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Z:\HOLDING TAGIHAN TIV\D\DATA ISA\"/>
    </mc:Choice>
  </mc:AlternateContent>
  <bookViews>
    <workbookView xWindow="0" yWindow="0" windowWidth="20490" windowHeight="7755" tabRatio="703" activeTab="3"/>
  </bookViews>
  <sheets>
    <sheet name="BTB DMS DEPO PAS" sheetId="4" r:id="rId1"/>
    <sheet name="BKB DMS DEPO PAS" sheetId="6" r:id="rId2"/>
    <sheet name="periode 1 all tag. per pt" sheetId="1" r:id="rId3"/>
    <sheet name="tag. tiv periode 1-8 nov pas" sheetId="2" r:id="rId4"/>
  </sheets>
  <externalReferences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</externalReferences>
  <definedNames>
    <definedName name="_xlnm._FilterDatabase" localSheetId="1" hidden="1">'BKB DMS DEPO PAS'!$A$3:$AF$714</definedName>
    <definedName name="_xlnm._FilterDatabase" localSheetId="0" hidden="1">'BTB DMS DEPO PAS'!$A$3:$AB$966</definedName>
    <definedName name="_xlnm._FilterDatabase" localSheetId="2" hidden="1">'periode 1 all tag. per pt'!$A$1:$BD$1783</definedName>
    <definedName name="_xlnm._FilterDatabase" localSheetId="3" hidden="1">'tag. tiv periode 1-8 nov pas'!$A$2:$G$46</definedName>
    <definedName name="reason" localSheetId="1">'[1]REGISTER CO'!$BL$5:$BL$328</definedName>
    <definedName name="transportir">'[2]Register CO Week 51'!$BK$5:$BK$15</definedName>
    <definedName name="Window">OFFSET([3]Sheet2!$M$2,0,0,COUNTA([3]Sheet2!$M$1:$M$65536)-1,1)</definedName>
  </definedNames>
  <calcPr calcId="152511"/>
  <pivotCaches>
    <pivotCache cacheId="25" r:id="rId14"/>
    <pivotCache cacheId="26" r:id="rId1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46" i="2" l="1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H8" i="2"/>
  <c r="H7" i="2"/>
  <c r="H6" i="2"/>
  <c r="H5" i="2"/>
  <c r="H4" i="2"/>
  <c r="H3" i="2"/>
  <c r="W715" i="6"/>
  <c r="V715" i="6"/>
  <c r="U715" i="6"/>
  <c r="T715" i="6"/>
  <c r="L715" i="6"/>
  <c r="AE714" i="6"/>
  <c r="AF714" i="6" s="1"/>
  <c r="AE713" i="6"/>
  <c r="AF713" i="6" s="1"/>
  <c r="X713" i="6"/>
  <c r="AE712" i="6"/>
  <c r="AF712" i="6" s="1"/>
  <c r="AE711" i="6"/>
  <c r="AF711" i="6" s="1"/>
  <c r="Y711" i="6"/>
  <c r="AE710" i="6"/>
  <c r="AF710" i="6" s="1"/>
  <c r="Z710" i="6"/>
  <c r="AE709" i="6"/>
  <c r="AF709" i="6" s="1"/>
  <c r="AE708" i="6"/>
  <c r="AF708" i="6" s="1"/>
  <c r="AA708" i="6"/>
  <c r="AE707" i="6"/>
  <c r="AF707" i="6" s="1"/>
  <c r="AE706" i="6"/>
  <c r="AF706" i="6" s="1"/>
  <c r="X706" i="6"/>
  <c r="AF705" i="6"/>
  <c r="AE705" i="6"/>
  <c r="AE704" i="6"/>
  <c r="AF704" i="6" s="1"/>
  <c r="Y704" i="6"/>
  <c r="AF703" i="6"/>
  <c r="AE703" i="6"/>
  <c r="AE702" i="6"/>
  <c r="AF702" i="6" s="1"/>
  <c r="X702" i="6"/>
  <c r="AE701" i="6"/>
  <c r="AF701" i="6" s="1"/>
  <c r="AE700" i="6"/>
  <c r="AF700" i="6" s="1"/>
  <c r="Y700" i="6"/>
  <c r="AE699" i="6"/>
  <c r="AF699" i="6" s="1"/>
  <c r="AE698" i="6"/>
  <c r="AF698" i="6" s="1"/>
  <c r="X698" i="6"/>
  <c r="AE697" i="6"/>
  <c r="AF697" i="6" s="1"/>
  <c r="AE696" i="6"/>
  <c r="AF696" i="6" s="1"/>
  <c r="Y696" i="6"/>
  <c r="AE695" i="6"/>
  <c r="AF695" i="6" s="1"/>
  <c r="AE694" i="6"/>
  <c r="AF694" i="6" s="1"/>
  <c r="AE693" i="6"/>
  <c r="AF693" i="6" s="1"/>
  <c r="X693" i="6"/>
  <c r="AE692" i="6"/>
  <c r="AF692" i="6" s="1"/>
  <c r="AE691" i="6"/>
  <c r="AF691" i="6" s="1"/>
  <c r="Y691" i="6"/>
  <c r="AE690" i="6"/>
  <c r="AF690" i="6" s="1"/>
  <c r="AE689" i="6"/>
  <c r="AF689" i="6" s="1"/>
  <c r="X689" i="6"/>
  <c r="AE688" i="6"/>
  <c r="AF688" i="6" s="1"/>
  <c r="AE687" i="6"/>
  <c r="AF687" i="6" s="1"/>
  <c r="Y687" i="6"/>
  <c r="AE686" i="6"/>
  <c r="AF686" i="6" s="1"/>
  <c r="AE685" i="6"/>
  <c r="AF685" i="6" s="1"/>
  <c r="X685" i="6"/>
  <c r="AE684" i="6"/>
  <c r="AF684" i="6" s="1"/>
  <c r="AE683" i="6"/>
  <c r="AF683" i="6" s="1"/>
  <c r="Y683" i="6"/>
  <c r="AE682" i="6"/>
  <c r="AF682" i="6" s="1"/>
  <c r="Z682" i="6"/>
  <c r="AE681" i="6"/>
  <c r="AF681" i="6" s="1"/>
  <c r="AE680" i="6"/>
  <c r="AF680" i="6" s="1"/>
  <c r="AA680" i="6"/>
  <c r="AE679" i="6"/>
  <c r="AF679" i="6" s="1"/>
  <c r="AE678" i="6"/>
  <c r="AF678" i="6" s="1"/>
  <c r="X678" i="6"/>
  <c r="AE677" i="6"/>
  <c r="AF677" i="6" s="1"/>
  <c r="AE676" i="6"/>
  <c r="AF676" i="6" s="1"/>
  <c r="Y676" i="6"/>
  <c r="AE675" i="6"/>
  <c r="AF675" i="6" s="1"/>
  <c r="AE674" i="6"/>
  <c r="AF674" i="6" s="1"/>
  <c r="X674" i="6"/>
  <c r="AE673" i="6"/>
  <c r="AF673" i="6" s="1"/>
  <c r="AE672" i="6"/>
  <c r="AF672" i="6" s="1"/>
  <c r="Y672" i="6"/>
  <c r="AE671" i="6"/>
  <c r="AF671" i="6" s="1"/>
  <c r="AE670" i="6"/>
  <c r="AF670" i="6" s="1"/>
  <c r="AE669" i="6"/>
  <c r="AF669" i="6" s="1"/>
  <c r="X669" i="6"/>
  <c r="AE668" i="6"/>
  <c r="AF668" i="6" s="1"/>
  <c r="AE667" i="6"/>
  <c r="AF667" i="6" s="1"/>
  <c r="Y667" i="6"/>
  <c r="AE666" i="6"/>
  <c r="AF666" i="6" s="1"/>
  <c r="AE665" i="6"/>
  <c r="AF665" i="6" s="1"/>
  <c r="AE664" i="6"/>
  <c r="AF664" i="6" s="1"/>
  <c r="X664" i="6"/>
  <c r="AE663" i="6"/>
  <c r="AF663" i="6" s="1"/>
  <c r="AE662" i="6"/>
  <c r="AF662" i="6" s="1"/>
  <c r="Y662" i="6"/>
  <c r="AE661" i="6"/>
  <c r="AF661" i="6" s="1"/>
  <c r="AE660" i="6"/>
  <c r="AF660" i="6" s="1"/>
  <c r="AE659" i="6"/>
  <c r="AF659" i="6" s="1"/>
  <c r="X659" i="6"/>
  <c r="AE658" i="6"/>
  <c r="AF658" i="6" s="1"/>
  <c r="AE657" i="6"/>
  <c r="AF657" i="6" s="1"/>
  <c r="Y657" i="6"/>
  <c r="AE656" i="6"/>
  <c r="AF656" i="6" s="1"/>
  <c r="AE655" i="6"/>
  <c r="AF655" i="6" s="1"/>
  <c r="X655" i="6"/>
  <c r="AE654" i="6"/>
  <c r="AF654" i="6" s="1"/>
  <c r="X654" i="6"/>
  <c r="AE653" i="6"/>
  <c r="AF653" i="6" s="1"/>
  <c r="AE652" i="6"/>
  <c r="AF652" i="6" s="1"/>
  <c r="Z652" i="6"/>
  <c r="AE651" i="6"/>
  <c r="AF651" i="6" s="1"/>
  <c r="AE650" i="6"/>
  <c r="AF650" i="6" s="1"/>
  <c r="AA650" i="6"/>
  <c r="AE649" i="6"/>
  <c r="AF649" i="6" s="1"/>
  <c r="AE648" i="6"/>
  <c r="AF648" i="6" s="1"/>
  <c r="X648" i="6"/>
  <c r="AE647" i="6"/>
  <c r="AF647" i="6" s="1"/>
  <c r="AE646" i="6"/>
  <c r="AF646" i="6" s="1"/>
  <c r="Y646" i="6"/>
  <c r="AE645" i="6"/>
  <c r="AF645" i="6" s="1"/>
  <c r="AE644" i="6"/>
  <c r="AF644" i="6" s="1"/>
  <c r="X644" i="6"/>
  <c r="AE643" i="6"/>
  <c r="AF643" i="6" s="1"/>
  <c r="AE642" i="6"/>
  <c r="AF642" i="6" s="1"/>
  <c r="Y642" i="6"/>
  <c r="AE641" i="6"/>
  <c r="AF641" i="6" s="1"/>
  <c r="AE640" i="6"/>
  <c r="AF640" i="6" s="1"/>
  <c r="X640" i="6"/>
  <c r="AE639" i="6"/>
  <c r="AF639" i="6" s="1"/>
  <c r="AE638" i="6"/>
  <c r="AF638" i="6" s="1"/>
  <c r="Y638" i="6"/>
  <c r="AE637" i="6"/>
  <c r="AF637" i="6" s="1"/>
  <c r="AE636" i="6"/>
  <c r="AF636" i="6" s="1"/>
  <c r="X636" i="6"/>
  <c r="AE635" i="6"/>
  <c r="AF635" i="6" s="1"/>
  <c r="AE634" i="6"/>
  <c r="AF634" i="6" s="1"/>
  <c r="Y634" i="6"/>
  <c r="AE633" i="6"/>
  <c r="AF633" i="6" s="1"/>
  <c r="AE632" i="6"/>
  <c r="AF632" i="6" s="1"/>
  <c r="X632" i="6"/>
  <c r="AE631" i="6"/>
  <c r="AF631" i="6" s="1"/>
  <c r="AE630" i="6"/>
  <c r="AF630" i="6" s="1"/>
  <c r="Y630" i="6"/>
  <c r="AE629" i="6"/>
  <c r="AF629" i="6" s="1"/>
  <c r="AE628" i="6"/>
  <c r="AF628" i="6" s="1"/>
  <c r="AE627" i="6"/>
  <c r="AF627" i="6" s="1"/>
  <c r="X627" i="6"/>
  <c r="AE626" i="6"/>
  <c r="AF626" i="6" s="1"/>
  <c r="AE625" i="6"/>
  <c r="AF625" i="6" s="1"/>
  <c r="Y625" i="6"/>
  <c r="AE624" i="6"/>
  <c r="AF624" i="6" s="1"/>
  <c r="Z624" i="6"/>
  <c r="AE623" i="6"/>
  <c r="AF623" i="6" s="1"/>
  <c r="AE622" i="6"/>
  <c r="AF622" i="6" s="1"/>
  <c r="AA622" i="6"/>
  <c r="AE621" i="6"/>
  <c r="AF621" i="6" s="1"/>
  <c r="AE620" i="6"/>
  <c r="AF620" i="6" s="1"/>
  <c r="X620" i="6"/>
  <c r="AE619" i="6"/>
  <c r="AF619" i="6" s="1"/>
  <c r="AE618" i="6"/>
  <c r="AF618" i="6" s="1"/>
  <c r="Y618" i="6"/>
  <c r="AE617" i="6"/>
  <c r="AF617" i="6" s="1"/>
  <c r="AE616" i="6"/>
  <c r="AF616" i="6" s="1"/>
  <c r="AE615" i="6"/>
  <c r="AF615" i="6" s="1"/>
  <c r="X615" i="6"/>
  <c r="AE614" i="6"/>
  <c r="AF614" i="6" s="1"/>
  <c r="AE613" i="6"/>
  <c r="AF613" i="6" s="1"/>
  <c r="Y613" i="6"/>
  <c r="AE612" i="6"/>
  <c r="AF612" i="6" s="1"/>
  <c r="AE611" i="6"/>
  <c r="AF611" i="6" s="1"/>
  <c r="X611" i="6"/>
  <c r="AE610" i="6"/>
  <c r="AF610" i="6" s="1"/>
  <c r="AE609" i="6"/>
  <c r="AF609" i="6" s="1"/>
  <c r="Y609" i="6"/>
  <c r="AE608" i="6"/>
  <c r="AF608" i="6" s="1"/>
  <c r="AE607" i="6"/>
  <c r="AF607" i="6" s="1"/>
  <c r="X607" i="6"/>
  <c r="AE606" i="6"/>
  <c r="AF606" i="6" s="1"/>
  <c r="AE605" i="6"/>
  <c r="AF605" i="6" s="1"/>
  <c r="Y605" i="6"/>
  <c r="AE604" i="6"/>
  <c r="AF604" i="6" s="1"/>
  <c r="AE603" i="6"/>
  <c r="AF603" i="6" s="1"/>
  <c r="AE602" i="6"/>
  <c r="AF602" i="6" s="1"/>
  <c r="X602" i="6"/>
  <c r="AE601" i="6"/>
  <c r="AF601" i="6" s="1"/>
  <c r="AE600" i="6"/>
  <c r="AF600" i="6" s="1"/>
  <c r="Y600" i="6"/>
  <c r="AE599" i="6"/>
  <c r="AF599" i="6" s="1"/>
  <c r="AE598" i="6"/>
  <c r="AF598" i="6" s="1"/>
  <c r="X598" i="6"/>
  <c r="AE597" i="6"/>
  <c r="AF597" i="6" s="1"/>
  <c r="AE596" i="6"/>
  <c r="AF596" i="6" s="1"/>
  <c r="Y596" i="6"/>
  <c r="AE595" i="6"/>
  <c r="AF595" i="6" s="1"/>
  <c r="AE594" i="6"/>
  <c r="AF594" i="6" s="1"/>
  <c r="AE593" i="6"/>
  <c r="AF593" i="6" s="1"/>
  <c r="X593" i="6"/>
  <c r="AE592" i="6"/>
  <c r="AF592" i="6" s="1"/>
  <c r="AE591" i="6"/>
  <c r="AF591" i="6" s="1"/>
  <c r="Y591" i="6"/>
  <c r="AE590" i="6"/>
  <c r="AF590" i="6" s="1"/>
  <c r="X590" i="6"/>
  <c r="AE589" i="6"/>
  <c r="AF589" i="6" s="1"/>
  <c r="AE588" i="6"/>
  <c r="AF588" i="6" s="1"/>
  <c r="X588" i="6"/>
  <c r="AE587" i="6"/>
  <c r="AF587" i="6" s="1"/>
  <c r="AE586" i="6"/>
  <c r="AF586" i="6" s="1"/>
  <c r="Y586" i="6"/>
  <c r="AE585" i="6"/>
  <c r="AF585" i="6" s="1"/>
  <c r="AE584" i="6"/>
  <c r="AF584" i="6" s="1"/>
  <c r="X584" i="6"/>
  <c r="AE583" i="6"/>
  <c r="AF583" i="6" s="1"/>
  <c r="AE582" i="6"/>
  <c r="AF582" i="6" s="1"/>
  <c r="Y582" i="6"/>
  <c r="AE581" i="6"/>
  <c r="AF581" i="6" s="1"/>
  <c r="X581" i="6"/>
  <c r="AE580" i="6"/>
  <c r="AF580" i="6" s="1"/>
  <c r="AE579" i="6"/>
  <c r="AF579" i="6" s="1"/>
  <c r="X579" i="6"/>
  <c r="AE578" i="6"/>
  <c r="AF578" i="6" s="1"/>
  <c r="AE577" i="6"/>
  <c r="AF577" i="6" s="1"/>
  <c r="Y577" i="6"/>
  <c r="AE576" i="6"/>
  <c r="AF576" i="6" s="1"/>
  <c r="AE575" i="6"/>
  <c r="AF575" i="6" s="1"/>
  <c r="X575" i="6"/>
  <c r="AE574" i="6"/>
  <c r="AF574" i="6" s="1"/>
  <c r="AE573" i="6"/>
  <c r="AF573" i="6" s="1"/>
  <c r="Y573" i="6"/>
  <c r="AE572" i="6"/>
  <c r="AF572" i="6" s="1"/>
  <c r="AE571" i="6"/>
  <c r="AF571" i="6" s="1"/>
  <c r="X571" i="6"/>
  <c r="AE570" i="6"/>
  <c r="AF570" i="6" s="1"/>
  <c r="AE569" i="6"/>
  <c r="AF569" i="6" s="1"/>
  <c r="Y569" i="6"/>
  <c r="AE568" i="6"/>
  <c r="AF568" i="6" s="1"/>
  <c r="AE567" i="6"/>
  <c r="AF567" i="6" s="1"/>
  <c r="X567" i="6"/>
  <c r="AE566" i="6"/>
  <c r="AF566" i="6" s="1"/>
  <c r="AE565" i="6"/>
  <c r="AF565" i="6" s="1"/>
  <c r="Y565" i="6"/>
  <c r="AE564" i="6"/>
  <c r="AF564" i="6" s="1"/>
  <c r="AE563" i="6"/>
  <c r="AF563" i="6" s="1"/>
  <c r="X563" i="6"/>
  <c r="AE562" i="6"/>
  <c r="AF562" i="6" s="1"/>
  <c r="AE561" i="6"/>
  <c r="AF561" i="6" s="1"/>
  <c r="Y561" i="6"/>
  <c r="AE560" i="6"/>
  <c r="AF560" i="6" s="1"/>
  <c r="AE559" i="6"/>
  <c r="AF559" i="6" s="1"/>
  <c r="X559" i="6"/>
  <c r="AE558" i="6"/>
  <c r="AF558" i="6" s="1"/>
  <c r="AE557" i="6"/>
  <c r="AF557" i="6" s="1"/>
  <c r="X557" i="6"/>
  <c r="AE556" i="6"/>
  <c r="AF556" i="6" s="1"/>
  <c r="AE555" i="6"/>
  <c r="AF555" i="6" s="1"/>
  <c r="Y555" i="6"/>
  <c r="AE554" i="6"/>
  <c r="AF554" i="6" s="1"/>
  <c r="AE553" i="6"/>
  <c r="AF553" i="6" s="1"/>
  <c r="Z553" i="6"/>
  <c r="AE552" i="6"/>
  <c r="AF552" i="6" s="1"/>
  <c r="AE551" i="6"/>
  <c r="AF551" i="6" s="1"/>
  <c r="AA551" i="6"/>
  <c r="AE550" i="6"/>
  <c r="AF550" i="6" s="1"/>
  <c r="X550" i="6"/>
  <c r="AE549" i="6"/>
  <c r="AF549" i="6" s="1"/>
  <c r="X549" i="6"/>
  <c r="AE548" i="6"/>
  <c r="AF548" i="6" s="1"/>
  <c r="AE547" i="6"/>
  <c r="AF547" i="6" s="1"/>
  <c r="X547" i="6"/>
  <c r="AE546" i="6"/>
  <c r="AF546" i="6" s="1"/>
  <c r="X546" i="6"/>
  <c r="AE545" i="6"/>
  <c r="AF545" i="6" s="1"/>
  <c r="AE544" i="6"/>
  <c r="AF544" i="6" s="1"/>
  <c r="AE543" i="6"/>
  <c r="AF543" i="6" s="1"/>
  <c r="X543" i="6"/>
  <c r="AE542" i="6"/>
  <c r="AF542" i="6" s="1"/>
  <c r="AE541" i="6"/>
  <c r="AF541" i="6" s="1"/>
  <c r="Y541" i="6"/>
  <c r="AE540" i="6"/>
  <c r="AF540" i="6" s="1"/>
  <c r="AE539" i="6"/>
  <c r="AF539" i="6" s="1"/>
  <c r="X539" i="6"/>
  <c r="AE538" i="6"/>
  <c r="AF538" i="6" s="1"/>
  <c r="AE537" i="6"/>
  <c r="AF537" i="6" s="1"/>
  <c r="Y537" i="6"/>
  <c r="AE536" i="6"/>
  <c r="AF536" i="6" s="1"/>
  <c r="AE535" i="6"/>
  <c r="AF535" i="6" s="1"/>
  <c r="X535" i="6"/>
  <c r="AE534" i="6"/>
  <c r="AF534" i="6" s="1"/>
  <c r="AE533" i="6"/>
  <c r="AF533" i="6" s="1"/>
  <c r="Y533" i="6"/>
  <c r="AE532" i="6"/>
  <c r="AF532" i="6" s="1"/>
  <c r="AE531" i="6"/>
  <c r="AF531" i="6" s="1"/>
  <c r="AE530" i="6"/>
  <c r="AF530" i="6" s="1"/>
  <c r="AE529" i="6"/>
  <c r="AF529" i="6" s="1"/>
  <c r="AE528" i="6"/>
  <c r="AF528" i="6" s="1"/>
  <c r="AE527" i="6"/>
  <c r="AF527" i="6" s="1"/>
  <c r="AE526" i="6"/>
  <c r="AF526" i="6" s="1"/>
  <c r="X526" i="6"/>
  <c r="AE525" i="6"/>
  <c r="AF525" i="6" s="1"/>
  <c r="AE524" i="6"/>
  <c r="AF524" i="6" s="1"/>
  <c r="Y524" i="6"/>
  <c r="AE523" i="6"/>
  <c r="AF523" i="6" s="1"/>
  <c r="AE522" i="6"/>
  <c r="AF522" i="6" s="1"/>
  <c r="Z522" i="6"/>
  <c r="AE521" i="6"/>
  <c r="AF521" i="6" s="1"/>
  <c r="AE520" i="6"/>
  <c r="AF520" i="6" s="1"/>
  <c r="AA520" i="6"/>
  <c r="AE519" i="6"/>
  <c r="AF519" i="6" s="1"/>
  <c r="AE518" i="6"/>
  <c r="AF518" i="6" s="1"/>
  <c r="X518" i="6"/>
  <c r="AE517" i="6"/>
  <c r="AF517" i="6" s="1"/>
  <c r="AE516" i="6"/>
  <c r="AF516" i="6" s="1"/>
  <c r="Y516" i="6"/>
  <c r="AE515" i="6"/>
  <c r="AF515" i="6" s="1"/>
  <c r="AE514" i="6"/>
  <c r="AF514" i="6" s="1"/>
  <c r="X514" i="6"/>
  <c r="AE513" i="6"/>
  <c r="AF513" i="6" s="1"/>
  <c r="AE512" i="6"/>
  <c r="AF512" i="6" s="1"/>
  <c r="Y512" i="6"/>
  <c r="AE511" i="6"/>
  <c r="AF511" i="6" s="1"/>
  <c r="AE510" i="6"/>
  <c r="AF510" i="6" s="1"/>
  <c r="X510" i="6"/>
  <c r="AE509" i="6"/>
  <c r="AF509" i="6" s="1"/>
  <c r="AE508" i="6"/>
  <c r="AF508" i="6" s="1"/>
  <c r="Y508" i="6"/>
  <c r="AE507" i="6"/>
  <c r="AF507" i="6" s="1"/>
  <c r="AE506" i="6"/>
  <c r="AF506" i="6" s="1"/>
  <c r="X506" i="6"/>
  <c r="AE505" i="6"/>
  <c r="AF505" i="6" s="1"/>
  <c r="AE504" i="6"/>
  <c r="AF504" i="6" s="1"/>
  <c r="Y504" i="6"/>
  <c r="AE503" i="6"/>
  <c r="AF503" i="6" s="1"/>
  <c r="AE502" i="6"/>
  <c r="AF502" i="6" s="1"/>
  <c r="AE501" i="6"/>
  <c r="AF501" i="6" s="1"/>
  <c r="X501" i="6"/>
  <c r="AE500" i="6"/>
  <c r="AF500" i="6" s="1"/>
  <c r="AE499" i="6"/>
  <c r="AF499" i="6" s="1"/>
  <c r="Y499" i="6"/>
  <c r="AE498" i="6"/>
  <c r="AF498" i="6" s="1"/>
  <c r="AE497" i="6"/>
  <c r="AF497" i="6" s="1"/>
  <c r="AE496" i="6"/>
  <c r="AF496" i="6" s="1"/>
  <c r="AE495" i="6"/>
  <c r="AF495" i="6" s="1"/>
  <c r="X495" i="6"/>
  <c r="AE494" i="6"/>
  <c r="AF494" i="6" s="1"/>
  <c r="AE493" i="6"/>
  <c r="AF493" i="6" s="1"/>
  <c r="Y493" i="6"/>
  <c r="AE492" i="6"/>
  <c r="AF492" i="6" s="1"/>
  <c r="AE491" i="6"/>
  <c r="AF491" i="6" s="1"/>
  <c r="AE490" i="6"/>
  <c r="AF490" i="6" s="1"/>
  <c r="X490" i="6"/>
  <c r="AE489" i="6"/>
  <c r="AF489" i="6" s="1"/>
  <c r="AE488" i="6"/>
  <c r="AF488" i="6" s="1"/>
  <c r="Y488" i="6"/>
  <c r="AE487" i="6"/>
  <c r="AF487" i="6" s="1"/>
  <c r="AE486" i="6"/>
  <c r="AF486" i="6" s="1"/>
  <c r="X486" i="6"/>
  <c r="AE485" i="6"/>
  <c r="AF485" i="6" s="1"/>
  <c r="AE484" i="6"/>
  <c r="AF484" i="6" s="1"/>
  <c r="Y484" i="6"/>
  <c r="AE483" i="6"/>
  <c r="AF483" i="6" s="1"/>
  <c r="AE482" i="6"/>
  <c r="AF482" i="6" s="1"/>
  <c r="X482" i="6"/>
  <c r="AE481" i="6"/>
  <c r="AF481" i="6" s="1"/>
  <c r="AE480" i="6"/>
  <c r="AF480" i="6" s="1"/>
  <c r="Y480" i="6"/>
  <c r="AE479" i="6"/>
  <c r="AF479" i="6" s="1"/>
  <c r="AE478" i="6"/>
  <c r="AF478" i="6" s="1"/>
  <c r="AE477" i="6"/>
  <c r="AF477" i="6" s="1"/>
  <c r="AE476" i="6"/>
  <c r="AF476" i="6" s="1"/>
  <c r="AE475" i="6"/>
  <c r="AF475" i="6" s="1"/>
  <c r="AE474" i="6"/>
  <c r="AF474" i="6" s="1"/>
  <c r="AE473" i="6"/>
  <c r="AF473" i="6" s="1"/>
  <c r="X473" i="6"/>
  <c r="AE472" i="6"/>
  <c r="AF472" i="6" s="1"/>
  <c r="AE471" i="6"/>
  <c r="AF471" i="6" s="1"/>
  <c r="Y471" i="6"/>
  <c r="AE470" i="6"/>
  <c r="AF470" i="6" s="1"/>
  <c r="AE469" i="6"/>
  <c r="AF469" i="6" s="1"/>
  <c r="AE468" i="6"/>
  <c r="AF468" i="6" s="1"/>
  <c r="X468" i="6"/>
  <c r="AE467" i="6"/>
  <c r="AF467" i="6" s="1"/>
  <c r="AE466" i="6"/>
  <c r="AF466" i="6" s="1"/>
  <c r="Y466" i="6"/>
  <c r="AE465" i="6"/>
  <c r="AF465" i="6" s="1"/>
  <c r="AE464" i="6"/>
  <c r="AF464" i="6" s="1"/>
  <c r="X464" i="6"/>
  <c r="AE463" i="6"/>
  <c r="AF463" i="6" s="1"/>
  <c r="AE462" i="6"/>
  <c r="AF462" i="6" s="1"/>
  <c r="Y462" i="6"/>
  <c r="AE461" i="6"/>
  <c r="AF461" i="6" s="1"/>
  <c r="AE460" i="6"/>
  <c r="AF460" i="6" s="1"/>
  <c r="AE459" i="6"/>
  <c r="AF459" i="6" s="1"/>
  <c r="AE458" i="6"/>
  <c r="AF458" i="6" s="1"/>
  <c r="Z458" i="6"/>
  <c r="AE457" i="6"/>
  <c r="AF457" i="6" s="1"/>
  <c r="AE456" i="6"/>
  <c r="AF456" i="6" s="1"/>
  <c r="AA456" i="6"/>
  <c r="AE455" i="6"/>
  <c r="AF455" i="6" s="1"/>
  <c r="AE454" i="6"/>
  <c r="AF454" i="6" s="1"/>
  <c r="X454" i="6"/>
  <c r="AE453" i="6"/>
  <c r="AF453" i="6" s="1"/>
  <c r="AE452" i="6"/>
  <c r="AF452" i="6" s="1"/>
  <c r="Y452" i="6"/>
  <c r="AE451" i="6"/>
  <c r="AF451" i="6" s="1"/>
  <c r="AE450" i="6"/>
  <c r="AF450" i="6" s="1"/>
  <c r="AE449" i="6"/>
  <c r="AF449" i="6" s="1"/>
  <c r="X449" i="6"/>
  <c r="AE448" i="6"/>
  <c r="AF448" i="6" s="1"/>
  <c r="AE447" i="6"/>
  <c r="AF447" i="6" s="1"/>
  <c r="Y447" i="6"/>
  <c r="AE446" i="6"/>
  <c r="AF446" i="6" s="1"/>
  <c r="AE445" i="6"/>
  <c r="AF445" i="6" s="1"/>
  <c r="AE444" i="6"/>
  <c r="AF444" i="6" s="1"/>
  <c r="X444" i="6"/>
  <c r="AE443" i="6"/>
  <c r="AF443" i="6" s="1"/>
  <c r="AE442" i="6"/>
  <c r="AF442" i="6" s="1"/>
  <c r="Y442" i="6"/>
  <c r="AE441" i="6"/>
  <c r="AF441" i="6" s="1"/>
  <c r="AE440" i="6"/>
  <c r="AF440" i="6" s="1"/>
  <c r="X440" i="6"/>
  <c r="AE439" i="6"/>
  <c r="AF439" i="6" s="1"/>
  <c r="AE438" i="6"/>
  <c r="AF438" i="6" s="1"/>
  <c r="Y438" i="6"/>
  <c r="AE437" i="6"/>
  <c r="AF437" i="6" s="1"/>
  <c r="AE436" i="6"/>
  <c r="AF436" i="6" s="1"/>
  <c r="X436" i="6"/>
  <c r="AE435" i="6"/>
  <c r="AF435" i="6" s="1"/>
  <c r="AE434" i="6"/>
  <c r="AF434" i="6" s="1"/>
  <c r="Y434" i="6"/>
  <c r="AE433" i="6"/>
  <c r="AF433" i="6" s="1"/>
  <c r="AE432" i="6"/>
  <c r="AF432" i="6" s="1"/>
  <c r="X432" i="6"/>
  <c r="AE431" i="6"/>
  <c r="AF431" i="6" s="1"/>
  <c r="AE430" i="6"/>
  <c r="AF430" i="6" s="1"/>
  <c r="Y430" i="6"/>
  <c r="AE429" i="6"/>
  <c r="AF429" i="6" s="1"/>
  <c r="AE428" i="6"/>
  <c r="AF428" i="6" s="1"/>
  <c r="AE427" i="6"/>
  <c r="AF427" i="6" s="1"/>
  <c r="AE426" i="6"/>
  <c r="AF426" i="6" s="1"/>
  <c r="AE425" i="6"/>
  <c r="AF425" i="6" s="1"/>
  <c r="AE424" i="6"/>
  <c r="AF424" i="6" s="1"/>
  <c r="X424" i="6"/>
  <c r="AE423" i="6"/>
  <c r="AF423" i="6" s="1"/>
  <c r="AE422" i="6"/>
  <c r="AF422" i="6" s="1"/>
  <c r="Y422" i="6"/>
  <c r="AE421" i="6"/>
  <c r="AF421" i="6" s="1"/>
  <c r="AE420" i="6"/>
  <c r="AF420" i="6" s="1"/>
  <c r="AE419" i="6"/>
  <c r="AF419" i="6" s="1"/>
  <c r="X419" i="6"/>
  <c r="AE418" i="6"/>
  <c r="AF418" i="6" s="1"/>
  <c r="AE417" i="6"/>
  <c r="AF417" i="6" s="1"/>
  <c r="Y417" i="6"/>
  <c r="AE416" i="6"/>
  <c r="AF416" i="6" s="1"/>
  <c r="AE415" i="6"/>
  <c r="AF415" i="6" s="1"/>
  <c r="AE414" i="6"/>
  <c r="AF414" i="6" s="1"/>
  <c r="X414" i="6"/>
  <c r="AE413" i="6"/>
  <c r="AF413" i="6" s="1"/>
  <c r="AE412" i="6"/>
  <c r="AF412" i="6" s="1"/>
  <c r="Y412" i="6"/>
  <c r="AE411" i="6"/>
  <c r="AF411" i="6" s="1"/>
  <c r="AE410" i="6"/>
  <c r="AF410" i="6" s="1"/>
  <c r="X410" i="6"/>
  <c r="AE409" i="6"/>
  <c r="AF409" i="6" s="1"/>
  <c r="AE408" i="6"/>
  <c r="AF408" i="6" s="1"/>
  <c r="Y408" i="6"/>
  <c r="AE407" i="6"/>
  <c r="AF407" i="6" s="1"/>
  <c r="AE406" i="6"/>
  <c r="AF406" i="6" s="1"/>
  <c r="X406" i="6"/>
  <c r="AE405" i="6"/>
  <c r="AF405" i="6" s="1"/>
  <c r="AE404" i="6"/>
  <c r="AF404" i="6" s="1"/>
  <c r="Y404" i="6"/>
  <c r="AE403" i="6"/>
  <c r="AF403" i="6" s="1"/>
  <c r="AE402" i="6"/>
  <c r="AF402" i="6" s="1"/>
  <c r="X402" i="6"/>
  <c r="AE401" i="6"/>
  <c r="AF401" i="6" s="1"/>
  <c r="AF400" i="6"/>
  <c r="AE400" i="6"/>
  <c r="Y400" i="6"/>
  <c r="AE399" i="6"/>
  <c r="AF399" i="6" s="1"/>
  <c r="AE398" i="6"/>
  <c r="AF398" i="6" s="1"/>
  <c r="X398" i="6"/>
  <c r="AF397" i="6"/>
  <c r="AE397" i="6"/>
  <c r="AE396" i="6"/>
  <c r="AF396" i="6" s="1"/>
  <c r="Y396" i="6"/>
  <c r="AE395" i="6"/>
  <c r="AF395" i="6" s="1"/>
  <c r="AE394" i="6"/>
  <c r="AF394" i="6" s="1"/>
  <c r="AE393" i="6"/>
  <c r="AF393" i="6" s="1"/>
  <c r="AE392" i="6"/>
  <c r="AF392" i="6" s="1"/>
  <c r="X392" i="6"/>
  <c r="AE391" i="6"/>
  <c r="AF391" i="6" s="1"/>
  <c r="AE390" i="6"/>
  <c r="AF390" i="6" s="1"/>
  <c r="Y390" i="6"/>
  <c r="AE389" i="6"/>
  <c r="AF389" i="6" s="1"/>
  <c r="AE388" i="6"/>
  <c r="AF388" i="6" s="1"/>
  <c r="AE387" i="6"/>
  <c r="AF387" i="6" s="1"/>
  <c r="AE386" i="6"/>
  <c r="AF386" i="6" s="1"/>
  <c r="X386" i="6"/>
  <c r="AE385" i="6"/>
  <c r="AF385" i="6" s="1"/>
  <c r="AE384" i="6"/>
  <c r="AF384" i="6" s="1"/>
  <c r="Y384" i="6"/>
  <c r="AE383" i="6"/>
  <c r="AF383" i="6" s="1"/>
  <c r="AE382" i="6"/>
  <c r="AF382" i="6" s="1"/>
  <c r="AE381" i="6"/>
  <c r="AF381" i="6" s="1"/>
  <c r="X381" i="6"/>
  <c r="AF380" i="6"/>
  <c r="AE380" i="6"/>
  <c r="AF379" i="6"/>
  <c r="AE379" i="6"/>
  <c r="Y379" i="6"/>
  <c r="AE378" i="6"/>
  <c r="AF378" i="6" s="1"/>
  <c r="AE377" i="6"/>
  <c r="AF377" i="6" s="1"/>
  <c r="X377" i="6"/>
  <c r="AF376" i="6"/>
  <c r="AE376" i="6"/>
  <c r="AF375" i="6"/>
  <c r="AE375" i="6"/>
  <c r="Y375" i="6"/>
  <c r="AE374" i="6"/>
  <c r="AF374" i="6" s="1"/>
  <c r="AE373" i="6"/>
  <c r="AF373" i="6" s="1"/>
  <c r="X373" i="6"/>
  <c r="AF372" i="6"/>
  <c r="AE372" i="6"/>
  <c r="AF371" i="6"/>
  <c r="AE371" i="6"/>
  <c r="Y371" i="6"/>
  <c r="AE370" i="6"/>
  <c r="AF370" i="6" s="1"/>
  <c r="AE369" i="6"/>
  <c r="AF369" i="6" s="1"/>
  <c r="X369" i="6"/>
  <c r="AF368" i="6"/>
  <c r="AE368" i="6"/>
  <c r="AF367" i="6"/>
  <c r="AE367" i="6"/>
  <c r="Y367" i="6"/>
  <c r="AE366" i="6"/>
  <c r="AF366" i="6" s="1"/>
  <c r="AE365" i="6"/>
  <c r="AF365" i="6" s="1"/>
  <c r="X365" i="6"/>
  <c r="AF364" i="6"/>
  <c r="AE364" i="6"/>
  <c r="AF363" i="6"/>
  <c r="AE363" i="6"/>
  <c r="Y363" i="6"/>
  <c r="AE362" i="6"/>
  <c r="AF362" i="6" s="1"/>
  <c r="AE361" i="6"/>
  <c r="AF361" i="6" s="1"/>
  <c r="X361" i="6"/>
  <c r="AF360" i="6"/>
  <c r="AE360" i="6"/>
  <c r="AF359" i="6"/>
  <c r="AE359" i="6"/>
  <c r="Y359" i="6"/>
  <c r="AE358" i="6"/>
  <c r="AF358" i="6" s="1"/>
  <c r="AE357" i="6"/>
  <c r="AF357" i="6" s="1"/>
  <c r="X357" i="6"/>
  <c r="AF356" i="6"/>
  <c r="AE356" i="6"/>
  <c r="AE355" i="6"/>
  <c r="AF355" i="6" s="1"/>
  <c r="Y355" i="6"/>
  <c r="AE354" i="6"/>
  <c r="AF354" i="6" s="1"/>
  <c r="AE353" i="6"/>
  <c r="AF353" i="6" s="1"/>
  <c r="AE352" i="6"/>
  <c r="AF352" i="6" s="1"/>
  <c r="X352" i="6"/>
  <c r="AF351" i="6"/>
  <c r="AE351" i="6"/>
  <c r="AF350" i="6"/>
  <c r="AE350" i="6"/>
  <c r="Y350" i="6"/>
  <c r="AE349" i="6"/>
  <c r="AF349" i="6" s="1"/>
  <c r="AE348" i="6"/>
  <c r="AF348" i="6" s="1"/>
  <c r="Z348" i="6"/>
  <c r="AF347" i="6"/>
  <c r="AE347" i="6"/>
  <c r="AE346" i="6"/>
  <c r="AF346" i="6" s="1"/>
  <c r="AA346" i="6"/>
  <c r="AE345" i="6"/>
  <c r="AF345" i="6" s="1"/>
  <c r="AE344" i="6"/>
  <c r="AF344" i="6" s="1"/>
  <c r="AE343" i="6"/>
  <c r="AF343" i="6" s="1"/>
  <c r="X343" i="6"/>
  <c r="AF342" i="6"/>
  <c r="AE342" i="6"/>
  <c r="AF341" i="6"/>
  <c r="AE341" i="6"/>
  <c r="Y341" i="6"/>
  <c r="AE340" i="6"/>
  <c r="AF340" i="6" s="1"/>
  <c r="AE339" i="6"/>
  <c r="AF339" i="6" s="1"/>
  <c r="X339" i="6"/>
  <c r="AF338" i="6"/>
  <c r="AE338" i="6"/>
  <c r="AE337" i="6"/>
  <c r="AF337" i="6" s="1"/>
  <c r="Y337" i="6"/>
  <c r="AE336" i="6"/>
  <c r="AF336" i="6" s="1"/>
  <c r="AE335" i="6"/>
  <c r="AF335" i="6" s="1"/>
  <c r="X335" i="6"/>
  <c r="AE334" i="6"/>
  <c r="AF334" i="6" s="1"/>
  <c r="AE333" i="6"/>
  <c r="AF333" i="6" s="1"/>
  <c r="Y333" i="6"/>
  <c r="AE332" i="6"/>
  <c r="AF332" i="6" s="1"/>
  <c r="AE331" i="6"/>
  <c r="AF331" i="6" s="1"/>
  <c r="AE330" i="6"/>
  <c r="AF330" i="6" s="1"/>
  <c r="AE329" i="6"/>
  <c r="AF329" i="6" s="1"/>
  <c r="X329" i="6"/>
  <c r="AE328" i="6"/>
  <c r="AF328" i="6" s="1"/>
  <c r="AE327" i="6"/>
  <c r="AF327" i="6" s="1"/>
  <c r="Y327" i="6"/>
  <c r="AE326" i="6"/>
  <c r="AF326" i="6" s="1"/>
  <c r="AE325" i="6"/>
  <c r="AF325" i="6" s="1"/>
  <c r="X325" i="6"/>
  <c r="AE324" i="6"/>
  <c r="AF324" i="6" s="1"/>
  <c r="AE323" i="6"/>
  <c r="AF323" i="6" s="1"/>
  <c r="Y323" i="6"/>
  <c r="AE322" i="6"/>
  <c r="AF322" i="6" s="1"/>
  <c r="Z322" i="6"/>
  <c r="AE321" i="6"/>
  <c r="AF321" i="6" s="1"/>
  <c r="AE320" i="6"/>
  <c r="AF320" i="6" s="1"/>
  <c r="AA320" i="6"/>
  <c r="AE319" i="6"/>
  <c r="AF319" i="6" s="1"/>
  <c r="AE318" i="6"/>
  <c r="AF318" i="6" s="1"/>
  <c r="X318" i="6"/>
  <c r="AF317" i="6"/>
  <c r="AE317" i="6"/>
  <c r="AE316" i="6"/>
  <c r="AF316" i="6" s="1"/>
  <c r="Y316" i="6"/>
  <c r="AF315" i="6"/>
  <c r="AE315" i="6"/>
  <c r="AE314" i="6"/>
  <c r="AF314" i="6" s="1"/>
  <c r="X314" i="6"/>
  <c r="AE313" i="6"/>
  <c r="AF313" i="6" s="1"/>
  <c r="AE312" i="6"/>
  <c r="AF312" i="6" s="1"/>
  <c r="Y312" i="6"/>
  <c r="AE311" i="6"/>
  <c r="AF311" i="6" s="1"/>
  <c r="AE310" i="6"/>
  <c r="AF310" i="6" s="1"/>
  <c r="X310" i="6"/>
  <c r="AE309" i="6"/>
  <c r="AF309" i="6" s="1"/>
  <c r="AE308" i="6"/>
  <c r="AF308" i="6" s="1"/>
  <c r="X308" i="6"/>
  <c r="AE307" i="6"/>
  <c r="AF307" i="6" s="1"/>
  <c r="AE306" i="6"/>
  <c r="AF306" i="6" s="1"/>
  <c r="Y306" i="6"/>
  <c r="AE305" i="6"/>
  <c r="AF305" i="6" s="1"/>
  <c r="AE304" i="6"/>
  <c r="AF304" i="6" s="1"/>
  <c r="AE303" i="6"/>
  <c r="AF303" i="6" s="1"/>
  <c r="AE302" i="6"/>
  <c r="AF302" i="6" s="1"/>
  <c r="AE301" i="6"/>
  <c r="AF301" i="6" s="1"/>
  <c r="X301" i="6"/>
  <c r="AE300" i="6"/>
  <c r="AF300" i="6" s="1"/>
  <c r="AE299" i="6"/>
  <c r="AF299" i="6" s="1"/>
  <c r="Y299" i="6"/>
  <c r="AE298" i="6"/>
  <c r="AF298" i="6" s="1"/>
  <c r="AE297" i="6"/>
  <c r="AF297" i="6" s="1"/>
  <c r="X297" i="6"/>
  <c r="AE296" i="6"/>
  <c r="AF296" i="6" s="1"/>
  <c r="AE295" i="6"/>
  <c r="AF295" i="6" s="1"/>
  <c r="Y295" i="6"/>
  <c r="AE294" i="6"/>
  <c r="AF294" i="6" s="1"/>
  <c r="AE293" i="6"/>
  <c r="AF293" i="6" s="1"/>
  <c r="AE292" i="6"/>
  <c r="AF292" i="6" s="1"/>
  <c r="X292" i="6"/>
  <c r="AE291" i="6"/>
  <c r="AF291" i="6" s="1"/>
  <c r="AE290" i="6"/>
  <c r="AF290" i="6" s="1"/>
  <c r="Y290" i="6"/>
  <c r="AE289" i="6"/>
  <c r="AF289" i="6" s="1"/>
  <c r="AE288" i="6"/>
  <c r="AF288" i="6" s="1"/>
  <c r="AE287" i="6"/>
  <c r="AF287" i="6" s="1"/>
  <c r="X287" i="6"/>
  <c r="AE286" i="6"/>
  <c r="AF286" i="6" s="1"/>
  <c r="AE285" i="6"/>
  <c r="AF285" i="6" s="1"/>
  <c r="Y285" i="6"/>
  <c r="AE284" i="6"/>
  <c r="AF284" i="6" s="1"/>
  <c r="AE283" i="6"/>
  <c r="AF283" i="6" s="1"/>
  <c r="X283" i="6"/>
  <c r="AE282" i="6"/>
  <c r="AF282" i="6" s="1"/>
  <c r="AE281" i="6"/>
  <c r="AF281" i="6" s="1"/>
  <c r="Y281" i="6"/>
  <c r="AE280" i="6"/>
  <c r="AF280" i="6" s="1"/>
  <c r="AE279" i="6"/>
  <c r="AF279" i="6" s="1"/>
  <c r="X279" i="6"/>
  <c r="AE278" i="6"/>
  <c r="AF278" i="6" s="1"/>
  <c r="AE277" i="6"/>
  <c r="AF277" i="6" s="1"/>
  <c r="Y277" i="6"/>
  <c r="AE275" i="6"/>
  <c r="AF275" i="6" s="1"/>
  <c r="X275" i="6"/>
  <c r="AE274" i="6"/>
  <c r="AF274" i="6" s="1"/>
  <c r="X274" i="6"/>
  <c r="AE273" i="6"/>
  <c r="AF273" i="6" s="1"/>
  <c r="AE272" i="6"/>
  <c r="AF272" i="6" s="1"/>
  <c r="AE271" i="6"/>
  <c r="AF271" i="6" s="1"/>
  <c r="AE270" i="6"/>
  <c r="AF270" i="6" s="1"/>
  <c r="AE269" i="6"/>
  <c r="AF269" i="6" s="1"/>
  <c r="X269" i="6"/>
  <c r="AE268" i="6"/>
  <c r="AF268" i="6" s="1"/>
  <c r="AE267" i="6"/>
  <c r="AF267" i="6" s="1"/>
  <c r="Y267" i="6"/>
  <c r="AE266" i="6"/>
  <c r="AF266" i="6" s="1"/>
  <c r="AE265" i="6"/>
  <c r="AF265" i="6" s="1"/>
  <c r="X265" i="6"/>
  <c r="AE264" i="6"/>
  <c r="AF264" i="6" s="1"/>
  <c r="AE263" i="6"/>
  <c r="AF263" i="6" s="1"/>
  <c r="Y263" i="6"/>
  <c r="AE262" i="6"/>
  <c r="AF262" i="6" s="1"/>
  <c r="AE261" i="6"/>
  <c r="AF261" i="6" s="1"/>
  <c r="AE260" i="6"/>
  <c r="AF260" i="6" s="1"/>
  <c r="AE259" i="6"/>
  <c r="AF259" i="6" s="1"/>
  <c r="X259" i="6"/>
  <c r="AE258" i="6"/>
  <c r="AF258" i="6" s="1"/>
  <c r="AE257" i="6"/>
  <c r="AF257" i="6" s="1"/>
  <c r="Y257" i="6"/>
  <c r="AE256" i="6"/>
  <c r="AF256" i="6" s="1"/>
  <c r="AE255" i="6"/>
  <c r="AF255" i="6" s="1"/>
  <c r="Z255" i="6"/>
  <c r="AE254" i="6"/>
  <c r="AF254" i="6" s="1"/>
  <c r="AE253" i="6"/>
  <c r="AF253" i="6" s="1"/>
  <c r="AA253" i="6"/>
  <c r="AE252" i="6"/>
  <c r="AF252" i="6" s="1"/>
  <c r="AE251" i="6"/>
  <c r="AF251" i="6" s="1"/>
  <c r="AE250" i="6"/>
  <c r="AF250" i="6" s="1"/>
  <c r="X250" i="6"/>
  <c r="AE249" i="6"/>
  <c r="AF249" i="6" s="1"/>
  <c r="AE248" i="6"/>
  <c r="AF248" i="6" s="1"/>
  <c r="Y248" i="6"/>
  <c r="AE247" i="6"/>
  <c r="AF247" i="6" s="1"/>
  <c r="AE246" i="6"/>
  <c r="AF246" i="6" s="1"/>
  <c r="X246" i="6"/>
  <c r="AE245" i="6"/>
  <c r="AF245" i="6" s="1"/>
  <c r="AE244" i="6"/>
  <c r="AF244" i="6" s="1"/>
  <c r="Y244" i="6"/>
  <c r="AE243" i="6"/>
  <c r="AF243" i="6" s="1"/>
  <c r="AE242" i="6"/>
  <c r="AF242" i="6" s="1"/>
  <c r="X242" i="6"/>
  <c r="AE241" i="6"/>
  <c r="AF241" i="6" s="1"/>
  <c r="AE240" i="6"/>
  <c r="AF240" i="6" s="1"/>
  <c r="Y240" i="6"/>
  <c r="AE239" i="6"/>
  <c r="AF239" i="6" s="1"/>
  <c r="X239" i="6"/>
  <c r="AE238" i="6"/>
  <c r="AF238" i="6" s="1"/>
  <c r="AE237" i="6"/>
  <c r="AF237" i="6" s="1"/>
  <c r="X237" i="6"/>
  <c r="AE236" i="6"/>
  <c r="AF236" i="6" s="1"/>
  <c r="AE235" i="6"/>
  <c r="AF235" i="6" s="1"/>
  <c r="Y235" i="6"/>
  <c r="AE234" i="6"/>
  <c r="AF234" i="6" s="1"/>
  <c r="AE233" i="6"/>
  <c r="AF233" i="6" s="1"/>
  <c r="AE232" i="6"/>
  <c r="AF232" i="6" s="1"/>
  <c r="X232" i="6"/>
  <c r="AE231" i="6"/>
  <c r="AF231" i="6" s="1"/>
  <c r="AE230" i="6"/>
  <c r="AF230" i="6" s="1"/>
  <c r="Y230" i="6"/>
  <c r="AE229" i="6"/>
  <c r="AF229" i="6" s="1"/>
  <c r="AE228" i="6"/>
  <c r="AF228" i="6" s="1"/>
  <c r="X228" i="6"/>
  <c r="AE227" i="6"/>
  <c r="AF227" i="6" s="1"/>
  <c r="AE226" i="6"/>
  <c r="AF226" i="6" s="1"/>
  <c r="Y226" i="6"/>
  <c r="AE225" i="6"/>
  <c r="AF225" i="6" s="1"/>
  <c r="AE224" i="6"/>
  <c r="AF224" i="6" s="1"/>
  <c r="X224" i="6"/>
  <c r="AE223" i="6"/>
  <c r="AF223" i="6" s="1"/>
  <c r="AE222" i="6"/>
  <c r="AF222" i="6" s="1"/>
  <c r="Y222" i="6"/>
  <c r="AE221" i="6"/>
  <c r="AF221" i="6" s="1"/>
  <c r="AE220" i="6"/>
  <c r="AF220" i="6" s="1"/>
  <c r="X220" i="6"/>
  <c r="AE219" i="6"/>
  <c r="AF219" i="6" s="1"/>
  <c r="AE218" i="6"/>
  <c r="AF218" i="6" s="1"/>
  <c r="Y218" i="6"/>
  <c r="AE217" i="6"/>
  <c r="AF217" i="6" s="1"/>
  <c r="AE216" i="6"/>
  <c r="AF216" i="6" s="1"/>
  <c r="AE215" i="6"/>
  <c r="AF215" i="6" s="1"/>
  <c r="X215" i="6"/>
  <c r="AE214" i="6"/>
  <c r="AF214" i="6" s="1"/>
  <c r="AE213" i="6"/>
  <c r="AF213" i="6" s="1"/>
  <c r="Y213" i="6"/>
  <c r="AE212" i="6"/>
  <c r="AF212" i="6" s="1"/>
  <c r="AE211" i="6"/>
  <c r="AF211" i="6" s="1"/>
  <c r="X211" i="6"/>
  <c r="AE210" i="6"/>
  <c r="AF210" i="6" s="1"/>
  <c r="AE209" i="6"/>
  <c r="AF209" i="6" s="1"/>
  <c r="Y209" i="6"/>
  <c r="AE208" i="6"/>
  <c r="AF208" i="6" s="1"/>
  <c r="AE207" i="6"/>
  <c r="AF207" i="6" s="1"/>
  <c r="X207" i="6"/>
  <c r="AE206" i="6"/>
  <c r="AF206" i="6" s="1"/>
  <c r="AE205" i="6"/>
  <c r="AF205" i="6" s="1"/>
  <c r="Y205" i="6"/>
  <c r="AE204" i="6"/>
  <c r="AF204" i="6" s="1"/>
  <c r="AE203" i="6"/>
  <c r="AF203" i="6" s="1"/>
  <c r="X203" i="6"/>
  <c r="AE202" i="6"/>
  <c r="AF202" i="6" s="1"/>
  <c r="AE201" i="6"/>
  <c r="AF201" i="6" s="1"/>
  <c r="Y201" i="6"/>
  <c r="AE200" i="6"/>
  <c r="AF200" i="6" s="1"/>
  <c r="AE199" i="6"/>
  <c r="AF199" i="6" s="1"/>
  <c r="X199" i="6"/>
  <c r="AE198" i="6"/>
  <c r="AF198" i="6" s="1"/>
  <c r="AE197" i="6"/>
  <c r="AF197" i="6" s="1"/>
  <c r="Y197" i="6"/>
  <c r="AE196" i="6"/>
  <c r="AF196" i="6" s="1"/>
  <c r="AE195" i="6"/>
  <c r="AF195" i="6" s="1"/>
  <c r="X195" i="6"/>
  <c r="AE194" i="6"/>
  <c r="AF194" i="6" s="1"/>
  <c r="AE193" i="6"/>
  <c r="AF193" i="6" s="1"/>
  <c r="Y193" i="6"/>
  <c r="AE192" i="6"/>
  <c r="AF192" i="6" s="1"/>
  <c r="AE191" i="6"/>
  <c r="AF191" i="6" s="1"/>
  <c r="X191" i="6"/>
  <c r="AE190" i="6"/>
  <c r="AF190" i="6" s="1"/>
  <c r="AE189" i="6"/>
  <c r="AF189" i="6" s="1"/>
  <c r="Y189" i="6"/>
  <c r="AE188" i="6"/>
  <c r="AF188" i="6" s="1"/>
  <c r="Z188" i="6"/>
  <c r="AE187" i="6"/>
  <c r="AF187" i="6" s="1"/>
  <c r="AE186" i="6"/>
  <c r="AF186" i="6" s="1"/>
  <c r="AA186" i="6"/>
  <c r="AE185" i="6"/>
  <c r="AF185" i="6" s="1"/>
  <c r="AE184" i="6"/>
  <c r="AF184" i="6" s="1"/>
  <c r="X184" i="6"/>
  <c r="AE183" i="6"/>
  <c r="AF183" i="6" s="1"/>
  <c r="AE182" i="6"/>
  <c r="AF182" i="6" s="1"/>
  <c r="Y182" i="6"/>
  <c r="AE181" i="6"/>
  <c r="AF181" i="6" s="1"/>
  <c r="AE180" i="6"/>
  <c r="AF180" i="6" s="1"/>
  <c r="AE179" i="6"/>
  <c r="AF179" i="6" s="1"/>
  <c r="X179" i="6"/>
  <c r="AE178" i="6"/>
  <c r="AF178" i="6" s="1"/>
  <c r="AE177" i="6"/>
  <c r="AF177" i="6" s="1"/>
  <c r="Y177" i="6"/>
  <c r="AE176" i="6"/>
  <c r="AF176" i="6" s="1"/>
  <c r="AE175" i="6"/>
  <c r="AF175" i="6" s="1"/>
  <c r="X175" i="6"/>
  <c r="AE174" i="6"/>
  <c r="AF174" i="6" s="1"/>
  <c r="AE173" i="6"/>
  <c r="AF173" i="6" s="1"/>
  <c r="Y173" i="6"/>
  <c r="AE172" i="6"/>
  <c r="AF172" i="6" s="1"/>
  <c r="AE171" i="6"/>
  <c r="AF171" i="6" s="1"/>
  <c r="X171" i="6"/>
  <c r="AE170" i="6"/>
  <c r="AF170" i="6" s="1"/>
  <c r="AE169" i="6"/>
  <c r="AF169" i="6" s="1"/>
  <c r="Y169" i="6"/>
  <c r="AE168" i="6"/>
  <c r="AF168" i="6" s="1"/>
  <c r="AE167" i="6"/>
  <c r="AF167" i="6" s="1"/>
  <c r="AE166" i="6"/>
  <c r="AF166" i="6" s="1"/>
  <c r="X166" i="6"/>
  <c r="AE165" i="6"/>
  <c r="AF165" i="6" s="1"/>
  <c r="AE164" i="6"/>
  <c r="AF164" i="6" s="1"/>
  <c r="Y164" i="6"/>
  <c r="AE163" i="6"/>
  <c r="AF163" i="6" s="1"/>
  <c r="AE162" i="6"/>
  <c r="AF162" i="6" s="1"/>
  <c r="AE161" i="6"/>
  <c r="AF161" i="6" s="1"/>
  <c r="AE160" i="6"/>
  <c r="AF160" i="6" s="1"/>
  <c r="X160" i="6"/>
  <c r="AE159" i="6"/>
  <c r="AF159" i="6" s="1"/>
  <c r="AE158" i="6"/>
  <c r="AF158" i="6" s="1"/>
  <c r="Y158" i="6"/>
  <c r="AE157" i="6"/>
  <c r="AF157" i="6" s="1"/>
  <c r="Z157" i="6"/>
  <c r="AE156" i="6"/>
  <c r="AF156" i="6" s="1"/>
  <c r="AE155" i="6"/>
  <c r="AF155" i="6" s="1"/>
  <c r="AA155" i="6"/>
  <c r="AE154" i="6"/>
  <c r="AF154" i="6" s="1"/>
  <c r="AE153" i="6"/>
  <c r="AF153" i="6" s="1"/>
  <c r="AE152" i="6"/>
  <c r="AF152" i="6" s="1"/>
  <c r="X152" i="6"/>
  <c r="AE151" i="6"/>
  <c r="AF151" i="6" s="1"/>
  <c r="AE150" i="6"/>
  <c r="AF150" i="6" s="1"/>
  <c r="Y150" i="6"/>
  <c r="AE149" i="6"/>
  <c r="AF149" i="6" s="1"/>
  <c r="AE148" i="6"/>
  <c r="AF148" i="6" s="1"/>
  <c r="AE147" i="6"/>
  <c r="AF147" i="6" s="1"/>
  <c r="AE146" i="6"/>
  <c r="AF146" i="6" s="1"/>
  <c r="X146" i="6"/>
  <c r="AE145" i="6"/>
  <c r="AF145" i="6" s="1"/>
  <c r="AE144" i="6"/>
  <c r="AF144" i="6" s="1"/>
  <c r="Y144" i="6"/>
  <c r="AE143" i="6"/>
  <c r="AF143" i="6" s="1"/>
  <c r="AE142" i="6"/>
  <c r="AF142" i="6" s="1"/>
  <c r="X142" i="6"/>
  <c r="AE141" i="6"/>
  <c r="AF141" i="6" s="1"/>
  <c r="AE140" i="6"/>
  <c r="AF140" i="6" s="1"/>
  <c r="Y140" i="6"/>
  <c r="AE139" i="6"/>
  <c r="AF139" i="6" s="1"/>
  <c r="AE138" i="6"/>
  <c r="AF138" i="6" s="1"/>
  <c r="X138" i="6"/>
  <c r="AE137" i="6"/>
  <c r="AF137" i="6" s="1"/>
  <c r="AE136" i="6"/>
  <c r="AF136" i="6" s="1"/>
  <c r="Y136" i="6"/>
  <c r="AE135" i="6"/>
  <c r="AF135" i="6" s="1"/>
  <c r="AE134" i="6"/>
  <c r="AF134" i="6" s="1"/>
  <c r="X134" i="6"/>
  <c r="AE133" i="6"/>
  <c r="AF133" i="6" s="1"/>
  <c r="AE132" i="6"/>
  <c r="AF132" i="6" s="1"/>
  <c r="Y132" i="6"/>
  <c r="AE131" i="6"/>
  <c r="AF131" i="6" s="1"/>
  <c r="AE130" i="6"/>
  <c r="AF130" i="6" s="1"/>
  <c r="X130" i="6"/>
  <c r="AE129" i="6"/>
  <c r="AF129" i="6" s="1"/>
  <c r="AE128" i="6"/>
  <c r="AF128" i="6" s="1"/>
  <c r="Y128" i="6"/>
  <c r="AE127" i="6"/>
  <c r="AF127" i="6" s="1"/>
  <c r="AE126" i="6"/>
  <c r="AF126" i="6" s="1"/>
  <c r="X126" i="6"/>
  <c r="AE125" i="6"/>
  <c r="AF125" i="6" s="1"/>
  <c r="AE124" i="6"/>
  <c r="AF124" i="6" s="1"/>
  <c r="Y124" i="6"/>
  <c r="AE123" i="6"/>
  <c r="AF123" i="6" s="1"/>
  <c r="AE122" i="6"/>
  <c r="AF122" i="6" s="1"/>
  <c r="X122" i="6"/>
  <c r="AE121" i="6"/>
  <c r="AF121" i="6" s="1"/>
  <c r="AE120" i="6"/>
  <c r="AF120" i="6" s="1"/>
  <c r="Y120" i="6"/>
  <c r="AE119" i="6"/>
  <c r="AF119" i="6" s="1"/>
  <c r="AE118" i="6"/>
  <c r="AF118" i="6" s="1"/>
  <c r="X118" i="6"/>
  <c r="AE117" i="6"/>
  <c r="AF117" i="6" s="1"/>
  <c r="AE116" i="6"/>
  <c r="AF116" i="6" s="1"/>
  <c r="Y116" i="6"/>
  <c r="AE115" i="6"/>
  <c r="AF115" i="6" s="1"/>
  <c r="Z115" i="6"/>
  <c r="AE114" i="6"/>
  <c r="AF114" i="6" s="1"/>
  <c r="AE113" i="6"/>
  <c r="AF113" i="6" s="1"/>
  <c r="AA113" i="6"/>
  <c r="AE112" i="6"/>
  <c r="AF112" i="6" s="1"/>
  <c r="AE111" i="6"/>
  <c r="AF111" i="6" s="1"/>
  <c r="AE110" i="6"/>
  <c r="AF110" i="6" s="1"/>
  <c r="X110" i="6"/>
  <c r="AE109" i="6"/>
  <c r="AF109" i="6" s="1"/>
  <c r="AE108" i="6"/>
  <c r="AF108" i="6" s="1"/>
  <c r="Y108" i="6"/>
  <c r="AE107" i="6"/>
  <c r="AF107" i="6" s="1"/>
  <c r="AE106" i="6"/>
  <c r="AF106" i="6" s="1"/>
  <c r="X106" i="6"/>
  <c r="AE105" i="6"/>
  <c r="AF105" i="6" s="1"/>
  <c r="AE104" i="6"/>
  <c r="AF104" i="6" s="1"/>
  <c r="Y104" i="6"/>
  <c r="AE103" i="6"/>
  <c r="AF103" i="6" s="1"/>
  <c r="AE102" i="6"/>
  <c r="AF102" i="6" s="1"/>
  <c r="X102" i="6"/>
  <c r="AE101" i="6"/>
  <c r="AF101" i="6" s="1"/>
  <c r="AE100" i="6"/>
  <c r="AF100" i="6" s="1"/>
  <c r="Y100" i="6"/>
  <c r="AE99" i="6"/>
  <c r="AF99" i="6" s="1"/>
  <c r="AE98" i="6"/>
  <c r="AF98" i="6" s="1"/>
  <c r="Z98" i="6"/>
  <c r="AE97" i="6"/>
  <c r="AF97" i="6" s="1"/>
  <c r="AA97" i="6"/>
  <c r="AE96" i="6"/>
  <c r="AF96" i="6" s="1"/>
  <c r="AE95" i="6"/>
  <c r="AF95" i="6" s="1"/>
  <c r="AE94" i="6"/>
  <c r="AF94" i="6" s="1"/>
  <c r="X94" i="6"/>
  <c r="AE93" i="6"/>
  <c r="AF93" i="6" s="1"/>
  <c r="AE92" i="6"/>
  <c r="AF92" i="6" s="1"/>
  <c r="Y92" i="6"/>
  <c r="AE91" i="6"/>
  <c r="AF91" i="6" s="1"/>
  <c r="AE90" i="6"/>
  <c r="AF90" i="6" s="1"/>
  <c r="X90" i="6"/>
  <c r="AE89" i="6"/>
  <c r="AF89" i="6" s="1"/>
  <c r="AE88" i="6"/>
  <c r="AF88" i="6" s="1"/>
  <c r="Y88" i="6"/>
  <c r="AF87" i="6"/>
  <c r="AE87" i="6"/>
  <c r="AE86" i="6"/>
  <c r="AF86" i="6" s="1"/>
  <c r="X86" i="6"/>
  <c r="AE85" i="6"/>
  <c r="AF85" i="6" s="1"/>
  <c r="AE84" i="6"/>
  <c r="AF84" i="6" s="1"/>
  <c r="Y84" i="6"/>
  <c r="AE83" i="6"/>
  <c r="AF83" i="6" s="1"/>
  <c r="AE82" i="6"/>
  <c r="AF82" i="6" s="1"/>
  <c r="X82" i="6"/>
  <c r="AE81" i="6"/>
  <c r="AF81" i="6" s="1"/>
  <c r="AE80" i="6"/>
  <c r="AF80" i="6" s="1"/>
  <c r="Y80" i="6"/>
  <c r="AE79" i="6"/>
  <c r="AF79" i="6" s="1"/>
  <c r="AE78" i="6"/>
  <c r="AF78" i="6" s="1"/>
  <c r="X78" i="6"/>
  <c r="AE77" i="6"/>
  <c r="AF77" i="6" s="1"/>
  <c r="AE76" i="6"/>
  <c r="AF76" i="6" s="1"/>
  <c r="Y76" i="6"/>
  <c r="AE75" i="6"/>
  <c r="AF75" i="6" s="1"/>
  <c r="AE74" i="6"/>
  <c r="AF74" i="6" s="1"/>
  <c r="AE73" i="6"/>
  <c r="AF73" i="6" s="1"/>
  <c r="X73" i="6"/>
  <c r="AE72" i="6"/>
  <c r="AF72" i="6" s="1"/>
  <c r="AE71" i="6"/>
  <c r="AF71" i="6" s="1"/>
  <c r="Y71" i="6"/>
  <c r="AE70" i="6"/>
  <c r="AF70" i="6" s="1"/>
  <c r="AE69" i="6"/>
  <c r="AF69" i="6" s="1"/>
  <c r="X69" i="6"/>
  <c r="AE68" i="6"/>
  <c r="AF68" i="6" s="1"/>
  <c r="AE67" i="6"/>
  <c r="AF67" i="6" s="1"/>
  <c r="Y67" i="6"/>
  <c r="AE66" i="6"/>
  <c r="AF66" i="6" s="1"/>
  <c r="AE65" i="6"/>
  <c r="AF65" i="6" s="1"/>
  <c r="X65" i="6"/>
  <c r="AE64" i="6"/>
  <c r="AF64" i="6" s="1"/>
  <c r="AE63" i="6"/>
  <c r="AF63" i="6" s="1"/>
  <c r="Y63" i="6"/>
  <c r="AE62" i="6"/>
  <c r="AF62" i="6" s="1"/>
  <c r="AE61" i="6"/>
  <c r="AF61" i="6" s="1"/>
  <c r="X61" i="6"/>
  <c r="AE60" i="6"/>
  <c r="AF60" i="6" s="1"/>
  <c r="AE59" i="6"/>
  <c r="AF59" i="6" s="1"/>
  <c r="Y59" i="6"/>
  <c r="AE58" i="6"/>
  <c r="AF58" i="6" s="1"/>
  <c r="AE57" i="6"/>
  <c r="AF57" i="6" s="1"/>
  <c r="X57" i="6"/>
  <c r="AE56" i="6"/>
  <c r="AF56" i="6" s="1"/>
  <c r="AE55" i="6"/>
  <c r="AF55" i="6" s="1"/>
  <c r="Y55" i="6"/>
  <c r="AE54" i="6"/>
  <c r="AF54" i="6" s="1"/>
  <c r="AE53" i="6"/>
  <c r="AF53" i="6" s="1"/>
  <c r="X53" i="6"/>
  <c r="AE52" i="6"/>
  <c r="AF52" i="6" s="1"/>
  <c r="AE51" i="6"/>
  <c r="AF51" i="6" s="1"/>
  <c r="Y51" i="6"/>
  <c r="AE50" i="6"/>
  <c r="AF50" i="6" s="1"/>
  <c r="AE49" i="6"/>
  <c r="AF49" i="6" s="1"/>
  <c r="X49" i="6"/>
  <c r="AE48" i="6"/>
  <c r="AF48" i="6" s="1"/>
  <c r="AE47" i="6"/>
  <c r="AF47" i="6" s="1"/>
  <c r="Y47" i="6"/>
  <c r="AE46" i="6"/>
  <c r="AF46" i="6" s="1"/>
  <c r="AE45" i="6"/>
  <c r="AF45" i="6" s="1"/>
  <c r="AE44" i="6"/>
  <c r="AF44" i="6" s="1"/>
  <c r="X44" i="6"/>
  <c r="AE43" i="6"/>
  <c r="AF43" i="6" s="1"/>
  <c r="AE42" i="6"/>
  <c r="AF42" i="6" s="1"/>
  <c r="Y42" i="6"/>
  <c r="AE41" i="6"/>
  <c r="AF41" i="6" s="1"/>
  <c r="AE40" i="6"/>
  <c r="AF40" i="6" s="1"/>
  <c r="AE39" i="6"/>
  <c r="AF39" i="6" s="1"/>
  <c r="AE38" i="6"/>
  <c r="AF38" i="6" s="1"/>
  <c r="AE37" i="6"/>
  <c r="AF37" i="6" s="1"/>
  <c r="AE36" i="6"/>
  <c r="AF36" i="6" s="1"/>
  <c r="AE35" i="6"/>
  <c r="AF35" i="6" s="1"/>
  <c r="X35" i="6"/>
  <c r="AE34" i="6"/>
  <c r="AF34" i="6" s="1"/>
  <c r="AE33" i="6"/>
  <c r="AF33" i="6" s="1"/>
  <c r="Y33" i="6"/>
  <c r="AE32" i="6"/>
  <c r="AF32" i="6" s="1"/>
  <c r="AE31" i="6"/>
  <c r="AF31" i="6" s="1"/>
  <c r="X31" i="6"/>
  <c r="AE30" i="6"/>
  <c r="AF30" i="6" s="1"/>
  <c r="AE29" i="6"/>
  <c r="AF29" i="6" s="1"/>
  <c r="Y29" i="6"/>
  <c r="AE28" i="6"/>
  <c r="AF28" i="6" s="1"/>
  <c r="AE27" i="6"/>
  <c r="AF27" i="6" s="1"/>
  <c r="X27" i="6"/>
  <c r="AE26" i="6"/>
  <c r="AF26" i="6" s="1"/>
  <c r="AE25" i="6"/>
  <c r="AF25" i="6" s="1"/>
  <c r="Y25" i="6"/>
  <c r="AE24" i="6"/>
  <c r="AF24" i="6" s="1"/>
  <c r="AE23" i="6"/>
  <c r="AF23" i="6" s="1"/>
  <c r="X23" i="6"/>
  <c r="AE22" i="6"/>
  <c r="AF22" i="6" s="1"/>
  <c r="AE21" i="6"/>
  <c r="AF21" i="6" s="1"/>
  <c r="Y21" i="6"/>
  <c r="AE20" i="6"/>
  <c r="AF20" i="6" s="1"/>
  <c r="AE19" i="6"/>
  <c r="AF19" i="6" s="1"/>
  <c r="X19" i="6"/>
  <c r="AE18" i="6"/>
  <c r="AF18" i="6" s="1"/>
  <c r="AE17" i="6"/>
  <c r="AF17" i="6" s="1"/>
  <c r="Y17" i="6"/>
  <c r="AE16" i="6"/>
  <c r="AF16" i="6" s="1"/>
  <c r="AE15" i="6"/>
  <c r="AF15" i="6" s="1"/>
  <c r="AE14" i="6"/>
  <c r="AF14" i="6" s="1"/>
  <c r="Z14" i="6"/>
  <c r="Z715" i="6" s="1"/>
  <c r="AE13" i="6"/>
  <c r="AF13" i="6" s="1"/>
  <c r="AE12" i="6"/>
  <c r="AF12" i="6" s="1"/>
  <c r="AA12" i="6"/>
  <c r="AA715" i="6" s="1"/>
  <c r="AE11" i="6"/>
  <c r="AF11" i="6" s="1"/>
  <c r="AE10" i="6"/>
  <c r="AF10" i="6" s="1"/>
  <c r="X10" i="6"/>
  <c r="AE9" i="6"/>
  <c r="AF9" i="6" s="1"/>
  <c r="AE8" i="6"/>
  <c r="AF8" i="6" s="1"/>
  <c r="Y8" i="6"/>
  <c r="AE7" i="6"/>
  <c r="AF7" i="6" s="1"/>
  <c r="AE6" i="6"/>
  <c r="AF6" i="6" s="1"/>
  <c r="X6" i="6"/>
  <c r="X715" i="6" s="1"/>
  <c r="AE5" i="6"/>
  <c r="AF5" i="6" s="1"/>
  <c r="AE4" i="6"/>
  <c r="AF4" i="6" s="1"/>
  <c r="Y4" i="6"/>
  <c r="Y715" i="6" s="1"/>
  <c r="W717" i="6"/>
  <c r="U717" i="6"/>
  <c r="V717" i="6"/>
  <c r="T717" i="6"/>
  <c r="AA966" i="4" l="1"/>
  <c r="AB966" i="4" s="1"/>
  <c r="AA965" i="4"/>
  <c r="AB965" i="4" s="1"/>
  <c r="AA964" i="4"/>
  <c r="AB964" i="4" s="1"/>
  <c r="AA963" i="4"/>
  <c r="AB963" i="4" s="1"/>
  <c r="AA962" i="4"/>
  <c r="AB962" i="4" s="1"/>
  <c r="AA961" i="4"/>
  <c r="AB961" i="4" s="1"/>
  <c r="AA960" i="4"/>
  <c r="AB960" i="4" s="1"/>
  <c r="AA959" i="4"/>
  <c r="AB959" i="4" s="1"/>
  <c r="AA958" i="4"/>
  <c r="AB958" i="4" s="1"/>
  <c r="AA957" i="4"/>
  <c r="AB957" i="4" s="1"/>
  <c r="AA956" i="4"/>
  <c r="AB956" i="4" s="1"/>
  <c r="AA955" i="4"/>
  <c r="AB955" i="4" s="1"/>
  <c r="AA954" i="4"/>
  <c r="AB954" i="4" s="1"/>
  <c r="AA953" i="4"/>
  <c r="AB953" i="4" s="1"/>
  <c r="AA952" i="4"/>
  <c r="AB952" i="4" s="1"/>
  <c r="AA951" i="4"/>
  <c r="AB951" i="4" s="1"/>
  <c r="AA950" i="4"/>
  <c r="AB950" i="4" s="1"/>
  <c r="AA949" i="4"/>
  <c r="AB949" i="4" s="1"/>
  <c r="AA948" i="4"/>
  <c r="AB948" i="4" s="1"/>
  <c r="AA947" i="4"/>
  <c r="AB947" i="4" s="1"/>
  <c r="AA946" i="4"/>
  <c r="AB946" i="4" s="1"/>
  <c r="AA945" i="4"/>
  <c r="AB945" i="4" s="1"/>
  <c r="AA944" i="4"/>
  <c r="AB944" i="4" s="1"/>
  <c r="AA943" i="4"/>
  <c r="AB943" i="4" s="1"/>
  <c r="AA942" i="4"/>
  <c r="AB942" i="4" s="1"/>
  <c r="AA941" i="4"/>
  <c r="AB941" i="4" s="1"/>
  <c r="AA940" i="4"/>
  <c r="AB940" i="4" s="1"/>
  <c r="AA939" i="4"/>
  <c r="AB939" i="4" s="1"/>
  <c r="AA938" i="4"/>
  <c r="AB938" i="4" s="1"/>
  <c r="AA937" i="4"/>
  <c r="AB937" i="4" s="1"/>
  <c r="AA936" i="4"/>
  <c r="AB936" i="4" s="1"/>
  <c r="AA935" i="4"/>
  <c r="AB935" i="4" s="1"/>
  <c r="AA934" i="4"/>
  <c r="AB934" i="4" s="1"/>
  <c r="AA933" i="4"/>
  <c r="AB933" i="4" s="1"/>
  <c r="AA932" i="4"/>
  <c r="AB932" i="4" s="1"/>
  <c r="AA931" i="4"/>
  <c r="AB931" i="4" s="1"/>
  <c r="AA930" i="4"/>
  <c r="AB930" i="4" s="1"/>
  <c r="AA929" i="4"/>
  <c r="AB929" i="4" s="1"/>
  <c r="AA928" i="4"/>
  <c r="AB928" i="4" s="1"/>
  <c r="AA927" i="4"/>
  <c r="AB927" i="4" s="1"/>
  <c r="AA926" i="4"/>
  <c r="AB926" i="4" s="1"/>
  <c r="AA925" i="4"/>
  <c r="AB925" i="4" s="1"/>
  <c r="AA924" i="4"/>
  <c r="AB924" i="4" s="1"/>
  <c r="AA923" i="4"/>
  <c r="AB923" i="4" s="1"/>
  <c r="AA922" i="4"/>
  <c r="AB922" i="4" s="1"/>
  <c r="AA921" i="4"/>
  <c r="AB921" i="4" s="1"/>
  <c r="AA920" i="4"/>
  <c r="AB920" i="4" s="1"/>
  <c r="AA919" i="4"/>
  <c r="AB919" i="4" s="1"/>
  <c r="AA918" i="4"/>
  <c r="AB918" i="4" s="1"/>
  <c r="AA917" i="4"/>
  <c r="AB917" i="4" s="1"/>
  <c r="AA916" i="4"/>
  <c r="AB916" i="4" s="1"/>
  <c r="AA915" i="4"/>
  <c r="AB915" i="4" s="1"/>
  <c r="AA914" i="4"/>
  <c r="AB914" i="4" s="1"/>
  <c r="AA913" i="4"/>
  <c r="AB913" i="4" s="1"/>
  <c r="AA912" i="4"/>
  <c r="AB912" i="4" s="1"/>
  <c r="AA911" i="4"/>
  <c r="AB911" i="4" s="1"/>
  <c r="AA910" i="4"/>
  <c r="AB910" i="4" s="1"/>
  <c r="AA909" i="4"/>
  <c r="AB909" i="4" s="1"/>
  <c r="AA908" i="4"/>
  <c r="AB908" i="4" s="1"/>
  <c r="AA907" i="4"/>
  <c r="AB907" i="4" s="1"/>
  <c r="AA906" i="4"/>
  <c r="AB906" i="4" s="1"/>
  <c r="AA905" i="4"/>
  <c r="AB905" i="4" s="1"/>
  <c r="AA904" i="4"/>
  <c r="AB904" i="4" s="1"/>
  <c r="AA903" i="4"/>
  <c r="AB903" i="4" s="1"/>
  <c r="AA902" i="4"/>
  <c r="AB902" i="4" s="1"/>
  <c r="AA901" i="4"/>
  <c r="AB901" i="4" s="1"/>
  <c r="AA900" i="4"/>
  <c r="AB900" i="4" s="1"/>
  <c r="AA899" i="4"/>
  <c r="AB899" i="4" s="1"/>
  <c r="AA898" i="4"/>
  <c r="AB898" i="4" s="1"/>
  <c r="AA897" i="4"/>
  <c r="AB897" i="4" s="1"/>
  <c r="AA896" i="4"/>
  <c r="AB896" i="4" s="1"/>
  <c r="AA895" i="4"/>
  <c r="AB895" i="4" s="1"/>
  <c r="AA894" i="4"/>
  <c r="AB894" i="4" s="1"/>
  <c r="AA893" i="4"/>
  <c r="AB893" i="4" s="1"/>
  <c r="AA892" i="4"/>
  <c r="AB892" i="4" s="1"/>
  <c r="AA891" i="4"/>
  <c r="AB891" i="4" s="1"/>
  <c r="AA890" i="4"/>
  <c r="AB890" i="4" s="1"/>
  <c r="AA889" i="4"/>
  <c r="AB889" i="4" s="1"/>
  <c r="AA888" i="4"/>
  <c r="AB888" i="4" s="1"/>
  <c r="AA887" i="4"/>
  <c r="AB887" i="4" s="1"/>
  <c r="AA886" i="4"/>
  <c r="AB886" i="4" s="1"/>
  <c r="AA885" i="4"/>
  <c r="AB885" i="4" s="1"/>
  <c r="AA884" i="4"/>
  <c r="AB884" i="4" s="1"/>
  <c r="AA883" i="4"/>
  <c r="AB883" i="4" s="1"/>
  <c r="AA882" i="4"/>
  <c r="AB882" i="4" s="1"/>
  <c r="AA881" i="4"/>
  <c r="AB881" i="4" s="1"/>
  <c r="AA880" i="4"/>
  <c r="AB880" i="4" s="1"/>
  <c r="AA879" i="4"/>
  <c r="AB879" i="4" s="1"/>
  <c r="AA878" i="4"/>
  <c r="AB878" i="4" s="1"/>
  <c r="AA877" i="4"/>
  <c r="AB877" i="4" s="1"/>
  <c r="AA876" i="4"/>
  <c r="AB876" i="4" s="1"/>
  <c r="AA875" i="4"/>
  <c r="AB875" i="4" s="1"/>
  <c r="AA874" i="4"/>
  <c r="AB874" i="4" s="1"/>
  <c r="AA873" i="4"/>
  <c r="AB873" i="4" s="1"/>
  <c r="AA872" i="4"/>
  <c r="AB872" i="4" s="1"/>
  <c r="AA871" i="4"/>
  <c r="AB871" i="4" s="1"/>
  <c r="AA870" i="4"/>
  <c r="AB870" i="4" s="1"/>
  <c r="AA869" i="4"/>
  <c r="AB869" i="4" s="1"/>
  <c r="AA868" i="4"/>
  <c r="AB868" i="4" s="1"/>
  <c r="AA867" i="4"/>
  <c r="AB867" i="4" s="1"/>
  <c r="AA866" i="4"/>
  <c r="AB866" i="4" s="1"/>
  <c r="AA865" i="4"/>
  <c r="AB865" i="4" s="1"/>
  <c r="AA864" i="4"/>
  <c r="AB864" i="4" s="1"/>
  <c r="AA863" i="4"/>
  <c r="AB863" i="4" s="1"/>
  <c r="AA862" i="4"/>
  <c r="AB862" i="4" s="1"/>
  <c r="AA861" i="4"/>
  <c r="AB861" i="4" s="1"/>
  <c r="AA860" i="4"/>
  <c r="AB860" i="4" s="1"/>
  <c r="AA859" i="4"/>
  <c r="AB859" i="4" s="1"/>
  <c r="AA858" i="4"/>
  <c r="AB858" i="4" s="1"/>
  <c r="AA857" i="4"/>
  <c r="AB857" i="4" s="1"/>
  <c r="AA856" i="4"/>
  <c r="AB856" i="4" s="1"/>
  <c r="AA855" i="4"/>
  <c r="AB855" i="4" s="1"/>
  <c r="AA854" i="4"/>
  <c r="AB854" i="4" s="1"/>
  <c r="AA853" i="4"/>
  <c r="AB853" i="4" s="1"/>
  <c r="AA852" i="4"/>
  <c r="AB852" i="4" s="1"/>
  <c r="AA851" i="4"/>
  <c r="AB851" i="4" s="1"/>
  <c r="AA850" i="4"/>
  <c r="AB850" i="4" s="1"/>
  <c r="AA849" i="4"/>
  <c r="AB849" i="4" s="1"/>
  <c r="AA848" i="4"/>
  <c r="AB848" i="4" s="1"/>
  <c r="AA847" i="4"/>
  <c r="AB847" i="4" s="1"/>
  <c r="AA846" i="4"/>
  <c r="AB846" i="4" s="1"/>
  <c r="AA845" i="4"/>
  <c r="AB845" i="4" s="1"/>
  <c r="AA844" i="4"/>
  <c r="AB844" i="4" s="1"/>
  <c r="AA843" i="4"/>
  <c r="AB843" i="4" s="1"/>
  <c r="AA842" i="4"/>
  <c r="AB842" i="4" s="1"/>
  <c r="AA841" i="4"/>
  <c r="AB841" i="4" s="1"/>
  <c r="AA840" i="4"/>
  <c r="AB840" i="4" s="1"/>
  <c r="AA839" i="4"/>
  <c r="AB839" i="4" s="1"/>
  <c r="AA838" i="4"/>
  <c r="AB838" i="4" s="1"/>
  <c r="AA837" i="4"/>
  <c r="AB837" i="4" s="1"/>
  <c r="AA836" i="4"/>
  <c r="AB836" i="4" s="1"/>
  <c r="AA835" i="4"/>
  <c r="AB835" i="4" s="1"/>
  <c r="AA834" i="4"/>
  <c r="AB834" i="4" s="1"/>
  <c r="AA833" i="4"/>
  <c r="AB833" i="4" s="1"/>
  <c r="AA832" i="4"/>
  <c r="AB832" i="4" s="1"/>
  <c r="AA831" i="4"/>
  <c r="AB831" i="4" s="1"/>
  <c r="AA830" i="4"/>
  <c r="AB830" i="4" s="1"/>
  <c r="AA829" i="4"/>
  <c r="AB829" i="4" s="1"/>
  <c r="AA828" i="4"/>
  <c r="AB828" i="4" s="1"/>
  <c r="AA827" i="4"/>
  <c r="AB827" i="4" s="1"/>
  <c r="AA826" i="4"/>
  <c r="AB826" i="4" s="1"/>
  <c r="AA825" i="4"/>
  <c r="AB825" i="4" s="1"/>
  <c r="AA824" i="4"/>
  <c r="AB824" i="4" s="1"/>
  <c r="AA823" i="4"/>
  <c r="AB823" i="4" s="1"/>
  <c r="AA822" i="4"/>
  <c r="AB822" i="4" s="1"/>
  <c r="AA821" i="4"/>
  <c r="AB821" i="4" s="1"/>
  <c r="AA820" i="4"/>
  <c r="AB820" i="4" s="1"/>
  <c r="AA819" i="4"/>
  <c r="AB819" i="4" s="1"/>
  <c r="AA818" i="4"/>
  <c r="AB818" i="4" s="1"/>
  <c r="AA817" i="4"/>
  <c r="AB817" i="4" s="1"/>
  <c r="AA816" i="4"/>
  <c r="AB816" i="4" s="1"/>
  <c r="AA815" i="4"/>
  <c r="AB815" i="4" s="1"/>
  <c r="AA814" i="4"/>
  <c r="AB814" i="4" s="1"/>
  <c r="AA813" i="4"/>
  <c r="AB813" i="4" s="1"/>
  <c r="AA812" i="4"/>
  <c r="AB812" i="4" s="1"/>
  <c r="AA811" i="4"/>
  <c r="AB811" i="4" s="1"/>
  <c r="AA810" i="4"/>
  <c r="AB810" i="4" s="1"/>
  <c r="AA809" i="4"/>
  <c r="AB809" i="4" s="1"/>
  <c r="AA808" i="4"/>
  <c r="AB808" i="4" s="1"/>
  <c r="AA807" i="4"/>
  <c r="AB807" i="4" s="1"/>
  <c r="AA806" i="4"/>
  <c r="AB806" i="4" s="1"/>
  <c r="AA805" i="4"/>
  <c r="AB805" i="4" s="1"/>
  <c r="AA804" i="4"/>
  <c r="AB804" i="4" s="1"/>
  <c r="AA803" i="4"/>
  <c r="AB803" i="4" s="1"/>
  <c r="AA802" i="4"/>
  <c r="AB802" i="4" s="1"/>
  <c r="AA801" i="4"/>
  <c r="AB801" i="4" s="1"/>
  <c r="AA800" i="4"/>
  <c r="AB800" i="4" s="1"/>
  <c r="AA799" i="4"/>
  <c r="AB799" i="4" s="1"/>
  <c r="AA798" i="4"/>
  <c r="AB798" i="4" s="1"/>
  <c r="AA797" i="4"/>
  <c r="AB797" i="4" s="1"/>
  <c r="AA796" i="4"/>
  <c r="AB796" i="4" s="1"/>
  <c r="AA795" i="4"/>
  <c r="AB795" i="4" s="1"/>
  <c r="AA794" i="4"/>
  <c r="AB794" i="4" s="1"/>
  <c r="AA793" i="4"/>
  <c r="AB793" i="4" s="1"/>
  <c r="AA792" i="4"/>
  <c r="AB792" i="4" s="1"/>
  <c r="AA791" i="4"/>
  <c r="AB791" i="4" s="1"/>
  <c r="AA790" i="4"/>
  <c r="AB790" i="4" s="1"/>
  <c r="AA789" i="4"/>
  <c r="AB789" i="4" s="1"/>
  <c r="AA788" i="4"/>
  <c r="AB788" i="4" s="1"/>
  <c r="AA787" i="4"/>
  <c r="AB787" i="4" s="1"/>
  <c r="AA786" i="4"/>
  <c r="AB786" i="4" s="1"/>
  <c r="AA785" i="4"/>
  <c r="AB785" i="4" s="1"/>
  <c r="AA784" i="4"/>
  <c r="AB784" i="4" s="1"/>
  <c r="AA783" i="4"/>
  <c r="AB783" i="4" s="1"/>
  <c r="AA782" i="4"/>
  <c r="AB782" i="4" s="1"/>
  <c r="AA781" i="4"/>
  <c r="AB781" i="4" s="1"/>
  <c r="AA780" i="4"/>
  <c r="AB780" i="4" s="1"/>
  <c r="AA779" i="4"/>
  <c r="AB779" i="4" s="1"/>
  <c r="AA778" i="4"/>
  <c r="AB778" i="4" s="1"/>
  <c r="AA777" i="4"/>
  <c r="AB777" i="4" s="1"/>
  <c r="AA776" i="4"/>
  <c r="AB776" i="4" s="1"/>
  <c r="AA775" i="4"/>
  <c r="AB775" i="4" s="1"/>
  <c r="AA774" i="4"/>
  <c r="AB774" i="4" s="1"/>
  <c r="AA773" i="4"/>
  <c r="AB773" i="4" s="1"/>
  <c r="AA772" i="4"/>
  <c r="AB772" i="4" s="1"/>
  <c r="AA771" i="4"/>
  <c r="AB771" i="4" s="1"/>
  <c r="AA770" i="4"/>
  <c r="AB770" i="4" s="1"/>
  <c r="AA769" i="4"/>
  <c r="AB769" i="4" s="1"/>
  <c r="AA768" i="4"/>
  <c r="AB768" i="4" s="1"/>
  <c r="AA767" i="4"/>
  <c r="AB767" i="4" s="1"/>
  <c r="AA766" i="4"/>
  <c r="AB766" i="4" s="1"/>
  <c r="AA765" i="4"/>
  <c r="AB765" i="4" s="1"/>
  <c r="AA764" i="4"/>
  <c r="AB764" i="4" s="1"/>
  <c r="AA763" i="4"/>
  <c r="AB763" i="4" s="1"/>
  <c r="AA762" i="4"/>
  <c r="AB762" i="4" s="1"/>
  <c r="AA761" i="4"/>
  <c r="AB761" i="4" s="1"/>
  <c r="AA760" i="4"/>
  <c r="AB760" i="4" s="1"/>
  <c r="AA759" i="4"/>
  <c r="AB759" i="4" s="1"/>
  <c r="AA758" i="4"/>
  <c r="AB758" i="4" s="1"/>
  <c r="AA757" i="4"/>
  <c r="AB757" i="4" s="1"/>
  <c r="AA756" i="4"/>
  <c r="AB756" i="4" s="1"/>
  <c r="AA755" i="4"/>
  <c r="AB755" i="4" s="1"/>
  <c r="AA754" i="4"/>
  <c r="AB754" i="4" s="1"/>
  <c r="AA753" i="4"/>
  <c r="AB753" i="4" s="1"/>
  <c r="AA752" i="4"/>
  <c r="AB752" i="4" s="1"/>
  <c r="AA751" i="4"/>
  <c r="AB751" i="4" s="1"/>
  <c r="AA750" i="4"/>
  <c r="AB750" i="4" s="1"/>
  <c r="AA749" i="4"/>
  <c r="AB749" i="4" s="1"/>
  <c r="AA748" i="4"/>
  <c r="AB748" i="4" s="1"/>
  <c r="AA747" i="4"/>
  <c r="AB747" i="4" s="1"/>
  <c r="AA746" i="4"/>
  <c r="AB746" i="4" s="1"/>
  <c r="AA745" i="4"/>
  <c r="AB745" i="4" s="1"/>
  <c r="AA744" i="4"/>
  <c r="AB744" i="4" s="1"/>
  <c r="AA743" i="4"/>
  <c r="AB743" i="4" s="1"/>
  <c r="AA742" i="4"/>
  <c r="AB742" i="4" s="1"/>
  <c r="AA741" i="4"/>
  <c r="AB741" i="4" s="1"/>
  <c r="AA740" i="4"/>
  <c r="AB740" i="4" s="1"/>
  <c r="AA739" i="4"/>
  <c r="AB739" i="4" s="1"/>
  <c r="AA738" i="4"/>
  <c r="AB738" i="4" s="1"/>
  <c r="AA737" i="4"/>
  <c r="AB737" i="4" s="1"/>
  <c r="AA736" i="4"/>
  <c r="AB736" i="4" s="1"/>
  <c r="AA735" i="4"/>
  <c r="AB735" i="4" s="1"/>
  <c r="AA734" i="4"/>
  <c r="AB734" i="4" s="1"/>
  <c r="AA733" i="4"/>
  <c r="AB733" i="4" s="1"/>
  <c r="AA732" i="4"/>
  <c r="AB732" i="4" s="1"/>
  <c r="AA731" i="4"/>
  <c r="AB731" i="4" s="1"/>
  <c r="AA730" i="4"/>
  <c r="AB730" i="4" s="1"/>
  <c r="AA729" i="4"/>
  <c r="AB729" i="4" s="1"/>
  <c r="AA728" i="4"/>
  <c r="AB728" i="4" s="1"/>
  <c r="AA727" i="4"/>
  <c r="AB727" i="4" s="1"/>
  <c r="AA726" i="4"/>
  <c r="AB726" i="4" s="1"/>
  <c r="AA725" i="4"/>
  <c r="AB725" i="4" s="1"/>
  <c r="AA724" i="4"/>
  <c r="AB724" i="4" s="1"/>
  <c r="AA723" i="4"/>
  <c r="AB723" i="4" s="1"/>
  <c r="AA722" i="4"/>
  <c r="AB722" i="4" s="1"/>
  <c r="AA721" i="4"/>
  <c r="AB721" i="4" s="1"/>
  <c r="AA720" i="4"/>
  <c r="AB720" i="4" s="1"/>
  <c r="AA719" i="4"/>
  <c r="AB719" i="4" s="1"/>
  <c r="AA718" i="4"/>
  <c r="AB718" i="4" s="1"/>
  <c r="AA717" i="4"/>
  <c r="AB717" i="4" s="1"/>
  <c r="AA716" i="4"/>
  <c r="AB716" i="4" s="1"/>
  <c r="AA715" i="4"/>
  <c r="AB715" i="4" s="1"/>
  <c r="AA714" i="4"/>
  <c r="AB714" i="4" s="1"/>
  <c r="AA713" i="4"/>
  <c r="AB713" i="4" s="1"/>
  <c r="AA712" i="4"/>
  <c r="AB712" i="4" s="1"/>
  <c r="AA711" i="4"/>
  <c r="AB711" i="4" s="1"/>
  <c r="AA710" i="4"/>
  <c r="AB710" i="4" s="1"/>
  <c r="AA709" i="4"/>
  <c r="AB709" i="4" s="1"/>
  <c r="AA708" i="4"/>
  <c r="AB708" i="4" s="1"/>
  <c r="AA707" i="4"/>
  <c r="AB707" i="4" s="1"/>
  <c r="AA706" i="4"/>
  <c r="AB706" i="4" s="1"/>
  <c r="AA705" i="4"/>
  <c r="AB705" i="4" s="1"/>
  <c r="AA704" i="4"/>
  <c r="AB704" i="4" s="1"/>
  <c r="AA703" i="4"/>
  <c r="AB703" i="4" s="1"/>
  <c r="AA702" i="4"/>
  <c r="AB702" i="4" s="1"/>
  <c r="AA701" i="4"/>
  <c r="AB701" i="4" s="1"/>
  <c r="AA700" i="4"/>
  <c r="AB700" i="4" s="1"/>
  <c r="AA699" i="4"/>
  <c r="AB699" i="4" s="1"/>
  <c r="AA698" i="4"/>
  <c r="AB698" i="4" s="1"/>
  <c r="AA697" i="4"/>
  <c r="AB697" i="4" s="1"/>
  <c r="AA696" i="4"/>
  <c r="AB696" i="4" s="1"/>
  <c r="AA695" i="4"/>
  <c r="AB695" i="4" s="1"/>
  <c r="AA694" i="4"/>
  <c r="AB694" i="4" s="1"/>
  <c r="AA693" i="4"/>
  <c r="AB693" i="4" s="1"/>
  <c r="AA692" i="4"/>
  <c r="AB692" i="4" s="1"/>
  <c r="AA691" i="4"/>
  <c r="AB691" i="4" s="1"/>
  <c r="AA690" i="4"/>
  <c r="AB690" i="4" s="1"/>
  <c r="AA689" i="4"/>
  <c r="AB689" i="4" s="1"/>
  <c r="AA688" i="4"/>
  <c r="AB688" i="4" s="1"/>
  <c r="AA687" i="4"/>
  <c r="AB687" i="4" s="1"/>
  <c r="AA686" i="4"/>
  <c r="AB686" i="4" s="1"/>
  <c r="AA685" i="4"/>
  <c r="AB685" i="4" s="1"/>
  <c r="AA684" i="4"/>
  <c r="AB684" i="4" s="1"/>
  <c r="AA683" i="4"/>
  <c r="AB683" i="4" s="1"/>
  <c r="AA682" i="4"/>
  <c r="AB682" i="4" s="1"/>
  <c r="AA681" i="4"/>
  <c r="AB681" i="4" s="1"/>
  <c r="AA680" i="4"/>
  <c r="AB680" i="4" s="1"/>
  <c r="AA679" i="4"/>
  <c r="AB679" i="4" s="1"/>
  <c r="AA678" i="4"/>
  <c r="AB678" i="4" s="1"/>
  <c r="AA677" i="4"/>
  <c r="AB677" i="4" s="1"/>
  <c r="AA676" i="4"/>
  <c r="AB676" i="4" s="1"/>
  <c r="AA675" i="4"/>
  <c r="AB675" i="4" s="1"/>
  <c r="AA674" i="4"/>
  <c r="AB674" i="4" s="1"/>
  <c r="AA673" i="4"/>
  <c r="AB673" i="4" s="1"/>
  <c r="AA672" i="4"/>
  <c r="AB672" i="4" s="1"/>
  <c r="AA671" i="4"/>
  <c r="AB671" i="4" s="1"/>
  <c r="AA670" i="4"/>
  <c r="AB670" i="4" s="1"/>
  <c r="AA669" i="4"/>
  <c r="AB669" i="4" s="1"/>
  <c r="AA668" i="4"/>
  <c r="AB668" i="4" s="1"/>
  <c r="AA667" i="4"/>
  <c r="AB667" i="4" s="1"/>
  <c r="AA666" i="4"/>
  <c r="AB666" i="4" s="1"/>
  <c r="AA665" i="4"/>
  <c r="AB665" i="4" s="1"/>
  <c r="AA664" i="4"/>
  <c r="AB664" i="4" s="1"/>
  <c r="AA663" i="4"/>
  <c r="AB663" i="4" s="1"/>
  <c r="AA662" i="4"/>
  <c r="AB662" i="4" s="1"/>
  <c r="AA661" i="4"/>
  <c r="AB661" i="4" s="1"/>
  <c r="AA660" i="4"/>
  <c r="AB660" i="4" s="1"/>
  <c r="AA659" i="4"/>
  <c r="AB659" i="4" s="1"/>
  <c r="AA658" i="4"/>
  <c r="AB658" i="4" s="1"/>
  <c r="AA657" i="4"/>
  <c r="AB657" i="4" s="1"/>
  <c r="AA656" i="4"/>
  <c r="AB656" i="4" s="1"/>
  <c r="AA655" i="4"/>
  <c r="AB655" i="4" s="1"/>
  <c r="AA654" i="4"/>
  <c r="AB654" i="4" s="1"/>
  <c r="AA653" i="4"/>
  <c r="AB653" i="4" s="1"/>
  <c r="AA652" i="4"/>
  <c r="AB652" i="4" s="1"/>
  <c r="AA651" i="4"/>
  <c r="AB651" i="4" s="1"/>
  <c r="AA650" i="4"/>
  <c r="AB650" i="4" s="1"/>
  <c r="AA649" i="4"/>
  <c r="AB649" i="4" s="1"/>
  <c r="AA648" i="4"/>
  <c r="AB648" i="4" s="1"/>
  <c r="AA647" i="4"/>
  <c r="AB647" i="4" s="1"/>
  <c r="AA646" i="4"/>
  <c r="AB646" i="4" s="1"/>
  <c r="AA645" i="4"/>
  <c r="AB645" i="4" s="1"/>
  <c r="AA644" i="4"/>
  <c r="AB644" i="4" s="1"/>
  <c r="AA643" i="4"/>
  <c r="AB643" i="4" s="1"/>
  <c r="AA642" i="4"/>
  <c r="AB642" i="4" s="1"/>
  <c r="AA641" i="4"/>
  <c r="AB641" i="4" s="1"/>
  <c r="AA640" i="4"/>
  <c r="AB640" i="4" s="1"/>
  <c r="AA639" i="4"/>
  <c r="AB639" i="4" s="1"/>
  <c r="AA638" i="4"/>
  <c r="AB638" i="4" s="1"/>
  <c r="AA637" i="4"/>
  <c r="AB637" i="4" s="1"/>
  <c r="AA636" i="4"/>
  <c r="AB636" i="4" s="1"/>
  <c r="AA635" i="4"/>
  <c r="AB635" i="4" s="1"/>
  <c r="AA634" i="4"/>
  <c r="AB634" i="4" s="1"/>
  <c r="AA633" i="4"/>
  <c r="AB633" i="4" s="1"/>
  <c r="AA632" i="4"/>
  <c r="AB632" i="4" s="1"/>
  <c r="AA631" i="4"/>
  <c r="AB631" i="4" s="1"/>
  <c r="AA630" i="4"/>
  <c r="AB630" i="4" s="1"/>
  <c r="AA629" i="4"/>
  <c r="AB629" i="4" s="1"/>
  <c r="AA628" i="4"/>
  <c r="AB628" i="4" s="1"/>
  <c r="AA627" i="4"/>
  <c r="AB627" i="4" s="1"/>
  <c r="AA626" i="4"/>
  <c r="AB626" i="4" s="1"/>
  <c r="AA625" i="4"/>
  <c r="AB625" i="4" s="1"/>
  <c r="AA624" i="4"/>
  <c r="AB624" i="4" s="1"/>
  <c r="AA623" i="4"/>
  <c r="AB623" i="4" s="1"/>
  <c r="AA622" i="4"/>
  <c r="AB622" i="4" s="1"/>
  <c r="AA621" i="4"/>
  <c r="AB621" i="4" s="1"/>
  <c r="AA620" i="4"/>
  <c r="AB620" i="4" s="1"/>
  <c r="AA619" i="4"/>
  <c r="AB619" i="4" s="1"/>
  <c r="AA618" i="4"/>
  <c r="AB618" i="4" s="1"/>
  <c r="AA617" i="4"/>
  <c r="AB617" i="4" s="1"/>
  <c r="AA616" i="4"/>
  <c r="AB616" i="4" s="1"/>
  <c r="AA615" i="4"/>
  <c r="AB615" i="4" s="1"/>
  <c r="AA614" i="4"/>
  <c r="AB614" i="4" s="1"/>
  <c r="AA613" i="4"/>
  <c r="AB613" i="4" s="1"/>
  <c r="AA612" i="4"/>
  <c r="AB612" i="4" s="1"/>
  <c r="AA611" i="4"/>
  <c r="AB611" i="4" s="1"/>
  <c r="AA610" i="4"/>
  <c r="AB610" i="4" s="1"/>
  <c r="AA609" i="4"/>
  <c r="AB609" i="4" s="1"/>
  <c r="AA608" i="4"/>
  <c r="AB608" i="4" s="1"/>
  <c r="AA607" i="4"/>
  <c r="AB607" i="4" s="1"/>
  <c r="AA606" i="4"/>
  <c r="AB606" i="4" s="1"/>
  <c r="AA605" i="4"/>
  <c r="AB605" i="4" s="1"/>
  <c r="AA604" i="4"/>
  <c r="AB604" i="4" s="1"/>
  <c r="AA603" i="4"/>
  <c r="AB603" i="4" s="1"/>
  <c r="AA602" i="4"/>
  <c r="AB602" i="4" s="1"/>
  <c r="AA601" i="4"/>
  <c r="AB601" i="4" s="1"/>
  <c r="AA600" i="4"/>
  <c r="AB600" i="4" s="1"/>
  <c r="AA599" i="4"/>
  <c r="AB599" i="4" s="1"/>
  <c r="AA598" i="4"/>
  <c r="AB598" i="4" s="1"/>
  <c r="AA597" i="4"/>
  <c r="AB597" i="4" s="1"/>
  <c r="AA596" i="4"/>
  <c r="AB596" i="4" s="1"/>
  <c r="AA595" i="4"/>
  <c r="AB595" i="4" s="1"/>
  <c r="AA594" i="4"/>
  <c r="AB594" i="4" s="1"/>
  <c r="AA593" i="4"/>
  <c r="AB593" i="4" s="1"/>
  <c r="AA592" i="4"/>
  <c r="AB592" i="4" s="1"/>
  <c r="AA591" i="4"/>
  <c r="AB591" i="4" s="1"/>
  <c r="AA590" i="4"/>
  <c r="AB590" i="4" s="1"/>
  <c r="AA589" i="4"/>
  <c r="AB589" i="4" s="1"/>
  <c r="AA588" i="4"/>
  <c r="AB588" i="4" s="1"/>
  <c r="AA587" i="4"/>
  <c r="AB587" i="4" s="1"/>
  <c r="AA586" i="4"/>
  <c r="AB586" i="4" s="1"/>
  <c r="AA585" i="4"/>
  <c r="AB585" i="4" s="1"/>
  <c r="AA584" i="4"/>
  <c r="AB584" i="4" s="1"/>
  <c r="AA583" i="4"/>
  <c r="AB583" i="4" s="1"/>
  <c r="AA582" i="4"/>
  <c r="AB582" i="4" s="1"/>
  <c r="AA581" i="4"/>
  <c r="AB581" i="4" s="1"/>
  <c r="AA580" i="4"/>
  <c r="AB580" i="4" s="1"/>
  <c r="AA579" i="4"/>
  <c r="AB579" i="4" s="1"/>
  <c r="AA578" i="4"/>
  <c r="AB578" i="4" s="1"/>
  <c r="AA577" i="4"/>
  <c r="AB577" i="4" s="1"/>
  <c r="AA576" i="4"/>
  <c r="AB576" i="4" s="1"/>
  <c r="AA575" i="4"/>
  <c r="AB575" i="4" s="1"/>
  <c r="AA574" i="4"/>
  <c r="AB574" i="4" s="1"/>
  <c r="AA573" i="4"/>
  <c r="AB573" i="4" s="1"/>
  <c r="AA572" i="4"/>
  <c r="AB572" i="4" s="1"/>
  <c r="AA571" i="4"/>
  <c r="AB571" i="4" s="1"/>
  <c r="AA570" i="4"/>
  <c r="AB570" i="4" s="1"/>
  <c r="AA569" i="4"/>
  <c r="AB569" i="4" s="1"/>
  <c r="AA568" i="4"/>
  <c r="AB568" i="4" s="1"/>
  <c r="AA567" i="4"/>
  <c r="AB567" i="4" s="1"/>
  <c r="AA566" i="4"/>
  <c r="AB566" i="4" s="1"/>
  <c r="AA565" i="4"/>
  <c r="AB565" i="4" s="1"/>
  <c r="AA564" i="4"/>
  <c r="AB564" i="4" s="1"/>
  <c r="AA563" i="4"/>
  <c r="AB563" i="4" s="1"/>
  <c r="AA562" i="4"/>
  <c r="AB562" i="4" s="1"/>
  <c r="AA561" i="4"/>
  <c r="AB561" i="4" s="1"/>
  <c r="AA560" i="4"/>
  <c r="AB560" i="4" s="1"/>
  <c r="AA559" i="4"/>
  <c r="AB559" i="4" s="1"/>
  <c r="AA558" i="4"/>
  <c r="AB558" i="4" s="1"/>
  <c r="AA557" i="4"/>
  <c r="AB557" i="4" s="1"/>
  <c r="AA556" i="4"/>
  <c r="AB556" i="4" s="1"/>
  <c r="AA555" i="4"/>
  <c r="AB555" i="4" s="1"/>
  <c r="AA554" i="4"/>
  <c r="AB554" i="4" s="1"/>
  <c r="AA553" i="4"/>
  <c r="AB553" i="4" s="1"/>
  <c r="AA552" i="4"/>
  <c r="AB552" i="4" s="1"/>
  <c r="AA551" i="4"/>
  <c r="AB551" i="4" s="1"/>
  <c r="AA550" i="4"/>
  <c r="AB550" i="4" s="1"/>
  <c r="AA549" i="4"/>
  <c r="AB549" i="4" s="1"/>
  <c r="AA548" i="4"/>
  <c r="AB548" i="4" s="1"/>
  <c r="AA547" i="4"/>
  <c r="AB547" i="4" s="1"/>
  <c r="AA546" i="4"/>
  <c r="AB546" i="4" s="1"/>
  <c r="AA545" i="4"/>
  <c r="AB545" i="4" s="1"/>
  <c r="AA544" i="4"/>
  <c r="AB544" i="4" s="1"/>
  <c r="AA543" i="4"/>
  <c r="AB543" i="4" s="1"/>
  <c r="AA542" i="4"/>
  <c r="AB542" i="4" s="1"/>
  <c r="AA541" i="4"/>
  <c r="AB541" i="4" s="1"/>
  <c r="AA540" i="4"/>
  <c r="AB540" i="4" s="1"/>
  <c r="AA539" i="4"/>
  <c r="AB539" i="4" s="1"/>
  <c r="AA538" i="4"/>
  <c r="AB538" i="4" s="1"/>
  <c r="AA537" i="4"/>
  <c r="AB537" i="4" s="1"/>
  <c r="AA536" i="4"/>
  <c r="AB536" i="4" s="1"/>
  <c r="AA535" i="4"/>
  <c r="AB535" i="4" s="1"/>
  <c r="AA534" i="4"/>
  <c r="AB534" i="4" s="1"/>
  <c r="AA533" i="4"/>
  <c r="AB533" i="4" s="1"/>
  <c r="AA532" i="4"/>
  <c r="AB532" i="4" s="1"/>
  <c r="AA531" i="4"/>
  <c r="AB531" i="4" s="1"/>
  <c r="AA530" i="4"/>
  <c r="AB530" i="4" s="1"/>
  <c r="AA529" i="4"/>
  <c r="AB529" i="4" s="1"/>
  <c r="AA528" i="4"/>
  <c r="AB528" i="4" s="1"/>
  <c r="AA527" i="4"/>
  <c r="AB527" i="4" s="1"/>
  <c r="AA526" i="4"/>
  <c r="AB526" i="4" s="1"/>
  <c r="AA525" i="4"/>
  <c r="AB525" i="4" s="1"/>
  <c r="AA524" i="4"/>
  <c r="AB524" i="4" s="1"/>
  <c r="AA523" i="4"/>
  <c r="AB523" i="4" s="1"/>
  <c r="AA522" i="4"/>
  <c r="AB522" i="4" s="1"/>
  <c r="AA521" i="4"/>
  <c r="AB521" i="4" s="1"/>
  <c r="AA520" i="4"/>
  <c r="AB520" i="4" s="1"/>
  <c r="AA519" i="4"/>
  <c r="AB519" i="4" s="1"/>
  <c r="AA518" i="4"/>
  <c r="AB518" i="4" s="1"/>
  <c r="AA517" i="4"/>
  <c r="AB517" i="4" s="1"/>
  <c r="AA516" i="4"/>
  <c r="AB516" i="4" s="1"/>
  <c r="AA515" i="4"/>
  <c r="AB515" i="4" s="1"/>
  <c r="AA514" i="4"/>
  <c r="AB514" i="4" s="1"/>
  <c r="AA513" i="4"/>
  <c r="AB513" i="4" s="1"/>
  <c r="AA512" i="4"/>
  <c r="AB512" i="4" s="1"/>
  <c r="AA511" i="4"/>
  <c r="AB511" i="4" s="1"/>
  <c r="AA510" i="4"/>
  <c r="AB510" i="4" s="1"/>
  <c r="AA509" i="4"/>
  <c r="AB509" i="4" s="1"/>
  <c r="AA508" i="4"/>
  <c r="AB508" i="4" s="1"/>
  <c r="AA507" i="4"/>
  <c r="AB507" i="4" s="1"/>
  <c r="AA506" i="4"/>
  <c r="AB506" i="4" s="1"/>
  <c r="AA505" i="4"/>
  <c r="AB505" i="4" s="1"/>
  <c r="AA504" i="4"/>
  <c r="AB504" i="4" s="1"/>
  <c r="AA503" i="4"/>
  <c r="AB503" i="4" s="1"/>
  <c r="AA502" i="4"/>
  <c r="AB502" i="4" s="1"/>
  <c r="AA501" i="4"/>
  <c r="AB501" i="4" s="1"/>
  <c r="AA500" i="4"/>
  <c r="AB500" i="4" s="1"/>
  <c r="AA499" i="4"/>
  <c r="AB499" i="4" s="1"/>
  <c r="AA498" i="4"/>
  <c r="AB498" i="4" s="1"/>
  <c r="AA497" i="4"/>
  <c r="AB497" i="4" s="1"/>
  <c r="AA496" i="4"/>
  <c r="AB496" i="4" s="1"/>
  <c r="AA495" i="4"/>
  <c r="AB495" i="4" s="1"/>
  <c r="AA494" i="4"/>
  <c r="AB494" i="4" s="1"/>
  <c r="AA493" i="4"/>
  <c r="AB493" i="4" s="1"/>
  <c r="AA492" i="4"/>
  <c r="AB492" i="4" s="1"/>
  <c r="AA491" i="4"/>
  <c r="AB491" i="4" s="1"/>
  <c r="AA490" i="4"/>
  <c r="AB490" i="4" s="1"/>
  <c r="AA489" i="4"/>
  <c r="AB489" i="4" s="1"/>
  <c r="AA488" i="4"/>
  <c r="AB488" i="4" s="1"/>
  <c r="AA487" i="4"/>
  <c r="AB487" i="4" s="1"/>
  <c r="AA486" i="4"/>
  <c r="AB486" i="4" s="1"/>
  <c r="AA485" i="4"/>
  <c r="AB485" i="4" s="1"/>
  <c r="AA484" i="4"/>
  <c r="AB484" i="4" s="1"/>
  <c r="AA483" i="4"/>
  <c r="AB483" i="4" s="1"/>
  <c r="AA482" i="4"/>
  <c r="AB482" i="4" s="1"/>
  <c r="AA481" i="4"/>
  <c r="AB481" i="4" s="1"/>
  <c r="AA480" i="4"/>
  <c r="AB480" i="4" s="1"/>
  <c r="AA479" i="4"/>
  <c r="AB479" i="4" s="1"/>
  <c r="AA478" i="4"/>
  <c r="AB478" i="4" s="1"/>
  <c r="AA477" i="4"/>
  <c r="AB477" i="4" s="1"/>
  <c r="AA476" i="4"/>
  <c r="AB476" i="4" s="1"/>
  <c r="AA475" i="4"/>
  <c r="AB475" i="4" s="1"/>
  <c r="AA474" i="4"/>
  <c r="AB474" i="4" s="1"/>
  <c r="AA473" i="4"/>
  <c r="AB473" i="4" s="1"/>
  <c r="AA472" i="4"/>
  <c r="AB472" i="4" s="1"/>
  <c r="AA471" i="4"/>
  <c r="AB471" i="4" s="1"/>
  <c r="AA470" i="4"/>
  <c r="AB470" i="4" s="1"/>
  <c r="AA469" i="4"/>
  <c r="AB469" i="4" s="1"/>
  <c r="AA468" i="4"/>
  <c r="AB468" i="4" s="1"/>
  <c r="AA467" i="4"/>
  <c r="AB467" i="4" s="1"/>
  <c r="AA466" i="4"/>
  <c r="AB466" i="4" s="1"/>
  <c r="AA465" i="4"/>
  <c r="AB465" i="4" s="1"/>
  <c r="AA464" i="4"/>
  <c r="AB464" i="4" s="1"/>
  <c r="AA463" i="4"/>
  <c r="AB463" i="4" s="1"/>
  <c r="AA462" i="4"/>
  <c r="AB462" i="4" s="1"/>
  <c r="AA461" i="4"/>
  <c r="AB461" i="4" s="1"/>
  <c r="AA460" i="4"/>
  <c r="AB460" i="4" s="1"/>
  <c r="AA459" i="4"/>
  <c r="AB459" i="4" s="1"/>
  <c r="AA458" i="4"/>
  <c r="AB458" i="4" s="1"/>
  <c r="AA457" i="4"/>
  <c r="AB457" i="4" s="1"/>
  <c r="AA456" i="4"/>
  <c r="AB456" i="4" s="1"/>
  <c r="AA455" i="4"/>
  <c r="AB455" i="4" s="1"/>
  <c r="AA454" i="4"/>
  <c r="AB454" i="4" s="1"/>
  <c r="AA453" i="4"/>
  <c r="AB453" i="4" s="1"/>
  <c r="AA452" i="4"/>
  <c r="AB452" i="4" s="1"/>
  <c r="AA451" i="4"/>
  <c r="AB451" i="4" s="1"/>
  <c r="AA450" i="4"/>
  <c r="AB450" i="4" s="1"/>
  <c r="AA449" i="4"/>
  <c r="AB449" i="4" s="1"/>
  <c r="AA448" i="4"/>
  <c r="AB448" i="4" s="1"/>
  <c r="AA447" i="4"/>
  <c r="AB447" i="4" s="1"/>
  <c r="AA446" i="4"/>
  <c r="AB446" i="4" s="1"/>
  <c r="AA445" i="4"/>
  <c r="AB445" i="4" s="1"/>
  <c r="AA444" i="4"/>
  <c r="AB444" i="4" s="1"/>
  <c r="AA443" i="4"/>
  <c r="AB443" i="4" s="1"/>
  <c r="AA442" i="4"/>
  <c r="AB442" i="4" s="1"/>
  <c r="AA441" i="4"/>
  <c r="AB441" i="4" s="1"/>
  <c r="AA440" i="4"/>
  <c r="AB440" i="4" s="1"/>
  <c r="AA439" i="4"/>
  <c r="AB439" i="4" s="1"/>
  <c r="AA438" i="4"/>
  <c r="AB438" i="4" s="1"/>
  <c r="AA437" i="4"/>
  <c r="AB437" i="4" s="1"/>
  <c r="AA436" i="4"/>
  <c r="AB436" i="4" s="1"/>
  <c r="AA435" i="4"/>
  <c r="AB435" i="4" s="1"/>
  <c r="AA434" i="4"/>
  <c r="AB434" i="4" s="1"/>
  <c r="AA433" i="4"/>
  <c r="AB433" i="4" s="1"/>
  <c r="AA432" i="4"/>
  <c r="AB432" i="4" s="1"/>
  <c r="AA431" i="4"/>
  <c r="AB431" i="4" s="1"/>
  <c r="AA430" i="4"/>
  <c r="AB430" i="4" s="1"/>
  <c r="AA429" i="4"/>
  <c r="AB429" i="4" s="1"/>
  <c r="AA428" i="4"/>
  <c r="AB428" i="4" s="1"/>
  <c r="AA427" i="4"/>
  <c r="AB427" i="4" s="1"/>
  <c r="AA426" i="4"/>
  <c r="AB426" i="4" s="1"/>
  <c r="AA425" i="4"/>
  <c r="AB425" i="4" s="1"/>
  <c r="AA424" i="4"/>
  <c r="AB424" i="4" s="1"/>
  <c r="AA423" i="4"/>
  <c r="AB423" i="4" s="1"/>
  <c r="AA422" i="4"/>
  <c r="AB422" i="4" s="1"/>
  <c r="AA421" i="4"/>
  <c r="AB421" i="4" s="1"/>
  <c r="AA420" i="4"/>
  <c r="AB420" i="4" s="1"/>
  <c r="AA419" i="4"/>
  <c r="AB419" i="4" s="1"/>
  <c r="AA418" i="4"/>
  <c r="AB418" i="4" s="1"/>
  <c r="AA417" i="4"/>
  <c r="AB417" i="4" s="1"/>
  <c r="AA416" i="4"/>
  <c r="AB416" i="4" s="1"/>
  <c r="AA415" i="4"/>
  <c r="AB415" i="4" s="1"/>
  <c r="AA414" i="4"/>
  <c r="AB414" i="4" s="1"/>
  <c r="AA413" i="4"/>
  <c r="AB413" i="4" s="1"/>
  <c r="AA412" i="4"/>
  <c r="AB412" i="4" s="1"/>
  <c r="AA411" i="4"/>
  <c r="AB411" i="4" s="1"/>
  <c r="AA410" i="4"/>
  <c r="AB410" i="4" s="1"/>
  <c r="AA409" i="4"/>
  <c r="AB409" i="4" s="1"/>
  <c r="AA408" i="4"/>
  <c r="AB408" i="4" s="1"/>
  <c r="AA407" i="4"/>
  <c r="AB407" i="4" s="1"/>
  <c r="AA406" i="4"/>
  <c r="AB406" i="4" s="1"/>
  <c r="AA405" i="4"/>
  <c r="AB405" i="4" s="1"/>
  <c r="AA404" i="4"/>
  <c r="AB404" i="4" s="1"/>
  <c r="AA403" i="4"/>
  <c r="AB403" i="4" s="1"/>
  <c r="AA402" i="4"/>
  <c r="AB402" i="4" s="1"/>
  <c r="AA401" i="4"/>
  <c r="AB401" i="4" s="1"/>
  <c r="AA400" i="4"/>
  <c r="AB400" i="4" s="1"/>
  <c r="AA399" i="4"/>
  <c r="AB399" i="4" s="1"/>
  <c r="AA398" i="4"/>
  <c r="AB398" i="4" s="1"/>
  <c r="AA397" i="4"/>
  <c r="AB397" i="4" s="1"/>
  <c r="AA396" i="4"/>
  <c r="AB396" i="4" s="1"/>
  <c r="AA395" i="4"/>
  <c r="AB395" i="4" s="1"/>
  <c r="AA394" i="4"/>
  <c r="AB394" i="4" s="1"/>
  <c r="AA393" i="4"/>
  <c r="AB393" i="4" s="1"/>
  <c r="AA392" i="4"/>
  <c r="AB392" i="4" s="1"/>
  <c r="AA391" i="4"/>
  <c r="AB391" i="4" s="1"/>
  <c r="AA390" i="4"/>
  <c r="AB390" i="4" s="1"/>
  <c r="AA389" i="4"/>
  <c r="AB389" i="4" s="1"/>
  <c r="AA388" i="4"/>
  <c r="AB388" i="4" s="1"/>
  <c r="AA387" i="4"/>
  <c r="AB387" i="4" s="1"/>
  <c r="AA386" i="4"/>
  <c r="AB386" i="4" s="1"/>
  <c r="AA385" i="4"/>
  <c r="AB385" i="4" s="1"/>
  <c r="AA384" i="4"/>
  <c r="AB384" i="4" s="1"/>
  <c r="AA383" i="4"/>
  <c r="AB383" i="4" s="1"/>
  <c r="AA382" i="4"/>
  <c r="AB382" i="4" s="1"/>
  <c r="AA381" i="4"/>
  <c r="AB381" i="4" s="1"/>
  <c r="AA380" i="4"/>
  <c r="AB380" i="4" s="1"/>
  <c r="AA379" i="4"/>
  <c r="AB379" i="4" s="1"/>
  <c r="AA378" i="4"/>
  <c r="AB378" i="4" s="1"/>
  <c r="AA377" i="4"/>
  <c r="AB377" i="4" s="1"/>
  <c r="AA376" i="4"/>
  <c r="AB376" i="4" s="1"/>
  <c r="AA375" i="4"/>
  <c r="AB375" i="4" s="1"/>
  <c r="AA374" i="4"/>
  <c r="AB374" i="4" s="1"/>
  <c r="AA373" i="4"/>
  <c r="AB373" i="4" s="1"/>
  <c r="AA372" i="4"/>
  <c r="AB372" i="4" s="1"/>
  <c r="AA371" i="4"/>
  <c r="AB371" i="4" s="1"/>
  <c r="AA370" i="4"/>
  <c r="AB370" i="4" s="1"/>
  <c r="AA369" i="4"/>
  <c r="AB369" i="4" s="1"/>
  <c r="AA368" i="4"/>
  <c r="AB368" i="4" s="1"/>
  <c r="AA367" i="4"/>
  <c r="AB367" i="4" s="1"/>
  <c r="AA366" i="4"/>
  <c r="AB366" i="4" s="1"/>
  <c r="AA365" i="4"/>
  <c r="AB365" i="4" s="1"/>
  <c r="AA364" i="4"/>
  <c r="AB364" i="4" s="1"/>
  <c r="AA363" i="4"/>
  <c r="AB363" i="4" s="1"/>
  <c r="AA362" i="4"/>
  <c r="AB362" i="4" s="1"/>
  <c r="AA361" i="4"/>
  <c r="AB361" i="4" s="1"/>
  <c r="AA360" i="4"/>
  <c r="AB360" i="4" s="1"/>
  <c r="AA359" i="4"/>
  <c r="AB359" i="4" s="1"/>
  <c r="AA358" i="4"/>
  <c r="AB358" i="4" s="1"/>
  <c r="AA357" i="4"/>
  <c r="AB357" i="4" s="1"/>
  <c r="AA356" i="4"/>
  <c r="AB356" i="4" s="1"/>
  <c r="AA355" i="4"/>
  <c r="AB355" i="4" s="1"/>
  <c r="AA354" i="4"/>
  <c r="AB354" i="4" s="1"/>
  <c r="AA353" i="4"/>
  <c r="AB353" i="4" s="1"/>
  <c r="AA352" i="4"/>
  <c r="AB352" i="4" s="1"/>
  <c r="AA351" i="4"/>
  <c r="AB351" i="4" s="1"/>
  <c r="AA350" i="4"/>
  <c r="AB350" i="4" s="1"/>
  <c r="AA349" i="4"/>
  <c r="AB349" i="4" s="1"/>
  <c r="AA348" i="4"/>
  <c r="AB348" i="4" s="1"/>
  <c r="AA347" i="4"/>
  <c r="AB347" i="4" s="1"/>
  <c r="AA346" i="4"/>
  <c r="AB346" i="4" s="1"/>
  <c r="AA345" i="4"/>
  <c r="AB345" i="4" s="1"/>
  <c r="AA344" i="4"/>
  <c r="AB344" i="4" s="1"/>
  <c r="AA343" i="4"/>
  <c r="AB343" i="4" s="1"/>
  <c r="AA342" i="4"/>
  <c r="AB342" i="4" s="1"/>
  <c r="AA341" i="4"/>
  <c r="AB341" i="4" s="1"/>
  <c r="AA340" i="4"/>
  <c r="AB340" i="4" s="1"/>
  <c r="AA339" i="4"/>
  <c r="AB339" i="4" s="1"/>
  <c r="AA338" i="4"/>
  <c r="AB338" i="4" s="1"/>
  <c r="AA337" i="4"/>
  <c r="AB337" i="4" s="1"/>
  <c r="AA336" i="4"/>
  <c r="AB336" i="4" s="1"/>
  <c r="AA335" i="4"/>
  <c r="AB335" i="4" s="1"/>
  <c r="AA334" i="4"/>
  <c r="AB334" i="4" s="1"/>
  <c r="AA333" i="4"/>
  <c r="AB333" i="4" s="1"/>
  <c r="AA332" i="4"/>
  <c r="AB332" i="4" s="1"/>
  <c r="AA331" i="4"/>
  <c r="AB331" i="4" s="1"/>
  <c r="AA330" i="4"/>
  <c r="AB330" i="4" s="1"/>
  <c r="AA329" i="4"/>
  <c r="AB329" i="4" s="1"/>
  <c r="AA328" i="4"/>
  <c r="AB328" i="4" s="1"/>
  <c r="AA327" i="4"/>
  <c r="AB327" i="4" s="1"/>
  <c r="AA326" i="4"/>
  <c r="AB326" i="4" s="1"/>
  <c r="AA325" i="4"/>
  <c r="AB325" i="4" s="1"/>
  <c r="AA324" i="4"/>
  <c r="AB324" i="4" s="1"/>
  <c r="AA323" i="4"/>
  <c r="AB323" i="4" s="1"/>
  <c r="AA322" i="4"/>
  <c r="AB322" i="4" s="1"/>
  <c r="AA321" i="4"/>
  <c r="AB321" i="4" s="1"/>
  <c r="AA320" i="4"/>
  <c r="AB320" i="4" s="1"/>
  <c r="AA319" i="4"/>
  <c r="AB319" i="4" s="1"/>
  <c r="AA318" i="4"/>
  <c r="AB318" i="4" s="1"/>
  <c r="AA317" i="4"/>
  <c r="AB317" i="4" s="1"/>
  <c r="AA316" i="4"/>
  <c r="AB316" i="4" s="1"/>
  <c r="AA315" i="4"/>
  <c r="AB315" i="4" s="1"/>
  <c r="AA314" i="4"/>
  <c r="AB314" i="4" s="1"/>
  <c r="AA313" i="4"/>
  <c r="AB313" i="4" s="1"/>
  <c r="AA312" i="4"/>
  <c r="AB312" i="4" s="1"/>
  <c r="AA311" i="4"/>
  <c r="AB311" i="4" s="1"/>
  <c r="AA310" i="4"/>
  <c r="AB310" i="4" s="1"/>
  <c r="AA309" i="4"/>
  <c r="AB309" i="4" s="1"/>
  <c r="AA308" i="4"/>
  <c r="AB308" i="4" s="1"/>
  <c r="AA307" i="4"/>
  <c r="AB307" i="4" s="1"/>
  <c r="AA306" i="4"/>
  <c r="AB306" i="4" s="1"/>
  <c r="AA305" i="4"/>
  <c r="AB305" i="4" s="1"/>
  <c r="AA304" i="4"/>
  <c r="AB304" i="4" s="1"/>
  <c r="AA303" i="4"/>
  <c r="AB303" i="4" s="1"/>
  <c r="AA302" i="4"/>
  <c r="AB302" i="4" s="1"/>
  <c r="AA301" i="4"/>
  <c r="AB301" i="4" s="1"/>
  <c r="AA300" i="4"/>
  <c r="AB300" i="4" s="1"/>
  <c r="AA299" i="4"/>
  <c r="AB299" i="4" s="1"/>
  <c r="AA298" i="4"/>
  <c r="AB298" i="4" s="1"/>
  <c r="AA297" i="4"/>
  <c r="AB297" i="4" s="1"/>
  <c r="AA296" i="4"/>
  <c r="AB296" i="4" s="1"/>
  <c r="AA295" i="4"/>
  <c r="AB295" i="4" s="1"/>
  <c r="AA294" i="4"/>
  <c r="AB294" i="4" s="1"/>
  <c r="AA293" i="4"/>
  <c r="AB293" i="4" s="1"/>
  <c r="AA292" i="4"/>
  <c r="AB292" i="4" s="1"/>
  <c r="AA291" i="4"/>
  <c r="AB291" i="4" s="1"/>
  <c r="AA290" i="4"/>
  <c r="AB290" i="4" s="1"/>
  <c r="AA289" i="4"/>
  <c r="AB289" i="4" s="1"/>
  <c r="AA288" i="4"/>
  <c r="AB288" i="4" s="1"/>
  <c r="AA287" i="4"/>
  <c r="AB287" i="4" s="1"/>
  <c r="AA286" i="4"/>
  <c r="AB286" i="4" s="1"/>
  <c r="AA285" i="4"/>
  <c r="AB285" i="4" s="1"/>
  <c r="AA284" i="4"/>
  <c r="AB284" i="4" s="1"/>
  <c r="AA283" i="4"/>
  <c r="AB283" i="4" s="1"/>
  <c r="AA282" i="4"/>
  <c r="AB282" i="4" s="1"/>
  <c r="AA281" i="4"/>
  <c r="AB281" i="4" s="1"/>
  <c r="AA280" i="4"/>
  <c r="AB280" i="4" s="1"/>
  <c r="AA279" i="4"/>
  <c r="AB279" i="4" s="1"/>
  <c r="AA278" i="4"/>
  <c r="AB278" i="4" s="1"/>
  <c r="AA277" i="4"/>
  <c r="AB277" i="4" s="1"/>
  <c r="AA276" i="4"/>
  <c r="AB276" i="4" s="1"/>
  <c r="AA275" i="4"/>
  <c r="AB275" i="4" s="1"/>
  <c r="AA274" i="4"/>
  <c r="AB274" i="4" s="1"/>
  <c r="AA273" i="4"/>
  <c r="AB273" i="4" s="1"/>
  <c r="AA272" i="4"/>
  <c r="AB272" i="4" s="1"/>
  <c r="AA271" i="4"/>
  <c r="AB271" i="4" s="1"/>
  <c r="AA270" i="4"/>
  <c r="AB270" i="4" s="1"/>
  <c r="AA269" i="4"/>
  <c r="AB269" i="4" s="1"/>
  <c r="AA268" i="4"/>
  <c r="AB268" i="4" s="1"/>
  <c r="AA267" i="4"/>
  <c r="AB267" i="4" s="1"/>
  <c r="AA266" i="4"/>
  <c r="AB266" i="4" s="1"/>
  <c r="AA265" i="4"/>
  <c r="AB265" i="4" s="1"/>
  <c r="AA264" i="4"/>
  <c r="AB264" i="4" s="1"/>
  <c r="AA263" i="4"/>
  <c r="AB263" i="4" s="1"/>
  <c r="AA262" i="4"/>
  <c r="AB262" i="4" s="1"/>
  <c r="AA261" i="4"/>
  <c r="AB261" i="4" s="1"/>
  <c r="AA260" i="4"/>
  <c r="AB260" i="4" s="1"/>
  <c r="AA259" i="4"/>
  <c r="AB259" i="4" s="1"/>
  <c r="AA258" i="4"/>
  <c r="AB258" i="4" s="1"/>
  <c r="AA257" i="4"/>
  <c r="AB257" i="4" s="1"/>
  <c r="AA256" i="4"/>
  <c r="AB256" i="4" s="1"/>
  <c r="AA255" i="4"/>
  <c r="AB255" i="4" s="1"/>
  <c r="AA254" i="4"/>
  <c r="AB254" i="4" s="1"/>
  <c r="AA253" i="4"/>
  <c r="AB253" i="4" s="1"/>
  <c r="AA252" i="4"/>
  <c r="AB252" i="4" s="1"/>
  <c r="AA251" i="4"/>
  <c r="AB251" i="4" s="1"/>
  <c r="AA250" i="4"/>
  <c r="AB250" i="4" s="1"/>
  <c r="AA249" i="4"/>
  <c r="AB249" i="4" s="1"/>
  <c r="AA248" i="4"/>
  <c r="AB248" i="4" s="1"/>
  <c r="AA247" i="4"/>
  <c r="AB247" i="4" s="1"/>
  <c r="AA246" i="4"/>
  <c r="AB246" i="4" s="1"/>
  <c r="AA245" i="4"/>
  <c r="AB245" i="4" s="1"/>
  <c r="AA244" i="4"/>
  <c r="AB244" i="4" s="1"/>
  <c r="AA243" i="4"/>
  <c r="AB243" i="4" s="1"/>
  <c r="AA242" i="4"/>
  <c r="AB242" i="4" s="1"/>
  <c r="AA241" i="4"/>
  <c r="AB241" i="4" s="1"/>
  <c r="AA240" i="4"/>
  <c r="AB240" i="4" s="1"/>
  <c r="AA239" i="4"/>
  <c r="AB239" i="4" s="1"/>
  <c r="AA238" i="4"/>
  <c r="AB238" i="4" s="1"/>
  <c r="AA237" i="4"/>
  <c r="AB237" i="4" s="1"/>
  <c r="AA236" i="4"/>
  <c r="AB236" i="4" s="1"/>
  <c r="AA235" i="4"/>
  <c r="AB235" i="4" s="1"/>
  <c r="AA234" i="4"/>
  <c r="AB234" i="4" s="1"/>
  <c r="AA233" i="4"/>
  <c r="AB233" i="4" s="1"/>
  <c r="AA232" i="4"/>
  <c r="AB232" i="4" s="1"/>
  <c r="AA231" i="4"/>
  <c r="AB231" i="4" s="1"/>
  <c r="AA230" i="4"/>
  <c r="AB230" i="4" s="1"/>
  <c r="AA229" i="4"/>
  <c r="AB229" i="4" s="1"/>
  <c r="AA228" i="4"/>
  <c r="AB228" i="4" s="1"/>
  <c r="AA227" i="4"/>
  <c r="AB227" i="4" s="1"/>
  <c r="AA226" i="4"/>
  <c r="AB226" i="4" s="1"/>
  <c r="AA225" i="4"/>
  <c r="AB225" i="4" s="1"/>
  <c r="AA224" i="4"/>
  <c r="AB224" i="4" s="1"/>
  <c r="AA223" i="4"/>
  <c r="AB223" i="4" s="1"/>
  <c r="AA222" i="4"/>
  <c r="AB222" i="4" s="1"/>
  <c r="AA221" i="4"/>
  <c r="AB221" i="4" s="1"/>
  <c r="AA220" i="4"/>
  <c r="AB220" i="4" s="1"/>
  <c r="AA219" i="4"/>
  <c r="AB219" i="4" s="1"/>
  <c r="AA218" i="4"/>
  <c r="AB218" i="4" s="1"/>
  <c r="AA217" i="4"/>
  <c r="AB217" i="4" s="1"/>
  <c r="AA216" i="4"/>
  <c r="AB216" i="4" s="1"/>
  <c r="AA215" i="4"/>
  <c r="AB215" i="4" s="1"/>
  <c r="AA214" i="4"/>
  <c r="AB214" i="4" s="1"/>
  <c r="AA213" i="4"/>
  <c r="AB213" i="4" s="1"/>
  <c r="AA212" i="4"/>
  <c r="AB212" i="4" s="1"/>
  <c r="AA211" i="4"/>
  <c r="AB211" i="4" s="1"/>
  <c r="AA210" i="4"/>
  <c r="AB210" i="4" s="1"/>
  <c r="AA209" i="4"/>
  <c r="AB209" i="4" s="1"/>
  <c r="AA208" i="4"/>
  <c r="AB208" i="4" s="1"/>
  <c r="AA207" i="4"/>
  <c r="AB207" i="4" s="1"/>
  <c r="AA206" i="4"/>
  <c r="AB206" i="4" s="1"/>
  <c r="AA205" i="4"/>
  <c r="AB205" i="4" s="1"/>
  <c r="AA204" i="4"/>
  <c r="AB204" i="4" s="1"/>
  <c r="AA203" i="4"/>
  <c r="AB203" i="4" s="1"/>
  <c r="AA202" i="4"/>
  <c r="AB202" i="4" s="1"/>
  <c r="AA201" i="4"/>
  <c r="AB201" i="4" s="1"/>
  <c r="AA200" i="4"/>
  <c r="AB200" i="4" s="1"/>
  <c r="AA199" i="4"/>
  <c r="AB199" i="4" s="1"/>
  <c r="AA198" i="4"/>
  <c r="AB198" i="4" s="1"/>
  <c r="AA197" i="4"/>
  <c r="AB197" i="4" s="1"/>
  <c r="AA196" i="4"/>
  <c r="AB196" i="4" s="1"/>
  <c r="AA195" i="4"/>
  <c r="AB195" i="4" s="1"/>
  <c r="AA194" i="4"/>
  <c r="AB194" i="4" s="1"/>
  <c r="AA193" i="4"/>
  <c r="AB193" i="4" s="1"/>
  <c r="AA192" i="4"/>
  <c r="AB192" i="4" s="1"/>
  <c r="AA191" i="4"/>
  <c r="AB191" i="4" s="1"/>
  <c r="AA190" i="4"/>
  <c r="AB190" i="4" s="1"/>
  <c r="AA189" i="4"/>
  <c r="AB189" i="4" s="1"/>
  <c r="AA188" i="4"/>
  <c r="AB188" i="4" s="1"/>
  <c r="AA187" i="4"/>
  <c r="AB187" i="4" s="1"/>
  <c r="AA186" i="4"/>
  <c r="AB186" i="4" s="1"/>
  <c r="AA185" i="4"/>
  <c r="AB185" i="4" s="1"/>
  <c r="AA184" i="4"/>
  <c r="AB184" i="4" s="1"/>
  <c r="AA183" i="4"/>
  <c r="AB183" i="4" s="1"/>
  <c r="AA182" i="4"/>
  <c r="AB182" i="4" s="1"/>
  <c r="AA181" i="4"/>
  <c r="AB181" i="4" s="1"/>
  <c r="AA180" i="4"/>
  <c r="AB180" i="4" s="1"/>
  <c r="AA179" i="4"/>
  <c r="AB179" i="4" s="1"/>
  <c r="AA178" i="4"/>
  <c r="AB178" i="4" s="1"/>
  <c r="AA177" i="4"/>
  <c r="AB177" i="4" s="1"/>
  <c r="AA176" i="4"/>
  <c r="AB176" i="4" s="1"/>
  <c r="AA175" i="4"/>
  <c r="AB175" i="4" s="1"/>
  <c r="AA174" i="4"/>
  <c r="AB174" i="4" s="1"/>
  <c r="AA173" i="4"/>
  <c r="AB173" i="4" s="1"/>
  <c r="AA172" i="4"/>
  <c r="AB172" i="4" s="1"/>
  <c r="AA171" i="4"/>
  <c r="AB171" i="4" s="1"/>
  <c r="AA170" i="4"/>
  <c r="AB170" i="4" s="1"/>
  <c r="AA169" i="4"/>
  <c r="AB169" i="4" s="1"/>
  <c r="AA168" i="4"/>
  <c r="AB168" i="4" s="1"/>
  <c r="AA167" i="4"/>
  <c r="AB167" i="4" s="1"/>
  <c r="AA166" i="4"/>
  <c r="AB166" i="4" s="1"/>
  <c r="AA165" i="4"/>
  <c r="AB165" i="4" s="1"/>
  <c r="AA164" i="4"/>
  <c r="AB164" i="4" s="1"/>
  <c r="AA163" i="4"/>
  <c r="AB163" i="4" s="1"/>
  <c r="AA162" i="4"/>
  <c r="AB162" i="4" s="1"/>
  <c r="AA161" i="4"/>
  <c r="AB161" i="4" s="1"/>
  <c r="AA160" i="4"/>
  <c r="AB160" i="4" s="1"/>
  <c r="AA159" i="4"/>
  <c r="AB159" i="4" s="1"/>
  <c r="AA158" i="4"/>
  <c r="AB158" i="4" s="1"/>
  <c r="AA157" i="4"/>
  <c r="AB157" i="4" s="1"/>
  <c r="AA156" i="4"/>
  <c r="AB156" i="4" s="1"/>
  <c r="AA155" i="4"/>
  <c r="AB155" i="4" s="1"/>
  <c r="AA154" i="4"/>
  <c r="AB154" i="4" s="1"/>
  <c r="AA153" i="4"/>
  <c r="AB153" i="4" s="1"/>
  <c r="AA152" i="4"/>
  <c r="AB152" i="4" s="1"/>
  <c r="AA151" i="4"/>
  <c r="AB151" i="4" s="1"/>
  <c r="AA150" i="4"/>
  <c r="AB150" i="4" s="1"/>
  <c r="AA149" i="4"/>
  <c r="AB149" i="4" s="1"/>
  <c r="AA148" i="4"/>
  <c r="AB148" i="4" s="1"/>
  <c r="AA147" i="4"/>
  <c r="AB147" i="4" s="1"/>
  <c r="AA146" i="4"/>
  <c r="AB146" i="4" s="1"/>
  <c r="AA145" i="4"/>
  <c r="AB145" i="4" s="1"/>
  <c r="AA144" i="4"/>
  <c r="AB144" i="4" s="1"/>
  <c r="AA143" i="4"/>
  <c r="AB143" i="4" s="1"/>
  <c r="AA142" i="4"/>
  <c r="AB142" i="4" s="1"/>
  <c r="AA141" i="4"/>
  <c r="AB141" i="4" s="1"/>
  <c r="AA140" i="4"/>
  <c r="AB140" i="4" s="1"/>
  <c r="AA139" i="4"/>
  <c r="AB139" i="4" s="1"/>
  <c r="AA138" i="4"/>
  <c r="AB138" i="4" s="1"/>
  <c r="AA137" i="4"/>
  <c r="AB137" i="4" s="1"/>
  <c r="AA136" i="4"/>
  <c r="AB136" i="4" s="1"/>
  <c r="AA135" i="4"/>
  <c r="AB135" i="4" s="1"/>
  <c r="AA134" i="4"/>
  <c r="AB134" i="4" s="1"/>
  <c r="AA133" i="4"/>
  <c r="AB133" i="4" s="1"/>
  <c r="AA132" i="4"/>
  <c r="AB132" i="4" s="1"/>
  <c r="AA131" i="4"/>
  <c r="AB131" i="4" s="1"/>
  <c r="AA130" i="4"/>
  <c r="AB130" i="4" s="1"/>
  <c r="AA129" i="4"/>
  <c r="AB129" i="4" s="1"/>
  <c r="AA128" i="4"/>
  <c r="AB128" i="4" s="1"/>
  <c r="AA127" i="4"/>
  <c r="AB127" i="4" s="1"/>
  <c r="AA126" i="4"/>
  <c r="AB126" i="4" s="1"/>
  <c r="AA125" i="4"/>
  <c r="AB125" i="4" s="1"/>
  <c r="AA124" i="4"/>
  <c r="AB124" i="4" s="1"/>
  <c r="AA123" i="4"/>
  <c r="AB123" i="4" s="1"/>
  <c r="AA122" i="4"/>
  <c r="AB122" i="4" s="1"/>
  <c r="AA121" i="4"/>
  <c r="AB121" i="4" s="1"/>
  <c r="AA120" i="4"/>
  <c r="AB120" i="4" s="1"/>
  <c r="AA119" i="4"/>
  <c r="AB119" i="4" s="1"/>
  <c r="AA118" i="4"/>
  <c r="AB118" i="4" s="1"/>
  <c r="AA117" i="4"/>
  <c r="AB117" i="4" s="1"/>
  <c r="AA116" i="4"/>
  <c r="AB116" i="4" s="1"/>
  <c r="AA115" i="4"/>
  <c r="AB115" i="4" s="1"/>
  <c r="AA114" i="4"/>
  <c r="AB114" i="4" s="1"/>
  <c r="AA113" i="4"/>
  <c r="AB113" i="4" s="1"/>
  <c r="AA112" i="4"/>
  <c r="AB112" i="4" s="1"/>
  <c r="AA111" i="4"/>
  <c r="AB111" i="4" s="1"/>
  <c r="AA110" i="4"/>
  <c r="AB110" i="4" s="1"/>
  <c r="AA109" i="4"/>
  <c r="AB109" i="4" s="1"/>
  <c r="AA108" i="4"/>
  <c r="AB108" i="4" s="1"/>
  <c r="AA107" i="4"/>
  <c r="AB107" i="4" s="1"/>
  <c r="AA106" i="4"/>
  <c r="AB106" i="4" s="1"/>
  <c r="AA105" i="4"/>
  <c r="AB105" i="4" s="1"/>
  <c r="AA104" i="4"/>
  <c r="AB104" i="4" s="1"/>
  <c r="AA103" i="4"/>
  <c r="AB103" i="4" s="1"/>
  <c r="AA102" i="4"/>
  <c r="AB102" i="4" s="1"/>
  <c r="AA101" i="4"/>
  <c r="AB101" i="4" s="1"/>
  <c r="AA100" i="4"/>
  <c r="AB100" i="4" s="1"/>
  <c r="AA99" i="4"/>
  <c r="AB99" i="4" s="1"/>
  <c r="AA98" i="4"/>
  <c r="AB98" i="4" s="1"/>
  <c r="AA97" i="4"/>
  <c r="AB97" i="4" s="1"/>
  <c r="AA96" i="4"/>
  <c r="AB96" i="4" s="1"/>
  <c r="AA95" i="4"/>
  <c r="AB95" i="4" s="1"/>
  <c r="AA94" i="4"/>
  <c r="AB94" i="4" s="1"/>
  <c r="AA93" i="4"/>
  <c r="AB93" i="4" s="1"/>
  <c r="AA92" i="4"/>
  <c r="AB92" i="4" s="1"/>
  <c r="AA91" i="4"/>
  <c r="AB91" i="4" s="1"/>
  <c r="AA90" i="4"/>
  <c r="AB90" i="4" s="1"/>
  <c r="AA89" i="4"/>
  <c r="AB89" i="4" s="1"/>
  <c r="AA88" i="4"/>
  <c r="AB88" i="4" s="1"/>
  <c r="AA87" i="4"/>
  <c r="AB87" i="4" s="1"/>
  <c r="AA86" i="4"/>
  <c r="AB86" i="4" s="1"/>
  <c r="AA85" i="4"/>
  <c r="AB85" i="4" s="1"/>
  <c r="AA84" i="4"/>
  <c r="AB84" i="4" s="1"/>
  <c r="AA83" i="4"/>
  <c r="AB83" i="4" s="1"/>
  <c r="AA82" i="4"/>
  <c r="AB82" i="4" s="1"/>
  <c r="AA81" i="4"/>
  <c r="AB81" i="4" s="1"/>
  <c r="AA80" i="4"/>
  <c r="AB80" i="4" s="1"/>
  <c r="AA79" i="4"/>
  <c r="AB79" i="4" s="1"/>
  <c r="AA78" i="4"/>
  <c r="AB78" i="4" s="1"/>
  <c r="AA77" i="4"/>
  <c r="AB77" i="4" s="1"/>
  <c r="AA76" i="4"/>
  <c r="AB76" i="4" s="1"/>
  <c r="AA75" i="4"/>
  <c r="AB75" i="4" s="1"/>
  <c r="AA74" i="4"/>
  <c r="AB74" i="4" s="1"/>
  <c r="AA73" i="4"/>
  <c r="AB73" i="4" s="1"/>
  <c r="AA72" i="4"/>
  <c r="AB72" i="4" s="1"/>
  <c r="AA71" i="4"/>
  <c r="AB71" i="4" s="1"/>
  <c r="AA70" i="4"/>
  <c r="AB70" i="4" s="1"/>
  <c r="AA69" i="4"/>
  <c r="AB69" i="4" s="1"/>
  <c r="AA68" i="4"/>
  <c r="AB68" i="4" s="1"/>
  <c r="AA67" i="4"/>
  <c r="AB67" i="4" s="1"/>
  <c r="AA66" i="4"/>
  <c r="AB66" i="4" s="1"/>
  <c r="AA65" i="4"/>
  <c r="AB65" i="4" s="1"/>
  <c r="AA64" i="4"/>
  <c r="AB64" i="4" s="1"/>
  <c r="AA63" i="4"/>
  <c r="AB63" i="4" s="1"/>
  <c r="AA62" i="4"/>
  <c r="AB62" i="4" s="1"/>
  <c r="AA61" i="4"/>
  <c r="AB61" i="4" s="1"/>
  <c r="AA60" i="4"/>
  <c r="AB60" i="4" s="1"/>
  <c r="AA59" i="4"/>
  <c r="AB59" i="4" s="1"/>
  <c r="AA58" i="4"/>
  <c r="AB58" i="4" s="1"/>
  <c r="AA57" i="4"/>
  <c r="AB57" i="4" s="1"/>
  <c r="AA56" i="4"/>
  <c r="AB56" i="4" s="1"/>
  <c r="AA55" i="4"/>
  <c r="AB55" i="4" s="1"/>
  <c r="AA54" i="4"/>
  <c r="AB54" i="4" s="1"/>
  <c r="AA53" i="4"/>
  <c r="AB53" i="4" s="1"/>
  <c r="AA52" i="4"/>
  <c r="AB52" i="4" s="1"/>
  <c r="AA51" i="4"/>
  <c r="AB51" i="4" s="1"/>
  <c r="AA50" i="4"/>
  <c r="AB50" i="4" s="1"/>
  <c r="AA49" i="4"/>
  <c r="AB49" i="4" s="1"/>
  <c r="AA48" i="4"/>
  <c r="AB48" i="4" s="1"/>
  <c r="AA47" i="4"/>
  <c r="AB47" i="4" s="1"/>
  <c r="AA46" i="4"/>
  <c r="AB46" i="4" s="1"/>
  <c r="AA45" i="4"/>
  <c r="AB45" i="4" s="1"/>
  <c r="AA44" i="4"/>
  <c r="AB44" i="4" s="1"/>
  <c r="AA43" i="4"/>
  <c r="AB43" i="4" s="1"/>
  <c r="AA42" i="4"/>
  <c r="AB42" i="4" s="1"/>
  <c r="AA41" i="4"/>
  <c r="AB41" i="4" s="1"/>
  <c r="AA40" i="4"/>
  <c r="AB40" i="4" s="1"/>
  <c r="AA39" i="4"/>
  <c r="AB39" i="4" s="1"/>
  <c r="AA38" i="4"/>
  <c r="AB38" i="4" s="1"/>
  <c r="AA37" i="4"/>
  <c r="AB37" i="4" s="1"/>
  <c r="AA36" i="4"/>
  <c r="AB36" i="4" s="1"/>
  <c r="AA35" i="4"/>
  <c r="AB35" i="4" s="1"/>
  <c r="AA34" i="4"/>
  <c r="AB34" i="4" s="1"/>
  <c r="AA33" i="4"/>
  <c r="AB33" i="4" s="1"/>
  <c r="AA32" i="4"/>
  <c r="AB32" i="4" s="1"/>
  <c r="AA31" i="4"/>
  <c r="AB31" i="4" s="1"/>
  <c r="AA30" i="4"/>
  <c r="AB30" i="4" s="1"/>
  <c r="AA29" i="4"/>
  <c r="AB29" i="4" s="1"/>
  <c r="AA28" i="4"/>
  <c r="AB28" i="4" s="1"/>
  <c r="AA27" i="4"/>
  <c r="AB27" i="4" s="1"/>
  <c r="AA26" i="4"/>
  <c r="AB26" i="4" s="1"/>
  <c r="AA25" i="4"/>
  <c r="AB25" i="4" s="1"/>
  <c r="AA24" i="4"/>
  <c r="AB24" i="4" s="1"/>
  <c r="AA23" i="4"/>
  <c r="AB23" i="4" s="1"/>
  <c r="AA22" i="4"/>
  <c r="AB22" i="4" s="1"/>
  <c r="AA21" i="4"/>
  <c r="AB21" i="4" s="1"/>
  <c r="AA20" i="4"/>
  <c r="AB20" i="4" s="1"/>
  <c r="AA19" i="4"/>
  <c r="AB19" i="4" s="1"/>
  <c r="AA18" i="4"/>
  <c r="AB18" i="4" s="1"/>
  <c r="AA17" i="4"/>
  <c r="AB17" i="4" s="1"/>
  <c r="AA16" i="4"/>
  <c r="AB16" i="4" s="1"/>
  <c r="AA15" i="4"/>
  <c r="AB15" i="4" s="1"/>
  <c r="AA14" i="4"/>
  <c r="AB14" i="4" s="1"/>
  <c r="AA13" i="4"/>
  <c r="AB13" i="4" s="1"/>
  <c r="AA12" i="4"/>
  <c r="AB12" i="4" s="1"/>
  <c r="AA11" i="4"/>
  <c r="AB11" i="4" s="1"/>
  <c r="AA10" i="4"/>
  <c r="AB10" i="4" s="1"/>
  <c r="AA9" i="4"/>
  <c r="AB9" i="4" s="1"/>
  <c r="AA8" i="4"/>
  <c r="AB8" i="4" s="1"/>
  <c r="AA7" i="4"/>
  <c r="AB7" i="4" s="1"/>
  <c r="AA6" i="4"/>
  <c r="AB6" i="4" s="1"/>
  <c r="AA5" i="4"/>
  <c r="AB5" i="4" s="1"/>
  <c r="AA4" i="4"/>
  <c r="AB4" i="4" s="1"/>
  <c r="K1839" i="1" l="1"/>
  <c r="K1823" i="1"/>
  <c r="J1816" i="1"/>
  <c r="I1816" i="1"/>
  <c r="K1806" i="1"/>
  <c r="K1797" i="1"/>
  <c r="AK1783" i="1"/>
  <c r="AJ1783" i="1"/>
  <c r="AI1783" i="1"/>
  <c r="AH1783" i="1"/>
  <c r="AG1783" i="1"/>
  <c r="AF1783" i="1"/>
  <c r="AK1782" i="1"/>
  <c r="AJ1782" i="1"/>
  <c r="AI1782" i="1"/>
  <c r="AH1782" i="1"/>
  <c r="AG1782" i="1"/>
  <c r="AF1782" i="1"/>
  <c r="AK1781" i="1"/>
  <c r="AJ1781" i="1"/>
  <c r="AI1781" i="1"/>
  <c r="AH1781" i="1"/>
  <c r="AG1781" i="1"/>
  <c r="AF1781" i="1"/>
  <c r="AK1780" i="1"/>
  <c r="AJ1780" i="1"/>
  <c r="AI1780" i="1"/>
  <c r="AH1780" i="1"/>
  <c r="AG1780" i="1"/>
  <c r="AF1780" i="1"/>
  <c r="AK1779" i="1"/>
  <c r="AJ1779" i="1"/>
  <c r="AI1779" i="1"/>
  <c r="AH1779" i="1"/>
  <c r="AG1779" i="1"/>
  <c r="AF1779" i="1"/>
  <c r="AK1778" i="1"/>
  <c r="AJ1778" i="1"/>
  <c r="AI1778" i="1"/>
  <c r="AH1778" i="1"/>
  <c r="AG1778" i="1"/>
  <c r="AF1778" i="1"/>
  <c r="AK1777" i="1"/>
  <c r="AJ1777" i="1"/>
  <c r="AI1777" i="1"/>
  <c r="AH1777" i="1"/>
  <c r="AG1777" i="1"/>
  <c r="AF1777" i="1"/>
  <c r="AK1776" i="1"/>
  <c r="AJ1776" i="1"/>
  <c r="AI1776" i="1"/>
  <c r="AH1776" i="1"/>
  <c r="AG1776" i="1"/>
  <c r="AF1776" i="1"/>
  <c r="AK1775" i="1"/>
  <c r="AJ1775" i="1"/>
  <c r="AI1775" i="1"/>
  <c r="AH1775" i="1"/>
  <c r="AG1775" i="1"/>
  <c r="AF1775" i="1"/>
  <c r="AK1774" i="1"/>
  <c r="AJ1774" i="1"/>
  <c r="AI1774" i="1"/>
  <c r="AH1774" i="1"/>
  <c r="AG1774" i="1"/>
  <c r="AF1774" i="1"/>
  <c r="AK1773" i="1"/>
  <c r="AJ1773" i="1"/>
  <c r="AI1773" i="1"/>
  <c r="AH1773" i="1"/>
  <c r="AG1773" i="1"/>
  <c r="AF1773" i="1"/>
  <c r="AK1772" i="1"/>
  <c r="AJ1772" i="1"/>
  <c r="AI1772" i="1"/>
  <c r="AH1772" i="1"/>
  <c r="AG1772" i="1"/>
  <c r="AF1772" i="1"/>
  <c r="AK1771" i="1"/>
  <c r="AJ1771" i="1"/>
  <c r="AI1771" i="1"/>
  <c r="AH1771" i="1"/>
  <c r="AG1771" i="1"/>
  <c r="AF1771" i="1"/>
  <c r="AK1770" i="1"/>
  <c r="AJ1770" i="1"/>
  <c r="AI1770" i="1"/>
  <c r="AH1770" i="1"/>
  <c r="AG1770" i="1"/>
  <c r="AF1770" i="1"/>
  <c r="AK1769" i="1"/>
  <c r="AJ1769" i="1"/>
  <c r="AI1769" i="1"/>
  <c r="AH1769" i="1"/>
  <c r="AG1769" i="1"/>
  <c r="AF1769" i="1"/>
  <c r="AK1768" i="1"/>
  <c r="AJ1768" i="1"/>
  <c r="AI1768" i="1"/>
  <c r="AH1768" i="1"/>
  <c r="AG1768" i="1"/>
  <c r="AF1768" i="1"/>
  <c r="AK1767" i="1"/>
  <c r="AJ1767" i="1"/>
  <c r="AI1767" i="1"/>
  <c r="AH1767" i="1"/>
  <c r="AG1767" i="1"/>
  <c r="AF1767" i="1"/>
  <c r="AK1766" i="1"/>
  <c r="AJ1766" i="1"/>
  <c r="AI1766" i="1"/>
  <c r="AH1766" i="1"/>
  <c r="AG1766" i="1"/>
  <c r="AF1766" i="1"/>
  <c r="AK1765" i="1"/>
  <c r="AJ1765" i="1"/>
  <c r="AI1765" i="1"/>
  <c r="AH1765" i="1"/>
  <c r="AG1765" i="1"/>
  <c r="AF1765" i="1"/>
  <c r="AK1764" i="1"/>
  <c r="AJ1764" i="1"/>
  <c r="AI1764" i="1"/>
  <c r="AH1764" i="1"/>
  <c r="AG1764" i="1"/>
  <c r="AF1764" i="1"/>
  <c r="AK1763" i="1"/>
  <c r="AJ1763" i="1"/>
  <c r="AI1763" i="1"/>
  <c r="AH1763" i="1"/>
  <c r="AG1763" i="1"/>
  <c r="AF1763" i="1"/>
  <c r="AK1762" i="1"/>
  <c r="AJ1762" i="1"/>
  <c r="AI1762" i="1"/>
  <c r="AH1762" i="1"/>
  <c r="AG1762" i="1"/>
  <c r="AF1762" i="1"/>
  <c r="AK1761" i="1"/>
  <c r="AJ1761" i="1"/>
  <c r="AI1761" i="1"/>
  <c r="AH1761" i="1"/>
  <c r="AG1761" i="1"/>
  <c r="AF1761" i="1"/>
  <c r="AK1760" i="1"/>
  <c r="AJ1760" i="1"/>
  <c r="AI1760" i="1"/>
  <c r="AH1760" i="1"/>
  <c r="AG1760" i="1"/>
  <c r="AF1760" i="1"/>
  <c r="AK1759" i="1"/>
  <c r="AJ1759" i="1"/>
  <c r="AI1759" i="1"/>
  <c r="AH1759" i="1"/>
  <c r="AG1759" i="1"/>
  <c r="AF1759" i="1"/>
  <c r="AK1758" i="1"/>
  <c r="AJ1758" i="1"/>
  <c r="AI1758" i="1"/>
  <c r="AH1758" i="1"/>
  <c r="AG1758" i="1"/>
  <c r="AF1758" i="1"/>
  <c r="AK1757" i="1"/>
  <c r="AJ1757" i="1"/>
  <c r="AI1757" i="1"/>
  <c r="AH1757" i="1"/>
  <c r="AG1757" i="1"/>
  <c r="AF1757" i="1"/>
  <c r="AK1756" i="1"/>
  <c r="AJ1756" i="1"/>
  <c r="AI1756" i="1"/>
  <c r="AH1756" i="1"/>
  <c r="AG1756" i="1"/>
  <c r="AF1756" i="1"/>
  <c r="AK1755" i="1"/>
  <c r="AJ1755" i="1"/>
  <c r="AI1755" i="1"/>
  <c r="AH1755" i="1"/>
  <c r="AG1755" i="1"/>
  <c r="AF1755" i="1"/>
  <c r="AK1754" i="1"/>
  <c r="AJ1754" i="1"/>
  <c r="AI1754" i="1"/>
  <c r="AH1754" i="1"/>
  <c r="AG1754" i="1"/>
  <c r="AF1754" i="1"/>
  <c r="AK1753" i="1"/>
  <c r="AJ1753" i="1"/>
  <c r="AI1753" i="1"/>
  <c r="AH1753" i="1"/>
  <c r="AG1753" i="1"/>
  <c r="AF1753" i="1"/>
  <c r="AK1752" i="1"/>
  <c r="AJ1752" i="1"/>
  <c r="AI1752" i="1"/>
  <c r="AH1752" i="1"/>
  <c r="AG1752" i="1"/>
  <c r="AF1752" i="1"/>
  <c r="AK1751" i="1"/>
  <c r="AJ1751" i="1"/>
  <c r="AI1751" i="1"/>
  <c r="AH1751" i="1"/>
  <c r="AG1751" i="1"/>
  <c r="AF1751" i="1"/>
  <c r="AK1750" i="1"/>
  <c r="AJ1750" i="1"/>
  <c r="AI1750" i="1"/>
  <c r="AH1750" i="1"/>
  <c r="AG1750" i="1"/>
  <c r="AF1750" i="1"/>
  <c r="AK1749" i="1"/>
  <c r="AJ1749" i="1"/>
  <c r="AI1749" i="1"/>
  <c r="AH1749" i="1"/>
  <c r="AG1749" i="1"/>
  <c r="AF1749" i="1"/>
  <c r="AK1748" i="1"/>
  <c r="AJ1748" i="1"/>
  <c r="AI1748" i="1"/>
  <c r="AH1748" i="1"/>
  <c r="AG1748" i="1"/>
  <c r="AF1748" i="1"/>
  <c r="AK1747" i="1"/>
  <c r="AJ1747" i="1"/>
  <c r="AI1747" i="1"/>
  <c r="AH1747" i="1"/>
  <c r="AG1747" i="1"/>
  <c r="AF1747" i="1"/>
  <c r="AK1746" i="1"/>
  <c r="AJ1746" i="1"/>
  <c r="AI1746" i="1"/>
  <c r="AH1746" i="1"/>
  <c r="AG1746" i="1"/>
  <c r="AF1746" i="1"/>
  <c r="AK1745" i="1"/>
  <c r="AJ1745" i="1"/>
  <c r="AI1745" i="1"/>
  <c r="AH1745" i="1"/>
  <c r="AG1745" i="1"/>
  <c r="AF1745" i="1"/>
  <c r="AK1744" i="1"/>
  <c r="AJ1744" i="1"/>
  <c r="AI1744" i="1"/>
  <c r="AH1744" i="1"/>
  <c r="AG1744" i="1"/>
  <c r="AF1744" i="1"/>
  <c r="AK1743" i="1"/>
  <c r="AJ1743" i="1"/>
  <c r="AI1743" i="1"/>
  <c r="AH1743" i="1"/>
  <c r="AG1743" i="1"/>
  <c r="AF1743" i="1"/>
  <c r="AK1742" i="1"/>
  <c r="AJ1742" i="1"/>
  <c r="AI1742" i="1"/>
  <c r="AH1742" i="1"/>
  <c r="AG1742" i="1"/>
  <c r="AF1742" i="1"/>
  <c r="AK1741" i="1"/>
  <c r="AJ1741" i="1"/>
  <c r="AI1741" i="1"/>
  <c r="AH1741" i="1"/>
  <c r="AG1741" i="1"/>
  <c r="AF1741" i="1"/>
  <c r="AK1740" i="1"/>
  <c r="AJ1740" i="1"/>
  <c r="AI1740" i="1"/>
  <c r="AH1740" i="1"/>
  <c r="AG1740" i="1"/>
  <c r="AF1740" i="1"/>
  <c r="AK1739" i="1"/>
  <c r="AJ1739" i="1"/>
  <c r="AI1739" i="1"/>
  <c r="AH1739" i="1"/>
  <c r="AG1739" i="1"/>
  <c r="AF1739" i="1"/>
  <c r="AK1738" i="1"/>
  <c r="AJ1738" i="1"/>
  <c r="AI1738" i="1"/>
  <c r="AH1738" i="1"/>
  <c r="AG1738" i="1"/>
  <c r="AF1738" i="1"/>
  <c r="AK1737" i="1"/>
  <c r="AJ1737" i="1"/>
  <c r="AI1737" i="1"/>
  <c r="AH1737" i="1"/>
  <c r="AG1737" i="1"/>
  <c r="AF1737" i="1"/>
  <c r="AK1736" i="1"/>
  <c r="AJ1736" i="1"/>
  <c r="AI1736" i="1"/>
  <c r="AH1736" i="1"/>
  <c r="AG1736" i="1"/>
  <c r="AF1736" i="1"/>
  <c r="AK1735" i="1"/>
  <c r="AJ1735" i="1"/>
  <c r="AI1735" i="1"/>
  <c r="AH1735" i="1"/>
  <c r="AG1735" i="1"/>
  <c r="AF1735" i="1"/>
  <c r="AK1734" i="1"/>
  <c r="AJ1734" i="1"/>
  <c r="AI1734" i="1"/>
  <c r="AH1734" i="1"/>
  <c r="AG1734" i="1"/>
  <c r="AF1734" i="1"/>
  <c r="AK1733" i="1"/>
  <c r="AJ1733" i="1"/>
  <c r="AI1733" i="1"/>
  <c r="AH1733" i="1"/>
  <c r="AG1733" i="1"/>
  <c r="AF1733" i="1"/>
  <c r="AK1732" i="1"/>
  <c r="AJ1732" i="1"/>
  <c r="AI1732" i="1"/>
  <c r="AH1732" i="1"/>
  <c r="AG1732" i="1"/>
  <c r="AF1732" i="1"/>
  <c r="AK1731" i="1"/>
  <c r="AJ1731" i="1"/>
  <c r="AI1731" i="1"/>
  <c r="AH1731" i="1"/>
  <c r="AG1731" i="1"/>
  <c r="AF1731" i="1"/>
  <c r="AK1730" i="1"/>
  <c r="AJ1730" i="1"/>
  <c r="AI1730" i="1"/>
  <c r="AH1730" i="1"/>
  <c r="AG1730" i="1"/>
  <c r="AF1730" i="1"/>
  <c r="AK1729" i="1"/>
  <c r="AJ1729" i="1"/>
  <c r="AI1729" i="1"/>
  <c r="AH1729" i="1"/>
  <c r="AG1729" i="1"/>
  <c r="AF1729" i="1"/>
  <c r="AK1728" i="1"/>
  <c r="AJ1728" i="1"/>
  <c r="AI1728" i="1"/>
  <c r="AH1728" i="1"/>
  <c r="AG1728" i="1"/>
  <c r="AF1728" i="1"/>
  <c r="AK1727" i="1"/>
  <c r="AJ1727" i="1"/>
  <c r="AI1727" i="1"/>
  <c r="AH1727" i="1"/>
  <c r="AG1727" i="1"/>
  <c r="AF1727" i="1"/>
  <c r="AK1726" i="1"/>
  <c r="AJ1726" i="1"/>
  <c r="AI1726" i="1"/>
  <c r="AH1726" i="1"/>
  <c r="AG1726" i="1"/>
  <c r="AF1726" i="1"/>
  <c r="AK1725" i="1"/>
  <c r="AJ1725" i="1"/>
  <c r="AI1725" i="1"/>
  <c r="AH1725" i="1"/>
  <c r="AG1725" i="1"/>
  <c r="AF1725" i="1"/>
  <c r="AK1724" i="1"/>
  <c r="AJ1724" i="1"/>
  <c r="AI1724" i="1"/>
  <c r="AH1724" i="1"/>
  <c r="AG1724" i="1"/>
  <c r="AF1724" i="1"/>
  <c r="AK1723" i="1"/>
  <c r="AJ1723" i="1"/>
  <c r="AI1723" i="1"/>
  <c r="AH1723" i="1"/>
  <c r="AG1723" i="1"/>
  <c r="AF1723" i="1"/>
  <c r="AK1722" i="1"/>
  <c r="AJ1722" i="1"/>
  <c r="AI1722" i="1"/>
  <c r="AH1722" i="1"/>
  <c r="AG1722" i="1"/>
  <c r="AF1722" i="1"/>
  <c r="AK1721" i="1"/>
  <c r="AJ1721" i="1"/>
  <c r="AI1721" i="1"/>
  <c r="AH1721" i="1"/>
  <c r="AG1721" i="1"/>
  <c r="AF1721" i="1"/>
  <c r="AK1720" i="1"/>
  <c r="AJ1720" i="1"/>
  <c r="AI1720" i="1"/>
  <c r="AH1720" i="1"/>
  <c r="AG1720" i="1"/>
  <c r="AF1720" i="1"/>
  <c r="AK1719" i="1"/>
  <c r="AJ1719" i="1"/>
  <c r="AI1719" i="1"/>
  <c r="AH1719" i="1"/>
  <c r="AG1719" i="1"/>
  <c r="AF1719" i="1"/>
  <c r="AK1718" i="1"/>
  <c r="AJ1718" i="1"/>
  <c r="AI1718" i="1"/>
  <c r="AH1718" i="1"/>
  <c r="AG1718" i="1"/>
  <c r="AF1718" i="1"/>
  <c r="AK1717" i="1"/>
  <c r="AJ1717" i="1"/>
  <c r="AI1717" i="1"/>
  <c r="AH1717" i="1"/>
  <c r="AG1717" i="1"/>
  <c r="AF1717" i="1"/>
  <c r="AK1716" i="1"/>
  <c r="AJ1716" i="1"/>
  <c r="AI1716" i="1"/>
  <c r="AH1716" i="1"/>
  <c r="AG1716" i="1"/>
  <c r="AF1716" i="1"/>
  <c r="AK1715" i="1"/>
  <c r="AJ1715" i="1"/>
  <c r="AI1715" i="1"/>
  <c r="AH1715" i="1"/>
  <c r="AG1715" i="1"/>
  <c r="AF1715" i="1"/>
  <c r="AK1714" i="1"/>
  <c r="AJ1714" i="1"/>
  <c r="AI1714" i="1"/>
  <c r="AH1714" i="1"/>
  <c r="AG1714" i="1"/>
  <c r="AF1714" i="1"/>
  <c r="AK1713" i="1"/>
  <c r="AJ1713" i="1"/>
  <c r="AI1713" i="1"/>
  <c r="AH1713" i="1"/>
  <c r="AG1713" i="1"/>
  <c r="AF1713" i="1"/>
  <c r="AK1712" i="1"/>
  <c r="AJ1712" i="1"/>
  <c r="AI1712" i="1"/>
  <c r="AH1712" i="1"/>
  <c r="AG1712" i="1"/>
  <c r="AF1712" i="1"/>
  <c r="AK1711" i="1"/>
  <c r="AJ1711" i="1"/>
  <c r="AI1711" i="1"/>
  <c r="AH1711" i="1"/>
  <c r="AG1711" i="1"/>
  <c r="AF1711" i="1"/>
  <c r="AK1710" i="1"/>
  <c r="AJ1710" i="1"/>
  <c r="AI1710" i="1"/>
  <c r="AH1710" i="1"/>
  <c r="AG1710" i="1"/>
  <c r="AF1710" i="1"/>
  <c r="AK1709" i="1"/>
  <c r="AJ1709" i="1"/>
  <c r="AI1709" i="1"/>
  <c r="AH1709" i="1"/>
  <c r="AG1709" i="1"/>
  <c r="AF1709" i="1"/>
  <c r="AK1708" i="1"/>
  <c r="AJ1708" i="1"/>
  <c r="AI1708" i="1"/>
  <c r="AH1708" i="1"/>
  <c r="AG1708" i="1"/>
  <c r="AF1708" i="1"/>
  <c r="AK1707" i="1"/>
  <c r="AJ1707" i="1"/>
  <c r="AI1707" i="1"/>
  <c r="AH1707" i="1"/>
  <c r="AG1707" i="1"/>
  <c r="AF1707" i="1"/>
  <c r="AK1706" i="1"/>
  <c r="AJ1706" i="1"/>
  <c r="AI1706" i="1"/>
  <c r="AH1706" i="1"/>
  <c r="AG1706" i="1"/>
  <c r="AF1706" i="1"/>
  <c r="AK1705" i="1"/>
  <c r="AJ1705" i="1"/>
  <c r="AI1705" i="1"/>
  <c r="AH1705" i="1"/>
  <c r="AG1705" i="1"/>
  <c r="AF1705" i="1"/>
  <c r="AK1704" i="1"/>
  <c r="AJ1704" i="1"/>
  <c r="AI1704" i="1"/>
  <c r="AH1704" i="1"/>
  <c r="AG1704" i="1"/>
  <c r="AF1704" i="1"/>
  <c r="AK1703" i="1"/>
  <c r="AJ1703" i="1"/>
  <c r="AI1703" i="1"/>
  <c r="AH1703" i="1"/>
  <c r="AG1703" i="1"/>
  <c r="AF1703" i="1"/>
  <c r="AK1702" i="1"/>
  <c r="AJ1702" i="1"/>
  <c r="AI1702" i="1"/>
  <c r="AH1702" i="1"/>
  <c r="AG1702" i="1"/>
  <c r="AF1702" i="1"/>
  <c r="AK1701" i="1"/>
  <c r="AJ1701" i="1"/>
  <c r="AI1701" i="1"/>
  <c r="AH1701" i="1"/>
  <c r="AG1701" i="1"/>
  <c r="AF1701" i="1"/>
  <c r="AK1700" i="1"/>
  <c r="AJ1700" i="1"/>
  <c r="AI1700" i="1"/>
  <c r="AH1700" i="1"/>
  <c r="AG1700" i="1"/>
  <c r="AF1700" i="1"/>
  <c r="AK1699" i="1"/>
  <c r="AJ1699" i="1"/>
  <c r="AI1699" i="1"/>
  <c r="AH1699" i="1"/>
  <c r="AG1699" i="1"/>
  <c r="AF1699" i="1"/>
  <c r="AK1698" i="1"/>
  <c r="AJ1698" i="1"/>
  <c r="AI1698" i="1"/>
  <c r="AH1698" i="1"/>
  <c r="AG1698" i="1"/>
  <c r="AF1698" i="1"/>
  <c r="AK1697" i="1"/>
  <c r="AJ1697" i="1"/>
  <c r="AI1697" i="1"/>
  <c r="AH1697" i="1"/>
  <c r="AG1697" i="1"/>
  <c r="AF1697" i="1"/>
  <c r="AK1696" i="1"/>
  <c r="AJ1696" i="1"/>
  <c r="AI1696" i="1"/>
  <c r="AH1696" i="1"/>
  <c r="AG1696" i="1"/>
  <c r="AF1696" i="1"/>
  <c r="AK1695" i="1"/>
  <c r="AJ1695" i="1"/>
  <c r="AI1695" i="1"/>
  <c r="AH1695" i="1"/>
  <c r="AG1695" i="1"/>
  <c r="AF1695" i="1"/>
  <c r="AK1694" i="1"/>
  <c r="AJ1694" i="1"/>
  <c r="AI1694" i="1"/>
  <c r="AH1694" i="1"/>
  <c r="AG1694" i="1"/>
  <c r="AF1694" i="1"/>
  <c r="AK1693" i="1"/>
  <c r="AJ1693" i="1"/>
  <c r="AI1693" i="1"/>
  <c r="AH1693" i="1"/>
  <c r="AG1693" i="1"/>
  <c r="AF1693" i="1"/>
  <c r="AK1692" i="1"/>
  <c r="AJ1692" i="1"/>
  <c r="AI1692" i="1"/>
  <c r="AH1692" i="1"/>
  <c r="AG1692" i="1"/>
  <c r="AF1692" i="1"/>
  <c r="AK1691" i="1"/>
  <c r="AJ1691" i="1"/>
  <c r="AI1691" i="1"/>
  <c r="AH1691" i="1"/>
  <c r="AG1691" i="1"/>
  <c r="AF1691" i="1"/>
  <c r="AK1690" i="1"/>
  <c r="AJ1690" i="1"/>
  <c r="AI1690" i="1"/>
  <c r="AH1690" i="1"/>
  <c r="AG1690" i="1"/>
  <c r="AF1690" i="1"/>
  <c r="AK1689" i="1"/>
  <c r="AJ1689" i="1"/>
  <c r="AI1689" i="1"/>
  <c r="AH1689" i="1"/>
  <c r="AG1689" i="1"/>
  <c r="AF1689" i="1"/>
  <c r="AK1688" i="1"/>
  <c r="AJ1688" i="1"/>
  <c r="AI1688" i="1"/>
  <c r="AH1688" i="1"/>
  <c r="AG1688" i="1"/>
  <c r="AF1688" i="1"/>
  <c r="AK1687" i="1"/>
  <c r="AJ1687" i="1"/>
  <c r="AI1687" i="1"/>
  <c r="AH1687" i="1"/>
  <c r="AG1687" i="1"/>
  <c r="AF1687" i="1"/>
  <c r="AK1686" i="1"/>
  <c r="AJ1686" i="1"/>
  <c r="AI1686" i="1"/>
  <c r="AH1686" i="1"/>
  <c r="AG1686" i="1"/>
  <c r="AF1686" i="1"/>
  <c r="AK1685" i="1"/>
  <c r="AJ1685" i="1"/>
  <c r="AI1685" i="1"/>
  <c r="AH1685" i="1"/>
  <c r="AG1685" i="1"/>
  <c r="AF1685" i="1"/>
  <c r="AK1684" i="1"/>
  <c r="AJ1684" i="1"/>
  <c r="AI1684" i="1"/>
  <c r="AH1684" i="1"/>
  <c r="AG1684" i="1"/>
  <c r="AF1684" i="1"/>
  <c r="AK1683" i="1"/>
  <c r="AJ1683" i="1"/>
  <c r="AI1683" i="1"/>
  <c r="AH1683" i="1"/>
  <c r="AG1683" i="1"/>
  <c r="AF1683" i="1"/>
  <c r="AK1682" i="1"/>
  <c r="AJ1682" i="1"/>
  <c r="AI1682" i="1"/>
  <c r="AH1682" i="1"/>
  <c r="AG1682" i="1"/>
  <c r="AF1682" i="1"/>
  <c r="AK1681" i="1"/>
  <c r="AJ1681" i="1"/>
  <c r="AI1681" i="1"/>
  <c r="AH1681" i="1"/>
  <c r="AG1681" i="1"/>
  <c r="AF1681" i="1"/>
  <c r="AK1680" i="1"/>
  <c r="AJ1680" i="1"/>
  <c r="AI1680" i="1"/>
  <c r="AH1680" i="1"/>
  <c r="AG1680" i="1"/>
  <c r="AF1680" i="1"/>
  <c r="AK1679" i="1"/>
  <c r="AJ1679" i="1"/>
  <c r="AI1679" i="1"/>
  <c r="AH1679" i="1"/>
  <c r="AG1679" i="1"/>
  <c r="AF1679" i="1"/>
  <c r="AK1678" i="1"/>
  <c r="AJ1678" i="1"/>
  <c r="AI1678" i="1"/>
  <c r="AH1678" i="1"/>
  <c r="AG1678" i="1"/>
  <c r="AF1678" i="1"/>
  <c r="AK1677" i="1"/>
  <c r="AJ1677" i="1"/>
  <c r="AI1677" i="1"/>
  <c r="AH1677" i="1"/>
  <c r="AG1677" i="1"/>
  <c r="AF1677" i="1"/>
  <c r="AK1676" i="1"/>
  <c r="AJ1676" i="1"/>
  <c r="AI1676" i="1"/>
  <c r="AH1676" i="1"/>
  <c r="AG1676" i="1"/>
  <c r="AF1676" i="1"/>
  <c r="AK1675" i="1"/>
  <c r="AJ1675" i="1"/>
  <c r="AI1675" i="1"/>
  <c r="AH1675" i="1"/>
  <c r="AG1675" i="1"/>
  <c r="AF1675" i="1"/>
  <c r="AK1674" i="1"/>
  <c r="AJ1674" i="1"/>
  <c r="AI1674" i="1"/>
  <c r="AH1674" i="1"/>
  <c r="AG1674" i="1"/>
  <c r="AF1674" i="1"/>
  <c r="AK1673" i="1"/>
  <c r="AJ1673" i="1"/>
  <c r="AI1673" i="1"/>
  <c r="AH1673" i="1"/>
  <c r="AG1673" i="1"/>
  <c r="AF1673" i="1"/>
  <c r="AK1672" i="1"/>
  <c r="AJ1672" i="1"/>
  <c r="AI1672" i="1"/>
  <c r="AH1672" i="1"/>
  <c r="AG1672" i="1"/>
  <c r="AF1672" i="1"/>
  <c r="AK1671" i="1"/>
  <c r="AJ1671" i="1"/>
  <c r="AI1671" i="1"/>
  <c r="AH1671" i="1"/>
  <c r="AG1671" i="1"/>
  <c r="AF1671" i="1"/>
  <c r="AK1670" i="1"/>
  <c r="AJ1670" i="1"/>
  <c r="AI1670" i="1"/>
  <c r="AH1670" i="1"/>
  <c r="AG1670" i="1"/>
  <c r="AF1670" i="1"/>
  <c r="AK1669" i="1"/>
  <c r="AJ1669" i="1"/>
  <c r="AI1669" i="1"/>
  <c r="AH1669" i="1"/>
  <c r="AG1669" i="1"/>
  <c r="AF1669" i="1"/>
  <c r="AK1668" i="1"/>
  <c r="AJ1668" i="1"/>
  <c r="AI1668" i="1"/>
  <c r="AH1668" i="1"/>
  <c r="AG1668" i="1"/>
  <c r="AF1668" i="1"/>
  <c r="AK1667" i="1"/>
  <c r="AJ1667" i="1"/>
  <c r="AI1667" i="1"/>
  <c r="AH1667" i="1"/>
  <c r="AG1667" i="1"/>
  <c r="AF1667" i="1"/>
  <c r="AK1666" i="1"/>
  <c r="AJ1666" i="1"/>
  <c r="AI1666" i="1"/>
  <c r="AH1666" i="1"/>
  <c r="AG1666" i="1"/>
  <c r="AF1666" i="1"/>
  <c r="AK1665" i="1"/>
  <c r="AJ1665" i="1"/>
  <c r="AI1665" i="1"/>
  <c r="AH1665" i="1"/>
  <c r="AG1665" i="1"/>
  <c r="AF1665" i="1"/>
  <c r="AK1664" i="1"/>
  <c r="AJ1664" i="1"/>
  <c r="AI1664" i="1"/>
  <c r="AH1664" i="1"/>
  <c r="AG1664" i="1"/>
  <c r="AF1664" i="1"/>
  <c r="AK1663" i="1"/>
  <c r="AJ1663" i="1"/>
  <c r="AI1663" i="1"/>
  <c r="AH1663" i="1"/>
  <c r="AG1663" i="1"/>
  <c r="AF1663" i="1"/>
  <c r="AK1662" i="1"/>
  <c r="AJ1662" i="1"/>
  <c r="AI1662" i="1"/>
  <c r="AH1662" i="1"/>
  <c r="AG1662" i="1"/>
  <c r="AF1662" i="1"/>
  <c r="AK1661" i="1"/>
  <c r="AJ1661" i="1"/>
  <c r="AI1661" i="1"/>
  <c r="AH1661" i="1"/>
  <c r="AG1661" i="1"/>
  <c r="AF1661" i="1"/>
  <c r="AK1660" i="1"/>
  <c r="AJ1660" i="1"/>
  <c r="AI1660" i="1"/>
  <c r="AH1660" i="1"/>
  <c r="AG1660" i="1"/>
  <c r="AF1660" i="1"/>
  <c r="AK1659" i="1"/>
  <c r="AJ1659" i="1"/>
  <c r="AI1659" i="1"/>
  <c r="AH1659" i="1"/>
  <c r="AG1659" i="1"/>
  <c r="AF1659" i="1"/>
  <c r="AK1658" i="1"/>
  <c r="AJ1658" i="1"/>
  <c r="AI1658" i="1"/>
  <c r="AH1658" i="1"/>
  <c r="AG1658" i="1"/>
  <c r="AF1658" i="1"/>
  <c r="AK1657" i="1"/>
  <c r="AJ1657" i="1"/>
  <c r="AI1657" i="1"/>
  <c r="AH1657" i="1"/>
  <c r="AG1657" i="1"/>
  <c r="AF1657" i="1"/>
  <c r="AK1656" i="1"/>
  <c r="AJ1656" i="1"/>
  <c r="AI1656" i="1"/>
  <c r="AH1656" i="1"/>
  <c r="AG1656" i="1"/>
  <c r="AF1656" i="1"/>
  <c r="AK1655" i="1"/>
  <c r="AJ1655" i="1"/>
  <c r="AI1655" i="1"/>
  <c r="AH1655" i="1"/>
  <c r="AG1655" i="1"/>
  <c r="AF1655" i="1"/>
  <c r="AK1654" i="1"/>
  <c r="AJ1654" i="1"/>
  <c r="AI1654" i="1"/>
  <c r="AH1654" i="1"/>
  <c r="AG1654" i="1"/>
  <c r="AF1654" i="1"/>
  <c r="AK1653" i="1"/>
  <c r="AJ1653" i="1"/>
  <c r="AI1653" i="1"/>
  <c r="AH1653" i="1"/>
  <c r="AG1653" i="1"/>
  <c r="AF1653" i="1"/>
  <c r="AK1652" i="1"/>
  <c r="AJ1652" i="1"/>
  <c r="AI1652" i="1"/>
  <c r="AH1652" i="1"/>
  <c r="AG1652" i="1"/>
  <c r="AF1652" i="1"/>
  <c r="AK1651" i="1"/>
  <c r="AJ1651" i="1"/>
  <c r="AI1651" i="1"/>
  <c r="AH1651" i="1"/>
  <c r="AG1651" i="1"/>
  <c r="AF1651" i="1"/>
  <c r="AK1650" i="1"/>
  <c r="AJ1650" i="1"/>
  <c r="AI1650" i="1"/>
  <c r="AH1650" i="1"/>
  <c r="AG1650" i="1"/>
  <c r="AF1650" i="1"/>
  <c r="AK1649" i="1"/>
  <c r="AJ1649" i="1"/>
  <c r="AI1649" i="1"/>
  <c r="AH1649" i="1"/>
  <c r="AG1649" i="1"/>
  <c r="AF1649" i="1"/>
  <c r="AK1648" i="1"/>
  <c r="AJ1648" i="1"/>
  <c r="AI1648" i="1"/>
  <c r="AH1648" i="1"/>
  <c r="AG1648" i="1"/>
  <c r="AF1648" i="1"/>
  <c r="AK1647" i="1"/>
  <c r="AJ1647" i="1"/>
  <c r="AI1647" i="1"/>
  <c r="AH1647" i="1"/>
  <c r="AG1647" i="1"/>
  <c r="AF1647" i="1"/>
  <c r="AK1646" i="1"/>
  <c r="AJ1646" i="1"/>
  <c r="AI1646" i="1"/>
  <c r="AH1646" i="1"/>
  <c r="AG1646" i="1"/>
  <c r="AF1646" i="1"/>
  <c r="AK1645" i="1"/>
  <c r="AJ1645" i="1"/>
  <c r="AI1645" i="1"/>
  <c r="AH1645" i="1"/>
  <c r="AG1645" i="1"/>
  <c r="AF1645" i="1"/>
  <c r="AK1644" i="1"/>
  <c r="AJ1644" i="1"/>
  <c r="AI1644" i="1"/>
  <c r="AH1644" i="1"/>
  <c r="AG1644" i="1"/>
  <c r="AF1644" i="1"/>
  <c r="AK1643" i="1"/>
  <c r="AJ1643" i="1"/>
  <c r="AI1643" i="1"/>
  <c r="AH1643" i="1"/>
  <c r="AG1643" i="1"/>
  <c r="AF1643" i="1"/>
  <c r="AK1642" i="1"/>
  <c r="AJ1642" i="1"/>
  <c r="AI1642" i="1"/>
  <c r="AH1642" i="1"/>
  <c r="AG1642" i="1"/>
  <c r="AF1642" i="1"/>
  <c r="AK1641" i="1"/>
  <c r="AJ1641" i="1"/>
  <c r="AI1641" i="1"/>
  <c r="AH1641" i="1"/>
  <c r="AG1641" i="1"/>
  <c r="AF1641" i="1"/>
  <c r="AK1640" i="1"/>
  <c r="AJ1640" i="1"/>
  <c r="AI1640" i="1"/>
  <c r="AH1640" i="1"/>
  <c r="AG1640" i="1"/>
  <c r="AF1640" i="1"/>
  <c r="AK1639" i="1"/>
  <c r="AJ1639" i="1"/>
  <c r="AI1639" i="1"/>
  <c r="AH1639" i="1"/>
  <c r="AG1639" i="1"/>
  <c r="AF1639" i="1"/>
  <c r="AK1638" i="1"/>
  <c r="AJ1638" i="1"/>
  <c r="AI1638" i="1"/>
  <c r="AH1638" i="1"/>
  <c r="AG1638" i="1"/>
  <c r="AF1638" i="1"/>
  <c r="AK1637" i="1"/>
  <c r="AJ1637" i="1"/>
  <c r="AI1637" i="1"/>
  <c r="AH1637" i="1"/>
  <c r="AG1637" i="1"/>
  <c r="AF1637" i="1"/>
  <c r="AK1636" i="1"/>
  <c r="AJ1636" i="1"/>
  <c r="AI1636" i="1"/>
  <c r="AH1636" i="1"/>
  <c r="AG1636" i="1"/>
  <c r="AF1636" i="1"/>
  <c r="AK1635" i="1"/>
  <c r="AJ1635" i="1"/>
  <c r="AI1635" i="1"/>
  <c r="AH1635" i="1"/>
  <c r="AG1635" i="1"/>
  <c r="AF1635" i="1"/>
  <c r="AK1634" i="1"/>
  <c r="AJ1634" i="1"/>
  <c r="AI1634" i="1"/>
  <c r="AH1634" i="1"/>
  <c r="AG1634" i="1"/>
  <c r="AF1634" i="1"/>
  <c r="AK1633" i="1"/>
  <c r="AJ1633" i="1"/>
  <c r="AI1633" i="1"/>
  <c r="AH1633" i="1"/>
  <c r="AG1633" i="1"/>
  <c r="AF1633" i="1"/>
  <c r="AK1632" i="1"/>
  <c r="AJ1632" i="1"/>
  <c r="AI1632" i="1"/>
  <c r="AH1632" i="1"/>
  <c r="AG1632" i="1"/>
  <c r="AF1632" i="1"/>
  <c r="AK1631" i="1"/>
  <c r="AJ1631" i="1"/>
  <c r="AI1631" i="1"/>
  <c r="AH1631" i="1"/>
  <c r="AG1631" i="1"/>
  <c r="AF1631" i="1"/>
  <c r="AK1630" i="1"/>
  <c r="AJ1630" i="1"/>
  <c r="AI1630" i="1"/>
  <c r="AH1630" i="1"/>
  <c r="AG1630" i="1"/>
  <c r="AF1630" i="1"/>
  <c r="AK1629" i="1"/>
  <c r="AJ1629" i="1"/>
  <c r="AI1629" i="1"/>
  <c r="AH1629" i="1"/>
  <c r="AG1629" i="1"/>
  <c r="AF1629" i="1"/>
  <c r="AK1628" i="1"/>
  <c r="AJ1628" i="1"/>
  <c r="AI1628" i="1"/>
  <c r="AH1628" i="1"/>
  <c r="AG1628" i="1"/>
  <c r="AF1628" i="1"/>
  <c r="AK1627" i="1"/>
  <c r="AJ1627" i="1"/>
  <c r="AI1627" i="1"/>
  <c r="AH1627" i="1"/>
  <c r="AG1627" i="1"/>
  <c r="AF1627" i="1"/>
  <c r="AK1626" i="1"/>
  <c r="AJ1626" i="1"/>
  <c r="AI1626" i="1"/>
  <c r="AH1626" i="1"/>
  <c r="AG1626" i="1"/>
  <c r="AF1626" i="1"/>
  <c r="AK1625" i="1"/>
  <c r="AJ1625" i="1"/>
  <c r="AI1625" i="1"/>
  <c r="AH1625" i="1"/>
  <c r="AG1625" i="1"/>
  <c r="AF1625" i="1"/>
  <c r="AK1624" i="1"/>
  <c r="AJ1624" i="1"/>
  <c r="AI1624" i="1"/>
  <c r="AH1624" i="1"/>
  <c r="AG1624" i="1"/>
  <c r="AF1624" i="1"/>
  <c r="AK1623" i="1"/>
  <c r="AJ1623" i="1"/>
  <c r="AI1623" i="1"/>
  <c r="AH1623" i="1"/>
  <c r="AG1623" i="1"/>
  <c r="AF1623" i="1"/>
  <c r="AK1622" i="1"/>
  <c r="AJ1622" i="1"/>
  <c r="AI1622" i="1"/>
  <c r="AH1622" i="1"/>
  <c r="AG1622" i="1"/>
  <c r="AF1622" i="1"/>
  <c r="AK1621" i="1"/>
  <c r="AJ1621" i="1"/>
  <c r="AI1621" i="1"/>
  <c r="AH1621" i="1"/>
  <c r="AG1621" i="1"/>
  <c r="AF1621" i="1"/>
  <c r="AK1620" i="1"/>
  <c r="AJ1620" i="1"/>
  <c r="AI1620" i="1"/>
  <c r="AH1620" i="1"/>
  <c r="AG1620" i="1"/>
  <c r="AF1620" i="1"/>
  <c r="AK1619" i="1"/>
  <c r="AJ1619" i="1"/>
  <c r="AI1619" i="1"/>
  <c r="AH1619" i="1"/>
  <c r="AG1619" i="1"/>
  <c r="AF1619" i="1"/>
  <c r="AK1618" i="1"/>
  <c r="AJ1618" i="1"/>
  <c r="AI1618" i="1"/>
  <c r="AH1618" i="1"/>
  <c r="AF1618" i="1"/>
  <c r="T1618" i="1"/>
  <c r="AG1618" i="1" s="1"/>
  <c r="AK1617" i="1"/>
  <c r="AJ1617" i="1"/>
  <c r="AI1617" i="1"/>
  <c r="AH1617" i="1"/>
  <c r="AG1617" i="1"/>
  <c r="AF1617" i="1"/>
  <c r="AK1616" i="1"/>
  <c r="AJ1616" i="1"/>
  <c r="AI1616" i="1"/>
  <c r="AH1616" i="1"/>
  <c r="AG1616" i="1"/>
  <c r="AF1616" i="1"/>
  <c r="AK1615" i="1"/>
  <c r="AJ1615" i="1"/>
  <c r="AI1615" i="1"/>
  <c r="AH1615" i="1"/>
  <c r="AG1615" i="1"/>
  <c r="AF1615" i="1"/>
  <c r="AK1614" i="1"/>
  <c r="AJ1614" i="1"/>
  <c r="AI1614" i="1"/>
  <c r="AH1614" i="1"/>
  <c r="AG1614" i="1"/>
  <c r="AF1614" i="1"/>
  <c r="AK1613" i="1"/>
  <c r="AJ1613" i="1"/>
  <c r="AI1613" i="1"/>
  <c r="AH1613" i="1"/>
  <c r="AG1613" i="1"/>
  <c r="AF1613" i="1"/>
  <c r="AK1612" i="1"/>
  <c r="AJ1612" i="1"/>
  <c r="AI1612" i="1"/>
  <c r="AH1612" i="1"/>
  <c r="AG1612" i="1"/>
  <c r="AF1612" i="1"/>
  <c r="AK1611" i="1"/>
  <c r="AJ1611" i="1"/>
  <c r="AI1611" i="1"/>
  <c r="AH1611" i="1"/>
  <c r="AG1611" i="1"/>
  <c r="AF1611" i="1"/>
  <c r="AK1610" i="1"/>
  <c r="AJ1610" i="1"/>
  <c r="AI1610" i="1"/>
  <c r="AH1610" i="1"/>
  <c r="AG1610" i="1"/>
  <c r="AF1610" i="1"/>
  <c r="AK1609" i="1"/>
  <c r="AJ1609" i="1"/>
  <c r="AI1609" i="1"/>
  <c r="AH1609" i="1"/>
  <c r="AG1609" i="1"/>
  <c r="AF1609" i="1"/>
  <c r="AK1608" i="1"/>
  <c r="AJ1608" i="1"/>
  <c r="AI1608" i="1"/>
  <c r="AH1608" i="1"/>
  <c r="AG1608" i="1"/>
  <c r="AF1608" i="1"/>
  <c r="AK1607" i="1"/>
  <c r="AJ1607" i="1"/>
  <c r="AI1607" i="1"/>
  <c r="AH1607" i="1"/>
  <c r="AG1607" i="1"/>
  <c r="AF1607" i="1"/>
  <c r="AK1606" i="1"/>
  <c r="AJ1606" i="1"/>
  <c r="AI1606" i="1"/>
  <c r="AH1606" i="1"/>
  <c r="AG1606" i="1"/>
  <c r="AF1606" i="1"/>
  <c r="AK1605" i="1"/>
  <c r="AJ1605" i="1"/>
  <c r="AI1605" i="1"/>
  <c r="AH1605" i="1"/>
  <c r="AG1605" i="1"/>
  <c r="AF1605" i="1"/>
  <c r="AK1604" i="1"/>
  <c r="AJ1604" i="1"/>
  <c r="AI1604" i="1"/>
  <c r="AH1604" i="1"/>
  <c r="AG1604" i="1"/>
  <c r="AF1604" i="1"/>
  <c r="AK1603" i="1"/>
  <c r="AJ1603" i="1"/>
  <c r="AI1603" i="1"/>
  <c r="AH1603" i="1"/>
  <c r="AG1603" i="1"/>
  <c r="AF1603" i="1"/>
  <c r="AK1602" i="1"/>
  <c r="AJ1602" i="1"/>
  <c r="AI1602" i="1"/>
  <c r="AH1602" i="1"/>
  <c r="AG1602" i="1"/>
  <c r="AF1602" i="1"/>
  <c r="AK1601" i="1"/>
  <c r="AJ1601" i="1"/>
  <c r="AI1601" i="1"/>
  <c r="AH1601" i="1"/>
  <c r="AG1601" i="1"/>
  <c r="AF1601" i="1"/>
  <c r="AK1600" i="1"/>
  <c r="AJ1600" i="1"/>
  <c r="AI1600" i="1"/>
  <c r="AH1600" i="1"/>
  <c r="AG1600" i="1"/>
  <c r="AF1600" i="1"/>
  <c r="AK1599" i="1"/>
  <c r="AJ1599" i="1"/>
  <c r="AI1599" i="1"/>
  <c r="AH1599" i="1"/>
  <c r="AG1599" i="1"/>
  <c r="AF1599" i="1"/>
  <c r="AK1598" i="1"/>
  <c r="AJ1598" i="1"/>
  <c r="AI1598" i="1"/>
  <c r="AH1598" i="1"/>
  <c r="AG1598" i="1"/>
  <c r="AF1598" i="1"/>
  <c r="AK1597" i="1"/>
  <c r="AJ1597" i="1"/>
  <c r="AI1597" i="1"/>
  <c r="AH1597" i="1"/>
  <c r="AG1597" i="1"/>
  <c r="AF1597" i="1"/>
  <c r="AK1596" i="1"/>
  <c r="AJ1596" i="1"/>
  <c r="AI1596" i="1"/>
  <c r="AH1596" i="1"/>
  <c r="AG1596" i="1"/>
  <c r="AF1596" i="1"/>
  <c r="AK1595" i="1"/>
  <c r="AJ1595" i="1"/>
  <c r="AI1595" i="1"/>
  <c r="AH1595" i="1"/>
  <c r="AG1595" i="1"/>
  <c r="AF1595" i="1"/>
  <c r="AK1594" i="1"/>
  <c r="AJ1594" i="1"/>
  <c r="AI1594" i="1"/>
  <c r="AH1594" i="1"/>
  <c r="AG1594" i="1"/>
  <c r="AF1594" i="1"/>
  <c r="AK1593" i="1"/>
  <c r="AJ1593" i="1"/>
  <c r="AI1593" i="1"/>
  <c r="AH1593" i="1"/>
  <c r="AG1593" i="1"/>
  <c r="AF1593" i="1"/>
  <c r="AK1592" i="1"/>
  <c r="AJ1592" i="1"/>
  <c r="AI1592" i="1"/>
  <c r="AH1592" i="1"/>
  <c r="AG1592" i="1"/>
  <c r="AF1592" i="1"/>
  <c r="AK1591" i="1"/>
  <c r="AJ1591" i="1"/>
  <c r="AI1591" i="1"/>
  <c r="AH1591" i="1"/>
  <c r="AG1591" i="1"/>
  <c r="AF1591" i="1"/>
  <c r="AK1590" i="1"/>
  <c r="AJ1590" i="1"/>
  <c r="AI1590" i="1"/>
  <c r="AH1590" i="1"/>
  <c r="AG1590" i="1"/>
  <c r="AF1590" i="1"/>
  <c r="AK1589" i="1"/>
  <c r="AJ1589" i="1"/>
  <c r="AI1589" i="1"/>
  <c r="AH1589" i="1"/>
  <c r="AG1589" i="1"/>
  <c r="AF1589" i="1"/>
  <c r="AK1588" i="1"/>
  <c r="AJ1588" i="1"/>
  <c r="AI1588" i="1"/>
  <c r="AH1588" i="1"/>
  <c r="AG1588" i="1"/>
  <c r="AF1588" i="1"/>
  <c r="AK1587" i="1"/>
  <c r="AJ1587" i="1"/>
  <c r="AI1587" i="1"/>
  <c r="AH1587" i="1"/>
  <c r="AG1587" i="1"/>
  <c r="AF1587" i="1"/>
  <c r="AK1586" i="1"/>
  <c r="AJ1586" i="1"/>
  <c r="AI1586" i="1"/>
  <c r="AH1586" i="1"/>
  <c r="AG1586" i="1"/>
  <c r="AF1586" i="1"/>
  <c r="AK1585" i="1"/>
  <c r="AJ1585" i="1"/>
  <c r="AI1585" i="1"/>
  <c r="AH1585" i="1"/>
  <c r="AG1585" i="1"/>
  <c r="AF1585" i="1"/>
  <c r="AK1584" i="1"/>
  <c r="AJ1584" i="1"/>
  <c r="AI1584" i="1"/>
  <c r="AH1584" i="1"/>
  <c r="AG1584" i="1"/>
  <c r="AF1584" i="1"/>
  <c r="AK1583" i="1"/>
  <c r="AJ1583" i="1"/>
  <c r="AI1583" i="1"/>
  <c r="AH1583" i="1"/>
  <c r="AG1583" i="1"/>
  <c r="AF1583" i="1"/>
  <c r="AK1582" i="1"/>
  <c r="AJ1582" i="1"/>
  <c r="AI1582" i="1"/>
  <c r="AH1582" i="1"/>
  <c r="AG1582" i="1"/>
  <c r="AF1582" i="1"/>
  <c r="AK1581" i="1"/>
  <c r="AJ1581" i="1"/>
  <c r="AI1581" i="1"/>
  <c r="AH1581" i="1"/>
  <c r="AG1581" i="1"/>
  <c r="AF1581" i="1"/>
  <c r="AK1580" i="1"/>
  <c r="AJ1580" i="1"/>
  <c r="AI1580" i="1"/>
  <c r="AH1580" i="1"/>
  <c r="AG1580" i="1"/>
  <c r="AF1580" i="1"/>
  <c r="AK1579" i="1"/>
  <c r="AJ1579" i="1"/>
  <c r="AI1579" i="1"/>
  <c r="AH1579" i="1"/>
  <c r="AG1579" i="1"/>
  <c r="AF1579" i="1"/>
  <c r="AK1578" i="1"/>
  <c r="AJ1578" i="1"/>
  <c r="AI1578" i="1"/>
  <c r="AH1578" i="1"/>
  <c r="AG1578" i="1"/>
  <c r="AF1578" i="1"/>
  <c r="AK1577" i="1"/>
  <c r="AJ1577" i="1"/>
  <c r="AI1577" i="1"/>
  <c r="AH1577" i="1"/>
  <c r="AG1577" i="1"/>
  <c r="AF1577" i="1"/>
  <c r="AK1576" i="1"/>
  <c r="AJ1576" i="1"/>
  <c r="AI1576" i="1"/>
  <c r="AH1576" i="1"/>
  <c r="AG1576" i="1"/>
  <c r="AF1576" i="1"/>
  <c r="AK1575" i="1"/>
  <c r="AJ1575" i="1"/>
  <c r="AI1575" i="1"/>
  <c r="AH1575" i="1"/>
  <c r="AG1575" i="1"/>
  <c r="AF1575" i="1"/>
  <c r="AK1574" i="1"/>
  <c r="AJ1574" i="1"/>
  <c r="AI1574" i="1"/>
  <c r="AH1574" i="1"/>
  <c r="AG1574" i="1"/>
  <c r="AF1574" i="1"/>
  <c r="AK1573" i="1"/>
  <c r="AJ1573" i="1"/>
  <c r="AI1573" i="1"/>
  <c r="AH1573" i="1"/>
  <c r="AG1573" i="1"/>
  <c r="AF1573" i="1"/>
  <c r="AK1572" i="1"/>
  <c r="AJ1572" i="1"/>
  <c r="AI1572" i="1"/>
  <c r="AH1572" i="1"/>
  <c r="AG1572" i="1"/>
  <c r="AF1572" i="1"/>
  <c r="AK1571" i="1"/>
  <c r="AJ1571" i="1"/>
  <c r="AI1571" i="1"/>
  <c r="AH1571" i="1"/>
  <c r="AG1571" i="1"/>
  <c r="AF1571" i="1"/>
  <c r="AK1570" i="1"/>
  <c r="AJ1570" i="1"/>
  <c r="AI1570" i="1"/>
  <c r="AH1570" i="1"/>
  <c r="AG1570" i="1"/>
  <c r="AF1570" i="1"/>
  <c r="AK1569" i="1"/>
  <c r="AJ1569" i="1"/>
  <c r="AI1569" i="1"/>
  <c r="AH1569" i="1"/>
  <c r="AG1569" i="1"/>
  <c r="AF1569" i="1"/>
  <c r="AK1568" i="1"/>
  <c r="AJ1568" i="1"/>
  <c r="AI1568" i="1"/>
  <c r="AH1568" i="1"/>
  <c r="AG1568" i="1"/>
  <c r="AF1568" i="1"/>
  <c r="AK1567" i="1"/>
  <c r="AJ1567" i="1"/>
  <c r="AI1567" i="1"/>
  <c r="AH1567" i="1"/>
  <c r="AG1567" i="1"/>
  <c r="AF1567" i="1"/>
  <c r="AK1566" i="1"/>
  <c r="AJ1566" i="1"/>
  <c r="AI1566" i="1"/>
  <c r="AH1566" i="1"/>
  <c r="AG1566" i="1"/>
  <c r="AF1566" i="1"/>
  <c r="AK1565" i="1"/>
  <c r="AJ1565" i="1"/>
  <c r="AI1565" i="1"/>
  <c r="AH1565" i="1"/>
  <c r="AG1565" i="1"/>
  <c r="AF1565" i="1"/>
  <c r="AK1564" i="1"/>
  <c r="AJ1564" i="1"/>
  <c r="AI1564" i="1"/>
  <c r="AH1564" i="1"/>
  <c r="AG1564" i="1"/>
  <c r="AF1564" i="1"/>
  <c r="AK1563" i="1"/>
  <c r="AJ1563" i="1"/>
  <c r="AI1563" i="1"/>
  <c r="AH1563" i="1"/>
  <c r="AG1563" i="1"/>
  <c r="AF1563" i="1"/>
  <c r="AK1562" i="1"/>
  <c r="AJ1562" i="1"/>
  <c r="AI1562" i="1"/>
  <c r="AH1562" i="1"/>
  <c r="AG1562" i="1"/>
  <c r="AF1562" i="1"/>
  <c r="AK1561" i="1"/>
  <c r="AJ1561" i="1"/>
  <c r="AI1561" i="1"/>
  <c r="AH1561" i="1"/>
  <c r="AG1561" i="1"/>
  <c r="AF1561" i="1"/>
  <c r="AK1560" i="1"/>
  <c r="AJ1560" i="1"/>
  <c r="AI1560" i="1"/>
  <c r="AH1560" i="1"/>
  <c r="AG1560" i="1"/>
  <c r="AF1560" i="1"/>
  <c r="AK1559" i="1"/>
  <c r="AJ1559" i="1"/>
  <c r="AI1559" i="1"/>
  <c r="AH1559" i="1"/>
  <c r="AG1559" i="1"/>
  <c r="AF1559" i="1"/>
  <c r="AK1558" i="1"/>
  <c r="AJ1558" i="1"/>
  <c r="AI1558" i="1"/>
  <c r="AH1558" i="1"/>
  <c r="AG1558" i="1"/>
  <c r="AF1558" i="1"/>
  <c r="AK1557" i="1"/>
  <c r="AJ1557" i="1"/>
  <c r="AI1557" i="1"/>
  <c r="AH1557" i="1"/>
  <c r="AG1557" i="1"/>
  <c r="AF1557" i="1"/>
  <c r="AK1556" i="1"/>
  <c r="AJ1556" i="1"/>
  <c r="AI1556" i="1"/>
  <c r="AH1556" i="1"/>
  <c r="AG1556" i="1"/>
  <c r="AF1556" i="1"/>
  <c r="AK1555" i="1"/>
  <c r="AJ1555" i="1"/>
  <c r="AI1555" i="1"/>
  <c r="AH1555" i="1"/>
  <c r="AG1555" i="1"/>
  <c r="AF1555" i="1"/>
  <c r="AK1554" i="1"/>
  <c r="AJ1554" i="1"/>
  <c r="AI1554" i="1"/>
  <c r="AH1554" i="1"/>
  <c r="AG1554" i="1"/>
  <c r="AF1554" i="1"/>
  <c r="AK1553" i="1"/>
  <c r="AJ1553" i="1"/>
  <c r="AI1553" i="1"/>
  <c r="AH1553" i="1"/>
  <c r="AG1553" i="1"/>
  <c r="AF1553" i="1"/>
  <c r="AK1552" i="1"/>
  <c r="AJ1552" i="1"/>
  <c r="AI1552" i="1"/>
  <c r="AH1552" i="1"/>
  <c r="AG1552" i="1"/>
  <c r="AF1552" i="1"/>
  <c r="AK1551" i="1"/>
  <c r="AJ1551" i="1"/>
  <c r="AI1551" i="1"/>
  <c r="AH1551" i="1"/>
  <c r="AG1551" i="1"/>
  <c r="AF1551" i="1"/>
  <c r="AK1550" i="1"/>
  <c r="AJ1550" i="1"/>
  <c r="AI1550" i="1"/>
  <c r="AH1550" i="1"/>
  <c r="AG1550" i="1"/>
  <c r="AF1550" i="1"/>
  <c r="AK1549" i="1"/>
  <c r="AJ1549" i="1"/>
  <c r="AI1549" i="1"/>
  <c r="AH1549" i="1"/>
  <c r="AG1549" i="1"/>
  <c r="AF1549" i="1"/>
  <c r="AK1548" i="1"/>
  <c r="AJ1548" i="1"/>
  <c r="AI1548" i="1"/>
  <c r="AH1548" i="1"/>
  <c r="AG1548" i="1"/>
  <c r="AF1548" i="1"/>
  <c r="AK1547" i="1"/>
  <c r="AJ1547" i="1"/>
  <c r="AI1547" i="1"/>
  <c r="AH1547" i="1"/>
  <c r="AG1547" i="1"/>
  <c r="AF1547" i="1"/>
  <c r="AK1546" i="1"/>
  <c r="AJ1546" i="1"/>
  <c r="AI1546" i="1"/>
  <c r="AH1546" i="1"/>
  <c r="AG1546" i="1"/>
  <c r="AF1546" i="1"/>
  <c r="AK1545" i="1"/>
  <c r="AJ1545" i="1"/>
  <c r="AI1545" i="1"/>
  <c r="AH1545" i="1"/>
  <c r="AG1545" i="1"/>
  <c r="AF1545" i="1"/>
  <c r="AK1544" i="1"/>
  <c r="AJ1544" i="1"/>
  <c r="AI1544" i="1"/>
  <c r="AH1544" i="1"/>
  <c r="AG1544" i="1"/>
  <c r="AF1544" i="1"/>
  <c r="AK1543" i="1"/>
  <c r="AJ1543" i="1"/>
  <c r="AI1543" i="1"/>
  <c r="AH1543" i="1"/>
  <c r="AG1543" i="1"/>
  <c r="AF1543" i="1"/>
  <c r="AK1542" i="1"/>
  <c r="AJ1542" i="1"/>
  <c r="AI1542" i="1"/>
  <c r="AH1542" i="1"/>
  <c r="AG1542" i="1"/>
  <c r="AF1542" i="1"/>
  <c r="AK1541" i="1"/>
  <c r="AJ1541" i="1"/>
  <c r="AI1541" i="1"/>
  <c r="AH1541" i="1"/>
  <c r="AG1541" i="1"/>
  <c r="AF1541" i="1"/>
  <c r="AK1540" i="1"/>
  <c r="AJ1540" i="1"/>
  <c r="AI1540" i="1"/>
  <c r="AH1540" i="1"/>
  <c r="AG1540" i="1"/>
  <c r="AF1540" i="1"/>
  <c r="AK1539" i="1"/>
  <c r="AJ1539" i="1"/>
  <c r="AI1539" i="1"/>
  <c r="AH1539" i="1"/>
  <c r="AG1539" i="1"/>
  <c r="AF1539" i="1"/>
  <c r="AK1538" i="1"/>
  <c r="AJ1538" i="1"/>
  <c r="AI1538" i="1"/>
  <c r="AH1538" i="1"/>
  <c r="AG1538" i="1"/>
  <c r="AF1538" i="1"/>
  <c r="AK1537" i="1"/>
  <c r="AJ1537" i="1"/>
  <c r="AI1537" i="1"/>
  <c r="AH1537" i="1"/>
  <c r="AG1537" i="1"/>
  <c r="AF1537" i="1"/>
  <c r="AK1536" i="1"/>
  <c r="AJ1536" i="1"/>
  <c r="AI1536" i="1"/>
  <c r="AH1536" i="1"/>
  <c r="AG1536" i="1"/>
  <c r="AF1536" i="1"/>
  <c r="AK1535" i="1"/>
  <c r="AJ1535" i="1"/>
  <c r="AI1535" i="1"/>
  <c r="AH1535" i="1"/>
  <c r="AG1535" i="1"/>
  <c r="AF1535" i="1"/>
  <c r="AK1534" i="1"/>
  <c r="AJ1534" i="1"/>
  <c r="AI1534" i="1"/>
  <c r="AH1534" i="1"/>
  <c r="AG1534" i="1"/>
  <c r="AF1534" i="1"/>
  <c r="AK1533" i="1"/>
  <c r="AJ1533" i="1"/>
  <c r="AI1533" i="1"/>
  <c r="AH1533" i="1"/>
  <c r="AG1533" i="1"/>
  <c r="AF1533" i="1"/>
  <c r="AK1532" i="1"/>
  <c r="AJ1532" i="1"/>
  <c r="AI1532" i="1"/>
  <c r="AH1532" i="1"/>
  <c r="AG1532" i="1"/>
  <c r="AF1532" i="1"/>
  <c r="AK1531" i="1"/>
  <c r="AJ1531" i="1"/>
  <c r="AI1531" i="1"/>
  <c r="AH1531" i="1"/>
  <c r="AG1531" i="1"/>
  <c r="AF1531" i="1"/>
  <c r="AK1530" i="1"/>
  <c r="AJ1530" i="1"/>
  <c r="AI1530" i="1"/>
  <c r="AH1530" i="1"/>
  <c r="AG1530" i="1"/>
  <c r="AF1530" i="1"/>
  <c r="AK1529" i="1"/>
  <c r="AJ1529" i="1"/>
  <c r="AI1529" i="1"/>
  <c r="AH1529" i="1"/>
  <c r="AG1529" i="1"/>
  <c r="AF1529" i="1"/>
  <c r="AK1528" i="1"/>
  <c r="AJ1528" i="1"/>
  <c r="AI1528" i="1"/>
  <c r="AH1528" i="1"/>
  <c r="AG1528" i="1"/>
  <c r="AF1528" i="1"/>
  <c r="AK1527" i="1"/>
  <c r="AJ1527" i="1"/>
  <c r="AI1527" i="1"/>
  <c r="AH1527" i="1"/>
  <c r="AG1527" i="1"/>
  <c r="AF1527" i="1"/>
  <c r="AK1526" i="1"/>
  <c r="AJ1526" i="1"/>
  <c r="AI1526" i="1"/>
  <c r="AH1526" i="1"/>
  <c r="AG1526" i="1"/>
  <c r="AF1526" i="1"/>
  <c r="AK1525" i="1"/>
  <c r="AJ1525" i="1"/>
  <c r="AI1525" i="1"/>
  <c r="AH1525" i="1"/>
  <c r="AG1525" i="1"/>
  <c r="AF1525" i="1"/>
  <c r="AK1524" i="1"/>
  <c r="AJ1524" i="1"/>
  <c r="AI1524" i="1"/>
  <c r="AH1524" i="1"/>
  <c r="AG1524" i="1"/>
  <c r="AF1524" i="1"/>
  <c r="AK1523" i="1"/>
  <c r="AJ1523" i="1"/>
  <c r="AI1523" i="1"/>
  <c r="AH1523" i="1"/>
  <c r="AG1523" i="1"/>
  <c r="AF1523" i="1"/>
  <c r="AK1522" i="1"/>
  <c r="AJ1522" i="1"/>
  <c r="AI1522" i="1"/>
  <c r="AH1522" i="1"/>
  <c r="AG1522" i="1"/>
  <c r="AF1522" i="1"/>
  <c r="AK1521" i="1"/>
  <c r="AJ1521" i="1"/>
  <c r="AI1521" i="1"/>
  <c r="AH1521" i="1"/>
  <c r="AG1521" i="1"/>
  <c r="AF1521" i="1"/>
  <c r="AK1520" i="1"/>
  <c r="AJ1520" i="1"/>
  <c r="AI1520" i="1"/>
  <c r="AH1520" i="1"/>
  <c r="AG1520" i="1"/>
  <c r="AF1520" i="1"/>
  <c r="AK1519" i="1"/>
  <c r="AJ1519" i="1"/>
  <c r="AI1519" i="1"/>
  <c r="AH1519" i="1"/>
  <c r="AG1519" i="1"/>
  <c r="AF1519" i="1"/>
  <c r="AK1518" i="1"/>
  <c r="AJ1518" i="1"/>
  <c r="AI1518" i="1"/>
  <c r="AH1518" i="1"/>
  <c r="AG1518" i="1"/>
  <c r="AF1518" i="1"/>
  <c r="AK1517" i="1"/>
  <c r="AJ1517" i="1"/>
  <c r="AI1517" i="1"/>
  <c r="AH1517" i="1"/>
  <c r="AG1517" i="1"/>
  <c r="AF1517" i="1"/>
  <c r="AK1516" i="1"/>
  <c r="AJ1516" i="1"/>
  <c r="AI1516" i="1"/>
  <c r="AH1516" i="1"/>
  <c r="AG1516" i="1"/>
  <c r="AF1516" i="1"/>
  <c r="AK1515" i="1"/>
  <c r="AJ1515" i="1"/>
  <c r="AI1515" i="1"/>
  <c r="AH1515" i="1"/>
  <c r="AG1515" i="1"/>
  <c r="AF1515" i="1"/>
  <c r="AK1514" i="1"/>
  <c r="AJ1514" i="1"/>
  <c r="AI1514" i="1"/>
  <c r="AH1514" i="1"/>
  <c r="AG1514" i="1"/>
  <c r="AF1514" i="1"/>
  <c r="AK1513" i="1"/>
  <c r="AJ1513" i="1"/>
  <c r="AI1513" i="1"/>
  <c r="AH1513" i="1"/>
  <c r="AG1513" i="1"/>
  <c r="AF1513" i="1"/>
  <c r="AK1512" i="1"/>
  <c r="AJ1512" i="1"/>
  <c r="AI1512" i="1"/>
  <c r="AH1512" i="1"/>
  <c r="AG1512" i="1"/>
  <c r="AF1512" i="1"/>
  <c r="AK1511" i="1"/>
  <c r="AJ1511" i="1"/>
  <c r="AI1511" i="1"/>
  <c r="AH1511" i="1"/>
  <c r="AG1511" i="1"/>
  <c r="AF1511" i="1"/>
  <c r="AK1510" i="1"/>
  <c r="AJ1510" i="1"/>
  <c r="AI1510" i="1"/>
  <c r="AH1510" i="1"/>
  <c r="AG1510" i="1"/>
  <c r="AF1510" i="1"/>
  <c r="AK1509" i="1"/>
  <c r="AJ1509" i="1"/>
  <c r="AI1509" i="1"/>
  <c r="AH1509" i="1"/>
  <c r="AG1509" i="1"/>
  <c r="AF1509" i="1"/>
  <c r="AK1508" i="1"/>
  <c r="AJ1508" i="1"/>
  <c r="AI1508" i="1"/>
  <c r="AH1508" i="1"/>
  <c r="AG1508" i="1"/>
  <c r="AF1508" i="1"/>
  <c r="AK1507" i="1"/>
  <c r="AJ1507" i="1"/>
  <c r="AI1507" i="1"/>
  <c r="AH1507" i="1"/>
  <c r="AG1507" i="1"/>
  <c r="AF1507" i="1"/>
  <c r="AK1506" i="1"/>
  <c r="AJ1506" i="1"/>
  <c r="AI1506" i="1"/>
  <c r="AH1506" i="1"/>
  <c r="AG1506" i="1"/>
  <c r="AF1506" i="1"/>
  <c r="AK1505" i="1"/>
  <c r="AJ1505" i="1"/>
  <c r="AI1505" i="1"/>
  <c r="AH1505" i="1"/>
  <c r="AG1505" i="1"/>
  <c r="AF1505" i="1"/>
  <c r="AK1504" i="1"/>
  <c r="AJ1504" i="1"/>
  <c r="AI1504" i="1"/>
  <c r="AH1504" i="1"/>
  <c r="AG1504" i="1"/>
  <c r="AF1504" i="1"/>
  <c r="AK1503" i="1"/>
  <c r="AJ1503" i="1"/>
  <c r="AI1503" i="1"/>
  <c r="AH1503" i="1"/>
  <c r="AG1503" i="1"/>
  <c r="AF1503" i="1"/>
  <c r="AK1502" i="1"/>
  <c r="AJ1502" i="1"/>
  <c r="AI1502" i="1"/>
  <c r="AH1502" i="1"/>
  <c r="AG1502" i="1"/>
  <c r="AF1502" i="1"/>
  <c r="AK1501" i="1"/>
  <c r="AJ1501" i="1"/>
  <c r="AI1501" i="1"/>
  <c r="AH1501" i="1"/>
  <c r="AG1501" i="1"/>
  <c r="AF1501" i="1"/>
  <c r="AK1500" i="1"/>
  <c r="AJ1500" i="1"/>
  <c r="AI1500" i="1"/>
  <c r="AH1500" i="1"/>
  <c r="AG1500" i="1"/>
  <c r="AF1500" i="1"/>
  <c r="AK1499" i="1"/>
  <c r="AJ1499" i="1"/>
  <c r="AI1499" i="1"/>
  <c r="AH1499" i="1"/>
  <c r="AG1499" i="1"/>
  <c r="AF1499" i="1"/>
  <c r="AK1498" i="1"/>
  <c r="AJ1498" i="1"/>
  <c r="AI1498" i="1"/>
  <c r="AH1498" i="1"/>
  <c r="AG1498" i="1"/>
  <c r="AF1498" i="1"/>
  <c r="AK1497" i="1"/>
  <c r="AJ1497" i="1"/>
  <c r="AI1497" i="1"/>
  <c r="AH1497" i="1"/>
  <c r="AG1497" i="1"/>
  <c r="AF1497" i="1"/>
  <c r="AK1496" i="1"/>
  <c r="AJ1496" i="1"/>
  <c r="AI1496" i="1"/>
  <c r="AH1496" i="1"/>
  <c r="AG1496" i="1"/>
  <c r="AF1496" i="1"/>
  <c r="AK1495" i="1"/>
  <c r="AJ1495" i="1"/>
  <c r="AI1495" i="1"/>
  <c r="AH1495" i="1"/>
  <c r="AG1495" i="1"/>
  <c r="AF1495" i="1"/>
  <c r="AK1494" i="1"/>
  <c r="AJ1494" i="1"/>
  <c r="AI1494" i="1"/>
  <c r="AH1494" i="1"/>
  <c r="AG1494" i="1"/>
  <c r="AF1494" i="1"/>
  <c r="AK1493" i="1"/>
  <c r="AJ1493" i="1"/>
  <c r="AI1493" i="1"/>
  <c r="AH1493" i="1"/>
  <c r="AG1493" i="1"/>
  <c r="AF1493" i="1"/>
  <c r="AK1492" i="1"/>
  <c r="AJ1492" i="1"/>
  <c r="AI1492" i="1"/>
  <c r="AH1492" i="1"/>
  <c r="AG1492" i="1"/>
  <c r="AF1492" i="1"/>
  <c r="AK1491" i="1"/>
  <c r="AJ1491" i="1"/>
  <c r="AI1491" i="1"/>
  <c r="AH1491" i="1"/>
  <c r="AG1491" i="1"/>
  <c r="AF1491" i="1"/>
  <c r="AK1490" i="1"/>
  <c r="AJ1490" i="1"/>
  <c r="AI1490" i="1"/>
  <c r="AH1490" i="1"/>
  <c r="AG1490" i="1"/>
  <c r="AF1490" i="1"/>
  <c r="AK1489" i="1"/>
  <c r="AJ1489" i="1"/>
  <c r="AI1489" i="1"/>
  <c r="AH1489" i="1"/>
  <c r="AG1489" i="1"/>
  <c r="AF1489" i="1"/>
  <c r="AK1488" i="1"/>
  <c r="AJ1488" i="1"/>
  <c r="AI1488" i="1"/>
  <c r="AH1488" i="1"/>
  <c r="AG1488" i="1"/>
  <c r="AF1488" i="1"/>
  <c r="AK1487" i="1"/>
  <c r="AJ1487" i="1"/>
  <c r="AI1487" i="1"/>
  <c r="AH1487" i="1"/>
  <c r="AG1487" i="1"/>
  <c r="AF1487" i="1"/>
  <c r="AK1486" i="1"/>
  <c r="AJ1486" i="1"/>
  <c r="AI1486" i="1"/>
  <c r="AH1486" i="1"/>
  <c r="AG1486" i="1"/>
  <c r="AF1486" i="1"/>
  <c r="AK1485" i="1"/>
  <c r="AJ1485" i="1"/>
  <c r="AI1485" i="1"/>
  <c r="AH1485" i="1"/>
  <c r="AG1485" i="1"/>
  <c r="AF1485" i="1"/>
  <c r="AK1484" i="1"/>
  <c r="AJ1484" i="1"/>
  <c r="AI1484" i="1"/>
  <c r="AH1484" i="1"/>
  <c r="AG1484" i="1"/>
  <c r="AF1484" i="1"/>
  <c r="AK1483" i="1"/>
  <c r="AJ1483" i="1"/>
  <c r="AI1483" i="1"/>
  <c r="AH1483" i="1"/>
  <c r="AG1483" i="1"/>
  <c r="AF1483" i="1"/>
  <c r="AK1482" i="1"/>
  <c r="AJ1482" i="1"/>
  <c r="AI1482" i="1"/>
  <c r="AH1482" i="1"/>
  <c r="AG1482" i="1"/>
  <c r="AF1482" i="1"/>
  <c r="AK1481" i="1"/>
  <c r="AJ1481" i="1"/>
  <c r="AI1481" i="1"/>
  <c r="AH1481" i="1"/>
  <c r="AG1481" i="1"/>
  <c r="AF1481" i="1"/>
  <c r="AK1480" i="1"/>
  <c r="AJ1480" i="1"/>
  <c r="AI1480" i="1"/>
  <c r="AH1480" i="1"/>
  <c r="AG1480" i="1"/>
  <c r="AF1480" i="1"/>
  <c r="AK1479" i="1"/>
  <c r="AJ1479" i="1"/>
  <c r="AI1479" i="1"/>
  <c r="AH1479" i="1"/>
  <c r="AG1479" i="1"/>
  <c r="AF1479" i="1"/>
  <c r="AK1478" i="1"/>
  <c r="AJ1478" i="1"/>
  <c r="AI1478" i="1"/>
  <c r="AH1478" i="1"/>
  <c r="AG1478" i="1"/>
  <c r="AF1478" i="1"/>
  <c r="AK1477" i="1"/>
  <c r="AJ1477" i="1"/>
  <c r="AI1477" i="1"/>
  <c r="AH1477" i="1"/>
  <c r="AG1477" i="1"/>
  <c r="AF1477" i="1"/>
  <c r="AK1476" i="1"/>
  <c r="AJ1476" i="1"/>
  <c r="AI1476" i="1"/>
  <c r="AH1476" i="1"/>
  <c r="AG1476" i="1"/>
  <c r="AF1476" i="1"/>
  <c r="AK1475" i="1"/>
  <c r="AJ1475" i="1"/>
  <c r="AI1475" i="1"/>
  <c r="AH1475" i="1"/>
  <c r="AG1475" i="1"/>
  <c r="AF1475" i="1"/>
  <c r="AK1474" i="1"/>
  <c r="AJ1474" i="1"/>
  <c r="AI1474" i="1"/>
  <c r="AH1474" i="1"/>
  <c r="AG1474" i="1"/>
  <c r="AF1474" i="1"/>
  <c r="AK1473" i="1"/>
  <c r="AJ1473" i="1"/>
  <c r="AI1473" i="1"/>
  <c r="AH1473" i="1"/>
  <c r="AG1473" i="1"/>
  <c r="AF1473" i="1"/>
  <c r="AK1472" i="1"/>
  <c r="AJ1472" i="1"/>
  <c r="AI1472" i="1"/>
  <c r="AH1472" i="1"/>
  <c r="AG1472" i="1"/>
  <c r="AF1472" i="1"/>
  <c r="AK1471" i="1"/>
  <c r="AJ1471" i="1"/>
  <c r="AI1471" i="1"/>
  <c r="AH1471" i="1"/>
  <c r="AG1471" i="1"/>
  <c r="AF1471" i="1"/>
  <c r="AK1470" i="1"/>
  <c r="AJ1470" i="1"/>
  <c r="AI1470" i="1"/>
  <c r="AH1470" i="1"/>
  <c r="AG1470" i="1"/>
  <c r="AF1470" i="1"/>
  <c r="AK1469" i="1"/>
  <c r="AJ1469" i="1"/>
  <c r="AI1469" i="1"/>
  <c r="AH1469" i="1"/>
  <c r="AG1469" i="1"/>
  <c r="AF1469" i="1"/>
  <c r="AK1468" i="1"/>
  <c r="AJ1468" i="1"/>
  <c r="AI1468" i="1"/>
  <c r="AH1468" i="1"/>
  <c r="AG1468" i="1"/>
  <c r="AF1468" i="1"/>
  <c r="AK1467" i="1"/>
  <c r="AJ1467" i="1"/>
  <c r="AI1467" i="1"/>
  <c r="AH1467" i="1"/>
  <c r="AG1467" i="1"/>
  <c r="AF1467" i="1"/>
  <c r="AK1466" i="1"/>
  <c r="AJ1466" i="1"/>
  <c r="AI1466" i="1"/>
  <c r="AH1466" i="1"/>
  <c r="AG1466" i="1"/>
  <c r="AF1466" i="1"/>
  <c r="AK1465" i="1"/>
  <c r="AJ1465" i="1"/>
  <c r="AI1465" i="1"/>
  <c r="AH1465" i="1"/>
  <c r="AG1465" i="1"/>
  <c r="AF1465" i="1"/>
  <c r="AK1464" i="1"/>
  <c r="AJ1464" i="1"/>
  <c r="AI1464" i="1"/>
  <c r="AH1464" i="1"/>
  <c r="AG1464" i="1"/>
  <c r="AF1464" i="1"/>
  <c r="AK1463" i="1"/>
  <c r="AJ1463" i="1"/>
  <c r="AI1463" i="1"/>
  <c r="AH1463" i="1"/>
  <c r="AG1463" i="1"/>
  <c r="AF1463" i="1"/>
  <c r="AK1462" i="1"/>
  <c r="AJ1462" i="1"/>
  <c r="AI1462" i="1"/>
  <c r="AH1462" i="1"/>
  <c r="AG1462" i="1"/>
  <c r="AF1462" i="1"/>
  <c r="AK1461" i="1"/>
  <c r="AJ1461" i="1"/>
  <c r="AI1461" i="1"/>
  <c r="AH1461" i="1"/>
  <c r="AG1461" i="1"/>
  <c r="AF1461" i="1"/>
  <c r="AK1460" i="1"/>
  <c r="AJ1460" i="1"/>
  <c r="AI1460" i="1"/>
  <c r="AH1460" i="1"/>
  <c r="AG1460" i="1"/>
  <c r="AF1460" i="1"/>
  <c r="AK1459" i="1"/>
  <c r="AJ1459" i="1"/>
  <c r="AI1459" i="1"/>
  <c r="AH1459" i="1"/>
  <c r="AG1459" i="1"/>
  <c r="AF1459" i="1"/>
  <c r="AK1458" i="1"/>
  <c r="AJ1458" i="1"/>
  <c r="AI1458" i="1"/>
  <c r="AH1458" i="1"/>
  <c r="AG1458" i="1"/>
  <c r="AF1458" i="1"/>
  <c r="AK1457" i="1"/>
  <c r="AJ1457" i="1"/>
  <c r="AI1457" i="1"/>
  <c r="AH1457" i="1"/>
  <c r="AG1457" i="1"/>
  <c r="AF1457" i="1"/>
  <c r="AK1456" i="1"/>
  <c r="AJ1456" i="1"/>
  <c r="AI1456" i="1"/>
  <c r="AH1456" i="1"/>
  <c r="AG1456" i="1"/>
  <c r="AF1456" i="1"/>
  <c r="AK1455" i="1"/>
  <c r="AJ1455" i="1"/>
  <c r="AI1455" i="1"/>
  <c r="AH1455" i="1"/>
  <c r="AG1455" i="1"/>
  <c r="AF1455" i="1"/>
  <c r="AK1454" i="1"/>
  <c r="AJ1454" i="1"/>
  <c r="AI1454" i="1"/>
  <c r="AH1454" i="1"/>
  <c r="AG1454" i="1"/>
  <c r="AF1454" i="1"/>
  <c r="AK1453" i="1"/>
  <c r="AJ1453" i="1"/>
  <c r="AI1453" i="1"/>
  <c r="AH1453" i="1"/>
  <c r="AG1453" i="1"/>
  <c r="AF1453" i="1"/>
  <c r="AK1452" i="1"/>
  <c r="AJ1452" i="1"/>
  <c r="AI1452" i="1"/>
  <c r="AH1452" i="1"/>
  <c r="AG1452" i="1"/>
  <c r="AF1452" i="1"/>
  <c r="AK1451" i="1"/>
  <c r="AJ1451" i="1"/>
  <c r="AI1451" i="1"/>
  <c r="AH1451" i="1"/>
  <c r="AG1451" i="1"/>
  <c r="AF1451" i="1"/>
  <c r="AK1450" i="1"/>
  <c r="AJ1450" i="1"/>
  <c r="AI1450" i="1"/>
  <c r="AH1450" i="1"/>
  <c r="AG1450" i="1"/>
  <c r="AF1450" i="1"/>
  <c r="AK1449" i="1"/>
  <c r="AJ1449" i="1"/>
  <c r="AI1449" i="1"/>
  <c r="AH1449" i="1"/>
  <c r="AG1449" i="1"/>
  <c r="AF1449" i="1"/>
  <c r="AK1448" i="1"/>
  <c r="AJ1448" i="1"/>
  <c r="AI1448" i="1"/>
  <c r="AH1448" i="1"/>
  <c r="AG1448" i="1"/>
  <c r="AF1448" i="1"/>
  <c r="AK1447" i="1"/>
  <c r="AJ1447" i="1"/>
  <c r="AI1447" i="1"/>
  <c r="AH1447" i="1"/>
  <c r="AG1447" i="1"/>
  <c r="AF1447" i="1"/>
  <c r="AK1446" i="1"/>
  <c r="AJ1446" i="1"/>
  <c r="AI1446" i="1"/>
  <c r="AH1446" i="1"/>
  <c r="AG1446" i="1"/>
  <c r="AF1446" i="1"/>
  <c r="AK1445" i="1"/>
  <c r="AJ1445" i="1"/>
  <c r="AI1445" i="1"/>
  <c r="AH1445" i="1"/>
  <c r="AG1445" i="1"/>
  <c r="AF1445" i="1"/>
  <c r="AK1444" i="1"/>
  <c r="AJ1444" i="1"/>
  <c r="AI1444" i="1"/>
  <c r="AH1444" i="1"/>
  <c r="AG1444" i="1"/>
  <c r="AF1444" i="1"/>
  <c r="AK1443" i="1"/>
  <c r="AJ1443" i="1"/>
  <c r="AI1443" i="1"/>
  <c r="AH1443" i="1"/>
  <c r="AG1443" i="1"/>
  <c r="AF1443" i="1"/>
  <c r="AK1442" i="1"/>
  <c r="AJ1442" i="1"/>
  <c r="AI1442" i="1"/>
  <c r="AH1442" i="1"/>
  <c r="AG1442" i="1"/>
  <c r="AF1442" i="1"/>
  <c r="AK1441" i="1"/>
  <c r="AJ1441" i="1"/>
  <c r="AI1441" i="1"/>
  <c r="AH1441" i="1"/>
  <c r="AG1441" i="1"/>
  <c r="AF1441" i="1"/>
  <c r="AK1440" i="1"/>
  <c r="AJ1440" i="1"/>
  <c r="AI1440" i="1"/>
  <c r="AH1440" i="1"/>
  <c r="AG1440" i="1"/>
  <c r="AF1440" i="1"/>
  <c r="AK1439" i="1"/>
  <c r="AJ1439" i="1"/>
  <c r="AI1439" i="1"/>
  <c r="AH1439" i="1"/>
  <c r="AG1439" i="1"/>
  <c r="AF1439" i="1"/>
  <c r="AK1438" i="1"/>
  <c r="AJ1438" i="1"/>
  <c r="AI1438" i="1"/>
  <c r="AH1438" i="1"/>
  <c r="AG1438" i="1"/>
  <c r="AF1438" i="1"/>
  <c r="AK1437" i="1"/>
  <c r="AJ1437" i="1"/>
  <c r="AI1437" i="1"/>
  <c r="AH1437" i="1"/>
  <c r="AG1437" i="1"/>
  <c r="AF1437" i="1"/>
  <c r="AK1436" i="1"/>
  <c r="AJ1436" i="1"/>
  <c r="AI1436" i="1"/>
  <c r="AH1436" i="1"/>
  <c r="AG1436" i="1"/>
  <c r="AF1436" i="1"/>
  <c r="AK1435" i="1"/>
  <c r="AJ1435" i="1"/>
  <c r="AI1435" i="1"/>
  <c r="AH1435" i="1"/>
  <c r="AG1435" i="1"/>
  <c r="AF1435" i="1"/>
  <c r="AK1434" i="1"/>
  <c r="AJ1434" i="1"/>
  <c r="AI1434" i="1"/>
  <c r="AH1434" i="1"/>
  <c r="AG1434" i="1"/>
  <c r="AF1434" i="1"/>
  <c r="AK1433" i="1"/>
  <c r="AJ1433" i="1"/>
  <c r="AI1433" i="1"/>
  <c r="AH1433" i="1"/>
  <c r="AG1433" i="1"/>
  <c r="AF1433" i="1"/>
  <c r="AK1432" i="1"/>
  <c r="AJ1432" i="1"/>
  <c r="AI1432" i="1"/>
  <c r="AH1432" i="1"/>
  <c r="AG1432" i="1"/>
  <c r="AF1432" i="1"/>
  <c r="AK1431" i="1"/>
  <c r="AJ1431" i="1"/>
  <c r="AI1431" i="1"/>
  <c r="AH1431" i="1"/>
  <c r="AG1431" i="1"/>
  <c r="AF1431" i="1"/>
  <c r="AK1430" i="1"/>
  <c r="AJ1430" i="1"/>
  <c r="AI1430" i="1"/>
  <c r="AH1430" i="1"/>
  <c r="AG1430" i="1"/>
  <c r="AF1430" i="1"/>
  <c r="AK1429" i="1"/>
  <c r="AJ1429" i="1"/>
  <c r="AI1429" i="1"/>
  <c r="AH1429" i="1"/>
  <c r="AG1429" i="1"/>
  <c r="AF1429" i="1"/>
  <c r="AK1428" i="1"/>
  <c r="AJ1428" i="1"/>
  <c r="AI1428" i="1"/>
  <c r="AH1428" i="1"/>
  <c r="AG1428" i="1"/>
  <c r="AF1428" i="1"/>
  <c r="AK1427" i="1"/>
  <c r="AJ1427" i="1"/>
  <c r="AI1427" i="1"/>
  <c r="AH1427" i="1"/>
  <c r="AG1427" i="1"/>
  <c r="AF1427" i="1"/>
  <c r="AK1426" i="1"/>
  <c r="AJ1426" i="1"/>
  <c r="AI1426" i="1"/>
  <c r="AH1426" i="1"/>
  <c r="AG1426" i="1"/>
  <c r="AF1426" i="1"/>
  <c r="AK1425" i="1"/>
  <c r="AJ1425" i="1"/>
  <c r="AI1425" i="1"/>
  <c r="AH1425" i="1"/>
  <c r="AG1425" i="1"/>
  <c r="AF1425" i="1"/>
  <c r="AK1424" i="1"/>
  <c r="AJ1424" i="1"/>
  <c r="AI1424" i="1"/>
  <c r="AH1424" i="1"/>
  <c r="AG1424" i="1"/>
  <c r="AF1424" i="1"/>
  <c r="AK1423" i="1"/>
  <c r="AJ1423" i="1"/>
  <c r="AI1423" i="1"/>
  <c r="AH1423" i="1"/>
  <c r="AG1423" i="1"/>
  <c r="AF1423" i="1"/>
  <c r="AK1422" i="1"/>
  <c r="AJ1422" i="1"/>
  <c r="AI1422" i="1"/>
  <c r="AH1422" i="1"/>
  <c r="AG1422" i="1"/>
  <c r="AF1422" i="1"/>
  <c r="AK1421" i="1"/>
  <c r="AJ1421" i="1"/>
  <c r="AI1421" i="1"/>
  <c r="AH1421" i="1"/>
  <c r="AG1421" i="1"/>
  <c r="AF1421" i="1"/>
  <c r="AK1420" i="1"/>
  <c r="AJ1420" i="1"/>
  <c r="AI1420" i="1"/>
  <c r="AH1420" i="1"/>
  <c r="AG1420" i="1"/>
  <c r="AF1420" i="1"/>
  <c r="AK1419" i="1"/>
  <c r="AJ1419" i="1"/>
  <c r="AI1419" i="1"/>
  <c r="AH1419" i="1"/>
  <c r="AG1419" i="1"/>
  <c r="AF1419" i="1"/>
  <c r="AK1418" i="1"/>
  <c r="AJ1418" i="1"/>
  <c r="AI1418" i="1"/>
  <c r="AH1418" i="1"/>
  <c r="AG1418" i="1"/>
  <c r="AF1418" i="1"/>
  <c r="AK1417" i="1"/>
  <c r="AJ1417" i="1"/>
  <c r="AI1417" i="1"/>
  <c r="AH1417" i="1"/>
  <c r="AG1417" i="1"/>
  <c r="AF1417" i="1"/>
  <c r="AK1416" i="1"/>
  <c r="AJ1416" i="1"/>
  <c r="AI1416" i="1"/>
  <c r="AH1416" i="1"/>
  <c r="AG1416" i="1"/>
  <c r="AF1416" i="1"/>
  <c r="AK1415" i="1"/>
  <c r="AJ1415" i="1"/>
  <c r="AI1415" i="1"/>
  <c r="AH1415" i="1"/>
  <c r="AG1415" i="1"/>
  <c r="AF1415" i="1"/>
  <c r="AK1414" i="1"/>
  <c r="AJ1414" i="1"/>
  <c r="AI1414" i="1"/>
  <c r="AH1414" i="1"/>
  <c r="AG1414" i="1"/>
  <c r="AF1414" i="1"/>
  <c r="AK1413" i="1"/>
  <c r="AJ1413" i="1"/>
  <c r="AI1413" i="1"/>
  <c r="AH1413" i="1"/>
  <c r="AG1413" i="1"/>
  <c r="AF1413" i="1"/>
  <c r="AK1412" i="1"/>
  <c r="AJ1412" i="1"/>
  <c r="AI1412" i="1"/>
  <c r="AH1412" i="1"/>
  <c r="AG1412" i="1"/>
  <c r="AF1412" i="1"/>
  <c r="AK1411" i="1"/>
  <c r="AJ1411" i="1"/>
  <c r="AI1411" i="1"/>
  <c r="AH1411" i="1"/>
  <c r="AG1411" i="1"/>
  <c r="AF1411" i="1"/>
  <c r="AK1410" i="1"/>
  <c r="AJ1410" i="1"/>
  <c r="AI1410" i="1"/>
  <c r="AH1410" i="1"/>
  <c r="AG1410" i="1"/>
  <c r="AF1410" i="1"/>
  <c r="AK1409" i="1"/>
  <c r="AJ1409" i="1"/>
  <c r="AI1409" i="1"/>
  <c r="AH1409" i="1"/>
  <c r="AG1409" i="1"/>
  <c r="AF1409" i="1"/>
  <c r="AK1408" i="1"/>
  <c r="AJ1408" i="1"/>
  <c r="AI1408" i="1"/>
  <c r="AH1408" i="1"/>
  <c r="AG1408" i="1"/>
  <c r="AF1408" i="1"/>
  <c r="AK1407" i="1"/>
  <c r="AJ1407" i="1"/>
  <c r="AI1407" i="1"/>
  <c r="AH1407" i="1"/>
  <c r="AG1407" i="1"/>
  <c r="AF1407" i="1"/>
  <c r="AK1406" i="1"/>
  <c r="AJ1406" i="1"/>
  <c r="AI1406" i="1"/>
  <c r="AH1406" i="1"/>
  <c r="AG1406" i="1"/>
  <c r="AF1406" i="1"/>
  <c r="AK1405" i="1"/>
  <c r="AJ1405" i="1"/>
  <c r="AI1405" i="1"/>
  <c r="AH1405" i="1"/>
  <c r="AG1405" i="1"/>
  <c r="AF1405" i="1"/>
  <c r="AK1404" i="1"/>
  <c r="AJ1404" i="1"/>
  <c r="AI1404" i="1"/>
  <c r="AH1404" i="1"/>
  <c r="AG1404" i="1"/>
  <c r="AF1404" i="1"/>
  <c r="AK1403" i="1"/>
  <c r="AJ1403" i="1"/>
  <c r="AI1403" i="1"/>
  <c r="AH1403" i="1"/>
  <c r="AG1403" i="1"/>
  <c r="AF1403" i="1"/>
  <c r="AK1402" i="1"/>
  <c r="AJ1402" i="1"/>
  <c r="AI1402" i="1"/>
  <c r="AH1402" i="1"/>
  <c r="AG1402" i="1"/>
  <c r="AF1402" i="1"/>
  <c r="AK1401" i="1"/>
  <c r="AJ1401" i="1"/>
  <c r="AI1401" i="1"/>
  <c r="AH1401" i="1"/>
  <c r="AG1401" i="1"/>
  <c r="AF1401" i="1"/>
  <c r="AK1400" i="1"/>
  <c r="AJ1400" i="1"/>
  <c r="AI1400" i="1"/>
  <c r="AH1400" i="1"/>
  <c r="AG1400" i="1"/>
  <c r="AF1400" i="1"/>
  <c r="AK1399" i="1"/>
  <c r="AJ1399" i="1"/>
  <c r="AI1399" i="1"/>
  <c r="AH1399" i="1"/>
  <c r="AG1399" i="1"/>
  <c r="AF1399" i="1"/>
  <c r="AK1398" i="1"/>
  <c r="AJ1398" i="1"/>
  <c r="AI1398" i="1"/>
  <c r="AH1398" i="1"/>
  <c r="AG1398" i="1"/>
  <c r="AF1398" i="1"/>
  <c r="AK1397" i="1"/>
  <c r="AJ1397" i="1"/>
  <c r="AI1397" i="1"/>
  <c r="AH1397" i="1"/>
  <c r="AG1397" i="1"/>
  <c r="AF1397" i="1"/>
  <c r="AK1396" i="1"/>
  <c r="AJ1396" i="1"/>
  <c r="AI1396" i="1"/>
  <c r="AH1396" i="1"/>
  <c r="AG1396" i="1"/>
  <c r="AF1396" i="1"/>
  <c r="AK1395" i="1"/>
  <c r="AJ1395" i="1"/>
  <c r="AI1395" i="1"/>
  <c r="AH1395" i="1"/>
  <c r="AG1395" i="1"/>
  <c r="AF1395" i="1"/>
  <c r="AK1394" i="1"/>
  <c r="AJ1394" i="1"/>
  <c r="AI1394" i="1"/>
  <c r="AH1394" i="1"/>
  <c r="AG1394" i="1"/>
  <c r="AF1394" i="1"/>
  <c r="AK1393" i="1"/>
  <c r="AJ1393" i="1"/>
  <c r="AI1393" i="1"/>
  <c r="AH1393" i="1"/>
  <c r="AG1393" i="1"/>
  <c r="AF1393" i="1"/>
  <c r="AK1392" i="1"/>
  <c r="AJ1392" i="1"/>
  <c r="AI1392" i="1"/>
  <c r="AH1392" i="1"/>
  <c r="AG1392" i="1"/>
  <c r="AF1392" i="1"/>
  <c r="AK1391" i="1"/>
  <c r="AJ1391" i="1"/>
  <c r="AI1391" i="1"/>
  <c r="AH1391" i="1"/>
  <c r="AG1391" i="1"/>
  <c r="AF1391" i="1"/>
  <c r="AK1390" i="1"/>
  <c r="AJ1390" i="1"/>
  <c r="AI1390" i="1"/>
  <c r="AH1390" i="1"/>
  <c r="AG1390" i="1"/>
  <c r="AF1390" i="1"/>
  <c r="AK1389" i="1"/>
  <c r="AJ1389" i="1"/>
  <c r="AI1389" i="1"/>
  <c r="AH1389" i="1"/>
  <c r="AG1389" i="1"/>
  <c r="AF1389" i="1"/>
  <c r="AK1388" i="1"/>
  <c r="AJ1388" i="1"/>
  <c r="AI1388" i="1"/>
  <c r="AH1388" i="1"/>
  <c r="AG1388" i="1"/>
  <c r="AF1388" i="1"/>
  <c r="AK1387" i="1"/>
  <c r="AJ1387" i="1"/>
  <c r="AI1387" i="1"/>
  <c r="AH1387" i="1"/>
  <c r="AG1387" i="1"/>
  <c r="AF1387" i="1"/>
  <c r="AK1386" i="1"/>
  <c r="AJ1386" i="1"/>
  <c r="AI1386" i="1"/>
  <c r="AH1386" i="1"/>
  <c r="AG1386" i="1"/>
  <c r="AF1386" i="1"/>
  <c r="AK1385" i="1"/>
  <c r="AJ1385" i="1"/>
  <c r="AI1385" i="1"/>
  <c r="AH1385" i="1"/>
  <c r="AG1385" i="1"/>
  <c r="AF1385" i="1"/>
  <c r="AK1384" i="1"/>
  <c r="AJ1384" i="1"/>
  <c r="AI1384" i="1"/>
  <c r="AH1384" i="1"/>
  <c r="AG1384" i="1"/>
  <c r="AF1384" i="1"/>
  <c r="AK1383" i="1"/>
  <c r="AJ1383" i="1"/>
  <c r="AI1383" i="1"/>
  <c r="AH1383" i="1"/>
  <c r="AG1383" i="1"/>
  <c r="AF1383" i="1"/>
  <c r="AK1382" i="1"/>
  <c r="AJ1382" i="1"/>
  <c r="AI1382" i="1"/>
  <c r="AH1382" i="1"/>
  <c r="AG1382" i="1"/>
  <c r="AF1382" i="1"/>
  <c r="AK1381" i="1"/>
  <c r="AJ1381" i="1"/>
  <c r="AI1381" i="1"/>
  <c r="AH1381" i="1"/>
  <c r="AG1381" i="1"/>
  <c r="AF1381" i="1"/>
  <c r="AK1380" i="1"/>
  <c r="AJ1380" i="1"/>
  <c r="AI1380" i="1"/>
  <c r="AH1380" i="1"/>
  <c r="AG1380" i="1"/>
  <c r="AF1380" i="1"/>
  <c r="AK1379" i="1"/>
  <c r="AJ1379" i="1"/>
  <c r="AI1379" i="1"/>
  <c r="AH1379" i="1"/>
  <c r="AG1379" i="1"/>
  <c r="AF1379" i="1"/>
  <c r="AK1378" i="1"/>
  <c r="AJ1378" i="1"/>
  <c r="AI1378" i="1"/>
  <c r="AH1378" i="1"/>
  <c r="AG1378" i="1"/>
  <c r="AF1378" i="1"/>
  <c r="AK1377" i="1"/>
  <c r="AJ1377" i="1"/>
  <c r="AI1377" i="1"/>
  <c r="AH1377" i="1"/>
  <c r="AG1377" i="1"/>
  <c r="AF1377" i="1"/>
  <c r="AK1376" i="1"/>
  <c r="AJ1376" i="1"/>
  <c r="AI1376" i="1"/>
  <c r="AH1376" i="1"/>
  <c r="AG1376" i="1"/>
  <c r="AF1376" i="1"/>
  <c r="AK1375" i="1"/>
  <c r="AJ1375" i="1"/>
  <c r="AI1375" i="1"/>
  <c r="AH1375" i="1"/>
  <c r="AG1375" i="1"/>
  <c r="AF1375" i="1"/>
  <c r="AK1374" i="1"/>
  <c r="AJ1374" i="1"/>
  <c r="AI1374" i="1"/>
  <c r="AH1374" i="1"/>
  <c r="AG1374" i="1"/>
  <c r="AF1374" i="1"/>
  <c r="U1374" i="1"/>
  <c r="AK1373" i="1"/>
  <c r="AJ1373" i="1"/>
  <c r="AI1373" i="1"/>
  <c r="AH1373" i="1"/>
  <c r="AG1373" i="1"/>
  <c r="AF1373" i="1"/>
  <c r="AK1372" i="1"/>
  <c r="AJ1372" i="1"/>
  <c r="AI1372" i="1"/>
  <c r="AH1372" i="1"/>
  <c r="AG1372" i="1"/>
  <c r="AF1372" i="1"/>
  <c r="AK1371" i="1"/>
  <c r="AJ1371" i="1"/>
  <c r="AI1371" i="1"/>
  <c r="AH1371" i="1"/>
  <c r="AG1371" i="1"/>
  <c r="AF1371" i="1"/>
  <c r="AK1370" i="1"/>
  <c r="AJ1370" i="1"/>
  <c r="AI1370" i="1"/>
  <c r="AH1370" i="1"/>
  <c r="AG1370" i="1"/>
  <c r="AF1370" i="1"/>
  <c r="AK1369" i="1"/>
  <c r="AJ1369" i="1"/>
  <c r="AI1369" i="1"/>
  <c r="AH1369" i="1"/>
  <c r="AG1369" i="1"/>
  <c r="AF1369" i="1"/>
  <c r="AK1368" i="1"/>
  <c r="AJ1368" i="1"/>
  <c r="AI1368" i="1"/>
  <c r="AH1368" i="1"/>
  <c r="AG1368" i="1"/>
  <c r="AF1368" i="1"/>
  <c r="AK1367" i="1"/>
  <c r="AJ1367" i="1"/>
  <c r="AI1367" i="1"/>
  <c r="AH1367" i="1"/>
  <c r="AG1367" i="1"/>
  <c r="AF1367" i="1"/>
  <c r="AK1366" i="1"/>
  <c r="AJ1366" i="1"/>
  <c r="AI1366" i="1"/>
  <c r="AH1366" i="1"/>
  <c r="AG1366" i="1"/>
  <c r="AF1366" i="1"/>
  <c r="AK1365" i="1"/>
  <c r="AJ1365" i="1"/>
  <c r="AI1365" i="1"/>
  <c r="AH1365" i="1"/>
  <c r="AG1365" i="1"/>
  <c r="AF1365" i="1"/>
  <c r="AK1364" i="1"/>
  <c r="AJ1364" i="1"/>
  <c r="AI1364" i="1"/>
  <c r="AH1364" i="1"/>
  <c r="AG1364" i="1"/>
  <c r="AF1364" i="1"/>
  <c r="AK1363" i="1"/>
  <c r="AJ1363" i="1"/>
  <c r="AI1363" i="1"/>
  <c r="AH1363" i="1"/>
  <c r="AG1363" i="1"/>
  <c r="AF1363" i="1"/>
  <c r="AK1362" i="1"/>
  <c r="AJ1362" i="1"/>
  <c r="AI1362" i="1"/>
  <c r="AH1362" i="1"/>
  <c r="AG1362" i="1"/>
  <c r="AF1362" i="1"/>
  <c r="AK1361" i="1"/>
  <c r="AJ1361" i="1"/>
  <c r="AI1361" i="1"/>
  <c r="AH1361" i="1"/>
  <c r="AG1361" i="1"/>
  <c r="AF1361" i="1"/>
  <c r="AK1360" i="1"/>
  <c r="AJ1360" i="1"/>
  <c r="AI1360" i="1"/>
  <c r="AH1360" i="1"/>
  <c r="AG1360" i="1"/>
  <c r="AF1360" i="1"/>
  <c r="AK1359" i="1"/>
  <c r="AJ1359" i="1"/>
  <c r="AI1359" i="1"/>
  <c r="AH1359" i="1"/>
  <c r="AG1359" i="1"/>
  <c r="AF1359" i="1"/>
  <c r="AK1358" i="1"/>
  <c r="AJ1358" i="1"/>
  <c r="AI1358" i="1"/>
  <c r="AH1358" i="1"/>
  <c r="AG1358" i="1"/>
  <c r="AF1358" i="1"/>
  <c r="AK1357" i="1"/>
  <c r="AJ1357" i="1"/>
  <c r="AI1357" i="1"/>
  <c r="AH1357" i="1"/>
  <c r="AG1357" i="1"/>
  <c r="AF1357" i="1"/>
  <c r="AK1356" i="1"/>
  <c r="AJ1356" i="1"/>
  <c r="AI1356" i="1"/>
  <c r="AH1356" i="1"/>
  <c r="AG1356" i="1"/>
  <c r="AF1356" i="1"/>
  <c r="AK1355" i="1"/>
  <c r="AJ1355" i="1"/>
  <c r="AI1355" i="1"/>
  <c r="AH1355" i="1"/>
  <c r="AG1355" i="1"/>
  <c r="AF1355" i="1"/>
  <c r="AK1354" i="1"/>
  <c r="AJ1354" i="1"/>
  <c r="AI1354" i="1"/>
  <c r="AH1354" i="1"/>
  <c r="AG1354" i="1"/>
  <c r="AF1354" i="1"/>
  <c r="AK1353" i="1"/>
  <c r="AJ1353" i="1"/>
  <c r="AI1353" i="1"/>
  <c r="AH1353" i="1"/>
  <c r="AG1353" i="1"/>
  <c r="AF1353" i="1"/>
  <c r="AK1352" i="1"/>
  <c r="AJ1352" i="1"/>
  <c r="AI1352" i="1"/>
  <c r="AH1352" i="1"/>
  <c r="AG1352" i="1"/>
  <c r="AF1352" i="1"/>
  <c r="AK1351" i="1"/>
  <c r="AJ1351" i="1"/>
  <c r="AI1351" i="1"/>
  <c r="AH1351" i="1"/>
  <c r="AG1351" i="1"/>
  <c r="AF1351" i="1"/>
  <c r="AK1350" i="1"/>
  <c r="AJ1350" i="1"/>
  <c r="AI1350" i="1"/>
  <c r="AH1350" i="1"/>
  <c r="AG1350" i="1"/>
  <c r="AF1350" i="1"/>
  <c r="AK1349" i="1"/>
  <c r="AJ1349" i="1"/>
  <c r="AI1349" i="1"/>
  <c r="AH1349" i="1"/>
  <c r="AG1349" i="1"/>
  <c r="AF1349" i="1"/>
  <c r="AK1348" i="1"/>
  <c r="AJ1348" i="1"/>
  <c r="AI1348" i="1"/>
  <c r="AH1348" i="1"/>
  <c r="AG1348" i="1"/>
  <c r="AF1348" i="1"/>
  <c r="AK1347" i="1"/>
  <c r="AJ1347" i="1"/>
  <c r="AI1347" i="1"/>
  <c r="AH1347" i="1"/>
  <c r="AG1347" i="1"/>
  <c r="AF1347" i="1"/>
  <c r="AK1346" i="1"/>
  <c r="AJ1346" i="1"/>
  <c r="AI1346" i="1"/>
  <c r="AH1346" i="1"/>
  <c r="AG1346" i="1"/>
  <c r="AF1346" i="1"/>
  <c r="AK1345" i="1"/>
  <c r="AJ1345" i="1"/>
  <c r="AI1345" i="1"/>
  <c r="AH1345" i="1"/>
  <c r="AG1345" i="1"/>
  <c r="AF1345" i="1"/>
  <c r="AK1344" i="1"/>
  <c r="AJ1344" i="1"/>
  <c r="AI1344" i="1"/>
  <c r="AH1344" i="1"/>
  <c r="AG1344" i="1"/>
  <c r="AF1344" i="1"/>
  <c r="AK1343" i="1"/>
  <c r="AJ1343" i="1"/>
  <c r="AI1343" i="1"/>
  <c r="AH1343" i="1"/>
  <c r="AG1343" i="1"/>
  <c r="AF1343" i="1"/>
  <c r="AK1342" i="1"/>
  <c r="AJ1342" i="1"/>
  <c r="AI1342" i="1"/>
  <c r="AH1342" i="1"/>
  <c r="AG1342" i="1"/>
  <c r="AF1342" i="1"/>
  <c r="AK1341" i="1"/>
  <c r="AJ1341" i="1"/>
  <c r="AI1341" i="1"/>
  <c r="AH1341" i="1"/>
  <c r="AG1341" i="1"/>
  <c r="AF1341" i="1"/>
  <c r="AK1340" i="1"/>
  <c r="AJ1340" i="1"/>
  <c r="AI1340" i="1"/>
  <c r="AH1340" i="1"/>
  <c r="AG1340" i="1"/>
  <c r="AF1340" i="1"/>
  <c r="AK1339" i="1"/>
  <c r="AJ1339" i="1"/>
  <c r="AI1339" i="1"/>
  <c r="AH1339" i="1"/>
  <c r="AG1339" i="1"/>
  <c r="AF1339" i="1"/>
  <c r="AK1338" i="1"/>
  <c r="AJ1338" i="1"/>
  <c r="AI1338" i="1"/>
  <c r="AH1338" i="1"/>
  <c r="AG1338" i="1"/>
  <c r="AF1338" i="1"/>
  <c r="AK1337" i="1"/>
  <c r="AJ1337" i="1"/>
  <c r="AI1337" i="1"/>
  <c r="AH1337" i="1"/>
  <c r="AG1337" i="1"/>
  <c r="AF1337" i="1"/>
  <c r="AK1336" i="1"/>
  <c r="AJ1336" i="1"/>
  <c r="AI1336" i="1"/>
  <c r="AH1336" i="1"/>
  <c r="AG1336" i="1"/>
  <c r="AF1336" i="1"/>
  <c r="AK1335" i="1"/>
  <c r="AJ1335" i="1"/>
  <c r="AI1335" i="1"/>
  <c r="AH1335" i="1"/>
  <c r="AG1335" i="1"/>
  <c r="AF1335" i="1"/>
  <c r="AK1334" i="1"/>
  <c r="AJ1334" i="1"/>
  <c r="AI1334" i="1"/>
  <c r="AH1334" i="1"/>
  <c r="AG1334" i="1"/>
  <c r="AF1334" i="1"/>
  <c r="AK1333" i="1"/>
  <c r="AJ1333" i="1"/>
  <c r="AI1333" i="1"/>
  <c r="AH1333" i="1"/>
  <c r="AG1333" i="1"/>
  <c r="AF1333" i="1"/>
  <c r="AK1332" i="1"/>
  <c r="AJ1332" i="1"/>
  <c r="AI1332" i="1"/>
  <c r="AH1332" i="1"/>
  <c r="AG1332" i="1"/>
  <c r="AF1332" i="1"/>
  <c r="AK1331" i="1"/>
  <c r="AJ1331" i="1"/>
  <c r="AI1331" i="1"/>
  <c r="AH1331" i="1"/>
  <c r="AG1331" i="1"/>
  <c r="AF1331" i="1"/>
  <c r="AK1330" i="1"/>
  <c r="AJ1330" i="1"/>
  <c r="AI1330" i="1"/>
  <c r="AH1330" i="1"/>
  <c r="AG1330" i="1"/>
  <c r="AF1330" i="1"/>
  <c r="AK1329" i="1"/>
  <c r="AJ1329" i="1"/>
  <c r="AI1329" i="1"/>
  <c r="AH1329" i="1"/>
  <c r="AG1329" i="1"/>
  <c r="AF1329" i="1"/>
  <c r="AK1328" i="1"/>
  <c r="AJ1328" i="1"/>
  <c r="AI1328" i="1"/>
  <c r="AH1328" i="1"/>
  <c r="AG1328" i="1"/>
  <c r="AF1328" i="1"/>
  <c r="AK1327" i="1"/>
  <c r="AJ1327" i="1"/>
  <c r="AI1327" i="1"/>
  <c r="AH1327" i="1"/>
  <c r="AG1327" i="1"/>
  <c r="AF1327" i="1"/>
  <c r="AK1326" i="1"/>
  <c r="AJ1326" i="1"/>
  <c r="AI1326" i="1"/>
  <c r="AH1326" i="1"/>
  <c r="AG1326" i="1"/>
  <c r="AF1326" i="1"/>
  <c r="AK1325" i="1"/>
  <c r="AJ1325" i="1"/>
  <c r="AI1325" i="1"/>
  <c r="AH1325" i="1"/>
  <c r="AG1325" i="1"/>
  <c r="AF1325" i="1"/>
  <c r="AK1324" i="1"/>
  <c r="AJ1324" i="1"/>
  <c r="AI1324" i="1"/>
  <c r="AH1324" i="1"/>
  <c r="AG1324" i="1"/>
  <c r="AF1324" i="1"/>
  <c r="AK1323" i="1"/>
  <c r="AJ1323" i="1"/>
  <c r="AI1323" i="1"/>
  <c r="AH1323" i="1"/>
  <c r="AG1323" i="1"/>
  <c r="AF1323" i="1"/>
  <c r="AK1322" i="1"/>
  <c r="AJ1322" i="1"/>
  <c r="AI1322" i="1"/>
  <c r="AH1322" i="1"/>
  <c r="AG1322" i="1"/>
  <c r="AF1322" i="1"/>
  <c r="AK1321" i="1"/>
  <c r="AJ1321" i="1"/>
  <c r="AI1321" i="1"/>
  <c r="AH1321" i="1"/>
  <c r="AG1321" i="1"/>
  <c r="AF1321" i="1"/>
  <c r="AK1320" i="1"/>
  <c r="AJ1320" i="1"/>
  <c r="AI1320" i="1"/>
  <c r="AH1320" i="1"/>
  <c r="AG1320" i="1"/>
  <c r="AF1320" i="1"/>
  <c r="AK1319" i="1"/>
  <c r="AJ1319" i="1"/>
  <c r="AI1319" i="1"/>
  <c r="AH1319" i="1"/>
  <c r="AG1319" i="1"/>
  <c r="AF1319" i="1"/>
  <c r="AK1318" i="1"/>
  <c r="AJ1318" i="1"/>
  <c r="AI1318" i="1"/>
  <c r="AH1318" i="1"/>
  <c r="AG1318" i="1"/>
  <c r="AF1318" i="1"/>
  <c r="AK1317" i="1"/>
  <c r="AJ1317" i="1"/>
  <c r="AI1317" i="1"/>
  <c r="AH1317" i="1"/>
  <c r="AG1317" i="1"/>
  <c r="AF1317" i="1"/>
  <c r="AK1316" i="1"/>
  <c r="AJ1316" i="1"/>
  <c r="AI1316" i="1"/>
  <c r="AH1316" i="1"/>
  <c r="AG1316" i="1"/>
  <c r="AF1316" i="1"/>
  <c r="AK1315" i="1"/>
  <c r="AJ1315" i="1"/>
  <c r="AI1315" i="1"/>
  <c r="AH1315" i="1"/>
  <c r="AG1315" i="1"/>
  <c r="AF1315" i="1"/>
  <c r="AK1314" i="1"/>
  <c r="AJ1314" i="1"/>
  <c r="AI1314" i="1"/>
  <c r="AH1314" i="1"/>
  <c r="AG1314" i="1"/>
  <c r="AF1314" i="1"/>
  <c r="AK1313" i="1"/>
  <c r="AJ1313" i="1"/>
  <c r="AI1313" i="1"/>
  <c r="AH1313" i="1"/>
  <c r="AG1313" i="1"/>
  <c r="AF1313" i="1"/>
  <c r="AK1312" i="1"/>
  <c r="AJ1312" i="1"/>
  <c r="AI1312" i="1"/>
  <c r="AH1312" i="1"/>
  <c r="AG1312" i="1"/>
  <c r="AF1312" i="1"/>
  <c r="AK1311" i="1"/>
  <c r="AJ1311" i="1"/>
  <c r="AI1311" i="1"/>
  <c r="AH1311" i="1"/>
  <c r="AG1311" i="1"/>
  <c r="AF1311" i="1"/>
  <c r="AK1310" i="1"/>
  <c r="AJ1310" i="1"/>
  <c r="AI1310" i="1"/>
  <c r="AH1310" i="1"/>
  <c r="AG1310" i="1"/>
  <c r="AF1310" i="1"/>
  <c r="AK1309" i="1"/>
  <c r="AJ1309" i="1"/>
  <c r="AI1309" i="1"/>
  <c r="AH1309" i="1"/>
  <c r="AG1309" i="1"/>
  <c r="AF1309" i="1"/>
  <c r="AK1308" i="1"/>
  <c r="AJ1308" i="1"/>
  <c r="AI1308" i="1"/>
  <c r="AH1308" i="1"/>
  <c r="AG1308" i="1"/>
  <c r="AF1308" i="1"/>
  <c r="AK1307" i="1"/>
  <c r="AJ1307" i="1"/>
  <c r="AI1307" i="1"/>
  <c r="AH1307" i="1"/>
  <c r="AG1307" i="1"/>
  <c r="AF1307" i="1"/>
  <c r="AK1306" i="1"/>
  <c r="AJ1306" i="1"/>
  <c r="AI1306" i="1"/>
  <c r="AH1306" i="1"/>
  <c r="AG1306" i="1"/>
  <c r="AF1306" i="1"/>
  <c r="AK1305" i="1"/>
  <c r="AJ1305" i="1"/>
  <c r="AI1305" i="1"/>
  <c r="AH1305" i="1"/>
  <c r="AG1305" i="1"/>
  <c r="AF1305" i="1"/>
  <c r="AK1304" i="1"/>
  <c r="AJ1304" i="1"/>
  <c r="AI1304" i="1"/>
  <c r="AH1304" i="1"/>
  <c r="AG1304" i="1"/>
  <c r="AF1304" i="1"/>
  <c r="AK1303" i="1"/>
  <c r="AJ1303" i="1"/>
  <c r="AI1303" i="1"/>
  <c r="AH1303" i="1"/>
  <c r="AG1303" i="1"/>
  <c r="AF1303" i="1"/>
  <c r="AK1302" i="1"/>
  <c r="AJ1302" i="1"/>
  <c r="AI1302" i="1"/>
  <c r="AH1302" i="1"/>
  <c r="AG1302" i="1"/>
  <c r="AF1302" i="1"/>
  <c r="AK1301" i="1"/>
  <c r="AJ1301" i="1"/>
  <c r="AI1301" i="1"/>
  <c r="AH1301" i="1"/>
  <c r="AG1301" i="1"/>
  <c r="AF1301" i="1"/>
  <c r="AK1300" i="1"/>
  <c r="AJ1300" i="1"/>
  <c r="AI1300" i="1"/>
  <c r="AH1300" i="1"/>
  <c r="AG1300" i="1"/>
  <c r="AF1300" i="1"/>
  <c r="AK1299" i="1"/>
  <c r="AJ1299" i="1"/>
  <c r="AI1299" i="1"/>
  <c r="AH1299" i="1"/>
  <c r="AG1299" i="1"/>
  <c r="AF1299" i="1"/>
  <c r="AK1298" i="1"/>
  <c r="AJ1298" i="1"/>
  <c r="AI1298" i="1"/>
  <c r="AH1298" i="1"/>
  <c r="AG1298" i="1"/>
  <c r="AF1298" i="1"/>
  <c r="AK1297" i="1"/>
  <c r="AJ1297" i="1"/>
  <c r="AI1297" i="1"/>
  <c r="AH1297" i="1"/>
  <c r="AG1297" i="1"/>
  <c r="AF1297" i="1"/>
  <c r="AK1296" i="1"/>
  <c r="AJ1296" i="1"/>
  <c r="AI1296" i="1"/>
  <c r="AH1296" i="1"/>
  <c r="AG1296" i="1"/>
  <c r="AF1296" i="1"/>
  <c r="AK1295" i="1"/>
  <c r="AJ1295" i="1"/>
  <c r="AI1295" i="1"/>
  <c r="AH1295" i="1"/>
  <c r="AG1295" i="1"/>
  <c r="AF1295" i="1"/>
  <c r="AK1294" i="1"/>
  <c r="AJ1294" i="1"/>
  <c r="AI1294" i="1"/>
  <c r="AH1294" i="1"/>
  <c r="AG1294" i="1"/>
  <c r="AF1294" i="1"/>
  <c r="AK1293" i="1"/>
  <c r="AJ1293" i="1"/>
  <c r="AI1293" i="1"/>
  <c r="AH1293" i="1"/>
  <c r="AG1293" i="1"/>
  <c r="AF1293" i="1"/>
  <c r="AK1292" i="1"/>
  <c r="AJ1292" i="1"/>
  <c r="AI1292" i="1"/>
  <c r="AH1292" i="1"/>
  <c r="AG1292" i="1"/>
  <c r="AF1292" i="1"/>
  <c r="AK1291" i="1"/>
  <c r="AJ1291" i="1"/>
  <c r="AI1291" i="1"/>
  <c r="AH1291" i="1"/>
  <c r="AG1291" i="1"/>
  <c r="AF1291" i="1"/>
  <c r="AK1290" i="1"/>
  <c r="AJ1290" i="1"/>
  <c r="AI1290" i="1"/>
  <c r="AH1290" i="1"/>
  <c r="AG1290" i="1"/>
  <c r="AF1290" i="1"/>
  <c r="AK1289" i="1"/>
  <c r="AJ1289" i="1"/>
  <c r="AI1289" i="1"/>
  <c r="AH1289" i="1"/>
  <c r="AG1289" i="1"/>
  <c r="AF1289" i="1"/>
  <c r="AK1288" i="1"/>
  <c r="AJ1288" i="1"/>
  <c r="AI1288" i="1"/>
  <c r="AH1288" i="1"/>
  <c r="AG1288" i="1"/>
  <c r="AF1288" i="1"/>
  <c r="AK1287" i="1"/>
  <c r="AJ1287" i="1"/>
  <c r="AI1287" i="1"/>
  <c r="AH1287" i="1"/>
  <c r="AG1287" i="1"/>
  <c r="AF1287" i="1"/>
  <c r="AK1286" i="1"/>
  <c r="AJ1286" i="1"/>
  <c r="AI1286" i="1"/>
  <c r="AH1286" i="1"/>
  <c r="AG1286" i="1"/>
  <c r="AF1286" i="1"/>
  <c r="AK1285" i="1"/>
  <c r="AJ1285" i="1"/>
  <c r="AI1285" i="1"/>
  <c r="AH1285" i="1"/>
  <c r="AG1285" i="1"/>
  <c r="AF1285" i="1"/>
  <c r="AK1284" i="1"/>
  <c r="AJ1284" i="1"/>
  <c r="AI1284" i="1"/>
  <c r="AH1284" i="1"/>
  <c r="AG1284" i="1"/>
  <c r="AF1284" i="1"/>
  <c r="AK1283" i="1"/>
  <c r="AJ1283" i="1"/>
  <c r="AI1283" i="1"/>
  <c r="AH1283" i="1"/>
  <c r="AG1283" i="1"/>
  <c r="AF1283" i="1"/>
  <c r="AK1282" i="1"/>
  <c r="AJ1282" i="1"/>
  <c r="AI1282" i="1"/>
  <c r="AH1282" i="1"/>
  <c r="AG1282" i="1"/>
  <c r="AF1282" i="1"/>
  <c r="AK1281" i="1"/>
  <c r="AJ1281" i="1"/>
  <c r="AI1281" i="1"/>
  <c r="AH1281" i="1"/>
  <c r="AG1281" i="1"/>
  <c r="AF1281" i="1"/>
  <c r="AK1280" i="1"/>
  <c r="AJ1280" i="1"/>
  <c r="AI1280" i="1"/>
  <c r="AH1280" i="1"/>
  <c r="AG1280" i="1"/>
  <c r="AF1280" i="1"/>
  <c r="AK1279" i="1"/>
  <c r="AJ1279" i="1"/>
  <c r="AI1279" i="1"/>
  <c r="AH1279" i="1"/>
  <c r="AG1279" i="1"/>
  <c r="AF1279" i="1"/>
  <c r="AK1278" i="1"/>
  <c r="AJ1278" i="1"/>
  <c r="AI1278" i="1"/>
  <c r="AH1278" i="1"/>
  <c r="AG1278" i="1"/>
  <c r="AF1278" i="1"/>
  <c r="AK1277" i="1"/>
  <c r="AJ1277" i="1"/>
  <c r="AI1277" i="1"/>
  <c r="AH1277" i="1"/>
  <c r="AG1277" i="1"/>
  <c r="AF1277" i="1"/>
  <c r="AK1276" i="1"/>
  <c r="AJ1276" i="1"/>
  <c r="AI1276" i="1"/>
  <c r="AH1276" i="1"/>
  <c r="AG1276" i="1"/>
  <c r="AF1276" i="1"/>
  <c r="AK1275" i="1"/>
  <c r="AJ1275" i="1"/>
  <c r="AI1275" i="1"/>
  <c r="AH1275" i="1"/>
  <c r="AG1275" i="1"/>
  <c r="AF1275" i="1"/>
  <c r="AK1274" i="1"/>
  <c r="AJ1274" i="1"/>
  <c r="AI1274" i="1"/>
  <c r="AH1274" i="1"/>
  <c r="AG1274" i="1"/>
  <c r="AF1274" i="1"/>
  <c r="AK1273" i="1"/>
  <c r="AJ1273" i="1"/>
  <c r="AI1273" i="1"/>
  <c r="AH1273" i="1"/>
  <c r="AG1273" i="1"/>
  <c r="AF1273" i="1"/>
  <c r="AK1272" i="1"/>
  <c r="AJ1272" i="1"/>
  <c r="AI1272" i="1"/>
  <c r="AH1272" i="1"/>
  <c r="AG1272" i="1"/>
  <c r="AF1272" i="1"/>
  <c r="AK1271" i="1"/>
  <c r="AJ1271" i="1"/>
  <c r="AI1271" i="1"/>
  <c r="AH1271" i="1"/>
  <c r="AG1271" i="1"/>
  <c r="AF1271" i="1"/>
  <c r="AK1270" i="1"/>
  <c r="AJ1270" i="1"/>
  <c r="AI1270" i="1"/>
  <c r="AH1270" i="1"/>
  <c r="AG1270" i="1"/>
  <c r="AF1270" i="1"/>
  <c r="AK1269" i="1"/>
  <c r="AJ1269" i="1"/>
  <c r="AI1269" i="1"/>
  <c r="AH1269" i="1"/>
  <c r="AG1269" i="1"/>
  <c r="AF1269" i="1"/>
  <c r="AK1268" i="1"/>
  <c r="AJ1268" i="1"/>
  <c r="AI1268" i="1"/>
  <c r="AH1268" i="1"/>
  <c r="AG1268" i="1"/>
  <c r="AF1268" i="1"/>
  <c r="AK1267" i="1"/>
  <c r="AJ1267" i="1"/>
  <c r="AI1267" i="1"/>
  <c r="AH1267" i="1"/>
  <c r="AG1267" i="1"/>
  <c r="AF1267" i="1"/>
  <c r="AK1266" i="1"/>
  <c r="AJ1266" i="1"/>
  <c r="AI1266" i="1"/>
  <c r="AH1266" i="1"/>
  <c r="AG1266" i="1"/>
  <c r="AF1266" i="1"/>
  <c r="AK1265" i="1"/>
  <c r="AJ1265" i="1"/>
  <c r="AI1265" i="1"/>
  <c r="AH1265" i="1"/>
  <c r="AG1265" i="1"/>
  <c r="AF1265" i="1"/>
  <c r="AK1264" i="1"/>
  <c r="AJ1264" i="1"/>
  <c r="AI1264" i="1"/>
  <c r="AH1264" i="1"/>
  <c r="AG1264" i="1"/>
  <c r="AF1264" i="1"/>
  <c r="AK1263" i="1"/>
  <c r="AJ1263" i="1"/>
  <c r="AI1263" i="1"/>
  <c r="AH1263" i="1"/>
  <c r="AG1263" i="1"/>
  <c r="AF1263" i="1"/>
  <c r="AK1262" i="1"/>
  <c r="AJ1262" i="1"/>
  <c r="AI1262" i="1"/>
  <c r="AH1262" i="1"/>
  <c r="AG1262" i="1"/>
  <c r="AF1262" i="1"/>
  <c r="AK1261" i="1"/>
  <c r="AJ1261" i="1"/>
  <c r="AI1261" i="1"/>
  <c r="AH1261" i="1"/>
  <c r="AG1261" i="1"/>
  <c r="AF1261" i="1"/>
  <c r="AK1260" i="1"/>
  <c r="AJ1260" i="1"/>
  <c r="AI1260" i="1"/>
  <c r="AH1260" i="1"/>
  <c r="AG1260" i="1"/>
  <c r="AF1260" i="1"/>
  <c r="AK1259" i="1"/>
  <c r="AJ1259" i="1"/>
  <c r="AI1259" i="1"/>
  <c r="AH1259" i="1"/>
  <c r="AG1259" i="1"/>
  <c r="AF1259" i="1"/>
  <c r="AK1258" i="1"/>
  <c r="AJ1258" i="1"/>
  <c r="AI1258" i="1"/>
  <c r="AH1258" i="1"/>
  <c r="AG1258" i="1"/>
  <c r="AF1258" i="1"/>
  <c r="AK1257" i="1"/>
  <c r="AJ1257" i="1"/>
  <c r="AI1257" i="1"/>
  <c r="AH1257" i="1"/>
  <c r="AG1257" i="1"/>
  <c r="AF1257" i="1"/>
  <c r="AK1256" i="1"/>
  <c r="AJ1256" i="1"/>
  <c r="AI1256" i="1"/>
  <c r="AH1256" i="1"/>
  <c r="AG1256" i="1"/>
  <c r="AF1256" i="1"/>
  <c r="AK1255" i="1"/>
  <c r="AJ1255" i="1"/>
  <c r="AI1255" i="1"/>
  <c r="AH1255" i="1"/>
  <c r="AG1255" i="1"/>
  <c r="AF1255" i="1"/>
  <c r="AK1254" i="1"/>
  <c r="AJ1254" i="1"/>
  <c r="AI1254" i="1"/>
  <c r="AH1254" i="1"/>
  <c r="AG1254" i="1"/>
  <c r="AF1254" i="1"/>
  <c r="AK1253" i="1"/>
  <c r="AJ1253" i="1"/>
  <c r="AI1253" i="1"/>
  <c r="AH1253" i="1"/>
  <c r="AG1253" i="1"/>
  <c r="AF1253" i="1"/>
  <c r="AK1252" i="1"/>
  <c r="AJ1252" i="1"/>
  <c r="AI1252" i="1"/>
  <c r="AH1252" i="1"/>
  <c r="AG1252" i="1"/>
  <c r="AF1252" i="1"/>
  <c r="AK1251" i="1"/>
  <c r="AJ1251" i="1"/>
  <c r="AI1251" i="1"/>
  <c r="AH1251" i="1"/>
  <c r="AG1251" i="1"/>
  <c r="AF1251" i="1"/>
  <c r="AK1250" i="1"/>
  <c r="AJ1250" i="1"/>
  <c r="AI1250" i="1"/>
  <c r="AH1250" i="1"/>
  <c r="AG1250" i="1"/>
  <c r="AF1250" i="1"/>
  <c r="AK1249" i="1"/>
  <c r="AJ1249" i="1"/>
  <c r="AI1249" i="1"/>
  <c r="AH1249" i="1"/>
  <c r="AG1249" i="1"/>
  <c r="AF1249" i="1"/>
  <c r="AK1248" i="1"/>
  <c r="AJ1248" i="1"/>
  <c r="AI1248" i="1"/>
  <c r="AH1248" i="1"/>
  <c r="AG1248" i="1"/>
  <c r="AF1248" i="1"/>
  <c r="AK1247" i="1"/>
  <c r="AJ1247" i="1"/>
  <c r="AI1247" i="1"/>
  <c r="AH1247" i="1"/>
  <c r="AG1247" i="1"/>
  <c r="AF1247" i="1"/>
  <c r="AK1246" i="1"/>
  <c r="AJ1246" i="1"/>
  <c r="AI1246" i="1"/>
  <c r="AH1246" i="1"/>
  <c r="AG1246" i="1"/>
  <c r="AF1246" i="1"/>
  <c r="AK1245" i="1"/>
  <c r="AJ1245" i="1"/>
  <c r="AI1245" i="1"/>
  <c r="AH1245" i="1"/>
  <c r="AG1245" i="1"/>
  <c r="AF1245" i="1"/>
  <c r="AK1244" i="1"/>
  <c r="AJ1244" i="1"/>
  <c r="AI1244" i="1"/>
  <c r="AH1244" i="1"/>
  <c r="AG1244" i="1"/>
  <c r="AF1244" i="1"/>
  <c r="AK1243" i="1"/>
  <c r="AJ1243" i="1"/>
  <c r="AI1243" i="1"/>
  <c r="AH1243" i="1"/>
  <c r="AG1243" i="1"/>
  <c r="AF1243" i="1"/>
  <c r="AK1242" i="1"/>
  <c r="AJ1242" i="1"/>
  <c r="AI1242" i="1"/>
  <c r="AH1242" i="1"/>
  <c r="AG1242" i="1"/>
  <c r="AF1242" i="1"/>
  <c r="AK1241" i="1"/>
  <c r="AJ1241" i="1"/>
  <c r="AI1241" i="1"/>
  <c r="AH1241" i="1"/>
  <c r="AG1241" i="1"/>
  <c r="AF1241" i="1"/>
  <c r="AK1240" i="1"/>
  <c r="AJ1240" i="1"/>
  <c r="AI1240" i="1"/>
  <c r="AH1240" i="1"/>
  <c r="AG1240" i="1"/>
  <c r="AF1240" i="1"/>
  <c r="AK1239" i="1"/>
  <c r="AJ1239" i="1"/>
  <c r="AI1239" i="1"/>
  <c r="AH1239" i="1"/>
  <c r="AG1239" i="1"/>
  <c r="AF1239" i="1"/>
  <c r="AK1238" i="1"/>
  <c r="AJ1238" i="1"/>
  <c r="AI1238" i="1"/>
  <c r="AH1238" i="1"/>
  <c r="AG1238" i="1"/>
  <c r="AF1238" i="1"/>
  <c r="AK1237" i="1"/>
  <c r="AJ1237" i="1"/>
  <c r="AI1237" i="1"/>
  <c r="AH1237" i="1"/>
  <c r="AG1237" i="1"/>
  <c r="AF1237" i="1"/>
  <c r="AK1236" i="1"/>
  <c r="AJ1236" i="1"/>
  <c r="AI1236" i="1"/>
  <c r="AH1236" i="1"/>
  <c r="AG1236" i="1"/>
  <c r="AF1236" i="1"/>
  <c r="AK1235" i="1"/>
  <c r="AJ1235" i="1"/>
  <c r="AI1235" i="1"/>
  <c r="AH1235" i="1"/>
  <c r="AG1235" i="1"/>
  <c r="AF1235" i="1"/>
  <c r="AK1234" i="1"/>
  <c r="AJ1234" i="1"/>
  <c r="AI1234" i="1"/>
  <c r="AH1234" i="1"/>
  <c r="AG1234" i="1"/>
  <c r="AF1234" i="1"/>
  <c r="AK1233" i="1"/>
  <c r="AJ1233" i="1"/>
  <c r="AI1233" i="1"/>
  <c r="AH1233" i="1"/>
  <c r="AG1233" i="1"/>
  <c r="AF1233" i="1"/>
  <c r="AK1232" i="1"/>
  <c r="AJ1232" i="1"/>
  <c r="AI1232" i="1"/>
  <c r="AH1232" i="1"/>
  <c r="AG1232" i="1"/>
  <c r="AF1232" i="1"/>
  <c r="AK1231" i="1"/>
  <c r="AJ1231" i="1"/>
  <c r="AI1231" i="1"/>
  <c r="AH1231" i="1"/>
  <c r="AG1231" i="1"/>
  <c r="AF1231" i="1"/>
  <c r="AK1230" i="1"/>
  <c r="AJ1230" i="1"/>
  <c r="AI1230" i="1"/>
  <c r="AH1230" i="1"/>
  <c r="AG1230" i="1"/>
  <c r="AF1230" i="1"/>
  <c r="AK1229" i="1"/>
  <c r="AJ1229" i="1"/>
  <c r="AI1229" i="1"/>
  <c r="AH1229" i="1"/>
  <c r="AG1229" i="1"/>
  <c r="AF1229" i="1"/>
  <c r="AK1228" i="1"/>
  <c r="AJ1228" i="1"/>
  <c r="AI1228" i="1"/>
  <c r="AH1228" i="1"/>
  <c r="AG1228" i="1"/>
  <c r="AF1228" i="1"/>
  <c r="AK1227" i="1"/>
  <c r="AJ1227" i="1"/>
  <c r="AI1227" i="1"/>
  <c r="AH1227" i="1"/>
  <c r="AG1227" i="1"/>
  <c r="AF1227" i="1"/>
  <c r="AK1226" i="1"/>
  <c r="AJ1226" i="1"/>
  <c r="AI1226" i="1"/>
  <c r="AH1226" i="1"/>
  <c r="AG1226" i="1"/>
  <c r="AF1226" i="1"/>
  <c r="AJ1225" i="1"/>
  <c r="AI1225" i="1"/>
  <c r="AH1225" i="1"/>
  <c r="AG1225" i="1"/>
  <c r="AF1225" i="1"/>
  <c r="AB1225" i="1"/>
  <c r="AK1225" i="1" s="1"/>
  <c r="AK1224" i="1"/>
  <c r="AJ1224" i="1"/>
  <c r="AI1224" i="1"/>
  <c r="AH1224" i="1"/>
  <c r="AG1224" i="1"/>
  <c r="AF1224" i="1"/>
  <c r="AK1223" i="1"/>
  <c r="AJ1223" i="1"/>
  <c r="AI1223" i="1"/>
  <c r="AH1223" i="1"/>
  <c r="AG1223" i="1"/>
  <c r="AF1223" i="1"/>
  <c r="AK1222" i="1"/>
  <c r="AJ1222" i="1"/>
  <c r="AI1222" i="1"/>
  <c r="AH1222" i="1"/>
  <c r="AG1222" i="1"/>
  <c r="AF1222" i="1"/>
  <c r="AK1221" i="1"/>
  <c r="AJ1221" i="1"/>
  <c r="AI1221" i="1"/>
  <c r="AH1221" i="1"/>
  <c r="AG1221" i="1"/>
  <c r="AF1221" i="1"/>
  <c r="AK1220" i="1"/>
  <c r="AJ1220" i="1"/>
  <c r="AI1220" i="1"/>
  <c r="AH1220" i="1"/>
  <c r="AG1220" i="1"/>
  <c r="AF1220" i="1"/>
  <c r="AK1219" i="1"/>
  <c r="AJ1219" i="1"/>
  <c r="AI1219" i="1"/>
  <c r="AH1219" i="1"/>
  <c r="AG1219" i="1"/>
  <c r="AF1219" i="1"/>
  <c r="AK1218" i="1"/>
  <c r="AJ1218" i="1"/>
  <c r="AI1218" i="1"/>
  <c r="AH1218" i="1"/>
  <c r="AG1218" i="1"/>
  <c r="AF1218" i="1"/>
  <c r="AK1217" i="1"/>
  <c r="AJ1217" i="1"/>
  <c r="AI1217" i="1"/>
  <c r="AH1217" i="1"/>
  <c r="AG1217" i="1"/>
  <c r="AF1217" i="1"/>
  <c r="AK1216" i="1"/>
  <c r="AJ1216" i="1"/>
  <c r="AI1216" i="1"/>
  <c r="AH1216" i="1"/>
  <c r="AG1216" i="1"/>
  <c r="AF1216" i="1"/>
  <c r="AK1215" i="1"/>
  <c r="AJ1215" i="1"/>
  <c r="AI1215" i="1"/>
  <c r="AH1215" i="1"/>
  <c r="AG1215" i="1"/>
  <c r="AF1215" i="1"/>
  <c r="AK1214" i="1"/>
  <c r="AJ1214" i="1"/>
  <c r="AI1214" i="1"/>
  <c r="AH1214" i="1"/>
  <c r="AG1214" i="1"/>
  <c r="AF1214" i="1"/>
  <c r="AK1213" i="1"/>
  <c r="AJ1213" i="1"/>
  <c r="AI1213" i="1"/>
  <c r="AH1213" i="1"/>
  <c r="AG1213" i="1"/>
  <c r="AF1213" i="1"/>
  <c r="AK1212" i="1"/>
  <c r="AJ1212" i="1"/>
  <c r="AI1212" i="1"/>
  <c r="AH1212" i="1"/>
  <c r="AG1212" i="1"/>
  <c r="AF1212" i="1"/>
  <c r="AK1211" i="1"/>
  <c r="AJ1211" i="1"/>
  <c r="AI1211" i="1"/>
  <c r="AH1211" i="1"/>
  <c r="AG1211" i="1"/>
  <c r="AF1211" i="1"/>
  <c r="AK1210" i="1"/>
  <c r="AJ1210" i="1"/>
  <c r="AI1210" i="1"/>
  <c r="AH1210" i="1"/>
  <c r="AG1210" i="1"/>
  <c r="AF1210" i="1"/>
  <c r="AK1209" i="1"/>
  <c r="AJ1209" i="1"/>
  <c r="AI1209" i="1"/>
  <c r="AH1209" i="1"/>
  <c r="AG1209" i="1"/>
  <c r="AF1209" i="1"/>
  <c r="AK1208" i="1"/>
  <c r="AJ1208" i="1"/>
  <c r="AI1208" i="1"/>
  <c r="AH1208" i="1"/>
  <c r="AG1208" i="1"/>
  <c r="AF1208" i="1"/>
  <c r="AK1207" i="1"/>
  <c r="AJ1207" i="1"/>
  <c r="AI1207" i="1"/>
  <c r="AH1207" i="1"/>
  <c r="AG1207" i="1"/>
  <c r="AF1207" i="1"/>
  <c r="AK1206" i="1"/>
  <c r="AJ1206" i="1"/>
  <c r="AI1206" i="1"/>
  <c r="AH1206" i="1"/>
  <c r="AG1206" i="1"/>
  <c r="AF1206" i="1"/>
  <c r="AK1205" i="1"/>
  <c r="AJ1205" i="1"/>
  <c r="AI1205" i="1"/>
  <c r="AH1205" i="1"/>
  <c r="AG1205" i="1"/>
  <c r="AF1205" i="1"/>
  <c r="AK1204" i="1"/>
  <c r="AJ1204" i="1"/>
  <c r="AI1204" i="1"/>
  <c r="AH1204" i="1"/>
  <c r="AG1204" i="1"/>
  <c r="AF1204" i="1"/>
  <c r="AK1203" i="1"/>
  <c r="AJ1203" i="1"/>
  <c r="AI1203" i="1"/>
  <c r="AH1203" i="1"/>
  <c r="AG1203" i="1"/>
  <c r="AF1203" i="1"/>
  <c r="AK1202" i="1"/>
  <c r="AJ1202" i="1"/>
  <c r="AI1202" i="1"/>
  <c r="AH1202" i="1"/>
  <c r="AG1202" i="1"/>
  <c r="AF1202" i="1"/>
  <c r="AK1201" i="1"/>
  <c r="AJ1201" i="1"/>
  <c r="AI1201" i="1"/>
  <c r="AH1201" i="1"/>
  <c r="AG1201" i="1"/>
  <c r="AF1201" i="1"/>
  <c r="AK1200" i="1"/>
  <c r="AJ1200" i="1"/>
  <c r="AI1200" i="1"/>
  <c r="AH1200" i="1"/>
  <c r="AG1200" i="1"/>
  <c r="AF1200" i="1"/>
  <c r="AK1199" i="1"/>
  <c r="AJ1199" i="1"/>
  <c r="AI1199" i="1"/>
  <c r="AH1199" i="1"/>
  <c r="AG1199" i="1"/>
  <c r="AF1199" i="1"/>
  <c r="AK1198" i="1"/>
  <c r="AJ1198" i="1"/>
  <c r="AI1198" i="1"/>
  <c r="AH1198" i="1"/>
  <c r="AG1198" i="1"/>
  <c r="AF1198" i="1"/>
  <c r="AK1197" i="1"/>
  <c r="AJ1197" i="1"/>
  <c r="AI1197" i="1"/>
  <c r="AH1197" i="1"/>
  <c r="AG1197" i="1"/>
  <c r="AF1197" i="1"/>
  <c r="AK1196" i="1"/>
  <c r="AJ1196" i="1"/>
  <c r="AI1196" i="1"/>
  <c r="AH1196" i="1"/>
  <c r="AG1196" i="1"/>
  <c r="AF1196" i="1"/>
  <c r="AK1195" i="1"/>
  <c r="AJ1195" i="1"/>
  <c r="AI1195" i="1"/>
  <c r="AH1195" i="1"/>
  <c r="AG1195" i="1"/>
  <c r="AF1195" i="1"/>
  <c r="AK1194" i="1"/>
  <c r="AJ1194" i="1"/>
  <c r="AI1194" i="1"/>
  <c r="AH1194" i="1"/>
  <c r="AG1194" i="1"/>
  <c r="AF1194" i="1"/>
  <c r="AK1193" i="1"/>
  <c r="AJ1193" i="1"/>
  <c r="AI1193" i="1"/>
  <c r="AH1193" i="1"/>
  <c r="AG1193" i="1"/>
  <c r="AF1193" i="1"/>
  <c r="AK1192" i="1"/>
  <c r="AJ1192" i="1"/>
  <c r="AI1192" i="1"/>
  <c r="AH1192" i="1"/>
  <c r="AG1192" i="1"/>
  <c r="AF1192" i="1"/>
  <c r="AK1191" i="1"/>
  <c r="AJ1191" i="1"/>
  <c r="AI1191" i="1"/>
  <c r="AH1191" i="1"/>
  <c r="AG1191" i="1"/>
  <c r="AF1191" i="1"/>
  <c r="AK1190" i="1"/>
  <c r="AJ1190" i="1"/>
  <c r="AI1190" i="1"/>
  <c r="AH1190" i="1"/>
  <c r="AG1190" i="1"/>
  <c r="AF1190" i="1"/>
  <c r="AK1189" i="1"/>
  <c r="AJ1189" i="1"/>
  <c r="AI1189" i="1"/>
  <c r="AH1189" i="1"/>
  <c r="AG1189" i="1"/>
  <c r="AF1189" i="1"/>
  <c r="AK1188" i="1"/>
  <c r="AJ1188" i="1"/>
  <c r="AI1188" i="1"/>
  <c r="AH1188" i="1"/>
  <c r="AG1188" i="1"/>
  <c r="AF1188" i="1"/>
  <c r="AK1187" i="1"/>
  <c r="AJ1187" i="1"/>
  <c r="AI1187" i="1"/>
  <c r="AH1187" i="1"/>
  <c r="AG1187" i="1"/>
  <c r="AF1187" i="1"/>
  <c r="AK1186" i="1"/>
  <c r="AJ1186" i="1"/>
  <c r="AI1186" i="1"/>
  <c r="AH1186" i="1"/>
  <c r="AG1186" i="1"/>
  <c r="AF1186" i="1"/>
  <c r="AK1185" i="1"/>
  <c r="AJ1185" i="1"/>
  <c r="AI1185" i="1"/>
  <c r="AH1185" i="1"/>
  <c r="AG1185" i="1"/>
  <c r="AF1185" i="1"/>
  <c r="AK1184" i="1"/>
  <c r="AJ1184" i="1"/>
  <c r="AI1184" i="1"/>
  <c r="AH1184" i="1"/>
  <c r="AG1184" i="1"/>
  <c r="AF1184" i="1"/>
  <c r="AK1183" i="1"/>
  <c r="AJ1183" i="1"/>
  <c r="AI1183" i="1"/>
  <c r="AH1183" i="1"/>
  <c r="AG1183" i="1"/>
  <c r="AF1183" i="1"/>
  <c r="AK1182" i="1"/>
  <c r="AJ1182" i="1"/>
  <c r="AI1182" i="1"/>
  <c r="AH1182" i="1"/>
  <c r="AG1182" i="1"/>
  <c r="AF1182" i="1"/>
  <c r="AK1181" i="1"/>
  <c r="AJ1181" i="1"/>
  <c r="AI1181" i="1"/>
  <c r="AH1181" i="1"/>
  <c r="AG1181" i="1"/>
  <c r="AF1181" i="1"/>
  <c r="AK1180" i="1"/>
  <c r="AJ1180" i="1"/>
  <c r="AI1180" i="1"/>
  <c r="AH1180" i="1"/>
  <c r="AG1180" i="1"/>
  <c r="AF1180" i="1"/>
  <c r="AK1179" i="1"/>
  <c r="AJ1179" i="1"/>
  <c r="AI1179" i="1"/>
  <c r="AH1179" i="1"/>
  <c r="AG1179" i="1"/>
  <c r="AF1179" i="1"/>
  <c r="AK1178" i="1"/>
  <c r="AJ1178" i="1"/>
  <c r="AI1178" i="1"/>
  <c r="AH1178" i="1"/>
  <c r="AG1178" i="1"/>
  <c r="AF1178" i="1"/>
  <c r="AK1177" i="1"/>
  <c r="AJ1177" i="1"/>
  <c r="AI1177" i="1"/>
  <c r="AH1177" i="1"/>
  <c r="AG1177" i="1"/>
  <c r="AF1177" i="1"/>
  <c r="AK1176" i="1"/>
  <c r="AJ1176" i="1"/>
  <c r="AI1176" i="1"/>
  <c r="AH1176" i="1"/>
  <c r="AG1176" i="1"/>
  <c r="AF1176" i="1"/>
  <c r="AK1175" i="1"/>
  <c r="AJ1175" i="1"/>
  <c r="AI1175" i="1"/>
  <c r="AH1175" i="1"/>
  <c r="AG1175" i="1"/>
  <c r="AF1175" i="1"/>
  <c r="AK1174" i="1"/>
  <c r="AJ1174" i="1"/>
  <c r="AI1174" i="1"/>
  <c r="AH1174" i="1"/>
  <c r="AG1174" i="1"/>
  <c r="AF1174" i="1"/>
  <c r="AK1173" i="1"/>
  <c r="AJ1173" i="1"/>
  <c r="AI1173" i="1"/>
  <c r="AH1173" i="1"/>
  <c r="AG1173" i="1"/>
  <c r="AF1173" i="1"/>
  <c r="AK1172" i="1"/>
  <c r="AJ1172" i="1"/>
  <c r="AI1172" i="1"/>
  <c r="AH1172" i="1"/>
  <c r="AG1172" i="1"/>
  <c r="AF1172" i="1"/>
  <c r="AK1171" i="1"/>
  <c r="AJ1171" i="1"/>
  <c r="AI1171" i="1"/>
  <c r="AH1171" i="1"/>
  <c r="AG1171" i="1"/>
  <c r="AF1171" i="1"/>
  <c r="AK1170" i="1"/>
  <c r="AJ1170" i="1"/>
  <c r="AI1170" i="1"/>
  <c r="AH1170" i="1"/>
  <c r="AG1170" i="1"/>
  <c r="AF1170" i="1"/>
  <c r="AK1169" i="1"/>
  <c r="AJ1169" i="1"/>
  <c r="AI1169" i="1"/>
  <c r="AH1169" i="1"/>
  <c r="AG1169" i="1"/>
  <c r="AF1169" i="1"/>
  <c r="AK1168" i="1"/>
  <c r="AJ1168" i="1"/>
  <c r="AI1168" i="1"/>
  <c r="AH1168" i="1"/>
  <c r="AG1168" i="1"/>
  <c r="AF1168" i="1"/>
  <c r="AK1167" i="1"/>
  <c r="AJ1167" i="1"/>
  <c r="AI1167" i="1"/>
  <c r="AH1167" i="1"/>
  <c r="AG1167" i="1"/>
  <c r="AF1167" i="1"/>
  <c r="AK1166" i="1"/>
  <c r="AJ1166" i="1"/>
  <c r="AI1166" i="1"/>
  <c r="AH1166" i="1"/>
  <c r="AG1166" i="1"/>
  <c r="AF1166" i="1"/>
  <c r="AK1165" i="1"/>
  <c r="AJ1165" i="1"/>
  <c r="AI1165" i="1"/>
  <c r="AH1165" i="1"/>
  <c r="AG1165" i="1"/>
  <c r="AF1165" i="1"/>
  <c r="AK1164" i="1"/>
  <c r="AJ1164" i="1"/>
  <c r="AI1164" i="1"/>
  <c r="AH1164" i="1"/>
  <c r="AG1164" i="1"/>
  <c r="AF1164" i="1"/>
  <c r="AK1163" i="1"/>
  <c r="AJ1163" i="1"/>
  <c r="AI1163" i="1"/>
  <c r="AH1163" i="1"/>
  <c r="AG1163" i="1"/>
  <c r="AF1163" i="1"/>
  <c r="AK1162" i="1"/>
  <c r="AJ1162" i="1"/>
  <c r="AI1162" i="1"/>
  <c r="AH1162" i="1"/>
  <c r="AG1162" i="1"/>
  <c r="AF1162" i="1"/>
  <c r="AK1161" i="1"/>
  <c r="AJ1161" i="1"/>
  <c r="AI1161" i="1"/>
  <c r="AH1161" i="1"/>
  <c r="AG1161" i="1"/>
  <c r="AF1161" i="1"/>
  <c r="AK1160" i="1"/>
  <c r="AJ1160" i="1"/>
  <c r="AI1160" i="1"/>
  <c r="AH1160" i="1"/>
  <c r="AG1160" i="1"/>
  <c r="AF1160" i="1"/>
  <c r="AK1159" i="1"/>
  <c r="AJ1159" i="1"/>
  <c r="AI1159" i="1"/>
  <c r="AH1159" i="1"/>
  <c r="AG1159" i="1"/>
  <c r="AF1159" i="1"/>
  <c r="AK1158" i="1"/>
  <c r="AJ1158" i="1"/>
  <c r="AI1158" i="1"/>
  <c r="AH1158" i="1"/>
  <c r="AG1158" i="1"/>
  <c r="AF1158" i="1"/>
  <c r="AK1157" i="1"/>
  <c r="AJ1157" i="1"/>
  <c r="AI1157" i="1"/>
  <c r="AH1157" i="1"/>
  <c r="AG1157" i="1"/>
  <c r="AF1157" i="1"/>
  <c r="AK1156" i="1"/>
  <c r="AJ1156" i="1"/>
  <c r="AI1156" i="1"/>
  <c r="AH1156" i="1"/>
  <c r="AG1156" i="1"/>
  <c r="AF1156" i="1"/>
  <c r="AK1155" i="1"/>
  <c r="AJ1155" i="1"/>
  <c r="AI1155" i="1"/>
  <c r="AH1155" i="1"/>
  <c r="AG1155" i="1"/>
  <c r="AF1155" i="1"/>
  <c r="AK1154" i="1"/>
  <c r="AJ1154" i="1"/>
  <c r="AI1154" i="1"/>
  <c r="AH1154" i="1"/>
  <c r="AG1154" i="1"/>
  <c r="AF1154" i="1"/>
  <c r="M1154" i="1"/>
  <c r="AK1153" i="1"/>
  <c r="AJ1153" i="1"/>
  <c r="AI1153" i="1"/>
  <c r="AH1153" i="1"/>
  <c r="AG1153" i="1"/>
  <c r="AF1153" i="1"/>
  <c r="M1153" i="1"/>
  <c r="AK1152" i="1"/>
  <c r="AJ1152" i="1"/>
  <c r="AI1152" i="1"/>
  <c r="AH1152" i="1"/>
  <c r="AG1152" i="1"/>
  <c r="AF1152" i="1"/>
  <c r="AK1151" i="1"/>
  <c r="AJ1151" i="1"/>
  <c r="AI1151" i="1"/>
  <c r="AH1151" i="1"/>
  <c r="AG1151" i="1"/>
  <c r="AF1151" i="1"/>
  <c r="M1151" i="1"/>
  <c r="AK1150" i="1"/>
  <c r="AJ1150" i="1"/>
  <c r="AI1150" i="1"/>
  <c r="AH1150" i="1"/>
  <c r="AG1150" i="1"/>
  <c r="AF1150" i="1"/>
  <c r="M1150" i="1"/>
  <c r="AK1149" i="1"/>
  <c r="AJ1149" i="1"/>
  <c r="AI1149" i="1"/>
  <c r="AH1149" i="1"/>
  <c r="AG1149" i="1"/>
  <c r="AF1149" i="1"/>
  <c r="AK1148" i="1"/>
  <c r="AJ1148" i="1"/>
  <c r="AI1148" i="1"/>
  <c r="AH1148" i="1"/>
  <c r="AG1148" i="1"/>
  <c r="AF1148" i="1"/>
  <c r="M1148" i="1"/>
  <c r="AK1147" i="1"/>
  <c r="AJ1147" i="1"/>
  <c r="AI1147" i="1"/>
  <c r="AH1147" i="1"/>
  <c r="AG1147" i="1"/>
  <c r="AF1147" i="1"/>
  <c r="M1147" i="1"/>
  <c r="AK1146" i="1"/>
  <c r="AJ1146" i="1"/>
  <c r="AI1146" i="1"/>
  <c r="AH1146" i="1"/>
  <c r="AG1146" i="1"/>
  <c r="AF1146" i="1"/>
  <c r="AK1145" i="1"/>
  <c r="AJ1145" i="1"/>
  <c r="AI1145" i="1"/>
  <c r="AH1145" i="1"/>
  <c r="AG1145" i="1"/>
  <c r="AF1145" i="1"/>
  <c r="AK1144" i="1"/>
  <c r="AJ1144" i="1"/>
  <c r="AI1144" i="1"/>
  <c r="AH1144" i="1"/>
  <c r="AG1144" i="1"/>
  <c r="AF1144" i="1"/>
  <c r="M1144" i="1"/>
  <c r="AK1143" i="1"/>
  <c r="AJ1143" i="1"/>
  <c r="AI1143" i="1"/>
  <c r="AH1143" i="1"/>
  <c r="AG1143" i="1"/>
  <c r="AF1143" i="1"/>
  <c r="M1143" i="1"/>
  <c r="AK1142" i="1"/>
  <c r="AJ1142" i="1"/>
  <c r="AI1142" i="1"/>
  <c r="AH1142" i="1"/>
  <c r="AG1142" i="1"/>
  <c r="AK1141" i="1"/>
  <c r="AJ1141" i="1"/>
  <c r="AI1141" i="1"/>
  <c r="AH1141" i="1"/>
  <c r="AG1141" i="1"/>
  <c r="AF1141" i="1"/>
  <c r="M1141" i="1"/>
  <c r="AK1140" i="1"/>
  <c r="AJ1140" i="1"/>
  <c r="AI1140" i="1"/>
  <c r="AH1140" i="1"/>
  <c r="AG1140" i="1"/>
  <c r="AF1140" i="1"/>
  <c r="M1140" i="1"/>
  <c r="AK1139" i="1"/>
  <c r="AJ1139" i="1"/>
  <c r="AI1139" i="1"/>
  <c r="AH1139" i="1"/>
  <c r="AG1139" i="1"/>
  <c r="AF1139" i="1"/>
  <c r="AK1138" i="1"/>
  <c r="AJ1138" i="1"/>
  <c r="AI1138" i="1"/>
  <c r="AH1138" i="1"/>
  <c r="AG1138" i="1"/>
  <c r="AF1138" i="1"/>
  <c r="M1138" i="1"/>
  <c r="AK1137" i="1"/>
  <c r="AJ1137" i="1"/>
  <c r="AI1137" i="1"/>
  <c r="AH1137" i="1"/>
  <c r="AG1137" i="1"/>
  <c r="AF1137" i="1"/>
  <c r="M1137" i="1"/>
  <c r="AK1136" i="1"/>
  <c r="AJ1136" i="1"/>
  <c r="AI1136" i="1"/>
  <c r="AH1136" i="1"/>
  <c r="AG1136" i="1"/>
  <c r="AF1136" i="1"/>
  <c r="M1136" i="1"/>
  <c r="AK1135" i="1"/>
  <c r="AJ1135" i="1"/>
  <c r="AI1135" i="1"/>
  <c r="AH1135" i="1"/>
  <c r="AG1135" i="1"/>
  <c r="AF1135" i="1"/>
  <c r="M1135" i="1"/>
  <c r="AK1134" i="1"/>
  <c r="AJ1134" i="1"/>
  <c r="AI1134" i="1"/>
  <c r="AH1134" i="1"/>
  <c r="AG1134" i="1"/>
  <c r="AF1134" i="1"/>
  <c r="AK1133" i="1"/>
  <c r="AJ1133" i="1"/>
  <c r="AI1133" i="1"/>
  <c r="AH1133" i="1"/>
  <c r="AG1133" i="1"/>
  <c r="AF1133" i="1"/>
  <c r="M1133" i="1"/>
  <c r="AK1132" i="1"/>
  <c r="AJ1132" i="1"/>
  <c r="AI1132" i="1"/>
  <c r="AH1132" i="1"/>
  <c r="AG1132" i="1"/>
  <c r="AF1132" i="1"/>
  <c r="M1132" i="1"/>
  <c r="AK1131" i="1"/>
  <c r="AJ1131" i="1"/>
  <c r="AI1131" i="1"/>
  <c r="AH1131" i="1"/>
  <c r="AG1131" i="1"/>
  <c r="AF1131" i="1"/>
  <c r="AK1130" i="1"/>
  <c r="AJ1130" i="1"/>
  <c r="AI1130" i="1"/>
  <c r="AH1130" i="1"/>
  <c r="AG1130" i="1"/>
  <c r="AF1130" i="1"/>
  <c r="M1130" i="1"/>
  <c r="AK1129" i="1"/>
  <c r="AJ1129" i="1"/>
  <c r="AI1129" i="1"/>
  <c r="AH1129" i="1"/>
  <c r="AG1129" i="1"/>
  <c r="AF1129" i="1"/>
  <c r="M1129" i="1"/>
  <c r="AK1128" i="1"/>
  <c r="AJ1128" i="1"/>
  <c r="AI1128" i="1"/>
  <c r="AH1128" i="1"/>
  <c r="AG1128" i="1"/>
  <c r="AF1128" i="1"/>
  <c r="U1128" i="1"/>
  <c r="M1128" i="1"/>
  <c r="AK1127" i="1"/>
  <c r="AJ1127" i="1"/>
  <c r="AI1127" i="1"/>
  <c r="AH1127" i="1"/>
  <c r="AG1127" i="1"/>
  <c r="AF1127" i="1"/>
  <c r="M1127" i="1"/>
  <c r="AK1126" i="1"/>
  <c r="AJ1126" i="1"/>
  <c r="AI1126" i="1"/>
  <c r="AH1126" i="1"/>
  <c r="AG1126" i="1"/>
  <c r="AF1126" i="1"/>
  <c r="AK1125" i="1"/>
  <c r="AJ1125" i="1"/>
  <c r="AI1125" i="1"/>
  <c r="AH1125" i="1"/>
  <c r="AG1125" i="1"/>
  <c r="AF1125" i="1"/>
  <c r="AK1124" i="1"/>
  <c r="AJ1124" i="1"/>
  <c r="AI1124" i="1"/>
  <c r="AH1124" i="1"/>
  <c r="AG1124" i="1"/>
  <c r="AF1124" i="1"/>
  <c r="AK1123" i="1"/>
  <c r="AJ1123" i="1"/>
  <c r="AI1123" i="1"/>
  <c r="AH1123" i="1"/>
  <c r="AG1123" i="1"/>
  <c r="AF1123" i="1"/>
  <c r="AK1122" i="1"/>
  <c r="AJ1122" i="1"/>
  <c r="AI1122" i="1"/>
  <c r="AH1122" i="1"/>
  <c r="AG1122" i="1"/>
  <c r="AF1122" i="1"/>
  <c r="AK1121" i="1"/>
  <c r="AJ1121" i="1"/>
  <c r="AI1121" i="1"/>
  <c r="AH1121" i="1"/>
  <c r="AG1121" i="1"/>
  <c r="AF1121" i="1"/>
  <c r="AK1120" i="1"/>
  <c r="AJ1120" i="1"/>
  <c r="AI1120" i="1"/>
  <c r="AH1120" i="1"/>
  <c r="AG1120" i="1"/>
  <c r="AF1120" i="1"/>
  <c r="AK1119" i="1"/>
  <c r="AJ1119" i="1"/>
  <c r="AI1119" i="1"/>
  <c r="AH1119" i="1"/>
  <c r="AG1119" i="1"/>
  <c r="AF1119" i="1"/>
  <c r="AK1118" i="1"/>
  <c r="AJ1118" i="1"/>
  <c r="AI1118" i="1"/>
  <c r="AH1118" i="1"/>
  <c r="AG1118" i="1"/>
  <c r="AF1118" i="1"/>
  <c r="AK1117" i="1"/>
  <c r="AJ1117" i="1"/>
  <c r="AI1117" i="1"/>
  <c r="AH1117" i="1"/>
  <c r="AG1117" i="1"/>
  <c r="AF1117" i="1"/>
  <c r="AK1116" i="1"/>
  <c r="AJ1116" i="1"/>
  <c r="AI1116" i="1"/>
  <c r="AH1116" i="1"/>
  <c r="AG1116" i="1"/>
  <c r="AF1116" i="1"/>
  <c r="AK1115" i="1"/>
  <c r="AJ1115" i="1"/>
  <c r="AI1115" i="1"/>
  <c r="AH1115" i="1"/>
  <c r="AG1115" i="1"/>
  <c r="AF1115" i="1"/>
  <c r="AK1114" i="1"/>
  <c r="AJ1114" i="1"/>
  <c r="AI1114" i="1"/>
  <c r="AH1114" i="1"/>
  <c r="AG1114" i="1"/>
  <c r="AF1114" i="1"/>
  <c r="AK1113" i="1"/>
  <c r="AJ1113" i="1"/>
  <c r="AI1113" i="1"/>
  <c r="AH1113" i="1"/>
  <c r="AG1113" i="1"/>
  <c r="AF1113" i="1"/>
  <c r="AK1112" i="1"/>
  <c r="AJ1112" i="1"/>
  <c r="AI1112" i="1"/>
  <c r="AH1112" i="1"/>
  <c r="AG1112" i="1"/>
  <c r="AF1112" i="1"/>
  <c r="AK1111" i="1"/>
  <c r="AJ1111" i="1"/>
  <c r="AI1111" i="1"/>
  <c r="AH1111" i="1"/>
  <c r="AG1111" i="1"/>
  <c r="AF1111" i="1"/>
  <c r="AK1110" i="1"/>
  <c r="AJ1110" i="1"/>
  <c r="AI1110" i="1"/>
  <c r="AH1110" i="1"/>
  <c r="AG1110" i="1"/>
  <c r="AF1110" i="1"/>
  <c r="AK1109" i="1"/>
  <c r="AJ1109" i="1"/>
  <c r="AI1109" i="1"/>
  <c r="AH1109" i="1"/>
  <c r="AG1109" i="1"/>
  <c r="AF1109" i="1"/>
  <c r="AK1108" i="1"/>
  <c r="AJ1108" i="1"/>
  <c r="AI1108" i="1"/>
  <c r="AH1108" i="1"/>
  <c r="AG1108" i="1"/>
  <c r="AF1108" i="1"/>
  <c r="AK1107" i="1"/>
  <c r="AJ1107" i="1"/>
  <c r="AI1107" i="1"/>
  <c r="AH1107" i="1"/>
  <c r="AG1107" i="1"/>
  <c r="AF1107" i="1"/>
  <c r="AK1106" i="1"/>
  <c r="AJ1106" i="1"/>
  <c r="AI1106" i="1"/>
  <c r="AH1106" i="1"/>
  <c r="AG1106" i="1"/>
  <c r="AF1106" i="1"/>
  <c r="AK1105" i="1"/>
  <c r="AJ1105" i="1"/>
  <c r="AI1105" i="1"/>
  <c r="AH1105" i="1"/>
  <c r="AG1105" i="1"/>
  <c r="AF1105" i="1"/>
  <c r="AK1104" i="1"/>
  <c r="AJ1104" i="1"/>
  <c r="AI1104" i="1"/>
  <c r="AH1104" i="1"/>
  <c r="AG1104" i="1"/>
  <c r="AF1104" i="1"/>
  <c r="AK1103" i="1"/>
  <c r="AJ1103" i="1"/>
  <c r="AI1103" i="1"/>
  <c r="AH1103" i="1"/>
  <c r="AG1103" i="1"/>
  <c r="AF1103" i="1"/>
  <c r="AK1102" i="1"/>
  <c r="AJ1102" i="1"/>
  <c r="AI1102" i="1"/>
  <c r="AH1102" i="1"/>
  <c r="AG1102" i="1"/>
  <c r="AF1102" i="1"/>
  <c r="AK1101" i="1"/>
  <c r="AJ1101" i="1"/>
  <c r="AI1101" i="1"/>
  <c r="AH1101" i="1"/>
  <c r="AG1101" i="1"/>
  <c r="AF1101" i="1"/>
  <c r="AK1100" i="1"/>
  <c r="AJ1100" i="1"/>
  <c r="AI1100" i="1"/>
  <c r="AH1100" i="1"/>
  <c r="AG1100" i="1"/>
  <c r="AF1100" i="1"/>
  <c r="AK1099" i="1"/>
  <c r="AJ1099" i="1"/>
  <c r="AI1099" i="1"/>
  <c r="AH1099" i="1"/>
  <c r="AG1099" i="1"/>
  <c r="AF1099" i="1"/>
  <c r="AK1098" i="1"/>
  <c r="AJ1098" i="1"/>
  <c r="AI1098" i="1"/>
  <c r="AH1098" i="1"/>
  <c r="AG1098" i="1"/>
  <c r="AF1098" i="1"/>
  <c r="AK1097" i="1"/>
  <c r="AJ1097" i="1"/>
  <c r="AI1097" i="1"/>
  <c r="AH1097" i="1"/>
  <c r="AG1097" i="1"/>
  <c r="AF1097" i="1"/>
  <c r="AK1096" i="1"/>
  <c r="AJ1096" i="1"/>
  <c r="AI1096" i="1"/>
  <c r="AH1096" i="1"/>
  <c r="AG1096" i="1"/>
  <c r="AF1096" i="1"/>
  <c r="AK1095" i="1"/>
  <c r="AJ1095" i="1"/>
  <c r="AI1095" i="1"/>
  <c r="AH1095" i="1"/>
  <c r="AG1095" i="1"/>
  <c r="AF1095" i="1"/>
  <c r="AK1094" i="1"/>
  <c r="AJ1094" i="1"/>
  <c r="AI1094" i="1"/>
  <c r="AH1094" i="1"/>
  <c r="AG1094" i="1"/>
  <c r="AF1094" i="1"/>
  <c r="AK1093" i="1"/>
  <c r="AJ1093" i="1"/>
  <c r="AI1093" i="1"/>
  <c r="AH1093" i="1"/>
  <c r="AG1093" i="1"/>
  <c r="AF1093" i="1"/>
  <c r="AK1092" i="1"/>
  <c r="AJ1092" i="1"/>
  <c r="AI1092" i="1"/>
  <c r="AH1092" i="1"/>
  <c r="AG1092" i="1"/>
  <c r="AF1092" i="1"/>
  <c r="AK1091" i="1"/>
  <c r="AJ1091" i="1"/>
  <c r="AI1091" i="1"/>
  <c r="AH1091" i="1"/>
  <c r="AG1091" i="1"/>
  <c r="AF1091" i="1"/>
  <c r="AK1090" i="1"/>
  <c r="AJ1090" i="1"/>
  <c r="AI1090" i="1"/>
  <c r="AH1090" i="1"/>
  <c r="AG1090" i="1"/>
  <c r="AF1090" i="1"/>
  <c r="AK1089" i="1"/>
  <c r="AJ1089" i="1"/>
  <c r="AI1089" i="1"/>
  <c r="AH1089" i="1"/>
  <c r="AG1089" i="1"/>
  <c r="AF1089" i="1"/>
  <c r="AK1088" i="1"/>
  <c r="AJ1088" i="1"/>
  <c r="AI1088" i="1"/>
  <c r="AH1088" i="1"/>
  <c r="AG1088" i="1"/>
  <c r="AF1088" i="1"/>
  <c r="AK1087" i="1"/>
  <c r="AJ1087" i="1"/>
  <c r="AI1087" i="1"/>
  <c r="AH1087" i="1"/>
  <c r="AG1087" i="1"/>
  <c r="AF1087" i="1"/>
  <c r="AK1086" i="1"/>
  <c r="AJ1086" i="1"/>
  <c r="AI1086" i="1"/>
  <c r="AH1086" i="1"/>
  <c r="AG1086" i="1"/>
  <c r="AF1086" i="1"/>
  <c r="AK1085" i="1"/>
  <c r="AJ1085" i="1"/>
  <c r="AI1085" i="1"/>
  <c r="AH1085" i="1"/>
  <c r="AG1085" i="1"/>
  <c r="AF1085" i="1"/>
  <c r="AK1084" i="1"/>
  <c r="AJ1084" i="1"/>
  <c r="AI1084" i="1"/>
  <c r="AH1084" i="1"/>
  <c r="AG1084" i="1"/>
  <c r="AF1084" i="1"/>
  <c r="AK1083" i="1"/>
  <c r="AJ1083" i="1"/>
  <c r="AI1083" i="1"/>
  <c r="AH1083" i="1"/>
  <c r="AG1083" i="1"/>
  <c r="AF1083" i="1"/>
  <c r="AK1082" i="1"/>
  <c r="AJ1082" i="1"/>
  <c r="AI1082" i="1"/>
  <c r="AH1082" i="1"/>
  <c r="AG1082" i="1"/>
  <c r="AF1082" i="1"/>
  <c r="AK1081" i="1"/>
  <c r="AJ1081" i="1"/>
  <c r="AI1081" i="1"/>
  <c r="AH1081" i="1"/>
  <c r="AG1081" i="1"/>
  <c r="AF1081" i="1"/>
  <c r="AK1080" i="1"/>
  <c r="AJ1080" i="1"/>
  <c r="AI1080" i="1"/>
  <c r="AH1080" i="1"/>
  <c r="AG1080" i="1"/>
  <c r="AF1080" i="1"/>
  <c r="AK1079" i="1"/>
  <c r="AJ1079" i="1"/>
  <c r="AI1079" i="1"/>
  <c r="AH1079" i="1"/>
  <c r="AG1079" i="1"/>
  <c r="AF1079" i="1"/>
  <c r="AK1078" i="1"/>
  <c r="AJ1078" i="1"/>
  <c r="AI1078" i="1"/>
  <c r="AH1078" i="1"/>
  <c r="AG1078" i="1"/>
  <c r="AF1078" i="1"/>
  <c r="AK1077" i="1"/>
  <c r="AJ1077" i="1"/>
  <c r="AI1077" i="1"/>
  <c r="AH1077" i="1"/>
  <c r="AG1077" i="1"/>
  <c r="AF1077" i="1"/>
  <c r="AK1076" i="1"/>
  <c r="AJ1076" i="1"/>
  <c r="AI1076" i="1"/>
  <c r="AH1076" i="1"/>
  <c r="AG1076" i="1"/>
  <c r="AF1076" i="1"/>
  <c r="AK1075" i="1"/>
  <c r="AJ1075" i="1"/>
  <c r="AI1075" i="1"/>
  <c r="AH1075" i="1"/>
  <c r="AG1075" i="1"/>
  <c r="AF1075" i="1"/>
  <c r="AK1074" i="1"/>
  <c r="AJ1074" i="1"/>
  <c r="AI1074" i="1"/>
  <c r="AH1074" i="1"/>
  <c r="AG1074" i="1"/>
  <c r="AF1074" i="1"/>
  <c r="AK1073" i="1"/>
  <c r="AJ1073" i="1"/>
  <c r="AI1073" i="1"/>
  <c r="AH1073" i="1"/>
  <c r="AG1073" i="1"/>
  <c r="AF1073" i="1"/>
  <c r="AK1072" i="1"/>
  <c r="AJ1072" i="1"/>
  <c r="AI1072" i="1"/>
  <c r="AH1072" i="1"/>
  <c r="AG1072" i="1"/>
  <c r="AF1072" i="1"/>
  <c r="AK1071" i="1"/>
  <c r="AJ1071" i="1"/>
  <c r="AI1071" i="1"/>
  <c r="AH1071" i="1"/>
  <c r="AG1071" i="1"/>
  <c r="AF1071" i="1"/>
  <c r="AK1070" i="1"/>
  <c r="AJ1070" i="1"/>
  <c r="AI1070" i="1"/>
  <c r="AH1070" i="1"/>
  <c r="AG1070" i="1"/>
  <c r="AF1070" i="1"/>
  <c r="AK1069" i="1"/>
  <c r="AJ1069" i="1"/>
  <c r="AI1069" i="1"/>
  <c r="AH1069" i="1"/>
  <c r="AG1069" i="1"/>
  <c r="AF1069" i="1"/>
  <c r="AK1068" i="1"/>
  <c r="AJ1068" i="1"/>
  <c r="AI1068" i="1"/>
  <c r="AH1068" i="1"/>
  <c r="AG1068" i="1"/>
  <c r="AF1068" i="1"/>
  <c r="AK1067" i="1"/>
  <c r="AJ1067" i="1"/>
  <c r="AI1067" i="1"/>
  <c r="AH1067" i="1"/>
  <c r="AG1067" i="1"/>
  <c r="AF1067" i="1"/>
  <c r="AK1066" i="1"/>
  <c r="AJ1066" i="1"/>
  <c r="AI1066" i="1"/>
  <c r="AH1066" i="1"/>
  <c r="AG1066" i="1"/>
  <c r="AF1066" i="1"/>
  <c r="AK1065" i="1"/>
  <c r="AJ1065" i="1"/>
  <c r="AI1065" i="1"/>
  <c r="AH1065" i="1"/>
  <c r="AG1065" i="1"/>
  <c r="AF1065" i="1"/>
  <c r="AK1064" i="1"/>
  <c r="AJ1064" i="1"/>
  <c r="AI1064" i="1"/>
  <c r="AH1064" i="1"/>
  <c r="AG1064" i="1"/>
  <c r="AF1064" i="1"/>
  <c r="AK1063" i="1"/>
  <c r="AJ1063" i="1"/>
  <c r="AI1063" i="1"/>
  <c r="AH1063" i="1"/>
  <c r="AG1063" i="1"/>
  <c r="AF1063" i="1"/>
  <c r="AK1062" i="1"/>
  <c r="AJ1062" i="1"/>
  <c r="AI1062" i="1"/>
  <c r="AH1062" i="1"/>
  <c r="AG1062" i="1"/>
  <c r="AF1062" i="1"/>
  <c r="AK1061" i="1"/>
  <c r="AJ1061" i="1"/>
  <c r="AI1061" i="1"/>
  <c r="AH1061" i="1"/>
  <c r="AG1061" i="1"/>
  <c r="AF1061" i="1"/>
  <c r="AK1060" i="1"/>
  <c r="AJ1060" i="1"/>
  <c r="AI1060" i="1"/>
  <c r="AH1060" i="1"/>
  <c r="AG1060" i="1"/>
  <c r="AF1060" i="1"/>
  <c r="AK1059" i="1"/>
  <c r="AJ1059" i="1"/>
  <c r="AI1059" i="1"/>
  <c r="AH1059" i="1"/>
  <c r="AG1059" i="1"/>
  <c r="AF1059" i="1"/>
  <c r="AK1058" i="1"/>
  <c r="AJ1058" i="1"/>
  <c r="AI1058" i="1"/>
  <c r="AH1058" i="1"/>
  <c r="AG1058" i="1"/>
  <c r="AF1058" i="1"/>
  <c r="AK1057" i="1"/>
  <c r="AJ1057" i="1"/>
  <c r="AI1057" i="1"/>
  <c r="AH1057" i="1"/>
  <c r="AG1057" i="1"/>
  <c r="AF1057" i="1"/>
  <c r="AK1056" i="1"/>
  <c r="AJ1056" i="1"/>
  <c r="AI1056" i="1"/>
  <c r="AH1056" i="1"/>
  <c r="AG1056" i="1"/>
  <c r="AF1056" i="1"/>
  <c r="AK1055" i="1"/>
  <c r="AJ1055" i="1"/>
  <c r="AI1055" i="1"/>
  <c r="AH1055" i="1"/>
  <c r="AG1055" i="1"/>
  <c r="AF1055" i="1"/>
  <c r="AK1054" i="1"/>
  <c r="AJ1054" i="1"/>
  <c r="AI1054" i="1"/>
  <c r="AH1054" i="1"/>
  <c r="AG1054" i="1"/>
  <c r="AF1054" i="1"/>
  <c r="AK1053" i="1"/>
  <c r="AJ1053" i="1"/>
  <c r="AI1053" i="1"/>
  <c r="AH1053" i="1"/>
  <c r="AG1053" i="1"/>
  <c r="AF1053" i="1"/>
  <c r="AK1052" i="1"/>
  <c r="AJ1052" i="1"/>
  <c r="AI1052" i="1"/>
  <c r="AH1052" i="1"/>
  <c r="AG1052" i="1"/>
  <c r="AF1052" i="1"/>
  <c r="AK1051" i="1"/>
  <c r="AJ1051" i="1"/>
  <c r="AI1051" i="1"/>
  <c r="AH1051" i="1"/>
  <c r="AG1051" i="1"/>
  <c r="AF1051" i="1"/>
  <c r="AK1050" i="1"/>
  <c r="AJ1050" i="1"/>
  <c r="AI1050" i="1"/>
  <c r="AH1050" i="1"/>
  <c r="AG1050" i="1"/>
  <c r="AF1050" i="1"/>
  <c r="AK1049" i="1"/>
  <c r="AJ1049" i="1"/>
  <c r="AI1049" i="1"/>
  <c r="AH1049" i="1"/>
  <c r="AG1049" i="1"/>
  <c r="AF1049" i="1"/>
  <c r="AK1048" i="1"/>
  <c r="AJ1048" i="1"/>
  <c r="AI1048" i="1"/>
  <c r="AH1048" i="1"/>
  <c r="AG1048" i="1"/>
  <c r="AF1048" i="1"/>
  <c r="AK1047" i="1"/>
  <c r="AJ1047" i="1"/>
  <c r="AI1047" i="1"/>
  <c r="AH1047" i="1"/>
  <c r="AG1047" i="1"/>
  <c r="AF1047" i="1"/>
  <c r="AK1046" i="1"/>
  <c r="AJ1046" i="1"/>
  <c r="AI1046" i="1"/>
  <c r="AH1046" i="1"/>
  <c r="AG1046" i="1"/>
  <c r="AF1046" i="1"/>
  <c r="AK1045" i="1"/>
  <c r="AJ1045" i="1"/>
  <c r="AI1045" i="1"/>
  <c r="AH1045" i="1"/>
  <c r="AG1045" i="1"/>
  <c r="AF1045" i="1"/>
  <c r="AK1044" i="1"/>
  <c r="AJ1044" i="1"/>
  <c r="AI1044" i="1"/>
  <c r="AH1044" i="1"/>
  <c r="AG1044" i="1"/>
  <c r="AF1044" i="1"/>
  <c r="AK1043" i="1"/>
  <c r="AJ1043" i="1"/>
  <c r="AI1043" i="1"/>
  <c r="AH1043" i="1"/>
  <c r="AG1043" i="1"/>
  <c r="AF1043" i="1"/>
  <c r="AK1042" i="1"/>
  <c r="AJ1042" i="1"/>
  <c r="AI1042" i="1"/>
  <c r="AH1042" i="1"/>
  <c r="AG1042" i="1"/>
  <c r="AF1042" i="1"/>
  <c r="AK1041" i="1"/>
  <c r="AJ1041" i="1"/>
  <c r="AI1041" i="1"/>
  <c r="AH1041" i="1"/>
  <c r="AG1041" i="1"/>
  <c r="AF1041" i="1"/>
  <c r="AK1040" i="1"/>
  <c r="AJ1040" i="1"/>
  <c r="AI1040" i="1"/>
  <c r="AH1040" i="1"/>
  <c r="AG1040" i="1"/>
  <c r="AF1040" i="1"/>
  <c r="AK1039" i="1"/>
  <c r="AJ1039" i="1"/>
  <c r="AI1039" i="1"/>
  <c r="AH1039" i="1"/>
  <c r="AG1039" i="1"/>
  <c r="AF1039" i="1"/>
  <c r="AK1038" i="1"/>
  <c r="AJ1038" i="1"/>
  <c r="AI1038" i="1"/>
  <c r="AH1038" i="1"/>
  <c r="AG1038" i="1"/>
  <c r="AF1038" i="1"/>
  <c r="AK1037" i="1"/>
  <c r="AJ1037" i="1"/>
  <c r="AI1037" i="1"/>
  <c r="AH1037" i="1"/>
  <c r="AG1037" i="1"/>
  <c r="AF1037" i="1"/>
  <c r="AK1036" i="1"/>
  <c r="AJ1036" i="1"/>
  <c r="AI1036" i="1"/>
  <c r="AH1036" i="1"/>
  <c r="AG1036" i="1"/>
  <c r="AF1036" i="1"/>
  <c r="AK1035" i="1"/>
  <c r="AJ1035" i="1"/>
  <c r="AI1035" i="1"/>
  <c r="AH1035" i="1"/>
  <c r="AG1035" i="1"/>
  <c r="AF1035" i="1"/>
  <c r="AK1034" i="1"/>
  <c r="AJ1034" i="1"/>
  <c r="AI1034" i="1"/>
  <c r="AH1034" i="1"/>
  <c r="AG1034" i="1"/>
  <c r="AF1034" i="1"/>
  <c r="AK1033" i="1"/>
  <c r="AJ1033" i="1"/>
  <c r="AI1033" i="1"/>
  <c r="AH1033" i="1"/>
  <c r="AG1033" i="1"/>
  <c r="AF1033" i="1"/>
  <c r="AK1032" i="1"/>
  <c r="AJ1032" i="1"/>
  <c r="AI1032" i="1"/>
  <c r="AH1032" i="1"/>
  <c r="AG1032" i="1"/>
  <c r="AF1032" i="1"/>
  <c r="AK1031" i="1"/>
  <c r="AJ1031" i="1"/>
  <c r="AI1031" i="1"/>
  <c r="AH1031" i="1"/>
  <c r="AG1031" i="1"/>
  <c r="AF1031" i="1"/>
  <c r="AK1030" i="1"/>
  <c r="AJ1030" i="1"/>
  <c r="AI1030" i="1"/>
  <c r="AH1030" i="1"/>
  <c r="AG1030" i="1"/>
  <c r="AF1030" i="1"/>
  <c r="AK1029" i="1"/>
  <c r="AJ1029" i="1"/>
  <c r="AI1029" i="1"/>
  <c r="AH1029" i="1"/>
  <c r="AG1029" i="1"/>
  <c r="AF1029" i="1"/>
  <c r="AK1028" i="1"/>
  <c r="AJ1028" i="1"/>
  <c r="AI1028" i="1"/>
  <c r="AH1028" i="1"/>
  <c r="AG1028" i="1"/>
  <c r="AF1028" i="1"/>
  <c r="AK1027" i="1"/>
  <c r="AJ1027" i="1"/>
  <c r="AI1027" i="1"/>
  <c r="AH1027" i="1"/>
  <c r="AG1027" i="1"/>
  <c r="AF1027" i="1"/>
  <c r="AK1026" i="1"/>
  <c r="AJ1026" i="1"/>
  <c r="AI1026" i="1"/>
  <c r="AH1026" i="1"/>
  <c r="AG1026" i="1"/>
  <c r="AF1026" i="1"/>
  <c r="AK1025" i="1"/>
  <c r="AJ1025" i="1"/>
  <c r="AI1025" i="1"/>
  <c r="AH1025" i="1"/>
  <c r="AG1025" i="1"/>
  <c r="AF1025" i="1"/>
  <c r="AK1024" i="1"/>
  <c r="AJ1024" i="1"/>
  <c r="AI1024" i="1"/>
  <c r="AH1024" i="1"/>
  <c r="AG1024" i="1"/>
  <c r="AF1024" i="1"/>
  <c r="AK1023" i="1"/>
  <c r="AJ1023" i="1"/>
  <c r="AI1023" i="1"/>
  <c r="AH1023" i="1"/>
  <c r="AG1023" i="1"/>
  <c r="AF1023" i="1"/>
  <c r="AK1022" i="1"/>
  <c r="AJ1022" i="1"/>
  <c r="AI1022" i="1"/>
  <c r="AH1022" i="1"/>
  <c r="AG1022" i="1"/>
  <c r="AF1022" i="1"/>
  <c r="AK1021" i="1"/>
  <c r="AJ1021" i="1"/>
  <c r="AI1021" i="1"/>
  <c r="AH1021" i="1"/>
  <c r="AG1021" i="1"/>
  <c r="AF1021" i="1"/>
  <c r="AK1020" i="1"/>
  <c r="AJ1020" i="1"/>
  <c r="AI1020" i="1"/>
  <c r="AH1020" i="1"/>
  <c r="AG1020" i="1"/>
  <c r="AF1020" i="1"/>
  <c r="AK1019" i="1"/>
  <c r="AJ1019" i="1"/>
  <c r="AI1019" i="1"/>
  <c r="AH1019" i="1"/>
  <c r="AG1019" i="1"/>
  <c r="AF1019" i="1"/>
  <c r="AK1018" i="1"/>
  <c r="AJ1018" i="1"/>
  <c r="AI1018" i="1"/>
  <c r="AH1018" i="1"/>
  <c r="AG1018" i="1"/>
  <c r="AF1018" i="1"/>
  <c r="AK1017" i="1"/>
  <c r="AJ1017" i="1"/>
  <c r="AI1017" i="1"/>
  <c r="AH1017" i="1"/>
  <c r="AG1017" i="1"/>
  <c r="AF1017" i="1"/>
  <c r="AK1016" i="1"/>
  <c r="AJ1016" i="1"/>
  <c r="AI1016" i="1"/>
  <c r="AH1016" i="1"/>
  <c r="AG1016" i="1"/>
  <c r="AF1016" i="1"/>
  <c r="AK1015" i="1"/>
  <c r="AJ1015" i="1"/>
  <c r="AI1015" i="1"/>
  <c r="AH1015" i="1"/>
  <c r="AG1015" i="1"/>
  <c r="AF1015" i="1"/>
  <c r="AK1014" i="1"/>
  <c r="AJ1014" i="1"/>
  <c r="AI1014" i="1"/>
  <c r="AH1014" i="1"/>
  <c r="AG1014" i="1"/>
  <c r="AF1014" i="1"/>
  <c r="AK1013" i="1"/>
  <c r="AJ1013" i="1"/>
  <c r="AI1013" i="1"/>
  <c r="AH1013" i="1"/>
  <c r="AG1013" i="1"/>
  <c r="AF1013" i="1"/>
  <c r="AK1012" i="1"/>
  <c r="AJ1012" i="1"/>
  <c r="AI1012" i="1"/>
  <c r="AH1012" i="1"/>
  <c r="AG1012" i="1"/>
  <c r="AF1012" i="1"/>
  <c r="AK1011" i="1"/>
  <c r="AJ1011" i="1"/>
  <c r="AI1011" i="1"/>
  <c r="AH1011" i="1"/>
  <c r="AG1011" i="1"/>
  <c r="AF1011" i="1"/>
  <c r="AK1010" i="1"/>
  <c r="AJ1010" i="1"/>
  <c r="AI1010" i="1"/>
  <c r="AH1010" i="1"/>
  <c r="AG1010" i="1"/>
  <c r="AF1010" i="1"/>
  <c r="AK1009" i="1"/>
  <c r="AJ1009" i="1"/>
  <c r="AI1009" i="1"/>
  <c r="AH1009" i="1"/>
  <c r="AG1009" i="1"/>
  <c r="AF1009" i="1"/>
  <c r="AK1008" i="1"/>
  <c r="AJ1008" i="1"/>
  <c r="AI1008" i="1"/>
  <c r="AH1008" i="1"/>
  <c r="AG1008" i="1"/>
  <c r="AF1008" i="1"/>
  <c r="AK1007" i="1"/>
  <c r="AJ1007" i="1"/>
  <c r="AI1007" i="1"/>
  <c r="AH1007" i="1"/>
  <c r="AG1007" i="1"/>
  <c r="AF1007" i="1"/>
  <c r="AK1006" i="1"/>
  <c r="AJ1006" i="1"/>
  <c r="AI1006" i="1"/>
  <c r="AH1006" i="1"/>
  <c r="AG1006" i="1"/>
  <c r="AF1006" i="1"/>
  <c r="AK1005" i="1"/>
  <c r="AJ1005" i="1"/>
  <c r="AI1005" i="1"/>
  <c r="AH1005" i="1"/>
  <c r="AG1005" i="1"/>
  <c r="AF1005" i="1"/>
  <c r="AK1004" i="1"/>
  <c r="AJ1004" i="1"/>
  <c r="AI1004" i="1"/>
  <c r="AH1004" i="1"/>
  <c r="AG1004" i="1"/>
  <c r="AF1004" i="1"/>
  <c r="AK1003" i="1"/>
  <c r="AJ1003" i="1"/>
  <c r="AI1003" i="1"/>
  <c r="AH1003" i="1"/>
  <c r="AG1003" i="1"/>
  <c r="AF1003" i="1"/>
  <c r="AK1002" i="1"/>
  <c r="AJ1002" i="1"/>
  <c r="AI1002" i="1"/>
  <c r="AH1002" i="1"/>
  <c r="AG1002" i="1"/>
  <c r="AF1002" i="1"/>
  <c r="AK1001" i="1"/>
  <c r="AJ1001" i="1"/>
  <c r="AI1001" i="1"/>
  <c r="AH1001" i="1"/>
  <c r="AG1001" i="1"/>
  <c r="AF1001" i="1"/>
  <c r="AK1000" i="1"/>
  <c r="AJ1000" i="1"/>
  <c r="AI1000" i="1"/>
  <c r="AH1000" i="1"/>
  <c r="AG1000" i="1"/>
  <c r="AF1000" i="1"/>
  <c r="AK999" i="1"/>
  <c r="AJ999" i="1"/>
  <c r="AI999" i="1"/>
  <c r="AH999" i="1"/>
  <c r="AG999" i="1"/>
  <c r="AF999" i="1"/>
  <c r="AK998" i="1"/>
  <c r="AJ998" i="1"/>
  <c r="AI998" i="1"/>
  <c r="AH998" i="1"/>
  <c r="AG998" i="1"/>
  <c r="AF998" i="1"/>
  <c r="AK997" i="1"/>
  <c r="AJ997" i="1"/>
  <c r="AI997" i="1"/>
  <c r="AH997" i="1"/>
  <c r="AG997" i="1"/>
  <c r="AF997" i="1"/>
  <c r="AK996" i="1"/>
  <c r="AJ996" i="1"/>
  <c r="AI996" i="1"/>
  <c r="AH996" i="1"/>
  <c r="AG996" i="1"/>
  <c r="AF996" i="1"/>
  <c r="AK995" i="1"/>
  <c r="AJ995" i="1"/>
  <c r="AI995" i="1"/>
  <c r="AH995" i="1"/>
  <c r="AG995" i="1"/>
  <c r="AF995" i="1"/>
  <c r="AK994" i="1"/>
  <c r="AJ994" i="1"/>
  <c r="AI994" i="1"/>
  <c r="AH994" i="1"/>
  <c r="AG994" i="1"/>
  <c r="AF994" i="1"/>
  <c r="AK993" i="1"/>
  <c r="AJ993" i="1"/>
  <c r="AI993" i="1"/>
  <c r="AH993" i="1"/>
  <c r="AG993" i="1"/>
  <c r="AF993" i="1"/>
  <c r="AK992" i="1"/>
  <c r="AJ992" i="1"/>
  <c r="AI992" i="1"/>
  <c r="AH992" i="1"/>
  <c r="AG992" i="1"/>
  <c r="AF992" i="1"/>
  <c r="AK991" i="1"/>
  <c r="AJ991" i="1"/>
  <c r="AI991" i="1"/>
  <c r="AH991" i="1"/>
  <c r="AG991" i="1"/>
  <c r="AF991" i="1"/>
  <c r="AK990" i="1"/>
  <c r="AJ990" i="1"/>
  <c r="AI990" i="1"/>
  <c r="AH990" i="1"/>
  <c r="AG990" i="1"/>
  <c r="AF990" i="1"/>
  <c r="AK989" i="1"/>
  <c r="AJ989" i="1"/>
  <c r="AI989" i="1"/>
  <c r="AH989" i="1"/>
  <c r="AG989" i="1"/>
  <c r="AF989" i="1"/>
  <c r="AK988" i="1"/>
  <c r="AJ988" i="1"/>
  <c r="AI988" i="1"/>
  <c r="AH988" i="1"/>
  <c r="AG988" i="1"/>
  <c r="AF988" i="1"/>
  <c r="AK987" i="1"/>
  <c r="AJ987" i="1"/>
  <c r="AI987" i="1"/>
  <c r="AH987" i="1"/>
  <c r="AG987" i="1"/>
  <c r="AF987" i="1"/>
  <c r="AK986" i="1"/>
  <c r="AJ986" i="1"/>
  <c r="AI986" i="1"/>
  <c r="AH986" i="1"/>
  <c r="AG986" i="1"/>
  <c r="AF986" i="1"/>
  <c r="AK985" i="1"/>
  <c r="AJ985" i="1"/>
  <c r="AI985" i="1"/>
  <c r="AH985" i="1"/>
  <c r="AG985" i="1"/>
  <c r="AF985" i="1"/>
  <c r="AK984" i="1"/>
  <c r="AJ984" i="1"/>
  <c r="AI984" i="1"/>
  <c r="AH984" i="1"/>
  <c r="AG984" i="1"/>
  <c r="AF984" i="1"/>
  <c r="AK983" i="1"/>
  <c r="AJ983" i="1"/>
  <c r="AI983" i="1"/>
  <c r="AH983" i="1"/>
  <c r="AG983" i="1"/>
  <c r="AF983" i="1"/>
  <c r="AK982" i="1"/>
  <c r="AJ982" i="1"/>
  <c r="AI982" i="1"/>
  <c r="AH982" i="1"/>
  <c r="AG982" i="1"/>
  <c r="AF982" i="1"/>
  <c r="AK981" i="1"/>
  <c r="AJ981" i="1"/>
  <c r="AI981" i="1"/>
  <c r="AH981" i="1"/>
  <c r="AG981" i="1"/>
  <c r="AF981" i="1"/>
  <c r="AK980" i="1"/>
  <c r="AJ980" i="1"/>
  <c r="AI980" i="1"/>
  <c r="AH980" i="1"/>
  <c r="AG980" i="1"/>
  <c r="AF980" i="1"/>
  <c r="AK979" i="1"/>
  <c r="AJ979" i="1"/>
  <c r="AI979" i="1"/>
  <c r="AH979" i="1"/>
  <c r="AG979" i="1"/>
  <c r="AF979" i="1"/>
  <c r="AK978" i="1"/>
  <c r="AJ978" i="1"/>
  <c r="AI978" i="1"/>
  <c r="AH978" i="1"/>
  <c r="AG978" i="1"/>
  <c r="AF978" i="1"/>
  <c r="AK977" i="1"/>
  <c r="AJ977" i="1"/>
  <c r="AI977" i="1"/>
  <c r="AH977" i="1"/>
  <c r="AG977" i="1"/>
  <c r="AF977" i="1"/>
  <c r="AK976" i="1"/>
  <c r="AJ976" i="1"/>
  <c r="AI976" i="1"/>
  <c r="AH976" i="1"/>
  <c r="AG976" i="1"/>
  <c r="AF976" i="1"/>
  <c r="AK975" i="1"/>
  <c r="AJ975" i="1"/>
  <c r="AI975" i="1"/>
  <c r="AH975" i="1"/>
  <c r="AG975" i="1"/>
  <c r="AF975" i="1"/>
  <c r="AK974" i="1"/>
  <c r="AJ974" i="1"/>
  <c r="AI974" i="1"/>
  <c r="AH974" i="1"/>
  <c r="AG974" i="1"/>
  <c r="AF974" i="1"/>
  <c r="AK973" i="1"/>
  <c r="AJ973" i="1"/>
  <c r="AI973" i="1"/>
  <c r="AH973" i="1"/>
  <c r="AG973" i="1"/>
  <c r="AF973" i="1"/>
  <c r="AK972" i="1"/>
  <c r="AJ972" i="1"/>
  <c r="AI972" i="1"/>
  <c r="AH972" i="1"/>
  <c r="AG972" i="1"/>
  <c r="AF972" i="1"/>
  <c r="AK971" i="1"/>
  <c r="AJ971" i="1"/>
  <c r="AI971" i="1"/>
  <c r="AH971" i="1"/>
  <c r="AG971" i="1"/>
  <c r="AF971" i="1"/>
  <c r="AK970" i="1"/>
  <c r="AJ970" i="1"/>
  <c r="AI970" i="1"/>
  <c r="AH970" i="1"/>
  <c r="AG970" i="1"/>
  <c r="AF970" i="1"/>
  <c r="AK969" i="1"/>
  <c r="AJ969" i="1"/>
  <c r="AI969" i="1"/>
  <c r="AH969" i="1"/>
  <c r="AG969" i="1"/>
  <c r="AF969" i="1"/>
  <c r="AK968" i="1"/>
  <c r="AJ968" i="1"/>
  <c r="AI968" i="1"/>
  <c r="AH968" i="1"/>
  <c r="AG968" i="1"/>
  <c r="AF968" i="1"/>
  <c r="AK967" i="1"/>
  <c r="AJ967" i="1"/>
  <c r="AI967" i="1"/>
  <c r="AH967" i="1"/>
  <c r="AG967" i="1"/>
  <c r="AF967" i="1"/>
  <c r="AK966" i="1"/>
  <c r="AJ966" i="1"/>
  <c r="AI966" i="1"/>
  <c r="AH966" i="1"/>
  <c r="AG966" i="1"/>
  <c r="AF966" i="1"/>
  <c r="AK965" i="1"/>
  <c r="AJ965" i="1"/>
  <c r="AI965" i="1"/>
  <c r="AH965" i="1"/>
  <c r="AG965" i="1"/>
  <c r="AF965" i="1"/>
  <c r="AK964" i="1"/>
  <c r="AJ964" i="1"/>
  <c r="AI964" i="1"/>
  <c r="AH964" i="1"/>
  <c r="AG964" i="1"/>
  <c r="AF964" i="1"/>
  <c r="AK963" i="1"/>
  <c r="AJ963" i="1"/>
  <c r="AI963" i="1"/>
  <c r="AH963" i="1"/>
  <c r="AG963" i="1"/>
  <c r="AF963" i="1"/>
  <c r="AK962" i="1"/>
  <c r="AJ962" i="1"/>
  <c r="AI962" i="1"/>
  <c r="AH962" i="1"/>
  <c r="AG962" i="1"/>
  <c r="AF962" i="1"/>
  <c r="AK961" i="1"/>
  <c r="AJ961" i="1"/>
  <c r="AI961" i="1"/>
  <c r="AH961" i="1"/>
  <c r="AG961" i="1"/>
  <c r="AF961" i="1"/>
  <c r="AK960" i="1"/>
  <c r="AJ960" i="1"/>
  <c r="AI960" i="1"/>
  <c r="AH960" i="1"/>
  <c r="AG960" i="1"/>
  <c r="AF960" i="1"/>
  <c r="AK959" i="1"/>
  <c r="AJ959" i="1"/>
  <c r="AI959" i="1"/>
  <c r="AH959" i="1"/>
  <c r="AG959" i="1"/>
  <c r="AF959" i="1"/>
  <c r="AK958" i="1"/>
  <c r="AJ958" i="1"/>
  <c r="AI958" i="1"/>
  <c r="AH958" i="1"/>
  <c r="AG958" i="1"/>
  <c r="AF958" i="1"/>
  <c r="AK957" i="1"/>
  <c r="AJ957" i="1"/>
  <c r="AI957" i="1"/>
  <c r="AH957" i="1"/>
  <c r="AG957" i="1"/>
  <c r="AF957" i="1"/>
  <c r="AK956" i="1"/>
  <c r="AJ956" i="1"/>
  <c r="AI956" i="1"/>
  <c r="AH956" i="1"/>
  <c r="AG956" i="1"/>
  <c r="AF956" i="1"/>
  <c r="AK955" i="1"/>
  <c r="AJ955" i="1"/>
  <c r="AI955" i="1"/>
  <c r="AH955" i="1"/>
  <c r="AG955" i="1"/>
  <c r="AF955" i="1"/>
  <c r="AK954" i="1"/>
  <c r="AJ954" i="1"/>
  <c r="AI954" i="1"/>
  <c r="AH954" i="1"/>
  <c r="AG954" i="1"/>
  <c r="AF954" i="1"/>
  <c r="AK953" i="1"/>
  <c r="AJ953" i="1"/>
  <c r="AI953" i="1"/>
  <c r="AH953" i="1"/>
  <c r="AG953" i="1"/>
  <c r="AF953" i="1"/>
  <c r="AK952" i="1"/>
  <c r="AJ952" i="1"/>
  <c r="AI952" i="1"/>
  <c r="AH952" i="1"/>
  <c r="AG952" i="1"/>
  <c r="AF952" i="1"/>
  <c r="AK951" i="1"/>
  <c r="AJ951" i="1"/>
  <c r="AI951" i="1"/>
  <c r="AH951" i="1"/>
  <c r="AG951" i="1"/>
  <c r="AF951" i="1"/>
  <c r="AK950" i="1"/>
  <c r="AJ950" i="1"/>
  <c r="AI950" i="1"/>
  <c r="AH950" i="1"/>
  <c r="AG950" i="1"/>
  <c r="AF950" i="1"/>
  <c r="AK949" i="1"/>
  <c r="AJ949" i="1"/>
  <c r="AI949" i="1"/>
  <c r="AH949" i="1"/>
  <c r="AG949" i="1"/>
  <c r="AF949" i="1"/>
  <c r="AK948" i="1"/>
  <c r="AJ948" i="1"/>
  <c r="AI948" i="1"/>
  <c r="AH948" i="1"/>
  <c r="AG948" i="1"/>
  <c r="AF948" i="1"/>
  <c r="AK947" i="1"/>
  <c r="AJ947" i="1"/>
  <c r="AI947" i="1"/>
  <c r="AH947" i="1"/>
  <c r="AG947" i="1"/>
  <c r="AF947" i="1"/>
  <c r="AK946" i="1"/>
  <c r="AJ946" i="1"/>
  <c r="AI946" i="1"/>
  <c r="AH946" i="1"/>
  <c r="AG946" i="1"/>
  <c r="AF946" i="1"/>
  <c r="AK945" i="1"/>
  <c r="AJ945" i="1"/>
  <c r="AI945" i="1"/>
  <c r="AH945" i="1"/>
  <c r="AG945" i="1"/>
  <c r="AF945" i="1"/>
  <c r="AK944" i="1"/>
  <c r="AJ944" i="1"/>
  <c r="AI944" i="1"/>
  <c r="AH944" i="1"/>
  <c r="AG944" i="1"/>
  <c r="AF944" i="1"/>
  <c r="AK943" i="1"/>
  <c r="AJ943" i="1"/>
  <c r="AI943" i="1"/>
  <c r="AH943" i="1"/>
  <c r="AG943" i="1"/>
  <c r="AF943" i="1"/>
  <c r="AK942" i="1"/>
  <c r="AJ942" i="1"/>
  <c r="AI942" i="1"/>
  <c r="AH942" i="1"/>
  <c r="AG942" i="1"/>
  <c r="AF942" i="1"/>
  <c r="AK941" i="1"/>
  <c r="AJ941" i="1"/>
  <c r="AI941" i="1"/>
  <c r="AH941" i="1"/>
  <c r="AG941" i="1"/>
  <c r="AF941" i="1"/>
  <c r="AK940" i="1"/>
  <c r="AJ940" i="1"/>
  <c r="AI940" i="1"/>
  <c r="AH940" i="1"/>
  <c r="AG940" i="1"/>
  <c r="AF940" i="1"/>
  <c r="AK939" i="1"/>
  <c r="AJ939" i="1"/>
  <c r="AI939" i="1"/>
  <c r="AH939" i="1"/>
  <c r="AG939" i="1"/>
  <c r="AF939" i="1"/>
  <c r="AK938" i="1"/>
  <c r="AJ938" i="1"/>
  <c r="AI938" i="1"/>
  <c r="AH938" i="1"/>
  <c r="AG938" i="1"/>
  <c r="AF938" i="1"/>
  <c r="AK937" i="1"/>
  <c r="AJ937" i="1"/>
  <c r="AI937" i="1"/>
  <c r="AH937" i="1"/>
  <c r="AG937" i="1"/>
  <c r="AF937" i="1"/>
  <c r="AK936" i="1"/>
  <c r="AJ936" i="1"/>
  <c r="AI936" i="1"/>
  <c r="AH936" i="1"/>
  <c r="AG936" i="1"/>
  <c r="AF936" i="1"/>
  <c r="AK935" i="1"/>
  <c r="AJ935" i="1"/>
  <c r="AI935" i="1"/>
  <c r="AH935" i="1"/>
  <c r="AG935" i="1"/>
  <c r="AF935" i="1"/>
  <c r="AK934" i="1"/>
  <c r="AJ934" i="1"/>
  <c r="AI934" i="1"/>
  <c r="AH934" i="1"/>
  <c r="AG934" i="1"/>
  <c r="AF934" i="1"/>
  <c r="AK933" i="1"/>
  <c r="AJ933" i="1"/>
  <c r="AI933" i="1"/>
  <c r="AH933" i="1"/>
  <c r="AG933" i="1"/>
  <c r="AF933" i="1"/>
  <c r="AK932" i="1"/>
  <c r="AJ932" i="1"/>
  <c r="AI932" i="1"/>
  <c r="AH932" i="1"/>
  <c r="AG932" i="1"/>
  <c r="AF932" i="1"/>
  <c r="AK931" i="1"/>
  <c r="AJ931" i="1"/>
  <c r="AI931" i="1"/>
  <c r="AH931" i="1"/>
  <c r="AG931" i="1"/>
  <c r="AF931" i="1"/>
  <c r="AK930" i="1"/>
  <c r="AJ930" i="1"/>
  <c r="AI930" i="1"/>
  <c r="AH930" i="1"/>
  <c r="AG930" i="1"/>
  <c r="AF930" i="1"/>
  <c r="AK929" i="1"/>
  <c r="AJ929" i="1"/>
  <c r="AI929" i="1"/>
  <c r="AH929" i="1"/>
  <c r="AG929" i="1"/>
  <c r="AF929" i="1"/>
  <c r="AK928" i="1"/>
  <c r="AJ928" i="1"/>
  <c r="AI928" i="1"/>
  <c r="AH928" i="1"/>
  <c r="AG928" i="1"/>
  <c r="AF928" i="1"/>
  <c r="AK927" i="1"/>
  <c r="AJ927" i="1"/>
  <c r="AI927" i="1"/>
  <c r="AH927" i="1"/>
  <c r="AG927" i="1"/>
  <c r="AF927" i="1"/>
  <c r="AK926" i="1"/>
  <c r="AJ926" i="1"/>
  <c r="AI926" i="1"/>
  <c r="AH926" i="1"/>
  <c r="AG926" i="1"/>
  <c r="AF926" i="1"/>
  <c r="AK925" i="1"/>
  <c r="AJ925" i="1"/>
  <c r="AI925" i="1"/>
  <c r="AH925" i="1"/>
  <c r="AG925" i="1"/>
  <c r="AF925" i="1"/>
  <c r="AK924" i="1"/>
  <c r="AJ924" i="1"/>
  <c r="AI924" i="1"/>
  <c r="AH924" i="1"/>
  <c r="AG924" i="1"/>
  <c r="AF924" i="1"/>
  <c r="AK923" i="1"/>
  <c r="AJ923" i="1"/>
  <c r="AI923" i="1"/>
  <c r="AH923" i="1"/>
  <c r="AG923" i="1"/>
  <c r="AF923" i="1"/>
  <c r="AK922" i="1"/>
  <c r="AJ922" i="1"/>
  <c r="AI922" i="1"/>
  <c r="AH922" i="1"/>
  <c r="AG922" i="1"/>
  <c r="AF922" i="1"/>
  <c r="AK921" i="1"/>
  <c r="AJ921" i="1"/>
  <c r="AI921" i="1"/>
  <c r="AH921" i="1"/>
  <c r="AG921" i="1"/>
  <c r="AF921" i="1"/>
  <c r="AK920" i="1"/>
  <c r="AJ920" i="1"/>
  <c r="AI920" i="1"/>
  <c r="AH920" i="1"/>
  <c r="AG920" i="1"/>
  <c r="AF920" i="1"/>
  <c r="AK919" i="1"/>
  <c r="AJ919" i="1"/>
  <c r="AI919" i="1"/>
  <c r="AH919" i="1"/>
  <c r="AG919" i="1"/>
  <c r="AF919" i="1"/>
  <c r="AK918" i="1"/>
  <c r="AJ918" i="1"/>
  <c r="AI918" i="1"/>
  <c r="AH918" i="1"/>
  <c r="AG918" i="1"/>
  <c r="AF918" i="1"/>
  <c r="AK917" i="1"/>
  <c r="AJ917" i="1"/>
  <c r="AI917" i="1"/>
  <c r="AH917" i="1"/>
  <c r="AG917" i="1"/>
  <c r="AF917" i="1"/>
  <c r="AK916" i="1"/>
  <c r="AJ916" i="1"/>
  <c r="AI916" i="1"/>
  <c r="AH916" i="1"/>
  <c r="AG916" i="1"/>
  <c r="AF916" i="1"/>
  <c r="AK915" i="1"/>
  <c r="AJ915" i="1"/>
  <c r="AI915" i="1"/>
  <c r="AH915" i="1"/>
  <c r="AG915" i="1"/>
  <c r="AF915" i="1"/>
  <c r="AK914" i="1"/>
  <c r="AJ914" i="1"/>
  <c r="AI914" i="1"/>
  <c r="AH914" i="1"/>
  <c r="AG914" i="1"/>
  <c r="AF914" i="1"/>
  <c r="AK913" i="1"/>
  <c r="AJ913" i="1"/>
  <c r="AI913" i="1"/>
  <c r="AH913" i="1"/>
  <c r="AG913" i="1"/>
  <c r="AF913" i="1"/>
  <c r="AK912" i="1"/>
  <c r="AJ912" i="1"/>
  <c r="AI912" i="1"/>
  <c r="AH912" i="1"/>
  <c r="AG912" i="1"/>
  <c r="AF912" i="1"/>
  <c r="AK911" i="1"/>
  <c r="AJ911" i="1"/>
  <c r="AI911" i="1"/>
  <c r="AH911" i="1"/>
  <c r="AG911" i="1"/>
  <c r="AF911" i="1"/>
  <c r="AK910" i="1"/>
  <c r="AJ910" i="1"/>
  <c r="AI910" i="1"/>
  <c r="AH910" i="1"/>
  <c r="AG910" i="1"/>
  <c r="AF910" i="1"/>
  <c r="AK909" i="1"/>
  <c r="AJ909" i="1"/>
  <c r="AI909" i="1"/>
  <c r="AH909" i="1"/>
  <c r="AG909" i="1"/>
  <c r="AF909" i="1"/>
  <c r="AK908" i="1"/>
  <c r="AJ908" i="1"/>
  <c r="AI908" i="1"/>
  <c r="AH908" i="1"/>
  <c r="AG908" i="1"/>
  <c r="AF908" i="1"/>
  <c r="AK907" i="1"/>
  <c r="AJ907" i="1"/>
  <c r="AI907" i="1"/>
  <c r="AH907" i="1"/>
  <c r="AG907" i="1"/>
  <c r="AF907" i="1"/>
  <c r="AK906" i="1"/>
  <c r="AJ906" i="1"/>
  <c r="AI906" i="1"/>
  <c r="AH906" i="1"/>
  <c r="AG906" i="1"/>
  <c r="AF906" i="1"/>
  <c r="AK905" i="1"/>
  <c r="AJ905" i="1"/>
  <c r="AI905" i="1"/>
  <c r="AH905" i="1"/>
  <c r="AG905" i="1"/>
  <c r="AF905" i="1"/>
  <c r="AK904" i="1"/>
  <c r="AJ904" i="1"/>
  <c r="AI904" i="1"/>
  <c r="AH904" i="1"/>
  <c r="AG904" i="1"/>
  <c r="AF904" i="1"/>
  <c r="AK903" i="1"/>
  <c r="AJ903" i="1"/>
  <c r="AI903" i="1"/>
  <c r="AH903" i="1"/>
  <c r="AG903" i="1"/>
  <c r="AF903" i="1"/>
  <c r="AK902" i="1"/>
  <c r="AJ902" i="1"/>
  <c r="AI902" i="1"/>
  <c r="AH902" i="1"/>
  <c r="AG902" i="1"/>
  <c r="AF902" i="1"/>
  <c r="AK901" i="1"/>
  <c r="AJ901" i="1"/>
  <c r="AI901" i="1"/>
  <c r="AH901" i="1"/>
  <c r="AG901" i="1"/>
  <c r="AF901" i="1"/>
  <c r="AK900" i="1"/>
  <c r="AJ900" i="1"/>
  <c r="AI900" i="1"/>
  <c r="AH900" i="1"/>
  <c r="AG900" i="1"/>
  <c r="AF900" i="1"/>
  <c r="AK899" i="1"/>
  <c r="AJ899" i="1"/>
  <c r="AI899" i="1"/>
  <c r="AH899" i="1"/>
  <c r="AG899" i="1"/>
  <c r="AF899" i="1"/>
  <c r="AK898" i="1"/>
  <c r="AJ898" i="1"/>
  <c r="AI898" i="1"/>
  <c r="AH898" i="1"/>
  <c r="AG898" i="1"/>
  <c r="AF898" i="1"/>
  <c r="AK897" i="1"/>
  <c r="AJ897" i="1"/>
  <c r="AI897" i="1"/>
  <c r="AH897" i="1"/>
  <c r="AG897" i="1"/>
  <c r="AF897" i="1"/>
  <c r="AK896" i="1"/>
  <c r="AJ896" i="1"/>
  <c r="AI896" i="1"/>
  <c r="AH896" i="1"/>
  <c r="AG896" i="1"/>
  <c r="AF896" i="1"/>
  <c r="AK895" i="1"/>
  <c r="AJ895" i="1"/>
  <c r="AI895" i="1"/>
  <c r="AH895" i="1"/>
  <c r="AG895" i="1"/>
  <c r="AF895" i="1"/>
  <c r="AK894" i="1"/>
  <c r="AJ894" i="1"/>
  <c r="AI894" i="1"/>
  <c r="AH894" i="1"/>
  <c r="AG894" i="1"/>
  <c r="AF894" i="1"/>
  <c r="AK893" i="1"/>
  <c r="AJ893" i="1"/>
  <c r="AI893" i="1"/>
  <c r="AH893" i="1"/>
  <c r="AG893" i="1"/>
  <c r="AF893" i="1"/>
  <c r="AK892" i="1"/>
  <c r="AJ892" i="1"/>
  <c r="AI892" i="1"/>
  <c r="AH892" i="1"/>
  <c r="AG892" i="1"/>
  <c r="AF892" i="1"/>
  <c r="AK891" i="1"/>
  <c r="AJ891" i="1"/>
  <c r="AI891" i="1"/>
  <c r="AH891" i="1"/>
  <c r="AG891" i="1"/>
  <c r="AF891" i="1"/>
  <c r="V891" i="1"/>
  <c r="AK890" i="1"/>
  <c r="AJ890" i="1"/>
  <c r="AI890" i="1"/>
  <c r="AH890" i="1"/>
  <c r="AG890" i="1"/>
  <c r="AF890" i="1"/>
  <c r="AK889" i="1"/>
  <c r="AJ889" i="1"/>
  <c r="AI889" i="1"/>
  <c r="AH889" i="1"/>
  <c r="AG889" i="1"/>
  <c r="AF889" i="1"/>
  <c r="AK888" i="1"/>
  <c r="AJ888" i="1"/>
  <c r="AI888" i="1"/>
  <c r="AH888" i="1"/>
  <c r="AG888" i="1"/>
  <c r="AF888" i="1"/>
  <c r="AK887" i="1"/>
  <c r="AJ887" i="1"/>
  <c r="AI887" i="1"/>
  <c r="AH887" i="1"/>
  <c r="AG887" i="1"/>
  <c r="AF887" i="1"/>
  <c r="AK886" i="1"/>
  <c r="AJ886" i="1"/>
  <c r="AI886" i="1"/>
  <c r="AH886" i="1"/>
  <c r="AG886" i="1"/>
  <c r="AF886" i="1"/>
  <c r="AK885" i="1"/>
  <c r="AJ885" i="1"/>
  <c r="AI885" i="1"/>
  <c r="AH885" i="1"/>
  <c r="AG885" i="1"/>
  <c r="AF885" i="1"/>
  <c r="AK884" i="1"/>
  <c r="AJ884" i="1"/>
  <c r="AI884" i="1"/>
  <c r="AH884" i="1"/>
  <c r="AG884" i="1"/>
  <c r="AF884" i="1"/>
  <c r="AK883" i="1"/>
  <c r="AJ883" i="1"/>
  <c r="AI883" i="1"/>
  <c r="AH883" i="1"/>
  <c r="AG883" i="1"/>
  <c r="AF883" i="1"/>
  <c r="AK882" i="1"/>
  <c r="AJ882" i="1"/>
  <c r="AI882" i="1"/>
  <c r="AH882" i="1"/>
  <c r="AG882" i="1"/>
  <c r="AF882" i="1"/>
  <c r="U882" i="1"/>
  <c r="AK881" i="1"/>
  <c r="AJ881" i="1"/>
  <c r="AI881" i="1"/>
  <c r="AH881" i="1"/>
  <c r="AG881" i="1"/>
  <c r="AF881" i="1"/>
  <c r="AK880" i="1"/>
  <c r="AJ880" i="1"/>
  <c r="AI880" i="1"/>
  <c r="AH880" i="1"/>
  <c r="AG880" i="1"/>
  <c r="AF880" i="1"/>
  <c r="AK879" i="1"/>
  <c r="AJ879" i="1"/>
  <c r="AI879" i="1"/>
  <c r="AH879" i="1"/>
  <c r="AG879" i="1"/>
  <c r="AF879" i="1"/>
  <c r="AK878" i="1"/>
  <c r="AJ878" i="1"/>
  <c r="AI878" i="1"/>
  <c r="AH878" i="1"/>
  <c r="AG878" i="1"/>
  <c r="AF878" i="1"/>
  <c r="AK877" i="1"/>
  <c r="AJ877" i="1"/>
  <c r="AI877" i="1"/>
  <c r="AH877" i="1"/>
  <c r="AG877" i="1"/>
  <c r="AF877" i="1"/>
  <c r="AK876" i="1"/>
  <c r="AJ876" i="1"/>
  <c r="AI876" i="1"/>
  <c r="AH876" i="1"/>
  <c r="AG876" i="1"/>
  <c r="AF876" i="1"/>
  <c r="AK875" i="1"/>
  <c r="AJ875" i="1"/>
  <c r="AI875" i="1"/>
  <c r="AH875" i="1"/>
  <c r="AG875" i="1"/>
  <c r="AF875" i="1"/>
  <c r="AK874" i="1"/>
  <c r="AJ874" i="1"/>
  <c r="AI874" i="1"/>
  <c r="AH874" i="1"/>
  <c r="AG874" i="1"/>
  <c r="AF874" i="1"/>
  <c r="AK873" i="1"/>
  <c r="AJ873" i="1"/>
  <c r="AI873" i="1"/>
  <c r="AH873" i="1"/>
  <c r="AG873" i="1"/>
  <c r="AF873" i="1"/>
  <c r="AK872" i="1"/>
  <c r="AJ872" i="1"/>
  <c r="AI872" i="1"/>
  <c r="AH872" i="1"/>
  <c r="AG872" i="1"/>
  <c r="AF872" i="1"/>
  <c r="AK871" i="1"/>
  <c r="AJ871" i="1"/>
  <c r="AI871" i="1"/>
  <c r="AH871" i="1"/>
  <c r="AG871" i="1"/>
  <c r="AF871" i="1"/>
  <c r="AK870" i="1"/>
  <c r="AJ870" i="1"/>
  <c r="AI870" i="1"/>
  <c r="AH870" i="1"/>
  <c r="AG870" i="1"/>
  <c r="AF870" i="1"/>
  <c r="AK869" i="1"/>
  <c r="AJ869" i="1"/>
  <c r="AI869" i="1"/>
  <c r="AH869" i="1"/>
  <c r="AG869" i="1"/>
  <c r="AF869" i="1"/>
  <c r="AK868" i="1"/>
  <c r="AJ868" i="1"/>
  <c r="AI868" i="1"/>
  <c r="AH868" i="1"/>
  <c r="AG868" i="1"/>
  <c r="AF868" i="1"/>
  <c r="AK867" i="1"/>
  <c r="AJ867" i="1"/>
  <c r="AI867" i="1"/>
  <c r="AH867" i="1"/>
  <c r="AG867" i="1"/>
  <c r="AF867" i="1"/>
  <c r="AK866" i="1"/>
  <c r="AJ866" i="1"/>
  <c r="AI866" i="1"/>
  <c r="AH866" i="1"/>
  <c r="AG866" i="1"/>
  <c r="AF866" i="1"/>
  <c r="AK865" i="1"/>
  <c r="AJ865" i="1"/>
  <c r="AI865" i="1"/>
  <c r="AH865" i="1"/>
  <c r="AG865" i="1"/>
  <c r="AF865" i="1"/>
  <c r="AK864" i="1"/>
  <c r="AJ864" i="1"/>
  <c r="AI864" i="1"/>
  <c r="AH864" i="1"/>
  <c r="AG864" i="1"/>
  <c r="AF864" i="1"/>
  <c r="AK863" i="1"/>
  <c r="AJ863" i="1"/>
  <c r="AI863" i="1"/>
  <c r="AH863" i="1"/>
  <c r="AG863" i="1"/>
  <c r="AF863" i="1"/>
  <c r="AK862" i="1"/>
  <c r="AJ862" i="1"/>
  <c r="AI862" i="1"/>
  <c r="AH862" i="1"/>
  <c r="AG862" i="1"/>
  <c r="AF862" i="1"/>
  <c r="AK861" i="1"/>
  <c r="AJ861" i="1"/>
  <c r="AI861" i="1"/>
  <c r="AH861" i="1"/>
  <c r="AG861" i="1"/>
  <c r="AF861" i="1"/>
  <c r="AK860" i="1"/>
  <c r="AJ860" i="1"/>
  <c r="AI860" i="1"/>
  <c r="AH860" i="1"/>
  <c r="AG860" i="1"/>
  <c r="AF860" i="1"/>
  <c r="AK859" i="1"/>
  <c r="AJ859" i="1"/>
  <c r="AI859" i="1"/>
  <c r="AH859" i="1"/>
  <c r="AG859" i="1"/>
  <c r="AF859" i="1"/>
  <c r="AK858" i="1"/>
  <c r="AJ858" i="1"/>
  <c r="AI858" i="1"/>
  <c r="AH858" i="1"/>
  <c r="AG858" i="1"/>
  <c r="AF858" i="1"/>
  <c r="AK857" i="1"/>
  <c r="AJ857" i="1"/>
  <c r="AI857" i="1"/>
  <c r="AH857" i="1"/>
  <c r="AG857" i="1"/>
  <c r="AF857" i="1"/>
  <c r="AK856" i="1"/>
  <c r="AJ856" i="1"/>
  <c r="AI856" i="1"/>
  <c r="AH856" i="1"/>
  <c r="AG856" i="1"/>
  <c r="AF856" i="1"/>
  <c r="AK855" i="1"/>
  <c r="AJ855" i="1"/>
  <c r="AI855" i="1"/>
  <c r="AH855" i="1"/>
  <c r="AG855" i="1"/>
  <c r="AF855" i="1"/>
  <c r="AK854" i="1"/>
  <c r="AJ854" i="1"/>
  <c r="AI854" i="1"/>
  <c r="AH854" i="1"/>
  <c r="AG854" i="1"/>
  <c r="AF854" i="1"/>
  <c r="AK853" i="1"/>
  <c r="AJ853" i="1"/>
  <c r="AI853" i="1"/>
  <c r="AH853" i="1"/>
  <c r="AG853" i="1"/>
  <c r="AF853" i="1"/>
  <c r="AK852" i="1"/>
  <c r="AJ852" i="1"/>
  <c r="AI852" i="1"/>
  <c r="AH852" i="1"/>
  <c r="AG852" i="1"/>
  <c r="AF852" i="1"/>
  <c r="AK851" i="1"/>
  <c r="AJ851" i="1"/>
  <c r="AI851" i="1"/>
  <c r="AH851" i="1"/>
  <c r="AG851" i="1"/>
  <c r="AF851" i="1"/>
  <c r="AK850" i="1"/>
  <c r="AJ850" i="1"/>
  <c r="AI850" i="1"/>
  <c r="AH850" i="1"/>
  <c r="AG850" i="1"/>
  <c r="AF850" i="1"/>
  <c r="AK849" i="1"/>
  <c r="AJ849" i="1"/>
  <c r="AI849" i="1"/>
  <c r="AH849" i="1"/>
  <c r="AG849" i="1"/>
  <c r="AF849" i="1"/>
  <c r="AK848" i="1"/>
  <c r="AJ848" i="1"/>
  <c r="AI848" i="1"/>
  <c r="AH848" i="1"/>
  <c r="AG848" i="1"/>
  <c r="AF848" i="1"/>
  <c r="AK847" i="1"/>
  <c r="AJ847" i="1"/>
  <c r="AI847" i="1"/>
  <c r="AH847" i="1"/>
  <c r="AG847" i="1"/>
  <c r="AF847" i="1"/>
  <c r="AK846" i="1"/>
  <c r="AJ846" i="1"/>
  <c r="AI846" i="1"/>
  <c r="AH846" i="1"/>
  <c r="AG846" i="1"/>
  <c r="AF846" i="1"/>
  <c r="AK845" i="1"/>
  <c r="AJ845" i="1"/>
  <c r="AI845" i="1"/>
  <c r="AH845" i="1"/>
  <c r="AG845" i="1"/>
  <c r="AF845" i="1"/>
  <c r="AK844" i="1"/>
  <c r="AJ844" i="1"/>
  <c r="AI844" i="1"/>
  <c r="AH844" i="1"/>
  <c r="AG844" i="1"/>
  <c r="AF844" i="1"/>
  <c r="AK843" i="1"/>
  <c r="AJ843" i="1"/>
  <c r="AI843" i="1"/>
  <c r="AH843" i="1"/>
  <c r="AG843" i="1"/>
  <c r="AF843" i="1"/>
  <c r="AK842" i="1"/>
  <c r="AJ842" i="1"/>
  <c r="AI842" i="1"/>
  <c r="AH842" i="1"/>
  <c r="AG842" i="1"/>
  <c r="AF842" i="1"/>
  <c r="AK841" i="1"/>
  <c r="AJ841" i="1"/>
  <c r="AI841" i="1"/>
  <c r="AH841" i="1"/>
  <c r="AG841" i="1"/>
  <c r="AF841" i="1"/>
  <c r="AK840" i="1"/>
  <c r="AJ840" i="1"/>
  <c r="AI840" i="1"/>
  <c r="AH840" i="1"/>
  <c r="AG840" i="1"/>
  <c r="AF840" i="1"/>
  <c r="AK839" i="1"/>
  <c r="AJ839" i="1"/>
  <c r="AI839" i="1"/>
  <c r="AH839" i="1"/>
  <c r="AG839" i="1"/>
  <c r="AF839" i="1"/>
  <c r="AK838" i="1"/>
  <c r="AJ838" i="1"/>
  <c r="AI838" i="1"/>
  <c r="AH838" i="1"/>
  <c r="AG838" i="1"/>
  <c r="AF838" i="1"/>
  <c r="AK837" i="1"/>
  <c r="AJ837" i="1"/>
  <c r="AI837" i="1"/>
  <c r="AH837" i="1"/>
  <c r="AG837" i="1"/>
  <c r="AF837" i="1"/>
  <c r="AK836" i="1"/>
  <c r="AJ836" i="1"/>
  <c r="AI836" i="1"/>
  <c r="AH836" i="1"/>
  <c r="AG836" i="1"/>
  <c r="AF836" i="1"/>
  <c r="AK835" i="1"/>
  <c r="AJ835" i="1"/>
  <c r="AI835" i="1"/>
  <c r="AH835" i="1"/>
  <c r="AG835" i="1"/>
  <c r="AF835" i="1"/>
  <c r="AK834" i="1"/>
  <c r="AJ834" i="1"/>
  <c r="AI834" i="1"/>
  <c r="AH834" i="1"/>
  <c r="AG834" i="1"/>
  <c r="AF834" i="1"/>
  <c r="AK833" i="1"/>
  <c r="AJ833" i="1"/>
  <c r="AI833" i="1"/>
  <c r="AH833" i="1"/>
  <c r="AG833" i="1"/>
  <c r="AF833" i="1"/>
  <c r="AK832" i="1"/>
  <c r="AJ832" i="1"/>
  <c r="AI832" i="1"/>
  <c r="AH832" i="1"/>
  <c r="AG832" i="1"/>
  <c r="AF832" i="1"/>
  <c r="AK831" i="1"/>
  <c r="AJ831" i="1"/>
  <c r="AI831" i="1"/>
  <c r="AH831" i="1"/>
  <c r="AG831" i="1"/>
  <c r="AF831" i="1"/>
  <c r="AK830" i="1"/>
  <c r="AJ830" i="1"/>
  <c r="AI830" i="1"/>
  <c r="AH830" i="1"/>
  <c r="AG830" i="1"/>
  <c r="AF830" i="1"/>
  <c r="AK829" i="1"/>
  <c r="AJ829" i="1"/>
  <c r="AI829" i="1"/>
  <c r="AH829" i="1"/>
  <c r="AG829" i="1"/>
  <c r="AF829" i="1"/>
  <c r="AK828" i="1"/>
  <c r="AJ828" i="1"/>
  <c r="AI828" i="1"/>
  <c r="AH828" i="1"/>
  <c r="AG828" i="1"/>
  <c r="AF828" i="1"/>
  <c r="AK827" i="1"/>
  <c r="AJ827" i="1"/>
  <c r="AI827" i="1"/>
  <c r="AH827" i="1"/>
  <c r="AG827" i="1"/>
  <c r="AF827" i="1"/>
  <c r="AK826" i="1"/>
  <c r="AJ826" i="1"/>
  <c r="AI826" i="1"/>
  <c r="AH826" i="1"/>
  <c r="AG826" i="1"/>
  <c r="AF826" i="1"/>
  <c r="AK825" i="1"/>
  <c r="AJ825" i="1"/>
  <c r="AI825" i="1"/>
  <c r="AH825" i="1"/>
  <c r="AG825" i="1"/>
  <c r="AF825" i="1"/>
  <c r="V825" i="1"/>
  <c r="AK824" i="1"/>
  <c r="AJ824" i="1"/>
  <c r="AI824" i="1"/>
  <c r="AH824" i="1"/>
  <c r="AG824" i="1"/>
  <c r="AF824" i="1"/>
  <c r="AK823" i="1"/>
  <c r="AJ823" i="1"/>
  <c r="AI823" i="1"/>
  <c r="AH823" i="1"/>
  <c r="AG823" i="1"/>
  <c r="AF823" i="1"/>
  <c r="AK822" i="1"/>
  <c r="AJ822" i="1"/>
  <c r="AI822" i="1"/>
  <c r="AH822" i="1"/>
  <c r="AG822" i="1"/>
  <c r="AF822" i="1"/>
  <c r="AK821" i="1"/>
  <c r="AJ821" i="1"/>
  <c r="AI821" i="1"/>
  <c r="AH821" i="1"/>
  <c r="AG821" i="1"/>
  <c r="AF821" i="1"/>
  <c r="AK820" i="1"/>
  <c r="AJ820" i="1"/>
  <c r="AI820" i="1"/>
  <c r="AH820" i="1"/>
  <c r="AG820" i="1"/>
  <c r="AF820" i="1"/>
  <c r="AK819" i="1"/>
  <c r="AJ819" i="1"/>
  <c r="AI819" i="1"/>
  <c r="AH819" i="1"/>
  <c r="AG819" i="1"/>
  <c r="AF819" i="1"/>
  <c r="AK818" i="1"/>
  <c r="AJ818" i="1"/>
  <c r="AI818" i="1"/>
  <c r="AH818" i="1"/>
  <c r="AG818" i="1"/>
  <c r="AF818" i="1"/>
  <c r="AK817" i="1"/>
  <c r="AJ817" i="1"/>
  <c r="AI817" i="1"/>
  <c r="AH817" i="1"/>
  <c r="AG817" i="1"/>
  <c r="AF817" i="1"/>
  <c r="AK816" i="1"/>
  <c r="AJ816" i="1"/>
  <c r="AI816" i="1"/>
  <c r="AH816" i="1"/>
  <c r="AG816" i="1"/>
  <c r="AF816" i="1"/>
  <c r="AK815" i="1"/>
  <c r="AJ815" i="1"/>
  <c r="AI815" i="1"/>
  <c r="AH815" i="1"/>
  <c r="AG815" i="1"/>
  <c r="AF815" i="1"/>
  <c r="AK814" i="1"/>
  <c r="AJ814" i="1"/>
  <c r="AI814" i="1"/>
  <c r="AH814" i="1"/>
  <c r="AG814" i="1"/>
  <c r="AF814" i="1"/>
  <c r="AK813" i="1"/>
  <c r="AJ813" i="1"/>
  <c r="AI813" i="1"/>
  <c r="AH813" i="1"/>
  <c r="AG813" i="1"/>
  <c r="AF813" i="1"/>
  <c r="AK812" i="1"/>
  <c r="AJ812" i="1"/>
  <c r="AI812" i="1"/>
  <c r="AH812" i="1"/>
  <c r="AG812" i="1"/>
  <c r="AF812" i="1"/>
  <c r="AK811" i="1"/>
  <c r="AJ811" i="1"/>
  <c r="AI811" i="1"/>
  <c r="AH811" i="1"/>
  <c r="AG811" i="1"/>
  <c r="AF811" i="1"/>
  <c r="AK810" i="1"/>
  <c r="AJ810" i="1"/>
  <c r="AI810" i="1"/>
  <c r="AH810" i="1"/>
  <c r="AG810" i="1"/>
  <c r="AF810" i="1"/>
  <c r="AK809" i="1"/>
  <c r="AJ809" i="1"/>
  <c r="AI809" i="1"/>
  <c r="AH809" i="1"/>
  <c r="AG809" i="1"/>
  <c r="AF809" i="1"/>
  <c r="AK808" i="1"/>
  <c r="AJ808" i="1"/>
  <c r="AI808" i="1"/>
  <c r="AH808" i="1"/>
  <c r="AG808" i="1"/>
  <c r="AF808" i="1"/>
  <c r="AK807" i="1"/>
  <c r="AJ807" i="1"/>
  <c r="AI807" i="1"/>
  <c r="AH807" i="1"/>
  <c r="AG807" i="1"/>
  <c r="AF807" i="1"/>
  <c r="AK806" i="1"/>
  <c r="AJ806" i="1"/>
  <c r="AI806" i="1"/>
  <c r="AH806" i="1"/>
  <c r="AG806" i="1"/>
  <c r="AF806" i="1"/>
  <c r="AK805" i="1"/>
  <c r="AJ805" i="1"/>
  <c r="AI805" i="1"/>
  <c r="AH805" i="1"/>
  <c r="AG805" i="1"/>
  <c r="AF805" i="1"/>
  <c r="AK804" i="1"/>
  <c r="AJ804" i="1"/>
  <c r="AI804" i="1"/>
  <c r="AH804" i="1"/>
  <c r="AG804" i="1"/>
  <c r="AF804" i="1"/>
  <c r="AK803" i="1"/>
  <c r="AJ803" i="1"/>
  <c r="AI803" i="1"/>
  <c r="AH803" i="1"/>
  <c r="AG803" i="1"/>
  <c r="AF803" i="1"/>
  <c r="AK802" i="1"/>
  <c r="AJ802" i="1"/>
  <c r="AI802" i="1"/>
  <c r="AH802" i="1"/>
  <c r="AG802" i="1"/>
  <c r="AF802" i="1"/>
  <c r="AK801" i="1"/>
  <c r="AJ801" i="1"/>
  <c r="AI801" i="1"/>
  <c r="AH801" i="1"/>
  <c r="AG801" i="1"/>
  <c r="AF801" i="1"/>
  <c r="AK800" i="1"/>
  <c r="AJ800" i="1"/>
  <c r="AI800" i="1"/>
  <c r="AH800" i="1"/>
  <c r="AG800" i="1"/>
  <c r="AF800" i="1"/>
  <c r="AK799" i="1"/>
  <c r="AJ799" i="1"/>
  <c r="AI799" i="1"/>
  <c r="AH799" i="1"/>
  <c r="AG799" i="1"/>
  <c r="AF799" i="1"/>
  <c r="AK798" i="1"/>
  <c r="AJ798" i="1"/>
  <c r="AI798" i="1"/>
  <c r="AH798" i="1"/>
  <c r="AG798" i="1"/>
  <c r="AF798" i="1"/>
  <c r="AK797" i="1"/>
  <c r="AJ797" i="1"/>
  <c r="AI797" i="1"/>
  <c r="AH797" i="1"/>
  <c r="AG797" i="1"/>
  <c r="AF797" i="1"/>
  <c r="AK796" i="1"/>
  <c r="AJ796" i="1"/>
  <c r="AI796" i="1"/>
  <c r="AH796" i="1"/>
  <c r="AG796" i="1"/>
  <c r="AF796" i="1"/>
  <c r="AK795" i="1"/>
  <c r="AJ795" i="1"/>
  <c r="AI795" i="1"/>
  <c r="AH795" i="1"/>
  <c r="AG795" i="1"/>
  <c r="AF795" i="1"/>
  <c r="AK794" i="1"/>
  <c r="AJ794" i="1"/>
  <c r="AI794" i="1"/>
  <c r="AH794" i="1"/>
  <c r="AG794" i="1"/>
  <c r="AF794" i="1"/>
  <c r="AK793" i="1"/>
  <c r="AJ793" i="1"/>
  <c r="AI793" i="1"/>
  <c r="AH793" i="1"/>
  <c r="AG793" i="1"/>
  <c r="AF793" i="1"/>
  <c r="AK792" i="1"/>
  <c r="AJ792" i="1"/>
  <c r="AI792" i="1"/>
  <c r="AH792" i="1"/>
  <c r="AG792" i="1"/>
  <c r="AF792" i="1"/>
  <c r="AK791" i="1"/>
  <c r="AJ791" i="1"/>
  <c r="AI791" i="1"/>
  <c r="AH791" i="1"/>
  <c r="AG791" i="1"/>
  <c r="AF791" i="1"/>
  <c r="AK790" i="1"/>
  <c r="AJ790" i="1"/>
  <c r="AI790" i="1"/>
  <c r="AH790" i="1"/>
  <c r="AG790" i="1"/>
  <c r="AF790" i="1"/>
  <c r="AK789" i="1"/>
  <c r="AJ789" i="1"/>
  <c r="AI789" i="1"/>
  <c r="AH789" i="1"/>
  <c r="AG789" i="1"/>
  <c r="AF789" i="1"/>
  <c r="AK788" i="1"/>
  <c r="AJ788" i="1"/>
  <c r="AI788" i="1"/>
  <c r="AH788" i="1"/>
  <c r="AG788" i="1"/>
  <c r="AF788" i="1"/>
  <c r="AK787" i="1"/>
  <c r="AJ787" i="1"/>
  <c r="AI787" i="1"/>
  <c r="AH787" i="1"/>
  <c r="AG787" i="1"/>
  <c r="AF787" i="1"/>
  <c r="AK786" i="1"/>
  <c r="AJ786" i="1"/>
  <c r="AI786" i="1"/>
  <c r="AH786" i="1"/>
  <c r="AG786" i="1"/>
  <c r="AF786" i="1"/>
  <c r="AK785" i="1"/>
  <c r="AJ785" i="1"/>
  <c r="AI785" i="1"/>
  <c r="AH785" i="1"/>
  <c r="AG785" i="1"/>
  <c r="AF785" i="1"/>
  <c r="AK784" i="1"/>
  <c r="AJ784" i="1"/>
  <c r="AI784" i="1"/>
  <c r="AH784" i="1"/>
  <c r="AG784" i="1"/>
  <c r="AF784" i="1"/>
  <c r="AK783" i="1"/>
  <c r="AJ783" i="1"/>
  <c r="AI783" i="1"/>
  <c r="AH783" i="1"/>
  <c r="AG783" i="1"/>
  <c r="AF783" i="1"/>
  <c r="AK782" i="1"/>
  <c r="AJ782" i="1"/>
  <c r="AI782" i="1"/>
  <c r="AH782" i="1"/>
  <c r="AG782" i="1"/>
  <c r="AF782" i="1"/>
  <c r="AK781" i="1"/>
  <c r="AJ781" i="1"/>
  <c r="AI781" i="1"/>
  <c r="AH781" i="1"/>
  <c r="AG781" i="1"/>
  <c r="AF781" i="1"/>
  <c r="AK780" i="1"/>
  <c r="AJ780" i="1"/>
  <c r="AI780" i="1"/>
  <c r="AH780" i="1"/>
  <c r="AG780" i="1"/>
  <c r="AF780" i="1"/>
  <c r="AK779" i="1"/>
  <c r="AJ779" i="1"/>
  <c r="AI779" i="1"/>
  <c r="AH779" i="1"/>
  <c r="AG779" i="1"/>
  <c r="AF779" i="1"/>
  <c r="AK778" i="1"/>
  <c r="AJ778" i="1"/>
  <c r="AI778" i="1"/>
  <c r="AH778" i="1"/>
  <c r="AG778" i="1"/>
  <c r="AF778" i="1"/>
  <c r="AK777" i="1"/>
  <c r="AJ777" i="1"/>
  <c r="AI777" i="1"/>
  <c r="AH777" i="1"/>
  <c r="AG777" i="1"/>
  <c r="AF777" i="1"/>
  <c r="AK776" i="1"/>
  <c r="AJ776" i="1"/>
  <c r="AI776" i="1"/>
  <c r="AH776" i="1"/>
  <c r="AG776" i="1"/>
  <c r="AF776" i="1"/>
  <c r="AK775" i="1"/>
  <c r="AJ775" i="1"/>
  <c r="AI775" i="1"/>
  <c r="AH775" i="1"/>
  <c r="AG775" i="1"/>
  <c r="AF775" i="1"/>
  <c r="AK774" i="1"/>
  <c r="AJ774" i="1"/>
  <c r="AI774" i="1"/>
  <c r="AH774" i="1"/>
  <c r="AG774" i="1"/>
  <c r="AF774" i="1"/>
  <c r="AK773" i="1"/>
  <c r="AJ773" i="1"/>
  <c r="AI773" i="1"/>
  <c r="AH773" i="1"/>
  <c r="AG773" i="1"/>
  <c r="AF773" i="1"/>
  <c r="AK772" i="1"/>
  <c r="AJ772" i="1"/>
  <c r="AI772" i="1"/>
  <c r="AH772" i="1"/>
  <c r="AG772" i="1"/>
  <c r="AF772" i="1"/>
  <c r="AK771" i="1"/>
  <c r="AJ771" i="1"/>
  <c r="AI771" i="1"/>
  <c r="AH771" i="1"/>
  <c r="AG771" i="1"/>
  <c r="AF771" i="1"/>
  <c r="AK770" i="1"/>
  <c r="AJ770" i="1"/>
  <c r="AI770" i="1"/>
  <c r="AH770" i="1"/>
  <c r="AG770" i="1"/>
  <c r="AF770" i="1"/>
  <c r="AK769" i="1"/>
  <c r="AJ769" i="1"/>
  <c r="AI769" i="1"/>
  <c r="AH769" i="1"/>
  <c r="AG769" i="1"/>
  <c r="AF769" i="1"/>
  <c r="AK768" i="1"/>
  <c r="AJ768" i="1"/>
  <c r="AI768" i="1"/>
  <c r="AH768" i="1"/>
  <c r="AG768" i="1"/>
  <c r="AF768" i="1"/>
  <c r="AK767" i="1"/>
  <c r="AJ767" i="1"/>
  <c r="AI767" i="1"/>
  <c r="AH767" i="1"/>
  <c r="AG767" i="1"/>
  <c r="AF767" i="1"/>
  <c r="AK766" i="1"/>
  <c r="AJ766" i="1"/>
  <c r="AI766" i="1"/>
  <c r="AH766" i="1"/>
  <c r="AG766" i="1"/>
  <c r="AF766" i="1"/>
  <c r="AK765" i="1"/>
  <c r="AJ765" i="1"/>
  <c r="AI765" i="1"/>
  <c r="AH765" i="1"/>
  <c r="AG765" i="1"/>
  <c r="AF765" i="1"/>
  <c r="AK764" i="1"/>
  <c r="AJ764" i="1"/>
  <c r="AI764" i="1"/>
  <c r="AH764" i="1"/>
  <c r="AG764" i="1"/>
  <c r="AF764" i="1"/>
  <c r="AK763" i="1"/>
  <c r="AJ763" i="1"/>
  <c r="AI763" i="1"/>
  <c r="AH763" i="1"/>
  <c r="AG763" i="1"/>
  <c r="AF763" i="1"/>
  <c r="AK762" i="1"/>
  <c r="AJ762" i="1"/>
  <c r="AI762" i="1"/>
  <c r="AH762" i="1"/>
  <c r="AG762" i="1"/>
  <c r="AF762" i="1"/>
  <c r="AK761" i="1"/>
  <c r="AJ761" i="1"/>
  <c r="AI761" i="1"/>
  <c r="AH761" i="1"/>
  <c r="AG761" i="1"/>
  <c r="AF761" i="1"/>
  <c r="AK760" i="1"/>
  <c r="AJ760" i="1"/>
  <c r="AI760" i="1"/>
  <c r="AH760" i="1"/>
  <c r="AG760" i="1"/>
  <c r="AF760" i="1"/>
  <c r="AK759" i="1"/>
  <c r="AJ759" i="1"/>
  <c r="AI759" i="1"/>
  <c r="AH759" i="1"/>
  <c r="AG759" i="1"/>
  <c r="AF759" i="1"/>
  <c r="AK758" i="1"/>
  <c r="AJ758" i="1"/>
  <c r="AI758" i="1"/>
  <c r="AH758" i="1"/>
  <c r="AG758" i="1"/>
  <c r="AF758" i="1"/>
  <c r="AK757" i="1"/>
  <c r="AJ757" i="1"/>
  <c r="AI757" i="1"/>
  <c r="AH757" i="1"/>
  <c r="AG757" i="1"/>
  <c r="AF757" i="1"/>
  <c r="AK756" i="1"/>
  <c r="AJ756" i="1"/>
  <c r="AI756" i="1"/>
  <c r="AH756" i="1"/>
  <c r="AG756" i="1"/>
  <c r="AF756" i="1"/>
  <c r="AK755" i="1"/>
  <c r="AJ755" i="1"/>
  <c r="AI755" i="1"/>
  <c r="AH755" i="1"/>
  <c r="AG755" i="1"/>
  <c r="AF755" i="1"/>
  <c r="AK754" i="1"/>
  <c r="AJ754" i="1"/>
  <c r="AI754" i="1"/>
  <c r="AH754" i="1"/>
  <c r="AG754" i="1"/>
  <c r="AF754" i="1"/>
  <c r="AK753" i="1"/>
  <c r="AJ753" i="1"/>
  <c r="AI753" i="1"/>
  <c r="AH753" i="1"/>
  <c r="AG753" i="1"/>
  <c r="AF753" i="1"/>
  <c r="AK752" i="1"/>
  <c r="AJ752" i="1"/>
  <c r="AI752" i="1"/>
  <c r="AH752" i="1"/>
  <c r="AG752" i="1"/>
  <c r="AF752" i="1"/>
  <c r="AK751" i="1"/>
  <c r="AJ751" i="1"/>
  <c r="AI751" i="1"/>
  <c r="AH751" i="1"/>
  <c r="AG751" i="1"/>
  <c r="AF751" i="1"/>
  <c r="AK750" i="1"/>
  <c r="AJ750" i="1"/>
  <c r="AI750" i="1"/>
  <c r="AH750" i="1"/>
  <c r="AG750" i="1"/>
  <c r="AF750" i="1"/>
  <c r="AK749" i="1"/>
  <c r="AJ749" i="1"/>
  <c r="AI749" i="1"/>
  <c r="AH749" i="1"/>
  <c r="AG749" i="1"/>
  <c r="AF749" i="1"/>
  <c r="AK748" i="1"/>
  <c r="AJ748" i="1"/>
  <c r="AI748" i="1"/>
  <c r="AH748" i="1"/>
  <c r="AG748" i="1"/>
  <c r="AF748" i="1"/>
  <c r="AK747" i="1"/>
  <c r="AJ747" i="1"/>
  <c r="AI747" i="1"/>
  <c r="AH747" i="1"/>
  <c r="AG747" i="1"/>
  <c r="AF747" i="1"/>
  <c r="AK746" i="1"/>
  <c r="AJ746" i="1"/>
  <c r="AI746" i="1"/>
  <c r="AH746" i="1"/>
  <c r="AG746" i="1"/>
  <c r="AF746" i="1"/>
  <c r="AK745" i="1"/>
  <c r="AJ745" i="1"/>
  <c r="AI745" i="1"/>
  <c r="AH745" i="1"/>
  <c r="AG745" i="1"/>
  <c r="AF745" i="1"/>
  <c r="AK744" i="1"/>
  <c r="AJ744" i="1"/>
  <c r="AI744" i="1"/>
  <c r="AH744" i="1"/>
  <c r="AG744" i="1"/>
  <c r="AF744" i="1"/>
  <c r="AK743" i="1"/>
  <c r="AJ743" i="1"/>
  <c r="AI743" i="1"/>
  <c r="AH743" i="1"/>
  <c r="AG743" i="1"/>
  <c r="AF743" i="1"/>
  <c r="AK742" i="1"/>
  <c r="AJ742" i="1"/>
  <c r="AI742" i="1"/>
  <c r="AH742" i="1"/>
  <c r="AG742" i="1"/>
  <c r="AF742" i="1"/>
  <c r="AK741" i="1"/>
  <c r="AJ741" i="1"/>
  <c r="AI741" i="1"/>
  <c r="AH741" i="1"/>
  <c r="AG741" i="1"/>
  <c r="AF741" i="1"/>
  <c r="AK740" i="1"/>
  <c r="AJ740" i="1"/>
  <c r="AI740" i="1"/>
  <c r="AH740" i="1"/>
  <c r="AG740" i="1"/>
  <c r="AF740" i="1"/>
  <c r="AK739" i="1"/>
  <c r="AJ739" i="1"/>
  <c r="AI739" i="1"/>
  <c r="AH739" i="1"/>
  <c r="AG739" i="1"/>
  <c r="AF739" i="1"/>
  <c r="AK738" i="1"/>
  <c r="AJ738" i="1"/>
  <c r="AI738" i="1"/>
  <c r="AH738" i="1"/>
  <c r="AG738" i="1"/>
  <c r="AF738" i="1"/>
  <c r="AK737" i="1"/>
  <c r="AJ737" i="1"/>
  <c r="AI737" i="1"/>
  <c r="AH737" i="1"/>
  <c r="AG737" i="1"/>
  <c r="AF737" i="1"/>
  <c r="AK736" i="1"/>
  <c r="AJ736" i="1"/>
  <c r="AI736" i="1"/>
  <c r="AH736" i="1"/>
  <c r="AG736" i="1"/>
  <c r="AF736" i="1"/>
  <c r="AK735" i="1"/>
  <c r="AJ735" i="1"/>
  <c r="AI735" i="1"/>
  <c r="AH735" i="1"/>
  <c r="AG735" i="1"/>
  <c r="AF735" i="1"/>
  <c r="AK734" i="1"/>
  <c r="AJ734" i="1"/>
  <c r="AI734" i="1"/>
  <c r="AH734" i="1"/>
  <c r="AG734" i="1"/>
  <c r="AF734" i="1"/>
  <c r="AK733" i="1"/>
  <c r="AJ733" i="1"/>
  <c r="AI733" i="1"/>
  <c r="AH733" i="1"/>
  <c r="AG733" i="1"/>
  <c r="AF733" i="1"/>
  <c r="AK732" i="1"/>
  <c r="AJ732" i="1"/>
  <c r="AI732" i="1"/>
  <c r="AH732" i="1"/>
  <c r="AG732" i="1"/>
  <c r="AF732" i="1"/>
  <c r="AK731" i="1"/>
  <c r="AJ731" i="1"/>
  <c r="AI731" i="1"/>
  <c r="AH731" i="1"/>
  <c r="AG731" i="1"/>
  <c r="AF731" i="1"/>
  <c r="AK730" i="1"/>
  <c r="AJ730" i="1"/>
  <c r="AI730" i="1"/>
  <c r="AH730" i="1"/>
  <c r="AG730" i="1"/>
  <c r="AF730" i="1"/>
  <c r="AK729" i="1"/>
  <c r="AJ729" i="1"/>
  <c r="AI729" i="1"/>
  <c r="AH729" i="1"/>
  <c r="AG729" i="1"/>
  <c r="AF729" i="1"/>
  <c r="AK728" i="1"/>
  <c r="AJ728" i="1"/>
  <c r="AI728" i="1"/>
  <c r="AH728" i="1"/>
  <c r="AG728" i="1"/>
  <c r="AF728" i="1"/>
  <c r="AK727" i="1"/>
  <c r="AJ727" i="1"/>
  <c r="AI727" i="1"/>
  <c r="AH727" i="1"/>
  <c r="AG727" i="1"/>
  <c r="AF727" i="1"/>
  <c r="AK726" i="1"/>
  <c r="AJ726" i="1"/>
  <c r="AI726" i="1"/>
  <c r="AH726" i="1"/>
  <c r="AG726" i="1"/>
  <c r="AF726" i="1"/>
  <c r="AK725" i="1"/>
  <c r="AJ725" i="1"/>
  <c r="AI725" i="1"/>
  <c r="AH725" i="1"/>
  <c r="AG725" i="1"/>
  <c r="AF725" i="1"/>
  <c r="AK724" i="1"/>
  <c r="AJ724" i="1"/>
  <c r="AI724" i="1"/>
  <c r="AH724" i="1"/>
  <c r="AG724" i="1"/>
  <c r="AF724" i="1"/>
  <c r="AK723" i="1"/>
  <c r="AJ723" i="1"/>
  <c r="AI723" i="1"/>
  <c r="AH723" i="1"/>
  <c r="AG723" i="1"/>
  <c r="AF723" i="1"/>
  <c r="AK722" i="1"/>
  <c r="AJ722" i="1"/>
  <c r="AI722" i="1"/>
  <c r="AH722" i="1"/>
  <c r="AG722" i="1"/>
  <c r="AF722" i="1"/>
  <c r="AK721" i="1"/>
  <c r="AJ721" i="1"/>
  <c r="AI721" i="1"/>
  <c r="AH721" i="1"/>
  <c r="AG721" i="1"/>
  <c r="AF721" i="1"/>
  <c r="AK720" i="1"/>
  <c r="AJ720" i="1"/>
  <c r="AI720" i="1"/>
  <c r="AH720" i="1"/>
  <c r="AG720" i="1"/>
  <c r="AF720" i="1"/>
  <c r="AK719" i="1"/>
  <c r="AJ719" i="1"/>
  <c r="AI719" i="1"/>
  <c r="AH719" i="1"/>
  <c r="AG719" i="1"/>
  <c r="AF719" i="1"/>
  <c r="AK718" i="1"/>
  <c r="AJ718" i="1"/>
  <c r="AI718" i="1"/>
  <c r="AH718" i="1"/>
  <c r="AG718" i="1"/>
  <c r="AF718" i="1"/>
  <c r="AK717" i="1"/>
  <c r="AJ717" i="1"/>
  <c r="AI717" i="1"/>
  <c r="AH717" i="1"/>
  <c r="AG717" i="1"/>
  <c r="AF717" i="1"/>
  <c r="AK716" i="1"/>
  <c r="AJ716" i="1"/>
  <c r="AI716" i="1"/>
  <c r="AH716" i="1"/>
  <c r="AG716" i="1"/>
  <c r="AF716" i="1"/>
  <c r="AK715" i="1"/>
  <c r="AJ715" i="1"/>
  <c r="AI715" i="1"/>
  <c r="AH715" i="1"/>
  <c r="AG715" i="1"/>
  <c r="AF715" i="1"/>
  <c r="AK714" i="1"/>
  <c r="AJ714" i="1"/>
  <c r="AI714" i="1"/>
  <c r="AH714" i="1"/>
  <c r="AG714" i="1"/>
  <c r="AF714" i="1"/>
  <c r="AK713" i="1"/>
  <c r="AJ713" i="1"/>
  <c r="AI713" i="1"/>
  <c r="AH713" i="1"/>
  <c r="AG713" i="1"/>
  <c r="AF713" i="1"/>
  <c r="AK712" i="1"/>
  <c r="AJ712" i="1"/>
  <c r="AI712" i="1"/>
  <c r="AH712" i="1"/>
  <c r="AG712" i="1"/>
  <c r="AF712" i="1"/>
  <c r="AK711" i="1"/>
  <c r="AJ711" i="1"/>
  <c r="AI711" i="1"/>
  <c r="AH711" i="1"/>
  <c r="AG711" i="1"/>
  <c r="AF711" i="1"/>
  <c r="AK710" i="1"/>
  <c r="AJ710" i="1"/>
  <c r="AI710" i="1"/>
  <c r="AH710" i="1"/>
  <c r="AG710" i="1"/>
  <c r="AF710" i="1"/>
  <c r="AK709" i="1"/>
  <c r="AJ709" i="1"/>
  <c r="AI709" i="1"/>
  <c r="AH709" i="1"/>
  <c r="AG709" i="1"/>
  <c r="AF709" i="1"/>
  <c r="AK708" i="1"/>
  <c r="AJ708" i="1"/>
  <c r="AI708" i="1"/>
  <c r="AH708" i="1"/>
  <c r="AG708" i="1"/>
  <c r="AF708" i="1"/>
  <c r="AK707" i="1"/>
  <c r="AJ707" i="1"/>
  <c r="AI707" i="1"/>
  <c r="AH707" i="1"/>
  <c r="AG707" i="1"/>
  <c r="AF707" i="1"/>
  <c r="AK706" i="1"/>
  <c r="AJ706" i="1"/>
  <c r="AI706" i="1"/>
  <c r="AH706" i="1"/>
  <c r="AG706" i="1"/>
  <c r="AF706" i="1"/>
  <c r="AK705" i="1"/>
  <c r="AJ705" i="1"/>
  <c r="AI705" i="1"/>
  <c r="AH705" i="1"/>
  <c r="AG705" i="1"/>
  <c r="AF705" i="1"/>
  <c r="AK704" i="1"/>
  <c r="AJ704" i="1"/>
  <c r="AI704" i="1"/>
  <c r="AH704" i="1"/>
  <c r="AG704" i="1"/>
  <c r="AF704" i="1"/>
  <c r="AK703" i="1"/>
  <c r="AJ703" i="1"/>
  <c r="AI703" i="1"/>
  <c r="AH703" i="1"/>
  <c r="AG703" i="1"/>
  <c r="AF703" i="1"/>
  <c r="AK702" i="1"/>
  <c r="AJ702" i="1"/>
  <c r="AI702" i="1"/>
  <c r="AH702" i="1"/>
  <c r="AG702" i="1"/>
  <c r="AF702" i="1"/>
  <c r="AK701" i="1"/>
  <c r="AJ701" i="1"/>
  <c r="AI701" i="1"/>
  <c r="AH701" i="1"/>
  <c r="AG701" i="1"/>
  <c r="AF701" i="1"/>
  <c r="AK700" i="1"/>
  <c r="AJ700" i="1"/>
  <c r="AI700" i="1"/>
  <c r="AH700" i="1"/>
  <c r="AG700" i="1"/>
  <c r="AF700" i="1"/>
  <c r="AK699" i="1"/>
  <c r="AJ699" i="1"/>
  <c r="AI699" i="1"/>
  <c r="AH699" i="1"/>
  <c r="AG699" i="1"/>
  <c r="AF699" i="1"/>
  <c r="AK698" i="1"/>
  <c r="AJ698" i="1"/>
  <c r="AI698" i="1"/>
  <c r="AH698" i="1"/>
  <c r="AG698" i="1"/>
  <c r="AF698" i="1"/>
  <c r="AK697" i="1"/>
  <c r="AJ697" i="1"/>
  <c r="AI697" i="1"/>
  <c r="AH697" i="1"/>
  <c r="AG697" i="1"/>
  <c r="AF697" i="1"/>
  <c r="AK696" i="1"/>
  <c r="AJ696" i="1"/>
  <c r="AI696" i="1"/>
  <c r="AH696" i="1"/>
  <c r="AG696" i="1"/>
  <c r="AF696" i="1"/>
  <c r="AK695" i="1"/>
  <c r="AJ695" i="1"/>
  <c r="AI695" i="1"/>
  <c r="AH695" i="1"/>
  <c r="AG695" i="1"/>
  <c r="AF695" i="1"/>
  <c r="AK694" i="1"/>
  <c r="AJ694" i="1"/>
  <c r="AI694" i="1"/>
  <c r="AH694" i="1"/>
  <c r="AG694" i="1"/>
  <c r="AF694" i="1"/>
  <c r="AK693" i="1"/>
  <c r="AJ693" i="1"/>
  <c r="AI693" i="1"/>
  <c r="AH693" i="1"/>
  <c r="AG693" i="1"/>
  <c r="AF693" i="1"/>
  <c r="AK692" i="1"/>
  <c r="AJ692" i="1"/>
  <c r="AI692" i="1"/>
  <c r="AH692" i="1"/>
  <c r="AG692" i="1"/>
  <c r="AF692" i="1"/>
  <c r="AK691" i="1"/>
  <c r="AJ691" i="1"/>
  <c r="AI691" i="1"/>
  <c r="AH691" i="1"/>
  <c r="AG691" i="1"/>
  <c r="AF691" i="1"/>
  <c r="AK690" i="1"/>
  <c r="AJ690" i="1"/>
  <c r="AI690" i="1"/>
  <c r="AH690" i="1"/>
  <c r="AG690" i="1"/>
  <c r="AF690" i="1"/>
  <c r="AK689" i="1"/>
  <c r="AJ689" i="1"/>
  <c r="AI689" i="1"/>
  <c r="AH689" i="1"/>
  <c r="AG689" i="1"/>
  <c r="AF689" i="1"/>
  <c r="AK688" i="1"/>
  <c r="AJ688" i="1"/>
  <c r="AI688" i="1"/>
  <c r="AH688" i="1"/>
  <c r="AG688" i="1"/>
  <c r="AF688" i="1"/>
  <c r="AK687" i="1"/>
  <c r="AJ687" i="1"/>
  <c r="AI687" i="1"/>
  <c r="AH687" i="1"/>
  <c r="AG687" i="1"/>
  <c r="AF687" i="1"/>
  <c r="AK686" i="1"/>
  <c r="AJ686" i="1"/>
  <c r="AI686" i="1"/>
  <c r="AH686" i="1"/>
  <c r="AG686" i="1"/>
  <c r="AF686" i="1"/>
  <c r="AK685" i="1"/>
  <c r="AJ685" i="1"/>
  <c r="AI685" i="1"/>
  <c r="AH685" i="1"/>
  <c r="AG685" i="1"/>
  <c r="AF685" i="1"/>
  <c r="AK684" i="1"/>
  <c r="AJ684" i="1"/>
  <c r="AI684" i="1"/>
  <c r="AH684" i="1"/>
  <c r="AG684" i="1"/>
  <c r="AF684" i="1"/>
  <c r="AK683" i="1"/>
  <c r="AJ683" i="1"/>
  <c r="AI683" i="1"/>
  <c r="AH683" i="1"/>
  <c r="AG683" i="1"/>
  <c r="AF683" i="1"/>
  <c r="AK682" i="1"/>
  <c r="AJ682" i="1"/>
  <c r="AI682" i="1"/>
  <c r="AH682" i="1"/>
  <c r="AG682" i="1"/>
  <c r="AF682" i="1"/>
  <c r="AK681" i="1"/>
  <c r="AJ681" i="1"/>
  <c r="AI681" i="1"/>
  <c r="AH681" i="1"/>
  <c r="AG681" i="1"/>
  <c r="AF681" i="1"/>
  <c r="AK680" i="1"/>
  <c r="AJ680" i="1"/>
  <c r="AI680" i="1"/>
  <c r="AH680" i="1"/>
  <c r="AG680" i="1"/>
  <c r="AF680" i="1"/>
  <c r="AK679" i="1"/>
  <c r="AJ679" i="1"/>
  <c r="AI679" i="1"/>
  <c r="AH679" i="1"/>
  <c r="AG679" i="1"/>
  <c r="AF679" i="1"/>
  <c r="AK678" i="1"/>
  <c r="AJ678" i="1"/>
  <c r="AI678" i="1"/>
  <c r="AH678" i="1"/>
  <c r="AG678" i="1"/>
  <c r="AF678" i="1"/>
  <c r="AK677" i="1"/>
  <c r="AJ677" i="1"/>
  <c r="AI677" i="1"/>
  <c r="AH677" i="1"/>
  <c r="AG677" i="1"/>
  <c r="AF677" i="1"/>
  <c r="AK676" i="1"/>
  <c r="AJ676" i="1"/>
  <c r="AI676" i="1"/>
  <c r="AH676" i="1"/>
  <c r="AG676" i="1"/>
  <c r="AF676" i="1"/>
  <c r="AK675" i="1"/>
  <c r="AJ675" i="1"/>
  <c r="AI675" i="1"/>
  <c r="AH675" i="1"/>
  <c r="AG675" i="1"/>
  <c r="AF675" i="1"/>
  <c r="AK674" i="1"/>
  <c r="AJ674" i="1"/>
  <c r="AI674" i="1"/>
  <c r="AH674" i="1"/>
  <c r="AG674" i="1"/>
  <c r="AF674" i="1"/>
  <c r="AK673" i="1"/>
  <c r="AJ673" i="1"/>
  <c r="AI673" i="1"/>
  <c r="AH673" i="1"/>
  <c r="AG673" i="1"/>
  <c r="AF673" i="1"/>
  <c r="AK672" i="1"/>
  <c r="AJ672" i="1"/>
  <c r="AI672" i="1"/>
  <c r="AH672" i="1"/>
  <c r="AG672" i="1"/>
  <c r="AF672" i="1"/>
  <c r="AK671" i="1"/>
  <c r="AJ671" i="1"/>
  <c r="AI671" i="1"/>
  <c r="AH671" i="1"/>
  <c r="AG671" i="1"/>
  <c r="AF671" i="1"/>
  <c r="AK670" i="1"/>
  <c r="AJ670" i="1"/>
  <c r="AI670" i="1"/>
  <c r="AH670" i="1"/>
  <c r="AG670" i="1"/>
  <c r="AF670" i="1"/>
  <c r="AK669" i="1"/>
  <c r="AJ669" i="1"/>
  <c r="AI669" i="1"/>
  <c r="AH669" i="1"/>
  <c r="AG669" i="1"/>
  <c r="AF669" i="1"/>
  <c r="AK668" i="1"/>
  <c r="AJ668" i="1"/>
  <c r="AI668" i="1"/>
  <c r="AH668" i="1"/>
  <c r="AG668" i="1"/>
  <c r="AF668" i="1"/>
  <c r="AK667" i="1"/>
  <c r="AJ667" i="1"/>
  <c r="AI667" i="1"/>
  <c r="AH667" i="1"/>
  <c r="AG667" i="1"/>
  <c r="AF667" i="1"/>
  <c r="AK666" i="1"/>
  <c r="AJ666" i="1"/>
  <c r="AI666" i="1"/>
  <c r="AH666" i="1"/>
  <c r="AG666" i="1"/>
  <c r="AF666" i="1"/>
  <c r="AK665" i="1"/>
  <c r="AJ665" i="1"/>
  <c r="AI665" i="1"/>
  <c r="AH665" i="1"/>
  <c r="AG665" i="1"/>
  <c r="AF665" i="1"/>
  <c r="AK664" i="1"/>
  <c r="AJ664" i="1"/>
  <c r="AI664" i="1"/>
  <c r="AH664" i="1"/>
  <c r="AG664" i="1"/>
  <c r="AF664" i="1"/>
  <c r="AK663" i="1"/>
  <c r="AJ663" i="1"/>
  <c r="AI663" i="1"/>
  <c r="AH663" i="1"/>
  <c r="AG663" i="1"/>
  <c r="AF663" i="1"/>
  <c r="AK662" i="1"/>
  <c r="AJ662" i="1"/>
  <c r="AI662" i="1"/>
  <c r="AH662" i="1"/>
  <c r="AG662" i="1"/>
  <c r="AF662" i="1"/>
  <c r="AK661" i="1"/>
  <c r="AJ661" i="1"/>
  <c r="AI661" i="1"/>
  <c r="AH661" i="1"/>
  <c r="AG661" i="1"/>
  <c r="AF661" i="1"/>
  <c r="AK660" i="1"/>
  <c r="AJ660" i="1"/>
  <c r="AI660" i="1"/>
  <c r="AH660" i="1"/>
  <c r="AG660" i="1"/>
  <c r="AF660" i="1"/>
  <c r="AK659" i="1"/>
  <c r="AJ659" i="1"/>
  <c r="AI659" i="1"/>
  <c r="AH659" i="1"/>
  <c r="AG659" i="1"/>
  <c r="AF659" i="1"/>
  <c r="AK658" i="1"/>
  <c r="AJ658" i="1"/>
  <c r="AI658" i="1"/>
  <c r="AH658" i="1"/>
  <c r="AG658" i="1"/>
  <c r="AF658" i="1"/>
  <c r="AK657" i="1"/>
  <c r="AJ657" i="1"/>
  <c r="AI657" i="1"/>
  <c r="AH657" i="1"/>
  <c r="AG657" i="1"/>
  <c r="AF657" i="1"/>
  <c r="AK656" i="1"/>
  <c r="AJ656" i="1"/>
  <c r="AI656" i="1"/>
  <c r="AH656" i="1"/>
  <c r="AG656" i="1"/>
  <c r="AF656" i="1"/>
  <c r="AK655" i="1"/>
  <c r="AJ655" i="1"/>
  <c r="AI655" i="1"/>
  <c r="AH655" i="1"/>
  <c r="AG655" i="1"/>
  <c r="AF655" i="1"/>
  <c r="AK654" i="1"/>
  <c r="AJ654" i="1"/>
  <c r="AI654" i="1"/>
  <c r="AH654" i="1"/>
  <c r="AG654" i="1"/>
  <c r="AF654" i="1"/>
  <c r="AK653" i="1"/>
  <c r="AJ653" i="1"/>
  <c r="AI653" i="1"/>
  <c r="AH653" i="1"/>
  <c r="AG653" i="1"/>
  <c r="AF653" i="1"/>
  <c r="AK652" i="1"/>
  <c r="AJ652" i="1"/>
  <c r="AI652" i="1"/>
  <c r="AH652" i="1"/>
  <c r="AG652" i="1"/>
  <c r="AF652" i="1"/>
  <c r="AK651" i="1"/>
  <c r="AJ651" i="1"/>
  <c r="AI651" i="1"/>
  <c r="AH651" i="1"/>
  <c r="AG651" i="1"/>
  <c r="AF651" i="1"/>
  <c r="AK650" i="1"/>
  <c r="AJ650" i="1"/>
  <c r="AI650" i="1"/>
  <c r="AH650" i="1"/>
  <c r="AG650" i="1"/>
  <c r="AF650" i="1"/>
  <c r="AK649" i="1"/>
  <c r="AJ649" i="1"/>
  <c r="AI649" i="1"/>
  <c r="AH649" i="1"/>
  <c r="AG649" i="1"/>
  <c r="AF649" i="1"/>
  <c r="AK648" i="1"/>
  <c r="AJ648" i="1"/>
  <c r="AI648" i="1"/>
  <c r="AH648" i="1"/>
  <c r="AG648" i="1"/>
  <c r="AF648" i="1"/>
  <c r="AK647" i="1"/>
  <c r="AJ647" i="1"/>
  <c r="AI647" i="1"/>
  <c r="AH647" i="1"/>
  <c r="AG647" i="1"/>
  <c r="AF647" i="1"/>
  <c r="AK646" i="1"/>
  <c r="AJ646" i="1"/>
  <c r="AI646" i="1"/>
  <c r="AH646" i="1"/>
  <c r="AG646" i="1"/>
  <c r="AF646" i="1"/>
  <c r="AK645" i="1"/>
  <c r="AJ645" i="1"/>
  <c r="AI645" i="1"/>
  <c r="AH645" i="1"/>
  <c r="AG645" i="1"/>
  <c r="AF645" i="1"/>
  <c r="AK644" i="1"/>
  <c r="AJ644" i="1"/>
  <c r="AI644" i="1"/>
  <c r="AH644" i="1"/>
  <c r="AG644" i="1"/>
  <c r="AF644" i="1"/>
  <c r="AK643" i="1"/>
  <c r="AJ643" i="1"/>
  <c r="AI643" i="1"/>
  <c r="AH643" i="1"/>
  <c r="AG643" i="1"/>
  <c r="AF643" i="1"/>
  <c r="AK642" i="1"/>
  <c r="AJ642" i="1"/>
  <c r="AI642" i="1"/>
  <c r="AH642" i="1"/>
  <c r="AG642" i="1"/>
  <c r="AF642" i="1"/>
  <c r="AK641" i="1"/>
  <c r="AJ641" i="1"/>
  <c r="AI641" i="1"/>
  <c r="AH641" i="1"/>
  <c r="AG641" i="1"/>
  <c r="AF641" i="1"/>
  <c r="AK640" i="1"/>
  <c r="AJ640" i="1"/>
  <c r="AI640" i="1"/>
  <c r="AH640" i="1"/>
  <c r="AG640" i="1"/>
  <c r="AF640" i="1"/>
  <c r="AK639" i="1"/>
  <c r="AJ639" i="1"/>
  <c r="AI639" i="1"/>
  <c r="AH639" i="1"/>
  <c r="AG639" i="1"/>
  <c r="AF639" i="1"/>
  <c r="AK638" i="1"/>
  <c r="AJ638" i="1"/>
  <c r="AI638" i="1"/>
  <c r="AH638" i="1"/>
  <c r="AG638" i="1"/>
  <c r="AF638" i="1"/>
  <c r="AK637" i="1"/>
  <c r="AJ637" i="1"/>
  <c r="AI637" i="1"/>
  <c r="AH637" i="1"/>
  <c r="AG637" i="1"/>
  <c r="AF637" i="1"/>
  <c r="AK636" i="1"/>
  <c r="AJ636" i="1"/>
  <c r="AI636" i="1"/>
  <c r="AH636" i="1"/>
  <c r="AG636" i="1"/>
  <c r="AF636" i="1"/>
  <c r="AK635" i="1"/>
  <c r="AJ635" i="1"/>
  <c r="AI635" i="1"/>
  <c r="AH635" i="1"/>
  <c r="AG635" i="1"/>
  <c r="AF635" i="1"/>
  <c r="AK634" i="1"/>
  <c r="AJ634" i="1"/>
  <c r="AI634" i="1"/>
  <c r="AH634" i="1"/>
  <c r="AG634" i="1"/>
  <c r="AF634" i="1"/>
  <c r="AK633" i="1"/>
  <c r="AJ633" i="1"/>
  <c r="AI633" i="1"/>
  <c r="AH633" i="1"/>
  <c r="AG633" i="1"/>
  <c r="AF633" i="1"/>
  <c r="AK632" i="1"/>
  <c r="AJ632" i="1"/>
  <c r="AI632" i="1"/>
  <c r="AH632" i="1"/>
  <c r="AG632" i="1"/>
  <c r="AF632" i="1"/>
  <c r="AK631" i="1"/>
  <c r="AJ631" i="1"/>
  <c r="AI631" i="1"/>
  <c r="AH631" i="1"/>
  <c r="AG631" i="1"/>
  <c r="AF631" i="1"/>
  <c r="AK630" i="1"/>
  <c r="AJ630" i="1"/>
  <c r="AI630" i="1"/>
  <c r="AH630" i="1"/>
  <c r="AG630" i="1"/>
  <c r="AF630" i="1"/>
  <c r="AK629" i="1"/>
  <c r="AJ629" i="1"/>
  <c r="AI629" i="1"/>
  <c r="AH629" i="1"/>
  <c r="AG629" i="1"/>
  <c r="AF629" i="1"/>
  <c r="AK628" i="1"/>
  <c r="AJ628" i="1"/>
  <c r="AI628" i="1"/>
  <c r="AH628" i="1"/>
  <c r="AG628" i="1"/>
  <c r="AF628" i="1"/>
  <c r="AK627" i="1"/>
  <c r="AJ627" i="1"/>
  <c r="AI627" i="1"/>
  <c r="AH627" i="1"/>
  <c r="AG627" i="1"/>
  <c r="AF627" i="1"/>
  <c r="AK626" i="1"/>
  <c r="AJ626" i="1"/>
  <c r="AI626" i="1"/>
  <c r="AH626" i="1"/>
  <c r="AG626" i="1"/>
  <c r="AF626" i="1"/>
  <c r="AK625" i="1"/>
  <c r="AJ625" i="1"/>
  <c r="AI625" i="1"/>
  <c r="AH625" i="1"/>
  <c r="AG625" i="1"/>
  <c r="AF625" i="1"/>
  <c r="AK624" i="1"/>
  <c r="AJ624" i="1"/>
  <c r="AI624" i="1"/>
  <c r="AH624" i="1"/>
  <c r="AG624" i="1"/>
  <c r="AF624" i="1"/>
  <c r="AK623" i="1"/>
  <c r="AJ623" i="1"/>
  <c r="AI623" i="1"/>
  <c r="AH623" i="1"/>
  <c r="AG623" i="1"/>
  <c r="AF623" i="1"/>
  <c r="AK622" i="1"/>
  <c r="AJ622" i="1"/>
  <c r="AI622" i="1"/>
  <c r="AH622" i="1"/>
  <c r="AG622" i="1"/>
  <c r="AF622" i="1"/>
  <c r="AK621" i="1"/>
  <c r="AJ621" i="1"/>
  <c r="AI621" i="1"/>
  <c r="AH621" i="1"/>
  <c r="AG621" i="1"/>
  <c r="AF621" i="1"/>
  <c r="AK620" i="1"/>
  <c r="AJ620" i="1"/>
  <c r="AI620" i="1"/>
  <c r="AH620" i="1"/>
  <c r="AG620" i="1"/>
  <c r="AF620" i="1"/>
  <c r="AK619" i="1"/>
  <c r="AJ619" i="1"/>
  <c r="AI619" i="1"/>
  <c r="AH619" i="1"/>
  <c r="AG619" i="1"/>
  <c r="AF619" i="1"/>
  <c r="AK618" i="1"/>
  <c r="AJ618" i="1"/>
  <c r="AI618" i="1"/>
  <c r="AH618" i="1"/>
  <c r="AG618" i="1"/>
  <c r="AF618" i="1"/>
  <c r="AK617" i="1"/>
  <c r="AJ617" i="1"/>
  <c r="AI617" i="1"/>
  <c r="AH617" i="1"/>
  <c r="AG617" i="1"/>
  <c r="AF617" i="1"/>
  <c r="AK616" i="1"/>
  <c r="AJ616" i="1"/>
  <c r="AI616" i="1"/>
  <c r="AH616" i="1"/>
  <c r="AG616" i="1"/>
  <c r="AF616" i="1"/>
  <c r="AK615" i="1"/>
  <c r="AJ615" i="1"/>
  <c r="AI615" i="1"/>
  <c r="AH615" i="1"/>
  <c r="AG615" i="1"/>
  <c r="AF615" i="1"/>
  <c r="AK614" i="1"/>
  <c r="AJ614" i="1"/>
  <c r="AI614" i="1"/>
  <c r="AH614" i="1"/>
  <c r="AG614" i="1"/>
  <c r="AF614" i="1"/>
  <c r="U614" i="1"/>
  <c r="AK613" i="1"/>
  <c r="AJ613" i="1"/>
  <c r="AI613" i="1"/>
  <c r="AH613" i="1"/>
  <c r="AG613" i="1"/>
  <c r="AF613" i="1"/>
  <c r="AK612" i="1"/>
  <c r="AJ612" i="1"/>
  <c r="AI612" i="1"/>
  <c r="AH612" i="1"/>
  <c r="AG612" i="1"/>
  <c r="AF612" i="1"/>
  <c r="AK611" i="1"/>
  <c r="AJ611" i="1"/>
  <c r="AI611" i="1"/>
  <c r="AH611" i="1"/>
  <c r="AG611" i="1"/>
  <c r="AF611" i="1"/>
  <c r="AK610" i="1"/>
  <c r="AJ610" i="1"/>
  <c r="AI610" i="1"/>
  <c r="AH610" i="1"/>
  <c r="AG610" i="1"/>
  <c r="AF610" i="1"/>
  <c r="AK609" i="1"/>
  <c r="AJ609" i="1"/>
  <c r="AI609" i="1"/>
  <c r="AH609" i="1"/>
  <c r="AG609" i="1"/>
  <c r="AF609" i="1"/>
  <c r="AK608" i="1"/>
  <c r="AJ608" i="1"/>
  <c r="AI608" i="1"/>
  <c r="AH608" i="1"/>
  <c r="AG608" i="1"/>
  <c r="AF608" i="1"/>
  <c r="AK607" i="1"/>
  <c r="AJ607" i="1"/>
  <c r="AI607" i="1"/>
  <c r="AH607" i="1"/>
  <c r="AG607" i="1"/>
  <c r="AF607" i="1"/>
  <c r="AK606" i="1"/>
  <c r="AJ606" i="1"/>
  <c r="AI606" i="1"/>
  <c r="AH606" i="1"/>
  <c r="AG606" i="1"/>
  <c r="AF606" i="1"/>
  <c r="AK605" i="1"/>
  <c r="AJ605" i="1"/>
  <c r="AI605" i="1"/>
  <c r="AH605" i="1"/>
  <c r="AG605" i="1"/>
  <c r="AF605" i="1"/>
  <c r="AK604" i="1"/>
  <c r="AJ604" i="1"/>
  <c r="AI604" i="1"/>
  <c r="AH604" i="1"/>
  <c r="AG604" i="1"/>
  <c r="AF604" i="1"/>
  <c r="AK603" i="1"/>
  <c r="AJ603" i="1"/>
  <c r="AI603" i="1"/>
  <c r="AH603" i="1"/>
  <c r="AG603" i="1"/>
  <c r="AF603" i="1"/>
  <c r="AK602" i="1"/>
  <c r="AJ602" i="1"/>
  <c r="AI602" i="1"/>
  <c r="AH602" i="1"/>
  <c r="AG602" i="1"/>
  <c r="AF602" i="1"/>
  <c r="AK601" i="1"/>
  <c r="AJ601" i="1"/>
  <c r="AI601" i="1"/>
  <c r="AH601" i="1"/>
  <c r="AG601" i="1"/>
  <c r="AF601" i="1"/>
  <c r="AK600" i="1"/>
  <c r="AJ600" i="1"/>
  <c r="AI600" i="1"/>
  <c r="AH600" i="1"/>
  <c r="AG600" i="1"/>
  <c r="AF600" i="1"/>
  <c r="AK599" i="1"/>
  <c r="AJ599" i="1"/>
  <c r="AI599" i="1"/>
  <c r="AH599" i="1"/>
  <c r="AG599" i="1"/>
  <c r="AF599" i="1"/>
  <c r="AK598" i="1"/>
  <c r="AJ598" i="1"/>
  <c r="AI598" i="1"/>
  <c r="AH598" i="1"/>
  <c r="AG598" i="1"/>
  <c r="AF598" i="1"/>
  <c r="AK597" i="1"/>
  <c r="AJ597" i="1"/>
  <c r="AI597" i="1"/>
  <c r="AH597" i="1"/>
  <c r="AG597" i="1"/>
  <c r="AF597" i="1"/>
  <c r="AK596" i="1"/>
  <c r="AJ596" i="1"/>
  <c r="AI596" i="1"/>
  <c r="AH596" i="1"/>
  <c r="AG596" i="1"/>
  <c r="AF596" i="1"/>
  <c r="AK595" i="1"/>
  <c r="AJ595" i="1"/>
  <c r="AI595" i="1"/>
  <c r="AH595" i="1"/>
  <c r="AG595" i="1"/>
  <c r="AF595" i="1"/>
  <c r="AK594" i="1"/>
  <c r="AJ594" i="1"/>
  <c r="AI594" i="1"/>
  <c r="AH594" i="1"/>
  <c r="AG594" i="1"/>
  <c r="AF594" i="1"/>
  <c r="AK593" i="1"/>
  <c r="AJ593" i="1"/>
  <c r="AI593" i="1"/>
  <c r="AH593" i="1"/>
  <c r="AG593" i="1"/>
  <c r="AF593" i="1"/>
  <c r="AK592" i="1"/>
  <c r="AJ592" i="1"/>
  <c r="AI592" i="1"/>
  <c r="AH592" i="1"/>
  <c r="AG592" i="1"/>
  <c r="AF592" i="1"/>
  <c r="AK591" i="1"/>
  <c r="AJ591" i="1"/>
  <c r="AI591" i="1"/>
  <c r="AH591" i="1"/>
  <c r="AG591" i="1"/>
  <c r="AF591" i="1"/>
  <c r="AK590" i="1"/>
  <c r="AJ590" i="1"/>
  <c r="AI590" i="1"/>
  <c r="AH590" i="1"/>
  <c r="AG590" i="1"/>
  <c r="AF590" i="1"/>
  <c r="AK589" i="1"/>
  <c r="AJ589" i="1"/>
  <c r="AI589" i="1"/>
  <c r="AH589" i="1"/>
  <c r="AG589" i="1"/>
  <c r="AF589" i="1"/>
  <c r="AK588" i="1"/>
  <c r="AJ588" i="1"/>
  <c r="AI588" i="1"/>
  <c r="AH588" i="1"/>
  <c r="AG588" i="1"/>
  <c r="AF588" i="1"/>
  <c r="AK587" i="1"/>
  <c r="AJ587" i="1"/>
  <c r="AI587" i="1"/>
  <c r="AH587" i="1"/>
  <c r="AG587" i="1"/>
  <c r="AF587" i="1"/>
  <c r="AK586" i="1"/>
  <c r="AJ586" i="1"/>
  <c r="AI586" i="1"/>
  <c r="AH586" i="1"/>
  <c r="AG586" i="1"/>
  <c r="AF586" i="1"/>
  <c r="AK585" i="1"/>
  <c r="AJ585" i="1"/>
  <c r="AI585" i="1"/>
  <c r="AH585" i="1"/>
  <c r="AG585" i="1"/>
  <c r="AF585" i="1"/>
  <c r="AK584" i="1"/>
  <c r="AJ584" i="1"/>
  <c r="AI584" i="1"/>
  <c r="AH584" i="1"/>
  <c r="AG584" i="1"/>
  <c r="AF584" i="1"/>
  <c r="AK583" i="1"/>
  <c r="AJ583" i="1"/>
  <c r="AI583" i="1"/>
  <c r="AH583" i="1"/>
  <c r="AG583" i="1"/>
  <c r="AF583" i="1"/>
  <c r="AK582" i="1"/>
  <c r="AJ582" i="1"/>
  <c r="AI582" i="1"/>
  <c r="AH582" i="1"/>
  <c r="AG582" i="1"/>
  <c r="AF582" i="1"/>
  <c r="AK581" i="1"/>
  <c r="AJ581" i="1"/>
  <c r="AI581" i="1"/>
  <c r="AH581" i="1"/>
  <c r="AG581" i="1"/>
  <c r="AF581" i="1"/>
  <c r="AK580" i="1"/>
  <c r="AJ580" i="1"/>
  <c r="AI580" i="1"/>
  <c r="AH580" i="1"/>
  <c r="AG580" i="1"/>
  <c r="AF580" i="1"/>
  <c r="AK579" i="1"/>
  <c r="AJ579" i="1"/>
  <c r="AI579" i="1"/>
  <c r="AH579" i="1"/>
  <c r="AG579" i="1"/>
  <c r="AF579" i="1"/>
  <c r="AK578" i="1"/>
  <c r="AJ578" i="1"/>
  <c r="AI578" i="1"/>
  <c r="AH578" i="1"/>
  <c r="AG578" i="1"/>
  <c r="AF578" i="1"/>
  <c r="AK577" i="1"/>
  <c r="AJ577" i="1"/>
  <c r="AI577" i="1"/>
  <c r="AH577" i="1"/>
  <c r="AG577" i="1"/>
  <c r="AF577" i="1"/>
  <c r="AK576" i="1"/>
  <c r="AJ576" i="1"/>
  <c r="AI576" i="1"/>
  <c r="AH576" i="1"/>
  <c r="AG576" i="1"/>
  <c r="AF576" i="1"/>
  <c r="AK575" i="1"/>
  <c r="AJ575" i="1"/>
  <c r="AI575" i="1"/>
  <c r="AH575" i="1"/>
  <c r="AG575" i="1"/>
  <c r="AF575" i="1"/>
  <c r="AK574" i="1"/>
  <c r="AJ574" i="1"/>
  <c r="AI574" i="1"/>
  <c r="AH574" i="1"/>
  <c r="AG574" i="1"/>
  <c r="AF574" i="1"/>
  <c r="AK573" i="1"/>
  <c r="AJ573" i="1"/>
  <c r="AI573" i="1"/>
  <c r="AH573" i="1"/>
  <c r="AG573" i="1"/>
  <c r="AF573" i="1"/>
  <c r="AK572" i="1"/>
  <c r="AJ572" i="1"/>
  <c r="AI572" i="1"/>
  <c r="AH572" i="1"/>
  <c r="AG572" i="1"/>
  <c r="AF572" i="1"/>
  <c r="AK571" i="1"/>
  <c r="AJ571" i="1"/>
  <c r="AI571" i="1"/>
  <c r="AH571" i="1"/>
  <c r="AG571" i="1"/>
  <c r="AF571" i="1"/>
  <c r="AK570" i="1"/>
  <c r="AJ570" i="1"/>
  <c r="AI570" i="1"/>
  <c r="AH570" i="1"/>
  <c r="AG570" i="1"/>
  <c r="AF570" i="1"/>
  <c r="AK569" i="1"/>
  <c r="AJ569" i="1"/>
  <c r="AI569" i="1"/>
  <c r="AH569" i="1"/>
  <c r="AG569" i="1"/>
  <c r="AF569" i="1"/>
  <c r="AK568" i="1"/>
  <c r="AJ568" i="1"/>
  <c r="AI568" i="1"/>
  <c r="AH568" i="1"/>
  <c r="AG568" i="1"/>
  <c r="AF568" i="1"/>
  <c r="AK567" i="1"/>
  <c r="AJ567" i="1"/>
  <c r="AI567" i="1"/>
  <c r="AH567" i="1"/>
  <c r="AG567" i="1"/>
  <c r="AF567" i="1"/>
  <c r="AK566" i="1"/>
  <c r="AJ566" i="1"/>
  <c r="AI566" i="1"/>
  <c r="AH566" i="1"/>
  <c r="AG566" i="1"/>
  <c r="AF566" i="1"/>
  <c r="AK565" i="1"/>
  <c r="AJ565" i="1"/>
  <c r="AI565" i="1"/>
  <c r="AH565" i="1"/>
  <c r="AG565" i="1"/>
  <c r="AF565" i="1"/>
  <c r="AK564" i="1"/>
  <c r="AJ564" i="1"/>
  <c r="AI564" i="1"/>
  <c r="AH564" i="1"/>
  <c r="AG564" i="1"/>
  <c r="AF564" i="1"/>
  <c r="AK563" i="1"/>
  <c r="AJ563" i="1"/>
  <c r="AI563" i="1"/>
  <c r="AH563" i="1"/>
  <c r="AG563" i="1"/>
  <c r="AF563" i="1"/>
  <c r="AK562" i="1"/>
  <c r="AJ562" i="1"/>
  <c r="AI562" i="1"/>
  <c r="AH562" i="1"/>
  <c r="AG562" i="1"/>
  <c r="AF562" i="1"/>
  <c r="AK561" i="1"/>
  <c r="AJ561" i="1"/>
  <c r="AI561" i="1"/>
  <c r="AH561" i="1"/>
  <c r="AG561" i="1"/>
  <c r="AF561" i="1"/>
  <c r="AK560" i="1"/>
  <c r="AJ560" i="1"/>
  <c r="AI560" i="1"/>
  <c r="AH560" i="1"/>
  <c r="AG560" i="1"/>
  <c r="AF560" i="1"/>
  <c r="AK559" i="1"/>
  <c r="AJ559" i="1"/>
  <c r="AI559" i="1"/>
  <c r="AH559" i="1"/>
  <c r="AG559" i="1"/>
  <c r="AF559" i="1"/>
  <c r="AK558" i="1"/>
  <c r="AJ558" i="1"/>
  <c r="AI558" i="1"/>
  <c r="AH558" i="1"/>
  <c r="AG558" i="1"/>
  <c r="AF558" i="1"/>
  <c r="AK557" i="1"/>
  <c r="AJ557" i="1"/>
  <c r="AI557" i="1"/>
  <c r="AH557" i="1"/>
  <c r="AG557" i="1"/>
  <c r="AF557" i="1"/>
  <c r="AK556" i="1"/>
  <c r="AJ556" i="1"/>
  <c r="AI556" i="1"/>
  <c r="AH556" i="1"/>
  <c r="AG556" i="1"/>
  <c r="AF556" i="1"/>
  <c r="AK555" i="1"/>
  <c r="AJ555" i="1"/>
  <c r="AI555" i="1"/>
  <c r="AH555" i="1"/>
  <c r="AG555" i="1"/>
  <c r="AF555" i="1"/>
  <c r="AK554" i="1"/>
  <c r="AJ554" i="1"/>
  <c r="AI554" i="1"/>
  <c r="AH554" i="1"/>
  <c r="AG554" i="1"/>
  <c r="AF554" i="1"/>
  <c r="AK553" i="1"/>
  <c r="AJ553" i="1"/>
  <c r="AI553" i="1"/>
  <c r="AH553" i="1"/>
  <c r="AG553" i="1"/>
  <c r="AF553" i="1"/>
  <c r="AK552" i="1"/>
  <c r="AJ552" i="1"/>
  <c r="AI552" i="1"/>
  <c r="AH552" i="1"/>
  <c r="AG552" i="1"/>
  <c r="AF552" i="1"/>
  <c r="AK551" i="1"/>
  <c r="AJ551" i="1"/>
  <c r="AI551" i="1"/>
  <c r="AH551" i="1"/>
  <c r="AG551" i="1"/>
  <c r="AF551" i="1"/>
  <c r="AK550" i="1"/>
  <c r="AJ550" i="1"/>
  <c r="AI550" i="1"/>
  <c r="AH550" i="1"/>
  <c r="AG550" i="1"/>
  <c r="AF550" i="1"/>
  <c r="AK549" i="1"/>
  <c r="AJ549" i="1"/>
  <c r="AI549" i="1"/>
  <c r="AH549" i="1"/>
  <c r="AG549" i="1"/>
  <c r="AF549" i="1"/>
  <c r="AK548" i="1"/>
  <c r="AJ548" i="1"/>
  <c r="AI548" i="1"/>
  <c r="AH548" i="1"/>
  <c r="AG548" i="1"/>
  <c r="AF548" i="1"/>
  <c r="AK547" i="1"/>
  <c r="AJ547" i="1"/>
  <c r="AI547" i="1"/>
  <c r="AH547" i="1"/>
  <c r="AG547" i="1"/>
  <c r="AF547" i="1"/>
  <c r="AK546" i="1"/>
  <c r="AJ546" i="1"/>
  <c r="AI546" i="1"/>
  <c r="AH546" i="1"/>
  <c r="AG546" i="1"/>
  <c r="AF546" i="1"/>
  <c r="AK545" i="1"/>
  <c r="AJ545" i="1"/>
  <c r="AI545" i="1"/>
  <c r="AH545" i="1"/>
  <c r="AG545" i="1"/>
  <c r="AF545" i="1"/>
  <c r="AK544" i="1"/>
  <c r="AJ544" i="1"/>
  <c r="AI544" i="1"/>
  <c r="AH544" i="1"/>
  <c r="AG544" i="1"/>
  <c r="AF544" i="1"/>
  <c r="AK543" i="1"/>
  <c r="AJ543" i="1"/>
  <c r="AI543" i="1"/>
  <c r="AH543" i="1"/>
  <c r="AG543" i="1"/>
  <c r="AF543" i="1"/>
  <c r="AK542" i="1"/>
  <c r="AJ542" i="1"/>
  <c r="AI542" i="1"/>
  <c r="AH542" i="1"/>
  <c r="AG542" i="1"/>
  <c r="AF542" i="1"/>
  <c r="AK541" i="1"/>
  <c r="AJ541" i="1"/>
  <c r="AI541" i="1"/>
  <c r="AH541" i="1"/>
  <c r="AG541" i="1"/>
  <c r="AF541" i="1"/>
  <c r="AK540" i="1"/>
  <c r="AJ540" i="1"/>
  <c r="AI540" i="1"/>
  <c r="AH540" i="1"/>
  <c r="AG540" i="1"/>
  <c r="AF540" i="1"/>
  <c r="AK539" i="1"/>
  <c r="AJ539" i="1"/>
  <c r="AI539" i="1"/>
  <c r="AH539" i="1"/>
  <c r="AG539" i="1"/>
  <c r="AF539" i="1"/>
  <c r="AK538" i="1"/>
  <c r="AJ538" i="1"/>
  <c r="AI538" i="1"/>
  <c r="AH538" i="1"/>
  <c r="AG538" i="1"/>
  <c r="AF538" i="1"/>
  <c r="U538" i="1"/>
  <c r="AK537" i="1"/>
  <c r="AJ537" i="1"/>
  <c r="AI537" i="1"/>
  <c r="AH537" i="1"/>
  <c r="AG537" i="1"/>
  <c r="AF537" i="1"/>
  <c r="AK536" i="1"/>
  <c r="AJ536" i="1"/>
  <c r="AI536" i="1"/>
  <c r="AH536" i="1"/>
  <c r="AG536" i="1"/>
  <c r="AF536" i="1"/>
  <c r="AK535" i="1"/>
  <c r="AJ535" i="1"/>
  <c r="AI535" i="1"/>
  <c r="AH535" i="1"/>
  <c r="AG535" i="1"/>
  <c r="AF535" i="1"/>
  <c r="AK534" i="1"/>
  <c r="AJ534" i="1"/>
  <c r="AI534" i="1"/>
  <c r="AH534" i="1"/>
  <c r="AG534" i="1"/>
  <c r="AF534" i="1"/>
  <c r="AK533" i="1"/>
  <c r="AJ533" i="1"/>
  <c r="AI533" i="1"/>
  <c r="AH533" i="1"/>
  <c r="AG533" i="1"/>
  <c r="AF533" i="1"/>
  <c r="AK532" i="1"/>
  <c r="AJ532" i="1"/>
  <c r="AI532" i="1"/>
  <c r="AH532" i="1"/>
  <c r="AG532" i="1"/>
  <c r="AF532" i="1"/>
  <c r="AK531" i="1"/>
  <c r="AJ531" i="1"/>
  <c r="AI531" i="1"/>
  <c r="AH531" i="1"/>
  <c r="AG531" i="1"/>
  <c r="AF531" i="1"/>
  <c r="AK530" i="1"/>
  <c r="AJ530" i="1"/>
  <c r="AI530" i="1"/>
  <c r="AH530" i="1"/>
  <c r="AG530" i="1"/>
  <c r="AF530" i="1"/>
  <c r="AK529" i="1"/>
  <c r="AJ529" i="1"/>
  <c r="AI529" i="1"/>
  <c r="AH529" i="1"/>
  <c r="AG529" i="1"/>
  <c r="AF529" i="1"/>
  <c r="AK528" i="1"/>
  <c r="AJ528" i="1"/>
  <c r="AI528" i="1"/>
  <c r="AH528" i="1"/>
  <c r="AG528" i="1"/>
  <c r="AF528" i="1"/>
  <c r="AK527" i="1"/>
  <c r="AJ527" i="1"/>
  <c r="AI527" i="1"/>
  <c r="AH527" i="1"/>
  <c r="AG527" i="1"/>
  <c r="AF527" i="1"/>
  <c r="AK526" i="1"/>
  <c r="AJ526" i="1"/>
  <c r="AI526" i="1"/>
  <c r="AH526" i="1"/>
  <c r="AG526" i="1"/>
  <c r="AF526" i="1"/>
  <c r="AK525" i="1"/>
  <c r="AJ525" i="1"/>
  <c r="AI525" i="1"/>
  <c r="AH525" i="1"/>
  <c r="AG525" i="1"/>
  <c r="AF525" i="1"/>
  <c r="AK524" i="1"/>
  <c r="AJ524" i="1"/>
  <c r="AI524" i="1"/>
  <c r="AH524" i="1"/>
  <c r="AG524" i="1"/>
  <c r="AF524" i="1"/>
  <c r="AK523" i="1"/>
  <c r="AJ523" i="1"/>
  <c r="AI523" i="1"/>
  <c r="AH523" i="1"/>
  <c r="AG523" i="1"/>
  <c r="AF523" i="1"/>
  <c r="AK522" i="1"/>
  <c r="AJ522" i="1"/>
  <c r="AI522" i="1"/>
  <c r="AH522" i="1"/>
  <c r="AG522" i="1"/>
  <c r="AF522" i="1"/>
  <c r="AK521" i="1"/>
  <c r="AJ521" i="1"/>
  <c r="AI521" i="1"/>
  <c r="AH521" i="1"/>
  <c r="AG521" i="1"/>
  <c r="AF521" i="1"/>
  <c r="AK520" i="1"/>
  <c r="AJ520" i="1"/>
  <c r="AI520" i="1"/>
  <c r="AH520" i="1"/>
  <c r="AG520" i="1"/>
  <c r="AF520" i="1"/>
  <c r="AK519" i="1"/>
  <c r="AJ519" i="1"/>
  <c r="AI519" i="1"/>
  <c r="AH519" i="1"/>
  <c r="AG519" i="1"/>
  <c r="AF519" i="1"/>
  <c r="AK518" i="1"/>
  <c r="AJ518" i="1"/>
  <c r="AI518" i="1"/>
  <c r="AH518" i="1"/>
  <c r="AG518" i="1"/>
  <c r="AF518" i="1"/>
  <c r="AK517" i="1"/>
  <c r="AJ517" i="1"/>
  <c r="AI517" i="1"/>
  <c r="AH517" i="1"/>
  <c r="AG517" i="1"/>
  <c r="AF517" i="1"/>
  <c r="AK516" i="1"/>
  <c r="AJ516" i="1"/>
  <c r="AI516" i="1"/>
  <c r="AH516" i="1"/>
  <c r="AG516" i="1"/>
  <c r="AF516" i="1"/>
  <c r="AK515" i="1"/>
  <c r="AJ515" i="1"/>
  <c r="AI515" i="1"/>
  <c r="AH515" i="1"/>
  <c r="AG515" i="1"/>
  <c r="AF515" i="1"/>
  <c r="AK514" i="1"/>
  <c r="AJ514" i="1"/>
  <c r="AI514" i="1"/>
  <c r="AH514" i="1"/>
  <c r="AG514" i="1"/>
  <c r="AF514" i="1"/>
  <c r="AK513" i="1"/>
  <c r="AJ513" i="1"/>
  <c r="AI513" i="1"/>
  <c r="AH513" i="1"/>
  <c r="AG513" i="1"/>
  <c r="AF513" i="1"/>
  <c r="AK512" i="1"/>
  <c r="AJ512" i="1"/>
  <c r="AI512" i="1"/>
  <c r="AH512" i="1"/>
  <c r="AG512" i="1"/>
  <c r="AF512" i="1"/>
  <c r="AK511" i="1"/>
  <c r="AJ511" i="1"/>
  <c r="AI511" i="1"/>
  <c r="AH511" i="1"/>
  <c r="AG511" i="1"/>
  <c r="AF511" i="1"/>
  <c r="AK510" i="1"/>
  <c r="AJ510" i="1"/>
  <c r="AI510" i="1"/>
  <c r="AH510" i="1"/>
  <c r="AG510" i="1"/>
  <c r="AF510" i="1"/>
  <c r="AK509" i="1"/>
  <c r="AJ509" i="1"/>
  <c r="AI509" i="1"/>
  <c r="AH509" i="1"/>
  <c r="AG509" i="1"/>
  <c r="AF509" i="1"/>
  <c r="AK508" i="1"/>
  <c r="AJ508" i="1"/>
  <c r="AI508" i="1"/>
  <c r="AH508" i="1"/>
  <c r="AG508" i="1"/>
  <c r="AF508" i="1"/>
  <c r="AK507" i="1"/>
  <c r="AJ507" i="1"/>
  <c r="AI507" i="1"/>
  <c r="AH507" i="1"/>
  <c r="AG507" i="1"/>
  <c r="AF507" i="1"/>
  <c r="AK506" i="1"/>
  <c r="AJ506" i="1"/>
  <c r="AI506" i="1"/>
  <c r="AH506" i="1"/>
  <c r="AG506" i="1"/>
  <c r="AF506" i="1"/>
  <c r="AK505" i="1"/>
  <c r="AJ505" i="1"/>
  <c r="AI505" i="1"/>
  <c r="AH505" i="1"/>
  <c r="AG505" i="1"/>
  <c r="AF505" i="1"/>
  <c r="AK504" i="1"/>
  <c r="AJ504" i="1"/>
  <c r="AI504" i="1"/>
  <c r="AH504" i="1"/>
  <c r="AG504" i="1"/>
  <c r="AF504" i="1"/>
  <c r="AK503" i="1"/>
  <c r="AJ503" i="1"/>
  <c r="AI503" i="1"/>
  <c r="AH503" i="1"/>
  <c r="AG503" i="1"/>
  <c r="AF503" i="1"/>
  <c r="AK502" i="1"/>
  <c r="AJ502" i="1"/>
  <c r="AI502" i="1"/>
  <c r="AH502" i="1"/>
  <c r="AG502" i="1"/>
  <c r="AF502" i="1"/>
  <c r="AK501" i="1"/>
  <c r="AJ501" i="1"/>
  <c r="AI501" i="1"/>
  <c r="AH501" i="1"/>
  <c r="AG501" i="1"/>
  <c r="AF501" i="1"/>
  <c r="AK500" i="1"/>
  <c r="AJ500" i="1"/>
  <c r="AI500" i="1"/>
  <c r="AH500" i="1"/>
  <c r="AG500" i="1"/>
  <c r="AF500" i="1"/>
  <c r="AK499" i="1"/>
  <c r="AJ499" i="1"/>
  <c r="AI499" i="1"/>
  <c r="AH499" i="1"/>
  <c r="AG499" i="1"/>
  <c r="AF499" i="1"/>
  <c r="AK498" i="1"/>
  <c r="AJ498" i="1"/>
  <c r="AI498" i="1"/>
  <c r="AH498" i="1"/>
  <c r="AG498" i="1"/>
  <c r="AF498" i="1"/>
  <c r="AK497" i="1"/>
  <c r="AJ497" i="1"/>
  <c r="AI497" i="1"/>
  <c r="AH497" i="1"/>
  <c r="AG497" i="1"/>
  <c r="AF497" i="1"/>
  <c r="AK496" i="1"/>
  <c r="AJ496" i="1"/>
  <c r="AI496" i="1"/>
  <c r="AH496" i="1"/>
  <c r="AG496" i="1"/>
  <c r="AF496" i="1"/>
  <c r="AK495" i="1"/>
  <c r="AJ495" i="1"/>
  <c r="AI495" i="1"/>
  <c r="AH495" i="1"/>
  <c r="AG495" i="1"/>
  <c r="AF495" i="1"/>
  <c r="AK494" i="1"/>
  <c r="AJ494" i="1"/>
  <c r="AI494" i="1"/>
  <c r="AH494" i="1"/>
  <c r="AG494" i="1"/>
  <c r="AF494" i="1"/>
  <c r="AK493" i="1"/>
  <c r="AJ493" i="1"/>
  <c r="AI493" i="1"/>
  <c r="AH493" i="1"/>
  <c r="AG493" i="1"/>
  <c r="AF493" i="1"/>
  <c r="AK492" i="1"/>
  <c r="AJ492" i="1"/>
  <c r="AI492" i="1"/>
  <c r="AH492" i="1"/>
  <c r="AG492" i="1"/>
  <c r="AF492" i="1"/>
  <c r="AK491" i="1"/>
  <c r="AJ491" i="1"/>
  <c r="AI491" i="1"/>
  <c r="AH491" i="1"/>
  <c r="AG491" i="1"/>
  <c r="AF491" i="1"/>
  <c r="AK490" i="1"/>
  <c r="AJ490" i="1"/>
  <c r="AI490" i="1"/>
  <c r="AH490" i="1"/>
  <c r="AG490" i="1"/>
  <c r="AF490" i="1"/>
  <c r="AK489" i="1"/>
  <c r="AJ489" i="1"/>
  <c r="AI489" i="1"/>
  <c r="AH489" i="1"/>
  <c r="AG489" i="1"/>
  <c r="AF489" i="1"/>
  <c r="AK488" i="1"/>
  <c r="AJ488" i="1"/>
  <c r="AI488" i="1"/>
  <c r="AH488" i="1"/>
  <c r="AG488" i="1"/>
  <c r="AF488" i="1"/>
  <c r="AK487" i="1"/>
  <c r="AJ487" i="1"/>
  <c r="AI487" i="1"/>
  <c r="AH487" i="1"/>
  <c r="AG487" i="1"/>
  <c r="AF487" i="1"/>
  <c r="AK486" i="1"/>
  <c r="AJ486" i="1"/>
  <c r="AI486" i="1"/>
  <c r="AH486" i="1"/>
  <c r="AG486" i="1"/>
  <c r="AF486" i="1"/>
  <c r="AK485" i="1"/>
  <c r="AJ485" i="1"/>
  <c r="AI485" i="1"/>
  <c r="AH485" i="1"/>
  <c r="AG485" i="1"/>
  <c r="AF485" i="1"/>
  <c r="AK484" i="1"/>
  <c r="AJ484" i="1"/>
  <c r="AI484" i="1"/>
  <c r="AH484" i="1"/>
  <c r="AG484" i="1"/>
  <c r="AF484" i="1"/>
  <c r="AK483" i="1"/>
  <c r="AJ483" i="1"/>
  <c r="AI483" i="1"/>
  <c r="AH483" i="1"/>
  <c r="AG483" i="1"/>
  <c r="AF483" i="1"/>
  <c r="AK482" i="1"/>
  <c r="AJ482" i="1"/>
  <c r="AI482" i="1"/>
  <c r="AH482" i="1"/>
  <c r="AG482" i="1"/>
  <c r="AF482" i="1"/>
  <c r="AK481" i="1"/>
  <c r="AJ481" i="1"/>
  <c r="AI481" i="1"/>
  <c r="AH481" i="1"/>
  <c r="AG481" i="1"/>
  <c r="AF481" i="1"/>
  <c r="AK480" i="1"/>
  <c r="AJ480" i="1"/>
  <c r="AI480" i="1"/>
  <c r="AH480" i="1"/>
  <c r="AG480" i="1"/>
  <c r="AF480" i="1"/>
  <c r="AK479" i="1"/>
  <c r="AJ479" i="1"/>
  <c r="AI479" i="1"/>
  <c r="AH479" i="1"/>
  <c r="AG479" i="1"/>
  <c r="AF479" i="1"/>
  <c r="AK478" i="1"/>
  <c r="AJ478" i="1"/>
  <c r="AI478" i="1"/>
  <c r="AH478" i="1"/>
  <c r="AG478" i="1"/>
  <c r="AF478" i="1"/>
  <c r="AK477" i="1"/>
  <c r="AJ477" i="1"/>
  <c r="AI477" i="1"/>
  <c r="AH477" i="1"/>
  <c r="AG477" i="1"/>
  <c r="AF477" i="1"/>
  <c r="AK476" i="1"/>
  <c r="AJ476" i="1"/>
  <c r="AI476" i="1"/>
  <c r="AH476" i="1"/>
  <c r="AG476" i="1"/>
  <c r="AF476" i="1"/>
  <c r="AK475" i="1"/>
  <c r="AJ475" i="1"/>
  <c r="AI475" i="1"/>
  <c r="AH475" i="1"/>
  <c r="AG475" i="1"/>
  <c r="AF475" i="1"/>
  <c r="AK474" i="1"/>
  <c r="AJ474" i="1"/>
  <c r="AI474" i="1"/>
  <c r="AH474" i="1"/>
  <c r="AG474" i="1"/>
  <c r="AF474" i="1"/>
  <c r="AK473" i="1"/>
  <c r="AJ473" i="1"/>
  <c r="AI473" i="1"/>
  <c r="AH473" i="1"/>
  <c r="AG473" i="1"/>
  <c r="AF473" i="1"/>
  <c r="AK472" i="1"/>
  <c r="AJ472" i="1"/>
  <c r="AI472" i="1"/>
  <c r="AH472" i="1"/>
  <c r="AG472" i="1"/>
  <c r="AF472" i="1"/>
  <c r="AK471" i="1"/>
  <c r="AJ471" i="1"/>
  <c r="AI471" i="1"/>
  <c r="AH471" i="1"/>
  <c r="AG471" i="1"/>
  <c r="AF471" i="1"/>
  <c r="AK470" i="1"/>
  <c r="AJ470" i="1"/>
  <c r="AI470" i="1"/>
  <c r="AH470" i="1"/>
  <c r="AG470" i="1"/>
  <c r="AF470" i="1"/>
  <c r="AK469" i="1"/>
  <c r="AJ469" i="1"/>
  <c r="AI469" i="1"/>
  <c r="AH469" i="1"/>
  <c r="AG469" i="1"/>
  <c r="AF469" i="1"/>
  <c r="AK468" i="1"/>
  <c r="AJ468" i="1"/>
  <c r="AI468" i="1"/>
  <c r="AH468" i="1"/>
  <c r="AG468" i="1"/>
  <c r="AF468" i="1"/>
  <c r="AK467" i="1"/>
  <c r="AJ467" i="1"/>
  <c r="AI467" i="1"/>
  <c r="AH467" i="1"/>
  <c r="AG467" i="1"/>
  <c r="AF467" i="1"/>
  <c r="AK466" i="1"/>
  <c r="AJ466" i="1"/>
  <c r="AI466" i="1"/>
  <c r="AH466" i="1"/>
  <c r="AG466" i="1"/>
  <c r="AF466" i="1"/>
  <c r="AK465" i="1"/>
  <c r="AJ465" i="1"/>
  <c r="AI465" i="1"/>
  <c r="AH465" i="1"/>
  <c r="AG465" i="1"/>
  <c r="AF465" i="1"/>
  <c r="AK464" i="1"/>
  <c r="AJ464" i="1"/>
  <c r="AI464" i="1"/>
  <c r="AH464" i="1"/>
  <c r="AG464" i="1"/>
  <c r="AF464" i="1"/>
  <c r="AK463" i="1"/>
  <c r="AJ463" i="1"/>
  <c r="AI463" i="1"/>
  <c r="AH463" i="1"/>
  <c r="AG463" i="1"/>
  <c r="AF463" i="1"/>
  <c r="AK462" i="1"/>
  <c r="AJ462" i="1"/>
  <c r="AI462" i="1"/>
  <c r="AH462" i="1"/>
  <c r="AG462" i="1"/>
  <c r="AF462" i="1"/>
  <c r="AK461" i="1"/>
  <c r="AJ461" i="1"/>
  <c r="AI461" i="1"/>
  <c r="AH461" i="1"/>
  <c r="AG461" i="1"/>
  <c r="AF461" i="1"/>
  <c r="AK460" i="1"/>
  <c r="AJ460" i="1"/>
  <c r="AI460" i="1"/>
  <c r="AH460" i="1"/>
  <c r="AG460" i="1"/>
  <c r="AF460" i="1"/>
  <c r="AK459" i="1"/>
  <c r="AJ459" i="1"/>
  <c r="AI459" i="1"/>
  <c r="AH459" i="1"/>
  <c r="AG459" i="1"/>
  <c r="AF459" i="1"/>
  <c r="AK458" i="1"/>
  <c r="AJ458" i="1"/>
  <c r="AI458" i="1"/>
  <c r="AH458" i="1"/>
  <c r="AG458" i="1"/>
  <c r="AF458" i="1"/>
  <c r="AK457" i="1"/>
  <c r="AJ457" i="1"/>
  <c r="AI457" i="1"/>
  <c r="AH457" i="1"/>
  <c r="AG457" i="1"/>
  <c r="AF457" i="1"/>
  <c r="AK456" i="1"/>
  <c r="AJ456" i="1"/>
  <c r="AI456" i="1"/>
  <c r="AH456" i="1"/>
  <c r="AG456" i="1"/>
  <c r="AF456" i="1"/>
  <c r="AK455" i="1"/>
  <c r="AJ455" i="1"/>
  <c r="AI455" i="1"/>
  <c r="AH455" i="1"/>
  <c r="AG455" i="1"/>
  <c r="AF455" i="1"/>
  <c r="AK454" i="1"/>
  <c r="AJ454" i="1"/>
  <c r="AI454" i="1"/>
  <c r="AH454" i="1"/>
  <c r="AG454" i="1"/>
  <c r="AF454" i="1"/>
  <c r="AK453" i="1"/>
  <c r="AJ453" i="1"/>
  <c r="AI453" i="1"/>
  <c r="AH453" i="1"/>
  <c r="AG453" i="1"/>
  <c r="AF453" i="1"/>
  <c r="AK452" i="1"/>
  <c r="AJ452" i="1"/>
  <c r="AI452" i="1"/>
  <c r="AH452" i="1"/>
  <c r="AG452" i="1"/>
  <c r="AF452" i="1"/>
  <c r="AK451" i="1"/>
  <c r="AJ451" i="1"/>
  <c r="AI451" i="1"/>
  <c r="AH451" i="1"/>
  <c r="AG451" i="1"/>
  <c r="AF451" i="1"/>
  <c r="AK450" i="1"/>
  <c r="AJ450" i="1"/>
  <c r="AI450" i="1"/>
  <c r="AH450" i="1"/>
  <c r="AG450" i="1"/>
  <c r="AF450" i="1"/>
  <c r="AK449" i="1"/>
  <c r="AJ449" i="1"/>
  <c r="AI449" i="1"/>
  <c r="AH449" i="1"/>
  <c r="AG449" i="1"/>
  <c r="AF449" i="1"/>
  <c r="AK448" i="1"/>
  <c r="AJ448" i="1"/>
  <c r="AI448" i="1"/>
  <c r="AH448" i="1"/>
  <c r="AG448" i="1"/>
  <c r="AF448" i="1"/>
  <c r="AK447" i="1"/>
  <c r="AJ447" i="1"/>
  <c r="AI447" i="1"/>
  <c r="AH447" i="1"/>
  <c r="AG447" i="1"/>
  <c r="AF447" i="1"/>
  <c r="AK446" i="1"/>
  <c r="AJ446" i="1"/>
  <c r="AI446" i="1"/>
  <c r="AH446" i="1"/>
  <c r="AG446" i="1"/>
  <c r="AF446" i="1"/>
  <c r="AK445" i="1"/>
  <c r="AJ445" i="1"/>
  <c r="AI445" i="1"/>
  <c r="AH445" i="1"/>
  <c r="AG445" i="1"/>
  <c r="AF445" i="1"/>
  <c r="AK444" i="1"/>
  <c r="AJ444" i="1"/>
  <c r="AI444" i="1"/>
  <c r="AH444" i="1"/>
  <c r="AG444" i="1"/>
  <c r="AF444" i="1"/>
  <c r="AK443" i="1"/>
  <c r="AJ443" i="1"/>
  <c r="AI443" i="1"/>
  <c r="AH443" i="1"/>
  <c r="AG443" i="1"/>
  <c r="AF443" i="1"/>
  <c r="AK442" i="1"/>
  <c r="AJ442" i="1"/>
  <c r="AI442" i="1"/>
  <c r="AH442" i="1"/>
  <c r="AG442" i="1"/>
  <c r="AF442" i="1"/>
  <c r="AK441" i="1"/>
  <c r="AJ441" i="1"/>
  <c r="AI441" i="1"/>
  <c r="AH441" i="1"/>
  <c r="AG441" i="1"/>
  <c r="AF441" i="1"/>
  <c r="AK440" i="1"/>
  <c r="AJ440" i="1"/>
  <c r="AI440" i="1"/>
  <c r="AH440" i="1"/>
  <c r="AG440" i="1"/>
  <c r="AF440" i="1"/>
  <c r="AK439" i="1"/>
  <c r="AJ439" i="1"/>
  <c r="AI439" i="1"/>
  <c r="AH439" i="1"/>
  <c r="AG439" i="1"/>
  <c r="AF439" i="1"/>
  <c r="AK438" i="1"/>
  <c r="AJ438" i="1"/>
  <c r="AI438" i="1"/>
  <c r="AH438" i="1"/>
  <c r="AG438" i="1"/>
  <c r="AF438" i="1"/>
  <c r="AK437" i="1"/>
  <c r="AJ437" i="1"/>
  <c r="AI437" i="1"/>
  <c r="AH437" i="1"/>
  <c r="AG437" i="1"/>
  <c r="AF437" i="1"/>
  <c r="AK436" i="1"/>
  <c r="AJ436" i="1"/>
  <c r="AI436" i="1"/>
  <c r="AH436" i="1"/>
  <c r="AG436" i="1"/>
  <c r="AF436" i="1"/>
  <c r="AK435" i="1"/>
  <c r="AJ435" i="1"/>
  <c r="AI435" i="1"/>
  <c r="AH435" i="1"/>
  <c r="AG435" i="1"/>
  <c r="AF435" i="1"/>
  <c r="AK434" i="1"/>
  <c r="AJ434" i="1"/>
  <c r="AI434" i="1"/>
  <c r="AH434" i="1"/>
  <c r="AG434" i="1"/>
  <c r="AF434" i="1"/>
  <c r="AK433" i="1"/>
  <c r="AJ433" i="1"/>
  <c r="AI433" i="1"/>
  <c r="AH433" i="1"/>
  <c r="AG433" i="1"/>
  <c r="AF433" i="1"/>
  <c r="AK432" i="1"/>
  <c r="AJ432" i="1"/>
  <c r="AI432" i="1"/>
  <c r="AH432" i="1"/>
  <c r="AG432" i="1"/>
  <c r="AF432" i="1"/>
  <c r="AK431" i="1"/>
  <c r="AJ431" i="1"/>
  <c r="AI431" i="1"/>
  <c r="AH431" i="1"/>
  <c r="AG431" i="1"/>
  <c r="AF431" i="1"/>
  <c r="AK430" i="1"/>
  <c r="AJ430" i="1"/>
  <c r="AI430" i="1"/>
  <c r="AH430" i="1"/>
  <c r="AG430" i="1"/>
  <c r="AF430" i="1"/>
  <c r="AK429" i="1"/>
  <c r="AJ429" i="1"/>
  <c r="AI429" i="1"/>
  <c r="AH429" i="1"/>
  <c r="AG429" i="1"/>
  <c r="AF429" i="1"/>
  <c r="AK428" i="1"/>
  <c r="AJ428" i="1"/>
  <c r="AI428" i="1"/>
  <c r="AH428" i="1"/>
  <c r="AG428" i="1"/>
  <c r="AF428" i="1"/>
  <c r="AK427" i="1"/>
  <c r="AJ427" i="1"/>
  <c r="AI427" i="1"/>
  <c r="AH427" i="1"/>
  <c r="AG427" i="1"/>
  <c r="AF427" i="1"/>
  <c r="AK426" i="1"/>
  <c r="AJ426" i="1"/>
  <c r="AI426" i="1"/>
  <c r="AH426" i="1"/>
  <c r="AG426" i="1"/>
  <c r="AF426" i="1"/>
  <c r="AK425" i="1"/>
  <c r="AJ425" i="1"/>
  <c r="AI425" i="1"/>
  <c r="AH425" i="1"/>
  <c r="AG425" i="1"/>
  <c r="AF425" i="1"/>
  <c r="AK424" i="1"/>
  <c r="AJ424" i="1"/>
  <c r="AI424" i="1"/>
  <c r="AH424" i="1"/>
  <c r="AG424" i="1"/>
  <c r="AF424" i="1"/>
  <c r="AK423" i="1"/>
  <c r="AJ423" i="1"/>
  <c r="AI423" i="1"/>
  <c r="AH423" i="1"/>
  <c r="AG423" i="1"/>
  <c r="AF423" i="1"/>
  <c r="AK422" i="1"/>
  <c r="AJ422" i="1"/>
  <c r="AI422" i="1"/>
  <c r="AH422" i="1"/>
  <c r="AG422" i="1"/>
  <c r="AF422" i="1"/>
  <c r="AK421" i="1"/>
  <c r="AJ421" i="1"/>
  <c r="AI421" i="1"/>
  <c r="AH421" i="1"/>
  <c r="AG421" i="1"/>
  <c r="AF421" i="1"/>
  <c r="AK420" i="1"/>
  <c r="AJ420" i="1"/>
  <c r="AI420" i="1"/>
  <c r="AH420" i="1"/>
  <c r="AG420" i="1"/>
  <c r="AF420" i="1"/>
  <c r="AK419" i="1"/>
  <c r="AJ419" i="1"/>
  <c r="AI419" i="1"/>
  <c r="AH419" i="1"/>
  <c r="AG419" i="1"/>
  <c r="AF419" i="1"/>
  <c r="AK418" i="1"/>
  <c r="AJ418" i="1"/>
  <c r="AI418" i="1"/>
  <c r="AH418" i="1"/>
  <c r="AG418" i="1"/>
  <c r="AF418" i="1"/>
  <c r="AK417" i="1"/>
  <c r="AJ417" i="1"/>
  <c r="AI417" i="1"/>
  <c r="AH417" i="1"/>
  <c r="AG417" i="1"/>
  <c r="AF417" i="1"/>
  <c r="AK416" i="1"/>
  <c r="AJ416" i="1"/>
  <c r="AI416" i="1"/>
  <c r="AH416" i="1"/>
  <c r="AG416" i="1"/>
  <c r="AF416" i="1"/>
  <c r="AK415" i="1"/>
  <c r="AJ415" i="1"/>
  <c r="AI415" i="1"/>
  <c r="AH415" i="1"/>
  <c r="AG415" i="1"/>
  <c r="AF415" i="1"/>
  <c r="AK414" i="1"/>
  <c r="AJ414" i="1"/>
  <c r="AI414" i="1"/>
  <c r="AH414" i="1"/>
  <c r="AG414" i="1"/>
  <c r="AF414" i="1"/>
  <c r="AK413" i="1"/>
  <c r="AJ413" i="1"/>
  <c r="AI413" i="1"/>
  <c r="AH413" i="1"/>
  <c r="AG413" i="1"/>
  <c r="AF413" i="1"/>
  <c r="AK412" i="1"/>
  <c r="AJ412" i="1"/>
  <c r="AI412" i="1"/>
  <c r="AH412" i="1"/>
  <c r="AG412" i="1"/>
  <c r="AF412" i="1"/>
  <c r="AK411" i="1"/>
  <c r="AJ411" i="1"/>
  <c r="AI411" i="1"/>
  <c r="AH411" i="1"/>
  <c r="AG411" i="1"/>
  <c r="AF411" i="1"/>
  <c r="AK410" i="1"/>
  <c r="AJ410" i="1"/>
  <c r="AI410" i="1"/>
  <c r="AH410" i="1"/>
  <c r="AG410" i="1"/>
  <c r="AF410" i="1"/>
  <c r="AK409" i="1"/>
  <c r="AJ409" i="1"/>
  <c r="AI409" i="1"/>
  <c r="AH409" i="1"/>
  <c r="AG409" i="1"/>
  <c r="AF409" i="1"/>
  <c r="AK408" i="1"/>
  <c r="AJ408" i="1"/>
  <c r="AI408" i="1"/>
  <c r="AH408" i="1"/>
  <c r="AG408" i="1"/>
  <c r="AF408" i="1"/>
  <c r="AK407" i="1"/>
  <c r="AJ407" i="1"/>
  <c r="AI407" i="1"/>
  <c r="AH407" i="1"/>
  <c r="AG407" i="1"/>
  <c r="AF407" i="1"/>
  <c r="AK406" i="1"/>
  <c r="AJ406" i="1"/>
  <c r="AI406" i="1"/>
  <c r="AH406" i="1"/>
  <c r="AG406" i="1"/>
  <c r="AF406" i="1"/>
  <c r="AK405" i="1"/>
  <c r="AJ405" i="1"/>
  <c r="AI405" i="1"/>
  <c r="AH405" i="1"/>
  <c r="AG405" i="1"/>
  <c r="AF405" i="1"/>
  <c r="AK404" i="1"/>
  <c r="AJ404" i="1"/>
  <c r="AI404" i="1"/>
  <c r="AH404" i="1"/>
  <c r="AG404" i="1"/>
  <c r="AF404" i="1"/>
  <c r="AK403" i="1"/>
  <c r="AJ403" i="1"/>
  <c r="AI403" i="1"/>
  <c r="AH403" i="1"/>
  <c r="AG403" i="1"/>
  <c r="AF403" i="1"/>
  <c r="AK402" i="1"/>
  <c r="AJ402" i="1"/>
  <c r="AI402" i="1"/>
  <c r="AH402" i="1"/>
  <c r="AG402" i="1"/>
  <c r="AF402" i="1"/>
  <c r="AK401" i="1"/>
  <c r="AJ401" i="1"/>
  <c r="AI401" i="1"/>
  <c r="AH401" i="1"/>
  <c r="AG401" i="1"/>
  <c r="AF401" i="1"/>
  <c r="AK400" i="1"/>
  <c r="AJ400" i="1"/>
  <c r="AI400" i="1"/>
  <c r="AH400" i="1"/>
  <c r="AG400" i="1"/>
  <c r="AF400" i="1"/>
  <c r="AK399" i="1"/>
  <c r="AJ399" i="1"/>
  <c r="AI399" i="1"/>
  <c r="AH399" i="1"/>
  <c r="AG399" i="1"/>
  <c r="AF399" i="1"/>
  <c r="AK398" i="1"/>
  <c r="AJ398" i="1"/>
  <c r="AI398" i="1"/>
  <c r="AH398" i="1"/>
  <c r="AG398" i="1"/>
  <c r="AF398" i="1"/>
  <c r="AK397" i="1"/>
  <c r="AJ397" i="1"/>
  <c r="AI397" i="1"/>
  <c r="AH397" i="1"/>
  <c r="AG397" i="1"/>
  <c r="AF397" i="1"/>
  <c r="AK396" i="1"/>
  <c r="AJ396" i="1"/>
  <c r="AI396" i="1"/>
  <c r="AH396" i="1"/>
  <c r="AG396" i="1"/>
  <c r="AF396" i="1"/>
  <c r="AK395" i="1"/>
  <c r="AJ395" i="1"/>
  <c r="AI395" i="1"/>
  <c r="AH395" i="1"/>
  <c r="AG395" i="1"/>
  <c r="AF395" i="1"/>
  <c r="AK394" i="1"/>
  <c r="AJ394" i="1"/>
  <c r="AI394" i="1"/>
  <c r="AH394" i="1"/>
  <c r="AG394" i="1"/>
  <c r="AF394" i="1"/>
  <c r="AK393" i="1"/>
  <c r="AJ393" i="1"/>
  <c r="AI393" i="1"/>
  <c r="AH393" i="1"/>
  <c r="AG393" i="1"/>
  <c r="AF393" i="1"/>
  <c r="AK392" i="1"/>
  <c r="AJ392" i="1"/>
  <c r="AI392" i="1"/>
  <c r="AH392" i="1"/>
  <c r="AG392" i="1"/>
  <c r="AF392" i="1"/>
  <c r="AK391" i="1"/>
  <c r="AJ391" i="1"/>
  <c r="AI391" i="1"/>
  <c r="AH391" i="1"/>
  <c r="AG391" i="1"/>
  <c r="AF391" i="1"/>
  <c r="AK390" i="1"/>
  <c r="AJ390" i="1"/>
  <c r="AI390" i="1"/>
  <c r="AH390" i="1"/>
  <c r="AG390" i="1"/>
  <c r="AF390" i="1"/>
  <c r="AK389" i="1"/>
  <c r="AJ389" i="1"/>
  <c r="AI389" i="1"/>
  <c r="AH389" i="1"/>
  <c r="AG389" i="1"/>
  <c r="AF389" i="1"/>
  <c r="AK388" i="1"/>
  <c r="AJ388" i="1"/>
  <c r="AI388" i="1"/>
  <c r="AH388" i="1"/>
  <c r="AG388" i="1"/>
  <c r="AF388" i="1"/>
  <c r="AK387" i="1"/>
  <c r="AJ387" i="1"/>
  <c r="AI387" i="1"/>
  <c r="AH387" i="1"/>
  <c r="AG387" i="1"/>
  <c r="AF387" i="1"/>
  <c r="AK386" i="1"/>
  <c r="AJ386" i="1"/>
  <c r="AI386" i="1"/>
  <c r="AH386" i="1"/>
  <c r="AG386" i="1"/>
  <c r="AF386" i="1"/>
  <c r="AK385" i="1"/>
  <c r="AJ385" i="1"/>
  <c r="AI385" i="1"/>
  <c r="AH385" i="1"/>
  <c r="AG385" i="1"/>
  <c r="AF385" i="1"/>
  <c r="AK384" i="1"/>
  <c r="AJ384" i="1"/>
  <c r="AI384" i="1"/>
  <c r="AH384" i="1"/>
  <c r="AG384" i="1"/>
  <c r="AF384" i="1"/>
  <c r="AK383" i="1"/>
  <c r="AJ383" i="1"/>
  <c r="AI383" i="1"/>
  <c r="AH383" i="1"/>
  <c r="AG383" i="1"/>
  <c r="AF383" i="1"/>
  <c r="AK382" i="1"/>
  <c r="AJ382" i="1"/>
  <c r="AI382" i="1"/>
  <c r="AH382" i="1"/>
  <c r="AG382" i="1"/>
  <c r="AF382" i="1"/>
  <c r="AK381" i="1"/>
  <c r="AJ381" i="1"/>
  <c r="AI381" i="1"/>
  <c r="AH381" i="1"/>
  <c r="AG381" i="1"/>
  <c r="AF381" i="1"/>
  <c r="AK380" i="1"/>
  <c r="AJ380" i="1"/>
  <c r="AI380" i="1"/>
  <c r="AH380" i="1"/>
  <c r="AG380" i="1"/>
  <c r="AF380" i="1"/>
  <c r="AK379" i="1"/>
  <c r="AJ379" i="1"/>
  <c r="AI379" i="1"/>
  <c r="AH379" i="1"/>
  <c r="AG379" i="1"/>
  <c r="AF379" i="1"/>
  <c r="AK378" i="1"/>
  <c r="AJ378" i="1"/>
  <c r="AI378" i="1"/>
  <c r="AH378" i="1"/>
  <c r="AG378" i="1"/>
  <c r="AF378" i="1"/>
  <c r="AK377" i="1"/>
  <c r="AJ377" i="1"/>
  <c r="AI377" i="1"/>
  <c r="AH377" i="1"/>
  <c r="AG377" i="1"/>
  <c r="AF377" i="1"/>
  <c r="AK376" i="1"/>
  <c r="AJ376" i="1"/>
  <c r="AI376" i="1"/>
  <c r="AH376" i="1"/>
  <c r="AG376" i="1"/>
  <c r="AF376" i="1"/>
  <c r="AK375" i="1"/>
  <c r="AJ375" i="1"/>
  <c r="AI375" i="1"/>
  <c r="AH375" i="1"/>
  <c r="AG375" i="1"/>
  <c r="AF375" i="1"/>
  <c r="AK374" i="1"/>
  <c r="AJ374" i="1"/>
  <c r="AI374" i="1"/>
  <c r="AH374" i="1"/>
  <c r="AG374" i="1"/>
  <c r="AF374" i="1"/>
  <c r="AK373" i="1"/>
  <c r="AJ373" i="1"/>
  <c r="AI373" i="1"/>
  <c r="AH373" i="1"/>
  <c r="AG373" i="1"/>
  <c r="AF373" i="1"/>
  <c r="AK372" i="1"/>
  <c r="AJ372" i="1"/>
  <c r="AI372" i="1"/>
  <c r="AH372" i="1"/>
  <c r="AG372" i="1"/>
  <c r="AF372" i="1"/>
  <c r="AK371" i="1"/>
  <c r="AJ371" i="1"/>
  <c r="AI371" i="1"/>
  <c r="AH371" i="1"/>
  <c r="AG371" i="1"/>
  <c r="AF371" i="1"/>
  <c r="AK370" i="1"/>
  <c r="AJ370" i="1"/>
  <c r="AI370" i="1"/>
  <c r="AH370" i="1"/>
  <c r="AG370" i="1"/>
  <c r="AF370" i="1"/>
  <c r="AK369" i="1"/>
  <c r="AJ369" i="1"/>
  <c r="AI369" i="1"/>
  <c r="AH369" i="1"/>
  <c r="AG369" i="1"/>
  <c r="AF369" i="1"/>
  <c r="AK368" i="1"/>
  <c r="AJ368" i="1"/>
  <c r="AI368" i="1"/>
  <c r="AH368" i="1"/>
  <c r="AG368" i="1"/>
  <c r="AF368" i="1"/>
  <c r="U368" i="1"/>
  <c r="AK367" i="1"/>
  <c r="AJ367" i="1"/>
  <c r="AI367" i="1"/>
  <c r="AH367" i="1"/>
  <c r="AG367" i="1"/>
  <c r="AF367" i="1"/>
  <c r="AK366" i="1"/>
  <c r="AJ366" i="1"/>
  <c r="AI366" i="1"/>
  <c r="AH366" i="1"/>
  <c r="AG366" i="1"/>
  <c r="AF366" i="1"/>
  <c r="AK365" i="1"/>
  <c r="AJ365" i="1"/>
  <c r="AI365" i="1"/>
  <c r="AH365" i="1"/>
  <c r="AG365" i="1"/>
  <c r="AF365" i="1"/>
  <c r="AK364" i="1"/>
  <c r="AJ364" i="1"/>
  <c r="AI364" i="1"/>
  <c r="AH364" i="1"/>
  <c r="AG364" i="1"/>
  <c r="AF364" i="1"/>
  <c r="AK363" i="1"/>
  <c r="AJ363" i="1"/>
  <c r="AI363" i="1"/>
  <c r="AH363" i="1"/>
  <c r="AG363" i="1"/>
  <c r="AF363" i="1"/>
  <c r="AK362" i="1"/>
  <c r="AJ362" i="1"/>
  <c r="AI362" i="1"/>
  <c r="AH362" i="1"/>
  <c r="AG362" i="1"/>
  <c r="AF362" i="1"/>
  <c r="AK361" i="1"/>
  <c r="AJ361" i="1"/>
  <c r="AI361" i="1"/>
  <c r="AH361" i="1"/>
  <c r="AG361" i="1"/>
  <c r="AF361" i="1"/>
  <c r="AK360" i="1"/>
  <c r="AJ360" i="1"/>
  <c r="AI360" i="1"/>
  <c r="AH360" i="1"/>
  <c r="AG360" i="1"/>
  <c r="AF360" i="1"/>
  <c r="AK359" i="1"/>
  <c r="AJ359" i="1"/>
  <c r="AI359" i="1"/>
  <c r="AH359" i="1"/>
  <c r="AG359" i="1"/>
  <c r="AF359" i="1"/>
  <c r="AK358" i="1"/>
  <c r="AJ358" i="1"/>
  <c r="AI358" i="1"/>
  <c r="AH358" i="1"/>
  <c r="AG358" i="1"/>
  <c r="AF358" i="1"/>
  <c r="AK357" i="1"/>
  <c r="AJ357" i="1"/>
  <c r="AI357" i="1"/>
  <c r="AH357" i="1"/>
  <c r="AG357" i="1"/>
  <c r="AF357" i="1"/>
  <c r="AK356" i="1"/>
  <c r="AJ356" i="1"/>
  <c r="AI356" i="1"/>
  <c r="AH356" i="1"/>
  <c r="AG356" i="1"/>
  <c r="AF356" i="1"/>
  <c r="AK355" i="1"/>
  <c r="AJ355" i="1"/>
  <c r="AI355" i="1"/>
  <c r="AH355" i="1"/>
  <c r="AG355" i="1"/>
  <c r="AF355" i="1"/>
  <c r="AK354" i="1"/>
  <c r="AJ354" i="1"/>
  <c r="AI354" i="1"/>
  <c r="AH354" i="1"/>
  <c r="AG354" i="1"/>
  <c r="AF354" i="1"/>
  <c r="AK353" i="1"/>
  <c r="AJ353" i="1"/>
  <c r="AI353" i="1"/>
  <c r="AH353" i="1"/>
  <c r="AG353" i="1"/>
  <c r="AF353" i="1"/>
  <c r="AK352" i="1"/>
  <c r="AJ352" i="1"/>
  <c r="AI352" i="1"/>
  <c r="AH352" i="1"/>
  <c r="AG352" i="1"/>
  <c r="AF352" i="1"/>
  <c r="AK351" i="1"/>
  <c r="AJ351" i="1"/>
  <c r="AI351" i="1"/>
  <c r="AH351" i="1"/>
  <c r="AG351" i="1"/>
  <c r="AF351" i="1"/>
  <c r="AK350" i="1"/>
  <c r="AJ350" i="1"/>
  <c r="AI350" i="1"/>
  <c r="AH350" i="1"/>
  <c r="AG350" i="1"/>
  <c r="AF350" i="1"/>
  <c r="AK349" i="1"/>
  <c r="AJ349" i="1"/>
  <c r="AI349" i="1"/>
  <c r="AH349" i="1"/>
  <c r="AG349" i="1"/>
  <c r="AF349" i="1"/>
  <c r="AK348" i="1"/>
  <c r="AJ348" i="1"/>
  <c r="AI348" i="1"/>
  <c r="AH348" i="1"/>
  <c r="AG348" i="1"/>
  <c r="AF348" i="1"/>
  <c r="AK347" i="1"/>
  <c r="AJ347" i="1"/>
  <c r="AI347" i="1"/>
  <c r="AH347" i="1"/>
  <c r="AG347" i="1"/>
  <c r="AF347" i="1"/>
  <c r="AK346" i="1"/>
  <c r="AJ346" i="1"/>
  <c r="AI346" i="1"/>
  <c r="AH346" i="1"/>
  <c r="AG346" i="1"/>
  <c r="AF346" i="1"/>
  <c r="M346" i="1"/>
  <c r="AK345" i="1"/>
  <c r="AJ345" i="1"/>
  <c r="AI345" i="1"/>
  <c r="AH345" i="1"/>
  <c r="AG345" i="1"/>
  <c r="AF345" i="1"/>
  <c r="M345" i="1"/>
  <c r="AK344" i="1"/>
  <c r="AJ344" i="1"/>
  <c r="AI344" i="1"/>
  <c r="AH344" i="1"/>
  <c r="AG344" i="1"/>
  <c r="AF344" i="1"/>
  <c r="M344" i="1"/>
  <c r="AK343" i="1"/>
  <c r="AJ343" i="1"/>
  <c r="AI343" i="1"/>
  <c r="AH343" i="1"/>
  <c r="AG343" i="1"/>
  <c r="AF343" i="1"/>
  <c r="M343" i="1"/>
  <c r="AK342" i="1"/>
  <c r="AJ342" i="1"/>
  <c r="AI342" i="1"/>
  <c r="AH342" i="1"/>
  <c r="AG342" i="1"/>
  <c r="AF342" i="1"/>
  <c r="AK341" i="1"/>
  <c r="AJ341" i="1"/>
  <c r="AI341" i="1"/>
  <c r="AH341" i="1"/>
  <c r="AG341" i="1"/>
  <c r="AF341" i="1"/>
  <c r="M341" i="1"/>
  <c r="AK340" i="1"/>
  <c r="AJ340" i="1"/>
  <c r="AI340" i="1"/>
  <c r="AH340" i="1"/>
  <c r="AG340" i="1"/>
  <c r="AF340" i="1"/>
  <c r="M340" i="1"/>
  <c r="AK339" i="1"/>
  <c r="AJ339" i="1"/>
  <c r="AI339" i="1"/>
  <c r="AH339" i="1"/>
  <c r="AG339" i="1"/>
  <c r="AF339" i="1"/>
  <c r="AK338" i="1"/>
  <c r="AJ338" i="1"/>
  <c r="AI338" i="1"/>
  <c r="AH338" i="1"/>
  <c r="AG338" i="1"/>
  <c r="AF338" i="1"/>
  <c r="M338" i="1"/>
  <c r="AK337" i="1"/>
  <c r="AJ337" i="1"/>
  <c r="AI337" i="1"/>
  <c r="AH337" i="1"/>
  <c r="AG337" i="1"/>
  <c r="AF337" i="1"/>
  <c r="M337" i="1"/>
  <c r="AK336" i="1"/>
  <c r="AJ336" i="1"/>
  <c r="AI336" i="1"/>
  <c r="AH336" i="1"/>
  <c r="AG336" i="1"/>
  <c r="AF336" i="1"/>
  <c r="M336" i="1"/>
  <c r="AK335" i="1"/>
  <c r="AJ335" i="1"/>
  <c r="AI335" i="1"/>
  <c r="AH335" i="1"/>
  <c r="AG335" i="1"/>
  <c r="AF335" i="1"/>
  <c r="M335" i="1"/>
  <c r="AK334" i="1"/>
  <c r="AJ334" i="1"/>
  <c r="AI334" i="1"/>
  <c r="AH334" i="1"/>
  <c r="AG334" i="1"/>
  <c r="AF334" i="1"/>
  <c r="M334" i="1"/>
  <c r="AK333" i="1"/>
  <c r="AJ333" i="1"/>
  <c r="AI333" i="1"/>
  <c r="AH333" i="1"/>
  <c r="AG333" i="1"/>
  <c r="AF333" i="1"/>
  <c r="M333" i="1"/>
  <c r="AK332" i="1"/>
  <c r="AJ332" i="1"/>
  <c r="AI332" i="1"/>
  <c r="AH332" i="1"/>
  <c r="AG332" i="1"/>
  <c r="AF332" i="1"/>
  <c r="M332" i="1"/>
  <c r="AK331" i="1"/>
  <c r="AJ331" i="1"/>
  <c r="AI331" i="1"/>
  <c r="AH331" i="1"/>
  <c r="AG331" i="1"/>
  <c r="AF331" i="1"/>
  <c r="M331" i="1"/>
  <c r="AK330" i="1"/>
  <c r="AJ330" i="1"/>
  <c r="AI330" i="1"/>
  <c r="AH330" i="1"/>
  <c r="AG330" i="1"/>
  <c r="AF330" i="1"/>
  <c r="AK329" i="1"/>
  <c r="AJ329" i="1"/>
  <c r="AI329" i="1"/>
  <c r="AH329" i="1"/>
  <c r="AG329" i="1"/>
  <c r="AF329" i="1"/>
  <c r="AK328" i="1"/>
  <c r="AJ328" i="1"/>
  <c r="AI328" i="1"/>
  <c r="AH328" i="1"/>
  <c r="AG328" i="1"/>
  <c r="AF328" i="1"/>
  <c r="AK327" i="1"/>
  <c r="AJ327" i="1"/>
  <c r="AI327" i="1"/>
  <c r="AH327" i="1"/>
  <c r="AG327" i="1"/>
  <c r="AF327" i="1"/>
  <c r="AK326" i="1"/>
  <c r="AJ326" i="1"/>
  <c r="AI326" i="1"/>
  <c r="AH326" i="1"/>
  <c r="AG326" i="1"/>
  <c r="AF326" i="1"/>
  <c r="AK325" i="1"/>
  <c r="AJ325" i="1"/>
  <c r="AI325" i="1"/>
  <c r="AH325" i="1"/>
  <c r="AG325" i="1"/>
  <c r="AF325" i="1"/>
  <c r="AK324" i="1"/>
  <c r="AJ324" i="1"/>
  <c r="AI324" i="1"/>
  <c r="AH324" i="1"/>
  <c r="AG324" i="1"/>
  <c r="AF324" i="1"/>
  <c r="AK323" i="1"/>
  <c r="AJ323" i="1"/>
  <c r="AI323" i="1"/>
  <c r="AH323" i="1"/>
  <c r="AG323" i="1"/>
  <c r="AF323" i="1"/>
  <c r="AK322" i="1"/>
  <c r="AJ322" i="1"/>
  <c r="AI322" i="1"/>
  <c r="AH322" i="1"/>
  <c r="AG322" i="1"/>
  <c r="AF322" i="1"/>
  <c r="AK321" i="1"/>
  <c r="AJ321" i="1"/>
  <c r="AI321" i="1"/>
  <c r="AH321" i="1"/>
  <c r="AG321" i="1"/>
  <c r="AF321" i="1"/>
  <c r="AK320" i="1"/>
  <c r="AJ320" i="1"/>
  <c r="AI320" i="1"/>
  <c r="AH320" i="1"/>
  <c r="AG320" i="1"/>
  <c r="AF320" i="1"/>
  <c r="AK319" i="1"/>
  <c r="AJ319" i="1"/>
  <c r="AI319" i="1"/>
  <c r="AH319" i="1"/>
  <c r="AG319" i="1"/>
  <c r="AF319" i="1"/>
  <c r="AK318" i="1"/>
  <c r="AJ318" i="1"/>
  <c r="AI318" i="1"/>
  <c r="AH318" i="1"/>
  <c r="AG318" i="1"/>
  <c r="AF318" i="1"/>
  <c r="AK317" i="1"/>
  <c r="AJ317" i="1"/>
  <c r="AI317" i="1"/>
  <c r="AH317" i="1"/>
  <c r="AG317" i="1"/>
  <c r="AF317" i="1"/>
  <c r="AK316" i="1"/>
  <c r="AJ316" i="1"/>
  <c r="AI316" i="1"/>
  <c r="AH316" i="1"/>
  <c r="AG316" i="1"/>
  <c r="AF316" i="1"/>
  <c r="AK315" i="1"/>
  <c r="AJ315" i="1"/>
  <c r="AI315" i="1"/>
  <c r="AH315" i="1"/>
  <c r="AG315" i="1"/>
  <c r="AF315" i="1"/>
  <c r="AK314" i="1"/>
  <c r="AJ314" i="1"/>
  <c r="AI314" i="1"/>
  <c r="AH314" i="1"/>
  <c r="AG314" i="1"/>
  <c r="AF314" i="1"/>
  <c r="AK313" i="1"/>
  <c r="AJ313" i="1"/>
  <c r="AI313" i="1"/>
  <c r="AH313" i="1"/>
  <c r="AG313" i="1"/>
  <c r="AF313" i="1"/>
  <c r="AK312" i="1"/>
  <c r="AJ312" i="1"/>
  <c r="AI312" i="1"/>
  <c r="AH312" i="1"/>
  <c r="AG312" i="1"/>
  <c r="AF312" i="1"/>
  <c r="AK311" i="1"/>
  <c r="AJ311" i="1"/>
  <c r="AI311" i="1"/>
  <c r="AH311" i="1"/>
  <c r="AG311" i="1"/>
  <c r="AF311" i="1"/>
  <c r="AK310" i="1"/>
  <c r="AJ310" i="1"/>
  <c r="AI310" i="1"/>
  <c r="AH310" i="1"/>
  <c r="AG310" i="1"/>
  <c r="AF310" i="1"/>
  <c r="AK309" i="1"/>
  <c r="AJ309" i="1"/>
  <c r="AI309" i="1"/>
  <c r="AH309" i="1"/>
  <c r="AG309" i="1"/>
  <c r="AF309" i="1"/>
  <c r="AK308" i="1"/>
  <c r="AJ308" i="1"/>
  <c r="AI308" i="1"/>
  <c r="AH308" i="1"/>
  <c r="AG308" i="1"/>
  <c r="AF308" i="1"/>
  <c r="AK307" i="1"/>
  <c r="AJ307" i="1"/>
  <c r="AI307" i="1"/>
  <c r="AH307" i="1"/>
  <c r="AG307" i="1"/>
  <c r="AF307" i="1"/>
  <c r="AK306" i="1"/>
  <c r="AJ306" i="1"/>
  <c r="AI306" i="1"/>
  <c r="AH306" i="1"/>
  <c r="AG306" i="1"/>
  <c r="AF306" i="1"/>
  <c r="AK305" i="1"/>
  <c r="AJ305" i="1"/>
  <c r="AI305" i="1"/>
  <c r="AH305" i="1"/>
  <c r="AG305" i="1"/>
  <c r="AF305" i="1"/>
  <c r="AK304" i="1"/>
  <c r="AJ304" i="1"/>
  <c r="AI304" i="1"/>
  <c r="AH304" i="1"/>
  <c r="AG304" i="1"/>
  <c r="AF304" i="1"/>
  <c r="AK303" i="1"/>
  <c r="AJ303" i="1"/>
  <c r="AI303" i="1"/>
  <c r="AH303" i="1"/>
  <c r="AG303" i="1"/>
  <c r="AF303" i="1"/>
  <c r="AK302" i="1"/>
  <c r="AJ302" i="1"/>
  <c r="AI302" i="1"/>
  <c r="AH302" i="1"/>
  <c r="AG302" i="1"/>
  <c r="AF302" i="1"/>
  <c r="AK301" i="1"/>
  <c r="AJ301" i="1"/>
  <c r="AI301" i="1"/>
  <c r="AH301" i="1"/>
  <c r="AG301" i="1"/>
  <c r="AF301" i="1"/>
  <c r="AK300" i="1"/>
  <c r="AJ300" i="1"/>
  <c r="AI300" i="1"/>
  <c r="AH300" i="1"/>
  <c r="AG300" i="1"/>
  <c r="AF300" i="1"/>
  <c r="AK299" i="1"/>
  <c r="AJ299" i="1"/>
  <c r="AI299" i="1"/>
  <c r="AH299" i="1"/>
  <c r="AG299" i="1"/>
  <c r="AF299" i="1"/>
  <c r="AK298" i="1"/>
  <c r="AJ298" i="1"/>
  <c r="AI298" i="1"/>
  <c r="AH298" i="1"/>
  <c r="AG298" i="1"/>
  <c r="AF298" i="1"/>
  <c r="AK297" i="1"/>
  <c r="AJ297" i="1"/>
  <c r="AI297" i="1"/>
  <c r="AH297" i="1"/>
  <c r="AG297" i="1"/>
  <c r="AF297" i="1"/>
  <c r="AK296" i="1"/>
  <c r="AJ296" i="1"/>
  <c r="AI296" i="1"/>
  <c r="AH296" i="1"/>
  <c r="AG296" i="1"/>
  <c r="AF296" i="1"/>
  <c r="AK295" i="1"/>
  <c r="AJ295" i="1"/>
  <c r="AI295" i="1"/>
  <c r="AH295" i="1"/>
  <c r="AG295" i="1"/>
  <c r="AF295" i="1"/>
  <c r="AK294" i="1"/>
  <c r="AJ294" i="1"/>
  <c r="AI294" i="1"/>
  <c r="AH294" i="1"/>
  <c r="AG294" i="1"/>
  <c r="AF294" i="1"/>
  <c r="AK293" i="1"/>
  <c r="AJ293" i="1"/>
  <c r="AI293" i="1"/>
  <c r="AH293" i="1"/>
  <c r="AG293" i="1"/>
  <c r="AF293" i="1"/>
  <c r="AK292" i="1"/>
  <c r="AJ292" i="1"/>
  <c r="AI292" i="1"/>
  <c r="AH292" i="1"/>
  <c r="AG292" i="1"/>
  <c r="AF292" i="1"/>
  <c r="AK291" i="1"/>
  <c r="AJ291" i="1"/>
  <c r="AI291" i="1"/>
  <c r="AH291" i="1"/>
  <c r="AG291" i="1"/>
  <c r="AF291" i="1"/>
  <c r="AK290" i="1"/>
  <c r="AJ290" i="1"/>
  <c r="AI290" i="1"/>
  <c r="AH290" i="1"/>
  <c r="AG290" i="1"/>
  <c r="AF290" i="1"/>
  <c r="AK289" i="1"/>
  <c r="AJ289" i="1"/>
  <c r="AI289" i="1"/>
  <c r="AH289" i="1"/>
  <c r="AG289" i="1"/>
  <c r="AF289" i="1"/>
  <c r="AK288" i="1"/>
  <c r="AJ288" i="1"/>
  <c r="AI288" i="1"/>
  <c r="AH288" i="1"/>
  <c r="AG288" i="1"/>
  <c r="AF288" i="1"/>
  <c r="AK287" i="1"/>
  <c r="AJ287" i="1"/>
  <c r="AI287" i="1"/>
  <c r="AH287" i="1"/>
  <c r="AG287" i="1"/>
  <c r="AF287" i="1"/>
  <c r="AK286" i="1"/>
  <c r="AJ286" i="1"/>
  <c r="AI286" i="1"/>
  <c r="AH286" i="1"/>
  <c r="AG286" i="1"/>
  <c r="AF286" i="1"/>
  <c r="AK285" i="1"/>
  <c r="AJ285" i="1"/>
  <c r="AI285" i="1"/>
  <c r="AH285" i="1"/>
  <c r="AG285" i="1"/>
  <c r="AF285" i="1"/>
  <c r="AK284" i="1"/>
  <c r="AJ284" i="1"/>
  <c r="AI284" i="1"/>
  <c r="AH284" i="1"/>
  <c r="AG284" i="1"/>
  <c r="AF284" i="1"/>
  <c r="AK283" i="1"/>
  <c r="AJ283" i="1"/>
  <c r="AI283" i="1"/>
  <c r="AH283" i="1"/>
  <c r="AG283" i="1"/>
  <c r="AF283" i="1"/>
  <c r="AK282" i="1"/>
  <c r="AJ282" i="1"/>
  <c r="AI282" i="1"/>
  <c r="AH282" i="1"/>
  <c r="AG282" i="1"/>
  <c r="AF282" i="1"/>
  <c r="AK281" i="1"/>
  <c r="AJ281" i="1"/>
  <c r="AI281" i="1"/>
  <c r="AH281" i="1"/>
  <c r="AG281" i="1"/>
  <c r="AF281" i="1"/>
  <c r="AK280" i="1"/>
  <c r="AJ280" i="1"/>
  <c r="AI280" i="1"/>
  <c r="AH280" i="1"/>
  <c r="AG280" i="1"/>
  <c r="AF280" i="1"/>
  <c r="AK279" i="1"/>
  <c r="AJ279" i="1"/>
  <c r="AI279" i="1"/>
  <c r="AH279" i="1"/>
  <c r="AG279" i="1"/>
  <c r="AF279" i="1"/>
  <c r="AK278" i="1"/>
  <c r="AJ278" i="1"/>
  <c r="AI278" i="1"/>
  <c r="AH278" i="1"/>
  <c r="AG278" i="1"/>
  <c r="AF278" i="1"/>
  <c r="AK277" i="1"/>
  <c r="AJ277" i="1"/>
  <c r="AI277" i="1"/>
  <c r="AH277" i="1"/>
  <c r="AG277" i="1"/>
  <c r="AF277" i="1"/>
  <c r="AK276" i="1"/>
  <c r="AJ276" i="1"/>
  <c r="AI276" i="1"/>
  <c r="AH276" i="1"/>
  <c r="AG276" i="1"/>
  <c r="AF276" i="1"/>
  <c r="AK275" i="1"/>
  <c r="AJ275" i="1"/>
  <c r="AI275" i="1"/>
  <c r="AH275" i="1"/>
  <c r="AG275" i="1"/>
  <c r="AF275" i="1"/>
  <c r="AK274" i="1"/>
  <c r="AJ274" i="1"/>
  <c r="AI274" i="1"/>
  <c r="AH274" i="1"/>
  <c r="AG274" i="1"/>
  <c r="AF274" i="1"/>
  <c r="AK273" i="1"/>
  <c r="AJ273" i="1"/>
  <c r="AI273" i="1"/>
  <c r="AH273" i="1"/>
  <c r="AG273" i="1"/>
  <c r="AF273" i="1"/>
  <c r="AK272" i="1"/>
  <c r="AJ272" i="1"/>
  <c r="AI272" i="1"/>
  <c r="AH272" i="1"/>
  <c r="AG272" i="1"/>
  <c r="AF272" i="1"/>
  <c r="AK271" i="1"/>
  <c r="AJ271" i="1"/>
  <c r="AI271" i="1"/>
  <c r="AH271" i="1"/>
  <c r="AG271" i="1"/>
  <c r="AF271" i="1"/>
  <c r="AK270" i="1"/>
  <c r="AJ270" i="1"/>
  <c r="AI270" i="1"/>
  <c r="AH270" i="1"/>
  <c r="AG270" i="1"/>
  <c r="AF270" i="1"/>
  <c r="AK269" i="1"/>
  <c r="AJ269" i="1"/>
  <c r="AI269" i="1"/>
  <c r="AH269" i="1"/>
  <c r="AG269" i="1"/>
  <c r="AF269" i="1"/>
  <c r="AK268" i="1"/>
  <c r="AJ268" i="1"/>
  <c r="AI268" i="1"/>
  <c r="AH268" i="1"/>
  <c r="AG268" i="1"/>
  <c r="AF268" i="1"/>
  <c r="AK267" i="1"/>
  <c r="AJ267" i="1"/>
  <c r="AI267" i="1"/>
  <c r="AH267" i="1"/>
  <c r="AG267" i="1"/>
  <c r="AF267" i="1"/>
  <c r="AK266" i="1"/>
  <c r="AJ266" i="1"/>
  <c r="AI266" i="1"/>
  <c r="AH266" i="1"/>
  <c r="AG266" i="1"/>
  <c r="AF266" i="1"/>
  <c r="AK265" i="1"/>
  <c r="AJ265" i="1"/>
  <c r="AI265" i="1"/>
  <c r="AH265" i="1"/>
  <c r="AG265" i="1"/>
  <c r="AF265" i="1"/>
  <c r="AK264" i="1"/>
  <c r="AJ264" i="1"/>
  <c r="AI264" i="1"/>
  <c r="AH264" i="1"/>
  <c r="AG264" i="1"/>
  <c r="AF264" i="1"/>
  <c r="AK263" i="1"/>
  <c r="AJ263" i="1"/>
  <c r="AI263" i="1"/>
  <c r="AH263" i="1"/>
  <c r="AG263" i="1"/>
  <c r="AF263" i="1"/>
  <c r="AK262" i="1"/>
  <c r="AJ262" i="1"/>
  <c r="AI262" i="1"/>
  <c r="AH262" i="1"/>
  <c r="AG262" i="1"/>
  <c r="AF262" i="1"/>
  <c r="AK261" i="1"/>
  <c r="AJ261" i="1"/>
  <c r="AI261" i="1"/>
  <c r="AH261" i="1"/>
  <c r="AG261" i="1"/>
  <c r="AF261" i="1"/>
  <c r="AK260" i="1"/>
  <c r="AJ260" i="1"/>
  <c r="AI260" i="1"/>
  <c r="AH260" i="1"/>
  <c r="AG260" i="1"/>
  <c r="AF260" i="1"/>
  <c r="AK259" i="1"/>
  <c r="AJ259" i="1"/>
  <c r="AI259" i="1"/>
  <c r="AH259" i="1"/>
  <c r="AG259" i="1"/>
  <c r="AF259" i="1"/>
  <c r="AK258" i="1"/>
  <c r="AJ258" i="1"/>
  <c r="AI258" i="1"/>
  <c r="AH258" i="1"/>
  <c r="AG258" i="1"/>
  <c r="AF258" i="1"/>
  <c r="AK257" i="1"/>
  <c r="AJ257" i="1"/>
  <c r="AI257" i="1"/>
  <c r="AH257" i="1"/>
  <c r="AG257" i="1"/>
  <c r="AF257" i="1"/>
  <c r="AK256" i="1"/>
  <c r="AJ256" i="1"/>
  <c r="AI256" i="1"/>
  <c r="AH256" i="1"/>
  <c r="AG256" i="1"/>
  <c r="AF256" i="1"/>
  <c r="AK255" i="1"/>
  <c r="AJ255" i="1"/>
  <c r="AI255" i="1"/>
  <c r="AH255" i="1"/>
  <c r="AG255" i="1"/>
  <c r="AF255" i="1"/>
  <c r="AK254" i="1"/>
  <c r="AJ254" i="1"/>
  <c r="AI254" i="1"/>
  <c r="AH254" i="1"/>
  <c r="AG254" i="1"/>
  <c r="AF254" i="1"/>
  <c r="AK253" i="1"/>
  <c r="AJ253" i="1"/>
  <c r="AI253" i="1"/>
  <c r="AH253" i="1"/>
  <c r="AG253" i="1"/>
  <c r="AF253" i="1"/>
  <c r="AK252" i="1"/>
  <c r="AJ252" i="1"/>
  <c r="AI252" i="1"/>
  <c r="AH252" i="1"/>
  <c r="AG252" i="1"/>
  <c r="AF252" i="1"/>
  <c r="AK251" i="1"/>
  <c r="AJ251" i="1"/>
  <c r="AI251" i="1"/>
  <c r="AH251" i="1"/>
  <c r="AG251" i="1"/>
  <c r="AF251" i="1"/>
  <c r="AK250" i="1"/>
  <c r="AJ250" i="1"/>
  <c r="AI250" i="1"/>
  <c r="AH250" i="1"/>
  <c r="AG250" i="1"/>
  <c r="AF250" i="1"/>
  <c r="AK249" i="1"/>
  <c r="AJ249" i="1"/>
  <c r="AI249" i="1"/>
  <c r="AH249" i="1"/>
  <c r="AG249" i="1"/>
  <c r="AF249" i="1"/>
  <c r="AK248" i="1"/>
  <c r="AJ248" i="1"/>
  <c r="AI248" i="1"/>
  <c r="AH248" i="1"/>
  <c r="AG248" i="1"/>
  <c r="AF248" i="1"/>
  <c r="AK247" i="1"/>
  <c r="AJ247" i="1"/>
  <c r="AI247" i="1"/>
  <c r="AH247" i="1"/>
  <c r="AG247" i="1"/>
  <c r="AF247" i="1"/>
  <c r="AK246" i="1"/>
  <c r="AJ246" i="1"/>
  <c r="AI246" i="1"/>
  <c r="AH246" i="1"/>
  <c r="AG246" i="1"/>
  <c r="AF246" i="1"/>
  <c r="AK245" i="1"/>
  <c r="AJ245" i="1"/>
  <c r="AI245" i="1"/>
  <c r="AH245" i="1"/>
  <c r="AG245" i="1"/>
  <c r="AF245" i="1"/>
  <c r="AK244" i="1"/>
  <c r="AJ244" i="1"/>
  <c r="AI244" i="1"/>
  <c r="AH244" i="1"/>
  <c r="AG244" i="1"/>
  <c r="AF244" i="1"/>
  <c r="AK243" i="1"/>
  <c r="AJ243" i="1"/>
  <c r="AI243" i="1"/>
  <c r="AH243" i="1"/>
  <c r="AG243" i="1"/>
  <c r="AF243" i="1"/>
  <c r="AK242" i="1"/>
  <c r="AJ242" i="1"/>
  <c r="AI242" i="1"/>
  <c r="AH242" i="1"/>
  <c r="AG242" i="1"/>
  <c r="AF242" i="1"/>
  <c r="AK241" i="1"/>
  <c r="AJ241" i="1"/>
  <c r="AI241" i="1"/>
  <c r="AH241" i="1"/>
  <c r="AG241" i="1"/>
  <c r="AF241" i="1"/>
  <c r="AK240" i="1"/>
  <c r="AJ240" i="1"/>
  <c r="AI240" i="1"/>
  <c r="AH240" i="1"/>
  <c r="AG240" i="1"/>
  <c r="AF240" i="1"/>
  <c r="AK239" i="1"/>
  <c r="AJ239" i="1"/>
  <c r="AI239" i="1"/>
  <c r="AH239" i="1"/>
  <c r="AG239" i="1"/>
  <c r="AF239" i="1"/>
  <c r="AK238" i="1"/>
  <c r="AJ238" i="1"/>
  <c r="AI238" i="1"/>
  <c r="AH238" i="1"/>
  <c r="AG238" i="1"/>
  <c r="AF238" i="1"/>
  <c r="AK237" i="1"/>
  <c r="AJ237" i="1"/>
  <c r="AI237" i="1"/>
  <c r="AH237" i="1"/>
  <c r="AG237" i="1"/>
  <c r="AF237" i="1"/>
  <c r="AK236" i="1"/>
  <c r="AJ236" i="1"/>
  <c r="AI236" i="1"/>
  <c r="AH236" i="1"/>
  <c r="AG236" i="1"/>
  <c r="AF236" i="1"/>
  <c r="AK235" i="1"/>
  <c r="AJ235" i="1"/>
  <c r="AI235" i="1"/>
  <c r="AH235" i="1"/>
  <c r="AG235" i="1"/>
  <c r="AF235" i="1"/>
  <c r="AK234" i="1"/>
  <c r="AJ234" i="1"/>
  <c r="AI234" i="1"/>
  <c r="AH234" i="1"/>
  <c r="AG234" i="1"/>
  <c r="AF234" i="1"/>
  <c r="AK233" i="1"/>
  <c r="AJ233" i="1"/>
  <c r="AI233" i="1"/>
  <c r="AH233" i="1"/>
  <c r="AG233" i="1"/>
  <c r="AF233" i="1"/>
  <c r="AK232" i="1"/>
  <c r="AJ232" i="1"/>
  <c r="AI232" i="1"/>
  <c r="AH232" i="1"/>
  <c r="AG232" i="1"/>
  <c r="AF232" i="1"/>
  <c r="AK231" i="1"/>
  <c r="AJ231" i="1"/>
  <c r="AI231" i="1"/>
  <c r="AH231" i="1"/>
  <c r="AG231" i="1"/>
  <c r="AF231" i="1"/>
  <c r="AK230" i="1"/>
  <c r="AJ230" i="1"/>
  <c r="AI230" i="1"/>
  <c r="AH230" i="1"/>
  <c r="AG230" i="1"/>
  <c r="AF230" i="1"/>
  <c r="AK229" i="1"/>
  <c r="AJ229" i="1"/>
  <c r="AI229" i="1"/>
  <c r="AH229" i="1"/>
  <c r="AG229" i="1"/>
  <c r="AF229" i="1"/>
  <c r="AK228" i="1"/>
  <c r="AJ228" i="1"/>
  <c r="AI228" i="1"/>
  <c r="AH228" i="1"/>
  <c r="AG228" i="1"/>
  <c r="AF228" i="1"/>
  <c r="AK227" i="1"/>
  <c r="AJ227" i="1"/>
  <c r="AI227" i="1"/>
  <c r="AH227" i="1"/>
  <c r="AG227" i="1"/>
  <c r="AF227" i="1"/>
  <c r="AK226" i="1"/>
  <c r="AJ226" i="1"/>
  <c r="AI226" i="1"/>
  <c r="AH226" i="1"/>
  <c r="AG226" i="1"/>
  <c r="AF226" i="1"/>
  <c r="AK225" i="1"/>
  <c r="AJ225" i="1"/>
  <c r="AI225" i="1"/>
  <c r="AH225" i="1"/>
  <c r="AG225" i="1"/>
  <c r="AF225" i="1"/>
  <c r="AK224" i="1"/>
  <c r="AJ224" i="1"/>
  <c r="AI224" i="1"/>
  <c r="AH224" i="1"/>
  <c r="AG224" i="1"/>
  <c r="AF224" i="1"/>
  <c r="AK223" i="1"/>
  <c r="AJ223" i="1"/>
  <c r="AI223" i="1"/>
  <c r="AH223" i="1"/>
  <c r="AG223" i="1"/>
  <c r="AF223" i="1"/>
  <c r="AK222" i="1"/>
  <c r="AJ222" i="1"/>
  <c r="AI222" i="1"/>
  <c r="AH222" i="1"/>
  <c r="AG222" i="1"/>
  <c r="AF222" i="1"/>
  <c r="AK221" i="1"/>
  <c r="AJ221" i="1"/>
  <c r="AI221" i="1"/>
  <c r="AH221" i="1"/>
  <c r="AG221" i="1"/>
  <c r="AF221" i="1"/>
  <c r="AK220" i="1"/>
  <c r="AJ220" i="1"/>
  <c r="AI220" i="1"/>
  <c r="AH220" i="1"/>
  <c r="AG220" i="1"/>
  <c r="AF220" i="1"/>
  <c r="AK219" i="1"/>
  <c r="AJ219" i="1"/>
  <c r="AI219" i="1"/>
  <c r="AH219" i="1"/>
  <c r="AG219" i="1"/>
  <c r="AF219" i="1"/>
  <c r="AK218" i="1"/>
  <c r="AJ218" i="1"/>
  <c r="AI218" i="1"/>
  <c r="AH218" i="1"/>
  <c r="AG218" i="1"/>
  <c r="AF218" i="1"/>
  <c r="AK217" i="1"/>
  <c r="AJ217" i="1"/>
  <c r="AI217" i="1"/>
  <c r="AH217" i="1"/>
  <c r="AG217" i="1"/>
  <c r="AF217" i="1"/>
  <c r="AK216" i="1"/>
  <c r="AJ216" i="1"/>
  <c r="AI216" i="1"/>
  <c r="AH216" i="1"/>
  <c r="AG216" i="1"/>
  <c r="AF216" i="1"/>
  <c r="AK215" i="1"/>
  <c r="AJ215" i="1"/>
  <c r="AI215" i="1"/>
  <c r="AH215" i="1"/>
  <c r="AG215" i="1"/>
  <c r="AF215" i="1"/>
  <c r="AK214" i="1"/>
  <c r="AJ214" i="1"/>
  <c r="AI214" i="1"/>
  <c r="AH214" i="1"/>
  <c r="AG214" i="1"/>
  <c r="AF214" i="1"/>
  <c r="AK213" i="1"/>
  <c r="AJ213" i="1"/>
  <c r="AI213" i="1"/>
  <c r="AH213" i="1"/>
  <c r="AG213" i="1"/>
  <c r="AF213" i="1"/>
  <c r="AK212" i="1"/>
  <c r="AJ212" i="1"/>
  <c r="AI212" i="1"/>
  <c r="AH212" i="1"/>
  <c r="AG212" i="1"/>
  <c r="AF212" i="1"/>
  <c r="AK211" i="1"/>
  <c r="AJ211" i="1"/>
  <c r="AI211" i="1"/>
  <c r="AH211" i="1"/>
  <c r="AG211" i="1"/>
  <c r="AF211" i="1"/>
  <c r="AK210" i="1"/>
  <c r="AJ210" i="1"/>
  <c r="AI210" i="1"/>
  <c r="AH210" i="1"/>
  <c r="AG210" i="1"/>
  <c r="AF210" i="1"/>
  <c r="AK209" i="1"/>
  <c r="AJ209" i="1"/>
  <c r="AI209" i="1"/>
  <c r="AH209" i="1"/>
  <c r="AG209" i="1"/>
  <c r="AF209" i="1"/>
  <c r="AK208" i="1"/>
  <c r="AJ208" i="1"/>
  <c r="AI208" i="1"/>
  <c r="AH208" i="1"/>
  <c r="AG208" i="1"/>
  <c r="AF208" i="1"/>
  <c r="AK207" i="1"/>
  <c r="AJ207" i="1"/>
  <c r="AI207" i="1"/>
  <c r="AH207" i="1"/>
  <c r="AG207" i="1"/>
  <c r="AF207" i="1"/>
  <c r="AK206" i="1"/>
  <c r="AJ206" i="1"/>
  <c r="AI206" i="1"/>
  <c r="AH206" i="1"/>
  <c r="AG206" i="1"/>
  <c r="AF206" i="1"/>
  <c r="AK205" i="1"/>
  <c r="AJ205" i="1"/>
  <c r="AI205" i="1"/>
  <c r="AH205" i="1"/>
  <c r="AG205" i="1"/>
  <c r="AF205" i="1"/>
  <c r="AK204" i="1"/>
  <c r="AJ204" i="1"/>
  <c r="AI204" i="1"/>
  <c r="AH204" i="1"/>
  <c r="AG204" i="1"/>
  <c r="AF204" i="1"/>
  <c r="AK203" i="1"/>
  <c r="AJ203" i="1"/>
  <c r="AI203" i="1"/>
  <c r="AH203" i="1"/>
  <c r="AG203" i="1"/>
  <c r="AF203" i="1"/>
  <c r="AK202" i="1"/>
  <c r="AJ202" i="1"/>
  <c r="AI202" i="1"/>
  <c r="AH202" i="1"/>
  <c r="AG202" i="1"/>
  <c r="AF202" i="1"/>
  <c r="AK201" i="1"/>
  <c r="AJ201" i="1"/>
  <c r="AI201" i="1"/>
  <c r="AH201" i="1"/>
  <c r="AG201" i="1"/>
  <c r="AF201" i="1"/>
  <c r="AK200" i="1"/>
  <c r="AJ200" i="1"/>
  <c r="AI200" i="1"/>
  <c r="AH200" i="1"/>
  <c r="AG200" i="1"/>
  <c r="AF200" i="1"/>
  <c r="AK199" i="1"/>
  <c r="AJ199" i="1"/>
  <c r="AI199" i="1"/>
  <c r="AH199" i="1"/>
  <c r="AG199" i="1"/>
  <c r="AF199" i="1"/>
  <c r="AK198" i="1"/>
  <c r="AJ198" i="1"/>
  <c r="AI198" i="1"/>
  <c r="AH198" i="1"/>
  <c r="AG198" i="1"/>
  <c r="AF198" i="1"/>
  <c r="AK197" i="1"/>
  <c r="AJ197" i="1"/>
  <c r="AI197" i="1"/>
  <c r="AH197" i="1"/>
  <c r="AG197" i="1"/>
  <c r="AF197" i="1"/>
  <c r="AK196" i="1"/>
  <c r="AJ196" i="1"/>
  <c r="AI196" i="1"/>
  <c r="AH196" i="1"/>
  <c r="AG196" i="1"/>
  <c r="AF196" i="1"/>
  <c r="AK195" i="1"/>
  <c r="AJ195" i="1"/>
  <c r="AI195" i="1"/>
  <c r="AH195" i="1"/>
  <c r="AG195" i="1"/>
  <c r="AF195" i="1"/>
  <c r="AK194" i="1"/>
  <c r="AJ194" i="1"/>
  <c r="AI194" i="1"/>
  <c r="AH194" i="1"/>
  <c r="AG194" i="1"/>
  <c r="AF194" i="1"/>
  <c r="AK193" i="1"/>
  <c r="AJ193" i="1"/>
  <c r="AI193" i="1"/>
  <c r="AH193" i="1"/>
  <c r="AG193" i="1"/>
  <c r="AF193" i="1"/>
  <c r="AK192" i="1"/>
  <c r="AJ192" i="1"/>
  <c r="AI192" i="1"/>
  <c r="AH192" i="1"/>
  <c r="AG192" i="1"/>
  <c r="AF192" i="1"/>
  <c r="AK191" i="1"/>
  <c r="AJ191" i="1"/>
  <c r="AI191" i="1"/>
  <c r="AH191" i="1"/>
  <c r="AG191" i="1"/>
  <c r="AF191" i="1"/>
  <c r="AK190" i="1"/>
  <c r="AJ190" i="1"/>
  <c r="AI190" i="1"/>
  <c r="AH190" i="1"/>
  <c r="AG190" i="1"/>
  <c r="AF190" i="1"/>
  <c r="AK189" i="1"/>
  <c r="AJ189" i="1"/>
  <c r="AI189" i="1"/>
  <c r="AH189" i="1"/>
  <c r="AG189" i="1"/>
  <c r="AF189" i="1"/>
  <c r="AK188" i="1"/>
  <c r="AJ188" i="1"/>
  <c r="AI188" i="1"/>
  <c r="AH188" i="1"/>
  <c r="AG188" i="1"/>
  <c r="AF188" i="1"/>
  <c r="AK187" i="1"/>
  <c r="AJ187" i="1"/>
  <c r="AI187" i="1"/>
  <c r="AH187" i="1"/>
  <c r="AG187" i="1"/>
  <c r="AF187" i="1"/>
  <c r="AK186" i="1"/>
  <c r="AJ186" i="1"/>
  <c r="AI186" i="1"/>
  <c r="AH186" i="1"/>
  <c r="AG186" i="1"/>
  <c r="AF186" i="1"/>
  <c r="AK185" i="1"/>
  <c r="AJ185" i="1"/>
  <c r="AI185" i="1"/>
  <c r="AH185" i="1"/>
  <c r="AG185" i="1"/>
  <c r="AF185" i="1"/>
  <c r="AK184" i="1"/>
  <c r="AJ184" i="1"/>
  <c r="AI184" i="1"/>
  <c r="AH184" i="1"/>
  <c r="AG184" i="1"/>
  <c r="AF184" i="1"/>
  <c r="AK183" i="1"/>
  <c r="AJ183" i="1"/>
  <c r="AI183" i="1"/>
  <c r="AH183" i="1"/>
  <c r="AG183" i="1"/>
  <c r="AF183" i="1"/>
  <c r="AK182" i="1"/>
  <c r="AJ182" i="1"/>
  <c r="AI182" i="1"/>
  <c r="AH182" i="1"/>
  <c r="AG182" i="1"/>
  <c r="AF182" i="1"/>
  <c r="AK181" i="1"/>
  <c r="AJ181" i="1"/>
  <c r="AI181" i="1"/>
  <c r="AH181" i="1"/>
  <c r="AG181" i="1"/>
  <c r="AF181" i="1"/>
  <c r="AK180" i="1"/>
  <c r="AJ180" i="1"/>
  <c r="AI180" i="1"/>
  <c r="AH180" i="1"/>
  <c r="AG180" i="1"/>
  <c r="AF180" i="1"/>
  <c r="AK179" i="1"/>
  <c r="AJ179" i="1"/>
  <c r="AI179" i="1"/>
  <c r="AH179" i="1"/>
  <c r="AG179" i="1"/>
  <c r="AF179" i="1"/>
  <c r="AK178" i="1"/>
  <c r="AJ178" i="1"/>
  <c r="AI178" i="1"/>
  <c r="AH178" i="1"/>
  <c r="AG178" i="1"/>
  <c r="AF178" i="1"/>
  <c r="AK177" i="1"/>
  <c r="AJ177" i="1"/>
  <c r="AI177" i="1"/>
  <c r="AH177" i="1"/>
  <c r="AG177" i="1"/>
  <c r="AF177" i="1"/>
  <c r="AK176" i="1"/>
  <c r="AJ176" i="1"/>
  <c r="AI176" i="1"/>
  <c r="AH176" i="1"/>
  <c r="AG176" i="1"/>
  <c r="AF176" i="1"/>
  <c r="AK175" i="1"/>
  <c r="AJ175" i="1"/>
  <c r="AI175" i="1"/>
  <c r="AH175" i="1"/>
  <c r="AG175" i="1"/>
  <c r="AF175" i="1"/>
  <c r="AK174" i="1"/>
  <c r="AJ174" i="1"/>
  <c r="AI174" i="1"/>
  <c r="AH174" i="1"/>
  <c r="AG174" i="1"/>
  <c r="AF174" i="1"/>
  <c r="AK173" i="1"/>
  <c r="AJ173" i="1"/>
  <c r="AI173" i="1"/>
  <c r="AH173" i="1"/>
  <c r="AG173" i="1"/>
  <c r="AF173" i="1"/>
  <c r="AK172" i="1"/>
  <c r="AJ172" i="1"/>
  <c r="AH172" i="1"/>
  <c r="AG172" i="1"/>
  <c r="AF172" i="1"/>
  <c r="Q172" i="1"/>
  <c r="AI172" i="1" s="1"/>
  <c r="AK171" i="1"/>
  <c r="AJ171" i="1"/>
  <c r="AI171" i="1"/>
  <c r="AH171" i="1"/>
  <c r="AG171" i="1"/>
  <c r="AF171" i="1"/>
  <c r="AK170" i="1"/>
  <c r="AJ170" i="1"/>
  <c r="AI170" i="1"/>
  <c r="AH170" i="1"/>
  <c r="AG170" i="1"/>
  <c r="AF170" i="1"/>
  <c r="AK169" i="1"/>
  <c r="AJ169" i="1"/>
  <c r="AI169" i="1"/>
  <c r="AH169" i="1"/>
  <c r="AG169" i="1"/>
  <c r="AF169" i="1"/>
  <c r="AK168" i="1"/>
  <c r="AJ168" i="1"/>
  <c r="AI168" i="1"/>
  <c r="AH168" i="1"/>
  <c r="AG168" i="1"/>
  <c r="AF168" i="1"/>
  <c r="AK167" i="1"/>
  <c r="AJ167" i="1"/>
  <c r="AI167" i="1"/>
  <c r="AH167" i="1"/>
  <c r="AG167" i="1"/>
  <c r="AF167" i="1"/>
  <c r="AK166" i="1"/>
  <c r="AJ166" i="1"/>
  <c r="AI166" i="1"/>
  <c r="AH166" i="1"/>
  <c r="AG166" i="1"/>
  <c r="AF166" i="1"/>
  <c r="AK165" i="1"/>
  <c r="AJ165" i="1"/>
  <c r="AI165" i="1"/>
  <c r="AH165" i="1"/>
  <c r="AG165" i="1"/>
  <c r="AF165" i="1"/>
  <c r="AK164" i="1"/>
  <c r="AJ164" i="1"/>
  <c r="AI164" i="1"/>
  <c r="AH164" i="1"/>
  <c r="AG164" i="1"/>
  <c r="AF164" i="1"/>
  <c r="AK163" i="1"/>
  <c r="AJ163" i="1"/>
  <c r="AI163" i="1"/>
  <c r="AH163" i="1"/>
  <c r="AG163" i="1"/>
  <c r="AF163" i="1"/>
  <c r="AK162" i="1"/>
  <c r="AJ162" i="1"/>
  <c r="AI162" i="1"/>
  <c r="AH162" i="1"/>
  <c r="AG162" i="1"/>
  <c r="AF162" i="1"/>
  <c r="AK161" i="1"/>
  <c r="AJ161" i="1"/>
  <c r="AI161" i="1"/>
  <c r="AH161" i="1"/>
  <c r="AG161" i="1"/>
  <c r="AF161" i="1"/>
  <c r="AK160" i="1"/>
  <c r="AJ160" i="1"/>
  <c r="AI160" i="1"/>
  <c r="AH160" i="1"/>
  <c r="AG160" i="1"/>
  <c r="AF160" i="1"/>
  <c r="AK159" i="1"/>
  <c r="AJ159" i="1"/>
  <c r="AI159" i="1"/>
  <c r="AH159" i="1"/>
  <c r="AG159" i="1"/>
  <c r="AF159" i="1"/>
  <c r="AK158" i="1"/>
  <c r="AJ158" i="1"/>
  <c r="AI158" i="1"/>
  <c r="AH158" i="1"/>
  <c r="AG158" i="1"/>
  <c r="AF158" i="1"/>
  <c r="AK157" i="1"/>
  <c r="AJ157" i="1"/>
  <c r="AI157" i="1"/>
  <c r="AH157" i="1"/>
  <c r="AG157" i="1"/>
  <c r="AF157" i="1"/>
  <c r="AK156" i="1"/>
  <c r="AJ156" i="1"/>
  <c r="AI156" i="1"/>
  <c r="AH156" i="1"/>
  <c r="AG156" i="1"/>
  <c r="AF156" i="1"/>
  <c r="AK155" i="1"/>
  <c r="AJ155" i="1"/>
  <c r="AI155" i="1"/>
  <c r="AH155" i="1"/>
  <c r="AG155" i="1"/>
  <c r="AF155" i="1"/>
  <c r="AK154" i="1"/>
  <c r="AJ154" i="1"/>
  <c r="AI154" i="1"/>
  <c r="AH154" i="1"/>
  <c r="AG154" i="1"/>
  <c r="AF154" i="1"/>
  <c r="AK153" i="1"/>
  <c r="AJ153" i="1"/>
  <c r="AI153" i="1"/>
  <c r="AH153" i="1"/>
  <c r="AG153" i="1"/>
  <c r="AF153" i="1"/>
  <c r="AK152" i="1"/>
  <c r="AJ152" i="1"/>
  <c r="AI152" i="1"/>
  <c r="AH152" i="1"/>
  <c r="AG152" i="1"/>
  <c r="AF152" i="1"/>
  <c r="AK151" i="1"/>
  <c r="AJ151" i="1"/>
  <c r="AI151" i="1"/>
  <c r="AH151" i="1"/>
  <c r="AG151" i="1"/>
  <c r="AF151" i="1"/>
  <c r="AK150" i="1"/>
  <c r="AJ150" i="1"/>
  <c r="AI150" i="1"/>
  <c r="AH150" i="1"/>
  <c r="AG150" i="1"/>
  <c r="AF150" i="1"/>
  <c r="AK149" i="1"/>
  <c r="AJ149" i="1"/>
  <c r="AI149" i="1"/>
  <c r="AH149" i="1"/>
  <c r="AG149" i="1"/>
  <c r="AF149" i="1"/>
  <c r="AK148" i="1"/>
  <c r="AJ148" i="1"/>
  <c r="AI148" i="1"/>
  <c r="AH148" i="1"/>
  <c r="AG148" i="1"/>
  <c r="AF148" i="1"/>
  <c r="AK147" i="1"/>
  <c r="AJ147" i="1"/>
  <c r="AI147" i="1"/>
  <c r="AH147" i="1"/>
  <c r="AG147" i="1"/>
  <c r="AF147" i="1"/>
  <c r="AK146" i="1"/>
  <c r="AJ146" i="1"/>
  <c r="AI146" i="1"/>
  <c r="AH146" i="1"/>
  <c r="AG146" i="1"/>
  <c r="AF146" i="1"/>
  <c r="AK145" i="1"/>
  <c r="AJ145" i="1"/>
  <c r="AI145" i="1"/>
  <c r="AH145" i="1"/>
  <c r="AG145" i="1"/>
  <c r="AF145" i="1"/>
  <c r="AK144" i="1"/>
  <c r="AJ144" i="1"/>
  <c r="AI144" i="1"/>
  <c r="AH144" i="1"/>
  <c r="AG144" i="1"/>
  <c r="AF144" i="1"/>
  <c r="AK143" i="1"/>
  <c r="AJ143" i="1"/>
  <c r="AI143" i="1"/>
  <c r="AH143" i="1"/>
  <c r="AG143" i="1"/>
  <c r="AF143" i="1"/>
  <c r="AK142" i="1"/>
  <c r="AJ142" i="1"/>
  <c r="AI142" i="1"/>
  <c r="AH142" i="1"/>
  <c r="AG142" i="1"/>
  <c r="AF142" i="1"/>
  <c r="AK141" i="1"/>
  <c r="AJ141" i="1"/>
  <c r="AI141" i="1"/>
  <c r="AH141" i="1"/>
  <c r="AG141" i="1"/>
  <c r="AF141" i="1"/>
  <c r="AK140" i="1"/>
  <c r="AJ140" i="1"/>
  <c r="AI140" i="1"/>
  <c r="AH140" i="1"/>
  <c r="AG140" i="1"/>
  <c r="AF140" i="1"/>
  <c r="AK139" i="1"/>
  <c r="AJ139" i="1"/>
  <c r="AI139" i="1"/>
  <c r="AH139" i="1"/>
  <c r="AG139" i="1"/>
  <c r="AF139" i="1"/>
  <c r="AK138" i="1"/>
  <c r="AJ138" i="1"/>
  <c r="AI138" i="1"/>
  <c r="AH138" i="1"/>
  <c r="AG138" i="1"/>
  <c r="AF138" i="1"/>
  <c r="AK137" i="1"/>
  <c r="AJ137" i="1"/>
  <c r="AI137" i="1"/>
  <c r="AH137" i="1"/>
  <c r="AG137" i="1"/>
  <c r="AF137" i="1"/>
  <c r="AK136" i="1"/>
  <c r="AJ136" i="1"/>
  <c r="AI136" i="1"/>
  <c r="AH136" i="1"/>
  <c r="AG136" i="1"/>
  <c r="AF136" i="1"/>
  <c r="AK135" i="1"/>
  <c r="AJ135" i="1"/>
  <c r="AI135" i="1"/>
  <c r="AH135" i="1"/>
  <c r="AG135" i="1"/>
  <c r="AF135" i="1"/>
  <c r="AK134" i="1"/>
  <c r="AJ134" i="1"/>
  <c r="AI134" i="1"/>
  <c r="AH134" i="1"/>
  <c r="AG134" i="1"/>
  <c r="AF134" i="1"/>
  <c r="AK133" i="1"/>
  <c r="AJ133" i="1"/>
  <c r="AI133" i="1"/>
  <c r="AH133" i="1"/>
  <c r="AG133" i="1"/>
  <c r="AF133" i="1"/>
  <c r="AK132" i="1"/>
  <c r="AJ132" i="1"/>
  <c r="AI132" i="1"/>
  <c r="AH132" i="1"/>
  <c r="AG132" i="1"/>
  <c r="AF132" i="1"/>
  <c r="AK131" i="1"/>
  <c r="AJ131" i="1"/>
  <c r="AI131" i="1"/>
  <c r="AH131" i="1"/>
  <c r="AG131" i="1"/>
  <c r="AF131" i="1"/>
  <c r="AK130" i="1"/>
  <c r="AJ130" i="1"/>
  <c r="AI130" i="1"/>
  <c r="AH130" i="1"/>
  <c r="AG130" i="1"/>
  <c r="AF130" i="1"/>
  <c r="AK129" i="1"/>
  <c r="AJ129" i="1"/>
  <c r="AI129" i="1"/>
  <c r="AH129" i="1"/>
  <c r="AG129" i="1"/>
  <c r="AF129" i="1"/>
  <c r="AK128" i="1"/>
  <c r="AJ128" i="1"/>
  <c r="AI128" i="1"/>
  <c r="AH128" i="1"/>
  <c r="AG128" i="1"/>
  <c r="AF128" i="1"/>
  <c r="AK127" i="1"/>
  <c r="AJ127" i="1"/>
  <c r="AI127" i="1"/>
  <c r="AH127" i="1"/>
  <c r="AG127" i="1"/>
  <c r="AF127" i="1"/>
  <c r="AK126" i="1"/>
  <c r="AJ126" i="1"/>
  <c r="AI126" i="1"/>
  <c r="AH126" i="1"/>
  <c r="AG126" i="1"/>
  <c r="AF126" i="1"/>
  <c r="AK125" i="1"/>
  <c r="AJ125" i="1"/>
  <c r="AI125" i="1"/>
  <c r="AH125" i="1"/>
  <c r="AG125" i="1"/>
  <c r="AF125" i="1"/>
  <c r="AK124" i="1"/>
  <c r="AJ124" i="1"/>
  <c r="AI124" i="1"/>
  <c r="AH124" i="1"/>
  <c r="AG124" i="1"/>
  <c r="AF124" i="1"/>
  <c r="AK123" i="1"/>
  <c r="AJ123" i="1"/>
  <c r="AI123" i="1"/>
  <c r="AH123" i="1"/>
  <c r="AG123" i="1"/>
  <c r="AF123" i="1"/>
  <c r="AK122" i="1"/>
  <c r="AJ122" i="1"/>
  <c r="AI122" i="1"/>
  <c r="AH122" i="1"/>
  <c r="AG122" i="1"/>
  <c r="AF122" i="1"/>
  <c r="AK121" i="1"/>
  <c r="AJ121" i="1"/>
  <c r="AI121" i="1"/>
  <c r="AH121" i="1"/>
  <c r="AG121" i="1"/>
  <c r="AF121" i="1"/>
  <c r="AK120" i="1"/>
  <c r="AJ120" i="1"/>
  <c r="AI120" i="1"/>
  <c r="AH120" i="1"/>
  <c r="AG120" i="1"/>
  <c r="AF120" i="1"/>
  <c r="AK119" i="1"/>
  <c r="AJ119" i="1"/>
  <c r="AI119" i="1"/>
  <c r="AH119" i="1"/>
  <c r="AG119" i="1"/>
  <c r="AF119" i="1"/>
  <c r="AK118" i="1"/>
  <c r="AJ118" i="1"/>
  <c r="AI118" i="1"/>
  <c r="AH118" i="1"/>
  <c r="AG118" i="1"/>
  <c r="AF118" i="1"/>
  <c r="AK117" i="1"/>
  <c r="AJ117" i="1"/>
  <c r="AI117" i="1"/>
  <c r="AH117" i="1"/>
  <c r="AG117" i="1"/>
  <c r="AF117" i="1"/>
  <c r="AK116" i="1"/>
  <c r="AJ116" i="1"/>
  <c r="AI116" i="1"/>
  <c r="AH116" i="1"/>
  <c r="AG116" i="1"/>
  <c r="AF116" i="1"/>
  <c r="AK115" i="1"/>
  <c r="AJ115" i="1"/>
  <c r="AI115" i="1"/>
  <c r="AH115" i="1"/>
  <c r="AG115" i="1"/>
  <c r="AF115" i="1"/>
  <c r="AK114" i="1"/>
  <c r="AJ114" i="1"/>
  <c r="AI114" i="1"/>
  <c r="AH114" i="1"/>
  <c r="AG114" i="1"/>
  <c r="AF114" i="1"/>
  <c r="AK113" i="1"/>
  <c r="AJ113" i="1"/>
  <c r="AI113" i="1"/>
  <c r="AH113" i="1"/>
  <c r="AG113" i="1"/>
  <c r="AF113" i="1"/>
  <c r="AK112" i="1"/>
  <c r="AJ112" i="1"/>
  <c r="AI112" i="1"/>
  <c r="AH112" i="1"/>
  <c r="AG112" i="1"/>
  <c r="AF112" i="1"/>
  <c r="AK111" i="1"/>
  <c r="AJ111" i="1"/>
  <c r="AI111" i="1"/>
  <c r="AH111" i="1"/>
  <c r="AG111" i="1"/>
  <c r="AF111" i="1"/>
  <c r="AK110" i="1"/>
  <c r="AJ110" i="1"/>
  <c r="AI110" i="1"/>
  <c r="AH110" i="1"/>
  <c r="AG110" i="1"/>
  <c r="AF110" i="1"/>
  <c r="M110" i="1"/>
  <c r="AK109" i="1"/>
  <c r="AJ109" i="1"/>
  <c r="AI109" i="1"/>
  <c r="AH109" i="1"/>
  <c r="AG109" i="1"/>
  <c r="AF109" i="1"/>
  <c r="M109" i="1"/>
  <c r="AK108" i="1"/>
  <c r="AJ108" i="1"/>
  <c r="AI108" i="1"/>
  <c r="AH108" i="1"/>
  <c r="AG108" i="1"/>
  <c r="AF108" i="1"/>
  <c r="AK107" i="1"/>
  <c r="AJ107" i="1"/>
  <c r="AI107" i="1"/>
  <c r="AH107" i="1"/>
  <c r="AG107" i="1"/>
  <c r="AF107" i="1"/>
  <c r="M107" i="1"/>
  <c r="AK106" i="1"/>
  <c r="AJ106" i="1"/>
  <c r="AI106" i="1"/>
  <c r="AH106" i="1"/>
  <c r="AG106" i="1"/>
  <c r="AF106" i="1"/>
  <c r="M106" i="1"/>
  <c r="AK105" i="1"/>
  <c r="AJ105" i="1"/>
  <c r="AI105" i="1"/>
  <c r="AH105" i="1"/>
  <c r="AG105" i="1"/>
  <c r="AF105" i="1"/>
  <c r="AK104" i="1"/>
  <c r="AJ104" i="1"/>
  <c r="AI104" i="1"/>
  <c r="AH104" i="1"/>
  <c r="AG104" i="1"/>
  <c r="AF104" i="1"/>
  <c r="M104" i="1"/>
  <c r="AK103" i="1"/>
  <c r="AJ103" i="1"/>
  <c r="AI103" i="1"/>
  <c r="AH103" i="1"/>
  <c r="AG103" i="1"/>
  <c r="AF103" i="1"/>
  <c r="M103" i="1"/>
  <c r="AK102" i="1"/>
  <c r="AJ102" i="1"/>
  <c r="AI102" i="1"/>
  <c r="AH102" i="1"/>
  <c r="AG102" i="1"/>
  <c r="AF102" i="1"/>
  <c r="AK101" i="1"/>
  <c r="AJ101" i="1"/>
  <c r="AI101" i="1"/>
  <c r="AH101" i="1"/>
  <c r="AG101" i="1"/>
  <c r="AF101" i="1"/>
  <c r="M101" i="1"/>
  <c r="AK100" i="1"/>
  <c r="AJ100" i="1"/>
  <c r="AI100" i="1"/>
  <c r="AH100" i="1"/>
  <c r="AG100" i="1"/>
  <c r="AF100" i="1"/>
  <c r="M100" i="1"/>
  <c r="AK99" i="1"/>
  <c r="AJ99" i="1"/>
  <c r="AI99" i="1"/>
  <c r="AH99" i="1"/>
  <c r="AG99" i="1"/>
  <c r="AF99" i="1"/>
  <c r="V99" i="1"/>
  <c r="M99" i="1"/>
  <c r="AK98" i="1"/>
  <c r="AJ98" i="1"/>
  <c r="AI98" i="1"/>
  <c r="AH98" i="1"/>
  <c r="AG98" i="1"/>
  <c r="AF98" i="1"/>
  <c r="M98" i="1"/>
  <c r="AK97" i="1"/>
  <c r="AJ97" i="1"/>
  <c r="AI97" i="1"/>
  <c r="AH97" i="1"/>
  <c r="AG97" i="1"/>
  <c r="AF97" i="1"/>
  <c r="M97" i="1"/>
  <c r="AK96" i="1"/>
  <c r="AJ96" i="1"/>
  <c r="AI96" i="1"/>
  <c r="AH96" i="1"/>
  <c r="AG96" i="1"/>
  <c r="AF96" i="1"/>
  <c r="M96" i="1"/>
  <c r="AK95" i="1"/>
  <c r="AJ95" i="1"/>
  <c r="AI95" i="1"/>
  <c r="AH95" i="1"/>
  <c r="AG95" i="1"/>
  <c r="AF95" i="1"/>
  <c r="AK94" i="1"/>
  <c r="AJ94" i="1"/>
  <c r="AI94" i="1"/>
  <c r="AH94" i="1"/>
  <c r="AG94" i="1"/>
  <c r="AF94" i="1"/>
  <c r="M94" i="1"/>
  <c r="AK93" i="1"/>
  <c r="AJ93" i="1"/>
  <c r="AI93" i="1"/>
  <c r="AH93" i="1"/>
  <c r="AG93" i="1"/>
  <c r="AF93" i="1"/>
  <c r="M93" i="1"/>
  <c r="AK92" i="1"/>
  <c r="AJ92" i="1"/>
  <c r="AI92" i="1"/>
  <c r="AH92" i="1"/>
  <c r="AG92" i="1"/>
  <c r="AF92" i="1"/>
  <c r="AK91" i="1"/>
  <c r="AJ91" i="1"/>
  <c r="AI91" i="1"/>
  <c r="AH91" i="1"/>
  <c r="AG91" i="1"/>
  <c r="AF91" i="1"/>
  <c r="M91" i="1"/>
  <c r="AK90" i="1"/>
  <c r="AJ90" i="1"/>
  <c r="AI90" i="1"/>
  <c r="AH90" i="1"/>
  <c r="AG90" i="1"/>
  <c r="AF90" i="1"/>
  <c r="M90" i="1"/>
  <c r="AK89" i="1"/>
  <c r="AJ89" i="1"/>
  <c r="AI89" i="1"/>
  <c r="AH89" i="1"/>
  <c r="AG89" i="1"/>
  <c r="AF89" i="1"/>
  <c r="M89" i="1"/>
  <c r="AK88" i="1"/>
  <c r="AJ88" i="1"/>
  <c r="AI88" i="1"/>
  <c r="AH88" i="1"/>
  <c r="AG88" i="1"/>
  <c r="AF88" i="1"/>
  <c r="M88" i="1"/>
  <c r="AK87" i="1"/>
  <c r="AJ87" i="1"/>
  <c r="AI87" i="1"/>
  <c r="AH87" i="1"/>
  <c r="AG87" i="1"/>
  <c r="AF87" i="1"/>
  <c r="M87" i="1"/>
  <c r="AK86" i="1"/>
  <c r="AJ86" i="1"/>
  <c r="AI86" i="1"/>
  <c r="AH86" i="1"/>
  <c r="AG86" i="1"/>
  <c r="AF86" i="1"/>
  <c r="M86" i="1"/>
  <c r="AK85" i="1"/>
  <c r="AJ85" i="1"/>
  <c r="AI85" i="1"/>
  <c r="AH85" i="1"/>
  <c r="AG85" i="1"/>
  <c r="AF85" i="1"/>
  <c r="AK84" i="1"/>
  <c r="AJ84" i="1"/>
  <c r="AI84" i="1"/>
  <c r="AH84" i="1"/>
  <c r="AG84" i="1"/>
  <c r="AF84" i="1"/>
  <c r="M84" i="1"/>
  <c r="AK83" i="1"/>
  <c r="AJ83" i="1"/>
  <c r="AI83" i="1"/>
  <c r="AH83" i="1"/>
  <c r="AG83" i="1"/>
  <c r="AF83" i="1"/>
  <c r="M83" i="1"/>
  <c r="AK82" i="1"/>
  <c r="AJ82" i="1"/>
  <c r="AI82" i="1"/>
  <c r="AH82" i="1"/>
  <c r="AG82" i="1"/>
  <c r="AF82" i="1"/>
  <c r="AK81" i="1"/>
  <c r="AJ81" i="1"/>
  <c r="AI81" i="1"/>
  <c r="AH81" i="1"/>
  <c r="AG81" i="1"/>
  <c r="AF81" i="1"/>
  <c r="M81" i="1"/>
  <c r="AK80" i="1"/>
  <c r="AJ80" i="1"/>
  <c r="AI80" i="1"/>
  <c r="AH80" i="1"/>
  <c r="AG80" i="1"/>
  <c r="AF80" i="1"/>
  <c r="M80" i="1"/>
  <c r="AK79" i="1"/>
  <c r="AJ79" i="1"/>
  <c r="AI79" i="1"/>
  <c r="AH79" i="1"/>
  <c r="AG79" i="1"/>
  <c r="AF79" i="1"/>
  <c r="AK78" i="1"/>
  <c r="AJ78" i="1"/>
  <c r="AI78" i="1"/>
  <c r="AH78" i="1"/>
  <c r="AG78" i="1"/>
  <c r="AF78" i="1"/>
  <c r="M78" i="1"/>
  <c r="AK77" i="1"/>
  <c r="AJ77" i="1"/>
  <c r="AI77" i="1"/>
  <c r="AH77" i="1"/>
  <c r="AG77" i="1"/>
  <c r="AF77" i="1"/>
  <c r="M77" i="1"/>
  <c r="AK76" i="1"/>
  <c r="AJ76" i="1"/>
  <c r="AI76" i="1"/>
  <c r="AH76" i="1"/>
  <c r="AG76" i="1"/>
  <c r="AF76" i="1"/>
  <c r="M76" i="1"/>
  <c r="AK75" i="1"/>
  <c r="AJ75" i="1"/>
  <c r="AI75" i="1"/>
  <c r="AH75" i="1"/>
  <c r="AG75" i="1"/>
  <c r="AF75" i="1"/>
  <c r="M75" i="1"/>
  <c r="AK74" i="1"/>
  <c r="AJ74" i="1"/>
  <c r="AI74" i="1"/>
  <c r="AH74" i="1"/>
  <c r="AG74" i="1"/>
  <c r="AF74" i="1"/>
  <c r="M74" i="1"/>
  <c r="AK73" i="1"/>
  <c r="AJ73" i="1"/>
  <c r="AI73" i="1"/>
  <c r="AH73" i="1"/>
  <c r="AG73" i="1"/>
  <c r="AF73" i="1"/>
  <c r="M73" i="1"/>
  <c r="AK72" i="1"/>
  <c r="AJ72" i="1"/>
  <c r="AI72" i="1"/>
  <c r="AH72" i="1"/>
  <c r="AG72" i="1"/>
  <c r="AF72" i="1"/>
  <c r="M72" i="1"/>
  <c r="AK71" i="1"/>
  <c r="AJ71" i="1"/>
  <c r="AI71" i="1"/>
  <c r="AH71" i="1"/>
  <c r="AG71" i="1"/>
  <c r="AF71" i="1"/>
  <c r="M71" i="1"/>
  <c r="AK70" i="1"/>
  <c r="AJ70" i="1"/>
  <c r="AI70" i="1"/>
  <c r="AH70" i="1"/>
  <c r="AG70" i="1"/>
  <c r="AF70" i="1"/>
  <c r="M70" i="1"/>
  <c r="AK69" i="1"/>
  <c r="AJ69" i="1"/>
  <c r="AI69" i="1"/>
  <c r="AH69" i="1"/>
  <c r="AG69" i="1"/>
  <c r="AF69" i="1"/>
  <c r="M69" i="1"/>
  <c r="AK68" i="1"/>
  <c r="AJ68" i="1"/>
  <c r="AI68" i="1"/>
  <c r="AH68" i="1"/>
  <c r="AG68" i="1"/>
  <c r="AF68" i="1"/>
  <c r="AK67" i="1"/>
  <c r="AJ67" i="1"/>
  <c r="AI67" i="1"/>
  <c r="AH67" i="1"/>
  <c r="AG67" i="1"/>
  <c r="AF67" i="1"/>
  <c r="M67" i="1"/>
  <c r="AK66" i="1"/>
  <c r="AJ66" i="1"/>
  <c r="AI66" i="1"/>
  <c r="AH66" i="1"/>
  <c r="AG66" i="1"/>
  <c r="AF66" i="1"/>
  <c r="M66" i="1"/>
  <c r="AK65" i="1"/>
  <c r="AJ65" i="1"/>
  <c r="AI65" i="1"/>
  <c r="AH65" i="1"/>
  <c r="AG65" i="1"/>
  <c r="AF65" i="1"/>
  <c r="AK64" i="1"/>
  <c r="AJ64" i="1"/>
  <c r="AI64" i="1"/>
  <c r="AH64" i="1"/>
  <c r="AG64" i="1"/>
  <c r="AF64" i="1"/>
  <c r="M64" i="1"/>
  <c r="AK63" i="1"/>
  <c r="AJ63" i="1"/>
  <c r="AI63" i="1"/>
  <c r="AH63" i="1"/>
  <c r="AG63" i="1"/>
  <c r="AF63" i="1"/>
  <c r="M63" i="1"/>
  <c r="AK62" i="1"/>
  <c r="AJ62" i="1"/>
  <c r="AI62" i="1"/>
  <c r="AH62" i="1"/>
  <c r="AG62" i="1"/>
  <c r="AF62" i="1"/>
  <c r="AK61" i="1"/>
  <c r="AJ61" i="1"/>
  <c r="AI61" i="1"/>
  <c r="AH61" i="1"/>
  <c r="AG61" i="1"/>
  <c r="AF61" i="1"/>
  <c r="AK60" i="1"/>
  <c r="AJ60" i="1"/>
  <c r="AI60" i="1"/>
  <c r="AH60" i="1"/>
  <c r="AG60" i="1"/>
  <c r="AF60" i="1"/>
  <c r="AK59" i="1"/>
  <c r="AJ59" i="1"/>
  <c r="AI59" i="1"/>
  <c r="AH59" i="1"/>
  <c r="AG59" i="1"/>
  <c r="AF59" i="1"/>
  <c r="AK58" i="1"/>
  <c r="AJ58" i="1"/>
  <c r="AI58" i="1"/>
  <c r="AH58" i="1"/>
  <c r="AG58" i="1"/>
  <c r="AF58" i="1"/>
  <c r="AK57" i="1"/>
  <c r="AJ57" i="1"/>
  <c r="AI57" i="1"/>
  <c r="AH57" i="1"/>
  <c r="AG57" i="1"/>
  <c r="AF57" i="1"/>
  <c r="AK56" i="1"/>
  <c r="AJ56" i="1"/>
  <c r="AI56" i="1"/>
  <c r="AH56" i="1"/>
  <c r="AG56" i="1"/>
  <c r="AF56" i="1"/>
  <c r="AK55" i="1"/>
  <c r="AJ55" i="1"/>
  <c r="AI55" i="1"/>
  <c r="AH55" i="1"/>
  <c r="AG55" i="1"/>
  <c r="AF55" i="1"/>
  <c r="AK54" i="1"/>
  <c r="AJ54" i="1"/>
  <c r="AI54" i="1"/>
  <c r="AH54" i="1"/>
  <c r="AG54" i="1"/>
  <c r="AF54" i="1"/>
  <c r="AK53" i="1"/>
  <c r="AJ53" i="1"/>
  <c r="AI53" i="1"/>
  <c r="AH53" i="1"/>
  <c r="AG53" i="1"/>
  <c r="AF53" i="1"/>
  <c r="AK52" i="1"/>
  <c r="AJ52" i="1"/>
  <c r="AI52" i="1"/>
  <c r="AH52" i="1"/>
  <c r="AG52" i="1"/>
  <c r="AF52" i="1"/>
  <c r="AK51" i="1"/>
  <c r="AJ51" i="1"/>
  <c r="AI51" i="1"/>
  <c r="AH51" i="1"/>
  <c r="AG51" i="1"/>
  <c r="AF51" i="1"/>
  <c r="AK50" i="1"/>
  <c r="AJ50" i="1"/>
  <c r="AI50" i="1"/>
  <c r="AH50" i="1"/>
  <c r="AG50" i="1"/>
  <c r="AF50" i="1"/>
  <c r="AK49" i="1"/>
  <c r="AJ49" i="1"/>
  <c r="AI49" i="1"/>
  <c r="AH49" i="1"/>
  <c r="AG49" i="1"/>
  <c r="AF49" i="1"/>
  <c r="AK48" i="1"/>
  <c r="AJ48" i="1"/>
  <c r="AI48" i="1"/>
  <c r="AH48" i="1"/>
  <c r="AG48" i="1"/>
  <c r="AF48" i="1"/>
  <c r="AK47" i="1"/>
  <c r="AJ47" i="1"/>
  <c r="AI47" i="1"/>
  <c r="AH47" i="1"/>
  <c r="AG47" i="1"/>
  <c r="AF47" i="1"/>
  <c r="AK46" i="1"/>
  <c r="AJ46" i="1"/>
  <c r="AI46" i="1"/>
  <c r="AH46" i="1"/>
  <c r="AG46" i="1"/>
  <c r="AF46" i="1"/>
  <c r="AK45" i="1"/>
  <c r="AJ45" i="1"/>
  <c r="AI45" i="1"/>
  <c r="AH45" i="1"/>
  <c r="AG45" i="1"/>
  <c r="AF45" i="1"/>
  <c r="AK44" i="1"/>
  <c r="AJ44" i="1"/>
  <c r="AI44" i="1"/>
  <c r="AH44" i="1"/>
  <c r="AG44" i="1"/>
  <c r="AF44" i="1"/>
  <c r="AK43" i="1"/>
  <c r="AJ43" i="1"/>
  <c r="AI43" i="1"/>
  <c r="AH43" i="1"/>
  <c r="AG43" i="1"/>
  <c r="AF43" i="1"/>
  <c r="AK42" i="1"/>
  <c r="AJ42" i="1"/>
  <c r="AI42" i="1"/>
  <c r="AH42" i="1"/>
  <c r="AG42" i="1"/>
  <c r="AF42" i="1"/>
  <c r="AK41" i="1"/>
  <c r="AJ41" i="1"/>
  <c r="AI41" i="1"/>
  <c r="AH41" i="1"/>
  <c r="AG41" i="1"/>
  <c r="AF41" i="1"/>
  <c r="AK40" i="1"/>
  <c r="AJ40" i="1"/>
  <c r="AI40" i="1"/>
  <c r="AH40" i="1"/>
  <c r="AG40" i="1"/>
  <c r="AF40" i="1"/>
  <c r="AK39" i="1"/>
  <c r="AJ39" i="1"/>
  <c r="AI39" i="1"/>
  <c r="AH39" i="1"/>
  <c r="AG39" i="1"/>
  <c r="AF39" i="1"/>
  <c r="AK38" i="1"/>
  <c r="AJ38" i="1"/>
  <c r="AI38" i="1"/>
  <c r="AH38" i="1"/>
  <c r="AG38" i="1"/>
  <c r="AF38" i="1"/>
  <c r="AK37" i="1"/>
  <c r="AJ37" i="1"/>
  <c r="AI37" i="1"/>
  <c r="AH37" i="1"/>
  <c r="AG37" i="1"/>
  <c r="AF37" i="1"/>
  <c r="AK36" i="1"/>
  <c r="AJ36" i="1"/>
  <c r="AI36" i="1"/>
  <c r="AH36" i="1"/>
  <c r="AG36" i="1"/>
  <c r="AF36" i="1"/>
  <c r="AK35" i="1"/>
  <c r="AJ35" i="1"/>
  <c r="AI35" i="1"/>
  <c r="AH35" i="1"/>
  <c r="AG35" i="1"/>
  <c r="AF35" i="1"/>
  <c r="AK34" i="1"/>
  <c r="AJ34" i="1"/>
  <c r="AI34" i="1"/>
  <c r="AH34" i="1"/>
  <c r="AG34" i="1"/>
  <c r="AF34" i="1"/>
  <c r="AK33" i="1"/>
  <c r="AJ33" i="1"/>
  <c r="AI33" i="1"/>
  <c r="AH33" i="1"/>
  <c r="AG33" i="1"/>
  <c r="AF33" i="1"/>
  <c r="AK32" i="1"/>
  <c r="AJ32" i="1"/>
  <c r="AI32" i="1"/>
  <c r="AH32" i="1"/>
  <c r="AG32" i="1"/>
  <c r="AF32" i="1"/>
  <c r="AK31" i="1"/>
  <c r="AJ31" i="1"/>
  <c r="AI31" i="1"/>
  <c r="AH31" i="1"/>
  <c r="AG31" i="1"/>
  <c r="AF31" i="1"/>
  <c r="AK30" i="1"/>
  <c r="AJ30" i="1"/>
  <c r="AI30" i="1"/>
  <c r="AH30" i="1"/>
  <c r="AG30" i="1"/>
  <c r="AF30" i="1"/>
  <c r="AK29" i="1"/>
  <c r="AJ29" i="1"/>
  <c r="AI29" i="1"/>
  <c r="AH29" i="1"/>
  <c r="AG29" i="1"/>
  <c r="AF29" i="1"/>
  <c r="AK28" i="1"/>
  <c r="AJ28" i="1"/>
  <c r="AI28" i="1"/>
  <c r="AH28" i="1"/>
  <c r="AG28" i="1"/>
  <c r="AF28" i="1"/>
  <c r="AK27" i="1"/>
  <c r="AJ27" i="1"/>
  <c r="AI27" i="1"/>
  <c r="AH27" i="1"/>
  <c r="AG27" i="1"/>
  <c r="AF27" i="1"/>
  <c r="AK26" i="1"/>
  <c r="AJ26" i="1"/>
  <c r="AI26" i="1"/>
  <c r="AH26" i="1"/>
  <c r="AG26" i="1"/>
  <c r="AF26" i="1"/>
  <c r="AK25" i="1"/>
  <c r="AJ25" i="1"/>
  <c r="AI25" i="1"/>
  <c r="AH25" i="1"/>
  <c r="AG25" i="1"/>
  <c r="AF25" i="1"/>
  <c r="AK24" i="1"/>
  <c r="AJ24" i="1"/>
  <c r="AI24" i="1"/>
  <c r="AH24" i="1"/>
  <c r="AG24" i="1"/>
  <c r="AF24" i="1"/>
  <c r="AK23" i="1"/>
  <c r="AJ23" i="1"/>
  <c r="AI23" i="1"/>
  <c r="AH23" i="1"/>
  <c r="AG23" i="1"/>
  <c r="AF23" i="1"/>
  <c r="AK22" i="1"/>
  <c r="AJ22" i="1"/>
  <c r="AI22" i="1"/>
  <c r="AH22" i="1"/>
  <c r="AG22" i="1"/>
  <c r="AF22" i="1"/>
  <c r="AK21" i="1"/>
  <c r="AJ21" i="1"/>
  <c r="AI21" i="1"/>
  <c r="AH21" i="1"/>
  <c r="AG21" i="1"/>
  <c r="AF21" i="1"/>
  <c r="AK20" i="1"/>
  <c r="AJ20" i="1"/>
  <c r="AI20" i="1"/>
  <c r="AH20" i="1"/>
  <c r="AG20" i="1"/>
  <c r="AF20" i="1"/>
  <c r="AK19" i="1"/>
  <c r="AJ19" i="1"/>
  <c r="AI19" i="1"/>
  <c r="AH19" i="1"/>
  <c r="AG19" i="1"/>
  <c r="AF19" i="1"/>
  <c r="AK18" i="1"/>
  <c r="AJ18" i="1"/>
  <c r="AI18" i="1"/>
  <c r="AH18" i="1"/>
  <c r="AG18" i="1"/>
  <c r="AF18" i="1"/>
  <c r="AK17" i="1"/>
  <c r="AJ17" i="1"/>
  <c r="AI17" i="1"/>
  <c r="AH17" i="1"/>
  <c r="AG17" i="1"/>
  <c r="AF17" i="1"/>
  <c r="AK16" i="1"/>
  <c r="AJ16" i="1"/>
  <c r="AI16" i="1"/>
  <c r="AH16" i="1"/>
  <c r="AG16" i="1"/>
  <c r="AF16" i="1"/>
  <c r="AK15" i="1"/>
  <c r="AJ15" i="1"/>
  <c r="AI15" i="1"/>
  <c r="AH15" i="1"/>
  <c r="AG15" i="1"/>
  <c r="AF15" i="1"/>
  <c r="AK14" i="1"/>
  <c r="AJ14" i="1"/>
  <c r="AI14" i="1"/>
  <c r="AH14" i="1"/>
  <c r="AG14" i="1"/>
  <c r="AF14" i="1"/>
  <c r="AK13" i="1"/>
  <c r="AJ13" i="1"/>
  <c r="AI13" i="1"/>
  <c r="AH13" i="1"/>
  <c r="AG13" i="1"/>
  <c r="AF13" i="1"/>
  <c r="AK12" i="1"/>
  <c r="AJ12" i="1"/>
  <c r="AI12" i="1"/>
  <c r="AH12" i="1"/>
  <c r="AG12" i="1"/>
  <c r="AF12" i="1"/>
  <c r="AK11" i="1"/>
  <c r="AJ11" i="1"/>
  <c r="AI11" i="1"/>
  <c r="AH11" i="1"/>
  <c r="AG11" i="1"/>
  <c r="AF11" i="1"/>
  <c r="AK10" i="1"/>
  <c r="AJ10" i="1"/>
  <c r="AI10" i="1"/>
  <c r="AH10" i="1"/>
  <c r="AG10" i="1"/>
  <c r="AF10" i="1"/>
  <c r="AK9" i="1"/>
  <c r="AJ9" i="1"/>
  <c r="AI9" i="1"/>
  <c r="AH9" i="1"/>
  <c r="AG9" i="1"/>
  <c r="AF9" i="1"/>
  <c r="AK8" i="1"/>
  <c r="AJ8" i="1"/>
  <c r="AI8" i="1"/>
  <c r="AH8" i="1"/>
  <c r="AG8" i="1"/>
  <c r="AF8" i="1"/>
  <c r="AK7" i="1"/>
  <c r="AJ7" i="1"/>
  <c r="AI7" i="1"/>
  <c r="AH7" i="1"/>
  <c r="AG7" i="1"/>
  <c r="AF7" i="1"/>
  <c r="AK6" i="1"/>
  <c r="AJ6" i="1"/>
  <c r="AI6" i="1"/>
  <c r="AH6" i="1"/>
  <c r="AG6" i="1"/>
  <c r="AF6" i="1"/>
  <c r="AK5" i="1"/>
  <c r="AJ5" i="1"/>
  <c r="AI5" i="1"/>
  <c r="AH5" i="1"/>
  <c r="AG5" i="1"/>
  <c r="AF5" i="1"/>
  <c r="AK4" i="1"/>
  <c r="AJ4" i="1"/>
  <c r="AI4" i="1"/>
  <c r="AH4" i="1"/>
  <c r="AG4" i="1"/>
  <c r="AF4" i="1"/>
  <c r="AK3" i="1"/>
  <c r="AJ3" i="1"/>
  <c r="AI3" i="1"/>
  <c r="AH3" i="1"/>
  <c r="AG3" i="1"/>
  <c r="AF3" i="1"/>
  <c r="AK2" i="1"/>
  <c r="AJ2" i="1"/>
  <c r="AI2" i="1"/>
  <c r="AH2" i="1"/>
  <c r="AG2" i="1"/>
  <c r="AF2" i="1"/>
  <c r="H1838" i="1"/>
  <c r="H1831" i="1"/>
  <c r="I1824" i="1"/>
  <c r="H1817" i="1"/>
  <c r="J1804" i="1"/>
  <c r="I1798" i="1"/>
  <c r="H1791" i="1"/>
  <c r="I1832" i="1"/>
  <c r="J1810" i="1"/>
  <c r="H1798" i="1"/>
  <c r="H1836" i="1"/>
  <c r="J1829" i="1"/>
  <c r="H1821" i="1"/>
  <c r="I1812" i="1"/>
  <c r="H1802" i="1"/>
  <c r="H1795" i="1"/>
  <c r="H1788" i="1"/>
  <c r="H1824" i="1"/>
  <c r="H1809" i="1"/>
  <c r="H1837" i="1"/>
  <c r="H1830" i="1"/>
  <c r="J1821" i="1"/>
  <c r="H1814" i="1"/>
  <c r="H1803" i="1"/>
  <c r="J1795" i="1"/>
  <c r="H1789" i="1"/>
  <c r="I1829" i="1"/>
  <c r="J1809" i="1"/>
  <c r="I1794" i="1"/>
  <c r="H1834" i="1"/>
  <c r="H1828" i="1"/>
  <c r="H1820" i="1"/>
  <c r="I1809" i="1"/>
  <c r="H1800" i="1"/>
  <c r="H1794" i="1"/>
  <c r="I1838" i="1"/>
  <c r="I1820" i="1"/>
  <c r="I1805" i="1"/>
  <c r="H1835" i="1"/>
  <c r="H1829" i="1"/>
  <c r="J1820" i="1"/>
  <c r="I1810" i="1"/>
  <c r="H1801" i="1"/>
  <c r="J1794" i="1"/>
  <c r="H1787" i="1"/>
  <c r="I1821" i="1"/>
  <c r="H1808" i="1"/>
  <c r="J1838" i="1"/>
  <c r="H1832" i="1"/>
  <c r="H1826" i="1"/>
  <c r="H1818" i="1"/>
  <c r="H1805" i="1"/>
  <c r="H1799" i="1"/>
  <c r="H1792" i="1"/>
  <c r="H1833" i="1"/>
  <c r="H1811" i="1"/>
  <c r="I1799" i="1"/>
  <c r="I1833" i="1"/>
  <c r="H1827" i="1"/>
  <c r="H1819" i="1"/>
  <c r="J1805" i="1"/>
  <c r="J1799" i="1"/>
  <c r="H1793" i="1"/>
  <c r="I1837" i="1"/>
  <c r="H1812" i="1"/>
  <c r="I1804" i="1"/>
  <c r="J1837" i="1"/>
  <c r="J1830" i="1"/>
  <c r="H1822" i="1"/>
  <c r="H1815" i="1"/>
  <c r="H1804" i="1"/>
  <c r="H1796" i="1"/>
  <c r="H1790" i="1"/>
  <c r="I1830" i="1"/>
  <c r="H1810" i="1"/>
  <c r="I1795" i="1"/>
  <c r="I1807" i="1" l="1"/>
  <c r="K1798" i="1"/>
  <c r="H1813" i="1"/>
  <c r="K1808" i="1"/>
  <c r="K1809" i="1"/>
  <c r="J1813" i="1"/>
  <c r="K1810" i="1"/>
  <c r="K1811" i="1"/>
  <c r="K1812" i="1"/>
  <c r="I1825" i="1"/>
  <c r="K1824" i="1"/>
  <c r="I1840" i="1"/>
  <c r="K1833" i="1"/>
  <c r="H1807" i="1"/>
  <c r="K1787" i="1"/>
  <c r="K1788" i="1"/>
  <c r="K1789" i="1"/>
  <c r="K1790" i="1"/>
  <c r="K1791" i="1"/>
  <c r="K1792" i="1"/>
  <c r="K1793" i="1"/>
  <c r="K1794" i="1"/>
  <c r="J1807" i="1"/>
  <c r="K1795" i="1"/>
  <c r="K1796" i="1"/>
  <c r="K1799" i="1"/>
  <c r="K1800" i="1"/>
  <c r="K1801" i="1"/>
  <c r="K1802" i="1"/>
  <c r="K1803" i="1"/>
  <c r="K1804" i="1"/>
  <c r="K1805" i="1"/>
  <c r="I1813" i="1"/>
  <c r="H1816" i="1"/>
  <c r="K1816" i="1" s="1"/>
  <c r="K1814" i="1"/>
  <c r="K1815" i="1"/>
  <c r="H1825" i="1"/>
  <c r="K1817" i="1"/>
  <c r="K1818" i="1"/>
  <c r="K1819" i="1"/>
  <c r="K1820" i="1"/>
  <c r="J1825" i="1"/>
  <c r="K1821" i="1"/>
  <c r="K1822" i="1"/>
  <c r="H1840" i="1"/>
  <c r="K1826" i="1"/>
  <c r="K1827" i="1"/>
  <c r="K1828" i="1"/>
  <c r="K1829" i="1"/>
  <c r="J1840" i="1"/>
  <c r="K1830" i="1"/>
  <c r="K1831" i="1"/>
  <c r="K1832" i="1"/>
  <c r="K1834" i="1"/>
  <c r="K1835" i="1"/>
  <c r="K1836" i="1"/>
  <c r="K1837" i="1"/>
  <c r="K1838" i="1"/>
  <c r="K1807" i="1" l="1"/>
  <c r="H1841" i="1"/>
  <c r="K1841" i="1" s="1"/>
  <c r="K1840" i="1"/>
  <c r="K1825" i="1"/>
  <c r="J1841" i="1"/>
  <c r="K1813" i="1"/>
  <c r="I1841" i="1"/>
</calcChain>
</file>

<file path=xl/comments1.xml><?xml version="1.0" encoding="utf-8"?>
<comments xmlns="http://schemas.openxmlformats.org/spreadsheetml/2006/main">
  <authors>
    <author>admin</author>
    <author>comp12</author>
    <author>user</author>
    <author>Fitri</author>
  </authors>
  <commentList>
    <comment ref="AF1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Billing Document</t>
        </r>
      </text>
    </comment>
    <comment ref="AG1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Billing Document</t>
        </r>
      </text>
    </comment>
    <comment ref="AH1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Billing Document</t>
        </r>
      </text>
    </comment>
    <comment ref="AI1" authorId="1" shapeId="0">
      <text>
        <r>
          <rPr>
            <b/>
            <sz val="9"/>
            <color indexed="81"/>
            <rFont val="Tahoma"/>
            <family val="2"/>
          </rPr>
          <t>comp12:</t>
        </r>
        <r>
          <rPr>
            <sz val="9"/>
            <color indexed="81"/>
            <rFont val="Tahoma"/>
            <family val="2"/>
          </rPr>
          <t xml:space="preserve">
PEMBELIAN PABRIK</t>
        </r>
      </text>
    </comment>
    <comment ref="AJ1" authorId="1" shapeId="0">
      <text>
        <r>
          <rPr>
            <b/>
            <sz val="9"/>
            <color indexed="81"/>
            <rFont val="Tahoma"/>
            <family val="2"/>
          </rPr>
          <t>comp12:</t>
        </r>
        <r>
          <rPr>
            <sz val="9"/>
            <color indexed="81"/>
            <rFont val="Tahoma"/>
            <family val="2"/>
          </rPr>
          <t xml:space="preserve">
PEMBELIAN PABRIK</t>
        </r>
      </text>
    </comment>
    <comment ref="AK1" authorId="1" shapeId="0">
      <text>
        <r>
          <rPr>
            <b/>
            <sz val="9"/>
            <color indexed="81"/>
            <rFont val="Tahoma"/>
            <family val="2"/>
          </rPr>
          <t>comp12:</t>
        </r>
        <r>
          <rPr>
            <sz val="9"/>
            <color indexed="81"/>
            <rFont val="Tahoma"/>
            <family val="2"/>
          </rPr>
          <t xml:space="preserve">
PEMBELIAN PABRIK</t>
        </r>
      </text>
    </comment>
    <comment ref="T21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6008133157</t>
        </r>
      </text>
    </comment>
    <comment ref="T22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6008133157</t>
        </r>
      </text>
    </comment>
    <comment ref="T23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6008133157</t>
        </r>
      </text>
    </comment>
    <comment ref="J176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CO TGL 27/10/2021</t>
        </r>
      </text>
    </comment>
    <comment ref="J177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CO TGL 27/10/2021</t>
        </r>
      </text>
    </comment>
    <comment ref="J178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CO TGL 28/10/2021</t>
        </r>
      </text>
    </comment>
    <comment ref="J179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CO TGL 28/10/2021</t>
        </r>
      </text>
    </comment>
    <comment ref="J180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CO TGL 28/10/2021</t>
        </r>
      </text>
    </comment>
    <comment ref="J181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CO TGL 28/10/2021</t>
        </r>
      </text>
    </comment>
    <comment ref="J182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CO TGL 29/10/2021</t>
        </r>
      </text>
    </comment>
    <comment ref="J183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CO TGL 29/10/2021</t>
        </r>
      </text>
    </comment>
    <comment ref="J184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CO TGL 29/10/2021</t>
        </r>
      </text>
    </comment>
    <comment ref="J185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CO TGL 29/10/2021</t>
        </r>
      </text>
    </comment>
    <comment ref="J186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CO TGL 29/10/2021</t>
        </r>
      </text>
    </comment>
    <comment ref="J187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CO TGL 29/10/2021</t>
        </r>
      </text>
    </comment>
    <comment ref="J188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CO TGL 29/10/2021</t>
        </r>
      </text>
    </comment>
    <comment ref="J189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CO TGL 29/10/2021</t>
        </r>
      </text>
    </comment>
    <comment ref="J190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CO TGL 29/10/2021</t>
        </r>
      </text>
    </comment>
    <comment ref="J191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CO TGL 29/10/2021</t>
        </r>
      </text>
    </comment>
    <comment ref="J192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CO TGL 29/10/2021</t>
        </r>
      </text>
    </comment>
    <comment ref="J193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CO TGL 29/10/2021</t>
        </r>
      </text>
    </comment>
    <comment ref="J194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CO TGL 29/10/2021</t>
        </r>
      </text>
    </comment>
    <comment ref="J195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CO TGL 29/10/2021</t>
        </r>
      </text>
    </comment>
    <comment ref="J196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CO TGL 29/10/2021</t>
        </r>
      </text>
    </comment>
    <comment ref="J197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CO TGL 29/10/2021</t>
        </r>
      </text>
    </comment>
    <comment ref="J198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CO TGL 29/10/2021</t>
        </r>
      </text>
    </comment>
    <comment ref="J199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CO TGL 29/10/2021</t>
        </r>
      </text>
    </comment>
    <comment ref="J200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CO TGL 30/10/2021</t>
        </r>
      </text>
    </comment>
    <comment ref="J201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CO TGL 30/10/2021</t>
        </r>
      </text>
    </comment>
    <comment ref="J202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CO TGL 30/10/2021</t>
        </r>
      </text>
    </comment>
    <comment ref="J203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CO TGL 30/10/2021</t>
        </r>
      </text>
    </comment>
    <comment ref="J204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CO TGL 30/10/2021</t>
        </r>
      </text>
    </comment>
    <comment ref="J205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CO TGL 30/10/2021</t>
        </r>
      </text>
    </comment>
    <comment ref="J206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CO TGL 30/10/2021</t>
        </r>
      </text>
    </comment>
    <comment ref="J207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CO TGL 30/10/2021</t>
        </r>
      </text>
    </comment>
    <comment ref="J208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CO TGL 30/10/2021</t>
        </r>
      </text>
    </comment>
    <comment ref="J209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CO TGL 30/10/2021</t>
        </r>
      </text>
    </comment>
    <comment ref="J210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CO TGL 30/10/2021</t>
        </r>
      </text>
    </comment>
    <comment ref="J211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CO TGL 30/10/2021</t>
        </r>
      </text>
    </comment>
    <comment ref="J212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CO TGL 30/10/2021</t>
        </r>
      </text>
    </comment>
    <comment ref="J213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CO TGL 30/10/2021</t>
        </r>
      </text>
    </comment>
    <comment ref="J214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CO TGL 30/10/2021</t>
        </r>
      </text>
    </comment>
    <comment ref="J215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CO TGL 30/10/2021</t>
        </r>
      </text>
    </comment>
    <comment ref="J216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CO TGL 30/10/2021</t>
        </r>
      </text>
    </comment>
    <comment ref="J217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CO TGL 30/10/2021</t>
        </r>
      </text>
    </comment>
    <comment ref="J218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CO TGL 30/10/2021</t>
        </r>
      </text>
    </comment>
    <comment ref="J219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CO TGL 30/10/2021</t>
        </r>
      </text>
    </comment>
    <comment ref="J220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CO TGL 30/10/2021</t>
        </r>
      </text>
    </comment>
    <comment ref="J221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CO TGL 30/10/2021</t>
        </r>
      </text>
    </comment>
    <comment ref="L251" authorId="3" shapeId="0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GENDING</t>
        </r>
      </text>
    </comment>
    <comment ref="M251" authorId="3" shapeId="0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GENDING</t>
        </r>
      </text>
    </comment>
    <comment ref="L252" authorId="3" shapeId="0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GENDING</t>
        </r>
      </text>
    </comment>
    <comment ref="M252" authorId="3" shapeId="0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GENDING</t>
        </r>
      </text>
    </comment>
    <comment ref="N396" authorId="3" shapeId="0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558-0010096 3/11</t>
        </r>
      </text>
    </comment>
    <comment ref="Z396" authorId="3" shapeId="0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558-0006589 3/11</t>
        </r>
      </text>
    </comment>
    <comment ref="N397" authorId="3" shapeId="0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558-0010096 3/11</t>
        </r>
      </text>
    </comment>
    <comment ref="Z397" authorId="3" shapeId="0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558-0006589 3/11</t>
        </r>
      </text>
    </comment>
    <comment ref="N402" authorId="3" shapeId="0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558-0010088 2/11</t>
        </r>
      </text>
    </comment>
    <comment ref="Z402" authorId="3" shapeId="0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558-0006583 2/11</t>
        </r>
      </text>
    </comment>
    <comment ref="N403" authorId="3" shapeId="0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558-0010088 2/11</t>
        </r>
      </text>
    </comment>
    <comment ref="Z403" authorId="3" shapeId="0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558-0006583 2/11</t>
        </r>
      </text>
    </comment>
    <comment ref="N414" authorId="3" shapeId="0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558-0010097 3/11</t>
        </r>
      </text>
    </comment>
    <comment ref="Z414" authorId="3" shapeId="0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558-0006590 3/11</t>
        </r>
      </text>
    </comment>
    <comment ref="N415" authorId="3" shapeId="0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558-0010097 3/11</t>
        </r>
      </text>
    </comment>
    <comment ref="Z415" authorId="3" shapeId="0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558-0006590 3/11</t>
        </r>
      </text>
    </comment>
    <comment ref="X512" authorId="3" shapeId="0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GENDING</t>
        </r>
      </text>
    </comment>
    <comment ref="X513" authorId="3" shapeId="0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GENDING</t>
        </r>
      </text>
    </comment>
    <comment ref="N660" authorId="3" shapeId="0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558-0010098 3/11</t>
        </r>
      </text>
    </comment>
    <comment ref="Z660" authorId="3" shapeId="0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558-0006591 3/11</t>
        </r>
      </text>
    </comment>
    <comment ref="N661" authorId="3" shapeId="0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558-0010098 3/11</t>
        </r>
      </text>
    </comment>
    <comment ref="Z661" authorId="3" shapeId="0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558-0006591 3/11</t>
        </r>
      </text>
    </comment>
    <comment ref="N920" authorId="3" shapeId="0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558-0010105 4/11</t>
        </r>
      </text>
    </comment>
    <comment ref="Z920" authorId="3" shapeId="0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558-0006596 4/11</t>
        </r>
      </text>
    </comment>
    <comment ref="N921" authorId="3" shapeId="0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558-0010105 4/11</t>
        </r>
      </text>
    </comment>
    <comment ref="Z921" authorId="3" shapeId="0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558-0006596 4/11</t>
        </r>
      </text>
    </comment>
    <comment ref="N922" authorId="3" shapeId="0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558-0010104 4/11</t>
        </r>
      </text>
    </comment>
    <comment ref="Z922" authorId="3" shapeId="0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558-0006595 4/11</t>
        </r>
      </text>
    </comment>
    <comment ref="N923" authorId="3" shapeId="0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558-0010104 4/11</t>
        </r>
      </text>
    </comment>
    <comment ref="Z923" authorId="3" shapeId="0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558-0006595 4/11</t>
        </r>
      </text>
    </comment>
    <comment ref="AC1145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5042308681</t>
        </r>
      </text>
    </comment>
    <comment ref="AC1146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5042308681</t>
        </r>
      </text>
    </comment>
    <comment ref="N1162" authorId="3" shapeId="0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558-0010122 6/11</t>
        </r>
      </text>
    </comment>
    <comment ref="Z1162" authorId="3" shapeId="0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558-0006607 6/11</t>
        </r>
      </text>
    </comment>
    <comment ref="N1163" authorId="3" shapeId="0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558-0010122 6/11</t>
        </r>
      </text>
    </comment>
    <comment ref="Z1163" authorId="3" shapeId="0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558-0006607 6/11</t>
        </r>
      </text>
    </comment>
    <comment ref="N1170" authorId="3" shapeId="0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558-0010108 5/11</t>
        </r>
      </text>
    </comment>
    <comment ref="Z1170" authorId="3" shapeId="0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558-0006598 5/11</t>
        </r>
      </text>
    </comment>
    <comment ref="N1171" authorId="3" shapeId="0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558-0010108 5/11</t>
        </r>
      </text>
    </comment>
    <comment ref="Z1171" authorId="3" shapeId="0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558-0006598 5/11</t>
        </r>
      </text>
    </comment>
    <comment ref="T1261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60/TIV/X1/21</t>
        </r>
      </text>
    </comment>
    <comment ref="AC1261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158/TIV/X1/21</t>
        </r>
      </text>
    </comment>
    <comment ref="T1262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60/TIV/X1/21</t>
        </r>
      </text>
    </comment>
    <comment ref="AC1262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158/TIV/X1/21</t>
        </r>
      </text>
    </comment>
    <comment ref="T1263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60/TIV/X1/21</t>
        </r>
      </text>
    </comment>
    <comment ref="AC1263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158/TIV/X1/21</t>
        </r>
      </text>
    </comment>
    <comment ref="T1307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6005152613</t>
        </r>
      </text>
    </comment>
    <comment ref="T1308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6005152613</t>
        </r>
      </text>
    </comment>
    <comment ref="N1403" authorId="3" shapeId="0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558-0010123 6/11</t>
        </r>
      </text>
    </comment>
    <comment ref="Z1403" authorId="3" shapeId="0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558-0006608 6/11</t>
        </r>
      </text>
    </comment>
    <comment ref="N1404" authorId="3" shapeId="0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558-0010123 6/11</t>
        </r>
      </text>
    </comment>
    <comment ref="Z1404" authorId="3" shapeId="0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558-0006608 6/11</t>
        </r>
      </text>
    </comment>
    <comment ref="N1405" authorId="3" shapeId="0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558-0010123 6/11</t>
        </r>
      </text>
    </comment>
    <comment ref="Z1405" authorId="3" shapeId="0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558-0006608 6/11</t>
        </r>
      </text>
    </comment>
    <comment ref="N1600" authorId="3" shapeId="0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558-0010134 08/11</t>
        </r>
      </text>
    </comment>
    <comment ref="Z1600" authorId="3" shapeId="0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558-0006616 8/11</t>
        </r>
      </text>
    </comment>
    <comment ref="N1601" authorId="3" shapeId="0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558-0010134 08/11</t>
        </r>
      </text>
    </comment>
    <comment ref="Z1601" authorId="3" shapeId="0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558-0006616 8/11</t>
        </r>
      </text>
    </comment>
    <comment ref="T1631" authorId="1" shapeId="0">
      <text>
        <r>
          <rPr>
            <b/>
            <sz val="9"/>
            <color indexed="81"/>
            <rFont val="Tahoma"/>
            <family val="2"/>
          </rPr>
          <t>comp12:</t>
        </r>
        <r>
          <rPr>
            <sz val="9"/>
            <color indexed="81"/>
            <rFont val="Tahoma"/>
            <family val="2"/>
          </rPr>
          <t xml:space="preserve">
74/TIV/XI</t>
        </r>
      </text>
    </comment>
    <comment ref="AC1631" authorId="1" shapeId="0">
      <text>
        <r>
          <rPr>
            <b/>
            <sz val="9"/>
            <color indexed="81"/>
            <rFont val="Tahoma"/>
            <family val="2"/>
          </rPr>
          <t>comp12:</t>
        </r>
        <r>
          <rPr>
            <sz val="9"/>
            <color indexed="81"/>
            <rFont val="Tahoma"/>
            <family val="2"/>
          </rPr>
          <t xml:space="preserve">
177/TIV/XI</t>
        </r>
      </text>
    </comment>
    <comment ref="T1632" authorId="1" shapeId="0">
      <text>
        <r>
          <rPr>
            <b/>
            <sz val="9"/>
            <color indexed="81"/>
            <rFont val="Tahoma"/>
            <family val="2"/>
          </rPr>
          <t>comp12:</t>
        </r>
        <r>
          <rPr>
            <sz val="9"/>
            <color indexed="81"/>
            <rFont val="Tahoma"/>
            <family val="2"/>
          </rPr>
          <t xml:space="preserve">
74/TIV/XI</t>
        </r>
      </text>
    </comment>
    <comment ref="AC1632" authorId="1" shapeId="0">
      <text>
        <r>
          <rPr>
            <b/>
            <sz val="9"/>
            <color indexed="81"/>
            <rFont val="Tahoma"/>
            <family val="2"/>
          </rPr>
          <t>comp12:</t>
        </r>
        <r>
          <rPr>
            <sz val="9"/>
            <color indexed="81"/>
            <rFont val="Tahoma"/>
            <family val="2"/>
          </rPr>
          <t xml:space="preserve">
177/TIV/XI</t>
        </r>
      </text>
    </comment>
    <comment ref="T1635" authorId="1" shapeId="0">
      <text>
        <r>
          <rPr>
            <b/>
            <sz val="9"/>
            <color indexed="81"/>
            <rFont val="Tahoma"/>
            <family val="2"/>
          </rPr>
          <t>comp12:</t>
        </r>
        <r>
          <rPr>
            <sz val="9"/>
            <color indexed="81"/>
            <rFont val="Tahoma"/>
            <family val="2"/>
          </rPr>
          <t xml:space="preserve">
86/TIV/XI</t>
        </r>
      </text>
    </comment>
    <comment ref="AC1635" authorId="1" shapeId="0">
      <text>
        <r>
          <rPr>
            <b/>
            <sz val="9"/>
            <color indexed="81"/>
            <rFont val="Tahoma"/>
            <family val="2"/>
          </rPr>
          <t>comp12:</t>
        </r>
        <r>
          <rPr>
            <sz val="9"/>
            <color indexed="81"/>
            <rFont val="Tahoma"/>
            <family val="2"/>
          </rPr>
          <t xml:space="preserve">
201/TIV/XI</t>
        </r>
      </text>
    </comment>
    <comment ref="T1636" authorId="1" shapeId="0">
      <text>
        <r>
          <rPr>
            <b/>
            <sz val="9"/>
            <color indexed="81"/>
            <rFont val="Tahoma"/>
            <family val="2"/>
          </rPr>
          <t>comp12:</t>
        </r>
        <r>
          <rPr>
            <sz val="9"/>
            <color indexed="81"/>
            <rFont val="Tahoma"/>
            <family val="2"/>
          </rPr>
          <t xml:space="preserve">
86/TIV/XI</t>
        </r>
      </text>
    </comment>
    <comment ref="AC1636" authorId="1" shapeId="0">
      <text>
        <r>
          <rPr>
            <b/>
            <sz val="9"/>
            <color indexed="81"/>
            <rFont val="Tahoma"/>
            <family val="2"/>
          </rPr>
          <t>comp12:</t>
        </r>
        <r>
          <rPr>
            <sz val="9"/>
            <color indexed="81"/>
            <rFont val="Tahoma"/>
            <family val="2"/>
          </rPr>
          <t xml:space="preserve">
201/TIV/XI</t>
        </r>
      </text>
    </comment>
    <comment ref="T1637" authorId="1" shapeId="0">
      <text>
        <r>
          <rPr>
            <b/>
            <sz val="9"/>
            <color indexed="81"/>
            <rFont val="Tahoma"/>
            <family val="2"/>
          </rPr>
          <t>comp12:</t>
        </r>
        <r>
          <rPr>
            <sz val="9"/>
            <color indexed="81"/>
            <rFont val="Tahoma"/>
            <family val="2"/>
          </rPr>
          <t xml:space="preserve">
86/TIV/XI</t>
        </r>
      </text>
    </comment>
    <comment ref="AC1637" authorId="1" shapeId="0">
      <text>
        <r>
          <rPr>
            <b/>
            <sz val="9"/>
            <color indexed="81"/>
            <rFont val="Tahoma"/>
            <family val="2"/>
          </rPr>
          <t>comp12:</t>
        </r>
        <r>
          <rPr>
            <sz val="9"/>
            <color indexed="81"/>
            <rFont val="Tahoma"/>
            <family val="2"/>
          </rPr>
          <t xml:space="preserve">
201/TIV/XI</t>
        </r>
      </text>
    </comment>
    <comment ref="T1640" authorId="1" shapeId="0">
      <text>
        <r>
          <rPr>
            <b/>
            <sz val="9"/>
            <color indexed="81"/>
            <rFont val="Tahoma"/>
            <family val="2"/>
          </rPr>
          <t>comp12:</t>
        </r>
        <r>
          <rPr>
            <sz val="9"/>
            <color indexed="81"/>
            <rFont val="Tahoma"/>
            <family val="2"/>
          </rPr>
          <t xml:space="preserve">
87/TIV/XI</t>
        </r>
      </text>
    </comment>
    <comment ref="AC1640" authorId="1" shapeId="0">
      <text>
        <r>
          <rPr>
            <b/>
            <sz val="9"/>
            <color indexed="81"/>
            <rFont val="Tahoma"/>
            <family val="2"/>
          </rPr>
          <t>comp12:</t>
        </r>
        <r>
          <rPr>
            <sz val="9"/>
            <color indexed="81"/>
            <rFont val="Tahoma"/>
            <family val="2"/>
          </rPr>
          <t xml:space="preserve">
203/TIV/XI</t>
        </r>
      </text>
    </comment>
    <comment ref="T1641" authorId="1" shapeId="0">
      <text>
        <r>
          <rPr>
            <b/>
            <sz val="9"/>
            <color indexed="81"/>
            <rFont val="Tahoma"/>
            <family val="2"/>
          </rPr>
          <t>comp12:</t>
        </r>
        <r>
          <rPr>
            <sz val="9"/>
            <color indexed="81"/>
            <rFont val="Tahoma"/>
            <family val="2"/>
          </rPr>
          <t xml:space="preserve">
87/TIV/XI</t>
        </r>
      </text>
    </comment>
    <comment ref="AC1641" authorId="1" shapeId="0">
      <text>
        <r>
          <rPr>
            <b/>
            <sz val="9"/>
            <color indexed="81"/>
            <rFont val="Tahoma"/>
            <family val="2"/>
          </rPr>
          <t>comp12:</t>
        </r>
        <r>
          <rPr>
            <sz val="9"/>
            <color indexed="81"/>
            <rFont val="Tahoma"/>
            <family val="2"/>
          </rPr>
          <t xml:space="preserve">
203/TIV/XI</t>
        </r>
      </text>
    </comment>
    <comment ref="T1642" authorId="1" shapeId="0">
      <text>
        <r>
          <rPr>
            <b/>
            <sz val="9"/>
            <color indexed="81"/>
            <rFont val="Tahoma"/>
            <family val="2"/>
          </rPr>
          <t>comp12:</t>
        </r>
        <r>
          <rPr>
            <sz val="9"/>
            <color indexed="81"/>
            <rFont val="Tahoma"/>
            <family val="2"/>
          </rPr>
          <t xml:space="preserve">
94/TIV/XI</t>
        </r>
      </text>
    </comment>
    <comment ref="AC1642" authorId="1" shapeId="0">
      <text>
        <r>
          <rPr>
            <b/>
            <sz val="9"/>
            <color indexed="81"/>
            <rFont val="Tahoma"/>
            <family val="2"/>
          </rPr>
          <t>comp12:</t>
        </r>
        <r>
          <rPr>
            <sz val="9"/>
            <color indexed="81"/>
            <rFont val="Tahoma"/>
            <family val="2"/>
          </rPr>
          <t xml:space="preserve">
213/TIV/XI</t>
        </r>
      </text>
    </comment>
    <comment ref="T1643" authorId="1" shapeId="0">
      <text>
        <r>
          <rPr>
            <b/>
            <sz val="9"/>
            <color indexed="81"/>
            <rFont val="Tahoma"/>
            <family val="2"/>
          </rPr>
          <t>comp12:</t>
        </r>
        <r>
          <rPr>
            <sz val="9"/>
            <color indexed="81"/>
            <rFont val="Tahoma"/>
            <family val="2"/>
          </rPr>
          <t xml:space="preserve">
94/TIV/XI</t>
        </r>
      </text>
    </comment>
    <comment ref="AC1643" authorId="1" shapeId="0">
      <text>
        <r>
          <rPr>
            <b/>
            <sz val="9"/>
            <color indexed="81"/>
            <rFont val="Tahoma"/>
            <family val="2"/>
          </rPr>
          <t>comp12:</t>
        </r>
        <r>
          <rPr>
            <sz val="9"/>
            <color indexed="81"/>
            <rFont val="Tahoma"/>
            <family val="2"/>
          </rPr>
          <t xml:space="preserve">
213/TIV/XI</t>
        </r>
      </text>
    </comment>
    <comment ref="T1680" authorId="1" shapeId="0">
      <text>
        <r>
          <rPr>
            <b/>
            <sz val="9"/>
            <color indexed="81"/>
            <rFont val="Tahoma"/>
            <family val="2"/>
          </rPr>
          <t>comp12:</t>
        </r>
        <r>
          <rPr>
            <sz val="9"/>
            <color indexed="81"/>
            <rFont val="Tahoma"/>
            <family val="2"/>
          </rPr>
          <t xml:space="preserve">
84/TIV</t>
        </r>
      </text>
    </comment>
    <comment ref="AC1680" authorId="1" shapeId="0">
      <text>
        <r>
          <rPr>
            <b/>
            <sz val="9"/>
            <color indexed="81"/>
            <rFont val="Tahoma"/>
            <family val="2"/>
          </rPr>
          <t>comp12:</t>
        </r>
        <r>
          <rPr>
            <sz val="9"/>
            <color indexed="81"/>
            <rFont val="Tahoma"/>
            <family val="2"/>
          </rPr>
          <t xml:space="preserve">
198/TIV</t>
        </r>
      </text>
    </comment>
    <comment ref="T1681" authorId="1" shapeId="0">
      <text>
        <r>
          <rPr>
            <b/>
            <sz val="9"/>
            <color indexed="81"/>
            <rFont val="Tahoma"/>
            <family val="2"/>
          </rPr>
          <t>comp12:</t>
        </r>
        <r>
          <rPr>
            <sz val="9"/>
            <color indexed="81"/>
            <rFont val="Tahoma"/>
            <family val="2"/>
          </rPr>
          <t xml:space="preserve">
84/TIV</t>
        </r>
      </text>
    </comment>
    <comment ref="AC1681" authorId="1" shapeId="0">
      <text>
        <r>
          <rPr>
            <b/>
            <sz val="9"/>
            <color indexed="81"/>
            <rFont val="Tahoma"/>
            <family val="2"/>
          </rPr>
          <t>comp12:</t>
        </r>
        <r>
          <rPr>
            <sz val="9"/>
            <color indexed="81"/>
            <rFont val="Tahoma"/>
            <family val="2"/>
          </rPr>
          <t xml:space="preserve">
198/TIV</t>
        </r>
      </text>
    </comment>
    <comment ref="T1682" authorId="1" shapeId="0">
      <text>
        <r>
          <rPr>
            <b/>
            <sz val="9"/>
            <color indexed="81"/>
            <rFont val="Tahoma"/>
            <family val="2"/>
          </rPr>
          <t>comp12:</t>
        </r>
        <r>
          <rPr>
            <sz val="9"/>
            <color indexed="81"/>
            <rFont val="Tahoma"/>
            <family val="2"/>
          </rPr>
          <t xml:space="preserve">
80/TIV</t>
        </r>
      </text>
    </comment>
    <comment ref="AC1682" authorId="1" shapeId="0">
      <text>
        <r>
          <rPr>
            <b/>
            <sz val="9"/>
            <color indexed="81"/>
            <rFont val="Tahoma"/>
            <family val="2"/>
          </rPr>
          <t>comp12:</t>
        </r>
        <r>
          <rPr>
            <sz val="9"/>
            <color indexed="81"/>
            <rFont val="Tahoma"/>
            <family val="2"/>
          </rPr>
          <t xml:space="preserve">
190/TIV</t>
        </r>
      </text>
    </comment>
    <comment ref="T1683" authorId="1" shapeId="0">
      <text>
        <r>
          <rPr>
            <b/>
            <sz val="9"/>
            <color indexed="81"/>
            <rFont val="Tahoma"/>
            <family val="2"/>
          </rPr>
          <t>comp12:</t>
        </r>
        <r>
          <rPr>
            <sz val="9"/>
            <color indexed="81"/>
            <rFont val="Tahoma"/>
            <family val="2"/>
          </rPr>
          <t xml:space="preserve">
80/TIV</t>
        </r>
      </text>
    </comment>
    <comment ref="AC1683" authorId="1" shapeId="0">
      <text>
        <r>
          <rPr>
            <b/>
            <sz val="9"/>
            <color indexed="81"/>
            <rFont val="Tahoma"/>
            <family val="2"/>
          </rPr>
          <t>comp12:</t>
        </r>
        <r>
          <rPr>
            <sz val="9"/>
            <color indexed="81"/>
            <rFont val="Tahoma"/>
            <family val="2"/>
          </rPr>
          <t xml:space="preserve">
190/TIV</t>
        </r>
      </text>
    </comment>
    <comment ref="T1686" authorId="1" shapeId="0">
      <text>
        <r>
          <rPr>
            <b/>
            <sz val="9"/>
            <color indexed="81"/>
            <rFont val="Tahoma"/>
            <family val="2"/>
          </rPr>
          <t>comp12:</t>
        </r>
        <r>
          <rPr>
            <sz val="9"/>
            <color indexed="81"/>
            <rFont val="Tahoma"/>
            <family val="2"/>
          </rPr>
          <t xml:space="preserve">
95/TIV</t>
        </r>
      </text>
    </comment>
    <comment ref="AC1686" authorId="1" shapeId="0">
      <text>
        <r>
          <rPr>
            <b/>
            <sz val="9"/>
            <color indexed="81"/>
            <rFont val="Tahoma"/>
            <family val="2"/>
          </rPr>
          <t>comp12:</t>
        </r>
        <r>
          <rPr>
            <sz val="9"/>
            <color indexed="81"/>
            <rFont val="Tahoma"/>
            <family val="2"/>
          </rPr>
          <t xml:space="preserve">
215/TIV</t>
        </r>
      </text>
    </comment>
    <comment ref="T1687" authorId="1" shapeId="0">
      <text>
        <r>
          <rPr>
            <b/>
            <sz val="9"/>
            <color indexed="81"/>
            <rFont val="Tahoma"/>
            <family val="2"/>
          </rPr>
          <t>comp12:</t>
        </r>
        <r>
          <rPr>
            <sz val="9"/>
            <color indexed="81"/>
            <rFont val="Tahoma"/>
            <family val="2"/>
          </rPr>
          <t xml:space="preserve">
95/TIV</t>
        </r>
      </text>
    </comment>
    <comment ref="AC1687" authorId="1" shapeId="0">
      <text>
        <r>
          <rPr>
            <b/>
            <sz val="9"/>
            <color indexed="81"/>
            <rFont val="Tahoma"/>
            <family val="2"/>
          </rPr>
          <t>comp12:</t>
        </r>
        <r>
          <rPr>
            <sz val="9"/>
            <color indexed="81"/>
            <rFont val="Tahoma"/>
            <family val="2"/>
          </rPr>
          <t xml:space="preserve">
215/TIV</t>
        </r>
      </text>
    </comment>
    <comment ref="T1688" authorId="1" shapeId="0">
      <text>
        <r>
          <rPr>
            <b/>
            <sz val="9"/>
            <color indexed="81"/>
            <rFont val="Tahoma"/>
            <family val="2"/>
          </rPr>
          <t>comp12:</t>
        </r>
        <r>
          <rPr>
            <sz val="9"/>
            <color indexed="81"/>
            <rFont val="Tahoma"/>
            <family val="2"/>
          </rPr>
          <t xml:space="preserve">
85/TIV</t>
        </r>
      </text>
    </comment>
    <comment ref="AC1688" authorId="1" shapeId="0">
      <text>
        <r>
          <rPr>
            <b/>
            <sz val="9"/>
            <color indexed="81"/>
            <rFont val="Tahoma"/>
            <family val="2"/>
          </rPr>
          <t>comp12:</t>
        </r>
        <r>
          <rPr>
            <sz val="9"/>
            <color indexed="81"/>
            <rFont val="Tahoma"/>
            <family val="2"/>
          </rPr>
          <t xml:space="preserve">
200/TIV</t>
        </r>
      </text>
    </comment>
    <comment ref="T1689" authorId="1" shapeId="0">
      <text>
        <r>
          <rPr>
            <b/>
            <sz val="9"/>
            <color indexed="81"/>
            <rFont val="Tahoma"/>
            <family val="2"/>
          </rPr>
          <t>comp12:</t>
        </r>
        <r>
          <rPr>
            <sz val="9"/>
            <color indexed="81"/>
            <rFont val="Tahoma"/>
            <family val="2"/>
          </rPr>
          <t xml:space="preserve">
85/TIV</t>
        </r>
      </text>
    </comment>
    <comment ref="AC1689" authorId="1" shapeId="0">
      <text>
        <r>
          <rPr>
            <b/>
            <sz val="9"/>
            <color indexed="81"/>
            <rFont val="Tahoma"/>
            <family val="2"/>
          </rPr>
          <t>comp12:</t>
        </r>
        <r>
          <rPr>
            <sz val="9"/>
            <color indexed="81"/>
            <rFont val="Tahoma"/>
            <family val="2"/>
          </rPr>
          <t xml:space="preserve">
200/TIV</t>
        </r>
      </text>
    </comment>
    <comment ref="T1692" authorId="1" shapeId="0">
      <text>
        <r>
          <rPr>
            <b/>
            <sz val="9"/>
            <color indexed="81"/>
            <rFont val="Tahoma"/>
            <family val="2"/>
          </rPr>
          <t>comp12:</t>
        </r>
        <r>
          <rPr>
            <sz val="9"/>
            <color indexed="81"/>
            <rFont val="Tahoma"/>
            <family val="2"/>
          </rPr>
          <t xml:space="preserve">
89/TIV</t>
        </r>
      </text>
    </comment>
    <comment ref="AC1692" authorId="1" shapeId="0">
      <text>
        <r>
          <rPr>
            <b/>
            <sz val="9"/>
            <color indexed="81"/>
            <rFont val="Tahoma"/>
            <family val="2"/>
          </rPr>
          <t>comp12:</t>
        </r>
        <r>
          <rPr>
            <sz val="9"/>
            <color indexed="81"/>
            <rFont val="Tahoma"/>
            <family val="2"/>
          </rPr>
          <t xml:space="preserve">
207/TIV</t>
        </r>
      </text>
    </comment>
    <comment ref="T1693" authorId="1" shapeId="0">
      <text>
        <r>
          <rPr>
            <b/>
            <sz val="9"/>
            <color indexed="81"/>
            <rFont val="Tahoma"/>
            <family val="2"/>
          </rPr>
          <t>comp12:</t>
        </r>
        <r>
          <rPr>
            <sz val="9"/>
            <color indexed="81"/>
            <rFont val="Tahoma"/>
            <family val="2"/>
          </rPr>
          <t xml:space="preserve">
89/TIV</t>
        </r>
      </text>
    </comment>
    <comment ref="AC1693" authorId="1" shapeId="0">
      <text>
        <r>
          <rPr>
            <b/>
            <sz val="9"/>
            <color indexed="81"/>
            <rFont val="Tahoma"/>
            <family val="2"/>
          </rPr>
          <t>comp12:</t>
        </r>
        <r>
          <rPr>
            <sz val="9"/>
            <color indexed="81"/>
            <rFont val="Tahoma"/>
            <family val="2"/>
          </rPr>
          <t xml:space="preserve">
207/TIV</t>
        </r>
      </text>
    </comment>
    <comment ref="T1694" authorId="1" shapeId="0">
      <text>
        <r>
          <rPr>
            <b/>
            <sz val="9"/>
            <color indexed="81"/>
            <rFont val="Tahoma"/>
            <family val="2"/>
          </rPr>
          <t>comp12:</t>
        </r>
        <r>
          <rPr>
            <sz val="9"/>
            <color indexed="81"/>
            <rFont val="Tahoma"/>
            <family val="2"/>
          </rPr>
          <t xml:space="preserve">
73/TIV</t>
        </r>
      </text>
    </comment>
    <comment ref="AC1694" authorId="1" shapeId="0">
      <text>
        <r>
          <rPr>
            <b/>
            <sz val="9"/>
            <color indexed="81"/>
            <rFont val="Tahoma"/>
            <family val="2"/>
          </rPr>
          <t>comp12:</t>
        </r>
        <r>
          <rPr>
            <sz val="9"/>
            <color indexed="81"/>
            <rFont val="Tahoma"/>
            <family val="2"/>
          </rPr>
          <t xml:space="preserve">
175/TIV</t>
        </r>
      </text>
    </comment>
    <comment ref="T1695" authorId="1" shapeId="0">
      <text>
        <r>
          <rPr>
            <b/>
            <sz val="9"/>
            <color indexed="81"/>
            <rFont val="Tahoma"/>
            <family val="2"/>
          </rPr>
          <t>comp12:</t>
        </r>
        <r>
          <rPr>
            <sz val="9"/>
            <color indexed="81"/>
            <rFont val="Tahoma"/>
            <family val="2"/>
          </rPr>
          <t xml:space="preserve">
73/TIV</t>
        </r>
      </text>
    </comment>
    <comment ref="AC1695" authorId="1" shapeId="0">
      <text>
        <r>
          <rPr>
            <b/>
            <sz val="9"/>
            <color indexed="81"/>
            <rFont val="Tahoma"/>
            <family val="2"/>
          </rPr>
          <t>comp12:</t>
        </r>
        <r>
          <rPr>
            <sz val="9"/>
            <color indexed="81"/>
            <rFont val="Tahoma"/>
            <family val="2"/>
          </rPr>
          <t xml:space="preserve">
175/TIV</t>
        </r>
      </text>
    </comment>
    <comment ref="T1697" authorId="1" shapeId="0">
      <text>
        <r>
          <rPr>
            <b/>
            <sz val="9"/>
            <color indexed="81"/>
            <rFont val="Tahoma"/>
            <family val="2"/>
          </rPr>
          <t>comp12:</t>
        </r>
        <r>
          <rPr>
            <sz val="9"/>
            <color indexed="81"/>
            <rFont val="Tahoma"/>
            <family val="2"/>
          </rPr>
          <t xml:space="preserve">
77/TIV</t>
        </r>
      </text>
    </comment>
    <comment ref="T1698" authorId="1" shapeId="0">
      <text>
        <r>
          <rPr>
            <b/>
            <sz val="9"/>
            <color indexed="81"/>
            <rFont val="Tahoma"/>
            <family val="2"/>
          </rPr>
          <t>comp12:</t>
        </r>
        <r>
          <rPr>
            <sz val="9"/>
            <color indexed="81"/>
            <rFont val="Tahoma"/>
            <family val="2"/>
          </rPr>
          <t xml:space="preserve">
77/TIV</t>
        </r>
      </text>
    </comment>
    <comment ref="AC1698" authorId="1" shapeId="0">
      <text>
        <r>
          <rPr>
            <b/>
            <sz val="9"/>
            <color indexed="81"/>
            <rFont val="Tahoma"/>
            <family val="2"/>
          </rPr>
          <t>comp12:</t>
        </r>
        <r>
          <rPr>
            <sz val="9"/>
            <color indexed="81"/>
            <rFont val="Tahoma"/>
            <family val="2"/>
          </rPr>
          <t xml:space="preserve">
183/TIV</t>
        </r>
      </text>
    </comment>
    <comment ref="T1699" authorId="1" shapeId="0">
      <text>
        <r>
          <rPr>
            <b/>
            <sz val="9"/>
            <color indexed="81"/>
            <rFont val="Tahoma"/>
            <family val="2"/>
          </rPr>
          <t>comp12:</t>
        </r>
        <r>
          <rPr>
            <sz val="9"/>
            <color indexed="81"/>
            <rFont val="Tahoma"/>
            <family val="2"/>
          </rPr>
          <t xml:space="preserve">
77/TIV</t>
        </r>
      </text>
    </comment>
    <comment ref="AC1699" authorId="1" shapeId="0">
      <text>
        <r>
          <rPr>
            <b/>
            <sz val="9"/>
            <color indexed="81"/>
            <rFont val="Tahoma"/>
            <family val="2"/>
          </rPr>
          <t>comp12:</t>
        </r>
        <r>
          <rPr>
            <sz val="9"/>
            <color indexed="81"/>
            <rFont val="Tahoma"/>
            <family val="2"/>
          </rPr>
          <t xml:space="preserve">
183/TIV</t>
        </r>
      </text>
    </comment>
  </commentList>
</comments>
</file>

<file path=xl/sharedStrings.xml><?xml version="1.0" encoding="utf-8"?>
<sst xmlns="http://schemas.openxmlformats.org/spreadsheetml/2006/main" count="55963" uniqueCount="4376">
  <si>
    <t>Cust</t>
  </si>
  <si>
    <t>Supplier</t>
  </si>
  <si>
    <t>IDCO</t>
  </si>
  <si>
    <t>Trucking</t>
  </si>
  <si>
    <t>Sopir</t>
  </si>
  <si>
    <t>NoPolisi</t>
  </si>
  <si>
    <t>SJPabrik</t>
  </si>
  <si>
    <t>SJ-YPS KICIR</t>
  </si>
  <si>
    <t>SJ-YPS SOLOG</t>
  </si>
  <si>
    <t>TGL</t>
  </si>
  <si>
    <t>COQTY</t>
  </si>
  <si>
    <t>DEPO PENERIMA</t>
  </si>
  <si>
    <t>DEPO INPUT BTB</t>
  </si>
  <si>
    <t>NoBTB</t>
  </si>
  <si>
    <t>TglBTB</t>
  </si>
  <si>
    <t>Produk</t>
  </si>
  <si>
    <t>QTY</t>
  </si>
  <si>
    <t>AsalCO1</t>
  </si>
  <si>
    <t>AsalCO2</t>
  </si>
  <si>
    <t>SJBonkar</t>
  </si>
  <si>
    <t>Aqty1</t>
  </si>
  <si>
    <t>Aqty2</t>
  </si>
  <si>
    <t>BKRQty</t>
  </si>
  <si>
    <t>AsalDepo1</t>
  </si>
  <si>
    <t>AsalDepo2</t>
  </si>
  <si>
    <t>NoBKB</t>
  </si>
  <si>
    <t>TglBKB</t>
  </si>
  <si>
    <t>TLKQty</t>
  </si>
  <si>
    <t>SJtolakan</t>
  </si>
  <si>
    <t>NoBTBTlk</t>
  </si>
  <si>
    <t>TglBTBTlk</t>
  </si>
  <si>
    <t>MUAT</t>
  </si>
  <si>
    <t>RETUR</t>
  </si>
  <si>
    <t>TLK</t>
  </si>
  <si>
    <t>BKB QTY2</t>
  </si>
  <si>
    <t>TGL BKB QTY2</t>
  </si>
  <si>
    <t>MUAT (PEMBELIAN)</t>
  </si>
  <si>
    <t>RETUR (PEMBELIAN)</t>
  </si>
  <si>
    <t>TLK (PEMBELIAN)</t>
  </si>
  <si>
    <t>TOTAL PEMBELIAN</t>
  </si>
  <si>
    <t>SUBSIDI OA</t>
  </si>
  <si>
    <t>OA WIN</t>
  </si>
  <si>
    <t>OA RITASE</t>
  </si>
  <si>
    <t>OA MLA</t>
  </si>
  <si>
    <t>OA TAMBAHAN</t>
  </si>
  <si>
    <t>BY. INAP</t>
  </si>
  <si>
    <t>STORAGE</t>
  </si>
  <si>
    <t>DEMURAGE</t>
  </si>
  <si>
    <t>TOTAL OA</t>
  </si>
  <si>
    <t xml:space="preserve">NO INVOICE </t>
  </si>
  <si>
    <t>TANGGAL PELUNASAN</t>
  </si>
  <si>
    <t>LIVIA MANDIRI SEJATI</t>
  </si>
  <si>
    <t>PT. TIRTA INVESTAMA WINONGAN</t>
  </si>
  <si>
    <t>YPS</t>
  </si>
  <si>
    <t>SIARI</t>
  </si>
  <si>
    <t>N 8878 UW</t>
  </si>
  <si>
    <t>-</t>
  </si>
  <si>
    <t>SJ-WIN/25748/11/2021</t>
  </si>
  <si>
    <t>DEPO PASURUAN</t>
  </si>
  <si>
    <t>555-0009148</t>
  </si>
  <si>
    <t>AQ.5GLN ISI</t>
  </si>
  <si>
    <t>DEPO BANYUWANGI</t>
  </si>
  <si>
    <t>080-0002469</t>
  </si>
  <si>
    <t>116-0003725</t>
  </si>
  <si>
    <t>AQ.5GLN BTL</t>
  </si>
  <si>
    <t>JUG RACK</t>
  </si>
  <si>
    <t>SATRIA WICAKSANA SEJATI</t>
  </si>
  <si>
    <t>IMRON</t>
  </si>
  <si>
    <t>L 9062 UH</t>
  </si>
  <si>
    <t>SJ-WIN/25749/11/2021</t>
  </si>
  <si>
    <t>DEPO BALONG PANGGANG</t>
  </si>
  <si>
    <t>088-0002391</t>
  </si>
  <si>
    <t>DEPO LEGUNDI</t>
  </si>
  <si>
    <t>083-0006541</t>
  </si>
  <si>
    <t>117-0002531</t>
  </si>
  <si>
    <t>DJAMALI</t>
  </si>
  <si>
    <t>L 8813 UT</t>
  </si>
  <si>
    <t>SJ-WIN/25750/11/2021</t>
  </si>
  <si>
    <t>555-0009154</t>
  </si>
  <si>
    <t>555-0006653</t>
  </si>
  <si>
    <t>555-0009153</t>
  </si>
  <si>
    <t>AGUS.D</t>
  </si>
  <si>
    <t>N 9374 WE</t>
  </si>
  <si>
    <t>SJ-WIN/25751/11/2021</t>
  </si>
  <si>
    <t>555-0009159</t>
  </si>
  <si>
    <t>555-0006654</t>
  </si>
  <si>
    <t>555-0009158</t>
  </si>
  <si>
    <t>21102903778A</t>
  </si>
  <si>
    <t>NUR HADI</t>
  </si>
  <si>
    <t>L 9431 UZ</t>
  </si>
  <si>
    <t>BONGKAR SAJA</t>
  </si>
  <si>
    <t>TIV KEBONCANDI</t>
  </si>
  <si>
    <t>DEPO PROBOLINGGO</t>
  </si>
  <si>
    <t>889-0004190</t>
  </si>
  <si>
    <t>116-0003901</t>
  </si>
  <si>
    <t>DONI</t>
  </si>
  <si>
    <t>L 9430 UZ</t>
  </si>
  <si>
    <t>SJ-WIN/25752/11/2021</t>
  </si>
  <si>
    <t>555-0009157</t>
  </si>
  <si>
    <t>HOLILI</t>
  </si>
  <si>
    <t>N 8546 UV</t>
  </si>
  <si>
    <t>SJ-WIN/25753/11/2021</t>
  </si>
  <si>
    <t>DEPO SITUBONDO</t>
  </si>
  <si>
    <t>899-0001700</t>
  </si>
  <si>
    <t>889-0004188</t>
  </si>
  <si>
    <t>116-0003898</t>
  </si>
  <si>
    <t>SOLIKIN A</t>
  </si>
  <si>
    <t>L 9429 UZ</t>
  </si>
  <si>
    <t>SJ-WIN/25754/11/2021</t>
  </si>
  <si>
    <t>083-0007855</t>
  </si>
  <si>
    <t>DEPO MARGOMULYO</t>
  </si>
  <si>
    <t>168-0020977</t>
  </si>
  <si>
    <t>117-0002516</t>
  </si>
  <si>
    <t>21102803831A</t>
  </si>
  <si>
    <t>168-0020987</t>
  </si>
  <si>
    <t>555-0009582</t>
  </si>
  <si>
    <t>MUHAMMAD</t>
  </si>
  <si>
    <t>N 8527 UV</t>
  </si>
  <si>
    <t>SJ-WIN/25755/11/2021</t>
  </si>
  <si>
    <t>168-0032446</t>
  </si>
  <si>
    <t>083-0006540</t>
  </si>
  <si>
    <t>117-0002697</t>
  </si>
  <si>
    <t>SJ-WIN/25756/11/2021</t>
  </si>
  <si>
    <t>083-0007853</t>
  </si>
  <si>
    <t>PUTERA SEJATI</t>
  </si>
  <si>
    <t>SUKANDAR</t>
  </si>
  <si>
    <t>N 8508 UV</t>
  </si>
  <si>
    <t>SJ-WIN/25757/11/2021</t>
  </si>
  <si>
    <t>DEPO PUTRA SEJATI</t>
  </si>
  <si>
    <t>557-0014537</t>
  </si>
  <si>
    <t>21102908161-RETUR</t>
  </si>
  <si>
    <t>SPP 753763</t>
  </si>
  <si>
    <t>GUDANG PUSAT SWS</t>
  </si>
  <si>
    <t>117-0000126</t>
  </si>
  <si>
    <t>117-0002691</t>
  </si>
  <si>
    <t>PPS</t>
  </si>
  <si>
    <t>WIN</t>
  </si>
  <si>
    <t>N 8194 UW</t>
  </si>
  <si>
    <t>DEPO JEMBER</t>
  </si>
  <si>
    <t>369-0005887</t>
  </si>
  <si>
    <t>21102803821A</t>
  </si>
  <si>
    <t>083-0006538</t>
  </si>
  <si>
    <t>117-0002770</t>
  </si>
  <si>
    <t>MERPATI</t>
  </si>
  <si>
    <t>EKO</t>
  </si>
  <si>
    <t>N 8863 UR</t>
  </si>
  <si>
    <t>080-0003040</t>
  </si>
  <si>
    <t>889-0004187</t>
  </si>
  <si>
    <t>116-0003726</t>
  </si>
  <si>
    <t>DARSONO</t>
  </si>
  <si>
    <t>S 8186 UT</t>
  </si>
  <si>
    <t>369-0005886</t>
  </si>
  <si>
    <t>21102803836A</t>
  </si>
  <si>
    <t>LOWAYU - GRESIK</t>
  </si>
  <si>
    <t>556-0006247</t>
  </si>
  <si>
    <t>556-0009005</t>
  </si>
  <si>
    <t>IBRAHIM</t>
  </si>
  <si>
    <t>N 9611 UR</t>
  </si>
  <si>
    <t>DEPO GENTENG</t>
  </si>
  <si>
    <t>371-0001132</t>
  </si>
  <si>
    <t>21102803837A</t>
  </si>
  <si>
    <t>088-0002341</t>
  </si>
  <si>
    <t>117-0002696</t>
  </si>
  <si>
    <t>WIRADAYA</t>
  </si>
  <si>
    <t>WARDOYO</t>
  </si>
  <si>
    <t>P 8027 UR</t>
  </si>
  <si>
    <t>558-0010070</t>
  </si>
  <si>
    <t>558-0006573</t>
  </si>
  <si>
    <t>558-0010071</t>
  </si>
  <si>
    <t>MUSTOFA</t>
  </si>
  <si>
    <t>N 8281 UR</t>
  </si>
  <si>
    <t>DEPO SUKOREJO</t>
  </si>
  <si>
    <t>569-0002243</t>
  </si>
  <si>
    <t>080-0002471</t>
  </si>
  <si>
    <t>116-0003896</t>
  </si>
  <si>
    <t>AMIN</t>
  </si>
  <si>
    <t>N 9079 UQ</t>
  </si>
  <si>
    <t>088-0002393</t>
  </si>
  <si>
    <t>21102903779-RETUR</t>
  </si>
  <si>
    <t>557-0013058</t>
  </si>
  <si>
    <t>117-0002813</t>
  </si>
  <si>
    <t>SUGIONO</t>
  </si>
  <si>
    <t>N 8655 UR</t>
  </si>
  <si>
    <t>556-0009006</t>
  </si>
  <si>
    <t>DEPO GRESIK</t>
  </si>
  <si>
    <t>556-0006245</t>
  </si>
  <si>
    <t>117-0002532</t>
  </si>
  <si>
    <t>JUPRI</t>
  </si>
  <si>
    <t>N 9879 UR</t>
  </si>
  <si>
    <t>DEPO PANCENG</t>
  </si>
  <si>
    <t>169-0001701</t>
  </si>
  <si>
    <t>168-0020984</t>
  </si>
  <si>
    <t>117-0002515</t>
  </si>
  <si>
    <t>GLL</t>
  </si>
  <si>
    <t>GATOT</t>
  </si>
  <si>
    <t>N 8548 UV</t>
  </si>
  <si>
    <t>889-0004319</t>
  </si>
  <si>
    <t>21102803817-RETUR</t>
  </si>
  <si>
    <t>168-0020986</t>
  </si>
  <si>
    <t>117-0002698</t>
  </si>
  <si>
    <t>ALDI</t>
  </si>
  <si>
    <t>N8390UV</t>
  </si>
  <si>
    <t>889-0004325</t>
  </si>
  <si>
    <t>DEPO LUMAJANG</t>
  </si>
  <si>
    <t>079-0001982</t>
  </si>
  <si>
    <t>116-0004003</t>
  </si>
  <si>
    <t>WAHID</t>
  </si>
  <si>
    <t>N 8812 UV</t>
  </si>
  <si>
    <t>DEPO PAITON</t>
  </si>
  <si>
    <t>370-0001118</t>
  </si>
  <si>
    <t>079-0001981</t>
  </si>
  <si>
    <t>116-0003899</t>
  </si>
  <si>
    <t>BUDI</t>
  </si>
  <si>
    <t>N 8522 UV</t>
  </si>
  <si>
    <t>569-0002244</t>
  </si>
  <si>
    <t>21102803824-RETUR</t>
  </si>
  <si>
    <t>083-0006544</t>
  </si>
  <si>
    <t>083-0007894</t>
  </si>
  <si>
    <t>BAMBANG</t>
  </si>
  <si>
    <t>L 8858 UI</t>
  </si>
  <si>
    <t>555-0009161</t>
  </si>
  <si>
    <t>21102803828-RETUR</t>
  </si>
  <si>
    <t>556-0006242</t>
  </si>
  <si>
    <t>555-0009160</t>
  </si>
  <si>
    <t>AGUS SUPRAPTO</t>
  </si>
  <si>
    <t>L 8177 UT</t>
  </si>
  <si>
    <t>369-0005882</t>
  </si>
  <si>
    <t>369-0005528</t>
  </si>
  <si>
    <t>369-0005883</t>
  </si>
  <si>
    <t>SYAIFUDIN</t>
  </si>
  <si>
    <t>N 8587 UV</t>
  </si>
  <si>
    <t>079-0002017</t>
  </si>
  <si>
    <t>889-0004191</t>
  </si>
  <si>
    <t>116-0004042</t>
  </si>
  <si>
    <t>BAKHIN</t>
  </si>
  <si>
    <t>N 8274 UV</t>
  </si>
  <si>
    <t>SUMBER MAKMUR</t>
  </si>
  <si>
    <t>558-0010075</t>
  </si>
  <si>
    <t>370-0001160</t>
  </si>
  <si>
    <t>116-0003900</t>
  </si>
  <si>
    <t>SUTOYO</t>
  </si>
  <si>
    <t>N 8789 UV</t>
  </si>
  <si>
    <t>889-0004320</t>
  </si>
  <si>
    <t>889-0004194</t>
  </si>
  <si>
    <t>889-0004322</t>
  </si>
  <si>
    <t>HASAN</t>
  </si>
  <si>
    <t>N 8582 UV</t>
  </si>
  <si>
    <t>168-0032448</t>
  </si>
  <si>
    <t>168-0020994</t>
  </si>
  <si>
    <t>168-0032447</t>
  </si>
  <si>
    <t>SOLIKAN</t>
  </si>
  <si>
    <t>N 8547 UV</t>
  </si>
  <si>
    <t>088-0002392</t>
  </si>
  <si>
    <t>21102903783-RETUR</t>
  </si>
  <si>
    <t>569-0002118</t>
  </si>
  <si>
    <t>116-0003727</t>
  </si>
  <si>
    <t>168-0032433</t>
  </si>
  <si>
    <t>21102903787-RETUR</t>
  </si>
  <si>
    <t>369-0005521</t>
  </si>
  <si>
    <t>116-0003897</t>
  </si>
  <si>
    <t>AHMAD</t>
  </si>
  <si>
    <t>L 9357 UZ</t>
  </si>
  <si>
    <t>556-0008994</t>
  </si>
  <si>
    <t>21102903788-RETUR</t>
  </si>
  <si>
    <t>555-0006656</t>
  </si>
  <si>
    <t>556-0008993</t>
  </si>
  <si>
    <t>RJ</t>
  </si>
  <si>
    <t>SALEH</t>
  </si>
  <si>
    <t>P 9408 E</t>
  </si>
  <si>
    <t>RUKUN JAYA</t>
  </si>
  <si>
    <t>558-0010076</t>
  </si>
  <si>
    <t>558-0006576</t>
  </si>
  <si>
    <t>558-0010077</t>
  </si>
  <si>
    <t>PT. TIRTA INVESTAMA PANDAAN</t>
  </si>
  <si>
    <t>SOLIKIN B</t>
  </si>
  <si>
    <t>N 8088 UV</t>
  </si>
  <si>
    <t>080-0003041</t>
  </si>
  <si>
    <t>AQ.1500ML 1X12</t>
  </si>
  <si>
    <t>080-0002475</t>
  </si>
  <si>
    <t>PALLET LOSCAM</t>
  </si>
  <si>
    <t>SULIS</t>
  </si>
  <si>
    <t>N9934UW</t>
  </si>
  <si>
    <t>369-0005885</t>
  </si>
  <si>
    <t>369-0005534</t>
  </si>
  <si>
    <t>CEMERLANG JAYA EXPRESS</t>
  </si>
  <si>
    <t>SUROSO</t>
  </si>
  <si>
    <t>L 9305 AZ</t>
  </si>
  <si>
    <t>889-0004318</t>
  </si>
  <si>
    <t>500ML MIZONE ACTIV' LYCHEE LEMON 1X12</t>
  </si>
  <si>
    <t>500ML MIZONE MOOD UP CRANBERRY 1X12</t>
  </si>
  <si>
    <t>500ML MIZONE BREKFREE CHERRYBLSSOM 1X12</t>
  </si>
  <si>
    <t>500ML MIZONE MOVE ON STARFRUIT 1X12</t>
  </si>
  <si>
    <t>SUTERA JAYA</t>
  </si>
  <si>
    <t>ANGGA (SUTERA JAYA)</t>
  </si>
  <si>
    <t>Z 9009 HD</t>
  </si>
  <si>
    <t>555-0009152</t>
  </si>
  <si>
    <t>AAM</t>
  </si>
  <si>
    <t>Z 9802 KJ</t>
  </si>
  <si>
    <t>079-0002018</t>
  </si>
  <si>
    <t>SISWANTO</t>
  </si>
  <si>
    <t>L 9354 UZ</t>
  </si>
  <si>
    <t>TEJA JAYA</t>
  </si>
  <si>
    <t>558-0010072</t>
  </si>
  <si>
    <t>AQ.600ML 1X24</t>
  </si>
  <si>
    <t>558-0006574</t>
  </si>
  <si>
    <t>MAKMUR JAYA SUGIHARTO</t>
  </si>
  <si>
    <t>IMAM</t>
  </si>
  <si>
    <t>B 9731 WG</t>
  </si>
  <si>
    <t>DEPO MAKMUR JAYA SUGIHARTO</t>
  </si>
  <si>
    <t>575-0008336</t>
  </si>
  <si>
    <t>575-0007644</t>
  </si>
  <si>
    <t>AGUS</t>
  </si>
  <si>
    <t>L 9356 UZ</t>
  </si>
  <si>
    <t>168-0032440</t>
  </si>
  <si>
    <t>168-0020992</t>
  </si>
  <si>
    <t>168-0032441</t>
  </si>
  <si>
    <t>SYAIFUL</t>
  </si>
  <si>
    <t>N 8732 UV</t>
  </si>
  <si>
    <t>168-0032435</t>
  </si>
  <si>
    <t>168-0020985</t>
  </si>
  <si>
    <t>168-0032434</t>
  </si>
  <si>
    <t>FAUZAN</t>
  </si>
  <si>
    <t>N 8573 UV</t>
  </si>
  <si>
    <t>168-0032438</t>
  </si>
  <si>
    <t>168-0020970</t>
  </si>
  <si>
    <t>168-0032439</t>
  </si>
  <si>
    <t>WAKHID LESTARI</t>
  </si>
  <si>
    <t>L 9355 UZ</t>
  </si>
  <si>
    <t>556-0008997</t>
  </si>
  <si>
    <t>556-0006243</t>
  </si>
  <si>
    <t>556-0008996</t>
  </si>
  <si>
    <t>M. ARIF TIRTANA</t>
  </si>
  <si>
    <t>N 8598 UV</t>
  </si>
  <si>
    <t>168-0032443</t>
  </si>
  <si>
    <t>168-0020988</t>
  </si>
  <si>
    <t>168-0032442</t>
  </si>
  <si>
    <t>WIYANTO</t>
  </si>
  <si>
    <t>N 8579 UR</t>
  </si>
  <si>
    <t>168-0032431</t>
  </si>
  <si>
    <t>168-0020982</t>
  </si>
  <si>
    <t>168-0032432</t>
  </si>
  <si>
    <t>PT. TIRTA INVESTAMA BANYUWANGI</t>
  </si>
  <si>
    <t>MAHFUD</t>
  </si>
  <si>
    <t>N 8301 UV</t>
  </si>
  <si>
    <t>371-0001131</t>
  </si>
  <si>
    <t>371-0001182</t>
  </si>
  <si>
    <t>080-0003055</t>
  </si>
  <si>
    <t>N 8824 UV</t>
  </si>
  <si>
    <t>DEPO BONDOWOSO</t>
  </si>
  <si>
    <t>745-0000859</t>
  </si>
  <si>
    <t>745-0000791</t>
  </si>
  <si>
    <t>PT. TIRTA MAS LESTARI</t>
  </si>
  <si>
    <t>90722144F001</t>
  </si>
  <si>
    <t>MLA</t>
  </si>
  <si>
    <t>MARJUKI</t>
  </si>
  <si>
    <t>DR 8515 AC</t>
  </si>
  <si>
    <t>9072/2021/11/0007</t>
  </si>
  <si>
    <t>369-0005881</t>
  </si>
  <si>
    <t>VT.200ML 1X48</t>
  </si>
  <si>
    <t>VT.KRTN 200 ML 1X1</t>
  </si>
  <si>
    <t>9072/2021/11/0006</t>
  </si>
  <si>
    <t>369-0005880</t>
  </si>
  <si>
    <t>VT.1500ML 1X12</t>
  </si>
  <si>
    <t>PT. TIRTA YAKIN SEJAHTERA</t>
  </si>
  <si>
    <t>90572143D011</t>
  </si>
  <si>
    <t>YOGA</t>
  </si>
  <si>
    <t>L 9162 UE</t>
  </si>
  <si>
    <t>9057/2021/11/0007</t>
  </si>
  <si>
    <t>889-0004323</t>
  </si>
  <si>
    <t>90572144F001</t>
  </si>
  <si>
    <t>9057/2021/11/0008</t>
  </si>
  <si>
    <t>889-0004324</t>
  </si>
  <si>
    <t>90402143D040</t>
  </si>
  <si>
    <t>SUGENG</t>
  </si>
  <si>
    <t>N 8530 UV</t>
  </si>
  <si>
    <t>9040/2021/11/0007</t>
  </si>
  <si>
    <t>168-0032445</t>
  </si>
  <si>
    <t>VT.5GLN ISI</t>
  </si>
  <si>
    <t>VT.5GLN BTL</t>
  </si>
  <si>
    <t>90402143D040-RETUR</t>
  </si>
  <si>
    <t>168-0021008</t>
  </si>
  <si>
    <t>168-0032499</t>
  </si>
  <si>
    <t>21102201379-RETUR</t>
  </si>
  <si>
    <t>083-0006545</t>
  </si>
  <si>
    <t>083-0007883</t>
  </si>
  <si>
    <t>STTB/E/M-PDN/2021/11-0009</t>
  </si>
  <si>
    <t>JK</t>
  </si>
  <si>
    <t>BOWO</t>
  </si>
  <si>
    <t>AD 1422 QU</t>
  </si>
  <si>
    <t>9057/2021/11/0003</t>
  </si>
  <si>
    <t>168-0032437</t>
  </si>
  <si>
    <t>905721450005-RETUR</t>
  </si>
  <si>
    <t>168-0020996</t>
  </si>
  <si>
    <t>PUTERA BORNEO SUGIHARTO</t>
  </si>
  <si>
    <t>PCL</t>
  </si>
  <si>
    <t>FRANS GORDON</t>
  </si>
  <si>
    <t>W9706 UR</t>
  </si>
  <si>
    <t>9057/2021/10/0181</t>
  </si>
  <si>
    <t>DEPO PUTERA BORNEO</t>
  </si>
  <si>
    <t>355-0000167</t>
  </si>
  <si>
    <t>9057/2021/10/0191</t>
  </si>
  <si>
    <t>355-0000169</t>
  </si>
  <si>
    <t>PT. TIRTA INVESTAMA KLATEN</t>
  </si>
  <si>
    <t>PANIDIN</t>
  </si>
  <si>
    <t>DK 8085 MB</t>
  </si>
  <si>
    <t>168-0032444</t>
  </si>
  <si>
    <t>9000 ID RUNGKUT DC TIV</t>
  </si>
  <si>
    <t>L 8991 UE</t>
  </si>
  <si>
    <t>BINTANG TERANG</t>
  </si>
  <si>
    <t>168-0032449</t>
  </si>
  <si>
    <t>168-0021002</t>
  </si>
  <si>
    <t>907221440008-RETUR</t>
  </si>
  <si>
    <t>JAENAL</t>
  </si>
  <si>
    <t>P 8902 UR</t>
  </si>
  <si>
    <t>9072/2021/10/0113</t>
  </si>
  <si>
    <t>080-0002459</t>
  </si>
  <si>
    <t>904021440019-RETUR</t>
  </si>
  <si>
    <t>KOMAIRI</t>
  </si>
  <si>
    <t>L 9614 UX</t>
  </si>
  <si>
    <t>9040/2021/10/0190</t>
  </si>
  <si>
    <t>555-0006637</t>
  </si>
  <si>
    <t>555-0009118</t>
  </si>
  <si>
    <t>905721440023-RETUR</t>
  </si>
  <si>
    <t>9057/2021/10/0167</t>
  </si>
  <si>
    <t>168-0020949</t>
  </si>
  <si>
    <t>90722143D005</t>
  </si>
  <si>
    <t>P 9763 UR</t>
  </si>
  <si>
    <t>9072/2021/10/0128</t>
  </si>
  <si>
    <t>558-0010035</t>
  </si>
  <si>
    <t>VT.550ML 1X24</t>
  </si>
  <si>
    <t>90572143F001</t>
  </si>
  <si>
    <t>MUNIRI</t>
  </si>
  <si>
    <t>L 8579 UT</t>
  </si>
  <si>
    <t>9057/2021/10/0176</t>
  </si>
  <si>
    <t>555-0009103</t>
  </si>
  <si>
    <t>9057/2021/10/0174</t>
  </si>
  <si>
    <t>555-0009101</t>
  </si>
  <si>
    <t>9057/2021/10/0175</t>
  </si>
  <si>
    <t>555-0009102</t>
  </si>
  <si>
    <t>VT.330ML 1X24</t>
  </si>
  <si>
    <t>9072/2021/10/0131</t>
  </si>
  <si>
    <t>080-0003031</t>
  </si>
  <si>
    <t>AB.RAHMAN</t>
  </si>
  <si>
    <t>P 8569 UZ</t>
  </si>
  <si>
    <t>9072/2021/10/0129</t>
  </si>
  <si>
    <t>369-0005865</t>
  </si>
  <si>
    <t>907221440025-RETUR</t>
  </si>
  <si>
    <t>369-0005523</t>
  </si>
  <si>
    <t>9040/2021/10/0214</t>
  </si>
  <si>
    <t>555-0009110</t>
  </si>
  <si>
    <t>904021440027-RETUR</t>
  </si>
  <si>
    <t>555-0006649</t>
  </si>
  <si>
    <t>555-0009136</t>
  </si>
  <si>
    <t>9057/2021/10/0180</t>
  </si>
  <si>
    <t>083-0007824</t>
  </si>
  <si>
    <t>905721440031-RETUR</t>
  </si>
  <si>
    <t>083-0006536</t>
  </si>
  <si>
    <t>90572143D003</t>
  </si>
  <si>
    <t>SUFYAN</t>
  </si>
  <si>
    <t>L 8223 UT</t>
  </si>
  <si>
    <t>9057/2021/10/0187</t>
  </si>
  <si>
    <t>080-0003035</t>
  </si>
  <si>
    <t>90572143D004</t>
  </si>
  <si>
    <t>9057/2021/10/0188</t>
  </si>
  <si>
    <t>080-0003036</t>
  </si>
  <si>
    <t>90572143D005</t>
  </si>
  <si>
    <t>JUMARI</t>
  </si>
  <si>
    <t>N 8785 UW</t>
  </si>
  <si>
    <t>9057/2021/10/0185</t>
  </si>
  <si>
    <t>889-0004308</t>
  </si>
  <si>
    <t>90572143D006</t>
  </si>
  <si>
    <t>9057/2021/10/0186</t>
  </si>
  <si>
    <t>889-0004309</t>
  </si>
  <si>
    <t>HERMAN</t>
  </si>
  <si>
    <t>DK 8223 UH</t>
  </si>
  <si>
    <t>9072/2021/10/0136</t>
  </si>
  <si>
    <t>745-0000856</t>
  </si>
  <si>
    <t>9072/2021/10/0135</t>
  </si>
  <si>
    <t>745-0000857</t>
  </si>
  <si>
    <t>9072/2021/10/0134</t>
  </si>
  <si>
    <t>745-0000855</t>
  </si>
  <si>
    <t>9040/2021/10/0223</t>
  </si>
  <si>
    <t>555-0009137</t>
  </si>
  <si>
    <t>904021440034-RETUR</t>
  </si>
  <si>
    <t>555-0006660</t>
  </si>
  <si>
    <t>555-0009181</t>
  </si>
  <si>
    <t>90572143F003</t>
  </si>
  <si>
    <t>9057/2021/10/0189</t>
  </si>
  <si>
    <t>080-0003037</t>
  </si>
  <si>
    <t>HARTONO</t>
  </si>
  <si>
    <t>N 8227 UV</t>
  </si>
  <si>
    <t>9040/2021/10/0216</t>
  </si>
  <si>
    <t>083-0007838</t>
  </si>
  <si>
    <t>9057/2021/10/0190</t>
  </si>
  <si>
    <t>168-0032404</t>
  </si>
  <si>
    <t>905721440039-RETUR</t>
  </si>
  <si>
    <t>168-0020981</t>
  </si>
  <si>
    <t>MASRIDI</t>
  </si>
  <si>
    <t>L 9425 UZ</t>
  </si>
  <si>
    <t>SJ-WIN/25758/11/2021</t>
  </si>
  <si>
    <t>168-0032453</t>
  </si>
  <si>
    <t>21102903781A</t>
  </si>
  <si>
    <t>SJ-WIN/25759/11/2021</t>
  </si>
  <si>
    <t>555-0006655</t>
  </si>
  <si>
    <t>116-0004043</t>
  </si>
  <si>
    <t>YUSUF</t>
  </si>
  <si>
    <t>L 9167 UG</t>
  </si>
  <si>
    <t>SJ-WIN/25760/11/2021</t>
  </si>
  <si>
    <t>083-0007854</t>
  </si>
  <si>
    <t>088-0002340</t>
  </si>
  <si>
    <t>117-0002771</t>
  </si>
  <si>
    <t>TOSIM</t>
  </si>
  <si>
    <t>N 8864 UW</t>
  </si>
  <si>
    <t>SJ-WIN/25761/11/2021</t>
  </si>
  <si>
    <t>556-0008998</t>
  </si>
  <si>
    <t>083-0006543</t>
  </si>
  <si>
    <t>117-0002769</t>
  </si>
  <si>
    <t>KHOTIB</t>
  </si>
  <si>
    <t>N 8507 UV</t>
  </si>
  <si>
    <t>SJ-WIN/25762/11/2021</t>
  </si>
  <si>
    <t>555-0009163</t>
  </si>
  <si>
    <t>555-0006659</t>
  </si>
  <si>
    <t>555-0009162</t>
  </si>
  <si>
    <t>ROBY</t>
  </si>
  <si>
    <t>L 8907 UT</t>
  </si>
  <si>
    <t>SJ-WIN/25764/11/2021</t>
  </si>
  <si>
    <t>TOKO SUKSES</t>
  </si>
  <si>
    <t>558-0010081</t>
  </si>
  <si>
    <t>558-0006579</t>
  </si>
  <si>
    <t>558-0010080</t>
  </si>
  <si>
    <t>DWI INDRA</t>
  </si>
  <si>
    <t>N 8540 UV</t>
  </si>
  <si>
    <t>SJ-WIN/25766/11/2021</t>
  </si>
  <si>
    <t>575-0008335</t>
  </si>
  <si>
    <t>21102908195A</t>
  </si>
  <si>
    <t>SJ-WIN/25767/11/2021</t>
  </si>
  <si>
    <t>083-0006548</t>
  </si>
  <si>
    <t>117-0002699</t>
  </si>
  <si>
    <t>ROZIQ</t>
  </si>
  <si>
    <t>L 9434 UZ</t>
  </si>
  <si>
    <t>SJ-WIN/25763/11/2021</t>
  </si>
  <si>
    <t>083-0007856</t>
  </si>
  <si>
    <t>21102903772A</t>
  </si>
  <si>
    <t>SJ-WIN/25765/11/2021</t>
  </si>
  <si>
    <t>889-0004181</t>
  </si>
  <si>
    <t>116-0003591</t>
  </si>
  <si>
    <t>HUDA</t>
  </si>
  <si>
    <t>N 8614 UW</t>
  </si>
  <si>
    <t>SJ-WIN/25768/11/2021</t>
  </si>
  <si>
    <t>556-0008999</t>
  </si>
  <si>
    <t>168-0020989</t>
  </si>
  <si>
    <t>117-0002765</t>
  </si>
  <si>
    <t>MUZAMIL</t>
  </si>
  <si>
    <t>N 8260 UW</t>
  </si>
  <si>
    <t>SJ-WIN/25769/11/2021</t>
  </si>
  <si>
    <t>TIMOTHIUS</t>
  </si>
  <si>
    <t>558-0010074</t>
  </si>
  <si>
    <t>558-0006582</t>
  </si>
  <si>
    <t>558-0010086</t>
  </si>
  <si>
    <t>ZAKARIAH</t>
  </si>
  <si>
    <t>N 9515 WE</t>
  </si>
  <si>
    <t>SJ-WIN/25770/11/2021</t>
  </si>
  <si>
    <t>555-0009165</t>
  </si>
  <si>
    <t>555-0006658</t>
  </si>
  <si>
    <t>555-0009166</t>
  </si>
  <si>
    <t>UMAR</t>
  </si>
  <si>
    <t>L 8897 UW</t>
  </si>
  <si>
    <t>SJ-WIN/25771/11/2021</t>
  </si>
  <si>
    <t>168-0032458</t>
  </si>
  <si>
    <t>168-0020990</t>
  </si>
  <si>
    <t>168-0032459</t>
  </si>
  <si>
    <t>M.SOLIKIN</t>
  </si>
  <si>
    <t>L 9345 UZ</t>
  </si>
  <si>
    <t>SJ-WIN/25772/11/2021</t>
  </si>
  <si>
    <t>556-0009011</t>
  </si>
  <si>
    <t>556-0006248</t>
  </si>
  <si>
    <t>556-0009010</t>
  </si>
  <si>
    <t>M.AMIN</t>
  </si>
  <si>
    <t>L 9808 UW</t>
  </si>
  <si>
    <t>SJ-WIN/25774/11/2021</t>
  </si>
  <si>
    <t>088-0002395</t>
  </si>
  <si>
    <t>SABAR</t>
  </si>
  <si>
    <t>L 9305 UO</t>
  </si>
  <si>
    <t>SJ-WIN/25777/11/2021</t>
  </si>
  <si>
    <t>088-0002396</t>
  </si>
  <si>
    <t>088-0002342</t>
  </si>
  <si>
    <t>117-0002775</t>
  </si>
  <si>
    <t>MUHAMAD</t>
  </si>
  <si>
    <t>SJ-WIN/25778/11/2021</t>
  </si>
  <si>
    <t>168-0032472</t>
  </si>
  <si>
    <t>168-0021000</t>
  </si>
  <si>
    <t>117-0002781</t>
  </si>
  <si>
    <t>SOLIKIN.A</t>
  </si>
  <si>
    <t>SJ-WIN/25779/11/2021</t>
  </si>
  <si>
    <t>168-0032483</t>
  </si>
  <si>
    <t>083-0006552</t>
  </si>
  <si>
    <t>117-0002766</t>
  </si>
  <si>
    <t>NADIR</t>
  </si>
  <si>
    <t>N 8543 UV</t>
  </si>
  <si>
    <t>SJ-WIN/25780/11/2021</t>
  </si>
  <si>
    <t>557-0014544</t>
  </si>
  <si>
    <t>SJ-WIN/25781/11/2021</t>
  </si>
  <si>
    <t>555-0009174</t>
  </si>
  <si>
    <t>555-0006673</t>
  </si>
  <si>
    <t>555-0009172</t>
  </si>
  <si>
    <t>RAHMAN</t>
  </si>
  <si>
    <t>L 9051 UX</t>
  </si>
  <si>
    <t>SJ-WIN/25782/11/2021</t>
  </si>
  <si>
    <t>555-0009170</t>
  </si>
  <si>
    <t>555-0006663</t>
  </si>
  <si>
    <t>555-0009169</t>
  </si>
  <si>
    <t>SJ-WIN/25783/11/2021</t>
  </si>
  <si>
    <t>083-0007859</t>
  </si>
  <si>
    <t>083-0006551</t>
  </si>
  <si>
    <t>117-0002779</t>
  </si>
  <si>
    <t>SJ-WIN/25784/11/2021</t>
  </si>
  <si>
    <t>555-0009168</t>
  </si>
  <si>
    <t>555-0006671</t>
  </si>
  <si>
    <t>555-0009167</t>
  </si>
  <si>
    <t>EDY</t>
  </si>
  <si>
    <t>L 9427 UZ</t>
  </si>
  <si>
    <t>SJ-WIN/25785/11/2021</t>
  </si>
  <si>
    <t>899-0001701</t>
  </si>
  <si>
    <t>558-0006584</t>
  </si>
  <si>
    <t>558-0010089</t>
  </si>
  <si>
    <t>21102908162A</t>
  </si>
  <si>
    <t>SJ-WIN/25786/11/2021</t>
  </si>
  <si>
    <t>575-0007598</t>
  </si>
  <si>
    <t>119-0000036</t>
  </si>
  <si>
    <t>MAHRUS</t>
  </si>
  <si>
    <t>N 9375 WE</t>
  </si>
  <si>
    <t>SJ-WIN/25787/11/2021</t>
  </si>
  <si>
    <t>555-0009176</t>
  </si>
  <si>
    <t>555-0006664</t>
  </si>
  <si>
    <t>555-0009175</t>
  </si>
  <si>
    <t>21102903769A</t>
  </si>
  <si>
    <t>SJ-WIN/25794/11/2021</t>
  </si>
  <si>
    <t>079-0001985</t>
  </si>
  <si>
    <t>117-0002421</t>
  </si>
  <si>
    <t>ANTON</t>
  </si>
  <si>
    <t>L 9370 UZ</t>
  </si>
  <si>
    <t>556-0009013</t>
  </si>
  <si>
    <t>21102903757A</t>
  </si>
  <si>
    <t>371-0001181</t>
  </si>
  <si>
    <t>116-0004047</t>
  </si>
  <si>
    <t>TAUFIQ</t>
  </si>
  <si>
    <t>L 9271 UF</t>
  </si>
  <si>
    <t>369-0005890</t>
  </si>
  <si>
    <t>371-0001180</t>
  </si>
  <si>
    <t>116-0004114</t>
  </si>
  <si>
    <t>P 9485 UQ</t>
  </si>
  <si>
    <t>558-0010082</t>
  </si>
  <si>
    <t>558-0006580</t>
  </si>
  <si>
    <t>558-0010083</t>
  </si>
  <si>
    <t>MASKUR</t>
  </si>
  <si>
    <t>N 7906 UQ</t>
  </si>
  <si>
    <t>558-0010085</t>
  </si>
  <si>
    <t>558-0006581</t>
  </si>
  <si>
    <t>558-0010084</t>
  </si>
  <si>
    <t>RISTANTO</t>
  </si>
  <si>
    <t>N 9883 US</t>
  </si>
  <si>
    <t>080-0003042</t>
  </si>
  <si>
    <t>21102803813A</t>
  </si>
  <si>
    <t>083-0006550</t>
  </si>
  <si>
    <t>117-0002420</t>
  </si>
  <si>
    <t>080-0003047</t>
  </si>
  <si>
    <t>569-0002120</t>
  </si>
  <si>
    <t>116-0004045</t>
  </si>
  <si>
    <t>BASIT</t>
  </si>
  <si>
    <t>L 8372 UI</t>
  </si>
  <si>
    <t>745-0000860</t>
  </si>
  <si>
    <t>21102803826A</t>
  </si>
  <si>
    <t>169-0001641</t>
  </si>
  <si>
    <t>117-0002419</t>
  </si>
  <si>
    <t>N 8134 UQ</t>
  </si>
  <si>
    <t>083-0007863</t>
  </si>
  <si>
    <t>556-0006254</t>
  </si>
  <si>
    <t>556-0009012</t>
  </si>
  <si>
    <t>EKO J</t>
  </si>
  <si>
    <t>L 9273 UF</t>
  </si>
  <si>
    <t>169-0001705</t>
  </si>
  <si>
    <t>556-0006257</t>
  </si>
  <si>
    <t>117-0002814</t>
  </si>
  <si>
    <t>RIFAI</t>
  </si>
  <si>
    <t>S 9015 US</t>
  </si>
  <si>
    <t>556-0009015</t>
  </si>
  <si>
    <t>083-0006546</t>
  </si>
  <si>
    <t>117-0002778</t>
  </si>
  <si>
    <t>SOBAH</t>
  </si>
  <si>
    <t>S 9012 US</t>
  </si>
  <si>
    <t>169-0001703</t>
  </si>
  <si>
    <t>556-0006246</t>
  </si>
  <si>
    <t>556-0009014</t>
  </si>
  <si>
    <t>MADE</t>
  </si>
  <si>
    <t>L 8373 UI</t>
  </si>
  <si>
    <t>556-0009004</t>
  </si>
  <si>
    <t>21102903774A</t>
  </si>
  <si>
    <t>370-0001162</t>
  </si>
  <si>
    <t>116-0003592</t>
  </si>
  <si>
    <t>SOLIHIN</t>
  </si>
  <si>
    <t>N 8261 UR</t>
  </si>
  <si>
    <t>169-0001702</t>
  </si>
  <si>
    <t>21102903777A</t>
  </si>
  <si>
    <t>369-0005529</t>
  </si>
  <si>
    <t>116-0003703</t>
  </si>
  <si>
    <t>SUMANANG</t>
  </si>
  <si>
    <t>L 9352 UZ</t>
  </si>
  <si>
    <t>569-0002246</t>
  </si>
  <si>
    <t>569-0002119</t>
  </si>
  <si>
    <t>116-0004004</t>
  </si>
  <si>
    <t>MUKH SLAMET</t>
  </si>
  <si>
    <t>N 8544 UV</t>
  </si>
  <si>
    <t>569-0002247</t>
  </si>
  <si>
    <t>21102803827-RETUR</t>
  </si>
  <si>
    <t>083-0006547</t>
  </si>
  <si>
    <t>117-0002533</t>
  </si>
  <si>
    <t>DARYANTO</t>
  </si>
  <si>
    <t>N8796UV</t>
  </si>
  <si>
    <t>168-0032450</t>
  </si>
  <si>
    <t>21102903766-RETUR</t>
  </si>
  <si>
    <t>369-0005527</t>
  </si>
  <si>
    <t>116-0003992</t>
  </si>
  <si>
    <t>MAKHFUD</t>
  </si>
  <si>
    <t>L9610UX</t>
  </si>
  <si>
    <t>083-0007858</t>
  </si>
  <si>
    <t>21102903770-RETUR</t>
  </si>
  <si>
    <t>745-0000790</t>
  </si>
  <si>
    <t>116-0003593</t>
  </si>
  <si>
    <t>079-0002023</t>
  </si>
  <si>
    <t>889-0004198</t>
  </si>
  <si>
    <t>116-0003993</t>
  </si>
  <si>
    <t>369-0005888</t>
  </si>
  <si>
    <t>21102803795-RETUR</t>
  </si>
  <si>
    <t>168-0021003</t>
  </si>
  <si>
    <t>168-0032496</t>
  </si>
  <si>
    <t>889-0004327</t>
  </si>
  <si>
    <t>21102803797-RETUR</t>
  </si>
  <si>
    <t>168-0021001</t>
  </si>
  <si>
    <t>889-0004336</t>
  </si>
  <si>
    <t>555-0009178</t>
  </si>
  <si>
    <t>21102803798-RETUR</t>
  </si>
  <si>
    <t>556-0006256</t>
  </si>
  <si>
    <t>555-0009177</t>
  </si>
  <si>
    <t>569-0002249</t>
  </si>
  <si>
    <t>569-0002121</t>
  </si>
  <si>
    <t>569-0002250</t>
  </si>
  <si>
    <t>569-0002122</t>
  </si>
  <si>
    <t>N 8814 UV</t>
  </si>
  <si>
    <t>SUBADAR</t>
  </si>
  <si>
    <t>370-0001119</t>
  </si>
  <si>
    <t>370-0001161</t>
  </si>
  <si>
    <t>116-0004046</t>
  </si>
  <si>
    <t>889-0004328</t>
  </si>
  <si>
    <t>889-0004197</t>
  </si>
  <si>
    <t>889-0004330</t>
  </si>
  <si>
    <t>N 8430 UV</t>
  </si>
  <si>
    <t>SLAMET</t>
  </si>
  <si>
    <t>079-0002020</t>
  </si>
  <si>
    <t>079-0001983</t>
  </si>
  <si>
    <t>116-0004044</t>
  </si>
  <si>
    <t>371-0001136</t>
  </si>
  <si>
    <t>569-0002123</t>
  </si>
  <si>
    <t>116-0004006</t>
  </si>
  <si>
    <t>L 9611 UX</t>
  </si>
  <si>
    <t>RINTO</t>
  </si>
  <si>
    <t>369-0005891</t>
  </si>
  <si>
    <t>083-0006549</t>
  </si>
  <si>
    <t>117-0002780</t>
  </si>
  <si>
    <t>168-0032480</t>
  </si>
  <si>
    <t>21102903755-RETUR</t>
  </si>
  <si>
    <t>555-0006675</t>
  </si>
  <si>
    <t>555-0009195</t>
  </si>
  <si>
    <t>168-0032464</t>
  </si>
  <si>
    <t>21102903759-RETUR</t>
  </si>
  <si>
    <t>889-0004195</t>
  </si>
  <si>
    <t>116-0004005</t>
  </si>
  <si>
    <t xml:space="preserve">SUMARNO (PDN) </t>
  </si>
  <si>
    <t>N 8596 UV</t>
  </si>
  <si>
    <t>369-0005889</t>
  </si>
  <si>
    <t>369-0005537</t>
  </si>
  <si>
    <t>ROHIM</t>
  </si>
  <si>
    <t>L 8193 UA</t>
  </si>
  <si>
    <t>889-0004331</t>
  </si>
  <si>
    <t>889-0004202</t>
  </si>
  <si>
    <t>SUMARYONO</t>
  </si>
  <si>
    <t>N 8165 UV</t>
  </si>
  <si>
    <t>GUDANG CARAT LMS</t>
  </si>
  <si>
    <t>JONI ( PDN )</t>
  </si>
  <si>
    <t>N 9931 UW</t>
  </si>
  <si>
    <t>079-0002019</t>
  </si>
  <si>
    <t>079-0001987</t>
  </si>
  <si>
    <t>M. FAIZIN</t>
  </si>
  <si>
    <t>N 9965 UW</t>
  </si>
  <si>
    <t>555-0009171</t>
  </si>
  <si>
    <t>555-0006680</t>
  </si>
  <si>
    <t>TONI</t>
  </si>
  <si>
    <t>N 8612 UW</t>
  </si>
  <si>
    <t>RISWANTO</t>
  </si>
  <si>
    <t>N 8876 UW</t>
  </si>
  <si>
    <t>555-0009155</t>
  </si>
  <si>
    <t>AQ.220ML 1X48</t>
  </si>
  <si>
    <t>555-0006672</t>
  </si>
  <si>
    <t>AQ.KRTN 220 ML 1X1</t>
  </si>
  <si>
    <t>080-0003043</t>
  </si>
  <si>
    <t>080-0002477</t>
  </si>
  <si>
    <t>ZAINUL ARIFIN</t>
  </si>
  <si>
    <t>N 8503 UV</t>
  </si>
  <si>
    <t>555-0009151</t>
  </si>
  <si>
    <t>555-0006670</t>
  </si>
  <si>
    <t>NUR SALIM</t>
  </si>
  <si>
    <t>L 9347 UZ</t>
  </si>
  <si>
    <t>889-0004332</t>
  </si>
  <si>
    <t>889-0004203</t>
  </si>
  <si>
    <t>MISDI</t>
  </si>
  <si>
    <t>N 9967 UW</t>
  </si>
  <si>
    <t>HUMAIDI</t>
  </si>
  <si>
    <t>N 8545 UV</t>
  </si>
  <si>
    <t>569-0002248</t>
  </si>
  <si>
    <t>569-0002125</t>
  </si>
  <si>
    <t>G-NPP</t>
  </si>
  <si>
    <t>RONI</t>
  </si>
  <si>
    <t>L 9613 UX</t>
  </si>
  <si>
    <t>169-0001704</t>
  </si>
  <si>
    <t>169-0001645</t>
  </si>
  <si>
    <t>YANTO A</t>
  </si>
  <si>
    <t>N 8584 UV</t>
  </si>
  <si>
    <t>168-0032467</t>
  </si>
  <si>
    <t>168-0021014</t>
  </si>
  <si>
    <t>MUJIB</t>
  </si>
  <si>
    <t>N8495UV</t>
  </si>
  <si>
    <t>168-0032457</t>
  </si>
  <si>
    <t>R.S21102803673</t>
  </si>
  <si>
    <t>168-0021007</t>
  </si>
  <si>
    <t>SURAHMAN</t>
  </si>
  <si>
    <t>N 9959 UW</t>
  </si>
  <si>
    <t>GUDANG CARAT MJS</t>
  </si>
  <si>
    <t>NANANG S</t>
  </si>
  <si>
    <t>N 8580 UV</t>
  </si>
  <si>
    <t>575-0008337</t>
  </si>
  <si>
    <t>575-0007645</t>
  </si>
  <si>
    <t>BAMBANG HERMANTO</t>
  </si>
  <si>
    <t>N 8565 UV</t>
  </si>
  <si>
    <t>575-0008338</t>
  </si>
  <si>
    <t>575-0007646</t>
  </si>
  <si>
    <t>SULAIMAN SULE</t>
  </si>
  <si>
    <t>L 9359 UZ</t>
  </si>
  <si>
    <t>B. SLAMET</t>
  </si>
  <si>
    <t>N 8603 UV</t>
  </si>
  <si>
    <t>557-0014543</t>
  </si>
  <si>
    <t>557-0013068</t>
  </si>
  <si>
    <t>ARIS WIDIYANTO ( PDN )</t>
  </si>
  <si>
    <t>N 8654 UW</t>
  </si>
  <si>
    <t>557-0014587</t>
  </si>
  <si>
    <t>168-0021055</t>
  </si>
  <si>
    <t>N 8607 UV</t>
  </si>
  <si>
    <t>557-0014540</t>
  </si>
  <si>
    <t>557-0013065</t>
  </si>
  <si>
    <t>KUS H</t>
  </si>
  <si>
    <t>N 9958 UW</t>
  </si>
  <si>
    <t>557-0014536</t>
  </si>
  <si>
    <t>557-0013061</t>
  </si>
  <si>
    <t>EDY SUKIRNO ( PDN )</t>
  </si>
  <si>
    <t>L 9609 UX</t>
  </si>
  <si>
    <t>557-0014541</t>
  </si>
  <si>
    <t>557-0013066</t>
  </si>
  <si>
    <t>SARBINI</t>
  </si>
  <si>
    <t>N 8599 UV</t>
  </si>
  <si>
    <t>557-0014542</t>
  </si>
  <si>
    <t>557-0013067</t>
  </si>
  <si>
    <t>DENY R</t>
  </si>
  <si>
    <t>557-0014539</t>
  </si>
  <si>
    <t>557-0013064</t>
  </si>
  <si>
    <t>GUDANG CARAT PS</t>
  </si>
  <si>
    <t>IRKHAM ( PDN )</t>
  </si>
  <si>
    <t>L 9693 US</t>
  </si>
  <si>
    <t>557-0014586</t>
  </si>
  <si>
    <t>ZEMY SAPTOPO</t>
  </si>
  <si>
    <t>L 8211 UT</t>
  </si>
  <si>
    <t>557-0014538</t>
  </si>
  <si>
    <t>557-0013063</t>
  </si>
  <si>
    <t>168-0032451</t>
  </si>
  <si>
    <t>168-0020993</t>
  </si>
  <si>
    <t>168-0032452</t>
  </si>
  <si>
    <t>556-0009008</t>
  </si>
  <si>
    <t>556-0006258</t>
  </si>
  <si>
    <t>556-0009007</t>
  </si>
  <si>
    <t>168-0032460</t>
  </si>
  <si>
    <t>168-0020997</t>
  </si>
  <si>
    <t>168-0032461</t>
  </si>
  <si>
    <t>168-0032454</t>
  </si>
  <si>
    <t>168-0020998</t>
  </si>
  <si>
    <t>168-0032455</t>
  </si>
  <si>
    <t>168-0032466</t>
  </si>
  <si>
    <t>168-0020999</t>
  </si>
  <si>
    <t>168-0032465</t>
  </si>
  <si>
    <t>M. GHOFIR</t>
  </si>
  <si>
    <t>N 8699 UV</t>
  </si>
  <si>
    <t>556-0009002</t>
  </si>
  <si>
    <t>556-0006244</t>
  </si>
  <si>
    <t>556-0009001</t>
  </si>
  <si>
    <t>90722144D001</t>
  </si>
  <si>
    <t>IPANG</t>
  </si>
  <si>
    <t>L 9374 PL</t>
  </si>
  <si>
    <t>9072/2021/11/0008</t>
  </si>
  <si>
    <t>371-0001134</t>
  </si>
  <si>
    <t>90402143D038</t>
  </si>
  <si>
    <t>9040/2021/11/0010</t>
  </si>
  <si>
    <t>555-0009156</t>
  </si>
  <si>
    <t>9057/2021/11/0011</t>
  </si>
  <si>
    <t>168-0032456</t>
  </si>
  <si>
    <t>90722144D002</t>
  </si>
  <si>
    <t>ARIF</t>
  </si>
  <si>
    <t>L 8297 VA</t>
  </si>
  <si>
    <t>9072/2021/11/0009</t>
  </si>
  <si>
    <t>371-0001133</t>
  </si>
  <si>
    <t>90722144D002-RETUR</t>
  </si>
  <si>
    <t>371-0001183</t>
  </si>
  <si>
    <t>STTB/E/M-BNY/2021/11-00008</t>
  </si>
  <si>
    <t>P 9303 QB</t>
  </si>
  <si>
    <t>9072/2021/11/0012</t>
  </si>
  <si>
    <t>889-0004329</t>
  </si>
  <si>
    <t>907221450004-RETUR</t>
  </si>
  <si>
    <t>889-0004205</t>
  </si>
  <si>
    <t>9057/2021/11/0015</t>
  </si>
  <si>
    <t>556-0009000</t>
  </si>
  <si>
    <t>905721450010-RETUR</t>
  </si>
  <si>
    <t>556-0006262</t>
  </si>
  <si>
    <t>VIT/11/0009</t>
  </si>
  <si>
    <t>IKHWAN (G-PCL)</t>
  </si>
  <si>
    <t>N 8813 UV</t>
  </si>
  <si>
    <t>555-0009164</t>
  </si>
  <si>
    <t>AQ.330ML 1X24</t>
  </si>
  <si>
    <t>DENI</t>
  </si>
  <si>
    <t>N 9956 UW</t>
  </si>
  <si>
    <t>569-0002252</t>
  </si>
  <si>
    <t>AWT</t>
  </si>
  <si>
    <t>SUHARYANTO</t>
  </si>
  <si>
    <t>B 9009 ZS</t>
  </si>
  <si>
    <t>168-0032462</t>
  </si>
  <si>
    <t>NGALIMUN</t>
  </si>
  <si>
    <t>H 1934 BG</t>
  </si>
  <si>
    <t>083-0007857</t>
  </si>
  <si>
    <t>MUSTAIN</t>
  </si>
  <si>
    <t>168-0032497</t>
  </si>
  <si>
    <t>168-0021036</t>
  </si>
  <si>
    <t>SJ-WIN/25788/11/2021</t>
  </si>
  <si>
    <t>088-0002394</t>
  </si>
  <si>
    <t>NURCHOLIS</t>
  </si>
  <si>
    <t>L 9424 UZ</t>
  </si>
  <si>
    <t>SJ-WIN/25790/11/2021</t>
  </si>
  <si>
    <t>555-0009180</t>
  </si>
  <si>
    <t>555-0006665</t>
  </si>
  <si>
    <t>555-0009179</t>
  </si>
  <si>
    <t>21102903760A</t>
  </si>
  <si>
    <t>SJ-WIN/25792/11/2021</t>
  </si>
  <si>
    <t>557-0013062</t>
  </si>
  <si>
    <t>118-0000165</t>
  </si>
  <si>
    <t>SJ-WIN/25793/11/2021</t>
  </si>
  <si>
    <t>558-0010091</t>
  </si>
  <si>
    <t>558-0006585</t>
  </si>
  <si>
    <t>558-0010090</t>
  </si>
  <si>
    <t>SJ-WIN/25799/11/2021</t>
  </si>
  <si>
    <t>555-0009188</t>
  </si>
  <si>
    <t>555-0006674</t>
  </si>
  <si>
    <t>555-0009187</t>
  </si>
  <si>
    <t>SJ-WIN/25807/11/2021</t>
  </si>
  <si>
    <t>555-0009191</t>
  </si>
  <si>
    <t>555-0006681</t>
  </si>
  <si>
    <t>555-0009190</t>
  </si>
  <si>
    <t>HADI</t>
  </si>
  <si>
    <t>L 9428 UZ</t>
  </si>
  <si>
    <t>SJ-WIN/25805/11/2021</t>
  </si>
  <si>
    <t>889-0004334</t>
  </si>
  <si>
    <t>899-0001630</t>
  </si>
  <si>
    <t>116-0004048</t>
  </si>
  <si>
    <t>SJ-WIN/25798/11/2021</t>
  </si>
  <si>
    <t>555-0009186</t>
  </si>
  <si>
    <t>555-0006676</t>
  </si>
  <si>
    <t>555-0009185</t>
  </si>
  <si>
    <t>SJ-WIN/25795/11/2021</t>
  </si>
  <si>
    <t>558-0010087</t>
  </si>
  <si>
    <t>558-0006587</t>
  </si>
  <si>
    <t>558-0010094</t>
  </si>
  <si>
    <t>MAT ALI</t>
  </si>
  <si>
    <t>L 9358 UZ</t>
  </si>
  <si>
    <t>SJ-WIN/25789/11/2021</t>
  </si>
  <si>
    <t>555-0009183</t>
  </si>
  <si>
    <t>555-0006666</t>
  </si>
  <si>
    <t>555-0009182</t>
  </si>
  <si>
    <t>SJ-WIN/25808/11/2021</t>
  </si>
  <si>
    <t>168-0032500</t>
  </si>
  <si>
    <t>168-0021017</t>
  </si>
  <si>
    <t>117-0002776</t>
  </si>
  <si>
    <t>SJ-WIN/25802/11/2021</t>
  </si>
  <si>
    <t>168-0032491</t>
  </si>
  <si>
    <t>556-0006259</t>
  </si>
  <si>
    <t>117-0002774</t>
  </si>
  <si>
    <t>SJ-WIN/25800/11/2021</t>
  </si>
  <si>
    <t>168-0032501</t>
  </si>
  <si>
    <t>168-0021005</t>
  </si>
  <si>
    <t>168-0032502</t>
  </si>
  <si>
    <t>SJ-WIN/25801/11/2021</t>
  </si>
  <si>
    <t>083-0007864</t>
  </si>
  <si>
    <t>083-0006555</t>
  </si>
  <si>
    <t>117-0002767</t>
  </si>
  <si>
    <t>SJ-WIN/25806/11/2021</t>
  </si>
  <si>
    <t>168-0032486</t>
  </si>
  <si>
    <t>168-0021009</t>
  </si>
  <si>
    <t>168-0032487</t>
  </si>
  <si>
    <t>SJ-WIN/25803/11/2021</t>
  </si>
  <si>
    <t>088-0002400</t>
  </si>
  <si>
    <t>083-0006554</t>
  </si>
  <si>
    <t>117-0002798</t>
  </si>
  <si>
    <t>SJ-WIN/25796/11/2021</t>
  </si>
  <si>
    <t>168-0032476</t>
  </si>
  <si>
    <t>SJ-WIN/25804/11/2021</t>
  </si>
  <si>
    <t>083-0007868</t>
  </si>
  <si>
    <t>088-0002343</t>
  </si>
  <si>
    <t>117-0002768</t>
  </si>
  <si>
    <t>088-0002344</t>
  </si>
  <si>
    <t>SJ-WIN/25791/11/2021</t>
  </si>
  <si>
    <t>083-0007860</t>
  </si>
  <si>
    <t>083-0006553</t>
  </si>
  <si>
    <t>083-0007861</t>
  </si>
  <si>
    <t>21102903750A</t>
  </si>
  <si>
    <t>SJ-WIN/25797/11/2021</t>
  </si>
  <si>
    <t>555-0006667</t>
  </si>
  <si>
    <t>116-0003996</t>
  </si>
  <si>
    <t>JAINUL</t>
  </si>
  <si>
    <t>N 8193 UW</t>
  </si>
  <si>
    <t>369-0005898</t>
  </si>
  <si>
    <t>080-0002472</t>
  </si>
  <si>
    <t>116-0004010</t>
  </si>
  <si>
    <t>369-0005897</t>
  </si>
  <si>
    <t>21102803776A</t>
  </si>
  <si>
    <t>088-0002346</t>
  </si>
  <si>
    <t>117-0002815</t>
  </si>
  <si>
    <t>N 8647 UR</t>
  </si>
  <si>
    <t>899-0001702</t>
  </si>
  <si>
    <t>21102803781A</t>
  </si>
  <si>
    <t>169-0001639</t>
  </si>
  <si>
    <t>117-0002773</t>
  </si>
  <si>
    <t>558-0010092</t>
  </si>
  <si>
    <t>558-0006586</t>
  </si>
  <si>
    <t>558-0010093</t>
  </si>
  <si>
    <t>079-0002025</t>
  </si>
  <si>
    <t>371-0001184</t>
  </si>
  <si>
    <t>116-0004011</t>
  </si>
  <si>
    <t>080-0003051</t>
  </si>
  <si>
    <t>21102803786A</t>
  </si>
  <si>
    <t>169-0001643</t>
  </si>
  <si>
    <t>117-0002772</t>
  </si>
  <si>
    <t>371-0001137</t>
  </si>
  <si>
    <t>21102803787A</t>
  </si>
  <si>
    <t>169-0001642</t>
  </si>
  <si>
    <t>117-0002889</t>
  </si>
  <si>
    <t>N 8655 UQ</t>
  </si>
  <si>
    <t>080-0003046</t>
  </si>
  <si>
    <t>21102803789A</t>
  </si>
  <si>
    <t>556-0006264</t>
  </si>
  <si>
    <t>556-0009034</t>
  </si>
  <si>
    <t>556-0009026</t>
  </si>
  <si>
    <t>21102903738A</t>
  </si>
  <si>
    <t>369-0005536</t>
  </si>
  <si>
    <t>116-0003999</t>
  </si>
  <si>
    <t>556-0009022</t>
  </si>
  <si>
    <t>21102903748A</t>
  </si>
  <si>
    <t>369-0005535</t>
  </si>
  <si>
    <t>116-0004009</t>
  </si>
  <si>
    <t>BUDIONO</t>
  </si>
  <si>
    <t>N 9902 UR</t>
  </si>
  <si>
    <t>556-0009018</t>
  </si>
  <si>
    <t>21102903754A</t>
  </si>
  <si>
    <t>369-0005531</t>
  </si>
  <si>
    <t>116-0003994</t>
  </si>
  <si>
    <t>AZIZ</t>
  </si>
  <si>
    <t>L 9272 UF</t>
  </si>
  <si>
    <t>556-0009028</t>
  </si>
  <si>
    <t>21102913746A</t>
  </si>
  <si>
    <t>369-0005530</t>
  </si>
  <si>
    <t>116-0004049</t>
  </si>
  <si>
    <t>569-0002256</t>
  </si>
  <si>
    <t>369-0005540</t>
  </si>
  <si>
    <t>116-0004000</t>
  </si>
  <si>
    <t>555-0009196</t>
  </si>
  <si>
    <t>21102803767-RETUR</t>
  </si>
  <si>
    <t>168-0021023</t>
  </si>
  <si>
    <t>168-0032479</t>
  </si>
  <si>
    <t>369-0005899</t>
  </si>
  <si>
    <t>889-0004201</t>
  </si>
  <si>
    <t>168-0032530</t>
  </si>
  <si>
    <t>889-0004337</t>
  </si>
  <si>
    <t>21102803770-RETUR</t>
  </si>
  <si>
    <t>SPP 753765</t>
  </si>
  <si>
    <t>168-0021012</t>
  </si>
  <si>
    <t>116-0004002</t>
  </si>
  <si>
    <t>117-0000129</t>
  </si>
  <si>
    <t>889-0004335</t>
  </si>
  <si>
    <t>889-0004200</t>
  </si>
  <si>
    <t>369-0005902</t>
  </si>
  <si>
    <t>569-0002128</t>
  </si>
  <si>
    <t>116-0003997</t>
  </si>
  <si>
    <t>370-0001121</t>
  </si>
  <si>
    <t>558-0006603</t>
  </si>
  <si>
    <t>558-0010115</t>
  </si>
  <si>
    <t>079-0002024</t>
  </si>
  <si>
    <t>370-0001164</t>
  </si>
  <si>
    <t>116-0004012</t>
  </si>
  <si>
    <t>569-0002253</t>
  </si>
  <si>
    <t>569-0002126</t>
  </si>
  <si>
    <t>569-0002254</t>
  </si>
  <si>
    <t>569-0002127</t>
  </si>
  <si>
    <t>569-0002251</t>
  </si>
  <si>
    <t>079-0001986</t>
  </si>
  <si>
    <t>116-0003995</t>
  </si>
  <si>
    <t>369-0005892</t>
  </si>
  <si>
    <t>569-0002124</t>
  </si>
  <si>
    <t>116-0004007</t>
  </si>
  <si>
    <t>556-0009021</t>
  </si>
  <si>
    <t>21102903734-RETUR</t>
  </si>
  <si>
    <t>555-0006683</t>
  </si>
  <si>
    <t>556-0009020</t>
  </si>
  <si>
    <t>168-0032493</t>
  </si>
  <si>
    <t>168-0021022</t>
  </si>
  <si>
    <t>168-0032492</t>
  </si>
  <si>
    <t>083-0007866</t>
  </si>
  <si>
    <t>083-0006556</t>
  </si>
  <si>
    <t>083-0007867</t>
  </si>
  <si>
    <t>168-0032478</t>
  </si>
  <si>
    <t>21102903747-RETUR</t>
  </si>
  <si>
    <t>369-0005532</t>
  </si>
  <si>
    <t>116-0004008</t>
  </si>
  <si>
    <t>088-0002402</t>
  </si>
  <si>
    <t>088-0002345</t>
  </si>
  <si>
    <t>117-0003065</t>
  </si>
  <si>
    <t>080-0003050</t>
  </si>
  <si>
    <t>080-0003049</t>
  </si>
  <si>
    <t>080-0002480</t>
  </si>
  <si>
    <t>369-0005901</t>
  </si>
  <si>
    <t>369-0005546</t>
  </si>
  <si>
    <t>G-NKR</t>
  </si>
  <si>
    <t>AGUS T (G-NKR)</t>
  </si>
  <si>
    <t>N 8511 UV</t>
  </si>
  <si>
    <t>555-0009184</t>
  </si>
  <si>
    <t>555-0006687</t>
  </si>
  <si>
    <t>NARTO</t>
  </si>
  <si>
    <t>L 9695 UY</t>
  </si>
  <si>
    <t>569-0002255</t>
  </si>
  <si>
    <t>569-0002131</t>
  </si>
  <si>
    <t>L 8983 UU</t>
  </si>
  <si>
    <t>889-0004333</t>
  </si>
  <si>
    <t>889-0004204</t>
  </si>
  <si>
    <t>NOFAN</t>
  </si>
  <si>
    <t>N 9961 UW</t>
  </si>
  <si>
    <t>745-0000861</t>
  </si>
  <si>
    <t>745-0000793</t>
  </si>
  <si>
    <t xml:space="preserve">FATCHUR ROCHMAN (PDN) </t>
  </si>
  <si>
    <t>N 8615 UW</t>
  </si>
  <si>
    <t>558-0010124</t>
  </si>
  <si>
    <t>558-0006609</t>
  </si>
  <si>
    <t>EKO P</t>
  </si>
  <si>
    <t>N 8574 UV</t>
  </si>
  <si>
    <t>369-0005900</t>
  </si>
  <si>
    <t>369-0005545</t>
  </si>
  <si>
    <t>370-0001120</t>
  </si>
  <si>
    <t>370-0001166</t>
  </si>
  <si>
    <t>KHOIRUL UMAR</t>
  </si>
  <si>
    <t>N 8653 UW</t>
  </si>
  <si>
    <t>EKO Y</t>
  </si>
  <si>
    <t>B 9256 KXU</t>
  </si>
  <si>
    <t>369-0005893</t>
  </si>
  <si>
    <t>N 8611 UW</t>
  </si>
  <si>
    <t>168-0032463</t>
  </si>
  <si>
    <t>168-0021011</t>
  </si>
  <si>
    <t>YOYOK</t>
  </si>
  <si>
    <t>L 9361 UZ</t>
  </si>
  <si>
    <t>088-0002397</t>
  </si>
  <si>
    <t>088-0002348</t>
  </si>
  <si>
    <t>SATIMAN</t>
  </si>
  <si>
    <t>L9896UW</t>
  </si>
  <si>
    <t>168-0032477</t>
  </si>
  <si>
    <t>168-0021021</t>
  </si>
  <si>
    <t>GUDANG CARAT SWS</t>
  </si>
  <si>
    <t>SUDARSONO</t>
  </si>
  <si>
    <t>N 9935 UW</t>
  </si>
  <si>
    <t>168-0032494</t>
  </si>
  <si>
    <t>168-0021034</t>
  </si>
  <si>
    <t>ZAINUL ARIF</t>
  </si>
  <si>
    <t>L 9346 UZ</t>
  </si>
  <si>
    <t>088-0002399</t>
  </si>
  <si>
    <t>088-0002351</t>
  </si>
  <si>
    <t>575-0008339</t>
  </si>
  <si>
    <t>575-0007647</t>
  </si>
  <si>
    <t>575-0008340</t>
  </si>
  <si>
    <t>575-0007648</t>
  </si>
  <si>
    <t>557-0014551</t>
  </si>
  <si>
    <t>557-0013075</t>
  </si>
  <si>
    <t>557-0014550</t>
  </si>
  <si>
    <t>557-0013074</t>
  </si>
  <si>
    <t>557-0014549</t>
  </si>
  <si>
    <t>557-0013073</t>
  </si>
  <si>
    <t>557-0014583</t>
  </si>
  <si>
    <t>557-0014585</t>
  </si>
  <si>
    <t>M. ARIS</t>
  </si>
  <si>
    <t>N 8203 UW</t>
  </si>
  <si>
    <t>TOHA</t>
  </si>
  <si>
    <t>L 8147 UC</t>
  </si>
  <si>
    <t>557-0014553</t>
  </si>
  <si>
    <t>557-0013077</t>
  </si>
  <si>
    <t>557-0014584</t>
  </si>
  <si>
    <t>168-0032468</t>
  </si>
  <si>
    <t>556-0006261</t>
  </si>
  <si>
    <t>168-0032469</t>
  </si>
  <si>
    <t>168-0032474</t>
  </si>
  <si>
    <t>168-0021004</t>
  </si>
  <si>
    <t>168-0032473</t>
  </si>
  <si>
    <t>168-0032471</t>
  </si>
  <si>
    <t>168-0020995</t>
  </si>
  <si>
    <t>168-0032470</t>
  </si>
  <si>
    <t>168-0032484</t>
  </si>
  <si>
    <t>168-0021006</t>
  </si>
  <si>
    <t>168-0032485</t>
  </si>
  <si>
    <t>168-0032488</t>
  </si>
  <si>
    <t>168-0021010</t>
  </si>
  <si>
    <t>168-0032489</t>
  </si>
  <si>
    <t>KHOFIF</t>
  </si>
  <si>
    <t>N 8608 UV</t>
  </si>
  <si>
    <t>079-0002022</t>
  </si>
  <si>
    <t>079-0001989</t>
  </si>
  <si>
    <t>080-0003071</t>
  </si>
  <si>
    <t>HERI</t>
  </si>
  <si>
    <t>N 8551 UV</t>
  </si>
  <si>
    <t>369-0005895</t>
  </si>
  <si>
    <t>369-0005542</t>
  </si>
  <si>
    <t>080-0003056</t>
  </si>
  <si>
    <t>N 8610 UV</t>
  </si>
  <si>
    <t>080-0003045</t>
  </si>
  <si>
    <t>080-0002478</t>
  </si>
  <si>
    <t>080-0003044</t>
  </si>
  <si>
    <t>9057/2021/11/0019</t>
  </si>
  <si>
    <t>556-0009009</t>
  </si>
  <si>
    <t>9040/2021/11/0024</t>
  </si>
  <si>
    <t>555-0009173</t>
  </si>
  <si>
    <t>904021450001-RETUR</t>
  </si>
  <si>
    <t>555-0006686</t>
  </si>
  <si>
    <t>555-0009193</t>
  </si>
  <si>
    <t>9040/2021/11/0026</t>
  </si>
  <si>
    <t>083-0007862</t>
  </si>
  <si>
    <t>9057/2021/11/0024</t>
  </si>
  <si>
    <t>168-0032482</t>
  </si>
  <si>
    <t>905721450016-RETUR</t>
  </si>
  <si>
    <t>168-0021027</t>
  </si>
  <si>
    <t>VIT/11/0013</t>
  </si>
  <si>
    <t>90402143D041</t>
  </si>
  <si>
    <t>9040/2021/11/0027</t>
  </si>
  <si>
    <t>168-0032498</t>
  </si>
  <si>
    <t>90402143D041-RETUR</t>
  </si>
  <si>
    <t>168-0021037</t>
  </si>
  <si>
    <t>90722144F002</t>
  </si>
  <si>
    <t>9072/2021/11/0013</t>
  </si>
  <si>
    <t>369-0005894</t>
  </si>
  <si>
    <t>90722144D003</t>
  </si>
  <si>
    <t>9072/2021/11/0015</t>
  </si>
  <si>
    <t>080-0003048</t>
  </si>
  <si>
    <t>9040/2021/11/0030</t>
  </si>
  <si>
    <t>555-0009194</t>
  </si>
  <si>
    <t>904021450014-RETUR</t>
  </si>
  <si>
    <t>555-0006692</t>
  </si>
  <si>
    <t>SUHENDRA (G-NAW)</t>
  </si>
  <si>
    <t>B 9009 PF</t>
  </si>
  <si>
    <t>555-0009189</t>
  </si>
  <si>
    <t>168-0032481</t>
  </si>
  <si>
    <t>168-0021024</t>
  </si>
  <si>
    <t>SJ-WIN/25810/11/2021</t>
  </si>
  <si>
    <t>555-0009198</t>
  </si>
  <si>
    <t>555-0006679</t>
  </si>
  <si>
    <t>555-0009197</t>
  </si>
  <si>
    <t>SJ-WIN/25813/11/2021</t>
  </si>
  <si>
    <t>558-0010100</t>
  </si>
  <si>
    <t>558-0006592</t>
  </si>
  <si>
    <t>558-0010099</t>
  </si>
  <si>
    <t>SJ-WIN/25812/11/2021</t>
  </si>
  <si>
    <t>370-0001125</t>
  </si>
  <si>
    <t>558-0006588</t>
  </si>
  <si>
    <t>558-0010095</t>
  </si>
  <si>
    <t>SJ-WIN/25814/11/2021</t>
  </si>
  <si>
    <t>555-0009201</t>
  </si>
  <si>
    <t>555-0006684</t>
  </si>
  <si>
    <t>555-0009199</t>
  </si>
  <si>
    <t>SJ-WIN/25809/11/2021</t>
  </si>
  <si>
    <t>088-0002398</t>
  </si>
  <si>
    <t>088-0002347</t>
  </si>
  <si>
    <t>117-0002816</t>
  </si>
  <si>
    <t>SJ-WIN/25811/11/2021</t>
  </si>
  <si>
    <t>575-0008347</t>
  </si>
  <si>
    <t>575-0007643</t>
  </si>
  <si>
    <t>118-0000164</t>
  </si>
  <si>
    <t>SJ-WIN/25823/11/2021</t>
  </si>
  <si>
    <t>555-0009214</t>
  </si>
  <si>
    <t>555-0006689</t>
  </si>
  <si>
    <t>555-0009213</t>
  </si>
  <si>
    <t>SJ-WIN/25824/11/2021</t>
  </si>
  <si>
    <t>555-0009209</t>
  </si>
  <si>
    <t>SJ-WIN/25827/11/2021</t>
  </si>
  <si>
    <t>555-0009208</t>
  </si>
  <si>
    <t>555-0006685</t>
  </si>
  <si>
    <t>555-0009207</t>
  </si>
  <si>
    <t>SJ-WIN/25822/11/2021</t>
  </si>
  <si>
    <t>899-0001704</t>
  </si>
  <si>
    <t>899-0001633</t>
  </si>
  <si>
    <t>116-0004168</t>
  </si>
  <si>
    <t>SJ-WIN/25820/11/2021</t>
  </si>
  <si>
    <t>555-0009206</t>
  </si>
  <si>
    <t>555-0006688</t>
  </si>
  <si>
    <t>555-0009205</t>
  </si>
  <si>
    <t>SJ-WIN/25815/11/2021</t>
  </si>
  <si>
    <t>555-0009203</t>
  </si>
  <si>
    <t>555-0006682</t>
  </si>
  <si>
    <t>555-0009202</t>
  </si>
  <si>
    <t>SJ-WIN/25826/11/2021</t>
  </si>
  <si>
    <t>083-0007865</t>
  </si>
  <si>
    <t>083-0006560</t>
  </si>
  <si>
    <t>117-0002934</t>
  </si>
  <si>
    <t>SJ-WIN/25819/11/2021</t>
  </si>
  <si>
    <t>083-0007870</t>
  </si>
  <si>
    <t>083-0006557</t>
  </si>
  <si>
    <t>083-0007871</t>
  </si>
  <si>
    <t>SJ-WIN/25818/11/2021</t>
  </si>
  <si>
    <t>168-0032511</t>
  </si>
  <si>
    <t>168-0021020</t>
  </si>
  <si>
    <t>168-0032512</t>
  </si>
  <si>
    <t>SJ-WIN/25821/11/2021</t>
  </si>
  <si>
    <t>168-0032528</t>
  </si>
  <si>
    <t>SJ-WIN/25829/11/2021</t>
  </si>
  <si>
    <t>088-0002403</t>
  </si>
  <si>
    <t>088-0002350</t>
  </si>
  <si>
    <t>117-0002643</t>
  </si>
  <si>
    <t>SJ-WIN/25828/11/2021</t>
  </si>
  <si>
    <t>088-0002401</t>
  </si>
  <si>
    <t>088-0002349</t>
  </si>
  <si>
    <t>117-0002935</t>
  </si>
  <si>
    <t>SJ-WIN/25817/11/2021</t>
  </si>
  <si>
    <t>168-0032504</t>
  </si>
  <si>
    <t>168-0021025</t>
  </si>
  <si>
    <t>168-0032505</t>
  </si>
  <si>
    <t>SJ-WIN/25816/11/2021</t>
  </si>
  <si>
    <t>556-0009024</t>
  </si>
  <si>
    <t>556-0006260</t>
  </si>
  <si>
    <t>556-0009023</t>
  </si>
  <si>
    <t>21102803747A</t>
  </si>
  <si>
    <t>SJ-WIN/25825/11/2021</t>
  </si>
  <si>
    <t>168-0021038</t>
  </si>
  <si>
    <t>117-0002799</t>
  </si>
  <si>
    <t>21102903725A</t>
  </si>
  <si>
    <t>SJ-WIN/25830/11/2021</t>
  </si>
  <si>
    <t>555-0006690</t>
  </si>
  <si>
    <t>116-0004031</t>
  </si>
  <si>
    <t>168-0033134</t>
  </si>
  <si>
    <t>21102903727A</t>
  </si>
  <si>
    <t>369-0005539</t>
  </si>
  <si>
    <t>116-0003832</t>
  </si>
  <si>
    <t>083-0007875</t>
  </si>
  <si>
    <t>21102903728A</t>
  </si>
  <si>
    <t>SPP 753767</t>
  </si>
  <si>
    <t>GUDANG PUSAT LMS</t>
  </si>
  <si>
    <t>745-0000792</t>
  </si>
  <si>
    <t>116-0003830</t>
  </si>
  <si>
    <t>116-0000177</t>
  </si>
  <si>
    <t>558-0010101</t>
  </si>
  <si>
    <t>558-0006593</t>
  </si>
  <si>
    <t>558-0010102</t>
  </si>
  <si>
    <t>080-0003058</t>
  </si>
  <si>
    <t>21102803757A</t>
  </si>
  <si>
    <t>556-0006268</t>
  </si>
  <si>
    <t>556-0009062</t>
  </si>
  <si>
    <t>569-0002257</t>
  </si>
  <si>
    <t>21102803760A</t>
  </si>
  <si>
    <t>556-0006267</t>
  </si>
  <si>
    <t>556-0009051</t>
  </si>
  <si>
    <t>899-0001703</t>
  </si>
  <si>
    <t>21102803763A</t>
  </si>
  <si>
    <t>169-0001644</t>
  </si>
  <si>
    <t>117-0002642</t>
  </si>
  <si>
    <t>556-0009033</t>
  </si>
  <si>
    <t>556-0006270</t>
  </si>
  <si>
    <t>117-0002817</t>
  </si>
  <si>
    <t>169-0001707</t>
  </si>
  <si>
    <t>21102903721A</t>
  </si>
  <si>
    <t>080-0002476</t>
  </si>
  <si>
    <t>116-0003827</t>
  </si>
  <si>
    <t>556-0009035</t>
  </si>
  <si>
    <t>21102903726A</t>
  </si>
  <si>
    <t>080-0002479</t>
  </si>
  <si>
    <t>116-0003829</t>
  </si>
  <si>
    <t>169-0001706</t>
  </si>
  <si>
    <t>556-0006263</t>
  </si>
  <si>
    <t>556-0009085</t>
  </si>
  <si>
    <t>083-0007869</t>
  </si>
  <si>
    <t>21102903737A</t>
  </si>
  <si>
    <t>558-0006602</t>
  </si>
  <si>
    <t>558-0010114</t>
  </si>
  <si>
    <t>BAMBANG M</t>
  </si>
  <si>
    <t>N 7985 UQ</t>
  </si>
  <si>
    <t>369-0005903</t>
  </si>
  <si>
    <t>21102903759A</t>
  </si>
  <si>
    <t>169-0001632</t>
  </si>
  <si>
    <t>117-0002940</t>
  </si>
  <si>
    <t>899-0001705</t>
  </si>
  <si>
    <t>21102903761A</t>
  </si>
  <si>
    <t>083-0006558</t>
  </si>
  <si>
    <t>117-0002939</t>
  </si>
  <si>
    <t>569-0002260</t>
  </si>
  <si>
    <t>569-0002132</t>
  </si>
  <si>
    <t>116-0004112</t>
  </si>
  <si>
    <t>555-0009218</t>
  </si>
  <si>
    <t>21102803743-RETUR</t>
  </si>
  <si>
    <t>556-0006271</t>
  </si>
  <si>
    <t>555-0009217</t>
  </si>
  <si>
    <t>369-0005904</t>
  </si>
  <si>
    <t>889-0004206</t>
  </si>
  <si>
    <t>116-0003834</t>
  </si>
  <si>
    <t>889-0004343</t>
  </si>
  <si>
    <t>21102803745-RETUR</t>
  </si>
  <si>
    <t>168-0021033</t>
  </si>
  <si>
    <t>117-0002644</t>
  </si>
  <si>
    <t>569-0002258</t>
  </si>
  <si>
    <t>569-0002129</t>
  </si>
  <si>
    <t>569-0002259</t>
  </si>
  <si>
    <t>569-0002130</t>
  </si>
  <si>
    <t>370-0001123</t>
  </si>
  <si>
    <t>079-0001990</t>
  </si>
  <si>
    <t>116-0004192</t>
  </si>
  <si>
    <t>079-0002027</t>
  </si>
  <si>
    <t>079-0001988</t>
  </si>
  <si>
    <t>116-0003828</t>
  </si>
  <si>
    <t>889-0004340</t>
  </si>
  <si>
    <t>889-0004208</t>
  </si>
  <si>
    <t>889-0004341</t>
  </si>
  <si>
    <t>369-0005907</t>
  </si>
  <si>
    <t>SPP 753768</t>
  </si>
  <si>
    <t>371-0001186</t>
  </si>
  <si>
    <t>116-0003831</t>
  </si>
  <si>
    <t>116-0000178</t>
  </si>
  <si>
    <t>745-0000862</t>
  </si>
  <si>
    <t>369-0005541</t>
  </si>
  <si>
    <t>116-0004173</t>
  </si>
  <si>
    <t>889-0004342</t>
  </si>
  <si>
    <t>370-0001165</t>
  </si>
  <si>
    <t>116-0003769</t>
  </si>
  <si>
    <t>083-0007873</t>
  </si>
  <si>
    <t>083-0006561</t>
  </si>
  <si>
    <t>083-0007874</t>
  </si>
  <si>
    <t>168-0032616</t>
  </si>
  <si>
    <t>21102903717-RETUR</t>
  </si>
  <si>
    <t>555-0006693</t>
  </si>
  <si>
    <t>168-0032536</t>
  </si>
  <si>
    <t>168-0032526</t>
  </si>
  <si>
    <t>168-0021035</t>
  </si>
  <si>
    <t>168-0032527</t>
  </si>
  <si>
    <t>168-0032495</t>
  </si>
  <si>
    <t>21102903730-RETUR</t>
  </si>
  <si>
    <t>369-0005538</t>
  </si>
  <si>
    <t>369-0006000</t>
  </si>
  <si>
    <t>369-0005908</t>
  </si>
  <si>
    <t>369-0005555</t>
  </si>
  <si>
    <t>079-0002031</t>
  </si>
  <si>
    <t>079-0001999</t>
  </si>
  <si>
    <t>EKO JAYANTO</t>
  </si>
  <si>
    <t>N 8576 UV</t>
  </si>
  <si>
    <t>079-0002028</t>
  </si>
  <si>
    <t>079-0001996</t>
  </si>
  <si>
    <t>NUR ALI</t>
  </si>
  <si>
    <t>L 9694 UY</t>
  </si>
  <si>
    <t>369-0005905</t>
  </si>
  <si>
    <t>369-0005552</t>
  </si>
  <si>
    <t>L 9348 UZ</t>
  </si>
  <si>
    <t>555-0009192</t>
  </si>
  <si>
    <t>555-0006691</t>
  </si>
  <si>
    <t>889-0004339</t>
  </si>
  <si>
    <t>889-0004210</t>
  </si>
  <si>
    <t>558-0010103</t>
  </si>
  <si>
    <t>558-0006594</t>
  </si>
  <si>
    <t>369-0005906</t>
  </si>
  <si>
    <t>369-0005553</t>
  </si>
  <si>
    <t>079-0002026</t>
  </si>
  <si>
    <t>079-0001994</t>
  </si>
  <si>
    <t>N8227UV</t>
  </si>
  <si>
    <t>168-0032519</t>
  </si>
  <si>
    <t>168-0021050</t>
  </si>
  <si>
    <t>SETYO</t>
  </si>
  <si>
    <t>N8105UW</t>
  </si>
  <si>
    <t>168-0032508</t>
  </si>
  <si>
    <t>168-0021043</t>
  </si>
  <si>
    <t>168-0032510</t>
  </si>
  <si>
    <t>168-0021045</t>
  </si>
  <si>
    <t>TJIPTO</t>
  </si>
  <si>
    <t>L 9349 UZ</t>
  </si>
  <si>
    <t>556-0009039</t>
  </si>
  <si>
    <t>556-0006281</t>
  </si>
  <si>
    <t>SUEB</t>
  </si>
  <si>
    <t>N8590UV</t>
  </si>
  <si>
    <t>168-0032503</t>
  </si>
  <si>
    <t>168-0021040</t>
  </si>
  <si>
    <t>575-0008348</t>
  </si>
  <si>
    <t>575-0007656</t>
  </si>
  <si>
    <t>575-0008349</t>
  </si>
  <si>
    <t>575-0007657</t>
  </si>
  <si>
    <t>DWI</t>
  </si>
  <si>
    <t>N 8815 UT</t>
  </si>
  <si>
    <t>575-0008350</t>
  </si>
  <si>
    <t>575-0007658</t>
  </si>
  <si>
    <t>SYAIFUL ARIFIN</t>
  </si>
  <si>
    <t>N 8660 UW</t>
  </si>
  <si>
    <t>557-0014579</t>
  </si>
  <si>
    <t>557-0013103</t>
  </si>
  <si>
    <t>RICHAK</t>
  </si>
  <si>
    <t>N 8032 UV</t>
  </si>
  <si>
    <t>557-0014569</t>
  </si>
  <si>
    <t>557-0013093</t>
  </si>
  <si>
    <t>557-0014554</t>
  </si>
  <si>
    <t>557-0013078</t>
  </si>
  <si>
    <t>N 9675 UT</t>
  </si>
  <si>
    <t>557-0014567</t>
  </si>
  <si>
    <t>557-0013091</t>
  </si>
  <si>
    <t>MISTAM</t>
  </si>
  <si>
    <t>N 8143 UV</t>
  </si>
  <si>
    <t>557-0014552</t>
  </si>
  <si>
    <t>557-0013076</t>
  </si>
  <si>
    <t>557-0014577</t>
  </si>
  <si>
    <t>557-0013101</t>
  </si>
  <si>
    <t>168-0032525</t>
  </si>
  <si>
    <t>168-0021013</t>
  </si>
  <si>
    <t>168-0032524</t>
  </si>
  <si>
    <t>556-0009017</t>
  </si>
  <si>
    <t>556-0006265</t>
  </si>
  <si>
    <t>556-0009016</t>
  </si>
  <si>
    <t>168-0032506</t>
  </si>
  <si>
    <t>168-0021016</t>
  </si>
  <si>
    <t>168-0032507</t>
  </si>
  <si>
    <t>168-0032520</t>
  </si>
  <si>
    <t>168-0021026</t>
  </si>
  <si>
    <t>168-0032521</t>
  </si>
  <si>
    <t>168-0032516</t>
  </si>
  <si>
    <t>168-0021042</t>
  </si>
  <si>
    <t>168-0032517</t>
  </si>
  <si>
    <t>168-0032513</t>
  </si>
  <si>
    <t>168-0021018</t>
  </si>
  <si>
    <t>168-0032514</t>
  </si>
  <si>
    <t>168-0032523</t>
  </si>
  <si>
    <t>168-0021029</t>
  </si>
  <si>
    <t>168-0032522</t>
  </si>
  <si>
    <t>MISTO</t>
  </si>
  <si>
    <t>N 8872 UW</t>
  </si>
  <si>
    <t>080-0003057</t>
  </si>
  <si>
    <t>080-0002487</t>
  </si>
  <si>
    <t>080-0003053</t>
  </si>
  <si>
    <t>080-0002483</t>
  </si>
  <si>
    <t>080-0003054</t>
  </si>
  <si>
    <t>SAIFUL ROHMAN</t>
  </si>
  <si>
    <t>N 8819 UV</t>
  </si>
  <si>
    <t>080-0003052</t>
  </si>
  <si>
    <t>080-0002482</t>
  </si>
  <si>
    <t>9040/2021/11/0032</t>
  </si>
  <si>
    <t>556-0009019</t>
  </si>
  <si>
    <t>9057/2021/11/0030</t>
  </si>
  <si>
    <t>168-0032515</t>
  </si>
  <si>
    <t>90572144D004</t>
  </si>
  <si>
    <t>9057/2021/11/0032</t>
  </si>
  <si>
    <t>168-0032532</t>
  </si>
  <si>
    <t>90572144F006</t>
  </si>
  <si>
    <t>9057/2021/11/0033</t>
  </si>
  <si>
    <t>90402143D039</t>
  </si>
  <si>
    <t>9040/2021/11/0035</t>
  </si>
  <si>
    <t>555-0009204</t>
  </si>
  <si>
    <t>9040/2021/11/0038</t>
  </si>
  <si>
    <t>555-0009216</t>
  </si>
  <si>
    <t>9057/2021/11/0021</t>
  </si>
  <si>
    <t>355-0000170</t>
  </si>
  <si>
    <t>AKHMAD MUJIB</t>
  </si>
  <si>
    <t>N 9953 UV</t>
  </si>
  <si>
    <t>555-0009211</t>
  </si>
  <si>
    <t>ADI SUTANTO</t>
  </si>
  <si>
    <t>N 8569 UV</t>
  </si>
  <si>
    <t>083-0007872</t>
  </si>
  <si>
    <t>JUMENO</t>
  </si>
  <si>
    <t>B 9909 UYT</t>
  </si>
  <si>
    <t>168-0032518</t>
  </si>
  <si>
    <t>MUHIBBIN</t>
  </si>
  <si>
    <t>N 8991 UE</t>
  </si>
  <si>
    <t>168-0032509</t>
  </si>
  <si>
    <t>168-0021044</t>
  </si>
  <si>
    <t>SJ-WIN/25833/11/2021</t>
  </si>
  <si>
    <t>555-0009256</t>
  </si>
  <si>
    <t>555-0006695</t>
  </si>
  <si>
    <t>555-0009255</t>
  </si>
  <si>
    <t>SJ-WIN/25832/11/2021</t>
  </si>
  <si>
    <t>088-0002404</t>
  </si>
  <si>
    <t>088-0002352</t>
  </si>
  <si>
    <t>117-0002936</t>
  </si>
  <si>
    <t>SJ-WIN/25831/11/2021</t>
  </si>
  <si>
    <t>557-0014565</t>
  </si>
  <si>
    <t>575-0007655</t>
  </si>
  <si>
    <t>118-0000158</t>
  </si>
  <si>
    <t>169-0001708</t>
  </si>
  <si>
    <t>556-0006272</t>
  </si>
  <si>
    <t>117-0002645</t>
  </si>
  <si>
    <t>SJ-WIN/25834/11/2021</t>
  </si>
  <si>
    <t>556-0009030</t>
  </si>
  <si>
    <t>556-0006266</t>
  </si>
  <si>
    <t>556-0009029</t>
  </si>
  <si>
    <t>SJ-WIN/25835/11/2021</t>
  </si>
  <si>
    <t>168-0032539</t>
  </si>
  <si>
    <t>168-0021028</t>
  </si>
  <si>
    <t>168-0032540</t>
  </si>
  <si>
    <t>SJ-WIN/25836/11/2021</t>
  </si>
  <si>
    <t>558-0010106</t>
  </si>
  <si>
    <t>558-0006604</t>
  </si>
  <si>
    <t>558-0010117</t>
  </si>
  <si>
    <t>SJ-WIN/25837/11/2021</t>
  </si>
  <si>
    <t>555-0009222</t>
  </si>
  <si>
    <t>555-0006694</t>
  </si>
  <si>
    <t>555-0009221</t>
  </si>
  <si>
    <t>SJ-WIN/25838/11/2021</t>
  </si>
  <si>
    <t>083-0007876</t>
  </si>
  <si>
    <t>168-0021039</t>
  </si>
  <si>
    <t>117-0002800</t>
  </si>
  <si>
    <t>SJ-WIN/25839/11/2021</t>
  </si>
  <si>
    <t>168-0032533</t>
  </si>
  <si>
    <t>168-0021041</t>
  </si>
  <si>
    <t>168-0032534</t>
  </si>
  <si>
    <t>SJ-WIN/25840/11/2021</t>
  </si>
  <si>
    <t>555-0009228</t>
  </si>
  <si>
    <t>555-0006697</t>
  </si>
  <si>
    <t>555-0009227</t>
  </si>
  <si>
    <t>HADI.S</t>
  </si>
  <si>
    <t>SJ-WIN/25841/11/2021</t>
  </si>
  <si>
    <t>899-0001707</t>
  </si>
  <si>
    <t>889-0004209</t>
  </si>
  <si>
    <t>116-0004032</t>
  </si>
  <si>
    <t>SJ-WIN/25842/11/2021</t>
  </si>
  <si>
    <t>083-0007879</t>
  </si>
  <si>
    <t>083-0006562</t>
  </si>
  <si>
    <t>117-0002802</t>
  </si>
  <si>
    <t>SJ-WIN/25843/11/2021</t>
  </si>
  <si>
    <t>555-0009225</t>
  </si>
  <si>
    <t>555-0006698</t>
  </si>
  <si>
    <t>555-0009224</t>
  </si>
  <si>
    <t>SJ-WIN/25844/11/2021</t>
  </si>
  <si>
    <t>168-0032553</t>
  </si>
  <si>
    <t>083-0006559</t>
  </si>
  <si>
    <t>117-0002805</t>
  </si>
  <si>
    <t>SJ-WIN/25845/11/2021</t>
  </si>
  <si>
    <t>889-0004347</t>
  </si>
  <si>
    <t>21102803734A</t>
  </si>
  <si>
    <t>SJ-WIN/25846/11/2021</t>
  </si>
  <si>
    <t>088-0002353</t>
  </si>
  <si>
    <t>117-0002801</t>
  </si>
  <si>
    <t>SJ-WIN/25847/11/2021</t>
  </si>
  <si>
    <t>083-0007880</t>
  </si>
  <si>
    <t>21102903705A</t>
  </si>
  <si>
    <t>SJ-WIN/25848/11/2021</t>
  </si>
  <si>
    <t>555-0006700</t>
  </si>
  <si>
    <t>116-0004035</t>
  </si>
  <si>
    <t>SJ-WIN/25849/11/2021</t>
  </si>
  <si>
    <t>889-0004350</t>
  </si>
  <si>
    <t>21102803718A</t>
  </si>
  <si>
    <t>SJ-WIN/25850/11/2021</t>
  </si>
  <si>
    <t>083-0006564</t>
  </si>
  <si>
    <t>117-0002804</t>
  </si>
  <si>
    <t>SJ-WIN/25851/11/2021</t>
  </si>
  <si>
    <t>555-0009230</t>
  </si>
  <si>
    <t>555-0006699</t>
  </si>
  <si>
    <t>555-0009229</t>
  </si>
  <si>
    <t>558-0010116</t>
  </si>
  <si>
    <t>21102803716A</t>
  </si>
  <si>
    <t>083-0006563</t>
  </si>
  <si>
    <t>117-0002806</t>
  </si>
  <si>
    <t>369-0005911</t>
  </si>
  <si>
    <t>21102803719A</t>
  </si>
  <si>
    <t>169-0001647</t>
  </si>
  <si>
    <t>117-0002803</t>
  </si>
  <si>
    <t>899-0001708</t>
  </si>
  <si>
    <t>079-0001993</t>
  </si>
  <si>
    <t>116-0004033</t>
  </si>
  <si>
    <t>369-0005912</t>
  </si>
  <si>
    <t>21102803730A</t>
  </si>
  <si>
    <t>556-0006275</t>
  </si>
  <si>
    <t>556-0009060</t>
  </si>
  <si>
    <t>369-0005916</t>
  </si>
  <si>
    <t>080-0002486</t>
  </si>
  <si>
    <t>116-0004206</t>
  </si>
  <si>
    <t>080-0003059</t>
  </si>
  <si>
    <t>369-0005543</t>
  </si>
  <si>
    <t>116-0004172</t>
  </si>
  <si>
    <t>L 9269 UF</t>
  </si>
  <si>
    <t>556-0009054</t>
  </si>
  <si>
    <t>556-0006255</t>
  </si>
  <si>
    <t>556-0009053</t>
  </si>
  <si>
    <t>169-0001710</t>
  </si>
  <si>
    <t>21102903702A</t>
  </si>
  <si>
    <t>369-0005548</t>
  </si>
  <si>
    <t>116-0004036</t>
  </si>
  <si>
    <t>083-0007877</t>
  </si>
  <si>
    <t>21102903706A</t>
  </si>
  <si>
    <t>569-0002133</t>
  </si>
  <si>
    <t>116-0004116</t>
  </si>
  <si>
    <t>N 8749 UR</t>
  </si>
  <si>
    <t>083-0007878</t>
  </si>
  <si>
    <t>21102903707A</t>
  </si>
  <si>
    <t>079-0001928</t>
  </si>
  <si>
    <t>116-0004037</t>
  </si>
  <si>
    <t>556-0009052</t>
  </si>
  <si>
    <t>21102903709A</t>
  </si>
  <si>
    <t>899-0001635</t>
  </si>
  <si>
    <t>116-0004111</t>
  </si>
  <si>
    <t>556-0009042</t>
  </si>
  <si>
    <t>21102903710A</t>
  </si>
  <si>
    <t>080-0002481</t>
  </si>
  <si>
    <t>116-0003836</t>
  </si>
  <si>
    <t>889-0004344</t>
  </si>
  <si>
    <t>370-0001168</t>
  </si>
  <si>
    <t>116-0003835</t>
  </si>
  <si>
    <t>168-0032531</t>
  </si>
  <si>
    <t>21102903703-RETUR</t>
  </si>
  <si>
    <t>369-0005544</t>
  </si>
  <si>
    <t>369-0005927</t>
  </si>
  <si>
    <t>569-0002261</t>
  </si>
  <si>
    <t>569-0002134</t>
  </si>
  <si>
    <t>569-0002262</t>
  </si>
  <si>
    <t>569-0002135</t>
  </si>
  <si>
    <t>889-0004346</t>
  </si>
  <si>
    <t>889-0004213</t>
  </si>
  <si>
    <t>116-0004034</t>
  </si>
  <si>
    <t>369-0005914</t>
  </si>
  <si>
    <t>889-0004211</t>
  </si>
  <si>
    <t>369-0005915</t>
  </si>
  <si>
    <t>079-0002030</t>
  </si>
  <si>
    <t>370-0001170</t>
  </si>
  <si>
    <t>116-0004039</t>
  </si>
  <si>
    <t>889-0004349</t>
  </si>
  <si>
    <t>21102803727-RETUR</t>
  </si>
  <si>
    <t>168-0021054</t>
  </si>
  <si>
    <t>117-0002808</t>
  </si>
  <si>
    <t>370-0001129</t>
  </si>
  <si>
    <t>889-0004212</t>
  </si>
  <si>
    <t>116-0003885</t>
  </si>
  <si>
    <t>080-0003061</t>
  </si>
  <si>
    <t>369-0005549</t>
  </si>
  <si>
    <t>116-0004113</t>
  </si>
  <si>
    <t>556-0009041</t>
  </si>
  <si>
    <t>21102903693-RETUR</t>
  </si>
  <si>
    <t>555-0006706</t>
  </si>
  <si>
    <t>556-0009040</t>
  </si>
  <si>
    <t>168-0032557</t>
  </si>
  <si>
    <t>168-0021059</t>
  </si>
  <si>
    <t>168-0032558</t>
  </si>
  <si>
    <t>569-0002263</t>
  </si>
  <si>
    <t>569-0002136</t>
  </si>
  <si>
    <t>116-0004119</t>
  </si>
  <si>
    <t>083-0007902</t>
  </si>
  <si>
    <t>083-0006565</t>
  </si>
  <si>
    <t>083-0007903</t>
  </si>
  <si>
    <t>889-0004345</t>
  </si>
  <si>
    <t>889-0004215</t>
  </si>
  <si>
    <t>369-0005917</t>
  </si>
  <si>
    <t>369-0005564</t>
  </si>
  <si>
    <t>AGUS EKO</t>
  </si>
  <si>
    <t>Z 9209 T</t>
  </si>
  <si>
    <t>899-0001706</t>
  </si>
  <si>
    <t>555-0009212</t>
  </si>
  <si>
    <t>555-0006702</t>
  </si>
  <si>
    <t>555-0009220</t>
  </si>
  <si>
    <t>555-0006708</t>
  </si>
  <si>
    <t>N 9960 UW</t>
  </si>
  <si>
    <t>889-0004348</t>
  </si>
  <si>
    <t>889-0004218</t>
  </si>
  <si>
    <t>555-0009219</t>
  </si>
  <si>
    <t>555-0006707</t>
  </si>
  <si>
    <t>555-0009210</t>
  </si>
  <si>
    <t>555-0006701</t>
  </si>
  <si>
    <t>079-0002029</t>
  </si>
  <si>
    <t>079-0001997</t>
  </si>
  <si>
    <t>168-0032529</t>
  </si>
  <si>
    <t>168-0021057</t>
  </si>
  <si>
    <t>N 9968 UW</t>
  </si>
  <si>
    <t>168-0032547</t>
  </si>
  <si>
    <t>168-0021069</t>
  </si>
  <si>
    <t>PANCA</t>
  </si>
  <si>
    <t>N 8198 UW</t>
  </si>
  <si>
    <t>556-0009043</t>
  </si>
  <si>
    <t>556-0006285</t>
  </si>
  <si>
    <t>168-0032548</t>
  </si>
  <si>
    <t>168-0021070</t>
  </si>
  <si>
    <t>575-0008357</t>
  </si>
  <si>
    <t>575-0007665</t>
  </si>
  <si>
    <t>575-0008351</t>
  </si>
  <si>
    <t>575-0007659</t>
  </si>
  <si>
    <t>557-0014576</t>
  </si>
  <si>
    <t>557-0013100</t>
  </si>
  <si>
    <t>557-0014555</t>
  </si>
  <si>
    <t>557-0013079</t>
  </si>
  <si>
    <t>557-0014568</t>
  </si>
  <si>
    <t>557-0013092</t>
  </si>
  <si>
    <t>557-0014572</t>
  </si>
  <si>
    <t>557-0013096</t>
  </si>
  <si>
    <t>557-0014578</t>
  </si>
  <si>
    <t>557-0013102</t>
  </si>
  <si>
    <t>557-0014571</t>
  </si>
  <si>
    <t>557-0013095</t>
  </si>
  <si>
    <t>557-0014563</t>
  </si>
  <si>
    <t>557-0013087</t>
  </si>
  <si>
    <t>G-NBL</t>
  </si>
  <si>
    <t>SAMIDI</t>
  </si>
  <si>
    <t>B 9651 WX</t>
  </si>
  <si>
    <t>168-0032541</t>
  </si>
  <si>
    <t>168-0021049</t>
  </si>
  <si>
    <t>168-0032542</t>
  </si>
  <si>
    <t>168-0032552</t>
  </si>
  <si>
    <t>168-0021052</t>
  </si>
  <si>
    <t>168-0032551</t>
  </si>
  <si>
    <t>SUKRONI</t>
  </si>
  <si>
    <t>N 8502 UV</t>
  </si>
  <si>
    <t>168-0032554</t>
  </si>
  <si>
    <t>168-0020991</t>
  </si>
  <si>
    <t>168-0032555</t>
  </si>
  <si>
    <t>168-0032537</t>
  </si>
  <si>
    <t>168-0021051</t>
  </si>
  <si>
    <t>168-0032538</t>
  </si>
  <si>
    <t>556-0009037</t>
  </si>
  <si>
    <t>168-0021015</t>
  </si>
  <si>
    <t>556-0009036</t>
  </si>
  <si>
    <t>168-0032545</t>
  </si>
  <si>
    <t>168-0021047</t>
  </si>
  <si>
    <t>168-0032546</t>
  </si>
  <si>
    <t>558-0010118</t>
  </si>
  <si>
    <t>558-0006605</t>
  </si>
  <si>
    <t>GALON KEMBALI KE PABRIK</t>
  </si>
  <si>
    <t>168-0021058</t>
  </si>
  <si>
    <t>168-0032812</t>
  </si>
  <si>
    <t>ROHMAN</t>
  </si>
  <si>
    <t>N 9932 UW</t>
  </si>
  <si>
    <t>369-0005909</t>
  </si>
  <si>
    <t>369-0005556</t>
  </si>
  <si>
    <t>080-0003062</t>
  </si>
  <si>
    <t>558-0010250</t>
  </si>
  <si>
    <t>558-0006683</t>
  </si>
  <si>
    <t>9057/2021/11/0029</t>
  </si>
  <si>
    <t>355-0000174</t>
  </si>
  <si>
    <t>SJ/PDN/21/11/005476</t>
  </si>
  <si>
    <t>355-0000171</t>
  </si>
  <si>
    <t>DERY E (G-NAW)</t>
  </si>
  <si>
    <t>B 9009 QJ</t>
  </si>
  <si>
    <t>555-0009226</t>
  </si>
  <si>
    <t>SJ-WIN/25852/11/2021</t>
  </si>
  <si>
    <t>556-0009046</t>
  </si>
  <si>
    <t>556-0006273</t>
  </si>
  <si>
    <t>117-0002807</t>
  </si>
  <si>
    <t>SJ-WIN/25853/11/2021</t>
  </si>
  <si>
    <t>168-0032589</t>
  </si>
  <si>
    <t>168-0021056</t>
  </si>
  <si>
    <t>117-0002663</t>
  </si>
  <si>
    <t>555-0009233</t>
  </si>
  <si>
    <t>555-0006703</t>
  </si>
  <si>
    <t>555-0009232</t>
  </si>
  <si>
    <t>157/TIV/X1/21</t>
  </si>
  <si>
    <t>SJ-WIN/25854/11/2021</t>
  </si>
  <si>
    <t>556-0009047</t>
  </si>
  <si>
    <t>168-0021046</t>
  </si>
  <si>
    <t>117-0002809</t>
  </si>
  <si>
    <t>21102903694/21110600001</t>
  </si>
  <si>
    <t>166/TIV/X1/21</t>
  </si>
  <si>
    <t>SJ-WIN/25855/11/2021</t>
  </si>
  <si>
    <t>083-0007885</t>
  </si>
  <si>
    <t>21102903694/21110600001-RETUR</t>
  </si>
  <si>
    <t>083-0006567</t>
  </si>
  <si>
    <t>083-0007886</t>
  </si>
  <si>
    <t>SJ-WIN/25856/11/2021</t>
  </si>
  <si>
    <t>558-0010121</t>
  </si>
  <si>
    <t>370-0001171</t>
  </si>
  <si>
    <t>116-0004054</t>
  </si>
  <si>
    <t>ROBI</t>
  </si>
  <si>
    <t>SJ-WIN/25857/11/2021</t>
  </si>
  <si>
    <t>558-0010137</t>
  </si>
  <si>
    <t>558-0006618</t>
  </si>
  <si>
    <t>558-0010138</t>
  </si>
  <si>
    <t>SJ-WIN/25858/11/2021</t>
  </si>
  <si>
    <t>168-0032566</t>
  </si>
  <si>
    <t>556-0006276</t>
  </si>
  <si>
    <t>117-0002810</t>
  </si>
  <si>
    <t>SJ-WIN/25860/11/2021</t>
  </si>
  <si>
    <t>168-0032579</t>
  </si>
  <si>
    <t>168-0021061</t>
  </si>
  <si>
    <t>168-0032580</t>
  </si>
  <si>
    <t>SJ-WIN/25861/11/2021</t>
  </si>
  <si>
    <t>745-0000864</t>
  </si>
  <si>
    <t>SJ-WIN/25862/11/2021</t>
  </si>
  <si>
    <t>083-0007888</t>
  </si>
  <si>
    <t>088-0002355</t>
  </si>
  <si>
    <t>117-0002666</t>
  </si>
  <si>
    <t>SJ-WIN/25863/11/2021</t>
  </si>
  <si>
    <t>083-0007890</t>
  </si>
  <si>
    <t>168-0021073</t>
  </si>
  <si>
    <t>117-0002676</t>
  </si>
  <si>
    <t>SJ-WIN/25864/11/2021</t>
  </si>
  <si>
    <t>555-0009240</t>
  </si>
  <si>
    <t>555-0006713</t>
  </si>
  <si>
    <t>555-0009239</t>
  </si>
  <si>
    <t>SJ-WIN/25865/11/2021</t>
  </si>
  <si>
    <t>555-0009236</t>
  </si>
  <si>
    <t>555-0006678</t>
  </si>
  <si>
    <t>555-0009235</t>
  </si>
  <si>
    <t>21102803715/21110600002</t>
  </si>
  <si>
    <t>SJ-WIN/25866/11/2021</t>
  </si>
  <si>
    <t>555-0009238</t>
  </si>
  <si>
    <t>555-0006709</t>
  </si>
  <si>
    <t>555-0009237</t>
  </si>
  <si>
    <t>21102803709A</t>
  </si>
  <si>
    <t>SJ-WIN/25867/11/2021</t>
  </si>
  <si>
    <t>088-0002356</t>
  </si>
  <si>
    <t>117-0002668</t>
  </si>
  <si>
    <t>SJ-WIN/25868/11/2021</t>
  </si>
  <si>
    <t>083-0007892</t>
  </si>
  <si>
    <t>21102903675A</t>
  </si>
  <si>
    <t>SJ-WIN/25869/11/2021</t>
  </si>
  <si>
    <t>889-0004220</t>
  </si>
  <si>
    <t>116-0003860</t>
  </si>
  <si>
    <t>SJ-WIN/25870/11/2021</t>
  </si>
  <si>
    <t>556-0009050</t>
  </si>
  <si>
    <t>SPP 753769</t>
  </si>
  <si>
    <t>168-0021032</t>
  </si>
  <si>
    <t>117-0002675</t>
  </si>
  <si>
    <t>117-0000131</t>
  </si>
  <si>
    <t>SJ-WIN/25871/11/2021</t>
  </si>
  <si>
    <t>558-0010135</t>
  </si>
  <si>
    <t>899-0001638</t>
  </si>
  <si>
    <t>116-0003868</t>
  </si>
  <si>
    <t>SJ-WIN/25872/11/2021</t>
  </si>
  <si>
    <t>557-0014590</t>
  </si>
  <si>
    <t>557-0013089</t>
  </si>
  <si>
    <t>118-0000160</t>
  </si>
  <si>
    <t>556-0009061</t>
  </si>
  <si>
    <t>169-0001646</t>
  </si>
  <si>
    <t>117-0002674</t>
  </si>
  <si>
    <t>558-0010110</t>
  </si>
  <si>
    <t>558-0006599</t>
  </si>
  <si>
    <t>558-0010111</t>
  </si>
  <si>
    <t>369-0005923</t>
  </si>
  <si>
    <t>899-0001639</t>
  </si>
  <si>
    <t>116-0003863</t>
  </si>
  <si>
    <t>899-0001711</t>
  </si>
  <si>
    <t>080-0002488</t>
  </si>
  <si>
    <t>116-0003865</t>
  </si>
  <si>
    <t>369-0005924</t>
  </si>
  <si>
    <t>21102803706A</t>
  </si>
  <si>
    <t>556-0006278</t>
  </si>
  <si>
    <t>556-0009305</t>
  </si>
  <si>
    <t>371-0001141</t>
  </si>
  <si>
    <t>899-0001637</t>
  </si>
  <si>
    <t>116-0003864</t>
  </si>
  <si>
    <t>169-0001714</t>
  </si>
  <si>
    <t>083-0006568</t>
  </si>
  <si>
    <t>117-0002728</t>
  </si>
  <si>
    <t>556-0009063</t>
  </si>
  <si>
    <t>169-0001650</t>
  </si>
  <si>
    <t>117-0002670</t>
  </si>
  <si>
    <t>169-0001711</t>
  </si>
  <si>
    <t>21102903682A</t>
  </si>
  <si>
    <t>369-0005551</t>
  </si>
  <si>
    <t>116-0003862</t>
  </si>
  <si>
    <t>083-0007887</t>
  </si>
  <si>
    <t>169-0001649</t>
  </si>
  <si>
    <t>117-0002673</t>
  </si>
  <si>
    <t>556-0009057</t>
  </si>
  <si>
    <t>21102903692A</t>
  </si>
  <si>
    <t>080-0002485</t>
  </si>
  <si>
    <t>116-0003861</t>
  </si>
  <si>
    <t>169-0001712</t>
  </si>
  <si>
    <t>556-0006274</t>
  </si>
  <si>
    <t>556-0009146</t>
  </si>
  <si>
    <t>369-0005926</t>
  </si>
  <si>
    <t>21102803690-RETUR</t>
  </si>
  <si>
    <t>168-0021077</t>
  </si>
  <si>
    <t>168-0032639</t>
  </si>
  <si>
    <t>079-0002033</t>
  </si>
  <si>
    <t>889-0004214</t>
  </si>
  <si>
    <t>116-0003858</t>
  </si>
  <si>
    <t>555-0009242</t>
  </si>
  <si>
    <t>168-0021062</t>
  </si>
  <si>
    <t>555-0009241</t>
  </si>
  <si>
    <t>889-0004351</t>
  </si>
  <si>
    <t>889-0004217</t>
  </si>
  <si>
    <t>889-0004352</t>
  </si>
  <si>
    <t>889-0004353</t>
  </si>
  <si>
    <t>889-0004219</t>
  </si>
  <si>
    <t>116-0003933</t>
  </si>
  <si>
    <t>569-0002264</t>
  </si>
  <si>
    <t>21102803699-RETUR</t>
  </si>
  <si>
    <t>088-0002354</t>
  </si>
  <si>
    <t>117-0002665</t>
  </si>
  <si>
    <t>079-0002034</t>
  </si>
  <si>
    <t>079-0001995</t>
  </si>
  <si>
    <t>116-0003867</t>
  </si>
  <si>
    <t>370-0001127</t>
  </si>
  <si>
    <t>079-0001992</t>
  </si>
  <si>
    <t>116-0004110</t>
  </si>
  <si>
    <t>369-0005928</t>
  </si>
  <si>
    <t>745-0000794</t>
  </si>
  <si>
    <t>116-0003866</t>
  </si>
  <si>
    <t>168-0032584</t>
  </si>
  <si>
    <t>168-0021078</t>
  </si>
  <si>
    <t>168-0032585</t>
  </si>
  <si>
    <t>083-0007893</t>
  </si>
  <si>
    <t>21102903684-RETUR</t>
  </si>
  <si>
    <t>569-0002137</t>
  </si>
  <si>
    <t>569-0002271</t>
  </si>
  <si>
    <t>569-0002138</t>
  </si>
  <si>
    <t>168-0032559</t>
  </si>
  <si>
    <t>21102903687-RETUR</t>
  </si>
  <si>
    <t>369-0005550</t>
  </si>
  <si>
    <t>116-0004040</t>
  </si>
  <si>
    <t>083-0007896</t>
  </si>
  <si>
    <t>21102903690-RETUR</t>
  </si>
  <si>
    <t>369-0005554</t>
  </si>
  <si>
    <t>369-0005938</t>
  </si>
  <si>
    <t>889-0004354</t>
  </si>
  <si>
    <t>21110406315-RETUR</t>
  </si>
  <si>
    <t>556-0006283</t>
  </si>
  <si>
    <t>556-0009055</t>
  </si>
  <si>
    <t>371-0001142</t>
  </si>
  <si>
    <t>371-0001189</t>
  </si>
  <si>
    <t>371-0001140</t>
  </si>
  <si>
    <t>369-0005918</t>
  </si>
  <si>
    <t>369-0005565</t>
  </si>
  <si>
    <t>558-0010119</t>
  </si>
  <si>
    <t>558-0006606</t>
  </si>
  <si>
    <t>558-0010120</t>
  </si>
  <si>
    <t>369-0005913</t>
  </si>
  <si>
    <t>369-0005563</t>
  </si>
  <si>
    <t>555-0009223</t>
  </si>
  <si>
    <t>555-0006710</t>
  </si>
  <si>
    <t>079-0002035</t>
  </si>
  <si>
    <t>079-0002003</t>
  </si>
  <si>
    <t>DAFIT A</t>
  </si>
  <si>
    <t>N 8597 UV</t>
  </si>
  <si>
    <t>889-0004359</t>
  </si>
  <si>
    <t>889-0004227</t>
  </si>
  <si>
    <t>889-0004367</t>
  </si>
  <si>
    <t>889-0004233</t>
  </si>
  <si>
    <t>MUNAWIR</t>
  </si>
  <si>
    <t>N 8815 UV</t>
  </si>
  <si>
    <t>079-0002032</t>
  </si>
  <si>
    <t>079-0002000</t>
  </si>
  <si>
    <t>168-0032598</t>
  </si>
  <si>
    <t>168-0021102</t>
  </si>
  <si>
    <t>169-0001713</t>
  </si>
  <si>
    <t>169-0001652</t>
  </si>
  <si>
    <t>JAHJA</t>
  </si>
  <si>
    <t>N8863UW</t>
  </si>
  <si>
    <t>168-0032560</t>
  </si>
  <si>
    <t>168-0021079</t>
  </si>
  <si>
    <t>168-0032556</t>
  </si>
  <si>
    <t>168-0021076</t>
  </si>
  <si>
    <t>168-0032565</t>
  </si>
  <si>
    <t>168-0021082</t>
  </si>
  <si>
    <t>575-0008358</t>
  </si>
  <si>
    <t>575-0007666</t>
  </si>
  <si>
    <t>575-0008360</t>
  </si>
  <si>
    <t>575-0007668</t>
  </si>
  <si>
    <t>575-0008359</t>
  </si>
  <si>
    <t>575-0007667</t>
  </si>
  <si>
    <t>DAYAT</t>
  </si>
  <si>
    <t>B 9267 BXS</t>
  </si>
  <si>
    <t>557-0014581</t>
  </si>
  <si>
    <t>557-0013105</t>
  </si>
  <si>
    <t>557-0014589</t>
  </si>
  <si>
    <t>557-0013107</t>
  </si>
  <si>
    <t>557-0014570</t>
  </si>
  <si>
    <t>557-0013094</t>
  </si>
  <si>
    <t>557-0014582</t>
  </si>
  <si>
    <t>557-0013106</t>
  </si>
  <si>
    <t>557-0014588</t>
  </si>
  <si>
    <t>557-0013108</t>
  </si>
  <si>
    <t>557-0014580</t>
  </si>
  <si>
    <t>557-0013104</t>
  </si>
  <si>
    <t>168-0032561</t>
  </si>
  <si>
    <t>168-0021088</t>
  </si>
  <si>
    <t>168-0032562</t>
  </si>
  <si>
    <t>556-0009045</t>
  </si>
  <si>
    <t>556-0006269</t>
  </si>
  <si>
    <t>556-0009044</t>
  </si>
  <si>
    <t>168-0032586</t>
  </si>
  <si>
    <t>168-0021081</t>
  </si>
  <si>
    <t>168-0032587</t>
  </si>
  <si>
    <t>168-0032575</t>
  </si>
  <si>
    <t>556-0006280</t>
  </si>
  <si>
    <t>168-0032576</t>
  </si>
  <si>
    <t>168-0032573</t>
  </si>
  <si>
    <t>168-0021053</t>
  </si>
  <si>
    <t>168-0032574</t>
  </si>
  <si>
    <t>168-0032549</t>
  </si>
  <si>
    <t>168-0021066</t>
  </si>
  <si>
    <t>168-0032550</t>
  </si>
  <si>
    <t>168-0032563</t>
  </si>
  <si>
    <t>168-0021067</t>
  </si>
  <si>
    <t>168-0032564</t>
  </si>
  <si>
    <t>168-0032569</t>
  </si>
  <si>
    <t>168-0021071</t>
  </si>
  <si>
    <t>168-0032570</t>
  </si>
  <si>
    <t>168-0032543</t>
  </si>
  <si>
    <t>168-0021064</t>
  </si>
  <si>
    <t>168-0032544</t>
  </si>
  <si>
    <t>168-0032571</t>
  </si>
  <si>
    <t>168-0021068</t>
  </si>
  <si>
    <t>168-0032572</t>
  </si>
  <si>
    <t>L9361UZ</t>
  </si>
  <si>
    <t>168-0021074</t>
  </si>
  <si>
    <t>168-0032824</t>
  </si>
  <si>
    <t>371-0001138</t>
  </si>
  <si>
    <t>371-0001188</t>
  </si>
  <si>
    <t>080-0003100</t>
  </si>
  <si>
    <t>AGUS PARJONO</t>
  </si>
  <si>
    <t>AD 1818 IA</t>
  </si>
  <si>
    <t>168-0032594</t>
  </si>
  <si>
    <t>MUSTAHAR</t>
  </si>
  <si>
    <t>L 8740 UT</t>
  </si>
  <si>
    <t>555-0009245</t>
  </si>
  <si>
    <t>JUMANTORO</t>
  </si>
  <si>
    <t>L 8745 UU</t>
  </si>
  <si>
    <t>555-0009248</t>
  </si>
  <si>
    <t>SJ-WIN/25873/11/2021</t>
  </si>
  <si>
    <t>889-0004355</t>
  </si>
  <si>
    <t>SJ-WIN/25874/11/2021</t>
  </si>
  <si>
    <t>083-0007889</t>
  </si>
  <si>
    <t>088-0002357</t>
  </si>
  <si>
    <t>117-0002664</t>
  </si>
  <si>
    <t>SJ-WIN/25875/11/2021</t>
  </si>
  <si>
    <t>370-0001126</t>
  </si>
  <si>
    <t>21102803700A</t>
  </si>
  <si>
    <t>SJ-WIN/25876/11/2021</t>
  </si>
  <si>
    <t>083-0006571</t>
  </si>
  <si>
    <t>117-0002678</t>
  </si>
  <si>
    <t>21102803697A</t>
  </si>
  <si>
    <t>SJ-WIN/25877/11/2021</t>
  </si>
  <si>
    <t>557-0013069</t>
  </si>
  <si>
    <t>118-0000159</t>
  </si>
  <si>
    <t>SJ-WIN/25878/11/2021</t>
  </si>
  <si>
    <t>168-0032582</t>
  </si>
  <si>
    <t>168-0021085</t>
  </si>
  <si>
    <t>168-0032583</t>
  </si>
  <si>
    <t>MACHRUS ALI</t>
  </si>
  <si>
    <t>SJ-WIN/25879/11/2021</t>
  </si>
  <si>
    <t>555-0009247</t>
  </si>
  <si>
    <t>555-0006712</t>
  </si>
  <si>
    <t>555-0009246</t>
  </si>
  <si>
    <t>SJ-WIN/25880/11/2021</t>
  </si>
  <si>
    <t>168-0032588</t>
  </si>
  <si>
    <t>556-0006287</t>
  </si>
  <si>
    <t>117-0002677</t>
  </si>
  <si>
    <t>AGUS D</t>
  </si>
  <si>
    <t>N 9374WE</t>
  </si>
  <si>
    <t>SJ-WIN/25881/11/2021</t>
  </si>
  <si>
    <t>555-0009244</t>
  </si>
  <si>
    <t>555-0006715</t>
  </si>
  <si>
    <t>555-0009243</t>
  </si>
  <si>
    <t>SJ-WIN/25882/11/2021</t>
  </si>
  <si>
    <t>083-0007906</t>
  </si>
  <si>
    <t>083-0006574</t>
  </si>
  <si>
    <t>083-0007905</t>
  </si>
  <si>
    <t>KR</t>
  </si>
  <si>
    <t>SULISWANTO</t>
  </si>
  <si>
    <t>N 8513 UV</t>
  </si>
  <si>
    <t>SJ-WIN/25883/11/2021</t>
  </si>
  <si>
    <t>889-0004357</t>
  </si>
  <si>
    <t>889-0004150</t>
  </si>
  <si>
    <t>889-0004358</t>
  </si>
  <si>
    <t>SJ-WIN/25884/11/2021</t>
  </si>
  <si>
    <t>555-0009252</t>
  </si>
  <si>
    <t>555-0006718</t>
  </si>
  <si>
    <t>555-0009251</t>
  </si>
  <si>
    <t>SJ-WIN/25885/11/2021</t>
  </si>
  <si>
    <t>168-0032608</t>
  </si>
  <si>
    <t>21110404169A</t>
  </si>
  <si>
    <t>SJ-WIN/25886/11/2021</t>
  </si>
  <si>
    <t>555-0006717</t>
  </si>
  <si>
    <t>116-0003869</t>
  </si>
  <si>
    <t>SJ-WIN/25887/11/2021</t>
  </si>
  <si>
    <t>555-0009254</t>
  </si>
  <si>
    <t>555-0006719</t>
  </si>
  <si>
    <t>555-0009253</t>
  </si>
  <si>
    <t>NURHADI</t>
  </si>
  <si>
    <t>SJ-WIN/25888/11/2021</t>
  </si>
  <si>
    <t>889-0004360</t>
  </si>
  <si>
    <t>21110406308A</t>
  </si>
  <si>
    <t>SJ-WIN/25889/11/2021</t>
  </si>
  <si>
    <t>083-0006578</t>
  </si>
  <si>
    <t>117-0002669</t>
  </si>
  <si>
    <t>SJ-WIN/25890/11/2021</t>
  </si>
  <si>
    <t>168-0032601</t>
  </si>
  <si>
    <t>168-0021093</t>
  </si>
  <si>
    <t>168-0032600</t>
  </si>
  <si>
    <t>SJ-WIN/25891/11/2021</t>
  </si>
  <si>
    <t>555-0009265</t>
  </si>
  <si>
    <t>555-0006721</t>
  </si>
  <si>
    <t>555-0009264</t>
  </si>
  <si>
    <t>SJ-WIN/25892/11/2021</t>
  </si>
  <si>
    <t>083-0007904</t>
  </si>
  <si>
    <t>21110404163A</t>
  </si>
  <si>
    <t>SJ-WIN/25893/11/2021</t>
  </si>
  <si>
    <t>889-0004224</t>
  </si>
  <si>
    <t>116-0003859</t>
  </si>
  <si>
    <t>SJ-WIN/25894/11/2021</t>
  </si>
  <si>
    <t>555-0009249</t>
  </si>
  <si>
    <t>21110406303A</t>
  </si>
  <si>
    <t>SJ-WIN/25895/11/2021</t>
  </si>
  <si>
    <t>168-0021092</t>
  </si>
  <si>
    <t>117-0002672</t>
  </si>
  <si>
    <t>SJ-WIN/25896/11/2021</t>
  </si>
  <si>
    <t>083-0007899</t>
  </si>
  <si>
    <t>083-0006580</t>
  </si>
  <si>
    <t>083-0007900</t>
  </si>
  <si>
    <t>SJ-WIN/25897/11/2021</t>
  </si>
  <si>
    <t>899-0001710</t>
  </si>
  <si>
    <t>21110406302A</t>
  </si>
  <si>
    <t>SJ-WIN/25898/11/2021</t>
  </si>
  <si>
    <t>168-0021091</t>
  </si>
  <si>
    <t>SOLOG ERROR</t>
  </si>
  <si>
    <t>168-0032581</t>
  </si>
  <si>
    <t>556-0006288</t>
  </si>
  <si>
    <t>117-0002667</t>
  </si>
  <si>
    <t>558-0010112</t>
  </si>
  <si>
    <t>558-0006601</t>
  </si>
  <si>
    <t>558-0010113</t>
  </si>
  <si>
    <t>083-0007895</t>
  </si>
  <si>
    <t>556-0006291</t>
  </si>
  <si>
    <t>556-0009075</t>
  </si>
  <si>
    <t>083-0007891</t>
  </si>
  <si>
    <t>556-0006284</t>
  </si>
  <si>
    <t>117-0002671</t>
  </si>
  <si>
    <t>DARIYANTO</t>
  </si>
  <si>
    <t>168-0032610</t>
  </si>
  <si>
    <t>21110404159-RETUR</t>
  </si>
  <si>
    <t>889-0004222</t>
  </si>
  <si>
    <t>116-0003935</t>
  </si>
  <si>
    <t>556-0009059</t>
  </si>
  <si>
    <t>21110404161-RETUR</t>
  </si>
  <si>
    <t>555-0006720</t>
  </si>
  <si>
    <t>556-0009058</t>
  </si>
  <si>
    <t>556-0009056</t>
  </si>
  <si>
    <t>21110404165-RETUR</t>
  </si>
  <si>
    <t>889-0004223</t>
  </si>
  <si>
    <t>369-0005925</t>
  </si>
  <si>
    <t>889-0004221</t>
  </si>
  <si>
    <t>116-0003870</t>
  </si>
  <si>
    <t>889-0004356</t>
  </si>
  <si>
    <t>369-0005560</t>
  </si>
  <si>
    <t>369-0005933</t>
  </si>
  <si>
    <t>899-0001709</t>
  </si>
  <si>
    <t>899-0001641</t>
  </si>
  <si>
    <t>369-0005931</t>
  </si>
  <si>
    <t>369-0005572</t>
  </si>
  <si>
    <t>080-0003060</t>
  </si>
  <si>
    <t>080-0002490</t>
  </si>
  <si>
    <t>555-0009250</t>
  </si>
  <si>
    <t>555-0006724</t>
  </si>
  <si>
    <t>168-0032595</t>
  </si>
  <si>
    <t>168-0021100</t>
  </si>
  <si>
    <t>168-0032577</t>
  </si>
  <si>
    <t>556-0006286</t>
  </si>
  <si>
    <t>168-0032578</t>
  </si>
  <si>
    <t>556-0009049</t>
  </si>
  <si>
    <t>168-0021075</t>
  </si>
  <si>
    <t>556-0009048</t>
  </si>
  <si>
    <t>168-0032592</t>
  </si>
  <si>
    <t>168-0021072</t>
  </si>
  <si>
    <t>168-0032593</t>
  </si>
  <si>
    <t>SJ-WIN/25899/11/2021</t>
  </si>
  <si>
    <t>555-0009258</t>
  </si>
  <si>
    <t>21110406301A</t>
  </si>
  <si>
    <t>SJ-WIN/25900/11/2021</t>
  </si>
  <si>
    <t>168-0021096</t>
  </si>
  <si>
    <t>117-0002730</t>
  </si>
  <si>
    <t>N 8664 UW</t>
  </si>
  <si>
    <t>SJ-WIN/25901/11/2021</t>
  </si>
  <si>
    <t>168-0032599</t>
  </si>
  <si>
    <t>556-0006290</t>
  </si>
  <si>
    <t>117-0002729</t>
  </si>
  <si>
    <t>SJ-WIN/25902/11/2021</t>
  </si>
  <si>
    <t>083-0007901</t>
  </si>
  <si>
    <t>168-0021097</t>
  </si>
  <si>
    <t>117-0002733</t>
  </si>
  <si>
    <t>HADI S</t>
  </si>
  <si>
    <t>178/TIV/XI/2021</t>
  </si>
  <si>
    <t>SJ-WIN/25903/11/2021</t>
  </si>
  <si>
    <t>370-0001130</t>
  </si>
  <si>
    <t>899-0001636</t>
  </si>
  <si>
    <t>116-0003932</t>
  </si>
  <si>
    <t>SJ-WIN/25904/11/2021</t>
  </si>
  <si>
    <t>088-0002405</t>
  </si>
  <si>
    <t>083-0006576</t>
  </si>
  <si>
    <t>117-0002732</t>
  </si>
  <si>
    <t>202/TIV/XI</t>
  </si>
  <si>
    <t>SJ-WIN/25905/11/2021</t>
  </si>
  <si>
    <t>555-0009262</t>
  </si>
  <si>
    <t>555-0006711</t>
  </si>
  <si>
    <t>555-0009261</t>
  </si>
  <si>
    <t>204/TIV/XI</t>
  </si>
  <si>
    <t>SJ-WIN/25906/11/2021</t>
  </si>
  <si>
    <t>556-0009068</t>
  </si>
  <si>
    <t>21110404156A</t>
  </si>
  <si>
    <t>SJ-WIN/25907/11/2021</t>
  </si>
  <si>
    <t>745-0000796</t>
  </si>
  <si>
    <t>116-0003934</t>
  </si>
  <si>
    <t>214/TIV/XI</t>
  </si>
  <si>
    <t>SJ-WIN/25908/11/2021</t>
  </si>
  <si>
    <t>889-0004362</t>
  </si>
  <si>
    <t>889-0004216</t>
  </si>
  <si>
    <t>116-0004050</t>
  </si>
  <si>
    <t>SJ-WIN/25913/11/2021</t>
  </si>
  <si>
    <t>555-0009269</t>
  </si>
  <si>
    <t>555-0006726</t>
  </si>
  <si>
    <t>555-0009268</t>
  </si>
  <si>
    <t>SJ-WIN/25914/11/2021</t>
  </si>
  <si>
    <t>168-0032658</t>
  </si>
  <si>
    <t>083-0006586</t>
  </si>
  <si>
    <t>117-0002820</t>
  </si>
  <si>
    <t>SJ-WIN/25916/11/2021</t>
  </si>
  <si>
    <t>889-0004364</t>
  </si>
  <si>
    <t>889-0004226</t>
  </si>
  <si>
    <t>889-0004365</t>
  </si>
  <si>
    <t>SJ-WIN/25917/11/2021</t>
  </si>
  <si>
    <t>168-0032636</t>
  </si>
  <si>
    <t>168-0021104</t>
  </si>
  <si>
    <t>168-0032635</t>
  </si>
  <si>
    <t>SJ-WIN/25918/11/2021</t>
  </si>
  <si>
    <t>558-0010140</t>
  </si>
  <si>
    <t>558-0006615</t>
  </si>
  <si>
    <t>558-0010132</t>
  </si>
  <si>
    <t>SJ-WIN/25919/11/2021</t>
  </si>
  <si>
    <t>889-0004368</t>
  </si>
  <si>
    <t>21110406290A</t>
  </si>
  <si>
    <t>SJ-WIN/25920/11/2021</t>
  </si>
  <si>
    <t>083-0006588</t>
  </si>
  <si>
    <t>117-0002821</t>
  </si>
  <si>
    <t>SJ-WIN/25921/11/2021</t>
  </si>
  <si>
    <t>575-0008362</t>
  </si>
  <si>
    <t>21110406344A</t>
  </si>
  <si>
    <t>SJ-WIN/25922/11/2021</t>
  </si>
  <si>
    <t>370-0001172</t>
  </si>
  <si>
    <t>116-0003940</t>
  </si>
  <si>
    <t>SJ-WIN/25923/11/2021</t>
  </si>
  <si>
    <t>889-0004369</t>
  </si>
  <si>
    <t>SJ-WIN/25924/11/2021</t>
  </si>
  <si>
    <t>088-0002410</t>
  </si>
  <si>
    <t>083-0006577</t>
  </si>
  <si>
    <t>117-0002736</t>
  </si>
  <si>
    <t>21110406286A</t>
  </si>
  <si>
    <t>SJ-WIN/25932/11/2021</t>
  </si>
  <si>
    <t>168-0021103</t>
  </si>
  <si>
    <t>117-0002823</t>
  </si>
  <si>
    <t>169-0001715</t>
  </si>
  <si>
    <t>083-0006575</t>
  </si>
  <si>
    <t>117-0002819</t>
  </si>
  <si>
    <t>SUGENG B</t>
  </si>
  <si>
    <t>N 9958 UR</t>
  </si>
  <si>
    <t>197/TIV</t>
  </si>
  <si>
    <t>556-0009069</t>
  </si>
  <si>
    <t>21110404150A</t>
  </si>
  <si>
    <t>SPP 753771</t>
  </si>
  <si>
    <t>116-0000189</t>
  </si>
  <si>
    <t>116-0003936</t>
  </si>
  <si>
    <t>189/TIV</t>
  </si>
  <si>
    <t>088-0002406</t>
  </si>
  <si>
    <t>083-0006569</t>
  </si>
  <si>
    <t>117-0002818</t>
  </si>
  <si>
    <t>216/TIV</t>
  </si>
  <si>
    <t>083-0007908</t>
  </si>
  <si>
    <t>21110404160A</t>
  </si>
  <si>
    <t>558-0006614</t>
  </si>
  <si>
    <t>558-0010131</t>
  </si>
  <si>
    <t>199/TIV</t>
  </si>
  <si>
    <t>558-0010128</t>
  </si>
  <si>
    <t>558-0006612</t>
  </si>
  <si>
    <t>558-0010129</t>
  </si>
  <si>
    <t>208/TIV</t>
  </si>
  <si>
    <t>369-0005936</t>
  </si>
  <si>
    <t>21110406293A</t>
  </si>
  <si>
    <t>169-0001651</t>
  </si>
  <si>
    <t>117-0002734</t>
  </si>
  <si>
    <t>176/TIV</t>
  </si>
  <si>
    <t>558-0010126</t>
  </si>
  <si>
    <t>558-0006611</t>
  </si>
  <si>
    <t>558-0010127</t>
  </si>
  <si>
    <t>184/TIV</t>
  </si>
  <si>
    <t>569-0002265</t>
  </si>
  <si>
    <t>21110406298A</t>
  </si>
  <si>
    <t>083-0006579</t>
  </si>
  <si>
    <t>117-0002735</t>
  </si>
  <si>
    <t>168-0032602</t>
  </si>
  <si>
    <t>168-0021094</t>
  </si>
  <si>
    <t>168-0032603</t>
  </si>
  <si>
    <t>168-0032620</t>
  </si>
  <si>
    <t>21110404148-RETUR</t>
  </si>
  <si>
    <t>369-0005569</t>
  </si>
  <si>
    <t>369-0005935</t>
  </si>
  <si>
    <t>745-0000865</t>
  </si>
  <si>
    <t>569-0002140</t>
  </si>
  <si>
    <t>116-0003939</t>
  </si>
  <si>
    <t>369-0005934</t>
  </si>
  <si>
    <t>21110406287-RETUR</t>
  </si>
  <si>
    <t>168-0021106</t>
  </si>
  <si>
    <t>168-0032621</t>
  </si>
  <si>
    <t>21110406289-RETUR</t>
  </si>
  <si>
    <t>369-0005937</t>
  </si>
  <si>
    <t>083-0006585</t>
  </si>
  <si>
    <t>083-0007897</t>
  </si>
  <si>
    <t>369-0005932</t>
  </si>
  <si>
    <t>889-0004225</t>
  </si>
  <si>
    <t>116-0003937</t>
  </si>
  <si>
    <t>21110406294-RETUR</t>
  </si>
  <si>
    <t>N 8661 UW</t>
  </si>
  <si>
    <t>371-0001145</t>
  </si>
  <si>
    <t>SPP 753770</t>
  </si>
  <si>
    <t>117-0000133</t>
  </si>
  <si>
    <t>116-0003945</t>
  </si>
  <si>
    <t>DEPO LMS</t>
  </si>
  <si>
    <t>558-0010143</t>
  </si>
  <si>
    <t>21110800015-RETUR</t>
  </si>
  <si>
    <t>556-0006293</t>
  </si>
  <si>
    <t>168-0032640</t>
  </si>
  <si>
    <t>079-0002037</t>
  </si>
  <si>
    <t>079-0002005</t>
  </si>
  <si>
    <t>371-0001143</t>
  </si>
  <si>
    <t>168-0032629</t>
  </si>
  <si>
    <t>168-0021122</t>
  </si>
  <si>
    <t>168-0032628</t>
  </si>
  <si>
    <t>168-0021121</t>
  </si>
  <si>
    <t>088-0002407</t>
  </si>
  <si>
    <t>088-0002358</t>
  </si>
  <si>
    <t>169-0001716</t>
  </si>
  <si>
    <t>169-0001656</t>
  </si>
  <si>
    <t>168-0032630</t>
  </si>
  <si>
    <t>168-0021123</t>
  </si>
  <si>
    <t>557-0014599</t>
  </si>
  <si>
    <t>557-0013118</t>
  </si>
  <si>
    <t>557-0014601</t>
  </si>
  <si>
    <t>557-0013120</t>
  </si>
  <si>
    <t>557-0014598</t>
  </si>
  <si>
    <t>557-0013117</t>
  </si>
  <si>
    <t>168-0032590</t>
  </si>
  <si>
    <t>168-0021086</t>
  </si>
  <si>
    <t>168-0032591</t>
  </si>
  <si>
    <t>168-0032596</t>
  </si>
  <si>
    <t>168-0021095</t>
  </si>
  <si>
    <t>168-0032597</t>
  </si>
  <si>
    <t>168-0032612</t>
  </si>
  <si>
    <t>168-0021098</t>
  </si>
  <si>
    <t>168-0032615</t>
  </si>
  <si>
    <t>168-0032614</t>
  </si>
  <si>
    <t>168-0021087</t>
  </si>
  <si>
    <t>168-0032613</t>
  </si>
  <si>
    <t>168-0032617</t>
  </si>
  <si>
    <t>168-0021115</t>
  </si>
  <si>
    <t>168-0032618</t>
  </si>
  <si>
    <t>556-0009065</t>
  </si>
  <si>
    <t>168-0021089</t>
  </si>
  <si>
    <t>556-0009064</t>
  </si>
  <si>
    <t>168-0032622</t>
  </si>
  <si>
    <t>168-0021099</t>
  </si>
  <si>
    <t>168-0032623</t>
  </si>
  <si>
    <t>558-0010125</t>
  </si>
  <si>
    <t>558-0006610</t>
  </si>
  <si>
    <t>080-0003072</t>
  </si>
  <si>
    <t>MUJI (G-PCL)</t>
  </si>
  <si>
    <t>N 8263 UW</t>
  </si>
  <si>
    <t>555-0009272</t>
  </si>
  <si>
    <t>168-0032648</t>
  </si>
  <si>
    <t>FUAD</t>
  </si>
  <si>
    <t>N 1780 AS</t>
  </si>
  <si>
    <t>168-0032627</t>
  </si>
  <si>
    <t>168-0032605</t>
  </si>
  <si>
    <t>168-0021107</t>
  </si>
  <si>
    <t>Values</t>
  </si>
  <si>
    <t>TIV</t>
  </si>
  <si>
    <t>BTB</t>
  </si>
  <si>
    <t>BKB</t>
  </si>
  <si>
    <t>BTB TLK</t>
  </si>
  <si>
    <t>TOTAL</t>
  </si>
  <si>
    <t>LIVIA MANDIRI SEJATI Total</t>
  </si>
  <si>
    <t>MAKMUR JAYA SUGIHARTO Total</t>
  </si>
  <si>
    <t>PUTERA BORNEO SUGIHARTO Total</t>
  </si>
  <si>
    <t>PUTERA SEJATI Total</t>
  </si>
  <si>
    <t>SATRIA WICAKSANA SEJATI Total</t>
  </si>
  <si>
    <t>Grand Total</t>
  </si>
  <si>
    <t>BTB SUPPLIER NOVEMBER   2021</t>
  </si>
  <si>
    <t>ID DOKUMEN</t>
  </si>
  <si>
    <t>TANGGAL</t>
  </si>
  <si>
    <t>ID SUPP</t>
  </si>
  <si>
    <t>NAMA SUPP</t>
  </si>
  <si>
    <t>SJ PABRIK</t>
  </si>
  <si>
    <t xml:space="preserve">SOPIR </t>
  </si>
  <si>
    <t>NOPOL</t>
  </si>
  <si>
    <t>KETERANGAN</t>
  </si>
  <si>
    <t>ID PRODUK</t>
  </si>
  <si>
    <t>NAMA PRODUK</t>
  </si>
  <si>
    <t>JUMLAH</t>
  </si>
  <si>
    <t>Di Bulan OKTOBER 2021</t>
  </si>
  <si>
    <t>Applied</t>
  </si>
  <si>
    <t>555-0009133</t>
  </si>
  <si>
    <t>LMS</t>
  </si>
  <si>
    <t>555</t>
  </si>
  <si>
    <t>555-W01</t>
  </si>
  <si>
    <t>GUDANG SEJATI PASURUAN</t>
  </si>
  <si>
    <t>PT. TIV-PROD KEBUN CANDI</t>
  </si>
  <si>
    <t>S21102101727</t>
  </si>
  <si>
    <t>MANUAL</t>
  </si>
  <si>
    <t>9016-2021-10-30-143</t>
  </si>
  <si>
    <t>GLN JUGRACK/AGK TOLAKAN/9016-2021-10-30-143/S21102101727</t>
  </si>
  <si>
    <t>74559G</t>
  </si>
  <si>
    <t>AQ.5GALLON BTL</t>
  </si>
  <si>
    <t>JUAL</t>
  </si>
  <si>
    <t>555-0009134</t>
  </si>
  <si>
    <t>412741889/ZSO</t>
  </si>
  <si>
    <t>29-10-2023 PSR M51</t>
  </si>
  <si>
    <t>GLN JUGRACK/412741889/ZSO/S21102101727/5042210827/LMS (SJ DATANG : 01-11-2021/09:09)</t>
  </si>
  <si>
    <t>AQ.5GALLON ISI</t>
  </si>
  <si>
    <t>AQ.TISSUE</t>
  </si>
  <si>
    <t>555-0009135</t>
  </si>
  <si>
    <t>S21102101765</t>
  </si>
  <si>
    <t>412741805/ZSO</t>
  </si>
  <si>
    <t>30-10-2023 PSR M52</t>
  </si>
  <si>
    <t>GLN JUGRACK/412741805/ZSO/S21102101765/5042195562/LMS (SJ DATANG : 01-11-2021/10:54)</t>
  </si>
  <si>
    <t>55-050</t>
  </si>
  <si>
    <t>PT. TIRTAMAS LESTARI</t>
  </si>
  <si>
    <t>GLN LASAH/VGK TOLAKAN/0006649</t>
  </si>
  <si>
    <t>74560G</t>
  </si>
  <si>
    <t>VT.5GALON BTL</t>
  </si>
  <si>
    <t>SJ/PDN/21/10/005381</t>
  </si>
  <si>
    <t>30-10-2023 Q</t>
  </si>
  <si>
    <t>GLN LASAH/SJ/PDN/21/10/005381/904021440034/LMS (SJ DATANG : 30-10-2021/19:37)</t>
  </si>
  <si>
    <t>VT.TISSUE</t>
  </si>
  <si>
    <t>555-0009138</t>
  </si>
  <si>
    <t>PT. TIV-PROD PANDAAN</t>
  </si>
  <si>
    <t>PENGEMBALIAN PINJAM PALLET</t>
  </si>
  <si>
    <t>N 8785 UV</t>
  </si>
  <si>
    <t>SPS PALLET/PENGEMBALIAN PINJAM PALLET</t>
  </si>
  <si>
    <t>555-0006621</t>
  </si>
  <si>
    <t>555-0009139</t>
  </si>
  <si>
    <t>S21102200074</t>
  </si>
  <si>
    <t>412743700/ZSO</t>
  </si>
  <si>
    <t>30-10-2023 L42</t>
  </si>
  <si>
    <t>SPS PALLET/412743700/ZSO/S21102200074/5042207177/LMS (SJ DATANG : 01-11-2021/14:00)</t>
  </si>
  <si>
    <t>AQ.220ML LOCAL 1X48</t>
  </si>
  <si>
    <t>555-0006668</t>
  </si>
  <si>
    <t>KARTON AQ 220ML LOCAL 1X1</t>
  </si>
  <si>
    <t>555-0009140</t>
  </si>
  <si>
    <t>S21102101726</t>
  </si>
  <si>
    <t>A.RAHMAN</t>
  </si>
  <si>
    <t>9016-2021-10-30-160</t>
  </si>
  <si>
    <t>GLN JUGRACK/AGK TOLAKAN/9016-2021-10-30-160/S21102101726</t>
  </si>
  <si>
    <t>555-0009141</t>
  </si>
  <si>
    <t>412741885/ZSO</t>
  </si>
  <si>
    <t>GLN JUGRACK/412741885/ZSO/S21102101726/5042215523/LMS (SJ DATANG : 01-11-2021/11:50)</t>
  </si>
  <si>
    <t>555-0009142</t>
  </si>
  <si>
    <t>S21102101719</t>
  </si>
  <si>
    <t>9016-2021-10-30-193</t>
  </si>
  <si>
    <t>GLN JUGRACK/AGK TOLAKAN/9016-2021-10-30-193/S21102101719</t>
  </si>
  <si>
    <t>555-0009143</t>
  </si>
  <si>
    <t>412741879/ZSO</t>
  </si>
  <si>
    <t>28-10-2023 PSR M51</t>
  </si>
  <si>
    <t>GLN JUGRACK/412741879/ZSO/S21102101719/5042214704/LMS (SJ DATANG : 01-11-2021/14:30)</t>
  </si>
  <si>
    <t>555-0009144</t>
  </si>
  <si>
    <t>S21102803843</t>
  </si>
  <si>
    <t>NUR CHOLIS</t>
  </si>
  <si>
    <t>9016-2021-10-31-10</t>
  </si>
  <si>
    <t>GLN JUGRACK/AGK TOLAKAN/9016-2021-10-31-10/S21102803843</t>
  </si>
  <si>
    <t>555-0009145</t>
  </si>
  <si>
    <t>412776031/ZSO</t>
  </si>
  <si>
    <t>30-10-2023 PSR M53</t>
  </si>
  <si>
    <t>GLN JUGRACK/412776031/ZSO/S21102803843/5042216126/LMS (SJ DATANG : 01-11-2021/16:15)</t>
  </si>
  <si>
    <t>555-0009146</t>
  </si>
  <si>
    <t>S21102803846</t>
  </si>
  <si>
    <t>9016-2021-10-31-35</t>
  </si>
  <si>
    <t>GLN JUGRACK/AGK TOLAKAN/9016-2021-10-31-35/S21102803846</t>
  </si>
  <si>
    <t>555-0009147</t>
  </si>
  <si>
    <t>412776022/ZSO</t>
  </si>
  <si>
    <t>GLN JUGRACK/412776022/ZSO/S21102803846/5042215843/LMS (SJ DATANG : 01-11-2021/15:12)</t>
  </si>
  <si>
    <t>S21102803845</t>
  </si>
  <si>
    <t>412776020/ZSO</t>
  </si>
  <si>
    <t>GLN JUGRACK/412776020/ZSO/S21102803845/5042232490/LMS (SJ DATANG : 02-11-2021/09:13)</t>
  </si>
  <si>
    <t>555-0009149</t>
  </si>
  <si>
    <t>555-0009150</t>
  </si>
  <si>
    <t>SPS PALLET/REV 555-0006662/412743700/ZSO/S21102200074/5042207177/LMS (SJ DATANG : 01-11-2021/14:00)</t>
  </si>
  <si>
    <t>555-0006662</t>
  </si>
  <si>
    <t>S21102909242</t>
  </si>
  <si>
    <t>412785256/ZSO</t>
  </si>
  <si>
    <t>01-11-2023 L11</t>
  </si>
  <si>
    <t>SPS PALLET/412785256/ZSO/S21102909242/5042161028/LMS (SJ DATANG : 02-11-2021/09:22)</t>
  </si>
  <si>
    <t>S21110100144</t>
  </si>
  <si>
    <t>412795628/ZSO</t>
  </si>
  <si>
    <t>SPS LASAH/412795628/ZSO/S21110100144/5042241218/LMS (SJ DATANG : 02-11-2021/09:02)</t>
  </si>
  <si>
    <t>MIZONE ACTIVE LYCHEE LEMON 500ML 1X12</t>
  </si>
  <si>
    <t>MIZONE MOOD UP CRANBERRY 500ML 1X12</t>
  </si>
  <si>
    <t>MIZONE BREAK FREE CHERRY BLOSSOM 500ML 1x12</t>
  </si>
  <si>
    <t>MIZONE MOVE ON STARFRUIT 500ML 1X12</t>
  </si>
  <si>
    <t>S21102803840</t>
  </si>
  <si>
    <t>9016-2021-11-01-46</t>
  </si>
  <si>
    <t>GLN JUGRACK/AGK TOLAKAN/9016-2021-11-01-46/S21102803840</t>
  </si>
  <si>
    <t>412776173/ZSO</t>
  </si>
  <si>
    <t>GLN JUGRACK/412776173/ZSO/S21102803840/5042233171/LMS (SJ DATANG : 02-11-2021/10:14)</t>
  </si>
  <si>
    <t>S21102909243</t>
  </si>
  <si>
    <t>412785255/ZSO</t>
  </si>
  <si>
    <t>SPS PALLET/412785255/ZSO/S21102909243/5042202379/LMS (SJ DATANG : 02-11-2021/10:14)</t>
  </si>
  <si>
    <t>SJ/PDN/21/11/005408</t>
  </si>
  <si>
    <t>02-11-2023 Q</t>
  </si>
  <si>
    <t>SPS  LASAH/SJ/PDN/21/11/005408/90402143D038/LMS (SJ DATANG : 02-11-2021/10:00)</t>
  </si>
  <si>
    <t>VT.550 ML 1X24</t>
  </si>
  <si>
    <t>SAKUT (DONI)</t>
  </si>
  <si>
    <t>S21102803831</t>
  </si>
  <si>
    <t>412776171/ZSO</t>
  </si>
  <si>
    <t>30-10-2023 PSR M51</t>
  </si>
  <si>
    <t>GLN JUGRACK/412776171/ZSO/S21102803831/5042233191/LMS (SJ DATANG : 02-11-2021/10:36)</t>
  </si>
  <si>
    <t>S21102803834</t>
  </si>
  <si>
    <t>9016-2021-11-01-64</t>
  </si>
  <si>
    <t>GLN JUGRACK/AGK TOLAKAN/9016-2021-11-01-64/S21102803834</t>
  </si>
  <si>
    <t>412776169/ZSO</t>
  </si>
  <si>
    <t>01-11-2023 PSR M51</t>
  </si>
  <si>
    <t>GLN JUGRACK/412776169/ZSO/S21102803834/5042238442/LMS (SJ DATANG : 02-11-2021/13:11)</t>
  </si>
  <si>
    <t>S2110283828/T110211D/HD/3/01</t>
  </si>
  <si>
    <t>412793983/ZSOV</t>
  </si>
  <si>
    <t>GLN JUGRACK/AGK TOLAKAN/412793983/ZSOV/S2110283828/T110211D/HD/3/01/5042241426/SWS</t>
  </si>
  <si>
    <t>S21102803828</t>
  </si>
  <si>
    <t>412776170/ZSO</t>
  </si>
  <si>
    <t>01-11-2023 PSR M53</t>
  </si>
  <si>
    <t>GLN JUGRACK/412776170/ZSO/S21102803828/5042241927/LMS (SJ DATANG : 02-11-2021/14:13)</t>
  </si>
  <si>
    <t>S21102803818</t>
  </si>
  <si>
    <t>9016-2021-11-02-24</t>
  </si>
  <si>
    <t>GLN JUGRACK/AGK TOLAKAN/9016-2021-11-02-24/S21102803818</t>
  </si>
  <si>
    <t>412776066/ZSO</t>
  </si>
  <si>
    <t>GLN JUGRACK/412776066/ZSO/S21102803818/5042243293/LMS (SJ DATANG : 02-11-2021/15:06)</t>
  </si>
  <si>
    <t>PT. TIV-PROD KLATEN</t>
  </si>
  <si>
    <t>S21102804164</t>
  </si>
  <si>
    <t>412776725/ZSO/SJ-KLT/03129/11/2021</t>
  </si>
  <si>
    <t>01-11-2023 S</t>
  </si>
  <si>
    <t>SPS LASAH/412776725/ZSO/SJ-KLT/03129/11/2021/S21102804164/5042256043/LMS (SJ DATANG : 03-11-2021/07:54)</t>
  </si>
  <si>
    <t>S21102803823</t>
  </si>
  <si>
    <t>412776168/ZSO</t>
  </si>
  <si>
    <t>GLN JUGRACK/412776168/ZSO/S21102803823/5042244335/LMS (03-11-2021/09:18)</t>
  </si>
  <si>
    <t>9016-2021-11-02-77</t>
  </si>
  <si>
    <t>GLN JUGRACK/AGK TOLAKAN/9016-2021-11-02-77/S21102803823</t>
  </si>
  <si>
    <t>S21102803814</t>
  </si>
  <si>
    <t>9016-2021-11-02-121</t>
  </si>
  <si>
    <t>GLN JUGRACK/AGK TOLAKAN/9016-2021-11-02-121/S21102803814</t>
  </si>
  <si>
    <t>412776061/ZSO</t>
  </si>
  <si>
    <t>02-11-2023 PSR M51</t>
  </si>
  <si>
    <t>GLN JUGRACK/412776061/ZSO/S21102803814/5042255368/LMS (SJ DATANG : 03-11-2021/09:52)</t>
  </si>
  <si>
    <t>S21102803811</t>
  </si>
  <si>
    <t>9016-2021-11-02-137</t>
  </si>
  <si>
    <t>GLN JUGRACK/AGK TOLAKAN/9016-2021-11-02-137/S21102803811</t>
  </si>
  <si>
    <t>412776056/ZSO</t>
  </si>
  <si>
    <t>GLN JUGRACK/412776056/ZSO/S21102803811/5042255829/LMS (SJ DATANG : 03-11-2021/11:08)</t>
  </si>
  <si>
    <t>FAIZIN</t>
  </si>
  <si>
    <t>N 9965 UV</t>
  </si>
  <si>
    <t>S21102803689</t>
  </si>
  <si>
    <t>412776119/ZSO</t>
  </si>
  <si>
    <t>02-11-2023 L4</t>
  </si>
  <si>
    <t>SPS PALLET/412776119/ZSO/S21102803689/5042257098/LMS (SJ DATANG : 3-11-2021/11:44)</t>
  </si>
  <si>
    <t>S21102803803</t>
  </si>
  <si>
    <t>9016-2021-11-02-144</t>
  </si>
  <si>
    <t>GLN JUGRACK/AGK TOLAKAN/9016-2021-11-02-144/S21102803803</t>
  </si>
  <si>
    <t>SJ/PDN/21/11/005439</t>
  </si>
  <si>
    <t>03-11-2023 Q</t>
  </si>
  <si>
    <t>GLN LASAH/SJ/PDN/21/11/005439/904021450001/LMS (SJ DATANG : 03-11-2021/12;43)</t>
  </si>
  <si>
    <t>412776054/ZSO</t>
  </si>
  <si>
    <t>GLN JUGRACK/412776054/ZSO/S21102803803/5042258485/LMS (SJ DATANG : 03-11-2021/13:00)</t>
  </si>
  <si>
    <t>S21102803801</t>
  </si>
  <si>
    <t>9016-2021-11-02-178</t>
  </si>
  <si>
    <t>GLN JUGRACK/AGK TOLAKAN/9016-2021-11-02-178/S21102803801</t>
  </si>
  <si>
    <t>412776045/ZSO</t>
  </si>
  <si>
    <t>02-11-2023 PSR M52</t>
  </si>
  <si>
    <t>GLN JUGRACK/412776045/ZSO/S21102803801/5042258577/LMS (SJ DATANG : 03-11-2021/13:29)</t>
  </si>
  <si>
    <t>AKHMAD</t>
  </si>
  <si>
    <t>S21102803798/T1102197D/EL/3/02</t>
  </si>
  <si>
    <t>412798926/ZSOV</t>
  </si>
  <si>
    <t>GLN JUGRACK/AGK TOLAKAN/412798926/ZSOV/S21102803798/T1102197D/EL/3/02/5042255035/SWS</t>
  </si>
  <si>
    <t>S21102803798</t>
  </si>
  <si>
    <t>412776089/ZSO</t>
  </si>
  <si>
    <t>GLN JUGRACK/412776089/ZSO/S21102803798/5042258291/LMS (SJ DATANG : 03-11-2021/14:27)</t>
  </si>
  <si>
    <t>74559g</t>
  </si>
  <si>
    <t>S21102803793</t>
  </si>
  <si>
    <t>9016-2021-11-03-32</t>
  </si>
  <si>
    <t>GLN JUGRACK/AGK TOLAKAN/9016-2021-11-03-32/S21102803793</t>
  </si>
  <si>
    <t>412776092/ZSO</t>
  </si>
  <si>
    <t>GLN JUGRACK/412776092/ZSO/S21102803793/5042260871/LMS (SJ DATANG : 03-11-2021/15:13)</t>
  </si>
  <si>
    <t>GLN LASAH/VGK TOLAKAN/555-0006660</t>
  </si>
  <si>
    <t>S21102803799</t>
  </si>
  <si>
    <t>9016-2021-11-03-24</t>
  </si>
  <si>
    <t>GLN JUGRACK/AGK TOLAKAN/9016-2021-11-03-24/S21102803799</t>
  </si>
  <si>
    <t>412776096/ZSO</t>
  </si>
  <si>
    <t>GLN JUGRACK/412776096/ZSO/S21102803799/5042261085/LMS (SJ DATANG : 03-11-2021/15:26)</t>
  </si>
  <si>
    <t>S21102803683</t>
  </si>
  <si>
    <t>412776108/ZSO/SJ-PDN/35728/11/2021</t>
  </si>
  <si>
    <t>03-11-2023 L6</t>
  </si>
  <si>
    <t>SPS PALLET/412776108/ZSO/SJ-PDN/35728/11/2021/S21102803683/5042276286/LMS (SJ DATANG : 03-11-2021/21:05)</t>
  </si>
  <si>
    <t>S21102803790</t>
  </si>
  <si>
    <t>9016-2021-11-03-91</t>
  </si>
  <si>
    <t>GLN JUGRACK/AGK TOLAKAN/9016-2021-11-03-91/S21102803790</t>
  </si>
  <si>
    <t>412776084/ZSO</t>
  </si>
  <si>
    <t>02-11-2023 PSR M53</t>
  </si>
  <si>
    <t>GLN JUGRACK/412776084/ZSO/S21102803790/5042265538/LMS (SJ DATANG : 04-11-2021/09:12)</t>
  </si>
  <si>
    <t>S21102803771</t>
  </si>
  <si>
    <t>9016-2021-11-03-96</t>
  </si>
  <si>
    <t>GLN JUGRACK/AGK TOLAKAN/9016-2021-11-03-96/S21102803771</t>
  </si>
  <si>
    <t>412776049/ZSO</t>
  </si>
  <si>
    <t>GLN JUGRACK/412776049/ZSO/S21102803771/5042270562/LMS (SJ</t>
  </si>
  <si>
    <t>S21102911729</t>
  </si>
  <si>
    <t>412789915/ZSO/SJ KLT : 001581</t>
  </si>
  <si>
    <t>27-09-2023 S1</t>
  </si>
  <si>
    <t>SPS LASAH/412789915/ZSO/SJ KLT : 001581/5042261574/LMS (SJ DATANG : 04-11-2021/04:18)</t>
  </si>
  <si>
    <t>S21102803779</t>
  </si>
  <si>
    <t>DONI (SAKUT)</t>
  </si>
  <si>
    <t>9016-2021-11-03-143</t>
  </si>
  <si>
    <t>GLN JUGRACK/AGK TOLAKAN/9016-2021-11-03-143/S21102803779</t>
  </si>
  <si>
    <t>412776075/ZSO</t>
  </si>
  <si>
    <t>25-10-2023 PSR M51</t>
  </si>
  <si>
    <t>GLN JUGRACK/412776075/ZSO/S21102803779/5042275415/LMS (SJ DATANG : 04-11-2021/10:24)</t>
  </si>
  <si>
    <t>SULIS B</t>
  </si>
  <si>
    <t>S21102803684</t>
  </si>
  <si>
    <t>412776109/ZSO</t>
  </si>
  <si>
    <t>04-11-2023</t>
  </si>
  <si>
    <t>SPS PALLET/412776109/ZSO/S21102803684/5042283530/LMS (SJ DATANG : 04-11-2021/12:20)</t>
  </si>
  <si>
    <t>GLN LASAH/VGK TOLAKAN/555-0006686</t>
  </si>
  <si>
    <t>SJ/PDN/21/11/005455</t>
  </si>
  <si>
    <t>GLN LASAH/SJ/PDN/21/11/005455/904021450014/LMS (SJ DATANG : 04-11-2021/07:22)</t>
  </si>
  <si>
    <t>S21102803767/T1103207D/HD/3/03</t>
  </si>
  <si>
    <t>412796157/ZSOV</t>
  </si>
  <si>
    <t>GLN JUGRACK/AGK TOLAKAN/412796157/ZSOV/S21102803767/T1103207D/HD/3/03/5042270429/SWS</t>
  </si>
  <si>
    <t>S21102803767</t>
  </si>
  <si>
    <t>412776017/ZSO</t>
  </si>
  <si>
    <t>03-11-2023 PSR M51</t>
  </si>
  <si>
    <t>GLN JUGRACK/412776017/ZSO/S21102803767/5042266349/LMS (SJ DATANG : 04-11-2021/13:02)</t>
  </si>
  <si>
    <t>S21102803766</t>
  </si>
  <si>
    <t>9016-2021-11-04-1</t>
  </si>
  <si>
    <t>GLN JUGRACK/AGK TOLAKAN/9016-2021-11-04-1/S21102803766</t>
  </si>
  <si>
    <t>412776012/ZSO</t>
  </si>
  <si>
    <t>GLN JUGRACK/412776012/ZSO/S21102803766/5042274765/LMS (SJ DATANG : 04-11-2021/14:12)</t>
  </si>
  <si>
    <t>S21102803778</t>
  </si>
  <si>
    <t>9016-2021-11-04-21</t>
  </si>
  <si>
    <t>GLN JUGRACK/AGK TOLAKAN/9016-2021-11-04-21/S21102803778</t>
  </si>
  <si>
    <t>555-0009200</t>
  </si>
  <si>
    <t>412776071/ZSO</t>
  </si>
  <si>
    <t>GLN JUGRACK/412776071/ZSO/S21102803778/5042276661/LMS (SJ DATANG : 04-11-2021/15:20)</t>
  </si>
  <si>
    <t>555-0006696</t>
  </si>
  <si>
    <t>S21102803764</t>
  </si>
  <si>
    <t>9016-2021-11-04-63</t>
  </si>
  <si>
    <t>GLN JUGRACK/9016-2021-11-04-63/S21102803764</t>
  </si>
  <si>
    <t>412776014/ZSO</t>
  </si>
  <si>
    <t>03-11-2023 PSR M53</t>
  </si>
  <si>
    <t>GLN JUGRACK/412776014/ZSO/S21102803764/5042281111/LMS (SJ DATANG : 04-11-2021)</t>
  </si>
  <si>
    <t>A. MUNIRI</t>
  </si>
  <si>
    <t>SJ/PDN/21/11/005477</t>
  </si>
  <si>
    <t>SPS LASAH/SJ/PDN/21/11/005477/90402143D039/LMS (SJ DATANG : 05-11-2021/05:32)</t>
  </si>
  <si>
    <t>157095</t>
  </si>
  <si>
    <t>S21102803756</t>
  </si>
  <si>
    <t>9016-2021-11-04-110</t>
  </si>
  <si>
    <t>GLN JUGRACK/AGK TOLAKAN/9016-2021-11-04-110/S21102803756</t>
  </si>
  <si>
    <t>412776009/ZSO</t>
  </si>
  <si>
    <t>03-11-2023 PSR M52</t>
  </si>
  <si>
    <t>GLN JUGRACK/412776009/ZSO/S21102803756/5042278435/LMS (SJ DATANG : 05-11-2021/09:02)</t>
  </si>
  <si>
    <t>S21102803754</t>
  </si>
  <si>
    <t>9016-2021-11-04-119</t>
  </si>
  <si>
    <t>GLN JUGRACK/AGK TOLAKAN/9016-2021-11-04-119/S21102803754</t>
  </si>
  <si>
    <t>412776002/ZSO</t>
  </si>
  <si>
    <t>04-11-2023 PSR M51</t>
  </si>
  <si>
    <t>GLN JUGRACK/412776002/ZSO/S21102803754/5042287910/LMS (SJ DATANG : 05-11-2021/08:50)</t>
  </si>
  <si>
    <t>S21102803747</t>
  </si>
  <si>
    <t>412776007/ZSO</t>
  </si>
  <si>
    <t>GLN JUGRACK/412776007/ZSO/S21102803747/5042288865/LMS (SJ DATANG : 05-11-2021/10:27)</t>
  </si>
  <si>
    <t>S21102803651</t>
  </si>
  <si>
    <t>412776134/ZSO/SJ-PDN/35802/11/2021</t>
  </si>
  <si>
    <t>03-11-2023 L1</t>
  </si>
  <si>
    <t>SPS PALLET/412776134/ZSO/SJ-PDN/35802/11/2021/S21102803651/5042298777/LMS (SJ DATANG : 05-11-2021/09:46)</t>
  </si>
  <si>
    <t>S21102804163</t>
  </si>
  <si>
    <t>412776721/ZSO/SJ KLT : 001583</t>
  </si>
  <si>
    <t>03-11-2023 S2</t>
  </si>
  <si>
    <t>SPS LASAH/412776721/ZSO/SJ KLT : 001583/S21102804163/5042280013/LMS (SJ DATANG : 05-11-2021/05:58)</t>
  </si>
  <si>
    <t>S21110413351</t>
  </si>
  <si>
    <t>412820152/ZSO</t>
  </si>
  <si>
    <t>SPS PALLET/412820152/ZSO/S21110413351/5042306009/LMS</t>
  </si>
  <si>
    <t>S21102803741</t>
  </si>
  <si>
    <t>9016-2021-11-04-133</t>
  </si>
  <si>
    <t>GLN JUGRACK/AGK TOLAKAN/9016-2021-11-04-133/S21102803741</t>
  </si>
  <si>
    <t>412776001/ZSO</t>
  </si>
  <si>
    <t>GLN JUGRACK/412776001/ZSO/S21102803741/5042293534/LMS (SJ DATANG : 05-11-2021/13:06)</t>
  </si>
  <si>
    <t>555-0009215</t>
  </si>
  <si>
    <t>SJ/PDN/21/11/005475</t>
  </si>
  <si>
    <t>GLN LASAH/SJ/PDN/21/11/005475/904021450020/LMS (SJ DATANG : 05-11-2021/05:58)</t>
  </si>
  <si>
    <t>S21102803743/T1104151D/EF/2/04</t>
  </si>
  <si>
    <t>412732667/ZSOV</t>
  </si>
  <si>
    <t>GLN JUGRACK/AGK TOLAKAN/412732667/ZSOV/S21102803743/T1104151D/EF/2/04/5042242704/SWS</t>
  </si>
  <si>
    <t>S21102803743</t>
  </si>
  <si>
    <t>412763233/ZSO</t>
  </si>
  <si>
    <t>GLN JUGRACK/412763233/ZSO/S21102803743/5042294522/LMS (SJ DATANG : 05-11-2021/14:59)</t>
  </si>
  <si>
    <t>S21102803678</t>
  </si>
  <si>
    <t>412776106/ZSO</t>
  </si>
  <si>
    <t>04-11-2023 L6</t>
  </si>
  <si>
    <t>SPS PALLET/412776106/ZSO/S21102803678/5042304464/LMS (SJ DATANG : 05-11-2021/21:13)</t>
  </si>
  <si>
    <t>IRKHAM</t>
  </si>
  <si>
    <t>S21110413350</t>
  </si>
  <si>
    <t>412820153/ZSO</t>
  </si>
  <si>
    <t>05-11-2023 L6</t>
  </si>
  <si>
    <t>SPS PALLET/412820153/ZSO/S21110413350/5042308512/LMS (SJ DATANG : 06-11-2021/08:58)</t>
  </si>
  <si>
    <t>S21102803738</t>
  </si>
  <si>
    <t>9016-2021-11-05-75</t>
  </si>
  <si>
    <t>GLN JUGRACK/AG TOLAKAN/9016-2021-11-05-75/S21102803738</t>
  </si>
  <si>
    <t>412776004/ZSO</t>
  </si>
  <si>
    <t>05-11-2023 PSR M51</t>
  </si>
  <si>
    <t>GLN JUGRACK/412776004/ZSO/S21102803738/5042294664/LMS (SJ DATANG : 06-11-2021/09:37)</t>
  </si>
  <si>
    <t>S21102909244</t>
  </si>
  <si>
    <t>412787073/ZSO</t>
  </si>
  <si>
    <t>05-11-2023 L11</t>
  </si>
  <si>
    <t>SPS PALLET/412787073/ZSO/S21102909244/5042311868/LMS (SJ DATANG : 06-11-2021/09:58)</t>
  </si>
  <si>
    <t>S21102803721</t>
  </si>
  <si>
    <t>9016-2021-11-05-120</t>
  </si>
  <si>
    <t>GLN JUGRACK/AGK TOLAKAN/9016-2021-11-05-120/S21102803721</t>
  </si>
  <si>
    <t>412776037/ZSO</t>
  </si>
  <si>
    <t>GLN JUGRACK/412776037/ZSO/S21102803721/5042304658/LMS (SJ DATANG : 06-11-2021/10:22)</t>
  </si>
  <si>
    <t>S21102911727</t>
  </si>
  <si>
    <t>412777577/ZSO/SJ KLT : 001584</t>
  </si>
  <si>
    <t>04-11-2023 S2</t>
  </si>
  <si>
    <t>SPS LASAH/412777577/ZSO/SJ KLT : 001584/S21102911727/5042260220/LMS (SJ DATANG : 06-11-2021/10:09)</t>
  </si>
  <si>
    <t>S2110283729</t>
  </si>
  <si>
    <t>9016-2021-11-05-103</t>
  </si>
  <si>
    <t>GLN JUGRACK/AGK TOLAKAN/9016-2021-11-05-103/S2110283729</t>
  </si>
  <si>
    <t>S21102803729</t>
  </si>
  <si>
    <t>412776032/ZSO</t>
  </si>
  <si>
    <t>05-11-2023 PSR M52</t>
  </si>
  <si>
    <t>GLN JUGRACK/412776032/ZSO/S21102803729/5042305048/LMS (SJ DATANG : 06-11-2021/11:05)</t>
  </si>
  <si>
    <t>S21102803717</t>
  </si>
  <si>
    <t>9016-2021-11-05-170</t>
  </si>
  <si>
    <t>GLN JUGRACK/AGK TOLAKAN/9016-2021-11-05-170/S21102803717</t>
  </si>
  <si>
    <t>412776192/ZSO</t>
  </si>
  <si>
    <t>05-11-2023 PSR M53</t>
  </si>
  <si>
    <t>GLN JUGRACK/412776192/ZSO/S21102803717/5042306580/LMS (SJ DATANG : 06-11-2021/13:00)</t>
  </si>
  <si>
    <t>555-0009231</t>
  </si>
  <si>
    <t>S21102803710</t>
  </si>
  <si>
    <t>9016-2021-11-06-60</t>
  </si>
  <si>
    <t>GLN JUGRACK/AGK TOLAKAN/9016-2021-11-06-60/S21102803710</t>
  </si>
  <si>
    <t>412776201/ZSO</t>
  </si>
  <si>
    <t>GLN JUGRACK/412776201/ZSO/S21102803710/5042314475/LMS (SJ DATANG : 06-11-2021)</t>
  </si>
  <si>
    <t>555-0009234</t>
  </si>
  <si>
    <t>SJ/PDN/21/11/005501</t>
  </si>
  <si>
    <t>GLN LASAH/SJ/PDN/21/11/005501/904021450025/LMS (SJ DATANG : 06-11-2021/09:15)</t>
  </si>
  <si>
    <t>S21102803704</t>
  </si>
  <si>
    <t>9016-2021-11-06-127</t>
  </si>
  <si>
    <t>GLN JUGRACK/AGK TOLAKAN/9016-2021-11-06-127/S21102803704</t>
  </si>
  <si>
    <t>412776197/ZSO</t>
  </si>
  <si>
    <t>06-11-2023 PSR M51</t>
  </si>
  <si>
    <t>GLN JUGRACK/412776197/ZSO/S21102803704/5042321895/LMS (SJ DATANG : 07-11-2021/09:15)</t>
  </si>
  <si>
    <t>S21110600002</t>
  </si>
  <si>
    <t>9016-2021-11-06-105</t>
  </si>
  <si>
    <t>GLN JUGRACK/AGK TOLAKAN/9016-2021-11-06-105/S21110600002</t>
  </si>
  <si>
    <t>412823209/ZSO</t>
  </si>
  <si>
    <t>GLN JUGRACK/412823209/ZSO/S21110600002/5042319149/LMS (SJ DATANG : 07-11-2021/09:45)</t>
  </si>
  <si>
    <t>S21102803694</t>
  </si>
  <si>
    <t>9016-2021-11-06-151</t>
  </si>
  <si>
    <t>GLN JUGRACK/AGK TOLAKAN/9016-2021-11-06-151/S21102803694</t>
  </si>
  <si>
    <t>412776120/ZSO</t>
  </si>
  <si>
    <t>GLN JUGRACK/412776120/ZSO/S21102803694/5042305012/LMS (SJ DATANG : 07-11-2021/10:35)</t>
  </si>
  <si>
    <t>S2110283692/T1106158D/NF/2/06</t>
  </si>
  <si>
    <t>412825327/ZSOV</t>
  </si>
  <si>
    <t>GLN JUGRACK/TOLAKAN AGI + AGK/412825327/ZSOV/S2110283692/T1106158D/NF/2/06/5042320631</t>
  </si>
  <si>
    <t>S21102803692</t>
  </si>
  <si>
    <t>412776177/ZSO</t>
  </si>
  <si>
    <t>GLN JUGRACK/412776177/ZSO/S21102803692/5042320632/LMS (SJ DATANG : 07-11-2021/11:20)</t>
  </si>
  <si>
    <t>S21110406314</t>
  </si>
  <si>
    <t>9016-2021-11-07-40</t>
  </si>
  <si>
    <t>GLN JUGRACK/AGK TOLAKAN/9016-2021-11-07-40/S21110406314</t>
  </si>
  <si>
    <t>412812727/ZSO</t>
  </si>
  <si>
    <t>GLN JUGRACK/412812727/ZSO/S21110406314/5042325736/LMS (SJ DATANG : 07-11-2021/14:07)</t>
  </si>
  <si>
    <t>S21102804159</t>
  </si>
  <si>
    <t>412776724/ZSO/SJ KLT : 001587</t>
  </si>
  <si>
    <t>05-11-2023 S2</t>
  </si>
  <si>
    <t>SPS LASAH/412776724/ZSO/SJ KLT : 001587/S21102804159/5042312757/LMS (SJ DATANG : 07-11-2021/05:37)</t>
  </si>
  <si>
    <t>S21110406316</t>
  </si>
  <si>
    <t>ARIF (MAHRUS)</t>
  </si>
  <si>
    <t>9016-2021-11-07-29</t>
  </si>
  <si>
    <t>GLN JUGRACK/AGK TOLAKAN/9016-2021-11-07-29/S21110406316</t>
  </si>
  <si>
    <t>412812730/ZSO</t>
  </si>
  <si>
    <t>GLN JUGRACK/412812730/ZSO/S21110406316/5042326377/LMS (SJ DATANG : 08-11-2021/09:58)</t>
  </si>
  <si>
    <t>S21110404251</t>
  </si>
  <si>
    <t>412811516/ZSO/SJ KLT : 001588</t>
  </si>
  <si>
    <t>05-11-2023 S</t>
  </si>
  <si>
    <t>SPS LASAH/412811516/ZSO/SJ KLT : 001588/S21110404251/5042321430/LMS (SJ DATANG : 08-11-2021/02:15)</t>
  </si>
  <si>
    <t>S21110406303</t>
  </si>
  <si>
    <t>412812776/ZSO</t>
  </si>
  <si>
    <t>07-11-2023 PSR M52</t>
  </si>
  <si>
    <t>GLN JUGRACK/412812776/ZSO/S21110406303/5042330474/LMS (SJ DATANG : 08-11-2021/11:19)</t>
  </si>
  <si>
    <t>SUMARNO</t>
  </si>
  <si>
    <t>S21110405949</t>
  </si>
  <si>
    <t>412812380/ZSO</t>
  </si>
  <si>
    <t>06-11-2023 L12</t>
  </si>
  <si>
    <t>SPS PALLET/412812380/ZSO/S21110405949/5042321729/LMS (SJ DATANG : 08-11-2021/12:29)</t>
  </si>
  <si>
    <t>S21110406310</t>
  </si>
  <si>
    <t>9016-2021-11-07-45</t>
  </si>
  <si>
    <t>GLN JUGRACK/AGK TOLAKAN/9016-2021-11-07-45/S21110406310</t>
  </si>
  <si>
    <t>412812733/ZSO</t>
  </si>
  <si>
    <t>06-11-2023 PSR M52</t>
  </si>
  <si>
    <t>GLN JUGRACK/412812733/ZSO/S21110406310/5042328698/LMS (SJ DATANG : 08-11-2021/11:59)</t>
  </si>
  <si>
    <t>S21110406312</t>
  </si>
  <si>
    <t>9016-2021-11-07-46</t>
  </si>
  <si>
    <t>GLN JUGRACK/AGK TOLAKAN/9016-2021-11-07-46/S21110406312</t>
  </si>
  <si>
    <t>412812729/ZSO</t>
  </si>
  <si>
    <t>GLN JUGRACK/412812729/ZSO/S21110406312/5042331026/LMS (SJ DATANG : 08-11-2021/13:44)</t>
  </si>
  <si>
    <t>S21102803739</t>
  </si>
  <si>
    <t>9016-2021-11-05-20</t>
  </si>
  <si>
    <t>GLN JUGRACK/AGK TOLAKAN/9016-2021-11-05-20/S21102803739</t>
  </si>
  <si>
    <t>412776039/ZSO</t>
  </si>
  <si>
    <t>06-11-2023 PSR M43</t>
  </si>
  <si>
    <t>GLN JUGRACK/412776039/ZSO/S21102803739/5042291225/LMS (SJ DATANG : 08-11-2021/14:56)</t>
  </si>
  <si>
    <t>555-0009257</t>
  </si>
  <si>
    <t>N 8591 UV</t>
  </si>
  <si>
    <t>S21110406301</t>
  </si>
  <si>
    <t>412813153/ZSO</t>
  </si>
  <si>
    <t>07-11-2023 PSR M53</t>
  </si>
  <si>
    <t>GLN JUGRACK/412813153/ZSO/S21110406301/5042323343/LMS (SJ DATANG : 08-11-2021/16:03)</t>
  </si>
  <si>
    <t>555-0009259</t>
  </si>
  <si>
    <t>555-0009260</t>
  </si>
  <si>
    <t>S21110406300</t>
  </si>
  <si>
    <t>9016-2021-11-08-55</t>
  </si>
  <si>
    <t>GLN JUGRACK/AGK TOLAKAN/9016-2021-11-08-55/S21110406300</t>
  </si>
  <si>
    <t>202/TIV/XI/2021</t>
  </si>
  <si>
    <t>04-11-2023 PSR M52</t>
  </si>
  <si>
    <t>GLN JUGRACK/202/TIV/XI/2021/S21110406300/LMS (SJ DATANG : 09-11-2021/09:16)</t>
  </si>
  <si>
    <t>555-0009263</t>
  </si>
  <si>
    <t>S21110406306</t>
  </si>
  <si>
    <t>9016-2021-11-07-62</t>
  </si>
  <si>
    <t>GLN JUGRACK/AGK TOLAKAN/9016-2021-11-07-62/S21110406306</t>
  </si>
  <si>
    <t>555-0006731</t>
  </si>
  <si>
    <t>SAKUT (AGUS D0</t>
  </si>
  <si>
    <t>GLN JUGRACK/ AGK TOLAKAN/9016-2021-11-07-62/S21110406306</t>
  </si>
  <si>
    <t>SAKUT (AGUS D)</t>
  </si>
  <si>
    <t>412812777/ZSO</t>
  </si>
  <si>
    <t>GLN JUGRACK/412812777/ZSO/S21110406306/5042331032/LMS (SJ DATANG : 09-11-2021/09:16)</t>
  </si>
  <si>
    <t>555-0009266</t>
  </si>
  <si>
    <t>S21110406304</t>
  </si>
  <si>
    <t>9016-2021-11-08-89</t>
  </si>
  <si>
    <t>GLN JUGRACK/AGK TOLAKAN/9016-2021-11-08-89/S21110406304</t>
  </si>
  <si>
    <t>555-0009267</t>
  </si>
  <si>
    <t>272/TIV/XI/2021</t>
  </si>
  <si>
    <t>08-11-2023 PSR M52</t>
  </si>
  <si>
    <t>GLN JUGRACK/272/TIV/XI/2021/S21110406304/LMS (SJ DATANG : 09-11-2021/11:32)</t>
  </si>
  <si>
    <t>S21110406295</t>
  </si>
  <si>
    <t>9016-2021-11-08-103</t>
  </si>
  <si>
    <t>GLN JUGRACK/AGK TOLAKAN/9016-2021-11-08-103/S21110406295</t>
  </si>
  <si>
    <t>412812751/ZSO</t>
  </si>
  <si>
    <t>08-11-2023 PSR M51</t>
  </si>
  <si>
    <t>GLN JUGRACK/412812751/ZSO/S21110406295/5042345954/LMS (SJ DATANG : 09-11-2021/12:37)</t>
  </si>
  <si>
    <t>555-0009270</t>
  </si>
  <si>
    <t>ENTIS (SUTERA JAYA)</t>
  </si>
  <si>
    <t>D 8412 BC</t>
  </si>
  <si>
    <t>S21110406347</t>
  </si>
  <si>
    <t>41283384/ZSO</t>
  </si>
  <si>
    <t>SPS LASAH/41283384/ZSO/S21110406347/5042342667/LMS (SJ DATANG : 09-11-2021/07:50)</t>
  </si>
  <si>
    <t>555-0009271</t>
  </si>
  <si>
    <t>CJE</t>
  </si>
  <si>
    <t>EDI</t>
  </si>
  <si>
    <t>W 8104 NR</t>
  </si>
  <si>
    <t>S21110405972</t>
  </si>
  <si>
    <t>412812476/ZSO</t>
  </si>
  <si>
    <t>02-11-2022 L</t>
  </si>
  <si>
    <t>SPS LASAH/412812476/ZSO/S21110405972/5042348154/LMS (SJ DATANG : 09-11-2021/08:28)</t>
  </si>
  <si>
    <t>S21110404254</t>
  </si>
  <si>
    <t>412810076/ZSO/SJ-KLT/03135/11/2021</t>
  </si>
  <si>
    <t>06-11-2023 S2</t>
  </si>
  <si>
    <t>SPS LASAH/412810076/ZSO/SJ-KLT/03135/11/2021/S21110404254/5042314586/LMS (SJ DATANG : 09-11-2021/11:37)</t>
  </si>
  <si>
    <t>555-0009273</t>
  </si>
  <si>
    <t>FATCHUR</t>
  </si>
  <si>
    <t>S21110406126</t>
  </si>
  <si>
    <t>412812711/ZSO</t>
  </si>
  <si>
    <t>09-11-2023 L6</t>
  </si>
  <si>
    <t>SPS PALLET/412812711/ZSO/S21110406126/5042356178/LMS (SJ DATANG : 09-11-2021/13:10)</t>
  </si>
  <si>
    <t>555-0006735</t>
  </si>
  <si>
    <t>555-0009274</t>
  </si>
  <si>
    <t>SJ/PDN/21/11/005569</t>
  </si>
  <si>
    <t>GLN LASAH/SJ/PDN/21/11/005569/904021460006/LMS (SJ DATANG : 09-11-2021/12:33)</t>
  </si>
  <si>
    <t>555-0009275</t>
  </si>
  <si>
    <t>GLN LASAH/VGK TOLAKAN/719311</t>
  </si>
  <si>
    <t>555-0009276</t>
  </si>
  <si>
    <t>S21110406280</t>
  </si>
  <si>
    <t>412812735/ZSO</t>
  </si>
  <si>
    <t>GLN JUGRACK/412812735/ZSO/S21110406280/5042254039/LMS (SJ DATANG : 09-11-2021/15:37)</t>
  </si>
  <si>
    <t>555-0009277</t>
  </si>
  <si>
    <t>S21110405946</t>
  </si>
  <si>
    <t>412812472/ZSO</t>
  </si>
  <si>
    <t>08-11-2023 L3</t>
  </si>
  <si>
    <t>SPS PALLET/412812472/ZSO/S21110405946/5042365211/LMS (SJ DATANG : 10-11-2021/07:05)</t>
  </si>
  <si>
    <t>555-0006739</t>
  </si>
  <si>
    <t>555-0009278</t>
  </si>
  <si>
    <t>AGUS J</t>
  </si>
  <si>
    <t>S21110405945</t>
  </si>
  <si>
    <t>412812456/ZSO</t>
  </si>
  <si>
    <t>09-11-2023 L2</t>
  </si>
  <si>
    <t>SPS PALLET/412812456/ZSO/S21110405945/5042365830/LMS (SJ DATANG : 10-11-2021/07:05)</t>
  </si>
  <si>
    <t>555-0006740</t>
  </si>
  <si>
    <t>555-0009279</t>
  </si>
  <si>
    <t>S21110406268</t>
  </si>
  <si>
    <t>9016-2021-11-09-58</t>
  </si>
  <si>
    <t>GLN JUGRACK/AGK TOLAKAN/9016-2021-11-09-58/S21110406268</t>
  </si>
  <si>
    <t>555-0009280</t>
  </si>
  <si>
    <t>412813170/ZSO</t>
  </si>
  <si>
    <t>08-11-2023 PSR M53</t>
  </si>
  <si>
    <t>GLN JUGRACK/412813170/ZSO/S21110406268/5042349514/LMS (SJ DATANG : 10-11-2021/09:30)</t>
  </si>
  <si>
    <t>555-0009281</t>
  </si>
  <si>
    <t>S21110406252</t>
  </si>
  <si>
    <t>9016-2021-11-09-97</t>
  </si>
  <si>
    <t>GLN JUGRACK/AGK TOLAKAN/9016-2021-11-09-97/S21110406252</t>
  </si>
  <si>
    <t>555-0009282</t>
  </si>
  <si>
    <t>412813308/ZSO</t>
  </si>
  <si>
    <t>GLN JUGRACK/412813308/ZSO/S21110406252/5042369761/LMS (SJ DATANG : 10-11-2021/09:35)</t>
  </si>
  <si>
    <t>555-0009283</t>
  </si>
  <si>
    <t>S21110406125</t>
  </si>
  <si>
    <t>412812709/ZSO</t>
  </si>
  <si>
    <t>09-11-2023 L4</t>
  </si>
  <si>
    <t>SPS PALLET/412812709/ZSO/S21110406125/5042362324/LMS (SJ DATANG : 10-11-2021/09:24)</t>
  </si>
  <si>
    <t>555-0006743</t>
  </si>
  <si>
    <t>555-0009284</t>
  </si>
  <si>
    <t>S21110406059</t>
  </si>
  <si>
    <t>412812818/ZSO/SJ-PDN/35965/11/2021</t>
  </si>
  <si>
    <t>09-11-2023 L3</t>
  </si>
  <si>
    <t>SPS PALLET/412812818/ZSO/SJ-PDN/35965/11/2021/S21110406059/5042372923/LMS (SJ DATANG : 10-11-2021/09:29)</t>
  </si>
  <si>
    <t>555-0006744</t>
  </si>
  <si>
    <t>555-0009285</t>
  </si>
  <si>
    <t>S21110406262</t>
  </si>
  <si>
    <t>9016-2021-11-09-60</t>
  </si>
  <si>
    <t>GLN JUGRACK/AGK TOLAKAN/9016-2021-11-09-60/S21110406262</t>
  </si>
  <si>
    <t>555-0009286</t>
  </si>
  <si>
    <t>412813171/ZSO</t>
  </si>
  <si>
    <t>09-11-2023 PSR M51</t>
  </si>
  <si>
    <t>GLN JUGRACK/412813171/ZSO/S21110406262/5042365371/LMS (SJ DATANG : 10-11-2021/11:01)</t>
  </si>
  <si>
    <t>555-0009287</t>
  </si>
  <si>
    <t>GLN LASAH/VGK TOLAKAN/0006736</t>
  </si>
  <si>
    <t>555-0009288</t>
  </si>
  <si>
    <t>S21110405938</t>
  </si>
  <si>
    <t>412812299/ZSO</t>
  </si>
  <si>
    <t>10-11-2023 L2</t>
  </si>
  <si>
    <t>SPS PALLET/412812299/ZSO/S21110405938/5042387246/LMS (SJ DATANG : 11-11-2021/08:21)</t>
  </si>
  <si>
    <t>555-0006746</t>
  </si>
  <si>
    <t>555-0009289</t>
  </si>
  <si>
    <t>S21110406245</t>
  </si>
  <si>
    <t>9016-2021-11-10-24</t>
  </si>
  <si>
    <t>GLN JUGRACK/AGK TOLAKAN/9016-2021-11-10-24/S21110406245</t>
  </si>
  <si>
    <t>555-0009290</t>
  </si>
  <si>
    <t>412813269/ZSO</t>
  </si>
  <si>
    <t>09-11-2023 PSR M52</t>
  </si>
  <si>
    <t>GLN JUGRACK/412813269/ZSO/S21110406245/5042344301/LMS (SJ DATANG : 10-11-2021/13:19)</t>
  </si>
  <si>
    <t>555-0009291</t>
  </si>
  <si>
    <t>S21110406243</t>
  </si>
  <si>
    <t>9016-2021-11-10-58</t>
  </si>
  <si>
    <t>GLN JUGRACK/AGK TOLAKAN/9016-2021-11-10-58/S21110406243</t>
  </si>
  <si>
    <t>555-0009292</t>
  </si>
  <si>
    <t>412813176/ZSO</t>
  </si>
  <si>
    <t>GLN JUGRACK/412813176/ZSO/S21110406243/5042369836/LMS (SJ DATANG : 10-11-2021/14:02)</t>
  </si>
  <si>
    <t>555-0009293</t>
  </si>
  <si>
    <t>S21110406232</t>
  </si>
  <si>
    <t>9016-2021-11-10-122</t>
  </si>
  <si>
    <t>GLN JUGRACK/AGK TOLAKAN/9016-2021-11-10-122/S21110406232</t>
  </si>
  <si>
    <t>555-0009294</t>
  </si>
  <si>
    <t>412813178/ZSO</t>
  </si>
  <si>
    <t>10-11-2023 PSR M52</t>
  </si>
  <si>
    <t>GLN JUGRACK/412813178/ZSO/S21110406232/5042380862/LMS (SJ DATANG : 11-11-2021/09:10)</t>
  </si>
  <si>
    <t>555-0009295</t>
  </si>
  <si>
    <t>MARDIYANTO (G-NAW)</t>
  </si>
  <si>
    <t>AD 1818 HU</t>
  </si>
  <si>
    <t>S21110404459</t>
  </si>
  <si>
    <t>412811525/ZSO/SJ KLT : 001592</t>
  </si>
  <si>
    <t>09-11-2023 S2</t>
  </si>
  <si>
    <t>SPS LASAH/412811525/ZSO/SJ KLT : 001592/S21110404459/5042368638/LMS (SJ DATANG : 10-11-2021/22:35)</t>
  </si>
  <si>
    <t>555-0009296</t>
  </si>
  <si>
    <t>N 8143 UW</t>
  </si>
  <si>
    <t>S21110406060</t>
  </si>
  <si>
    <t>412812824/ZSO</t>
  </si>
  <si>
    <t>10-11-2023 L3</t>
  </si>
  <si>
    <t>SPS PALLET/412812824/ZSO/S21110406060/5042385682/LMS (SJ DATANG : 11-11-2021/09:21)</t>
  </si>
  <si>
    <t>555-0006750</t>
  </si>
  <si>
    <t>555-0009297</t>
  </si>
  <si>
    <t>S21110406236</t>
  </si>
  <si>
    <t>9016-2021-11-10-95</t>
  </si>
  <si>
    <t>GLN JUGRACK/AGK TOLAKAN/9016-2021-11-10-95/S21110406236</t>
  </si>
  <si>
    <t>555-0009298</t>
  </si>
  <si>
    <t>412813214/ZSO</t>
  </si>
  <si>
    <t>GLN JUGRACK/412813214/ZSO/S21110406236/5042380885/LMS (SJ DAATNG : 11-11-2021/10:21)</t>
  </si>
  <si>
    <t>555-0009299</t>
  </si>
  <si>
    <t>S21110405936</t>
  </si>
  <si>
    <t>412812184/ZSO</t>
  </si>
  <si>
    <t>SPS PALLET/412812184/ZSO/S21110405936/5042385697/LMS (SJ DATANG : 11-11-2021/09:59)</t>
  </si>
  <si>
    <t>555-0006752</t>
  </si>
  <si>
    <t>555-0009300</t>
  </si>
  <si>
    <t>S21110406215</t>
  </si>
  <si>
    <t>9016-2021-11-11-21</t>
  </si>
  <si>
    <t>GLN JUGRACK/AGK TOLAKAN/9016-2021-11-11-21/S21110406215</t>
  </si>
  <si>
    <t>555-0009301</t>
  </si>
  <si>
    <t>412813215/ZSO</t>
  </si>
  <si>
    <t>10-11-2023 PSR M53</t>
  </si>
  <si>
    <t>GLN JUGRACK/412813215/ZSO/S21110406215/5042387541/LMS (SJ DATANG : 11-11-2021/11:14)</t>
  </si>
  <si>
    <t>555-0009302</t>
  </si>
  <si>
    <t>S21110406205</t>
  </si>
  <si>
    <t>9016-2021-11-11-98</t>
  </si>
  <si>
    <t>GLN JUGRACK/AGK TOLAKAN/9016-2021-11-11-98/S21110406205</t>
  </si>
  <si>
    <t>555-0009303</t>
  </si>
  <si>
    <t>412813142/ZSO</t>
  </si>
  <si>
    <t>GLN JUGRACK/412813142/ZSO/S21110406205/5042397321/LMS (SJ DATANG : 11-11-2021/13:25)</t>
  </si>
  <si>
    <t>555-0009304</t>
  </si>
  <si>
    <t>S21110406052</t>
  </si>
  <si>
    <t>412812825/ZSO</t>
  </si>
  <si>
    <t>11-11-2023 L4</t>
  </si>
  <si>
    <t>SPS PALLET/412812825/ZSO/S21110406052/5042394829/LMS (SJ DATANG : 11-11-2021/13:48)</t>
  </si>
  <si>
    <t>555-0006755</t>
  </si>
  <si>
    <t>555-0009305</t>
  </si>
  <si>
    <t>55-052</t>
  </si>
  <si>
    <t>9057/2021/11/0074</t>
  </si>
  <si>
    <t>09-11-2023 U1</t>
  </si>
  <si>
    <t>SPS LASAH/9057/2021/11/0074/905721460020/LMS (SJ DATANG : 11-11-2021/11:32)</t>
  </si>
  <si>
    <t>555-0009306</t>
  </si>
  <si>
    <t>9057/2021/11/0075</t>
  </si>
  <si>
    <t>08-11-2023 U1</t>
  </si>
  <si>
    <t>SPS LASAH/9057/2021/11/0075/905721460021/LMS (SJ DATANG : 11-11-2021/11:32)</t>
  </si>
  <si>
    <t>555-0009307</t>
  </si>
  <si>
    <t>90572145F003</t>
  </si>
  <si>
    <t>9057/2021/11/0076</t>
  </si>
  <si>
    <t>SPS LASAH/9057/2021/11/0076/90572145F003/LMS (SJ DATANG : 11-11-2021/11:32)</t>
  </si>
  <si>
    <t>555-0009308</t>
  </si>
  <si>
    <t>555-0006756</t>
  </si>
  <si>
    <t>555-0009309</t>
  </si>
  <si>
    <t>L 8745 UW</t>
  </si>
  <si>
    <t>555-0009310</t>
  </si>
  <si>
    <t>S21110406054</t>
  </si>
  <si>
    <t>412812826/ZSO/SJ-PDN/36022/11/2021</t>
  </si>
  <si>
    <t>11-11-2023 L6</t>
  </si>
  <si>
    <t>SPS PALLET/412812826/ZSO/SJ-PDN/36022/11/2021/S21110406054/5042393933/LMS (SJ DATANG : 12-11-2021/05:49)</t>
  </si>
  <si>
    <t>555-0006757</t>
  </si>
  <si>
    <t>555-0009311</t>
  </si>
  <si>
    <t>S21110406202</t>
  </si>
  <si>
    <t>9016-2021-11-11-146</t>
  </si>
  <si>
    <t>GLN JUGRACK/AGI + AGK TOLAKAN/9016-2021-11-11-146/S21110406202</t>
  </si>
  <si>
    <t>555-0009312</t>
  </si>
  <si>
    <t>412813201/ZSO</t>
  </si>
  <si>
    <t>GLN JUGRACK/412813201/ZSO/S21110406202/5042402527/LMS (SJ DATANG : 12-11-2021/08:52)</t>
  </si>
  <si>
    <t>555-0009313</t>
  </si>
  <si>
    <t>SAIFUL A</t>
  </si>
  <si>
    <t>S21110406041</t>
  </si>
  <si>
    <t>412813272/ZSO</t>
  </si>
  <si>
    <t>SPS PALLET/412813272/ZSO/S21110406041/5042402872/LMS (SJ DATANG : 12-11-2021/09:16)</t>
  </si>
  <si>
    <t>555-0006759</t>
  </si>
  <si>
    <t>555-0009314</t>
  </si>
  <si>
    <t>S21110406207</t>
  </si>
  <si>
    <t>9016-2021-11-11-113</t>
  </si>
  <si>
    <t>GLN JUGRACK/AGK TOLAKAN/9016-2021-11-11-113/S21110406207</t>
  </si>
  <si>
    <t>555-0009315</t>
  </si>
  <si>
    <t>412813197/ZSO</t>
  </si>
  <si>
    <t>10-11-2023 PSR M51</t>
  </si>
  <si>
    <t>GLN JUGRACK/412813197/ZSO/S21110406207/5042397577/LMS (SJ DATANG : 12-11-2021/10:12)</t>
  </si>
  <si>
    <t>555-0009316</t>
  </si>
  <si>
    <t>SJ/PDN/21/11/005630</t>
  </si>
  <si>
    <t>10-11-2023 Q</t>
  </si>
  <si>
    <t>GLN LASAH/SJ/PDN/21/11/005630/904021460020/LMS (SJ DATANG : 12-11-2021/08:10)</t>
  </si>
  <si>
    <t>555-0009317</t>
  </si>
  <si>
    <t>S21110404255</t>
  </si>
  <si>
    <t>412811254/ZSO/SJ KLT : 001595</t>
  </si>
  <si>
    <t>10-11-2023 S1</t>
  </si>
  <si>
    <t>SPS LASAH/412811254/ZSO/SJ KLT : 001595/S21110404255/5042390215/LMS (SJ DATANG : 12-11-2021/12:28)</t>
  </si>
  <si>
    <t>555-0009318</t>
  </si>
  <si>
    <t>S21110406185</t>
  </si>
  <si>
    <t>9016-2021-11-12-23</t>
  </si>
  <si>
    <t>GLN JUGRACK/AGK TOLAKAN/9016-2021-11-12-23/S21110406185</t>
  </si>
  <si>
    <t>555-0009319</t>
  </si>
  <si>
    <t>412812769/ZSO</t>
  </si>
  <si>
    <t>11-10-2023 PSR M53</t>
  </si>
  <si>
    <t>GLN JUGRACK/412812769/ZSO/S21110406185/5042400577/LMS (SJ DATANG : 12-11-2021/13:52)</t>
  </si>
  <si>
    <t>555-0009320</t>
  </si>
  <si>
    <t>S21110406175</t>
  </si>
  <si>
    <t>412813221/ZSO</t>
  </si>
  <si>
    <t>11-11-2023 PSR M53</t>
  </si>
  <si>
    <t>GLN JUGRACK/412813221/ZSO/S21110406175/5042393182/LMS (SJ DATANG : 12-11-2021/15:00)</t>
  </si>
  <si>
    <t>555-0009321</t>
  </si>
  <si>
    <t>SYAIFUL A</t>
  </si>
  <si>
    <t>S21110405922</t>
  </si>
  <si>
    <t>412813158/ZSO</t>
  </si>
  <si>
    <t>11-11-2023 L2</t>
  </si>
  <si>
    <t>SPS PALLET/412813158/ZSO/S21110405922/5042415468/LMS (SJ DATANG : 12-11-2021/17:40)</t>
  </si>
  <si>
    <t>555-0006765</t>
  </si>
  <si>
    <t>555-0009322</t>
  </si>
  <si>
    <t>A.SYAIFUL (G-NAW)</t>
  </si>
  <si>
    <t>AD 8199 OH</t>
  </si>
  <si>
    <t>S21110404455</t>
  </si>
  <si>
    <t>412811537/ZSO/SJ KLT : 001597</t>
  </si>
  <si>
    <t>11-11-2023 S2</t>
  </si>
  <si>
    <t>SPS LASAH/412811537/ZSO/SJ KLT : 001597/S21110404455/5042407164/LMS (SJ DATANG : 13-11-2021/03:52)</t>
  </si>
  <si>
    <t>555-0009323</t>
  </si>
  <si>
    <t>S21110405920</t>
  </si>
  <si>
    <t>412813075/ZSO</t>
  </si>
  <si>
    <t>12-11-2023 L1</t>
  </si>
  <si>
    <t>SPS PALLET/412813075/ZSO/S21110405920/5042418973/LMS (SJ DATANG : 13-11-2021/07:34)</t>
  </si>
  <si>
    <t>555-0006766</t>
  </si>
  <si>
    <t>555-0009324</t>
  </si>
  <si>
    <t>S21110406178</t>
  </si>
  <si>
    <t>9016-2021-11-12-104</t>
  </si>
  <si>
    <t>GLN JUGRACK/AGK TOLAKAN/9016-2021-11-12-104/S21110406178</t>
  </si>
  <si>
    <t>555-0009325</t>
  </si>
  <si>
    <t>412813232/ZSO</t>
  </si>
  <si>
    <t>11-11-2023 PSR M51</t>
  </si>
  <si>
    <t>GLN JUGRACK/412813232/ZSO/S21110406178/5042412823/LMS (SJ DATANG : 13-11-2021/09:15)</t>
  </si>
  <si>
    <t>555-0009326</t>
  </si>
  <si>
    <t>GLN JUGRACK/REV 555-0006760</t>
  </si>
  <si>
    <t>555-0006760</t>
  </si>
  <si>
    <t>555-0009327</t>
  </si>
  <si>
    <t>S21110406167</t>
  </si>
  <si>
    <t>412813230/ZSO</t>
  </si>
  <si>
    <t>12-11-2023 PSR M52</t>
  </si>
  <si>
    <t>GLN JUGRACK/412813230/ZSO/S21110406167/5042421043/LMS (SJ DATANG : 13-11-2021/10:12)</t>
  </si>
  <si>
    <t>555-0009328</t>
  </si>
  <si>
    <t>S21110406164/T1112194D/IS/3/12</t>
  </si>
  <si>
    <t>412839027/ZSOV</t>
  </si>
  <si>
    <t>GLN JUGRACK/AGK TOLAKAN/412839027/ZSOV/S21110406164/T1112194D/IS/3/12/5042417076/SWS</t>
  </si>
  <si>
    <t>555-0009329</t>
  </si>
  <si>
    <t>S21110406164</t>
  </si>
  <si>
    <t>412813290/ZSO</t>
  </si>
  <si>
    <t>12-11-2023 PSR M51</t>
  </si>
  <si>
    <t>GLN JUGRACK/412813290/ZSO/S21110406164/5042422168/LMS (SJ DATANG : 13-11-2021/10:14)</t>
  </si>
  <si>
    <t>555-0009330</t>
  </si>
  <si>
    <t>JONI ISKANDAR</t>
  </si>
  <si>
    <t>L 8754 UU</t>
  </si>
  <si>
    <t>S21110404258</t>
  </si>
  <si>
    <t>412810625/ZSO/SJ-KLT/03149/11/2021</t>
  </si>
  <si>
    <t>SPS LASAH/412810625/ZSO/SJ-KLT/03149/11/2021/S21110404258/5042407663/LMS (SJ DATANG : 12-11-2021/23:20)</t>
  </si>
  <si>
    <t>555-0009331</t>
  </si>
  <si>
    <t>SULAIMAN</t>
  </si>
  <si>
    <t>S21110405925</t>
  </si>
  <si>
    <t>412813152/ZSO</t>
  </si>
  <si>
    <t>SPS PALLET/412813152/ZSO/S21110405925/504245796/LMS (SJ DATANG : 13-11-2021/12:24)</t>
  </si>
  <si>
    <t>555-0006770</t>
  </si>
  <si>
    <t>555-0009332</t>
  </si>
  <si>
    <t>GLN LASAH/0006762/VGK TOLAKAN</t>
  </si>
  <si>
    <t>555-0009333</t>
  </si>
  <si>
    <t>SJ/PDN/21/11/005666</t>
  </si>
  <si>
    <t>11-11-2023 Q</t>
  </si>
  <si>
    <t>GLN LASAH/SJ/PDN/21/11/005666/904021460025/LMS (SJ DATANG : 12-11-2021/22:08)</t>
  </si>
  <si>
    <t>555-0009334</t>
  </si>
  <si>
    <t>M.ARIS</t>
  </si>
  <si>
    <t>S21110405911</t>
  </si>
  <si>
    <t>412813045/ZSO</t>
  </si>
  <si>
    <t>13-11-2023 L21</t>
  </si>
  <si>
    <t>SPS PALLET/412813045/ZSO/S21110405911/5042428682/LMS (SJ DATANG : 13-11-2021/13:24)</t>
  </si>
  <si>
    <t>555-0006772</t>
  </si>
  <si>
    <t>555-0009335</t>
  </si>
  <si>
    <t>S21110406154</t>
  </si>
  <si>
    <t>9016-2021-11-13-43</t>
  </si>
  <si>
    <t>GLN JUGRACK/AGK TOLAKAN/9016-2021-11-13-43/S21110406154</t>
  </si>
  <si>
    <t>555-0009336</t>
  </si>
  <si>
    <t>412813227/ZSO</t>
  </si>
  <si>
    <t>12-11-2023 PSR M53</t>
  </si>
  <si>
    <t>GLN JUGRACK/412813227/ZSO/S21110406154/5042420023/LMS (SJ DATANG : 13-11-2021/13:34)</t>
  </si>
  <si>
    <t>555-0009337</t>
  </si>
  <si>
    <t>S21110405915</t>
  </si>
  <si>
    <t>412813106/ZSO</t>
  </si>
  <si>
    <t>13-11-2023 L2</t>
  </si>
  <si>
    <t>SPS PALLET/412813106/ZSO/S21110405915/5042430535/LMS (SJ DATANG : 13-11-2021/14:06)</t>
  </si>
  <si>
    <t>555-0006774</t>
  </si>
  <si>
    <t>555-0009338</t>
  </si>
  <si>
    <t>TRI H</t>
  </si>
  <si>
    <t>S21110406147</t>
  </si>
  <si>
    <t>412813052/ZSO</t>
  </si>
  <si>
    <t>GLN JUGRACK/412813052/ZSO/S21110406147/5042420183/LMS (SJ DATANG : 13-11-2021/14:55)</t>
  </si>
  <si>
    <t>555-0009339</t>
  </si>
  <si>
    <t>S21110406146</t>
  </si>
  <si>
    <t>412813068/ZSO</t>
  </si>
  <si>
    <t>GLN JUGRACK/412813068/ZSO/S21110406146/5042423116/LMS (SJ DATANG : 13-11-2021/15:27)</t>
  </si>
  <si>
    <t>555-0009340</t>
  </si>
  <si>
    <t>S21110406148</t>
  </si>
  <si>
    <t>9016-201-11-13-105</t>
  </si>
  <si>
    <t>GLN JUGRACK/AGK TOLAKAN/9016-201-11-13-105/S21110406148</t>
  </si>
  <si>
    <t>555-0009341</t>
  </si>
  <si>
    <t>412813058/ZSO</t>
  </si>
  <si>
    <t>13-11-2023 PSR M51</t>
  </si>
  <si>
    <t>GLN JUGRACK/412813058/ZSO/S21110406148/5042425613/LMS (SJ DATANG : 14-11-2021/09:14)</t>
  </si>
  <si>
    <t>555-0009342</t>
  </si>
  <si>
    <t>S21110406141</t>
  </si>
  <si>
    <t>9016-2021-11-13-110</t>
  </si>
  <si>
    <t>GLN JUGRACK/AGK TOLAKAN/9016-2021-11-13-110/S21110406141</t>
  </si>
  <si>
    <t>555-0009343</t>
  </si>
  <si>
    <t>412813059/ZSO</t>
  </si>
  <si>
    <t>GLN JUGRACK/412813059/ZSO/S21110406141/5042429298/LMS (SJ DATANG : 14-11-2021/09:11)</t>
  </si>
  <si>
    <t>555-0009344</t>
  </si>
  <si>
    <t>S21110406134</t>
  </si>
  <si>
    <t>412813032/ZSO</t>
  </si>
  <si>
    <t>13-11-2023 PSR M52</t>
  </si>
  <si>
    <t>GLN JUGRACK/412813032/ZSO/S21110406134/5042426634/LMS (SJ DATANG : 14-11-2021/11:52)</t>
  </si>
  <si>
    <t>555-0009345</t>
  </si>
  <si>
    <t>S21111200509</t>
  </si>
  <si>
    <t>9016-2021-11-13-173</t>
  </si>
  <si>
    <t>GLN JUGRACK/AGK TOLAKAN/9016-2021-11-13-173/S21111200509</t>
  </si>
  <si>
    <t>555-0009346</t>
  </si>
  <si>
    <t>412844486/ZSO</t>
  </si>
  <si>
    <t>GLN JUGRACK/412844486/ZSO/S21111200509/5042429940/LMS (SJ DATANG : 14-11-2021/12:30)</t>
  </si>
  <si>
    <t>555-0009347</t>
  </si>
  <si>
    <t>S21111200508</t>
  </si>
  <si>
    <t>9016-2021-11-14-7</t>
  </si>
  <si>
    <t>GLN JUGRACK/AGK TOLAKAN/9016-2021-11-14-7/S21111200508</t>
  </si>
  <si>
    <t>555-0009348</t>
  </si>
  <si>
    <t>412844485/ZSO</t>
  </si>
  <si>
    <t>GLN JUGRACK/412844485/ZSO/S21111200508/5042435418/LMS (SJ DATANG : 14-11-2021/14:15)</t>
  </si>
  <si>
    <t>555-0009349</t>
  </si>
  <si>
    <t>S21110406036</t>
  </si>
  <si>
    <t>412813034/ZSO/SJ-PDN/36153/11/2021</t>
  </si>
  <si>
    <t>13-11-2023 L6</t>
  </si>
  <si>
    <t>SPS PALLET/412813034/ZSO/SJ-PDN/36153/11/2021/S21110406036/5042432080/LMS (SJ DATANG : 15-11-2021/09:57)</t>
  </si>
  <si>
    <t>555-0006782</t>
  </si>
  <si>
    <t>555-0009350</t>
  </si>
  <si>
    <t>S21111301086</t>
  </si>
  <si>
    <t>412855844/ZSO</t>
  </si>
  <si>
    <t>13-11-2023 PSR M53</t>
  </si>
  <si>
    <t>GLN JUGRACK/412855844/ZSO/S21111301086/5042428710/LMS (SJ DATANG : 15-11-2021/10:24)</t>
  </si>
  <si>
    <t>555-0009351</t>
  </si>
  <si>
    <t>GNPP</t>
  </si>
  <si>
    <t>S21110406043</t>
  </si>
  <si>
    <t>412813042/ZSO/SJ-PDN/36127/11/2021</t>
  </si>
  <si>
    <t>13-11-2023 L5</t>
  </si>
  <si>
    <t>SPS PALLET/412813042/ZSO/SJ-PDN/36127/11/2021/S21110406043/5042422839/LMS (SJ DATANG : 15-11-2021/09:59)</t>
  </si>
  <si>
    <t>555-0006784</t>
  </si>
  <si>
    <t>555-0009352</t>
  </si>
  <si>
    <t>S21111200192</t>
  </si>
  <si>
    <t>412844634/ZSO</t>
  </si>
  <si>
    <t>12-11-2023 L2</t>
  </si>
  <si>
    <t>SPS PALLET/412844634/ZSO/S21111200192/5042435927/LMS (SJ DATANG : 15-11-2021/11:17)</t>
  </si>
  <si>
    <t>555-0006785</t>
  </si>
  <si>
    <t>555-0009353</t>
  </si>
  <si>
    <t>S21111200505</t>
  </si>
  <si>
    <t>9016-2021-11-14-38</t>
  </si>
  <si>
    <t>GLN JUGRACK/AGK TOLAKAN/9016-2021-11-14-38/S21111200505</t>
  </si>
  <si>
    <t>555-0009354</t>
  </si>
  <si>
    <t>412844488/ZSO</t>
  </si>
  <si>
    <t>GLN JUGRACK/412844488/ZSO/S21111200505/5042438430/LMS (SJ DATANG : 15-11-2021/11:36)</t>
  </si>
  <si>
    <t>555-0009355</t>
  </si>
  <si>
    <t>S21110406045</t>
  </si>
  <si>
    <t>13-11-2023 L11</t>
  </si>
  <si>
    <t>SPS PALLET/412813045/ZSO/S21110406045/5042426521/LMS (SJ DATANG : 15-11-2021/10:35)</t>
  </si>
  <si>
    <t>555-0006787</t>
  </si>
  <si>
    <t>555-0009356</t>
  </si>
  <si>
    <t>S21110405918</t>
  </si>
  <si>
    <t>412813049/ZSO</t>
  </si>
  <si>
    <t>12-11-202 L3</t>
  </si>
  <si>
    <t>SPS PALLET/412813049/ZSO/S21110405918/5042429086/LMS (SJ DATANG : 15-11-2021/12:47)</t>
  </si>
  <si>
    <t>555-0006788</t>
  </si>
  <si>
    <t>555-0009357</t>
  </si>
  <si>
    <t>S21111200506/T11145D/BK/2/14</t>
  </si>
  <si>
    <t>412814025/ZSOV</t>
  </si>
  <si>
    <t>GLN JUGRACK/AGK TOLAKAN/412814025/ZSOV/S21111200506/T11145D/BK/2/14/5042412944/SWS</t>
  </si>
  <si>
    <t>555-0009358</t>
  </si>
  <si>
    <t>S21111200506</t>
  </si>
  <si>
    <t>412844489/ZSO</t>
  </si>
  <si>
    <t>14-11-2023 PSR M52</t>
  </si>
  <si>
    <t>GLN JUGRACK/412844489/ZSO/S21111200506/5042397870/LMS (SJ DATANG : 15-11-2021/12:59)</t>
  </si>
  <si>
    <t>555-0009359</t>
  </si>
  <si>
    <t>S21111200498</t>
  </si>
  <si>
    <t>412844481/ZSO</t>
  </si>
  <si>
    <t>GLN JUGRACK/412844481/ZSO/S21111200498/5042439819/LMS (SJ DATANG : 15-11-2021/14:00)</t>
  </si>
  <si>
    <t>555-0009360</t>
  </si>
  <si>
    <t>555-0009361</t>
  </si>
  <si>
    <t>SJ/PDN/21/11/005705</t>
  </si>
  <si>
    <t>14-11-2023 Q</t>
  </si>
  <si>
    <t>SPS LASAH/SJ/PDN/21/11/005705/904021470003/LMS (SJ DATANG : 15-11-2021/15:03)</t>
  </si>
  <si>
    <t>555-0009362</t>
  </si>
  <si>
    <t>S21111200499</t>
  </si>
  <si>
    <t>9016-2021-11-15-42</t>
  </si>
  <si>
    <t>GLN JUGRACK/AGK TOLAKAN/9016-2021-11-15-42/S21111200499</t>
  </si>
  <si>
    <t>555-0009363</t>
  </si>
  <si>
    <t>412844433/ZSO</t>
  </si>
  <si>
    <t>GLN JUGRACK/412844433/ZSO/S21111200499/5042445083/LMS (SJ DATANG : 15-11-2021/16:01)</t>
  </si>
  <si>
    <t>555-0009364</t>
  </si>
  <si>
    <t>S21111200496</t>
  </si>
  <si>
    <t>412844490/ZSO</t>
  </si>
  <si>
    <t>GLN JUGRACK/412844490/ZSO/S21111200496/5042447128/LMS (SJ DATANG : 15-11-2021/18:09)</t>
  </si>
  <si>
    <t>555-0009365</t>
  </si>
  <si>
    <t>S21111200487</t>
  </si>
  <si>
    <t>9016-2021-11-15-45</t>
  </si>
  <si>
    <t>GLN JUGRACK/AGK TOLAKAN/9016-2021-11-15-45/S21111200487</t>
  </si>
  <si>
    <t>555-0009366</t>
  </si>
  <si>
    <t>412844484/ZSO</t>
  </si>
  <si>
    <t>14-11-2023 PSR M51</t>
  </si>
  <si>
    <t>GLN JUGRACK/412844484/ZSO/S21111200487/5042442335/LMS (SJ DATANG : 16-11-2021/09:10)</t>
  </si>
  <si>
    <t>555-0009367</t>
  </si>
  <si>
    <t>N 9959 UV</t>
  </si>
  <si>
    <t>S21111200223</t>
  </si>
  <si>
    <t>412844605/ZSO</t>
  </si>
  <si>
    <t>12-11-2023 L6</t>
  </si>
  <si>
    <t>SPS PALLET/412844605/ZSO/S21111200223/5042458388/LMS (SJ DATANG : 16-11-2021/08:25)</t>
  </si>
  <si>
    <t>555-0006794</t>
  </si>
  <si>
    <t>555-0009368</t>
  </si>
  <si>
    <t>S21111211508</t>
  </si>
  <si>
    <t>412855050/ZSO</t>
  </si>
  <si>
    <t>SPS LASAH/412855050/ZSO/S21111211508/5042463154/LMS (SJ DATANG : 16-11-2021/09:44)</t>
  </si>
  <si>
    <t>555-0009369</t>
  </si>
  <si>
    <t>S21111200477</t>
  </si>
  <si>
    <t>9016-2021-11-15-144</t>
  </si>
  <si>
    <t>GLN JUGRACK/AGK TOLAKAN/9016-2021-11-15-144/S21111200477</t>
  </si>
  <si>
    <t>555-0009370</t>
  </si>
  <si>
    <t>412844466/ZSO</t>
  </si>
  <si>
    <t>15-11-2023 PSR M52</t>
  </si>
  <si>
    <t>GLN JUGRACK/412844466/ZSO/S21111200477/5042462041/LMS (SJ DATANG : 16-11-2021/11:00)</t>
  </si>
  <si>
    <t>555-0009371</t>
  </si>
  <si>
    <t>S21111200222</t>
  </si>
  <si>
    <t>412844607/ZSO</t>
  </si>
  <si>
    <t>SPS PALLET/412844607/ZSO/S21111200222/5042471529/LMS (SJ DATANG : 16-11-2021/12:48)</t>
  </si>
  <si>
    <t>555-0006796</t>
  </si>
  <si>
    <t>555-0009372</t>
  </si>
  <si>
    <t>S21111200484/T111590D/EL/2/15</t>
  </si>
  <si>
    <t>412861611/ZSOV</t>
  </si>
  <si>
    <t>GLN JUGRACK/AGK TOLAKAN/412861611/ZSOV/S21111200484/T111590D/EL/2/15/5042456522/SWS</t>
  </si>
  <si>
    <t>555-0009373</t>
  </si>
  <si>
    <t>S21111200484</t>
  </si>
  <si>
    <t>412844483/ZSO</t>
  </si>
  <si>
    <t>GLN JUGRACK/412844483/ZSO/S21111200484/5042455340/LMS (SJ DATANG : 16-11-2021/12:56)</t>
  </si>
  <si>
    <t>555-0009374</t>
  </si>
  <si>
    <t>S21111200475</t>
  </si>
  <si>
    <t>ARIF (ROZIQ)</t>
  </si>
  <si>
    <t>9016-2021-11-15-170</t>
  </si>
  <si>
    <t>GLN JUGRACK/AGK TOLAKAN/9016-2021-11-15-170/S21111200475</t>
  </si>
  <si>
    <t>555-0009375</t>
  </si>
  <si>
    <t>412840791/ZSO</t>
  </si>
  <si>
    <t>15-11-2023 PSR M51</t>
  </si>
  <si>
    <t>GLN JUGRACK/412840791/ZSO/S21111200475/5042460549/LMS (SJ DATANG : 16-11-2021/14:42)</t>
  </si>
  <si>
    <t>555-0009376</t>
  </si>
  <si>
    <t>S21111200469</t>
  </si>
  <si>
    <t>9016-2021-11-16-78</t>
  </si>
  <si>
    <t>GLN JUGRACK/AGK TOLAKAN/9016-2021-11-16-78/S21111200469</t>
  </si>
  <si>
    <t>555-0009377</t>
  </si>
  <si>
    <t>412844449/ZSO</t>
  </si>
  <si>
    <t>GLN JUGRACK/412844449/ZSO/S21111200469/5042454662/LMS (SJ DATANG : 16-11-2021/15:45)</t>
  </si>
  <si>
    <t>555-0009378</t>
  </si>
  <si>
    <t>ISWAN (G-NAW)</t>
  </si>
  <si>
    <t>B 9918 UYT</t>
  </si>
  <si>
    <t>S21111210621</t>
  </si>
  <si>
    <t>412854467/ZSO/SJ KLT : 001602</t>
  </si>
  <si>
    <t>15-11-2023 S</t>
  </si>
  <si>
    <t>SPS LASAH/412854467/ZSO/SJ KLT : 001602/S21111210621/5042467285/LMS (SJ DATANG : 17-11-2021/01:56)</t>
  </si>
  <si>
    <t>555-0009379</t>
  </si>
  <si>
    <t>S21111200467</t>
  </si>
  <si>
    <t>9016-2021-11-16-25</t>
  </si>
  <si>
    <t>GLN JUGRACK/AGK TOLAKAN/9016-2021-11-16-25/S21111200467</t>
  </si>
  <si>
    <t>555-0009380</t>
  </si>
  <si>
    <t>412844450/ZSO</t>
  </si>
  <si>
    <t>16-11-2023 PSR M51</t>
  </si>
  <si>
    <t>GLN JUGRACK/412844450/ZSO/S21111200467/5042459096/LMS (SJ DATANG : 17-11-2021/09:29)</t>
  </si>
  <si>
    <t>555-0009381</t>
  </si>
  <si>
    <t>S2111200461/T111690D/EL/1/16</t>
  </si>
  <si>
    <t>412857299/ZSOV</t>
  </si>
  <si>
    <t>GLN JUGRACK/AGK TOLAKAN/412857299/ZSOV/S2111200461/T111690D/EL/1/16/5042467993/SWS</t>
  </si>
  <si>
    <t>555-0009382</t>
  </si>
  <si>
    <t>S21111200461</t>
  </si>
  <si>
    <t>412844444/ZSO</t>
  </si>
  <si>
    <t>GLN JUGRACK/412844444/ZSO/S21111200461/5042469747/LMS (SJ DATANG : 17-11-2021/11:00)</t>
  </si>
  <si>
    <t>555-0009383</t>
  </si>
  <si>
    <t>MUSYOIB (PANTHERA BIRU)</t>
  </si>
  <si>
    <t>AD 1929 BC</t>
  </si>
  <si>
    <t>S21111210529</t>
  </si>
  <si>
    <t>412852966/ZSO</t>
  </si>
  <si>
    <t>13-11-2023 S1</t>
  </si>
  <si>
    <t>SPS LASAH/412852966/ZSO/S21111210529/5042466701/LMS (SJ DATANG : 17-11-2021/06:18)</t>
  </si>
  <si>
    <t>555-0009384</t>
  </si>
  <si>
    <t>S21111200450</t>
  </si>
  <si>
    <t>9016-2021-11-16-101</t>
  </si>
  <si>
    <t>GLN JUGRACK/AGK TOLAKAN/9016-2021-11-16-101/S21111200450</t>
  </si>
  <si>
    <t>555-0009385</t>
  </si>
  <si>
    <t>412844434/ZSO</t>
  </si>
  <si>
    <t>GLN JUGRACK/412844434/ZSO/S21111200450/5042468038/LMS (SJ DATANG : 17-11-2021/12:31)</t>
  </si>
  <si>
    <t>555-0009386</t>
  </si>
  <si>
    <t>9057/2021/11/0123</t>
  </si>
  <si>
    <t>15-11-2023 U1</t>
  </si>
  <si>
    <t>SPS LASAH/9057/2021/11/0123/905721470023/LMS (SJ DATANG : 17-11-2021/12:37)</t>
  </si>
  <si>
    <t>555-0009387</t>
  </si>
  <si>
    <t>9057/2021/11/0124</t>
  </si>
  <si>
    <t>16-11-2023 U1</t>
  </si>
  <si>
    <t>SPS LASAH/9057/2021/11/0124/905721470024/LMS (SJ DATANG : 17-11-2021/12:37)</t>
  </si>
  <si>
    <t>555-0009388</t>
  </si>
  <si>
    <t>S21111200441</t>
  </si>
  <si>
    <t>9016-2021-11-17-60</t>
  </si>
  <si>
    <t>GLN JUGRACK/AGK TOLAKAN/9016-2021-11-17-60/S21111200441</t>
  </si>
  <si>
    <t>555-0009389</t>
  </si>
  <si>
    <t>412844696/ZSO</t>
  </si>
  <si>
    <t>GLN JUGRACK/412844696/ZSO/S21111200441/5042483304/LMS (SJ DATANG : 17-11-2021/14:55)</t>
  </si>
  <si>
    <t>555-0009390</t>
  </si>
  <si>
    <t>DENI R</t>
  </si>
  <si>
    <t>S2111200215</t>
  </si>
  <si>
    <t>412844597/ZSO</t>
  </si>
  <si>
    <t>17-11-2023 L6</t>
  </si>
  <si>
    <t>SPS PALLET/412844597/ZSO/S2111200215/5042488239/LMS (SJ DATANG : 17-11-2021)</t>
  </si>
  <si>
    <t>555-0006805</t>
  </si>
  <si>
    <t>555-0009391</t>
  </si>
  <si>
    <t>S21111200442</t>
  </si>
  <si>
    <t>412844698/ZSO</t>
  </si>
  <si>
    <t>16-11-2023 PSR M53</t>
  </si>
  <si>
    <t>GLN JUGRACK/412844698/ZSO/S21111200442/5042483975/LMS (SJ DATANG : 17-11-2021)</t>
  </si>
  <si>
    <t>555-0009392</t>
  </si>
  <si>
    <t>555-0006771</t>
  </si>
  <si>
    <t>GLN LASAH/VGK TOLAKAN/555-0006771</t>
  </si>
  <si>
    <t>555-0009393</t>
  </si>
  <si>
    <t>SJ/PDN/21/11/005748</t>
  </si>
  <si>
    <t>16-11-2023 Q</t>
  </si>
  <si>
    <t>GLN LASAH/SJ/PDN/21/11/005748/904021470002/LMS (SJ DATANG : 17-11-2021/07:36)</t>
  </si>
  <si>
    <t>555-0009394</t>
  </si>
  <si>
    <t>SODIK ALWA (PANTHERA BIRU)</t>
  </si>
  <si>
    <t>AD 1463 KQ</t>
  </si>
  <si>
    <t>S21111210525</t>
  </si>
  <si>
    <t>412852965/ZSO</t>
  </si>
  <si>
    <t>16-11-2023 S</t>
  </si>
  <si>
    <t>SPS LASAH/412852965/ZSO/S21111210525/5042481539/LMS (SJ DATANG : 18-11-2021/01:27)</t>
  </si>
  <si>
    <t>555-0009395</t>
  </si>
  <si>
    <t>S21111200211</t>
  </si>
  <si>
    <t>412844610/ZSO</t>
  </si>
  <si>
    <t>SPS PALLET/412844610/ZSO/S21111200211/5042431597/LMS (SJ DATANG : 18-11-2021/06:49)</t>
  </si>
  <si>
    <t>555-0006808</t>
  </si>
  <si>
    <t>555-0009396</t>
  </si>
  <si>
    <t>IRFAN</t>
  </si>
  <si>
    <t>L 8191 UT</t>
  </si>
  <si>
    <t>90402146D004</t>
  </si>
  <si>
    <t>SJ/PDN/21/11/005743</t>
  </si>
  <si>
    <t>SPS LASAH/SJ/PDN/21/11/005743/90402146D004/TURUN DC ALFAMIDI</t>
  </si>
  <si>
    <t>555-0009397</t>
  </si>
  <si>
    <t>9057/2021/11/0114</t>
  </si>
  <si>
    <t>SPS LASAH/9057/2021/11/0114/905721460002/TURUN DC ALFAMIDI</t>
  </si>
  <si>
    <t>555-0009398</t>
  </si>
  <si>
    <t>90572146D001</t>
  </si>
  <si>
    <t>9057/2021/11/0113</t>
  </si>
  <si>
    <t>SPS LASAH/9057/2021/11/0113/90572146D001/TURUN DC ALFAMIDI (KARTON TURUN DEPO PASURUAN)</t>
  </si>
  <si>
    <t>VT.200ML LOCAL 1X48</t>
  </si>
  <si>
    <t>555-0006809</t>
  </si>
  <si>
    <t>KARTON VIT 200 ML</t>
  </si>
  <si>
    <t>555-0009399</t>
  </si>
  <si>
    <t>SPS LASAH/9057/2021/11/0113/90572146D001/TURUN DC ALFAMIDI</t>
  </si>
  <si>
    <t>555-0009400</t>
  </si>
  <si>
    <t>S21111200447</t>
  </si>
  <si>
    <t>9016-2021-11-17-33</t>
  </si>
  <si>
    <t>GLN JUGRACK/AGK TOLAKAN/9016-2021-11-17-33/S21111200447</t>
  </si>
  <si>
    <t>555-0009401</t>
  </si>
  <si>
    <t>412844497/ZSO</t>
  </si>
  <si>
    <t>16-11-2023 PSR M52</t>
  </si>
  <si>
    <t>GLN JUGRACK/412844497/ZSO/S21111200447/5042474675/LMS (SJ DATANG : 18-11-2021/09:27)</t>
  </si>
  <si>
    <t>555-0009402</t>
  </si>
  <si>
    <t>HARYANTO (G-PCL)</t>
  </si>
  <si>
    <t>N 8562 UV</t>
  </si>
  <si>
    <t>S21111209830</t>
  </si>
  <si>
    <t>412849781/ZSO/SJ KLT : 001604</t>
  </si>
  <si>
    <t>SPS LASAH/412849781/ZSO/SJ KLT : 001604/S21111209830/5042464291/TURUN ULA</t>
  </si>
  <si>
    <t>555-0009403</t>
  </si>
  <si>
    <t>S21111200329</t>
  </si>
  <si>
    <t>9016-2021-11-17-97</t>
  </si>
  <si>
    <t>GLN JUGRACK/AGK TOLAKAN/9016-2021-11-17-97/S21111200329</t>
  </si>
  <si>
    <t>555-0009404</t>
  </si>
  <si>
    <t>412844463/ZSO</t>
  </si>
  <si>
    <t>GLN JUGRACK/412844463/ZSO/S21111200329/5042490507/LMS (SJ DATANG : 18-11-2021/11:09)</t>
  </si>
  <si>
    <t>555-0009405</t>
  </si>
  <si>
    <t>S21111200213</t>
  </si>
  <si>
    <t>412844596/ZSO</t>
  </si>
  <si>
    <t>SPS PALLET/412844596/ZSO/S21111200213/5042489303/LMS (SJ DATANG : 18-11-2021/09:58)</t>
  </si>
  <si>
    <t>555-0006812</t>
  </si>
  <si>
    <t>555-0009406</t>
  </si>
  <si>
    <t>S21111200331</t>
  </si>
  <si>
    <t>9016-2021-11-17-92</t>
  </si>
  <si>
    <t>GLN JUGRACK/AGK TOLAKAN/9016-2021-11-17-92/S21111200331</t>
  </si>
  <si>
    <t>555-0009407</t>
  </si>
  <si>
    <t>412844462/ZSO</t>
  </si>
  <si>
    <t>17-11-2023 PSR M51</t>
  </si>
  <si>
    <t>GLN JUGRACK/412844462/ZSO/S21111200331/5042488304/LMS (SJ DATANG : 18-11-2021/13:22)</t>
  </si>
  <si>
    <t>555-0009408</t>
  </si>
  <si>
    <t>S21111200217</t>
  </si>
  <si>
    <t>412844600/ZSO</t>
  </si>
  <si>
    <t>SPS PALLET/412844600/ZSO/S21111200217/50424777790/TURUN ULA</t>
  </si>
  <si>
    <t>555-0006814</t>
  </si>
  <si>
    <t>555-0009409</t>
  </si>
  <si>
    <t>555-0006815</t>
  </si>
  <si>
    <t>555-0009410</t>
  </si>
  <si>
    <t>555-0006816</t>
  </si>
  <si>
    <t>555-0009411</t>
  </si>
  <si>
    <t>S21111200183</t>
  </si>
  <si>
    <t>412844400/ZSO</t>
  </si>
  <si>
    <t>17-11-2023 L22</t>
  </si>
  <si>
    <t>SPS PALLET/412844400/ZSO/S21111200183/5042504231/LMS (SJ DATANG : 18-11-2021/14:12)</t>
  </si>
  <si>
    <t>555-0006817</t>
  </si>
  <si>
    <t>555-0009412</t>
  </si>
  <si>
    <t>S21111203510/T117108D/ZK/2/17</t>
  </si>
  <si>
    <t>412801558/ZSOV</t>
  </si>
  <si>
    <t>GLN JUGRACK/AGK TOLAKAN/412801558/ZSOV/S21111203510/T117108D/ZK/2/17/5042494666/SWS</t>
  </si>
  <si>
    <t>555-0009413</t>
  </si>
  <si>
    <t>S21111200307</t>
  </si>
  <si>
    <t>412840766/ZSO</t>
  </si>
  <si>
    <t>GLN JUGRACK/412840766/ZSO/S21111200307/5042497935/LMS (SJ DATANG : 18-11-2021/15:54)</t>
  </si>
  <si>
    <t>555-0009414</t>
  </si>
  <si>
    <t>S21111200313</t>
  </si>
  <si>
    <t>412844680/ZSO</t>
  </si>
  <si>
    <t>18-11-2023 PSR M52</t>
  </si>
  <si>
    <t>GLN JUGRACK/412844680/ZSO/S21111200313/5042510363/LMS (SJ DATANG : 18-11-2021/16:27)</t>
  </si>
  <si>
    <t>555-0009415</t>
  </si>
  <si>
    <t>N 8815 UW</t>
  </si>
  <si>
    <t>S21111200210</t>
  </si>
  <si>
    <t>412844589/ZSO</t>
  </si>
  <si>
    <t>18-11-2023 L4</t>
  </si>
  <si>
    <t>SPS PALLET/412844589/ZSO/S21111200210/5042511863/LMS (SJ DATANG : 19-11-2021/07:25)</t>
  </si>
  <si>
    <t>555-0006821</t>
  </si>
  <si>
    <t>555-0009416</t>
  </si>
  <si>
    <t>AGUS PARJONO(G-NAW)</t>
  </si>
  <si>
    <t>S21111210620</t>
  </si>
  <si>
    <t>412854465/ZSO/SJ KLT : 001610</t>
  </si>
  <si>
    <t>17-11-2023 S2</t>
  </si>
  <si>
    <t>SPS LASAH/412854465/ZSO/SJ KLT : 001610/S21111210620/5042417195/LMS (SJ DATANG : 19-11-2021/02:51)</t>
  </si>
  <si>
    <t>555-0009417</t>
  </si>
  <si>
    <t>S21111200309</t>
  </si>
  <si>
    <t>9016-2021-11-17-181</t>
  </si>
  <si>
    <t>GLN JUGRACK/AGK TOLAKAN/9016-2021-11-17-181/S21111200309</t>
  </si>
  <si>
    <t>555-0009418</t>
  </si>
  <si>
    <t>42840779/ZSO</t>
  </si>
  <si>
    <t>GLN JUGRACK/42840779/ZSO/S21111200309/5042499724/LMS (SJ DATANG : 19-11-2021/09:15)</t>
  </si>
  <si>
    <t>555-0009419</t>
  </si>
  <si>
    <t>S21111200206</t>
  </si>
  <si>
    <t>412844598/ZSO/SJ-PDN/36400/11/2021</t>
  </si>
  <si>
    <t>18-11-2023 L6</t>
  </si>
  <si>
    <t>SPS PALLET/412844598/ZSO/SJ-PDN/36400/11/2021/S21111200206/5042515386/LMS (SJ DATANG : 19-11-2021/09:00)</t>
  </si>
  <si>
    <t>555-0006823</t>
  </si>
  <si>
    <t>555-0009420</t>
  </si>
  <si>
    <t>S21111200181</t>
  </si>
  <si>
    <t>412844630/ZSO</t>
  </si>
  <si>
    <t>18-11-2023 L12</t>
  </si>
  <si>
    <t>SPS PALLET/412844630/ZSO/S21111200181/5042520563/LMS (SJ DATANG : 19-11-2021/10:00)</t>
  </si>
  <si>
    <t>555-0006824</t>
  </si>
  <si>
    <t>555-0009421</t>
  </si>
  <si>
    <t>S21111200303</t>
  </si>
  <si>
    <t>9016-2021-11-18-89</t>
  </si>
  <si>
    <t>GLN JUGRACK/AGK TOLAKAN/9016-2021-11-18-89/S21111200303</t>
  </si>
  <si>
    <t>555-0009422</t>
  </si>
  <si>
    <t>412838639/ZSO</t>
  </si>
  <si>
    <t>GLN JUGRACK/412838639/ZSO/S21111200303/5042508140/LMS (SJ DATANG : 19-11-2021/13:12)</t>
  </si>
  <si>
    <t>555-0009423</t>
  </si>
  <si>
    <t>S21111200305</t>
  </si>
  <si>
    <t>9016-2021-11-18-110</t>
  </si>
  <si>
    <t>GLN JUGRACK/AGK TOLAKAN/9016-2021-11-18-110/S21111200305</t>
  </si>
  <si>
    <t>555-0009424</t>
  </si>
  <si>
    <t>412844695/ZSO</t>
  </si>
  <si>
    <t>18-11-2023 PSR M51</t>
  </si>
  <si>
    <t>GLN JUGRACK/412844695/ZSO/S21111200305/5042506346/LMS (SJ DATANG : 19-11-2021/14:53)</t>
  </si>
  <si>
    <t>555-0009425</t>
  </si>
  <si>
    <t>GLN JUGRACK/REV 412844695/ZSO/S21111200305/5042506346/LMS (SJ DATANG : 19-11-2021/14:53)</t>
  </si>
  <si>
    <t>555-0006827</t>
  </si>
  <si>
    <t>555-0009426</t>
  </si>
  <si>
    <t>SJ/PDN/21/11/005807</t>
  </si>
  <si>
    <t>GLN LASAH/SJ/PDN/21/11/005807/904021470022/LMS (SJ DATANG : 19-11-2021/12:36)</t>
  </si>
  <si>
    <t>555-0009427</t>
  </si>
  <si>
    <t>S21111200300</t>
  </si>
  <si>
    <t>9016-2021-11-18-140</t>
  </si>
  <si>
    <t>GLN JUGRACK/AGK TOLAKAN/9016-2021-11-18-140/S21111200300</t>
  </si>
  <si>
    <t>555-0009428</t>
  </si>
  <si>
    <t>412840771/ZSO</t>
  </si>
  <si>
    <t>GLN JUGRACK/412840771/ZSO/S21111200300/5042508557/LMS (SJ DATANG : 19-11-2021/15:45)</t>
  </si>
  <si>
    <t>555-0009429</t>
  </si>
  <si>
    <t>555-0006807</t>
  </si>
  <si>
    <t>GLN LASAH/VGK TOLAKAN/555-0006807</t>
  </si>
  <si>
    <t>555-0009430</t>
  </si>
  <si>
    <t>S21111200285</t>
  </si>
  <si>
    <t>9016-2021-11-19-3</t>
  </si>
  <si>
    <t>GLN JUGRACK/AGK TOLAKAN/9016-2021-11-19-3/S21111200285</t>
  </si>
  <si>
    <t>555-0009431</t>
  </si>
  <si>
    <t>412840776/ZSO</t>
  </si>
  <si>
    <t>GLN JUGRACK/412840776/ZSO/S21111200285/5042518407/LMS (SJ DATANG : 19-11-2021/16:29)</t>
  </si>
  <si>
    <t>555-0009432</t>
  </si>
  <si>
    <t>S21111200199</t>
  </si>
  <si>
    <t>412844500/ZSO</t>
  </si>
  <si>
    <t>19-11-2023 L6</t>
  </si>
  <si>
    <t>SPS PALLET/412844500/ZSO/S21111200199/5042475019/LMS (SJ DATANG : 20-11-2021/08:03)</t>
  </si>
  <si>
    <t>555-0006832</t>
  </si>
  <si>
    <t>555-0009433</t>
  </si>
  <si>
    <t>KARYONO</t>
  </si>
  <si>
    <t>90402146D007</t>
  </si>
  <si>
    <t>SJ/PDN/21/11/005821</t>
  </si>
  <si>
    <t>19-11-2023 Q</t>
  </si>
  <si>
    <t>SPS LASAH/SJ/PDN/21/11/005821/90402146D007/LMS (SJ DATANG : 20-11-2021/07:28)</t>
  </si>
  <si>
    <t>555-0009434</t>
  </si>
  <si>
    <t>S21111200276</t>
  </si>
  <si>
    <t>9016-2021-11-19-90</t>
  </si>
  <si>
    <t>GLN JUGRACK/AGK TOLAKAN/9016-2021-11-19-90/S21111200276</t>
  </si>
  <si>
    <t>555-0009435</t>
  </si>
  <si>
    <t>4128444425/ZSO</t>
  </si>
  <si>
    <t>GLN JUGRACK/4128444425/ZSO/S21111200276/5042528209/LMS (SJ DATANG : 20-11-2021/08:43)</t>
  </si>
  <si>
    <t>555-0009436</t>
  </si>
  <si>
    <t>S21111200200</t>
  </si>
  <si>
    <t>412844613/ZSO</t>
  </si>
  <si>
    <t>19-11-2023 L5</t>
  </si>
  <si>
    <t>SPS PALLET/412844613/ZSO/S21111200200/5042533980/LMS (SJ DATANG : 20-11-2021/09:23)</t>
  </si>
  <si>
    <t>555-0006836</t>
  </si>
  <si>
    <t>555-0009437</t>
  </si>
  <si>
    <t>555-0006835</t>
  </si>
  <si>
    <t>555-0009438</t>
  </si>
  <si>
    <t>S21111200176</t>
  </si>
  <si>
    <t>412844620/ZSO</t>
  </si>
  <si>
    <t>19-11-2023 L 21</t>
  </si>
  <si>
    <t>SPS PALLET/412844620/ZSO/S21111200176/5042533102/LMS (SJ DATANG : 20-11-2021/10:16)</t>
  </si>
  <si>
    <t>555-0006837</t>
  </si>
  <si>
    <t>555-0009439</t>
  </si>
  <si>
    <t>S21111200178</t>
  </si>
  <si>
    <t>412844619/ZSO/SJ-PDN/36455/11/2021</t>
  </si>
  <si>
    <t>19-11-2023 L42</t>
  </si>
  <si>
    <t>SPS PALLET/412844619/ZSO/SJ-PDN/36455/11/2021/S21111200178/5042533579/LMS (SJ DATANG : 20-11-2021/10:20)</t>
  </si>
  <si>
    <t>555-0006838</t>
  </si>
  <si>
    <t>555-0009440</t>
  </si>
  <si>
    <t>S21111200273</t>
  </si>
  <si>
    <t>9016-2021-11-19-114</t>
  </si>
  <si>
    <t>GLN JUGRACK/AGK TOLAKAN/9016-2021-11-19-114/S21111200273</t>
  </si>
  <si>
    <t>555-0009441</t>
  </si>
  <si>
    <t>412844417/ZSO</t>
  </si>
  <si>
    <t>18-11-2023 PSR M53</t>
  </si>
  <si>
    <t>GLN JUGRACK/412844417/ZSO/S21111200273/5042530928/LMS (SJ DATANG : 20-11-2021/13:40)</t>
  </si>
  <si>
    <t>555-0009442</t>
  </si>
  <si>
    <t>S21111200267</t>
  </si>
  <si>
    <t>9016-2021-11-19-132</t>
  </si>
  <si>
    <t>GLN JUGRACK/AGK TOLAKAN/9016-2021-11-19-132/S21111200267</t>
  </si>
  <si>
    <t>555-0009443</t>
  </si>
  <si>
    <t>412844415/ZSO</t>
  </si>
  <si>
    <t>19-11-2023 PSR M51</t>
  </si>
  <si>
    <t>GLN JUGRACK/412844415/ZSO/S21111200267/5042531187/LMS (SJ DATANG : 20-11-2021/13:40)</t>
  </si>
  <si>
    <t>555-0009444</t>
  </si>
  <si>
    <t>S21111200260</t>
  </si>
  <si>
    <t>9016-2021-11-19-147</t>
  </si>
  <si>
    <t>GLN JUGRACK/AGK TOLAKAN/9016-2021-11-19-147/S21111200260</t>
  </si>
  <si>
    <t>555-0009445</t>
  </si>
  <si>
    <t>412844405/ZSO</t>
  </si>
  <si>
    <t>GLN JUGRACK/412844405/ZSO/S21111200260/5042531188/LMS (SJ DATANG : 20-11-2021/15:48)</t>
  </si>
  <si>
    <t>555-0009446</t>
  </si>
  <si>
    <t>MAHRUS (ROZIQ)</t>
  </si>
  <si>
    <t>S21111200245</t>
  </si>
  <si>
    <t>9016-2021-11-20-40</t>
  </si>
  <si>
    <t>GLN JUGRACK/AGK TOLAKAN/9016-2021-11-20-40/S21111200245</t>
  </si>
  <si>
    <t>555-0009447</t>
  </si>
  <si>
    <t>412844640/ZSO</t>
  </si>
  <si>
    <t>20-11-2023 PSR M51</t>
  </si>
  <si>
    <t>GLN JUGRACK/412844640/ZSO/S21111200245/5042531679/LMS (SJ DATANG : 21-11-2021/07:48)</t>
  </si>
  <si>
    <t>555-0009448</t>
  </si>
  <si>
    <t>S21111200228</t>
  </si>
  <si>
    <t>412844586/ZSO</t>
  </si>
  <si>
    <t>GLN JUGRACK/412844586/ZSO/S21111200228/5042543970/LMS (SJ DATANG : 21-11-2021/10:58)</t>
  </si>
  <si>
    <t>555-0009449</t>
  </si>
  <si>
    <t>GLN LASAH/VGK TOLAKAN/745837</t>
  </si>
  <si>
    <t>555-0009450</t>
  </si>
  <si>
    <t>SJ/PDN/21/11/005829</t>
  </si>
  <si>
    <t>17-11-2023 Q</t>
  </si>
  <si>
    <t>GLN LASAH/SJ/PDN/21/11/005829/904021470026/LMS (SJ DATANG : 20-11-2021/13:26)</t>
  </si>
  <si>
    <t>555-0009451</t>
  </si>
  <si>
    <t>S21111200196</t>
  </si>
  <si>
    <t>412840796/ZSO</t>
  </si>
  <si>
    <t>20-11-2023 L6</t>
  </si>
  <si>
    <t>SPS PALLET/412840796/ZSO/S21111200196/5042541347/LMS (SJ DATANG : 22-11-2021/07:38)</t>
  </si>
  <si>
    <t>555-0006845</t>
  </si>
  <si>
    <t>555-0009452</t>
  </si>
  <si>
    <t>S21111203439</t>
  </si>
  <si>
    <t>9016-2021-11-20-95</t>
  </si>
  <si>
    <t>GLN JUGRACK/AGK TOLAKAN/9016-2021-11-20-95/S21111203439</t>
  </si>
  <si>
    <t>555-0009453</t>
  </si>
  <si>
    <t>AGUNG PUJIANTO (G-NAW)</t>
  </si>
  <si>
    <t>B 9018 SK</t>
  </si>
  <si>
    <t>S21111210618</t>
  </si>
  <si>
    <t>412855092/ZSO/SJ KLT : 001616</t>
  </si>
  <si>
    <t>19-11-2023 S2</t>
  </si>
  <si>
    <t>SPS LASAH/412855092/ZSO/SJ KLT : 001616/S21111210618/5042537419/LMS (SJ DATANG : 22-11-2021/02:59)</t>
  </si>
  <si>
    <t>555-0009454</t>
  </si>
  <si>
    <t>S21111200193</t>
  </si>
  <si>
    <t>412840797/ZSO</t>
  </si>
  <si>
    <t>SPS PALLET/412840797/ZSO/S21111200193/5042533488/LMS (SJ DATANG : 22-11-2021/08:50)</t>
  </si>
  <si>
    <t>555-0006847</t>
  </si>
  <si>
    <t>555-0009455</t>
  </si>
  <si>
    <t>S21111900600</t>
  </si>
  <si>
    <t>9016-2021-11-20-182</t>
  </si>
  <si>
    <t>GLN JUGRACK/AGK TOLAKAN/9016-2021-11-20-182/S21111900600</t>
  </si>
  <si>
    <t>555-0009456</t>
  </si>
  <si>
    <t>412876932/ZSO</t>
  </si>
  <si>
    <t>20-11-2023 PSR M53</t>
  </si>
  <si>
    <t>GLN JUGRACK/412876932/ZSO/S21111900600/5042548287/LMS (SJ DATANG : 22-11-2021/13:07)</t>
  </si>
  <si>
    <t>555-0009457</t>
  </si>
  <si>
    <t>S21111900596</t>
  </si>
  <si>
    <t>9016-2021-11-21-6</t>
  </si>
  <si>
    <t>GLN JUGRACK/AGK TOLAKAN/9016-2021-11-21-6/S21111900596</t>
  </si>
  <si>
    <t>555-0009458</t>
  </si>
  <si>
    <t>412876894/ZSO</t>
  </si>
  <si>
    <t>GLN JUGRACK/412876894/ZSO/S21111900596/5042547695/LMS (SJ DATANG : 22-11-2021/13:55)</t>
  </si>
  <si>
    <t>555-0009459</t>
  </si>
  <si>
    <t>SAKUT (NUR CHOLIS)</t>
  </si>
  <si>
    <t>S21111200249</t>
  </si>
  <si>
    <t>9016-2021-11-20-25</t>
  </si>
  <si>
    <t>GLN JUGRACK/AGK TOLAKAN/9016-2021-11-20-25/S21111200249</t>
  </si>
  <si>
    <t>555-0009460</t>
  </si>
  <si>
    <t>412844627/ZSO</t>
  </si>
  <si>
    <t>GLN JUGRACK/412844627/ZSO/S21111200249/5042537081/LMS (SJ DATANG : 22-11-2021/15:44)</t>
  </si>
  <si>
    <t>555-0009461</t>
  </si>
  <si>
    <t>S21111900591</t>
  </si>
  <si>
    <t>412876924/ZSO</t>
  </si>
  <si>
    <t>GLN JUGRACK/412876924/ZSO/S21111900591/5042554535/LMS (SJ DATANG : 22-11-2021/17:26)</t>
  </si>
  <si>
    <t>555-0009462</t>
  </si>
  <si>
    <t>555-0009463</t>
  </si>
  <si>
    <t>JUMANTO  (G-NAW)</t>
  </si>
  <si>
    <t>B 9009 MI</t>
  </si>
  <si>
    <t>S21111911218</t>
  </si>
  <si>
    <t>412874467/ZSO/SJ KLT : 001619</t>
  </si>
  <si>
    <t>20-11-2023 S2</t>
  </si>
  <si>
    <t>SPS LASAH/412874467/ZSO/SJ KLT : 001619/S21111911218/5042560401/LMS (SJ DATANG : 23-11-2021/03:12)</t>
  </si>
  <si>
    <t>555-0009464</t>
  </si>
  <si>
    <t>S21111900593</t>
  </si>
  <si>
    <t>412876929/ZSO</t>
  </si>
  <si>
    <t>20-11-2023 PSR M52</t>
  </si>
  <si>
    <t>GLN JUGRACK/412876929/ZSO/S21111900593/5042553341/LMS (SJ DATANG : 23-11-2021/09:14)</t>
  </si>
  <si>
    <t>555-0009465</t>
  </si>
  <si>
    <t>B 9449 TCD</t>
  </si>
  <si>
    <t>S21111910131</t>
  </si>
  <si>
    <t>412882811/ZSO</t>
  </si>
  <si>
    <t>SPS LASAH/412882811/ZSO/S21111910131/5042574373/LMS (SJ DATANG : 23-11-2021/06:04)</t>
  </si>
  <si>
    <t>555-0009466</t>
  </si>
  <si>
    <t>S21111900588</t>
  </si>
  <si>
    <t>412876905/ZSO</t>
  </si>
  <si>
    <t>21-11-2023 PSR M51</t>
  </si>
  <si>
    <t>GLN JUGRACK/412876905/ZSO/S21111900588/5042566889/LMS (SJ DATANG : 23-11-2021/10:40)</t>
  </si>
  <si>
    <t>555-0009467</t>
  </si>
  <si>
    <t>S21111900583</t>
  </si>
  <si>
    <t>412876896/ZSO</t>
  </si>
  <si>
    <t>GLN JUGRACK/412876896/ZSO/S21111900583/5042569706/LMS (SJ DATANG : 23-11-2021/10:04)</t>
  </si>
  <si>
    <t>555-0009468</t>
  </si>
  <si>
    <t>S21111900572</t>
  </si>
  <si>
    <t>412876933/ZSO</t>
  </si>
  <si>
    <t>22-11-2023 PSR M52</t>
  </si>
  <si>
    <t>GLN JUGRACK/412876933/ZSO/S21111900572/5042570734/LMS (SJ DATANG : 23-11-2021/11:45)</t>
  </si>
  <si>
    <t>555-0009469</t>
  </si>
  <si>
    <t>AKHMAD NOFA</t>
  </si>
  <si>
    <t>SJ/PDN/21/11/005854</t>
  </si>
  <si>
    <t>18-11-2023 Q</t>
  </si>
  <si>
    <t>SPS LASAH/SJ/PDN/21/11/005854/904021480002/LMS (SJ DATANG : 23-11-2021/11:50)</t>
  </si>
  <si>
    <t>555-0009470</t>
  </si>
  <si>
    <t>L 8790 UT</t>
  </si>
  <si>
    <t>555-0009471</t>
  </si>
  <si>
    <t>N 9953 UW</t>
  </si>
  <si>
    <t>555-0009472</t>
  </si>
  <si>
    <t>ARIF (ZAKARIAH)</t>
  </si>
  <si>
    <t>S21111900575</t>
  </si>
  <si>
    <t>412876846/ZSO</t>
  </si>
  <si>
    <t>19-11-2023 PSR M53</t>
  </si>
  <si>
    <t>GLN JUGRACK/412876846/ZSO/S21111900575/5042574557/LMS (SJ DATANG : 23-11-2021/15:05)</t>
  </si>
  <si>
    <t>555-0009473</t>
  </si>
  <si>
    <t>S21111900570</t>
  </si>
  <si>
    <t>9016-2021-11-22-24</t>
  </si>
  <si>
    <t>GLN JUGRACK/AGK TOLAKAN/9016-2021-11-22-24/S21111900570</t>
  </si>
  <si>
    <t>555-0009474</t>
  </si>
  <si>
    <t>412876847/ZSO</t>
  </si>
  <si>
    <t>22-11-2023 PSR M53</t>
  </si>
  <si>
    <t>GLN JUGRACK/412876847/ZSO/S21111900570/5042571256/LMS (SJ DATANG : 23-11-2021/16:22)</t>
  </si>
  <si>
    <t>555-0009475</t>
  </si>
  <si>
    <t>S21111911020</t>
  </si>
  <si>
    <t>412886627/ZSO</t>
  </si>
  <si>
    <t>22-11-2023 L5</t>
  </si>
  <si>
    <t>SPS PALLET/412886627/ZSO/S21111911020/5042576141/LMS (SJ DATANG : 24-11-2021/07:42)</t>
  </si>
  <si>
    <t>555-0006859</t>
  </si>
  <si>
    <t>555-0009476</t>
  </si>
  <si>
    <t>111569/S21111911020</t>
  </si>
  <si>
    <t>412857311/ZSFC</t>
  </si>
  <si>
    <t>SPS PALLET/412857311/ZSFC/111569/S21111911020/5042578511/FOC</t>
  </si>
  <si>
    <t>555-0009477</t>
  </si>
  <si>
    <t>S21111900569</t>
  </si>
  <si>
    <t>9016-2021-11-23-85</t>
  </si>
  <si>
    <t>GLN JUGRACK/AGK TOLAKAN/9016-2021-11-23-85/S21111900569</t>
  </si>
  <si>
    <t>555-0009478</t>
  </si>
  <si>
    <t>412876920/ZSO</t>
  </si>
  <si>
    <t>21-11-2023 PSR M53</t>
  </si>
  <si>
    <t>GLN JUGRACK/412876920/ZSO/S21111900569/5042582095/LMS (SJ DATANG : 24-11-2021/10:20)</t>
  </si>
  <si>
    <t>555-0009479</t>
  </si>
  <si>
    <t>S21111900559</t>
  </si>
  <si>
    <t>412876914/ZSO</t>
  </si>
  <si>
    <t>23-11-2023 PSR M53</t>
  </si>
  <si>
    <t>GLN JUGRACK/412876914/ZSO/S21111900559/5042588971/LMS (SJ DATANG : 24-11-2021/11:11)</t>
  </si>
  <si>
    <t>555-0009480</t>
  </si>
  <si>
    <t>S21111900550</t>
  </si>
  <si>
    <t>9016-2021-11-23-182</t>
  </si>
  <si>
    <t>GLN JUGRACK/AGK TOLAKAN/9016-2021-11-23-182</t>
  </si>
  <si>
    <t>555-0009481</t>
  </si>
  <si>
    <t>412876842/ZSO</t>
  </si>
  <si>
    <t>23-11-2023 PSR M51</t>
  </si>
  <si>
    <t>GLN JUGRACK/412876842/ZSO/S21111900550/5042592613/LMS (SJ DATANG : 24-11-2021/14:15)</t>
  </si>
  <si>
    <t>555-0009482</t>
  </si>
  <si>
    <t>SJ/PDN/21/11/005855</t>
  </si>
  <si>
    <t>22-11-2023 Q</t>
  </si>
  <si>
    <t>GLN LASAH/SJ/PDN/21/11/005855/904021480003/LMS (SJ DATANG : 24-11-2021/09:19)</t>
  </si>
  <si>
    <t>555-0009483</t>
  </si>
  <si>
    <t>N 8203 UV</t>
  </si>
  <si>
    <t>S21111911022</t>
  </si>
  <si>
    <t>412886824/ZSO/SJ-PDN/36622/11/2021</t>
  </si>
  <si>
    <t>24-11-2023 L6</t>
  </si>
  <si>
    <t>SPS PALLET/S21111911022/412886824/ZSO/SJ-PDN/36622/11/2021/5042604847/LMS (SJ DATANG : 24-11-2021/14:36)</t>
  </si>
  <si>
    <t>555-0006863</t>
  </si>
  <si>
    <t>555-0009484</t>
  </si>
  <si>
    <t>S21111911022/111580</t>
  </si>
  <si>
    <t>412868800/ZSFC</t>
  </si>
  <si>
    <t>SPS PALLET/412868800/ZSFC/S21111911022/111580/5042604165/FOC</t>
  </si>
  <si>
    <t>555-0009485</t>
  </si>
  <si>
    <t>S21111900543</t>
  </si>
  <si>
    <t>9016-2021-11-23-109</t>
  </si>
  <si>
    <t>GLN JUGRACK/AGK TOLAKAN/9016-2021-11-23-109/S21111900543</t>
  </si>
  <si>
    <t>555-0009486</t>
  </si>
  <si>
    <t>412876829/ZSO</t>
  </si>
  <si>
    <t>GLN JUGRACK/412876829/ZSO/S21111900543/5042581678/LMS (SJ DATANG : 24-11-2021/15:10)</t>
  </si>
  <si>
    <t>555-0009487</t>
  </si>
  <si>
    <t>S21111900539</t>
  </si>
  <si>
    <t>9016-2021-11-24-36</t>
  </si>
  <si>
    <t>GLN JUGRACK/AGK TOLAKAN/9016-2021-11-24-36/S21111900539</t>
  </si>
  <si>
    <t>555-0009488</t>
  </si>
  <si>
    <t>412876830/ZSO</t>
  </si>
  <si>
    <t>23-11-2023 PSR M52</t>
  </si>
  <si>
    <t>GLN JUGRACK/412876830/ZSO/S21111900539/5042588746/LMS (SJ DATANG : 24-11-2021/16:43)</t>
  </si>
  <si>
    <t>555-0009489</t>
  </si>
  <si>
    <t>GLN JUGRACK/TAMBAHAN TOLAKAN TGL 16-11-2021/9016-2021-11-16-78/S21111200469</t>
  </si>
  <si>
    <t>555-0009490</t>
  </si>
  <si>
    <t>S21111900621</t>
  </si>
  <si>
    <t>412873614/ZSO/SJ-PDN/36668/11/2021</t>
  </si>
  <si>
    <t>23-11-2023 L6</t>
  </si>
  <si>
    <t>SPS PALLET/412873614/ZSO/SJ-PDN/36668/11/2021/S21111900621/5042603109/LMS (SJ DATANG : 25-11-2021/08:50)</t>
  </si>
  <si>
    <t>555-0006867</t>
  </si>
  <si>
    <t>555-0009491</t>
  </si>
  <si>
    <t>S21111900525</t>
  </si>
  <si>
    <t>412876699/ZSO</t>
  </si>
  <si>
    <t>GLN JUGRACK/412876699/ZSO/S21111900525/5042594986/LMS (SJ DATANG : 25-11-2021/09:58)</t>
  </si>
  <si>
    <t>555-0009492</t>
  </si>
  <si>
    <t>S21111900531</t>
  </si>
  <si>
    <t>412876696/ZSO</t>
  </si>
  <si>
    <t>GLN JUGRACK/412876696/ZSO/S21111900531/5042596318/LMS (SJ DATANG : 25-11-2021/11:17)</t>
  </si>
  <si>
    <t>555-0009493</t>
  </si>
  <si>
    <t>555-0009494</t>
  </si>
  <si>
    <t>S21111900529</t>
  </si>
  <si>
    <t>9016-2021-11-24-148</t>
  </si>
  <si>
    <t>GLN JUGRACK/AGK TOLAKAN/9016-2021-11-24-148/S21111900529</t>
  </si>
  <si>
    <t>555-0009495</t>
  </si>
  <si>
    <t>412876691/ZSO</t>
  </si>
  <si>
    <t>GLN JUGRACK/412876691/ZSO/S21111900529/5042607387/LMS (SJ DATANG : 25-11-2021/13:44)</t>
  </si>
  <si>
    <t>555-0009496</t>
  </si>
  <si>
    <t>S21111900515</t>
  </si>
  <si>
    <t>9016-2021-11-24-178</t>
  </si>
  <si>
    <t>GLN JUGRACK/AGK TOLAKAN/9016-2021-11-24-178/S21111900515</t>
  </si>
  <si>
    <t>555-0009497</t>
  </si>
  <si>
    <t>412876840/ZSO</t>
  </si>
  <si>
    <t>GLN JUGRACK/412876840/ZSO/S21111900515/5042611602/LMS (SJ DATANG : 25-11-2021/15:23)</t>
  </si>
  <si>
    <t>555-0009498</t>
  </si>
  <si>
    <t>555-0006865</t>
  </si>
  <si>
    <t>GLN LASAH/VGK TOLAKAN/555-0006865</t>
  </si>
  <si>
    <t>555-0009499</t>
  </si>
  <si>
    <t>SJ/PDN/21/11/005916</t>
  </si>
  <si>
    <t>23-11-2023 Q</t>
  </si>
  <si>
    <t>GLN LASAH/SJ/PDN/21/11/005916/904021480007/LMS (SJ DATANG : 25-11-2021/14:18)</t>
  </si>
  <si>
    <t>555-0009500</t>
  </si>
  <si>
    <t>S21111900512</t>
  </si>
  <si>
    <t>9016-2021-11-25-29</t>
  </si>
  <si>
    <t>GLN JUGRACK/AGK TOLAKAN/9016-2021-11-25-29/S21111900512</t>
  </si>
  <si>
    <t>555-0009501</t>
  </si>
  <si>
    <t>412876821/ZSO</t>
  </si>
  <si>
    <t>GLN JUGRACK/412876821/ZSO/S21111900512/5042611967/LMS (SJ DATANG : 25-11-2021/16:23)</t>
  </si>
  <si>
    <t>555-0009502</t>
  </si>
  <si>
    <t>SUKIDI (PANTHERA BIRU)</t>
  </si>
  <si>
    <t>N 9759 UT</t>
  </si>
  <si>
    <t>S21112000107</t>
  </si>
  <si>
    <t>412890255/ZSO</t>
  </si>
  <si>
    <t>24-11-2023 S2</t>
  </si>
  <si>
    <t>SPS LASAH/412890255/ZSO/S21112000107/5042609774/LMS (SJ DATANG : 26-11-2021/06:14)</t>
  </si>
  <si>
    <t>555-0009503</t>
  </si>
  <si>
    <t>S21111900497</t>
  </si>
  <si>
    <t>9016-2021-11-25-11</t>
  </si>
  <si>
    <t>GLN JUGRACK/AGK TOLAKAN/9016-2021-11-25-11/S21111900497</t>
  </si>
  <si>
    <t>555-0009504</t>
  </si>
  <si>
    <t>412873609/ZSO</t>
  </si>
  <si>
    <t>24-11-2023 PSR M53</t>
  </si>
  <si>
    <t>GLN JUGRACK/412873609/ZSO/S21111900497/5042536937/LMS (SJ DATANG : 26-11-2021/10:38)</t>
  </si>
  <si>
    <t>555-0009505</t>
  </si>
  <si>
    <t>SPS PALLET/PALLET UNTUK MUAT KE PAITON</t>
  </si>
  <si>
    <t>555-0006875</t>
  </si>
  <si>
    <t>555-0009506</t>
  </si>
  <si>
    <t>S21111900501</t>
  </si>
  <si>
    <t>412876814/ZSO</t>
  </si>
  <si>
    <t>24-11-2023 PSR M52</t>
  </si>
  <si>
    <t>GLN JUGRACK/412876814/ZSO/S21111900501/5042603106/LMS (SJ DATANG : 26-11-2021/13:20)</t>
  </si>
  <si>
    <t>555-0009507</t>
  </si>
  <si>
    <t>9057/2021/11/0188</t>
  </si>
  <si>
    <t>24-11-2023 U1</t>
  </si>
  <si>
    <t>SPS LASAH/9057/2021/11/0188/905721480033/LMS (SJ DATANG : 26-11-2021/11:51)</t>
  </si>
  <si>
    <t>555-0009508</t>
  </si>
  <si>
    <t>S21111900615</t>
  </si>
  <si>
    <t>412876745/ZSO</t>
  </si>
  <si>
    <t>26-11-2023 L4</t>
  </si>
  <si>
    <t>SPS PALLET/412876745/ZSO/S21111900615/5042634264/LMS (SJ DATANG : 26-11-2021/14:57)</t>
  </si>
  <si>
    <t>555-0006877</t>
  </si>
  <si>
    <t>555-0009509</t>
  </si>
  <si>
    <t>S21111900495</t>
  </si>
  <si>
    <t>9016-2021-11-25-94</t>
  </si>
  <si>
    <t>GLN JUGRACK/AGK TOLAKAN/9016-2021-11-25-94/S21111900495</t>
  </si>
  <si>
    <t>555-0009510</t>
  </si>
  <si>
    <t>412876831/ZSO</t>
  </si>
  <si>
    <t>GLN JUGRACK/412876831/ZSO/S21111900495/5042618387/LMS (SJ DATANG : 26-11-2021/14:48)</t>
  </si>
  <si>
    <t>555-0009511</t>
  </si>
  <si>
    <t>HARYANTO</t>
  </si>
  <si>
    <t>S21111900609</t>
  </si>
  <si>
    <t>412873627/ZSO</t>
  </si>
  <si>
    <t>26-11-2023 L6</t>
  </si>
  <si>
    <t>SPS PALLET/412873627/ZSO/S21111900609/5042632531/LMS (SJ DATANG : 26-11-2021/14:00)</t>
  </si>
  <si>
    <t>555-0006879</t>
  </si>
  <si>
    <t>555-0009512</t>
  </si>
  <si>
    <t>S21111900493</t>
  </si>
  <si>
    <t>412876817/ZSO</t>
  </si>
  <si>
    <t>GLN JUGRACK/412876817/ZSO/S21111900493/5042622810/LMS (SJ DATANG : 26-11-2021/14:58)</t>
  </si>
  <si>
    <t>555-0009513</t>
  </si>
  <si>
    <t>S21111900613</t>
  </si>
  <si>
    <t>412873631/ZSO/SJ-PDN/36748/11/2021</t>
  </si>
  <si>
    <t>SPS PALLET/412873631/ZSO/SJ-PDN/36748/11/2021/S2111190061/5042636743/LMS (SJ DATANG : 27-11-2021/04:57)</t>
  </si>
  <si>
    <t>555-0009514</t>
  </si>
  <si>
    <t>S21111900480/T1125157D/EL/3/25</t>
  </si>
  <si>
    <t>412902941/ZSOV</t>
  </si>
  <si>
    <t>GLN JUGRACK/AGK TOLAKAN/412902941/ZSOV/S21111900480/T1125157D/EL/3/25/5042628161</t>
  </si>
  <si>
    <t>555-0009515</t>
  </si>
  <si>
    <t>S21111900480</t>
  </si>
  <si>
    <t>412876873/ZSO</t>
  </si>
  <si>
    <t>GLN JUGRACK/412876873/ZSO/S21111900480/5042626151/LMS (SJ DATANG : 27-11-2021/08:45)</t>
  </si>
  <si>
    <t>555-0009516</t>
  </si>
  <si>
    <t>S21111900474</t>
  </si>
  <si>
    <t>9016-2021-11-25-153</t>
  </si>
  <si>
    <t>GLN JUGRACK/AGK TOLAKAN/9016-2021-11-25-153/S21111900474</t>
  </si>
  <si>
    <t>555-0009517</t>
  </si>
  <si>
    <t>412876876/ZSO</t>
  </si>
  <si>
    <t>GLN JUGRACK/412876876/ZSO/S21111900474/5042627334/LMS (SJ DATANG : 27-11-2021/10:30)</t>
  </si>
  <si>
    <t>555-0009518</t>
  </si>
  <si>
    <t>GLN LASAH/VGK TOLAKAN/745847</t>
  </si>
  <si>
    <t>555-0009519</t>
  </si>
  <si>
    <t>SJ/PDN/21/11/005948</t>
  </si>
  <si>
    <t>25-11-2023 Q</t>
  </si>
  <si>
    <t>GLN LASAH/SJ/PDN/21/11/005948/904021480022/LMS (SJ DATANG : 27-11-2021/06:49)</t>
  </si>
  <si>
    <t>555-0009520</t>
  </si>
  <si>
    <t>S21111900466</t>
  </si>
  <si>
    <t>9016-2021-11-26-72</t>
  </si>
  <si>
    <t>GLN JUGRACK/AGK TOLAKAN/9016-2021-11-26-72/S21111900466</t>
  </si>
  <si>
    <t>555-0009521</t>
  </si>
  <si>
    <t>412876871/ZSO</t>
  </si>
  <si>
    <t>GLN JUGRACK/412876871/ZSO/S21111900466/5042638065/LMS (SJ DATANG : 27-11-2021/13:37)</t>
  </si>
  <si>
    <t>555-0009522</t>
  </si>
  <si>
    <t>S21111900451</t>
  </si>
  <si>
    <t>9016-2021-11-26-131</t>
  </si>
  <si>
    <t>GLN JUGRACK/AGK TOLAKAN/9016-2021-11-26-131/S21111900451</t>
  </si>
  <si>
    <t>555-0009523</t>
  </si>
  <si>
    <t>412876651/ZSO</t>
  </si>
  <si>
    <t>26-11-2023 PSR M51</t>
  </si>
  <si>
    <t>GLN JUGRACK/412876651/ZSO/S21111900451/5042645763/LMS (SJ DATANG : 27-11-2021/15:06)</t>
  </si>
  <si>
    <t>555-0009524</t>
  </si>
  <si>
    <t>HANAN (G-PCL)</t>
  </si>
  <si>
    <t>S21112503067</t>
  </si>
  <si>
    <t>412902978/ZSO/SJ KLT : 001634</t>
  </si>
  <si>
    <t>26-11-2023 S</t>
  </si>
  <si>
    <t>SPS LASAH/412902978/ZSO/SJ KLT : 001634/S21112503067/5042653484/LMS (SJ DATANG : 28-11-2021/18:35)</t>
  </si>
  <si>
    <t>555-0009525</t>
  </si>
  <si>
    <t>S21111900453</t>
  </si>
  <si>
    <t>9016-2021-11-27-22</t>
  </si>
  <si>
    <t>GLN JUGRACK/AGK TOLAKAN/S21111900453/9016-2021-11-27-22</t>
  </si>
  <si>
    <t>555-0009526</t>
  </si>
  <si>
    <t>412876653/ZSO</t>
  </si>
  <si>
    <t>GLN JUGRACK/412876653/ZSO/S21111900453/5042644139/LMS (SJ DATANG : 29-11-2021/10:02)</t>
  </si>
  <si>
    <t>555-0009527</t>
  </si>
  <si>
    <t>S21111900419</t>
  </si>
  <si>
    <t>412876602/ZSO</t>
  </si>
  <si>
    <t>27-11-2023 L21</t>
  </si>
  <si>
    <t>SPS PALLET/412876602/ZSO/S21111900419/5042649948/LMS (SJ DATANG : 29-11-2021/09:00)</t>
  </si>
  <si>
    <t>555-0006888</t>
  </si>
  <si>
    <t>555-0009528</t>
  </si>
  <si>
    <t>SUWITO (G-NAW)</t>
  </si>
  <si>
    <t>B 9009 LL</t>
  </si>
  <si>
    <t>S21111911217</t>
  </si>
  <si>
    <t>412888063/ZSO/SJ KLT : 001632</t>
  </si>
  <si>
    <t>26-11-2023 S2</t>
  </si>
  <si>
    <t>SPS LASAH/412888063/ZSO/SJ KLT : 001632/S21111911217/5042646216/LMS (SJ DATANG :29-11-2021/01:34)</t>
  </si>
  <si>
    <t>555-0009529</t>
  </si>
  <si>
    <t>S21111900441</t>
  </si>
  <si>
    <t>9016-2021-11-27-77</t>
  </si>
  <si>
    <t>GLN JUGRACK/AGK TOLAKAN/9016-2021-11-27-77/S21111900441</t>
  </si>
  <si>
    <t>555-0009530</t>
  </si>
  <si>
    <t>412876569/ZSO</t>
  </si>
  <si>
    <t>GLN JUGRACK/412876569/ZSO/S21111900441/5042646475/LMS (SJ DATANG : 29-11-2021/11:03)</t>
  </si>
  <si>
    <t>555-0009531</t>
  </si>
  <si>
    <t>SJ/PDN/21/11/005986</t>
  </si>
  <si>
    <t>SPS LASAH/SJ/PDN/21/11/005986/904021490003/LMS (SJ DATANG : 29-11-2021/12:15)</t>
  </si>
  <si>
    <t>555-0009532</t>
  </si>
  <si>
    <t>S21111900428</t>
  </si>
  <si>
    <t>9016-2021-11-27-98</t>
  </si>
  <si>
    <t>GLN JUGRACK/AGK TOLAKAN/9016-2021-11-27-98/S21111900428</t>
  </si>
  <si>
    <t>555-0009533</t>
  </si>
  <si>
    <t>412836277/ZSO</t>
  </si>
  <si>
    <t>GLN JUGRACK/412836277/ZSO/S21111900428/5042654735/LMS (SJ DATANG : 29-11-2021/13:59)</t>
  </si>
  <si>
    <t>555-0009534</t>
  </si>
  <si>
    <t>S21111900426</t>
  </si>
  <si>
    <t>412876607/ZSO</t>
  </si>
  <si>
    <t>26-11-2023 PSR M53</t>
  </si>
  <si>
    <t>GLN JUGRACK/412876607/ZSO/S21111900426/5042653190/LMS (SJ DATANG : 29-11-2021/16:02)</t>
  </si>
  <si>
    <t>555-0009535</t>
  </si>
  <si>
    <t>RONI (G-NAW)</t>
  </si>
  <si>
    <t>B 9009 KZ</t>
  </si>
  <si>
    <t>S21112609747</t>
  </si>
  <si>
    <t>412919536/ZSO/SJ KLT : 001636</t>
  </si>
  <si>
    <t>27-11-2023 S2</t>
  </si>
  <si>
    <t>SPS LASAH/412919536/ZSO/SJ KLT : 001636/S21112609747/5042670405/LMS (SJ DATANG : 30-11-2021/05:52)</t>
  </si>
  <si>
    <t>555-0009536</t>
  </si>
  <si>
    <t>GLN LASAH/VGK TOLAKAN/0006884</t>
  </si>
  <si>
    <t>555-0009537</t>
  </si>
  <si>
    <t>SJ/PDN/21/11/005978</t>
  </si>
  <si>
    <t>27-11-2023 Q</t>
  </si>
  <si>
    <t>GLN LASAH/SJ/PDN/21/11/005978/904021480026/LMS (SJ DATANG : 30-11-2021/08:04)</t>
  </si>
  <si>
    <t>555-0009538</t>
  </si>
  <si>
    <t>S21112600469</t>
  </si>
  <si>
    <t>9016-2021-11-29-116</t>
  </si>
  <si>
    <t>GLN JUGRACK/AGK TOLAKAN/9016-2021-11-29-116/S21112600469</t>
  </si>
  <si>
    <t>555-0009539</t>
  </si>
  <si>
    <t>412910197/ZSO</t>
  </si>
  <si>
    <t>GLN JUGRACK/412910197/ZSO/S21112600469/5042686694/LMS (SJ DATANG : 30-11-2021/13:09)</t>
  </si>
  <si>
    <t>SJP DR BTB SUPP</t>
  </si>
  <si>
    <t>SOPIR</t>
  </si>
  <si>
    <t>NO POL</t>
  </si>
  <si>
    <t>NO SJ YPS WN</t>
  </si>
  <si>
    <t>NO CO</t>
  </si>
  <si>
    <t>NO SJ TIV</t>
  </si>
  <si>
    <t>NO STTB</t>
  </si>
  <si>
    <t xml:space="preserve"> KEMBALI BARANG </t>
  </si>
  <si>
    <t xml:space="preserve"> SELISIH </t>
  </si>
  <si>
    <t>KET</t>
  </si>
  <si>
    <t xml:space="preserve">Invoice </t>
  </si>
  <si>
    <t xml:space="preserve"> GK </t>
  </si>
  <si>
    <t xml:space="preserve"> R </t>
  </si>
  <si>
    <t xml:space="preserve"> VK </t>
  </si>
  <si>
    <t xml:space="preserve"> VI </t>
  </si>
  <si>
    <t>Klaim</t>
  </si>
  <si>
    <t>DIBULAN OKTOBER  2021</t>
  </si>
  <si>
    <t xml:space="preserve">REVISI </t>
  </si>
  <si>
    <t>TRI</t>
  </si>
  <si>
    <t>MATALI</t>
  </si>
  <si>
    <t>Row Labels</t>
  </si>
  <si>
    <t>Sum of JUMLAH</t>
  </si>
  <si>
    <t>(blank)</t>
  </si>
  <si>
    <t>JAKA</t>
  </si>
  <si>
    <t>SJ-PSG/15413/11/2021</t>
  </si>
  <si>
    <t>STTB/E/M-PDN/2021/11-0028</t>
  </si>
  <si>
    <t>555-0006661</t>
  </si>
  <si>
    <t>PINJAM PALLET UNTUK MUAT KE GENTENG</t>
  </si>
  <si>
    <t>SPS PALLET/PINJAM PALLET UNTUK MUAT KE GENTENG/018602</t>
  </si>
  <si>
    <t>MAHRUS A</t>
  </si>
  <si>
    <t>SPS PALLET/REVISI TANGGAL 555-0009139/412743700/ZSO/S21102200074/5042207177/LMS (SJ DATANG : 01-11-2021/14:00)</t>
  </si>
  <si>
    <t>555-0006669</t>
  </si>
  <si>
    <t>BONGKAR PABRIK -2 RET ( KLAIM SOPIR )</t>
  </si>
  <si>
    <t>116-0001682</t>
  </si>
  <si>
    <t>555-0006677</t>
  </si>
  <si>
    <t>JAMAALI</t>
  </si>
  <si>
    <t>RAHMAN+A83</t>
  </si>
  <si>
    <t>SJ-PSG/15504/11/2021</t>
  </si>
  <si>
    <t>STTB/E/M-PDN/2021/11-0040</t>
  </si>
  <si>
    <t>GLN JUGRACK/412776049/ZSO/S21102803771/5042270562/LMS (SJ : 04-11-2021/09:52)</t>
  </si>
  <si>
    <t>SJ-PSG/15531/11/2021</t>
  </si>
  <si>
    <t>STTB/E/M-PDN/2021/11-0062</t>
  </si>
  <si>
    <t>GLN JUGRACK/REV 555-0009200/412776071/ZSO/S21102803778/5042276661/LMS (SJ DATANG : 04-11-2021/15:20)</t>
  </si>
  <si>
    <t>PINJAM PALLET UNTUK MUAT KE TEJA JAYA</t>
  </si>
  <si>
    <t>SPS PALLET/PINJAM PALLET UNTUK MUAT KE TEJA JAYA</t>
  </si>
  <si>
    <t>555-0006704</t>
  </si>
  <si>
    <t>SPS PALLET/412820152/ZSO/S21110413351/5042306009/LMS (SJ DATANG : 05-11-2021/14:11)</t>
  </si>
  <si>
    <t>555-0006705</t>
  </si>
  <si>
    <t>SJ-PSG/15546/11/2021</t>
  </si>
  <si>
    <t>STTB/E/M-PDN/2021/11-0080</t>
  </si>
  <si>
    <t>86/TIV</t>
  </si>
  <si>
    <t>555-0006714</t>
  </si>
  <si>
    <t>PINJAM PALLET UNTUK MUAT KE PAITON</t>
  </si>
  <si>
    <t>SPS PALLET/PINJAM PALLET UNTUK MUAT KE PAITON</t>
  </si>
  <si>
    <t>555-0006716</t>
  </si>
  <si>
    <t>SJ-PSG/15640/11/2021</t>
  </si>
  <si>
    <t>STTB/E/M-PDN/2021/11-0093</t>
  </si>
  <si>
    <t>555-0006722</t>
  </si>
  <si>
    <t>555-0006723</t>
  </si>
  <si>
    <t>109/TIV/XI/2021</t>
  </si>
  <si>
    <t>555-0006725</t>
  </si>
  <si>
    <t>120/TIV/XI/2021</t>
  </si>
  <si>
    <t>555-0006727</t>
  </si>
  <si>
    <t>555-0006728</t>
  </si>
  <si>
    <t>555-0006729</t>
  </si>
  <si>
    <t>PINJAM PALLET UNTUK MUAT KE JEMBER</t>
  </si>
  <si>
    <t>SPS PALLET/PINJAM PALLET UNTUK MUAT KE JEMBER</t>
  </si>
  <si>
    <t>555-0006730</t>
  </si>
  <si>
    <t>GLN JUGRACK/REV 555-0009263/ AGK TOLAKAN/9016-2021-11-07-62/S21110406306</t>
  </si>
  <si>
    <t>555-0006732</t>
  </si>
  <si>
    <t>555-0006733</t>
  </si>
  <si>
    <t>272/TIV</t>
  </si>
  <si>
    <t>555-0006734</t>
  </si>
  <si>
    <t>555-0006736</t>
  </si>
  <si>
    <t>SJ-PSG/15650/11/2021</t>
  </si>
  <si>
    <t>SJ/PDN/21/11/005584</t>
  </si>
  <si>
    <t>STTB/E/M-PDN/2021/11-0129</t>
  </si>
  <si>
    <t>555-0006737</t>
  </si>
  <si>
    <t>PINJAM PALLET UNTUK MUAT KE BONDOWOSO</t>
  </si>
  <si>
    <t>SPS PALLET/PINJAM PALLET UNTUK MUAT KE BONDOWOSO</t>
  </si>
  <si>
    <t>555-0006738</t>
  </si>
  <si>
    <t>555-0006741</t>
  </si>
  <si>
    <t>555-0006742</t>
  </si>
  <si>
    <t>555-0006745</t>
  </si>
  <si>
    <t>TAMBAHAN AGK 1152 DARI TEMBOK SPP 753775</t>
  </si>
  <si>
    <t>SPP 753775</t>
  </si>
  <si>
    <t>TAMBAHAN 1152 GK UNTUK AGUS D 21110406262 (PAS)</t>
  </si>
  <si>
    <t>555-0006747</t>
  </si>
  <si>
    <t>555-0006748</t>
  </si>
  <si>
    <t>555-0006749</t>
  </si>
  <si>
    <t>555-0006751</t>
  </si>
  <si>
    <t>555-0006753</t>
  </si>
  <si>
    <t>555-0006754</t>
  </si>
  <si>
    <t>PINJAM PALLET UNTUK MUAT KE BWI</t>
  </si>
  <si>
    <t>SPS PALLET/PINJAM PALLET UNTUK MUAT KE BWI</t>
  </si>
  <si>
    <t>555-0006758</t>
  </si>
  <si>
    <t>TAMBAHAN AGK 1128 DARI TEMBOK SPP 753780</t>
  </si>
  <si>
    <t>SPP 753780</t>
  </si>
  <si>
    <t>TAMBAHAN 1128 GK UNTUK MAT ALI 21110406202 (PAS)</t>
  </si>
  <si>
    <t>555-0006761</t>
  </si>
  <si>
    <t>AG -1 ( KLAIM SOPIR )</t>
  </si>
  <si>
    <t>116-0001683</t>
  </si>
  <si>
    <t>555-0006762</t>
  </si>
  <si>
    <t>STTB/E/M-PDN/2021/11-0165</t>
  </si>
  <si>
    <t>555-0006763</t>
  </si>
  <si>
    <t>555-0006764</t>
  </si>
  <si>
    <t>555-0006767</t>
  </si>
  <si>
    <t>555-0006768</t>
  </si>
  <si>
    <t>555-0006769</t>
  </si>
  <si>
    <t>PL-PSG/15951/11/2021</t>
  </si>
  <si>
    <t>STTB/E/M-PDN/2021/11-0199</t>
  </si>
  <si>
    <t>555-0006773</t>
  </si>
  <si>
    <t>555-0006775</t>
  </si>
  <si>
    <t>555-0006776</t>
  </si>
  <si>
    <t>555-0006777</t>
  </si>
  <si>
    <t>555-0006778</t>
  </si>
  <si>
    <t>555-0006779</t>
  </si>
  <si>
    <t>555-0006780</t>
  </si>
  <si>
    <t>555-0006781</t>
  </si>
  <si>
    <t>555-0006783</t>
  </si>
  <si>
    <t>555-0006786</t>
  </si>
  <si>
    <t>555-0006789</t>
  </si>
  <si>
    <t>555-0006790</t>
  </si>
  <si>
    <t>555-0006791</t>
  </si>
  <si>
    <t>555-0006792</t>
  </si>
  <si>
    <t>555-0006793</t>
  </si>
  <si>
    <t>555-0006795</t>
  </si>
  <si>
    <t>555-0006797</t>
  </si>
  <si>
    <t>555-0006798</t>
  </si>
  <si>
    <t>555-0006799</t>
  </si>
  <si>
    <t>555-0006800</t>
  </si>
  <si>
    <t>555-0006801</t>
  </si>
  <si>
    <t>555-0006802</t>
  </si>
  <si>
    <t>555-0006803</t>
  </si>
  <si>
    <t>555-0006804</t>
  </si>
  <si>
    <t>555-0006806</t>
  </si>
  <si>
    <t>PL-PSG/16007/11/2021</t>
  </si>
  <si>
    <t>SJ/PDN/21/11/005784</t>
  </si>
  <si>
    <t>STTB/E/M-PDN/2021/11-0214</t>
  </si>
  <si>
    <t>SPS LASAH/REV 555-0009398/9057/2021/11/0113/90572146D001/TURUN DC ALFAMIDI (KARTON TURUN DEPO PASURUAN)</t>
  </si>
  <si>
    <t>555-0006810</t>
  </si>
  <si>
    <t>555-0006811</t>
  </si>
  <si>
    <t>555-0006813</t>
  </si>
  <si>
    <t>SPS PALLET/REV 555-0009408/412844600/ZSO/S21111200217/50424777790/TURUN ULA</t>
  </si>
  <si>
    <t>SPS PALLET/PINJAM PALLET UNTUK MUAT KE GENTENG</t>
  </si>
  <si>
    <t>555-0006818</t>
  </si>
  <si>
    <t>GLN JUGRACK/412847359/ZSO/S21111203510/5042494135/SWS (18-11-2021/14:39)</t>
  </si>
  <si>
    <t>S21111203510</t>
  </si>
  <si>
    <t>555-0006819</t>
  </si>
  <si>
    <t>555-0006820</t>
  </si>
  <si>
    <t>555-0006822</t>
  </si>
  <si>
    <t>555-0006825</t>
  </si>
  <si>
    <t>555-0006826</t>
  </si>
  <si>
    <t>SPS PALLET/PINJAM PALLET UNTUK MUAT KE SITUBONDO</t>
  </si>
  <si>
    <t>555-0006828</t>
  </si>
  <si>
    <t>555-0006829</t>
  </si>
  <si>
    <t>555-0006830</t>
  </si>
  <si>
    <t>555-0006831</t>
  </si>
  <si>
    <t>STTB/E/M-PDN/2021/11-0244</t>
  </si>
  <si>
    <t>555-0006833</t>
  </si>
  <si>
    <t>555-0006834</t>
  </si>
  <si>
    <t>SPS PALLET/PINJAM PALLET UNTUK MUAT KE PROB</t>
  </si>
  <si>
    <t>555-0006839</t>
  </si>
  <si>
    <t>555-0006840</t>
  </si>
  <si>
    <t>555-0006841</t>
  </si>
  <si>
    <t>555-0006842</t>
  </si>
  <si>
    <t>TAMBAHAN AGK 1152 DARI TEMBOK SPP 753803</t>
  </si>
  <si>
    <t>SPP 753803</t>
  </si>
  <si>
    <t>TAMBAHAN 1152 GK UNTUK MAHRUS 21111200245 (PAS)</t>
  </si>
  <si>
    <t>555-0006843</t>
  </si>
  <si>
    <t>TAMBAHAN AGK 1152 DARI TEMBOK SPP 735806</t>
  </si>
  <si>
    <t>116-0001684</t>
  </si>
  <si>
    <t>SPP 735806</t>
  </si>
  <si>
    <t>TAMBAHAN 1152 GK UNTUK JAKA 21111200228 (PAS)</t>
  </si>
  <si>
    <t>555-0006844</t>
  </si>
  <si>
    <t>SJ-PSG/16071/11/2021</t>
  </si>
  <si>
    <t>STTB/E/M-PDN/2021/11-0270</t>
  </si>
  <si>
    <t>555-0006846</t>
  </si>
  <si>
    <t>GLN JUGRACK/412854005/ZSO/5042539464/S21111203439/SWS (SJ DATANG : 21-11-2021/09:44)</t>
  </si>
  <si>
    <t>TAMBAHAN 1128 GK DARI TEMBOK SPP 753805</t>
  </si>
  <si>
    <t>SPP 753805</t>
  </si>
  <si>
    <t>TAMBAHAN 1128 GK UNTUK MAT ALI S21111203439 (PAS)</t>
  </si>
  <si>
    <t>555-0006848</t>
  </si>
  <si>
    <t>555-0006849</t>
  </si>
  <si>
    <t>116-0001685</t>
  </si>
  <si>
    <t>555-0006850</t>
  </si>
  <si>
    <t>555-0006851</t>
  </si>
  <si>
    <t>555-0006852</t>
  </si>
  <si>
    <t>TAMBAHAN AGK 1134 DARI TEMBOK SPP 753812</t>
  </si>
  <si>
    <t>SPP 753812</t>
  </si>
  <si>
    <t>TAMBAHAN 1134 GK UNTUK AGUS D 21111900593 (PAS)</t>
  </si>
  <si>
    <t>555-0006853</t>
  </si>
  <si>
    <t>555-0006854</t>
  </si>
  <si>
    <t>TAMBAHAN AGK 1128 DARI TEMBOK SPP 753813</t>
  </si>
  <si>
    <t>SPP 753813</t>
  </si>
  <si>
    <t>TAMBAHAN 1128 GK UNTUK MAT ALI 21111900583 (PAS)</t>
  </si>
  <si>
    <t>555-0006855</t>
  </si>
  <si>
    <t>555-0006856</t>
  </si>
  <si>
    <t>555-0006857</t>
  </si>
  <si>
    <t>555-0006858</t>
  </si>
  <si>
    <t>555-0006860</t>
  </si>
  <si>
    <t>555-0006861</t>
  </si>
  <si>
    <t>555-0006862</t>
  </si>
  <si>
    <t>555-0006864</t>
  </si>
  <si>
    <t>SJ-PSG/16156/11/2021</t>
  </si>
  <si>
    <t>STTB/E/M-PDN/2021/11-0306</t>
  </si>
  <si>
    <t>555-0006866</t>
  </si>
  <si>
    <t>555-0006868</t>
  </si>
  <si>
    <t>555-0006869</t>
  </si>
  <si>
    <t>555-0006870</t>
  </si>
  <si>
    <t>555-0006871</t>
  </si>
  <si>
    <t>555-0006872</t>
  </si>
  <si>
    <t>AGK-4  ( TPLAKAN KEMBALI )</t>
  </si>
  <si>
    <t>116-0001686</t>
  </si>
  <si>
    <t>555-0006873</t>
  </si>
  <si>
    <t>SJ-PSG/16210/11/2021</t>
  </si>
  <si>
    <t>STTB/E/M-PDN/2021/11-0324</t>
  </si>
  <si>
    <t>555-0006874</t>
  </si>
  <si>
    <t>AGK AMBIL DARI TEMBOK SPP 753818</t>
  </si>
  <si>
    <t>SPP 753818</t>
  </si>
  <si>
    <t>TAMBAHAN 1152 GK UNTUK RAHMAN S21111900497 (PAS)</t>
  </si>
  <si>
    <t>555-0006876</t>
  </si>
  <si>
    <t>555-0006878</t>
  </si>
  <si>
    <t>555-0006880</t>
  </si>
  <si>
    <t>555-0006881</t>
  </si>
  <si>
    <t>555-0006882</t>
  </si>
  <si>
    <t>555-0006883</t>
  </si>
  <si>
    <t>555-0006884</t>
  </si>
  <si>
    <t>SJ-PSG/16300/11/2021</t>
  </si>
  <si>
    <t>STTB/E/M-PDN/2021/11-0345</t>
  </si>
  <si>
    <t>555-0006885</t>
  </si>
  <si>
    <t>555-0006886</t>
  </si>
  <si>
    <t>555-0006887</t>
  </si>
  <si>
    <t>555-0006889</t>
  </si>
  <si>
    <t>555-0006890</t>
  </si>
  <si>
    <t>555-0006891</t>
  </si>
  <si>
    <t>555-0006892</t>
  </si>
  <si>
    <t>74560</t>
  </si>
  <si>
    <t>001242</t>
  </si>
  <si>
    <t>STTB/E/M-PDN/2021/11-0375</t>
  </si>
  <si>
    <t>29310</t>
  </si>
  <si>
    <t>555-0006893</t>
  </si>
  <si>
    <t>ket</t>
  </si>
  <si>
    <t>ID. DOKUMEN</t>
  </si>
  <si>
    <t>TGL ID DOKUMEN</t>
  </si>
  <si>
    <t>HARGA</t>
  </si>
  <si>
    <t>PERIODE</t>
  </si>
  <si>
    <t>PERIODE 1 NOV 2021</t>
  </si>
  <si>
    <t>BILLING DOKUMEN</t>
  </si>
  <si>
    <t>8276895965</t>
  </si>
  <si>
    <t>8276895378</t>
  </si>
  <si>
    <t>8276895377</t>
  </si>
  <si>
    <t>2050350313</t>
  </si>
  <si>
    <t>2050350312</t>
  </si>
  <si>
    <t>2050350281</t>
  </si>
  <si>
    <t>PERIODE TGL 28 OKTOBER - 04 DESEMBER 2021 ( periode tarikan di program capung 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</si>
</sst>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_(* #,##0_);_(* \(#,##0\);_(* &quot;-&quot;_);_(@_)"/>
    <numFmt numFmtId="165" formatCode="_(* #,##0.00_);_(* \(#,##0.00\);_(* &quot;-&quot;??_);_(@_)"/>
    <numFmt numFmtId="166" formatCode="_(* #,##0_);_(* \(#,##0\);_(* &quot;-&quot;??_);_(@_)"/>
    <numFmt numFmtId="167" formatCode="[$-10409]dd/mmm/yyyy"/>
    <numFmt numFmtId="168" formatCode="_(* #,##0_);_(* \(#,##0\);_(* &quot;-&quot;?_);_(@_)"/>
  </numFmts>
  <fonts count="22" x14ac:knownFonts="1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b/>
      <sz val="11"/>
      <name val="Calibri"/>
      <family val="2"/>
      <scheme val="minor"/>
    </font>
    <font>
      <b/>
      <sz val="11"/>
      <color theme="1"/>
      <name val="Calibri"/>
      <family val="2"/>
    </font>
    <font>
      <b/>
      <sz val="11"/>
      <name val="Calibri"/>
      <family val="2"/>
    </font>
    <font>
      <b/>
      <sz val="11"/>
      <color indexed="8"/>
      <name val="Calibri"/>
      <family val="2"/>
      <scheme val="minor"/>
    </font>
    <font>
      <sz val="11"/>
      <color indexed="8"/>
      <name val="Calibri"/>
      <family val="2"/>
      <charset val="1"/>
    </font>
    <font>
      <b/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theme="1"/>
      <name val="Calibri"/>
      <family val="2"/>
      <charset val="1"/>
    </font>
    <font>
      <b/>
      <sz val="8"/>
      <color rgb="FF000000"/>
      <name val="Arial"/>
      <family val="2"/>
    </font>
    <font>
      <b/>
      <sz val="11"/>
      <color rgb="FF000000"/>
      <name val="Calibri"/>
      <family val="2"/>
      <scheme val="minor"/>
    </font>
    <font>
      <b/>
      <sz val="11"/>
      <color rgb="FF000000"/>
      <name val="Calibri"/>
      <family val="2"/>
    </font>
    <font>
      <b/>
      <sz val="11"/>
      <color theme="1"/>
      <name val="Calibri"/>
      <family val="2"/>
      <charset val="1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4"/>
      <name val="Calibri"/>
      <family val="2"/>
      <scheme val="minor"/>
    </font>
    <font>
      <sz val="11"/>
      <name val="Calibri"/>
      <family val="2"/>
      <scheme val="minor"/>
    </font>
    <font>
      <sz val="11"/>
      <color indexed="8"/>
      <name val="Calibri"/>
      <family val="2"/>
      <scheme val="minor"/>
    </font>
    <font>
      <sz val="10"/>
      <name val="Arial"/>
      <family val="2"/>
    </font>
  </fonts>
  <fills count="27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FF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9FB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66FFCC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CCCC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66CC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</borders>
  <cellStyleXfs count="15">
    <xf numFmtId="0" fontId="0" fillId="0" borderId="0"/>
    <xf numFmtId="165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9" fontId="8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3" fillId="0" borderId="0" applyFont="0" applyFill="0" applyBorder="0" applyAlignment="0" applyProtection="0"/>
    <xf numFmtId="0" fontId="1" fillId="0" borderId="0"/>
    <xf numFmtId="0" fontId="11" fillId="0" borderId="0"/>
    <xf numFmtId="0" fontId="1" fillId="0" borderId="0"/>
    <xf numFmtId="4" fontId="12" fillId="13" borderId="0">
      <alignment horizontal="left" vertical="top"/>
    </xf>
    <xf numFmtId="0" fontId="3" fillId="0" borderId="0"/>
    <xf numFmtId="0" fontId="21" fillId="0" borderId="0"/>
    <xf numFmtId="0" fontId="1" fillId="0" borderId="0"/>
  </cellStyleXfs>
  <cellXfs count="349">
    <xf numFmtId="0" fontId="0" fillId="0" borderId="0" xfId="0"/>
    <xf numFmtId="0" fontId="4" fillId="2" borderId="1" xfId="0" applyFont="1" applyFill="1" applyBorder="1"/>
    <xf numFmtId="0" fontId="4" fillId="3" borderId="1" xfId="0" applyFont="1" applyFill="1" applyBorder="1"/>
    <xf numFmtId="14" fontId="4" fillId="3" borderId="1" xfId="0" applyNumberFormat="1" applyFont="1" applyFill="1" applyBorder="1"/>
    <xf numFmtId="0" fontId="4" fillId="3" borderId="1" xfId="2" applyNumberFormat="1" applyFont="1" applyFill="1" applyBorder="1" applyAlignment="1"/>
    <xf numFmtId="0" fontId="4" fillId="4" borderId="1" xfId="0" applyFont="1" applyFill="1" applyBorder="1"/>
    <xf numFmtId="14" fontId="4" fillId="4" borderId="1" xfId="0" applyNumberFormat="1" applyFont="1" applyFill="1" applyBorder="1"/>
    <xf numFmtId="0" fontId="4" fillId="4" borderId="1" xfId="2" applyNumberFormat="1" applyFont="1" applyFill="1" applyBorder="1" applyAlignment="1"/>
    <xf numFmtId="0" fontId="4" fillId="5" borderId="1" xfId="0" applyFont="1" applyFill="1" applyBorder="1"/>
    <xf numFmtId="0" fontId="4" fillId="5" borderId="1" xfId="2" applyNumberFormat="1" applyFont="1" applyFill="1" applyBorder="1" applyAlignment="1"/>
    <xf numFmtId="0" fontId="4" fillId="5" borderId="1" xfId="1" applyNumberFormat="1" applyFont="1" applyFill="1" applyBorder="1" applyAlignment="1"/>
    <xf numFmtId="1" fontId="4" fillId="6" borderId="1" xfId="2" applyNumberFormat="1" applyFont="1" applyFill="1" applyBorder="1" applyAlignment="1"/>
    <xf numFmtId="0" fontId="4" fillId="6" borderId="1" xfId="0" applyFont="1" applyFill="1" applyBorder="1"/>
    <xf numFmtId="0" fontId="5" fillId="7" borderId="0" xfId="0" applyFont="1" applyFill="1"/>
    <xf numFmtId="164" fontId="5" fillId="8" borderId="0" xfId="2" applyFont="1" applyFill="1" applyAlignment="1"/>
    <xf numFmtId="0" fontId="5" fillId="0" borderId="0" xfId="0" applyFont="1"/>
    <xf numFmtId="0" fontId="4" fillId="9" borderId="1" xfId="0" applyFont="1" applyFill="1" applyBorder="1"/>
    <xf numFmtId="0" fontId="2" fillId="10" borderId="0" xfId="0" applyFont="1" applyFill="1"/>
    <xf numFmtId="0" fontId="2" fillId="11" borderId="0" xfId="0" applyFont="1" applyFill="1"/>
    <xf numFmtId="166" fontId="2" fillId="8" borderId="0" xfId="1" applyNumberFormat="1" applyFont="1" applyFill="1" applyAlignment="1"/>
    <xf numFmtId="0" fontId="2" fillId="8" borderId="0" xfId="0" applyFont="1" applyFill="1"/>
    <xf numFmtId="0" fontId="2" fillId="7" borderId="0" xfId="0" applyFont="1" applyFill="1"/>
    <xf numFmtId="0" fontId="6" fillId="0" borderId="0" xfId="0" applyFont="1" applyBorder="1" applyAlignment="1"/>
    <xf numFmtId="0" fontId="6" fillId="0" borderId="0" xfId="0" quotePrefix="1" applyFont="1" applyBorder="1" applyAlignment="1"/>
    <xf numFmtId="16" fontId="6" fillId="0" borderId="0" xfId="3" applyNumberFormat="1" applyFont="1" applyBorder="1" applyAlignment="1"/>
    <xf numFmtId="0" fontId="7" fillId="0" borderId="0" xfId="0" applyFont="1" applyBorder="1" applyAlignment="1" applyProtection="1">
      <alignment vertical="top" readingOrder="1"/>
      <protection locked="0"/>
    </xf>
    <xf numFmtId="14" fontId="7" fillId="0" borderId="0" xfId="0" applyNumberFormat="1" applyFont="1" applyBorder="1" applyAlignment="1" applyProtection="1">
      <alignment vertical="top" readingOrder="1"/>
      <protection locked="0"/>
    </xf>
    <xf numFmtId="0" fontId="6" fillId="0" borderId="0" xfId="4" applyNumberFormat="1" applyFont="1" applyBorder="1" applyAlignment="1"/>
    <xf numFmtId="0" fontId="4" fillId="0" borderId="0" xfId="0" applyFont="1"/>
    <xf numFmtId="0" fontId="9" fillId="0" borderId="0" xfId="0" applyFont="1" applyBorder="1" applyAlignment="1"/>
    <xf numFmtId="0" fontId="7" fillId="0" borderId="0" xfId="0" applyFont="1" applyBorder="1" applyAlignment="1" applyProtection="1">
      <alignment readingOrder="1"/>
      <protection locked="0"/>
    </xf>
    <xf numFmtId="14" fontId="7" fillId="0" borderId="0" xfId="0" applyNumberFormat="1" applyFont="1" applyBorder="1" applyAlignment="1" applyProtection="1">
      <alignment readingOrder="1"/>
      <protection locked="0"/>
    </xf>
    <xf numFmtId="0" fontId="9" fillId="0" borderId="0" xfId="5" applyNumberFormat="1" applyFont="1" applyBorder="1" applyAlignment="1"/>
    <xf numFmtId="0" fontId="9" fillId="0" borderId="0" xfId="6" applyNumberFormat="1" applyFont="1" applyFill="1" applyBorder="1" applyAlignment="1"/>
    <xf numFmtId="14" fontId="9" fillId="0" borderId="0" xfId="0" applyNumberFormat="1" applyFont="1" applyFill="1" applyBorder="1" applyAlignment="1"/>
    <xf numFmtId="0" fontId="6" fillId="0" borderId="0" xfId="3" applyFont="1"/>
    <xf numFmtId="164" fontId="4" fillId="0" borderId="0" xfId="2" applyFont="1" applyFill="1" applyBorder="1" applyAlignment="1"/>
    <xf numFmtId="0" fontId="6" fillId="0" borderId="0" xfId="3" applyFont="1" applyBorder="1" applyAlignment="1"/>
    <xf numFmtId="0" fontId="9" fillId="0" borderId="0" xfId="0" applyFont="1" applyBorder="1" applyAlignment="1" applyProtection="1">
      <alignment readingOrder="1"/>
      <protection locked="0"/>
    </xf>
    <xf numFmtId="14" fontId="9" fillId="0" borderId="0" xfId="0" applyNumberFormat="1" applyFont="1" applyBorder="1" applyAlignment="1" applyProtection="1">
      <alignment readingOrder="1"/>
      <protection locked="0"/>
    </xf>
    <xf numFmtId="0" fontId="2" fillId="0" borderId="0" xfId="0" applyFont="1"/>
    <xf numFmtId="0" fontId="9" fillId="0" borderId="0" xfId="5" applyNumberFormat="1" applyFont="1" applyFill="1" applyBorder="1" applyAlignment="1"/>
    <xf numFmtId="14" fontId="9" fillId="0" borderId="0" xfId="0" applyNumberFormat="1" applyFont="1" applyBorder="1" applyAlignment="1"/>
    <xf numFmtId="0" fontId="4" fillId="0" borderId="0" xfId="1" applyNumberFormat="1" applyFont="1" applyFill="1" applyBorder="1" applyAlignment="1"/>
    <xf numFmtId="14" fontId="4" fillId="0" borderId="0" xfId="0" applyNumberFormat="1" applyFont="1" applyFill="1" applyBorder="1"/>
    <xf numFmtId="0" fontId="4" fillId="0" borderId="0" xfId="0" applyFont="1" applyFill="1" applyBorder="1" applyAlignment="1">
      <alignment readingOrder="1"/>
    </xf>
    <xf numFmtId="0" fontId="9" fillId="0" borderId="0" xfId="7" applyNumberFormat="1" applyFont="1" applyFill="1" applyAlignment="1"/>
    <xf numFmtId="14" fontId="9" fillId="0" borderId="0" xfId="0" applyNumberFormat="1" applyFont="1" applyFill="1" applyAlignment="1"/>
    <xf numFmtId="0" fontId="7" fillId="0" borderId="0" xfId="0" applyFont="1" applyBorder="1" applyAlignment="1" applyProtection="1">
      <alignment horizontal="left" vertical="top" readingOrder="1"/>
      <protection locked="0"/>
    </xf>
    <xf numFmtId="14" fontId="7" fillId="0" borderId="0" xfId="0" applyNumberFormat="1" applyFont="1" applyBorder="1" applyAlignment="1" applyProtection="1">
      <alignment horizontal="left" vertical="top" readingOrder="1"/>
      <protection locked="0"/>
    </xf>
    <xf numFmtId="0" fontId="5" fillId="0" borderId="0" xfId="0" applyFont="1" applyBorder="1" applyAlignment="1"/>
    <xf numFmtId="14" fontId="5" fillId="0" borderId="0" xfId="0" applyNumberFormat="1" applyFont="1" applyBorder="1" applyAlignment="1"/>
    <xf numFmtId="0" fontId="2" fillId="0" borderId="0" xfId="0" applyFont="1" applyBorder="1" applyAlignment="1"/>
    <xf numFmtId="14" fontId="2" fillId="0" borderId="0" xfId="0" applyNumberFormat="1" applyFont="1" applyBorder="1" applyAlignment="1"/>
    <xf numFmtId="0" fontId="4" fillId="8" borderId="0" xfId="0" applyFont="1" applyFill="1"/>
    <xf numFmtId="14" fontId="2" fillId="0" borderId="0" xfId="0" applyNumberFormat="1" applyFont="1"/>
    <xf numFmtId="14" fontId="9" fillId="0" borderId="0" xfId="0" applyNumberFormat="1" applyFont="1" applyAlignment="1"/>
    <xf numFmtId="0" fontId="6" fillId="0" borderId="0" xfId="8" applyFont="1" applyBorder="1" applyAlignment="1"/>
    <xf numFmtId="1" fontId="9" fillId="0" borderId="0" xfId="0" applyNumberFormat="1" applyFont="1" applyBorder="1" applyAlignment="1"/>
    <xf numFmtId="0" fontId="5" fillId="0" borderId="0" xfId="9" applyFont="1" applyFill="1" applyProtection="1"/>
    <xf numFmtId="0" fontId="6" fillId="0" borderId="0" xfId="0" applyFont="1"/>
    <xf numFmtId="0" fontId="9" fillId="0" borderId="0" xfId="9" applyFont="1" applyFill="1" applyProtection="1"/>
    <xf numFmtId="0" fontId="2" fillId="0" borderId="0" xfId="0" applyFont="1" applyAlignment="1"/>
    <xf numFmtId="0" fontId="7" fillId="0" borderId="0" xfId="0" applyFont="1" applyFill="1" applyBorder="1" applyAlignment="1" applyProtection="1">
      <alignment readingOrder="1"/>
      <protection locked="0"/>
    </xf>
    <xf numFmtId="14" fontId="7" fillId="0" borderId="0" xfId="0" applyNumberFormat="1" applyFont="1" applyFill="1" applyBorder="1" applyAlignment="1" applyProtection="1">
      <alignment readingOrder="1"/>
      <protection locked="0"/>
    </xf>
    <xf numFmtId="0" fontId="9" fillId="12" borderId="0" xfId="5" applyNumberFormat="1" applyFont="1" applyFill="1" applyBorder="1" applyAlignment="1"/>
    <xf numFmtId="0" fontId="9" fillId="0" borderId="0" xfId="0" applyFont="1" applyAlignment="1"/>
    <xf numFmtId="0" fontId="6" fillId="0" borderId="0" xfId="8" applyFont="1" applyAlignment="1">
      <alignment vertical="center"/>
    </xf>
    <xf numFmtId="1" fontId="9" fillId="0" borderId="0" xfId="0" applyNumberFormat="1" applyFont="1" applyAlignment="1"/>
    <xf numFmtId="0" fontId="9" fillId="0" borderId="0" xfId="0" applyFont="1" applyAlignment="1">
      <alignment vertical="center"/>
    </xf>
    <xf numFmtId="0" fontId="2" fillId="0" borderId="0" xfId="0" applyFont="1" applyAlignment="1">
      <alignment horizontal="left"/>
    </xf>
    <xf numFmtId="0" fontId="6" fillId="0" borderId="0" xfId="0" applyFont="1" applyAlignment="1"/>
    <xf numFmtId="16" fontId="6" fillId="0" borderId="0" xfId="3" applyNumberFormat="1" applyFont="1" applyAlignment="1"/>
    <xf numFmtId="0" fontId="9" fillId="0" borderId="0" xfId="5" applyNumberFormat="1" applyFont="1" applyAlignment="1"/>
    <xf numFmtId="0" fontId="6" fillId="0" borderId="0" xfId="10" applyFont="1"/>
    <xf numFmtId="1" fontId="6" fillId="0" borderId="0" xfId="0" applyNumberFormat="1" applyFont="1"/>
    <xf numFmtId="0" fontId="6" fillId="0" borderId="0" xfId="9" applyFont="1"/>
    <xf numFmtId="16" fontId="6" fillId="0" borderId="0" xfId="3" applyNumberFormat="1" applyFont="1"/>
    <xf numFmtId="0" fontId="4" fillId="0" borderId="0" xfId="0" applyFont="1" applyAlignment="1" applyProtection="1">
      <alignment readingOrder="1"/>
      <protection locked="0"/>
    </xf>
    <xf numFmtId="14" fontId="4" fillId="0" borderId="0" xfId="0" applyNumberFormat="1" applyFont="1" applyAlignment="1" applyProtection="1">
      <alignment readingOrder="1"/>
      <protection locked="0"/>
    </xf>
    <xf numFmtId="0" fontId="6" fillId="0" borderId="0" xfId="7" applyNumberFormat="1" applyFont="1" applyFill="1" applyAlignment="1"/>
    <xf numFmtId="14" fontId="6" fillId="0" borderId="0" xfId="0" applyNumberFormat="1" applyFont="1"/>
    <xf numFmtId="0" fontId="6" fillId="12" borderId="0" xfId="5" applyNumberFormat="1" applyFont="1" applyFill="1" applyBorder="1" applyAlignment="1"/>
    <xf numFmtId="0" fontId="6" fillId="0" borderId="0" xfId="8" applyFont="1"/>
    <xf numFmtId="0" fontId="6" fillId="0" borderId="0" xfId="0" applyFont="1" applyAlignment="1" applyProtection="1">
      <alignment readingOrder="1"/>
      <protection locked="0"/>
    </xf>
    <xf numFmtId="14" fontId="6" fillId="0" borderId="0" xfId="0" applyNumberFormat="1" applyFont="1" applyAlignment="1" applyProtection="1">
      <alignment readingOrder="1"/>
      <protection locked="0"/>
    </xf>
    <xf numFmtId="0" fontId="4" fillId="0" borderId="0" xfId="0" applyFont="1" applyAlignment="1">
      <alignment readingOrder="1"/>
    </xf>
    <xf numFmtId="0" fontId="6" fillId="0" borderId="0" xfId="0" applyFont="1" applyBorder="1"/>
    <xf numFmtId="0" fontId="2" fillId="0" borderId="0" xfId="0" applyFont="1" applyBorder="1"/>
    <xf numFmtId="14" fontId="2" fillId="0" borderId="0" xfId="0" applyNumberFormat="1" applyFont="1" applyBorder="1"/>
    <xf numFmtId="0" fontId="9" fillId="0" borderId="0" xfId="0" applyFont="1" applyBorder="1" applyAlignment="1">
      <alignment vertical="center"/>
    </xf>
    <xf numFmtId="1" fontId="13" fillId="0" borderId="0" xfId="11" applyNumberFormat="1" applyFont="1" applyFill="1" applyBorder="1" applyAlignment="1">
      <alignment vertical="top"/>
    </xf>
    <xf numFmtId="14" fontId="13" fillId="0" borderId="0" xfId="11" applyNumberFormat="1" applyFont="1" applyFill="1" applyBorder="1" applyAlignment="1">
      <alignment vertical="top" wrapText="1"/>
    </xf>
    <xf numFmtId="1" fontId="13" fillId="0" borderId="0" xfId="11" applyNumberFormat="1" applyFont="1" applyFill="1" applyBorder="1" applyAlignment="1"/>
    <xf numFmtId="14" fontId="13" fillId="0" borderId="0" xfId="11" applyNumberFormat="1" applyFont="1" applyFill="1" applyBorder="1" applyAlignment="1"/>
    <xf numFmtId="0" fontId="4" fillId="0" borderId="0" xfId="0" applyFont="1" applyBorder="1" applyAlignment="1"/>
    <xf numFmtId="0" fontId="2" fillId="0" borderId="0" xfId="0" applyFont="1" applyBorder="1" applyAlignment="1">
      <alignment vertical="center"/>
    </xf>
    <xf numFmtId="0" fontId="2" fillId="0" borderId="0" xfId="0" applyFont="1" applyFill="1" applyBorder="1" applyAlignment="1"/>
    <xf numFmtId="14" fontId="2" fillId="0" borderId="0" xfId="0" applyNumberFormat="1" applyFont="1" applyFill="1" applyBorder="1" applyAlignment="1"/>
    <xf numFmtId="0" fontId="9" fillId="0" borderId="0" xfId="9" applyFont="1"/>
    <xf numFmtId="0" fontId="5" fillId="0" borderId="0" xfId="9" applyFont="1"/>
    <xf numFmtId="0" fontId="9" fillId="0" borderId="0" xfId="0" applyFont="1" applyBorder="1" applyAlignment="1" applyProtection="1">
      <protection locked="0"/>
    </xf>
    <xf numFmtId="14" fontId="9" fillId="0" borderId="0" xfId="0" applyNumberFormat="1" applyFont="1" applyBorder="1" applyAlignment="1" applyProtection="1">
      <protection locked="0"/>
    </xf>
    <xf numFmtId="0" fontId="7" fillId="0" borderId="0" xfId="0" applyNumberFormat="1" applyFont="1" applyBorder="1" applyAlignment="1" applyProtection="1">
      <alignment readingOrder="1"/>
      <protection locked="0"/>
    </xf>
    <xf numFmtId="0" fontId="6" fillId="0" borderId="0" xfId="0" applyFont="1" applyFill="1" applyBorder="1" applyAlignment="1"/>
    <xf numFmtId="0" fontId="7" fillId="0" borderId="0" xfId="0" applyFont="1" applyFill="1" applyBorder="1" applyAlignment="1" applyProtection="1">
      <alignment horizontal="left" vertical="top" readingOrder="1"/>
      <protection locked="0"/>
    </xf>
    <xf numFmtId="14" fontId="7" fillId="0" borderId="0" xfId="0" applyNumberFormat="1" applyFont="1" applyFill="1" applyBorder="1" applyAlignment="1" applyProtection="1">
      <alignment horizontal="left" vertical="top" readingOrder="1"/>
      <protection locked="0"/>
    </xf>
    <xf numFmtId="1" fontId="14" fillId="0" borderId="0" xfId="11" applyNumberFormat="1" applyFont="1" applyFill="1" applyBorder="1" applyAlignment="1"/>
    <xf numFmtId="14" fontId="14" fillId="0" borderId="0" xfId="11" applyNumberFormat="1" applyFont="1" applyFill="1" applyBorder="1" applyAlignment="1">
      <alignment wrapText="1"/>
    </xf>
    <xf numFmtId="1" fontId="13" fillId="0" borderId="0" xfId="11" applyNumberFormat="1" applyFont="1" applyFill="1" applyBorder="1" applyAlignment="1">
      <alignment readingOrder="1"/>
    </xf>
    <xf numFmtId="14" fontId="13" fillId="0" borderId="0" xfId="11" applyNumberFormat="1" applyFont="1" applyFill="1" applyBorder="1" applyAlignment="1">
      <alignment readingOrder="1"/>
    </xf>
    <xf numFmtId="0" fontId="2" fillId="0" borderId="0" xfId="0" applyFont="1" applyFill="1" applyBorder="1" applyAlignment="1">
      <alignment readingOrder="1"/>
    </xf>
    <xf numFmtId="14" fontId="2" fillId="0" borderId="0" xfId="0" applyNumberFormat="1" applyFont="1" applyFill="1" applyBorder="1" applyAlignment="1">
      <alignment readingOrder="1"/>
    </xf>
    <xf numFmtId="0" fontId="7" fillId="0" borderId="0" xfId="0" applyFont="1" applyBorder="1" applyAlignment="1" applyProtection="1">
      <alignment vertical="top"/>
      <protection locked="0"/>
    </xf>
    <xf numFmtId="14" fontId="7" fillId="0" borderId="0" xfId="0" applyNumberFormat="1" applyFont="1" applyBorder="1" applyAlignment="1" applyProtection="1">
      <alignment vertical="top"/>
      <protection locked="0"/>
    </xf>
    <xf numFmtId="0" fontId="7" fillId="0" borderId="0" xfId="0" applyFont="1" applyAlignment="1" applyProtection="1">
      <alignment readingOrder="1"/>
      <protection locked="0"/>
    </xf>
    <xf numFmtId="14" fontId="7" fillId="0" borderId="0" xfId="0" applyNumberFormat="1" applyFont="1" applyAlignment="1" applyProtection="1">
      <alignment readingOrder="1"/>
      <protection locked="0"/>
    </xf>
    <xf numFmtId="0" fontId="2" fillId="0" borderId="0" xfId="0" applyFont="1" applyAlignment="1">
      <alignment vertical="center" wrapText="1"/>
    </xf>
    <xf numFmtId="0" fontId="2" fillId="0" borderId="0" xfId="0" applyFont="1" applyBorder="1" applyAlignment="1">
      <alignment readingOrder="1"/>
    </xf>
    <xf numFmtId="0" fontId="4" fillId="0" borderId="0" xfId="0" applyFont="1" applyFill="1"/>
    <xf numFmtId="14" fontId="14" fillId="0" borderId="0" xfId="11" applyNumberFormat="1" applyFont="1" applyFill="1" applyBorder="1" applyAlignment="1"/>
    <xf numFmtId="0" fontId="6" fillId="0" borderId="0" xfId="8" applyFont="1" applyBorder="1" applyAlignment="1">
      <alignment vertical="center"/>
    </xf>
    <xf numFmtId="14" fontId="4" fillId="0" borderId="0" xfId="0" applyNumberFormat="1" applyFont="1" applyFill="1" applyBorder="1" applyAlignment="1"/>
    <xf numFmtId="0" fontId="6" fillId="0" borderId="0" xfId="0" applyFont="1" applyBorder="1" applyAlignment="1" applyProtection="1">
      <alignment readingOrder="1"/>
      <protection locked="0"/>
    </xf>
    <xf numFmtId="14" fontId="6" fillId="0" borderId="0" xfId="0" applyNumberFormat="1" applyFont="1" applyBorder="1" applyAlignment="1" applyProtection="1">
      <alignment readingOrder="1"/>
      <protection locked="0"/>
    </xf>
    <xf numFmtId="14" fontId="6" fillId="0" borderId="0" xfId="0" applyNumberFormat="1" applyFont="1" applyFill="1" applyAlignment="1"/>
    <xf numFmtId="0" fontId="9" fillId="0" borderId="0" xfId="0" applyFont="1" applyFill="1" applyBorder="1" applyAlignment="1" applyProtection="1">
      <alignment readingOrder="1"/>
      <protection locked="0"/>
    </xf>
    <xf numFmtId="14" fontId="9" fillId="0" borderId="0" xfId="0" applyNumberFormat="1" applyFont="1" applyFill="1" applyBorder="1" applyAlignment="1" applyProtection="1">
      <alignment readingOrder="1"/>
      <protection locked="0"/>
    </xf>
    <xf numFmtId="0" fontId="2" fillId="0" borderId="0" xfId="0" applyNumberFormat="1" applyFont="1"/>
    <xf numFmtId="0" fontId="2" fillId="0" borderId="0" xfId="0" applyNumberFormat="1" applyFont="1" applyBorder="1" applyAlignment="1"/>
    <xf numFmtId="0" fontId="6" fillId="0" borderId="0" xfId="0" applyFont="1" applyBorder="1" applyAlignment="1" applyProtection="1">
      <protection locked="0"/>
    </xf>
    <xf numFmtId="14" fontId="6" fillId="0" borderId="0" xfId="0" applyNumberFormat="1" applyFont="1" applyBorder="1" applyAlignment="1" applyProtection="1">
      <protection locked="0"/>
    </xf>
    <xf numFmtId="0" fontId="14" fillId="0" borderId="0" xfId="11" applyNumberFormat="1" applyFont="1" applyFill="1" applyBorder="1" applyAlignment="1"/>
    <xf numFmtId="0" fontId="15" fillId="14" borderId="0" xfId="0" applyFont="1" applyFill="1"/>
    <xf numFmtId="0" fontId="15" fillId="14" borderId="2" xfId="0" applyFont="1" applyFill="1" applyBorder="1"/>
    <xf numFmtId="164" fontId="0" fillId="0" borderId="0" xfId="0" applyNumberFormat="1"/>
    <xf numFmtId="164" fontId="2" fillId="15" borderId="0" xfId="0" applyNumberFormat="1" applyFont="1" applyFill="1"/>
    <xf numFmtId="164" fontId="2" fillId="16" borderId="0" xfId="0" applyNumberFormat="1" applyFont="1" applyFill="1"/>
    <xf numFmtId="0" fontId="18" fillId="15" borderId="0" xfId="0" applyFont="1" applyFill="1" applyAlignment="1"/>
    <xf numFmtId="0" fontId="4" fillId="17" borderId="3" xfId="0" applyFont="1" applyFill="1" applyBorder="1" applyAlignment="1">
      <alignment horizontal="center" vertical="center"/>
    </xf>
    <xf numFmtId="14" fontId="4" fillId="17" borderId="4" xfId="2" applyNumberFormat="1" applyFont="1" applyFill="1" applyBorder="1" applyAlignment="1">
      <alignment horizontal="center" vertical="center"/>
    </xf>
    <xf numFmtId="0" fontId="4" fillId="17" borderId="4" xfId="0" applyFont="1" applyFill="1" applyBorder="1" applyAlignment="1">
      <alignment horizontal="center" vertical="center"/>
    </xf>
    <xf numFmtId="1" fontId="4" fillId="17" borderId="3" xfId="0" applyNumberFormat="1" applyFont="1" applyFill="1" applyBorder="1" applyAlignment="1">
      <alignment horizontal="center" vertical="center"/>
    </xf>
    <xf numFmtId="0" fontId="0" fillId="17" borderId="3" xfId="0" applyFill="1" applyBorder="1"/>
    <xf numFmtId="0" fontId="2" fillId="17" borderId="3" xfId="0" applyFont="1" applyFill="1" applyBorder="1"/>
    <xf numFmtId="0" fontId="4" fillId="17" borderId="3" xfId="0" applyFont="1" applyFill="1" applyBorder="1" applyAlignment="1">
      <alignment horizontal="right" vertical="center"/>
    </xf>
    <xf numFmtId="164" fontId="4" fillId="17" borderId="3" xfId="2" applyFont="1" applyFill="1" applyBorder="1" applyAlignment="1">
      <alignment horizontal="center" vertical="center"/>
    </xf>
    <xf numFmtId="0" fontId="19" fillId="17" borderId="3" xfId="0" applyFont="1" applyFill="1" applyBorder="1"/>
    <xf numFmtId="14" fontId="4" fillId="17" borderId="4" xfId="2" applyNumberFormat="1" applyFont="1" applyFill="1" applyBorder="1" applyAlignment="1">
      <alignment horizontal="left" vertical="center"/>
    </xf>
    <xf numFmtId="0" fontId="20" fillId="0" borderId="0" xfId="0" applyFont="1" applyAlignment="1" applyProtection="1">
      <alignment horizontal="left" vertical="top" readingOrder="1"/>
      <protection locked="0"/>
    </xf>
    <xf numFmtId="0" fontId="20" fillId="18" borderId="3" xfId="0" applyFont="1" applyFill="1" applyBorder="1" applyAlignment="1" applyProtection="1">
      <alignment horizontal="left" vertical="top" readingOrder="1"/>
      <protection locked="0"/>
    </xf>
    <xf numFmtId="14" fontId="20" fillId="18" borderId="3" xfId="0" applyNumberFormat="1" applyFont="1" applyFill="1" applyBorder="1" applyAlignment="1" applyProtection="1">
      <alignment horizontal="left" vertical="top" readingOrder="1"/>
      <protection locked="0"/>
    </xf>
    <xf numFmtId="0" fontId="20" fillId="18" borderId="3" xfId="0" applyNumberFormat="1" applyFont="1" applyFill="1" applyBorder="1" applyAlignment="1" applyProtection="1">
      <alignment horizontal="left" vertical="top" readingOrder="1"/>
      <protection locked="0"/>
    </xf>
    <xf numFmtId="1" fontId="20" fillId="18" borderId="3" xfId="0" applyNumberFormat="1" applyFont="1" applyFill="1" applyBorder="1" applyAlignment="1" applyProtection="1">
      <alignment horizontal="left" vertical="top" readingOrder="1"/>
      <protection locked="0"/>
    </xf>
    <xf numFmtId="167" fontId="20" fillId="18" borderId="3" xfId="0" applyNumberFormat="1" applyFont="1" applyFill="1" applyBorder="1" applyAlignment="1" applyProtection="1">
      <alignment horizontal="left" vertical="top" readingOrder="1"/>
      <protection locked="0"/>
    </xf>
    <xf numFmtId="164" fontId="20" fillId="18" borderId="3" xfId="2" applyFont="1" applyFill="1" applyBorder="1" applyAlignment="1" applyProtection="1">
      <alignment horizontal="right" vertical="top" readingOrder="1"/>
      <protection locked="0"/>
    </xf>
    <xf numFmtId="164" fontId="1" fillId="0" borderId="0" xfId="2" applyFont="1" applyAlignment="1">
      <alignment readingOrder="1"/>
    </xf>
    <xf numFmtId="0" fontId="1" fillId="0" borderId="0" xfId="0" applyFont="1" applyAlignment="1"/>
    <xf numFmtId="0" fontId="20" fillId="17" borderId="3" xfId="0" applyFont="1" applyFill="1" applyBorder="1" applyAlignment="1" applyProtection="1">
      <alignment horizontal="left" vertical="top" readingOrder="1"/>
      <protection locked="0"/>
    </xf>
    <xf numFmtId="14" fontId="20" fillId="17" borderId="3" xfId="0" applyNumberFormat="1" applyFont="1" applyFill="1" applyBorder="1" applyAlignment="1" applyProtection="1">
      <alignment horizontal="left" vertical="top" readingOrder="1"/>
      <protection locked="0"/>
    </xf>
    <xf numFmtId="0" fontId="20" fillId="0" borderId="3" xfId="0" applyFont="1" applyBorder="1" applyAlignment="1" applyProtection="1">
      <alignment horizontal="left" vertical="top" readingOrder="1"/>
      <protection locked="0"/>
    </xf>
    <xf numFmtId="0" fontId="20" fillId="0" borderId="3" xfId="0" applyNumberFormat="1" applyFont="1" applyBorder="1" applyAlignment="1" applyProtection="1">
      <alignment horizontal="left" vertical="top" readingOrder="1"/>
      <protection locked="0"/>
    </xf>
    <xf numFmtId="1" fontId="20" fillId="0" borderId="3" xfId="0" applyNumberFormat="1" applyFont="1" applyBorder="1" applyAlignment="1" applyProtection="1">
      <alignment horizontal="left" vertical="top" readingOrder="1"/>
      <protection locked="0"/>
    </xf>
    <xf numFmtId="167" fontId="20" fillId="0" borderId="3" xfId="0" applyNumberFormat="1" applyFont="1" applyBorder="1" applyAlignment="1" applyProtection="1">
      <alignment horizontal="left" vertical="top" readingOrder="1"/>
      <protection locked="0"/>
    </xf>
    <xf numFmtId="164" fontId="20" fillId="0" borderId="3" xfId="2" applyFont="1" applyBorder="1" applyAlignment="1" applyProtection="1">
      <alignment horizontal="right" vertical="top" readingOrder="1"/>
      <protection locked="0"/>
    </xf>
    <xf numFmtId="0" fontId="20" fillId="0" borderId="0" xfId="0" applyFont="1" applyFill="1" applyAlignment="1" applyProtection="1">
      <alignment horizontal="left" vertical="top" readingOrder="1"/>
      <protection locked="0"/>
    </xf>
    <xf numFmtId="0" fontId="20" fillId="8" borderId="3" xfId="0" applyFont="1" applyFill="1" applyBorder="1" applyAlignment="1" applyProtection="1">
      <alignment horizontal="left" vertical="top" readingOrder="1"/>
      <protection locked="0"/>
    </xf>
    <xf numFmtId="14" fontId="20" fillId="8" borderId="3" xfId="0" applyNumberFormat="1" applyFont="1" applyFill="1" applyBorder="1" applyAlignment="1" applyProtection="1">
      <alignment horizontal="left" vertical="top" readingOrder="1"/>
      <protection locked="0"/>
    </xf>
    <xf numFmtId="0" fontId="20" fillId="8" borderId="3" xfId="0" applyNumberFormat="1" applyFont="1" applyFill="1" applyBorder="1" applyAlignment="1" applyProtection="1">
      <alignment horizontal="left" vertical="top" readingOrder="1"/>
      <protection locked="0"/>
    </xf>
    <xf numFmtId="1" fontId="20" fillId="8" borderId="3" xfId="0" applyNumberFormat="1" applyFont="1" applyFill="1" applyBorder="1" applyAlignment="1" applyProtection="1">
      <alignment horizontal="left" vertical="top" readingOrder="1"/>
      <protection locked="0"/>
    </xf>
    <xf numFmtId="167" fontId="20" fillId="8" borderId="3" xfId="0" applyNumberFormat="1" applyFont="1" applyFill="1" applyBorder="1" applyAlignment="1" applyProtection="1">
      <alignment horizontal="left" vertical="top" readingOrder="1"/>
      <protection locked="0"/>
    </xf>
    <xf numFmtId="164" fontId="20" fillId="8" borderId="3" xfId="2" applyFont="1" applyFill="1" applyBorder="1" applyAlignment="1" applyProtection="1">
      <alignment horizontal="right" vertical="top" readingOrder="1"/>
      <protection locked="0"/>
    </xf>
    <xf numFmtId="0" fontId="20" fillId="19" borderId="3" xfId="0" applyFont="1" applyFill="1" applyBorder="1" applyAlignment="1" applyProtection="1">
      <alignment horizontal="left" vertical="top" readingOrder="1"/>
      <protection locked="0"/>
    </xf>
    <xf numFmtId="14" fontId="20" fillId="19" borderId="3" xfId="0" applyNumberFormat="1" applyFont="1" applyFill="1" applyBorder="1" applyAlignment="1" applyProtection="1">
      <alignment horizontal="left" vertical="top" readingOrder="1"/>
      <protection locked="0"/>
    </xf>
    <xf numFmtId="0" fontId="20" fillId="19" borderId="3" xfId="0" applyNumberFormat="1" applyFont="1" applyFill="1" applyBorder="1" applyAlignment="1" applyProtection="1">
      <alignment horizontal="left" vertical="top" readingOrder="1"/>
      <protection locked="0"/>
    </xf>
    <xf numFmtId="1" fontId="20" fillId="19" borderId="3" xfId="0" applyNumberFormat="1" applyFont="1" applyFill="1" applyBorder="1" applyAlignment="1" applyProtection="1">
      <alignment horizontal="left" vertical="top" readingOrder="1"/>
      <protection locked="0"/>
    </xf>
    <xf numFmtId="167" fontId="20" fillId="19" borderId="3" xfId="0" applyNumberFormat="1" applyFont="1" applyFill="1" applyBorder="1" applyAlignment="1" applyProtection="1">
      <alignment horizontal="left" vertical="top" readingOrder="1"/>
      <protection locked="0"/>
    </xf>
    <xf numFmtId="164" fontId="20" fillId="19" borderId="3" xfId="2" applyFont="1" applyFill="1" applyBorder="1" applyAlignment="1" applyProtection="1">
      <alignment horizontal="right" vertical="top" readingOrder="1"/>
      <protection locked="0"/>
    </xf>
    <xf numFmtId="0" fontId="20" fillId="0" borderId="5" xfId="0" applyFont="1" applyBorder="1" applyAlignment="1" applyProtection="1">
      <alignment horizontal="left" vertical="top" readingOrder="1"/>
      <protection locked="0"/>
    </xf>
    <xf numFmtId="0" fontId="20" fillId="20" borderId="3" xfId="0" applyFont="1" applyFill="1" applyBorder="1" applyAlignment="1" applyProtection="1">
      <alignment horizontal="left" vertical="top" readingOrder="1"/>
      <protection locked="0"/>
    </xf>
    <xf numFmtId="14" fontId="20" fillId="20" borderId="3" xfId="0" applyNumberFormat="1" applyFont="1" applyFill="1" applyBorder="1" applyAlignment="1" applyProtection="1">
      <alignment horizontal="left" vertical="top" readingOrder="1"/>
      <protection locked="0"/>
    </xf>
    <xf numFmtId="0" fontId="20" fillId="0" borderId="3" xfId="0" applyNumberFormat="1" applyFont="1" applyFill="1" applyBorder="1" applyAlignment="1" applyProtection="1">
      <alignment horizontal="left" vertical="top" readingOrder="1"/>
      <protection locked="0"/>
    </xf>
    <xf numFmtId="0" fontId="20" fillId="0" borderId="3" xfId="0" applyFont="1" applyFill="1" applyBorder="1" applyAlignment="1" applyProtection="1">
      <alignment horizontal="left" vertical="top" readingOrder="1"/>
      <protection locked="0"/>
    </xf>
    <xf numFmtId="1" fontId="20" fillId="0" borderId="3" xfId="0" applyNumberFormat="1" applyFont="1" applyFill="1" applyBorder="1" applyAlignment="1" applyProtection="1">
      <alignment horizontal="left" vertical="top" readingOrder="1"/>
      <protection locked="0"/>
    </xf>
    <xf numFmtId="167" fontId="20" fillId="0" borderId="3" xfId="0" applyNumberFormat="1" applyFont="1" applyFill="1" applyBorder="1" applyAlignment="1" applyProtection="1">
      <alignment horizontal="left" vertical="top" readingOrder="1"/>
      <protection locked="0"/>
    </xf>
    <xf numFmtId="164" fontId="20" fillId="0" borderId="3" xfId="2" applyFont="1" applyFill="1" applyBorder="1" applyAlignment="1" applyProtection="1">
      <alignment horizontal="right" vertical="top" readingOrder="1"/>
      <protection locked="0"/>
    </xf>
    <xf numFmtId="0" fontId="20" fillId="0" borderId="6" xfId="0" applyFont="1" applyFill="1" applyBorder="1" applyAlignment="1" applyProtection="1">
      <alignment horizontal="left" vertical="top" readingOrder="1"/>
      <protection locked="0"/>
    </xf>
    <xf numFmtId="14" fontId="20" fillId="0" borderId="3" xfId="0" applyNumberFormat="1" applyFont="1" applyFill="1" applyBorder="1" applyAlignment="1" applyProtection="1">
      <alignment horizontal="left" vertical="top" readingOrder="1"/>
      <protection locked="0"/>
    </xf>
    <xf numFmtId="0" fontId="20" fillId="21" borderId="3" xfId="0" applyFont="1" applyFill="1" applyBorder="1" applyAlignment="1" applyProtection="1">
      <alignment horizontal="left" vertical="top" readingOrder="1"/>
      <protection locked="0"/>
    </xf>
    <xf numFmtId="14" fontId="20" fillId="21" borderId="3" xfId="0" applyNumberFormat="1" applyFont="1" applyFill="1" applyBorder="1" applyAlignment="1" applyProtection="1">
      <alignment horizontal="left" vertical="top" readingOrder="1"/>
      <protection locked="0"/>
    </xf>
    <xf numFmtId="0" fontId="20" fillId="21" borderId="3" xfId="0" applyNumberFormat="1" applyFont="1" applyFill="1" applyBorder="1" applyAlignment="1" applyProtection="1">
      <alignment horizontal="left" vertical="top" readingOrder="1"/>
      <protection locked="0"/>
    </xf>
    <xf numFmtId="1" fontId="20" fillId="21" borderId="3" xfId="0" applyNumberFormat="1" applyFont="1" applyFill="1" applyBorder="1" applyAlignment="1" applyProtection="1">
      <alignment horizontal="left" vertical="top" readingOrder="1"/>
      <protection locked="0"/>
    </xf>
    <xf numFmtId="167" fontId="20" fillId="21" borderId="3" xfId="0" applyNumberFormat="1" applyFont="1" applyFill="1" applyBorder="1" applyAlignment="1" applyProtection="1">
      <alignment horizontal="left" vertical="top" readingOrder="1"/>
      <protection locked="0"/>
    </xf>
    <xf numFmtId="164" fontId="20" fillId="21" borderId="3" xfId="2" applyFont="1" applyFill="1" applyBorder="1" applyAlignment="1" applyProtection="1">
      <alignment horizontal="right" vertical="top" readingOrder="1"/>
      <protection locked="0"/>
    </xf>
    <xf numFmtId="0" fontId="20" fillId="21" borderId="6" xfId="0" applyFont="1" applyFill="1" applyBorder="1" applyAlignment="1" applyProtection="1">
      <alignment horizontal="left" vertical="top" readingOrder="1"/>
      <protection locked="0"/>
    </xf>
    <xf numFmtId="0" fontId="20" fillId="19" borderId="0" xfId="0" applyFont="1" applyFill="1" applyAlignment="1" applyProtection="1">
      <alignment horizontal="left" vertical="top" readingOrder="1"/>
      <protection locked="0"/>
    </xf>
    <xf numFmtId="0" fontId="1" fillId="18" borderId="0" xfId="0" applyFont="1" applyFill="1" applyAlignment="1"/>
    <xf numFmtId="0" fontId="20" fillId="22" borderId="3" xfId="0" applyFont="1" applyFill="1" applyBorder="1" applyAlignment="1" applyProtection="1">
      <alignment horizontal="left" vertical="top" readingOrder="1"/>
      <protection locked="0"/>
    </xf>
    <xf numFmtId="14" fontId="20" fillId="22" borderId="3" xfId="0" applyNumberFormat="1" applyFont="1" applyFill="1" applyBorder="1" applyAlignment="1" applyProtection="1">
      <alignment horizontal="left" vertical="top" readingOrder="1"/>
      <protection locked="0"/>
    </xf>
    <xf numFmtId="0" fontId="20" fillId="22" borderId="3" xfId="0" applyNumberFormat="1" applyFont="1" applyFill="1" applyBorder="1" applyAlignment="1" applyProtection="1">
      <alignment horizontal="left" vertical="top" readingOrder="1"/>
      <protection locked="0"/>
    </xf>
    <xf numFmtId="167" fontId="20" fillId="22" borderId="3" xfId="0" applyNumberFormat="1" applyFont="1" applyFill="1" applyBorder="1" applyAlignment="1" applyProtection="1">
      <alignment horizontal="left" vertical="top" readingOrder="1"/>
      <protection locked="0"/>
    </xf>
    <xf numFmtId="164" fontId="20" fillId="22" borderId="3" xfId="2" applyFont="1" applyFill="1" applyBorder="1" applyAlignment="1" applyProtection="1">
      <alignment horizontal="right" vertical="top" readingOrder="1"/>
      <protection locked="0"/>
    </xf>
    <xf numFmtId="0" fontId="20" fillId="8" borderId="6" xfId="0" applyFont="1" applyFill="1" applyBorder="1" applyAlignment="1" applyProtection="1">
      <alignment horizontal="left" vertical="top" readingOrder="1"/>
      <protection locked="0"/>
    </xf>
    <xf numFmtId="0" fontId="20" fillId="19" borderId="6" xfId="0" applyFont="1" applyFill="1" applyBorder="1" applyAlignment="1" applyProtection="1">
      <alignment horizontal="left" vertical="top" readingOrder="1"/>
      <protection locked="0"/>
    </xf>
    <xf numFmtId="0" fontId="1" fillId="0" borderId="0" xfId="0" applyFont="1" applyFill="1" applyAlignment="1"/>
    <xf numFmtId="14" fontId="0" fillId="0" borderId="0" xfId="0" applyNumberFormat="1"/>
    <xf numFmtId="1" fontId="0" fillId="0" borderId="0" xfId="0" applyNumberFormat="1"/>
    <xf numFmtId="164" fontId="0" fillId="0" borderId="0" xfId="2" applyFont="1"/>
    <xf numFmtId="0" fontId="1" fillId="0" borderId="0" xfId="0" applyFont="1" applyAlignment="1">
      <alignment horizontal="center"/>
    </xf>
    <xf numFmtId="0" fontId="4" fillId="15" borderId="3" xfId="0" applyFont="1" applyFill="1" applyBorder="1" applyAlignment="1">
      <alignment horizontal="center" vertical="center"/>
    </xf>
    <xf numFmtId="14" fontId="4" fillId="15" borderId="3" xfId="2" applyNumberFormat="1" applyFont="1" applyFill="1" applyBorder="1" applyAlignment="1">
      <alignment horizontal="center" vertical="center"/>
    </xf>
    <xf numFmtId="0" fontId="7" fillId="15" borderId="3" xfId="0" applyFont="1" applyFill="1" applyBorder="1" applyAlignment="1" applyProtection="1">
      <alignment horizontal="center" vertical="top" readingOrder="1"/>
      <protection locked="0"/>
    </xf>
    <xf numFmtId="164" fontId="4" fillId="15" borderId="3" xfId="2" applyFont="1" applyFill="1" applyBorder="1" applyAlignment="1">
      <alignment horizontal="center" vertical="center"/>
    </xf>
    <xf numFmtId="14" fontId="4" fillId="17" borderId="3" xfId="2" applyNumberFormat="1" applyFont="1" applyFill="1" applyBorder="1" applyAlignment="1">
      <alignment horizontal="center" vertical="center"/>
    </xf>
    <xf numFmtId="14" fontId="4" fillId="17" borderId="3" xfId="12" applyNumberFormat="1" applyFont="1" applyFill="1" applyBorder="1" applyAlignment="1">
      <alignment horizontal="center" vertical="center"/>
    </xf>
    <xf numFmtId="0" fontId="4" fillId="17" borderId="3" xfId="12" applyFont="1" applyFill="1" applyBorder="1" applyAlignment="1">
      <alignment horizontal="center" vertical="center"/>
    </xf>
    <xf numFmtId="1" fontId="4" fillId="17" borderId="3" xfId="12" applyNumberFormat="1" applyFont="1" applyFill="1" applyBorder="1" applyAlignment="1">
      <alignment horizontal="center" vertical="center"/>
    </xf>
    <xf numFmtId="1" fontId="4" fillId="23" borderId="3" xfId="12" applyNumberFormat="1" applyFont="1" applyFill="1" applyBorder="1" applyAlignment="1">
      <alignment horizontal="center" vertical="center"/>
    </xf>
    <xf numFmtId="168" fontId="4" fillId="24" borderId="3" xfId="12" applyNumberFormat="1" applyFont="1" applyFill="1" applyBorder="1" applyAlignment="1">
      <alignment horizontal="center" vertical="center"/>
    </xf>
    <xf numFmtId="168" fontId="4" fillId="17" borderId="3" xfId="12" applyNumberFormat="1" applyFont="1" applyFill="1" applyBorder="1" applyAlignment="1">
      <alignment horizontal="left" vertical="center"/>
    </xf>
    <xf numFmtId="168" fontId="4" fillId="15" borderId="3" xfId="12" applyNumberFormat="1" applyFont="1" applyFill="1" applyBorder="1" applyAlignment="1">
      <alignment horizontal="center" vertical="center"/>
    </xf>
    <xf numFmtId="0" fontId="4" fillId="15" borderId="3" xfId="0" applyFont="1" applyFill="1" applyBorder="1" applyAlignment="1">
      <alignment horizontal="center" vertical="center" wrapText="1"/>
    </xf>
    <xf numFmtId="0" fontId="4" fillId="17" borderId="3" xfId="12" applyFont="1" applyFill="1" applyBorder="1" applyAlignment="1">
      <alignment horizontal="center" vertical="center" wrapText="1"/>
    </xf>
    <xf numFmtId="1" fontId="4" fillId="23" borderId="3" xfId="1" applyNumberFormat="1" applyFont="1" applyFill="1" applyBorder="1" applyAlignment="1">
      <alignment horizontal="center" vertical="center"/>
    </xf>
    <xf numFmtId="1" fontId="4" fillId="24" borderId="3" xfId="12" applyNumberFormat="1" applyFont="1" applyFill="1" applyBorder="1" applyAlignment="1">
      <alignment horizontal="center" vertical="center"/>
    </xf>
    <xf numFmtId="0" fontId="19" fillId="15" borderId="3" xfId="0" applyFont="1" applyFill="1" applyBorder="1" applyAlignment="1">
      <alignment horizontal="center"/>
    </xf>
    <xf numFmtId="0" fontId="1" fillId="15" borderId="3" xfId="0" applyFont="1" applyFill="1" applyBorder="1" applyAlignment="1">
      <alignment horizontal="center"/>
    </xf>
    <xf numFmtId="164" fontId="19" fillId="15" borderId="3" xfId="2" applyFont="1" applyFill="1" applyBorder="1" applyAlignment="1">
      <alignment horizontal="center"/>
    </xf>
    <xf numFmtId="166" fontId="4" fillId="17" borderId="3" xfId="1" applyNumberFormat="1" applyFont="1" applyFill="1" applyBorder="1" applyAlignment="1">
      <alignment horizontal="center" vertical="center"/>
    </xf>
    <xf numFmtId="168" fontId="4" fillId="17" borderId="3" xfId="12" applyNumberFormat="1" applyFont="1" applyFill="1" applyBorder="1" applyAlignment="1">
      <alignment horizontal="center" vertical="center"/>
    </xf>
    <xf numFmtId="14" fontId="0" fillId="0" borderId="3" xfId="0" applyNumberFormat="1" applyFont="1" applyFill="1" applyBorder="1" applyAlignment="1">
      <alignment horizontal="center" vertical="center"/>
    </xf>
    <xf numFmtId="14" fontId="20" fillId="0" borderId="3" xfId="0" applyNumberFormat="1" applyFont="1" applyFill="1" applyBorder="1" applyAlignment="1" applyProtection="1">
      <alignment horizontal="center" vertical="top"/>
      <protection locked="0"/>
    </xf>
    <xf numFmtId="0" fontId="20" fillId="0" borderId="3" xfId="0" applyFont="1" applyFill="1" applyBorder="1" applyAlignment="1" applyProtection="1">
      <alignment horizontal="center" vertical="top"/>
      <protection locked="0"/>
    </xf>
    <xf numFmtId="0" fontId="1" fillId="0" borderId="3" xfId="0" applyFont="1" applyFill="1" applyBorder="1" applyAlignment="1">
      <alignment horizontal="center"/>
    </xf>
    <xf numFmtId="0" fontId="19" fillId="0" borderId="3" xfId="0" applyFont="1" applyFill="1" applyBorder="1" applyAlignment="1">
      <alignment horizontal="center" vertical="center"/>
    </xf>
    <xf numFmtId="0" fontId="20" fillId="0" borderId="3" xfId="0" applyNumberFormat="1" applyFont="1" applyFill="1" applyBorder="1" applyAlignment="1" applyProtection="1">
      <alignment horizontal="center" vertical="top"/>
      <protection locked="0"/>
    </xf>
    <xf numFmtId="0" fontId="1" fillId="0" borderId="3" xfId="0" applyFont="1" applyFill="1" applyBorder="1" applyAlignment="1"/>
    <xf numFmtId="164" fontId="1" fillId="0" borderId="3" xfId="0" applyNumberFormat="1" applyFont="1" applyFill="1" applyBorder="1" applyAlignment="1"/>
    <xf numFmtId="0" fontId="1" fillId="0" borderId="3" xfId="0" applyFont="1" applyBorder="1" applyAlignment="1"/>
    <xf numFmtId="0" fontId="1" fillId="0" borderId="3" xfId="0" applyFont="1" applyBorder="1" applyAlignment="1">
      <alignment horizontal="left"/>
    </xf>
    <xf numFmtId="14" fontId="1" fillId="0" borderId="3" xfId="0" applyNumberFormat="1" applyFont="1" applyFill="1" applyBorder="1" applyAlignment="1">
      <alignment horizontal="center"/>
    </xf>
    <xf numFmtId="14" fontId="20" fillId="0" borderId="3" xfId="0" applyNumberFormat="1" applyFont="1" applyFill="1" applyBorder="1" applyAlignment="1">
      <alignment horizontal="center"/>
    </xf>
    <xf numFmtId="0" fontId="20" fillId="0" borderId="3" xfId="0" applyFont="1" applyFill="1" applyBorder="1" applyAlignment="1">
      <alignment horizontal="center"/>
    </xf>
    <xf numFmtId="0" fontId="1" fillId="0" borderId="3" xfId="0" applyFont="1" applyFill="1" applyBorder="1" applyAlignment="1">
      <alignment horizontal="center" vertical="center"/>
    </xf>
    <xf numFmtId="0" fontId="19" fillId="0" borderId="3" xfId="0" applyNumberFormat="1" applyFont="1" applyFill="1" applyBorder="1" applyAlignment="1">
      <alignment horizontal="center" vertical="center"/>
    </xf>
    <xf numFmtId="0" fontId="20" fillId="0" borderId="3" xfId="0" applyFont="1" applyFill="1" applyBorder="1" applyAlignment="1">
      <alignment horizontal="center" vertical="center"/>
    </xf>
    <xf numFmtId="14" fontId="1" fillId="0" borderId="3" xfId="0" applyNumberFormat="1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14" fontId="20" fillId="0" borderId="3" xfId="0" applyNumberFormat="1" applyFont="1" applyBorder="1" applyAlignment="1" applyProtection="1">
      <alignment horizontal="left" vertical="top" readingOrder="1"/>
      <protection locked="0"/>
    </xf>
    <xf numFmtId="14" fontId="20" fillId="0" borderId="3" xfId="0" applyNumberFormat="1" applyFont="1" applyBorder="1" applyAlignment="1">
      <alignment horizontal="center"/>
    </xf>
    <xf numFmtId="0" fontId="20" fillId="0" borderId="3" xfId="0" applyFont="1" applyBorder="1" applyAlignment="1">
      <alignment horizontal="center"/>
    </xf>
    <xf numFmtId="0" fontId="20" fillId="0" borderId="3" xfId="0" applyFont="1" applyBorder="1" applyAlignment="1">
      <alignment horizontal="center" vertical="center"/>
    </xf>
    <xf numFmtId="14" fontId="20" fillId="0" borderId="3" xfId="0" applyNumberFormat="1" applyFont="1" applyBorder="1" applyAlignment="1" applyProtection="1">
      <alignment horizontal="center" vertical="top"/>
      <protection locked="0"/>
    </xf>
    <xf numFmtId="164" fontId="1" fillId="0" borderId="3" xfId="0" applyNumberFormat="1" applyFont="1" applyBorder="1" applyAlignment="1"/>
    <xf numFmtId="0" fontId="0" fillId="0" borderId="3" xfId="0" applyBorder="1" applyAlignment="1">
      <alignment horizontal="center"/>
    </xf>
    <xf numFmtId="0" fontId="0" fillId="0" borderId="3" xfId="0" applyFont="1" applyFill="1" applyBorder="1" applyAlignment="1">
      <alignment horizontal="center" vertical="center"/>
    </xf>
    <xf numFmtId="0" fontId="20" fillId="0" borderId="3" xfId="0" applyNumberFormat="1" applyFont="1" applyBorder="1" applyAlignment="1" applyProtection="1">
      <alignment horizontal="center" vertical="top"/>
      <protection locked="0"/>
    </xf>
    <xf numFmtId="0" fontId="20" fillId="0" borderId="1" xfId="0" applyFont="1" applyFill="1" applyBorder="1" applyAlignment="1" applyProtection="1">
      <alignment horizontal="left" vertical="top" readingOrder="1"/>
      <protection locked="0"/>
    </xf>
    <xf numFmtId="14" fontId="20" fillId="0" borderId="1" xfId="0" applyNumberFormat="1" applyFont="1" applyFill="1" applyBorder="1" applyAlignment="1" applyProtection="1">
      <alignment horizontal="left" vertical="top" readingOrder="1"/>
      <protection locked="0"/>
    </xf>
    <xf numFmtId="0" fontId="20" fillId="0" borderId="1" xfId="0" applyNumberFormat="1" applyFont="1" applyFill="1" applyBorder="1" applyAlignment="1" applyProtection="1">
      <alignment horizontal="left" vertical="top" readingOrder="1"/>
      <protection locked="0"/>
    </xf>
    <xf numFmtId="164" fontId="20" fillId="0" borderId="1" xfId="2" applyFont="1" applyFill="1" applyBorder="1" applyAlignment="1" applyProtection="1">
      <alignment horizontal="right" vertical="top" readingOrder="1"/>
      <protection locked="0"/>
    </xf>
    <xf numFmtId="14" fontId="20" fillId="0" borderId="1" xfId="0" applyNumberFormat="1" applyFont="1" applyFill="1" applyBorder="1" applyAlignment="1" applyProtection="1">
      <alignment horizontal="center" vertical="top"/>
      <protection locked="0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/>
    <xf numFmtId="0" fontId="0" fillId="0" borderId="3" xfId="0" applyFont="1" applyFill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20" fillId="0" borderId="8" xfId="0" applyFont="1" applyBorder="1" applyAlignment="1" applyProtection="1">
      <alignment horizontal="left" vertical="top" readingOrder="1"/>
      <protection locked="0"/>
    </xf>
    <xf numFmtId="14" fontId="20" fillId="0" borderId="8" xfId="0" applyNumberFormat="1" applyFont="1" applyBorder="1" applyAlignment="1" applyProtection="1">
      <alignment horizontal="left" vertical="top" readingOrder="1"/>
      <protection locked="0"/>
    </xf>
    <xf numFmtId="0" fontId="20" fillId="0" borderId="8" xfId="0" applyNumberFormat="1" applyFont="1" applyBorder="1" applyAlignment="1" applyProtection="1">
      <alignment horizontal="left" vertical="top" readingOrder="1"/>
      <protection locked="0"/>
    </xf>
    <xf numFmtId="164" fontId="20" fillId="0" borderId="8" xfId="2" applyFont="1" applyBorder="1" applyAlignment="1" applyProtection="1">
      <alignment horizontal="right" vertical="top" readingOrder="1"/>
      <protection locked="0"/>
    </xf>
    <xf numFmtId="0" fontId="1" fillId="0" borderId="8" xfId="0" applyFont="1" applyBorder="1" applyAlignment="1">
      <alignment horizontal="center"/>
    </xf>
    <xf numFmtId="0" fontId="1" fillId="0" borderId="8" xfId="0" applyFont="1" applyBorder="1" applyAlignment="1"/>
    <xf numFmtId="0" fontId="20" fillId="0" borderId="0" xfId="0" applyFont="1" applyAlignment="1">
      <alignment horizontal="center" vertical="center"/>
    </xf>
    <xf numFmtId="0" fontId="19" fillId="25" borderId="9" xfId="0" applyFont="1" applyFill="1" applyBorder="1" applyAlignment="1">
      <alignment horizontal="center" vertical="center"/>
    </xf>
    <xf numFmtId="0" fontId="20" fillId="0" borderId="1" xfId="0" applyFont="1" applyBorder="1" applyAlignment="1" applyProtection="1">
      <alignment horizontal="left" vertical="top" readingOrder="1"/>
      <protection locked="0"/>
    </xf>
    <xf numFmtId="14" fontId="20" fillId="0" borderId="1" xfId="0" applyNumberFormat="1" applyFont="1" applyBorder="1" applyAlignment="1" applyProtection="1">
      <alignment horizontal="left" vertical="top" readingOrder="1"/>
      <protection locked="0"/>
    </xf>
    <xf numFmtId="0" fontId="20" fillId="0" borderId="1" xfId="0" applyNumberFormat="1" applyFont="1" applyBorder="1" applyAlignment="1" applyProtection="1">
      <alignment horizontal="left" vertical="top" readingOrder="1"/>
      <protection locked="0"/>
    </xf>
    <xf numFmtId="164" fontId="20" fillId="0" borderId="1" xfId="2" applyFont="1" applyBorder="1" applyAlignment="1" applyProtection="1">
      <alignment horizontal="right" vertical="top" readingOrder="1"/>
      <protection locked="0"/>
    </xf>
    <xf numFmtId="14" fontId="1" fillId="0" borderId="1" xfId="0" applyNumberFormat="1" applyFont="1" applyBorder="1" applyAlignment="1">
      <alignment horizontal="center"/>
    </xf>
    <xf numFmtId="0" fontId="20" fillId="0" borderId="3" xfId="0" applyFont="1" applyBorder="1" applyAlignment="1" applyProtection="1">
      <alignment horizontal="center" vertical="top"/>
      <protection locked="0"/>
    </xf>
    <xf numFmtId="0" fontId="0" fillId="0" borderId="3" xfId="0" applyFont="1" applyBorder="1" applyAlignment="1">
      <alignment horizontal="center"/>
    </xf>
    <xf numFmtId="14" fontId="1" fillId="0" borderId="3" xfId="0" applyNumberFormat="1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20" fillId="0" borderId="8" xfId="0" applyFont="1" applyFill="1" applyBorder="1" applyAlignment="1" applyProtection="1">
      <alignment horizontal="left" vertical="top" readingOrder="1"/>
      <protection locked="0"/>
    </xf>
    <xf numFmtId="14" fontId="20" fillId="0" borderId="8" xfId="0" applyNumberFormat="1" applyFont="1" applyFill="1" applyBorder="1" applyAlignment="1" applyProtection="1">
      <alignment horizontal="left" vertical="top" readingOrder="1"/>
      <protection locked="0"/>
    </xf>
    <xf numFmtId="164" fontId="20" fillId="0" borderId="8" xfId="2" applyFont="1" applyFill="1" applyBorder="1" applyAlignment="1" applyProtection="1">
      <alignment horizontal="right" vertical="top" readingOrder="1"/>
      <protection locked="0"/>
    </xf>
    <xf numFmtId="0" fontId="20" fillId="25" borderId="9" xfId="0" applyFont="1" applyFill="1" applyBorder="1" applyAlignment="1">
      <alignment horizontal="center" vertical="center"/>
    </xf>
    <xf numFmtId="0" fontId="19" fillId="25" borderId="9" xfId="13" applyFont="1" applyFill="1" applyBorder="1" applyAlignment="1">
      <alignment horizontal="center" vertical="center"/>
    </xf>
    <xf numFmtId="0" fontId="1" fillId="0" borderId="1" xfId="0" applyFont="1" applyBorder="1" applyAlignment="1">
      <alignment horizontal="left"/>
    </xf>
    <xf numFmtId="0" fontId="1" fillId="0" borderId="3" xfId="0" applyFont="1" applyBorder="1" applyAlignment="1">
      <alignment horizontal="center" vertical="center"/>
    </xf>
    <xf numFmtId="0" fontId="19" fillId="25" borderId="3" xfId="0" applyFont="1" applyFill="1" applyBorder="1" applyAlignment="1">
      <alignment horizontal="center" vertical="center"/>
    </xf>
    <xf numFmtId="0" fontId="20" fillId="0" borderId="3" xfId="0" applyFont="1" applyBorder="1" applyAlignment="1">
      <alignment horizontal="left"/>
    </xf>
    <xf numFmtId="0" fontId="0" fillId="0" borderId="3" xfId="0" applyFill="1" applyBorder="1"/>
    <xf numFmtId="0" fontId="19" fillId="0" borderId="3" xfId="0" applyFont="1" applyBorder="1" applyAlignment="1">
      <alignment horizontal="center"/>
    </xf>
    <xf numFmtId="0" fontId="0" fillId="0" borderId="0" xfId="0" applyAlignment="1">
      <alignment horizontal="center"/>
    </xf>
    <xf numFmtId="0" fontId="20" fillId="8" borderId="0" xfId="0" applyFont="1" applyFill="1" applyAlignment="1" applyProtection="1">
      <alignment horizontal="left" vertical="top" readingOrder="1"/>
      <protection locked="0"/>
    </xf>
    <xf numFmtId="0" fontId="19" fillId="0" borderId="9" xfId="0" applyFont="1" applyFill="1" applyBorder="1" applyAlignment="1">
      <alignment horizontal="center" vertical="center"/>
    </xf>
    <xf numFmtId="0" fontId="1" fillId="0" borderId="1" xfId="0" applyFont="1" applyFill="1" applyBorder="1" applyAlignment="1"/>
    <xf numFmtId="0" fontId="1" fillId="0" borderId="3" xfId="14" applyFont="1" applyBorder="1" applyAlignment="1">
      <alignment horizontal="center" vertical="center"/>
    </xf>
    <xf numFmtId="14" fontId="19" fillId="0" borderId="3" xfId="0" applyNumberFormat="1" applyFont="1" applyFill="1" applyBorder="1" applyAlignment="1">
      <alignment horizontal="center" vertical="center"/>
    </xf>
    <xf numFmtId="0" fontId="19" fillId="0" borderId="9" xfId="0" applyNumberFormat="1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14" fontId="20" fillId="0" borderId="3" xfId="0" applyNumberFormat="1" applyFont="1" applyBorder="1" applyAlignment="1">
      <alignment horizontal="center" vertical="center"/>
    </xf>
    <xf numFmtId="0" fontId="1" fillId="0" borderId="3" xfId="0" applyFont="1" applyBorder="1" applyAlignment="1">
      <alignment readingOrder="1"/>
    </xf>
    <xf numFmtId="0" fontId="1" fillId="0" borderId="3" xfId="0" applyFont="1" applyBorder="1" applyAlignment="1">
      <alignment horizontal="center" readingOrder="1"/>
    </xf>
    <xf numFmtId="14" fontId="20" fillId="0" borderId="3" xfId="0" applyNumberFormat="1" applyFont="1" applyFill="1" applyBorder="1" applyAlignment="1">
      <alignment horizontal="center" vertical="center"/>
    </xf>
    <xf numFmtId="0" fontId="20" fillId="0" borderId="3" xfId="0" applyFont="1" applyBorder="1" applyAlignment="1" applyProtection="1">
      <alignment horizontal="center" vertical="top" readingOrder="1"/>
      <protection locked="0"/>
    </xf>
    <xf numFmtId="0" fontId="0" fillId="15" borderId="3" xfId="0" applyFill="1" applyBorder="1"/>
    <xf numFmtId="14" fontId="0" fillId="15" borderId="3" xfId="0" applyNumberFormat="1" applyFill="1" applyBorder="1"/>
    <xf numFmtId="164" fontId="0" fillId="15" borderId="3" xfId="2" applyFont="1" applyFill="1" applyBorder="1"/>
    <xf numFmtId="14" fontId="0" fillId="15" borderId="3" xfId="0" applyNumberFormat="1" applyFill="1" applyBorder="1" applyAlignment="1">
      <alignment horizontal="center"/>
    </xf>
    <xf numFmtId="0" fontId="0" fillId="15" borderId="3" xfId="0" applyFill="1" applyBorder="1" applyAlignment="1">
      <alignment horizontal="center"/>
    </xf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center"/>
    </xf>
    <xf numFmtId="1" fontId="1" fillId="0" borderId="3" xfId="0" applyNumberFormat="1" applyFont="1" applyFill="1" applyBorder="1" applyAlignment="1">
      <alignment horizontal="center" vertical="center"/>
    </xf>
    <xf numFmtId="0" fontId="20" fillId="21" borderId="0" xfId="0" applyFont="1" applyFill="1" applyAlignment="1" applyProtection="1">
      <alignment horizontal="left" vertical="top" readingOrder="1"/>
      <protection locked="0"/>
    </xf>
    <xf numFmtId="0" fontId="20" fillId="25" borderId="3" xfId="0" applyFont="1" applyFill="1" applyBorder="1" applyAlignment="1">
      <alignment horizontal="center" vertical="center"/>
    </xf>
    <xf numFmtId="1" fontId="1" fillId="0" borderId="3" xfId="0" applyNumberFormat="1" applyFont="1" applyFill="1" applyBorder="1" applyAlignment="1">
      <alignment horizontal="center"/>
    </xf>
    <xf numFmtId="0" fontId="1" fillId="0" borderId="3" xfId="0" applyFont="1" applyFill="1" applyBorder="1" applyAlignment="1">
      <alignment horizontal="center" readingOrder="1"/>
    </xf>
    <xf numFmtId="0" fontId="20" fillId="26" borderId="3" xfId="0" applyFont="1" applyFill="1" applyBorder="1" applyAlignment="1" applyProtection="1">
      <alignment horizontal="left" vertical="top" readingOrder="1"/>
      <protection locked="0"/>
    </xf>
    <xf numFmtId="14" fontId="20" fillId="26" borderId="3" xfId="0" applyNumberFormat="1" applyFont="1" applyFill="1" applyBorder="1" applyAlignment="1" applyProtection="1">
      <alignment horizontal="left" vertical="top" readingOrder="1"/>
      <protection locked="0"/>
    </xf>
    <xf numFmtId="14" fontId="1" fillId="0" borderId="3" xfId="0" applyNumberFormat="1" applyFont="1" applyBorder="1" applyAlignment="1"/>
    <xf numFmtId="14" fontId="20" fillId="0" borderId="3" xfId="0" applyNumberFormat="1" applyFont="1" applyBorder="1" applyAlignment="1" applyProtection="1">
      <alignment horizontal="center" vertical="top" readingOrder="1"/>
      <protection locked="0"/>
    </xf>
    <xf numFmtId="0" fontId="20" fillId="0" borderId="3" xfId="0" applyNumberFormat="1" applyFont="1" applyBorder="1" applyAlignment="1" applyProtection="1">
      <alignment horizontal="center" vertical="top" readingOrder="1"/>
      <protection locked="0"/>
    </xf>
    <xf numFmtId="14" fontId="20" fillId="0" borderId="3" xfId="0" applyNumberFormat="1" applyFont="1" applyFill="1" applyBorder="1" applyAlignment="1" applyProtection="1">
      <alignment horizontal="center" vertical="top" readingOrder="1"/>
      <protection locked="0"/>
    </xf>
    <xf numFmtId="0" fontId="20" fillId="0" borderId="0" xfId="0" applyFont="1" applyFill="1" applyAlignment="1">
      <alignment horizontal="center" vertical="center"/>
    </xf>
    <xf numFmtId="0" fontId="20" fillId="0" borderId="9" xfId="0" applyFont="1" applyFill="1" applyBorder="1" applyAlignment="1">
      <alignment horizontal="center" vertical="center"/>
    </xf>
    <xf numFmtId="14" fontId="1" fillId="0" borderId="3" xfId="0" applyNumberFormat="1" applyFont="1" applyFill="1" applyBorder="1" applyAlignment="1"/>
    <xf numFmtId="14" fontId="20" fillId="0" borderId="8" xfId="0" applyNumberFormat="1" applyFont="1" applyBorder="1" applyAlignment="1" applyProtection="1">
      <alignment horizontal="center" vertical="top" readingOrder="1"/>
      <protection locked="0"/>
    </xf>
    <xf numFmtId="0" fontId="19" fillId="0" borderId="3" xfId="0" quotePrefix="1" applyFont="1" applyBorder="1" applyAlignment="1">
      <alignment horizontal="center"/>
    </xf>
    <xf numFmtId="0" fontId="19" fillId="25" borderId="3" xfId="0" applyFont="1" applyFill="1" applyBorder="1" applyAlignment="1">
      <alignment horizontal="center"/>
    </xf>
    <xf numFmtId="0" fontId="19" fillId="0" borderId="9" xfId="13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/>
    </xf>
    <xf numFmtId="0" fontId="1" fillId="0" borderId="0" xfId="0" applyFont="1" applyBorder="1" applyAlignment="1"/>
    <xf numFmtId="14" fontId="1" fillId="0" borderId="1" xfId="0" applyNumberFormat="1" applyFont="1" applyFill="1" applyBorder="1" applyAlignment="1"/>
    <xf numFmtId="14" fontId="1" fillId="0" borderId="1" xfId="0" applyNumberFormat="1" applyFont="1" applyBorder="1" applyAlignment="1"/>
    <xf numFmtId="14" fontId="1" fillId="0" borderId="3" xfId="12" applyNumberFormat="1" applyFont="1" applyFill="1" applyBorder="1" applyAlignment="1">
      <alignment horizontal="center" vertical="center"/>
    </xf>
    <xf numFmtId="0" fontId="1" fillId="0" borderId="3" xfId="12" applyFont="1" applyFill="1" applyBorder="1" applyAlignment="1">
      <alignment horizontal="center" vertical="center"/>
    </xf>
    <xf numFmtId="0" fontId="1" fillId="0" borderId="3" xfId="12" applyFont="1" applyBorder="1" applyAlignment="1">
      <alignment horizontal="center" vertical="center"/>
    </xf>
    <xf numFmtId="0" fontId="1" fillId="0" borderId="3" xfId="12" quotePrefix="1" applyFont="1" applyBorder="1" applyAlignment="1">
      <alignment horizontal="center" vertical="center"/>
    </xf>
    <xf numFmtId="164" fontId="0" fillId="15" borderId="3" xfId="0" applyNumberFormat="1" applyFill="1" applyBorder="1"/>
    <xf numFmtId="0" fontId="4" fillId="4" borderId="7" xfId="2" applyNumberFormat="1" applyFont="1" applyFill="1" applyBorder="1" applyAlignment="1"/>
    <xf numFmtId="0" fontId="4" fillId="0" borderId="0" xfId="0" applyFont="1" applyAlignment="1" applyProtection="1">
      <protection locked="0"/>
    </xf>
    <xf numFmtId="14" fontId="4" fillId="0" borderId="0" xfId="0" applyNumberFormat="1" applyFont="1" applyAlignment="1" applyProtection="1">
      <protection locked="0"/>
    </xf>
    <xf numFmtId="0" fontId="7" fillId="0" borderId="0" xfId="0" applyFont="1" applyBorder="1" applyAlignment="1" applyProtection="1">
      <protection locked="0"/>
    </xf>
    <xf numFmtId="14" fontId="7" fillId="0" borderId="0" xfId="0" applyNumberFormat="1" applyFont="1" applyBorder="1" applyAlignment="1" applyProtection="1">
      <protection locked="0"/>
    </xf>
    <xf numFmtId="164" fontId="4" fillId="4" borderId="7" xfId="2" applyFont="1" applyFill="1" applyBorder="1" applyAlignment="1"/>
    <xf numFmtId="0" fontId="18" fillId="15" borderId="0" xfId="0" applyFont="1" applyFill="1" applyAlignment="1">
      <alignment horizontal="center"/>
    </xf>
  </cellXfs>
  <cellStyles count="15">
    <cellStyle name="Comma" xfId="1" builtinId="3"/>
    <cellStyle name="Comma [0]" xfId="2" builtinId="6"/>
    <cellStyle name="Comma 10 2" xfId="7"/>
    <cellStyle name="Comma 10 2 2" xfId="6"/>
    <cellStyle name="Comma 11 3" xfId="5"/>
    <cellStyle name="Normal" xfId="0" builtinId="0"/>
    <cellStyle name="Normal 11" xfId="3"/>
    <cellStyle name="Normal 2" xfId="9"/>
    <cellStyle name="Normal 2 2" xfId="12"/>
    <cellStyle name="Normal 3 2" xfId="14"/>
    <cellStyle name="Normal 4" xfId="13"/>
    <cellStyle name="Normal 9 2" xfId="8"/>
    <cellStyle name="Normal 9 2 3" xfId="10"/>
    <cellStyle name="Percent 2 3" xfId="4"/>
    <cellStyle name="S5 3" xfId="11"/>
  </cellStyles>
  <dxfs count="439">
    <dxf>
      <numFmt numFmtId="164" formatCode="_(* #,##0_);_(* \(#,##0\);_(* &quot;-&quot;_);_(@_)"/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59996337778862885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</font>
      <fill>
        <patternFill>
          <bgColor rgb="FF99FF99"/>
        </patternFill>
      </fill>
    </dxf>
    <dxf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99FF9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4.xml"/><Relationship Id="rId13" Type="http://schemas.openxmlformats.org/officeDocument/2006/relationships/externalLink" Target="externalLinks/externalLink9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3.xml"/><Relationship Id="rId12" Type="http://schemas.openxmlformats.org/officeDocument/2006/relationships/externalLink" Target="externalLinks/externalLink8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externalLink" Target="externalLinks/externalLink7.xml"/><Relationship Id="rId5" Type="http://schemas.openxmlformats.org/officeDocument/2006/relationships/externalLink" Target="externalLinks/externalLink1.xml"/><Relationship Id="rId15" Type="http://schemas.openxmlformats.org/officeDocument/2006/relationships/pivotCacheDefinition" Target="pivotCache/pivotCacheDefinition2.xml"/><Relationship Id="rId10" Type="http://schemas.openxmlformats.org/officeDocument/2006/relationships/externalLink" Target="externalLinks/externalLink6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5.xml"/><Relationship Id="rId14" Type="http://schemas.openxmlformats.org/officeDocument/2006/relationships/pivotCacheDefinition" Target="pivotCache/pivotCacheDefinition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YPSSERVER\7Soft\DATA%20RIKAAAA\Realisasi%202020\APRIL%202020\Register%20Shipment%20Week%2018%20APRIL%202020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EMAIL\Register%20CO%20Week%2051%20DESEMBER%202015%20terbaru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dmin\AppData\Local\Microsoft\Windows\Temporary%20Internet%20Files\Content.Outlook\RDV7FBZY\acc%2010%2002%202016%20KBC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SHARE%20HOLDING/SharingISA/LAPORAN/LAPORAN%20BTB%20BKB/2021/BTB%20SUPPLIER%20NOVEMBER%202021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SHARE%20HOLDING/SharingISA/LAPORAN/LAPORAN%20BTB%20BKB/2021/BKB%20SUPPLIER%20NOVEMBER%202021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REALISASI%20CO/2021/11.%20REALISASI%20CO%20NOV%202021%20ISA%20retur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REALISASI%20CO/2021/10.%20REALISASI%20CO%20OKT%202021%20ISA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ERJO\202111.I.%20LAMPIRAN%20INV%20%20LIVIA%20MS%20GROUPcopy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1910070002593\Documents\REALISASI%20CO\2021\11.%20REALISASI%20CO%20NOV%202021%20ISA%20retu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 (2)"/>
      <sheetName val="REGISTER CO"/>
      <sheetName val="TIV RUNGKUT"/>
      <sheetName val="BALI"/>
      <sheetName val="Database"/>
      <sheetName val="Sheet1"/>
    </sheetNames>
    <sheetDataSet>
      <sheetData sheetId="0"/>
      <sheetData sheetId="1">
        <row r="5">
          <cell r="BL5" t="str">
            <v>Armada Rusak</v>
          </cell>
        </row>
        <row r="8">
          <cell r="BL8" t="str">
            <v>Stock depo penuh</v>
          </cell>
        </row>
        <row r="11">
          <cell r="BL11" t="str">
            <v>Kendala gallon kosong</v>
          </cell>
        </row>
        <row r="16">
          <cell r="BL16" t="str">
            <v>Gangguan Produksi</v>
          </cell>
        </row>
        <row r="17">
          <cell r="BL17" t="str">
            <v>Pengalihan Pabrik</v>
          </cell>
        </row>
        <row r="264">
          <cell r="BL264" t="str">
            <v>Gangguan Produksi</v>
          </cell>
        </row>
      </sheetData>
      <sheetData sheetId="2"/>
      <sheetData sheetId="3"/>
      <sheetData sheetId="4"/>
      <sheetData sheetId="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gister CO Week 51"/>
      <sheetName val="PDN Week 51"/>
      <sheetName val="Database"/>
    </sheetNames>
    <sheetDataSet>
      <sheetData sheetId="0">
        <row r="5">
          <cell r="BK5" t="str">
            <v>Yps</v>
          </cell>
        </row>
        <row r="6">
          <cell r="BK6" t="str">
            <v>Merpati</v>
          </cell>
        </row>
        <row r="7">
          <cell r="BK7" t="str">
            <v>Elvira</v>
          </cell>
        </row>
        <row r="8">
          <cell r="BK8" t="str">
            <v>Wiradaya</v>
          </cell>
        </row>
        <row r="9">
          <cell r="BK9" t="str">
            <v>Berlian</v>
          </cell>
        </row>
        <row r="10">
          <cell r="BK10" t="str">
            <v>Katak Riang</v>
          </cell>
        </row>
        <row r="11">
          <cell r="BK11" t="str">
            <v>PPS</v>
          </cell>
        </row>
      </sheetData>
      <sheetData sheetId="1" refreshError="1"/>
      <sheetData sheetId="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">
          <cell r="M1" t="str">
            <v>WINDOW</v>
          </cell>
        </row>
        <row r="2">
          <cell r="M2">
            <v>1</v>
          </cell>
        </row>
        <row r="3">
          <cell r="M3">
            <v>2</v>
          </cell>
        </row>
        <row r="4">
          <cell r="M4">
            <v>3</v>
          </cell>
        </row>
        <row r="5">
          <cell r="M5">
            <v>4</v>
          </cell>
        </row>
        <row r="6">
          <cell r="M6">
            <v>5</v>
          </cell>
        </row>
        <row r="7">
          <cell r="M7">
            <v>6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(2)"/>
      <sheetName val="BWI"/>
      <sheetName val="GTG"/>
      <sheetName val="JBR"/>
      <sheetName val="BWS"/>
      <sheetName val="LMJ"/>
      <sheetName val="STB"/>
      <sheetName val="PTN"/>
      <sheetName val="PROB"/>
      <sheetName val="PAS"/>
      <sheetName val="SKJ"/>
      <sheetName val="MO"/>
      <sheetName val="TEMBOK"/>
      <sheetName val="TEMBOK LMS"/>
      <sheetName val="TEMBOK SWS"/>
      <sheetName val="TEMBOK PS"/>
      <sheetName val="TEMBOK MJS"/>
      <sheetName val="PS"/>
      <sheetName val="PS DMS 3"/>
      <sheetName val="MJS"/>
      <sheetName val="MJS DMS 3"/>
      <sheetName val="SWS"/>
      <sheetName val="GRESIK"/>
      <sheetName val="LGD"/>
      <sheetName val="PCG"/>
      <sheetName val="BALONG"/>
      <sheetName val="BORNEO"/>
      <sheetName val="IN CARAT"/>
      <sheetName val="OUT CARAT"/>
      <sheetName val="IN SWS CARAT"/>
    </sheetNames>
    <sheetDataSet>
      <sheetData sheetId="0">
        <row r="2">
          <cell r="A2" t="str">
            <v>AQ.1500ML 1X12</v>
          </cell>
          <cell r="B2">
            <v>40500</v>
          </cell>
        </row>
        <row r="3">
          <cell r="A3" t="str">
            <v>AQ.220ML LOCAL 1X48</v>
          </cell>
          <cell r="B3">
            <v>22750</v>
          </cell>
        </row>
        <row r="4">
          <cell r="A4" t="str">
            <v>AQ.330ML 1X24</v>
          </cell>
          <cell r="B4">
            <v>29330</v>
          </cell>
        </row>
        <row r="5">
          <cell r="A5" t="str">
            <v>AQ.5GALLON BTL</v>
          </cell>
          <cell r="B5">
            <v>30000</v>
          </cell>
        </row>
        <row r="6">
          <cell r="A6" t="str">
            <v>AQ.5GALLON ISI</v>
          </cell>
          <cell r="B6">
            <v>9850</v>
          </cell>
        </row>
        <row r="7">
          <cell r="A7" t="str">
            <v>AQ.600ML 1X24</v>
          </cell>
          <cell r="B7">
            <v>37240</v>
          </cell>
        </row>
        <row r="8">
          <cell r="A8" t="str">
            <v>AQ.TISSUE</v>
          </cell>
          <cell r="B8">
            <v>0</v>
          </cell>
        </row>
        <row r="9">
          <cell r="A9" t="str">
            <v>JUG RACK</v>
          </cell>
          <cell r="B9">
            <v>0</v>
          </cell>
        </row>
        <row r="10">
          <cell r="A10" t="str">
            <v>KARTON AQ 220ML LOCAL 1X1</v>
          </cell>
          <cell r="B10">
            <v>0</v>
          </cell>
        </row>
        <row r="11">
          <cell r="A11" t="str">
            <v>KARTON VIT 200ML 1X1</v>
          </cell>
          <cell r="B11">
            <v>0</v>
          </cell>
        </row>
        <row r="12">
          <cell r="A12" t="str">
            <v>MIZONE ACTIVE LYCHEE LEMON 500ML 1X12</v>
          </cell>
          <cell r="B12">
            <v>33900</v>
          </cell>
        </row>
        <row r="13">
          <cell r="A13" t="str">
            <v>MIZONE BREAK FREE CHERRY BLOSSOM 500ML 1x12</v>
          </cell>
          <cell r="B13">
            <v>33900</v>
          </cell>
        </row>
        <row r="14">
          <cell r="A14" t="str">
            <v>MIZONE MOOD UP CRANBERRY 500ML 1X12</v>
          </cell>
          <cell r="B14">
            <v>33900</v>
          </cell>
        </row>
        <row r="15">
          <cell r="A15" t="str">
            <v>MIZONE MOVE ON STARFRUIT 500ML 1X12</v>
          </cell>
          <cell r="B15">
            <v>33900</v>
          </cell>
        </row>
        <row r="16">
          <cell r="A16" t="str">
            <v>PALLET LOSCAM</v>
          </cell>
          <cell r="B16">
            <v>100000</v>
          </cell>
        </row>
        <row r="17">
          <cell r="A17" t="str">
            <v>VT.1500ML 1X12</v>
          </cell>
          <cell r="B17">
            <v>25620</v>
          </cell>
        </row>
        <row r="18">
          <cell r="A18" t="str">
            <v>VT.200ML LOCAL 1X48</v>
          </cell>
          <cell r="B18">
            <v>13900</v>
          </cell>
        </row>
        <row r="19">
          <cell r="A19" t="str">
            <v>VT.330ML 1X24</v>
          </cell>
          <cell r="B19">
            <v>21700</v>
          </cell>
        </row>
        <row r="20">
          <cell r="A20" t="str">
            <v>VT.550 ML 1X24</v>
          </cell>
          <cell r="B20">
            <v>24030</v>
          </cell>
        </row>
        <row r="21">
          <cell r="A21" t="str">
            <v>VT.5GALON BTL</v>
          </cell>
          <cell r="B21">
            <v>30000</v>
          </cell>
        </row>
        <row r="22">
          <cell r="A22" t="str">
            <v>VT.5GLN ISI</v>
          </cell>
          <cell r="B22">
            <v>7440</v>
          </cell>
        </row>
        <row r="23">
          <cell r="A23" t="str">
            <v>VT.TISSUE</v>
          </cell>
          <cell r="B23">
            <v>0</v>
          </cell>
        </row>
        <row r="24">
          <cell r="A24" t="str">
            <v>AQ.5GLN ISI</v>
          </cell>
          <cell r="B24"/>
        </row>
        <row r="25">
          <cell r="A25" t="str">
            <v>AQ.5GLN BTL</v>
          </cell>
          <cell r="B25"/>
        </row>
        <row r="26">
          <cell r="A26" t="str">
            <v>AQ.TISSUE</v>
          </cell>
          <cell r="B26"/>
        </row>
        <row r="27">
          <cell r="A27" t="str">
            <v>AQ.1500ML</v>
          </cell>
          <cell r="B27">
            <v>40500</v>
          </cell>
        </row>
        <row r="28">
          <cell r="A28" t="str">
            <v>PALET LOSCAM</v>
          </cell>
          <cell r="B28">
            <v>100000</v>
          </cell>
        </row>
        <row r="29">
          <cell r="A29" t="str">
            <v>AQ 220ML</v>
          </cell>
          <cell r="B29">
            <v>22750</v>
          </cell>
        </row>
        <row r="30">
          <cell r="A30" t="str">
            <v>KARTON 22OML</v>
          </cell>
          <cell r="B30">
            <v>0</v>
          </cell>
        </row>
        <row r="31">
          <cell r="A31" t="str">
            <v>AQ.600ML</v>
          </cell>
          <cell r="B31">
            <v>37240</v>
          </cell>
        </row>
        <row r="32">
          <cell r="A32" t="str">
            <v>AQUA 220ML LOCAL 1X48</v>
          </cell>
          <cell r="B32">
            <v>22750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"/>
      <sheetName val="BWI"/>
      <sheetName val="GTG"/>
      <sheetName val="JBR"/>
      <sheetName val="BWS"/>
      <sheetName val="LMJ"/>
      <sheetName val="STB"/>
      <sheetName val="PTN"/>
      <sheetName val="PROB"/>
      <sheetName val="PAS"/>
      <sheetName val="SKJ"/>
      <sheetName val="TBK"/>
      <sheetName val="TBKS SWS"/>
      <sheetName val="TBK LMS"/>
      <sheetName val="TBK PS"/>
      <sheetName val="TBK MJS"/>
      <sheetName val="MO"/>
      <sheetName val="PS"/>
      <sheetName val="PS DMS 3"/>
      <sheetName val="MJS"/>
      <sheetName val="MJS DMS 3"/>
      <sheetName val="SWS"/>
      <sheetName val="GRSK"/>
      <sheetName val="LGD"/>
      <sheetName val="PCG"/>
      <sheetName val="BALONG"/>
      <sheetName val="BORNEO"/>
      <sheetName val="OUT CARAT SWS"/>
    </sheetNames>
    <sheetDataSet>
      <sheetData sheetId="0">
        <row r="2">
          <cell r="A2" t="str">
            <v>AQ.1500ML 1X12</v>
          </cell>
          <cell r="B2">
            <v>40500</v>
          </cell>
        </row>
        <row r="3">
          <cell r="A3" t="str">
            <v>AQ.220ML LOCAL 1X48</v>
          </cell>
          <cell r="B3">
            <v>22750</v>
          </cell>
        </row>
        <row r="4">
          <cell r="A4" t="str">
            <v>AQ.330ML 1X24</v>
          </cell>
          <cell r="B4">
            <v>29330</v>
          </cell>
        </row>
        <row r="5">
          <cell r="A5" t="str">
            <v>AQ.5GALLON BTL</v>
          </cell>
          <cell r="B5">
            <v>30000</v>
          </cell>
        </row>
        <row r="6">
          <cell r="A6" t="str">
            <v>AQ.5GALLON ISI</v>
          </cell>
          <cell r="B6">
            <v>9850</v>
          </cell>
        </row>
        <row r="7">
          <cell r="A7" t="str">
            <v>AQ.600ML 1X24</v>
          </cell>
          <cell r="B7">
            <v>37240</v>
          </cell>
        </row>
        <row r="8">
          <cell r="A8" t="str">
            <v>AQ.TISSUE</v>
          </cell>
          <cell r="B8">
            <v>0</v>
          </cell>
        </row>
        <row r="9">
          <cell r="A9" t="str">
            <v>JUG RACK</v>
          </cell>
          <cell r="B9">
            <v>0</v>
          </cell>
        </row>
        <row r="10">
          <cell r="A10" t="str">
            <v>KARTON AQ 220ML LOCAL 1X1</v>
          </cell>
          <cell r="B10">
            <v>0</v>
          </cell>
        </row>
        <row r="11">
          <cell r="A11" t="str">
            <v>KARTON VIT 200ML 1X1</v>
          </cell>
          <cell r="B11">
            <v>0</v>
          </cell>
        </row>
        <row r="12">
          <cell r="A12" t="str">
            <v>MIZONE ACTIVE LYCHEE LEMON 500ML 1X12</v>
          </cell>
          <cell r="B12">
            <v>33900</v>
          </cell>
        </row>
        <row r="13">
          <cell r="A13" t="str">
            <v>MIZONE BREAK FREE CHERRY BLOSSOM 500ML 1x12</v>
          </cell>
          <cell r="B13">
            <v>33900</v>
          </cell>
        </row>
        <row r="14">
          <cell r="A14" t="str">
            <v>MIZONE MOOD UP CRANBERRY 500ML 1X12</v>
          </cell>
          <cell r="B14">
            <v>33900</v>
          </cell>
        </row>
        <row r="15">
          <cell r="A15" t="str">
            <v>MIZONE MOVE ON STARFRUIT 500ML 1X12</v>
          </cell>
          <cell r="B15">
            <v>33900</v>
          </cell>
        </row>
        <row r="16">
          <cell r="A16" t="str">
            <v>PALLET LOSCAM</v>
          </cell>
          <cell r="B16">
            <v>100000</v>
          </cell>
        </row>
        <row r="17">
          <cell r="A17" t="str">
            <v>VT.1500ML 1X12</v>
          </cell>
          <cell r="B17">
            <v>25620</v>
          </cell>
        </row>
        <row r="18">
          <cell r="A18" t="str">
            <v>VT.200ML LOCAL 1X48</v>
          </cell>
          <cell r="B18">
            <v>13900</v>
          </cell>
        </row>
        <row r="19">
          <cell r="A19" t="str">
            <v>VT.330ML 1X24</v>
          </cell>
          <cell r="B19">
            <v>21700</v>
          </cell>
        </row>
        <row r="20">
          <cell r="A20" t="str">
            <v>VT.550 ML 1X24</v>
          </cell>
          <cell r="B20">
            <v>24030</v>
          </cell>
        </row>
        <row r="21">
          <cell r="A21" t="str">
            <v>VT.5GALON BTL</v>
          </cell>
          <cell r="B21">
            <v>30000</v>
          </cell>
        </row>
        <row r="22">
          <cell r="A22" t="str">
            <v>VT.5GLN ISI</v>
          </cell>
          <cell r="B22">
            <v>7440</v>
          </cell>
        </row>
        <row r="23">
          <cell r="A23" t="str">
            <v>VT.TISSUE</v>
          </cell>
          <cell r="B23">
            <v>0</v>
          </cell>
        </row>
        <row r="24">
          <cell r="A24" t="str">
            <v>AQ.5GLN ISI</v>
          </cell>
          <cell r="B24"/>
        </row>
        <row r="25">
          <cell r="A25" t="str">
            <v>AQ.5GLN BTL</v>
          </cell>
          <cell r="B25"/>
        </row>
        <row r="26">
          <cell r="A26" t="str">
            <v>AQ.TISSUE</v>
          </cell>
          <cell r="B26"/>
        </row>
        <row r="27">
          <cell r="A27" t="str">
            <v>AQ.1500ML</v>
          </cell>
          <cell r="B27">
            <v>40500</v>
          </cell>
        </row>
        <row r="28">
          <cell r="A28" t="str">
            <v>PALET LOSCAM</v>
          </cell>
          <cell r="B28">
            <v>100000</v>
          </cell>
        </row>
        <row r="29">
          <cell r="A29" t="str">
            <v>AQ 220ML</v>
          </cell>
          <cell r="B29">
            <v>22750</v>
          </cell>
        </row>
        <row r="30">
          <cell r="A30" t="str">
            <v>KARTON 22OML</v>
          </cell>
          <cell r="B30">
            <v>0</v>
          </cell>
        </row>
        <row r="31">
          <cell r="A31" t="str">
            <v>AQ.600ML</v>
          </cell>
          <cell r="B31">
            <v>37240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"/>
      <sheetName val="2"/>
      <sheetName val="3"/>
      <sheetName val="4"/>
      <sheetName val="5"/>
      <sheetName val="6"/>
      <sheetName val="7"/>
      <sheetName val="8"/>
      <sheetName val="REKAP P1"/>
      <sheetName val="ALL1"/>
      <sheetName val="TIV1"/>
      <sheetName val="9"/>
      <sheetName val="10"/>
      <sheetName val="11"/>
      <sheetName val="12"/>
      <sheetName val="13"/>
      <sheetName val="14"/>
      <sheetName val="15"/>
      <sheetName val="16"/>
      <sheetName val="REKAP P2"/>
      <sheetName val="ALL2"/>
      <sheetName val="TIV2"/>
      <sheetName val="17"/>
      <sheetName val="18"/>
      <sheetName val="19"/>
      <sheetName val="20"/>
      <sheetName val="21"/>
      <sheetName val="22"/>
      <sheetName val="23"/>
      <sheetName val="REKAP P3"/>
      <sheetName val="ALL3"/>
      <sheetName val="TIV3"/>
      <sheetName val="24"/>
      <sheetName val="25"/>
      <sheetName val="26"/>
      <sheetName val="27"/>
      <sheetName val="28"/>
      <sheetName val="29"/>
      <sheetName val="30"/>
      <sheetName val="REKAP P4"/>
      <sheetName val="ALL4"/>
      <sheetName val="TIV4"/>
      <sheetName val="ALL"/>
      <sheetName val="KLAIM"/>
      <sheetName val="HARG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L1" t="str">
            <v>Delivery number</v>
          </cell>
          <cell r="M1" t="str">
            <v>Material</v>
          </cell>
          <cell r="N1" t="str">
            <v>External Delivery ID</v>
          </cell>
          <cell r="O1" t="str">
            <v>Means of Trans. ID</v>
          </cell>
          <cell r="P1" t="str">
            <v>Ship to name</v>
          </cell>
          <cell r="Q1" t="str">
            <v>Sold to name</v>
          </cell>
          <cell r="R1" t="str">
            <v>Material description</v>
          </cell>
          <cell r="S1" t="str">
            <v>Billing Document</v>
          </cell>
        </row>
        <row r="2">
          <cell r="L2">
            <v>6008151260</v>
          </cell>
          <cell r="M2" t="str">
            <v>10169933</v>
          </cell>
          <cell r="N2" t="str">
            <v>S21102903692/H1106131A/EF/2/06</v>
          </cell>
          <cell r="O2" t="str">
            <v>YPS/N8656UQ/SUGIONO</v>
          </cell>
          <cell r="P2" t="str">
            <v>PT. LIVIA MANDIRI SEJATI</v>
          </cell>
          <cell r="Q2" t="str">
            <v>PT. LIVIA MANDIRI SEJATI</v>
          </cell>
          <cell r="R2" t="str">
            <v>EMPTY BOTTLE AQUA 5 GALLON</v>
          </cell>
          <cell r="S2" t="str">
            <v>2050350281</v>
          </cell>
        </row>
        <row r="3">
          <cell r="L3">
            <v>6008151260</v>
          </cell>
          <cell r="M3" t="str">
            <v>10169933</v>
          </cell>
          <cell r="N3" t="str">
            <v>S21102903692/H1106131A/EF/2/06</v>
          </cell>
          <cell r="O3" t="str">
            <v>YPS/N8656UQ/SUGIONO</v>
          </cell>
          <cell r="P3" t="str">
            <v>PT. LIVIA MANDIRI SEJATI</v>
          </cell>
          <cell r="Q3" t="str">
            <v>PT. LIVIA MANDIRI SEJATI</v>
          </cell>
          <cell r="R3" t="str">
            <v>EMPTY BOTTLE AQUA 5 GALLON</v>
          </cell>
          <cell r="S3" t="str">
            <v>2050350281</v>
          </cell>
        </row>
        <row r="4">
          <cell r="L4">
            <v>6008151260</v>
          </cell>
          <cell r="M4" t="str">
            <v>74559</v>
          </cell>
          <cell r="N4" t="str">
            <v>S21102903692/H1106131A/EF/2/06</v>
          </cell>
          <cell r="O4" t="str">
            <v>YPS/N8656UQ/SUGIONO</v>
          </cell>
          <cell r="P4" t="str">
            <v>PT. LIVIA MANDIRI SEJATI</v>
          </cell>
          <cell r="Q4" t="str">
            <v>PT. LIVIA MANDIRI SEJATI</v>
          </cell>
          <cell r="R4" t="str">
            <v>5 GALLON AQUA LOCAL</v>
          </cell>
          <cell r="S4" t="str">
            <v>2050350281</v>
          </cell>
        </row>
        <row r="5">
          <cell r="L5">
            <v>6008146729</v>
          </cell>
          <cell r="M5" t="str">
            <v>10169933</v>
          </cell>
          <cell r="N5" t="str">
            <v>S21102803755/H1104132A/NF/2/04</v>
          </cell>
          <cell r="O5" t="str">
            <v>YPS/N8546UV/HOLILI</v>
          </cell>
          <cell r="P5" t="str">
            <v>PT. LIVIA MANDIRI SEJATI</v>
          </cell>
          <cell r="Q5" t="str">
            <v>PT. LIVIA MANDIRI SEJATI</v>
          </cell>
          <cell r="R5" t="str">
            <v>EMPTY BOTTLE AQUA 5 GALLON</v>
          </cell>
          <cell r="S5" t="str">
            <v>2050350281</v>
          </cell>
        </row>
        <row r="6">
          <cell r="L6">
            <v>6008146729</v>
          </cell>
          <cell r="M6" t="str">
            <v>10169933</v>
          </cell>
          <cell r="N6" t="str">
            <v>S21102803755/H1104132A/NF/2/04</v>
          </cell>
          <cell r="O6" t="str">
            <v>YPS/N8546UV/HOLILI</v>
          </cell>
          <cell r="P6" t="str">
            <v>PT. LIVIA MANDIRI SEJATI</v>
          </cell>
          <cell r="Q6" t="str">
            <v>PT. LIVIA MANDIRI SEJATI</v>
          </cell>
          <cell r="R6" t="str">
            <v>EMPTY BOTTLE AQUA 5 GALLON</v>
          </cell>
          <cell r="S6" t="str">
            <v>2050350281</v>
          </cell>
        </row>
        <row r="7">
          <cell r="L7">
            <v>6008146729</v>
          </cell>
          <cell r="M7" t="str">
            <v>74559</v>
          </cell>
          <cell r="N7" t="str">
            <v>S21102803755/H1104132A/NF/2/04</v>
          </cell>
          <cell r="O7" t="str">
            <v>YPS/N8546UV/HOLILI</v>
          </cell>
          <cell r="P7" t="str">
            <v>PT. LIVIA MANDIRI SEJATI</v>
          </cell>
          <cell r="Q7" t="str">
            <v>PT. LIVIA MANDIRI SEJATI</v>
          </cell>
          <cell r="R7" t="str">
            <v>5 GALLON AQUA LOCAL</v>
          </cell>
          <cell r="S7" t="str">
            <v>2050350281</v>
          </cell>
        </row>
        <row r="8">
          <cell r="L8">
            <v>6008125008</v>
          </cell>
          <cell r="M8" t="str">
            <v>10169749</v>
          </cell>
          <cell r="N8" t="str">
            <v>R.147410</v>
          </cell>
          <cell r="O8" t="str">
            <v>YPS/N9965UV/FAIZIN</v>
          </cell>
          <cell r="P8" t="str">
            <v>PT. LIVIA MANDIRI SEJATI</v>
          </cell>
          <cell r="Q8" t="str">
            <v>PT. LIVIA MANDIRI SEJATI</v>
          </cell>
          <cell r="R8" t="str">
            <v>PALLET RENT DOUBLE FACE</v>
          </cell>
          <cell r="S8" t="str">
            <v>2050350280</v>
          </cell>
        </row>
        <row r="9">
          <cell r="L9">
            <v>6008137742</v>
          </cell>
          <cell r="M9" t="str">
            <v>10169749</v>
          </cell>
          <cell r="N9" t="str">
            <v>R.147411</v>
          </cell>
          <cell r="O9" t="str">
            <v>YPS/L8193UA/ROHIM</v>
          </cell>
          <cell r="P9" t="str">
            <v>PT. LIVIA MANDIRI SEJATI</v>
          </cell>
          <cell r="Q9" t="str">
            <v>PT. LIVIA MANDIRI SEJATI</v>
          </cell>
          <cell r="R9" t="str">
            <v>PALLET RENT DOUBLE FACE</v>
          </cell>
          <cell r="S9" t="str">
            <v>2050350280</v>
          </cell>
        </row>
        <row r="10">
          <cell r="L10">
            <v>6008139923</v>
          </cell>
          <cell r="M10" t="str">
            <v>10169933</v>
          </cell>
          <cell r="N10" t="str">
            <v>S21102803804/H1102147D/EF/2/02</v>
          </cell>
          <cell r="O10" t="str">
            <v>YPS/N8789UV/SUTOYO</v>
          </cell>
          <cell r="P10" t="str">
            <v>PT. LIVIA MANDIRI SEJATI</v>
          </cell>
          <cell r="Q10" t="str">
            <v>PT. LIVIA MANDIRI SEJATI</v>
          </cell>
          <cell r="R10" t="str">
            <v>EMPTY BOTTLE AQUA 5 GALLON</v>
          </cell>
          <cell r="S10" t="str">
            <v>2050350281</v>
          </cell>
        </row>
        <row r="11">
          <cell r="L11">
            <v>6008139923</v>
          </cell>
          <cell r="M11" t="str">
            <v>10169933</v>
          </cell>
          <cell r="N11" t="str">
            <v>S21102803804/H1102147D/EF/2/02</v>
          </cell>
          <cell r="O11" t="str">
            <v>YPS/N8789UV/SUTOYO</v>
          </cell>
          <cell r="P11" t="str">
            <v>PT. LIVIA MANDIRI SEJATI</v>
          </cell>
          <cell r="Q11" t="str">
            <v>PT. LIVIA MANDIRI SEJATI</v>
          </cell>
          <cell r="R11" t="str">
            <v>EMPTY BOTTLE AQUA 5 GALLON</v>
          </cell>
          <cell r="S11" t="str">
            <v>2050350281</v>
          </cell>
        </row>
        <row r="12">
          <cell r="L12">
            <v>6008139923</v>
          </cell>
          <cell r="M12" t="str">
            <v>10169743</v>
          </cell>
          <cell r="N12" t="str">
            <v>S21102803804/H1102147D/EF/2/02</v>
          </cell>
          <cell r="O12" t="str">
            <v>YPS/N8789UV/SUTOYO</v>
          </cell>
          <cell r="P12" t="str">
            <v>PT. LIVIA MANDIRI SEJATI</v>
          </cell>
          <cell r="Q12" t="str">
            <v>PT. LIVIA MANDIRI SEJATI</v>
          </cell>
          <cell r="R12" t="str">
            <v>JUG RACK</v>
          </cell>
          <cell r="S12" t="str">
            <v>2050350281</v>
          </cell>
        </row>
        <row r="13">
          <cell r="L13">
            <v>6008139923</v>
          </cell>
          <cell r="M13" t="str">
            <v>74559</v>
          </cell>
          <cell r="N13" t="str">
            <v>S21102803804/H1102147D/EF/2/02</v>
          </cell>
          <cell r="O13" t="str">
            <v>YPS/N8789UV/SUTOYO</v>
          </cell>
          <cell r="P13" t="str">
            <v>PT. LIVIA MANDIRI SEJATI</v>
          </cell>
          <cell r="Q13" t="str">
            <v>PT. LIVIA MANDIRI SEJATI</v>
          </cell>
          <cell r="R13" t="str">
            <v>5 GALLON AQUA LOCAL</v>
          </cell>
          <cell r="S13" t="str">
            <v>2050350281</v>
          </cell>
        </row>
        <row r="14">
          <cell r="L14">
            <v>6008139219</v>
          </cell>
          <cell r="M14" t="str">
            <v>10169933</v>
          </cell>
          <cell r="N14" t="str">
            <v>S21102903747/H110377D/ZK/1/03</v>
          </cell>
          <cell r="O14" t="str">
            <v>YPS/L8177UT/AGUS</v>
          </cell>
          <cell r="P14" t="str">
            <v>PT. LIVIA MANDIRI SEJATI</v>
          </cell>
          <cell r="Q14" t="str">
            <v>PT. LIVIA MANDIRI SEJATI</v>
          </cell>
          <cell r="R14" t="str">
            <v>EMPTY BOTTLE AQUA 5 GALLON</v>
          </cell>
          <cell r="S14" t="str">
            <v>2050350281</v>
          </cell>
        </row>
        <row r="15">
          <cell r="L15">
            <v>6008139219</v>
          </cell>
          <cell r="M15" t="str">
            <v>10169933</v>
          </cell>
          <cell r="N15" t="str">
            <v>S21102903747/H110377D/ZK/1/03</v>
          </cell>
          <cell r="O15" t="str">
            <v>YPS/L8177UT/AGUS</v>
          </cell>
          <cell r="P15" t="str">
            <v>PT. LIVIA MANDIRI SEJATI</v>
          </cell>
          <cell r="Q15" t="str">
            <v>PT. LIVIA MANDIRI SEJATI</v>
          </cell>
          <cell r="R15" t="str">
            <v>EMPTY BOTTLE AQUA 5 GALLON</v>
          </cell>
          <cell r="S15" t="str">
            <v>2050350281</v>
          </cell>
        </row>
        <row r="16">
          <cell r="L16">
            <v>6008139219</v>
          </cell>
          <cell r="M16" t="str">
            <v>10169743</v>
          </cell>
          <cell r="N16" t="str">
            <v>S21102903747/H110377D/ZK/1/03</v>
          </cell>
          <cell r="O16" t="str">
            <v>YPS/L8177UT/AGUS</v>
          </cell>
          <cell r="P16" t="str">
            <v>PT. LIVIA MANDIRI SEJATI</v>
          </cell>
          <cell r="Q16" t="str">
            <v>PT. LIVIA MANDIRI SEJATI</v>
          </cell>
          <cell r="R16" t="str">
            <v>JUG RACK</v>
          </cell>
          <cell r="S16" t="str">
            <v>2050350281</v>
          </cell>
        </row>
        <row r="17">
          <cell r="L17">
            <v>6008139219</v>
          </cell>
          <cell r="M17" t="str">
            <v>74559</v>
          </cell>
          <cell r="N17" t="str">
            <v>S21102903747/H110377D/ZK/1/03</v>
          </cell>
          <cell r="O17" t="str">
            <v>YPS/L8177UT/AGUS</v>
          </cell>
          <cell r="P17" t="str">
            <v>PT. LIVIA MANDIRI SEJATI</v>
          </cell>
          <cell r="Q17" t="str">
            <v>PT. LIVIA MANDIRI SEJATI</v>
          </cell>
          <cell r="R17" t="str">
            <v>5 GALLON AQUA LOCAL</v>
          </cell>
          <cell r="S17" t="str">
            <v>2050350281</v>
          </cell>
        </row>
        <row r="18">
          <cell r="L18">
            <v>6008142564</v>
          </cell>
          <cell r="M18" t="str">
            <v>10169933</v>
          </cell>
          <cell r="N18" t="str">
            <v>S21102803766/H11041D/EL/3/03</v>
          </cell>
          <cell r="O18" t="str">
            <v>YPS/L9051UX/RAHMAN</v>
          </cell>
          <cell r="P18" t="str">
            <v>PT. LIVIA MANDIRI SEJATI</v>
          </cell>
          <cell r="Q18" t="str">
            <v>PT. LIVIA MANDIRI SEJATI</v>
          </cell>
          <cell r="R18" t="str">
            <v>EMPTY BOTTLE AQUA 5 GALLON</v>
          </cell>
          <cell r="S18" t="str">
            <v>2050350281</v>
          </cell>
        </row>
        <row r="19">
          <cell r="L19">
            <v>6008142564</v>
          </cell>
          <cell r="M19" t="str">
            <v>10169933</v>
          </cell>
          <cell r="N19" t="str">
            <v>S21102803766/H11041D/EL/3/03</v>
          </cell>
          <cell r="O19" t="str">
            <v>YPS/L9051UX/RAHMAN</v>
          </cell>
          <cell r="P19" t="str">
            <v>PT. LIVIA MANDIRI SEJATI</v>
          </cell>
          <cell r="Q19" t="str">
            <v>PT. LIVIA MANDIRI SEJATI</v>
          </cell>
          <cell r="R19" t="str">
            <v>EMPTY BOTTLE AQUA 5 GALLON</v>
          </cell>
          <cell r="S19" t="str">
            <v>2050350281</v>
          </cell>
        </row>
        <row r="20">
          <cell r="L20">
            <v>6008142564</v>
          </cell>
          <cell r="M20" t="str">
            <v>10169743</v>
          </cell>
          <cell r="N20" t="str">
            <v>S21102803766/H11041D/EL/3/03</v>
          </cell>
          <cell r="O20" t="str">
            <v>YPS/L9051UX/RAHMAN</v>
          </cell>
          <cell r="P20" t="str">
            <v>PT. LIVIA MANDIRI SEJATI</v>
          </cell>
          <cell r="Q20" t="str">
            <v>PT. LIVIA MANDIRI SEJATI</v>
          </cell>
          <cell r="R20" t="str">
            <v>JUG RACK</v>
          </cell>
          <cell r="S20" t="str">
            <v>2050350281</v>
          </cell>
        </row>
        <row r="21">
          <cell r="L21">
            <v>6008142564</v>
          </cell>
          <cell r="M21" t="str">
            <v>74559</v>
          </cell>
          <cell r="N21" t="str">
            <v>S21102803766/H11041D/EL/3/03</v>
          </cell>
          <cell r="O21" t="str">
            <v>YPS/L9051UX/RAHMAN</v>
          </cell>
          <cell r="P21" t="str">
            <v>PT. LIVIA MANDIRI SEJATI</v>
          </cell>
          <cell r="Q21" t="str">
            <v>PT. LIVIA MANDIRI SEJATI</v>
          </cell>
          <cell r="R21" t="str">
            <v>5 GALLON AQUA LOCAL</v>
          </cell>
          <cell r="S21" t="str">
            <v>2050350281</v>
          </cell>
        </row>
        <row r="22">
          <cell r="L22">
            <v>6008133705</v>
          </cell>
          <cell r="M22" t="str">
            <v>10169749</v>
          </cell>
          <cell r="N22" t="str">
            <v>A/R.152947</v>
          </cell>
          <cell r="O22" t="str">
            <v>YPS/N8872UW/MISTO</v>
          </cell>
          <cell r="P22" t="str">
            <v>PT. LIVIA MANDIRI SEJATI</v>
          </cell>
          <cell r="Q22" t="str">
            <v>PT. LIVIA MANDIRI SEJATI</v>
          </cell>
          <cell r="R22" t="str">
            <v>PALLET RENT DOUBLE FACE</v>
          </cell>
          <cell r="S22" t="str">
            <v>2050350280</v>
          </cell>
        </row>
        <row r="23">
          <cell r="L23">
            <v>6008130637</v>
          </cell>
          <cell r="M23" t="str">
            <v>10169933</v>
          </cell>
          <cell r="N23" t="str">
            <v>S21102803808/H1102149A/EF/2/02</v>
          </cell>
          <cell r="O23" t="str">
            <v>YPS/N7906UQ/MASKUR</v>
          </cell>
          <cell r="P23" t="str">
            <v>PT. LIVIA MANDIRI SEJATI</v>
          </cell>
          <cell r="Q23" t="str">
            <v>PT. LIVIA MANDIRI SEJATI</v>
          </cell>
          <cell r="R23" t="str">
            <v>EMPTY BOTTLE AQUA 5 GALLON</v>
          </cell>
          <cell r="S23" t="str">
            <v>2050350281</v>
          </cell>
        </row>
        <row r="24">
          <cell r="L24">
            <v>6008130637</v>
          </cell>
          <cell r="M24" t="str">
            <v>10169933</v>
          </cell>
          <cell r="N24" t="str">
            <v>S21102803808/H1102149A/EF/2/02</v>
          </cell>
          <cell r="O24" t="str">
            <v>YPS/N7906UQ/MASKUR</v>
          </cell>
          <cell r="P24" t="str">
            <v>PT. LIVIA MANDIRI SEJATI</v>
          </cell>
          <cell r="Q24" t="str">
            <v>PT. LIVIA MANDIRI SEJATI</v>
          </cell>
          <cell r="R24" t="str">
            <v>EMPTY BOTTLE AQUA 5 GALLON</v>
          </cell>
          <cell r="S24" t="str">
            <v>2050350281</v>
          </cell>
        </row>
        <row r="25">
          <cell r="L25">
            <v>6008130637</v>
          </cell>
          <cell r="M25" t="str">
            <v>74559</v>
          </cell>
          <cell r="N25" t="str">
            <v>S21102803808/H1102149A/EF/2/02</v>
          </cell>
          <cell r="O25" t="str">
            <v>YPS/N7906UQ/MASKUR</v>
          </cell>
          <cell r="P25" t="str">
            <v>PT. LIVIA MANDIRI SEJATI</v>
          </cell>
          <cell r="Q25" t="str">
            <v>PT. LIVIA MANDIRI SEJATI</v>
          </cell>
          <cell r="R25" t="str">
            <v>5 GALLON AQUA LOCAL</v>
          </cell>
          <cell r="S25" t="str">
            <v>2050350281</v>
          </cell>
        </row>
        <row r="26">
          <cell r="L26">
            <v>6008142622</v>
          </cell>
          <cell r="M26" t="str">
            <v>10169933</v>
          </cell>
          <cell r="N26" t="str">
            <v>S21102803765/H110411B/PY/3/03</v>
          </cell>
          <cell r="O26" t="str">
            <v>YPS/L9611UX/RINTO</v>
          </cell>
          <cell r="P26" t="str">
            <v>PT. LIVIA MANDIRI SEJATI</v>
          </cell>
          <cell r="Q26" t="str">
            <v>PT. LIVIA MANDIRI SEJATI</v>
          </cell>
          <cell r="R26" t="str">
            <v>EMPTY BOTTLE AQUA 5 GALLON</v>
          </cell>
          <cell r="S26" t="str">
            <v>2050350281</v>
          </cell>
        </row>
        <row r="27">
          <cell r="L27">
            <v>6008142622</v>
          </cell>
          <cell r="M27" t="str">
            <v>10169933</v>
          </cell>
          <cell r="N27" t="str">
            <v>S21102803765/H110411B/PY/3/03</v>
          </cell>
          <cell r="O27" t="str">
            <v>YPS/L9611UX/RINTO</v>
          </cell>
          <cell r="P27" t="str">
            <v>PT. LIVIA MANDIRI SEJATI</v>
          </cell>
          <cell r="Q27" t="str">
            <v>PT. LIVIA MANDIRI SEJATI</v>
          </cell>
          <cell r="R27" t="str">
            <v>EMPTY BOTTLE AQUA 5 GALLON</v>
          </cell>
          <cell r="S27" t="str">
            <v>2050350281</v>
          </cell>
        </row>
        <row r="28">
          <cell r="L28">
            <v>6008142622</v>
          </cell>
          <cell r="M28" t="str">
            <v>74559</v>
          </cell>
          <cell r="N28" t="str">
            <v>S21102803765/H110411B/PY/3/03</v>
          </cell>
          <cell r="O28" t="str">
            <v>YPS/L9611UX/RINTO</v>
          </cell>
          <cell r="P28" t="str">
            <v>PT. LIVIA MANDIRI SEJATI</v>
          </cell>
          <cell r="Q28" t="str">
            <v>PT. LIVIA MANDIRI SEJATI</v>
          </cell>
          <cell r="R28" t="str">
            <v>5 GALLON AQUA LOCAL</v>
          </cell>
          <cell r="S28" t="str">
            <v>2050350281</v>
          </cell>
        </row>
        <row r="29">
          <cell r="L29">
            <v>6008132618</v>
          </cell>
          <cell r="M29" t="str">
            <v>10169933</v>
          </cell>
          <cell r="N29" t="str">
            <v>S21102903788/H110127D/BK/1/01</v>
          </cell>
          <cell r="O29" t="str">
            <v>YPS/L9357KUZ/AHMAD</v>
          </cell>
          <cell r="P29" t="str">
            <v>PT. LIVIA MANDIRI SEJATI</v>
          </cell>
          <cell r="Q29" t="str">
            <v>PT. LIVIA MANDIRI SEJATI</v>
          </cell>
          <cell r="R29" t="str">
            <v>EMPTY BOTTLE AQUA 5 GALLON</v>
          </cell>
          <cell r="S29" t="str">
            <v>2050350281</v>
          </cell>
        </row>
        <row r="30">
          <cell r="L30">
            <v>6008132618</v>
          </cell>
          <cell r="M30" t="str">
            <v>10169933</v>
          </cell>
          <cell r="N30" t="str">
            <v>S21102903788/H110127D/BK/1/01</v>
          </cell>
          <cell r="O30" t="str">
            <v>YPS/L9357KUZ/AHMAD</v>
          </cell>
          <cell r="P30" t="str">
            <v>PT. LIVIA MANDIRI SEJATI</v>
          </cell>
          <cell r="Q30" t="str">
            <v>PT. LIVIA MANDIRI SEJATI</v>
          </cell>
          <cell r="R30" t="str">
            <v>EMPTY BOTTLE AQUA 5 GALLON</v>
          </cell>
          <cell r="S30" t="str">
            <v>2050350281</v>
          </cell>
        </row>
        <row r="31">
          <cell r="L31">
            <v>6008132618</v>
          </cell>
          <cell r="M31" t="str">
            <v>10169743</v>
          </cell>
          <cell r="N31" t="str">
            <v>S21102903788/H110127D/BK/1/01</v>
          </cell>
          <cell r="O31" t="str">
            <v>YPS/L9357KUZ/AHMAD</v>
          </cell>
          <cell r="P31" t="str">
            <v>PT. LIVIA MANDIRI SEJATI</v>
          </cell>
          <cell r="Q31" t="str">
            <v>PT. LIVIA MANDIRI SEJATI</v>
          </cell>
          <cell r="R31" t="str">
            <v>JUG RACK</v>
          </cell>
          <cell r="S31" t="str">
            <v>2050350281</v>
          </cell>
        </row>
        <row r="32">
          <cell r="L32">
            <v>6008132618</v>
          </cell>
          <cell r="M32" t="str">
            <v>74559</v>
          </cell>
          <cell r="N32" t="str">
            <v>S21102903788/H110127D/BK/1/01</v>
          </cell>
          <cell r="O32" t="str">
            <v>YPS/L9357KUZ/AHMAD</v>
          </cell>
          <cell r="P32" t="str">
            <v>PT. LIVIA MANDIRI SEJATI</v>
          </cell>
          <cell r="Q32" t="str">
            <v>PT. LIVIA MANDIRI SEJATI</v>
          </cell>
          <cell r="R32" t="str">
            <v>5 GALLON AQUA LOCAL</v>
          </cell>
          <cell r="S32" t="str">
            <v>2050350281</v>
          </cell>
        </row>
        <row r="33">
          <cell r="L33">
            <v>6008132276</v>
          </cell>
          <cell r="M33" t="str">
            <v>10169749</v>
          </cell>
          <cell r="N33" t="str">
            <v>R148768</v>
          </cell>
          <cell r="O33" t="str">
            <v>YPS/L9347UZ/NUR SALI</v>
          </cell>
          <cell r="P33" t="str">
            <v>PT. LIVIA MANDIRI SEJATI</v>
          </cell>
          <cell r="Q33" t="str">
            <v>PT. LIVIA MANDIRI SEJATI</v>
          </cell>
          <cell r="R33" t="str">
            <v>PALLET RENT DOUBLE FACE</v>
          </cell>
          <cell r="S33" t="str">
            <v>2050350280</v>
          </cell>
        </row>
        <row r="34">
          <cell r="L34">
            <v>6008139017</v>
          </cell>
          <cell r="M34" t="str">
            <v>10169933</v>
          </cell>
          <cell r="N34" t="str">
            <v>S21102903737/H110424A/HD/3/03</v>
          </cell>
          <cell r="O34" t="str">
            <v>YPS/N7906UQ/MASKUR</v>
          </cell>
          <cell r="P34" t="str">
            <v>PT. LIVIA MANDIRI SEJATI</v>
          </cell>
          <cell r="Q34" t="str">
            <v>PT. LIVIA MANDIRI SEJATI</v>
          </cell>
          <cell r="R34" t="str">
            <v>EMPTY BOTTLE AQUA 5 GALLON</v>
          </cell>
          <cell r="S34" t="str">
            <v>2050350281</v>
          </cell>
        </row>
        <row r="35">
          <cell r="L35">
            <v>6008139017</v>
          </cell>
          <cell r="M35" t="str">
            <v>10169933</v>
          </cell>
          <cell r="N35" t="str">
            <v>S21102903737/H110424A/HD/3/03</v>
          </cell>
          <cell r="O35" t="str">
            <v>YPS/N7906UQ/MASKUR</v>
          </cell>
          <cell r="P35" t="str">
            <v>PT. LIVIA MANDIRI SEJATI</v>
          </cell>
          <cell r="Q35" t="str">
            <v>PT. LIVIA MANDIRI SEJATI</v>
          </cell>
          <cell r="R35" t="str">
            <v>EMPTY BOTTLE AQUA 5 GALLON</v>
          </cell>
          <cell r="S35" t="str">
            <v>2050350281</v>
          </cell>
        </row>
        <row r="36">
          <cell r="L36">
            <v>6008139017</v>
          </cell>
          <cell r="M36" t="str">
            <v>74559</v>
          </cell>
          <cell r="N36" t="str">
            <v>S21102903737/H110424A/HD/3/03</v>
          </cell>
          <cell r="O36" t="str">
            <v>YPS/N7906UQ/MASKUR</v>
          </cell>
          <cell r="P36" t="str">
            <v>PT. LIVIA MANDIRI SEJATI</v>
          </cell>
          <cell r="Q36" t="str">
            <v>PT. LIVIA MANDIRI SEJATI</v>
          </cell>
          <cell r="R36" t="str">
            <v>5 GALLON AQUA LOCAL</v>
          </cell>
          <cell r="S36" t="str">
            <v>2050350281</v>
          </cell>
        </row>
        <row r="37">
          <cell r="L37">
            <v>6008151139</v>
          </cell>
          <cell r="M37" t="str">
            <v>10169749</v>
          </cell>
          <cell r="N37" t="str">
            <v>R.148593</v>
          </cell>
          <cell r="O37" t="str">
            <v>YPS/N9968UW/MUJIB</v>
          </cell>
          <cell r="P37" t="str">
            <v>PT. LIVIA MANDIRI SEJATI</v>
          </cell>
          <cell r="Q37" t="str">
            <v>PT. LIVIA MANDIRI SEJATI</v>
          </cell>
          <cell r="R37" t="str">
            <v>PALLET RENT DOUBLE FACE</v>
          </cell>
          <cell r="S37" t="str">
            <v>2050350280</v>
          </cell>
        </row>
        <row r="38">
          <cell r="L38">
            <v>6008127015</v>
          </cell>
          <cell r="M38" t="str">
            <v>10169749</v>
          </cell>
          <cell r="N38" t="str">
            <v>R.148785</v>
          </cell>
          <cell r="O38" t="str">
            <v>YPS/N8545UV/HUMAIDI</v>
          </cell>
          <cell r="P38" t="str">
            <v>PT. LIVIA MANDIRI SEJATI</v>
          </cell>
          <cell r="Q38" t="str">
            <v>PT. LIVIA MANDIRI SEJATI</v>
          </cell>
          <cell r="R38" t="str">
            <v>PALLET RENT DOUBLE FACE</v>
          </cell>
          <cell r="S38" t="str">
            <v>2050350280</v>
          </cell>
        </row>
        <row r="39">
          <cell r="L39">
            <v>6008137875</v>
          </cell>
          <cell r="M39" t="str">
            <v>10169933</v>
          </cell>
          <cell r="N39" t="str">
            <v>S21102903754/H110371A/IS/1/03</v>
          </cell>
          <cell r="O39" t="str">
            <v>YPS/N9902UR/BUDI</v>
          </cell>
          <cell r="P39" t="str">
            <v>PT. LIVIA MANDIRI SEJATI</v>
          </cell>
          <cell r="Q39" t="str">
            <v>PT. LIVIA MANDIRI SEJATI</v>
          </cell>
          <cell r="R39" t="str">
            <v>EMPTY BOTTLE AQUA 5 GALLON</v>
          </cell>
          <cell r="S39" t="str">
            <v>2050350281</v>
          </cell>
        </row>
        <row r="40">
          <cell r="L40">
            <v>6008137875</v>
          </cell>
          <cell r="M40" t="str">
            <v>10169933</v>
          </cell>
          <cell r="N40" t="str">
            <v>S21102903754/H110371A/IS/1/03</v>
          </cell>
          <cell r="O40" t="str">
            <v>YPS/N9902UR/BUDI</v>
          </cell>
          <cell r="P40" t="str">
            <v>PT. LIVIA MANDIRI SEJATI</v>
          </cell>
          <cell r="Q40" t="str">
            <v>PT. LIVIA MANDIRI SEJATI</v>
          </cell>
          <cell r="R40" t="str">
            <v>EMPTY BOTTLE AQUA 5 GALLON</v>
          </cell>
          <cell r="S40" t="str">
            <v>2050350281</v>
          </cell>
        </row>
        <row r="41">
          <cell r="L41">
            <v>6008137875</v>
          </cell>
          <cell r="M41" t="str">
            <v>74559</v>
          </cell>
          <cell r="N41" t="str">
            <v>S21102903754/H110371A/IS/1/03</v>
          </cell>
          <cell r="O41" t="str">
            <v>YPS/N9902UR/BUDI</v>
          </cell>
          <cell r="P41" t="str">
            <v>PT. LIVIA MANDIRI SEJATI</v>
          </cell>
          <cell r="Q41" t="str">
            <v>PT. LIVIA MANDIRI SEJATI</v>
          </cell>
          <cell r="R41" t="str">
            <v>5 GALLON AQUA LOCAL</v>
          </cell>
          <cell r="S41" t="str">
            <v>2050350281</v>
          </cell>
        </row>
        <row r="42">
          <cell r="L42">
            <v>6008140775</v>
          </cell>
          <cell r="M42" t="str">
            <v>10169933</v>
          </cell>
          <cell r="N42" t="str">
            <v>S21102803775/H1103173A/EF/2/03</v>
          </cell>
          <cell r="O42" t="str">
            <v>YPS/N8587UV/SAIFUDIN</v>
          </cell>
          <cell r="P42" t="str">
            <v>PT. LIVIA MANDIRI SEJATI</v>
          </cell>
          <cell r="Q42" t="str">
            <v>PT. LIVIA MANDIRI SEJATI</v>
          </cell>
          <cell r="R42" t="str">
            <v>EMPTY BOTTLE AQUA 5 GALLON</v>
          </cell>
          <cell r="S42" t="str">
            <v>2050350281</v>
          </cell>
        </row>
        <row r="43">
          <cell r="L43">
            <v>6008140775</v>
          </cell>
          <cell r="M43" t="str">
            <v>10169933</v>
          </cell>
          <cell r="N43" t="str">
            <v>S21102803775/H1103173A/EF/2/03</v>
          </cell>
          <cell r="O43" t="str">
            <v>YPS/N8587UV/SAIFUDIN</v>
          </cell>
          <cell r="P43" t="str">
            <v>PT. LIVIA MANDIRI SEJATI</v>
          </cell>
          <cell r="Q43" t="str">
            <v>PT. LIVIA MANDIRI SEJATI</v>
          </cell>
          <cell r="R43" t="str">
            <v>EMPTY BOTTLE AQUA 5 GALLON</v>
          </cell>
          <cell r="S43" t="str">
            <v>2050350281</v>
          </cell>
        </row>
        <row r="44">
          <cell r="L44">
            <v>6008140775</v>
          </cell>
          <cell r="M44" t="str">
            <v>74559</v>
          </cell>
          <cell r="N44" t="str">
            <v>S21102803775/H1103173A/EF/2/03</v>
          </cell>
          <cell r="O44" t="str">
            <v>YPS/N8587UV/SAIFUDIN</v>
          </cell>
          <cell r="P44" t="str">
            <v>PT. LIVIA MANDIRI SEJATI</v>
          </cell>
          <cell r="Q44" t="str">
            <v>PT. LIVIA MANDIRI SEJATI</v>
          </cell>
          <cell r="R44" t="str">
            <v>5 GALLON AQUA LOCAL</v>
          </cell>
          <cell r="S44" t="str">
            <v>2050350281</v>
          </cell>
        </row>
        <row r="45">
          <cell r="L45">
            <v>6008127314</v>
          </cell>
          <cell r="M45" t="str">
            <v>10169933</v>
          </cell>
          <cell r="N45" t="str">
            <v>S21102803833/H110173D/NF/2/01</v>
          </cell>
          <cell r="O45" t="str">
            <v>YPS/N8789UV/SUTOYO</v>
          </cell>
          <cell r="P45" t="str">
            <v>PT. LIVIA MANDIRI SEJATI</v>
          </cell>
          <cell r="Q45" t="str">
            <v>PT. LIVIA MANDIRI SEJATI</v>
          </cell>
          <cell r="R45" t="str">
            <v>EMPTY BOTTLE AQUA 5 GALLON</v>
          </cell>
          <cell r="S45" t="str">
            <v>2050350281</v>
          </cell>
        </row>
        <row r="46">
          <cell r="L46">
            <v>6008127314</v>
          </cell>
          <cell r="M46" t="str">
            <v>10169933</v>
          </cell>
          <cell r="N46" t="str">
            <v>S21102803833/H110173D/NF/2/01</v>
          </cell>
          <cell r="O46" t="str">
            <v>YPS/N8789UV/SUTOYO</v>
          </cell>
          <cell r="P46" t="str">
            <v>PT. LIVIA MANDIRI SEJATI</v>
          </cell>
          <cell r="Q46" t="str">
            <v>PT. LIVIA MANDIRI SEJATI</v>
          </cell>
          <cell r="R46" t="str">
            <v>EMPTY BOTTLE AQUA 5 GALLON</v>
          </cell>
          <cell r="S46" t="str">
            <v>2050350281</v>
          </cell>
        </row>
        <row r="47">
          <cell r="L47">
            <v>6008127314</v>
          </cell>
          <cell r="M47" t="str">
            <v>10169743</v>
          </cell>
          <cell r="N47" t="str">
            <v>S21102803833/H110173D/NF/2/01</v>
          </cell>
          <cell r="O47" t="str">
            <v>YPS/N8789UV/SUTOYO</v>
          </cell>
          <cell r="P47" t="str">
            <v>PT. LIVIA MANDIRI SEJATI</v>
          </cell>
          <cell r="Q47" t="str">
            <v>PT. LIVIA MANDIRI SEJATI</v>
          </cell>
          <cell r="R47" t="str">
            <v>JUG RACK</v>
          </cell>
          <cell r="S47" t="str">
            <v>2050350281</v>
          </cell>
        </row>
        <row r="48">
          <cell r="L48">
            <v>6008127314</v>
          </cell>
          <cell r="M48" t="str">
            <v>74559</v>
          </cell>
          <cell r="N48" t="str">
            <v>S21102803833/H110173D/NF/2/01</v>
          </cell>
          <cell r="O48" t="str">
            <v>YPS/N8789UV/SUTOYO</v>
          </cell>
          <cell r="P48" t="str">
            <v>PT. LIVIA MANDIRI SEJATI</v>
          </cell>
          <cell r="Q48" t="str">
            <v>PT. LIVIA MANDIRI SEJATI</v>
          </cell>
          <cell r="R48" t="str">
            <v>5 GALLON AQUA LOCAL</v>
          </cell>
          <cell r="S48" t="str">
            <v>2050350281</v>
          </cell>
        </row>
        <row r="49">
          <cell r="L49">
            <v>6008135534</v>
          </cell>
          <cell r="M49" t="str">
            <v>10169933</v>
          </cell>
          <cell r="N49" t="str">
            <v>S2110290770/H110273A/BK/1/02</v>
          </cell>
          <cell r="O49" t="str">
            <v>YPS/L9610UX/MAHFUD</v>
          </cell>
          <cell r="P49" t="str">
            <v>PT. LIVIA MANDIRI SEJATI</v>
          </cell>
          <cell r="Q49" t="str">
            <v>PT. LIVIA MANDIRI SEJATI</v>
          </cell>
          <cell r="R49" t="str">
            <v>EMPTY BOTTLE AQUA 5 GALLON</v>
          </cell>
          <cell r="S49" t="str">
            <v>2050350281</v>
          </cell>
        </row>
        <row r="50">
          <cell r="L50">
            <v>6008135534</v>
          </cell>
          <cell r="M50" t="str">
            <v>10169933</v>
          </cell>
          <cell r="N50" t="str">
            <v>S2110290770/H110273A/BK/1/02</v>
          </cell>
          <cell r="O50" t="str">
            <v>YPS/L9610UX/MAHFUD</v>
          </cell>
          <cell r="P50" t="str">
            <v>PT. LIVIA MANDIRI SEJATI</v>
          </cell>
          <cell r="Q50" t="str">
            <v>PT. LIVIA MANDIRI SEJATI</v>
          </cell>
          <cell r="R50" t="str">
            <v>EMPTY BOTTLE AQUA 5 GALLON</v>
          </cell>
          <cell r="S50" t="str">
            <v>2050350281</v>
          </cell>
        </row>
        <row r="51">
          <cell r="L51">
            <v>6008135534</v>
          </cell>
          <cell r="M51" t="str">
            <v>74559</v>
          </cell>
          <cell r="N51" t="str">
            <v>S2110290770/H110273A/BK/1/02</v>
          </cell>
          <cell r="O51" t="str">
            <v>YPS/L9610UX/MAHFUD</v>
          </cell>
          <cell r="P51" t="str">
            <v>PT. LIVIA MANDIRI SEJATI</v>
          </cell>
          <cell r="Q51" t="str">
            <v>PT. LIVIA MANDIRI SEJATI</v>
          </cell>
          <cell r="R51" t="str">
            <v>5 GALLON AQUA LOCAL</v>
          </cell>
          <cell r="S51" t="str">
            <v>2050350281</v>
          </cell>
        </row>
        <row r="52">
          <cell r="L52">
            <v>6008133075</v>
          </cell>
          <cell r="M52" t="str">
            <v>10169933</v>
          </cell>
          <cell r="N52" t="str">
            <v>S21102903783/H110139A/BK/1/01</v>
          </cell>
          <cell r="O52" t="str">
            <v>YPS/N8547UV/SOLIKHAN</v>
          </cell>
          <cell r="P52" t="str">
            <v>PT. LIVIA MANDIRI SEJATI</v>
          </cell>
          <cell r="Q52" t="str">
            <v>PT. LIVIA MANDIRI SEJATI</v>
          </cell>
          <cell r="R52" t="str">
            <v>EMPTY BOTTLE AQUA 5 GALLON</v>
          </cell>
          <cell r="S52" t="str">
            <v>2050350281</v>
          </cell>
        </row>
        <row r="53">
          <cell r="L53">
            <v>6008133075</v>
          </cell>
          <cell r="M53" t="str">
            <v>10169933</v>
          </cell>
          <cell r="N53" t="str">
            <v>S21102903783/H110139A/BK/1/01</v>
          </cell>
          <cell r="O53" t="str">
            <v>YPS/N8547UV/SOLIKHAN</v>
          </cell>
          <cell r="P53" t="str">
            <v>PT. LIVIA MANDIRI SEJATI</v>
          </cell>
          <cell r="Q53" t="str">
            <v>PT. LIVIA MANDIRI SEJATI</v>
          </cell>
          <cell r="R53" t="str">
            <v>EMPTY BOTTLE AQUA 5 GALLON</v>
          </cell>
          <cell r="S53" t="str">
            <v>2050350281</v>
          </cell>
        </row>
        <row r="54">
          <cell r="L54">
            <v>6008133075</v>
          </cell>
          <cell r="M54" t="str">
            <v>74559</v>
          </cell>
          <cell r="N54" t="str">
            <v>S21102903783/H110139A/BK/1/01</v>
          </cell>
          <cell r="O54" t="str">
            <v>YPS/N8547UV/SOLIKHAN</v>
          </cell>
          <cell r="P54" t="str">
            <v>PT. LIVIA MANDIRI SEJATI</v>
          </cell>
          <cell r="Q54" t="str">
            <v>PT. LIVIA MANDIRI SEJATI</v>
          </cell>
          <cell r="R54" t="str">
            <v>5 GALLON AQUA LOCAL</v>
          </cell>
          <cell r="S54" t="str">
            <v>2050350281</v>
          </cell>
        </row>
        <row r="55">
          <cell r="L55">
            <v>6008126941</v>
          </cell>
          <cell r="M55" t="str">
            <v>10169933</v>
          </cell>
          <cell r="N55" t="str">
            <v>S21102903769/H110294C/BK/1/02</v>
          </cell>
          <cell r="O55" t="str">
            <v>YPS/L9808UW/M AMIN</v>
          </cell>
          <cell r="P55" t="str">
            <v>PT. LIVIA MANDIRI SEJATI</v>
          </cell>
          <cell r="Q55" t="str">
            <v>PT. LIVIA MANDIRI SEJATI</v>
          </cell>
          <cell r="R55" t="str">
            <v>EMPTY BOTTLE AQUA 5 GALLON</v>
          </cell>
          <cell r="S55" t="str">
            <v>2050350281</v>
          </cell>
        </row>
        <row r="56">
          <cell r="L56">
            <v>6008126941</v>
          </cell>
          <cell r="M56" t="str">
            <v>10169933</v>
          </cell>
          <cell r="N56" t="str">
            <v>S21102903769/H110294C/BK/1/02</v>
          </cell>
          <cell r="O56" t="str">
            <v>YPS/L9808UW/M AMIN</v>
          </cell>
          <cell r="P56" t="str">
            <v>PT. LIVIA MANDIRI SEJATI</v>
          </cell>
          <cell r="Q56" t="str">
            <v>PT. LIVIA MANDIRI SEJATI</v>
          </cell>
          <cell r="R56" t="str">
            <v>EMPTY BOTTLE AQUA 5 GALLON</v>
          </cell>
          <cell r="S56" t="str">
            <v>2050350281</v>
          </cell>
        </row>
        <row r="57">
          <cell r="L57">
            <v>6008126941</v>
          </cell>
          <cell r="M57" t="str">
            <v>74559</v>
          </cell>
          <cell r="N57" t="str">
            <v>S21102903769/H110294C/BK/1/02</v>
          </cell>
          <cell r="O57" t="str">
            <v>YPS/L9808UW/M AMIN</v>
          </cell>
          <cell r="P57" t="str">
            <v>PT. LIVIA MANDIRI SEJATI</v>
          </cell>
          <cell r="Q57" t="str">
            <v>PT. LIVIA MANDIRI SEJATI</v>
          </cell>
          <cell r="R57" t="str">
            <v>5 GALLON AQUA LOCAL</v>
          </cell>
          <cell r="S57" t="str">
            <v>2050350281</v>
          </cell>
        </row>
        <row r="58">
          <cell r="L58">
            <v>6008120638</v>
          </cell>
          <cell r="M58" t="str">
            <v>10169933</v>
          </cell>
          <cell r="N58" t="str">
            <v>S21102803805/H1102108A/IS/1/02</v>
          </cell>
          <cell r="O58" t="str">
            <v>YPS/L9271UF/TAUFIK</v>
          </cell>
          <cell r="P58" t="str">
            <v>PT. LIVIA MANDIRI SEJATI</v>
          </cell>
          <cell r="Q58" t="str">
            <v>PT. LIVIA MANDIRI SEJATI</v>
          </cell>
          <cell r="R58" t="str">
            <v>EMPTY BOTTLE AQUA 5 GALLON</v>
          </cell>
          <cell r="S58" t="str">
            <v>2050350281</v>
          </cell>
        </row>
        <row r="59">
          <cell r="L59">
            <v>6008120638</v>
          </cell>
          <cell r="M59" t="str">
            <v>10169933</v>
          </cell>
          <cell r="N59" t="str">
            <v>S21102803805/H1102108A/IS/1/02</v>
          </cell>
          <cell r="O59" t="str">
            <v>YPS/L9271UF/TAUFIK</v>
          </cell>
          <cell r="P59" t="str">
            <v>PT. LIVIA MANDIRI SEJATI</v>
          </cell>
          <cell r="Q59" t="str">
            <v>PT. LIVIA MANDIRI SEJATI</v>
          </cell>
          <cell r="R59" t="str">
            <v>EMPTY BOTTLE AQUA 5 GALLON</v>
          </cell>
          <cell r="S59" t="str">
            <v>2050350281</v>
          </cell>
        </row>
        <row r="60">
          <cell r="L60">
            <v>6008120638</v>
          </cell>
          <cell r="M60" t="str">
            <v>74559</v>
          </cell>
          <cell r="N60" t="str">
            <v>S21102803805/H1102108A/IS/1/02</v>
          </cell>
          <cell r="O60" t="str">
            <v>YPS/L9271UF/TAUFIK</v>
          </cell>
          <cell r="P60" t="str">
            <v>PT. LIVIA MANDIRI SEJATI</v>
          </cell>
          <cell r="Q60" t="str">
            <v>PT. LIVIA MANDIRI SEJATI</v>
          </cell>
          <cell r="R60" t="str">
            <v>5 GALLON AQUA LOCAL</v>
          </cell>
          <cell r="S60" t="str">
            <v>2050350281</v>
          </cell>
        </row>
        <row r="61">
          <cell r="L61">
            <v>6008133184</v>
          </cell>
          <cell r="M61" t="str">
            <v>10169749</v>
          </cell>
          <cell r="N61" t="str">
            <v>R.S21102803679/148769</v>
          </cell>
          <cell r="O61" t="str">
            <v>YPS/N8088UV/SOLIKIN</v>
          </cell>
          <cell r="P61" t="str">
            <v>PT. LIVIA MANDIRI SEJATI</v>
          </cell>
          <cell r="Q61" t="str">
            <v>PT. LIVIA MANDIRI SEJATI</v>
          </cell>
          <cell r="R61" t="str">
            <v>PALLET RENT DOUBLE FACE</v>
          </cell>
          <cell r="S61" t="str">
            <v>2050350280</v>
          </cell>
        </row>
        <row r="62">
          <cell r="L62">
            <v>6008129352</v>
          </cell>
          <cell r="M62" t="str">
            <v>10169933</v>
          </cell>
          <cell r="N62" t="str">
            <v>S21102803838/H110119A/ZK/1/01</v>
          </cell>
          <cell r="O62" t="str">
            <v>YPS/P8027UR/WARDOYO</v>
          </cell>
          <cell r="P62" t="str">
            <v>PT. LIVIA MANDIRI SEJATI</v>
          </cell>
          <cell r="Q62" t="str">
            <v>PT. LIVIA MANDIRI SEJATI</v>
          </cell>
          <cell r="R62" t="str">
            <v>EMPTY BOTTLE AQUA 5 GALLON</v>
          </cell>
          <cell r="S62" t="str">
            <v>2050350281</v>
          </cell>
        </row>
        <row r="63">
          <cell r="L63">
            <v>6008129352</v>
          </cell>
          <cell r="M63" t="str">
            <v>10169933</v>
          </cell>
          <cell r="N63" t="str">
            <v>S21102803838/H110119A/ZK/1/01</v>
          </cell>
          <cell r="O63" t="str">
            <v>YPS/P8027UR/WARDOYO</v>
          </cell>
          <cell r="P63" t="str">
            <v>PT. LIVIA MANDIRI SEJATI</v>
          </cell>
          <cell r="Q63" t="str">
            <v>PT. LIVIA MANDIRI SEJATI</v>
          </cell>
          <cell r="R63" t="str">
            <v>EMPTY BOTTLE AQUA 5 GALLON</v>
          </cell>
          <cell r="S63" t="str">
            <v>2050350281</v>
          </cell>
        </row>
        <row r="64">
          <cell r="L64">
            <v>6008129352</v>
          </cell>
          <cell r="M64" t="str">
            <v>74559</v>
          </cell>
          <cell r="N64" t="str">
            <v>S21102803838/H110119A/ZK/1/01</v>
          </cell>
          <cell r="O64" t="str">
            <v>YPS/P8027UR/WARDOYO</v>
          </cell>
          <cell r="P64" t="str">
            <v>PT. LIVIA MANDIRI SEJATI</v>
          </cell>
          <cell r="Q64" t="str">
            <v>PT. LIVIA MANDIRI SEJATI</v>
          </cell>
          <cell r="R64" t="str">
            <v>5 GALLON AQUA LOCAL</v>
          </cell>
          <cell r="S64" t="str">
            <v>2050350281</v>
          </cell>
        </row>
        <row r="65">
          <cell r="L65">
            <v>6008141023</v>
          </cell>
          <cell r="M65" t="str">
            <v>10169749</v>
          </cell>
          <cell r="N65" t="str">
            <v>R148614</v>
          </cell>
          <cell r="O65" t="str">
            <v>YPS/N8584UV/HARIYANT</v>
          </cell>
          <cell r="P65" t="str">
            <v>PT. LIVIA MANDIRI SEJATI</v>
          </cell>
          <cell r="Q65" t="str">
            <v>PT. LIVIA MANDIRI SEJATI</v>
          </cell>
          <cell r="R65" t="str">
            <v>PALLET RENT DOUBLE FACE</v>
          </cell>
          <cell r="S65" t="str">
            <v>2050350280</v>
          </cell>
        </row>
        <row r="66">
          <cell r="L66">
            <v>6008150535</v>
          </cell>
          <cell r="M66" t="str">
            <v>10169933</v>
          </cell>
          <cell r="N66" t="str">
            <v>S21102903702/H1105161B/AS/2/05</v>
          </cell>
          <cell r="O66" t="str">
            <v>YPS/N9709UQ/AMIN</v>
          </cell>
          <cell r="P66" t="str">
            <v>PT. LIVIA MANDIRI SEJATI</v>
          </cell>
          <cell r="Q66" t="str">
            <v>PT. LIVIA MANDIRI SEJATI</v>
          </cell>
          <cell r="R66" t="str">
            <v>EMPTY BOTTLE AQUA 5 GALLON</v>
          </cell>
          <cell r="S66" t="str">
            <v>2050350281</v>
          </cell>
        </row>
        <row r="67">
          <cell r="L67">
            <v>6008150535</v>
          </cell>
          <cell r="M67" t="str">
            <v>10169933</v>
          </cell>
          <cell r="N67" t="str">
            <v>S21102903702/H1105161B/AS/2/05</v>
          </cell>
          <cell r="O67" t="str">
            <v>YPS/N9709UQ/AMIN</v>
          </cell>
          <cell r="P67" t="str">
            <v>PT. LIVIA MANDIRI SEJATI</v>
          </cell>
          <cell r="Q67" t="str">
            <v>PT. LIVIA MANDIRI SEJATI</v>
          </cell>
          <cell r="R67" t="str">
            <v>EMPTY BOTTLE AQUA 5 GALLON</v>
          </cell>
          <cell r="S67" t="str">
            <v>2050350281</v>
          </cell>
        </row>
        <row r="68">
          <cell r="L68">
            <v>6008150535</v>
          </cell>
          <cell r="M68" t="str">
            <v>74559</v>
          </cell>
          <cell r="N68" t="str">
            <v>S21102903702/H1105161B/AS/2/05</v>
          </cell>
          <cell r="O68" t="str">
            <v>YPS/N9709UQ/AMIN</v>
          </cell>
          <cell r="P68" t="str">
            <v>PT. LIVIA MANDIRI SEJATI</v>
          </cell>
          <cell r="Q68" t="str">
            <v>PT. LIVIA MANDIRI SEJATI</v>
          </cell>
          <cell r="R68" t="str">
            <v>5 GALLON AQUA LOCAL</v>
          </cell>
          <cell r="S68" t="str">
            <v>2050350281</v>
          </cell>
        </row>
        <row r="69">
          <cell r="L69">
            <v>6008133991</v>
          </cell>
          <cell r="M69" t="str">
            <v>10169749</v>
          </cell>
          <cell r="N69" t="str">
            <v>R.111311</v>
          </cell>
          <cell r="O69" t="str">
            <v>YPS/L9354UZ/SISWANTO</v>
          </cell>
          <cell r="P69" t="str">
            <v>PT. LIVIA MANDIRI SEJATI</v>
          </cell>
          <cell r="Q69" t="str">
            <v>PT. LIVIA MANDIRI SEJATI</v>
          </cell>
          <cell r="R69" t="str">
            <v>PALLET RENT DOUBLE FACE</v>
          </cell>
          <cell r="S69" t="str">
            <v>2050350280</v>
          </cell>
        </row>
        <row r="70">
          <cell r="L70">
            <v>6008134497</v>
          </cell>
          <cell r="M70" t="str">
            <v>10169749</v>
          </cell>
          <cell r="N70" t="str">
            <v>A/R.152936</v>
          </cell>
          <cell r="O70" t="str">
            <v>YPS/N8824UV/BAMBANG</v>
          </cell>
          <cell r="P70" t="str">
            <v>PT. LIVIA MANDIRI SEJATI</v>
          </cell>
          <cell r="Q70" t="str">
            <v>PT. LIVIA MANDIRI SEJATI</v>
          </cell>
          <cell r="R70" t="str">
            <v>PALLET RENT DOUBLE FACE</v>
          </cell>
          <cell r="S70" t="str">
            <v>2050350280</v>
          </cell>
        </row>
        <row r="71">
          <cell r="L71">
            <v>6008135461</v>
          </cell>
          <cell r="M71" t="str">
            <v>10169933</v>
          </cell>
          <cell r="N71" t="str">
            <v>S21102903781/H1101143D/EL/3/01</v>
          </cell>
          <cell r="O71" t="str">
            <v>YPS/L9425UZ/MASRIDI</v>
          </cell>
          <cell r="P71" t="str">
            <v>PT. LIVIA MANDIRI SEJATI</v>
          </cell>
          <cell r="Q71" t="str">
            <v>PT. LIVIA MANDIRI SEJATI</v>
          </cell>
          <cell r="R71" t="str">
            <v>EMPTY BOTTLE AQUA 5 GALLON</v>
          </cell>
          <cell r="S71" t="str">
            <v>2050350281</v>
          </cell>
        </row>
        <row r="72">
          <cell r="L72">
            <v>6008135461</v>
          </cell>
          <cell r="M72" t="str">
            <v>10169933</v>
          </cell>
          <cell r="N72" t="str">
            <v>S21102903781/H1101143D/EL/3/01</v>
          </cell>
          <cell r="O72" t="str">
            <v>YPS/L9425UZ/MASRIDI</v>
          </cell>
          <cell r="P72" t="str">
            <v>PT. LIVIA MANDIRI SEJATI</v>
          </cell>
          <cell r="Q72" t="str">
            <v>PT. LIVIA MANDIRI SEJATI</v>
          </cell>
          <cell r="R72" t="str">
            <v>EMPTY BOTTLE AQUA 5 GALLON</v>
          </cell>
          <cell r="S72" t="str">
            <v>2050350281</v>
          </cell>
        </row>
        <row r="73">
          <cell r="L73">
            <v>6008135461</v>
          </cell>
          <cell r="M73" t="str">
            <v>10169743</v>
          </cell>
          <cell r="N73" t="str">
            <v>S21102903781/H1101143D/EL/3/01</v>
          </cell>
          <cell r="O73" t="str">
            <v>YPS/L9425UZ/MASRIDI</v>
          </cell>
          <cell r="P73" t="str">
            <v>PT. LIVIA MANDIRI SEJATI</v>
          </cell>
          <cell r="Q73" t="str">
            <v>PT. LIVIA MANDIRI SEJATI</v>
          </cell>
          <cell r="R73" t="str">
            <v>JUG RACK</v>
          </cell>
          <cell r="S73" t="str">
            <v>2050350281</v>
          </cell>
        </row>
        <row r="74">
          <cell r="L74">
            <v>6008135461</v>
          </cell>
          <cell r="M74" t="str">
            <v>74559</v>
          </cell>
          <cell r="N74" t="str">
            <v>S21102903781/H1101143D/EL/3/01</v>
          </cell>
          <cell r="O74" t="str">
            <v>YPS/L9425UZ/MASRIDI</v>
          </cell>
          <cell r="P74" t="str">
            <v>PT. LIVIA MANDIRI SEJATI</v>
          </cell>
          <cell r="Q74" t="str">
            <v>PT. LIVIA MANDIRI SEJATI</v>
          </cell>
          <cell r="R74" t="str">
            <v>5 GALLON AQUA LOCAL</v>
          </cell>
          <cell r="S74" t="str">
            <v>2050350281</v>
          </cell>
        </row>
        <row r="75">
          <cell r="L75">
            <v>6008139969</v>
          </cell>
          <cell r="M75" t="str">
            <v>10169749</v>
          </cell>
          <cell r="N75" t="str">
            <v>R.S21102803663/147418</v>
          </cell>
          <cell r="O75" t="str">
            <v>YPS/N8653UW/KHOIRUL</v>
          </cell>
          <cell r="P75" t="str">
            <v>PT. LIVIA MANDIRI SEJATI</v>
          </cell>
          <cell r="Q75" t="str">
            <v>PT. LIVIA MANDIRI SEJATI</v>
          </cell>
          <cell r="R75" t="str">
            <v>PALLET RENT DOUBLE FACE</v>
          </cell>
          <cell r="S75" t="str">
            <v>2050350280</v>
          </cell>
        </row>
        <row r="76">
          <cell r="L76">
            <v>6008133078</v>
          </cell>
          <cell r="M76" t="str">
            <v>10169933</v>
          </cell>
          <cell r="N76" t="str">
            <v>S21102803835/H110141B/BK/1/01</v>
          </cell>
          <cell r="O76" t="str">
            <v>YPS/N8863UQ/EKO</v>
          </cell>
          <cell r="P76" t="str">
            <v>PT. LIVIA MANDIRI SEJATI</v>
          </cell>
          <cell r="Q76" t="str">
            <v>PT. LIVIA MANDIRI SEJATI</v>
          </cell>
          <cell r="R76" t="str">
            <v>EMPTY BOTTLE AQUA 5 GALLON</v>
          </cell>
          <cell r="S76" t="str">
            <v>2050350281</v>
          </cell>
        </row>
        <row r="77">
          <cell r="L77">
            <v>6008133078</v>
          </cell>
          <cell r="M77" t="str">
            <v>10169933</v>
          </cell>
          <cell r="N77" t="str">
            <v>S21102803835/H110141B/BK/1/01</v>
          </cell>
          <cell r="O77" t="str">
            <v>YPS/N8863UQ/EKO</v>
          </cell>
          <cell r="P77" t="str">
            <v>PT. LIVIA MANDIRI SEJATI</v>
          </cell>
          <cell r="Q77" t="str">
            <v>PT. LIVIA MANDIRI SEJATI</v>
          </cell>
          <cell r="R77" t="str">
            <v>EMPTY BOTTLE AQUA 5 GALLON</v>
          </cell>
          <cell r="S77" t="str">
            <v>2050350281</v>
          </cell>
        </row>
        <row r="78">
          <cell r="L78">
            <v>6008133078</v>
          </cell>
          <cell r="M78" t="str">
            <v>74559</v>
          </cell>
          <cell r="N78" t="str">
            <v>S21102803835/H110141B/BK/1/01</v>
          </cell>
          <cell r="O78" t="str">
            <v>YPS/N8863UQ/EKO</v>
          </cell>
          <cell r="P78" t="str">
            <v>PT. LIVIA MANDIRI SEJATI</v>
          </cell>
          <cell r="Q78" t="str">
            <v>PT. LIVIA MANDIRI SEJATI</v>
          </cell>
          <cell r="R78" t="str">
            <v>5 GALLON AQUA LOCAL</v>
          </cell>
          <cell r="S78" t="str">
            <v>2050350281</v>
          </cell>
        </row>
        <row r="79">
          <cell r="L79">
            <v>6008132474</v>
          </cell>
          <cell r="M79" t="str">
            <v>10169933</v>
          </cell>
          <cell r="N79" t="str">
            <v>S21102803832/H110156A/AS/2/01</v>
          </cell>
          <cell r="O79" t="str">
            <v>YPS/N8274UV/BAKHIN</v>
          </cell>
          <cell r="P79" t="str">
            <v>PT. LIVIA MANDIRI SEJATI</v>
          </cell>
          <cell r="Q79" t="str">
            <v>PT. LIVIA MANDIRI SEJATI</v>
          </cell>
          <cell r="R79" t="str">
            <v>EMPTY BOTTLE AQUA 5 GALLON</v>
          </cell>
          <cell r="S79" t="str">
            <v>2050350281</v>
          </cell>
        </row>
        <row r="80">
          <cell r="L80">
            <v>6008132474</v>
          </cell>
          <cell r="M80" t="str">
            <v>10169933</v>
          </cell>
          <cell r="N80" t="str">
            <v>S21102803832/H110156A/AS/2/01</v>
          </cell>
          <cell r="O80" t="str">
            <v>YPS/N8274UV/BAKHIN</v>
          </cell>
          <cell r="P80" t="str">
            <v>PT. LIVIA MANDIRI SEJATI</v>
          </cell>
          <cell r="Q80" t="str">
            <v>PT. LIVIA MANDIRI SEJATI</v>
          </cell>
          <cell r="R80" t="str">
            <v>EMPTY BOTTLE AQUA 5 GALLON</v>
          </cell>
          <cell r="S80" t="str">
            <v>2050350281</v>
          </cell>
        </row>
        <row r="81">
          <cell r="L81">
            <v>6008132474</v>
          </cell>
          <cell r="M81" t="str">
            <v>74559</v>
          </cell>
          <cell r="N81" t="str">
            <v>S21102803832/H110156A/AS/2/01</v>
          </cell>
          <cell r="O81" t="str">
            <v>YPS/N8274UV/BAKHIN</v>
          </cell>
          <cell r="P81" t="str">
            <v>PT. LIVIA MANDIRI SEJATI</v>
          </cell>
          <cell r="Q81" t="str">
            <v>PT. LIVIA MANDIRI SEJATI</v>
          </cell>
          <cell r="R81" t="str">
            <v>5 GALLON AQUA LOCAL</v>
          </cell>
          <cell r="S81" t="str">
            <v>2050350281</v>
          </cell>
        </row>
        <row r="82">
          <cell r="L82">
            <v>6008135946</v>
          </cell>
          <cell r="M82" t="str">
            <v>10169749</v>
          </cell>
          <cell r="N82" t="str">
            <v>R.148591</v>
          </cell>
          <cell r="O82" t="str">
            <v>YPS/N9960UW/ROHIM WA</v>
          </cell>
          <cell r="P82" t="str">
            <v>PT. LIVIA MANDIRI SEJATI</v>
          </cell>
          <cell r="Q82" t="str">
            <v>PT. LIVIA MANDIRI SEJATI</v>
          </cell>
          <cell r="R82" t="str">
            <v>PALLET RENT DOUBLE FACE</v>
          </cell>
          <cell r="S82" t="str">
            <v>2050350280</v>
          </cell>
        </row>
        <row r="83">
          <cell r="L83">
            <v>6008131787</v>
          </cell>
          <cell r="M83" t="str">
            <v>10169749</v>
          </cell>
          <cell r="N83" t="str">
            <v>R.159454</v>
          </cell>
          <cell r="O83" t="str">
            <v>YPS/N9934UW/SULIS</v>
          </cell>
          <cell r="P83" t="str">
            <v>PT. LIVIA MANDIRI SEJATI</v>
          </cell>
          <cell r="Q83" t="str">
            <v>PT. LIVIA MANDIRI SEJATI</v>
          </cell>
          <cell r="R83" t="str">
            <v>PALLET RENT DOUBLE FACE</v>
          </cell>
          <cell r="S83" t="str">
            <v>2050350280</v>
          </cell>
        </row>
        <row r="84">
          <cell r="L84">
            <v>6008146013</v>
          </cell>
          <cell r="M84" t="str">
            <v>10169933</v>
          </cell>
          <cell r="N84" t="str">
            <v>S21102803751/H1104116C/AS/2/04</v>
          </cell>
          <cell r="O84" t="str">
            <v>YPS/N8430UV/SLAMET</v>
          </cell>
          <cell r="P84" t="str">
            <v>PT. LIVIA MANDIRI SEJATI</v>
          </cell>
          <cell r="Q84" t="str">
            <v>PT. LIVIA MANDIRI SEJATI</v>
          </cell>
          <cell r="R84" t="str">
            <v>EMPTY BOTTLE AQUA 5 GALLON</v>
          </cell>
          <cell r="S84" t="str">
            <v>2050350281</v>
          </cell>
        </row>
        <row r="85">
          <cell r="L85">
            <v>6008146013</v>
          </cell>
          <cell r="M85" t="str">
            <v>10169933</v>
          </cell>
          <cell r="N85" t="str">
            <v>S21102803751/H1104116C/AS/2/04</v>
          </cell>
          <cell r="O85" t="str">
            <v>YPS/N8430UV/SLAMET</v>
          </cell>
          <cell r="P85" t="str">
            <v>PT. LIVIA MANDIRI SEJATI</v>
          </cell>
          <cell r="Q85" t="str">
            <v>PT. LIVIA MANDIRI SEJATI</v>
          </cell>
          <cell r="R85" t="str">
            <v>EMPTY BOTTLE AQUA 5 GALLON</v>
          </cell>
          <cell r="S85" t="str">
            <v>2050350281</v>
          </cell>
        </row>
        <row r="86">
          <cell r="L86">
            <v>6008146013</v>
          </cell>
          <cell r="M86" t="str">
            <v>74559</v>
          </cell>
          <cell r="N86" t="str">
            <v>S21102803751/H1104116C/AS/2/04</v>
          </cell>
          <cell r="O86" t="str">
            <v>YPS/N8430UV/SLAMET</v>
          </cell>
          <cell r="P86" t="str">
            <v>PT. LIVIA MANDIRI SEJATI</v>
          </cell>
          <cell r="Q86" t="str">
            <v>PT. LIVIA MANDIRI SEJATI</v>
          </cell>
          <cell r="R86" t="str">
            <v>5 GALLON AQUA LOCAL</v>
          </cell>
          <cell r="S86" t="str">
            <v>2050350281</v>
          </cell>
        </row>
        <row r="87">
          <cell r="L87">
            <v>6008133469</v>
          </cell>
          <cell r="M87" t="str">
            <v>10169933</v>
          </cell>
          <cell r="N87" t="str">
            <v>S21102803844/H110118B/ZK/1/01</v>
          </cell>
          <cell r="O87" t="str">
            <v>YPS/P9408E/SALEH</v>
          </cell>
          <cell r="P87" t="str">
            <v>PT. LIVIA MANDIRI SEJATI</v>
          </cell>
          <cell r="Q87" t="str">
            <v>PT. LIVIA MANDIRI SEJATI</v>
          </cell>
          <cell r="R87" t="str">
            <v>EMPTY BOTTLE AQUA 5 GALLON</v>
          </cell>
          <cell r="S87" t="str">
            <v>2050350281</v>
          </cell>
        </row>
        <row r="88">
          <cell r="L88">
            <v>6008133469</v>
          </cell>
          <cell r="M88" t="str">
            <v>10169933</v>
          </cell>
          <cell r="N88" t="str">
            <v>S21102803844/H110118B/ZK/1/01</v>
          </cell>
          <cell r="O88" t="str">
            <v>YPS/P9408E/SALEH</v>
          </cell>
          <cell r="P88" t="str">
            <v>PT. LIVIA MANDIRI SEJATI</v>
          </cell>
          <cell r="Q88" t="str">
            <v>PT. LIVIA MANDIRI SEJATI</v>
          </cell>
          <cell r="R88" t="str">
            <v>EMPTY BOTTLE AQUA 5 GALLON</v>
          </cell>
          <cell r="S88" t="str">
            <v>2050350281</v>
          </cell>
        </row>
        <row r="89">
          <cell r="L89">
            <v>6008133469</v>
          </cell>
          <cell r="M89" t="str">
            <v>74559</v>
          </cell>
          <cell r="N89" t="str">
            <v>S21102803844/H110118B/ZK/1/01</v>
          </cell>
          <cell r="O89" t="str">
            <v>YPS/P9408E/SALEH</v>
          </cell>
          <cell r="P89" t="str">
            <v>PT. LIVIA MANDIRI SEJATI</v>
          </cell>
          <cell r="Q89" t="str">
            <v>PT. LIVIA MANDIRI SEJATI</v>
          </cell>
          <cell r="R89" t="str">
            <v>5 GALLON AQUA LOCAL</v>
          </cell>
          <cell r="S89" t="str">
            <v>2050350281</v>
          </cell>
        </row>
        <row r="90">
          <cell r="L90">
            <v>6008137848</v>
          </cell>
          <cell r="M90" t="str">
            <v>10169933</v>
          </cell>
          <cell r="N90" t="str">
            <v>S21102903766/H110278D/IS/1/02</v>
          </cell>
          <cell r="O90" t="str">
            <v>YPS/N8796UV/DARYANTO</v>
          </cell>
          <cell r="P90" t="str">
            <v>PT. LIVIA MANDIRI SEJATI</v>
          </cell>
          <cell r="Q90" t="str">
            <v>PT. LIVIA MANDIRI SEJATI</v>
          </cell>
          <cell r="R90" t="str">
            <v>EMPTY BOTTLE AQUA 5 GALLON</v>
          </cell>
          <cell r="S90" t="str">
            <v>2050350281</v>
          </cell>
        </row>
        <row r="91">
          <cell r="L91">
            <v>6008137848</v>
          </cell>
          <cell r="M91" t="str">
            <v>10169933</v>
          </cell>
          <cell r="N91" t="str">
            <v>S21102903766/H110278D/IS/1/02</v>
          </cell>
          <cell r="O91" t="str">
            <v>YPS/N8796UV/DARYANTO</v>
          </cell>
          <cell r="P91" t="str">
            <v>PT. LIVIA MANDIRI SEJATI</v>
          </cell>
          <cell r="Q91" t="str">
            <v>PT. LIVIA MANDIRI SEJATI</v>
          </cell>
          <cell r="R91" t="str">
            <v>EMPTY BOTTLE AQUA 5 GALLON</v>
          </cell>
          <cell r="S91" t="str">
            <v>2050350281</v>
          </cell>
        </row>
        <row r="92">
          <cell r="L92">
            <v>6008137848</v>
          </cell>
          <cell r="M92" t="str">
            <v>10169743</v>
          </cell>
          <cell r="N92" t="str">
            <v>S21102903766/H110278D/IS/1/02</v>
          </cell>
          <cell r="O92" t="str">
            <v>YPS/N8796UV/DARYANTO</v>
          </cell>
          <cell r="P92" t="str">
            <v>PT. LIVIA MANDIRI SEJATI</v>
          </cell>
          <cell r="Q92" t="str">
            <v>PT. LIVIA MANDIRI SEJATI</v>
          </cell>
          <cell r="R92" t="str">
            <v>JUG RACK</v>
          </cell>
          <cell r="S92" t="str">
            <v>2050350281</v>
          </cell>
        </row>
        <row r="93">
          <cell r="L93">
            <v>6008137848</v>
          </cell>
          <cell r="M93" t="str">
            <v>74559</v>
          </cell>
          <cell r="N93" t="str">
            <v>S21102903766/H110278D/IS/1/02</v>
          </cell>
          <cell r="O93" t="str">
            <v>YPS/N8796UV/DARYANTO</v>
          </cell>
          <cell r="P93" t="str">
            <v>PT. LIVIA MANDIRI SEJATI</v>
          </cell>
          <cell r="Q93" t="str">
            <v>PT. LIVIA MANDIRI SEJATI</v>
          </cell>
          <cell r="R93" t="str">
            <v>5 GALLON AQUA LOCAL</v>
          </cell>
          <cell r="S93" t="str">
            <v>2050350281</v>
          </cell>
        </row>
        <row r="94">
          <cell r="L94">
            <v>6008147578</v>
          </cell>
          <cell r="M94" t="str">
            <v>10169933</v>
          </cell>
          <cell r="N94" t="str">
            <v>S21102803738/H110575D/ZK/1/05</v>
          </cell>
          <cell r="O94" t="str">
            <v>YPS/L9051UX/RAHMAN</v>
          </cell>
          <cell r="P94" t="str">
            <v>PT. LIVIA MANDIRI SEJATI</v>
          </cell>
          <cell r="Q94" t="str">
            <v>PT. LIVIA MANDIRI SEJATI</v>
          </cell>
          <cell r="R94" t="str">
            <v>EMPTY BOTTLE AQUA 5 GALLON</v>
          </cell>
          <cell r="S94" t="str">
            <v>2050350281</v>
          </cell>
        </row>
        <row r="95">
          <cell r="L95">
            <v>6008147578</v>
          </cell>
          <cell r="M95" t="str">
            <v>10169933</v>
          </cell>
          <cell r="N95" t="str">
            <v>S21102803738/H110575D/ZK/1/05</v>
          </cell>
          <cell r="O95" t="str">
            <v>YPS/L9051UX/RAHMAN</v>
          </cell>
          <cell r="P95" t="str">
            <v>PT. LIVIA MANDIRI SEJATI</v>
          </cell>
          <cell r="Q95" t="str">
            <v>PT. LIVIA MANDIRI SEJATI</v>
          </cell>
          <cell r="R95" t="str">
            <v>EMPTY BOTTLE AQUA 5 GALLON</v>
          </cell>
          <cell r="S95" t="str">
            <v>2050350281</v>
          </cell>
        </row>
        <row r="96">
          <cell r="L96">
            <v>6008147578</v>
          </cell>
          <cell r="M96" t="str">
            <v>10169743</v>
          </cell>
          <cell r="N96" t="str">
            <v>S21102803738/H110575D/ZK/1/05</v>
          </cell>
          <cell r="O96" t="str">
            <v>YPS/L9051UX/RAHMAN</v>
          </cell>
          <cell r="P96" t="str">
            <v>PT. LIVIA MANDIRI SEJATI</v>
          </cell>
          <cell r="Q96" t="str">
            <v>PT. LIVIA MANDIRI SEJATI</v>
          </cell>
          <cell r="R96" t="str">
            <v>JUG RACK</v>
          </cell>
          <cell r="S96" t="str">
            <v>2050350281</v>
          </cell>
        </row>
        <row r="97">
          <cell r="L97">
            <v>6008147578</v>
          </cell>
          <cell r="M97" t="str">
            <v>74559</v>
          </cell>
          <cell r="N97" t="str">
            <v>S21102803738/H110575D/ZK/1/05</v>
          </cell>
          <cell r="O97" t="str">
            <v>YPS/L9051UX/RAHMAN</v>
          </cell>
          <cell r="P97" t="str">
            <v>PT. LIVIA MANDIRI SEJATI</v>
          </cell>
          <cell r="Q97" t="str">
            <v>PT. LIVIA MANDIRI SEJATI</v>
          </cell>
          <cell r="R97" t="str">
            <v>5 GALLON AQUA LOCAL</v>
          </cell>
          <cell r="S97" t="str">
            <v>2050350281</v>
          </cell>
        </row>
        <row r="98">
          <cell r="L98">
            <v>6008145263</v>
          </cell>
          <cell r="M98" t="str">
            <v>10169933</v>
          </cell>
          <cell r="N98" t="str">
            <v>S21102803741/H1104133D/AS/2/04</v>
          </cell>
          <cell r="O98" t="str">
            <v>YPS/N9374WE/AGUS D</v>
          </cell>
          <cell r="P98" t="str">
            <v>PT. LIVIA MANDIRI SEJATI</v>
          </cell>
          <cell r="Q98" t="str">
            <v>PT. LIVIA MANDIRI SEJATI</v>
          </cell>
          <cell r="R98" t="str">
            <v>EMPTY BOTTLE AQUA 5 GALLON</v>
          </cell>
          <cell r="S98" t="str">
            <v>2050350281</v>
          </cell>
        </row>
        <row r="99">
          <cell r="L99">
            <v>6008145263</v>
          </cell>
          <cell r="M99" t="str">
            <v>10169933</v>
          </cell>
          <cell r="N99" t="str">
            <v>S21102803741/H1104133D/AS/2/04</v>
          </cell>
          <cell r="O99" t="str">
            <v>YPS/N9374WE/AGUS D</v>
          </cell>
          <cell r="P99" t="str">
            <v>PT. LIVIA MANDIRI SEJATI</v>
          </cell>
          <cell r="Q99" t="str">
            <v>PT. LIVIA MANDIRI SEJATI</v>
          </cell>
          <cell r="R99" t="str">
            <v>EMPTY BOTTLE AQUA 5 GALLON</v>
          </cell>
          <cell r="S99" t="str">
            <v>2050350281</v>
          </cell>
        </row>
        <row r="100">
          <cell r="L100">
            <v>6008145263</v>
          </cell>
          <cell r="M100" t="str">
            <v>10169743</v>
          </cell>
          <cell r="N100" t="str">
            <v>S21102803741/H1104133D/AS/2/04</v>
          </cell>
          <cell r="O100" t="str">
            <v>YPS/N9374WE/AGUS D</v>
          </cell>
          <cell r="P100" t="str">
            <v>PT. LIVIA MANDIRI SEJATI</v>
          </cell>
          <cell r="Q100" t="str">
            <v>PT. LIVIA MANDIRI SEJATI</v>
          </cell>
          <cell r="R100" t="str">
            <v>JUG RACK</v>
          </cell>
          <cell r="S100" t="str">
            <v>2050350281</v>
          </cell>
        </row>
        <row r="101">
          <cell r="L101">
            <v>6008145263</v>
          </cell>
          <cell r="M101" t="str">
            <v>74559</v>
          </cell>
          <cell r="N101" t="str">
            <v>S21102803741/H1104133D/AS/2/04</v>
          </cell>
          <cell r="O101" t="str">
            <v>YPS/N9374WE/AGUS D</v>
          </cell>
          <cell r="P101" t="str">
            <v>PT. LIVIA MANDIRI SEJATI</v>
          </cell>
          <cell r="Q101" t="str">
            <v>PT. LIVIA MANDIRI SEJATI</v>
          </cell>
          <cell r="R101" t="str">
            <v>5 GALLON AQUA LOCAL</v>
          </cell>
          <cell r="S101" t="str">
            <v>2050350281</v>
          </cell>
        </row>
        <row r="102">
          <cell r="L102">
            <v>6008110543</v>
          </cell>
          <cell r="M102" t="str">
            <v>10169749</v>
          </cell>
          <cell r="N102" t="str">
            <v>R.S21102909243/111316</v>
          </cell>
          <cell r="O102" t="str">
            <v>YPS/N8876UW/RISWANTO</v>
          </cell>
          <cell r="P102" t="str">
            <v>PT. LIVIA MANDIRI SEJATI</v>
          </cell>
          <cell r="Q102" t="str">
            <v>PT. LIVIA MANDIRI SEJATI</v>
          </cell>
          <cell r="R102" t="str">
            <v>PALLET RENT DOUBLE FACE</v>
          </cell>
          <cell r="S102" t="str">
            <v>2050350280</v>
          </cell>
        </row>
        <row r="103">
          <cell r="L103">
            <v>6008153449</v>
          </cell>
          <cell r="M103" t="str">
            <v>10169933</v>
          </cell>
          <cell r="N103" t="str">
            <v>S21102803694/H1106151D/NF/2/06</v>
          </cell>
          <cell r="O103" t="str">
            <v>YPS/L9358UZ/MAT ALI</v>
          </cell>
          <cell r="P103" t="str">
            <v>PT. LIVIA MANDIRI SEJATI</v>
          </cell>
          <cell r="Q103" t="str">
            <v>PT. LIVIA MANDIRI SEJATI</v>
          </cell>
          <cell r="R103" t="str">
            <v>EMPTY BOTTLE AQUA 5 GALLON</v>
          </cell>
          <cell r="S103" t="str">
            <v>2050350281</v>
          </cell>
        </row>
        <row r="104">
          <cell r="L104">
            <v>6008153449</v>
          </cell>
          <cell r="M104" t="str">
            <v>10169933</v>
          </cell>
          <cell r="N104" t="str">
            <v>S21102803694/H1106151D/NF/2/06</v>
          </cell>
          <cell r="O104" t="str">
            <v>YPS/L9358UZ/MAT ALI</v>
          </cell>
          <cell r="P104" t="str">
            <v>PT. LIVIA MANDIRI SEJATI</v>
          </cell>
          <cell r="Q104" t="str">
            <v>PT. LIVIA MANDIRI SEJATI</v>
          </cell>
          <cell r="R104" t="str">
            <v>EMPTY BOTTLE AQUA 5 GALLON</v>
          </cell>
          <cell r="S104" t="str">
            <v>2050350281</v>
          </cell>
        </row>
        <row r="105">
          <cell r="L105">
            <v>6008153449</v>
          </cell>
          <cell r="M105" t="str">
            <v>10169743</v>
          </cell>
          <cell r="N105" t="str">
            <v>S21102803694/H1106151D/NF/2/06</v>
          </cell>
          <cell r="O105" t="str">
            <v>YPS/L9358UZ/MAT ALI</v>
          </cell>
          <cell r="P105" t="str">
            <v>PT. LIVIA MANDIRI SEJATI</v>
          </cell>
          <cell r="Q105" t="str">
            <v>PT. LIVIA MANDIRI SEJATI</v>
          </cell>
          <cell r="R105" t="str">
            <v>JUG RACK</v>
          </cell>
          <cell r="S105" t="str">
            <v>2050350281</v>
          </cell>
        </row>
        <row r="106">
          <cell r="L106">
            <v>6008153449</v>
          </cell>
          <cell r="M106" t="str">
            <v>74559</v>
          </cell>
          <cell r="N106" t="str">
            <v>S21102803694/H1106151D/NF/2/06</v>
          </cell>
          <cell r="O106" t="str">
            <v>YPS/L9358UZ/MAT ALI</v>
          </cell>
          <cell r="P106" t="str">
            <v>PT. LIVIA MANDIRI SEJATI</v>
          </cell>
          <cell r="Q106" t="str">
            <v>PT. LIVIA MANDIRI SEJATI</v>
          </cell>
          <cell r="R106" t="str">
            <v>5 GALLON AQUA LOCAL</v>
          </cell>
          <cell r="S106" t="str">
            <v>2050350281</v>
          </cell>
        </row>
        <row r="107">
          <cell r="L107">
            <v>6008134787</v>
          </cell>
          <cell r="M107" t="str">
            <v>10169933</v>
          </cell>
          <cell r="N107" t="str">
            <v>S21102803825/H11024A/EL/3/01</v>
          </cell>
          <cell r="O107" t="str">
            <v>YPS/L8907UT/ROBI</v>
          </cell>
          <cell r="P107" t="str">
            <v>PT. LIVIA MANDIRI SEJATI</v>
          </cell>
          <cell r="Q107" t="str">
            <v>PT. LIVIA MANDIRI SEJATI</v>
          </cell>
          <cell r="R107" t="str">
            <v>EMPTY BOTTLE AQUA 5 GALLON</v>
          </cell>
          <cell r="S107" t="str">
            <v>2050350281</v>
          </cell>
        </row>
        <row r="108">
          <cell r="L108">
            <v>6008134787</v>
          </cell>
          <cell r="M108" t="str">
            <v>10169933</v>
          </cell>
          <cell r="N108" t="str">
            <v>S21102803825/H11024A/EL/3/01</v>
          </cell>
          <cell r="O108" t="str">
            <v>YPS/L8907UT/ROBI</v>
          </cell>
          <cell r="P108" t="str">
            <v>PT. LIVIA MANDIRI SEJATI</v>
          </cell>
          <cell r="Q108" t="str">
            <v>PT. LIVIA MANDIRI SEJATI</v>
          </cell>
          <cell r="R108" t="str">
            <v>EMPTY BOTTLE AQUA 5 GALLON</v>
          </cell>
          <cell r="S108" t="str">
            <v>2050350281</v>
          </cell>
        </row>
        <row r="109">
          <cell r="L109">
            <v>6008134787</v>
          </cell>
          <cell r="M109" t="str">
            <v>74559</v>
          </cell>
          <cell r="N109" t="str">
            <v>S21102803825/H11024A/EL/3/01</v>
          </cell>
          <cell r="O109" t="str">
            <v>YPS/L8907UT/ROBI</v>
          </cell>
          <cell r="P109" t="str">
            <v>PT. LIVIA MANDIRI SEJATI</v>
          </cell>
          <cell r="Q109" t="str">
            <v>PT. LIVIA MANDIRI SEJATI</v>
          </cell>
          <cell r="R109" t="str">
            <v>5 GALLON AQUA LOCAL</v>
          </cell>
          <cell r="S109" t="str">
            <v>2050350281</v>
          </cell>
        </row>
        <row r="110">
          <cell r="L110">
            <v>6008135507</v>
          </cell>
          <cell r="M110" t="str">
            <v>10169749</v>
          </cell>
          <cell r="N110" t="str">
            <v>R.148776</v>
          </cell>
          <cell r="O110" t="str">
            <v>YPS/N8503UV/Z.ARIFIN</v>
          </cell>
          <cell r="P110" t="str">
            <v>PT. LIVIA MANDIRI SEJATI</v>
          </cell>
          <cell r="Q110" t="str">
            <v>PT. LIVIA MANDIRI SEJATI</v>
          </cell>
          <cell r="R110" t="str">
            <v>PALLET RENT DOUBLE FACE</v>
          </cell>
          <cell r="S110" t="str">
            <v>2050350280</v>
          </cell>
        </row>
        <row r="111">
          <cell r="L111">
            <v>6008133379</v>
          </cell>
          <cell r="M111" t="str">
            <v>10169933</v>
          </cell>
          <cell r="N111" t="str">
            <v>S21102803830/H110144A/BK/1/01</v>
          </cell>
          <cell r="O111" t="str">
            <v>YPS/N8587UV/SAIFUDIN</v>
          </cell>
          <cell r="P111" t="str">
            <v>PT. LIVIA MANDIRI SEJATI</v>
          </cell>
          <cell r="Q111" t="str">
            <v>PT. LIVIA MANDIRI SEJATI</v>
          </cell>
          <cell r="R111" t="str">
            <v>EMPTY BOTTLE AQUA 5 GALLON</v>
          </cell>
          <cell r="S111" t="str">
            <v>2050350281</v>
          </cell>
        </row>
        <row r="112">
          <cell r="L112">
            <v>6008133379</v>
          </cell>
          <cell r="M112" t="str">
            <v>10169933</v>
          </cell>
          <cell r="N112" t="str">
            <v>S21102803830/H110144A/BK/1/01</v>
          </cell>
          <cell r="O112" t="str">
            <v>YPS/N8587UV/SAIFUDIN</v>
          </cell>
          <cell r="P112" t="str">
            <v>PT. LIVIA MANDIRI SEJATI</v>
          </cell>
          <cell r="Q112" t="str">
            <v>PT. LIVIA MANDIRI SEJATI</v>
          </cell>
          <cell r="R112" t="str">
            <v>EMPTY BOTTLE AQUA 5 GALLON</v>
          </cell>
          <cell r="S112" t="str">
            <v>2050350281</v>
          </cell>
        </row>
        <row r="113">
          <cell r="L113">
            <v>6008133379</v>
          </cell>
          <cell r="M113" t="str">
            <v>74559</v>
          </cell>
          <cell r="N113" t="str">
            <v>S21102803830/H110144A/BK/1/01</v>
          </cell>
          <cell r="O113" t="str">
            <v>YPS/N8587UV/SAIFUDIN</v>
          </cell>
          <cell r="P113" t="str">
            <v>PT. LIVIA MANDIRI SEJATI</v>
          </cell>
          <cell r="Q113" t="str">
            <v>PT. LIVIA MANDIRI SEJATI</v>
          </cell>
          <cell r="R113" t="str">
            <v>5 GALLON AQUA LOCAL</v>
          </cell>
          <cell r="S113" t="str">
            <v>2050350281</v>
          </cell>
        </row>
        <row r="114">
          <cell r="L114">
            <v>6008133116</v>
          </cell>
          <cell r="M114" t="str">
            <v>10169749</v>
          </cell>
          <cell r="N114" t="str">
            <v>R.159464</v>
          </cell>
          <cell r="O114" t="str">
            <v>YPS/L8223UT/SUFYAN</v>
          </cell>
          <cell r="P114" t="str">
            <v>PT. LIVIA MANDIRI SEJATI</v>
          </cell>
          <cell r="Q114" t="str">
            <v>PT. LIVIA MANDIRI SEJATI</v>
          </cell>
          <cell r="R114" t="str">
            <v>PALLET RENT DOUBLE FACE</v>
          </cell>
          <cell r="S114" t="str">
            <v>2050350280</v>
          </cell>
        </row>
        <row r="115">
          <cell r="L115">
            <v>6008134209</v>
          </cell>
          <cell r="M115" t="str">
            <v>10169933</v>
          </cell>
          <cell r="N115" t="str">
            <v>S21102803845/H100135D/BK/1/01</v>
          </cell>
          <cell r="O115" t="str">
            <v>YPS/N8878UW/SIARI</v>
          </cell>
          <cell r="P115" t="str">
            <v>PT. LIVIA MANDIRI SEJATI</v>
          </cell>
          <cell r="Q115" t="str">
            <v>PT. LIVIA MANDIRI SEJATI</v>
          </cell>
          <cell r="R115" t="str">
            <v>EMPTY BOTTLE AQUA 5 GALLON</v>
          </cell>
          <cell r="S115" t="str">
            <v>2050350281</v>
          </cell>
        </row>
        <row r="116">
          <cell r="L116">
            <v>6008134209</v>
          </cell>
          <cell r="M116" t="str">
            <v>10169933</v>
          </cell>
          <cell r="N116" t="str">
            <v>S21102803845/H100135D/BK/1/01</v>
          </cell>
          <cell r="O116" t="str">
            <v>YPS/N8878UW/SIARI</v>
          </cell>
          <cell r="P116" t="str">
            <v>PT. LIVIA MANDIRI SEJATI</v>
          </cell>
          <cell r="Q116" t="str">
            <v>PT. LIVIA MANDIRI SEJATI</v>
          </cell>
          <cell r="R116" t="str">
            <v>EMPTY BOTTLE AQUA 5 GALLON</v>
          </cell>
          <cell r="S116" t="str">
            <v>2050350281</v>
          </cell>
        </row>
        <row r="117">
          <cell r="L117">
            <v>6008134209</v>
          </cell>
          <cell r="M117" t="str">
            <v>10169743</v>
          </cell>
          <cell r="N117" t="str">
            <v>S21102803845/H100135D/BK/1/01</v>
          </cell>
          <cell r="O117" t="str">
            <v>YPS/N8878UW/SIARI</v>
          </cell>
          <cell r="P117" t="str">
            <v>PT. LIVIA MANDIRI SEJATI</v>
          </cell>
          <cell r="Q117" t="str">
            <v>PT. LIVIA MANDIRI SEJATI</v>
          </cell>
          <cell r="R117" t="str">
            <v>JUG RACK</v>
          </cell>
          <cell r="S117" t="str">
            <v>2050350281</v>
          </cell>
        </row>
        <row r="118">
          <cell r="L118">
            <v>6008134209</v>
          </cell>
          <cell r="M118" t="str">
            <v>74559</v>
          </cell>
          <cell r="N118" t="str">
            <v>S21102803845/H100135D/BK/1/01</v>
          </cell>
          <cell r="O118" t="str">
            <v>YPS/N8878UW/SIARI</v>
          </cell>
          <cell r="P118" t="str">
            <v>PT. LIVIA MANDIRI SEJATI</v>
          </cell>
          <cell r="Q118" t="str">
            <v>PT. LIVIA MANDIRI SEJATI</v>
          </cell>
          <cell r="R118" t="str">
            <v>5 GALLON AQUA LOCAL</v>
          </cell>
          <cell r="S118" t="str">
            <v>2050350281</v>
          </cell>
        </row>
        <row r="119">
          <cell r="L119">
            <v>6008140143</v>
          </cell>
          <cell r="M119" t="str">
            <v>10169933</v>
          </cell>
          <cell r="N119" t="str">
            <v>S21102803796/H110312B/HD/3/02</v>
          </cell>
          <cell r="O119" t="str">
            <v>YPS/N8544UV/M.SLAMET</v>
          </cell>
          <cell r="P119" t="str">
            <v>PT. LIVIA MANDIRI SEJATI</v>
          </cell>
          <cell r="Q119" t="str">
            <v>PT. LIVIA MANDIRI SEJATI</v>
          </cell>
          <cell r="R119" t="str">
            <v>EMPTY BOTTLE AQUA 5 GALLON</v>
          </cell>
          <cell r="S119" t="str">
            <v>2050350281</v>
          </cell>
        </row>
        <row r="120">
          <cell r="L120">
            <v>6008140143</v>
          </cell>
          <cell r="M120" t="str">
            <v>10169933</v>
          </cell>
          <cell r="N120" t="str">
            <v>S21102803796/H110312B/HD/3/02</v>
          </cell>
          <cell r="O120" t="str">
            <v>YPS/N8544UV/M.SLAMET</v>
          </cell>
          <cell r="P120" t="str">
            <v>PT. LIVIA MANDIRI SEJATI</v>
          </cell>
          <cell r="Q120" t="str">
            <v>PT. LIVIA MANDIRI SEJATI</v>
          </cell>
          <cell r="R120" t="str">
            <v>EMPTY BOTTLE AQUA 5 GALLON</v>
          </cell>
          <cell r="S120" t="str">
            <v>2050350281</v>
          </cell>
        </row>
        <row r="121">
          <cell r="L121">
            <v>6008140143</v>
          </cell>
          <cell r="M121" t="str">
            <v>74559</v>
          </cell>
          <cell r="N121" t="str">
            <v>S21102803796/H110312B/HD/3/02</v>
          </cell>
          <cell r="O121" t="str">
            <v>YPS/N8544UV/M.SLAMET</v>
          </cell>
          <cell r="P121" t="str">
            <v>PT. LIVIA MANDIRI SEJATI</v>
          </cell>
          <cell r="Q121" t="str">
            <v>PT. LIVIA MANDIRI SEJATI</v>
          </cell>
          <cell r="R121" t="str">
            <v>5 GALLON AQUA LOCAL</v>
          </cell>
          <cell r="S121" t="str">
            <v>2050350281</v>
          </cell>
        </row>
        <row r="122">
          <cell r="L122">
            <v>6008151640</v>
          </cell>
          <cell r="M122" t="str">
            <v>10169933</v>
          </cell>
          <cell r="N122" t="str">
            <v>S21102803717/H1105170D/AS/2/05</v>
          </cell>
          <cell r="O122" t="str">
            <v>YPS/L9358UZ/ISMADALI</v>
          </cell>
          <cell r="P122" t="str">
            <v>PT. LIVIA MANDIRI SEJATI</v>
          </cell>
          <cell r="Q122" t="str">
            <v>PT. LIVIA MANDIRI SEJATI</v>
          </cell>
          <cell r="R122" t="str">
            <v>EMPTY BOTTLE AQUA 5 GALLON</v>
          </cell>
          <cell r="S122" t="str">
            <v>2050350281</v>
          </cell>
        </row>
        <row r="123">
          <cell r="L123">
            <v>6008151640</v>
          </cell>
          <cell r="M123" t="str">
            <v>10169933</v>
          </cell>
          <cell r="N123" t="str">
            <v>S21102803717/H1105170D/AS/2/05</v>
          </cell>
          <cell r="O123" t="str">
            <v>YPS/L9358UZ/ISMADALI</v>
          </cell>
          <cell r="P123" t="str">
            <v>PT. LIVIA MANDIRI SEJATI</v>
          </cell>
          <cell r="Q123" t="str">
            <v>PT. LIVIA MANDIRI SEJATI</v>
          </cell>
          <cell r="R123" t="str">
            <v>EMPTY BOTTLE AQUA 5 GALLON</v>
          </cell>
          <cell r="S123" t="str">
            <v>2050350281</v>
          </cell>
        </row>
        <row r="124">
          <cell r="L124">
            <v>6008151640</v>
          </cell>
          <cell r="M124" t="str">
            <v>10169743</v>
          </cell>
          <cell r="N124" t="str">
            <v>S21102803717/H1105170D/AS/2/05</v>
          </cell>
          <cell r="O124" t="str">
            <v>YPS/L9358UZ/ISMADALI</v>
          </cell>
          <cell r="P124" t="str">
            <v>PT. LIVIA MANDIRI SEJATI</v>
          </cell>
          <cell r="Q124" t="str">
            <v>PT. LIVIA MANDIRI SEJATI</v>
          </cell>
          <cell r="R124" t="str">
            <v>JUG RACK</v>
          </cell>
          <cell r="S124" t="str">
            <v>2050350281</v>
          </cell>
        </row>
        <row r="125">
          <cell r="L125">
            <v>6008151640</v>
          </cell>
          <cell r="M125" t="str">
            <v>74559</v>
          </cell>
          <cell r="N125" t="str">
            <v>S21102803717/H1105170D/AS/2/05</v>
          </cell>
          <cell r="O125" t="str">
            <v>YPS/L9358UZ/ISMADALI</v>
          </cell>
          <cell r="P125" t="str">
            <v>PT. LIVIA MANDIRI SEJATI</v>
          </cell>
          <cell r="Q125" t="str">
            <v>PT. LIVIA MANDIRI SEJATI</v>
          </cell>
          <cell r="R125" t="str">
            <v>5 GALLON AQUA LOCAL</v>
          </cell>
          <cell r="S125" t="str">
            <v>2050350281</v>
          </cell>
        </row>
        <row r="126">
          <cell r="L126">
            <v>6008127308</v>
          </cell>
          <cell r="M126" t="str">
            <v>10169749</v>
          </cell>
          <cell r="N126" t="str">
            <v>H/R.152935</v>
          </cell>
          <cell r="O126" t="str">
            <v>YPS/N8601UV/MAHFUD</v>
          </cell>
          <cell r="P126" t="str">
            <v>PT. LIVIA MANDIRI SEJATI</v>
          </cell>
          <cell r="Q126" t="str">
            <v>PT. LIVIA MANDIRI SEJATI</v>
          </cell>
          <cell r="R126" t="str">
            <v>PALLET RENT DOUBLE FACE</v>
          </cell>
          <cell r="S126" t="str">
            <v>2050350280</v>
          </cell>
        </row>
        <row r="127">
          <cell r="L127">
            <v>6008133263</v>
          </cell>
          <cell r="M127" t="str">
            <v>10169933</v>
          </cell>
          <cell r="N127" t="str">
            <v>S21102903787/H110140D/ZK/1/01</v>
          </cell>
          <cell r="O127" t="str">
            <v>YPS/N8582UV/HASAN</v>
          </cell>
          <cell r="P127" t="str">
            <v>PT. LIVIA MANDIRI SEJATI</v>
          </cell>
          <cell r="Q127" t="str">
            <v>PT. LIVIA MANDIRI SEJATI</v>
          </cell>
          <cell r="R127" t="str">
            <v>EMPTY BOTTLE AQUA 5 GALLON</v>
          </cell>
          <cell r="S127" t="str">
            <v>2050350281</v>
          </cell>
        </row>
        <row r="128">
          <cell r="L128">
            <v>6008133263</v>
          </cell>
          <cell r="M128" t="str">
            <v>10169933</v>
          </cell>
          <cell r="N128" t="str">
            <v>S21102903787/H110140D/ZK/1/01</v>
          </cell>
          <cell r="O128" t="str">
            <v>YPS/N8582UV/HASAN</v>
          </cell>
          <cell r="P128" t="str">
            <v>PT. LIVIA MANDIRI SEJATI</v>
          </cell>
          <cell r="Q128" t="str">
            <v>PT. LIVIA MANDIRI SEJATI</v>
          </cell>
          <cell r="R128" t="str">
            <v>EMPTY BOTTLE AQUA 5 GALLON</v>
          </cell>
          <cell r="S128" t="str">
            <v>2050350281</v>
          </cell>
        </row>
        <row r="129">
          <cell r="L129">
            <v>6008133263</v>
          </cell>
          <cell r="M129" t="str">
            <v>10169743</v>
          </cell>
          <cell r="N129" t="str">
            <v>S21102903787/H110140D/ZK/1/01</v>
          </cell>
          <cell r="O129" t="str">
            <v>YPS/N8582UV/HASAN</v>
          </cell>
          <cell r="P129" t="str">
            <v>PT. LIVIA MANDIRI SEJATI</v>
          </cell>
          <cell r="Q129" t="str">
            <v>PT. LIVIA MANDIRI SEJATI</v>
          </cell>
          <cell r="R129" t="str">
            <v>JUG RACK</v>
          </cell>
          <cell r="S129" t="str">
            <v>2050350281</v>
          </cell>
        </row>
        <row r="130">
          <cell r="L130">
            <v>6008133263</v>
          </cell>
          <cell r="M130" t="str">
            <v>74559</v>
          </cell>
          <cell r="N130" t="str">
            <v>S21102903787/H110140D/ZK/1/01</v>
          </cell>
          <cell r="O130" t="str">
            <v>YPS/N8582UV/HASAN</v>
          </cell>
          <cell r="P130" t="str">
            <v>PT. LIVIA MANDIRI SEJATI</v>
          </cell>
          <cell r="Q130" t="str">
            <v>PT. LIVIA MANDIRI SEJATI</v>
          </cell>
          <cell r="R130" t="str">
            <v>5 GALLON AQUA LOCAL</v>
          </cell>
          <cell r="S130" t="str">
            <v>2050350281</v>
          </cell>
        </row>
        <row r="131">
          <cell r="L131">
            <v>6008136433</v>
          </cell>
          <cell r="M131" t="str">
            <v>10169933</v>
          </cell>
          <cell r="N131" t="str">
            <v>S21102803803/H1102144D/NF/2/02</v>
          </cell>
          <cell r="O131" t="str">
            <v>YPS/L9430UZ/DONI</v>
          </cell>
          <cell r="P131" t="str">
            <v>PT. LIVIA MANDIRI SEJATI</v>
          </cell>
          <cell r="Q131" t="str">
            <v>PT. LIVIA MANDIRI SEJATI</v>
          </cell>
          <cell r="R131" t="str">
            <v>EMPTY BOTTLE AQUA 5 GALLON</v>
          </cell>
          <cell r="S131" t="str">
            <v>2050350281</v>
          </cell>
        </row>
        <row r="132">
          <cell r="L132">
            <v>6008136433</v>
          </cell>
          <cell r="M132" t="str">
            <v>10169933</v>
          </cell>
          <cell r="N132" t="str">
            <v>S21102803803/H1102144D/NF/2/02</v>
          </cell>
          <cell r="O132" t="str">
            <v>YPS/L9430UZ/DONI</v>
          </cell>
          <cell r="P132" t="str">
            <v>PT. LIVIA MANDIRI SEJATI</v>
          </cell>
          <cell r="Q132" t="str">
            <v>PT. LIVIA MANDIRI SEJATI</v>
          </cell>
          <cell r="R132" t="str">
            <v>EMPTY BOTTLE AQUA 5 GALLON</v>
          </cell>
          <cell r="S132" t="str">
            <v>2050350281</v>
          </cell>
        </row>
        <row r="133">
          <cell r="L133">
            <v>6008136433</v>
          </cell>
          <cell r="M133" t="str">
            <v>10169743</v>
          </cell>
          <cell r="N133" t="str">
            <v>S21102803803/H1102144D/NF/2/02</v>
          </cell>
          <cell r="O133" t="str">
            <v>YPS/L9430UZ/DONI</v>
          </cell>
          <cell r="P133" t="str">
            <v>PT. LIVIA MANDIRI SEJATI</v>
          </cell>
          <cell r="Q133" t="str">
            <v>PT. LIVIA MANDIRI SEJATI</v>
          </cell>
          <cell r="R133" t="str">
            <v>JUG RACK</v>
          </cell>
          <cell r="S133" t="str">
            <v>2050350281</v>
          </cell>
        </row>
        <row r="134">
          <cell r="L134">
            <v>6008136433</v>
          </cell>
          <cell r="M134" t="str">
            <v>74559</v>
          </cell>
          <cell r="N134" t="str">
            <v>S21102803803/H1102144D/NF/2/02</v>
          </cell>
          <cell r="O134" t="str">
            <v>YPS/L9430UZ/DONI</v>
          </cell>
          <cell r="P134" t="str">
            <v>PT. LIVIA MANDIRI SEJATI</v>
          </cell>
          <cell r="Q134" t="str">
            <v>PT. LIVIA MANDIRI SEJATI</v>
          </cell>
          <cell r="R134" t="str">
            <v>5 GALLON AQUA LOCAL</v>
          </cell>
          <cell r="S134" t="str">
            <v>2050350281</v>
          </cell>
        </row>
        <row r="135">
          <cell r="L135">
            <v>6008136436</v>
          </cell>
          <cell r="M135" t="str">
            <v>10169933</v>
          </cell>
          <cell r="N135" t="str">
            <v>S21102903757/H1102199C/EL/3/02</v>
          </cell>
          <cell r="O135" t="str">
            <v>YPS/L9370UZ/ANTON</v>
          </cell>
          <cell r="P135" t="str">
            <v>PT. LIVIA MANDIRI SEJATI</v>
          </cell>
          <cell r="Q135" t="str">
            <v>PT. LIVIA MANDIRI SEJATI</v>
          </cell>
          <cell r="R135" t="str">
            <v>EMPTY BOTTLE AQUA 5 GALLON</v>
          </cell>
          <cell r="S135" t="str">
            <v>2050350281</v>
          </cell>
        </row>
        <row r="136">
          <cell r="L136">
            <v>6008136436</v>
          </cell>
          <cell r="M136" t="str">
            <v>10169933</v>
          </cell>
          <cell r="N136" t="str">
            <v>S21102903757/H1102199C/EL/3/02</v>
          </cell>
          <cell r="O136" t="str">
            <v>YPS/L9370UZ/ANTON</v>
          </cell>
          <cell r="P136" t="str">
            <v>PT. LIVIA MANDIRI SEJATI</v>
          </cell>
          <cell r="Q136" t="str">
            <v>PT. LIVIA MANDIRI SEJATI</v>
          </cell>
          <cell r="R136" t="str">
            <v>EMPTY BOTTLE AQUA 5 GALLON</v>
          </cell>
          <cell r="S136" t="str">
            <v>2050350281</v>
          </cell>
        </row>
        <row r="137">
          <cell r="L137">
            <v>6008136436</v>
          </cell>
          <cell r="M137" t="str">
            <v>74559</v>
          </cell>
          <cell r="N137" t="str">
            <v>S21102903757/H1102199C/EL/3/02</v>
          </cell>
          <cell r="O137" t="str">
            <v>YPS/L9370UZ/ANTON</v>
          </cell>
          <cell r="P137" t="str">
            <v>PT. LIVIA MANDIRI SEJATI</v>
          </cell>
          <cell r="Q137" t="str">
            <v>PT. LIVIA MANDIRI SEJATI</v>
          </cell>
          <cell r="R137" t="str">
            <v>5 GALLON AQUA LOCAL</v>
          </cell>
          <cell r="S137" t="str">
            <v>2050350281</v>
          </cell>
        </row>
        <row r="138">
          <cell r="L138">
            <v>6008136637</v>
          </cell>
          <cell r="M138" t="str">
            <v>10169749</v>
          </cell>
          <cell r="N138" t="str">
            <v>R.147403</v>
          </cell>
          <cell r="O138" t="str">
            <v>YPS/N9931UW/JONI</v>
          </cell>
          <cell r="P138" t="str">
            <v>PT. LIVIA MANDIRI SEJATI</v>
          </cell>
          <cell r="Q138" t="str">
            <v>PT. LIVIA MANDIRI SEJATI</v>
          </cell>
          <cell r="R138" t="str">
            <v>PALLET RENT DOUBLE FACE</v>
          </cell>
          <cell r="S138" t="str">
            <v>2050350280</v>
          </cell>
        </row>
        <row r="139">
          <cell r="L139">
            <v>6008137558</v>
          </cell>
          <cell r="M139" t="str">
            <v>10169933</v>
          </cell>
          <cell r="N139" t="str">
            <v>S21102803799/H110324D/EL/3/02</v>
          </cell>
          <cell r="O139" t="str">
            <v>YPS/L9358U/MAT ALI</v>
          </cell>
          <cell r="P139" t="str">
            <v>PT. LIVIA MANDIRI SEJATI</v>
          </cell>
          <cell r="Q139" t="str">
            <v>PT. LIVIA MANDIRI SEJATI</v>
          </cell>
          <cell r="R139" t="str">
            <v>EMPTY BOTTLE AQUA 5 GALLON</v>
          </cell>
          <cell r="S139" t="str">
            <v>2050350281</v>
          </cell>
        </row>
        <row r="140">
          <cell r="L140">
            <v>6008137558</v>
          </cell>
          <cell r="M140" t="str">
            <v>10169933</v>
          </cell>
          <cell r="N140" t="str">
            <v>S21102803799/H110324D/EL/3/02</v>
          </cell>
          <cell r="O140" t="str">
            <v>YPS/L9358U/MAT ALI</v>
          </cell>
          <cell r="P140" t="str">
            <v>PT. LIVIA MANDIRI SEJATI</v>
          </cell>
          <cell r="Q140" t="str">
            <v>PT. LIVIA MANDIRI SEJATI</v>
          </cell>
          <cell r="R140" t="str">
            <v>EMPTY BOTTLE AQUA 5 GALLON</v>
          </cell>
          <cell r="S140" t="str">
            <v>2050350281</v>
          </cell>
        </row>
        <row r="141">
          <cell r="L141">
            <v>6008137558</v>
          </cell>
          <cell r="M141" t="str">
            <v>10169743</v>
          </cell>
          <cell r="N141" t="str">
            <v>S21102803799/H110324D/EL/3/02</v>
          </cell>
          <cell r="O141" t="str">
            <v>YPS/L9358U/MAT ALI</v>
          </cell>
          <cell r="P141" t="str">
            <v>PT. LIVIA MANDIRI SEJATI</v>
          </cell>
          <cell r="Q141" t="str">
            <v>PT. LIVIA MANDIRI SEJATI</v>
          </cell>
          <cell r="R141" t="str">
            <v>JUG RACK</v>
          </cell>
          <cell r="S141" t="str">
            <v>2050350281</v>
          </cell>
        </row>
        <row r="142">
          <cell r="L142">
            <v>6008137558</v>
          </cell>
          <cell r="M142" t="str">
            <v>74559</v>
          </cell>
          <cell r="N142" t="str">
            <v>S21102803799/H110324D/EL/3/02</v>
          </cell>
          <cell r="O142" t="str">
            <v>YPS/L9358U/MAT ALI</v>
          </cell>
          <cell r="P142" t="str">
            <v>PT. LIVIA MANDIRI SEJATI</v>
          </cell>
          <cell r="Q142" t="str">
            <v>PT. LIVIA MANDIRI SEJATI</v>
          </cell>
          <cell r="R142" t="str">
            <v>5 GALLON AQUA LOCAL</v>
          </cell>
          <cell r="S142" t="str">
            <v>2050350281</v>
          </cell>
        </row>
        <row r="143">
          <cell r="L143">
            <v>6008135641</v>
          </cell>
          <cell r="M143" t="str">
            <v>10169933</v>
          </cell>
          <cell r="N143" t="str">
            <v>S21102803839/H110155A/EF/2/01</v>
          </cell>
          <cell r="O143" t="str">
            <v>YPS/N8548UV/HOLILI</v>
          </cell>
          <cell r="P143" t="str">
            <v>PT. LIVIA MANDIRI SEJATI</v>
          </cell>
          <cell r="Q143" t="str">
            <v>PT. LIVIA MANDIRI SEJATI</v>
          </cell>
          <cell r="R143" t="str">
            <v>EMPTY BOTTLE AQUA 5 GALLON</v>
          </cell>
          <cell r="S143" t="str">
            <v>2050350281</v>
          </cell>
        </row>
        <row r="144">
          <cell r="L144">
            <v>6008135641</v>
          </cell>
          <cell r="M144" t="str">
            <v>10169933</v>
          </cell>
          <cell r="N144" t="str">
            <v>S21102803839/H110155A/EF/2/01</v>
          </cell>
          <cell r="O144" t="str">
            <v>YPS/N8548UV/HOLILI</v>
          </cell>
          <cell r="P144" t="str">
            <v>PT. LIVIA MANDIRI SEJATI</v>
          </cell>
          <cell r="Q144" t="str">
            <v>PT. LIVIA MANDIRI SEJATI</v>
          </cell>
          <cell r="R144" t="str">
            <v>EMPTY BOTTLE AQUA 5 GALLON</v>
          </cell>
          <cell r="S144" t="str">
            <v>2050350281</v>
          </cell>
        </row>
        <row r="145">
          <cell r="L145">
            <v>6008135641</v>
          </cell>
          <cell r="M145" t="str">
            <v>74559</v>
          </cell>
          <cell r="N145" t="str">
            <v>S21102803839/H110155A/EF/2/01</v>
          </cell>
          <cell r="O145" t="str">
            <v>YPS/N8548UV/HOLILI</v>
          </cell>
          <cell r="P145" t="str">
            <v>PT. LIVIA MANDIRI SEJATI</v>
          </cell>
          <cell r="Q145" t="str">
            <v>PT. LIVIA MANDIRI SEJATI</v>
          </cell>
          <cell r="R145" t="str">
            <v>5 GALLON AQUA LOCAL</v>
          </cell>
          <cell r="S145" t="str">
            <v>2050350281</v>
          </cell>
        </row>
        <row r="146">
          <cell r="L146">
            <v>6008147588</v>
          </cell>
          <cell r="M146" t="str">
            <v>10169933</v>
          </cell>
          <cell r="N146" t="str">
            <v>S21102803733/H1105113A/AS/2/05</v>
          </cell>
          <cell r="O146" t="str">
            <v>YPS/L8428UZ/HADI S</v>
          </cell>
          <cell r="P146" t="str">
            <v>PT. LIVIA MANDIRI SEJATI</v>
          </cell>
          <cell r="Q146" t="str">
            <v>PT. LIVIA MANDIRI SEJATI</v>
          </cell>
          <cell r="R146" t="str">
            <v>EMPTY BOTTLE AQUA 5 GALLON</v>
          </cell>
          <cell r="S146" t="str">
            <v>2050350281</v>
          </cell>
        </row>
        <row r="147">
          <cell r="L147">
            <v>6008147588</v>
          </cell>
          <cell r="M147" t="str">
            <v>10169933</v>
          </cell>
          <cell r="N147" t="str">
            <v>S21102803733/H1105113A/AS/2/05</v>
          </cell>
          <cell r="O147" t="str">
            <v>YPS/L8428UZ/HADI S</v>
          </cell>
          <cell r="P147" t="str">
            <v>PT. LIVIA MANDIRI SEJATI</v>
          </cell>
          <cell r="Q147" t="str">
            <v>PT. LIVIA MANDIRI SEJATI</v>
          </cell>
          <cell r="R147" t="str">
            <v>EMPTY BOTTLE AQUA 5 GALLON</v>
          </cell>
          <cell r="S147" t="str">
            <v>2050350281</v>
          </cell>
        </row>
        <row r="148">
          <cell r="L148">
            <v>6008147588</v>
          </cell>
          <cell r="M148" t="str">
            <v>74559</v>
          </cell>
          <cell r="N148" t="str">
            <v>S21102803733/H1105113A/AS/2/05</v>
          </cell>
          <cell r="O148" t="str">
            <v>YPS/L8428UZ/HADI S</v>
          </cell>
          <cell r="P148" t="str">
            <v>PT. LIVIA MANDIRI SEJATI</v>
          </cell>
          <cell r="Q148" t="str">
            <v>PT. LIVIA MANDIRI SEJATI</v>
          </cell>
          <cell r="R148" t="str">
            <v>5 GALLON AQUA LOCAL</v>
          </cell>
          <cell r="S148" t="str">
            <v>2050350281</v>
          </cell>
        </row>
        <row r="149">
          <cell r="L149">
            <v>6008134296</v>
          </cell>
          <cell r="M149" t="str">
            <v>10169933</v>
          </cell>
          <cell r="N149" t="str">
            <v>S21102803834/H110164D/AS/2/01</v>
          </cell>
          <cell r="O149" t="str">
            <v>YPS/N9374WE/AGUSD</v>
          </cell>
          <cell r="P149" t="str">
            <v>PT. LIVIA MANDIRI SEJATI</v>
          </cell>
          <cell r="Q149" t="str">
            <v>PT. LIVIA MANDIRI SEJATI</v>
          </cell>
          <cell r="R149" t="str">
            <v>EMPTY BOTTLE AQUA 5 GALLON</v>
          </cell>
          <cell r="S149" t="str">
            <v>2050350281</v>
          </cell>
        </row>
        <row r="150">
          <cell r="L150">
            <v>6008134296</v>
          </cell>
          <cell r="M150" t="str">
            <v>10169933</v>
          </cell>
          <cell r="N150" t="str">
            <v>S21102803834/H110164D/AS/2/01</v>
          </cell>
          <cell r="O150" t="str">
            <v>YPS/N9374WE/AGUSD</v>
          </cell>
          <cell r="P150" t="str">
            <v>PT. LIVIA MANDIRI SEJATI</v>
          </cell>
          <cell r="Q150" t="str">
            <v>PT. LIVIA MANDIRI SEJATI</v>
          </cell>
          <cell r="R150" t="str">
            <v>EMPTY BOTTLE AQUA 5 GALLON</v>
          </cell>
          <cell r="S150" t="str">
            <v>2050350281</v>
          </cell>
        </row>
        <row r="151">
          <cell r="L151">
            <v>6008134296</v>
          </cell>
          <cell r="M151" t="str">
            <v>10169743</v>
          </cell>
          <cell r="N151" t="str">
            <v>S21102803834/H110164D/AS/2/01</v>
          </cell>
          <cell r="O151" t="str">
            <v>YPS/N9374WE/AGUSD</v>
          </cell>
          <cell r="P151" t="str">
            <v>PT. LIVIA MANDIRI SEJATI</v>
          </cell>
          <cell r="Q151" t="str">
            <v>PT. LIVIA MANDIRI SEJATI</v>
          </cell>
          <cell r="R151" t="str">
            <v>JUG RACK</v>
          </cell>
          <cell r="S151" t="str">
            <v>2050350281</v>
          </cell>
        </row>
        <row r="152">
          <cell r="L152">
            <v>6008134296</v>
          </cell>
          <cell r="M152" t="str">
            <v>74559</v>
          </cell>
          <cell r="N152" t="str">
            <v>S21102803834/H110164D/AS/2/01</v>
          </cell>
          <cell r="O152" t="str">
            <v>YPS/N9374WE/AGUSD</v>
          </cell>
          <cell r="P152" t="str">
            <v>PT. LIVIA MANDIRI SEJATI</v>
          </cell>
          <cell r="Q152" t="str">
            <v>PT. LIVIA MANDIRI SEJATI</v>
          </cell>
          <cell r="R152" t="str">
            <v>5 GALLON AQUA LOCAL</v>
          </cell>
          <cell r="S152" t="str">
            <v>2050350281</v>
          </cell>
        </row>
        <row r="153">
          <cell r="L153">
            <v>6008133101</v>
          </cell>
          <cell r="M153" t="str">
            <v>10169933</v>
          </cell>
          <cell r="N153" t="str">
            <v>S21102803822/H110195B/NF/2/01</v>
          </cell>
          <cell r="O153" t="str">
            <v>YPS/N8812UV/WAHID</v>
          </cell>
          <cell r="P153" t="str">
            <v>PT. LIVIA MANDIRI SEJATI</v>
          </cell>
          <cell r="Q153" t="str">
            <v>PT. LIVIA MANDIRI SEJATI</v>
          </cell>
          <cell r="R153" t="str">
            <v>EMPTY BOTTLE AQUA 5 GALLON</v>
          </cell>
          <cell r="S153" t="str">
            <v>2050350281</v>
          </cell>
        </row>
        <row r="154">
          <cell r="L154">
            <v>6008133101</v>
          </cell>
          <cell r="M154" t="str">
            <v>10169933</v>
          </cell>
          <cell r="N154" t="str">
            <v>S21102803822/H110195B/NF/2/01</v>
          </cell>
          <cell r="O154" t="str">
            <v>YPS/N8812UV/WAHID</v>
          </cell>
          <cell r="P154" t="str">
            <v>PT. LIVIA MANDIRI SEJATI</v>
          </cell>
          <cell r="Q154" t="str">
            <v>PT. LIVIA MANDIRI SEJATI</v>
          </cell>
          <cell r="R154" t="str">
            <v>EMPTY BOTTLE AQUA 5 GALLON</v>
          </cell>
          <cell r="S154" t="str">
            <v>2050350281</v>
          </cell>
        </row>
        <row r="155">
          <cell r="L155">
            <v>6008133101</v>
          </cell>
          <cell r="M155" t="str">
            <v>74559</v>
          </cell>
          <cell r="N155" t="str">
            <v>S21102803822/H110195B/NF/2/01</v>
          </cell>
          <cell r="O155" t="str">
            <v>YPS/N8812UV/WAHID</v>
          </cell>
          <cell r="P155" t="str">
            <v>PT. LIVIA MANDIRI SEJATI</v>
          </cell>
          <cell r="Q155" t="str">
            <v>PT. LIVIA MANDIRI SEJATI</v>
          </cell>
          <cell r="R155" t="str">
            <v>5 GALLON AQUA LOCAL</v>
          </cell>
          <cell r="S155" t="str">
            <v>2050350281</v>
          </cell>
        </row>
        <row r="156">
          <cell r="L156">
            <v>6008123833</v>
          </cell>
          <cell r="M156" t="str">
            <v>10169933</v>
          </cell>
          <cell r="N156" t="str">
            <v>S21102803818/H110224D/PY/3/01</v>
          </cell>
          <cell r="O156" t="str">
            <v>YPS/N8507UV/KHOTIB</v>
          </cell>
          <cell r="P156" t="str">
            <v>PT. LIVIA MANDIRI SEJATI</v>
          </cell>
          <cell r="Q156" t="str">
            <v>PT. LIVIA MANDIRI SEJATI</v>
          </cell>
          <cell r="R156" t="str">
            <v>EMPTY BOTTLE AQUA 5 GALLON</v>
          </cell>
          <cell r="S156" t="str">
            <v>2050350281</v>
          </cell>
        </row>
        <row r="157">
          <cell r="L157">
            <v>6008123833</v>
          </cell>
          <cell r="M157" t="str">
            <v>10169933</v>
          </cell>
          <cell r="N157" t="str">
            <v>S21102803818/H110224D/PY/3/01</v>
          </cell>
          <cell r="O157" t="str">
            <v>YPS/N8507UV/KHOTIB</v>
          </cell>
          <cell r="P157" t="str">
            <v>PT. LIVIA MANDIRI SEJATI</v>
          </cell>
          <cell r="Q157" t="str">
            <v>PT. LIVIA MANDIRI SEJATI</v>
          </cell>
          <cell r="R157" t="str">
            <v>EMPTY BOTTLE AQUA 5 GALLON</v>
          </cell>
          <cell r="S157" t="str">
            <v>2050350281</v>
          </cell>
        </row>
        <row r="158">
          <cell r="L158">
            <v>6008123833</v>
          </cell>
          <cell r="M158" t="str">
            <v>10169743</v>
          </cell>
          <cell r="N158" t="str">
            <v>S21102803818/H110224D/PY/3/01</v>
          </cell>
          <cell r="O158" t="str">
            <v>YPS/N8507UV/KHOTIB</v>
          </cell>
          <cell r="P158" t="str">
            <v>PT. LIVIA MANDIRI SEJATI</v>
          </cell>
          <cell r="Q158" t="str">
            <v>PT. LIVIA MANDIRI SEJATI</v>
          </cell>
          <cell r="R158" t="str">
            <v>JUG RACK</v>
          </cell>
          <cell r="S158" t="str">
            <v>2050350281</v>
          </cell>
        </row>
        <row r="159">
          <cell r="L159">
            <v>6008123833</v>
          </cell>
          <cell r="M159" t="str">
            <v>74559</v>
          </cell>
          <cell r="N159" t="str">
            <v>S21102803818/H110224D/PY/3/01</v>
          </cell>
          <cell r="O159" t="str">
            <v>YPS/N8507UV/KHOTIB</v>
          </cell>
          <cell r="P159" t="str">
            <v>PT. LIVIA MANDIRI SEJATI</v>
          </cell>
          <cell r="Q159" t="str">
            <v>PT. LIVIA MANDIRI SEJATI</v>
          </cell>
          <cell r="R159" t="str">
            <v>5 GALLON AQUA LOCAL</v>
          </cell>
          <cell r="S159" t="str">
            <v>2050350281</v>
          </cell>
        </row>
        <row r="160">
          <cell r="L160">
            <v>6008137976</v>
          </cell>
          <cell r="M160" t="str">
            <v>10169749</v>
          </cell>
          <cell r="N160" t="str">
            <v>R.148787</v>
          </cell>
          <cell r="O160" t="str">
            <v>YPS/N8612UW/TONI</v>
          </cell>
          <cell r="P160" t="str">
            <v>PT. LIVIA MANDIRI SEJATI</v>
          </cell>
          <cell r="Q160" t="str">
            <v>PT. LIVIA MANDIRI SEJATI</v>
          </cell>
          <cell r="R160" t="str">
            <v>PALLET RENT DOUBLE FACE</v>
          </cell>
          <cell r="S160" t="str">
            <v>2050350280</v>
          </cell>
        </row>
        <row r="161">
          <cell r="L161">
            <v>6008134921</v>
          </cell>
          <cell r="M161" t="str">
            <v>10169933</v>
          </cell>
          <cell r="N161" t="str">
            <v>S21102803840/H110146D/BK/1/01</v>
          </cell>
          <cell r="O161" t="str">
            <v>YPS/L8813UT/DJAMALI</v>
          </cell>
          <cell r="P161" t="str">
            <v>PT. LIVIA MANDIRI SEJATI</v>
          </cell>
          <cell r="Q161" t="str">
            <v>PT. LIVIA MANDIRI SEJATI</v>
          </cell>
          <cell r="R161" t="str">
            <v>EMPTY BOTTLE AQUA 5 GALLON</v>
          </cell>
          <cell r="S161" t="str">
            <v>2050350281</v>
          </cell>
        </row>
        <row r="162">
          <cell r="L162">
            <v>6008134921</v>
          </cell>
          <cell r="M162" t="str">
            <v>10169933</v>
          </cell>
          <cell r="N162" t="str">
            <v>S21102803840/H110146D/BK/1/01</v>
          </cell>
          <cell r="O162" t="str">
            <v>YPS/L8813UT/DJAMALI</v>
          </cell>
          <cell r="P162" t="str">
            <v>PT. LIVIA MANDIRI SEJATI</v>
          </cell>
          <cell r="Q162" t="str">
            <v>PT. LIVIA MANDIRI SEJATI</v>
          </cell>
          <cell r="R162" t="str">
            <v>EMPTY BOTTLE AQUA 5 GALLON</v>
          </cell>
          <cell r="S162" t="str">
            <v>2050350281</v>
          </cell>
        </row>
        <row r="163">
          <cell r="L163">
            <v>6008134921</v>
          </cell>
          <cell r="M163" t="str">
            <v>10169743</v>
          </cell>
          <cell r="N163" t="str">
            <v>S21102803840/H110146D/BK/1/01</v>
          </cell>
          <cell r="O163" t="str">
            <v>YPS/L8813UT/DJAMALI</v>
          </cell>
          <cell r="P163" t="str">
            <v>PT. LIVIA MANDIRI SEJATI</v>
          </cell>
          <cell r="Q163" t="str">
            <v>PT. LIVIA MANDIRI SEJATI</v>
          </cell>
          <cell r="R163" t="str">
            <v>JUG RACK</v>
          </cell>
          <cell r="S163" t="str">
            <v>2050350281</v>
          </cell>
        </row>
        <row r="164">
          <cell r="L164">
            <v>6008134921</v>
          </cell>
          <cell r="M164" t="str">
            <v>74559</v>
          </cell>
          <cell r="N164" t="str">
            <v>S21102803840/H110146D/BK/1/01</v>
          </cell>
          <cell r="O164" t="str">
            <v>YPS/L8813UT/DJAMALI</v>
          </cell>
          <cell r="P164" t="str">
            <v>PT. LIVIA MANDIRI SEJATI</v>
          </cell>
          <cell r="Q164" t="str">
            <v>PT. LIVIA MANDIRI SEJATI</v>
          </cell>
          <cell r="R164" t="str">
            <v>5 GALLON AQUA LOCAL</v>
          </cell>
          <cell r="S164" t="str">
            <v>2050350281</v>
          </cell>
        </row>
        <row r="165">
          <cell r="L165">
            <v>6008131152</v>
          </cell>
          <cell r="M165" t="str">
            <v>10169933</v>
          </cell>
          <cell r="N165" t="str">
            <v>S21102803841/H110129B/BK/1/01</v>
          </cell>
          <cell r="O165" t="str">
            <v>YPS/N8281UR/MUSTOFA</v>
          </cell>
          <cell r="P165" t="str">
            <v>PT. LIVIA MANDIRI SEJATI</v>
          </cell>
          <cell r="Q165" t="str">
            <v>PT. LIVIA MANDIRI SEJATI</v>
          </cell>
          <cell r="R165" t="str">
            <v>EMPTY BOTTLE AQUA 5 GALLON</v>
          </cell>
          <cell r="S165" t="str">
            <v>2050350281</v>
          </cell>
        </row>
        <row r="166">
          <cell r="L166">
            <v>6008131152</v>
          </cell>
          <cell r="M166" t="str">
            <v>10169933</v>
          </cell>
          <cell r="N166" t="str">
            <v>S21102803841/H110129B/BK/1/01</v>
          </cell>
          <cell r="O166" t="str">
            <v>YPS/N8281UR/MUSTOFA</v>
          </cell>
          <cell r="P166" t="str">
            <v>PT. LIVIA MANDIRI SEJATI</v>
          </cell>
          <cell r="Q166" t="str">
            <v>PT. LIVIA MANDIRI SEJATI</v>
          </cell>
          <cell r="R166" t="str">
            <v>EMPTY BOTTLE AQUA 5 GALLON</v>
          </cell>
          <cell r="S166" t="str">
            <v>2050350281</v>
          </cell>
        </row>
        <row r="167">
          <cell r="L167">
            <v>6008131152</v>
          </cell>
          <cell r="M167" t="str">
            <v>74559</v>
          </cell>
          <cell r="N167" t="str">
            <v>S21102803841/H110129B/BK/1/01</v>
          </cell>
          <cell r="O167" t="str">
            <v>YPS/N8281UR/MUSTOFA</v>
          </cell>
          <cell r="P167" t="str">
            <v>PT. LIVIA MANDIRI SEJATI</v>
          </cell>
          <cell r="Q167" t="str">
            <v>PT. LIVIA MANDIRI SEJATI</v>
          </cell>
          <cell r="R167" t="str">
            <v>5 GALLON AQUA LOCAL</v>
          </cell>
          <cell r="S167" t="str">
            <v>2050350281</v>
          </cell>
        </row>
        <row r="168">
          <cell r="L168">
            <v>6008135647</v>
          </cell>
          <cell r="M168" t="str">
            <v>10169933</v>
          </cell>
          <cell r="N168" t="str">
            <v>S21102903778/H110198D/AS/2/01</v>
          </cell>
          <cell r="O168" t="str">
            <v>YPS/L9431UZ/NURHADI</v>
          </cell>
          <cell r="P168" t="str">
            <v>PT. LIVIA MANDIRI SEJATI</v>
          </cell>
          <cell r="Q168" t="str">
            <v>PT. LIVIA MANDIRI SEJATI</v>
          </cell>
          <cell r="R168" t="str">
            <v>EMPTY BOTTLE AQUA 5 GALLON</v>
          </cell>
          <cell r="S168" t="str">
            <v>2050350281</v>
          </cell>
        </row>
        <row r="169">
          <cell r="L169">
            <v>6008135647</v>
          </cell>
          <cell r="M169" t="str">
            <v>10169933</v>
          </cell>
          <cell r="N169" t="str">
            <v>S21102903778/H110198D/AS/2/01</v>
          </cell>
          <cell r="O169" t="str">
            <v>YPS/L9431UZ/NURHADI</v>
          </cell>
          <cell r="P169" t="str">
            <v>PT. LIVIA MANDIRI SEJATI</v>
          </cell>
          <cell r="Q169" t="str">
            <v>PT. LIVIA MANDIRI SEJATI</v>
          </cell>
          <cell r="R169" t="str">
            <v>EMPTY BOTTLE AQUA 5 GALLON</v>
          </cell>
          <cell r="S169" t="str">
            <v>2050350281</v>
          </cell>
        </row>
        <row r="170">
          <cell r="L170">
            <v>6008135647</v>
          </cell>
          <cell r="M170" t="str">
            <v>10169743</v>
          </cell>
          <cell r="N170" t="str">
            <v>S21102903778/H110198D/AS/2/01</v>
          </cell>
          <cell r="O170" t="str">
            <v>YPS/L9431UZ/NURHADI</v>
          </cell>
          <cell r="P170" t="str">
            <v>PT. LIVIA MANDIRI SEJATI</v>
          </cell>
          <cell r="Q170" t="str">
            <v>PT. LIVIA MANDIRI SEJATI</v>
          </cell>
          <cell r="R170" t="str">
            <v>JUG RACK</v>
          </cell>
          <cell r="S170" t="str">
            <v>2050350281</v>
          </cell>
        </row>
        <row r="171">
          <cell r="L171">
            <v>6008135647</v>
          </cell>
          <cell r="M171" t="str">
            <v>74559</v>
          </cell>
          <cell r="N171" t="str">
            <v>S21102903778/H110198D/AS/2/01</v>
          </cell>
          <cell r="O171" t="str">
            <v>YPS/L9431UZ/NURHADI</v>
          </cell>
          <cell r="P171" t="str">
            <v>PT. LIVIA MANDIRI SEJATI</v>
          </cell>
          <cell r="Q171" t="str">
            <v>PT. LIVIA MANDIRI SEJATI</v>
          </cell>
          <cell r="R171" t="str">
            <v>5 GALLON AQUA LOCAL</v>
          </cell>
          <cell r="S171" t="str">
            <v>2050350281</v>
          </cell>
        </row>
        <row r="172">
          <cell r="L172">
            <v>6008135531</v>
          </cell>
          <cell r="M172" t="str">
            <v>10169933</v>
          </cell>
          <cell r="N172" t="str">
            <v>S21102903777/H110212C/PY/3/01</v>
          </cell>
          <cell r="O172" t="str">
            <v>YPS/N8261UR/SOLIHIN</v>
          </cell>
          <cell r="P172" t="str">
            <v>PT. LIVIA MANDIRI SEJATI</v>
          </cell>
          <cell r="Q172" t="str">
            <v>PT. LIVIA MANDIRI SEJATI</v>
          </cell>
          <cell r="R172" t="str">
            <v>EMPTY BOTTLE AQUA 5 GALLON</v>
          </cell>
          <cell r="S172" t="str">
            <v>2050350281</v>
          </cell>
        </row>
        <row r="173">
          <cell r="L173">
            <v>6008135531</v>
          </cell>
          <cell r="M173" t="str">
            <v>10169933</v>
          </cell>
          <cell r="N173" t="str">
            <v>S21102903777/H110212C/PY/3/01</v>
          </cell>
          <cell r="O173" t="str">
            <v>YPS/N8261UR/SOLIHIN</v>
          </cell>
          <cell r="P173" t="str">
            <v>PT. LIVIA MANDIRI SEJATI</v>
          </cell>
          <cell r="Q173" t="str">
            <v>PT. LIVIA MANDIRI SEJATI</v>
          </cell>
          <cell r="R173" t="str">
            <v>EMPTY BOTTLE AQUA 5 GALLON</v>
          </cell>
          <cell r="S173" t="str">
            <v>2050350281</v>
          </cell>
        </row>
        <row r="174">
          <cell r="L174">
            <v>6008135531</v>
          </cell>
          <cell r="M174" t="str">
            <v>74559</v>
          </cell>
          <cell r="N174" t="str">
            <v>S21102903777/H110212C/PY/3/01</v>
          </cell>
          <cell r="O174" t="str">
            <v>YPS/N8261UR/SOLIHIN</v>
          </cell>
          <cell r="P174" t="str">
            <v>PT. LIVIA MANDIRI SEJATI</v>
          </cell>
          <cell r="Q174" t="str">
            <v>PT. LIVIA MANDIRI SEJATI</v>
          </cell>
          <cell r="R174" t="str">
            <v>5 GALLON AQUA LOCAL</v>
          </cell>
          <cell r="S174" t="str">
            <v>2050350281</v>
          </cell>
        </row>
        <row r="175">
          <cell r="L175">
            <v>6008135214</v>
          </cell>
          <cell r="M175" t="str">
            <v>10169932</v>
          </cell>
          <cell r="N175">
            <v>0</v>
          </cell>
          <cell r="O175">
            <v>0</v>
          </cell>
          <cell r="P175" t="str">
            <v>PT. LIVIA MANDIRI SEJATI</v>
          </cell>
          <cell r="Q175" t="str">
            <v>PT. LIVIA MANDIRI SEJATI</v>
          </cell>
          <cell r="R175" t="str">
            <v>EMPTY BOTTLE VIT 5 GALLON</v>
          </cell>
          <cell r="S175" t="str">
            <v>2050350280</v>
          </cell>
        </row>
        <row r="176">
          <cell r="L176">
            <v>6008135214</v>
          </cell>
          <cell r="M176" t="str">
            <v>10169932</v>
          </cell>
          <cell r="N176">
            <v>0</v>
          </cell>
          <cell r="O176">
            <v>0</v>
          </cell>
          <cell r="P176" t="str">
            <v>PT. LIVIA MANDIRI SEJATI</v>
          </cell>
          <cell r="Q176" t="str">
            <v>PT. LIVIA MANDIRI SEJATI</v>
          </cell>
          <cell r="R176" t="str">
            <v>EMPTY BOTTLE VIT 5 GALLON</v>
          </cell>
          <cell r="S176" t="str">
            <v>2050350280</v>
          </cell>
        </row>
        <row r="177">
          <cell r="L177">
            <v>6008135214</v>
          </cell>
          <cell r="M177" t="str">
            <v>74560</v>
          </cell>
          <cell r="N177">
            <v>0</v>
          </cell>
          <cell r="O177">
            <v>0</v>
          </cell>
          <cell r="P177" t="str">
            <v>PT. LIVIA MANDIRI SEJATI</v>
          </cell>
          <cell r="Q177" t="str">
            <v>PT. LIVIA MANDIRI SEJATI</v>
          </cell>
          <cell r="R177" t="str">
            <v>5 GALLON VIT LOCAL</v>
          </cell>
          <cell r="S177" t="str">
            <v>2050350280</v>
          </cell>
        </row>
        <row r="178">
          <cell r="L178">
            <v>6008128279</v>
          </cell>
          <cell r="M178" t="str">
            <v>10169749</v>
          </cell>
          <cell r="N178" t="str">
            <v>R.148773</v>
          </cell>
          <cell r="O178" t="str">
            <v>YPS/N8596UV/SUMARNO</v>
          </cell>
          <cell r="P178" t="str">
            <v>PT. LIVIA MANDIRI SEJATI</v>
          </cell>
          <cell r="Q178" t="str">
            <v>PT. LIVIA MANDIRI SEJATI</v>
          </cell>
          <cell r="R178" t="str">
            <v>PALLET RENT DOUBLE FACE</v>
          </cell>
          <cell r="S178" t="str">
            <v>2050350280</v>
          </cell>
        </row>
        <row r="179">
          <cell r="L179">
            <v>6008136586</v>
          </cell>
          <cell r="M179" t="str">
            <v>10169933</v>
          </cell>
          <cell r="N179" t="str">
            <v>S21102803815/H1102103C/BK/1/02</v>
          </cell>
          <cell r="O179" t="str">
            <v>YPS/N8281UR/MUSTOFA</v>
          </cell>
          <cell r="P179" t="str">
            <v>PT. LIVIA MANDIRI SEJATI</v>
          </cell>
          <cell r="Q179" t="str">
            <v>PT. LIVIA MANDIRI SEJATI</v>
          </cell>
          <cell r="R179" t="str">
            <v>EMPTY BOTTLE AQUA 5 GALLON</v>
          </cell>
          <cell r="S179" t="str">
            <v>2050350281</v>
          </cell>
        </row>
        <row r="180">
          <cell r="L180">
            <v>6008136586</v>
          </cell>
          <cell r="M180" t="str">
            <v>10169933</v>
          </cell>
          <cell r="N180" t="str">
            <v>S21102803815/H1102103C/BK/1/02</v>
          </cell>
          <cell r="O180" t="str">
            <v>YPS/N8281UR/MUSTOFA</v>
          </cell>
          <cell r="P180" t="str">
            <v>PT. LIVIA MANDIRI SEJATI</v>
          </cell>
          <cell r="Q180" t="str">
            <v>PT. LIVIA MANDIRI SEJATI</v>
          </cell>
          <cell r="R180" t="str">
            <v>EMPTY BOTTLE AQUA 5 GALLON</v>
          </cell>
          <cell r="S180" t="str">
            <v>2050350281</v>
          </cell>
        </row>
        <row r="181">
          <cell r="L181">
            <v>6008136586</v>
          </cell>
          <cell r="M181" t="str">
            <v>74559</v>
          </cell>
          <cell r="N181" t="str">
            <v>S21102803815/H1102103C/BK/1/02</v>
          </cell>
          <cell r="O181" t="str">
            <v>YPS/N8281UR/MUSTOFA</v>
          </cell>
          <cell r="P181" t="str">
            <v>PT. LIVIA MANDIRI SEJATI</v>
          </cell>
          <cell r="Q181" t="str">
            <v>PT. LIVIA MANDIRI SEJATI</v>
          </cell>
          <cell r="R181" t="str">
            <v>5 GALLON AQUA LOCAL</v>
          </cell>
          <cell r="S181" t="str">
            <v>2050350281</v>
          </cell>
        </row>
        <row r="182">
          <cell r="L182">
            <v>6008139320</v>
          </cell>
          <cell r="M182" t="str">
            <v>10169933</v>
          </cell>
          <cell r="N182" t="str">
            <v>S21102903759/H1102124D/AS/2/02</v>
          </cell>
          <cell r="O182" t="str">
            <v>YPS/N8548UT/GATOT</v>
          </cell>
          <cell r="P182" t="str">
            <v>PT. LIVIA MANDIRI SEJATI</v>
          </cell>
          <cell r="Q182" t="str">
            <v>PT. LIVIA MANDIRI SEJATI</v>
          </cell>
          <cell r="R182" t="str">
            <v>EMPTY BOTTLE AQUA 5 GALLON</v>
          </cell>
          <cell r="S182" t="str">
            <v>2050350281</v>
          </cell>
        </row>
        <row r="183">
          <cell r="L183">
            <v>6008139320</v>
          </cell>
          <cell r="M183" t="str">
            <v>10169933</v>
          </cell>
          <cell r="N183" t="str">
            <v>S21102903759/H1102124D/AS/2/02</v>
          </cell>
          <cell r="O183" t="str">
            <v>YPS/N8548UT/GATOT</v>
          </cell>
          <cell r="P183" t="str">
            <v>PT. LIVIA MANDIRI SEJATI</v>
          </cell>
          <cell r="Q183" t="str">
            <v>PT. LIVIA MANDIRI SEJATI</v>
          </cell>
          <cell r="R183" t="str">
            <v>EMPTY BOTTLE AQUA 5 GALLON</v>
          </cell>
          <cell r="S183" t="str">
            <v>2050350281</v>
          </cell>
        </row>
        <row r="184">
          <cell r="L184">
            <v>6008139320</v>
          </cell>
          <cell r="M184" t="str">
            <v>10169743</v>
          </cell>
          <cell r="N184" t="str">
            <v>S21102903759/H1102124D/AS/2/02</v>
          </cell>
          <cell r="O184" t="str">
            <v>YPS/N8548UT/GATOT</v>
          </cell>
          <cell r="P184" t="str">
            <v>PT. LIVIA MANDIRI SEJATI</v>
          </cell>
          <cell r="Q184" t="str">
            <v>PT. LIVIA MANDIRI SEJATI</v>
          </cell>
          <cell r="R184" t="str">
            <v>JUG RACK</v>
          </cell>
          <cell r="S184" t="str">
            <v>2050350281</v>
          </cell>
        </row>
        <row r="185">
          <cell r="L185">
            <v>6008139320</v>
          </cell>
          <cell r="M185" t="str">
            <v>74559</v>
          </cell>
          <cell r="N185" t="str">
            <v>S21102903759/H1102124D/AS/2/02</v>
          </cell>
          <cell r="O185" t="str">
            <v>YPS/N8548UT/GATOT</v>
          </cell>
          <cell r="P185" t="str">
            <v>PT. LIVIA MANDIRI SEJATI</v>
          </cell>
          <cell r="Q185" t="str">
            <v>PT. LIVIA MANDIRI SEJATI</v>
          </cell>
          <cell r="R185" t="str">
            <v>5 GALLON AQUA LOCAL</v>
          </cell>
          <cell r="S185" t="str">
            <v>2050350281</v>
          </cell>
        </row>
        <row r="186">
          <cell r="L186">
            <v>6008135335</v>
          </cell>
          <cell r="M186" t="str">
            <v>10169933</v>
          </cell>
          <cell r="N186" t="str">
            <v>S21102803810/H1102100A/BK/1/02</v>
          </cell>
          <cell r="O186" t="str">
            <v>YPS/L9427UZ/EDY P</v>
          </cell>
          <cell r="P186" t="str">
            <v>PT. LIVIA MANDIRI SEJATI</v>
          </cell>
          <cell r="Q186" t="str">
            <v>PT. LIVIA MANDIRI SEJATI</v>
          </cell>
          <cell r="R186" t="str">
            <v>EMPTY BOTTLE AQUA 5 GALLON</v>
          </cell>
          <cell r="S186" t="str">
            <v>2050350281</v>
          </cell>
        </row>
        <row r="187">
          <cell r="L187">
            <v>6008135335</v>
          </cell>
          <cell r="M187" t="str">
            <v>10169933</v>
          </cell>
          <cell r="N187" t="str">
            <v>S21102803810/H1102100A/BK/1/02</v>
          </cell>
          <cell r="O187" t="str">
            <v>YPS/L9427UZ/EDY P</v>
          </cell>
          <cell r="P187" t="str">
            <v>PT. LIVIA MANDIRI SEJATI</v>
          </cell>
          <cell r="Q187" t="str">
            <v>PT. LIVIA MANDIRI SEJATI</v>
          </cell>
          <cell r="R187" t="str">
            <v>EMPTY BOTTLE AQUA 5 GALLON</v>
          </cell>
          <cell r="S187" t="str">
            <v>2050350281</v>
          </cell>
        </row>
        <row r="188">
          <cell r="L188">
            <v>6008135335</v>
          </cell>
          <cell r="M188" t="str">
            <v>74559</v>
          </cell>
          <cell r="N188" t="str">
            <v>S21102803810/H1102100A/BK/1/02</v>
          </cell>
          <cell r="O188" t="str">
            <v>YPS/L9427UZ/EDY P</v>
          </cell>
          <cell r="P188" t="str">
            <v>PT. LIVIA MANDIRI SEJATI</v>
          </cell>
          <cell r="Q188" t="str">
            <v>PT. LIVIA MANDIRI SEJATI</v>
          </cell>
          <cell r="R188" t="str">
            <v>5 GALLON AQUA LOCAL</v>
          </cell>
          <cell r="S188" t="str">
            <v>2050350281</v>
          </cell>
        </row>
        <row r="189">
          <cell r="L189">
            <v>6008133783</v>
          </cell>
          <cell r="M189" t="str">
            <v>10169933</v>
          </cell>
          <cell r="N189" t="str">
            <v>S21102803829/H1101127D/PY/3/01</v>
          </cell>
          <cell r="O189" t="str">
            <v>YPS/L8177UT/AGUS S</v>
          </cell>
          <cell r="P189" t="str">
            <v>PT. LIVIA MANDIRI SEJATI</v>
          </cell>
          <cell r="Q189" t="str">
            <v>PT. LIVIA MANDIRI SEJATI</v>
          </cell>
          <cell r="R189" t="str">
            <v>EMPTY BOTTLE AQUA 5 GALLON</v>
          </cell>
          <cell r="S189" t="str">
            <v>2050350281</v>
          </cell>
        </row>
        <row r="190">
          <cell r="L190">
            <v>6008133783</v>
          </cell>
          <cell r="M190" t="str">
            <v>10169933</v>
          </cell>
          <cell r="N190" t="str">
            <v>S21102803829/H1101127D/PY/3/01</v>
          </cell>
          <cell r="O190" t="str">
            <v>YPS/L8177UT/AGUS S</v>
          </cell>
          <cell r="P190" t="str">
            <v>PT. LIVIA MANDIRI SEJATI</v>
          </cell>
          <cell r="Q190" t="str">
            <v>PT. LIVIA MANDIRI SEJATI</v>
          </cell>
          <cell r="R190" t="str">
            <v>EMPTY BOTTLE AQUA 5 GALLON</v>
          </cell>
          <cell r="S190" t="str">
            <v>2050350281</v>
          </cell>
        </row>
        <row r="191">
          <cell r="L191">
            <v>6008133783</v>
          </cell>
          <cell r="M191" t="str">
            <v>10169743</v>
          </cell>
          <cell r="N191" t="str">
            <v>S21102803829/H1101127D/PY/3/01</v>
          </cell>
          <cell r="O191" t="str">
            <v>YPS/L8177UT/AGUS S</v>
          </cell>
          <cell r="P191" t="str">
            <v>PT. LIVIA MANDIRI SEJATI</v>
          </cell>
          <cell r="Q191" t="str">
            <v>PT. LIVIA MANDIRI SEJATI</v>
          </cell>
          <cell r="R191" t="str">
            <v>JUG RACK</v>
          </cell>
          <cell r="S191" t="str">
            <v>2050350281</v>
          </cell>
        </row>
        <row r="192">
          <cell r="L192">
            <v>6008133783</v>
          </cell>
          <cell r="M192" t="str">
            <v>74559</v>
          </cell>
          <cell r="N192" t="str">
            <v>S21102803829/H1101127D/PY/3/01</v>
          </cell>
          <cell r="O192" t="str">
            <v>YPS/L8177UT/AGUS S</v>
          </cell>
          <cell r="P192" t="str">
            <v>PT. LIVIA MANDIRI SEJATI</v>
          </cell>
          <cell r="Q192" t="str">
            <v>PT. LIVIA MANDIRI SEJATI</v>
          </cell>
          <cell r="R192" t="str">
            <v>5 GALLON AQUA LOCAL</v>
          </cell>
          <cell r="S192" t="str">
            <v>2050350281</v>
          </cell>
        </row>
        <row r="193">
          <cell r="L193">
            <v>6008135260</v>
          </cell>
          <cell r="M193" t="str">
            <v>10169933</v>
          </cell>
          <cell r="N193" t="str">
            <v>S21102803816/H110221B/PY/3/01</v>
          </cell>
          <cell r="O193" t="str">
            <v>YPS/N8260UW/ARIF</v>
          </cell>
          <cell r="P193" t="str">
            <v>PT. LIVIA MANDIRI SEJATI</v>
          </cell>
          <cell r="Q193" t="str">
            <v>PT. LIVIA MANDIRI SEJATI</v>
          </cell>
          <cell r="R193" t="str">
            <v>EMPTY BOTTLE AQUA 5 GALLON</v>
          </cell>
          <cell r="S193" t="str">
            <v>2050350281</v>
          </cell>
        </row>
        <row r="194">
          <cell r="L194">
            <v>6008135260</v>
          </cell>
          <cell r="M194" t="str">
            <v>10169933</v>
          </cell>
          <cell r="N194" t="str">
            <v>S21102803816/H110221B/PY/3/01</v>
          </cell>
          <cell r="O194" t="str">
            <v>YPS/N8260UW/ARIF</v>
          </cell>
          <cell r="P194" t="str">
            <v>PT. LIVIA MANDIRI SEJATI</v>
          </cell>
          <cell r="Q194" t="str">
            <v>PT. LIVIA MANDIRI SEJATI</v>
          </cell>
          <cell r="R194" t="str">
            <v>EMPTY BOTTLE AQUA 5 GALLON</v>
          </cell>
          <cell r="S194" t="str">
            <v>2050350281</v>
          </cell>
        </row>
        <row r="195">
          <cell r="L195">
            <v>6008135260</v>
          </cell>
          <cell r="M195" t="str">
            <v>74559</v>
          </cell>
          <cell r="N195" t="str">
            <v>S21102803816/H110221B/PY/3/01</v>
          </cell>
          <cell r="O195" t="str">
            <v>YPS/N8260UW/ARIF</v>
          </cell>
          <cell r="P195" t="str">
            <v>PT. LIVIA MANDIRI SEJATI</v>
          </cell>
          <cell r="Q195" t="str">
            <v>PT. LIVIA MANDIRI SEJATI</v>
          </cell>
          <cell r="R195" t="str">
            <v>5 GALLON AQUA LOCAL</v>
          </cell>
          <cell r="S195" t="str">
            <v>2050350281</v>
          </cell>
        </row>
        <row r="196">
          <cell r="L196">
            <v>6008136853</v>
          </cell>
          <cell r="M196" t="str">
            <v>10169933</v>
          </cell>
          <cell r="N196" t="str">
            <v>S21102803814/H1102121D/AS/2/02</v>
          </cell>
          <cell r="O196" t="str">
            <v>YPS/L8813UT/DJAMALI</v>
          </cell>
          <cell r="P196" t="str">
            <v>PT. LIVIA MANDIRI SEJATI</v>
          </cell>
          <cell r="Q196" t="str">
            <v>PT. LIVIA MANDIRI SEJATI</v>
          </cell>
          <cell r="R196" t="str">
            <v>EMPTY BOTTLE AQUA 5 GALLON</v>
          </cell>
          <cell r="S196" t="str">
            <v>2050350281</v>
          </cell>
        </row>
        <row r="197">
          <cell r="L197">
            <v>6008136853</v>
          </cell>
          <cell r="M197" t="str">
            <v>10169933</v>
          </cell>
          <cell r="N197" t="str">
            <v>S21102803814/H1102121D/AS/2/02</v>
          </cell>
          <cell r="O197" t="str">
            <v>YPS/L8813UT/DJAMALI</v>
          </cell>
          <cell r="P197" t="str">
            <v>PT. LIVIA MANDIRI SEJATI</v>
          </cell>
          <cell r="Q197" t="str">
            <v>PT. LIVIA MANDIRI SEJATI</v>
          </cell>
          <cell r="R197" t="str">
            <v>EMPTY BOTTLE AQUA 5 GALLON</v>
          </cell>
          <cell r="S197" t="str">
            <v>2050350281</v>
          </cell>
        </row>
        <row r="198">
          <cell r="L198">
            <v>6008136853</v>
          </cell>
          <cell r="M198" t="str">
            <v>10169743</v>
          </cell>
          <cell r="N198" t="str">
            <v>S21102803814/H1102121D/AS/2/02</v>
          </cell>
          <cell r="O198" t="str">
            <v>YPS/L8813UT/DJAMALI</v>
          </cell>
          <cell r="P198" t="str">
            <v>PT. LIVIA MANDIRI SEJATI</v>
          </cell>
          <cell r="Q198" t="str">
            <v>PT. LIVIA MANDIRI SEJATI</v>
          </cell>
          <cell r="R198" t="str">
            <v>JUG RACK</v>
          </cell>
          <cell r="S198" t="str">
            <v>2050350281</v>
          </cell>
        </row>
        <row r="199">
          <cell r="L199">
            <v>6008136853</v>
          </cell>
          <cell r="M199" t="str">
            <v>74559</v>
          </cell>
          <cell r="N199" t="str">
            <v>S21102803814/H1102121D/AS/2/02</v>
          </cell>
          <cell r="O199" t="str">
            <v>YPS/L8813UT/DJAMALI</v>
          </cell>
          <cell r="P199" t="str">
            <v>PT. LIVIA MANDIRI SEJATI</v>
          </cell>
          <cell r="Q199" t="str">
            <v>PT. LIVIA MANDIRI SEJATI</v>
          </cell>
          <cell r="R199" t="str">
            <v>5 GALLON AQUA LOCAL</v>
          </cell>
          <cell r="S199" t="str">
            <v>2050350281</v>
          </cell>
        </row>
        <row r="200">
          <cell r="L200">
            <v>6008141962</v>
          </cell>
          <cell r="M200" t="str">
            <v>10169933</v>
          </cell>
          <cell r="N200" t="str">
            <v>S21102903750/H110344D/IS/1/03</v>
          </cell>
          <cell r="O200" t="str">
            <v>YPS/N8878UW/SIARI</v>
          </cell>
          <cell r="P200" t="str">
            <v>PT. LIVIA MANDIRI SEJATI</v>
          </cell>
          <cell r="Q200" t="str">
            <v>PT. LIVIA MANDIRI SEJATI</v>
          </cell>
          <cell r="R200" t="str">
            <v>EMPTY BOTTLE AQUA 5 GALLON</v>
          </cell>
          <cell r="S200" t="str">
            <v>2050350281</v>
          </cell>
        </row>
        <row r="201">
          <cell r="L201">
            <v>6008141962</v>
          </cell>
          <cell r="M201" t="str">
            <v>10169933</v>
          </cell>
          <cell r="N201" t="str">
            <v>S21102903750/H110344D/IS/1/03</v>
          </cell>
          <cell r="O201" t="str">
            <v>YPS/N8878UW/SIARI</v>
          </cell>
          <cell r="P201" t="str">
            <v>PT. LIVIA MANDIRI SEJATI</v>
          </cell>
          <cell r="Q201" t="str">
            <v>PT. LIVIA MANDIRI SEJATI</v>
          </cell>
          <cell r="R201" t="str">
            <v>EMPTY BOTTLE AQUA 5 GALLON</v>
          </cell>
          <cell r="S201" t="str">
            <v>2050350281</v>
          </cell>
        </row>
        <row r="202">
          <cell r="L202">
            <v>6008141962</v>
          </cell>
          <cell r="M202" t="str">
            <v>10169743</v>
          </cell>
          <cell r="N202" t="str">
            <v>S21102903750/H110344D/IS/1/03</v>
          </cell>
          <cell r="O202" t="str">
            <v>YPS/N8878UW/SIARI</v>
          </cell>
          <cell r="P202" t="str">
            <v>PT. LIVIA MANDIRI SEJATI</v>
          </cell>
          <cell r="Q202" t="str">
            <v>PT. LIVIA MANDIRI SEJATI</v>
          </cell>
          <cell r="R202" t="str">
            <v>JUG RACK</v>
          </cell>
          <cell r="S202" t="str">
            <v>2050350281</v>
          </cell>
        </row>
        <row r="203">
          <cell r="L203">
            <v>6008141962</v>
          </cell>
          <cell r="M203" t="str">
            <v>74559</v>
          </cell>
          <cell r="N203" t="str">
            <v>S21102903750/H110344D/IS/1/03</v>
          </cell>
          <cell r="O203" t="str">
            <v>YPS/N8878UW/SIARI</v>
          </cell>
          <cell r="P203" t="str">
            <v>PT. LIVIA MANDIRI SEJATI</v>
          </cell>
          <cell r="Q203" t="str">
            <v>PT. LIVIA MANDIRI SEJATI</v>
          </cell>
          <cell r="R203" t="str">
            <v>5 GALLON AQUA LOCAL</v>
          </cell>
          <cell r="S203" t="str">
            <v>2050350281</v>
          </cell>
        </row>
        <row r="204">
          <cell r="L204">
            <v>6008135188</v>
          </cell>
          <cell r="M204" t="str">
            <v>10169933</v>
          </cell>
          <cell r="N204" t="str">
            <v>S21110200207/H1102163A/NF/2/02</v>
          </cell>
          <cell r="O204" t="str">
            <v>YPS/N88814UV/SAKUT</v>
          </cell>
          <cell r="P204" t="str">
            <v>PT. LIVIA MANDIRI SEJATI</v>
          </cell>
          <cell r="Q204" t="str">
            <v>PT. LIVIA MANDIRI SEJATI</v>
          </cell>
          <cell r="R204" t="str">
            <v>EMPTY BOTTLE AQUA 5 GALLON</v>
          </cell>
          <cell r="S204" t="str">
            <v>2050350281</v>
          </cell>
        </row>
        <row r="205">
          <cell r="L205">
            <v>6008135188</v>
          </cell>
          <cell r="M205" t="str">
            <v>10169933</v>
          </cell>
          <cell r="N205" t="str">
            <v>S21110200207/H1102163A/NF/2/02</v>
          </cell>
          <cell r="O205" t="str">
            <v>YPS/N88814UV/SAKUT</v>
          </cell>
          <cell r="P205" t="str">
            <v>PT. LIVIA MANDIRI SEJATI</v>
          </cell>
          <cell r="Q205" t="str">
            <v>PT. LIVIA MANDIRI SEJATI</v>
          </cell>
          <cell r="R205" t="str">
            <v>EMPTY BOTTLE AQUA 5 GALLON</v>
          </cell>
          <cell r="S205" t="str">
            <v>2050350281</v>
          </cell>
        </row>
        <row r="206">
          <cell r="L206">
            <v>6008135188</v>
          </cell>
          <cell r="M206" t="str">
            <v>74559</v>
          </cell>
          <cell r="N206" t="str">
            <v>S21110200207/H1102163A/NF/2/02</v>
          </cell>
          <cell r="O206" t="str">
            <v>YPS/N88814UV/SAKUT</v>
          </cell>
          <cell r="P206" t="str">
            <v>PT. LIVIA MANDIRI SEJATI</v>
          </cell>
          <cell r="Q206" t="str">
            <v>PT. LIVIA MANDIRI SEJATI</v>
          </cell>
          <cell r="R206" t="str">
            <v>5 GALLON AQUA LOCAL</v>
          </cell>
          <cell r="S206" t="str">
            <v>2050350281</v>
          </cell>
        </row>
        <row r="207">
          <cell r="L207">
            <v>6008138949</v>
          </cell>
          <cell r="M207" t="str">
            <v>10169933</v>
          </cell>
          <cell r="N207" t="str">
            <v>S21102903755/H110320D/EL/3/02</v>
          </cell>
          <cell r="O207" t="str">
            <v>YPS/L8858UI/BAMBANG</v>
          </cell>
          <cell r="P207" t="str">
            <v>PT. LIVIA MANDIRI SEJATI</v>
          </cell>
          <cell r="Q207" t="str">
            <v>PT. LIVIA MANDIRI SEJATI</v>
          </cell>
          <cell r="R207" t="str">
            <v>EMPTY BOTTLE AQUA 5 GALLON</v>
          </cell>
          <cell r="S207" t="str">
            <v>2050350281</v>
          </cell>
        </row>
        <row r="208">
          <cell r="L208">
            <v>6008138949</v>
          </cell>
          <cell r="M208" t="str">
            <v>10169933</v>
          </cell>
          <cell r="N208" t="str">
            <v>S21102903755/H110320D/EL/3/02</v>
          </cell>
          <cell r="O208" t="str">
            <v>YPS/L8858UI/BAMBANG</v>
          </cell>
          <cell r="P208" t="str">
            <v>PT. LIVIA MANDIRI SEJATI</v>
          </cell>
          <cell r="Q208" t="str">
            <v>PT. LIVIA MANDIRI SEJATI</v>
          </cell>
          <cell r="R208" t="str">
            <v>EMPTY BOTTLE AQUA 5 GALLON</v>
          </cell>
          <cell r="S208" t="str">
            <v>2050350281</v>
          </cell>
        </row>
        <row r="209">
          <cell r="L209">
            <v>6008138949</v>
          </cell>
          <cell r="M209" t="str">
            <v>10169743</v>
          </cell>
          <cell r="N209" t="str">
            <v>S21102903755/H110320D/EL/3/02</v>
          </cell>
          <cell r="O209" t="str">
            <v>YPS/L8858UI/BAMBANG</v>
          </cell>
          <cell r="P209" t="str">
            <v>PT. LIVIA MANDIRI SEJATI</v>
          </cell>
          <cell r="Q209" t="str">
            <v>PT. LIVIA MANDIRI SEJATI</v>
          </cell>
          <cell r="R209" t="str">
            <v>JUG RACK</v>
          </cell>
          <cell r="S209" t="str">
            <v>2050350281</v>
          </cell>
        </row>
        <row r="210">
          <cell r="L210">
            <v>6008138949</v>
          </cell>
          <cell r="M210" t="str">
            <v>74559</v>
          </cell>
          <cell r="N210" t="str">
            <v>S21102903755/H110320D/EL/3/02</v>
          </cell>
          <cell r="O210" t="str">
            <v>YPS/L8858UI/BAMBANG</v>
          </cell>
          <cell r="P210" t="str">
            <v>PT. LIVIA MANDIRI SEJATI</v>
          </cell>
          <cell r="Q210" t="str">
            <v>PT. LIVIA MANDIRI SEJATI</v>
          </cell>
          <cell r="R210" t="str">
            <v>5 GALLON AQUA LOCAL</v>
          </cell>
          <cell r="S210" t="str">
            <v>2050350281</v>
          </cell>
        </row>
        <row r="211">
          <cell r="L211">
            <v>6008145096</v>
          </cell>
          <cell r="M211" t="str">
            <v>10169933</v>
          </cell>
          <cell r="N211" t="str">
            <v>S21102903728/H110498C/ZK/1/04</v>
          </cell>
          <cell r="O211" t="str">
            <v>YPS/L8372UI/BASIT</v>
          </cell>
          <cell r="P211" t="str">
            <v>PT. LIVIA MANDIRI SEJATI</v>
          </cell>
          <cell r="Q211" t="str">
            <v>PT. LIVIA MANDIRI SEJATI</v>
          </cell>
          <cell r="R211" t="str">
            <v>EMPTY BOTTLE AQUA 5 GALLON</v>
          </cell>
          <cell r="S211" t="str">
            <v>2050350281</v>
          </cell>
        </row>
        <row r="212">
          <cell r="L212">
            <v>6008145096</v>
          </cell>
          <cell r="M212" t="str">
            <v>10169933</v>
          </cell>
          <cell r="N212" t="str">
            <v>S21102903728/H110498C/ZK/1/04</v>
          </cell>
          <cell r="O212" t="str">
            <v>YPS/L8372UI/BASIT</v>
          </cell>
          <cell r="P212" t="str">
            <v>PT. LIVIA MANDIRI SEJATI</v>
          </cell>
          <cell r="Q212" t="str">
            <v>PT. LIVIA MANDIRI SEJATI</v>
          </cell>
          <cell r="R212" t="str">
            <v>EMPTY BOTTLE AQUA 5 GALLON</v>
          </cell>
          <cell r="S212" t="str">
            <v>2050350281</v>
          </cell>
        </row>
        <row r="213">
          <cell r="L213">
            <v>6008145096</v>
          </cell>
          <cell r="M213" t="str">
            <v>74559</v>
          </cell>
          <cell r="N213" t="str">
            <v>S21102903728/H110498C/ZK/1/04</v>
          </cell>
          <cell r="O213" t="str">
            <v>YPS/L8372UI/BASIT</v>
          </cell>
          <cell r="P213" t="str">
            <v>PT. LIVIA MANDIRI SEJATI</v>
          </cell>
          <cell r="Q213" t="str">
            <v>PT. LIVIA MANDIRI SEJATI</v>
          </cell>
          <cell r="R213" t="str">
            <v>5 GALLON AQUA LOCAL</v>
          </cell>
          <cell r="S213" t="str">
            <v>2050350281</v>
          </cell>
        </row>
        <row r="214">
          <cell r="L214">
            <v>6008134997</v>
          </cell>
          <cell r="M214" t="str">
            <v>10169933</v>
          </cell>
          <cell r="N214" t="str">
            <v>S21102803819/H110145C/HD/3/01</v>
          </cell>
          <cell r="O214" t="str">
            <v>KAS/N8390UV/ALDY</v>
          </cell>
          <cell r="P214" t="str">
            <v>PT. LIVIA MANDIRI SEJATI</v>
          </cell>
          <cell r="Q214" t="str">
            <v>PT. LIVIA MANDIRI SEJATI</v>
          </cell>
          <cell r="R214" t="str">
            <v>EMPTY BOTTLE AQUA 5 GALLON</v>
          </cell>
          <cell r="S214" t="str">
            <v>2050350281</v>
          </cell>
        </row>
        <row r="215">
          <cell r="L215">
            <v>6008134997</v>
          </cell>
          <cell r="M215" t="str">
            <v>10169933</v>
          </cell>
          <cell r="N215" t="str">
            <v>S21102803819/H110145C/HD/3/01</v>
          </cell>
          <cell r="O215" t="str">
            <v>KAS/N8390UV/ALDY</v>
          </cell>
          <cell r="P215" t="str">
            <v>PT. LIVIA MANDIRI SEJATI</v>
          </cell>
          <cell r="Q215" t="str">
            <v>PT. LIVIA MANDIRI SEJATI</v>
          </cell>
          <cell r="R215" t="str">
            <v>EMPTY BOTTLE AQUA 5 GALLON</v>
          </cell>
          <cell r="S215" t="str">
            <v>2050350281</v>
          </cell>
        </row>
        <row r="216">
          <cell r="L216">
            <v>6008134997</v>
          </cell>
          <cell r="M216" t="str">
            <v>74559</v>
          </cell>
          <cell r="N216" t="str">
            <v>S21102803819/H110145C/HD/3/01</v>
          </cell>
          <cell r="O216" t="str">
            <v>KAS/N8390UV/ALDY</v>
          </cell>
          <cell r="P216" t="str">
            <v>PT. LIVIA MANDIRI SEJATI</v>
          </cell>
          <cell r="Q216" t="str">
            <v>PT. LIVIA MANDIRI SEJATI</v>
          </cell>
          <cell r="R216" t="str">
            <v>5 GALLON AQUA LOCAL</v>
          </cell>
          <cell r="S216" t="str">
            <v>2050350281</v>
          </cell>
        </row>
        <row r="217">
          <cell r="L217">
            <v>6008137443</v>
          </cell>
          <cell r="M217" t="str">
            <v>10169933</v>
          </cell>
          <cell r="N217" t="str">
            <v>S21102903774/H110227A/EL/3/01</v>
          </cell>
          <cell r="O217" t="str">
            <v>YPS/L8373UI/MADE</v>
          </cell>
          <cell r="P217" t="str">
            <v>PT. LIVIA MANDIRI SEJATI</v>
          </cell>
          <cell r="Q217" t="str">
            <v>PT. LIVIA MANDIRI SEJATI</v>
          </cell>
          <cell r="R217" t="str">
            <v>EMPTY BOTTLE AQUA 5 GALLON</v>
          </cell>
          <cell r="S217" t="str">
            <v>2050350281</v>
          </cell>
        </row>
        <row r="218">
          <cell r="L218">
            <v>6008137443</v>
          </cell>
          <cell r="M218" t="str">
            <v>10169933</v>
          </cell>
          <cell r="N218" t="str">
            <v>S21102903774/H110227A/EL/3/01</v>
          </cell>
          <cell r="O218" t="str">
            <v>YPS/L8373UI/MADE</v>
          </cell>
          <cell r="P218" t="str">
            <v>PT. LIVIA MANDIRI SEJATI</v>
          </cell>
          <cell r="Q218" t="str">
            <v>PT. LIVIA MANDIRI SEJATI</v>
          </cell>
          <cell r="R218" t="str">
            <v>EMPTY BOTTLE AQUA 5 GALLON</v>
          </cell>
          <cell r="S218" t="str">
            <v>2050350281</v>
          </cell>
        </row>
        <row r="219">
          <cell r="L219">
            <v>6008137443</v>
          </cell>
          <cell r="M219" t="str">
            <v>74559</v>
          </cell>
          <cell r="N219" t="str">
            <v>S21102903774/H110227A/EL/3/01</v>
          </cell>
          <cell r="O219" t="str">
            <v>YPS/L8373UI/MADE</v>
          </cell>
          <cell r="P219" t="str">
            <v>PT. LIVIA MANDIRI SEJATI</v>
          </cell>
          <cell r="Q219" t="str">
            <v>PT. LIVIA MANDIRI SEJATI</v>
          </cell>
          <cell r="R219" t="str">
            <v>5 GALLON AQUA LOCAL</v>
          </cell>
          <cell r="S219" t="str">
            <v>2050350281</v>
          </cell>
        </row>
        <row r="220">
          <cell r="L220">
            <v>6008134179</v>
          </cell>
          <cell r="M220" t="str">
            <v>10169933</v>
          </cell>
          <cell r="N220" t="str">
            <v>S21102803788/H110348C/BK/1/03</v>
          </cell>
          <cell r="O220" t="str">
            <v>YPS/N8587UV/SAIFUDIN</v>
          </cell>
          <cell r="P220" t="str">
            <v>PT. LIVIA MANDIRI SEJATI</v>
          </cell>
          <cell r="Q220" t="str">
            <v>PT. LIVIA MANDIRI SEJATI</v>
          </cell>
          <cell r="R220" t="str">
            <v>EMPTY BOTTLE AQUA 5 GALLON</v>
          </cell>
          <cell r="S220" t="str">
            <v>2050350281</v>
          </cell>
        </row>
        <row r="221">
          <cell r="L221">
            <v>6008134179</v>
          </cell>
          <cell r="M221" t="str">
            <v>10169933</v>
          </cell>
          <cell r="N221" t="str">
            <v>S21102803788/H110348C/BK/1/03</v>
          </cell>
          <cell r="O221" t="str">
            <v>YPS/N8587UV/SAIFUDIN</v>
          </cell>
          <cell r="P221" t="str">
            <v>PT. LIVIA MANDIRI SEJATI</v>
          </cell>
          <cell r="Q221" t="str">
            <v>PT. LIVIA MANDIRI SEJATI</v>
          </cell>
          <cell r="R221" t="str">
            <v>EMPTY BOTTLE AQUA 5 GALLON</v>
          </cell>
          <cell r="S221" t="str">
            <v>2050350281</v>
          </cell>
        </row>
        <row r="222">
          <cell r="L222">
            <v>6008134179</v>
          </cell>
          <cell r="M222" t="str">
            <v>74559</v>
          </cell>
          <cell r="N222" t="str">
            <v>S21102803788/H110348C/BK/1/03</v>
          </cell>
          <cell r="O222" t="str">
            <v>YPS/N8587UV/SAIFUDIN</v>
          </cell>
          <cell r="P222" t="str">
            <v>PT. LIVIA MANDIRI SEJATI</v>
          </cell>
          <cell r="Q222" t="str">
            <v>PT. LIVIA MANDIRI SEJATI</v>
          </cell>
          <cell r="R222" t="str">
            <v>5 GALLON AQUA LOCAL</v>
          </cell>
          <cell r="S222" t="str">
            <v>2050350281</v>
          </cell>
        </row>
        <row r="223">
          <cell r="L223">
            <v>6008137293</v>
          </cell>
          <cell r="M223" t="str">
            <v>10169933</v>
          </cell>
          <cell r="N223" t="str">
            <v>S21102903772/H110234D/EL/3/01</v>
          </cell>
          <cell r="O223" t="str">
            <v>YPS/L9434UZ/ROZIQ</v>
          </cell>
          <cell r="P223" t="str">
            <v>PT. LIVIA MANDIRI SEJATI</v>
          </cell>
          <cell r="Q223" t="str">
            <v>PT. LIVIA MANDIRI SEJATI</v>
          </cell>
          <cell r="R223" t="str">
            <v>EMPTY BOTTLE AQUA 5 GALLON</v>
          </cell>
          <cell r="S223" t="str">
            <v>2050350281</v>
          </cell>
        </row>
        <row r="224">
          <cell r="L224">
            <v>6008137293</v>
          </cell>
          <cell r="M224" t="str">
            <v>10169933</v>
          </cell>
          <cell r="N224" t="str">
            <v>S21102903772/H110234D/EL/3/01</v>
          </cell>
          <cell r="O224" t="str">
            <v>YPS/L9434UZ/ROZIQ</v>
          </cell>
          <cell r="P224" t="str">
            <v>PT. LIVIA MANDIRI SEJATI</v>
          </cell>
          <cell r="Q224" t="str">
            <v>PT. LIVIA MANDIRI SEJATI</v>
          </cell>
          <cell r="R224" t="str">
            <v>EMPTY BOTTLE AQUA 5 GALLON</v>
          </cell>
          <cell r="S224" t="str">
            <v>2050350281</v>
          </cell>
        </row>
        <row r="225">
          <cell r="L225">
            <v>6008137293</v>
          </cell>
          <cell r="M225" t="str">
            <v>10169743</v>
          </cell>
          <cell r="N225" t="str">
            <v>S21102903772/H110234D/EL/3/01</v>
          </cell>
          <cell r="O225" t="str">
            <v>YPS/L9434UZ/ROZIQ</v>
          </cell>
          <cell r="P225" t="str">
            <v>PT. LIVIA MANDIRI SEJATI</v>
          </cell>
          <cell r="Q225" t="str">
            <v>PT. LIVIA MANDIRI SEJATI</v>
          </cell>
          <cell r="R225" t="str">
            <v>JUG RACK</v>
          </cell>
          <cell r="S225" t="str">
            <v>2050350281</v>
          </cell>
        </row>
        <row r="226">
          <cell r="L226">
            <v>6008137293</v>
          </cell>
          <cell r="M226" t="str">
            <v>74559</v>
          </cell>
          <cell r="N226" t="str">
            <v>S21102903772/H110234D/EL/3/01</v>
          </cell>
          <cell r="O226" t="str">
            <v>YPS/L9434UZ/ROZIQ</v>
          </cell>
          <cell r="P226" t="str">
            <v>PT. LIVIA MANDIRI SEJATI</v>
          </cell>
          <cell r="Q226" t="str">
            <v>PT. LIVIA MANDIRI SEJATI</v>
          </cell>
          <cell r="R226" t="str">
            <v>5 GALLON AQUA LOCAL</v>
          </cell>
          <cell r="S226" t="str">
            <v>2050350281</v>
          </cell>
        </row>
        <row r="227">
          <cell r="L227">
            <v>6008140246</v>
          </cell>
          <cell r="M227" t="str">
            <v>10169749</v>
          </cell>
          <cell r="N227" t="str">
            <v>R.147407</v>
          </cell>
          <cell r="O227" t="str">
            <v>YPS/L9348UZ/SULIS</v>
          </cell>
          <cell r="P227" t="str">
            <v>PT. LIVIA MANDIRI SEJATI</v>
          </cell>
          <cell r="Q227" t="str">
            <v>PT. LIVIA MANDIRI SEJATI</v>
          </cell>
          <cell r="R227" t="str">
            <v>PALLET RENT DOUBLE FACE</v>
          </cell>
          <cell r="S227" t="str">
            <v>2050350280</v>
          </cell>
        </row>
        <row r="228">
          <cell r="L228">
            <v>6008137292</v>
          </cell>
          <cell r="M228" t="str">
            <v>10169933</v>
          </cell>
          <cell r="N228" t="str">
            <v>S21102803820/H110231C/EL/3/01</v>
          </cell>
          <cell r="O228" t="str">
            <v>YPS/L9352UZ/SUMANANG</v>
          </cell>
          <cell r="P228" t="str">
            <v>PT. LIVIA MANDIRI SEJATI</v>
          </cell>
          <cell r="Q228" t="str">
            <v>PT. LIVIA MANDIRI SEJATI</v>
          </cell>
          <cell r="R228" t="str">
            <v>EMPTY BOTTLE AQUA 5 GALLON</v>
          </cell>
          <cell r="S228" t="str">
            <v>2050350281</v>
          </cell>
        </row>
        <row r="229">
          <cell r="L229">
            <v>6008137292</v>
          </cell>
          <cell r="M229" t="str">
            <v>10169933</v>
          </cell>
          <cell r="N229" t="str">
            <v>S21102803820/H110231C/EL/3/01</v>
          </cell>
          <cell r="O229" t="str">
            <v>YPS/L9352UZ/SUMANANG</v>
          </cell>
          <cell r="P229" t="str">
            <v>PT. LIVIA MANDIRI SEJATI</v>
          </cell>
          <cell r="Q229" t="str">
            <v>PT. LIVIA MANDIRI SEJATI</v>
          </cell>
          <cell r="R229" t="str">
            <v>EMPTY BOTTLE AQUA 5 GALLON</v>
          </cell>
          <cell r="S229" t="str">
            <v>2050350281</v>
          </cell>
        </row>
        <row r="230">
          <cell r="L230">
            <v>6008137292</v>
          </cell>
          <cell r="M230" t="str">
            <v>74559</v>
          </cell>
          <cell r="N230" t="str">
            <v>S21102803820/H110231C/EL/3/01</v>
          </cell>
          <cell r="O230" t="str">
            <v>YPS/L9352UZ/SUMANANG</v>
          </cell>
          <cell r="P230" t="str">
            <v>PT. LIVIA MANDIRI SEJATI</v>
          </cell>
          <cell r="Q230" t="str">
            <v>PT. LIVIA MANDIRI SEJATI</v>
          </cell>
          <cell r="R230" t="str">
            <v>5 GALLON AQUA LOCAL</v>
          </cell>
          <cell r="S230" t="str">
            <v>2050350281</v>
          </cell>
        </row>
        <row r="231">
          <cell r="L231">
            <v>6008140711</v>
          </cell>
          <cell r="M231" t="str">
            <v>10169749</v>
          </cell>
          <cell r="N231" t="str">
            <v>R.S21102803665/147441</v>
          </cell>
          <cell r="O231" t="str">
            <v>YPS/N8574UV/EKO P</v>
          </cell>
          <cell r="P231" t="str">
            <v>PT. LIVIA MANDIRI SEJATI</v>
          </cell>
          <cell r="Q231" t="str">
            <v>PT. LIVIA MANDIRI SEJATI</v>
          </cell>
          <cell r="R231" t="str">
            <v>PALLET RENT DOUBLE FACE</v>
          </cell>
          <cell r="S231" t="str">
            <v>2050350280</v>
          </cell>
        </row>
        <row r="232">
          <cell r="L232">
            <v>6008142254</v>
          </cell>
          <cell r="M232" t="str">
            <v>10169933</v>
          </cell>
          <cell r="N232" t="str">
            <v>S21102803785/H1103110A/BK/1/03</v>
          </cell>
          <cell r="O232" t="str">
            <v>YPS/L9428UZ/HADI S</v>
          </cell>
          <cell r="P232" t="str">
            <v>PT. LIVIA MANDIRI SEJATI</v>
          </cell>
          <cell r="Q232" t="str">
            <v>PT. LIVIA MANDIRI SEJATI</v>
          </cell>
          <cell r="R232" t="str">
            <v>EMPTY BOTTLE AQUA 5 GALLON</v>
          </cell>
          <cell r="S232" t="str">
            <v>2050350281</v>
          </cell>
        </row>
        <row r="233">
          <cell r="L233">
            <v>6008142254</v>
          </cell>
          <cell r="M233" t="str">
            <v>10169933</v>
          </cell>
          <cell r="N233" t="str">
            <v>S21102803785/H1103110A/BK/1/03</v>
          </cell>
          <cell r="O233" t="str">
            <v>YPS/L9428UZ/HADI S</v>
          </cell>
          <cell r="P233" t="str">
            <v>PT. LIVIA MANDIRI SEJATI</v>
          </cell>
          <cell r="Q233" t="str">
            <v>PT. LIVIA MANDIRI SEJATI</v>
          </cell>
          <cell r="R233" t="str">
            <v>EMPTY BOTTLE AQUA 5 GALLON</v>
          </cell>
          <cell r="S233" t="str">
            <v>2050350281</v>
          </cell>
        </row>
        <row r="234">
          <cell r="L234">
            <v>6008142254</v>
          </cell>
          <cell r="M234" t="str">
            <v>74559</v>
          </cell>
          <cell r="N234" t="str">
            <v>S21102803785/H1103110A/BK/1/03</v>
          </cell>
          <cell r="O234" t="str">
            <v>YPS/L9428UZ/HADI S</v>
          </cell>
          <cell r="P234" t="str">
            <v>PT. LIVIA MANDIRI SEJATI</v>
          </cell>
          <cell r="Q234" t="str">
            <v>PT. LIVIA MANDIRI SEJATI</v>
          </cell>
          <cell r="R234" t="str">
            <v>5 GALLON AQUA LOCAL</v>
          </cell>
          <cell r="S234" t="str">
            <v>2050350281</v>
          </cell>
        </row>
        <row r="235">
          <cell r="L235">
            <v>6008143448</v>
          </cell>
          <cell r="M235" t="str">
            <v>10169933</v>
          </cell>
          <cell r="N235" t="str">
            <v>S21102803779/H1103143D/NF/2/03</v>
          </cell>
          <cell r="O235" t="str">
            <v>YPS/L9430UZ/SAKUT</v>
          </cell>
          <cell r="P235" t="str">
            <v>PT. LIVIA MANDIRI SEJATI</v>
          </cell>
          <cell r="Q235" t="str">
            <v>PT. LIVIA MANDIRI SEJATI</v>
          </cell>
          <cell r="R235" t="str">
            <v>EMPTY BOTTLE AQUA 5 GALLON</v>
          </cell>
          <cell r="S235" t="str">
            <v>2050350281</v>
          </cell>
        </row>
        <row r="236">
          <cell r="L236">
            <v>6008143448</v>
          </cell>
          <cell r="M236" t="str">
            <v>10169933</v>
          </cell>
          <cell r="N236" t="str">
            <v>S21102803779/H1103143D/NF/2/03</v>
          </cell>
          <cell r="O236" t="str">
            <v>YPS/L9430UZ/SAKUT</v>
          </cell>
          <cell r="P236" t="str">
            <v>PT. LIVIA MANDIRI SEJATI</v>
          </cell>
          <cell r="Q236" t="str">
            <v>PT. LIVIA MANDIRI SEJATI</v>
          </cell>
          <cell r="R236" t="str">
            <v>EMPTY BOTTLE AQUA 5 GALLON</v>
          </cell>
          <cell r="S236" t="str">
            <v>2050350281</v>
          </cell>
        </row>
        <row r="237">
          <cell r="L237">
            <v>6008143448</v>
          </cell>
          <cell r="M237" t="str">
            <v>10169743</v>
          </cell>
          <cell r="N237" t="str">
            <v>S21102803779/H1103143D/NF/2/03</v>
          </cell>
          <cell r="O237" t="str">
            <v>YPS/L9430UZ/SAKUT</v>
          </cell>
          <cell r="P237" t="str">
            <v>PT. LIVIA MANDIRI SEJATI</v>
          </cell>
          <cell r="Q237" t="str">
            <v>PT. LIVIA MANDIRI SEJATI</v>
          </cell>
          <cell r="R237" t="str">
            <v>JUG RACK</v>
          </cell>
          <cell r="S237" t="str">
            <v>2050350281</v>
          </cell>
        </row>
        <row r="238">
          <cell r="L238">
            <v>6008143448</v>
          </cell>
          <cell r="M238" t="str">
            <v>74559</v>
          </cell>
          <cell r="N238" t="str">
            <v>S21102803779/H1103143D/NF/2/03</v>
          </cell>
          <cell r="O238" t="str">
            <v>YPS/L9430UZ/SAKUT</v>
          </cell>
          <cell r="P238" t="str">
            <v>PT. LIVIA MANDIRI SEJATI</v>
          </cell>
          <cell r="Q238" t="str">
            <v>PT. LIVIA MANDIRI SEJATI</v>
          </cell>
          <cell r="R238" t="str">
            <v>5 GALLON AQUA LOCAL</v>
          </cell>
          <cell r="S238" t="str">
            <v>2050350281</v>
          </cell>
        </row>
        <row r="239">
          <cell r="L239">
            <v>6008144700</v>
          </cell>
          <cell r="M239" t="str">
            <v>10169933</v>
          </cell>
          <cell r="N239" t="str">
            <v>S21102803772/H110410A/HD/3/03</v>
          </cell>
          <cell r="O239" t="str">
            <v>YPS/L8907UT/ROBI</v>
          </cell>
          <cell r="P239" t="str">
            <v>PT. LIVIA MANDIRI SEJATI</v>
          </cell>
          <cell r="Q239" t="str">
            <v>PT. LIVIA MANDIRI SEJATI</v>
          </cell>
          <cell r="R239" t="str">
            <v>EMPTY BOTTLE AQUA 5 GALLON</v>
          </cell>
          <cell r="S239" t="str">
            <v>2050350281</v>
          </cell>
        </row>
        <row r="240">
          <cell r="L240">
            <v>6008144700</v>
          </cell>
          <cell r="M240" t="str">
            <v>10169933</v>
          </cell>
          <cell r="N240" t="str">
            <v>S21102803772/H110410A/HD/3/03</v>
          </cell>
          <cell r="O240" t="str">
            <v>YPS/L8907UT/ROBI</v>
          </cell>
          <cell r="P240" t="str">
            <v>PT. LIVIA MANDIRI SEJATI</v>
          </cell>
          <cell r="Q240" t="str">
            <v>PT. LIVIA MANDIRI SEJATI</v>
          </cell>
          <cell r="R240" t="str">
            <v>EMPTY BOTTLE AQUA 5 GALLON</v>
          </cell>
          <cell r="S240" t="str">
            <v>2050350281</v>
          </cell>
        </row>
        <row r="241">
          <cell r="L241">
            <v>6008144700</v>
          </cell>
          <cell r="M241" t="str">
            <v>74559</v>
          </cell>
          <cell r="N241" t="str">
            <v>S21102803772/H110410A/HD/3/03</v>
          </cell>
          <cell r="O241" t="str">
            <v>YPS/L8907UT/ROBI</v>
          </cell>
          <cell r="P241" t="str">
            <v>PT. LIVIA MANDIRI SEJATI</v>
          </cell>
          <cell r="Q241" t="str">
            <v>PT. LIVIA MANDIRI SEJATI</v>
          </cell>
          <cell r="R241" t="str">
            <v>5 GALLON AQUA LOCAL</v>
          </cell>
          <cell r="S241" t="str">
            <v>2050350281</v>
          </cell>
        </row>
        <row r="242">
          <cell r="L242">
            <v>6008136978</v>
          </cell>
          <cell r="M242" t="str">
            <v>10169933</v>
          </cell>
          <cell r="N242" t="str">
            <v>S21102803823/H110277D/ZK/1/02</v>
          </cell>
          <cell r="O242" t="str">
            <v>YPS/N9515WE/ZAKARIAH</v>
          </cell>
          <cell r="P242" t="str">
            <v>PT. LIVIA MANDIRI SEJATI</v>
          </cell>
          <cell r="Q242" t="str">
            <v>PT. LIVIA MANDIRI SEJATI</v>
          </cell>
          <cell r="R242" t="str">
            <v>EMPTY BOTTLE AQUA 5 GALLON</v>
          </cell>
          <cell r="S242" t="str">
            <v>2050350281</v>
          </cell>
        </row>
        <row r="243">
          <cell r="L243">
            <v>6008136978</v>
          </cell>
          <cell r="M243" t="str">
            <v>10169933</v>
          </cell>
          <cell r="N243" t="str">
            <v>S21102803823/H110277D/ZK/1/02</v>
          </cell>
          <cell r="O243" t="str">
            <v>YPS/N9515WE/ZAKARIAH</v>
          </cell>
          <cell r="P243" t="str">
            <v>PT. LIVIA MANDIRI SEJATI</v>
          </cell>
          <cell r="Q243" t="str">
            <v>PT. LIVIA MANDIRI SEJATI</v>
          </cell>
          <cell r="R243" t="str">
            <v>EMPTY BOTTLE AQUA 5 GALLON</v>
          </cell>
          <cell r="S243" t="str">
            <v>2050350281</v>
          </cell>
        </row>
        <row r="244">
          <cell r="L244">
            <v>6008136978</v>
          </cell>
          <cell r="M244" t="str">
            <v>10169743</v>
          </cell>
          <cell r="N244" t="str">
            <v>S21102803823/H110277D/ZK/1/02</v>
          </cell>
          <cell r="O244" t="str">
            <v>YPS/N9515WE/ZAKARIAH</v>
          </cell>
          <cell r="P244" t="str">
            <v>PT. LIVIA MANDIRI SEJATI</v>
          </cell>
          <cell r="Q244" t="str">
            <v>PT. LIVIA MANDIRI SEJATI</v>
          </cell>
          <cell r="R244" t="str">
            <v>JUG RACK</v>
          </cell>
          <cell r="S244" t="str">
            <v>2050350281</v>
          </cell>
        </row>
        <row r="245">
          <cell r="L245">
            <v>6008136978</v>
          </cell>
          <cell r="M245" t="str">
            <v>74559</v>
          </cell>
          <cell r="N245" t="str">
            <v>S21102803823/H110277D/ZK/1/02</v>
          </cell>
          <cell r="O245" t="str">
            <v>YPS/N9515WE/ZAKARIAH</v>
          </cell>
          <cell r="P245" t="str">
            <v>PT. LIVIA MANDIRI SEJATI</v>
          </cell>
          <cell r="Q245" t="str">
            <v>PT. LIVIA MANDIRI SEJATI</v>
          </cell>
          <cell r="R245" t="str">
            <v>5 GALLON AQUA LOCAL</v>
          </cell>
          <cell r="S245" t="str">
            <v>2050350281</v>
          </cell>
        </row>
        <row r="246">
          <cell r="L246">
            <v>6008141603</v>
          </cell>
          <cell r="M246" t="str">
            <v>10169749</v>
          </cell>
          <cell r="N246" t="str">
            <v>R.S21102803666/147419</v>
          </cell>
          <cell r="O246" t="str">
            <v>YPS/N9958UW/KUS H</v>
          </cell>
          <cell r="P246" t="str">
            <v>PT. LIVIA MANDIRI SEJATI</v>
          </cell>
          <cell r="Q246" t="str">
            <v>PT. LIVIA MANDIRI SEJATI</v>
          </cell>
          <cell r="R246" t="str">
            <v>PALLET RENT DOUBLE FACE</v>
          </cell>
          <cell r="S246" t="str">
            <v>2050350280</v>
          </cell>
        </row>
        <row r="247">
          <cell r="L247">
            <v>6008148655</v>
          </cell>
          <cell r="M247" t="str">
            <v>10169749</v>
          </cell>
          <cell r="N247" t="str">
            <v>R.S21102803647/148664</v>
          </cell>
          <cell r="O247" t="str">
            <v>YPS/N8815UW/MUNAWIR</v>
          </cell>
          <cell r="P247" t="str">
            <v>PT. LIVIA MANDIRI SEJATI</v>
          </cell>
          <cell r="Q247" t="str">
            <v>PT. LIVIA MANDIRI SEJATI</v>
          </cell>
          <cell r="R247" t="str">
            <v>PALLET RENT DOUBLE FACE</v>
          </cell>
          <cell r="S247" t="str">
            <v>2050350280</v>
          </cell>
        </row>
        <row r="248">
          <cell r="L248">
            <v>6008139361</v>
          </cell>
          <cell r="M248" t="str">
            <v>10169749</v>
          </cell>
          <cell r="N248" t="str">
            <v>R.148774</v>
          </cell>
          <cell r="O248" t="str">
            <v>YPS/N9967UW/MISDI</v>
          </cell>
          <cell r="P248" t="str">
            <v>PT. LIVIA MANDIRI SEJATI</v>
          </cell>
          <cell r="Q248" t="str">
            <v>PT. LIVIA MANDIRI SEJATI</v>
          </cell>
          <cell r="R248" t="str">
            <v>PALLET RENT DOUBLE FACE</v>
          </cell>
          <cell r="S248" t="str">
            <v>2050350280</v>
          </cell>
        </row>
        <row r="249">
          <cell r="L249">
            <v>6008137438</v>
          </cell>
          <cell r="M249" t="str">
            <v>10169933</v>
          </cell>
          <cell r="N249" t="str">
            <v>S21102803811/H1102137D/AS/2/02</v>
          </cell>
          <cell r="O249" t="str">
            <v>YPS/L9051UX/RAHMAN</v>
          </cell>
          <cell r="P249" t="str">
            <v>PT. LIVIA MANDIRI SEJATI</v>
          </cell>
          <cell r="Q249" t="str">
            <v>PT. LIVIA MANDIRI SEJATI</v>
          </cell>
          <cell r="R249" t="str">
            <v>EMPTY BOTTLE AQUA 5 GALLON</v>
          </cell>
          <cell r="S249" t="str">
            <v>2050350281</v>
          </cell>
        </row>
        <row r="250">
          <cell r="L250">
            <v>6008137438</v>
          </cell>
          <cell r="M250" t="str">
            <v>10169933</v>
          </cell>
          <cell r="N250" t="str">
            <v>S21102803811/H1102137D/AS/2/02</v>
          </cell>
          <cell r="O250" t="str">
            <v>YPS/L9051UX/RAHMAN</v>
          </cell>
          <cell r="P250" t="str">
            <v>PT. LIVIA MANDIRI SEJATI</v>
          </cell>
          <cell r="Q250" t="str">
            <v>PT. LIVIA MANDIRI SEJATI</v>
          </cell>
          <cell r="R250" t="str">
            <v>EMPTY BOTTLE AQUA 5 GALLON</v>
          </cell>
          <cell r="S250" t="str">
            <v>2050350281</v>
          </cell>
        </row>
        <row r="251">
          <cell r="L251">
            <v>6008137438</v>
          </cell>
          <cell r="M251" t="str">
            <v>10169743</v>
          </cell>
          <cell r="N251" t="str">
            <v>S21102803811/H1102137D/AS/2/02</v>
          </cell>
          <cell r="O251" t="str">
            <v>YPS/L9051UX/RAHMAN</v>
          </cell>
          <cell r="P251" t="str">
            <v>PT. LIVIA MANDIRI SEJATI</v>
          </cell>
          <cell r="Q251" t="str">
            <v>PT. LIVIA MANDIRI SEJATI</v>
          </cell>
          <cell r="R251" t="str">
            <v>JUG RACK</v>
          </cell>
          <cell r="S251" t="str">
            <v>2050350281</v>
          </cell>
        </row>
        <row r="252">
          <cell r="L252">
            <v>6008137438</v>
          </cell>
          <cell r="M252" t="str">
            <v>74559</v>
          </cell>
          <cell r="N252" t="str">
            <v>S21102803811/H1102137D/AS/2/02</v>
          </cell>
          <cell r="O252" t="str">
            <v>YPS/L9051UX/RAHMAN</v>
          </cell>
          <cell r="P252" t="str">
            <v>PT. LIVIA MANDIRI SEJATI</v>
          </cell>
          <cell r="Q252" t="str">
            <v>PT. LIVIA MANDIRI SEJATI</v>
          </cell>
          <cell r="R252" t="str">
            <v>5 GALLON AQUA LOCAL</v>
          </cell>
          <cell r="S252" t="str">
            <v>2050350281</v>
          </cell>
        </row>
        <row r="253">
          <cell r="L253">
            <v>6008154130</v>
          </cell>
          <cell r="M253" t="str">
            <v>10169933</v>
          </cell>
          <cell r="N253" t="str">
            <v>S21110406309/H110754D/EL/2/07</v>
          </cell>
          <cell r="O253" t="str">
            <v>YPS/N8548UV/GATOT</v>
          </cell>
          <cell r="P253" t="str">
            <v>PT. LIVIA MANDIRI SEJATI</v>
          </cell>
          <cell r="Q253" t="str">
            <v>PT. LIVIA MANDIRI SEJATI</v>
          </cell>
          <cell r="R253" t="str">
            <v>EMPTY BOTTLE AQUA 5 GALLON</v>
          </cell>
          <cell r="S253" t="str">
            <v>2050350281</v>
          </cell>
        </row>
        <row r="254">
          <cell r="L254">
            <v>6008154130</v>
          </cell>
          <cell r="M254" t="str">
            <v>10169933</v>
          </cell>
          <cell r="N254" t="str">
            <v>S21110406309/H110754D/EL/2/07</v>
          </cell>
          <cell r="O254" t="str">
            <v>YPS/N8548UV/GATOT</v>
          </cell>
          <cell r="P254" t="str">
            <v>PT. LIVIA MANDIRI SEJATI</v>
          </cell>
          <cell r="Q254" t="str">
            <v>PT. LIVIA MANDIRI SEJATI</v>
          </cell>
          <cell r="R254" t="str">
            <v>EMPTY BOTTLE AQUA 5 GALLON</v>
          </cell>
          <cell r="S254" t="str">
            <v>2050350281</v>
          </cell>
        </row>
        <row r="255">
          <cell r="L255">
            <v>6008154130</v>
          </cell>
          <cell r="M255" t="str">
            <v>10169743</v>
          </cell>
          <cell r="N255" t="str">
            <v>S21110406309/H110754D/EL/2/07</v>
          </cell>
          <cell r="O255" t="str">
            <v>YPS/N8548UV/GATOT</v>
          </cell>
          <cell r="P255" t="str">
            <v>PT. LIVIA MANDIRI SEJATI</v>
          </cell>
          <cell r="Q255" t="str">
            <v>PT. LIVIA MANDIRI SEJATI</v>
          </cell>
          <cell r="R255" t="str">
            <v>JUG RACK</v>
          </cell>
          <cell r="S255" t="str">
            <v>2050350281</v>
          </cell>
        </row>
        <row r="256">
          <cell r="L256">
            <v>6008154130</v>
          </cell>
          <cell r="M256" t="str">
            <v>74559</v>
          </cell>
          <cell r="N256" t="str">
            <v>S21110406309/H110754D/EL/2/07</v>
          </cell>
          <cell r="O256" t="str">
            <v>YPS/N8548UV/GATOT</v>
          </cell>
          <cell r="P256" t="str">
            <v>PT. LIVIA MANDIRI SEJATI</v>
          </cell>
          <cell r="Q256" t="str">
            <v>PT. LIVIA MANDIRI SEJATI</v>
          </cell>
          <cell r="R256" t="str">
            <v>5 GALLON AQUA LOCAL</v>
          </cell>
          <cell r="S256" t="str">
            <v>2050350281</v>
          </cell>
        </row>
        <row r="257">
          <cell r="L257">
            <v>6008140109</v>
          </cell>
          <cell r="M257" t="str">
            <v>10169933</v>
          </cell>
          <cell r="N257" t="str">
            <v>S21102803780/H1103131A/EF/2/03</v>
          </cell>
          <cell r="O257" t="str">
            <v>YPS/N8812UU/WAHID</v>
          </cell>
          <cell r="P257" t="str">
            <v>PT. LIVIA MANDIRI SEJATI</v>
          </cell>
          <cell r="Q257" t="str">
            <v>PT. LIVIA MANDIRI SEJATI</v>
          </cell>
          <cell r="R257" t="str">
            <v>EMPTY BOTTLE AQUA 5 GALLON</v>
          </cell>
          <cell r="S257" t="str">
            <v>2050350281</v>
          </cell>
        </row>
        <row r="258">
          <cell r="L258">
            <v>6008140109</v>
          </cell>
          <cell r="M258" t="str">
            <v>10169933</v>
          </cell>
          <cell r="N258" t="str">
            <v>S21102803780/H1103131A/EF/2/03</v>
          </cell>
          <cell r="O258" t="str">
            <v>YPS/N8812UU/WAHID</v>
          </cell>
          <cell r="P258" t="str">
            <v>PT. LIVIA MANDIRI SEJATI</v>
          </cell>
          <cell r="Q258" t="str">
            <v>PT. LIVIA MANDIRI SEJATI</v>
          </cell>
          <cell r="R258" t="str">
            <v>EMPTY BOTTLE AQUA 5 GALLON</v>
          </cell>
          <cell r="S258" t="str">
            <v>2050350281</v>
          </cell>
        </row>
        <row r="259">
          <cell r="L259">
            <v>6008140109</v>
          </cell>
          <cell r="M259" t="str">
            <v>74559</v>
          </cell>
          <cell r="N259" t="str">
            <v>S21102803780/H1103131A/EF/2/03</v>
          </cell>
          <cell r="O259" t="str">
            <v>YPS/N8812UU/WAHID</v>
          </cell>
          <cell r="P259" t="str">
            <v>PT. LIVIA MANDIRI SEJATI</v>
          </cell>
          <cell r="Q259" t="str">
            <v>PT. LIVIA MANDIRI SEJATI</v>
          </cell>
          <cell r="R259" t="str">
            <v>5 GALLON AQUA LOCAL</v>
          </cell>
          <cell r="S259" t="str">
            <v>2050350281</v>
          </cell>
        </row>
        <row r="260">
          <cell r="L260">
            <v>6008145505</v>
          </cell>
          <cell r="M260" t="str">
            <v>10169749</v>
          </cell>
          <cell r="N260" t="str">
            <v>R.148559</v>
          </cell>
          <cell r="O260" t="str">
            <v>YPS/N8576UV/EKO J</v>
          </cell>
          <cell r="P260" t="str">
            <v>PT. LIVIA MANDIRI SEJATI</v>
          </cell>
          <cell r="Q260" t="str">
            <v>PT. LIVIA MANDIRI SEJATI</v>
          </cell>
          <cell r="R260" t="str">
            <v>PALLET RENT DOUBLE FACE</v>
          </cell>
          <cell r="S260" t="str">
            <v>2050350280</v>
          </cell>
        </row>
        <row r="261">
          <cell r="L261">
            <v>6008148087</v>
          </cell>
          <cell r="M261" t="str">
            <v>10169933</v>
          </cell>
          <cell r="N261" t="str">
            <v>S21102803744/H1104186D/HD/3/04</v>
          </cell>
          <cell r="O261" t="str">
            <v>YPS/N8582UV/HASAN</v>
          </cell>
          <cell r="P261" t="str">
            <v>PT. LIVIA MANDIRI SEJATI</v>
          </cell>
          <cell r="Q261" t="str">
            <v>PT. LIVIA MANDIRI SEJATI</v>
          </cell>
          <cell r="R261" t="str">
            <v>EMPTY BOTTLE AQUA 5 GALLON</v>
          </cell>
          <cell r="S261" t="str">
            <v>2050350281</v>
          </cell>
        </row>
        <row r="262">
          <cell r="L262">
            <v>6008148087</v>
          </cell>
          <cell r="M262" t="str">
            <v>10169933</v>
          </cell>
          <cell r="N262" t="str">
            <v>S21102803744/H1104186D/HD/3/04</v>
          </cell>
          <cell r="O262" t="str">
            <v>YPS/N8582UV/HASAN</v>
          </cell>
          <cell r="P262" t="str">
            <v>PT. LIVIA MANDIRI SEJATI</v>
          </cell>
          <cell r="Q262" t="str">
            <v>PT. LIVIA MANDIRI SEJATI</v>
          </cell>
          <cell r="R262" t="str">
            <v>EMPTY BOTTLE AQUA 5 GALLON</v>
          </cell>
          <cell r="S262" t="str">
            <v>2050350281</v>
          </cell>
        </row>
        <row r="263">
          <cell r="L263">
            <v>6008148087</v>
          </cell>
          <cell r="M263" t="str">
            <v>10169743</v>
          </cell>
          <cell r="N263" t="str">
            <v>S21102803744/H1104186D/HD/3/04</v>
          </cell>
          <cell r="O263" t="str">
            <v>YPS/N8582UV/HASAN</v>
          </cell>
          <cell r="P263" t="str">
            <v>PT. LIVIA MANDIRI SEJATI</v>
          </cell>
          <cell r="Q263" t="str">
            <v>PT. LIVIA MANDIRI SEJATI</v>
          </cell>
          <cell r="R263" t="str">
            <v>JUG RACK</v>
          </cell>
          <cell r="S263" t="str">
            <v>2050350281</v>
          </cell>
        </row>
        <row r="264">
          <cell r="L264">
            <v>6008148087</v>
          </cell>
          <cell r="M264" t="str">
            <v>74559</v>
          </cell>
          <cell r="N264" t="str">
            <v>S21102803744/H1104186D/HD/3/04</v>
          </cell>
          <cell r="O264" t="str">
            <v>YPS/N8582UV/HASAN</v>
          </cell>
          <cell r="P264" t="str">
            <v>PT. LIVIA MANDIRI SEJATI</v>
          </cell>
          <cell r="Q264" t="str">
            <v>PT. LIVIA MANDIRI SEJATI</v>
          </cell>
          <cell r="R264" t="str">
            <v>5 GALLON AQUA LOCAL</v>
          </cell>
          <cell r="S264" t="str">
            <v>2050350281</v>
          </cell>
        </row>
        <row r="265">
          <cell r="L265">
            <v>6008137434</v>
          </cell>
          <cell r="M265" t="str">
            <v>10169933</v>
          </cell>
          <cell r="N265" t="str">
            <v>S21102803812/H1102113A/ZK/1/02</v>
          </cell>
          <cell r="O265" t="str">
            <v>YPS/L9611UX/RINTO</v>
          </cell>
          <cell r="P265" t="str">
            <v>PT. LIVIA MANDIRI SEJATI</v>
          </cell>
          <cell r="Q265" t="str">
            <v>PT. LIVIA MANDIRI SEJATI</v>
          </cell>
          <cell r="R265" t="str">
            <v>EMPTY BOTTLE AQUA 5 GALLON</v>
          </cell>
          <cell r="S265" t="str">
            <v>2050350281</v>
          </cell>
        </row>
        <row r="266">
          <cell r="L266">
            <v>6008137434</v>
          </cell>
          <cell r="M266" t="str">
            <v>10169933</v>
          </cell>
          <cell r="N266" t="str">
            <v>S21102803812/H1102113A/ZK/1/02</v>
          </cell>
          <cell r="O266" t="str">
            <v>YPS/L9611UX/RINTO</v>
          </cell>
          <cell r="P266" t="str">
            <v>PT. LIVIA MANDIRI SEJATI</v>
          </cell>
          <cell r="Q266" t="str">
            <v>PT. LIVIA MANDIRI SEJATI</v>
          </cell>
          <cell r="R266" t="str">
            <v>EMPTY BOTTLE AQUA 5 GALLON</v>
          </cell>
          <cell r="S266" t="str">
            <v>2050350281</v>
          </cell>
        </row>
        <row r="267">
          <cell r="L267">
            <v>6008137434</v>
          </cell>
          <cell r="M267" t="str">
            <v>74559</v>
          </cell>
          <cell r="N267" t="str">
            <v>S21102803812/H1102113A/ZK/1/02</v>
          </cell>
          <cell r="O267" t="str">
            <v>YPS/L9611UX/RINTO</v>
          </cell>
          <cell r="P267" t="str">
            <v>PT. LIVIA MANDIRI SEJATI</v>
          </cell>
          <cell r="Q267" t="str">
            <v>PT. LIVIA MANDIRI SEJATI</v>
          </cell>
          <cell r="R267" t="str">
            <v>5 GALLON AQUA LOCAL</v>
          </cell>
          <cell r="S267" t="str">
            <v>2050350281</v>
          </cell>
        </row>
        <row r="268">
          <cell r="L268">
            <v>6008145021</v>
          </cell>
          <cell r="M268" t="str">
            <v>10169749</v>
          </cell>
          <cell r="N268" t="str">
            <v>R.147448</v>
          </cell>
          <cell r="O268" t="str">
            <v>YPS/L9348UZ/SULIS B</v>
          </cell>
          <cell r="P268" t="str">
            <v>PT. LIVIA MANDIRI SEJATI</v>
          </cell>
          <cell r="Q268" t="str">
            <v>PT. LIVIA MANDIRI SEJATI</v>
          </cell>
          <cell r="R268" t="str">
            <v>PALLET RENT DOUBLE FACE</v>
          </cell>
          <cell r="S268" t="str">
            <v>2050350280</v>
          </cell>
        </row>
        <row r="269">
          <cell r="L269">
            <v>6008137701</v>
          </cell>
          <cell r="M269" t="str">
            <v>10169933</v>
          </cell>
          <cell r="N269" t="str">
            <v>S21102803801/H1102178D/EF/2/02</v>
          </cell>
          <cell r="O269" t="str">
            <v>YPS/N9375WE/MAKRUS</v>
          </cell>
          <cell r="P269" t="str">
            <v>PT. LIVIA MANDIRI SEJATI</v>
          </cell>
          <cell r="Q269" t="str">
            <v>PT. LIVIA MANDIRI SEJATI</v>
          </cell>
          <cell r="R269" t="str">
            <v>EMPTY BOTTLE AQUA 5 GALLON</v>
          </cell>
          <cell r="S269" t="str">
            <v>2050350281</v>
          </cell>
        </row>
        <row r="270">
          <cell r="L270">
            <v>6008137701</v>
          </cell>
          <cell r="M270" t="str">
            <v>10169933</v>
          </cell>
          <cell r="N270" t="str">
            <v>S21102803801/H1102178D/EF/2/02</v>
          </cell>
          <cell r="O270" t="str">
            <v>YPS/N9375WE/MAKRUS</v>
          </cell>
          <cell r="P270" t="str">
            <v>PT. LIVIA MANDIRI SEJATI</v>
          </cell>
          <cell r="Q270" t="str">
            <v>PT. LIVIA MANDIRI SEJATI</v>
          </cell>
          <cell r="R270" t="str">
            <v>EMPTY BOTTLE AQUA 5 GALLON</v>
          </cell>
          <cell r="S270" t="str">
            <v>2050350281</v>
          </cell>
        </row>
        <row r="271">
          <cell r="L271">
            <v>6008137701</v>
          </cell>
          <cell r="M271" t="str">
            <v>10169743</v>
          </cell>
          <cell r="N271" t="str">
            <v>S21102803801/H1102178D/EF/2/02</v>
          </cell>
          <cell r="O271" t="str">
            <v>YPS/N9375WE/MAKRUS</v>
          </cell>
          <cell r="P271" t="str">
            <v>PT. LIVIA MANDIRI SEJATI</v>
          </cell>
          <cell r="Q271" t="str">
            <v>PT. LIVIA MANDIRI SEJATI</v>
          </cell>
          <cell r="R271" t="str">
            <v>JUG RACK</v>
          </cell>
          <cell r="S271" t="str">
            <v>2050350281</v>
          </cell>
        </row>
        <row r="272">
          <cell r="L272">
            <v>6008137701</v>
          </cell>
          <cell r="M272" t="str">
            <v>74559</v>
          </cell>
          <cell r="N272" t="str">
            <v>S21102803801/H1102178D/EF/2/02</v>
          </cell>
          <cell r="O272" t="str">
            <v>YPS/N9375WE/MAKRUS</v>
          </cell>
          <cell r="P272" t="str">
            <v>PT. LIVIA MANDIRI SEJATI</v>
          </cell>
          <cell r="Q272" t="str">
            <v>PT. LIVIA MANDIRI SEJATI</v>
          </cell>
          <cell r="R272" t="str">
            <v>5 GALLON AQUA LOCAL</v>
          </cell>
          <cell r="S272" t="str">
            <v>2050350281</v>
          </cell>
        </row>
        <row r="273">
          <cell r="L273">
            <v>6008138047</v>
          </cell>
          <cell r="M273" t="str">
            <v>10169933</v>
          </cell>
          <cell r="N273" t="str">
            <v>S21102803806/H1102104B/BK/1/02</v>
          </cell>
          <cell r="O273" t="str">
            <v>YPS/N8430UV/SLAMET</v>
          </cell>
          <cell r="P273" t="str">
            <v>PT. LIVIA MANDIRI SEJATI</v>
          </cell>
          <cell r="Q273" t="str">
            <v>PT. LIVIA MANDIRI SEJATI</v>
          </cell>
          <cell r="R273" t="str">
            <v>EMPTY BOTTLE AQUA 5 GALLON</v>
          </cell>
          <cell r="S273" t="str">
            <v>2050350281</v>
          </cell>
        </row>
        <row r="274">
          <cell r="L274">
            <v>6008138047</v>
          </cell>
          <cell r="M274" t="str">
            <v>10169933</v>
          </cell>
          <cell r="N274" t="str">
            <v>S21102803806/H1102104B/BK/1/02</v>
          </cell>
          <cell r="O274" t="str">
            <v>YPS/N8430UV/SLAMET</v>
          </cell>
          <cell r="P274" t="str">
            <v>PT. LIVIA MANDIRI SEJATI</v>
          </cell>
          <cell r="Q274" t="str">
            <v>PT. LIVIA MANDIRI SEJATI</v>
          </cell>
          <cell r="R274" t="str">
            <v>EMPTY BOTTLE AQUA 5 GALLON</v>
          </cell>
          <cell r="S274" t="str">
            <v>2050350281</v>
          </cell>
        </row>
        <row r="275">
          <cell r="L275">
            <v>6008138047</v>
          </cell>
          <cell r="M275" t="str">
            <v>74559</v>
          </cell>
          <cell r="N275" t="str">
            <v>S21102803806/H1102104B/BK/1/02</v>
          </cell>
          <cell r="O275" t="str">
            <v>YPS/N8430UV/SLAMET</v>
          </cell>
          <cell r="P275" t="str">
            <v>PT. LIVIA MANDIRI SEJATI</v>
          </cell>
          <cell r="Q275" t="str">
            <v>PT. LIVIA MANDIRI SEJATI</v>
          </cell>
          <cell r="R275" t="str">
            <v>5 GALLON AQUA LOCAL</v>
          </cell>
          <cell r="S275" t="str">
            <v>2050350281</v>
          </cell>
        </row>
        <row r="276">
          <cell r="L276">
            <v>6008138853</v>
          </cell>
          <cell r="M276" t="str">
            <v>10169933</v>
          </cell>
          <cell r="N276" t="str">
            <v>S21102803807/H1102131B/AS/2/02</v>
          </cell>
          <cell r="O276" t="str">
            <v>YPS/P9485UQ/AGUS</v>
          </cell>
          <cell r="P276" t="str">
            <v>PT. LIVIA MANDIRI SEJATI</v>
          </cell>
          <cell r="Q276" t="str">
            <v>PT. LIVIA MANDIRI SEJATI</v>
          </cell>
          <cell r="R276" t="str">
            <v>EMPTY BOTTLE AQUA 5 GALLON</v>
          </cell>
          <cell r="S276" t="str">
            <v>2050350281</v>
          </cell>
        </row>
        <row r="277">
          <cell r="L277">
            <v>6008138853</v>
          </cell>
          <cell r="M277" t="str">
            <v>10169933</v>
          </cell>
          <cell r="N277" t="str">
            <v>S21102803807/H1102131B/AS/2/02</v>
          </cell>
          <cell r="O277" t="str">
            <v>YPS/P9485UQ/AGUS</v>
          </cell>
          <cell r="P277" t="str">
            <v>PT. LIVIA MANDIRI SEJATI</v>
          </cell>
          <cell r="Q277" t="str">
            <v>PT. LIVIA MANDIRI SEJATI</v>
          </cell>
          <cell r="R277" t="str">
            <v>EMPTY BOTTLE AQUA 5 GALLON</v>
          </cell>
          <cell r="S277" t="str">
            <v>2050350281</v>
          </cell>
        </row>
        <row r="278">
          <cell r="L278">
            <v>6008138853</v>
          </cell>
          <cell r="M278" t="str">
            <v>74559</v>
          </cell>
          <cell r="N278" t="str">
            <v>S21102803807/H1102131B/AS/2/02</v>
          </cell>
          <cell r="O278" t="str">
            <v>YPS/P9485UQ/AGUS</v>
          </cell>
          <cell r="P278" t="str">
            <v>PT. LIVIA MANDIRI SEJATI</v>
          </cell>
          <cell r="Q278" t="str">
            <v>PT. LIVIA MANDIRI SEJATI</v>
          </cell>
          <cell r="R278" t="str">
            <v>5 GALLON AQUA LOCAL</v>
          </cell>
          <cell r="S278" t="str">
            <v>2050350281</v>
          </cell>
        </row>
        <row r="279">
          <cell r="L279">
            <v>6008136719</v>
          </cell>
          <cell r="M279" t="str">
            <v>10169749</v>
          </cell>
          <cell r="N279" t="str">
            <v>R147413</v>
          </cell>
          <cell r="O279" t="str">
            <v>YPS/N8165UV/SUMARYON</v>
          </cell>
          <cell r="P279" t="str">
            <v>PT. LIVIA MANDIRI SEJATI</v>
          </cell>
          <cell r="Q279" t="str">
            <v>PT. LIVIA MANDIRI SEJATI</v>
          </cell>
          <cell r="R279" t="str">
            <v>PALLET RENT DOUBLE FACE</v>
          </cell>
          <cell r="S279" t="str">
            <v>2050350280</v>
          </cell>
        </row>
        <row r="280">
          <cell r="L280">
            <v>6008140596</v>
          </cell>
          <cell r="M280" t="str">
            <v>10169749</v>
          </cell>
          <cell r="N280" t="str">
            <v>R147445</v>
          </cell>
          <cell r="O280" t="str">
            <v>YPS/N8165UV/SUMARYON</v>
          </cell>
          <cell r="P280" t="str">
            <v>PT. LIVIA MANDIRI SEJATI</v>
          </cell>
          <cell r="Q280" t="str">
            <v>PT. LIVIA MANDIRI SEJATI</v>
          </cell>
          <cell r="R280" t="str">
            <v>PALLET RENT DOUBLE FACE</v>
          </cell>
          <cell r="S280" t="str">
            <v>2050350280</v>
          </cell>
        </row>
        <row r="281">
          <cell r="L281">
            <v>6008135431</v>
          </cell>
          <cell r="M281" t="str">
            <v>10169749</v>
          </cell>
          <cell r="N281" t="str">
            <v>R.147411</v>
          </cell>
          <cell r="O281" t="str">
            <v>YPS/N8511UV/AGUS T</v>
          </cell>
          <cell r="P281" t="str">
            <v>PT. LIVIA MANDIRI SEJATI</v>
          </cell>
          <cell r="Q281" t="str">
            <v>PT. LIVIA MANDIRI SEJATI</v>
          </cell>
          <cell r="R281" t="str">
            <v>PALLET RENT DOUBLE FACE</v>
          </cell>
          <cell r="S281" t="str">
            <v>2050350280</v>
          </cell>
        </row>
        <row r="282">
          <cell r="L282">
            <v>6008143366</v>
          </cell>
          <cell r="M282" t="str">
            <v>10169933</v>
          </cell>
          <cell r="N282" t="str">
            <v>S21102803782/H1103115A/NF/2/03</v>
          </cell>
          <cell r="O282" t="str">
            <v>YPS/P8027UR/WARDOYO</v>
          </cell>
          <cell r="P282" t="str">
            <v>PT. LIVIA MANDIRI SEJATI</v>
          </cell>
          <cell r="Q282" t="str">
            <v>PT. LIVIA MANDIRI SEJATI</v>
          </cell>
          <cell r="R282" t="str">
            <v>EMPTY BOTTLE AQUA 5 GALLON</v>
          </cell>
          <cell r="S282" t="str">
            <v>2050350281</v>
          </cell>
        </row>
        <row r="283">
          <cell r="L283">
            <v>6008143366</v>
          </cell>
          <cell r="M283" t="str">
            <v>10169933</v>
          </cell>
          <cell r="N283" t="str">
            <v>S21102803782/H1103115A/NF/2/03</v>
          </cell>
          <cell r="O283" t="str">
            <v>YPS/P8027UR/WARDOYO</v>
          </cell>
          <cell r="P283" t="str">
            <v>PT. LIVIA MANDIRI SEJATI</v>
          </cell>
          <cell r="Q283" t="str">
            <v>PT. LIVIA MANDIRI SEJATI</v>
          </cell>
          <cell r="R283" t="str">
            <v>EMPTY BOTTLE AQUA 5 GALLON</v>
          </cell>
          <cell r="S283" t="str">
            <v>2050350281</v>
          </cell>
        </row>
        <row r="284">
          <cell r="L284">
            <v>6008143366</v>
          </cell>
          <cell r="M284" t="str">
            <v>74559</v>
          </cell>
          <cell r="N284" t="str">
            <v>S21102803782/H1103115A/NF/2/03</v>
          </cell>
          <cell r="O284" t="str">
            <v>YPS/P8027UR/WARDOYO</v>
          </cell>
          <cell r="P284" t="str">
            <v>PT. LIVIA MANDIRI SEJATI</v>
          </cell>
          <cell r="Q284" t="str">
            <v>PT. LIVIA MANDIRI SEJATI</v>
          </cell>
          <cell r="R284" t="str">
            <v>5 GALLON AQUA LOCAL</v>
          </cell>
          <cell r="S284" t="str">
            <v>2050350281</v>
          </cell>
        </row>
        <row r="285">
          <cell r="L285">
            <v>6008145640</v>
          </cell>
          <cell r="M285" t="str">
            <v>10169933</v>
          </cell>
          <cell r="N285" t="str">
            <v>S21102903730/H110451D/BK/1/04</v>
          </cell>
          <cell r="O285" t="str">
            <v>YPS/N8796UV/DARIANTO</v>
          </cell>
          <cell r="P285" t="str">
            <v>PT. LIVIA MANDIRI SEJATI</v>
          </cell>
          <cell r="Q285" t="str">
            <v>PT. LIVIA MANDIRI SEJATI</v>
          </cell>
          <cell r="R285" t="str">
            <v>EMPTY BOTTLE AQUA 5 GALLON</v>
          </cell>
          <cell r="S285" t="str">
            <v>2050350281</v>
          </cell>
        </row>
        <row r="286">
          <cell r="L286">
            <v>6008145640</v>
          </cell>
          <cell r="M286" t="str">
            <v>10169933</v>
          </cell>
          <cell r="N286" t="str">
            <v>S21102903730/H110451D/BK/1/04</v>
          </cell>
          <cell r="O286" t="str">
            <v>YPS/N8796UV/DARIANTO</v>
          </cell>
          <cell r="P286" t="str">
            <v>PT. LIVIA MANDIRI SEJATI</v>
          </cell>
          <cell r="Q286" t="str">
            <v>PT. LIVIA MANDIRI SEJATI</v>
          </cell>
          <cell r="R286" t="str">
            <v>EMPTY BOTTLE AQUA 5 GALLON</v>
          </cell>
          <cell r="S286" t="str">
            <v>2050350281</v>
          </cell>
        </row>
        <row r="287">
          <cell r="L287">
            <v>6008145640</v>
          </cell>
          <cell r="M287" t="str">
            <v>10169743</v>
          </cell>
          <cell r="N287" t="str">
            <v>S21102903730/H110451D/BK/1/04</v>
          </cell>
          <cell r="O287" t="str">
            <v>YPS/N8796UV/DARIANTO</v>
          </cell>
          <cell r="P287" t="str">
            <v>PT. LIVIA MANDIRI SEJATI</v>
          </cell>
          <cell r="Q287" t="str">
            <v>PT. LIVIA MANDIRI SEJATI</v>
          </cell>
          <cell r="R287" t="str">
            <v>JUG RACK</v>
          </cell>
          <cell r="S287" t="str">
            <v>2050350281</v>
          </cell>
        </row>
        <row r="288">
          <cell r="L288">
            <v>6008145640</v>
          </cell>
          <cell r="M288" t="str">
            <v>74559</v>
          </cell>
          <cell r="N288" t="str">
            <v>S21102903730/H110451D/BK/1/04</v>
          </cell>
          <cell r="O288" t="str">
            <v>YPS/N8796UV/DARIANTO</v>
          </cell>
          <cell r="P288" t="str">
            <v>PT. LIVIA MANDIRI SEJATI</v>
          </cell>
          <cell r="Q288" t="str">
            <v>PT. LIVIA MANDIRI SEJATI</v>
          </cell>
          <cell r="R288" t="str">
            <v>5 GALLON AQUA LOCAL</v>
          </cell>
          <cell r="S288" t="str">
            <v>2050350281</v>
          </cell>
        </row>
        <row r="289">
          <cell r="L289">
            <v>6008140405</v>
          </cell>
          <cell r="M289" t="str">
            <v>10169933</v>
          </cell>
          <cell r="N289" t="str">
            <v>S21102803809/H1102174B/AS/2/02</v>
          </cell>
          <cell r="O289" t="str">
            <v>YPS/L9352UZ/SUMANANG</v>
          </cell>
          <cell r="P289" t="str">
            <v>PT. LIVIA MANDIRI SEJATI</v>
          </cell>
          <cell r="Q289" t="str">
            <v>PT. LIVIA MANDIRI SEJATI</v>
          </cell>
          <cell r="R289" t="str">
            <v>EMPTY BOTTLE AQUA 5 GALLON</v>
          </cell>
          <cell r="S289" t="str">
            <v>2050350281</v>
          </cell>
        </row>
        <row r="290">
          <cell r="L290">
            <v>6008140405</v>
          </cell>
          <cell r="M290" t="str">
            <v>10169933</v>
          </cell>
          <cell r="N290" t="str">
            <v>S21102803809/H1102174B/AS/2/02</v>
          </cell>
          <cell r="O290" t="str">
            <v>YPS/L9352UZ/SUMANANG</v>
          </cell>
          <cell r="P290" t="str">
            <v>PT. LIVIA MANDIRI SEJATI</v>
          </cell>
          <cell r="Q290" t="str">
            <v>PT. LIVIA MANDIRI SEJATI</v>
          </cell>
          <cell r="R290" t="str">
            <v>EMPTY BOTTLE AQUA 5 GALLON</v>
          </cell>
          <cell r="S290" t="str">
            <v>2050350281</v>
          </cell>
        </row>
        <row r="291">
          <cell r="L291">
            <v>6008140405</v>
          </cell>
          <cell r="M291" t="str">
            <v>74559</v>
          </cell>
          <cell r="N291" t="str">
            <v>S21102803809/H1102174B/AS/2/02</v>
          </cell>
          <cell r="O291" t="str">
            <v>YPS/L9352UZ/SUMANANG</v>
          </cell>
          <cell r="P291" t="str">
            <v>PT. LIVIA MANDIRI SEJATI</v>
          </cell>
          <cell r="Q291" t="str">
            <v>PT. LIVIA MANDIRI SEJATI</v>
          </cell>
          <cell r="R291" t="str">
            <v>5 GALLON AQUA LOCAL</v>
          </cell>
          <cell r="S291" t="str">
            <v>2050350281</v>
          </cell>
        </row>
        <row r="292">
          <cell r="L292">
            <v>6008138598</v>
          </cell>
          <cell r="M292" t="str">
            <v>10169933</v>
          </cell>
          <cell r="N292" t="str">
            <v>S21102803794/H1102189B/PY/3/02</v>
          </cell>
          <cell r="O292" t="str">
            <v>YPS/N8390UV/ALDY</v>
          </cell>
          <cell r="P292" t="str">
            <v>PT. LIVIA MANDIRI SEJATI</v>
          </cell>
          <cell r="Q292" t="str">
            <v>PT. LIVIA MANDIRI SEJATI</v>
          </cell>
          <cell r="R292" t="str">
            <v>EMPTY BOTTLE AQUA 5 GALLON</v>
          </cell>
          <cell r="S292" t="str">
            <v>2050350281</v>
          </cell>
        </row>
        <row r="293">
          <cell r="L293">
            <v>6008138598</v>
          </cell>
          <cell r="M293" t="str">
            <v>10169933</v>
          </cell>
          <cell r="N293" t="str">
            <v>S21102803794/H1102189B/PY/3/02</v>
          </cell>
          <cell r="O293" t="str">
            <v>YPS/N8390UV/ALDY</v>
          </cell>
          <cell r="P293" t="str">
            <v>PT. LIVIA MANDIRI SEJATI</v>
          </cell>
          <cell r="Q293" t="str">
            <v>PT. LIVIA MANDIRI SEJATI</v>
          </cell>
          <cell r="R293" t="str">
            <v>EMPTY BOTTLE AQUA 5 GALLON</v>
          </cell>
          <cell r="S293" t="str">
            <v>2050350281</v>
          </cell>
        </row>
        <row r="294">
          <cell r="L294">
            <v>6008138598</v>
          </cell>
          <cell r="M294" t="str">
            <v>74559</v>
          </cell>
          <cell r="N294" t="str">
            <v>S21102803794/H1102189B/PY/3/02</v>
          </cell>
          <cell r="O294" t="str">
            <v>YPS/N8390UV/ALDY</v>
          </cell>
          <cell r="P294" t="str">
            <v>PT. LIVIA MANDIRI SEJATI</v>
          </cell>
          <cell r="Q294" t="str">
            <v>PT. LIVIA MANDIRI SEJATI</v>
          </cell>
          <cell r="R294" t="str">
            <v>5 GALLON AQUA LOCAL</v>
          </cell>
          <cell r="S294" t="str">
            <v>2050350281</v>
          </cell>
        </row>
        <row r="295">
          <cell r="L295">
            <v>6008140979</v>
          </cell>
          <cell r="M295" t="str">
            <v>10169933</v>
          </cell>
          <cell r="N295" t="str">
            <v>S21102803791/H110337B/PY/3/02</v>
          </cell>
          <cell r="O295" t="str">
            <v>YPS/N8260UW/MUZAMIL</v>
          </cell>
          <cell r="P295" t="str">
            <v>PT. LIVIA MANDIRI SEJATI</v>
          </cell>
          <cell r="Q295" t="str">
            <v>PT. LIVIA MANDIRI SEJATI</v>
          </cell>
          <cell r="R295" t="str">
            <v>EMPTY BOTTLE AQUA 5 GALLON</v>
          </cell>
          <cell r="S295" t="str">
            <v>2050350281</v>
          </cell>
        </row>
        <row r="296">
          <cell r="L296">
            <v>6008140979</v>
          </cell>
          <cell r="M296" t="str">
            <v>10169933</v>
          </cell>
          <cell r="N296" t="str">
            <v>S21102803791/H110337B/PY/3/02</v>
          </cell>
          <cell r="O296" t="str">
            <v>YPS/N8260UW/MUZAMIL</v>
          </cell>
          <cell r="P296" t="str">
            <v>PT. LIVIA MANDIRI SEJATI</v>
          </cell>
          <cell r="Q296" t="str">
            <v>PT. LIVIA MANDIRI SEJATI</v>
          </cell>
          <cell r="R296" t="str">
            <v>EMPTY BOTTLE AQUA 5 GALLON</v>
          </cell>
          <cell r="S296" t="str">
            <v>2050350281</v>
          </cell>
        </row>
        <row r="297">
          <cell r="L297">
            <v>6008140979</v>
          </cell>
          <cell r="M297" t="str">
            <v>74559</v>
          </cell>
          <cell r="N297" t="str">
            <v>S21102803791/H110337B/PY/3/02</v>
          </cell>
          <cell r="O297" t="str">
            <v>YPS/N8260UW/MUZAMIL</v>
          </cell>
          <cell r="P297" t="str">
            <v>PT. LIVIA MANDIRI SEJATI</v>
          </cell>
          <cell r="Q297" t="str">
            <v>PT. LIVIA MANDIRI SEJATI</v>
          </cell>
          <cell r="R297" t="str">
            <v>5 GALLON AQUA LOCAL</v>
          </cell>
          <cell r="S297" t="str">
            <v>2050350281</v>
          </cell>
        </row>
        <row r="298">
          <cell r="L298">
            <v>6008140986</v>
          </cell>
          <cell r="M298" t="str">
            <v>10169933</v>
          </cell>
          <cell r="N298" t="str">
            <v>S21102903748/H110378C/IS/1/03</v>
          </cell>
          <cell r="O298" t="str">
            <v>YPS/S8186UT/DARSONO</v>
          </cell>
          <cell r="P298" t="str">
            <v>PT. LIVIA MANDIRI SEJATI</v>
          </cell>
          <cell r="Q298" t="str">
            <v>PT. LIVIA MANDIRI SEJATI</v>
          </cell>
          <cell r="R298" t="str">
            <v>EMPTY BOTTLE AQUA 5 GALLON</v>
          </cell>
          <cell r="S298" t="str">
            <v>2050350281</v>
          </cell>
        </row>
        <row r="299">
          <cell r="L299">
            <v>6008140986</v>
          </cell>
          <cell r="M299" t="str">
            <v>10169933</v>
          </cell>
          <cell r="N299" t="str">
            <v>S21102903748/H110378C/IS/1/03</v>
          </cell>
          <cell r="O299" t="str">
            <v>YPS/S8186UT/DARSONO</v>
          </cell>
          <cell r="P299" t="str">
            <v>PT. LIVIA MANDIRI SEJATI</v>
          </cell>
          <cell r="Q299" t="str">
            <v>PT. LIVIA MANDIRI SEJATI</v>
          </cell>
          <cell r="R299" t="str">
            <v>EMPTY BOTTLE AQUA 5 GALLON</v>
          </cell>
          <cell r="S299" t="str">
            <v>2050350281</v>
          </cell>
        </row>
        <row r="300">
          <cell r="L300">
            <v>6008140986</v>
          </cell>
          <cell r="M300" t="str">
            <v>74559</v>
          </cell>
          <cell r="N300" t="str">
            <v>S21102903748/H110378C/IS/1/03</v>
          </cell>
          <cell r="O300" t="str">
            <v>YPS/S8186UT/DARSONO</v>
          </cell>
          <cell r="P300" t="str">
            <v>PT. LIVIA MANDIRI SEJATI</v>
          </cell>
          <cell r="Q300" t="str">
            <v>PT. LIVIA MANDIRI SEJATI</v>
          </cell>
          <cell r="R300" t="str">
            <v>5 GALLON AQUA LOCAL</v>
          </cell>
          <cell r="S300" t="str">
            <v>2050350281</v>
          </cell>
        </row>
        <row r="301">
          <cell r="L301">
            <v>6008141466</v>
          </cell>
          <cell r="M301" t="str">
            <v>10169933</v>
          </cell>
          <cell r="N301" t="str">
            <v>S21102803783/H1103145C/AS/2/03</v>
          </cell>
          <cell r="O301" t="str">
            <v>YPS/N8522UV/BUDI</v>
          </cell>
          <cell r="P301" t="str">
            <v>PT. LIVIA MANDIRI SEJATI</v>
          </cell>
          <cell r="Q301" t="str">
            <v>PT. LIVIA MANDIRI SEJATI</v>
          </cell>
          <cell r="R301" t="str">
            <v>EMPTY BOTTLE AQUA 5 GALLON</v>
          </cell>
          <cell r="S301" t="str">
            <v>2050350281</v>
          </cell>
        </row>
        <row r="302">
          <cell r="L302">
            <v>6008141466</v>
          </cell>
          <cell r="M302" t="str">
            <v>10169933</v>
          </cell>
          <cell r="N302" t="str">
            <v>S21102803783/H1103145C/AS/2/03</v>
          </cell>
          <cell r="O302" t="str">
            <v>YPS/N8522UV/BUDI</v>
          </cell>
          <cell r="P302" t="str">
            <v>PT. LIVIA MANDIRI SEJATI</v>
          </cell>
          <cell r="Q302" t="str">
            <v>PT. LIVIA MANDIRI SEJATI</v>
          </cell>
          <cell r="R302" t="str">
            <v>EMPTY BOTTLE AQUA 5 GALLON</v>
          </cell>
          <cell r="S302" t="str">
            <v>2050350281</v>
          </cell>
        </row>
        <row r="303">
          <cell r="L303">
            <v>6008141466</v>
          </cell>
          <cell r="M303" t="str">
            <v>74559</v>
          </cell>
          <cell r="N303" t="str">
            <v>S21102803783/H1103145C/AS/2/03</v>
          </cell>
          <cell r="O303" t="str">
            <v>YPS/N8522UV/BUDI</v>
          </cell>
          <cell r="P303" t="str">
            <v>PT. LIVIA MANDIRI SEJATI</v>
          </cell>
          <cell r="Q303" t="str">
            <v>PT. LIVIA MANDIRI SEJATI</v>
          </cell>
          <cell r="R303" t="str">
            <v>5 GALLON AQUA LOCAL</v>
          </cell>
          <cell r="S303" t="str">
            <v>2050350281</v>
          </cell>
        </row>
        <row r="304">
          <cell r="L304">
            <v>6008138788</v>
          </cell>
          <cell r="M304" t="str">
            <v>10169933</v>
          </cell>
          <cell r="N304" t="str">
            <v>S21102803748/H1104125C/AS/2/04</v>
          </cell>
          <cell r="O304" t="str">
            <v>YPS/P9485UQ/AGUS</v>
          </cell>
          <cell r="P304" t="str">
            <v>PT. LIVIA MANDIRI SEJATI</v>
          </cell>
          <cell r="Q304" t="str">
            <v>PT. LIVIA MANDIRI SEJATI</v>
          </cell>
          <cell r="R304" t="str">
            <v>EMPTY BOTTLE AQUA 5 GALLON</v>
          </cell>
          <cell r="S304" t="str">
            <v>2050350281</v>
          </cell>
        </row>
        <row r="305">
          <cell r="L305">
            <v>6008138788</v>
          </cell>
          <cell r="M305" t="str">
            <v>10169933</v>
          </cell>
          <cell r="N305" t="str">
            <v>S21102803748/H1104125C/AS/2/04</v>
          </cell>
          <cell r="O305" t="str">
            <v>YPS/P9485UQ/AGUS</v>
          </cell>
          <cell r="P305" t="str">
            <v>PT. LIVIA MANDIRI SEJATI</v>
          </cell>
          <cell r="Q305" t="str">
            <v>PT. LIVIA MANDIRI SEJATI</v>
          </cell>
          <cell r="R305" t="str">
            <v>EMPTY BOTTLE AQUA 5 GALLON</v>
          </cell>
          <cell r="S305" t="str">
            <v>2050350281</v>
          </cell>
        </row>
        <row r="306">
          <cell r="L306">
            <v>6008138788</v>
          </cell>
          <cell r="M306" t="str">
            <v>74559</v>
          </cell>
          <cell r="N306" t="str">
            <v>S21102803748/H1104125C/AS/2/04</v>
          </cell>
          <cell r="O306" t="str">
            <v>YPS/P9485UQ/AGUS</v>
          </cell>
          <cell r="P306" t="str">
            <v>PT. LIVIA MANDIRI SEJATI</v>
          </cell>
          <cell r="Q306" t="str">
            <v>PT. LIVIA MANDIRI SEJATI</v>
          </cell>
          <cell r="R306" t="str">
            <v>5 GALLON AQUA LOCAL</v>
          </cell>
          <cell r="S306" t="str">
            <v>2050350281</v>
          </cell>
        </row>
        <row r="307">
          <cell r="L307">
            <v>6008136108</v>
          </cell>
          <cell r="M307" t="str">
            <v>10169749</v>
          </cell>
          <cell r="N307" t="str">
            <v>R.148603</v>
          </cell>
          <cell r="O307" t="str">
            <v>YPS/N8615UW/FATCHUR</v>
          </cell>
          <cell r="P307" t="str">
            <v>PT. LIVIA MANDIRI SEJATI</v>
          </cell>
          <cell r="Q307" t="str">
            <v>PT. LIVIA MANDIRI SEJATI</v>
          </cell>
          <cell r="R307" t="str">
            <v>PALLET RENT DOUBLE FACE</v>
          </cell>
          <cell r="S307" t="str">
            <v>2050350280</v>
          </cell>
        </row>
        <row r="308">
          <cell r="L308">
            <v>6008139910</v>
          </cell>
          <cell r="M308" t="str">
            <v>10169933</v>
          </cell>
          <cell r="N308" t="str">
            <v>S21102903738/H11042C/HD/3/03</v>
          </cell>
          <cell r="O308" t="str">
            <v>YPS/N8491UW/WIN</v>
          </cell>
          <cell r="P308" t="str">
            <v>PT. LIVIA MANDIRI SEJATI</v>
          </cell>
          <cell r="Q308" t="str">
            <v>PT. LIVIA MANDIRI SEJATI</v>
          </cell>
          <cell r="R308" t="str">
            <v>EMPTY BOTTLE AQUA 5 GALLON</v>
          </cell>
          <cell r="S308" t="str">
            <v>2050350281</v>
          </cell>
        </row>
        <row r="309">
          <cell r="L309">
            <v>6008139910</v>
          </cell>
          <cell r="M309" t="str">
            <v>10169933</v>
          </cell>
          <cell r="N309" t="str">
            <v>S21102903738/H11042C/HD/3/03</v>
          </cell>
          <cell r="O309" t="str">
            <v>YPS/N8491UW/WIN</v>
          </cell>
          <cell r="P309" t="str">
            <v>PT. LIVIA MANDIRI SEJATI</v>
          </cell>
          <cell r="Q309" t="str">
            <v>PT. LIVIA MANDIRI SEJATI</v>
          </cell>
          <cell r="R309" t="str">
            <v>EMPTY BOTTLE AQUA 5 GALLON</v>
          </cell>
          <cell r="S309" t="str">
            <v>2050350281</v>
          </cell>
        </row>
        <row r="310">
          <cell r="L310">
            <v>6008139910</v>
          </cell>
          <cell r="M310" t="str">
            <v>74559</v>
          </cell>
          <cell r="N310" t="str">
            <v>S21102903738/H11042C/HD/3/03</v>
          </cell>
          <cell r="O310" t="str">
            <v>YPS/N8491UW/WIN</v>
          </cell>
          <cell r="P310" t="str">
            <v>PT. LIVIA MANDIRI SEJATI</v>
          </cell>
          <cell r="Q310" t="str">
            <v>PT. LIVIA MANDIRI SEJATI</v>
          </cell>
          <cell r="R310" t="str">
            <v>5 GALLON AQUA LOCAL</v>
          </cell>
          <cell r="S310" t="str">
            <v>2050350281</v>
          </cell>
        </row>
        <row r="311">
          <cell r="L311">
            <v>6008144800</v>
          </cell>
          <cell r="M311" t="str">
            <v>10169749</v>
          </cell>
          <cell r="N311" t="str">
            <v>R.148617</v>
          </cell>
          <cell r="O311" t="str">
            <v>YPS/L9695UY/NARTO</v>
          </cell>
          <cell r="P311" t="str">
            <v>PT. LIVIA MANDIRI SEJATI</v>
          </cell>
          <cell r="Q311" t="str">
            <v>PT. LIVIA MANDIRI SEJATI</v>
          </cell>
          <cell r="R311" t="str">
            <v>PALLET RENT DOUBLE FACE</v>
          </cell>
          <cell r="S311" t="str">
            <v>2050350280</v>
          </cell>
        </row>
        <row r="312">
          <cell r="L312">
            <v>6008143538</v>
          </cell>
          <cell r="M312" t="str">
            <v>10169933</v>
          </cell>
          <cell r="N312" t="str">
            <v>S21102803764/H110463D/ZK/1/04</v>
          </cell>
          <cell r="O312" t="str">
            <v>YPS/N9375WE/MACHRUS</v>
          </cell>
          <cell r="P312" t="str">
            <v>PT. LIVIA MANDIRI SEJATI</v>
          </cell>
          <cell r="Q312" t="str">
            <v>PT. LIVIA MANDIRI SEJATI</v>
          </cell>
          <cell r="R312" t="str">
            <v>EMPTY BOTTLE AQUA 5 GALLON</v>
          </cell>
          <cell r="S312" t="str">
            <v>2050350281</v>
          </cell>
        </row>
        <row r="313">
          <cell r="L313">
            <v>6008143538</v>
          </cell>
          <cell r="M313" t="str">
            <v>10169933</v>
          </cell>
          <cell r="N313" t="str">
            <v>S21102803764/H110463D/ZK/1/04</v>
          </cell>
          <cell r="O313" t="str">
            <v>YPS/N9375WE/MACHRUS</v>
          </cell>
          <cell r="P313" t="str">
            <v>PT. LIVIA MANDIRI SEJATI</v>
          </cell>
          <cell r="Q313" t="str">
            <v>PT. LIVIA MANDIRI SEJATI</v>
          </cell>
          <cell r="R313" t="str">
            <v>EMPTY BOTTLE AQUA 5 GALLON</v>
          </cell>
          <cell r="S313" t="str">
            <v>2050350281</v>
          </cell>
        </row>
        <row r="314">
          <cell r="L314">
            <v>6008143538</v>
          </cell>
          <cell r="M314" t="str">
            <v>10169743</v>
          </cell>
          <cell r="N314" t="str">
            <v>S21102803764/H110463D/ZK/1/04</v>
          </cell>
          <cell r="O314" t="str">
            <v>YPS/N9375WE/MACHRUS</v>
          </cell>
          <cell r="P314" t="str">
            <v>PT. LIVIA MANDIRI SEJATI</v>
          </cell>
          <cell r="Q314" t="str">
            <v>PT. LIVIA MANDIRI SEJATI</v>
          </cell>
          <cell r="R314" t="str">
            <v>JUG RACK</v>
          </cell>
          <cell r="S314" t="str">
            <v>2050350281</v>
          </cell>
        </row>
        <row r="315">
          <cell r="L315">
            <v>6008143538</v>
          </cell>
          <cell r="M315" t="str">
            <v>74559</v>
          </cell>
          <cell r="N315" t="str">
            <v>S21102803764/H110463D/ZK/1/04</v>
          </cell>
          <cell r="O315" t="str">
            <v>YPS/N9375WE/MACHRUS</v>
          </cell>
          <cell r="P315" t="str">
            <v>PT. LIVIA MANDIRI SEJATI</v>
          </cell>
          <cell r="Q315" t="str">
            <v>PT. LIVIA MANDIRI SEJATI</v>
          </cell>
          <cell r="R315" t="str">
            <v>5 GALLON AQUA LOCAL</v>
          </cell>
          <cell r="S315" t="str">
            <v>2050350281</v>
          </cell>
        </row>
        <row r="316">
          <cell r="L316">
            <v>6008142988</v>
          </cell>
          <cell r="M316" t="str">
            <v>10169933</v>
          </cell>
          <cell r="N316" t="str">
            <v>S21102903725/H1104124D/AS/2/04</v>
          </cell>
          <cell r="O316" t="str">
            <v>YPS/L9430UZ/DONI</v>
          </cell>
          <cell r="P316" t="str">
            <v>PT. LIVIA MANDIRI SEJATI</v>
          </cell>
          <cell r="Q316" t="str">
            <v>PT. LIVIA MANDIRI SEJATI</v>
          </cell>
          <cell r="R316" t="str">
            <v>EMPTY BOTTLE AQUA 5 GALLON</v>
          </cell>
          <cell r="S316" t="str">
            <v>2050350281</v>
          </cell>
        </row>
        <row r="317">
          <cell r="L317">
            <v>6008142988</v>
          </cell>
          <cell r="M317" t="str">
            <v>10169933</v>
          </cell>
          <cell r="N317" t="str">
            <v>S21102903725/H1104124D/AS/2/04</v>
          </cell>
          <cell r="O317" t="str">
            <v>YPS/L9430UZ/DONI</v>
          </cell>
          <cell r="P317" t="str">
            <v>PT. LIVIA MANDIRI SEJATI</v>
          </cell>
          <cell r="Q317" t="str">
            <v>PT. LIVIA MANDIRI SEJATI</v>
          </cell>
          <cell r="R317" t="str">
            <v>EMPTY BOTTLE AQUA 5 GALLON</v>
          </cell>
          <cell r="S317" t="str">
            <v>2050350281</v>
          </cell>
        </row>
        <row r="318">
          <cell r="L318">
            <v>6008142988</v>
          </cell>
          <cell r="M318" t="str">
            <v>10169743</v>
          </cell>
          <cell r="N318" t="str">
            <v>S21102903725/H1104124D/AS/2/04</v>
          </cell>
          <cell r="O318" t="str">
            <v>YPS/L9430UZ/DONI</v>
          </cell>
          <cell r="P318" t="str">
            <v>PT. LIVIA MANDIRI SEJATI</v>
          </cell>
          <cell r="Q318" t="str">
            <v>PT. LIVIA MANDIRI SEJATI</v>
          </cell>
          <cell r="R318" t="str">
            <v>JUG RACK</v>
          </cell>
          <cell r="S318" t="str">
            <v>2050350281</v>
          </cell>
        </row>
        <row r="319">
          <cell r="L319">
            <v>6008142988</v>
          </cell>
          <cell r="M319" t="str">
            <v>74559</v>
          </cell>
          <cell r="N319" t="str">
            <v>S21102903725/H1104124D/AS/2/04</v>
          </cell>
          <cell r="O319" t="str">
            <v>YPS/L9430UZ/DONI</v>
          </cell>
          <cell r="P319" t="str">
            <v>PT. LIVIA MANDIRI SEJATI</v>
          </cell>
          <cell r="Q319" t="str">
            <v>PT. LIVIA MANDIRI SEJATI</v>
          </cell>
          <cell r="R319" t="str">
            <v>5 GALLON AQUA LOCAL</v>
          </cell>
          <cell r="S319" t="str">
            <v>2050350281</v>
          </cell>
        </row>
        <row r="320">
          <cell r="L320">
            <v>6008143170</v>
          </cell>
          <cell r="M320" t="str">
            <v>10169933</v>
          </cell>
          <cell r="N320" t="str">
            <v>S21102803777/H1103155B/NF/2/03</v>
          </cell>
          <cell r="O320" t="str">
            <v>YPS/L8274UV/BAKHIN</v>
          </cell>
          <cell r="P320" t="str">
            <v>PT. LIVIA MANDIRI SEJATI</v>
          </cell>
          <cell r="Q320" t="str">
            <v>PT. LIVIA MANDIRI SEJATI</v>
          </cell>
          <cell r="R320" t="str">
            <v>EMPTY BOTTLE AQUA 5 GALLON</v>
          </cell>
          <cell r="S320" t="str">
            <v>2050350281</v>
          </cell>
        </row>
        <row r="321">
          <cell r="L321">
            <v>6008143170</v>
          </cell>
          <cell r="M321" t="str">
            <v>10169933</v>
          </cell>
          <cell r="N321" t="str">
            <v>S21102803777/H1103155B/NF/2/03</v>
          </cell>
          <cell r="O321" t="str">
            <v>YPS/L8274UV/BAKHIN</v>
          </cell>
          <cell r="P321" t="str">
            <v>PT. LIVIA MANDIRI SEJATI</v>
          </cell>
          <cell r="Q321" t="str">
            <v>PT. LIVIA MANDIRI SEJATI</v>
          </cell>
          <cell r="R321" t="str">
            <v>EMPTY BOTTLE AQUA 5 GALLON</v>
          </cell>
          <cell r="S321" t="str">
            <v>2050350281</v>
          </cell>
        </row>
        <row r="322">
          <cell r="L322">
            <v>6008143170</v>
          </cell>
          <cell r="M322" t="str">
            <v>74559</v>
          </cell>
          <cell r="N322" t="str">
            <v>S21102803777/H1103155B/NF/2/03</v>
          </cell>
          <cell r="O322" t="str">
            <v>YPS/L8274UV/BAKHIN</v>
          </cell>
          <cell r="P322" t="str">
            <v>PT. LIVIA MANDIRI SEJATI</v>
          </cell>
          <cell r="Q322" t="str">
            <v>PT. LIVIA MANDIRI SEJATI</v>
          </cell>
          <cell r="R322" t="str">
            <v>5 GALLON AQUA LOCAL</v>
          </cell>
          <cell r="S322" t="str">
            <v>2050350281</v>
          </cell>
        </row>
        <row r="323">
          <cell r="L323">
            <v>6008137744</v>
          </cell>
          <cell r="M323" t="str">
            <v>10169933</v>
          </cell>
          <cell r="N323" t="str">
            <v>S21102803800/H110314A/EL/3/02</v>
          </cell>
          <cell r="O323" t="str">
            <v>YPS/N8522UV/BUDI</v>
          </cell>
          <cell r="P323" t="str">
            <v>PT. LIVIA MANDIRI SEJATI</v>
          </cell>
          <cell r="Q323" t="str">
            <v>PT. LIVIA MANDIRI SEJATI</v>
          </cell>
          <cell r="R323" t="str">
            <v>EMPTY BOTTLE AQUA 5 GALLON</v>
          </cell>
          <cell r="S323" t="str">
            <v>2050350281</v>
          </cell>
        </row>
        <row r="324">
          <cell r="L324">
            <v>6008137744</v>
          </cell>
          <cell r="M324" t="str">
            <v>10169933</v>
          </cell>
          <cell r="N324" t="str">
            <v>S21102803800/H110314A/EL/3/02</v>
          </cell>
          <cell r="O324" t="str">
            <v>YPS/N8522UV/BUDI</v>
          </cell>
          <cell r="P324" t="str">
            <v>PT. LIVIA MANDIRI SEJATI</v>
          </cell>
          <cell r="Q324" t="str">
            <v>PT. LIVIA MANDIRI SEJATI</v>
          </cell>
          <cell r="R324" t="str">
            <v>EMPTY BOTTLE AQUA 5 GALLON</v>
          </cell>
          <cell r="S324" t="str">
            <v>2050350281</v>
          </cell>
        </row>
        <row r="325">
          <cell r="L325">
            <v>6008137744</v>
          </cell>
          <cell r="M325" t="str">
            <v>74559</v>
          </cell>
          <cell r="N325" t="str">
            <v>S21102803800/H110314A/EL/3/02</v>
          </cell>
          <cell r="O325" t="str">
            <v>YPS/N8522UV/BUDI</v>
          </cell>
          <cell r="P325" t="str">
            <v>PT. LIVIA MANDIRI SEJATI</v>
          </cell>
          <cell r="Q325" t="str">
            <v>PT. LIVIA MANDIRI SEJATI</v>
          </cell>
          <cell r="R325" t="str">
            <v>5 GALLON AQUA LOCAL</v>
          </cell>
          <cell r="S325" t="str">
            <v>2050350281</v>
          </cell>
        </row>
        <row r="326">
          <cell r="L326">
            <v>6008139818</v>
          </cell>
          <cell r="M326" t="str">
            <v>10169933</v>
          </cell>
          <cell r="N326" t="str">
            <v>S21102803792/H110317A/PY/3/02</v>
          </cell>
          <cell r="O326" t="str">
            <v>YPS/L8907UT/ROBI</v>
          </cell>
          <cell r="P326" t="str">
            <v>PT. LIVIA MANDIRI SEJATI</v>
          </cell>
          <cell r="Q326" t="str">
            <v>PT. LIVIA MANDIRI SEJATI</v>
          </cell>
          <cell r="R326" t="str">
            <v>EMPTY BOTTLE AQUA 5 GALLON</v>
          </cell>
          <cell r="S326" t="str">
            <v>2050350281</v>
          </cell>
        </row>
        <row r="327">
          <cell r="L327">
            <v>6008139818</v>
          </cell>
          <cell r="M327" t="str">
            <v>10169933</v>
          </cell>
          <cell r="N327" t="str">
            <v>S21102803792/H110317A/PY/3/02</v>
          </cell>
          <cell r="O327" t="str">
            <v>YPS/L8907UT/ROBI</v>
          </cell>
          <cell r="P327" t="str">
            <v>PT. LIVIA MANDIRI SEJATI</v>
          </cell>
          <cell r="Q327" t="str">
            <v>PT. LIVIA MANDIRI SEJATI</v>
          </cell>
          <cell r="R327" t="str">
            <v>EMPTY BOTTLE AQUA 5 GALLON</v>
          </cell>
          <cell r="S327" t="str">
            <v>2050350281</v>
          </cell>
        </row>
        <row r="328">
          <cell r="L328">
            <v>6008139818</v>
          </cell>
          <cell r="M328" t="str">
            <v>74559</v>
          </cell>
          <cell r="N328" t="str">
            <v>S21102803792/H110317A/PY/3/02</v>
          </cell>
          <cell r="O328" t="str">
            <v>YPS/L8907UT/ROBI</v>
          </cell>
          <cell r="P328" t="str">
            <v>PT. LIVIA MANDIRI SEJATI</v>
          </cell>
          <cell r="Q328" t="str">
            <v>PT. LIVIA MANDIRI SEJATI</v>
          </cell>
          <cell r="R328" t="str">
            <v>5 GALLON AQUA LOCAL</v>
          </cell>
          <cell r="S328" t="str">
            <v>2050350281</v>
          </cell>
        </row>
        <row r="329">
          <cell r="L329">
            <v>6008140977</v>
          </cell>
          <cell r="M329" t="str">
            <v>10169933</v>
          </cell>
          <cell r="N329" t="str">
            <v>S21102803793/H110332D/PY/3/02</v>
          </cell>
          <cell r="O329" t="str">
            <v>YPS/L9424UZ/NURCHOLI</v>
          </cell>
          <cell r="P329" t="str">
            <v>PT. LIVIA MANDIRI SEJATI</v>
          </cell>
          <cell r="Q329" t="str">
            <v>PT. LIVIA MANDIRI SEJATI</v>
          </cell>
          <cell r="R329" t="str">
            <v>EMPTY BOTTLE AQUA 5 GALLON</v>
          </cell>
          <cell r="S329" t="str">
            <v>2050350281</v>
          </cell>
        </row>
        <row r="330">
          <cell r="L330">
            <v>6008140977</v>
          </cell>
          <cell r="M330" t="str">
            <v>10169933</v>
          </cell>
          <cell r="N330" t="str">
            <v>S21102803793/H110332D/PY/3/02</v>
          </cell>
          <cell r="O330" t="str">
            <v>YPS/L9424UZ/NURCHOLI</v>
          </cell>
          <cell r="P330" t="str">
            <v>PT. LIVIA MANDIRI SEJATI</v>
          </cell>
          <cell r="Q330" t="str">
            <v>PT. LIVIA MANDIRI SEJATI</v>
          </cell>
          <cell r="R330" t="str">
            <v>EMPTY BOTTLE AQUA 5 GALLON</v>
          </cell>
          <cell r="S330" t="str">
            <v>2050350281</v>
          </cell>
        </row>
        <row r="331">
          <cell r="L331">
            <v>6008140977</v>
          </cell>
          <cell r="M331" t="str">
            <v>10169743</v>
          </cell>
          <cell r="N331" t="str">
            <v>S21102803793/H110332D/PY/3/02</v>
          </cell>
          <cell r="O331" t="str">
            <v>YPS/L9424UZ/NURCHOLI</v>
          </cell>
          <cell r="P331" t="str">
            <v>PT. LIVIA MANDIRI SEJATI</v>
          </cell>
          <cell r="Q331" t="str">
            <v>PT. LIVIA MANDIRI SEJATI</v>
          </cell>
          <cell r="R331" t="str">
            <v>JUG RACK</v>
          </cell>
          <cell r="S331" t="str">
            <v>2050350281</v>
          </cell>
        </row>
        <row r="332">
          <cell r="L332">
            <v>6008140977</v>
          </cell>
          <cell r="M332" t="str">
            <v>74559</v>
          </cell>
          <cell r="N332" t="str">
            <v>S21102803793/H110332D/PY/3/02</v>
          </cell>
          <cell r="O332" t="str">
            <v>YPS/L9424UZ/NURCHOLI</v>
          </cell>
          <cell r="P332" t="str">
            <v>PT. LIVIA MANDIRI SEJATI</v>
          </cell>
          <cell r="Q332" t="str">
            <v>PT. LIVIA MANDIRI SEJATI</v>
          </cell>
          <cell r="R332" t="str">
            <v>5 GALLON AQUA LOCAL</v>
          </cell>
          <cell r="S332" t="str">
            <v>2050350281</v>
          </cell>
        </row>
        <row r="333">
          <cell r="L333">
            <v>6008141612</v>
          </cell>
          <cell r="M333" t="str">
            <v>10169933</v>
          </cell>
          <cell r="N333" t="str">
            <v>S21102913746/H1103103C/BK/1/03</v>
          </cell>
          <cell r="O333" t="str">
            <v>YPS/L9272UF/AZIZ</v>
          </cell>
          <cell r="P333" t="str">
            <v>PT. LIVIA MANDIRI SEJATI</v>
          </cell>
          <cell r="Q333" t="str">
            <v>PT. LIVIA MANDIRI SEJATI</v>
          </cell>
          <cell r="R333" t="str">
            <v>EMPTY BOTTLE AQUA 5 GALLON</v>
          </cell>
          <cell r="S333" t="str">
            <v>2050350281</v>
          </cell>
        </row>
        <row r="334">
          <cell r="L334">
            <v>6008141612</v>
          </cell>
          <cell r="M334" t="str">
            <v>10169933</v>
          </cell>
          <cell r="N334" t="str">
            <v>S21102913746/H1103103C/BK/1/03</v>
          </cell>
          <cell r="O334" t="str">
            <v>YPS/L9272UF/AZIZ</v>
          </cell>
          <cell r="P334" t="str">
            <v>PT. LIVIA MANDIRI SEJATI</v>
          </cell>
          <cell r="Q334" t="str">
            <v>PT. LIVIA MANDIRI SEJATI</v>
          </cell>
          <cell r="R334" t="str">
            <v>EMPTY BOTTLE AQUA 5 GALLON</v>
          </cell>
          <cell r="S334" t="str">
            <v>2050350281</v>
          </cell>
        </row>
        <row r="335">
          <cell r="L335">
            <v>6008141612</v>
          </cell>
          <cell r="M335" t="str">
            <v>74559</v>
          </cell>
          <cell r="N335" t="str">
            <v>S21102913746/H1103103C/BK/1/03</v>
          </cell>
          <cell r="O335" t="str">
            <v>YPS/L9272UF/AZIZ</v>
          </cell>
          <cell r="P335" t="str">
            <v>PT. LIVIA MANDIRI SEJATI</v>
          </cell>
          <cell r="Q335" t="str">
            <v>PT. LIVIA MANDIRI SEJATI</v>
          </cell>
          <cell r="R335" t="str">
            <v>5 GALLON AQUA LOCAL</v>
          </cell>
          <cell r="S335" t="str">
            <v>2050350281</v>
          </cell>
        </row>
        <row r="336">
          <cell r="L336">
            <v>6008141303</v>
          </cell>
          <cell r="M336" t="str">
            <v>10169933</v>
          </cell>
          <cell r="N336" t="str">
            <v>S21102803784/H1103135C/NF/2/03</v>
          </cell>
          <cell r="O336" t="str">
            <v>YPS/N9611UR/IBRAHIM</v>
          </cell>
          <cell r="P336" t="str">
            <v>PT. LIVIA MANDIRI SEJATI</v>
          </cell>
          <cell r="Q336" t="str">
            <v>PT. LIVIA MANDIRI SEJATI</v>
          </cell>
          <cell r="R336" t="str">
            <v>EMPTY BOTTLE AQUA 5 GALLON</v>
          </cell>
          <cell r="S336" t="str">
            <v>2050350281</v>
          </cell>
        </row>
        <row r="337">
          <cell r="L337">
            <v>6008141303</v>
          </cell>
          <cell r="M337" t="str">
            <v>10169933</v>
          </cell>
          <cell r="N337" t="str">
            <v>S21102803784/H1103135C/NF/2/03</v>
          </cell>
          <cell r="O337" t="str">
            <v>YPS/N9611UR/IBRAHIM</v>
          </cell>
          <cell r="P337" t="str">
            <v>PT. LIVIA MANDIRI SEJATI</v>
          </cell>
          <cell r="Q337" t="str">
            <v>PT. LIVIA MANDIRI SEJATI</v>
          </cell>
          <cell r="R337" t="str">
            <v>EMPTY BOTTLE AQUA 5 GALLON</v>
          </cell>
          <cell r="S337" t="str">
            <v>2050350281</v>
          </cell>
        </row>
        <row r="338">
          <cell r="L338">
            <v>6008141303</v>
          </cell>
          <cell r="M338" t="str">
            <v>74559</v>
          </cell>
          <cell r="N338" t="str">
            <v>S21102803784/H1103135C/NF/2/03</v>
          </cell>
          <cell r="O338" t="str">
            <v>YPS/N9611UR/IBRAHIM</v>
          </cell>
          <cell r="P338" t="str">
            <v>PT. LIVIA MANDIRI SEJATI</v>
          </cell>
          <cell r="Q338" t="str">
            <v>PT. LIVIA MANDIRI SEJATI</v>
          </cell>
          <cell r="R338" t="str">
            <v>5 GALLON AQUA LOCAL</v>
          </cell>
          <cell r="S338" t="str">
            <v>2050350281</v>
          </cell>
        </row>
        <row r="339">
          <cell r="L339">
            <v>6008141486</v>
          </cell>
          <cell r="M339" t="str">
            <v>10169749</v>
          </cell>
          <cell r="N339" t="str">
            <v>R.147430</v>
          </cell>
          <cell r="O339" t="str">
            <v>YPS/L8983UU/ARIF</v>
          </cell>
          <cell r="P339" t="str">
            <v>PT. LIVIA MANDIRI SEJATI</v>
          </cell>
          <cell r="Q339" t="str">
            <v>PT. LIVIA MANDIRI SEJATI</v>
          </cell>
          <cell r="R339" t="str">
            <v>PALLET RENT DOUBLE FACE</v>
          </cell>
          <cell r="S339" t="str">
            <v>2050350280</v>
          </cell>
        </row>
        <row r="340">
          <cell r="L340">
            <v>6008145240</v>
          </cell>
          <cell r="M340" t="str">
            <v>10169933</v>
          </cell>
          <cell r="N340" t="str">
            <v>S21102803778/H110421D/HD/3/03</v>
          </cell>
          <cell r="O340" t="str">
            <v>YPS/L9424UZ/NURCOLIS</v>
          </cell>
          <cell r="P340" t="str">
            <v>PT. LIVIA MANDIRI SEJATI</v>
          </cell>
          <cell r="Q340" t="str">
            <v>PT. LIVIA MANDIRI SEJATI</v>
          </cell>
          <cell r="R340" t="str">
            <v>EMPTY BOTTLE AQUA 5 GALLON</v>
          </cell>
          <cell r="S340" t="str">
            <v>2050350281</v>
          </cell>
        </row>
        <row r="341">
          <cell r="L341">
            <v>6008145240</v>
          </cell>
          <cell r="M341" t="str">
            <v>10169933</v>
          </cell>
          <cell r="N341" t="str">
            <v>S21102803778/H110421D/HD/3/03</v>
          </cell>
          <cell r="O341" t="str">
            <v>YPS/L9424UZ/NURCOLIS</v>
          </cell>
          <cell r="P341" t="str">
            <v>PT. LIVIA MANDIRI SEJATI</v>
          </cell>
          <cell r="Q341" t="str">
            <v>PT. LIVIA MANDIRI SEJATI</v>
          </cell>
          <cell r="R341" t="str">
            <v>EMPTY BOTTLE AQUA 5 GALLON</v>
          </cell>
          <cell r="S341" t="str">
            <v>2050350281</v>
          </cell>
        </row>
        <row r="342">
          <cell r="L342">
            <v>6008145240</v>
          </cell>
          <cell r="M342" t="str">
            <v>10169743</v>
          </cell>
          <cell r="N342" t="str">
            <v>S21102803778/H110421D/HD/3/03</v>
          </cell>
          <cell r="O342" t="str">
            <v>YPS/L9424UZ/NURCOLIS</v>
          </cell>
          <cell r="P342" t="str">
            <v>PT. LIVIA MANDIRI SEJATI</v>
          </cell>
          <cell r="Q342" t="str">
            <v>PT. LIVIA MANDIRI SEJATI</v>
          </cell>
          <cell r="R342" t="str">
            <v>JUG RACK</v>
          </cell>
          <cell r="S342" t="str">
            <v>2050350281</v>
          </cell>
        </row>
        <row r="343">
          <cell r="L343">
            <v>6008145240</v>
          </cell>
          <cell r="M343" t="str">
            <v>74559</v>
          </cell>
          <cell r="N343" t="str">
            <v>S21102803778/H110421D/HD/3/03</v>
          </cell>
          <cell r="O343" t="str">
            <v>YPS/L9424UZ/NURCOLIS</v>
          </cell>
          <cell r="P343" t="str">
            <v>PT. LIVIA MANDIRI SEJATI</v>
          </cell>
          <cell r="Q343" t="str">
            <v>PT. LIVIA MANDIRI SEJATI</v>
          </cell>
          <cell r="R343" t="str">
            <v>5 GALLON AQUA LOCAL</v>
          </cell>
          <cell r="S343" t="str">
            <v>2050350281</v>
          </cell>
        </row>
        <row r="344">
          <cell r="L344">
            <v>6008134670</v>
          </cell>
          <cell r="M344" t="str">
            <v>10169749</v>
          </cell>
          <cell r="N344" t="str">
            <v>H/R.152941</v>
          </cell>
          <cell r="O344" t="str">
            <v>YPS/N8601UV/MAHFUD</v>
          </cell>
          <cell r="P344" t="str">
            <v>PT. LIVIA MANDIRI SEJATI</v>
          </cell>
          <cell r="Q344" t="str">
            <v>PT. LIVIA MANDIRI SEJATI</v>
          </cell>
          <cell r="R344" t="str">
            <v>PALLET RENT DOUBLE FACE</v>
          </cell>
          <cell r="S344" t="str">
            <v>2050350280</v>
          </cell>
        </row>
        <row r="345">
          <cell r="L345">
            <v>6008142668</v>
          </cell>
          <cell r="M345" t="str">
            <v>10169749</v>
          </cell>
          <cell r="N345" t="str">
            <v>R.148628</v>
          </cell>
          <cell r="O345" t="str">
            <v>YPS/L8983UU/ARIF</v>
          </cell>
          <cell r="P345" t="str">
            <v>PT. LIVIA MANDIRI SEJATI</v>
          </cell>
          <cell r="Q345" t="str">
            <v>PT. LIVIA MANDIRI SEJATI</v>
          </cell>
          <cell r="R345" t="str">
            <v>PALLET RENT DOUBLE FACE</v>
          </cell>
          <cell r="S345" t="str">
            <v>2050350280</v>
          </cell>
        </row>
        <row r="346">
          <cell r="L346">
            <v>6008141435</v>
          </cell>
          <cell r="M346" t="str">
            <v>10169749</v>
          </cell>
          <cell r="N346" t="str">
            <v>R.148615</v>
          </cell>
          <cell r="O346" t="str">
            <v>YPS/N8565UV/BAMBANG</v>
          </cell>
          <cell r="P346" t="str">
            <v>PT. LIVIA MANDIRI SEJATI</v>
          </cell>
          <cell r="Q346" t="str">
            <v>PT. LIVIA MANDIRI SEJATI</v>
          </cell>
          <cell r="R346" t="str">
            <v>PALLET RENT DOUBLE FACE</v>
          </cell>
          <cell r="S346" t="str">
            <v>2050350280</v>
          </cell>
        </row>
        <row r="347">
          <cell r="L347">
            <v>6008142167</v>
          </cell>
          <cell r="M347" t="str">
            <v>10169933</v>
          </cell>
          <cell r="N347" t="str">
            <v>S21102803768/H110390A/IS/1/03</v>
          </cell>
          <cell r="O347" t="str">
            <v>YPS/N8193UW/ZAINUR</v>
          </cell>
          <cell r="P347" t="str">
            <v>PT. LIVIA MANDIRI SEJATI</v>
          </cell>
          <cell r="Q347" t="str">
            <v>PT. LIVIA MANDIRI SEJATI</v>
          </cell>
          <cell r="R347" t="str">
            <v>EMPTY BOTTLE AQUA 5 GALLON</v>
          </cell>
          <cell r="S347" t="str">
            <v>2050350281</v>
          </cell>
        </row>
        <row r="348">
          <cell r="L348">
            <v>6008142167</v>
          </cell>
          <cell r="M348" t="str">
            <v>10169933</v>
          </cell>
          <cell r="N348" t="str">
            <v>S21102803768/H110390A/IS/1/03</v>
          </cell>
          <cell r="O348" t="str">
            <v>YPS/N8193UW/ZAINUR</v>
          </cell>
          <cell r="P348" t="str">
            <v>PT. LIVIA MANDIRI SEJATI</v>
          </cell>
          <cell r="Q348" t="str">
            <v>PT. LIVIA MANDIRI SEJATI</v>
          </cell>
          <cell r="R348" t="str">
            <v>EMPTY BOTTLE AQUA 5 GALLON</v>
          </cell>
          <cell r="S348" t="str">
            <v>2050350281</v>
          </cell>
        </row>
        <row r="349">
          <cell r="L349">
            <v>6008142167</v>
          </cell>
          <cell r="M349" t="str">
            <v>74559</v>
          </cell>
          <cell r="N349" t="str">
            <v>S21102803768/H110390A/IS/1/03</v>
          </cell>
          <cell r="O349" t="str">
            <v>YPS/N8193UW/ZAINUR</v>
          </cell>
          <cell r="P349" t="str">
            <v>PT. LIVIA MANDIRI SEJATI</v>
          </cell>
          <cell r="Q349" t="str">
            <v>PT. LIVIA MANDIRI SEJATI</v>
          </cell>
          <cell r="R349" t="str">
            <v>5 GALLON AQUA LOCAL</v>
          </cell>
          <cell r="S349" t="str">
            <v>2050350281</v>
          </cell>
        </row>
        <row r="350">
          <cell r="L350">
            <v>6008145571</v>
          </cell>
          <cell r="M350" t="str">
            <v>10169749</v>
          </cell>
          <cell r="N350" t="str">
            <v>R148605</v>
          </cell>
          <cell r="O350" t="str">
            <v>YPS/N8503UV/ZAINUL A</v>
          </cell>
          <cell r="P350" t="str">
            <v>PT. LIVIA MANDIRI SEJATI</v>
          </cell>
          <cell r="Q350" t="str">
            <v>PT. LIVIA MANDIRI SEJATI</v>
          </cell>
          <cell r="R350" t="str">
            <v>PALLET RENT DOUBLE FACE</v>
          </cell>
          <cell r="S350" t="str">
            <v>2050350280</v>
          </cell>
        </row>
        <row r="351">
          <cell r="L351">
            <v>6008148380</v>
          </cell>
          <cell r="M351" t="str">
            <v>10169749</v>
          </cell>
          <cell r="N351" t="str">
            <v>R.148599</v>
          </cell>
          <cell r="O351" t="str">
            <v>YPS/N8511UV/AGUS T</v>
          </cell>
          <cell r="P351" t="str">
            <v>PT. LIVIA MANDIRI SEJATI</v>
          </cell>
          <cell r="Q351" t="str">
            <v>PT. LIVIA MANDIRI SEJATI</v>
          </cell>
          <cell r="R351" t="str">
            <v>PALLET RENT DOUBLE FACE</v>
          </cell>
          <cell r="S351" t="str">
            <v>2050350280</v>
          </cell>
        </row>
        <row r="352">
          <cell r="L352">
            <v>6008143510</v>
          </cell>
          <cell r="M352" t="str">
            <v>10169749</v>
          </cell>
          <cell r="N352" t="str">
            <v>R.147448</v>
          </cell>
          <cell r="O352" t="str">
            <v>YPS/L9609UX/EDY S</v>
          </cell>
          <cell r="P352" t="str">
            <v>PT. LIVIA MANDIRI SEJATI</v>
          </cell>
          <cell r="Q352" t="str">
            <v>PT. LIVIA MANDIRI SEJATI</v>
          </cell>
          <cell r="R352" t="str">
            <v>PALLET RENT DOUBLE FACE</v>
          </cell>
          <cell r="S352" t="str">
            <v>2050350280</v>
          </cell>
        </row>
        <row r="353">
          <cell r="L353">
            <v>6008139936</v>
          </cell>
          <cell r="M353" t="str">
            <v>10169933</v>
          </cell>
          <cell r="N353" t="str">
            <v>S21102803771/H110396D/ZK/1/03</v>
          </cell>
          <cell r="O353" t="str">
            <v>YPS/N9374WE/AGUS D</v>
          </cell>
          <cell r="P353" t="str">
            <v>PT. LIVIA MANDIRI SEJATI</v>
          </cell>
          <cell r="Q353" t="str">
            <v>PT. LIVIA MANDIRI SEJATI</v>
          </cell>
          <cell r="R353" t="str">
            <v>EMPTY BOTTLE AQUA 5 GALLON</v>
          </cell>
          <cell r="S353" t="str">
            <v>2050350281</v>
          </cell>
        </row>
        <row r="354">
          <cell r="L354">
            <v>6008139936</v>
          </cell>
          <cell r="M354" t="str">
            <v>10169933</v>
          </cell>
          <cell r="N354" t="str">
            <v>S21102803771/H110396D/ZK/1/03</v>
          </cell>
          <cell r="O354" t="str">
            <v>YPS/N9374WE/AGUS D</v>
          </cell>
          <cell r="P354" t="str">
            <v>PT. LIVIA MANDIRI SEJATI</v>
          </cell>
          <cell r="Q354" t="str">
            <v>PT. LIVIA MANDIRI SEJATI</v>
          </cell>
          <cell r="R354" t="str">
            <v>EMPTY BOTTLE AQUA 5 GALLON</v>
          </cell>
          <cell r="S354" t="str">
            <v>2050350281</v>
          </cell>
        </row>
        <row r="355">
          <cell r="L355">
            <v>6008139936</v>
          </cell>
          <cell r="M355" t="str">
            <v>10169743</v>
          </cell>
          <cell r="N355" t="str">
            <v>S21102803771/H110396D/ZK/1/03</v>
          </cell>
          <cell r="O355" t="str">
            <v>YPS/N9374WE/AGUS D</v>
          </cell>
          <cell r="P355" t="str">
            <v>PT. LIVIA MANDIRI SEJATI</v>
          </cell>
          <cell r="Q355" t="str">
            <v>PT. LIVIA MANDIRI SEJATI</v>
          </cell>
          <cell r="R355" t="str">
            <v>JUG RACK</v>
          </cell>
          <cell r="S355" t="str">
            <v>2050350281</v>
          </cell>
        </row>
        <row r="356">
          <cell r="L356">
            <v>6008139936</v>
          </cell>
          <cell r="M356" t="str">
            <v>74559</v>
          </cell>
          <cell r="N356" t="str">
            <v>S21102803771/H110396D/ZK/1/03</v>
          </cell>
          <cell r="O356" t="str">
            <v>YPS/N9374WE/AGUS D</v>
          </cell>
          <cell r="P356" t="str">
            <v>PT. LIVIA MANDIRI SEJATI</v>
          </cell>
          <cell r="Q356" t="str">
            <v>PT. LIVIA MANDIRI SEJATI</v>
          </cell>
          <cell r="R356" t="str">
            <v>5 GALLON AQUA LOCAL</v>
          </cell>
          <cell r="S356" t="str">
            <v>2050350281</v>
          </cell>
        </row>
        <row r="357">
          <cell r="L357">
            <v>6008137878</v>
          </cell>
          <cell r="M357" t="str">
            <v>10169933</v>
          </cell>
          <cell r="N357" t="str">
            <v>S21102803790/H110391D/IS/1/03</v>
          </cell>
          <cell r="O357" t="str">
            <v>YPS/N8507UV/KHOTIB</v>
          </cell>
          <cell r="P357" t="str">
            <v>PT. LIVIA MANDIRI SEJATI</v>
          </cell>
          <cell r="Q357" t="str">
            <v>PT. LIVIA MANDIRI SEJATI</v>
          </cell>
          <cell r="R357" t="str">
            <v>EMPTY BOTTLE AQUA 5 GALLON</v>
          </cell>
          <cell r="S357" t="str">
            <v>2050350281</v>
          </cell>
        </row>
        <row r="358">
          <cell r="L358">
            <v>6008137878</v>
          </cell>
          <cell r="M358" t="str">
            <v>10169933</v>
          </cell>
          <cell r="N358" t="str">
            <v>S21102803790/H110391D/IS/1/03</v>
          </cell>
          <cell r="O358" t="str">
            <v>YPS/N8507UV/KHOTIB</v>
          </cell>
          <cell r="P358" t="str">
            <v>PT. LIVIA MANDIRI SEJATI</v>
          </cell>
          <cell r="Q358" t="str">
            <v>PT. LIVIA MANDIRI SEJATI</v>
          </cell>
          <cell r="R358" t="str">
            <v>EMPTY BOTTLE AQUA 5 GALLON</v>
          </cell>
          <cell r="S358" t="str">
            <v>2050350281</v>
          </cell>
        </row>
        <row r="359">
          <cell r="L359">
            <v>6008137878</v>
          </cell>
          <cell r="M359" t="str">
            <v>10169743</v>
          </cell>
          <cell r="N359" t="str">
            <v>S21102803790/H110391D/IS/1/03</v>
          </cell>
          <cell r="O359" t="str">
            <v>YPS/N8507UV/KHOTIB</v>
          </cell>
          <cell r="P359" t="str">
            <v>PT. LIVIA MANDIRI SEJATI</v>
          </cell>
          <cell r="Q359" t="str">
            <v>PT. LIVIA MANDIRI SEJATI</v>
          </cell>
          <cell r="R359" t="str">
            <v>JUG RACK</v>
          </cell>
          <cell r="S359" t="str">
            <v>2050350281</v>
          </cell>
        </row>
        <row r="360">
          <cell r="L360">
            <v>6008137878</v>
          </cell>
          <cell r="M360" t="str">
            <v>74559</v>
          </cell>
          <cell r="N360" t="str">
            <v>S21102803790/H110391D/IS/1/03</v>
          </cell>
          <cell r="O360" t="str">
            <v>YPS/N8507UV/KHOTIB</v>
          </cell>
          <cell r="P360" t="str">
            <v>PT. LIVIA MANDIRI SEJATI</v>
          </cell>
          <cell r="Q360" t="str">
            <v>PT. LIVIA MANDIRI SEJATI</v>
          </cell>
          <cell r="R360" t="str">
            <v>5 GALLON AQUA LOCAL</v>
          </cell>
          <cell r="S360" t="str">
            <v>2050350281</v>
          </cell>
        </row>
        <row r="361">
          <cell r="L361">
            <v>6008150480</v>
          </cell>
          <cell r="M361" t="str">
            <v>10169933</v>
          </cell>
          <cell r="N361" t="str">
            <v>S21102903710/H1105112C/EF/2/05</v>
          </cell>
          <cell r="O361" t="str">
            <v>YPS/N8281UR/MUSTAFA</v>
          </cell>
          <cell r="P361" t="str">
            <v>PT. LIVIA MANDIRI SEJATI</v>
          </cell>
          <cell r="Q361" t="str">
            <v>PT. LIVIA MANDIRI SEJATI</v>
          </cell>
          <cell r="R361" t="str">
            <v>EMPTY BOTTLE AQUA 5 GALLON</v>
          </cell>
          <cell r="S361" t="str">
            <v>2050350281</v>
          </cell>
        </row>
        <row r="362">
          <cell r="L362">
            <v>6008150480</v>
          </cell>
          <cell r="M362" t="str">
            <v>10169933</v>
          </cell>
          <cell r="N362" t="str">
            <v>S21102903710/H1105112C/EF/2/05</v>
          </cell>
          <cell r="O362" t="str">
            <v>YPS/N8281UR/MUSTAFA</v>
          </cell>
          <cell r="P362" t="str">
            <v>PT. LIVIA MANDIRI SEJATI</v>
          </cell>
          <cell r="Q362" t="str">
            <v>PT. LIVIA MANDIRI SEJATI</v>
          </cell>
          <cell r="R362" t="str">
            <v>EMPTY BOTTLE AQUA 5 GALLON</v>
          </cell>
          <cell r="S362" t="str">
            <v>2050350281</v>
          </cell>
        </row>
        <row r="363">
          <cell r="L363">
            <v>6008150480</v>
          </cell>
          <cell r="M363" t="str">
            <v>74559</v>
          </cell>
          <cell r="N363" t="str">
            <v>S21102903710/H1105112C/EF/2/05</v>
          </cell>
          <cell r="O363" t="str">
            <v>YPS/N8281UR/MUSTAFA</v>
          </cell>
          <cell r="P363" t="str">
            <v>PT. LIVIA MANDIRI SEJATI</v>
          </cell>
          <cell r="Q363" t="str">
            <v>PT. LIVIA MANDIRI SEJATI</v>
          </cell>
          <cell r="R363" t="str">
            <v>5 GALLON AQUA LOCAL</v>
          </cell>
          <cell r="S363" t="str">
            <v>2050350281</v>
          </cell>
        </row>
        <row r="364">
          <cell r="L364">
            <v>6008147794</v>
          </cell>
          <cell r="M364" t="str">
            <v>10169933</v>
          </cell>
          <cell r="N364" t="str">
            <v>S21102803732/H1105127B/AS/2/05</v>
          </cell>
          <cell r="O364" t="str">
            <v>YPS/N8261UR/SOLIHIN</v>
          </cell>
          <cell r="P364" t="str">
            <v>PT. LIVIA MANDIRI SEJATI</v>
          </cell>
          <cell r="Q364" t="str">
            <v>PT. LIVIA MANDIRI SEJATI</v>
          </cell>
          <cell r="R364" t="str">
            <v>EMPTY BOTTLE AQUA 5 GALLON</v>
          </cell>
          <cell r="S364" t="str">
            <v>2050350281</v>
          </cell>
        </row>
        <row r="365">
          <cell r="L365">
            <v>6008147794</v>
          </cell>
          <cell r="M365" t="str">
            <v>10169933</v>
          </cell>
          <cell r="N365" t="str">
            <v>S21102803732/H1105127B/AS/2/05</v>
          </cell>
          <cell r="O365" t="str">
            <v>YPS/N8261UR/SOLIHIN</v>
          </cell>
          <cell r="P365" t="str">
            <v>PT. LIVIA MANDIRI SEJATI</v>
          </cell>
          <cell r="Q365" t="str">
            <v>PT. LIVIA MANDIRI SEJATI</v>
          </cell>
          <cell r="R365" t="str">
            <v>EMPTY BOTTLE AQUA 5 GALLON</v>
          </cell>
          <cell r="S365" t="str">
            <v>2050350281</v>
          </cell>
        </row>
        <row r="366">
          <cell r="L366">
            <v>6008147794</v>
          </cell>
          <cell r="M366" t="str">
            <v>74559</v>
          </cell>
          <cell r="N366" t="str">
            <v>S21102803732/H1105127B/AS/2/05</v>
          </cell>
          <cell r="O366" t="str">
            <v>YPS/N8261UR/SOLIHIN</v>
          </cell>
          <cell r="P366" t="str">
            <v>PT. LIVIA MANDIRI SEJATI</v>
          </cell>
          <cell r="Q366" t="str">
            <v>PT. LIVIA MANDIRI SEJATI</v>
          </cell>
          <cell r="R366" t="str">
            <v>5 GALLON AQUA LOCAL</v>
          </cell>
          <cell r="S366" t="str">
            <v>2050350281</v>
          </cell>
        </row>
        <row r="367">
          <cell r="L367">
            <v>6008150412</v>
          </cell>
          <cell r="M367" t="str">
            <v>10169749</v>
          </cell>
          <cell r="N367" t="str">
            <v>R.148588</v>
          </cell>
          <cell r="O367" t="str">
            <v>YPS/L9693US/IRKHAM</v>
          </cell>
          <cell r="P367" t="str">
            <v>PT. LIVIA MANDIRI SEJATI</v>
          </cell>
          <cell r="Q367" t="str">
            <v>PT. LIVIA MANDIRI SEJATI</v>
          </cell>
          <cell r="R367" t="str">
            <v>PALLET RENT DOUBLE FACE</v>
          </cell>
          <cell r="S367" t="str">
            <v>2050350280</v>
          </cell>
        </row>
        <row r="368">
          <cell r="L368">
            <v>6008139663</v>
          </cell>
          <cell r="M368" t="str">
            <v>10169749</v>
          </cell>
          <cell r="N368" t="str">
            <v>H/R.152938</v>
          </cell>
          <cell r="O368" t="str">
            <v>YPS/N8610UV/SUGIONO</v>
          </cell>
          <cell r="P368" t="str">
            <v>PT. LIVIA MANDIRI SEJATI</v>
          </cell>
          <cell r="Q368" t="str">
            <v>PT. LIVIA MANDIRI SEJATI</v>
          </cell>
          <cell r="R368" t="str">
            <v>PALLET RENT DOUBLE FACE</v>
          </cell>
          <cell r="S368" t="str">
            <v>2050350280</v>
          </cell>
        </row>
        <row r="369">
          <cell r="L369">
            <v>6008144169</v>
          </cell>
          <cell r="M369" t="str">
            <v>10169749</v>
          </cell>
          <cell r="N369" t="str">
            <v>R148554</v>
          </cell>
          <cell r="O369" t="str">
            <v>YPS/N8511UV/AGUS T</v>
          </cell>
          <cell r="P369" t="str">
            <v>PT. LIVIA MANDIRI SEJATI</v>
          </cell>
          <cell r="Q369" t="str">
            <v>PT. LIVIA MANDIRI SEJATI</v>
          </cell>
          <cell r="R369" t="str">
            <v>PALLET RENT DOUBLE FACE</v>
          </cell>
          <cell r="S369" t="str">
            <v>2050350280</v>
          </cell>
        </row>
        <row r="370">
          <cell r="L370">
            <v>6008141973</v>
          </cell>
          <cell r="M370" t="str">
            <v>10169749</v>
          </cell>
          <cell r="N370" t="str">
            <v>R159466</v>
          </cell>
          <cell r="O370" t="str">
            <v>YPS/N9961UW/NOVAN</v>
          </cell>
          <cell r="P370" t="str">
            <v>PT. LIVIA MANDIRI SEJATI</v>
          </cell>
          <cell r="Q370" t="str">
            <v>PT. LIVIA MANDIRI SEJATI</v>
          </cell>
          <cell r="R370" t="str">
            <v>PALLET RENT DOUBLE FACE</v>
          </cell>
          <cell r="S370" t="str">
            <v>2050350280</v>
          </cell>
        </row>
        <row r="371">
          <cell r="L371">
            <v>6008145724</v>
          </cell>
          <cell r="M371" t="str">
            <v>10169933</v>
          </cell>
          <cell r="N371" t="str">
            <v>S21102803756/H1104110D/IS/1/04</v>
          </cell>
          <cell r="O371" t="str">
            <v>YPS/N8507UV/KHOTIB</v>
          </cell>
          <cell r="P371" t="str">
            <v>PT. LIVIA MANDIRI SEJATI</v>
          </cell>
          <cell r="Q371" t="str">
            <v>PT. LIVIA MANDIRI SEJATI</v>
          </cell>
          <cell r="R371" t="str">
            <v>EMPTY BOTTLE AQUA 5 GALLON</v>
          </cell>
          <cell r="S371" t="str">
            <v>2050350281</v>
          </cell>
        </row>
        <row r="372">
          <cell r="L372">
            <v>6008145724</v>
          </cell>
          <cell r="M372" t="str">
            <v>10169933</v>
          </cell>
          <cell r="N372" t="str">
            <v>S21102803756/H1104110D/IS/1/04</v>
          </cell>
          <cell r="O372" t="str">
            <v>YPS/N8507UV/KHOTIB</v>
          </cell>
          <cell r="P372" t="str">
            <v>PT. LIVIA MANDIRI SEJATI</v>
          </cell>
          <cell r="Q372" t="str">
            <v>PT. LIVIA MANDIRI SEJATI</v>
          </cell>
          <cell r="R372" t="str">
            <v>EMPTY BOTTLE AQUA 5 GALLON</v>
          </cell>
          <cell r="S372" t="str">
            <v>2050350281</v>
          </cell>
        </row>
        <row r="373">
          <cell r="L373">
            <v>6008145724</v>
          </cell>
          <cell r="M373" t="str">
            <v>10169743</v>
          </cell>
          <cell r="N373" t="str">
            <v>S21102803756/H1104110D/IS/1/04</v>
          </cell>
          <cell r="O373" t="str">
            <v>YPS/N8507UV/KHOTIB</v>
          </cell>
          <cell r="P373" t="str">
            <v>PT. LIVIA MANDIRI SEJATI</v>
          </cell>
          <cell r="Q373" t="str">
            <v>PT. LIVIA MANDIRI SEJATI</v>
          </cell>
          <cell r="R373" t="str">
            <v>JUG RACK</v>
          </cell>
          <cell r="S373" t="str">
            <v>2050350281</v>
          </cell>
        </row>
        <row r="374">
          <cell r="L374">
            <v>6008145724</v>
          </cell>
          <cell r="M374" t="str">
            <v>74559</v>
          </cell>
          <cell r="N374" t="str">
            <v>S21102803756/H1104110D/IS/1/04</v>
          </cell>
          <cell r="O374" t="str">
            <v>YPS/N8507UV/KHOTIB</v>
          </cell>
          <cell r="P374" t="str">
            <v>PT. LIVIA MANDIRI SEJATI</v>
          </cell>
          <cell r="Q374" t="str">
            <v>PT. LIVIA MANDIRI SEJATI</v>
          </cell>
          <cell r="R374" t="str">
            <v>5 GALLON AQUA LOCAL</v>
          </cell>
          <cell r="S374" t="str">
            <v>2050350281</v>
          </cell>
        </row>
        <row r="375">
          <cell r="L375">
            <v>6008155068</v>
          </cell>
          <cell r="M375" t="str">
            <v>10169749</v>
          </cell>
          <cell r="N375" t="str">
            <v>R.148962</v>
          </cell>
          <cell r="O375" t="str">
            <v>YPS/N9965UV/FAIZIN</v>
          </cell>
          <cell r="P375" t="str">
            <v>PT. LIVIA MANDIRI SEJATI</v>
          </cell>
          <cell r="Q375" t="str">
            <v>PT. LIVIA MANDIRI SEJATI</v>
          </cell>
          <cell r="R375" t="str">
            <v>PALLET RENT DOUBLE FACE</v>
          </cell>
          <cell r="S375" t="str">
            <v>2050350280</v>
          </cell>
        </row>
        <row r="376">
          <cell r="L376">
            <v>6008141343</v>
          </cell>
          <cell r="M376" t="str">
            <v>10169933</v>
          </cell>
          <cell r="N376" t="str">
            <v>S21102803774/H1103206B/EL/3/03</v>
          </cell>
          <cell r="O376" t="str">
            <v>YPS/N8266UW/SAKUT</v>
          </cell>
          <cell r="P376" t="str">
            <v>PT. LIVIA MANDIRI SEJATI</v>
          </cell>
          <cell r="Q376" t="str">
            <v>PT. LIVIA MANDIRI SEJATI</v>
          </cell>
          <cell r="R376" t="str">
            <v>EMPTY BOTTLE AQUA 5 GALLON</v>
          </cell>
          <cell r="S376" t="str">
            <v>2050350281</v>
          </cell>
        </row>
        <row r="377">
          <cell r="L377">
            <v>6008141343</v>
          </cell>
          <cell r="M377" t="str">
            <v>10169933</v>
          </cell>
          <cell r="N377" t="str">
            <v>S21102803774/H1103206B/EL/3/03</v>
          </cell>
          <cell r="O377" t="str">
            <v>YPS/N8266UW/SAKUT</v>
          </cell>
          <cell r="P377" t="str">
            <v>PT. LIVIA MANDIRI SEJATI</v>
          </cell>
          <cell r="Q377" t="str">
            <v>PT. LIVIA MANDIRI SEJATI</v>
          </cell>
          <cell r="R377" t="str">
            <v>EMPTY BOTTLE AQUA 5 GALLON</v>
          </cell>
          <cell r="S377" t="str">
            <v>2050350281</v>
          </cell>
        </row>
        <row r="378">
          <cell r="L378">
            <v>6008141343</v>
          </cell>
          <cell r="M378" t="str">
            <v>74559</v>
          </cell>
          <cell r="N378" t="str">
            <v>S21102803774/H1103206B/EL/3/03</v>
          </cell>
          <cell r="O378" t="str">
            <v>YPS/N8266UW/SAKUT</v>
          </cell>
          <cell r="P378" t="str">
            <v>PT. LIVIA MANDIRI SEJATI</v>
          </cell>
          <cell r="Q378" t="str">
            <v>PT. LIVIA MANDIRI SEJATI</v>
          </cell>
          <cell r="R378" t="str">
            <v>5 GALLON AQUA LOCAL</v>
          </cell>
          <cell r="S378" t="str">
            <v>2050350281</v>
          </cell>
        </row>
        <row r="379">
          <cell r="L379">
            <v>6008143507</v>
          </cell>
          <cell r="M379" t="str">
            <v>10169933</v>
          </cell>
          <cell r="N379" t="str">
            <v>S21102903721/H1104111B/BK/1/04</v>
          </cell>
          <cell r="O379" t="str">
            <v>YPS/N8863UQ/EKO</v>
          </cell>
          <cell r="P379" t="str">
            <v>PT. LIVIA MANDIRI SEJATI</v>
          </cell>
          <cell r="Q379" t="str">
            <v>PT. LIVIA MANDIRI SEJATI</v>
          </cell>
          <cell r="R379" t="str">
            <v>EMPTY BOTTLE AQUA 5 GALLON</v>
          </cell>
          <cell r="S379" t="str">
            <v>2050350281</v>
          </cell>
        </row>
        <row r="380">
          <cell r="L380">
            <v>6008143507</v>
          </cell>
          <cell r="M380" t="str">
            <v>10169933</v>
          </cell>
          <cell r="N380" t="str">
            <v>S21102903721/H1104111B/BK/1/04</v>
          </cell>
          <cell r="O380" t="str">
            <v>YPS/N8863UQ/EKO</v>
          </cell>
          <cell r="P380" t="str">
            <v>PT. LIVIA MANDIRI SEJATI</v>
          </cell>
          <cell r="Q380" t="str">
            <v>PT. LIVIA MANDIRI SEJATI</v>
          </cell>
          <cell r="R380" t="str">
            <v>EMPTY BOTTLE AQUA 5 GALLON</v>
          </cell>
          <cell r="S380" t="str">
            <v>2050350281</v>
          </cell>
        </row>
        <row r="381">
          <cell r="L381">
            <v>6008143507</v>
          </cell>
          <cell r="M381" t="str">
            <v>74559</v>
          </cell>
          <cell r="N381" t="str">
            <v>S21102903721/H1104111B/BK/1/04</v>
          </cell>
          <cell r="O381" t="str">
            <v>YPS/N8863UQ/EKO</v>
          </cell>
          <cell r="P381" t="str">
            <v>PT. LIVIA MANDIRI SEJATI</v>
          </cell>
          <cell r="Q381" t="str">
            <v>PT. LIVIA MANDIRI SEJATI</v>
          </cell>
          <cell r="R381" t="str">
            <v>5 GALLON AQUA LOCAL</v>
          </cell>
          <cell r="S381" t="str">
            <v>2050350281</v>
          </cell>
        </row>
        <row r="382">
          <cell r="L382">
            <v>6008146010</v>
          </cell>
          <cell r="M382" t="str">
            <v>10169933</v>
          </cell>
          <cell r="N382" t="str">
            <v>S21102803754/H1104119D/AS/2/04</v>
          </cell>
          <cell r="O382" t="str">
            <v>YPS/L9358UZ/MATALI</v>
          </cell>
          <cell r="P382" t="str">
            <v>PT. LIVIA MANDIRI SEJATI</v>
          </cell>
          <cell r="Q382" t="str">
            <v>PT. LIVIA MANDIRI SEJATI</v>
          </cell>
          <cell r="R382" t="str">
            <v>EMPTY BOTTLE AQUA 5 GALLON</v>
          </cell>
          <cell r="S382" t="str">
            <v>2050350281</v>
          </cell>
        </row>
        <row r="383">
          <cell r="L383">
            <v>6008146010</v>
          </cell>
          <cell r="M383" t="str">
            <v>10169933</v>
          </cell>
          <cell r="N383" t="str">
            <v>S21102803754/H1104119D/AS/2/04</v>
          </cell>
          <cell r="O383" t="str">
            <v>YPS/L9358UZ/MATALI</v>
          </cell>
          <cell r="P383" t="str">
            <v>PT. LIVIA MANDIRI SEJATI</v>
          </cell>
          <cell r="Q383" t="str">
            <v>PT. LIVIA MANDIRI SEJATI</v>
          </cell>
          <cell r="R383" t="str">
            <v>EMPTY BOTTLE AQUA 5 GALLON</v>
          </cell>
          <cell r="S383" t="str">
            <v>2050350281</v>
          </cell>
        </row>
        <row r="384">
          <cell r="L384">
            <v>6008146010</v>
          </cell>
          <cell r="M384" t="str">
            <v>10169743</v>
          </cell>
          <cell r="N384" t="str">
            <v>S21102803754/H1104119D/AS/2/04</v>
          </cell>
          <cell r="O384" t="str">
            <v>YPS/L9358UZ/MATALI</v>
          </cell>
          <cell r="P384" t="str">
            <v>PT. LIVIA MANDIRI SEJATI</v>
          </cell>
          <cell r="Q384" t="str">
            <v>PT. LIVIA MANDIRI SEJATI</v>
          </cell>
          <cell r="R384" t="str">
            <v>JUG RACK</v>
          </cell>
          <cell r="S384" t="str">
            <v>2050350281</v>
          </cell>
        </row>
        <row r="385">
          <cell r="L385">
            <v>6008146010</v>
          </cell>
          <cell r="M385" t="str">
            <v>74559</v>
          </cell>
          <cell r="N385" t="str">
            <v>S21102803754/H1104119D/AS/2/04</v>
          </cell>
          <cell r="O385" t="str">
            <v>YPS/L9358UZ/MATALI</v>
          </cell>
          <cell r="P385" t="str">
            <v>PT. LIVIA MANDIRI SEJATI</v>
          </cell>
          <cell r="Q385" t="str">
            <v>PT. LIVIA MANDIRI SEJATI</v>
          </cell>
          <cell r="R385" t="str">
            <v>5 GALLON AQUA LOCAL</v>
          </cell>
          <cell r="S385" t="str">
            <v>2050350281</v>
          </cell>
        </row>
        <row r="386">
          <cell r="L386">
            <v>6008148648</v>
          </cell>
          <cell r="M386" t="str">
            <v>10169933</v>
          </cell>
          <cell r="N386" t="str">
            <v>S21102803722/H1105162D/HD/2/05</v>
          </cell>
          <cell r="O386" t="str">
            <v>YPS/L8177UT/AGUS S</v>
          </cell>
          <cell r="P386" t="str">
            <v>PT. LIVIA MANDIRI SEJATI</v>
          </cell>
          <cell r="Q386" t="str">
            <v>PT. LIVIA MANDIRI SEJATI</v>
          </cell>
          <cell r="R386" t="str">
            <v>EMPTY BOTTLE AQUA 5 GALLON</v>
          </cell>
          <cell r="S386" t="str">
            <v>2050350281</v>
          </cell>
        </row>
        <row r="387">
          <cell r="L387">
            <v>6008148648</v>
          </cell>
          <cell r="M387" t="str">
            <v>10169933</v>
          </cell>
          <cell r="N387" t="str">
            <v>S21102803722/H1105162D/HD/2/05</v>
          </cell>
          <cell r="O387" t="str">
            <v>YPS/L8177UT/AGUS S</v>
          </cell>
          <cell r="P387" t="str">
            <v>PT. LIVIA MANDIRI SEJATI</v>
          </cell>
          <cell r="Q387" t="str">
            <v>PT. LIVIA MANDIRI SEJATI</v>
          </cell>
          <cell r="R387" t="str">
            <v>EMPTY BOTTLE AQUA 5 GALLON</v>
          </cell>
          <cell r="S387" t="str">
            <v>2050350281</v>
          </cell>
        </row>
        <row r="388">
          <cell r="L388">
            <v>6008148648</v>
          </cell>
          <cell r="M388" t="str">
            <v>10169743</v>
          </cell>
          <cell r="N388" t="str">
            <v>S21102803722/H1105162D/HD/2/05</v>
          </cell>
          <cell r="O388" t="str">
            <v>YPS/L8177UT/AGUS S</v>
          </cell>
          <cell r="P388" t="str">
            <v>PT. LIVIA MANDIRI SEJATI</v>
          </cell>
          <cell r="Q388" t="str">
            <v>PT. LIVIA MANDIRI SEJATI</v>
          </cell>
          <cell r="R388" t="str">
            <v>JUG RACK</v>
          </cell>
          <cell r="S388" t="str">
            <v>2050350281</v>
          </cell>
        </row>
        <row r="389">
          <cell r="L389">
            <v>6008148648</v>
          </cell>
          <cell r="M389" t="str">
            <v>74559</v>
          </cell>
          <cell r="N389" t="str">
            <v>S21102803722/H1105162D/HD/2/05</v>
          </cell>
          <cell r="O389" t="str">
            <v>YPS/L8177UT/AGUS S</v>
          </cell>
          <cell r="P389" t="str">
            <v>PT. LIVIA MANDIRI SEJATI</v>
          </cell>
          <cell r="Q389" t="str">
            <v>PT. LIVIA MANDIRI SEJATI</v>
          </cell>
          <cell r="R389" t="str">
            <v>5 GALLON AQUA LOCAL</v>
          </cell>
          <cell r="S389" t="str">
            <v>2050350281</v>
          </cell>
        </row>
        <row r="390">
          <cell r="L390">
            <v>6008138980</v>
          </cell>
          <cell r="M390" t="str">
            <v>10169933</v>
          </cell>
          <cell r="N390" t="str">
            <v>S21102803773/H1103139D/AS/2/03</v>
          </cell>
          <cell r="O390" t="str">
            <v>YPS/N8582UN/HASAN</v>
          </cell>
          <cell r="P390" t="str">
            <v>PT. LIVIA MANDIRI SEJATI</v>
          </cell>
          <cell r="Q390" t="str">
            <v>PT. LIVIA MANDIRI SEJATI</v>
          </cell>
          <cell r="R390" t="str">
            <v>EMPTY BOTTLE AQUA 5 GALLON</v>
          </cell>
          <cell r="S390" t="str">
            <v>2050350281</v>
          </cell>
        </row>
        <row r="391">
          <cell r="L391">
            <v>6008138980</v>
          </cell>
          <cell r="M391" t="str">
            <v>10169933</v>
          </cell>
          <cell r="N391" t="str">
            <v>S21102803773/H1103139D/AS/2/03</v>
          </cell>
          <cell r="O391" t="str">
            <v>YPS/N8582UN/HASAN</v>
          </cell>
          <cell r="P391" t="str">
            <v>PT. LIVIA MANDIRI SEJATI</v>
          </cell>
          <cell r="Q391" t="str">
            <v>PT. LIVIA MANDIRI SEJATI</v>
          </cell>
          <cell r="R391" t="str">
            <v>EMPTY BOTTLE AQUA 5 GALLON</v>
          </cell>
          <cell r="S391" t="str">
            <v>2050350281</v>
          </cell>
        </row>
        <row r="392">
          <cell r="L392">
            <v>6008138980</v>
          </cell>
          <cell r="M392" t="str">
            <v>10169743</v>
          </cell>
          <cell r="N392" t="str">
            <v>S21102803773/H1103139D/AS/2/03</v>
          </cell>
          <cell r="O392" t="str">
            <v>YPS/N8582UN/HASAN</v>
          </cell>
          <cell r="P392" t="str">
            <v>PT. LIVIA MANDIRI SEJATI</v>
          </cell>
          <cell r="Q392" t="str">
            <v>PT. LIVIA MANDIRI SEJATI</v>
          </cell>
          <cell r="R392" t="str">
            <v>JUG RACK</v>
          </cell>
          <cell r="S392" t="str">
            <v>2050350281</v>
          </cell>
        </row>
        <row r="393">
          <cell r="L393">
            <v>6008138980</v>
          </cell>
          <cell r="M393" t="str">
            <v>74559</v>
          </cell>
          <cell r="N393" t="str">
            <v>S21102803773/H1103139D/AS/2/03</v>
          </cell>
          <cell r="O393" t="str">
            <v>YPS/N8582UN/HASAN</v>
          </cell>
          <cell r="P393" t="str">
            <v>PT. LIVIA MANDIRI SEJATI</v>
          </cell>
          <cell r="Q393" t="str">
            <v>PT. LIVIA MANDIRI SEJATI</v>
          </cell>
          <cell r="R393" t="str">
            <v>5 GALLON AQUA LOCAL</v>
          </cell>
          <cell r="S393" t="str">
            <v>2050350281</v>
          </cell>
        </row>
        <row r="394">
          <cell r="L394">
            <v>6008150284</v>
          </cell>
          <cell r="M394" t="str">
            <v>10169933</v>
          </cell>
          <cell r="N394" t="str">
            <v>S21102803721/H1105120D/AS/2/05</v>
          </cell>
          <cell r="O394" t="str">
            <v>YPS/N8507UV/DJAMALI</v>
          </cell>
          <cell r="P394" t="str">
            <v>PT. LIVIA MANDIRI SEJATI</v>
          </cell>
          <cell r="Q394" t="str">
            <v>PT. LIVIA MANDIRI SEJATI</v>
          </cell>
          <cell r="R394" t="str">
            <v>EMPTY BOTTLE AQUA 5 GALLON</v>
          </cell>
          <cell r="S394" t="str">
            <v>2050350281</v>
          </cell>
        </row>
        <row r="395">
          <cell r="L395">
            <v>6008150284</v>
          </cell>
          <cell r="M395" t="str">
            <v>10169933</v>
          </cell>
          <cell r="N395" t="str">
            <v>S21102803721/H1105120D/AS/2/05</v>
          </cell>
          <cell r="O395" t="str">
            <v>YPS/N8507UV/DJAMALI</v>
          </cell>
          <cell r="P395" t="str">
            <v>PT. LIVIA MANDIRI SEJATI</v>
          </cell>
          <cell r="Q395" t="str">
            <v>PT. LIVIA MANDIRI SEJATI</v>
          </cell>
          <cell r="R395" t="str">
            <v>EMPTY BOTTLE AQUA 5 GALLON</v>
          </cell>
          <cell r="S395" t="str">
            <v>2050350281</v>
          </cell>
        </row>
        <row r="396">
          <cell r="L396">
            <v>6008150284</v>
          </cell>
          <cell r="M396" t="str">
            <v>10169743</v>
          </cell>
          <cell r="N396" t="str">
            <v>S21102803721/H1105120D/AS/2/05</v>
          </cell>
          <cell r="O396" t="str">
            <v>YPS/N8507UV/DJAMALI</v>
          </cell>
          <cell r="P396" t="str">
            <v>PT. LIVIA MANDIRI SEJATI</v>
          </cell>
          <cell r="Q396" t="str">
            <v>PT. LIVIA MANDIRI SEJATI</v>
          </cell>
          <cell r="R396" t="str">
            <v>JUG RACK</v>
          </cell>
          <cell r="S396" t="str">
            <v>2050350281</v>
          </cell>
        </row>
        <row r="397">
          <cell r="L397">
            <v>6008150284</v>
          </cell>
          <cell r="M397" t="str">
            <v>74559</v>
          </cell>
          <cell r="N397" t="str">
            <v>S21102803721/H1105120D/AS/2/05</v>
          </cell>
          <cell r="O397" t="str">
            <v>YPS/N8507UV/DJAMALI</v>
          </cell>
          <cell r="P397" t="str">
            <v>PT. LIVIA MANDIRI SEJATI</v>
          </cell>
          <cell r="Q397" t="str">
            <v>PT. LIVIA MANDIRI SEJATI</v>
          </cell>
          <cell r="R397" t="str">
            <v>5 GALLON AQUA LOCAL</v>
          </cell>
          <cell r="S397" t="str">
            <v>2050350281</v>
          </cell>
        </row>
        <row r="398">
          <cell r="L398">
            <v>6008146002</v>
          </cell>
          <cell r="M398" t="str">
            <v>10169933</v>
          </cell>
          <cell r="N398" t="str">
            <v>S21102903727/H110483C/IS/1/04</v>
          </cell>
          <cell r="O398" t="str">
            <v>YPS/L9271UF/TAUFIK</v>
          </cell>
          <cell r="P398" t="str">
            <v>PT. LIVIA MANDIRI SEJATI</v>
          </cell>
          <cell r="Q398" t="str">
            <v>PT. LIVIA MANDIRI SEJATI</v>
          </cell>
          <cell r="R398" t="str">
            <v>EMPTY BOTTLE AQUA 5 GALLON</v>
          </cell>
          <cell r="S398" t="str">
            <v>2050350281</v>
          </cell>
        </row>
        <row r="399">
          <cell r="L399">
            <v>6008146002</v>
          </cell>
          <cell r="M399" t="str">
            <v>10169933</v>
          </cell>
          <cell r="N399" t="str">
            <v>S21102903727/H110483C/IS/1/04</v>
          </cell>
          <cell r="O399" t="str">
            <v>YPS/L9271UF/TAUFIK</v>
          </cell>
          <cell r="P399" t="str">
            <v>PT. LIVIA MANDIRI SEJATI</v>
          </cell>
          <cell r="Q399" t="str">
            <v>PT. LIVIA MANDIRI SEJATI</v>
          </cell>
          <cell r="R399" t="str">
            <v>EMPTY BOTTLE AQUA 5 GALLON</v>
          </cell>
          <cell r="S399" t="str">
            <v>2050350281</v>
          </cell>
        </row>
        <row r="400">
          <cell r="L400">
            <v>6008146002</v>
          </cell>
          <cell r="M400" t="str">
            <v>74559</v>
          </cell>
          <cell r="N400" t="str">
            <v>S21102903727/H110483C/IS/1/04</v>
          </cell>
          <cell r="O400" t="str">
            <v>YPS/L9271UF/TAUFIK</v>
          </cell>
          <cell r="P400" t="str">
            <v>PT. LIVIA MANDIRI SEJATI</v>
          </cell>
          <cell r="Q400" t="str">
            <v>PT. LIVIA MANDIRI SEJATI</v>
          </cell>
          <cell r="R400" t="str">
            <v>5 GALLON AQUA LOCAL</v>
          </cell>
          <cell r="S400" t="str">
            <v>2050350281</v>
          </cell>
        </row>
        <row r="401">
          <cell r="L401">
            <v>6008141356</v>
          </cell>
          <cell r="M401" t="str">
            <v>10169933</v>
          </cell>
          <cell r="N401" t="str">
            <v>S21102903726/H1104105A/BK/1/04</v>
          </cell>
          <cell r="O401" t="str">
            <v>YPS/N9883US/RISTANTO</v>
          </cell>
          <cell r="P401" t="str">
            <v>PT. LIVIA MANDIRI SEJATI</v>
          </cell>
          <cell r="Q401" t="str">
            <v>PT. LIVIA MANDIRI SEJATI</v>
          </cell>
          <cell r="R401" t="str">
            <v>EMPTY BOTTLE AQUA 5 GALLON</v>
          </cell>
          <cell r="S401" t="str">
            <v>2050350281</v>
          </cell>
        </row>
        <row r="402">
          <cell r="L402">
            <v>6008141356</v>
          </cell>
          <cell r="M402" t="str">
            <v>10169933</v>
          </cell>
          <cell r="N402" t="str">
            <v>S21102903726/H1104105A/BK/1/04</v>
          </cell>
          <cell r="O402" t="str">
            <v>YPS/N9883US/RISTANTO</v>
          </cell>
          <cell r="P402" t="str">
            <v>PT. LIVIA MANDIRI SEJATI</v>
          </cell>
          <cell r="Q402" t="str">
            <v>PT. LIVIA MANDIRI SEJATI</v>
          </cell>
          <cell r="R402" t="str">
            <v>EMPTY BOTTLE AQUA 5 GALLON</v>
          </cell>
          <cell r="S402" t="str">
            <v>2050350281</v>
          </cell>
        </row>
        <row r="403">
          <cell r="L403">
            <v>6008141356</v>
          </cell>
          <cell r="M403" t="str">
            <v>74559</v>
          </cell>
          <cell r="N403" t="str">
            <v>S21102903726/H1104105A/BK/1/04</v>
          </cell>
          <cell r="O403" t="str">
            <v>YPS/N9883US/RISTANTO</v>
          </cell>
          <cell r="P403" t="str">
            <v>PT. LIVIA MANDIRI SEJATI</v>
          </cell>
          <cell r="Q403" t="str">
            <v>PT. LIVIA MANDIRI SEJATI</v>
          </cell>
          <cell r="R403" t="str">
            <v>5 GALLON AQUA LOCAL</v>
          </cell>
          <cell r="S403" t="str">
            <v>2050350281</v>
          </cell>
        </row>
        <row r="404">
          <cell r="L404">
            <v>6008144822</v>
          </cell>
          <cell r="M404" t="str">
            <v>10169933</v>
          </cell>
          <cell r="N404" t="str">
            <v>S21102803753/H1104118A/EF/2/04</v>
          </cell>
          <cell r="O404" t="str">
            <v>YPS/L9352UZ/SUMANANG</v>
          </cell>
          <cell r="P404" t="str">
            <v>PT. LIVIA MANDIRI SEJATI</v>
          </cell>
          <cell r="Q404" t="str">
            <v>PT. LIVIA MANDIRI SEJATI</v>
          </cell>
          <cell r="R404" t="str">
            <v>EMPTY BOTTLE AQUA 5 GALLON</v>
          </cell>
          <cell r="S404" t="str">
            <v>2050350281</v>
          </cell>
        </row>
        <row r="405">
          <cell r="L405">
            <v>6008144822</v>
          </cell>
          <cell r="M405" t="str">
            <v>10169933</v>
          </cell>
          <cell r="N405" t="str">
            <v>S21102803753/H1104118A/EF/2/04</v>
          </cell>
          <cell r="O405" t="str">
            <v>YPS/L9352UZ/SUMANANG</v>
          </cell>
          <cell r="P405" t="str">
            <v>PT. LIVIA MANDIRI SEJATI</v>
          </cell>
          <cell r="Q405" t="str">
            <v>PT. LIVIA MANDIRI SEJATI</v>
          </cell>
          <cell r="R405" t="str">
            <v>EMPTY BOTTLE AQUA 5 GALLON</v>
          </cell>
          <cell r="S405" t="str">
            <v>2050350281</v>
          </cell>
        </row>
        <row r="406">
          <cell r="L406">
            <v>6008144822</v>
          </cell>
          <cell r="M406" t="str">
            <v>74559</v>
          </cell>
          <cell r="N406" t="str">
            <v>S21102803753/H1104118A/EF/2/04</v>
          </cell>
          <cell r="O406" t="str">
            <v>YPS/L9352UZ/SUMANANG</v>
          </cell>
          <cell r="P406" t="str">
            <v>PT. LIVIA MANDIRI SEJATI</v>
          </cell>
          <cell r="Q406" t="str">
            <v>PT. LIVIA MANDIRI SEJATI</v>
          </cell>
          <cell r="R406" t="str">
            <v>5 GALLON AQUA LOCAL</v>
          </cell>
          <cell r="S406" t="str">
            <v>2050350281</v>
          </cell>
        </row>
        <row r="407">
          <cell r="L407">
            <v>6008144368</v>
          </cell>
          <cell r="M407" t="str">
            <v>10169933</v>
          </cell>
          <cell r="N407" t="str">
            <v>S21102903734/H1103179D/NF/2/03</v>
          </cell>
          <cell r="O407" t="str">
            <v>YPS/L9357UZ/ACHMAD</v>
          </cell>
          <cell r="P407" t="str">
            <v>PT. LIVIA MANDIRI SEJATI</v>
          </cell>
          <cell r="Q407" t="str">
            <v>PT. LIVIA MANDIRI SEJATI</v>
          </cell>
          <cell r="R407" t="str">
            <v>EMPTY BOTTLE AQUA 5 GALLON</v>
          </cell>
          <cell r="S407" t="str">
            <v>2050350281</v>
          </cell>
        </row>
        <row r="408">
          <cell r="L408">
            <v>6008144368</v>
          </cell>
          <cell r="M408" t="str">
            <v>10169933</v>
          </cell>
          <cell r="N408" t="str">
            <v>S21102903734/H1103179D/NF/2/03</v>
          </cell>
          <cell r="O408" t="str">
            <v>YPS/L9357UZ/ACHMAD</v>
          </cell>
          <cell r="P408" t="str">
            <v>PT. LIVIA MANDIRI SEJATI</v>
          </cell>
          <cell r="Q408" t="str">
            <v>PT. LIVIA MANDIRI SEJATI</v>
          </cell>
          <cell r="R408" t="str">
            <v>EMPTY BOTTLE AQUA 5 GALLON</v>
          </cell>
          <cell r="S408" t="str">
            <v>2050350281</v>
          </cell>
        </row>
        <row r="409">
          <cell r="L409">
            <v>6008144368</v>
          </cell>
          <cell r="M409" t="str">
            <v>10169743</v>
          </cell>
          <cell r="N409" t="str">
            <v>S21102903734/H1103179D/NF/2/03</v>
          </cell>
          <cell r="O409" t="str">
            <v>YPS/L9357UZ/ACHMAD</v>
          </cell>
          <cell r="P409" t="str">
            <v>PT. LIVIA MANDIRI SEJATI</v>
          </cell>
          <cell r="Q409" t="str">
            <v>PT. LIVIA MANDIRI SEJATI</v>
          </cell>
          <cell r="R409" t="str">
            <v>JUG RACK</v>
          </cell>
          <cell r="S409" t="str">
            <v>2050350281</v>
          </cell>
        </row>
        <row r="410">
          <cell r="L410">
            <v>6008144368</v>
          </cell>
          <cell r="M410" t="str">
            <v>74559</v>
          </cell>
          <cell r="N410" t="str">
            <v>S21102903734/H1103179D/NF/2/03</v>
          </cell>
          <cell r="O410" t="str">
            <v>YPS/L9357UZ/ACHMAD</v>
          </cell>
          <cell r="P410" t="str">
            <v>PT. LIVIA MANDIRI SEJATI</v>
          </cell>
          <cell r="Q410" t="str">
            <v>PT. LIVIA MANDIRI SEJATI</v>
          </cell>
          <cell r="R410" t="str">
            <v>5 GALLON AQUA LOCAL</v>
          </cell>
          <cell r="S410" t="str">
            <v>2050350281</v>
          </cell>
        </row>
        <row r="411">
          <cell r="L411">
            <v>6008148954</v>
          </cell>
          <cell r="M411" t="str">
            <v>10169933</v>
          </cell>
          <cell r="N411" t="str">
            <v>S21102903705/H1105156D/HD/2/05</v>
          </cell>
          <cell r="O411" t="str">
            <v>YPS/N8527UV/MUHAMMAD</v>
          </cell>
          <cell r="P411" t="str">
            <v>PT. LIVIA MANDIRI SEJATI</v>
          </cell>
          <cell r="Q411" t="str">
            <v>PT. LIVIA MANDIRI SEJATI</v>
          </cell>
          <cell r="R411" t="str">
            <v>EMPTY BOTTLE AQUA 5 GALLON</v>
          </cell>
          <cell r="S411" t="str">
            <v>2050350281</v>
          </cell>
        </row>
        <row r="412">
          <cell r="L412">
            <v>6008148954</v>
          </cell>
          <cell r="M412" t="str">
            <v>10169933</v>
          </cell>
          <cell r="N412" t="str">
            <v>S21102903705/H1105156D/HD/2/05</v>
          </cell>
          <cell r="O412" t="str">
            <v>YPS/N8527UV/MUHAMMAD</v>
          </cell>
          <cell r="P412" t="str">
            <v>PT. LIVIA MANDIRI SEJATI</v>
          </cell>
          <cell r="Q412" t="str">
            <v>PT. LIVIA MANDIRI SEJATI</v>
          </cell>
          <cell r="R412" t="str">
            <v>EMPTY BOTTLE AQUA 5 GALLON</v>
          </cell>
          <cell r="S412" t="str">
            <v>2050350281</v>
          </cell>
        </row>
        <row r="413">
          <cell r="L413">
            <v>6008148954</v>
          </cell>
          <cell r="M413" t="str">
            <v>10169743</v>
          </cell>
          <cell r="N413" t="str">
            <v>S21102903705/H1105156D/HD/2/05</v>
          </cell>
          <cell r="O413" t="str">
            <v>YPS/N8527UV/MUHAMMAD</v>
          </cell>
          <cell r="P413" t="str">
            <v>PT. LIVIA MANDIRI SEJATI</v>
          </cell>
          <cell r="Q413" t="str">
            <v>PT. LIVIA MANDIRI SEJATI</v>
          </cell>
          <cell r="R413" t="str">
            <v>JUG RACK</v>
          </cell>
          <cell r="S413" t="str">
            <v>2050350281</v>
          </cell>
        </row>
        <row r="414">
          <cell r="L414">
            <v>6008148954</v>
          </cell>
          <cell r="M414" t="str">
            <v>74559</v>
          </cell>
          <cell r="N414" t="str">
            <v>S21102903705/H1105156D/HD/2/05</v>
          </cell>
          <cell r="O414" t="str">
            <v>YPS/N8527UV/MUHAMMAD</v>
          </cell>
          <cell r="P414" t="str">
            <v>PT. LIVIA MANDIRI SEJATI</v>
          </cell>
          <cell r="Q414" t="str">
            <v>PT. LIVIA MANDIRI SEJATI</v>
          </cell>
          <cell r="R414" t="str">
            <v>5 GALLON AQUA LOCAL</v>
          </cell>
          <cell r="S414" t="str">
            <v>2050350281</v>
          </cell>
        </row>
        <row r="415">
          <cell r="L415">
            <v>6008142866</v>
          </cell>
          <cell r="M415" t="str">
            <v>10169933</v>
          </cell>
          <cell r="N415" t="str">
            <v>S21102803769/H1103177D/EF/2/03</v>
          </cell>
          <cell r="O415" t="str">
            <v>YPS/N8789UV/SUTOYO</v>
          </cell>
          <cell r="P415" t="str">
            <v>PT. LIVIA MANDIRI SEJATI</v>
          </cell>
          <cell r="Q415" t="str">
            <v>PT. LIVIA MANDIRI SEJATI</v>
          </cell>
          <cell r="R415" t="str">
            <v>EMPTY BOTTLE AQUA 5 GALLON</v>
          </cell>
          <cell r="S415" t="str">
            <v>2050350281</v>
          </cell>
        </row>
        <row r="416">
          <cell r="L416">
            <v>6008142866</v>
          </cell>
          <cell r="M416" t="str">
            <v>10169933</v>
          </cell>
          <cell r="N416" t="str">
            <v>S21102803769/H1103177D/EF/2/03</v>
          </cell>
          <cell r="O416" t="str">
            <v>YPS/N8789UV/SUTOYO</v>
          </cell>
          <cell r="P416" t="str">
            <v>PT. LIVIA MANDIRI SEJATI</v>
          </cell>
          <cell r="Q416" t="str">
            <v>PT. LIVIA MANDIRI SEJATI</v>
          </cell>
          <cell r="R416" t="str">
            <v>EMPTY BOTTLE AQUA 5 GALLON</v>
          </cell>
          <cell r="S416" t="str">
            <v>2050350281</v>
          </cell>
        </row>
        <row r="417">
          <cell r="L417">
            <v>6008142866</v>
          </cell>
          <cell r="M417" t="str">
            <v>10169743</v>
          </cell>
          <cell r="N417" t="str">
            <v>S21102803769/H1103177D/EF/2/03</v>
          </cell>
          <cell r="O417" t="str">
            <v>YPS/N8789UV/SUTOYO</v>
          </cell>
          <cell r="P417" t="str">
            <v>PT. LIVIA MANDIRI SEJATI</v>
          </cell>
          <cell r="Q417" t="str">
            <v>PT. LIVIA MANDIRI SEJATI</v>
          </cell>
          <cell r="R417" t="str">
            <v>JUG RACK</v>
          </cell>
          <cell r="S417" t="str">
            <v>2050350281</v>
          </cell>
        </row>
        <row r="418">
          <cell r="L418">
            <v>6008142866</v>
          </cell>
          <cell r="M418" t="str">
            <v>74559</v>
          </cell>
          <cell r="N418" t="str">
            <v>S21102803769/H1103177D/EF/2/03</v>
          </cell>
          <cell r="O418" t="str">
            <v>YPS/N8789UV/SUTOYO</v>
          </cell>
          <cell r="P418" t="str">
            <v>PT. LIVIA MANDIRI SEJATI</v>
          </cell>
          <cell r="Q418" t="str">
            <v>PT. LIVIA MANDIRI SEJATI</v>
          </cell>
          <cell r="R418" t="str">
            <v>5 GALLON AQUA LOCAL</v>
          </cell>
          <cell r="S418" t="str">
            <v>2050350281</v>
          </cell>
        </row>
        <row r="419">
          <cell r="L419">
            <v>6008144997</v>
          </cell>
          <cell r="M419" t="str">
            <v>10169749</v>
          </cell>
          <cell r="N419" t="str">
            <v>R.148569</v>
          </cell>
          <cell r="O419" t="str">
            <v>YPS/B9731WG/IMAM</v>
          </cell>
          <cell r="P419" t="str">
            <v>PT. LIVIA MANDIRI SEJATI</v>
          </cell>
          <cell r="Q419" t="str">
            <v>PT. LIVIA MANDIRI SEJATI</v>
          </cell>
          <cell r="R419" t="str">
            <v>PALLET RENT DOUBLE FACE</v>
          </cell>
          <cell r="S419" t="str">
            <v>2050350280</v>
          </cell>
        </row>
        <row r="420">
          <cell r="L420">
            <v>6008144095</v>
          </cell>
          <cell r="M420" t="str">
            <v>10169749</v>
          </cell>
          <cell r="N420" t="str">
            <v>R.S21102803655/159463</v>
          </cell>
          <cell r="O420" t="str">
            <v>YPS/L8223UT/SUFYAN</v>
          </cell>
          <cell r="P420" t="str">
            <v>PT. LIVIA MANDIRI SEJATI</v>
          </cell>
          <cell r="Q420" t="str">
            <v>PT. LIVIA MANDIRI SEJATI</v>
          </cell>
          <cell r="R420" t="str">
            <v>PALLET RENT DOUBLE FACE</v>
          </cell>
          <cell r="S420" t="str">
            <v>2050350280</v>
          </cell>
        </row>
        <row r="421">
          <cell r="L421">
            <v>6008148258</v>
          </cell>
          <cell r="M421" t="str">
            <v>10169933</v>
          </cell>
          <cell r="N421" t="str">
            <v>S21102803736/H110531B/HD/3/04</v>
          </cell>
          <cell r="O421" t="str">
            <v>YPS/N8193UW/ZAINUR</v>
          </cell>
          <cell r="P421" t="str">
            <v>PT. LIVIA MANDIRI SEJATI</v>
          </cell>
          <cell r="Q421" t="str">
            <v>PT. LIVIA MANDIRI SEJATI</v>
          </cell>
          <cell r="R421" t="str">
            <v>EMPTY BOTTLE AQUA 5 GALLON</v>
          </cell>
          <cell r="S421" t="str">
            <v>2050350281</v>
          </cell>
        </row>
        <row r="422">
          <cell r="L422">
            <v>6008148258</v>
          </cell>
          <cell r="M422" t="str">
            <v>10169933</v>
          </cell>
          <cell r="N422" t="str">
            <v>S21102803736/H110531B/HD/3/04</v>
          </cell>
          <cell r="O422" t="str">
            <v>YPS/N8193UW/ZAINUR</v>
          </cell>
          <cell r="P422" t="str">
            <v>PT. LIVIA MANDIRI SEJATI</v>
          </cell>
          <cell r="Q422" t="str">
            <v>PT. LIVIA MANDIRI SEJATI</v>
          </cell>
          <cell r="R422" t="str">
            <v>EMPTY BOTTLE AQUA 5 GALLON</v>
          </cell>
          <cell r="S422" t="str">
            <v>2050350281</v>
          </cell>
        </row>
        <row r="423">
          <cell r="L423">
            <v>6008148258</v>
          </cell>
          <cell r="M423" t="str">
            <v>74559</v>
          </cell>
          <cell r="N423" t="str">
            <v>S21102803736/H110531B/HD/3/04</v>
          </cell>
          <cell r="O423" t="str">
            <v>YPS/N8193UW/ZAINUR</v>
          </cell>
          <cell r="P423" t="str">
            <v>PT. LIVIA MANDIRI SEJATI</v>
          </cell>
          <cell r="Q423" t="str">
            <v>PT. LIVIA MANDIRI SEJATI</v>
          </cell>
          <cell r="R423" t="str">
            <v>5 GALLON AQUA LOCAL</v>
          </cell>
          <cell r="S423" t="str">
            <v>2050350281</v>
          </cell>
        </row>
        <row r="424">
          <cell r="L424">
            <v>6008151415</v>
          </cell>
          <cell r="M424" t="str">
            <v>10169933</v>
          </cell>
          <cell r="N424" t="str">
            <v>S21110404148/H1108117D/PY/2/08</v>
          </cell>
          <cell r="O424" t="str">
            <v>YPS/L8177UT/AGUS S</v>
          </cell>
          <cell r="P424" t="str">
            <v>PT. LIVIA MANDIRI SEJATI</v>
          </cell>
          <cell r="Q424" t="str">
            <v>PT. LIVIA MANDIRI SEJATI</v>
          </cell>
          <cell r="R424" t="str">
            <v>EMPTY BOTTLE AQUA 5 GALLON</v>
          </cell>
          <cell r="S424" t="str">
            <v>2050350281</v>
          </cell>
        </row>
        <row r="425">
          <cell r="L425">
            <v>6008151415</v>
          </cell>
          <cell r="M425" t="str">
            <v>10169933</v>
          </cell>
          <cell r="N425" t="str">
            <v>S21110404148/H1108117D/PY/2/08</v>
          </cell>
          <cell r="O425" t="str">
            <v>YPS/L8177UT/AGUS S</v>
          </cell>
          <cell r="P425" t="str">
            <v>PT. LIVIA MANDIRI SEJATI</v>
          </cell>
          <cell r="Q425" t="str">
            <v>PT. LIVIA MANDIRI SEJATI</v>
          </cell>
          <cell r="R425" t="str">
            <v>EMPTY BOTTLE AQUA 5 GALLON</v>
          </cell>
          <cell r="S425" t="str">
            <v>2050350281</v>
          </cell>
        </row>
        <row r="426">
          <cell r="L426">
            <v>6008151415</v>
          </cell>
          <cell r="M426" t="str">
            <v>10169743</v>
          </cell>
          <cell r="N426" t="str">
            <v>S21110404148/H1108117D/PY/2/08</v>
          </cell>
          <cell r="O426" t="str">
            <v>YPS/L8177UT/AGUS S</v>
          </cell>
          <cell r="P426" t="str">
            <v>PT. LIVIA MANDIRI SEJATI</v>
          </cell>
          <cell r="Q426" t="str">
            <v>PT. LIVIA MANDIRI SEJATI</v>
          </cell>
          <cell r="R426" t="str">
            <v>JUG RACK</v>
          </cell>
          <cell r="S426" t="str">
            <v>2050350281</v>
          </cell>
        </row>
        <row r="427">
          <cell r="L427">
            <v>6008151415</v>
          </cell>
          <cell r="M427" t="str">
            <v>74559</v>
          </cell>
          <cell r="N427" t="str">
            <v>S21110404148/H1108117D/PY/2/08</v>
          </cell>
          <cell r="O427" t="str">
            <v>YPS/L8177UT/AGUS S</v>
          </cell>
          <cell r="P427" t="str">
            <v>PT. LIVIA MANDIRI SEJATI</v>
          </cell>
          <cell r="Q427" t="str">
            <v>PT. LIVIA MANDIRI SEJATI</v>
          </cell>
          <cell r="R427" t="str">
            <v>5 GALLON AQUA LOCAL</v>
          </cell>
          <cell r="S427" t="str">
            <v>2050350281</v>
          </cell>
        </row>
        <row r="428">
          <cell r="L428">
            <v>6008148835</v>
          </cell>
          <cell r="M428" t="str">
            <v>10169749</v>
          </cell>
          <cell r="N428" t="str">
            <v>R.148633</v>
          </cell>
          <cell r="O428" t="str">
            <v>YPS/L9348UZ/SULIS B</v>
          </cell>
          <cell r="P428" t="str">
            <v>PT. LIVIA MANDIRI SEJATI</v>
          </cell>
          <cell r="Q428" t="str">
            <v>PT. LIVIA MANDIRI SEJATI</v>
          </cell>
          <cell r="R428" t="str">
            <v>PALLET RENT DOUBLE FACE</v>
          </cell>
          <cell r="S428" t="str">
            <v>2050350280</v>
          </cell>
        </row>
        <row r="429">
          <cell r="L429">
            <v>6008144435</v>
          </cell>
          <cell r="M429" t="str">
            <v>10169933</v>
          </cell>
          <cell r="N429" t="str">
            <v>S21102803762/H110477A/ZK/1/04</v>
          </cell>
          <cell r="O429" t="str">
            <v>YPS/N8814UV/SAKUT</v>
          </cell>
          <cell r="P429" t="str">
            <v>PT. LIVIA MANDIRI SEJATI</v>
          </cell>
          <cell r="Q429" t="str">
            <v>PT. LIVIA MANDIRI SEJATI</v>
          </cell>
          <cell r="R429" t="str">
            <v>EMPTY BOTTLE AQUA 5 GALLON</v>
          </cell>
          <cell r="S429" t="str">
            <v>2050350281</v>
          </cell>
        </row>
        <row r="430">
          <cell r="L430">
            <v>6008144435</v>
          </cell>
          <cell r="M430" t="str">
            <v>10169933</v>
          </cell>
          <cell r="N430" t="str">
            <v>S21102803762/H110477A/ZK/1/04</v>
          </cell>
          <cell r="O430" t="str">
            <v>YPS/N8814UV/SAKUT</v>
          </cell>
          <cell r="P430" t="str">
            <v>PT. LIVIA MANDIRI SEJATI</v>
          </cell>
          <cell r="Q430" t="str">
            <v>PT. LIVIA MANDIRI SEJATI</v>
          </cell>
          <cell r="R430" t="str">
            <v>EMPTY BOTTLE AQUA 5 GALLON</v>
          </cell>
          <cell r="S430" t="str">
            <v>2050350281</v>
          </cell>
        </row>
        <row r="431">
          <cell r="L431">
            <v>6008144435</v>
          </cell>
          <cell r="M431" t="str">
            <v>74559</v>
          </cell>
          <cell r="N431" t="str">
            <v>S21102803762/H110477A/ZK/1/04</v>
          </cell>
          <cell r="O431" t="str">
            <v>YPS/N8814UV/SAKUT</v>
          </cell>
          <cell r="P431" t="str">
            <v>PT. LIVIA MANDIRI SEJATI</v>
          </cell>
          <cell r="Q431" t="str">
            <v>PT. LIVIA MANDIRI SEJATI</v>
          </cell>
          <cell r="R431" t="str">
            <v>5 GALLON AQUA LOCAL</v>
          </cell>
          <cell r="S431" t="str">
            <v>2050350281</v>
          </cell>
        </row>
        <row r="432">
          <cell r="L432">
            <v>6008148644</v>
          </cell>
          <cell r="M432" t="str">
            <v>10169749</v>
          </cell>
          <cell r="N432" t="str">
            <v>H/R.152944</v>
          </cell>
          <cell r="O432" t="str">
            <v>YPS/N8601UV/MAHFUD</v>
          </cell>
          <cell r="P432" t="str">
            <v>PT. LIVIA MANDIRI SEJATI</v>
          </cell>
          <cell r="Q432" t="str">
            <v>PT. LIVIA MANDIRI SEJATI</v>
          </cell>
          <cell r="R432" t="str">
            <v>PALLET RENT DOUBLE FACE</v>
          </cell>
          <cell r="S432" t="str">
            <v>2050350280</v>
          </cell>
        </row>
        <row r="433">
          <cell r="L433">
            <v>6008145876</v>
          </cell>
          <cell r="M433" t="str">
            <v>10169933</v>
          </cell>
          <cell r="N433" t="str">
            <v>S21102803735/H110554A/IS/1/05</v>
          </cell>
          <cell r="O433" t="str">
            <v>YPS/N8274UV/BAKHIN</v>
          </cell>
          <cell r="P433" t="str">
            <v>PT. LIVIA MANDIRI SEJATI</v>
          </cell>
          <cell r="Q433" t="str">
            <v>PT. LIVIA MANDIRI SEJATI</v>
          </cell>
          <cell r="R433" t="str">
            <v>EMPTY BOTTLE AQUA 5 GALLON</v>
          </cell>
          <cell r="S433" t="str">
            <v>2050350281</v>
          </cell>
        </row>
        <row r="434">
          <cell r="L434">
            <v>6008145876</v>
          </cell>
          <cell r="M434" t="str">
            <v>10169933</v>
          </cell>
          <cell r="N434" t="str">
            <v>S21102803735/H110554A/IS/1/05</v>
          </cell>
          <cell r="O434" t="str">
            <v>YPS/N8274UV/BAKHIN</v>
          </cell>
          <cell r="P434" t="str">
            <v>PT. LIVIA MANDIRI SEJATI</v>
          </cell>
          <cell r="Q434" t="str">
            <v>PT. LIVIA MANDIRI SEJATI</v>
          </cell>
          <cell r="R434" t="str">
            <v>EMPTY BOTTLE AQUA 5 GALLON</v>
          </cell>
          <cell r="S434" t="str">
            <v>2050350281</v>
          </cell>
        </row>
        <row r="435">
          <cell r="L435">
            <v>6008145876</v>
          </cell>
          <cell r="M435" t="str">
            <v>74559</v>
          </cell>
          <cell r="N435" t="str">
            <v>S21102803735/H110554A/IS/1/05</v>
          </cell>
          <cell r="O435" t="str">
            <v>YPS/N8274UV/BAKHIN</v>
          </cell>
          <cell r="P435" t="str">
            <v>PT. LIVIA MANDIRI SEJATI</v>
          </cell>
          <cell r="Q435" t="str">
            <v>PT. LIVIA MANDIRI SEJATI</v>
          </cell>
          <cell r="R435" t="str">
            <v>5 GALLON AQUA LOCAL</v>
          </cell>
          <cell r="S435" t="str">
            <v>2050350281</v>
          </cell>
        </row>
        <row r="436">
          <cell r="L436">
            <v>6008132984</v>
          </cell>
          <cell r="M436" t="str">
            <v>10169749</v>
          </cell>
          <cell r="N436" t="str">
            <v>R148622</v>
          </cell>
          <cell r="O436" t="str">
            <v>YPS/L9694UY/NUR ALI</v>
          </cell>
          <cell r="P436" t="str">
            <v>PT. LIVIA MANDIRI SEJATI</v>
          </cell>
          <cell r="Q436" t="str">
            <v>PT. LIVIA MANDIRI SEJATI</v>
          </cell>
          <cell r="R436" t="str">
            <v>PALLET RENT DOUBLE FACE</v>
          </cell>
          <cell r="S436" t="str">
            <v>2050350280</v>
          </cell>
        </row>
        <row r="437">
          <cell r="L437">
            <v>6008147807</v>
          </cell>
          <cell r="M437" t="str">
            <v>10169933</v>
          </cell>
          <cell r="N437" t="str">
            <v>S21102803750/H1104173A/PY/3/04</v>
          </cell>
          <cell r="O437" t="str">
            <v>YPS/N8390UV/ALDY</v>
          </cell>
          <cell r="P437" t="str">
            <v>PT. LIVIA MANDIRI SEJATI</v>
          </cell>
          <cell r="Q437" t="str">
            <v>PT. LIVIA MANDIRI SEJATI</v>
          </cell>
          <cell r="R437" t="str">
            <v>EMPTY BOTTLE AQUA 5 GALLON</v>
          </cell>
          <cell r="S437" t="str">
            <v>2050350281</v>
          </cell>
        </row>
        <row r="438">
          <cell r="L438">
            <v>6008147807</v>
          </cell>
          <cell r="M438" t="str">
            <v>10169933</v>
          </cell>
          <cell r="N438" t="str">
            <v>S21102803750/H1104173A/PY/3/04</v>
          </cell>
          <cell r="O438" t="str">
            <v>YPS/N8390UV/ALDY</v>
          </cell>
          <cell r="P438" t="str">
            <v>PT. LIVIA MANDIRI SEJATI</v>
          </cell>
          <cell r="Q438" t="str">
            <v>PT. LIVIA MANDIRI SEJATI</v>
          </cell>
          <cell r="R438" t="str">
            <v>EMPTY BOTTLE AQUA 5 GALLON</v>
          </cell>
          <cell r="S438" t="str">
            <v>2050350281</v>
          </cell>
        </row>
        <row r="439">
          <cell r="L439">
            <v>6008147807</v>
          </cell>
          <cell r="M439" t="str">
            <v>74559</v>
          </cell>
          <cell r="N439" t="str">
            <v>S21102803750/H1104173A/PY/3/04</v>
          </cell>
          <cell r="O439" t="str">
            <v>YPS/N8390UV/ALDY</v>
          </cell>
          <cell r="P439" t="str">
            <v>PT. LIVIA MANDIRI SEJATI</v>
          </cell>
          <cell r="Q439" t="str">
            <v>PT. LIVIA MANDIRI SEJATI</v>
          </cell>
          <cell r="R439" t="str">
            <v>5 GALLON AQUA LOCAL</v>
          </cell>
          <cell r="S439" t="str">
            <v>2050350281</v>
          </cell>
        </row>
        <row r="440">
          <cell r="L440">
            <v>6008139397</v>
          </cell>
          <cell r="M440" t="str">
            <v>10169933</v>
          </cell>
          <cell r="N440" t="str">
            <v>S21102803758/H1104104B/IS/1/04</v>
          </cell>
          <cell r="O440" t="str">
            <v>YPS/N8544UV/M SLAMET</v>
          </cell>
          <cell r="P440" t="str">
            <v>PT. LIVIA MANDIRI SEJATI</v>
          </cell>
          <cell r="Q440" t="str">
            <v>PT. LIVIA MANDIRI SEJATI</v>
          </cell>
          <cell r="R440" t="str">
            <v>EMPTY BOTTLE AQUA 5 GALLON</v>
          </cell>
          <cell r="S440" t="str">
            <v>2050350281</v>
          </cell>
        </row>
        <row r="441">
          <cell r="L441">
            <v>6008139397</v>
          </cell>
          <cell r="M441" t="str">
            <v>10169933</v>
          </cell>
          <cell r="N441" t="str">
            <v>S21102803758/H1104104B/IS/1/04</v>
          </cell>
          <cell r="O441" t="str">
            <v>YPS/N8544UV/M SLAMET</v>
          </cell>
          <cell r="P441" t="str">
            <v>PT. LIVIA MANDIRI SEJATI</v>
          </cell>
          <cell r="Q441" t="str">
            <v>PT. LIVIA MANDIRI SEJATI</v>
          </cell>
          <cell r="R441" t="str">
            <v>EMPTY BOTTLE AQUA 5 GALLON</v>
          </cell>
          <cell r="S441" t="str">
            <v>2050350281</v>
          </cell>
        </row>
        <row r="442">
          <cell r="L442">
            <v>6008139397</v>
          </cell>
          <cell r="M442" t="str">
            <v>74559</v>
          </cell>
          <cell r="N442" t="str">
            <v>S21102803758/H1104104B/IS/1/04</v>
          </cell>
          <cell r="O442" t="str">
            <v>YPS/N8544UV/M SLAMET</v>
          </cell>
          <cell r="P442" t="str">
            <v>PT. LIVIA MANDIRI SEJATI</v>
          </cell>
          <cell r="Q442" t="str">
            <v>PT. LIVIA MANDIRI SEJATI</v>
          </cell>
          <cell r="R442" t="str">
            <v>5 GALLON AQUA LOCAL</v>
          </cell>
          <cell r="S442" t="str">
            <v>2050350281</v>
          </cell>
        </row>
        <row r="443">
          <cell r="L443">
            <v>6008144753</v>
          </cell>
          <cell r="M443" t="str">
            <v>10169749</v>
          </cell>
          <cell r="N443" t="str">
            <v>R.159462</v>
          </cell>
          <cell r="O443" t="str">
            <v>YPS/N9934UW/SULIS</v>
          </cell>
          <cell r="P443" t="str">
            <v>PT. LIVIA MANDIRI SEJATI</v>
          </cell>
          <cell r="Q443" t="str">
            <v>PT. LIVIA MANDIRI SEJATI</v>
          </cell>
          <cell r="R443" t="str">
            <v>PALLET RENT DOUBLE FACE</v>
          </cell>
          <cell r="S443" t="str">
            <v>2050350280</v>
          </cell>
        </row>
        <row r="444">
          <cell r="L444">
            <v>6008144176</v>
          </cell>
          <cell r="M444" t="str">
            <v>10169749</v>
          </cell>
          <cell r="N444" t="str">
            <v>R.S21102803654/148582</v>
          </cell>
          <cell r="O444" t="str">
            <v>YPS/N9935UW/SUDARSON</v>
          </cell>
          <cell r="P444" t="str">
            <v>PT. LIVIA MANDIRI SEJATI</v>
          </cell>
          <cell r="Q444" t="str">
            <v>PT. LIVIA MANDIRI SEJATI</v>
          </cell>
          <cell r="R444" t="str">
            <v>PALLET RENT DOUBLE FACE</v>
          </cell>
          <cell r="S444" t="str">
            <v>2050350280</v>
          </cell>
        </row>
        <row r="445">
          <cell r="L445">
            <v>6008146105</v>
          </cell>
          <cell r="M445" t="str">
            <v>10169933</v>
          </cell>
          <cell r="N445" t="str">
            <v>S21102903703/H110594D/NF/1/05</v>
          </cell>
          <cell r="O445" t="str">
            <v>YPS/N8789UV/SUTOYO</v>
          </cell>
          <cell r="P445" t="str">
            <v>PT. LIVIA MANDIRI SEJATI</v>
          </cell>
          <cell r="Q445" t="str">
            <v>PT. LIVIA MANDIRI SEJATI</v>
          </cell>
          <cell r="R445" t="str">
            <v>EMPTY BOTTLE AQUA 5 GALLON</v>
          </cell>
          <cell r="S445" t="str">
            <v>2050350281</v>
          </cell>
        </row>
        <row r="446">
          <cell r="L446">
            <v>6008146105</v>
          </cell>
          <cell r="M446" t="str">
            <v>10169933</v>
          </cell>
          <cell r="N446" t="str">
            <v>S21102903703/H110594D/NF/1/05</v>
          </cell>
          <cell r="O446" t="str">
            <v>YPS/N8789UV/SUTOYO</v>
          </cell>
          <cell r="P446" t="str">
            <v>PT. LIVIA MANDIRI SEJATI</v>
          </cell>
          <cell r="Q446" t="str">
            <v>PT. LIVIA MANDIRI SEJATI</v>
          </cell>
          <cell r="R446" t="str">
            <v>EMPTY BOTTLE AQUA 5 GALLON</v>
          </cell>
          <cell r="S446" t="str">
            <v>2050350281</v>
          </cell>
        </row>
        <row r="447">
          <cell r="L447">
            <v>6008146105</v>
          </cell>
          <cell r="M447" t="str">
            <v>10169743</v>
          </cell>
          <cell r="N447" t="str">
            <v>S21102903703/H110594D/NF/1/05</v>
          </cell>
          <cell r="O447" t="str">
            <v>YPS/N8789UV/SUTOYO</v>
          </cell>
          <cell r="P447" t="str">
            <v>PT. LIVIA MANDIRI SEJATI</v>
          </cell>
          <cell r="Q447" t="str">
            <v>PT. LIVIA MANDIRI SEJATI</v>
          </cell>
          <cell r="R447" t="str">
            <v>JUG RACK</v>
          </cell>
          <cell r="S447" t="str">
            <v>2050350281</v>
          </cell>
        </row>
        <row r="448">
          <cell r="L448">
            <v>6008146105</v>
          </cell>
          <cell r="M448" t="str">
            <v>74559</v>
          </cell>
          <cell r="N448" t="str">
            <v>S21102903703/H110594D/NF/1/05</v>
          </cell>
          <cell r="O448" t="str">
            <v>YPS/N8789UV/SUTOYO</v>
          </cell>
          <cell r="P448" t="str">
            <v>PT. LIVIA MANDIRI SEJATI</v>
          </cell>
          <cell r="Q448" t="str">
            <v>PT. LIVIA MANDIRI SEJATI</v>
          </cell>
          <cell r="R448" t="str">
            <v>5 GALLON AQUA LOCAL</v>
          </cell>
          <cell r="S448" t="str">
            <v>2050350281</v>
          </cell>
        </row>
        <row r="449">
          <cell r="L449">
            <v>6008152093</v>
          </cell>
          <cell r="M449" t="str">
            <v>10169933</v>
          </cell>
          <cell r="N449" t="str">
            <v>S21110600002/H1106105D/ZK/1/06</v>
          </cell>
          <cell r="O449" t="str">
            <v>YPS/L9051UX/RAHMAN</v>
          </cell>
          <cell r="P449" t="str">
            <v>PT. LIVIA MANDIRI SEJATI</v>
          </cell>
          <cell r="Q449" t="str">
            <v>PT. LIVIA MANDIRI SEJATI</v>
          </cell>
          <cell r="R449" t="str">
            <v>EMPTY BOTTLE AQUA 5 GALLON</v>
          </cell>
          <cell r="S449" t="str">
            <v>2050350281</v>
          </cell>
        </row>
        <row r="450">
          <cell r="L450">
            <v>6008152093</v>
          </cell>
          <cell r="M450" t="str">
            <v>10169933</v>
          </cell>
          <cell r="N450" t="str">
            <v>S21110600002/H1106105D/ZK/1/06</v>
          </cell>
          <cell r="O450" t="str">
            <v>YPS/L9051UX/RAHMAN</v>
          </cell>
          <cell r="P450" t="str">
            <v>PT. LIVIA MANDIRI SEJATI</v>
          </cell>
          <cell r="Q450" t="str">
            <v>PT. LIVIA MANDIRI SEJATI</v>
          </cell>
          <cell r="R450" t="str">
            <v>EMPTY BOTTLE AQUA 5 GALLON</v>
          </cell>
          <cell r="S450" t="str">
            <v>2050350281</v>
          </cell>
        </row>
        <row r="451">
          <cell r="L451">
            <v>6008152093</v>
          </cell>
          <cell r="M451" t="str">
            <v>10169743</v>
          </cell>
          <cell r="N451" t="str">
            <v>S21110600002/H1106105D/ZK/1/06</v>
          </cell>
          <cell r="O451" t="str">
            <v>YPS/L9051UX/RAHMAN</v>
          </cell>
          <cell r="P451" t="str">
            <v>PT. LIVIA MANDIRI SEJATI</v>
          </cell>
          <cell r="Q451" t="str">
            <v>PT. LIVIA MANDIRI SEJATI</v>
          </cell>
          <cell r="R451" t="str">
            <v>JUG RACK</v>
          </cell>
          <cell r="S451" t="str">
            <v>2050350281</v>
          </cell>
        </row>
        <row r="452">
          <cell r="L452">
            <v>6008152093</v>
          </cell>
          <cell r="M452" t="str">
            <v>74559</v>
          </cell>
          <cell r="N452" t="str">
            <v>S21110600002/H1106105D/ZK/1/06</v>
          </cell>
          <cell r="O452" t="str">
            <v>YPS/L9051UX/RAHMAN</v>
          </cell>
          <cell r="P452" t="str">
            <v>PT. LIVIA MANDIRI SEJATI</v>
          </cell>
          <cell r="Q452" t="str">
            <v>PT. LIVIA MANDIRI SEJATI</v>
          </cell>
          <cell r="R452" t="str">
            <v>5 GALLON AQUA LOCAL</v>
          </cell>
          <cell r="S452" t="str">
            <v>2050350281</v>
          </cell>
        </row>
        <row r="453">
          <cell r="L453">
            <v>6008151695</v>
          </cell>
          <cell r="M453" t="str">
            <v>10169749</v>
          </cell>
          <cell r="N453" t="str">
            <v>R159461</v>
          </cell>
          <cell r="O453" t="str">
            <v>YPS/N9934UW/SULIS</v>
          </cell>
          <cell r="P453" t="str">
            <v>PT. LIVIA MANDIRI SEJATI</v>
          </cell>
          <cell r="Q453" t="str">
            <v>PT. LIVIA MANDIRI SEJATI</v>
          </cell>
          <cell r="R453" t="str">
            <v>PALLET RENT DOUBLE FACE</v>
          </cell>
          <cell r="S453" t="str">
            <v>2050350280</v>
          </cell>
        </row>
        <row r="454">
          <cell r="L454">
            <v>6008147960</v>
          </cell>
          <cell r="M454" t="str">
            <v>10169933</v>
          </cell>
          <cell r="N454" t="str">
            <v>S21102803752/H1104140D/EF/2/04</v>
          </cell>
          <cell r="O454" t="str">
            <v>YPS/N8548UV/GATOT</v>
          </cell>
          <cell r="P454" t="str">
            <v>PT. LIVIA MANDIRI SEJATI</v>
          </cell>
          <cell r="Q454" t="str">
            <v>PT. LIVIA MANDIRI SEJATI</v>
          </cell>
          <cell r="R454" t="str">
            <v>EMPTY BOTTLE AQUA 5 GALLON</v>
          </cell>
          <cell r="S454" t="str">
            <v>2050350281</v>
          </cell>
        </row>
        <row r="455">
          <cell r="L455">
            <v>6008147960</v>
          </cell>
          <cell r="M455" t="str">
            <v>10169933</v>
          </cell>
          <cell r="N455" t="str">
            <v>S21102803752/H1104140D/EF/2/04</v>
          </cell>
          <cell r="O455" t="str">
            <v>YPS/N8548UV/GATOT</v>
          </cell>
          <cell r="P455" t="str">
            <v>PT. LIVIA MANDIRI SEJATI</v>
          </cell>
          <cell r="Q455" t="str">
            <v>PT. LIVIA MANDIRI SEJATI</v>
          </cell>
          <cell r="R455" t="str">
            <v>EMPTY BOTTLE AQUA 5 GALLON</v>
          </cell>
          <cell r="S455" t="str">
            <v>2050350281</v>
          </cell>
        </row>
        <row r="456">
          <cell r="L456">
            <v>6008147960</v>
          </cell>
          <cell r="M456" t="str">
            <v>10169743</v>
          </cell>
          <cell r="N456" t="str">
            <v>S21102803752/H1104140D/EF/2/04</v>
          </cell>
          <cell r="O456" t="str">
            <v>YPS/N8548UV/GATOT</v>
          </cell>
          <cell r="P456" t="str">
            <v>PT. LIVIA MANDIRI SEJATI</v>
          </cell>
          <cell r="Q456" t="str">
            <v>PT. LIVIA MANDIRI SEJATI</v>
          </cell>
          <cell r="R456" t="str">
            <v>JUG RACK</v>
          </cell>
          <cell r="S456" t="str">
            <v>2050350281</v>
          </cell>
        </row>
        <row r="457">
          <cell r="L457">
            <v>6008147960</v>
          </cell>
          <cell r="M457" t="str">
            <v>74559</v>
          </cell>
          <cell r="N457" t="str">
            <v>S21102803752/H1104140D/EF/2/04</v>
          </cell>
          <cell r="O457" t="str">
            <v>YPS/N8548UV/GATOT</v>
          </cell>
          <cell r="P457" t="str">
            <v>PT. LIVIA MANDIRI SEJATI</v>
          </cell>
          <cell r="Q457" t="str">
            <v>PT. LIVIA MANDIRI SEJATI</v>
          </cell>
          <cell r="R457" t="str">
            <v>5 GALLON AQUA LOCAL</v>
          </cell>
          <cell r="S457" t="str">
            <v>2050350281</v>
          </cell>
        </row>
        <row r="458">
          <cell r="L458">
            <v>6008148681</v>
          </cell>
          <cell r="M458" t="str">
            <v>10169749</v>
          </cell>
          <cell r="N458" t="str">
            <v>R148575</v>
          </cell>
          <cell r="O458" t="str">
            <v>YPS/N8545UV/HUMAIDI</v>
          </cell>
          <cell r="P458" t="str">
            <v>PT. LIVIA MANDIRI SEJATI</v>
          </cell>
          <cell r="Q458" t="str">
            <v>PT. LIVIA MANDIRI SEJATI</v>
          </cell>
          <cell r="R458" t="str">
            <v>PALLET RENT DOUBLE FACE</v>
          </cell>
          <cell r="S458" t="str">
            <v>2050350280</v>
          </cell>
        </row>
        <row r="459">
          <cell r="L459">
            <v>6008146363</v>
          </cell>
          <cell r="M459" t="str">
            <v>10169932</v>
          </cell>
          <cell r="N459">
            <v>0</v>
          </cell>
          <cell r="O459">
            <v>0</v>
          </cell>
          <cell r="P459" t="str">
            <v>PT. LIVIA MANDIRI SEJATI</v>
          </cell>
          <cell r="Q459" t="str">
            <v>PT. LIVIA MANDIRI SEJATI</v>
          </cell>
          <cell r="R459" t="str">
            <v>EMPTY BOTTLE VIT 5 GALLON</v>
          </cell>
          <cell r="S459" t="str">
            <v>2050350280</v>
          </cell>
        </row>
        <row r="460">
          <cell r="L460">
            <v>6008146363</v>
          </cell>
          <cell r="M460" t="str">
            <v>10169932</v>
          </cell>
          <cell r="N460">
            <v>0</v>
          </cell>
          <cell r="O460">
            <v>0</v>
          </cell>
          <cell r="P460" t="str">
            <v>PT. LIVIA MANDIRI SEJATI</v>
          </cell>
          <cell r="Q460" t="str">
            <v>PT. LIVIA MANDIRI SEJATI</v>
          </cell>
          <cell r="R460" t="str">
            <v>EMPTY BOTTLE VIT 5 GALLON</v>
          </cell>
          <cell r="S460" t="str">
            <v>2050350280</v>
          </cell>
        </row>
        <row r="461">
          <cell r="L461">
            <v>6008146363</v>
          </cell>
          <cell r="M461" t="str">
            <v>74560</v>
          </cell>
          <cell r="N461">
            <v>0</v>
          </cell>
          <cell r="O461">
            <v>0</v>
          </cell>
          <cell r="P461" t="str">
            <v>PT. LIVIA MANDIRI SEJATI</v>
          </cell>
          <cell r="Q461" t="str">
            <v>PT. LIVIA MANDIRI SEJATI</v>
          </cell>
          <cell r="R461" t="str">
            <v>5 GALLON VIT LOCAL</v>
          </cell>
          <cell r="S461" t="str">
            <v>2050350280</v>
          </cell>
        </row>
        <row r="462">
          <cell r="L462">
            <v>6008147927</v>
          </cell>
          <cell r="M462" t="str">
            <v>10169933</v>
          </cell>
          <cell r="N462" t="str">
            <v>S21102803726/H1105187A/PY/3/05</v>
          </cell>
          <cell r="O462" t="str">
            <v>YPS/N8390UN/ALDY</v>
          </cell>
          <cell r="P462" t="str">
            <v>PT. LIVIA MANDIRI SEJATI</v>
          </cell>
          <cell r="Q462" t="str">
            <v>PT. LIVIA MANDIRI SEJATI</v>
          </cell>
          <cell r="R462" t="str">
            <v>EMPTY BOTTLE AQUA 5 GALLON</v>
          </cell>
          <cell r="S462" t="str">
            <v>2050350281</v>
          </cell>
        </row>
        <row r="463">
          <cell r="L463">
            <v>6008147927</v>
          </cell>
          <cell r="M463" t="str">
            <v>10169933</v>
          </cell>
          <cell r="N463" t="str">
            <v>S21102803726/H1105187A/PY/3/05</v>
          </cell>
          <cell r="O463" t="str">
            <v>YPS/N8390UN/ALDY</v>
          </cell>
          <cell r="P463" t="str">
            <v>PT. LIVIA MANDIRI SEJATI</v>
          </cell>
          <cell r="Q463" t="str">
            <v>PT. LIVIA MANDIRI SEJATI</v>
          </cell>
          <cell r="R463" t="str">
            <v>EMPTY BOTTLE AQUA 5 GALLON</v>
          </cell>
          <cell r="S463" t="str">
            <v>2050350281</v>
          </cell>
        </row>
        <row r="464">
          <cell r="L464">
            <v>6008147927</v>
          </cell>
          <cell r="M464" t="str">
            <v>74559</v>
          </cell>
          <cell r="N464" t="str">
            <v>S21102803726/H1105187A/PY/3/05</v>
          </cell>
          <cell r="O464" t="str">
            <v>YPS/N8390UN/ALDY</v>
          </cell>
          <cell r="P464" t="str">
            <v>PT. LIVIA MANDIRI SEJATI</v>
          </cell>
          <cell r="Q464" t="str">
            <v>PT. LIVIA MANDIRI SEJATI</v>
          </cell>
          <cell r="R464" t="str">
            <v>5 GALLON AQUA LOCAL</v>
          </cell>
          <cell r="S464" t="str">
            <v>2050350281</v>
          </cell>
        </row>
        <row r="465">
          <cell r="L465">
            <v>6008146537</v>
          </cell>
          <cell r="M465" t="str">
            <v>10169933</v>
          </cell>
          <cell r="N465" t="str">
            <v>S21102803746/H1104170A/EL/3/04</v>
          </cell>
          <cell r="O465" t="str">
            <v>YPS/N8522UV/BUDI</v>
          </cell>
          <cell r="P465" t="str">
            <v>PT. LIVIA MANDIRI SEJATI</v>
          </cell>
          <cell r="Q465" t="str">
            <v>PT. LIVIA MANDIRI SEJATI</v>
          </cell>
          <cell r="R465" t="str">
            <v>EMPTY BOTTLE AQUA 5 GALLON</v>
          </cell>
          <cell r="S465" t="str">
            <v>2050350281</v>
          </cell>
        </row>
        <row r="466">
          <cell r="L466">
            <v>6008146537</v>
          </cell>
          <cell r="M466" t="str">
            <v>10169933</v>
          </cell>
          <cell r="N466" t="str">
            <v>S21102803746/H1104170A/EL/3/04</v>
          </cell>
          <cell r="O466" t="str">
            <v>YPS/N8522UV/BUDI</v>
          </cell>
          <cell r="P466" t="str">
            <v>PT. LIVIA MANDIRI SEJATI</v>
          </cell>
          <cell r="Q466" t="str">
            <v>PT. LIVIA MANDIRI SEJATI</v>
          </cell>
          <cell r="R466" t="str">
            <v>EMPTY BOTTLE AQUA 5 GALLON</v>
          </cell>
          <cell r="S466" t="str">
            <v>2050350281</v>
          </cell>
        </row>
        <row r="467">
          <cell r="L467">
            <v>6008146537</v>
          </cell>
          <cell r="M467" t="str">
            <v>74559</v>
          </cell>
          <cell r="N467" t="str">
            <v>S21102803746/H1104170A/EL/3/04</v>
          </cell>
          <cell r="O467" t="str">
            <v>YPS/N8522UV/BUDI</v>
          </cell>
          <cell r="P467" t="str">
            <v>PT. LIVIA MANDIRI SEJATI</v>
          </cell>
          <cell r="Q467" t="str">
            <v>PT. LIVIA MANDIRI SEJATI</v>
          </cell>
          <cell r="R467" t="str">
            <v>5 GALLON AQUA LOCAL</v>
          </cell>
          <cell r="S467" t="str">
            <v>2050350281</v>
          </cell>
        </row>
        <row r="468">
          <cell r="L468">
            <v>6008148153</v>
          </cell>
          <cell r="M468" t="str">
            <v>10169749</v>
          </cell>
          <cell r="N468" t="str">
            <v>R.148679</v>
          </cell>
          <cell r="O468" t="str">
            <v>YPS/L9361UZ/YOYOK</v>
          </cell>
          <cell r="P468" t="str">
            <v>PT. LIVIA MANDIRI SEJATI</v>
          </cell>
          <cell r="Q468" t="str">
            <v>PT. LIVIA MANDIRI SEJATI</v>
          </cell>
          <cell r="R468" t="str">
            <v>PALLET RENT DOUBLE FACE</v>
          </cell>
          <cell r="S468" t="str">
            <v>2050350280</v>
          </cell>
        </row>
        <row r="469">
          <cell r="L469">
            <v>6008151412</v>
          </cell>
          <cell r="M469" t="str">
            <v>10169933</v>
          </cell>
          <cell r="N469" t="str">
            <v>S21110406282/H1108102/HD/2/08</v>
          </cell>
          <cell r="O469" t="str">
            <v>YPS/N8547UV/SOLIKAN</v>
          </cell>
          <cell r="P469" t="str">
            <v>PT. LIVIA MANDIRI SEJATI</v>
          </cell>
          <cell r="Q469" t="str">
            <v>PT. LIVIA MANDIRI SEJATI</v>
          </cell>
          <cell r="R469" t="str">
            <v>EMPTY BOTTLE AQUA 5 GALLON</v>
          </cell>
          <cell r="S469" t="str">
            <v>2050350281</v>
          </cell>
        </row>
        <row r="470">
          <cell r="L470">
            <v>6008151412</v>
          </cell>
          <cell r="M470" t="str">
            <v>10169933</v>
          </cell>
          <cell r="N470" t="str">
            <v>S21110406282/H1108102/HD/2/08</v>
          </cell>
          <cell r="O470" t="str">
            <v>YPS/N8547UV/SOLIKAN</v>
          </cell>
          <cell r="P470" t="str">
            <v>PT. LIVIA MANDIRI SEJATI</v>
          </cell>
          <cell r="Q470" t="str">
            <v>PT. LIVIA MANDIRI SEJATI</v>
          </cell>
          <cell r="R470" t="str">
            <v>EMPTY BOTTLE AQUA 5 GALLON</v>
          </cell>
          <cell r="S470" t="str">
            <v>2050350281</v>
          </cell>
        </row>
        <row r="471">
          <cell r="L471">
            <v>6008151412</v>
          </cell>
          <cell r="M471" t="str">
            <v>74559</v>
          </cell>
          <cell r="N471" t="str">
            <v>S21110406282/H1108102/HD/2/08</v>
          </cell>
          <cell r="O471" t="str">
            <v>YPS/N8547UV/SOLIKAN</v>
          </cell>
          <cell r="P471" t="str">
            <v>PT. LIVIA MANDIRI SEJATI</v>
          </cell>
          <cell r="Q471" t="str">
            <v>PT. LIVIA MANDIRI SEJATI</v>
          </cell>
          <cell r="R471" t="str">
            <v>5 GALLON AQUA LOCAL</v>
          </cell>
          <cell r="S471" t="str">
            <v>2050350281</v>
          </cell>
        </row>
        <row r="472">
          <cell r="L472">
            <v>6008147493</v>
          </cell>
          <cell r="M472" t="str">
            <v>10169933</v>
          </cell>
          <cell r="N472" t="str">
            <v>S21102903717/H11056D/HD/3/04</v>
          </cell>
          <cell r="O472" t="str">
            <v>YPS/L8858UI/ARIP</v>
          </cell>
          <cell r="P472" t="str">
            <v>PT. LIVIA MANDIRI SEJATI</v>
          </cell>
          <cell r="Q472" t="str">
            <v>PT. LIVIA MANDIRI SEJATI</v>
          </cell>
          <cell r="R472" t="str">
            <v>EMPTY BOTTLE AQUA 5 GALLON</v>
          </cell>
          <cell r="S472" t="str">
            <v>2050350281</v>
          </cell>
        </row>
        <row r="473">
          <cell r="L473">
            <v>6008147493</v>
          </cell>
          <cell r="M473" t="str">
            <v>10169933</v>
          </cell>
          <cell r="N473" t="str">
            <v>S21102903717/H11056D/HD/3/04</v>
          </cell>
          <cell r="O473" t="str">
            <v>YPS/L8858UI/ARIP</v>
          </cell>
          <cell r="P473" t="str">
            <v>PT. LIVIA MANDIRI SEJATI</v>
          </cell>
          <cell r="Q473" t="str">
            <v>PT. LIVIA MANDIRI SEJATI</v>
          </cell>
          <cell r="R473" t="str">
            <v>EMPTY BOTTLE AQUA 5 GALLON</v>
          </cell>
          <cell r="S473" t="str">
            <v>2050350281</v>
          </cell>
        </row>
        <row r="474">
          <cell r="L474">
            <v>6008147493</v>
          </cell>
          <cell r="M474" t="str">
            <v>10169743</v>
          </cell>
          <cell r="N474" t="str">
            <v>S21102903717/H11056D/HD/3/04</v>
          </cell>
          <cell r="O474" t="str">
            <v>YPS/L8858UI/ARIP</v>
          </cell>
          <cell r="P474" t="str">
            <v>PT. LIVIA MANDIRI SEJATI</v>
          </cell>
          <cell r="Q474" t="str">
            <v>PT. LIVIA MANDIRI SEJATI</v>
          </cell>
          <cell r="R474" t="str">
            <v>JUG RACK</v>
          </cell>
          <cell r="S474" t="str">
            <v>2050350281</v>
          </cell>
        </row>
        <row r="475">
          <cell r="L475">
            <v>6008147493</v>
          </cell>
          <cell r="M475" t="str">
            <v>74559</v>
          </cell>
          <cell r="N475" t="str">
            <v>S21102903717/H11056D/HD/3/04</v>
          </cell>
          <cell r="O475" t="str">
            <v>YPS/L8858UI/ARIP</v>
          </cell>
          <cell r="P475" t="str">
            <v>PT. LIVIA MANDIRI SEJATI</v>
          </cell>
          <cell r="Q475" t="str">
            <v>PT. LIVIA MANDIRI SEJATI</v>
          </cell>
          <cell r="R475" t="str">
            <v>5 GALLON AQUA LOCAL</v>
          </cell>
          <cell r="S475" t="str">
            <v>2050350281</v>
          </cell>
        </row>
        <row r="476">
          <cell r="L476">
            <v>6008146894</v>
          </cell>
          <cell r="M476" t="str">
            <v>10169933</v>
          </cell>
          <cell r="N476" t="str">
            <v>S21102803737/H110547C/NF/1/05</v>
          </cell>
          <cell r="O476" t="str">
            <v>YPS/L9611UX/RINTO</v>
          </cell>
          <cell r="P476" t="str">
            <v>PT. LIVIA MANDIRI SEJATI</v>
          </cell>
          <cell r="Q476" t="str">
            <v>PT. LIVIA MANDIRI SEJATI</v>
          </cell>
          <cell r="R476" t="str">
            <v>EMPTY BOTTLE AQUA 5 GALLON</v>
          </cell>
          <cell r="S476" t="str">
            <v>2050350281</v>
          </cell>
        </row>
        <row r="477">
          <cell r="L477">
            <v>6008146894</v>
          </cell>
          <cell r="M477" t="str">
            <v>10169933</v>
          </cell>
          <cell r="N477" t="str">
            <v>S21102803737/H110547C/NF/1/05</v>
          </cell>
          <cell r="O477" t="str">
            <v>YPS/L9611UX/RINTO</v>
          </cell>
          <cell r="P477" t="str">
            <v>PT. LIVIA MANDIRI SEJATI</v>
          </cell>
          <cell r="Q477" t="str">
            <v>PT. LIVIA MANDIRI SEJATI</v>
          </cell>
          <cell r="R477" t="str">
            <v>EMPTY BOTTLE AQUA 5 GALLON</v>
          </cell>
          <cell r="S477" t="str">
            <v>2050350281</v>
          </cell>
        </row>
        <row r="478">
          <cell r="L478">
            <v>6008146894</v>
          </cell>
          <cell r="M478" t="str">
            <v>74559</v>
          </cell>
          <cell r="N478" t="str">
            <v>S21102803737/H110547C/NF/1/05</v>
          </cell>
          <cell r="O478" t="str">
            <v>YPS/L9611UX/RINTO</v>
          </cell>
          <cell r="P478" t="str">
            <v>PT. LIVIA MANDIRI SEJATI</v>
          </cell>
          <cell r="Q478" t="str">
            <v>PT. LIVIA MANDIRI SEJATI</v>
          </cell>
          <cell r="R478" t="str">
            <v>5 GALLON AQUA LOCAL</v>
          </cell>
          <cell r="S478" t="str">
            <v>2050350281</v>
          </cell>
        </row>
        <row r="479">
          <cell r="L479">
            <v>6008149833</v>
          </cell>
          <cell r="M479" t="str">
            <v>10169933</v>
          </cell>
          <cell r="N479" t="str">
            <v>S21110406314/H110740D/AS/1/07</v>
          </cell>
          <cell r="O479" t="str">
            <v>YPS/N9374WE/AGUS D</v>
          </cell>
          <cell r="P479" t="str">
            <v>PT. LIVIA MANDIRI SEJATI</v>
          </cell>
          <cell r="Q479" t="str">
            <v>PT. LIVIA MANDIRI SEJATI</v>
          </cell>
          <cell r="R479" t="str">
            <v>EMPTY BOTTLE AQUA 5 GALLON</v>
          </cell>
          <cell r="S479" t="str">
            <v>2050350281</v>
          </cell>
        </row>
        <row r="480">
          <cell r="L480">
            <v>6008149833</v>
          </cell>
          <cell r="M480" t="str">
            <v>10169933</v>
          </cell>
          <cell r="N480" t="str">
            <v>S21110406314/H110740D/AS/1/07</v>
          </cell>
          <cell r="O480" t="str">
            <v>YPS/N9374WE/AGUS D</v>
          </cell>
          <cell r="P480" t="str">
            <v>PT. LIVIA MANDIRI SEJATI</v>
          </cell>
          <cell r="Q480" t="str">
            <v>PT. LIVIA MANDIRI SEJATI</v>
          </cell>
          <cell r="R480" t="str">
            <v>EMPTY BOTTLE AQUA 5 GALLON</v>
          </cell>
          <cell r="S480" t="str">
            <v>2050350281</v>
          </cell>
        </row>
        <row r="481">
          <cell r="L481">
            <v>6008149833</v>
          </cell>
          <cell r="M481" t="str">
            <v>10169743</v>
          </cell>
          <cell r="N481" t="str">
            <v>S21110406314/H110740D/AS/1/07</v>
          </cell>
          <cell r="O481" t="str">
            <v>YPS/N9374WE/AGUS D</v>
          </cell>
          <cell r="P481" t="str">
            <v>PT. LIVIA MANDIRI SEJATI</v>
          </cell>
          <cell r="Q481" t="str">
            <v>PT. LIVIA MANDIRI SEJATI</v>
          </cell>
          <cell r="R481" t="str">
            <v>JUG RACK</v>
          </cell>
          <cell r="S481" t="str">
            <v>2050350281</v>
          </cell>
        </row>
        <row r="482">
          <cell r="L482">
            <v>6008149833</v>
          </cell>
          <cell r="M482" t="str">
            <v>74559</v>
          </cell>
          <cell r="N482" t="str">
            <v>S21110406314/H110740D/AS/1/07</v>
          </cell>
          <cell r="O482" t="str">
            <v>YPS/N9374WE/AGUS D</v>
          </cell>
          <cell r="P482" t="str">
            <v>PT. LIVIA MANDIRI SEJATI</v>
          </cell>
          <cell r="Q482" t="str">
            <v>PT. LIVIA MANDIRI SEJATI</v>
          </cell>
          <cell r="R482" t="str">
            <v>5 GALLON AQUA LOCAL</v>
          </cell>
          <cell r="S482" t="str">
            <v>2050350281</v>
          </cell>
        </row>
        <row r="483">
          <cell r="L483">
            <v>6008150176</v>
          </cell>
          <cell r="M483" t="str">
            <v>10169933</v>
          </cell>
          <cell r="N483" t="str">
            <v>S21102903687/H110678D/ZK/1/06</v>
          </cell>
          <cell r="O483" t="str">
            <v>YPS/N8582UV/HASAN</v>
          </cell>
          <cell r="P483" t="str">
            <v>PT. LIVIA MANDIRI SEJATI</v>
          </cell>
          <cell r="Q483" t="str">
            <v>PT. LIVIA MANDIRI SEJATI</v>
          </cell>
          <cell r="R483" t="str">
            <v>EMPTY BOTTLE AQUA 5 GALLON</v>
          </cell>
          <cell r="S483" t="str">
            <v>2050350281</v>
          </cell>
        </row>
        <row r="484">
          <cell r="L484">
            <v>6008150176</v>
          </cell>
          <cell r="M484" t="str">
            <v>10169933</v>
          </cell>
          <cell r="N484" t="str">
            <v>S21102903687/H110678D/ZK/1/06</v>
          </cell>
          <cell r="O484" t="str">
            <v>YPS/N8582UV/HASAN</v>
          </cell>
          <cell r="P484" t="str">
            <v>PT. LIVIA MANDIRI SEJATI</v>
          </cell>
          <cell r="Q484" t="str">
            <v>PT. LIVIA MANDIRI SEJATI</v>
          </cell>
          <cell r="R484" t="str">
            <v>EMPTY BOTTLE AQUA 5 GALLON</v>
          </cell>
          <cell r="S484" t="str">
            <v>2050350281</v>
          </cell>
        </row>
        <row r="485">
          <cell r="L485">
            <v>6008150176</v>
          </cell>
          <cell r="M485" t="str">
            <v>10169743</v>
          </cell>
          <cell r="N485" t="str">
            <v>S21102903687/H110678D/ZK/1/06</v>
          </cell>
          <cell r="O485" t="str">
            <v>YPS/N8582UV/HASAN</v>
          </cell>
          <cell r="P485" t="str">
            <v>PT. LIVIA MANDIRI SEJATI</v>
          </cell>
          <cell r="Q485" t="str">
            <v>PT. LIVIA MANDIRI SEJATI</v>
          </cell>
          <cell r="R485" t="str">
            <v>JUG RACK</v>
          </cell>
          <cell r="S485" t="str">
            <v>2050350281</v>
          </cell>
        </row>
        <row r="486">
          <cell r="L486">
            <v>6008150176</v>
          </cell>
          <cell r="M486" t="str">
            <v>74559</v>
          </cell>
          <cell r="N486" t="str">
            <v>S21102903687/H110678D/ZK/1/06</v>
          </cell>
          <cell r="O486" t="str">
            <v>YPS/N8582UV/HASAN</v>
          </cell>
          <cell r="P486" t="str">
            <v>PT. LIVIA MANDIRI SEJATI</v>
          </cell>
          <cell r="Q486" t="str">
            <v>PT. LIVIA MANDIRI SEJATI</v>
          </cell>
          <cell r="R486" t="str">
            <v>5 GALLON AQUA LOCAL</v>
          </cell>
          <cell r="S486" t="str">
            <v>2050350281</v>
          </cell>
        </row>
        <row r="487">
          <cell r="L487">
            <v>6008112799</v>
          </cell>
          <cell r="M487" t="str">
            <v>10169933</v>
          </cell>
          <cell r="N487" t="str">
            <v>S21102903682/H1106132A/EF/2/06</v>
          </cell>
          <cell r="O487" t="str">
            <v>YPS/N7985UQ/BAMBANG</v>
          </cell>
          <cell r="P487" t="str">
            <v>PT. LIVIA MANDIRI SEJATI</v>
          </cell>
          <cell r="Q487" t="str">
            <v>PT. LIVIA MANDIRI SEJATI</v>
          </cell>
          <cell r="R487" t="str">
            <v>EMPTY BOTTLE AQUA 5 GALLON</v>
          </cell>
          <cell r="S487" t="str">
            <v>2050350281</v>
          </cell>
        </row>
        <row r="488">
          <cell r="L488">
            <v>6008112799</v>
          </cell>
          <cell r="M488" t="str">
            <v>10169933</v>
          </cell>
          <cell r="N488" t="str">
            <v>S21102903682/H1106132A/EF/2/06</v>
          </cell>
          <cell r="O488" t="str">
            <v>YPS/N7985UQ/BAMBANG</v>
          </cell>
          <cell r="P488" t="str">
            <v>PT. LIVIA MANDIRI SEJATI</v>
          </cell>
          <cell r="Q488" t="str">
            <v>PT. LIVIA MANDIRI SEJATI</v>
          </cell>
          <cell r="R488" t="str">
            <v>EMPTY BOTTLE AQUA 5 GALLON</v>
          </cell>
          <cell r="S488" t="str">
            <v>2050350281</v>
          </cell>
        </row>
        <row r="489">
          <cell r="L489">
            <v>6008112799</v>
          </cell>
          <cell r="M489" t="str">
            <v>74559</v>
          </cell>
          <cell r="N489" t="str">
            <v>S21102903682/H1106132A/EF/2/06</v>
          </cell>
          <cell r="O489" t="str">
            <v>YPS/N7985UQ/BAMBANG</v>
          </cell>
          <cell r="P489" t="str">
            <v>PT. LIVIA MANDIRI SEJATI</v>
          </cell>
          <cell r="Q489" t="str">
            <v>PT. LIVIA MANDIRI SEJATI</v>
          </cell>
          <cell r="R489" t="str">
            <v>5 GALLON AQUA LOCAL</v>
          </cell>
          <cell r="S489" t="str">
            <v>2050350281</v>
          </cell>
        </row>
        <row r="490">
          <cell r="L490">
            <v>6008149528</v>
          </cell>
          <cell r="M490" t="str">
            <v>10169933</v>
          </cell>
          <cell r="N490" t="str">
            <v>S21102803731/H1105124A/AS/2/05</v>
          </cell>
          <cell r="O490" t="str">
            <v>YPS/N8587UV/SAIFUDIN</v>
          </cell>
          <cell r="P490" t="str">
            <v>PT. LIVIA MANDIRI SEJATI</v>
          </cell>
          <cell r="Q490" t="str">
            <v>PT. LIVIA MANDIRI SEJATI</v>
          </cell>
          <cell r="R490" t="str">
            <v>EMPTY BOTTLE AQUA 5 GALLON</v>
          </cell>
          <cell r="S490" t="str">
            <v>2050350281</v>
          </cell>
        </row>
        <row r="491">
          <cell r="L491">
            <v>6008149528</v>
          </cell>
          <cell r="M491" t="str">
            <v>10169933</v>
          </cell>
          <cell r="N491" t="str">
            <v>S21102803731/H1105124A/AS/2/05</v>
          </cell>
          <cell r="O491" t="str">
            <v>YPS/N8587UV/SAIFUDIN</v>
          </cell>
          <cell r="P491" t="str">
            <v>PT. LIVIA MANDIRI SEJATI</v>
          </cell>
          <cell r="Q491" t="str">
            <v>PT. LIVIA MANDIRI SEJATI</v>
          </cell>
          <cell r="R491" t="str">
            <v>EMPTY BOTTLE AQUA 5 GALLON</v>
          </cell>
          <cell r="S491" t="str">
            <v>2050350281</v>
          </cell>
        </row>
        <row r="492">
          <cell r="L492">
            <v>6008149528</v>
          </cell>
          <cell r="M492" t="str">
            <v>74559</v>
          </cell>
          <cell r="N492" t="str">
            <v>S21102803731/H1105124A/AS/2/05</v>
          </cell>
          <cell r="O492" t="str">
            <v>YPS/N8587UV/SAIFUDIN</v>
          </cell>
          <cell r="P492" t="str">
            <v>PT. LIVIA MANDIRI SEJATI</v>
          </cell>
          <cell r="Q492" t="str">
            <v>PT. LIVIA MANDIRI SEJATI</v>
          </cell>
          <cell r="R492" t="str">
            <v>5 GALLON AQUA LOCAL</v>
          </cell>
          <cell r="S492" t="str">
            <v>2050350281</v>
          </cell>
        </row>
        <row r="493">
          <cell r="L493">
            <v>6008152768</v>
          </cell>
          <cell r="M493" t="str">
            <v>10169933</v>
          </cell>
          <cell r="N493" t="str">
            <v>S21102803711/H110645A/EF/1/06</v>
          </cell>
          <cell r="O493" t="str">
            <v>YPS/L8907UT/ROBI</v>
          </cell>
          <cell r="P493" t="str">
            <v>PT. LIVIA MANDIRI SEJATI</v>
          </cell>
          <cell r="Q493" t="str">
            <v>PT. LIVIA MANDIRI SEJATI</v>
          </cell>
          <cell r="R493" t="str">
            <v>EMPTY BOTTLE AQUA 5 GALLON</v>
          </cell>
          <cell r="S493" t="str">
            <v>2050350281</v>
          </cell>
        </row>
        <row r="494">
          <cell r="L494">
            <v>6008152768</v>
          </cell>
          <cell r="M494" t="str">
            <v>10169933</v>
          </cell>
          <cell r="N494" t="str">
            <v>S21102803711/H110645A/EF/1/06</v>
          </cell>
          <cell r="O494" t="str">
            <v>YPS/L8907UT/ROBI</v>
          </cell>
          <cell r="P494" t="str">
            <v>PT. LIVIA MANDIRI SEJATI</v>
          </cell>
          <cell r="Q494" t="str">
            <v>PT. LIVIA MANDIRI SEJATI</v>
          </cell>
          <cell r="R494" t="str">
            <v>EMPTY BOTTLE AQUA 5 GALLON</v>
          </cell>
          <cell r="S494" t="str">
            <v>2050350281</v>
          </cell>
        </row>
        <row r="495">
          <cell r="L495">
            <v>6008152768</v>
          </cell>
          <cell r="M495" t="str">
            <v>74559</v>
          </cell>
          <cell r="N495" t="str">
            <v>S21102803711/H110645A/EF/1/06</v>
          </cell>
          <cell r="O495" t="str">
            <v>YPS/L8907UT/ROBI</v>
          </cell>
          <cell r="P495" t="str">
            <v>PT. LIVIA MANDIRI SEJATI</v>
          </cell>
          <cell r="Q495" t="str">
            <v>PT. LIVIA MANDIRI SEJATI</v>
          </cell>
          <cell r="R495" t="str">
            <v>5 GALLON AQUA LOCAL</v>
          </cell>
          <cell r="S495" t="str">
            <v>2050350281</v>
          </cell>
        </row>
        <row r="496">
          <cell r="L496">
            <v>6008149646</v>
          </cell>
          <cell r="M496" t="str">
            <v>10169749</v>
          </cell>
          <cell r="N496" t="str">
            <v>R.148583</v>
          </cell>
          <cell r="O496" t="str">
            <v>YPS/N8611UW/TONI</v>
          </cell>
          <cell r="P496" t="str">
            <v>PT. LIVIA MANDIRI SEJATI</v>
          </cell>
          <cell r="Q496" t="str">
            <v>PT. LIVIA MANDIRI SEJATI</v>
          </cell>
          <cell r="R496" t="str">
            <v>PALLET RENT DOUBLE FACE</v>
          </cell>
          <cell r="S496" t="str">
            <v>2050350280</v>
          </cell>
        </row>
        <row r="497">
          <cell r="L497">
            <v>6008152864</v>
          </cell>
          <cell r="M497" t="str">
            <v>10169933</v>
          </cell>
          <cell r="N497" t="str">
            <v>S21110406300/H110855D/BK/1/08</v>
          </cell>
          <cell r="O497" t="str">
            <v>YPS/L8813UT/DJAMALI</v>
          </cell>
          <cell r="P497" t="str">
            <v>PT. LIVIA MANDIRI SEJATI</v>
          </cell>
          <cell r="Q497" t="str">
            <v>PT. LIVIA MANDIRI SEJATI</v>
          </cell>
          <cell r="R497" t="str">
            <v>EMPTY BOTTLE AQUA 5 GALLON</v>
          </cell>
          <cell r="S497" t="str">
            <v>2050350281</v>
          </cell>
        </row>
        <row r="498">
          <cell r="L498">
            <v>6008152864</v>
          </cell>
          <cell r="M498" t="str">
            <v>10169933</v>
          </cell>
          <cell r="N498" t="str">
            <v>S21110406300/H110855D/BK/1/08</v>
          </cell>
          <cell r="O498" t="str">
            <v>YPS/L8813UT/DJAMALI</v>
          </cell>
          <cell r="P498" t="str">
            <v>PT. LIVIA MANDIRI SEJATI</v>
          </cell>
          <cell r="Q498" t="str">
            <v>PT. LIVIA MANDIRI SEJATI</v>
          </cell>
          <cell r="R498" t="str">
            <v>EMPTY BOTTLE AQUA 5 GALLON</v>
          </cell>
          <cell r="S498" t="str">
            <v>2050350281</v>
          </cell>
        </row>
        <row r="499">
          <cell r="L499">
            <v>6008152864</v>
          </cell>
          <cell r="M499" t="str">
            <v>10169743</v>
          </cell>
          <cell r="N499" t="str">
            <v>S21110406300/H110855D/BK/1/08</v>
          </cell>
          <cell r="O499" t="str">
            <v>YPS/L8813UT/DJAMALI</v>
          </cell>
          <cell r="P499" t="str">
            <v>PT. LIVIA MANDIRI SEJATI</v>
          </cell>
          <cell r="Q499" t="str">
            <v>PT. LIVIA MANDIRI SEJATI</v>
          </cell>
          <cell r="R499" t="str">
            <v>JUG RACK</v>
          </cell>
          <cell r="S499" t="str">
            <v>2050350281</v>
          </cell>
        </row>
        <row r="500">
          <cell r="L500">
            <v>6008152864</v>
          </cell>
          <cell r="M500" t="str">
            <v>74559</v>
          </cell>
          <cell r="N500" t="str">
            <v>S21110406300/H110855D/BK/1/08</v>
          </cell>
          <cell r="O500" t="str">
            <v>YPS/L8813UT/DJAMALI</v>
          </cell>
          <cell r="P500" t="str">
            <v>PT. LIVIA MANDIRI SEJATI</v>
          </cell>
          <cell r="Q500" t="str">
            <v>PT. LIVIA MANDIRI SEJATI</v>
          </cell>
          <cell r="R500" t="str">
            <v>5 GALLON AQUA LOCAL</v>
          </cell>
          <cell r="S500" t="str">
            <v>2050350281</v>
          </cell>
        </row>
        <row r="501">
          <cell r="L501">
            <v>6008148847</v>
          </cell>
          <cell r="M501" t="str">
            <v>10169933</v>
          </cell>
          <cell r="N501" t="str">
            <v>S21102803739/H110520D/EL/3/04</v>
          </cell>
          <cell r="O501" t="str">
            <v>YPS/L9424UZ/NURCOLIS</v>
          </cell>
          <cell r="P501" t="str">
            <v>PT. LIVIA MANDIRI SEJATI</v>
          </cell>
          <cell r="Q501" t="str">
            <v>PT. LIVIA MANDIRI SEJATI</v>
          </cell>
          <cell r="R501" t="str">
            <v>EMPTY BOTTLE AQUA 5 GALLON</v>
          </cell>
          <cell r="S501" t="str">
            <v>2050350281</v>
          </cell>
        </row>
        <row r="502">
          <cell r="L502">
            <v>6008148847</v>
          </cell>
          <cell r="M502" t="str">
            <v>10169933</v>
          </cell>
          <cell r="N502" t="str">
            <v>S21102803739/H110520D/EL/3/04</v>
          </cell>
          <cell r="O502" t="str">
            <v>YPS/L9424UZ/NURCOLIS</v>
          </cell>
          <cell r="P502" t="str">
            <v>PT. LIVIA MANDIRI SEJATI</v>
          </cell>
          <cell r="Q502" t="str">
            <v>PT. LIVIA MANDIRI SEJATI</v>
          </cell>
          <cell r="R502" t="str">
            <v>EMPTY BOTTLE AQUA 5 GALLON</v>
          </cell>
          <cell r="S502" t="str">
            <v>2050350281</v>
          </cell>
        </row>
        <row r="503">
          <cell r="L503">
            <v>6008148847</v>
          </cell>
          <cell r="M503" t="str">
            <v>10169743</v>
          </cell>
          <cell r="N503" t="str">
            <v>S21102803739/H110520D/EL/3/04</v>
          </cell>
          <cell r="O503" t="str">
            <v>YPS/L9424UZ/NURCOLIS</v>
          </cell>
          <cell r="P503" t="str">
            <v>PT. LIVIA MANDIRI SEJATI</v>
          </cell>
          <cell r="Q503" t="str">
            <v>PT. LIVIA MANDIRI SEJATI</v>
          </cell>
          <cell r="R503" t="str">
            <v>JUG RACK</v>
          </cell>
          <cell r="S503" t="str">
            <v>2050350281</v>
          </cell>
        </row>
        <row r="504">
          <cell r="L504">
            <v>6008148847</v>
          </cell>
          <cell r="M504" t="str">
            <v>74559</v>
          </cell>
          <cell r="N504" t="str">
            <v>S21102803739/H110520D/EL/3/04</v>
          </cell>
          <cell r="O504" t="str">
            <v>YPS/L9424UZ/NURCOLIS</v>
          </cell>
          <cell r="P504" t="str">
            <v>PT. LIVIA MANDIRI SEJATI</v>
          </cell>
          <cell r="Q504" t="str">
            <v>PT. LIVIA MANDIRI SEJATI</v>
          </cell>
          <cell r="R504" t="str">
            <v>5 GALLON AQUA LOCAL</v>
          </cell>
          <cell r="S504" t="str">
            <v>2050350281</v>
          </cell>
        </row>
        <row r="505">
          <cell r="L505">
            <v>6008152826</v>
          </cell>
          <cell r="M505" t="str">
            <v>10169933</v>
          </cell>
          <cell r="N505" t="str">
            <v>S21102803692/H1106158D/NF/2/06</v>
          </cell>
          <cell r="O505" t="str">
            <v>YPS/L8858UI/BAMBANG</v>
          </cell>
          <cell r="P505" t="str">
            <v>PT. LIVIA MANDIRI SEJATI</v>
          </cell>
          <cell r="Q505" t="str">
            <v>PT. LIVIA MANDIRI SEJATI</v>
          </cell>
          <cell r="R505" t="str">
            <v>EMPTY BOTTLE AQUA 5 GALLON</v>
          </cell>
          <cell r="S505" t="str">
            <v>2050350281</v>
          </cell>
        </row>
        <row r="506">
          <cell r="L506">
            <v>6008152826</v>
          </cell>
          <cell r="M506" t="str">
            <v>10169933</v>
          </cell>
          <cell r="N506" t="str">
            <v>S21102803692/H1106158D/NF/2/06</v>
          </cell>
          <cell r="O506" t="str">
            <v>YPS/L8858UI/BAMBANG</v>
          </cell>
          <cell r="P506" t="str">
            <v>PT. LIVIA MANDIRI SEJATI</v>
          </cell>
          <cell r="Q506" t="str">
            <v>PT. LIVIA MANDIRI SEJATI</v>
          </cell>
          <cell r="R506" t="str">
            <v>EMPTY BOTTLE AQUA 5 GALLON</v>
          </cell>
          <cell r="S506" t="str">
            <v>2050350281</v>
          </cell>
        </row>
        <row r="507">
          <cell r="L507">
            <v>6008152826</v>
          </cell>
          <cell r="M507" t="str">
            <v>10169743</v>
          </cell>
          <cell r="N507" t="str">
            <v>S21102803692/H1106158D/NF/2/06</v>
          </cell>
          <cell r="O507" t="str">
            <v>YPS/L8858UI/BAMBANG</v>
          </cell>
          <cell r="P507" t="str">
            <v>PT. LIVIA MANDIRI SEJATI</v>
          </cell>
          <cell r="Q507" t="str">
            <v>PT. LIVIA MANDIRI SEJATI</v>
          </cell>
          <cell r="R507" t="str">
            <v>JUG RACK</v>
          </cell>
          <cell r="S507" t="str">
            <v>2050350281</v>
          </cell>
        </row>
        <row r="508">
          <cell r="L508">
            <v>6008152826</v>
          </cell>
          <cell r="M508" t="str">
            <v>74559</v>
          </cell>
          <cell r="N508" t="str">
            <v>S21102803692/H1106158D/NF/2/06</v>
          </cell>
          <cell r="O508" t="str">
            <v>YPS/L8858UI/BAMBANG</v>
          </cell>
          <cell r="P508" t="str">
            <v>PT. LIVIA MANDIRI SEJATI</v>
          </cell>
          <cell r="Q508" t="str">
            <v>PT. LIVIA MANDIRI SEJATI</v>
          </cell>
          <cell r="R508" t="str">
            <v>5 GALLON AQUA LOCAL</v>
          </cell>
          <cell r="S508" t="str">
            <v>2050350281</v>
          </cell>
        </row>
        <row r="509">
          <cell r="L509">
            <v>6008146927</v>
          </cell>
          <cell r="M509" t="str">
            <v>10169749</v>
          </cell>
          <cell r="N509" t="str">
            <v>R.148552</v>
          </cell>
          <cell r="O509" t="str">
            <v>YPS/N8876UV/RISWANTO</v>
          </cell>
          <cell r="P509" t="str">
            <v>PT. LIVIA MANDIRI SEJATI</v>
          </cell>
          <cell r="Q509" t="str">
            <v>PT. LIVIA MANDIRI SEJATI</v>
          </cell>
          <cell r="R509" t="str">
            <v>PALLET RENT DOUBLE FACE</v>
          </cell>
          <cell r="S509" t="str">
            <v>2050350280</v>
          </cell>
        </row>
        <row r="510">
          <cell r="L510">
            <v>6008146588</v>
          </cell>
          <cell r="M510" t="str">
            <v>10169933</v>
          </cell>
          <cell r="N510" t="str">
            <v>S21102803704/H1106127D/AS/2/06</v>
          </cell>
          <cell r="O510" t="str">
            <v>YPS/N8507UV/DJAMALI</v>
          </cell>
          <cell r="P510" t="str">
            <v>PT. LIVIA MANDIRI SEJATI</v>
          </cell>
          <cell r="Q510" t="str">
            <v>PT. LIVIA MANDIRI SEJATI</v>
          </cell>
          <cell r="R510" t="str">
            <v>EMPTY BOTTLE AQUA 5 GALLON</v>
          </cell>
          <cell r="S510" t="str">
            <v>2050350281</v>
          </cell>
        </row>
        <row r="511">
          <cell r="L511">
            <v>6008146588</v>
          </cell>
          <cell r="M511" t="str">
            <v>10169933</v>
          </cell>
          <cell r="N511" t="str">
            <v>S21102803704/H1106127D/AS/2/06</v>
          </cell>
          <cell r="O511" t="str">
            <v>YPS/N8507UV/DJAMALI</v>
          </cell>
          <cell r="P511" t="str">
            <v>PT. LIVIA MANDIRI SEJATI</v>
          </cell>
          <cell r="Q511" t="str">
            <v>PT. LIVIA MANDIRI SEJATI</v>
          </cell>
          <cell r="R511" t="str">
            <v>EMPTY BOTTLE AQUA 5 GALLON</v>
          </cell>
          <cell r="S511" t="str">
            <v>2050350281</v>
          </cell>
        </row>
        <row r="512">
          <cell r="L512">
            <v>6008146588</v>
          </cell>
          <cell r="M512" t="str">
            <v>10169743</v>
          </cell>
          <cell r="N512" t="str">
            <v>S21102803704/H1106127D/AS/2/06</v>
          </cell>
          <cell r="O512" t="str">
            <v>YPS/N8507UV/DJAMALI</v>
          </cell>
          <cell r="P512" t="str">
            <v>PT. LIVIA MANDIRI SEJATI</v>
          </cell>
          <cell r="Q512" t="str">
            <v>PT. LIVIA MANDIRI SEJATI</v>
          </cell>
          <cell r="R512" t="str">
            <v>JUG RACK</v>
          </cell>
          <cell r="S512" t="str">
            <v>2050350281</v>
          </cell>
        </row>
        <row r="513">
          <cell r="L513">
            <v>6008146588</v>
          </cell>
          <cell r="M513" t="str">
            <v>74559</v>
          </cell>
          <cell r="N513" t="str">
            <v>S21102803704/H1106127D/AS/2/06</v>
          </cell>
          <cell r="O513" t="str">
            <v>YPS/N8507UV/DJAMALI</v>
          </cell>
          <cell r="P513" t="str">
            <v>PT. LIVIA MANDIRI SEJATI</v>
          </cell>
          <cell r="Q513" t="str">
            <v>PT. LIVIA MANDIRI SEJATI</v>
          </cell>
          <cell r="R513" t="str">
            <v>5 GALLON AQUA LOCAL</v>
          </cell>
          <cell r="S513" t="str">
            <v>2050350281</v>
          </cell>
        </row>
        <row r="514">
          <cell r="L514">
            <v>6008146436</v>
          </cell>
          <cell r="M514" t="str">
            <v>10169749</v>
          </cell>
          <cell r="N514" t="str">
            <v>R148637</v>
          </cell>
          <cell r="O514" t="str">
            <v>YPS/N8574UV/EKO P</v>
          </cell>
          <cell r="P514" t="str">
            <v>PT. LIVIA MANDIRI SEJATI</v>
          </cell>
          <cell r="Q514" t="str">
            <v>PT. LIVIA MANDIRI SEJATI</v>
          </cell>
          <cell r="R514" t="str">
            <v>PALLET RENT DOUBLE FACE</v>
          </cell>
          <cell r="S514" t="str">
            <v>2050350280</v>
          </cell>
        </row>
        <row r="515">
          <cell r="L515">
            <v>6008151326</v>
          </cell>
          <cell r="M515" t="str">
            <v>10169749</v>
          </cell>
          <cell r="N515" t="str">
            <v>R.148662</v>
          </cell>
          <cell r="O515" t="str">
            <v>YPS/L8983UU/ARIF</v>
          </cell>
          <cell r="P515" t="str">
            <v>PT. LIVIA MANDIRI SEJATI</v>
          </cell>
          <cell r="Q515" t="str">
            <v>PT. LIVIA MANDIRI SEJATI</v>
          </cell>
          <cell r="R515" t="str">
            <v>PALLET RENT DOUBLE FACE</v>
          </cell>
          <cell r="S515" t="str">
            <v>2050350280</v>
          </cell>
        </row>
        <row r="516">
          <cell r="L516">
            <v>6008150147</v>
          </cell>
          <cell r="M516" t="str">
            <v>10169933</v>
          </cell>
          <cell r="N516" t="str">
            <v>S21110406281/H1108132C/PY/2/08</v>
          </cell>
          <cell r="O516" t="str">
            <v>YPS/N8060UW/MUZAMIL</v>
          </cell>
          <cell r="P516" t="str">
            <v>PT. LIVIA MANDIRI SEJATI</v>
          </cell>
          <cell r="Q516" t="str">
            <v>PT. LIVIA MANDIRI SEJATI</v>
          </cell>
          <cell r="R516" t="str">
            <v>EMPTY BOTTLE AQUA 5 GALLON</v>
          </cell>
          <cell r="S516" t="str">
            <v>2050350281</v>
          </cell>
        </row>
        <row r="517">
          <cell r="L517">
            <v>6008150147</v>
          </cell>
          <cell r="M517" t="str">
            <v>10169933</v>
          </cell>
          <cell r="N517" t="str">
            <v>S21110406281/H1108132C/PY/2/08</v>
          </cell>
          <cell r="O517" t="str">
            <v>YPS/N8060UW/MUZAMIL</v>
          </cell>
          <cell r="P517" t="str">
            <v>PT. LIVIA MANDIRI SEJATI</v>
          </cell>
          <cell r="Q517" t="str">
            <v>PT. LIVIA MANDIRI SEJATI</v>
          </cell>
          <cell r="R517" t="str">
            <v>EMPTY BOTTLE AQUA 5 GALLON</v>
          </cell>
          <cell r="S517" t="str">
            <v>2050350281</v>
          </cell>
        </row>
        <row r="518">
          <cell r="L518">
            <v>6008150147</v>
          </cell>
          <cell r="M518" t="str">
            <v>74559</v>
          </cell>
          <cell r="N518" t="str">
            <v>S21110406281/H1108132C/PY/2/08</v>
          </cell>
          <cell r="O518" t="str">
            <v>YPS/N8060UW/MUZAMIL</v>
          </cell>
          <cell r="P518" t="str">
            <v>PT. LIVIA MANDIRI SEJATI</v>
          </cell>
          <cell r="Q518" t="str">
            <v>PT. LIVIA MANDIRI SEJATI</v>
          </cell>
          <cell r="R518" t="str">
            <v>5 GALLON AQUA LOCAL</v>
          </cell>
          <cell r="S518" t="str">
            <v>2050350281</v>
          </cell>
        </row>
        <row r="519">
          <cell r="L519">
            <v>6008153368</v>
          </cell>
          <cell r="M519" t="str">
            <v>10169933</v>
          </cell>
          <cell r="N519" t="str">
            <v>S21102803701/H1106139D/PY/2/06</v>
          </cell>
          <cell r="O519" t="str">
            <v>YPS/N8134UQ/SUGENG</v>
          </cell>
          <cell r="P519" t="str">
            <v>PT. LIVIA MANDIRI SEJATI</v>
          </cell>
          <cell r="Q519" t="str">
            <v>PT. LIVIA MANDIRI SEJATI</v>
          </cell>
          <cell r="R519" t="str">
            <v>EMPTY BOTTLE AQUA 5 GALLON</v>
          </cell>
          <cell r="S519" t="str">
            <v>2050350281</v>
          </cell>
        </row>
        <row r="520">
          <cell r="L520">
            <v>6008153368</v>
          </cell>
          <cell r="M520" t="str">
            <v>10169933</v>
          </cell>
          <cell r="N520" t="str">
            <v>S21102803701/H1106139D/PY/2/06</v>
          </cell>
          <cell r="O520" t="str">
            <v>YPS/N8134UQ/SUGENG</v>
          </cell>
          <cell r="P520" t="str">
            <v>PT. LIVIA MANDIRI SEJATI</v>
          </cell>
          <cell r="Q520" t="str">
            <v>PT. LIVIA MANDIRI SEJATI</v>
          </cell>
          <cell r="R520" t="str">
            <v>EMPTY BOTTLE AQUA 5 GALLON</v>
          </cell>
          <cell r="S520" t="str">
            <v>2050350281</v>
          </cell>
        </row>
        <row r="521">
          <cell r="L521">
            <v>6008153368</v>
          </cell>
          <cell r="M521" t="str">
            <v>74559</v>
          </cell>
          <cell r="N521" t="str">
            <v>S21102803701/H1106139D/PY/2/06</v>
          </cell>
          <cell r="O521" t="str">
            <v>YPS/N8134UQ/SUGENG</v>
          </cell>
          <cell r="P521" t="str">
            <v>PT. LIVIA MANDIRI SEJATI</v>
          </cell>
          <cell r="Q521" t="str">
            <v>PT. LIVIA MANDIRI SEJATI</v>
          </cell>
          <cell r="R521" t="str">
            <v>5 GALLON AQUA LOCAL</v>
          </cell>
          <cell r="S521" t="str">
            <v>2050350281</v>
          </cell>
        </row>
        <row r="522">
          <cell r="L522">
            <v>6008149890</v>
          </cell>
          <cell r="M522" t="str">
            <v>10169749</v>
          </cell>
          <cell r="N522" t="str">
            <v>R.148600</v>
          </cell>
          <cell r="O522" t="str">
            <v>YPS/N8612UW/DENI R</v>
          </cell>
          <cell r="P522" t="str">
            <v>PT. LIVIA MANDIRI SEJATI</v>
          </cell>
          <cell r="Q522" t="str">
            <v>PT. LIVIA MANDIRI SEJATI</v>
          </cell>
          <cell r="R522" t="str">
            <v>PALLET RENT DOUBLE FACE</v>
          </cell>
          <cell r="S522" t="str">
            <v>2050350280</v>
          </cell>
        </row>
        <row r="523">
          <cell r="L523">
            <v>6008146077</v>
          </cell>
          <cell r="M523" t="str">
            <v>10169933</v>
          </cell>
          <cell r="N523" t="str">
            <v>S21102803740/H110543A/PY/3/04</v>
          </cell>
          <cell r="O523" t="str">
            <v>YPS/L8907UT/ROBI</v>
          </cell>
          <cell r="P523" t="str">
            <v>PT. LIVIA MANDIRI SEJATI</v>
          </cell>
          <cell r="Q523" t="str">
            <v>PT. LIVIA MANDIRI SEJATI</v>
          </cell>
          <cell r="R523" t="str">
            <v>EMPTY BOTTLE AQUA 5 GALLON</v>
          </cell>
          <cell r="S523" t="str">
            <v>2050350281</v>
          </cell>
        </row>
        <row r="524">
          <cell r="L524">
            <v>6008146077</v>
          </cell>
          <cell r="M524" t="str">
            <v>10169933</v>
          </cell>
          <cell r="N524" t="str">
            <v>S21102803740/H110543A/PY/3/04</v>
          </cell>
          <cell r="O524" t="str">
            <v>YPS/L8907UT/ROBI</v>
          </cell>
          <cell r="P524" t="str">
            <v>PT. LIVIA MANDIRI SEJATI</v>
          </cell>
          <cell r="Q524" t="str">
            <v>PT. LIVIA MANDIRI SEJATI</v>
          </cell>
          <cell r="R524" t="str">
            <v>EMPTY BOTTLE AQUA 5 GALLON</v>
          </cell>
          <cell r="S524" t="str">
            <v>2050350281</v>
          </cell>
        </row>
        <row r="525">
          <cell r="L525">
            <v>6008146077</v>
          </cell>
          <cell r="M525" t="str">
            <v>74559</v>
          </cell>
          <cell r="N525" t="str">
            <v>S21102803740/H110543A/PY/3/04</v>
          </cell>
          <cell r="O525" t="str">
            <v>YPS/L8907UT/ROBI</v>
          </cell>
          <cell r="P525" t="str">
            <v>PT. LIVIA MANDIRI SEJATI</v>
          </cell>
          <cell r="Q525" t="str">
            <v>PT. LIVIA MANDIRI SEJATI</v>
          </cell>
          <cell r="R525" t="str">
            <v>5 GALLON AQUA LOCAL</v>
          </cell>
          <cell r="S525" t="str">
            <v>2050350281</v>
          </cell>
        </row>
        <row r="526">
          <cell r="L526">
            <v>6008148869</v>
          </cell>
          <cell r="M526" t="str">
            <v>10169933</v>
          </cell>
          <cell r="N526" t="str">
            <v>S21102903709/H1105123B/AS/2/05</v>
          </cell>
          <cell r="O526" t="str">
            <v>YPS/N8647UQ/HARTONO</v>
          </cell>
          <cell r="P526" t="str">
            <v>PT. LIVIA MANDIRI SEJATI</v>
          </cell>
          <cell r="Q526" t="str">
            <v>PT. LIVIA MANDIRI SEJATI</v>
          </cell>
          <cell r="R526" t="str">
            <v>EMPTY BOTTLE AQUA 5 GALLON</v>
          </cell>
          <cell r="S526" t="str">
            <v>2050350281</v>
          </cell>
        </row>
        <row r="527">
          <cell r="L527">
            <v>6008148869</v>
          </cell>
          <cell r="M527" t="str">
            <v>10169933</v>
          </cell>
          <cell r="N527" t="str">
            <v>S21102903709/H1105123B/AS/2/05</v>
          </cell>
          <cell r="O527" t="str">
            <v>YPS/N8647UQ/HARTONO</v>
          </cell>
          <cell r="P527" t="str">
            <v>PT. LIVIA MANDIRI SEJATI</v>
          </cell>
          <cell r="Q527" t="str">
            <v>PT. LIVIA MANDIRI SEJATI</v>
          </cell>
          <cell r="R527" t="str">
            <v>EMPTY BOTTLE AQUA 5 GALLON</v>
          </cell>
          <cell r="S527" t="str">
            <v>2050350281</v>
          </cell>
        </row>
        <row r="528">
          <cell r="L528">
            <v>6008148869</v>
          </cell>
          <cell r="M528" t="str">
            <v>74559</v>
          </cell>
          <cell r="N528" t="str">
            <v>S21102903709/H1105123B/AS/2/05</v>
          </cell>
          <cell r="O528" t="str">
            <v>YPS/N8647UQ/HARTONO</v>
          </cell>
          <cell r="P528" t="str">
            <v>PT. LIVIA MANDIRI SEJATI</v>
          </cell>
          <cell r="Q528" t="str">
            <v>PT. LIVIA MANDIRI SEJATI</v>
          </cell>
          <cell r="R528" t="str">
            <v>5 GALLON AQUA LOCAL</v>
          </cell>
          <cell r="S528" t="str">
            <v>2050350281</v>
          </cell>
        </row>
        <row r="529">
          <cell r="L529">
            <v>6008148839</v>
          </cell>
          <cell r="M529" t="str">
            <v>10169933</v>
          </cell>
          <cell r="N529" t="str">
            <v>S21102803707/H1105144C/HD/2/05</v>
          </cell>
          <cell r="O529" t="str">
            <v>YPS/N8749UR/JUPRI</v>
          </cell>
          <cell r="P529" t="str">
            <v>PT. LIVIA MANDIRI SEJATI</v>
          </cell>
          <cell r="Q529" t="str">
            <v>PT. LIVIA MANDIRI SEJATI</v>
          </cell>
          <cell r="R529" t="str">
            <v>EMPTY BOTTLE AQUA 5 GALLON</v>
          </cell>
          <cell r="S529" t="str">
            <v>2050350281</v>
          </cell>
        </row>
        <row r="530">
          <cell r="L530">
            <v>6008148839</v>
          </cell>
          <cell r="M530" t="str">
            <v>10169933</v>
          </cell>
          <cell r="N530" t="str">
            <v>S21102803707/H1105144C/HD/2/05</v>
          </cell>
          <cell r="O530" t="str">
            <v>YPS/N8749UR/JUPRI</v>
          </cell>
          <cell r="P530" t="str">
            <v>PT. LIVIA MANDIRI SEJATI</v>
          </cell>
          <cell r="Q530" t="str">
            <v>PT. LIVIA MANDIRI SEJATI</v>
          </cell>
          <cell r="R530" t="str">
            <v>EMPTY BOTTLE AQUA 5 GALLON</v>
          </cell>
          <cell r="S530" t="str">
            <v>2050350281</v>
          </cell>
        </row>
        <row r="531">
          <cell r="L531">
            <v>6008148839</v>
          </cell>
          <cell r="M531" t="str">
            <v>74559</v>
          </cell>
          <cell r="N531" t="str">
            <v>S21102803707/H1105144C/HD/2/05</v>
          </cell>
          <cell r="O531" t="str">
            <v>YPS/N8749UR/JUPRI</v>
          </cell>
          <cell r="P531" t="str">
            <v>PT. LIVIA MANDIRI SEJATI</v>
          </cell>
          <cell r="Q531" t="str">
            <v>PT. LIVIA MANDIRI SEJATI</v>
          </cell>
          <cell r="R531" t="str">
            <v>5 GALLON AQUA LOCAL</v>
          </cell>
          <cell r="S531" t="str">
            <v>2050350281</v>
          </cell>
        </row>
        <row r="532">
          <cell r="L532">
            <v>6008153821</v>
          </cell>
          <cell r="M532" t="str">
            <v>10169933</v>
          </cell>
          <cell r="N532" t="str">
            <v>S21110404163/H110760D/EL/2/07</v>
          </cell>
          <cell r="O532" t="str">
            <v>YPS/N8527UV/MUHAMAD</v>
          </cell>
          <cell r="P532" t="str">
            <v>PT. LIVIA MANDIRI SEJATI</v>
          </cell>
          <cell r="Q532" t="str">
            <v>PT. LIVIA MANDIRI SEJATI</v>
          </cell>
          <cell r="R532" t="str">
            <v>EMPTY BOTTLE AQUA 5 GALLON</v>
          </cell>
          <cell r="S532" t="str">
            <v>2050350281</v>
          </cell>
        </row>
        <row r="533">
          <cell r="L533">
            <v>6008153821</v>
          </cell>
          <cell r="M533" t="str">
            <v>10169933</v>
          </cell>
          <cell r="N533" t="str">
            <v>S21110404163/H110760D/EL/2/07</v>
          </cell>
          <cell r="O533" t="str">
            <v>YPS/N8527UV/MUHAMAD</v>
          </cell>
          <cell r="P533" t="str">
            <v>PT. LIVIA MANDIRI SEJATI</v>
          </cell>
          <cell r="Q533" t="str">
            <v>PT. LIVIA MANDIRI SEJATI</v>
          </cell>
          <cell r="R533" t="str">
            <v>EMPTY BOTTLE AQUA 5 GALLON</v>
          </cell>
          <cell r="S533" t="str">
            <v>2050350281</v>
          </cell>
        </row>
        <row r="534">
          <cell r="L534">
            <v>6008153821</v>
          </cell>
          <cell r="M534" t="str">
            <v>10169743</v>
          </cell>
          <cell r="N534" t="str">
            <v>S21110404163/H110760D/EL/2/07</v>
          </cell>
          <cell r="O534" t="str">
            <v>YPS/N8527UV/MUHAMAD</v>
          </cell>
          <cell r="P534" t="str">
            <v>PT. LIVIA MANDIRI SEJATI</v>
          </cell>
          <cell r="Q534" t="str">
            <v>PT. LIVIA MANDIRI SEJATI</v>
          </cell>
          <cell r="R534" t="str">
            <v>JUG RACK</v>
          </cell>
          <cell r="S534" t="str">
            <v>2050350281</v>
          </cell>
        </row>
        <row r="535">
          <cell r="L535">
            <v>6008153821</v>
          </cell>
          <cell r="M535" t="str">
            <v>74559</v>
          </cell>
          <cell r="N535" t="str">
            <v>S21110404163/H110760D/EL/2/07</v>
          </cell>
          <cell r="O535" t="str">
            <v>YPS/N8527UV/MUHAMAD</v>
          </cell>
          <cell r="P535" t="str">
            <v>PT. LIVIA MANDIRI SEJATI</v>
          </cell>
          <cell r="Q535" t="str">
            <v>PT. LIVIA MANDIRI SEJATI</v>
          </cell>
          <cell r="R535" t="str">
            <v>5 GALLON AQUA LOCAL</v>
          </cell>
          <cell r="S535" t="str">
            <v>2050350281</v>
          </cell>
        </row>
        <row r="536">
          <cell r="L536">
            <v>6008144227</v>
          </cell>
          <cell r="M536" t="str">
            <v>10169933</v>
          </cell>
          <cell r="N536" t="str">
            <v>S21110404150/H110844C/BK/1/08</v>
          </cell>
          <cell r="O536" t="str">
            <v>YPS/N9958UR/SUGENG</v>
          </cell>
          <cell r="P536" t="str">
            <v>PT. LIVIA MANDIRI SEJATI</v>
          </cell>
          <cell r="Q536" t="str">
            <v>PT. LIVIA MANDIRI SEJATI</v>
          </cell>
          <cell r="R536" t="str">
            <v>EMPTY BOTTLE AQUA 5 GALLON</v>
          </cell>
          <cell r="S536" t="str">
            <v>2050350281</v>
          </cell>
        </row>
        <row r="537">
          <cell r="L537">
            <v>6008149264</v>
          </cell>
          <cell r="M537" t="str">
            <v>10169933</v>
          </cell>
          <cell r="N537" t="str">
            <v>S21102803723/H1105142A/HD/2/05</v>
          </cell>
          <cell r="O537" t="str">
            <v>YPS/N9611UR/IBRAHIM</v>
          </cell>
          <cell r="P537" t="str">
            <v>PT. LIVIA MANDIRI SEJATI</v>
          </cell>
          <cell r="Q537" t="str">
            <v>PT. LIVIA MANDIRI SEJATI</v>
          </cell>
          <cell r="R537" t="str">
            <v>EMPTY BOTTLE AQUA 5 GALLON</v>
          </cell>
          <cell r="S537" t="str">
            <v>2050350281</v>
          </cell>
        </row>
        <row r="538">
          <cell r="L538">
            <v>6008149264</v>
          </cell>
          <cell r="M538" t="str">
            <v>10169933</v>
          </cell>
          <cell r="N538" t="str">
            <v>S21102803723/H1105142A/HD/2/05</v>
          </cell>
          <cell r="O538" t="str">
            <v>YPS/N9611UR/IBRAHIM</v>
          </cell>
          <cell r="P538" t="str">
            <v>PT. LIVIA MANDIRI SEJATI</v>
          </cell>
          <cell r="Q538" t="str">
            <v>PT. LIVIA MANDIRI SEJATI</v>
          </cell>
          <cell r="R538" t="str">
            <v>EMPTY BOTTLE AQUA 5 GALLON</v>
          </cell>
          <cell r="S538" t="str">
            <v>2050350281</v>
          </cell>
        </row>
        <row r="539">
          <cell r="L539">
            <v>6008149264</v>
          </cell>
          <cell r="M539" t="str">
            <v>74559</v>
          </cell>
          <cell r="N539" t="str">
            <v>S21102803723/H1105142A/HD/2/05</v>
          </cell>
          <cell r="O539" t="str">
            <v>YPS/N9611UR/IBRAHIM</v>
          </cell>
          <cell r="P539" t="str">
            <v>PT. LIVIA MANDIRI SEJATI</v>
          </cell>
          <cell r="Q539" t="str">
            <v>PT. LIVIA MANDIRI SEJATI</v>
          </cell>
          <cell r="R539" t="str">
            <v>5 GALLON AQUA LOCAL</v>
          </cell>
          <cell r="S539" t="str">
            <v>2050350281</v>
          </cell>
        </row>
        <row r="540">
          <cell r="L540">
            <v>6008147214</v>
          </cell>
          <cell r="M540" t="str">
            <v>10169933</v>
          </cell>
          <cell r="N540" t="str">
            <v>S21102803729/H110599D/ZK/1/05</v>
          </cell>
          <cell r="O540" t="str">
            <v>YPS/N9375WE/MAHRUS A</v>
          </cell>
          <cell r="P540" t="str">
            <v>PT. LIVIA MANDIRI SEJATI</v>
          </cell>
          <cell r="Q540" t="str">
            <v>PT. LIVIA MANDIRI SEJATI</v>
          </cell>
          <cell r="R540" t="str">
            <v>EMPTY BOTTLE AQUA 5 GALLON</v>
          </cell>
          <cell r="S540" t="str">
            <v>2050350281</v>
          </cell>
        </row>
        <row r="541">
          <cell r="L541">
            <v>6008147214</v>
          </cell>
          <cell r="M541" t="str">
            <v>10169933</v>
          </cell>
          <cell r="N541" t="str">
            <v>S21102803729/H110599D/ZK/1/05</v>
          </cell>
          <cell r="O541" t="str">
            <v>YPS/N9375WE/MAHRUS A</v>
          </cell>
          <cell r="P541" t="str">
            <v>PT. LIVIA MANDIRI SEJATI</v>
          </cell>
          <cell r="Q541" t="str">
            <v>PT. LIVIA MANDIRI SEJATI</v>
          </cell>
          <cell r="R541" t="str">
            <v>EMPTY BOTTLE AQUA 5 GALLON</v>
          </cell>
          <cell r="S541" t="str">
            <v>2050350281</v>
          </cell>
        </row>
        <row r="542">
          <cell r="L542">
            <v>6008147214</v>
          </cell>
          <cell r="M542" t="str">
            <v>10169743</v>
          </cell>
          <cell r="N542" t="str">
            <v>S21102803729/H110599D/ZK/1/05</v>
          </cell>
          <cell r="O542" t="str">
            <v>YPS/N9375WE/MAHRUS A</v>
          </cell>
          <cell r="P542" t="str">
            <v>PT. LIVIA MANDIRI SEJATI</v>
          </cell>
          <cell r="Q542" t="str">
            <v>PT. LIVIA MANDIRI SEJATI</v>
          </cell>
          <cell r="R542" t="str">
            <v>JUG RACK</v>
          </cell>
          <cell r="S542" t="str">
            <v>2050350281</v>
          </cell>
        </row>
        <row r="543">
          <cell r="L543">
            <v>6008147214</v>
          </cell>
          <cell r="M543" t="str">
            <v>74559</v>
          </cell>
          <cell r="N543" t="str">
            <v>S21102803729/H110599D/ZK/1/05</v>
          </cell>
          <cell r="O543" t="str">
            <v>YPS/N9375WE/MAHRUS A</v>
          </cell>
          <cell r="P543" t="str">
            <v>PT. LIVIA MANDIRI SEJATI</v>
          </cell>
          <cell r="Q543" t="str">
            <v>PT. LIVIA MANDIRI SEJATI</v>
          </cell>
          <cell r="R543" t="str">
            <v>5 GALLON AQUA LOCAL</v>
          </cell>
          <cell r="S543" t="str">
            <v>2050350281</v>
          </cell>
        </row>
        <row r="544">
          <cell r="L544">
            <v>6008150752</v>
          </cell>
          <cell r="M544" t="str">
            <v>10169749</v>
          </cell>
          <cell r="N544" t="str">
            <v>R.S21102909244/148643</v>
          </cell>
          <cell r="O544" t="str">
            <v>YPS/L9354UZ/SISWANTO</v>
          </cell>
          <cell r="P544" t="str">
            <v>PT. LIVIA MANDIRI SEJATI</v>
          </cell>
          <cell r="Q544" t="str">
            <v>PT. LIVIA MANDIRI SEJATI</v>
          </cell>
          <cell r="R544" t="str">
            <v>PALLET RENT DOUBLE FACE</v>
          </cell>
          <cell r="S544" t="str">
            <v>2050350280</v>
          </cell>
        </row>
        <row r="545">
          <cell r="L545">
            <v>6008147301</v>
          </cell>
          <cell r="M545" t="str">
            <v>10169932</v>
          </cell>
          <cell r="N545">
            <v>0</v>
          </cell>
          <cell r="O545">
            <v>0</v>
          </cell>
          <cell r="P545" t="str">
            <v>PT. LIVIA MANDIRI SEJATI</v>
          </cell>
          <cell r="Q545" t="str">
            <v>PT. LIVIA MANDIRI SEJATI</v>
          </cell>
          <cell r="R545" t="str">
            <v>EMPTY BOTTLE VIT 5 GALLON</v>
          </cell>
          <cell r="S545" t="str">
            <v>2050350280</v>
          </cell>
        </row>
        <row r="546">
          <cell r="L546">
            <v>6008147301</v>
          </cell>
          <cell r="M546" t="str">
            <v>10169932</v>
          </cell>
          <cell r="N546">
            <v>0</v>
          </cell>
          <cell r="O546">
            <v>0</v>
          </cell>
          <cell r="P546" t="str">
            <v>PT. LIVIA MANDIRI SEJATI</v>
          </cell>
          <cell r="Q546" t="str">
            <v>PT. LIVIA MANDIRI SEJATI</v>
          </cell>
          <cell r="R546" t="str">
            <v>EMPTY BOTTLE VIT 5 GALLON</v>
          </cell>
          <cell r="S546" t="str">
            <v>2050350280</v>
          </cell>
        </row>
        <row r="547">
          <cell r="L547">
            <v>6008147301</v>
          </cell>
          <cell r="M547" t="str">
            <v>74560</v>
          </cell>
          <cell r="N547">
            <v>0</v>
          </cell>
          <cell r="O547">
            <v>0</v>
          </cell>
          <cell r="P547" t="str">
            <v>PT. LIVIA MANDIRI SEJATI</v>
          </cell>
          <cell r="Q547" t="str">
            <v>PT. LIVIA MANDIRI SEJATI</v>
          </cell>
          <cell r="R547" t="str">
            <v>5 GALLON VIT LOCAL</v>
          </cell>
          <cell r="S547" t="str">
            <v>2050350280</v>
          </cell>
        </row>
        <row r="548">
          <cell r="L548">
            <v>6008153842</v>
          </cell>
          <cell r="M548" t="str">
            <v>10169933</v>
          </cell>
          <cell r="N548" t="str">
            <v>S21102803693/H1106141A/AS/2/06</v>
          </cell>
          <cell r="O548" t="str">
            <v>YPS/P8027UR/WARDOUO</v>
          </cell>
          <cell r="P548" t="str">
            <v>PT. LIVIA MANDIRI SEJATI</v>
          </cell>
          <cell r="Q548" t="str">
            <v>PT. LIVIA MANDIRI SEJATI</v>
          </cell>
          <cell r="R548" t="str">
            <v>EMPTY BOTTLE AQUA 5 GALLON</v>
          </cell>
          <cell r="S548" t="str">
            <v>2050350281</v>
          </cell>
        </row>
        <row r="549">
          <cell r="L549">
            <v>6008153842</v>
          </cell>
          <cell r="M549" t="str">
            <v>10169933</v>
          </cell>
          <cell r="N549" t="str">
            <v>S21102803693/H1106141A/AS/2/06</v>
          </cell>
          <cell r="O549" t="str">
            <v>YPS/P8027UR/WARDOUO</v>
          </cell>
          <cell r="P549" t="str">
            <v>PT. LIVIA MANDIRI SEJATI</v>
          </cell>
          <cell r="Q549" t="str">
            <v>PT. LIVIA MANDIRI SEJATI</v>
          </cell>
          <cell r="R549" t="str">
            <v>EMPTY BOTTLE AQUA 5 GALLON</v>
          </cell>
          <cell r="S549" t="str">
            <v>2050350281</v>
          </cell>
        </row>
        <row r="550">
          <cell r="L550">
            <v>6008153842</v>
          </cell>
          <cell r="M550" t="str">
            <v>74559</v>
          </cell>
          <cell r="N550" t="str">
            <v>S21102803693/H1106141A/AS/2/06</v>
          </cell>
          <cell r="O550" t="str">
            <v>YPS/P8027UR/WARDOUO</v>
          </cell>
          <cell r="P550" t="str">
            <v>PT. LIVIA MANDIRI SEJATI</v>
          </cell>
          <cell r="Q550" t="str">
            <v>PT. LIVIA MANDIRI SEJATI</v>
          </cell>
          <cell r="R550" t="str">
            <v>5 GALLON AQUA LOCAL</v>
          </cell>
          <cell r="S550" t="str">
            <v>2050350281</v>
          </cell>
        </row>
        <row r="551">
          <cell r="L551">
            <v>6008137580</v>
          </cell>
          <cell r="M551" t="str">
            <v>10169749</v>
          </cell>
          <cell r="N551" t="str">
            <v>R148642</v>
          </cell>
          <cell r="O551" t="str">
            <v>YPS/N8611UW/TONI H</v>
          </cell>
          <cell r="P551" t="str">
            <v>PT. LIVIA MANDIRI SEJATI</v>
          </cell>
          <cell r="Q551" t="str">
            <v>PT. LIVIA MANDIRI SEJATI</v>
          </cell>
          <cell r="R551" t="str">
            <v>PALLET RENT DOUBLE FACE</v>
          </cell>
          <cell r="S551" t="str">
            <v>2050350280</v>
          </cell>
        </row>
        <row r="552">
          <cell r="L552">
            <v>6008152823</v>
          </cell>
          <cell r="M552" t="str">
            <v>10169749</v>
          </cell>
          <cell r="N552" t="str">
            <v>R148674</v>
          </cell>
          <cell r="O552" t="str">
            <v>YPS/N8615UW/FATCHUR</v>
          </cell>
          <cell r="P552" t="str">
            <v>PT. LIVIA MANDIRI SEJATI</v>
          </cell>
          <cell r="Q552" t="str">
            <v>PT. LIVIA MANDIRI SEJATI</v>
          </cell>
          <cell r="R552" t="str">
            <v>PALLET RENT DOUBLE FACE</v>
          </cell>
          <cell r="S552" t="str">
            <v>2050350280</v>
          </cell>
        </row>
        <row r="553">
          <cell r="L553">
            <v>6008148180</v>
          </cell>
          <cell r="M553" t="str">
            <v>10169933</v>
          </cell>
          <cell r="N553" t="str">
            <v>S21102803720/H1105168B/AS/2/05</v>
          </cell>
          <cell r="O553" t="str">
            <v>YPS/N8522UV/BUDI</v>
          </cell>
          <cell r="P553" t="str">
            <v>PT. LIVIA MANDIRI SEJATI</v>
          </cell>
          <cell r="Q553" t="str">
            <v>PT. LIVIA MANDIRI SEJATI</v>
          </cell>
          <cell r="R553" t="str">
            <v>EMPTY BOTTLE AQUA 5 GALLON</v>
          </cell>
          <cell r="S553" t="str">
            <v>2050350281</v>
          </cell>
        </row>
        <row r="554">
          <cell r="L554">
            <v>6008148180</v>
          </cell>
          <cell r="M554" t="str">
            <v>10169933</v>
          </cell>
          <cell r="N554" t="str">
            <v>S21102803720/H1105168B/AS/2/05</v>
          </cell>
          <cell r="O554" t="str">
            <v>YPS/N8522UV/BUDI</v>
          </cell>
          <cell r="P554" t="str">
            <v>PT. LIVIA MANDIRI SEJATI</v>
          </cell>
          <cell r="Q554" t="str">
            <v>PT. LIVIA MANDIRI SEJATI</v>
          </cell>
          <cell r="R554" t="str">
            <v>EMPTY BOTTLE AQUA 5 GALLON</v>
          </cell>
          <cell r="S554" t="str">
            <v>2050350281</v>
          </cell>
        </row>
        <row r="555">
          <cell r="L555">
            <v>6008148180</v>
          </cell>
          <cell r="M555" t="str">
            <v>74559</v>
          </cell>
          <cell r="N555" t="str">
            <v>S21102803720/H1105168B/AS/2/05</v>
          </cell>
          <cell r="O555" t="str">
            <v>YPS/N8522UV/BUDI</v>
          </cell>
          <cell r="P555" t="str">
            <v>PT. LIVIA MANDIRI SEJATI</v>
          </cell>
          <cell r="Q555" t="str">
            <v>PT. LIVIA MANDIRI SEJATI</v>
          </cell>
          <cell r="R555" t="str">
            <v>5 GALLON AQUA LOCAL</v>
          </cell>
          <cell r="S555" t="str">
            <v>2050350281</v>
          </cell>
        </row>
        <row r="556">
          <cell r="L556">
            <v>6008152724</v>
          </cell>
          <cell r="M556" t="str">
            <v>10169749</v>
          </cell>
          <cell r="N556" t="str">
            <v>R.1485675</v>
          </cell>
          <cell r="O556" t="str">
            <v>YPS/N8597UV/DAFIT A</v>
          </cell>
          <cell r="P556" t="str">
            <v>PT. LIVIA MANDIRI SEJATI</v>
          </cell>
          <cell r="Q556" t="str">
            <v>PT. LIVIA MANDIRI SEJATI</v>
          </cell>
          <cell r="R556" t="str">
            <v>PALLET RENT DOUBLE FACE</v>
          </cell>
          <cell r="S556" t="str">
            <v>2050350280</v>
          </cell>
        </row>
        <row r="557">
          <cell r="L557">
            <v>6008150450</v>
          </cell>
          <cell r="M557" t="str">
            <v>10169749</v>
          </cell>
          <cell r="N557" t="str">
            <v>R.148675</v>
          </cell>
          <cell r="O557" t="str">
            <v>YPS/N8596UV/SUMARNO</v>
          </cell>
          <cell r="P557" t="str">
            <v>PT. LIVIA MANDIRI SEJATI</v>
          </cell>
          <cell r="Q557" t="str">
            <v>PT. LIVIA MANDIRI SEJATI</v>
          </cell>
          <cell r="R557" t="str">
            <v>PALLET RENT DOUBLE FACE</v>
          </cell>
          <cell r="S557" t="str">
            <v>2050350280</v>
          </cell>
        </row>
        <row r="558">
          <cell r="L558">
            <v>6008153488</v>
          </cell>
          <cell r="M558" t="str">
            <v>10169933</v>
          </cell>
          <cell r="N558" t="str">
            <v>S21102803705/H1106124C/AS/2/06</v>
          </cell>
          <cell r="O558" t="str">
            <v>YPS/S9015US/RIFAI</v>
          </cell>
          <cell r="P558" t="str">
            <v>PT. LIVIA MANDIRI SEJATI</v>
          </cell>
          <cell r="Q558" t="str">
            <v>PT. LIVIA MANDIRI SEJATI</v>
          </cell>
          <cell r="R558" t="str">
            <v>EMPTY BOTTLE AQUA 5 GALLON</v>
          </cell>
          <cell r="S558" t="str">
            <v>2050350281</v>
          </cell>
        </row>
        <row r="559">
          <cell r="L559">
            <v>6008153488</v>
          </cell>
          <cell r="M559" t="str">
            <v>10169933</v>
          </cell>
          <cell r="N559" t="str">
            <v>S21102803705/H1106124C/AS/2/06</v>
          </cell>
          <cell r="O559" t="str">
            <v>YPS/S9015US/RIFAI</v>
          </cell>
          <cell r="P559" t="str">
            <v>PT. LIVIA MANDIRI SEJATI</v>
          </cell>
          <cell r="Q559" t="str">
            <v>PT. LIVIA MANDIRI SEJATI</v>
          </cell>
          <cell r="R559" t="str">
            <v>EMPTY BOTTLE AQUA 5 GALLON</v>
          </cell>
          <cell r="S559" t="str">
            <v>2050350281</v>
          </cell>
        </row>
        <row r="560">
          <cell r="L560">
            <v>6008153488</v>
          </cell>
          <cell r="M560" t="str">
            <v>74559</v>
          </cell>
          <cell r="N560" t="str">
            <v>S21102803705/H1106124C/AS/2/06</v>
          </cell>
          <cell r="O560" t="str">
            <v>YPS/S9015US/RIFAI</v>
          </cell>
          <cell r="P560" t="str">
            <v>PT. LIVIA MANDIRI SEJATI</v>
          </cell>
          <cell r="Q560" t="str">
            <v>PT. LIVIA MANDIRI SEJATI</v>
          </cell>
          <cell r="R560" t="str">
            <v>5 GALLON AQUA LOCAL</v>
          </cell>
          <cell r="S560" t="str">
            <v>2050350281</v>
          </cell>
        </row>
        <row r="561">
          <cell r="L561">
            <v>6008147799</v>
          </cell>
          <cell r="M561" t="str">
            <v>10169933</v>
          </cell>
          <cell r="N561" t="str">
            <v>S21102903706/H1105138C/AS/2/05</v>
          </cell>
          <cell r="O561" t="str">
            <v>YPS/L9370UZ/ANTON</v>
          </cell>
          <cell r="P561" t="str">
            <v>PT. LIVIA MANDIRI SEJATI</v>
          </cell>
          <cell r="Q561" t="str">
            <v>PT. LIVIA MANDIRI SEJATI</v>
          </cell>
          <cell r="R561" t="str">
            <v>EMPTY BOTTLE AQUA 5 GALLON</v>
          </cell>
          <cell r="S561" t="str">
            <v>2050350281</v>
          </cell>
        </row>
        <row r="562">
          <cell r="L562">
            <v>6008147799</v>
          </cell>
          <cell r="M562" t="str">
            <v>10169933</v>
          </cell>
          <cell r="N562" t="str">
            <v>S21102903706/H1105138C/AS/2/05</v>
          </cell>
          <cell r="O562" t="str">
            <v>YPS/L9370UZ/ANTON</v>
          </cell>
          <cell r="P562" t="str">
            <v>PT. LIVIA MANDIRI SEJATI</v>
          </cell>
          <cell r="Q562" t="str">
            <v>PT. LIVIA MANDIRI SEJATI</v>
          </cell>
          <cell r="R562" t="str">
            <v>EMPTY BOTTLE AQUA 5 GALLON</v>
          </cell>
          <cell r="S562" t="str">
            <v>2050350281</v>
          </cell>
        </row>
        <row r="563">
          <cell r="L563">
            <v>6008147799</v>
          </cell>
          <cell r="M563" t="str">
            <v>74559</v>
          </cell>
          <cell r="N563" t="str">
            <v>S21102903706/H1105138C/AS/2/05</v>
          </cell>
          <cell r="O563" t="str">
            <v>YPS/L9370UZ/ANTON</v>
          </cell>
          <cell r="P563" t="str">
            <v>PT. LIVIA MANDIRI SEJATI</v>
          </cell>
          <cell r="Q563" t="str">
            <v>PT. LIVIA MANDIRI SEJATI</v>
          </cell>
          <cell r="R563" t="str">
            <v>5 GALLON AQUA LOCAL</v>
          </cell>
          <cell r="S563" t="str">
            <v>2050350281</v>
          </cell>
        </row>
        <row r="564">
          <cell r="L564">
            <v>6008144568</v>
          </cell>
          <cell r="M564" t="str">
            <v>10169933</v>
          </cell>
          <cell r="N564" t="str">
            <v>S21110404165/H110749D/EL/2/07</v>
          </cell>
          <cell r="O564" t="str">
            <v>YPS/L9357UZ/ACHMAD</v>
          </cell>
          <cell r="P564" t="str">
            <v>PT. LIVIA MANDIRI SEJATI</v>
          </cell>
          <cell r="Q564" t="str">
            <v>PT. LIVIA MANDIRI SEJATI</v>
          </cell>
          <cell r="R564" t="str">
            <v>EMPTY BOTTLE AQUA 5 GALLON</v>
          </cell>
          <cell r="S564" t="str">
            <v>2050350281</v>
          </cell>
        </row>
        <row r="565">
          <cell r="L565">
            <v>6008144568</v>
          </cell>
          <cell r="M565" t="str">
            <v>10169933</v>
          </cell>
          <cell r="N565" t="str">
            <v>S21110404165/H110749D/EL/2/07</v>
          </cell>
          <cell r="O565" t="str">
            <v>YPS/L9357UZ/ACHMAD</v>
          </cell>
          <cell r="P565" t="str">
            <v>PT. LIVIA MANDIRI SEJATI</v>
          </cell>
          <cell r="Q565" t="str">
            <v>PT. LIVIA MANDIRI SEJATI</v>
          </cell>
          <cell r="R565" t="str">
            <v>EMPTY BOTTLE AQUA 5 GALLON</v>
          </cell>
          <cell r="S565" t="str">
            <v>2050350281</v>
          </cell>
        </row>
        <row r="566">
          <cell r="L566">
            <v>6008144568</v>
          </cell>
          <cell r="M566" t="str">
            <v>10169743</v>
          </cell>
          <cell r="N566" t="str">
            <v>S21110404165/H110749D/EL/2/07</v>
          </cell>
          <cell r="O566" t="str">
            <v>YPS/L9357UZ/ACHMAD</v>
          </cell>
          <cell r="P566" t="str">
            <v>PT. LIVIA MANDIRI SEJATI</v>
          </cell>
          <cell r="Q566" t="str">
            <v>PT. LIVIA MANDIRI SEJATI</v>
          </cell>
          <cell r="R566" t="str">
            <v>JUG RACK</v>
          </cell>
          <cell r="S566" t="str">
            <v>2050350281</v>
          </cell>
        </row>
        <row r="567">
          <cell r="L567">
            <v>6008144568</v>
          </cell>
          <cell r="M567" t="str">
            <v>74559</v>
          </cell>
          <cell r="N567" t="str">
            <v>S21110404165/H110749D/EL/2/07</v>
          </cell>
          <cell r="O567" t="str">
            <v>YPS/L9357UZ/ACHMAD</v>
          </cell>
          <cell r="P567" t="str">
            <v>PT. LIVIA MANDIRI SEJATI</v>
          </cell>
          <cell r="Q567" t="str">
            <v>PT. LIVIA MANDIRI SEJATI</v>
          </cell>
          <cell r="R567" t="str">
            <v>5 GALLON AQUA LOCAL</v>
          </cell>
          <cell r="S567" t="str">
            <v>2050350281</v>
          </cell>
        </row>
        <row r="568">
          <cell r="L568">
            <v>6008152489</v>
          </cell>
          <cell r="M568" t="str">
            <v>10169933</v>
          </cell>
          <cell r="N568" t="str">
            <v>S21102803714/H1106109B/NF/2/06</v>
          </cell>
          <cell r="O568" t="str">
            <v>YPS/N8544UV/M.SLAMET</v>
          </cell>
          <cell r="P568" t="str">
            <v>PT. LIVIA MANDIRI SEJATI</v>
          </cell>
          <cell r="Q568" t="str">
            <v>PT. LIVIA MANDIRI SEJATI</v>
          </cell>
          <cell r="R568" t="str">
            <v>EMPTY BOTTLE AQUA 5 GALLON</v>
          </cell>
          <cell r="S568" t="str">
            <v>2050350281</v>
          </cell>
        </row>
        <row r="569">
          <cell r="L569">
            <v>6008152489</v>
          </cell>
          <cell r="M569" t="str">
            <v>10169933</v>
          </cell>
          <cell r="N569" t="str">
            <v>S21102803714/H1106109B/NF/2/06</v>
          </cell>
          <cell r="O569" t="str">
            <v>YPS/N8544UV/M.SLAMET</v>
          </cell>
          <cell r="P569" t="str">
            <v>PT. LIVIA MANDIRI SEJATI</v>
          </cell>
          <cell r="Q569" t="str">
            <v>PT. LIVIA MANDIRI SEJATI</v>
          </cell>
          <cell r="R569" t="str">
            <v>EMPTY BOTTLE AQUA 5 GALLON</v>
          </cell>
          <cell r="S569" t="str">
            <v>2050350281</v>
          </cell>
        </row>
        <row r="570">
          <cell r="L570">
            <v>6008152489</v>
          </cell>
          <cell r="M570" t="str">
            <v>74559</v>
          </cell>
          <cell r="N570" t="str">
            <v>S21102803714/H1106109B/NF/2/06</v>
          </cell>
          <cell r="O570" t="str">
            <v>YPS/N8544UV/M.SLAMET</v>
          </cell>
          <cell r="P570" t="str">
            <v>PT. LIVIA MANDIRI SEJATI</v>
          </cell>
          <cell r="Q570" t="str">
            <v>PT. LIVIA MANDIRI SEJATI</v>
          </cell>
          <cell r="R570" t="str">
            <v>5 GALLON AQUA LOCAL</v>
          </cell>
          <cell r="S570" t="str">
            <v>2050350281</v>
          </cell>
        </row>
        <row r="571">
          <cell r="L571">
            <v>6008148102</v>
          </cell>
          <cell r="M571" t="str">
            <v>10169933</v>
          </cell>
          <cell r="N571" t="str">
            <v>S21102803728/H1105196A/EL/3/05</v>
          </cell>
          <cell r="O571" t="str">
            <v>YPS/N8814UV/SAKUT</v>
          </cell>
          <cell r="P571" t="str">
            <v>PT. LIVIA MANDIRI SEJATI</v>
          </cell>
          <cell r="Q571" t="str">
            <v>PT. LIVIA MANDIRI SEJATI</v>
          </cell>
          <cell r="R571" t="str">
            <v>EMPTY BOTTLE AQUA 5 GALLON</v>
          </cell>
          <cell r="S571" t="str">
            <v>2050350281</v>
          </cell>
        </row>
        <row r="572">
          <cell r="L572">
            <v>6008148102</v>
          </cell>
          <cell r="M572" t="str">
            <v>10169933</v>
          </cell>
          <cell r="N572" t="str">
            <v>S21102803728/H1105196A/EL/3/05</v>
          </cell>
          <cell r="O572" t="str">
            <v>YPS/N8814UV/SAKUT</v>
          </cell>
          <cell r="P572" t="str">
            <v>PT. LIVIA MANDIRI SEJATI</v>
          </cell>
          <cell r="Q572" t="str">
            <v>PT. LIVIA MANDIRI SEJATI</v>
          </cell>
          <cell r="R572" t="str">
            <v>EMPTY BOTTLE AQUA 5 GALLON</v>
          </cell>
          <cell r="S572" t="str">
            <v>2050350281</v>
          </cell>
        </row>
        <row r="573">
          <cell r="L573">
            <v>6008148102</v>
          </cell>
          <cell r="M573" t="str">
            <v>74559</v>
          </cell>
          <cell r="N573" t="str">
            <v>S21102803728/H1105196A/EL/3/05</v>
          </cell>
          <cell r="O573" t="str">
            <v>YPS/N8814UV/SAKUT</v>
          </cell>
          <cell r="P573" t="str">
            <v>PT. LIVIA MANDIRI SEJATI</v>
          </cell>
          <cell r="Q573" t="str">
            <v>PT. LIVIA MANDIRI SEJATI</v>
          </cell>
          <cell r="R573" t="str">
            <v>5 GALLON AQUA LOCAL</v>
          </cell>
          <cell r="S573" t="str">
            <v>2050350281</v>
          </cell>
        </row>
        <row r="574">
          <cell r="L574">
            <v>6008153806</v>
          </cell>
          <cell r="M574" t="str">
            <v>10169933</v>
          </cell>
          <cell r="N574" t="str">
            <v>S21102903684/H1106144B/PY/2/06</v>
          </cell>
          <cell r="O574" t="str">
            <v>YPS/N8522UV/BUDI</v>
          </cell>
          <cell r="P574" t="str">
            <v>PT. LIVIA MANDIRI SEJATI</v>
          </cell>
          <cell r="Q574" t="str">
            <v>PT. LIVIA MANDIRI SEJATI</v>
          </cell>
          <cell r="R574" t="str">
            <v>EMPTY BOTTLE AQUA 5 GALLON</v>
          </cell>
          <cell r="S574" t="str">
            <v>2050350281</v>
          </cell>
        </row>
        <row r="575">
          <cell r="L575">
            <v>6008153806</v>
          </cell>
          <cell r="M575" t="str">
            <v>10169933</v>
          </cell>
          <cell r="N575" t="str">
            <v>S21102903684/H1106144B/PY/2/06</v>
          </cell>
          <cell r="O575" t="str">
            <v>YPS/N8522UV/BUDI</v>
          </cell>
          <cell r="P575" t="str">
            <v>PT. LIVIA MANDIRI SEJATI</v>
          </cell>
          <cell r="Q575" t="str">
            <v>PT. LIVIA MANDIRI SEJATI</v>
          </cell>
          <cell r="R575" t="str">
            <v>EMPTY BOTTLE AQUA 5 GALLON</v>
          </cell>
          <cell r="S575" t="str">
            <v>2050350281</v>
          </cell>
        </row>
        <row r="576">
          <cell r="L576">
            <v>6008153806</v>
          </cell>
          <cell r="M576" t="str">
            <v>74559</v>
          </cell>
          <cell r="N576" t="str">
            <v>S21102903684/H1106144B/PY/2/06</v>
          </cell>
          <cell r="O576" t="str">
            <v>YPS/N8522UV/BUDI</v>
          </cell>
          <cell r="P576" t="str">
            <v>PT. LIVIA MANDIRI SEJATI</v>
          </cell>
          <cell r="Q576" t="str">
            <v>PT. LIVIA MANDIRI SEJATI</v>
          </cell>
          <cell r="R576" t="str">
            <v>5 GALLON AQUA LOCAL</v>
          </cell>
          <cell r="S576" t="str">
            <v>2050350281</v>
          </cell>
        </row>
        <row r="577">
          <cell r="L577">
            <v>6008150658</v>
          </cell>
          <cell r="M577" t="str">
            <v>10169933</v>
          </cell>
          <cell r="N577" t="str">
            <v>S21102803725/H1105205D/PY/3/05</v>
          </cell>
          <cell r="O577" t="str">
            <v>YPS/N8548UI/ARIF</v>
          </cell>
          <cell r="P577" t="str">
            <v>PT. LIVIA MANDIRI SEJATI</v>
          </cell>
          <cell r="Q577" t="str">
            <v>PT. LIVIA MANDIRI SEJATI</v>
          </cell>
          <cell r="R577" t="str">
            <v>EMPTY BOTTLE AQUA 5 GALLON</v>
          </cell>
          <cell r="S577" t="str">
            <v>2050350281</v>
          </cell>
        </row>
        <row r="578">
          <cell r="L578">
            <v>6008150658</v>
          </cell>
          <cell r="M578" t="str">
            <v>10169933</v>
          </cell>
          <cell r="N578" t="str">
            <v>S21102803725/H1105205D/PY/3/05</v>
          </cell>
          <cell r="O578" t="str">
            <v>YPS/N8548UI/ARIF</v>
          </cell>
          <cell r="P578" t="str">
            <v>PT. LIVIA MANDIRI SEJATI</v>
          </cell>
          <cell r="Q578" t="str">
            <v>PT. LIVIA MANDIRI SEJATI</v>
          </cell>
          <cell r="R578" t="str">
            <v>EMPTY BOTTLE AQUA 5 GALLON</v>
          </cell>
          <cell r="S578" t="str">
            <v>2050350281</v>
          </cell>
        </row>
        <row r="579">
          <cell r="L579">
            <v>6008150658</v>
          </cell>
          <cell r="M579" t="str">
            <v>10169743</v>
          </cell>
          <cell r="N579" t="str">
            <v>S21102803725/H1105205D/PY/3/05</v>
          </cell>
          <cell r="O579" t="str">
            <v>YPS/N8548UI/ARIF</v>
          </cell>
          <cell r="P579" t="str">
            <v>PT. LIVIA MANDIRI SEJATI</v>
          </cell>
          <cell r="Q579" t="str">
            <v>PT. LIVIA MANDIRI SEJATI</v>
          </cell>
          <cell r="R579" t="str">
            <v>JUG RACK</v>
          </cell>
          <cell r="S579" t="str">
            <v>2050350281</v>
          </cell>
        </row>
        <row r="580">
          <cell r="L580">
            <v>6008150658</v>
          </cell>
          <cell r="M580" t="str">
            <v>74559</v>
          </cell>
          <cell r="N580" t="str">
            <v>S21102803725/H1105205D/PY/3/05</v>
          </cell>
          <cell r="O580" t="str">
            <v>YPS/N8548UI/ARIF</v>
          </cell>
          <cell r="P580" t="str">
            <v>PT. LIVIA MANDIRI SEJATI</v>
          </cell>
          <cell r="Q580" t="str">
            <v>PT. LIVIA MANDIRI SEJATI</v>
          </cell>
          <cell r="R580" t="str">
            <v>5 GALLON AQUA LOCAL</v>
          </cell>
          <cell r="S580" t="str">
            <v>2050350281</v>
          </cell>
        </row>
        <row r="581">
          <cell r="L581">
            <v>6008147996</v>
          </cell>
          <cell r="M581" t="str">
            <v>10169933</v>
          </cell>
          <cell r="N581" t="str">
            <v>S21102803709/H1106114C/AS/2/06</v>
          </cell>
          <cell r="O581" t="str">
            <v>YPS/L9305UQ/ARIF</v>
          </cell>
          <cell r="P581" t="str">
            <v>PT. LIVIA MANDIRI SEJATI</v>
          </cell>
          <cell r="Q581" t="str">
            <v>PT. LIVIA MANDIRI SEJATI</v>
          </cell>
          <cell r="R581" t="str">
            <v>EMPTY BOTTLE AQUA 5 GALLON</v>
          </cell>
          <cell r="S581" t="str">
            <v>2050350281</v>
          </cell>
        </row>
        <row r="582">
          <cell r="L582">
            <v>6008147996</v>
          </cell>
          <cell r="M582" t="str">
            <v>10169933</v>
          </cell>
          <cell r="N582" t="str">
            <v>S21102803709/H1106114C/AS/2/06</v>
          </cell>
          <cell r="O582" t="str">
            <v>YPS/L9305UQ/ARIF</v>
          </cell>
          <cell r="P582" t="str">
            <v>PT. LIVIA MANDIRI SEJATI</v>
          </cell>
          <cell r="Q582" t="str">
            <v>PT. LIVIA MANDIRI SEJATI</v>
          </cell>
          <cell r="R582" t="str">
            <v>EMPTY BOTTLE AQUA 5 GALLON</v>
          </cell>
          <cell r="S582" t="str">
            <v>2050350281</v>
          </cell>
        </row>
        <row r="583">
          <cell r="L583">
            <v>6008147996</v>
          </cell>
          <cell r="M583" t="str">
            <v>74559</v>
          </cell>
          <cell r="N583" t="str">
            <v>S21102803709/H1106114C/AS/2/06</v>
          </cell>
          <cell r="O583" t="str">
            <v>YPS/L9305UQ/ARIF</v>
          </cell>
          <cell r="P583" t="str">
            <v>PT. LIVIA MANDIRI SEJATI</v>
          </cell>
          <cell r="Q583" t="str">
            <v>PT. LIVIA MANDIRI SEJATI</v>
          </cell>
          <cell r="R583" t="str">
            <v>5 GALLON AQUA LOCAL</v>
          </cell>
          <cell r="S583" t="str">
            <v>2050350281</v>
          </cell>
        </row>
        <row r="584">
          <cell r="L584">
            <v>6008150072</v>
          </cell>
          <cell r="M584" t="str">
            <v>10169933</v>
          </cell>
          <cell r="N584" t="str">
            <v>S21102903675/H1106171D/AS/2/06</v>
          </cell>
          <cell r="O584" t="str">
            <v>YPS/L9434UZ/ROZIQ</v>
          </cell>
          <cell r="P584" t="str">
            <v>PT. LIVIA MANDIRI SEJATI</v>
          </cell>
          <cell r="Q584" t="str">
            <v>PT. LIVIA MANDIRI SEJATI</v>
          </cell>
          <cell r="R584" t="str">
            <v>EMPTY BOTTLE AQUA 5 GALLON</v>
          </cell>
          <cell r="S584" t="str">
            <v>2050350281</v>
          </cell>
        </row>
        <row r="585">
          <cell r="L585">
            <v>6008150072</v>
          </cell>
          <cell r="M585" t="str">
            <v>10169933</v>
          </cell>
          <cell r="N585" t="str">
            <v>S21102903675/H1106171D/AS/2/06</v>
          </cell>
          <cell r="O585" t="str">
            <v>YPS/L9434UZ/ROZIQ</v>
          </cell>
          <cell r="P585" t="str">
            <v>PT. LIVIA MANDIRI SEJATI</v>
          </cell>
          <cell r="Q585" t="str">
            <v>PT. LIVIA MANDIRI SEJATI</v>
          </cell>
          <cell r="R585" t="str">
            <v>EMPTY BOTTLE AQUA 5 GALLON</v>
          </cell>
          <cell r="S585" t="str">
            <v>2050350281</v>
          </cell>
        </row>
        <row r="586">
          <cell r="L586">
            <v>6008150072</v>
          </cell>
          <cell r="M586" t="str">
            <v>10169743</v>
          </cell>
          <cell r="N586" t="str">
            <v>S21102903675/H1106171D/AS/2/06</v>
          </cell>
          <cell r="O586" t="str">
            <v>YPS/L9434UZ/ROZIQ</v>
          </cell>
          <cell r="P586" t="str">
            <v>PT. LIVIA MANDIRI SEJATI</v>
          </cell>
          <cell r="Q586" t="str">
            <v>PT. LIVIA MANDIRI SEJATI</v>
          </cell>
          <cell r="R586" t="str">
            <v>JUG RACK</v>
          </cell>
          <cell r="S586" t="str">
            <v>2050350281</v>
          </cell>
        </row>
        <row r="587">
          <cell r="L587">
            <v>6008150072</v>
          </cell>
          <cell r="M587" t="str">
            <v>74559</v>
          </cell>
          <cell r="N587" t="str">
            <v>S21102903675/H1106171D/AS/2/06</v>
          </cell>
          <cell r="O587" t="str">
            <v>YPS/L9434UZ/ROZIQ</v>
          </cell>
          <cell r="P587" t="str">
            <v>PT. LIVIA MANDIRI SEJATI</v>
          </cell>
          <cell r="Q587" t="str">
            <v>PT. LIVIA MANDIRI SEJATI</v>
          </cell>
          <cell r="R587" t="str">
            <v>5 GALLON AQUA LOCAL</v>
          </cell>
          <cell r="S587" t="str">
            <v>2050350281</v>
          </cell>
        </row>
        <row r="588">
          <cell r="L588">
            <v>6008153613</v>
          </cell>
          <cell r="M588" t="str">
            <v>10169933</v>
          </cell>
          <cell r="N588" t="str">
            <v>S21102803691/H1106145B/PY/2/06</v>
          </cell>
          <cell r="O588" t="str">
            <v>YPS/N8274UV/BAKHIN</v>
          </cell>
          <cell r="P588" t="str">
            <v>PT. LIVIA MANDIRI SEJATI</v>
          </cell>
          <cell r="Q588" t="str">
            <v>PT. LIVIA MANDIRI SEJATI</v>
          </cell>
          <cell r="R588" t="str">
            <v>EMPTY BOTTLE AQUA 5 GALLON</v>
          </cell>
          <cell r="S588" t="str">
            <v>2050350281</v>
          </cell>
        </row>
        <row r="589">
          <cell r="L589">
            <v>6008153613</v>
          </cell>
          <cell r="M589" t="str">
            <v>10169933</v>
          </cell>
          <cell r="N589" t="str">
            <v>S21102803691/H1106145B/PY/2/06</v>
          </cell>
          <cell r="O589" t="str">
            <v>YPS/N8274UV/BAKHIN</v>
          </cell>
          <cell r="P589" t="str">
            <v>PT. LIVIA MANDIRI SEJATI</v>
          </cell>
          <cell r="Q589" t="str">
            <v>PT. LIVIA MANDIRI SEJATI</v>
          </cell>
          <cell r="R589" t="str">
            <v>EMPTY BOTTLE AQUA 5 GALLON</v>
          </cell>
          <cell r="S589" t="str">
            <v>2050350281</v>
          </cell>
        </row>
        <row r="590">
          <cell r="L590">
            <v>6008153613</v>
          </cell>
          <cell r="M590" t="str">
            <v>74559</v>
          </cell>
          <cell r="N590" t="str">
            <v>S21102803691/H1106145B/PY/2/06</v>
          </cell>
          <cell r="O590" t="str">
            <v>YPS/N8274UV/BAKHIN</v>
          </cell>
          <cell r="P590" t="str">
            <v>PT. LIVIA MANDIRI SEJATI</v>
          </cell>
          <cell r="Q590" t="str">
            <v>PT. LIVIA MANDIRI SEJATI</v>
          </cell>
          <cell r="R590" t="str">
            <v>5 GALLON AQUA LOCAL</v>
          </cell>
          <cell r="S590" t="str">
            <v>2050350281</v>
          </cell>
        </row>
        <row r="591">
          <cell r="L591">
            <v>6008153200</v>
          </cell>
          <cell r="M591" t="str">
            <v>10169933</v>
          </cell>
          <cell r="N591" t="str">
            <v>S21102803708/H110647C/BK/1/06</v>
          </cell>
          <cell r="O591" t="str">
            <v>YPS/N8812UV/WAHID</v>
          </cell>
          <cell r="P591" t="str">
            <v>PT. LIVIA MANDIRI SEJATI</v>
          </cell>
          <cell r="Q591" t="str">
            <v>PT. LIVIA MANDIRI SEJATI</v>
          </cell>
          <cell r="R591" t="str">
            <v>EMPTY BOTTLE AQUA 5 GALLON</v>
          </cell>
          <cell r="S591" t="str">
            <v>2050350281</v>
          </cell>
        </row>
        <row r="592">
          <cell r="L592">
            <v>6008153200</v>
          </cell>
          <cell r="M592" t="str">
            <v>10169933</v>
          </cell>
          <cell r="N592" t="str">
            <v>S21102803708/H110647C/BK/1/06</v>
          </cell>
          <cell r="O592" t="str">
            <v>YPS/N8812UV/WAHID</v>
          </cell>
          <cell r="P592" t="str">
            <v>PT. LIVIA MANDIRI SEJATI</v>
          </cell>
          <cell r="Q592" t="str">
            <v>PT. LIVIA MANDIRI SEJATI</v>
          </cell>
          <cell r="R592" t="str">
            <v>EMPTY BOTTLE AQUA 5 GALLON</v>
          </cell>
          <cell r="S592" t="str">
            <v>2050350281</v>
          </cell>
        </row>
        <row r="593">
          <cell r="L593">
            <v>6008153200</v>
          </cell>
          <cell r="M593" t="str">
            <v>74559</v>
          </cell>
          <cell r="N593" t="str">
            <v>S21102803708/H110647C/BK/1/06</v>
          </cell>
          <cell r="O593" t="str">
            <v>YPS/N8812UV/WAHID</v>
          </cell>
          <cell r="P593" t="str">
            <v>PT. LIVIA MANDIRI SEJATI</v>
          </cell>
          <cell r="Q593" t="str">
            <v>PT. LIVIA MANDIRI SEJATI</v>
          </cell>
          <cell r="R593" t="str">
            <v>5 GALLON AQUA LOCAL</v>
          </cell>
          <cell r="S593" t="str">
            <v>2050350281</v>
          </cell>
        </row>
        <row r="594">
          <cell r="L594">
            <v>6008152791</v>
          </cell>
          <cell r="M594" t="str">
            <v>10169933</v>
          </cell>
          <cell r="N594" t="str">
            <v>S21102803698/H1106190B/HD/3/06</v>
          </cell>
          <cell r="O594" t="str">
            <v>YPS/P9485UQ/AGUS</v>
          </cell>
          <cell r="P594" t="str">
            <v>PT. LIVIA MANDIRI SEJATI</v>
          </cell>
          <cell r="Q594" t="str">
            <v>PT. LIVIA MANDIRI SEJATI</v>
          </cell>
          <cell r="R594" t="str">
            <v>EMPTY BOTTLE AQUA 5 GALLON</v>
          </cell>
          <cell r="S594" t="str">
            <v>2050350281</v>
          </cell>
        </row>
        <row r="595">
          <cell r="L595">
            <v>6008152791</v>
          </cell>
          <cell r="M595" t="str">
            <v>10169933</v>
          </cell>
          <cell r="N595" t="str">
            <v>S21102803698/H1106190B/HD/3/06</v>
          </cell>
          <cell r="O595" t="str">
            <v>YPS/P9485UQ/AGUS</v>
          </cell>
          <cell r="P595" t="str">
            <v>PT. LIVIA MANDIRI SEJATI</v>
          </cell>
          <cell r="Q595" t="str">
            <v>PT. LIVIA MANDIRI SEJATI</v>
          </cell>
          <cell r="R595" t="str">
            <v>EMPTY BOTTLE AQUA 5 GALLON</v>
          </cell>
          <cell r="S595" t="str">
            <v>2050350281</v>
          </cell>
        </row>
        <row r="596">
          <cell r="L596">
            <v>6008152791</v>
          </cell>
          <cell r="M596" t="str">
            <v>74559</v>
          </cell>
          <cell r="N596" t="str">
            <v>S21102803698/H1106190B/HD/3/06</v>
          </cell>
          <cell r="O596" t="str">
            <v>YPS/P9485UQ/AGUS</v>
          </cell>
          <cell r="P596" t="str">
            <v>PT. LIVIA MANDIRI SEJATI</v>
          </cell>
          <cell r="Q596" t="str">
            <v>PT. LIVIA MANDIRI SEJATI</v>
          </cell>
          <cell r="R596" t="str">
            <v>5 GALLON AQUA LOCAL</v>
          </cell>
          <cell r="S596" t="str">
            <v>2050350281</v>
          </cell>
        </row>
        <row r="597">
          <cell r="L597">
            <v>6008154378</v>
          </cell>
          <cell r="M597" t="str">
            <v>10169933</v>
          </cell>
          <cell r="N597" t="str">
            <v>S21110406291/H110862D/BK/1/08</v>
          </cell>
          <cell r="O597" t="str">
            <v>YPS/N8548UV/GATOT</v>
          </cell>
          <cell r="P597" t="str">
            <v>PT. LIVIA MANDIRI SEJATI</v>
          </cell>
          <cell r="Q597" t="str">
            <v>PT. LIVIA MANDIRI SEJATI</v>
          </cell>
          <cell r="R597" t="str">
            <v>EMPTY BOTTLE AQUA 5 GALLON</v>
          </cell>
          <cell r="S597" t="str">
            <v>2050350281</v>
          </cell>
        </row>
        <row r="598">
          <cell r="L598">
            <v>6008154378</v>
          </cell>
          <cell r="M598" t="str">
            <v>10169933</v>
          </cell>
          <cell r="N598" t="str">
            <v>S21110406291/H110862D/BK/1/08</v>
          </cell>
          <cell r="O598" t="str">
            <v>YPS/N8548UV/GATOT</v>
          </cell>
          <cell r="P598" t="str">
            <v>PT. LIVIA MANDIRI SEJATI</v>
          </cell>
          <cell r="Q598" t="str">
            <v>PT. LIVIA MANDIRI SEJATI</v>
          </cell>
          <cell r="R598" t="str">
            <v>EMPTY BOTTLE AQUA 5 GALLON</v>
          </cell>
          <cell r="S598" t="str">
            <v>2050350281</v>
          </cell>
        </row>
        <row r="599">
          <cell r="L599">
            <v>6008154378</v>
          </cell>
          <cell r="M599" t="str">
            <v>10169743</v>
          </cell>
          <cell r="N599" t="str">
            <v>S21110406291/H110862D/BK/1/08</v>
          </cell>
          <cell r="O599" t="str">
            <v>YPS/N8548UV/GATOT</v>
          </cell>
          <cell r="P599" t="str">
            <v>PT. LIVIA MANDIRI SEJATI</v>
          </cell>
          <cell r="Q599" t="str">
            <v>PT. LIVIA MANDIRI SEJATI</v>
          </cell>
          <cell r="R599" t="str">
            <v>JUG RACK</v>
          </cell>
          <cell r="S599" t="str">
            <v>2050350281</v>
          </cell>
        </row>
        <row r="600">
          <cell r="L600">
            <v>6008154378</v>
          </cell>
          <cell r="M600" t="str">
            <v>74559</v>
          </cell>
          <cell r="N600" t="str">
            <v>S21110406291/H110862D/BK/1/08</v>
          </cell>
          <cell r="O600" t="str">
            <v>YPS/N8548UV/GATOT</v>
          </cell>
          <cell r="P600" t="str">
            <v>PT. LIVIA MANDIRI SEJATI</v>
          </cell>
          <cell r="Q600" t="str">
            <v>PT. LIVIA MANDIRI SEJATI</v>
          </cell>
          <cell r="R600" t="str">
            <v>5 GALLON AQUA LOCAL</v>
          </cell>
          <cell r="S600" t="str">
            <v>2050350281</v>
          </cell>
        </row>
        <row r="601">
          <cell r="L601">
            <v>6008150768</v>
          </cell>
          <cell r="M601" t="str">
            <v>10169933</v>
          </cell>
          <cell r="N601" t="str">
            <v>S21102903693/H1105201D/HD/3/05</v>
          </cell>
          <cell r="O601" t="str">
            <v>YPS/L9357UZ/ACHMAD</v>
          </cell>
          <cell r="P601" t="str">
            <v>PT. LIVIA MANDIRI SEJATI</v>
          </cell>
          <cell r="Q601" t="str">
            <v>PT. LIVIA MANDIRI SEJATI</v>
          </cell>
          <cell r="R601" t="str">
            <v>EMPTY BOTTLE AQUA 5 GALLON</v>
          </cell>
          <cell r="S601" t="str">
            <v>2050350281</v>
          </cell>
        </row>
        <row r="602">
          <cell r="L602">
            <v>6008150768</v>
          </cell>
          <cell r="M602" t="str">
            <v>10169933</v>
          </cell>
          <cell r="N602" t="str">
            <v>S21102903693/H1105201D/HD/3/05</v>
          </cell>
          <cell r="O602" t="str">
            <v>YPS/L9357UZ/ACHMAD</v>
          </cell>
          <cell r="P602" t="str">
            <v>PT. LIVIA MANDIRI SEJATI</v>
          </cell>
          <cell r="Q602" t="str">
            <v>PT. LIVIA MANDIRI SEJATI</v>
          </cell>
          <cell r="R602" t="str">
            <v>EMPTY BOTTLE AQUA 5 GALLON</v>
          </cell>
          <cell r="S602" t="str">
            <v>2050350281</v>
          </cell>
        </row>
        <row r="603">
          <cell r="L603">
            <v>6008150768</v>
          </cell>
          <cell r="M603" t="str">
            <v>10169743</v>
          </cell>
          <cell r="N603" t="str">
            <v>S21102903693/H1105201D/HD/3/05</v>
          </cell>
          <cell r="O603" t="str">
            <v>YPS/L9357UZ/ACHMAD</v>
          </cell>
          <cell r="P603" t="str">
            <v>PT. LIVIA MANDIRI SEJATI</v>
          </cell>
          <cell r="Q603" t="str">
            <v>PT. LIVIA MANDIRI SEJATI</v>
          </cell>
          <cell r="R603" t="str">
            <v>JUG RACK</v>
          </cell>
          <cell r="S603" t="str">
            <v>2050350281</v>
          </cell>
        </row>
        <row r="604">
          <cell r="L604">
            <v>6008150768</v>
          </cell>
          <cell r="M604" t="str">
            <v>74559</v>
          </cell>
          <cell r="N604" t="str">
            <v>S21102903693/H1105201D/HD/3/05</v>
          </cell>
          <cell r="O604" t="str">
            <v>YPS/L9357UZ/ACHMAD</v>
          </cell>
          <cell r="P604" t="str">
            <v>PT. LIVIA MANDIRI SEJATI</v>
          </cell>
          <cell r="Q604" t="str">
            <v>PT. LIVIA MANDIRI SEJATI</v>
          </cell>
          <cell r="R604" t="str">
            <v>5 GALLON AQUA LOCAL</v>
          </cell>
          <cell r="S604" t="str">
            <v>2050350281</v>
          </cell>
        </row>
        <row r="605">
          <cell r="L605">
            <v>6008147634</v>
          </cell>
          <cell r="M605" t="str">
            <v>10169933</v>
          </cell>
          <cell r="N605" t="str">
            <v>S21102803710/H110660D/ZK/1/06</v>
          </cell>
          <cell r="O605" t="str">
            <v>YPS/N9374WE/AGUS D</v>
          </cell>
          <cell r="P605" t="str">
            <v>PT. LIVIA MANDIRI SEJATI</v>
          </cell>
          <cell r="Q605" t="str">
            <v>PT. LIVIA MANDIRI SEJATI</v>
          </cell>
          <cell r="R605" t="str">
            <v>EMPTY BOTTLE AQUA 5 GALLON</v>
          </cell>
          <cell r="S605" t="str">
            <v>2050350281</v>
          </cell>
        </row>
        <row r="606">
          <cell r="L606">
            <v>6008147634</v>
          </cell>
          <cell r="M606" t="str">
            <v>10169933</v>
          </cell>
          <cell r="N606" t="str">
            <v>S21102803710/H110660D/ZK/1/06</v>
          </cell>
          <cell r="O606" t="str">
            <v>YPS/N9374WE/AGUS D</v>
          </cell>
          <cell r="P606" t="str">
            <v>PT. LIVIA MANDIRI SEJATI</v>
          </cell>
          <cell r="Q606" t="str">
            <v>PT. LIVIA MANDIRI SEJATI</v>
          </cell>
          <cell r="R606" t="str">
            <v>EMPTY BOTTLE AQUA 5 GALLON</v>
          </cell>
          <cell r="S606" t="str">
            <v>2050350281</v>
          </cell>
        </row>
        <row r="607">
          <cell r="L607">
            <v>6008147634</v>
          </cell>
          <cell r="M607" t="str">
            <v>10169743</v>
          </cell>
          <cell r="N607" t="str">
            <v>S21102803710/H110660D/ZK/1/06</v>
          </cell>
          <cell r="O607" t="str">
            <v>YPS/N9374WE/AGUS D</v>
          </cell>
          <cell r="P607" t="str">
            <v>PT. LIVIA MANDIRI SEJATI</v>
          </cell>
          <cell r="Q607" t="str">
            <v>PT. LIVIA MANDIRI SEJATI</v>
          </cell>
          <cell r="R607" t="str">
            <v>JUG RACK</v>
          </cell>
          <cell r="S607" t="str">
            <v>2050350281</v>
          </cell>
        </row>
        <row r="608">
          <cell r="L608">
            <v>6008147634</v>
          </cell>
          <cell r="M608" t="str">
            <v>74559</v>
          </cell>
          <cell r="N608" t="str">
            <v>S21102803710/H110660D/ZK/1/06</v>
          </cell>
          <cell r="O608" t="str">
            <v>YPS/N9374WE/AGUS D</v>
          </cell>
          <cell r="P608" t="str">
            <v>PT. LIVIA MANDIRI SEJATI</v>
          </cell>
          <cell r="Q608" t="str">
            <v>PT. LIVIA MANDIRI SEJATI</v>
          </cell>
          <cell r="R608" t="str">
            <v>5 GALLON AQUA LOCAL</v>
          </cell>
          <cell r="S608" t="str">
            <v>2050350281</v>
          </cell>
        </row>
        <row r="609">
          <cell r="L609">
            <v>6008154417</v>
          </cell>
          <cell r="M609" t="str">
            <v>10169933</v>
          </cell>
          <cell r="N609" t="str">
            <v>S21110406297/H110852A/BK/1/08</v>
          </cell>
          <cell r="O609" t="str">
            <v>YPS/L9167UG/YUSUF</v>
          </cell>
          <cell r="P609" t="str">
            <v>PT. LIVIA MANDIRI SEJATI</v>
          </cell>
          <cell r="Q609" t="str">
            <v>PT. LIVIA MANDIRI SEJATI</v>
          </cell>
          <cell r="R609" t="str">
            <v>EMPTY BOTTLE AQUA 5 GALLON</v>
          </cell>
          <cell r="S609" t="str">
            <v>2050350281</v>
          </cell>
        </row>
        <row r="610">
          <cell r="L610">
            <v>6008154417</v>
          </cell>
          <cell r="M610" t="str">
            <v>10169933</v>
          </cell>
          <cell r="N610" t="str">
            <v>S21110406297/H110852A/BK/1/08</v>
          </cell>
          <cell r="O610" t="str">
            <v>YPS/L9167UG/YUSUF</v>
          </cell>
          <cell r="P610" t="str">
            <v>PT. LIVIA MANDIRI SEJATI</v>
          </cell>
          <cell r="Q610" t="str">
            <v>PT. LIVIA MANDIRI SEJATI</v>
          </cell>
          <cell r="R610" t="str">
            <v>EMPTY BOTTLE AQUA 5 GALLON</v>
          </cell>
          <cell r="S610" t="str">
            <v>2050350281</v>
          </cell>
        </row>
        <row r="611">
          <cell r="L611">
            <v>6008154417</v>
          </cell>
          <cell r="M611" t="str">
            <v>74559</v>
          </cell>
          <cell r="N611" t="str">
            <v>S21110406297/H110852A/BK/1/08</v>
          </cell>
          <cell r="O611" t="str">
            <v>YPS/L9167UG/YUSUF</v>
          </cell>
          <cell r="P611" t="str">
            <v>PT. LIVIA MANDIRI SEJATI</v>
          </cell>
          <cell r="Q611" t="str">
            <v>PT. LIVIA MANDIRI SEJATI</v>
          </cell>
          <cell r="R611" t="str">
            <v>5 GALLON AQUA LOCAL</v>
          </cell>
          <cell r="S611" t="str">
            <v>2050350281</v>
          </cell>
        </row>
        <row r="612">
          <cell r="L612">
            <v>6008150689</v>
          </cell>
          <cell r="M612" t="str">
            <v>10169933</v>
          </cell>
          <cell r="N612" t="str">
            <v>S21110406299/HS110830A/BK/1/08</v>
          </cell>
          <cell r="O612" t="str">
            <v>YPS/L9428UZ/HADI S</v>
          </cell>
          <cell r="P612" t="str">
            <v>PT. LIVIA MANDIRI SEJATI</v>
          </cell>
          <cell r="Q612" t="str">
            <v>PT. LIVIA MANDIRI SEJATI</v>
          </cell>
          <cell r="R612" t="str">
            <v>EMPTY BOTTLE AQUA 5 GALLON</v>
          </cell>
          <cell r="S612" t="str">
            <v>2050350281</v>
          </cell>
        </row>
        <row r="613">
          <cell r="L613">
            <v>6008150689</v>
          </cell>
          <cell r="M613" t="str">
            <v>10169933</v>
          </cell>
          <cell r="N613" t="str">
            <v>S21110406299/HS110830A/BK/1/08</v>
          </cell>
          <cell r="O613" t="str">
            <v>YPS/L9428UZ/HADI S</v>
          </cell>
          <cell r="P613" t="str">
            <v>PT. LIVIA MANDIRI SEJATI</v>
          </cell>
          <cell r="Q613" t="str">
            <v>PT. LIVIA MANDIRI SEJATI</v>
          </cell>
          <cell r="R613" t="str">
            <v>EMPTY BOTTLE AQUA 5 GALLON</v>
          </cell>
          <cell r="S613" t="str">
            <v>2050350281</v>
          </cell>
        </row>
        <row r="614">
          <cell r="L614">
            <v>6008150689</v>
          </cell>
          <cell r="M614" t="str">
            <v>74559</v>
          </cell>
          <cell r="N614" t="str">
            <v>S21110406299/HS110830A/BK/1/08</v>
          </cell>
          <cell r="O614" t="str">
            <v>YPS/L9428UZ/HADI S</v>
          </cell>
          <cell r="P614" t="str">
            <v>PT. LIVIA MANDIRI SEJATI</v>
          </cell>
          <cell r="Q614" t="str">
            <v>PT. LIVIA MANDIRI SEJATI</v>
          </cell>
          <cell r="R614" t="str">
            <v>5 GALLON AQUA LOCAL</v>
          </cell>
          <cell r="S614" t="str">
            <v>2050350281</v>
          </cell>
        </row>
        <row r="615">
          <cell r="L615">
            <v>6008152731</v>
          </cell>
          <cell r="M615" t="str">
            <v>10169933</v>
          </cell>
          <cell r="N615" t="str">
            <v>S21110406316/H110729D/HD/3/06</v>
          </cell>
          <cell r="O615" t="str">
            <v>YPS/N9375WE/ARIF</v>
          </cell>
          <cell r="P615" t="str">
            <v>PT. LIVIA MANDIRI SEJATI</v>
          </cell>
          <cell r="Q615" t="str">
            <v>PT. LIVIA MANDIRI SEJATI</v>
          </cell>
          <cell r="R615" t="str">
            <v>EMPTY BOTTLE AQUA 5 GALLON</v>
          </cell>
          <cell r="S615" t="str">
            <v>2050350281</v>
          </cell>
        </row>
        <row r="616">
          <cell r="L616">
            <v>6008152731</v>
          </cell>
          <cell r="M616" t="str">
            <v>10169933</v>
          </cell>
          <cell r="N616" t="str">
            <v>S21110406316/H110729D/HD/3/06</v>
          </cell>
          <cell r="O616" t="str">
            <v>YPS/N9375WE/ARIF</v>
          </cell>
          <cell r="P616" t="str">
            <v>PT. LIVIA MANDIRI SEJATI</v>
          </cell>
          <cell r="Q616" t="str">
            <v>PT. LIVIA MANDIRI SEJATI</v>
          </cell>
          <cell r="R616" t="str">
            <v>EMPTY BOTTLE AQUA 5 GALLON</v>
          </cell>
          <cell r="S616" t="str">
            <v>2050350281</v>
          </cell>
        </row>
        <row r="617">
          <cell r="L617">
            <v>6008152731</v>
          </cell>
          <cell r="M617" t="str">
            <v>10169743</v>
          </cell>
          <cell r="N617" t="str">
            <v>S21110406316/H110729D/HD/3/06</v>
          </cell>
          <cell r="O617" t="str">
            <v>YPS/N9375WE/ARIF</v>
          </cell>
          <cell r="P617" t="str">
            <v>PT. LIVIA MANDIRI SEJATI</v>
          </cell>
          <cell r="Q617" t="str">
            <v>PT. LIVIA MANDIRI SEJATI</v>
          </cell>
          <cell r="R617" t="str">
            <v>JUG RACK</v>
          </cell>
          <cell r="S617" t="str">
            <v>2050350281</v>
          </cell>
        </row>
        <row r="618">
          <cell r="L618">
            <v>6008152731</v>
          </cell>
          <cell r="M618" t="str">
            <v>74559</v>
          </cell>
          <cell r="N618" t="str">
            <v>S21110406316/H110729D/HD/3/06</v>
          </cell>
          <cell r="O618" t="str">
            <v>YPS/N9375WE/ARIF</v>
          </cell>
          <cell r="P618" t="str">
            <v>PT. LIVIA MANDIRI SEJATI</v>
          </cell>
          <cell r="Q618" t="str">
            <v>PT. LIVIA MANDIRI SEJATI</v>
          </cell>
          <cell r="R618" t="str">
            <v>5 GALLON AQUA LOCAL</v>
          </cell>
          <cell r="S618" t="str">
            <v>2050350281</v>
          </cell>
        </row>
        <row r="619">
          <cell r="L619">
            <v>6008152322</v>
          </cell>
          <cell r="M619" t="str">
            <v>10169933</v>
          </cell>
          <cell r="N619" t="str">
            <v>S21110406307/H110742D/AS/1/07</v>
          </cell>
          <cell r="O619" t="str">
            <v>YPS/N8513UV/SULISWAN</v>
          </cell>
          <cell r="P619" t="str">
            <v>PT. LIVIA MANDIRI SEJATI</v>
          </cell>
          <cell r="Q619" t="str">
            <v>PT. LIVIA MANDIRI SEJATI</v>
          </cell>
          <cell r="R619" t="str">
            <v>EMPTY BOTTLE AQUA 5 GALLON</v>
          </cell>
          <cell r="S619" t="str">
            <v>2050350281</v>
          </cell>
        </row>
        <row r="620">
          <cell r="L620">
            <v>6008152322</v>
          </cell>
          <cell r="M620" t="str">
            <v>10169933</v>
          </cell>
          <cell r="N620" t="str">
            <v>S21110406307/H110742D/AS/1/07</v>
          </cell>
          <cell r="O620" t="str">
            <v>YPS/N8513UV/SULISWAN</v>
          </cell>
          <cell r="P620" t="str">
            <v>PT. LIVIA MANDIRI SEJATI</v>
          </cell>
          <cell r="Q620" t="str">
            <v>PT. LIVIA MANDIRI SEJATI</v>
          </cell>
          <cell r="R620" t="str">
            <v>EMPTY BOTTLE AQUA 5 GALLON</v>
          </cell>
          <cell r="S620" t="str">
            <v>2050350281</v>
          </cell>
        </row>
        <row r="621">
          <cell r="L621">
            <v>6008152322</v>
          </cell>
          <cell r="M621" t="str">
            <v>10169743</v>
          </cell>
          <cell r="N621" t="str">
            <v>S21110406307/H110742D/AS/1/07</v>
          </cell>
          <cell r="O621" t="str">
            <v>YPS/N8513UV/SULISWAN</v>
          </cell>
          <cell r="P621" t="str">
            <v>PT. LIVIA MANDIRI SEJATI</v>
          </cell>
          <cell r="Q621" t="str">
            <v>PT. LIVIA MANDIRI SEJATI</v>
          </cell>
          <cell r="R621" t="str">
            <v>JUG RACK</v>
          </cell>
          <cell r="S621" t="str">
            <v>2050350281</v>
          </cell>
        </row>
        <row r="622">
          <cell r="L622">
            <v>6008152322</v>
          </cell>
          <cell r="M622" t="str">
            <v>74559</v>
          </cell>
          <cell r="N622" t="str">
            <v>S21110406307/H110742D/AS/1/07</v>
          </cell>
          <cell r="O622" t="str">
            <v>YPS/N8513UV/SULISWAN</v>
          </cell>
          <cell r="P622" t="str">
            <v>PT. LIVIA MANDIRI SEJATI</v>
          </cell>
          <cell r="Q622" t="str">
            <v>PT. LIVIA MANDIRI SEJATI</v>
          </cell>
          <cell r="R622" t="str">
            <v>5 GALLON AQUA LOCAL</v>
          </cell>
          <cell r="S622" t="str">
            <v>2050350281</v>
          </cell>
        </row>
        <row r="623">
          <cell r="L623">
            <v>6008148718</v>
          </cell>
          <cell r="M623" t="str">
            <v>10169933</v>
          </cell>
          <cell r="N623" t="str">
            <v>S21110406344/H1108111A/HD/2/08</v>
          </cell>
          <cell r="O623" t="str">
            <v>YPS/N8543UV/NADIR</v>
          </cell>
          <cell r="P623" t="str">
            <v>PT. LIVIA MANDIRI SEJATI</v>
          </cell>
          <cell r="Q623" t="str">
            <v>PT. LIVIA MANDIRI SEJATI</v>
          </cell>
          <cell r="R623" t="str">
            <v>EMPTY BOTTLE AQUA 5 GALLON</v>
          </cell>
          <cell r="S623" t="str">
            <v>2050350281</v>
          </cell>
        </row>
        <row r="624">
          <cell r="L624">
            <v>6008148718</v>
          </cell>
          <cell r="M624" t="str">
            <v>10169933</v>
          </cell>
          <cell r="N624" t="str">
            <v>S21110406344/H1108111A/HD/2/08</v>
          </cell>
          <cell r="O624" t="str">
            <v>YPS/N8543UV/NADIR</v>
          </cell>
          <cell r="P624" t="str">
            <v>PT. LIVIA MANDIRI SEJATI</v>
          </cell>
          <cell r="Q624" t="str">
            <v>PT. LIVIA MANDIRI SEJATI</v>
          </cell>
          <cell r="R624" t="str">
            <v>EMPTY BOTTLE AQUA 5 GALLON</v>
          </cell>
          <cell r="S624" t="str">
            <v>2050350281</v>
          </cell>
        </row>
        <row r="625">
          <cell r="L625">
            <v>6008148718</v>
          </cell>
          <cell r="M625" t="str">
            <v>74559</v>
          </cell>
          <cell r="N625" t="str">
            <v>S21110406344/H1108111A/HD/2/08</v>
          </cell>
          <cell r="O625" t="str">
            <v>YPS/N8543UV/NADIR</v>
          </cell>
          <cell r="P625" t="str">
            <v>PT. LIVIA MANDIRI SEJATI</v>
          </cell>
          <cell r="Q625" t="str">
            <v>PT. LIVIA MANDIRI SEJATI</v>
          </cell>
          <cell r="R625" t="str">
            <v>5 GALLON AQUA LOCAL</v>
          </cell>
          <cell r="S625" t="str">
            <v>2050350281</v>
          </cell>
        </row>
        <row r="626">
          <cell r="L626">
            <v>6008150911</v>
          </cell>
          <cell r="M626" t="str">
            <v>10169933</v>
          </cell>
          <cell r="N626" t="str">
            <v>S21102803724/H110643A/EF/1/06</v>
          </cell>
          <cell r="O626" t="str">
            <v>YPS/N8260UW/MUZAMIL</v>
          </cell>
          <cell r="P626" t="str">
            <v>PT. LIVIA MANDIRI SEJATI</v>
          </cell>
          <cell r="Q626" t="str">
            <v>PT. LIVIA MANDIRI SEJATI</v>
          </cell>
          <cell r="R626" t="str">
            <v>EMPTY BOTTLE AQUA 5 GALLON</v>
          </cell>
          <cell r="S626" t="str">
            <v>2050350281</v>
          </cell>
        </row>
        <row r="627">
          <cell r="L627">
            <v>6008150911</v>
          </cell>
          <cell r="M627" t="str">
            <v>10169933</v>
          </cell>
          <cell r="N627" t="str">
            <v>S21102803724/H110643A/EF/1/06</v>
          </cell>
          <cell r="O627" t="str">
            <v>YPS/N8260UW/MUZAMIL</v>
          </cell>
          <cell r="P627" t="str">
            <v>PT. LIVIA MANDIRI SEJATI</v>
          </cell>
          <cell r="Q627" t="str">
            <v>PT. LIVIA MANDIRI SEJATI</v>
          </cell>
          <cell r="R627" t="str">
            <v>EMPTY BOTTLE AQUA 5 GALLON</v>
          </cell>
          <cell r="S627" t="str">
            <v>2050350281</v>
          </cell>
        </row>
        <row r="628">
          <cell r="L628">
            <v>6008150911</v>
          </cell>
          <cell r="M628" t="str">
            <v>74559</v>
          </cell>
          <cell r="N628" t="str">
            <v>S21102803724/H110643A/EF/1/06</v>
          </cell>
          <cell r="O628" t="str">
            <v>YPS/N8260UW/MUZAMIL</v>
          </cell>
          <cell r="P628" t="str">
            <v>PT. LIVIA MANDIRI SEJATI</v>
          </cell>
          <cell r="Q628" t="str">
            <v>PT. LIVIA MANDIRI SEJATI</v>
          </cell>
          <cell r="R628" t="str">
            <v>5 GALLON AQUA LOCAL</v>
          </cell>
          <cell r="S628" t="str">
            <v>2050350281</v>
          </cell>
        </row>
        <row r="629">
          <cell r="L629">
            <v>6008152912</v>
          </cell>
          <cell r="M629" t="str">
            <v>10169933</v>
          </cell>
          <cell r="N629" t="str">
            <v>S21110404160/H110850C/BK/1/08</v>
          </cell>
          <cell r="O629" t="str">
            <v>YPS/N7906UQ/MASKUR</v>
          </cell>
          <cell r="P629" t="str">
            <v>PT. LIVIA MANDIRI SEJATI</v>
          </cell>
          <cell r="Q629" t="str">
            <v>PT. LIVIA MANDIRI SEJATI</v>
          </cell>
          <cell r="R629" t="str">
            <v>EMPTY BOTTLE AQUA 5 GALLON</v>
          </cell>
          <cell r="S629" t="str">
            <v>2050350281</v>
          </cell>
        </row>
        <row r="630">
          <cell r="L630">
            <v>6008152912</v>
          </cell>
          <cell r="M630" t="str">
            <v>10169933</v>
          </cell>
          <cell r="N630" t="str">
            <v>S21110404160/H110850C/BK/1/08</v>
          </cell>
          <cell r="O630" t="str">
            <v>YPS/N7906UQ/MASKUR</v>
          </cell>
          <cell r="P630" t="str">
            <v>PT. LIVIA MANDIRI SEJATI</v>
          </cell>
          <cell r="Q630" t="str">
            <v>PT. LIVIA MANDIRI SEJATI</v>
          </cell>
          <cell r="R630" t="str">
            <v>EMPTY BOTTLE AQUA 5 GALLON</v>
          </cell>
          <cell r="S630" t="str">
            <v>2050350281</v>
          </cell>
        </row>
        <row r="631">
          <cell r="L631">
            <v>6008152912</v>
          </cell>
          <cell r="M631" t="str">
            <v>74559</v>
          </cell>
          <cell r="N631" t="str">
            <v>S21110404160/H110850C/BK/1/08</v>
          </cell>
          <cell r="O631" t="str">
            <v>YPS/N7906UQ/MASKUR</v>
          </cell>
          <cell r="P631" t="str">
            <v>PT. LIVIA MANDIRI SEJATI</v>
          </cell>
          <cell r="Q631" t="str">
            <v>PT. LIVIA MANDIRI SEJATI</v>
          </cell>
          <cell r="R631" t="str">
            <v>5 GALLON AQUA LOCAL</v>
          </cell>
          <cell r="S631" t="str">
            <v>2050350281</v>
          </cell>
        </row>
        <row r="632">
          <cell r="L632">
            <v>6008152054</v>
          </cell>
          <cell r="M632" t="str">
            <v>10169933</v>
          </cell>
          <cell r="N632" t="str">
            <v>S21102803696/H1106149D/NF/2/06</v>
          </cell>
          <cell r="O632" t="str">
            <v>YPS/N8796UV/DARYANTO</v>
          </cell>
          <cell r="P632" t="str">
            <v>PT. LIVIA MANDIRI SEJATI</v>
          </cell>
          <cell r="Q632" t="str">
            <v>PT. LIVIA MANDIRI SEJATI</v>
          </cell>
          <cell r="R632" t="str">
            <v>EMPTY BOTTLE AQUA 5 GALLON</v>
          </cell>
          <cell r="S632" t="str">
            <v>2050350281</v>
          </cell>
        </row>
        <row r="633">
          <cell r="L633">
            <v>6008152054</v>
          </cell>
          <cell r="M633" t="str">
            <v>10169933</v>
          </cell>
          <cell r="N633" t="str">
            <v>S21102803696/H1106149D/NF/2/06</v>
          </cell>
          <cell r="O633" t="str">
            <v>YPS/N8796UV/DARYANTO</v>
          </cell>
          <cell r="P633" t="str">
            <v>PT. LIVIA MANDIRI SEJATI</v>
          </cell>
          <cell r="Q633" t="str">
            <v>PT. LIVIA MANDIRI SEJATI</v>
          </cell>
          <cell r="R633" t="str">
            <v>EMPTY BOTTLE AQUA 5 GALLON</v>
          </cell>
          <cell r="S633" t="str">
            <v>2050350281</v>
          </cell>
        </row>
        <row r="634">
          <cell r="L634">
            <v>6008152054</v>
          </cell>
          <cell r="M634" t="str">
            <v>10169743</v>
          </cell>
          <cell r="N634" t="str">
            <v>S21102803696/H1106149D/NF/2/06</v>
          </cell>
          <cell r="O634" t="str">
            <v>YPS/N8796UV/DARYANTO</v>
          </cell>
          <cell r="P634" t="str">
            <v>PT. LIVIA MANDIRI SEJATI</v>
          </cell>
          <cell r="Q634" t="str">
            <v>PT. LIVIA MANDIRI SEJATI</v>
          </cell>
          <cell r="R634" t="str">
            <v>JUG RACK</v>
          </cell>
          <cell r="S634" t="str">
            <v>2050350281</v>
          </cell>
        </row>
        <row r="635">
          <cell r="L635">
            <v>6008152054</v>
          </cell>
          <cell r="M635" t="str">
            <v>74559</v>
          </cell>
          <cell r="N635" t="str">
            <v>S21102803696/H1106149D/NF/2/06</v>
          </cell>
          <cell r="O635" t="str">
            <v>YPS/N8796UV/DARYANTO</v>
          </cell>
          <cell r="P635" t="str">
            <v>PT. LIVIA MANDIRI SEJATI</v>
          </cell>
          <cell r="Q635" t="str">
            <v>PT. LIVIA MANDIRI SEJATI</v>
          </cell>
          <cell r="R635" t="str">
            <v>5 GALLON AQUA LOCAL</v>
          </cell>
          <cell r="S635" t="str">
            <v>2050350281</v>
          </cell>
        </row>
        <row r="636">
          <cell r="L636">
            <v>6008151332</v>
          </cell>
          <cell r="M636" t="str">
            <v>10169933</v>
          </cell>
          <cell r="N636" t="str">
            <v>S21102803712/H110633C/PY/3/05</v>
          </cell>
          <cell r="O636" t="str">
            <v>YPS/L9611UX/RINTO</v>
          </cell>
          <cell r="P636" t="str">
            <v>PT. LIVIA MANDIRI SEJATI</v>
          </cell>
          <cell r="Q636" t="str">
            <v>PT. LIVIA MANDIRI SEJATI</v>
          </cell>
          <cell r="R636" t="str">
            <v>EMPTY BOTTLE AQUA 5 GALLON</v>
          </cell>
          <cell r="S636" t="str">
            <v>2050350281</v>
          </cell>
        </row>
        <row r="637">
          <cell r="L637">
            <v>6008151332</v>
          </cell>
          <cell r="M637" t="str">
            <v>10169933</v>
          </cell>
          <cell r="N637" t="str">
            <v>S21102803712/H110633C/PY/3/05</v>
          </cell>
          <cell r="O637" t="str">
            <v>YPS/L9611UX/RINTO</v>
          </cell>
          <cell r="P637" t="str">
            <v>PT. LIVIA MANDIRI SEJATI</v>
          </cell>
          <cell r="Q637" t="str">
            <v>PT. LIVIA MANDIRI SEJATI</v>
          </cell>
          <cell r="R637" t="str">
            <v>EMPTY BOTTLE AQUA 5 GALLON</v>
          </cell>
          <cell r="S637" t="str">
            <v>2050350281</v>
          </cell>
        </row>
        <row r="638">
          <cell r="L638">
            <v>6008151332</v>
          </cell>
          <cell r="M638" t="str">
            <v>74559</v>
          </cell>
          <cell r="N638" t="str">
            <v>S21102803712/H110633C/PY/3/05</v>
          </cell>
          <cell r="O638" t="str">
            <v>YPS/L9611UX/RINTO</v>
          </cell>
          <cell r="P638" t="str">
            <v>PT. LIVIA MANDIRI SEJATI</v>
          </cell>
          <cell r="Q638" t="str">
            <v>PT. LIVIA MANDIRI SEJATI</v>
          </cell>
          <cell r="R638" t="str">
            <v>5 GALLON AQUA LOCAL</v>
          </cell>
          <cell r="S638" t="str">
            <v>2050350281</v>
          </cell>
        </row>
        <row r="639">
          <cell r="L639">
            <v>6008150064</v>
          </cell>
          <cell r="M639" t="str">
            <v>10169933</v>
          </cell>
          <cell r="N639" t="str">
            <v>S21102803695/H1106125D/AS/2/06</v>
          </cell>
          <cell r="O639" t="str">
            <v>YPS/L8177UT/AGUS S</v>
          </cell>
          <cell r="P639" t="str">
            <v>PT. LIVIA MANDIRI SEJATI</v>
          </cell>
          <cell r="Q639" t="str">
            <v>PT. LIVIA MANDIRI SEJATI</v>
          </cell>
          <cell r="R639" t="str">
            <v>EMPTY BOTTLE AQUA 5 GALLON</v>
          </cell>
          <cell r="S639" t="str">
            <v>2050350281</v>
          </cell>
        </row>
        <row r="640">
          <cell r="L640">
            <v>6008150064</v>
          </cell>
          <cell r="M640" t="str">
            <v>10169933</v>
          </cell>
          <cell r="N640" t="str">
            <v>S21102803695/H1106125D/AS/2/06</v>
          </cell>
          <cell r="O640" t="str">
            <v>YPS/L8177UT/AGUS S</v>
          </cell>
          <cell r="P640" t="str">
            <v>PT. LIVIA MANDIRI SEJATI</v>
          </cell>
          <cell r="Q640" t="str">
            <v>PT. LIVIA MANDIRI SEJATI</v>
          </cell>
          <cell r="R640" t="str">
            <v>EMPTY BOTTLE AQUA 5 GALLON</v>
          </cell>
          <cell r="S640" t="str">
            <v>2050350281</v>
          </cell>
        </row>
        <row r="641">
          <cell r="L641">
            <v>6008150064</v>
          </cell>
          <cell r="M641" t="str">
            <v>10169743</v>
          </cell>
          <cell r="N641" t="str">
            <v>S21102803695/H1106125D/AS/2/06</v>
          </cell>
          <cell r="O641" t="str">
            <v>YPS/L8177UT/AGUS S</v>
          </cell>
          <cell r="P641" t="str">
            <v>PT. LIVIA MANDIRI SEJATI</v>
          </cell>
          <cell r="Q641" t="str">
            <v>PT. LIVIA MANDIRI SEJATI</v>
          </cell>
          <cell r="R641" t="str">
            <v>JUG RACK</v>
          </cell>
          <cell r="S641" t="str">
            <v>2050350281</v>
          </cell>
        </row>
        <row r="642">
          <cell r="L642">
            <v>6008150064</v>
          </cell>
          <cell r="M642" t="str">
            <v>74559</v>
          </cell>
          <cell r="N642" t="str">
            <v>S21102803695/H1106125D/AS/2/06</v>
          </cell>
          <cell r="O642" t="str">
            <v>YPS/L8177UT/AGUS S</v>
          </cell>
          <cell r="P642" t="str">
            <v>PT. LIVIA MANDIRI SEJATI</v>
          </cell>
          <cell r="Q642" t="str">
            <v>PT. LIVIA MANDIRI SEJATI</v>
          </cell>
          <cell r="R642" t="str">
            <v>5 GALLON AQUA LOCAL</v>
          </cell>
          <cell r="S642" t="str">
            <v>2050350281</v>
          </cell>
        </row>
        <row r="643">
          <cell r="L643">
            <v>6008148198</v>
          </cell>
          <cell r="M643" t="str">
            <v>10169933</v>
          </cell>
          <cell r="N643" t="str">
            <v>S21102803707/H1106106A/BK/1/06</v>
          </cell>
          <cell r="O643" t="str">
            <v>YPS/S9012US/SOBACH</v>
          </cell>
          <cell r="P643" t="str">
            <v>PT. LIVIA MANDIRI SEJATI</v>
          </cell>
          <cell r="Q643" t="str">
            <v>PT. LIVIA MANDIRI SEJATI</v>
          </cell>
          <cell r="R643" t="str">
            <v>EMPTY BOTTLE AQUA 5 GALLON</v>
          </cell>
          <cell r="S643" t="str">
            <v>2050350281</v>
          </cell>
        </row>
        <row r="644">
          <cell r="L644">
            <v>6008148198</v>
          </cell>
          <cell r="M644" t="str">
            <v>10169933</v>
          </cell>
          <cell r="N644" t="str">
            <v>S21102803707/H1106106A/BK/1/06</v>
          </cell>
          <cell r="O644" t="str">
            <v>YPS/S9012US/SOBACH</v>
          </cell>
          <cell r="P644" t="str">
            <v>PT. LIVIA MANDIRI SEJATI</v>
          </cell>
          <cell r="Q644" t="str">
            <v>PT. LIVIA MANDIRI SEJATI</v>
          </cell>
          <cell r="R644" t="str">
            <v>EMPTY BOTTLE AQUA 5 GALLON</v>
          </cell>
          <cell r="S644" t="str">
            <v>2050350281</v>
          </cell>
        </row>
        <row r="645">
          <cell r="L645">
            <v>6008148198</v>
          </cell>
          <cell r="M645" t="str">
            <v>74559</v>
          </cell>
          <cell r="N645" t="str">
            <v>S21102803707/H1106106A/BK/1/06</v>
          </cell>
          <cell r="O645" t="str">
            <v>YPS/S9012US/SOBACH</v>
          </cell>
          <cell r="P645" t="str">
            <v>PT. LIVIA MANDIRI SEJATI</v>
          </cell>
          <cell r="Q645" t="str">
            <v>PT. LIVIA MANDIRI SEJATI</v>
          </cell>
          <cell r="R645" t="str">
            <v>5 GALLON AQUA LOCAL</v>
          </cell>
          <cell r="S645" t="str">
            <v>2050350281</v>
          </cell>
        </row>
        <row r="646">
          <cell r="L646">
            <v>6008152613</v>
          </cell>
          <cell r="M646" t="str">
            <v>10169933</v>
          </cell>
          <cell r="N646" t="str">
            <v>S21102803703/H1106147A/AS/2/06</v>
          </cell>
          <cell r="O646" t="str">
            <v>YPS/N8546UV/SAKUT</v>
          </cell>
          <cell r="P646" t="str">
            <v>PT. LIVIA MANDIRI SEJATI</v>
          </cell>
          <cell r="Q646" t="str">
            <v>PT. LIVIA MANDIRI SEJATI</v>
          </cell>
          <cell r="R646" t="str">
            <v>EMPTY BOTTLE AQUA 5 GALLON</v>
          </cell>
          <cell r="S646" t="str">
            <v>2050350281</v>
          </cell>
        </row>
        <row r="647">
          <cell r="L647">
            <v>6008152613</v>
          </cell>
          <cell r="M647" t="str">
            <v>10169933</v>
          </cell>
          <cell r="N647" t="str">
            <v>S21102803703/H1106147A/AS/2/06</v>
          </cell>
          <cell r="O647" t="str">
            <v>YPS/N8546UV/SAKUT</v>
          </cell>
          <cell r="P647" t="str">
            <v>PT. LIVIA MANDIRI SEJATI</v>
          </cell>
          <cell r="Q647" t="str">
            <v>PT. LIVIA MANDIRI SEJATI</v>
          </cell>
          <cell r="R647" t="str">
            <v>EMPTY BOTTLE AQUA 5 GALLON</v>
          </cell>
          <cell r="S647" t="str">
            <v>2050350281</v>
          </cell>
        </row>
        <row r="648">
          <cell r="L648">
            <v>6008152613</v>
          </cell>
          <cell r="M648" t="str">
            <v>74559</v>
          </cell>
          <cell r="N648" t="str">
            <v>S21102803703/H1106147A/AS/2/06</v>
          </cell>
          <cell r="O648" t="str">
            <v>YPS/N8546UV/SAKUT</v>
          </cell>
          <cell r="P648" t="str">
            <v>PT. LIVIA MANDIRI SEJATI</v>
          </cell>
          <cell r="Q648" t="str">
            <v>PT. LIVIA MANDIRI SEJATI</v>
          </cell>
          <cell r="R648" t="str">
            <v>5 GALLON AQUA LOCAL</v>
          </cell>
          <cell r="S648" t="str">
            <v>2050350281</v>
          </cell>
        </row>
        <row r="649">
          <cell r="L649">
            <v>6008153417</v>
          </cell>
          <cell r="M649" t="str">
            <v>10169749</v>
          </cell>
          <cell r="N649" t="str">
            <v>R148674</v>
          </cell>
          <cell r="O649" t="str">
            <v>YPS/L9693US/IRKHAM</v>
          </cell>
          <cell r="P649" t="str">
            <v>PT. LIVIA MANDIRI SEJATI</v>
          </cell>
          <cell r="Q649" t="str">
            <v>PT. LIVIA MANDIRI SEJATI</v>
          </cell>
          <cell r="R649" t="str">
            <v>PALLET RENT DOUBLE FACE</v>
          </cell>
          <cell r="S649" t="str">
            <v>2050350280</v>
          </cell>
        </row>
        <row r="650">
          <cell r="L650">
            <v>6008136272</v>
          </cell>
          <cell r="M650" t="str">
            <v>10169749</v>
          </cell>
          <cell r="N650" t="str">
            <v>R.S21102803649/148658</v>
          </cell>
          <cell r="O650" t="str">
            <v>YPS/N8607UV/MUSTOFA</v>
          </cell>
          <cell r="P650" t="str">
            <v>PT. LIVIA MANDIRI SEJATI</v>
          </cell>
          <cell r="Q650" t="str">
            <v>PT. LIVIA MANDIRI SEJATI</v>
          </cell>
          <cell r="R650" t="str">
            <v>PALLET RENT DOUBLE FACE</v>
          </cell>
          <cell r="S650" t="str">
            <v>2050350280</v>
          </cell>
        </row>
        <row r="651">
          <cell r="L651">
            <v>6008145187</v>
          </cell>
          <cell r="M651" t="str">
            <v>10169933</v>
          </cell>
          <cell r="N651" t="str">
            <v>S21110406310/H110745D/AS/1/07</v>
          </cell>
          <cell r="O651" t="str">
            <v>YPS/L9051UX/RAHMAN</v>
          </cell>
          <cell r="P651" t="str">
            <v>PT. LIVIA MANDIRI SEJATI</v>
          </cell>
          <cell r="Q651" t="str">
            <v>PT. LIVIA MANDIRI SEJATI</v>
          </cell>
          <cell r="R651" t="str">
            <v>EMPTY BOTTLE AQUA 5 GALLON</v>
          </cell>
          <cell r="S651" t="str">
            <v>2050350281</v>
          </cell>
        </row>
        <row r="652">
          <cell r="L652">
            <v>6008145187</v>
          </cell>
          <cell r="M652" t="str">
            <v>10169933</v>
          </cell>
          <cell r="N652" t="str">
            <v>S21110406310/H110745D/AS/1/07</v>
          </cell>
          <cell r="O652" t="str">
            <v>YPS/L9051UX/RAHMAN</v>
          </cell>
          <cell r="P652" t="str">
            <v>PT. LIVIA MANDIRI SEJATI</v>
          </cell>
          <cell r="Q652" t="str">
            <v>PT. LIVIA MANDIRI SEJATI</v>
          </cell>
          <cell r="R652" t="str">
            <v>EMPTY BOTTLE AQUA 5 GALLON</v>
          </cell>
          <cell r="S652" t="str">
            <v>2050350281</v>
          </cell>
        </row>
        <row r="653">
          <cell r="L653">
            <v>6008145187</v>
          </cell>
          <cell r="M653" t="str">
            <v>10169743</v>
          </cell>
          <cell r="N653" t="str">
            <v>S21110406310/H110745D/AS/1/07</v>
          </cell>
          <cell r="O653" t="str">
            <v>YPS/L9051UX/RAHMAN</v>
          </cell>
          <cell r="P653" t="str">
            <v>PT. LIVIA MANDIRI SEJATI</v>
          </cell>
          <cell r="Q653" t="str">
            <v>PT. LIVIA MANDIRI SEJATI</v>
          </cell>
          <cell r="R653" t="str">
            <v>JUG RACK</v>
          </cell>
          <cell r="S653" t="str">
            <v>2050350281</v>
          </cell>
        </row>
        <row r="654">
          <cell r="L654">
            <v>6008145187</v>
          </cell>
          <cell r="M654" t="str">
            <v>74559</v>
          </cell>
          <cell r="N654" t="str">
            <v>S21110406310/H110745D/AS/1/07</v>
          </cell>
          <cell r="O654" t="str">
            <v>YPS/L9051UX/RAHMAN</v>
          </cell>
          <cell r="P654" t="str">
            <v>PT. LIVIA MANDIRI SEJATI</v>
          </cell>
          <cell r="Q654" t="str">
            <v>PT. LIVIA MANDIRI SEJATI</v>
          </cell>
          <cell r="R654" t="str">
            <v>5 GALLON AQUA LOCAL</v>
          </cell>
          <cell r="S654" t="str">
            <v>2050350281</v>
          </cell>
        </row>
        <row r="655">
          <cell r="L655">
            <v>6008155975</v>
          </cell>
          <cell r="M655" t="str">
            <v>10169933</v>
          </cell>
          <cell r="N655" t="str">
            <v>S21110404150/H110845B/BK/1/08</v>
          </cell>
          <cell r="O655" t="str">
            <v>YPS/N9958UR/SUGENG</v>
          </cell>
          <cell r="P655" t="str">
            <v>PT. LIVIA MANDIRI SEJATI</v>
          </cell>
          <cell r="Q655" t="str">
            <v>PT. LIVIA MANDIRI SEJATI</v>
          </cell>
          <cell r="R655" t="str">
            <v>EMPTY BOTTLE AQUA 5 GALLON</v>
          </cell>
          <cell r="S655" t="str">
            <v>2050350281</v>
          </cell>
        </row>
        <row r="656">
          <cell r="L656">
            <v>6008155975</v>
          </cell>
          <cell r="M656" t="str">
            <v>10169933</v>
          </cell>
          <cell r="N656" t="str">
            <v>S21110404150/H110845B/BK/1/08</v>
          </cell>
          <cell r="O656" t="str">
            <v>YPS/N9958UR/SUGENG</v>
          </cell>
          <cell r="P656" t="str">
            <v>PT. LIVIA MANDIRI SEJATI</v>
          </cell>
          <cell r="Q656" t="str">
            <v>PT. LIVIA MANDIRI SEJATI</v>
          </cell>
          <cell r="R656" t="str">
            <v>EMPTY BOTTLE AQUA 5 GALLON</v>
          </cell>
          <cell r="S656" t="str">
            <v>2050350281</v>
          </cell>
        </row>
        <row r="657">
          <cell r="L657">
            <v>6008155975</v>
          </cell>
          <cell r="M657" t="str">
            <v>74559</v>
          </cell>
          <cell r="N657" t="str">
            <v>S21110404150/H110845B/BK/1/08</v>
          </cell>
          <cell r="O657" t="str">
            <v>YPS/N9958UR/SUGENG</v>
          </cell>
          <cell r="P657" t="str">
            <v>PT. LIVIA MANDIRI SEJATI</v>
          </cell>
          <cell r="Q657" t="str">
            <v>PT. LIVIA MANDIRI SEJATI</v>
          </cell>
          <cell r="R657" t="str">
            <v>5 GALLON AQUA LOCAL</v>
          </cell>
          <cell r="S657" t="str">
            <v>2050350281</v>
          </cell>
        </row>
        <row r="658">
          <cell r="L658">
            <v>6008154288</v>
          </cell>
          <cell r="M658" t="str">
            <v>10169933</v>
          </cell>
          <cell r="N658" t="str">
            <v>S21110406312/H110746D/EL/2/07</v>
          </cell>
          <cell r="O658" t="str">
            <v>YPS/L9358UZ/MAT ALI</v>
          </cell>
          <cell r="P658" t="str">
            <v>PT. LIVIA MANDIRI SEJATI</v>
          </cell>
          <cell r="Q658" t="str">
            <v>PT. LIVIA MANDIRI SEJATI</v>
          </cell>
          <cell r="R658" t="str">
            <v>EMPTY BOTTLE AQUA 5 GALLON</v>
          </cell>
          <cell r="S658" t="str">
            <v>2050350281</v>
          </cell>
        </row>
        <row r="659">
          <cell r="L659">
            <v>6008154288</v>
          </cell>
          <cell r="M659" t="str">
            <v>10169933</v>
          </cell>
          <cell r="N659" t="str">
            <v>S21110406312/H110746D/EL/2/07</v>
          </cell>
          <cell r="O659" t="str">
            <v>YPS/L9358UZ/MAT ALI</v>
          </cell>
          <cell r="P659" t="str">
            <v>PT. LIVIA MANDIRI SEJATI</v>
          </cell>
          <cell r="Q659" t="str">
            <v>PT. LIVIA MANDIRI SEJATI</v>
          </cell>
          <cell r="R659" t="str">
            <v>EMPTY BOTTLE AQUA 5 GALLON</v>
          </cell>
          <cell r="S659" t="str">
            <v>2050350281</v>
          </cell>
        </row>
        <row r="660">
          <cell r="L660">
            <v>6008154288</v>
          </cell>
          <cell r="M660" t="str">
            <v>10169743</v>
          </cell>
          <cell r="N660" t="str">
            <v>S21110406312/H110746D/EL/2/07</v>
          </cell>
          <cell r="O660" t="str">
            <v>YPS/L9358UZ/MAT ALI</v>
          </cell>
          <cell r="P660" t="str">
            <v>PT. LIVIA MANDIRI SEJATI</v>
          </cell>
          <cell r="Q660" t="str">
            <v>PT. LIVIA MANDIRI SEJATI</v>
          </cell>
          <cell r="R660" t="str">
            <v>JUG RACK</v>
          </cell>
          <cell r="S660" t="str">
            <v>2050350281</v>
          </cell>
        </row>
        <row r="661">
          <cell r="L661">
            <v>6008154288</v>
          </cell>
          <cell r="M661" t="str">
            <v>74559</v>
          </cell>
          <cell r="N661" t="str">
            <v>S21110406312/H110746D/EL/2/07</v>
          </cell>
          <cell r="O661" t="str">
            <v>YPS/L9358UZ/MAT ALI</v>
          </cell>
          <cell r="P661" t="str">
            <v>PT. LIVIA MANDIRI SEJATI</v>
          </cell>
          <cell r="Q661" t="str">
            <v>PT. LIVIA MANDIRI SEJATI</v>
          </cell>
          <cell r="R661" t="str">
            <v>5 GALLON AQUA LOCAL</v>
          </cell>
          <cell r="S661" t="str">
            <v>2050350281</v>
          </cell>
        </row>
        <row r="662">
          <cell r="L662">
            <v>6008139631</v>
          </cell>
          <cell r="M662" t="str">
            <v>10169933</v>
          </cell>
          <cell r="N662" t="str">
            <v>S21102903690/H1106113B/NF/2/06</v>
          </cell>
          <cell r="O662" t="str">
            <v>YPS/L9352UZ/SUMANANG</v>
          </cell>
          <cell r="P662" t="str">
            <v>PT. LIVIA MANDIRI SEJATI</v>
          </cell>
          <cell r="Q662" t="str">
            <v>PT. LIVIA MANDIRI SEJATI</v>
          </cell>
          <cell r="R662" t="str">
            <v>EMPTY BOTTLE AQUA 5 GALLON</v>
          </cell>
          <cell r="S662" t="str">
            <v>2050350281</v>
          </cell>
        </row>
        <row r="663">
          <cell r="L663">
            <v>6008139631</v>
          </cell>
          <cell r="M663" t="str">
            <v>10169933</v>
          </cell>
          <cell r="N663" t="str">
            <v>S21102903690/H1106113B/NF/2/06</v>
          </cell>
          <cell r="O663" t="str">
            <v>YPS/L9352UZ/SUMANANG</v>
          </cell>
          <cell r="P663" t="str">
            <v>PT. LIVIA MANDIRI SEJATI</v>
          </cell>
          <cell r="Q663" t="str">
            <v>PT. LIVIA MANDIRI SEJATI</v>
          </cell>
          <cell r="R663" t="str">
            <v>EMPTY BOTTLE AQUA 5 GALLON</v>
          </cell>
          <cell r="S663" t="str">
            <v>2050350281</v>
          </cell>
        </row>
        <row r="664">
          <cell r="L664">
            <v>6008139631</v>
          </cell>
          <cell r="M664" t="str">
            <v>74559</v>
          </cell>
          <cell r="N664" t="str">
            <v>S21102903690/H1106113B/NF/2/06</v>
          </cell>
          <cell r="O664" t="str">
            <v>YPS/L9352UZ/SUMANANG</v>
          </cell>
          <cell r="P664" t="str">
            <v>PT. LIVIA MANDIRI SEJATI</v>
          </cell>
          <cell r="Q664" t="str">
            <v>PT. LIVIA MANDIRI SEJATI</v>
          </cell>
          <cell r="R664" t="str">
            <v>5 GALLON AQUA LOCAL</v>
          </cell>
          <cell r="S664" t="str">
            <v>2050350281</v>
          </cell>
        </row>
        <row r="665">
          <cell r="L665">
            <v>6008154360</v>
          </cell>
          <cell r="M665" t="str">
            <v>10169933</v>
          </cell>
          <cell r="N665" t="str">
            <v>S21102803702/H1106140B/NF/2/06</v>
          </cell>
          <cell r="O665" t="str">
            <v>YPS/N8430UV/SLAMET</v>
          </cell>
          <cell r="P665" t="str">
            <v>PT. LIVIA MANDIRI SEJATI</v>
          </cell>
          <cell r="Q665" t="str">
            <v>PT. LIVIA MANDIRI SEJATI</v>
          </cell>
          <cell r="R665" t="str">
            <v>EMPTY BOTTLE AQUA 5 GALLON</v>
          </cell>
          <cell r="S665" t="str">
            <v>2050350281</v>
          </cell>
        </row>
        <row r="666">
          <cell r="L666">
            <v>6008154360</v>
          </cell>
          <cell r="M666" t="str">
            <v>10169933</v>
          </cell>
          <cell r="N666" t="str">
            <v>S21102803702/H1106140B/NF/2/06</v>
          </cell>
          <cell r="O666" t="str">
            <v>YPS/N8430UV/SLAMET</v>
          </cell>
          <cell r="P666" t="str">
            <v>PT. LIVIA MANDIRI SEJATI</v>
          </cell>
          <cell r="Q666" t="str">
            <v>PT. LIVIA MANDIRI SEJATI</v>
          </cell>
          <cell r="R666" t="str">
            <v>EMPTY BOTTLE AQUA 5 GALLON</v>
          </cell>
          <cell r="S666" t="str">
            <v>2050350281</v>
          </cell>
        </row>
        <row r="667">
          <cell r="L667">
            <v>6008154360</v>
          </cell>
          <cell r="M667" t="str">
            <v>74559</v>
          </cell>
          <cell r="N667" t="str">
            <v>S21102803702/H1106140B/NF/2/06</v>
          </cell>
          <cell r="O667" t="str">
            <v>YPS/N8430UV/SLAMET</v>
          </cell>
          <cell r="P667" t="str">
            <v>PT. LIVIA MANDIRI SEJATI</v>
          </cell>
          <cell r="Q667" t="str">
            <v>PT. LIVIA MANDIRI SEJATI</v>
          </cell>
          <cell r="R667" t="str">
            <v>5 GALLON AQUA LOCAL</v>
          </cell>
          <cell r="S667" t="str">
            <v>2050350281</v>
          </cell>
        </row>
        <row r="668">
          <cell r="L668">
            <v>6008151378</v>
          </cell>
          <cell r="M668" t="str">
            <v>10169749</v>
          </cell>
          <cell r="N668" t="str">
            <v>R148678</v>
          </cell>
          <cell r="O668" t="str">
            <v>YPS/N8654UW/ARIS</v>
          </cell>
          <cell r="P668" t="str">
            <v>PT. LIVIA MANDIRI SEJATI</v>
          </cell>
          <cell r="Q668" t="str">
            <v>PT. LIVIA MANDIRI SEJATI</v>
          </cell>
          <cell r="R668" t="str">
            <v>PALLET RENT DOUBLE FACE</v>
          </cell>
          <cell r="S668" t="str">
            <v>2050350280</v>
          </cell>
        </row>
        <row r="669">
          <cell r="L669">
            <v>6008145186</v>
          </cell>
          <cell r="M669" t="str">
            <v>10169933</v>
          </cell>
          <cell r="N669" t="str">
            <v>S21110404169/H110744D/AS/1/07</v>
          </cell>
          <cell r="O669" t="str">
            <v>YPS/N8507UV/ARIF</v>
          </cell>
          <cell r="P669" t="str">
            <v>PT. LIVIA MANDIRI SEJATI</v>
          </cell>
          <cell r="Q669" t="str">
            <v>PT. LIVIA MANDIRI SEJATI</v>
          </cell>
          <cell r="R669" t="str">
            <v>EMPTY BOTTLE AQUA 5 GALLON</v>
          </cell>
          <cell r="S669" t="str">
            <v>2050350281</v>
          </cell>
        </row>
        <row r="670">
          <cell r="L670">
            <v>6008145186</v>
          </cell>
          <cell r="M670" t="str">
            <v>10169933</v>
          </cell>
          <cell r="N670" t="str">
            <v>S21110404169/H110744D/AS/1/07</v>
          </cell>
          <cell r="O670" t="str">
            <v>YPS/N8507UV/ARIF</v>
          </cell>
          <cell r="P670" t="str">
            <v>PT. LIVIA MANDIRI SEJATI</v>
          </cell>
          <cell r="Q670" t="str">
            <v>PT. LIVIA MANDIRI SEJATI</v>
          </cell>
          <cell r="R670" t="str">
            <v>EMPTY BOTTLE AQUA 5 GALLON</v>
          </cell>
          <cell r="S670" t="str">
            <v>2050350281</v>
          </cell>
        </row>
        <row r="671">
          <cell r="L671">
            <v>6008145186</v>
          </cell>
          <cell r="M671" t="str">
            <v>10169743</v>
          </cell>
          <cell r="N671" t="str">
            <v>S21110404169/H110744D/AS/1/07</v>
          </cell>
          <cell r="O671" t="str">
            <v>YPS/N8507UV/ARIF</v>
          </cell>
          <cell r="P671" t="str">
            <v>PT. LIVIA MANDIRI SEJATI</v>
          </cell>
          <cell r="Q671" t="str">
            <v>PT. LIVIA MANDIRI SEJATI</v>
          </cell>
          <cell r="R671" t="str">
            <v>JUG RACK</v>
          </cell>
          <cell r="S671" t="str">
            <v>2050350281</v>
          </cell>
        </row>
        <row r="672">
          <cell r="L672">
            <v>6008145186</v>
          </cell>
          <cell r="M672" t="str">
            <v>74559</v>
          </cell>
          <cell r="N672" t="str">
            <v>S21110404169/H110744D/AS/1/07</v>
          </cell>
          <cell r="O672" t="str">
            <v>YPS/N8507UV/ARIF</v>
          </cell>
          <cell r="P672" t="str">
            <v>PT. LIVIA MANDIRI SEJATI</v>
          </cell>
          <cell r="Q672" t="str">
            <v>PT. LIVIA MANDIRI SEJATI</v>
          </cell>
          <cell r="R672" t="str">
            <v>5 GALLON AQUA LOCAL</v>
          </cell>
          <cell r="S672" t="str">
            <v>2050350281</v>
          </cell>
        </row>
        <row r="673">
          <cell r="L673">
            <v>6008156522</v>
          </cell>
          <cell r="M673" t="str">
            <v>10169933</v>
          </cell>
          <cell r="N673" t="str">
            <v>S21110406296/H110834A/BK/1/08</v>
          </cell>
          <cell r="O673" t="str">
            <v>YPS/P8027UR/WARDOYO</v>
          </cell>
          <cell r="P673" t="str">
            <v>PT. LIVIA MANDIRI SEJATI</v>
          </cell>
          <cell r="Q673" t="str">
            <v>PT. LIVIA MANDIRI SEJATI</v>
          </cell>
          <cell r="R673" t="str">
            <v>EMPTY BOTTLE AQUA 5 GALLON</v>
          </cell>
          <cell r="S673" t="str">
            <v>2050350281</v>
          </cell>
        </row>
        <row r="674">
          <cell r="L674">
            <v>6008156522</v>
          </cell>
          <cell r="M674" t="str">
            <v>10169933</v>
          </cell>
          <cell r="N674" t="str">
            <v>S21110406296/H110834A/BK/1/08</v>
          </cell>
          <cell r="O674" t="str">
            <v>YPS/P8027UR/WARDOYO</v>
          </cell>
          <cell r="P674" t="str">
            <v>PT. LIVIA MANDIRI SEJATI</v>
          </cell>
          <cell r="Q674" t="str">
            <v>PT. LIVIA MANDIRI SEJATI</v>
          </cell>
          <cell r="R674" t="str">
            <v>EMPTY BOTTLE AQUA 5 GALLON</v>
          </cell>
          <cell r="S674" t="str">
            <v>2050350281</v>
          </cell>
        </row>
        <row r="675">
          <cell r="L675">
            <v>6008156522</v>
          </cell>
          <cell r="M675" t="str">
            <v>74559</v>
          </cell>
          <cell r="N675" t="str">
            <v>S21110406296/H110834A/BK/1/08</v>
          </cell>
          <cell r="O675" t="str">
            <v>YPS/P8027UR/WARDOYO</v>
          </cell>
          <cell r="P675" t="str">
            <v>PT. LIVIA MANDIRI SEJATI</v>
          </cell>
          <cell r="Q675" t="str">
            <v>PT. LIVIA MANDIRI SEJATI</v>
          </cell>
          <cell r="R675" t="str">
            <v>5 GALLON AQUA LOCAL</v>
          </cell>
          <cell r="S675" t="str">
            <v>2050350281</v>
          </cell>
        </row>
        <row r="676">
          <cell r="L676">
            <v>6008150077</v>
          </cell>
          <cell r="M676" t="str">
            <v>10169749</v>
          </cell>
          <cell r="N676" t="str">
            <v>R148668</v>
          </cell>
          <cell r="O676" t="str">
            <v>YPS/L8211UT/ZEMY S</v>
          </cell>
          <cell r="P676" t="str">
            <v>PT. LIVIA MANDIRI SEJATI</v>
          </cell>
          <cell r="Q676" t="str">
            <v>PT. LIVIA MANDIRI SEJATI</v>
          </cell>
          <cell r="R676" t="str">
            <v>PALLET RENT DOUBLE FACE</v>
          </cell>
          <cell r="S676" t="str">
            <v>2050350280</v>
          </cell>
        </row>
        <row r="677">
          <cell r="L677">
            <v>6008154764</v>
          </cell>
          <cell r="M677" t="str">
            <v>10169933</v>
          </cell>
          <cell r="N677" t="str">
            <v>S21110406306/H110762D/EL/2/07</v>
          </cell>
          <cell r="O677" t="str">
            <v>YPS/N9374WE/SAKUT</v>
          </cell>
          <cell r="P677" t="str">
            <v>PT. LIVIA MANDIRI SEJATI</v>
          </cell>
          <cell r="Q677" t="str">
            <v>PT. LIVIA MANDIRI SEJATI</v>
          </cell>
          <cell r="R677" t="str">
            <v>EMPTY BOTTLE AQUA 5 GALLON</v>
          </cell>
          <cell r="S677" t="str">
            <v>2050350281</v>
          </cell>
        </row>
        <row r="678">
          <cell r="L678">
            <v>6008154764</v>
          </cell>
          <cell r="M678" t="str">
            <v>10169933</v>
          </cell>
          <cell r="N678" t="str">
            <v>S21110406306/H110762D/EL/2/07</v>
          </cell>
          <cell r="O678" t="str">
            <v>YPS/N9374WE/SAKUT</v>
          </cell>
          <cell r="P678" t="str">
            <v>PT. LIVIA MANDIRI SEJATI</v>
          </cell>
          <cell r="Q678" t="str">
            <v>PT. LIVIA MANDIRI SEJATI</v>
          </cell>
          <cell r="R678" t="str">
            <v>EMPTY BOTTLE AQUA 5 GALLON</v>
          </cell>
          <cell r="S678" t="str">
            <v>2050350281</v>
          </cell>
        </row>
        <row r="679">
          <cell r="L679">
            <v>6008154764</v>
          </cell>
          <cell r="M679" t="str">
            <v>10169743</v>
          </cell>
          <cell r="N679" t="str">
            <v>S21110406306/H110762D/EL/2/07</v>
          </cell>
          <cell r="O679" t="str">
            <v>YPS/N9374WE/SAKUT</v>
          </cell>
          <cell r="P679" t="str">
            <v>PT. LIVIA MANDIRI SEJATI</v>
          </cell>
          <cell r="Q679" t="str">
            <v>PT. LIVIA MANDIRI SEJATI</v>
          </cell>
          <cell r="R679" t="str">
            <v>JUG RACK</v>
          </cell>
          <cell r="S679" t="str">
            <v>2050350281</v>
          </cell>
        </row>
        <row r="680">
          <cell r="L680">
            <v>6008154764</v>
          </cell>
          <cell r="M680" t="str">
            <v>74559</v>
          </cell>
          <cell r="N680" t="str">
            <v>S21110406306/H110762D/EL/2/07</v>
          </cell>
          <cell r="O680" t="str">
            <v>YPS/N9374WE/SAKUT</v>
          </cell>
          <cell r="P680" t="str">
            <v>PT. LIVIA MANDIRI SEJATI</v>
          </cell>
          <cell r="Q680" t="str">
            <v>PT. LIVIA MANDIRI SEJATI</v>
          </cell>
          <cell r="R680" t="str">
            <v>5 GALLON AQUA LOCAL</v>
          </cell>
          <cell r="S680" t="str">
            <v>2050350281</v>
          </cell>
        </row>
        <row r="681">
          <cell r="L681">
            <v>6008147394</v>
          </cell>
          <cell r="M681" t="str">
            <v>10169933</v>
          </cell>
          <cell r="N681" t="str">
            <v>S21110404159/H110758D/EL/2/07</v>
          </cell>
          <cell r="O681" t="str">
            <v>YPS/N8796UV/ARIF</v>
          </cell>
          <cell r="P681" t="str">
            <v>PT. LIVIA MANDIRI SEJATI</v>
          </cell>
          <cell r="Q681" t="str">
            <v>PT. LIVIA MANDIRI SEJATI</v>
          </cell>
          <cell r="R681" t="str">
            <v>EMPTY BOTTLE AQUA 5 GALLON</v>
          </cell>
          <cell r="S681" t="str">
            <v>2050350281</v>
          </cell>
        </row>
        <row r="682">
          <cell r="L682">
            <v>6008147394</v>
          </cell>
          <cell r="M682" t="str">
            <v>10169933</v>
          </cell>
          <cell r="N682" t="str">
            <v>S21110404159/H110758D/EL/2/07</v>
          </cell>
          <cell r="O682" t="str">
            <v>YPS/N8796UV/ARIF</v>
          </cell>
          <cell r="P682" t="str">
            <v>PT. LIVIA MANDIRI SEJATI</v>
          </cell>
          <cell r="Q682" t="str">
            <v>PT. LIVIA MANDIRI SEJATI</v>
          </cell>
          <cell r="R682" t="str">
            <v>EMPTY BOTTLE AQUA 5 GALLON</v>
          </cell>
          <cell r="S682" t="str">
            <v>2050350281</v>
          </cell>
        </row>
        <row r="683">
          <cell r="L683">
            <v>6008147394</v>
          </cell>
          <cell r="M683" t="str">
            <v>10169743</v>
          </cell>
          <cell r="N683" t="str">
            <v>S21110404159/H110758D/EL/2/07</v>
          </cell>
          <cell r="O683" t="str">
            <v>YPS/N8796UV/ARIF</v>
          </cell>
          <cell r="P683" t="str">
            <v>PT. LIVIA MANDIRI SEJATI</v>
          </cell>
          <cell r="Q683" t="str">
            <v>PT. LIVIA MANDIRI SEJATI</v>
          </cell>
          <cell r="R683" t="str">
            <v>JUG RACK</v>
          </cell>
          <cell r="S683" t="str">
            <v>2050350281</v>
          </cell>
        </row>
        <row r="684">
          <cell r="L684">
            <v>6008147394</v>
          </cell>
          <cell r="M684" t="str">
            <v>74559</v>
          </cell>
          <cell r="N684" t="str">
            <v>S21110404159/H110758D/EL/2/07</v>
          </cell>
          <cell r="O684" t="str">
            <v>YPS/N8796UV/ARIF</v>
          </cell>
          <cell r="P684" t="str">
            <v>PT. LIVIA MANDIRI SEJATI</v>
          </cell>
          <cell r="Q684" t="str">
            <v>PT. LIVIA MANDIRI SEJATI</v>
          </cell>
          <cell r="R684" t="str">
            <v>5 GALLON AQUA LOCAL</v>
          </cell>
          <cell r="S684" t="str">
            <v>2050350281</v>
          </cell>
        </row>
        <row r="685">
          <cell r="L685">
            <v>6008151380</v>
          </cell>
          <cell r="M685" t="str">
            <v>10169933</v>
          </cell>
          <cell r="N685" t="str">
            <v>S21110406305/H110743D/AS/1/07</v>
          </cell>
          <cell r="O685" t="str">
            <v>YPS/L8177UYT/AGUS</v>
          </cell>
          <cell r="P685" t="str">
            <v>PT. LIVIA MANDIRI SEJATI</v>
          </cell>
          <cell r="Q685" t="str">
            <v>PT. LIVIA MANDIRI SEJATI</v>
          </cell>
          <cell r="R685" t="str">
            <v>EMPTY BOTTLE AQUA 5 GALLON</v>
          </cell>
          <cell r="S685" t="str">
            <v>2050350281</v>
          </cell>
        </row>
        <row r="686">
          <cell r="L686">
            <v>6008151380</v>
          </cell>
          <cell r="M686" t="str">
            <v>10169933</v>
          </cell>
          <cell r="N686" t="str">
            <v>S21110406305/H110743D/AS/1/07</v>
          </cell>
          <cell r="O686" t="str">
            <v>YPS/L8177UYT/AGUS</v>
          </cell>
          <cell r="P686" t="str">
            <v>PT. LIVIA MANDIRI SEJATI</v>
          </cell>
          <cell r="Q686" t="str">
            <v>PT. LIVIA MANDIRI SEJATI</v>
          </cell>
          <cell r="R686" t="str">
            <v>EMPTY BOTTLE AQUA 5 GALLON</v>
          </cell>
          <cell r="S686" t="str">
            <v>2050350281</v>
          </cell>
        </row>
        <row r="687">
          <cell r="L687">
            <v>6008151380</v>
          </cell>
          <cell r="M687" t="str">
            <v>10169743</v>
          </cell>
          <cell r="N687" t="str">
            <v>S21110406305/H110743D/AS/1/07</v>
          </cell>
          <cell r="O687" t="str">
            <v>YPS/L8177UYT/AGUS</v>
          </cell>
          <cell r="P687" t="str">
            <v>PT. LIVIA MANDIRI SEJATI</v>
          </cell>
          <cell r="Q687" t="str">
            <v>PT. LIVIA MANDIRI SEJATI</v>
          </cell>
          <cell r="R687" t="str">
            <v>JUG RACK</v>
          </cell>
          <cell r="S687" t="str">
            <v>2050350281</v>
          </cell>
        </row>
        <row r="688">
          <cell r="L688">
            <v>6008151380</v>
          </cell>
          <cell r="M688" t="str">
            <v>74559</v>
          </cell>
          <cell r="N688" t="str">
            <v>S21110406305/H110743D/AS/1/07</v>
          </cell>
          <cell r="O688" t="str">
            <v>YPS/L8177UYT/AGUS</v>
          </cell>
          <cell r="P688" t="str">
            <v>PT. LIVIA MANDIRI SEJATI</v>
          </cell>
          <cell r="Q688" t="str">
            <v>PT. LIVIA MANDIRI SEJATI</v>
          </cell>
          <cell r="R688" t="str">
            <v>5 GALLON AQUA LOCAL</v>
          </cell>
          <cell r="S688" t="str">
            <v>2050350281</v>
          </cell>
        </row>
        <row r="689">
          <cell r="L689">
            <v>6008139773</v>
          </cell>
          <cell r="M689" t="str">
            <v>10169933</v>
          </cell>
          <cell r="N689" t="str">
            <v>S21110404161/H110768D/ZK/3/07</v>
          </cell>
          <cell r="O689" t="str">
            <v>YPS/L8858UI/BAMBANG</v>
          </cell>
          <cell r="P689" t="str">
            <v>PT. LIVIA MANDIRI SEJATI</v>
          </cell>
          <cell r="Q689" t="str">
            <v>PT. LIVIA MANDIRI SEJATI</v>
          </cell>
          <cell r="R689" t="str">
            <v>EMPTY BOTTLE AQUA 5 GALLON</v>
          </cell>
          <cell r="S689" t="str">
            <v>2050350281</v>
          </cell>
        </row>
        <row r="690">
          <cell r="L690">
            <v>6008139773</v>
          </cell>
          <cell r="M690" t="str">
            <v>10169933</v>
          </cell>
          <cell r="N690" t="str">
            <v>S21110404161/H110768D/ZK/3/07</v>
          </cell>
          <cell r="O690" t="str">
            <v>YPS/L8858UI/BAMBANG</v>
          </cell>
          <cell r="P690" t="str">
            <v>PT. LIVIA MANDIRI SEJATI</v>
          </cell>
          <cell r="Q690" t="str">
            <v>PT. LIVIA MANDIRI SEJATI</v>
          </cell>
          <cell r="R690" t="str">
            <v>EMPTY BOTTLE AQUA 5 GALLON</v>
          </cell>
          <cell r="S690" t="str">
            <v>2050350281</v>
          </cell>
        </row>
        <row r="691">
          <cell r="L691">
            <v>6008139773</v>
          </cell>
          <cell r="M691" t="str">
            <v>10169743</v>
          </cell>
          <cell r="N691" t="str">
            <v>S21110404161/H110768D/ZK/3/07</v>
          </cell>
          <cell r="O691" t="str">
            <v>YPS/L8858UI/BAMBANG</v>
          </cell>
          <cell r="P691" t="str">
            <v>PT. LIVIA MANDIRI SEJATI</v>
          </cell>
          <cell r="Q691" t="str">
            <v>PT. LIVIA MANDIRI SEJATI</v>
          </cell>
          <cell r="R691" t="str">
            <v>JUG RACK</v>
          </cell>
          <cell r="S691" t="str">
            <v>2050350281</v>
          </cell>
        </row>
        <row r="692">
          <cell r="L692">
            <v>6008139773</v>
          </cell>
          <cell r="M692" t="str">
            <v>74559</v>
          </cell>
          <cell r="N692" t="str">
            <v>S21110404161/H110768D/ZK/3/07</v>
          </cell>
          <cell r="O692" t="str">
            <v>YPS/L8858UI/BAMBANG</v>
          </cell>
          <cell r="P692" t="str">
            <v>PT. LIVIA MANDIRI SEJATI</v>
          </cell>
          <cell r="Q692" t="str">
            <v>PT. LIVIA MANDIRI SEJATI</v>
          </cell>
          <cell r="R692" t="str">
            <v>5 GALLON AQUA LOCAL</v>
          </cell>
          <cell r="S692" t="str">
            <v>2050350281</v>
          </cell>
        </row>
        <row r="693">
          <cell r="L693">
            <v>6008149623</v>
          </cell>
          <cell r="M693" t="str">
            <v>10169933</v>
          </cell>
          <cell r="N693" t="str">
            <v>S21110406295/H1108103D/PY/2/08</v>
          </cell>
          <cell r="O693" t="str">
            <v>YPS/L9358UZ/MAT ALI</v>
          </cell>
          <cell r="P693" t="str">
            <v>PT. LIVIA MANDIRI SEJATI</v>
          </cell>
          <cell r="Q693" t="str">
            <v>PT. LIVIA MANDIRI SEJATI</v>
          </cell>
          <cell r="R693" t="str">
            <v>EMPTY BOTTLE AQUA 5 GALLON</v>
          </cell>
          <cell r="S693" t="str">
            <v>2050350281</v>
          </cell>
        </row>
        <row r="694">
          <cell r="L694">
            <v>6008149623</v>
          </cell>
          <cell r="M694" t="str">
            <v>10169933</v>
          </cell>
          <cell r="N694" t="str">
            <v>S21110406295/H1108103D/PY/2/08</v>
          </cell>
          <cell r="O694" t="str">
            <v>YPS/L9358UZ/MAT ALI</v>
          </cell>
          <cell r="P694" t="str">
            <v>PT. LIVIA MANDIRI SEJATI</v>
          </cell>
          <cell r="Q694" t="str">
            <v>PT. LIVIA MANDIRI SEJATI</v>
          </cell>
          <cell r="R694" t="str">
            <v>EMPTY BOTTLE AQUA 5 GALLON</v>
          </cell>
          <cell r="S694" t="str">
            <v>2050350281</v>
          </cell>
        </row>
        <row r="695">
          <cell r="L695">
            <v>6008149623</v>
          </cell>
          <cell r="M695" t="str">
            <v>10169743</v>
          </cell>
          <cell r="N695" t="str">
            <v>S21110406295/H1108103D/PY/2/08</v>
          </cell>
          <cell r="O695" t="str">
            <v>YPS/L9358UZ/MAT ALI</v>
          </cell>
          <cell r="P695" t="str">
            <v>PT. LIVIA MANDIRI SEJATI</v>
          </cell>
          <cell r="Q695" t="str">
            <v>PT. LIVIA MANDIRI SEJATI</v>
          </cell>
          <cell r="R695" t="str">
            <v>JUG RACK</v>
          </cell>
          <cell r="S695" t="str">
            <v>2050350281</v>
          </cell>
        </row>
        <row r="696">
          <cell r="L696">
            <v>6008149623</v>
          </cell>
          <cell r="M696" t="str">
            <v>74559</v>
          </cell>
          <cell r="N696" t="str">
            <v>S21110406295/H1108103D/PY/2/08</v>
          </cell>
          <cell r="O696" t="str">
            <v>YPS/L9358UZ/MAT ALI</v>
          </cell>
          <cell r="P696" t="str">
            <v>PT. LIVIA MANDIRI SEJATI</v>
          </cell>
          <cell r="Q696" t="str">
            <v>PT. LIVIA MANDIRI SEJATI</v>
          </cell>
          <cell r="R696" t="str">
            <v>5 GALLON AQUA LOCAL</v>
          </cell>
          <cell r="S696" t="str">
            <v>2050350281</v>
          </cell>
        </row>
        <row r="697">
          <cell r="L697">
            <v>6008151420</v>
          </cell>
          <cell r="M697" t="str">
            <v>10169933</v>
          </cell>
          <cell r="N697" t="str">
            <v>S21110406285/H1108125D/HD/2/08</v>
          </cell>
          <cell r="O697" t="str">
            <v>YPS/N8513UV/SULISWAN</v>
          </cell>
          <cell r="P697" t="str">
            <v>PT. LIVIA MANDIRI SEJATI</v>
          </cell>
          <cell r="Q697" t="str">
            <v>PT. LIVIA MANDIRI SEJATI</v>
          </cell>
          <cell r="R697" t="str">
            <v>EMPTY BOTTLE AQUA 5 GALLON</v>
          </cell>
          <cell r="S697" t="str">
            <v>2050350281</v>
          </cell>
        </row>
        <row r="698">
          <cell r="L698">
            <v>6008151420</v>
          </cell>
          <cell r="M698" t="str">
            <v>10169933</v>
          </cell>
          <cell r="N698" t="str">
            <v>S21110406285/H1108125D/HD/2/08</v>
          </cell>
          <cell r="O698" t="str">
            <v>YPS/N8513UV/SULISWAN</v>
          </cell>
          <cell r="P698" t="str">
            <v>PT. LIVIA MANDIRI SEJATI</v>
          </cell>
          <cell r="Q698" t="str">
            <v>PT. LIVIA MANDIRI SEJATI</v>
          </cell>
          <cell r="R698" t="str">
            <v>EMPTY BOTTLE AQUA 5 GALLON</v>
          </cell>
          <cell r="S698" t="str">
            <v>2050350281</v>
          </cell>
        </row>
        <row r="699">
          <cell r="L699">
            <v>6008151420</v>
          </cell>
          <cell r="M699" t="str">
            <v>10169743</v>
          </cell>
          <cell r="N699" t="str">
            <v>S21110406285/H1108125D/HD/2/08</v>
          </cell>
          <cell r="O699" t="str">
            <v>YPS/N8513UV/SULISWAN</v>
          </cell>
          <cell r="P699" t="str">
            <v>PT. LIVIA MANDIRI SEJATI</v>
          </cell>
          <cell r="Q699" t="str">
            <v>PT. LIVIA MANDIRI SEJATI</v>
          </cell>
          <cell r="R699" t="str">
            <v>JUG RACK</v>
          </cell>
          <cell r="S699" t="str">
            <v>2050350281</v>
          </cell>
        </row>
        <row r="700">
          <cell r="L700">
            <v>6008151420</v>
          </cell>
          <cell r="M700" t="str">
            <v>74559</v>
          </cell>
          <cell r="N700" t="str">
            <v>S21110406285/H1108125D/HD/2/08</v>
          </cell>
          <cell r="O700" t="str">
            <v>YPS/N8513UV/SULISWAN</v>
          </cell>
          <cell r="P700" t="str">
            <v>PT. LIVIA MANDIRI SEJATI</v>
          </cell>
          <cell r="Q700" t="str">
            <v>PT. LIVIA MANDIRI SEJATI</v>
          </cell>
          <cell r="R700" t="str">
            <v>5 GALLON AQUA LOCAL</v>
          </cell>
          <cell r="S700" t="str">
            <v>2050350281</v>
          </cell>
        </row>
        <row r="701">
          <cell r="L701">
            <v>6008156766</v>
          </cell>
          <cell r="M701" t="str">
            <v>10169933</v>
          </cell>
          <cell r="N701" t="str">
            <v>S21110406293/H110847B/BK/1/08</v>
          </cell>
          <cell r="O701" t="str">
            <v>YPS/N9079UQ/AMIN</v>
          </cell>
          <cell r="P701" t="str">
            <v>PT. LIVIA MANDIRI SEJATI</v>
          </cell>
          <cell r="Q701" t="str">
            <v>PT. LIVIA MANDIRI SEJATI</v>
          </cell>
          <cell r="R701" t="str">
            <v>EMPTY BOTTLE AQUA 5 GALLON</v>
          </cell>
          <cell r="S701" t="str">
            <v>2050350281</v>
          </cell>
        </row>
        <row r="702">
          <cell r="L702">
            <v>6008156766</v>
          </cell>
          <cell r="M702" t="str">
            <v>10169933</v>
          </cell>
          <cell r="N702" t="str">
            <v>S21110406293/H110847B/BK/1/08</v>
          </cell>
          <cell r="O702" t="str">
            <v>YPS/N9079UQ/AMIN</v>
          </cell>
          <cell r="P702" t="str">
            <v>PT. LIVIA MANDIRI SEJATI</v>
          </cell>
          <cell r="Q702" t="str">
            <v>PT. LIVIA MANDIRI SEJATI</v>
          </cell>
          <cell r="R702" t="str">
            <v>EMPTY BOTTLE AQUA 5 GALLON</v>
          </cell>
          <cell r="S702" t="str">
            <v>2050350281</v>
          </cell>
        </row>
        <row r="703">
          <cell r="L703">
            <v>6008156766</v>
          </cell>
          <cell r="M703" t="str">
            <v>74559</v>
          </cell>
          <cell r="N703" t="str">
            <v>S21110406293/H110847B/BK/1/08</v>
          </cell>
          <cell r="O703" t="str">
            <v>YPS/N9079UQ/AMIN</v>
          </cell>
          <cell r="P703" t="str">
            <v>PT. LIVIA MANDIRI SEJATI</v>
          </cell>
          <cell r="Q703" t="str">
            <v>PT. LIVIA MANDIRI SEJATI</v>
          </cell>
          <cell r="R703" t="str">
            <v>5 GALLON AQUA LOCAL</v>
          </cell>
          <cell r="S703" t="str">
            <v>2050350281</v>
          </cell>
        </row>
        <row r="704">
          <cell r="L704">
            <v>6008153758</v>
          </cell>
          <cell r="M704" t="str">
            <v>10169933</v>
          </cell>
          <cell r="N704" t="str">
            <v>S21110404156/H110849A/BK/1/08</v>
          </cell>
          <cell r="O704" t="str">
            <v>YPS/L9305UQ/ARIP</v>
          </cell>
          <cell r="P704" t="str">
            <v>PT. LIVIA MANDIRI SEJATI</v>
          </cell>
          <cell r="Q704" t="str">
            <v>PT. LIVIA MANDIRI SEJATI</v>
          </cell>
          <cell r="R704" t="str">
            <v>EMPTY BOTTLE AQUA 5 GALLON</v>
          </cell>
          <cell r="S704" t="str">
            <v>2050350281</v>
          </cell>
        </row>
        <row r="705">
          <cell r="L705">
            <v>6008153758</v>
          </cell>
          <cell r="M705" t="str">
            <v>10169933</v>
          </cell>
          <cell r="N705" t="str">
            <v>S21110404156/H110849A/BK/1/08</v>
          </cell>
          <cell r="O705" t="str">
            <v>YPS/L9305UQ/ARIP</v>
          </cell>
          <cell r="P705" t="str">
            <v>PT. LIVIA MANDIRI SEJATI</v>
          </cell>
          <cell r="Q705" t="str">
            <v>PT. LIVIA MANDIRI SEJATI</v>
          </cell>
          <cell r="R705" t="str">
            <v>EMPTY BOTTLE AQUA 5 GALLON</v>
          </cell>
          <cell r="S705" t="str">
            <v>2050350281</v>
          </cell>
        </row>
        <row r="706">
          <cell r="L706">
            <v>6008153758</v>
          </cell>
          <cell r="M706" t="str">
            <v>74559</v>
          </cell>
          <cell r="N706" t="str">
            <v>S21110404156/H110849A/BK/1/08</v>
          </cell>
          <cell r="O706" t="str">
            <v>YPS/L9305UQ/ARIP</v>
          </cell>
          <cell r="P706" t="str">
            <v>PT. LIVIA MANDIRI SEJATI</v>
          </cell>
          <cell r="Q706" t="str">
            <v>PT. LIVIA MANDIRI SEJATI</v>
          </cell>
          <cell r="R706" t="str">
            <v>5 GALLON AQUA LOCAL</v>
          </cell>
          <cell r="S706" t="str">
            <v>2050350281</v>
          </cell>
        </row>
        <row r="707">
          <cell r="L707">
            <v>6008146432</v>
          </cell>
          <cell r="M707" t="str">
            <v>10169932</v>
          </cell>
          <cell r="N707">
            <v>0</v>
          </cell>
          <cell r="O707">
            <v>0</v>
          </cell>
          <cell r="P707" t="str">
            <v>PT. LIVIA MANDIRI SEJATI</v>
          </cell>
          <cell r="Q707" t="str">
            <v>PT. LIVIA MANDIRI SEJATI</v>
          </cell>
          <cell r="R707" t="str">
            <v>EMPTY BOTTLE VIT 5 GALLON</v>
          </cell>
          <cell r="S707" t="str">
            <v>2050350280</v>
          </cell>
        </row>
        <row r="708">
          <cell r="L708">
            <v>6008146432</v>
          </cell>
          <cell r="M708" t="str">
            <v>10169932</v>
          </cell>
          <cell r="N708">
            <v>0</v>
          </cell>
          <cell r="O708">
            <v>0</v>
          </cell>
          <cell r="P708" t="str">
            <v>PT. LIVIA MANDIRI SEJATI</v>
          </cell>
          <cell r="Q708" t="str">
            <v>PT. LIVIA MANDIRI SEJATI</v>
          </cell>
          <cell r="R708" t="str">
            <v>EMPTY BOTTLE VIT 5 GALLON</v>
          </cell>
          <cell r="S708" t="str">
            <v>2050350280</v>
          </cell>
        </row>
        <row r="709">
          <cell r="L709">
            <v>6008146432</v>
          </cell>
          <cell r="M709" t="str">
            <v>74560</v>
          </cell>
          <cell r="N709">
            <v>0</v>
          </cell>
          <cell r="O709">
            <v>0</v>
          </cell>
          <cell r="P709" t="str">
            <v>PT. LIVIA MANDIRI SEJATI</v>
          </cell>
          <cell r="Q709" t="str">
            <v>PT. LIVIA MANDIRI SEJATI</v>
          </cell>
          <cell r="R709" t="str">
            <v>5 GALLON VIT LOCAL</v>
          </cell>
          <cell r="S709" t="str">
            <v>2050350280</v>
          </cell>
        </row>
        <row r="710">
          <cell r="L710">
            <v>6008138804</v>
          </cell>
          <cell r="M710" t="str">
            <v>10169932</v>
          </cell>
          <cell r="N710">
            <v>0</v>
          </cell>
          <cell r="O710">
            <v>0</v>
          </cell>
          <cell r="P710" t="str">
            <v>PT. LIVIA MANDIRI SEJATI</v>
          </cell>
          <cell r="Q710" t="str">
            <v>PT. LIVIA MANDIRI SEJATI</v>
          </cell>
          <cell r="R710" t="str">
            <v>EMPTY BOTTLE VIT 5 GALLON</v>
          </cell>
          <cell r="S710" t="str">
            <v>2050350280</v>
          </cell>
        </row>
        <row r="711">
          <cell r="L711">
            <v>6008138804</v>
          </cell>
          <cell r="M711" t="str">
            <v>10169932</v>
          </cell>
          <cell r="N711">
            <v>0</v>
          </cell>
          <cell r="O711">
            <v>0</v>
          </cell>
          <cell r="P711" t="str">
            <v>PT. LIVIA MANDIRI SEJATI</v>
          </cell>
          <cell r="Q711" t="str">
            <v>PT. LIVIA MANDIRI SEJATI</v>
          </cell>
          <cell r="R711" t="str">
            <v>EMPTY BOTTLE VIT 5 GALLON</v>
          </cell>
          <cell r="S711" t="str">
            <v>2050350280</v>
          </cell>
        </row>
        <row r="712">
          <cell r="L712">
            <v>6008138804</v>
          </cell>
          <cell r="M712" t="str">
            <v>74560</v>
          </cell>
          <cell r="N712">
            <v>0</v>
          </cell>
          <cell r="O712">
            <v>0</v>
          </cell>
          <cell r="P712" t="str">
            <v>PT. LIVIA MANDIRI SEJATI</v>
          </cell>
          <cell r="Q712" t="str">
            <v>PT. LIVIA MANDIRI SEJATI</v>
          </cell>
          <cell r="R712" t="str">
            <v>5 GALLON VIT LOCAL</v>
          </cell>
          <cell r="S712" t="str">
            <v>2050350280</v>
          </cell>
        </row>
        <row r="713">
          <cell r="L713">
            <v>6008143537</v>
          </cell>
          <cell r="M713" t="str">
            <v>10169749</v>
          </cell>
          <cell r="N713" t="str">
            <v>H/R.152942</v>
          </cell>
          <cell r="O713" t="str">
            <v>YPS/N8819UV/SAIFUL</v>
          </cell>
          <cell r="P713" t="str">
            <v>PT. LIVIA MANDIRI SEJATI</v>
          </cell>
          <cell r="Q713" t="str">
            <v>PT. LIVIA MANDIRI SEJATI</v>
          </cell>
          <cell r="R713" t="str">
            <v>PALLET RENT DOUBLE FACE</v>
          </cell>
          <cell r="S713" t="str">
            <v>2050350280</v>
          </cell>
        </row>
        <row r="714">
          <cell r="L714">
            <v>6008142097</v>
          </cell>
          <cell r="M714" t="str">
            <v>10169749</v>
          </cell>
          <cell r="N714" t="str">
            <v>A/R.152940</v>
          </cell>
          <cell r="O714" t="str">
            <v>YPS/N8608UV/KHOFIF</v>
          </cell>
          <cell r="P714" t="str">
            <v>PT. LIVIA MANDIRI SEJATI</v>
          </cell>
          <cell r="Q714" t="str">
            <v>PT. LIVIA MANDIRI SEJATI</v>
          </cell>
          <cell r="R714" t="str">
            <v>PALLET RENT DOUBLE FACE</v>
          </cell>
          <cell r="S714" t="str">
            <v>2050350280</v>
          </cell>
        </row>
        <row r="715">
          <cell r="L715">
            <v>6008141242</v>
          </cell>
          <cell r="M715" t="str">
            <v>10169932</v>
          </cell>
          <cell r="N715">
            <v>0</v>
          </cell>
          <cell r="O715">
            <v>0</v>
          </cell>
          <cell r="P715" t="str">
            <v>PT. LIVIA MANDIRI SEJATI</v>
          </cell>
          <cell r="Q715" t="str">
            <v>PT. LIVIA MANDIRI SEJATI</v>
          </cell>
          <cell r="R715" t="str">
            <v>EMPTY BOTTLE VIT 5 GALLON</v>
          </cell>
          <cell r="S715" t="str">
            <v>2050350280</v>
          </cell>
        </row>
        <row r="716">
          <cell r="L716">
            <v>6008119909</v>
          </cell>
          <cell r="M716" t="str">
            <v>10169749</v>
          </cell>
          <cell r="N716" t="str">
            <v>A/R.152943</v>
          </cell>
          <cell r="O716" t="str">
            <v>YPS/N8872UW/MISTO</v>
          </cell>
          <cell r="P716" t="str">
            <v>PT. LIVIA MANDIRI SEJATI</v>
          </cell>
          <cell r="Q716" t="str">
            <v>PT. LIVIA MANDIRI SEJATI</v>
          </cell>
          <cell r="R716" t="str">
            <v>PALLET RENT DOUBLE FACE</v>
          </cell>
          <cell r="S716" t="str">
            <v>2050350280</v>
          </cell>
        </row>
        <row r="717">
          <cell r="L717">
            <v>6008151733</v>
          </cell>
          <cell r="M717" t="str">
            <v>10169749</v>
          </cell>
          <cell r="N717" t="str">
            <v>H/R.152946</v>
          </cell>
          <cell r="O717" t="str">
            <v>YPS/N8601UV/MAHFUD</v>
          </cell>
          <cell r="P717" t="str">
            <v>PT. LIVIA MANDIRI SEJATI</v>
          </cell>
          <cell r="Q717" t="str">
            <v>PT. LIVIA MANDIRI SEJATI</v>
          </cell>
          <cell r="R717" t="str">
            <v>PALLET RENT DOUBLE FACE</v>
          </cell>
          <cell r="S717" t="str">
            <v>2050350280</v>
          </cell>
        </row>
        <row r="718">
          <cell r="L718">
            <v>6008138803</v>
          </cell>
          <cell r="M718" t="str">
            <v>10169932</v>
          </cell>
          <cell r="N718">
            <v>0</v>
          </cell>
          <cell r="O718">
            <v>0</v>
          </cell>
          <cell r="P718" t="str">
            <v>PT. LIVIA MANDIRI SEJATI</v>
          </cell>
          <cell r="Q718" t="str">
            <v>PT. LIVIA MANDIRI SEJATI</v>
          </cell>
          <cell r="R718" t="str">
            <v>EMPTY BOTTLE VIT 5 GALLON</v>
          </cell>
          <cell r="S718" t="str">
            <v>2050350280</v>
          </cell>
        </row>
        <row r="719">
          <cell r="L719">
            <v>6008138803</v>
          </cell>
          <cell r="M719" t="str">
            <v>10169932</v>
          </cell>
          <cell r="N719">
            <v>0</v>
          </cell>
          <cell r="O719">
            <v>0</v>
          </cell>
          <cell r="P719" t="str">
            <v>PT. LIVIA MANDIRI SEJATI</v>
          </cell>
          <cell r="Q719" t="str">
            <v>PT. LIVIA MANDIRI SEJATI</v>
          </cell>
          <cell r="R719" t="str">
            <v>EMPTY BOTTLE VIT 5 GALLON</v>
          </cell>
          <cell r="S719" t="str">
            <v>2050350280</v>
          </cell>
        </row>
        <row r="720">
          <cell r="L720">
            <v>6008138803</v>
          </cell>
          <cell r="M720" t="str">
            <v>74560</v>
          </cell>
          <cell r="N720">
            <v>0</v>
          </cell>
          <cell r="O720">
            <v>0</v>
          </cell>
          <cell r="P720" t="str">
            <v>PT. LIVIA MANDIRI SEJATI</v>
          </cell>
          <cell r="Q720" t="str">
            <v>PT. LIVIA MANDIRI SEJATI</v>
          </cell>
          <cell r="R720" t="str">
            <v>5 GALLON VIT LOCAL</v>
          </cell>
          <cell r="S720" t="str">
            <v>2050350280</v>
          </cell>
        </row>
        <row r="721">
          <cell r="L721">
            <v>6008140197</v>
          </cell>
          <cell r="M721" t="str">
            <v>10169749</v>
          </cell>
          <cell r="N721" t="str">
            <v>H/R.152939</v>
          </cell>
          <cell r="O721" t="str">
            <v>YPS/N8551UV/HERI</v>
          </cell>
          <cell r="P721" t="str">
            <v>PT. LIVIA MANDIRI SEJATI</v>
          </cell>
          <cell r="Q721" t="str">
            <v>PT. LIVIA MANDIRI SEJATI</v>
          </cell>
          <cell r="R721" t="str">
            <v>PALLET RENT DOUBLE FACE</v>
          </cell>
          <cell r="S721" t="str">
            <v>2050350280</v>
          </cell>
        </row>
        <row r="722">
          <cell r="L722">
            <v>6008150966</v>
          </cell>
          <cell r="M722" t="str">
            <v>10169749</v>
          </cell>
          <cell r="N722" t="str">
            <v>A/R.152945</v>
          </cell>
          <cell r="O722" t="str">
            <v>YPS/N9932UW/ROHMAN</v>
          </cell>
          <cell r="P722" t="str">
            <v>PT. LIVIA MANDIRI SEJATI</v>
          </cell>
          <cell r="Q722" t="str">
            <v>PT. LIVIA MANDIRI SEJATI</v>
          </cell>
          <cell r="R722" t="str">
            <v>PALLET RENT DOUBLE FACE</v>
          </cell>
          <cell r="S722" t="str">
            <v>2050350280</v>
          </cell>
        </row>
        <row r="723">
          <cell r="L723">
            <v>6008154961</v>
          </cell>
          <cell r="M723" t="str">
            <v>10169749</v>
          </cell>
          <cell r="N723" t="str">
            <v>R148679</v>
          </cell>
          <cell r="O723" t="str">
            <v>YPS/N8599UV/SARBINI</v>
          </cell>
          <cell r="P723" t="str">
            <v>PT. LIVIA MANDIRI SEJATI</v>
          </cell>
          <cell r="Q723" t="str">
            <v>PT. LIVIA MANDIRI SEJATI</v>
          </cell>
          <cell r="R723" t="str">
            <v>PALLET RENT DOUBLE FACE</v>
          </cell>
          <cell r="S723" t="str">
            <v>2050350280</v>
          </cell>
        </row>
        <row r="724">
          <cell r="L724">
            <v>5042294260</v>
          </cell>
          <cell r="M724" t="str">
            <v>10169933</v>
          </cell>
          <cell r="N724" t="str">
            <v>S21102803753/AS/2/04</v>
          </cell>
          <cell r="O724" t="str">
            <v>YPS/L9352UZ/SUMANANG</v>
          </cell>
          <cell r="P724" t="str">
            <v>PT. LIVIA MANDIRI SEJATI</v>
          </cell>
          <cell r="Q724" t="str">
            <v>PT. LIVIA MANDIRI SEJATI</v>
          </cell>
          <cell r="R724" t="str">
            <v>EMPTY BOTTLE AQUA 5 GALLON</v>
          </cell>
          <cell r="S724" t="str">
            <v>8276895377</v>
          </cell>
        </row>
        <row r="725">
          <cell r="L725">
            <v>5042294260</v>
          </cell>
          <cell r="M725" t="str">
            <v>74559</v>
          </cell>
          <cell r="N725" t="str">
            <v>S21102803753/AS/2/04</v>
          </cell>
          <cell r="O725" t="str">
            <v>YPS/L9352UZ/SUMANANG</v>
          </cell>
          <cell r="P725" t="str">
            <v>PT. LIVIA MANDIRI SEJATI</v>
          </cell>
          <cell r="Q725" t="str">
            <v>PT. LIVIA MANDIRI SEJATI</v>
          </cell>
          <cell r="R725" t="str">
            <v>5 GALLON AQUA LOCAL</v>
          </cell>
          <cell r="S725" t="str">
            <v>8276895377</v>
          </cell>
        </row>
        <row r="726">
          <cell r="L726">
            <v>5042294522</v>
          </cell>
          <cell r="M726" t="str">
            <v>10169743</v>
          </cell>
          <cell r="N726" t="str">
            <v>S21102803743/EF/2/04</v>
          </cell>
          <cell r="O726" t="str">
            <v>YPS/L9357UZ/AHMAD</v>
          </cell>
          <cell r="P726" t="str">
            <v>PT. LIVIA MANDIRI SEJATI</v>
          </cell>
          <cell r="Q726" t="str">
            <v>PT. LIVIA MANDIRI SEJATI</v>
          </cell>
          <cell r="R726" t="str">
            <v>JUG RACK</v>
          </cell>
          <cell r="S726" t="str">
            <v>8276895377</v>
          </cell>
        </row>
        <row r="727">
          <cell r="L727">
            <v>5042294522</v>
          </cell>
          <cell r="M727" t="str">
            <v>10169933</v>
          </cell>
          <cell r="N727" t="str">
            <v>S21102803743/EF/2/04</v>
          </cell>
          <cell r="O727" t="str">
            <v>YPS/L9357UZ/AHMAD</v>
          </cell>
          <cell r="P727" t="str">
            <v>PT. LIVIA MANDIRI SEJATI</v>
          </cell>
          <cell r="Q727" t="str">
            <v>PT. LIVIA MANDIRI SEJATI</v>
          </cell>
          <cell r="R727" t="str">
            <v>EMPTY BOTTLE AQUA 5 GALLON</v>
          </cell>
          <cell r="S727" t="str">
            <v>8276895377</v>
          </cell>
        </row>
        <row r="728">
          <cell r="L728">
            <v>5042294522</v>
          </cell>
          <cell r="M728" t="str">
            <v>74559</v>
          </cell>
          <cell r="N728" t="str">
            <v>S21102803743/EF/2/04</v>
          </cell>
          <cell r="O728" t="str">
            <v>YPS/L9357UZ/AHMAD</v>
          </cell>
          <cell r="P728" t="str">
            <v>PT. LIVIA MANDIRI SEJATI</v>
          </cell>
          <cell r="Q728" t="str">
            <v>PT. LIVIA MANDIRI SEJATI</v>
          </cell>
          <cell r="R728" t="str">
            <v>5 GALLON AQUA LOCAL</v>
          </cell>
          <cell r="S728" t="str">
            <v>8276895377</v>
          </cell>
        </row>
        <row r="729">
          <cell r="L729">
            <v>5042271719</v>
          </cell>
          <cell r="M729" t="str">
            <v>10169933</v>
          </cell>
          <cell r="N729" t="str">
            <v>S21102803757/IS/1/04</v>
          </cell>
          <cell r="O729" t="str">
            <v>YPS/S9015US/RIFA'I</v>
          </cell>
          <cell r="P729" t="str">
            <v>PT. LIVIA MANDIRI SEJATI</v>
          </cell>
          <cell r="Q729" t="str">
            <v>PT. LIVIA MANDIRI SEJATI</v>
          </cell>
          <cell r="R729" t="str">
            <v>EMPTY BOTTLE AQUA 5 GALLON</v>
          </cell>
          <cell r="S729" t="str">
            <v>8276895377</v>
          </cell>
        </row>
        <row r="730">
          <cell r="L730">
            <v>5042271719</v>
          </cell>
          <cell r="M730" t="str">
            <v>74559</v>
          </cell>
          <cell r="N730" t="str">
            <v>S21102803757/IS/1/04</v>
          </cell>
          <cell r="O730" t="str">
            <v>YPS/S9015US/RIFA'I</v>
          </cell>
          <cell r="P730" t="str">
            <v>PT. LIVIA MANDIRI SEJATI</v>
          </cell>
          <cell r="Q730" t="str">
            <v>PT. LIVIA MANDIRI SEJATI</v>
          </cell>
          <cell r="R730" t="str">
            <v>5 GALLON AQUA LOCAL</v>
          </cell>
          <cell r="S730" t="str">
            <v>8276895377</v>
          </cell>
        </row>
        <row r="731">
          <cell r="L731">
            <v>5042290791</v>
          </cell>
          <cell r="M731" t="str">
            <v>10169933</v>
          </cell>
          <cell r="N731" t="str">
            <v>S21102803758/AS/2/04</v>
          </cell>
          <cell r="O731" t="str">
            <v>YPS/N8544UV/M SLAMET</v>
          </cell>
          <cell r="P731" t="str">
            <v>PT. LIVIA MANDIRI SEJATI</v>
          </cell>
          <cell r="Q731" t="str">
            <v>PT. LIVIA MANDIRI SEJATI</v>
          </cell>
          <cell r="R731" t="str">
            <v>EMPTY BOTTLE AQUA 5 GALLON</v>
          </cell>
          <cell r="S731" t="str">
            <v>8276895377</v>
          </cell>
        </row>
        <row r="732">
          <cell r="L732">
            <v>5042290791</v>
          </cell>
          <cell r="M732" t="str">
            <v>74559</v>
          </cell>
          <cell r="N732" t="str">
            <v>S21102803758/AS/2/04</v>
          </cell>
          <cell r="O732" t="str">
            <v>YPS/N8544UV/M SLAMET</v>
          </cell>
          <cell r="P732" t="str">
            <v>PT. LIVIA MANDIRI SEJATI</v>
          </cell>
          <cell r="Q732" t="str">
            <v>PT. LIVIA MANDIRI SEJATI</v>
          </cell>
          <cell r="R732" t="str">
            <v>5 GALLON AQUA LOCAL</v>
          </cell>
          <cell r="S732" t="str">
            <v>8276895377</v>
          </cell>
        </row>
        <row r="733">
          <cell r="L733">
            <v>5042291614</v>
          </cell>
          <cell r="M733" t="str">
            <v>10169743</v>
          </cell>
          <cell r="N733" t="str">
            <v>S21102803745/AS/2/04</v>
          </cell>
          <cell r="O733" t="str">
            <v>YPS/L8177UT/AGUS S</v>
          </cell>
          <cell r="P733" t="str">
            <v>PT. LIVIA MANDIRI SEJATI</v>
          </cell>
          <cell r="Q733" t="str">
            <v>PT. LIVIA MANDIRI SEJATI</v>
          </cell>
          <cell r="R733" t="str">
            <v>JUG RACK</v>
          </cell>
          <cell r="S733" t="str">
            <v>8276895377</v>
          </cell>
        </row>
        <row r="734">
          <cell r="L734">
            <v>5042291614</v>
          </cell>
          <cell r="M734" t="str">
            <v>10169933</v>
          </cell>
          <cell r="N734" t="str">
            <v>S21102803745/AS/2/04</v>
          </cell>
          <cell r="O734" t="str">
            <v>YPS/L8177UT/AGUS S</v>
          </cell>
          <cell r="P734" t="str">
            <v>PT. LIVIA MANDIRI SEJATI</v>
          </cell>
          <cell r="Q734" t="str">
            <v>PT. LIVIA MANDIRI SEJATI</v>
          </cell>
          <cell r="R734" t="str">
            <v>EMPTY BOTTLE AQUA 5 GALLON</v>
          </cell>
          <cell r="S734" t="str">
            <v>8276895377</v>
          </cell>
        </row>
        <row r="735">
          <cell r="L735">
            <v>5042291614</v>
          </cell>
          <cell r="M735" t="str">
            <v>74559</v>
          </cell>
          <cell r="N735" t="str">
            <v>S21102803745/AS/2/04</v>
          </cell>
          <cell r="O735" t="str">
            <v>YPS/L8177UT/AGUS S</v>
          </cell>
          <cell r="P735" t="str">
            <v>PT. LIVIA MANDIRI SEJATI</v>
          </cell>
          <cell r="Q735" t="str">
            <v>PT. LIVIA MANDIRI SEJATI</v>
          </cell>
          <cell r="R735" t="str">
            <v>5 GALLON AQUA LOCAL</v>
          </cell>
          <cell r="S735" t="str">
            <v>8276895377</v>
          </cell>
        </row>
        <row r="736">
          <cell r="L736">
            <v>5042290701</v>
          </cell>
          <cell r="M736" t="str">
            <v>10169933</v>
          </cell>
          <cell r="N736" t="str">
            <v>S21102803735/IS/1/05</v>
          </cell>
          <cell r="O736" t="str">
            <v>YPS/N8274UV/BAKHIN</v>
          </cell>
          <cell r="P736" t="str">
            <v>PT. LIVIA MANDIRI SEJATI</v>
          </cell>
          <cell r="Q736" t="str">
            <v>PT. LIVIA MANDIRI SEJATI</v>
          </cell>
          <cell r="R736" t="str">
            <v>EMPTY BOTTLE AQUA 5 GALLON</v>
          </cell>
          <cell r="S736" t="str">
            <v>8276895377</v>
          </cell>
        </row>
        <row r="737">
          <cell r="L737">
            <v>5042290701</v>
          </cell>
          <cell r="M737" t="str">
            <v>74559</v>
          </cell>
          <cell r="N737" t="str">
            <v>S21102803735/IS/1/05</v>
          </cell>
          <cell r="O737" t="str">
            <v>YPS/N8274UV/BAKHIN</v>
          </cell>
          <cell r="P737" t="str">
            <v>PT. LIVIA MANDIRI SEJATI</v>
          </cell>
          <cell r="Q737" t="str">
            <v>PT. LIVIA MANDIRI SEJATI</v>
          </cell>
          <cell r="R737" t="str">
            <v>5 GALLON AQUA LOCAL</v>
          </cell>
          <cell r="S737" t="str">
            <v>8276895377</v>
          </cell>
        </row>
        <row r="738">
          <cell r="L738">
            <v>5042215719</v>
          </cell>
          <cell r="M738" t="str">
            <v>10169743</v>
          </cell>
          <cell r="N738" t="str">
            <v>S21102803744/HD/3/04</v>
          </cell>
          <cell r="O738" t="str">
            <v>YPS/N8582UV/HASAN</v>
          </cell>
          <cell r="P738" t="str">
            <v>PT. LIVIA MANDIRI SEJATI</v>
          </cell>
          <cell r="Q738" t="str">
            <v>PT. LIVIA MANDIRI SEJATI</v>
          </cell>
          <cell r="R738" t="str">
            <v>JUG RACK</v>
          </cell>
          <cell r="S738" t="str">
            <v>8276895377</v>
          </cell>
        </row>
        <row r="739">
          <cell r="L739">
            <v>5042215719</v>
          </cell>
          <cell r="M739" t="str">
            <v>10169933</v>
          </cell>
          <cell r="N739" t="str">
            <v>S21102803744/HD/3/04</v>
          </cell>
          <cell r="O739" t="str">
            <v>YPS/N8582UV/HASAN</v>
          </cell>
          <cell r="P739" t="str">
            <v>PT. LIVIA MANDIRI SEJATI</v>
          </cell>
          <cell r="Q739" t="str">
            <v>PT. LIVIA MANDIRI SEJATI</v>
          </cell>
          <cell r="R739" t="str">
            <v>EMPTY BOTTLE AQUA 5 GALLON</v>
          </cell>
          <cell r="S739" t="str">
            <v>8276895377</v>
          </cell>
        </row>
        <row r="740">
          <cell r="L740">
            <v>5042215719</v>
          </cell>
          <cell r="M740" t="str">
            <v>74559</v>
          </cell>
          <cell r="N740" t="str">
            <v>S21102803744/HD/3/04</v>
          </cell>
          <cell r="O740" t="str">
            <v>YPS/N8582UV/HASAN</v>
          </cell>
          <cell r="P740" t="str">
            <v>PT. LIVIA MANDIRI SEJATI</v>
          </cell>
          <cell r="Q740" t="str">
            <v>PT. LIVIA MANDIRI SEJATI</v>
          </cell>
          <cell r="R740" t="str">
            <v>5 GALLON AQUA LOCAL</v>
          </cell>
          <cell r="S740" t="str">
            <v>8276895377</v>
          </cell>
        </row>
        <row r="741">
          <cell r="L741">
            <v>5042289107</v>
          </cell>
          <cell r="M741" t="str">
            <v>10169933</v>
          </cell>
          <cell r="N741" t="str">
            <v>S21102803755/AS/2/04</v>
          </cell>
          <cell r="O741" t="str">
            <v>YPS/N8546UV/HOLILI</v>
          </cell>
          <cell r="P741" t="str">
            <v>PT. LIVIA MANDIRI SEJATI</v>
          </cell>
          <cell r="Q741" t="str">
            <v>PT. LIVIA MANDIRI SEJATI</v>
          </cell>
          <cell r="R741" t="str">
            <v>EMPTY BOTTLE AQUA 5 GALLON</v>
          </cell>
          <cell r="S741" t="str">
            <v>8276895377</v>
          </cell>
        </row>
        <row r="742">
          <cell r="L742">
            <v>5042289107</v>
          </cell>
          <cell r="M742" t="str">
            <v>74559</v>
          </cell>
          <cell r="N742" t="str">
            <v>S21102803755/AS/2/04</v>
          </cell>
          <cell r="O742" t="str">
            <v>YPS/N8546UV/HOLILI</v>
          </cell>
          <cell r="P742" t="str">
            <v>PT. LIVIA MANDIRI SEJATI</v>
          </cell>
          <cell r="Q742" t="str">
            <v>PT. LIVIA MANDIRI SEJATI</v>
          </cell>
          <cell r="R742" t="str">
            <v>5 GALLON AQUA LOCAL</v>
          </cell>
          <cell r="S742" t="str">
            <v>8276895377</v>
          </cell>
        </row>
        <row r="743">
          <cell r="L743">
            <v>5042293534</v>
          </cell>
          <cell r="M743" t="str">
            <v>10169743</v>
          </cell>
          <cell r="N743" t="str">
            <v>S21102803741/AS/2/04</v>
          </cell>
          <cell r="O743" t="str">
            <v>YPS/N9374WE/AGUS D</v>
          </cell>
          <cell r="P743" t="str">
            <v>PT. LIVIA MANDIRI SEJATI</v>
          </cell>
          <cell r="Q743" t="str">
            <v>PT. LIVIA MANDIRI SEJATI</v>
          </cell>
          <cell r="R743" t="str">
            <v>JUG RACK</v>
          </cell>
          <cell r="S743" t="str">
            <v>8276895377</v>
          </cell>
        </row>
        <row r="744">
          <cell r="L744">
            <v>5042293534</v>
          </cell>
          <cell r="M744" t="str">
            <v>10169933</v>
          </cell>
          <cell r="N744" t="str">
            <v>S21102803741/AS/2/04</v>
          </cell>
          <cell r="O744" t="str">
            <v>YPS/N9374WE/AGUS D</v>
          </cell>
          <cell r="P744" t="str">
            <v>PT. LIVIA MANDIRI SEJATI</v>
          </cell>
          <cell r="Q744" t="str">
            <v>PT. LIVIA MANDIRI SEJATI</v>
          </cell>
          <cell r="R744" t="str">
            <v>EMPTY BOTTLE AQUA 5 GALLON</v>
          </cell>
          <cell r="S744" t="str">
            <v>8276895377</v>
          </cell>
        </row>
        <row r="745">
          <cell r="L745">
            <v>5042293534</v>
          </cell>
          <cell r="M745" t="str">
            <v>74559</v>
          </cell>
          <cell r="N745" t="str">
            <v>S21102803741/AS/2/04</v>
          </cell>
          <cell r="O745" t="str">
            <v>YPS/N9374WE/AGUS D</v>
          </cell>
          <cell r="P745" t="str">
            <v>PT. LIVIA MANDIRI SEJATI</v>
          </cell>
          <cell r="Q745" t="str">
            <v>PT. LIVIA MANDIRI SEJATI</v>
          </cell>
          <cell r="R745" t="str">
            <v>5 GALLON AQUA LOCAL</v>
          </cell>
          <cell r="S745" t="str">
            <v>8276895377</v>
          </cell>
        </row>
        <row r="746">
          <cell r="L746">
            <v>5042287910</v>
          </cell>
          <cell r="M746" t="str">
            <v>10169743</v>
          </cell>
          <cell r="N746" t="str">
            <v>S21102803754/AS/2/04</v>
          </cell>
          <cell r="O746" t="str">
            <v>YPS/L9358UZ/MATALI</v>
          </cell>
          <cell r="P746" t="str">
            <v>PT. LIVIA MANDIRI SEJATI</v>
          </cell>
          <cell r="Q746" t="str">
            <v>PT. LIVIA MANDIRI SEJATI</v>
          </cell>
          <cell r="R746" t="str">
            <v>JUG RACK</v>
          </cell>
          <cell r="S746" t="str">
            <v>8276895377</v>
          </cell>
        </row>
        <row r="747">
          <cell r="L747">
            <v>5042287910</v>
          </cell>
          <cell r="M747" t="str">
            <v>10169933</v>
          </cell>
          <cell r="N747" t="str">
            <v>S21102803754/AS/2/04</v>
          </cell>
          <cell r="O747" t="str">
            <v>YPS/L9358UZ/MATALI</v>
          </cell>
          <cell r="P747" t="str">
            <v>PT. LIVIA MANDIRI SEJATI</v>
          </cell>
          <cell r="Q747" t="str">
            <v>PT. LIVIA MANDIRI SEJATI</v>
          </cell>
          <cell r="R747" t="str">
            <v>EMPTY BOTTLE AQUA 5 GALLON</v>
          </cell>
          <cell r="S747" t="str">
            <v>8276895377</v>
          </cell>
        </row>
        <row r="748">
          <cell r="L748">
            <v>5042287910</v>
          </cell>
          <cell r="M748" t="str">
            <v>74559</v>
          </cell>
          <cell r="N748" t="str">
            <v>S21102803754/AS/2/04</v>
          </cell>
          <cell r="O748" t="str">
            <v>YPS/L9358UZ/MATALI</v>
          </cell>
          <cell r="P748" t="str">
            <v>PT. LIVIA MANDIRI SEJATI</v>
          </cell>
          <cell r="Q748" t="str">
            <v>PT. LIVIA MANDIRI SEJATI</v>
          </cell>
          <cell r="R748" t="str">
            <v>5 GALLON AQUA LOCAL</v>
          </cell>
          <cell r="S748" t="str">
            <v>8276895377</v>
          </cell>
        </row>
        <row r="749">
          <cell r="L749">
            <v>5042281172</v>
          </cell>
          <cell r="M749" t="str">
            <v>10169933</v>
          </cell>
          <cell r="N749" t="str">
            <v>S21102803763/ZK/1/04</v>
          </cell>
          <cell r="O749" t="str">
            <v>YPS/S9012US/SOBACH</v>
          </cell>
          <cell r="P749" t="str">
            <v>PT. LIVIA MANDIRI SEJATI</v>
          </cell>
          <cell r="Q749" t="str">
            <v>PT. LIVIA MANDIRI SEJATI</v>
          </cell>
          <cell r="R749" t="str">
            <v>EMPTY BOTTLE AQUA 5 GALLON</v>
          </cell>
          <cell r="S749" t="str">
            <v>8276895377</v>
          </cell>
        </row>
        <row r="750">
          <cell r="L750">
            <v>5042281172</v>
          </cell>
          <cell r="M750" t="str">
            <v>74559</v>
          </cell>
          <cell r="N750" t="str">
            <v>S21102803763/ZK/1/04</v>
          </cell>
          <cell r="O750" t="str">
            <v>YPS/S9012US/SOBACH</v>
          </cell>
          <cell r="P750" t="str">
            <v>PT. LIVIA MANDIRI SEJATI</v>
          </cell>
          <cell r="Q750" t="str">
            <v>PT. LIVIA MANDIRI SEJATI</v>
          </cell>
          <cell r="R750" t="str">
            <v>5 GALLON AQUA LOCAL</v>
          </cell>
          <cell r="S750" t="str">
            <v>8276895377</v>
          </cell>
        </row>
        <row r="751">
          <cell r="L751">
            <v>5042294664</v>
          </cell>
          <cell r="M751" t="str">
            <v>10169743</v>
          </cell>
          <cell r="N751" t="str">
            <v>S21102803738/ZK/1/05</v>
          </cell>
          <cell r="O751" t="str">
            <v>YPS/L9051UX/RAHMAN</v>
          </cell>
          <cell r="P751" t="str">
            <v>PT. LIVIA MANDIRI SEJATI</v>
          </cell>
          <cell r="Q751" t="str">
            <v>PT. LIVIA MANDIRI SEJATI</v>
          </cell>
          <cell r="R751" t="str">
            <v>JUG RACK</v>
          </cell>
          <cell r="S751" t="str">
            <v>8276895377</v>
          </cell>
        </row>
        <row r="752">
          <cell r="L752">
            <v>5042294664</v>
          </cell>
          <cell r="M752" t="str">
            <v>10169933</v>
          </cell>
          <cell r="N752" t="str">
            <v>S21102803738/ZK/1/05</v>
          </cell>
          <cell r="O752" t="str">
            <v>YPS/L9051UX/RAHMAN</v>
          </cell>
          <cell r="P752" t="str">
            <v>PT. LIVIA MANDIRI SEJATI</v>
          </cell>
          <cell r="Q752" t="str">
            <v>PT. LIVIA MANDIRI SEJATI</v>
          </cell>
          <cell r="R752" t="str">
            <v>EMPTY BOTTLE AQUA 5 GALLON</v>
          </cell>
          <cell r="S752" t="str">
            <v>8276895377</v>
          </cell>
        </row>
        <row r="753">
          <cell r="L753">
            <v>5042294664</v>
          </cell>
          <cell r="M753" t="str">
            <v>74559</v>
          </cell>
          <cell r="N753" t="str">
            <v>S21102803738/ZK/1/05</v>
          </cell>
          <cell r="O753" t="str">
            <v>YPS/L9051UX/RAHMAN</v>
          </cell>
          <cell r="P753" t="str">
            <v>PT. LIVIA MANDIRI SEJATI</v>
          </cell>
          <cell r="Q753" t="str">
            <v>PT. LIVIA MANDIRI SEJATI</v>
          </cell>
          <cell r="R753" t="str">
            <v>5 GALLON AQUA LOCAL</v>
          </cell>
          <cell r="S753" t="str">
            <v>8276895377</v>
          </cell>
        </row>
        <row r="754">
          <cell r="L754">
            <v>5042295644</v>
          </cell>
          <cell r="M754" t="str">
            <v>10169933</v>
          </cell>
          <cell r="N754" t="str">
            <v>S21102803750/PY/3/04</v>
          </cell>
          <cell r="O754" t="str">
            <v>YPS/N8390UV/ALDY</v>
          </cell>
          <cell r="P754" t="str">
            <v>PT. LIVIA MANDIRI SEJATI</v>
          </cell>
          <cell r="Q754" t="str">
            <v>PT. LIVIA MANDIRI SEJATI</v>
          </cell>
          <cell r="R754" t="str">
            <v>EMPTY BOTTLE AQUA 5 GALLON</v>
          </cell>
          <cell r="S754" t="str">
            <v>8276895377</v>
          </cell>
        </row>
        <row r="755">
          <cell r="L755">
            <v>5042295644</v>
          </cell>
          <cell r="M755" t="str">
            <v>74559</v>
          </cell>
          <cell r="N755" t="str">
            <v>S21102803750/PY/3/04</v>
          </cell>
          <cell r="O755" t="str">
            <v>YPS/N8390UV/ALDY</v>
          </cell>
          <cell r="P755" t="str">
            <v>PT. LIVIA MANDIRI SEJATI</v>
          </cell>
          <cell r="Q755" t="str">
            <v>PT. LIVIA MANDIRI SEJATI</v>
          </cell>
          <cell r="R755" t="str">
            <v>5 GALLON AQUA LOCAL</v>
          </cell>
          <cell r="S755" t="str">
            <v>8276895377</v>
          </cell>
        </row>
        <row r="756">
          <cell r="L756">
            <v>5042289369</v>
          </cell>
          <cell r="M756" t="str">
            <v>10169933</v>
          </cell>
          <cell r="N756" t="str">
            <v>S21102803761/IS/1/04</v>
          </cell>
          <cell r="O756" t="str">
            <v>N8134UQ/MPT/SUGENG</v>
          </cell>
          <cell r="P756" t="str">
            <v>PT. LIVIA MANDIRI SEJATI</v>
          </cell>
          <cell r="Q756" t="str">
            <v>PT. LIVIA MANDIRI SEJATI</v>
          </cell>
          <cell r="R756" t="str">
            <v>EMPTY BOTTLE AQUA 5 GALLON</v>
          </cell>
          <cell r="S756" t="str">
            <v>8276895377</v>
          </cell>
        </row>
        <row r="757">
          <cell r="L757">
            <v>5042289369</v>
          </cell>
          <cell r="M757" t="str">
            <v>74559</v>
          </cell>
          <cell r="N757" t="str">
            <v>S21102803761/IS/1/04</v>
          </cell>
          <cell r="O757" t="str">
            <v>N8134UQ/MPT/SUGENG</v>
          </cell>
          <cell r="P757" t="str">
            <v>PT. LIVIA MANDIRI SEJATI</v>
          </cell>
          <cell r="Q757" t="str">
            <v>PT. LIVIA MANDIRI SEJATI</v>
          </cell>
          <cell r="R757" t="str">
            <v>5 GALLON AQUA LOCAL</v>
          </cell>
          <cell r="S757" t="str">
            <v>8276895377</v>
          </cell>
        </row>
        <row r="758">
          <cell r="L758">
            <v>5042288865</v>
          </cell>
          <cell r="M758" t="str">
            <v>10169743</v>
          </cell>
          <cell r="N758" t="str">
            <v>S21102803747/NF/2/04</v>
          </cell>
          <cell r="O758" t="str">
            <v>YPS/N8527UV/MUHAMAD</v>
          </cell>
          <cell r="P758" t="str">
            <v>PT. LIVIA MANDIRI SEJATI</v>
          </cell>
          <cell r="Q758" t="str">
            <v>PT. LIVIA MANDIRI SEJATI</v>
          </cell>
          <cell r="R758" t="str">
            <v>JUG RACK</v>
          </cell>
          <cell r="S758" t="str">
            <v>8276895377</v>
          </cell>
        </row>
        <row r="759">
          <cell r="L759">
            <v>5042288865</v>
          </cell>
          <cell r="M759" t="str">
            <v>10169933</v>
          </cell>
          <cell r="N759" t="str">
            <v>S21102803747/NF/2/04</v>
          </cell>
          <cell r="O759" t="str">
            <v>YPS/N8527UV/MUHAMAD</v>
          </cell>
          <cell r="P759" t="str">
            <v>PT. LIVIA MANDIRI SEJATI</v>
          </cell>
          <cell r="Q759" t="str">
            <v>PT. LIVIA MANDIRI SEJATI</v>
          </cell>
          <cell r="R759" t="str">
            <v>EMPTY BOTTLE AQUA 5 GALLON</v>
          </cell>
          <cell r="S759" t="str">
            <v>8276895377</v>
          </cell>
        </row>
        <row r="760">
          <cell r="L760">
            <v>5042288865</v>
          </cell>
          <cell r="M760" t="str">
            <v>74559</v>
          </cell>
          <cell r="N760" t="str">
            <v>S21102803747/NF/2/04</v>
          </cell>
          <cell r="O760" t="str">
            <v>YPS/N8527UV/MUHAMAD</v>
          </cell>
          <cell r="P760" t="str">
            <v>PT. LIVIA MANDIRI SEJATI</v>
          </cell>
          <cell r="Q760" t="str">
            <v>PT. LIVIA MANDIRI SEJATI</v>
          </cell>
          <cell r="R760" t="str">
            <v>5 GALLON AQUA LOCAL</v>
          </cell>
          <cell r="S760" t="str">
            <v>8276895377</v>
          </cell>
        </row>
        <row r="761">
          <cell r="L761">
            <v>5042291606</v>
          </cell>
          <cell r="M761" t="str">
            <v>10169933</v>
          </cell>
          <cell r="N761" t="str">
            <v>S21102803759/AS/2/04</v>
          </cell>
          <cell r="O761" t="str">
            <v>YPS/N7985UQ/BAMBANG</v>
          </cell>
          <cell r="P761" t="str">
            <v>PT. LIVIA MANDIRI SEJATI</v>
          </cell>
          <cell r="Q761" t="str">
            <v>PT. LIVIA MANDIRI SEJATI</v>
          </cell>
          <cell r="R761" t="str">
            <v>EMPTY BOTTLE AQUA 5 GALLON</v>
          </cell>
          <cell r="S761" t="str">
            <v>8276895377</v>
          </cell>
        </row>
        <row r="762">
          <cell r="L762">
            <v>5042291606</v>
          </cell>
          <cell r="M762" t="str">
            <v>74559</v>
          </cell>
          <cell r="N762" t="str">
            <v>S21102803759/AS/2/04</v>
          </cell>
          <cell r="O762" t="str">
            <v>YPS/N7985UQ/BAMBANG</v>
          </cell>
          <cell r="P762" t="str">
            <v>PT. LIVIA MANDIRI SEJATI</v>
          </cell>
          <cell r="Q762" t="str">
            <v>PT. LIVIA MANDIRI SEJATI</v>
          </cell>
          <cell r="R762" t="str">
            <v>5 GALLON AQUA LOCAL</v>
          </cell>
          <cell r="S762" t="str">
            <v>8276895377</v>
          </cell>
        </row>
        <row r="763">
          <cell r="L763">
            <v>5042278435</v>
          </cell>
          <cell r="M763" t="str">
            <v>10169743</v>
          </cell>
          <cell r="N763" t="str">
            <v>S21102803756/IS/1/04</v>
          </cell>
          <cell r="O763" t="str">
            <v>YPS/N8507UV/KHOTIB</v>
          </cell>
          <cell r="P763" t="str">
            <v>PT. LIVIA MANDIRI SEJATI</v>
          </cell>
          <cell r="Q763" t="str">
            <v>PT. LIVIA MANDIRI SEJATI</v>
          </cell>
          <cell r="R763" t="str">
            <v>JUG RACK</v>
          </cell>
          <cell r="S763" t="str">
            <v>8276895377</v>
          </cell>
        </row>
        <row r="764">
          <cell r="L764">
            <v>5042278435</v>
          </cell>
          <cell r="M764" t="str">
            <v>10169933</v>
          </cell>
          <cell r="N764" t="str">
            <v>S21102803756/IS/1/04</v>
          </cell>
          <cell r="O764" t="str">
            <v>YPS/N8507UV/KHOTIB</v>
          </cell>
          <cell r="P764" t="str">
            <v>PT. LIVIA MANDIRI SEJATI</v>
          </cell>
          <cell r="Q764" t="str">
            <v>PT. LIVIA MANDIRI SEJATI</v>
          </cell>
          <cell r="R764" t="str">
            <v>EMPTY BOTTLE AQUA 5 GALLON</v>
          </cell>
          <cell r="S764" t="str">
            <v>8276895377</v>
          </cell>
        </row>
        <row r="765">
          <cell r="L765">
            <v>5042278435</v>
          </cell>
          <cell r="M765" t="str">
            <v>74559</v>
          </cell>
          <cell r="N765" t="str">
            <v>S21102803756/IS/1/04</v>
          </cell>
          <cell r="O765" t="str">
            <v>YPS/N8507UV/KHOTIB</v>
          </cell>
          <cell r="P765" t="str">
            <v>PT. LIVIA MANDIRI SEJATI</v>
          </cell>
          <cell r="Q765" t="str">
            <v>PT. LIVIA MANDIRI SEJATI</v>
          </cell>
          <cell r="R765" t="str">
            <v>5 GALLON AQUA LOCAL</v>
          </cell>
          <cell r="S765" t="str">
            <v>8276895377</v>
          </cell>
        </row>
        <row r="766">
          <cell r="L766">
            <v>5042283721</v>
          </cell>
          <cell r="M766" t="str">
            <v>10169933</v>
          </cell>
          <cell r="N766" t="str">
            <v>S21102803760/ZK/1/04</v>
          </cell>
          <cell r="O766" t="str">
            <v>YPS/L9370UZ/ANTON</v>
          </cell>
          <cell r="P766" t="str">
            <v>PT. LIVIA MANDIRI SEJATI</v>
          </cell>
          <cell r="Q766" t="str">
            <v>PT. LIVIA MANDIRI SEJATI</v>
          </cell>
          <cell r="R766" t="str">
            <v>EMPTY BOTTLE AQUA 5 GALLON</v>
          </cell>
          <cell r="S766" t="str">
            <v>8276895377</v>
          </cell>
        </row>
        <row r="767">
          <cell r="L767">
            <v>5042283721</v>
          </cell>
          <cell r="M767" t="str">
            <v>74559</v>
          </cell>
          <cell r="N767" t="str">
            <v>S21102803760/ZK/1/04</v>
          </cell>
          <cell r="O767" t="str">
            <v>YPS/L9370UZ/ANTON</v>
          </cell>
          <cell r="P767" t="str">
            <v>PT. LIVIA MANDIRI SEJATI</v>
          </cell>
          <cell r="Q767" t="str">
            <v>PT. LIVIA MANDIRI SEJATI</v>
          </cell>
          <cell r="R767" t="str">
            <v>5 GALLON AQUA LOCAL</v>
          </cell>
          <cell r="S767" t="str">
            <v>8276895377</v>
          </cell>
        </row>
        <row r="768">
          <cell r="L768">
            <v>5042276398</v>
          </cell>
          <cell r="M768" t="str">
            <v>10169933</v>
          </cell>
          <cell r="N768" t="str">
            <v>S21102803765/HD/3/03</v>
          </cell>
          <cell r="O768" t="str">
            <v>YPS/L9611UX/RINTO</v>
          </cell>
          <cell r="P768" t="str">
            <v>PT. LIVIA MANDIRI SEJATI</v>
          </cell>
          <cell r="Q768" t="str">
            <v>PT. LIVIA MANDIRI SEJATI</v>
          </cell>
          <cell r="R768" t="str">
            <v>EMPTY BOTTLE AQUA 5 GALLON</v>
          </cell>
          <cell r="S768" t="str">
            <v>8276895377</v>
          </cell>
        </row>
        <row r="769">
          <cell r="L769">
            <v>5042276398</v>
          </cell>
          <cell r="M769" t="str">
            <v>74559</v>
          </cell>
          <cell r="N769" t="str">
            <v>S21102803765/HD/3/03</v>
          </cell>
          <cell r="O769" t="str">
            <v>YPS/L9611UX/RINTO</v>
          </cell>
          <cell r="P769" t="str">
            <v>PT. LIVIA MANDIRI SEJATI</v>
          </cell>
          <cell r="Q769" t="str">
            <v>PT. LIVIA MANDIRI SEJATI</v>
          </cell>
          <cell r="R769" t="str">
            <v>5 GALLON AQUA LOCAL</v>
          </cell>
          <cell r="S769" t="str">
            <v>8276895377</v>
          </cell>
        </row>
        <row r="770">
          <cell r="L770">
            <v>5042274765</v>
          </cell>
          <cell r="M770" t="str">
            <v>10169743</v>
          </cell>
          <cell r="N770" t="str">
            <v>S21102803766/EL/3/03</v>
          </cell>
          <cell r="O770" t="str">
            <v>YPS/L9051UX/RAHMAN</v>
          </cell>
          <cell r="P770" t="str">
            <v>PT. LIVIA MANDIRI SEJATI</v>
          </cell>
          <cell r="Q770" t="str">
            <v>PT. LIVIA MANDIRI SEJATI</v>
          </cell>
          <cell r="R770" t="str">
            <v>JUG RACK</v>
          </cell>
          <cell r="S770" t="str">
            <v>8276895377</v>
          </cell>
        </row>
        <row r="771">
          <cell r="L771">
            <v>5042274765</v>
          </cell>
          <cell r="M771" t="str">
            <v>10169933</v>
          </cell>
          <cell r="N771" t="str">
            <v>S21102803766/EL/3/03</v>
          </cell>
          <cell r="O771" t="str">
            <v>YPS/L9051UX/RAHMAN</v>
          </cell>
          <cell r="P771" t="str">
            <v>PT. LIVIA MANDIRI SEJATI</v>
          </cell>
          <cell r="Q771" t="str">
            <v>PT. LIVIA MANDIRI SEJATI</v>
          </cell>
          <cell r="R771" t="str">
            <v>EMPTY BOTTLE AQUA 5 GALLON</v>
          </cell>
          <cell r="S771" t="str">
            <v>8276895377</v>
          </cell>
        </row>
        <row r="772">
          <cell r="L772">
            <v>5042274765</v>
          </cell>
          <cell r="M772" t="str">
            <v>74559</v>
          </cell>
          <cell r="N772" t="str">
            <v>S21102803766/EL/3/03</v>
          </cell>
          <cell r="O772" t="str">
            <v>YPS/L9051UX/RAHMAN</v>
          </cell>
          <cell r="P772" t="str">
            <v>PT. LIVIA MANDIRI SEJATI</v>
          </cell>
          <cell r="Q772" t="str">
            <v>PT. LIVIA MANDIRI SEJATI</v>
          </cell>
          <cell r="R772" t="str">
            <v>5 GALLON AQUA LOCAL</v>
          </cell>
          <cell r="S772" t="str">
            <v>8276895377</v>
          </cell>
        </row>
        <row r="773">
          <cell r="L773">
            <v>5042287155</v>
          </cell>
          <cell r="M773" t="str">
            <v>10169933</v>
          </cell>
          <cell r="N773" t="str">
            <v>S21102803762/ZK/1/04</v>
          </cell>
          <cell r="O773" t="str">
            <v>YPS/N8814UV/SAKUT</v>
          </cell>
          <cell r="P773" t="str">
            <v>PT. LIVIA MANDIRI SEJATI</v>
          </cell>
          <cell r="Q773" t="str">
            <v>PT. LIVIA MANDIRI SEJATI</v>
          </cell>
          <cell r="R773" t="str">
            <v>EMPTY BOTTLE AQUA 5 GALLON</v>
          </cell>
          <cell r="S773" t="str">
            <v>8276895377</v>
          </cell>
        </row>
        <row r="774">
          <cell r="L774">
            <v>5042287155</v>
          </cell>
          <cell r="M774" t="str">
            <v>74559</v>
          </cell>
          <cell r="N774" t="str">
            <v>S21102803762/ZK/1/04</v>
          </cell>
          <cell r="O774" t="str">
            <v>YPS/N8814UV/SAKUT</v>
          </cell>
          <cell r="P774" t="str">
            <v>PT. LIVIA MANDIRI SEJATI</v>
          </cell>
          <cell r="Q774" t="str">
            <v>PT. LIVIA MANDIRI SEJATI</v>
          </cell>
          <cell r="R774" t="str">
            <v>5 GALLON AQUA LOCAL</v>
          </cell>
          <cell r="S774" t="str">
            <v>8276895377</v>
          </cell>
        </row>
        <row r="775">
          <cell r="L775">
            <v>5042281111</v>
          </cell>
          <cell r="M775" t="str">
            <v>10169743</v>
          </cell>
          <cell r="N775" t="str">
            <v>S21102803764/ZK/1/04</v>
          </cell>
          <cell r="O775" t="str">
            <v>YPS/N9375WE/MACHRUS</v>
          </cell>
          <cell r="P775" t="str">
            <v>PT. LIVIA MANDIRI SEJATI</v>
          </cell>
          <cell r="Q775" t="str">
            <v>PT. LIVIA MANDIRI SEJATI</v>
          </cell>
          <cell r="R775" t="str">
            <v>JUG RACK</v>
          </cell>
          <cell r="S775" t="str">
            <v>8276895377</v>
          </cell>
        </row>
        <row r="776">
          <cell r="L776">
            <v>5042281111</v>
          </cell>
          <cell r="M776" t="str">
            <v>10169933</v>
          </cell>
          <cell r="N776" t="str">
            <v>S21102803764/ZK/1/04</v>
          </cell>
          <cell r="O776" t="str">
            <v>YPS/N9375WE/MACHRUS</v>
          </cell>
          <cell r="P776" t="str">
            <v>PT. LIVIA MANDIRI SEJATI</v>
          </cell>
          <cell r="Q776" t="str">
            <v>PT. LIVIA MANDIRI SEJATI</v>
          </cell>
          <cell r="R776" t="str">
            <v>EMPTY BOTTLE AQUA 5 GALLON</v>
          </cell>
          <cell r="S776" t="str">
            <v>8276895377</v>
          </cell>
        </row>
        <row r="777">
          <cell r="L777">
            <v>5042281111</v>
          </cell>
          <cell r="M777" t="str">
            <v>74559</v>
          </cell>
          <cell r="N777" t="str">
            <v>S21102803764/ZK/1/04</v>
          </cell>
          <cell r="O777" t="str">
            <v>YPS/N9375WE/MACHRUS</v>
          </cell>
          <cell r="P777" t="str">
            <v>PT. LIVIA MANDIRI SEJATI</v>
          </cell>
          <cell r="Q777" t="str">
            <v>PT. LIVIA MANDIRI SEJATI</v>
          </cell>
          <cell r="R777" t="str">
            <v>5 GALLON AQUA LOCAL</v>
          </cell>
          <cell r="S777" t="str">
            <v>8276895377</v>
          </cell>
        </row>
        <row r="778">
          <cell r="L778">
            <v>5042289490</v>
          </cell>
          <cell r="M778" t="str">
            <v>10169933</v>
          </cell>
          <cell r="N778" t="str">
            <v>S21102803748/NF/2/04</v>
          </cell>
          <cell r="O778" t="str">
            <v>YPS/P9485UQ/AGUS</v>
          </cell>
          <cell r="P778" t="str">
            <v>PT. LIVIA MANDIRI SEJATI</v>
          </cell>
          <cell r="Q778" t="str">
            <v>PT. LIVIA MANDIRI SEJATI</v>
          </cell>
          <cell r="R778" t="str">
            <v>EMPTY BOTTLE AQUA 5 GALLON</v>
          </cell>
          <cell r="S778" t="str">
            <v>8276895377</v>
          </cell>
        </row>
        <row r="779">
          <cell r="L779">
            <v>5042289490</v>
          </cell>
          <cell r="M779" t="str">
            <v>74559</v>
          </cell>
          <cell r="N779" t="str">
            <v>S21102803748/NF/2/04</v>
          </cell>
          <cell r="O779" t="str">
            <v>YPS/P9485UQ/AGUS</v>
          </cell>
          <cell r="P779" t="str">
            <v>PT. LIVIA MANDIRI SEJATI</v>
          </cell>
          <cell r="Q779" t="str">
            <v>PT. LIVIA MANDIRI SEJATI</v>
          </cell>
          <cell r="R779" t="str">
            <v>5 GALLON AQUA LOCAL</v>
          </cell>
          <cell r="S779" t="str">
            <v>8276895377</v>
          </cell>
        </row>
        <row r="780">
          <cell r="L780">
            <v>5042266349</v>
          </cell>
          <cell r="M780" t="str">
            <v>10169743</v>
          </cell>
          <cell r="N780" t="str">
            <v>S21102803767/HD/3/03</v>
          </cell>
          <cell r="O780" t="str">
            <v>YPS/L8858UI/BAMBANG</v>
          </cell>
          <cell r="P780" t="str">
            <v>PT. LIVIA MANDIRI SEJATI</v>
          </cell>
          <cell r="Q780" t="str">
            <v>PT. LIVIA MANDIRI SEJATI</v>
          </cell>
          <cell r="R780" t="str">
            <v>JUG RACK</v>
          </cell>
          <cell r="S780" t="str">
            <v>8276895377</v>
          </cell>
        </row>
        <row r="781">
          <cell r="L781">
            <v>5042266349</v>
          </cell>
          <cell r="M781" t="str">
            <v>10169933</v>
          </cell>
          <cell r="N781" t="str">
            <v>S21102803767/HD/3/03</v>
          </cell>
          <cell r="O781" t="str">
            <v>YPS/L8858UI/BAMBANG</v>
          </cell>
          <cell r="P781" t="str">
            <v>PT. LIVIA MANDIRI SEJATI</v>
          </cell>
          <cell r="Q781" t="str">
            <v>PT. LIVIA MANDIRI SEJATI</v>
          </cell>
          <cell r="R781" t="str">
            <v>EMPTY BOTTLE AQUA 5 GALLON</v>
          </cell>
          <cell r="S781" t="str">
            <v>8276895377</v>
          </cell>
        </row>
        <row r="782">
          <cell r="L782">
            <v>5042266349</v>
          </cell>
          <cell r="M782" t="str">
            <v>74559</v>
          </cell>
          <cell r="N782" t="str">
            <v>S21102803767/HD/3/03</v>
          </cell>
          <cell r="O782" t="str">
            <v>YPS/L8858UI/BAMBANG</v>
          </cell>
          <cell r="P782" t="str">
            <v>PT. LIVIA MANDIRI SEJATI</v>
          </cell>
          <cell r="Q782" t="str">
            <v>PT. LIVIA MANDIRI SEJATI</v>
          </cell>
          <cell r="R782" t="str">
            <v>5 GALLON AQUA LOCAL</v>
          </cell>
          <cell r="S782" t="str">
            <v>8276895377</v>
          </cell>
        </row>
        <row r="783">
          <cell r="L783">
            <v>5042227704</v>
          </cell>
          <cell r="M783" t="str">
            <v>74561</v>
          </cell>
          <cell r="N783" t="str">
            <v>5042227704</v>
          </cell>
          <cell r="O783" t="str">
            <v>YPS/N8601UV/MAHFUD</v>
          </cell>
          <cell r="P783" t="str">
            <v>PT. LIVIA MANDIRI SEJATI</v>
          </cell>
          <cell r="Q783" t="str">
            <v>PT. LIVIA MANDIRI SEJATI</v>
          </cell>
          <cell r="R783" t="str">
            <v>600ML AQUA LOCAL 1X24</v>
          </cell>
          <cell r="S783" t="str">
            <v>8276895378</v>
          </cell>
        </row>
        <row r="784">
          <cell r="L784">
            <v>5042227704</v>
          </cell>
          <cell r="M784" t="str">
            <v>10169749</v>
          </cell>
          <cell r="N784" t="str">
            <v>5042227704</v>
          </cell>
          <cell r="O784" t="str">
            <v>YPS/N8601UV/MAHFUD</v>
          </cell>
          <cell r="P784" t="str">
            <v>PT. LIVIA MANDIRI SEJATI</v>
          </cell>
          <cell r="Q784" t="str">
            <v>PT. LIVIA MANDIRI SEJATI</v>
          </cell>
          <cell r="R784" t="str">
            <v>PALLET RENT DOUBLE FACE</v>
          </cell>
          <cell r="S784" t="str">
            <v>8276895378</v>
          </cell>
        </row>
        <row r="785">
          <cell r="L785">
            <v>5042230213</v>
          </cell>
          <cell r="M785" t="str">
            <v>10169933</v>
          </cell>
          <cell r="N785" t="str">
            <v>S21102803838/BK/1/01</v>
          </cell>
          <cell r="O785" t="str">
            <v>YPS/P8027UR/WARDOYO</v>
          </cell>
          <cell r="P785" t="str">
            <v>PT. LIVIA MANDIRI SEJATI</v>
          </cell>
          <cell r="Q785" t="str">
            <v>PT. LIVIA MANDIRI SEJATI</v>
          </cell>
          <cell r="R785" t="str">
            <v>EMPTY BOTTLE AQUA 5 GALLON</v>
          </cell>
          <cell r="S785" t="str">
            <v>8276895377</v>
          </cell>
        </row>
        <row r="786">
          <cell r="L786">
            <v>5042230213</v>
          </cell>
          <cell r="M786" t="str">
            <v>74559</v>
          </cell>
          <cell r="N786" t="str">
            <v>S21102803838/BK/1/01</v>
          </cell>
          <cell r="O786" t="str">
            <v>YPS/P8027UR/WARDOYO</v>
          </cell>
          <cell r="P786" t="str">
            <v>PT. LIVIA MANDIRI SEJATI</v>
          </cell>
          <cell r="Q786" t="str">
            <v>PT. LIVIA MANDIRI SEJATI</v>
          </cell>
          <cell r="R786" t="str">
            <v>5 GALLON AQUA LOCAL</v>
          </cell>
          <cell r="S786" t="str">
            <v>8276895377</v>
          </cell>
        </row>
        <row r="787">
          <cell r="L787">
            <v>5042232490</v>
          </cell>
          <cell r="M787" t="str">
            <v>10169743</v>
          </cell>
          <cell r="N787" t="str">
            <v>S21102803845/BK/1/01</v>
          </cell>
          <cell r="O787" t="str">
            <v>YPS/N8878UW/SIARI</v>
          </cell>
          <cell r="P787" t="str">
            <v>PT. LIVIA MANDIRI SEJATI</v>
          </cell>
          <cell r="Q787" t="str">
            <v>PT. LIVIA MANDIRI SEJATI</v>
          </cell>
          <cell r="R787" t="str">
            <v>JUG RACK</v>
          </cell>
          <cell r="S787" t="str">
            <v>8276895377</v>
          </cell>
        </row>
        <row r="788">
          <cell r="L788">
            <v>5042232490</v>
          </cell>
          <cell r="M788" t="str">
            <v>10169933</v>
          </cell>
          <cell r="N788" t="str">
            <v>S21102803845/BK/1/01</v>
          </cell>
          <cell r="O788" t="str">
            <v>YPS/N8878UW/SIARI</v>
          </cell>
          <cell r="P788" t="str">
            <v>PT. LIVIA MANDIRI SEJATI</v>
          </cell>
          <cell r="Q788" t="str">
            <v>PT. LIVIA MANDIRI SEJATI</v>
          </cell>
          <cell r="R788" t="str">
            <v>EMPTY BOTTLE AQUA 5 GALLON</v>
          </cell>
          <cell r="S788" t="str">
            <v>8276895377</v>
          </cell>
        </row>
        <row r="789">
          <cell r="L789">
            <v>5042232490</v>
          </cell>
          <cell r="M789" t="str">
            <v>74559</v>
          </cell>
          <cell r="N789" t="str">
            <v>S21102803845/BK/1/01</v>
          </cell>
          <cell r="O789" t="str">
            <v>YPS/N8878UW/SIARI</v>
          </cell>
          <cell r="P789" t="str">
            <v>PT. LIVIA MANDIRI SEJATI</v>
          </cell>
          <cell r="Q789" t="str">
            <v>PT. LIVIA MANDIRI SEJATI</v>
          </cell>
          <cell r="R789" t="str">
            <v>5 GALLON AQUA LOCAL</v>
          </cell>
          <cell r="S789" t="str">
            <v>8276895377</v>
          </cell>
        </row>
        <row r="790">
          <cell r="L790">
            <v>5042270440</v>
          </cell>
          <cell r="M790" t="str">
            <v>74561</v>
          </cell>
          <cell r="N790" t="str">
            <v>5042270440</v>
          </cell>
          <cell r="O790" t="str">
            <v>YPS/N8610UV/SUGIONO</v>
          </cell>
          <cell r="P790" t="str">
            <v>PT. LIVIA MANDIRI SEJATI</v>
          </cell>
          <cell r="Q790" t="str">
            <v>PT. LIVIA MANDIRI SEJATI</v>
          </cell>
          <cell r="R790" t="str">
            <v>600ML AQUA LOCAL 1X24</v>
          </cell>
          <cell r="S790" t="str">
            <v>8276895378</v>
          </cell>
        </row>
        <row r="791">
          <cell r="L791">
            <v>5042270440</v>
          </cell>
          <cell r="M791" t="str">
            <v>10169749</v>
          </cell>
          <cell r="N791" t="str">
            <v>5042270440</v>
          </cell>
          <cell r="O791" t="str">
            <v>YPS/N8610UV/SUGIONO</v>
          </cell>
          <cell r="P791" t="str">
            <v>PT. LIVIA MANDIRI SEJATI</v>
          </cell>
          <cell r="Q791" t="str">
            <v>PT. LIVIA MANDIRI SEJATI</v>
          </cell>
          <cell r="R791" t="str">
            <v>PALLET RENT DOUBLE FACE</v>
          </cell>
          <cell r="S791" t="str">
            <v>8276895378</v>
          </cell>
        </row>
        <row r="792">
          <cell r="L792">
            <v>5042280533</v>
          </cell>
          <cell r="M792" t="str">
            <v>74561</v>
          </cell>
          <cell r="N792" t="str">
            <v>5042280533</v>
          </cell>
          <cell r="O792" t="str">
            <v>YPS/N8601UV/MAHFUD</v>
          </cell>
          <cell r="P792" t="str">
            <v>PT. LIVIA MANDIRI SEJATI</v>
          </cell>
          <cell r="Q792" t="str">
            <v>PT. LIVIA MANDIRI SEJATI</v>
          </cell>
          <cell r="R792" t="str">
            <v>600ML AQUA LOCAL 1X24</v>
          </cell>
          <cell r="S792" t="str">
            <v>8276895378</v>
          </cell>
        </row>
        <row r="793">
          <cell r="L793">
            <v>5042280533</v>
          </cell>
          <cell r="M793" t="str">
            <v>10169749</v>
          </cell>
          <cell r="N793" t="str">
            <v>5042280533</v>
          </cell>
          <cell r="O793" t="str">
            <v>YPS/N8601UV/MAHFUD</v>
          </cell>
          <cell r="P793" t="str">
            <v>PT. LIVIA MANDIRI SEJATI</v>
          </cell>
          <cell r="Q793" t="str">
            <v>PT. LIVIA MANDIRI SEJATI</v>
          </cell>
          <cell r="R793" t="str">
            <v>PALLET RENT DOUBLE FACE</v>
          </cell>
          <cell r="S793" t="str">
            <v>8276895378</v>
          </cell>
        </row>
        <row r="794">
          <cell r="L794">
            <v>5042302727</v>
          </cell>
          <cell r="M794" t="str">
            <v>74561</v>
          </cell>
          <cell r="N794" t="str">
            <v>5042302727</v>
          </cell>
          <cell r="O794" t="str">
            <v>YPS/N8601UV/MAHFUD</v>
          </cell>
          <cell r="P794" t="str">
            <v>PT. LIVIA MANDIRI SEJATI</v>
          </cell>
          <cell r="Q794" t="str">
            <v>PT. LIVIA MANDIRI SEJATI</v>
          </cell>
          <cell r="R794" t="str">
            <v>600ML AQUA LOCAL 1X24</v>
          </cell>
          <cell r="S794" t="str">
            <v>8276895378</v>
          </cell>
        </row>
        <row r="795">
          <cell r="L795">
            <v>5042302727</v>
          </cell>
          <cell r="M795" t="str">
            <v>10169749</v>
          </cell>
          <cell r="N795" t="str">
            <v>5042302727</v>
          </cell>
          <cell r="O795" t="str">
            <v>YPS/N8601UV/MAHFUD</v>
          </cell>
          <cell r="P795" t="str">
            <v>PT. LIVIA MANDIRI SEJATI</v>
          </cell>
          <cell r="Q795" t="str">
            <v>PT. LIVIA MANDIRI SEJATI</v>
          </cell>
          <cell r="R795" t="str">
            <v>PALLET RENT DOUBLE FACE</v>
          </cell>
          <cell r="S795" t="str">
            <v>8276895378</v>
          </cell>
        </row>
        <row r="796">
          <cell r="L796">
            <v>5042235837</v>
          </cell>
          <cell r="M796" t="str">
            <v>74561</v>
          </cell>
          <cell r="N796" t="str">
            <v>5042235837</v>
          </cell>
          <cell r="O796" t="str">
            <v>YPS/N8824UV/BAMBANG</v>
          </cell>
          <cell r="P796" t="str">
            <v>PT. LIVIA MANDIRI SEJATI</v>
          </cell>
          <cell r="Q796" t="str">
            <v>PT. LIVIA MANDIRI SEJATI</v>
          </cell>
          <cell r="R796" t="str">
            <v>600ML AQUA LOCAL 1X24</v>
          </cell>
          <cell r="S796" t="str">
            <v>8276895378</v>
          </cell>
        </row>
        <row r="797">
          <cell r="L797">
            <v>5042235837</v>
          </cell>
          <cell r="M797" t="str">
            <v>10169749</v>
          </cell>
          <cell r="N797" t="str">
            <v>5042235837</v>
          </cell>
          <cell r="O797" t="str">
            <v>YPS/N8824UV/BAMBANG</v>
          </cell>
          <cell r="P797" t="str">
            <v>PT. LIVIA MANDIRI SEJATI</v>
          </cell>
          <cell r="Q797" t="str">
            <v>PT. LIVIA MANDIRI SEJATI</v>
          </cell>
          <cell r="R797" t="str">
            <v>PALLET RENT DOUBLE FACE</v>
          </cell>
          <cell r="S797" t="str">
            <v>8276895378</v>
          </cell>
        </row>
        <row r="798">
          <cell r="L798">
            <v>5042236424</v>
          </cell>
          <cell r="M798" t="str">
            <v>10169933</v>
          </cell>
          <cell r="N798" t="str">
            <v>S21102803821/AS/2/01</v>
          </cell>
          <cell r="O798" t="str">
            <v>YPS/N8194UW/WIN</v>
          </cell>
          <cell r="P798" t="str">
            <v>PT. LIVIA MANDIRI SEJATI</v>
          </cell>
          <cell r="Q798" t="str">
            <v>PT. LIVIA MANDIRI SEJATI</v>
          </cell>
          <cell r="R798" t="str">
            <v>EMPTY BOTTLE AQUA 5 GALLON</v>
          </cell>
          <cell r="S798" t="str">
            <v>8276895377</v>
          </cell>
        </row>
        <row r="799">
          <cell r="L799">
            <v>5042236424</v>
          </cell>
          <cell r="M799" t="str">
            <v>74559</v>
          </cell>
          <cell r="N799" t="str">
            <v>S21102803821/AS/2/01</v>
          </cell>
          <cell r="O799" t="str">
            <v>YPS/N8194UW/WIN</v>
          </cell>
          <cell r="P799" t="str">
            <v>PT. LIVIA MANDIRI SEJATI</v>
          </cell>
          <cell r="Q799" t="str">
            <v>PT. LIVIA MANDIRI SEJATI</v>
          </cell>
          <cell r="R799" t="str">
            <v>5 GALLON AQUA LOCAL</v>
          </cell>
          <cell r="S799" t="str">
            <v>8276895377</v>
          </cell>
        </row>
        <row r="800">
          <cell r="L800">
            <v>5042234650</v>
          </cell>
          <cell r="M800" t="str">
            <v>10169933</v>
          </cell>
          <cell r="N800" t="str">
            <v>S21102803835/IS/1/01</v>
          </cell>
          <cell r="O800" t="str">
            <v>YPS/N8863UQ/MPT/EKO</v>
          </cell>
          <cell r="P800" t="str">
            <v>PT. LIVIA MANDIRI SEJATI</v>
          </cell>
          <cell r="Q800" t="str">
            <v>PT. LIVIA MANDIRI SEJATI</v>
          </cell>
          <cell r="R800" t="str">
            <v>EMPTY BOTTLE AQUA 5 GALLON</v>
          </cell>
          <cell r="S800" t="str">
            <v>8276895377</v>
          </cell>
        </row>
        <row r="801">
          <cell r="L801">
            <v>5042234650</v>
          </cell>
          <cell r="M801" t="str">
            <v>74559</v>
          </cell>
          <cell r="N801" t="str">
            <v>S21102803835/IS/1/01</v>
          </cell>
          <cell r="O801" t="str">
            <v>YPS/N8863UQ/MPT/EKO</v>
          </cell>
          <cell r="P801" t="str">
            <v>PT. LIVIA MANDIRI SEJATI</v>
          </cell>
          <cell r="Q801" t="str">
            <v>PT. LIVIA MANDIRI SEJATI</v>
          </cell>
          <cell r="R801" t="str">
            <v>5 GALLON AQUA LOCAL</v>
          </cell>
          <cell r="S801" t="str">
            <v>8276895377</v>
          </cell>
        </row>
        <row r="802">
          <cell r="L802">
            <v>5042239163</v>
          </cell>
          <cell r="M802" t="str">
            <v>10169743</v>
          </cell>
          <cell r="N802" t="str">
            <v>S21102803833/NF/2/01</v>
          </cell>
          <cell r="O802" t="str">
            <v>YPS/N8789UV/SUTOYO</v>
          </cell>
          <cell r="P802" t="str">
            <v>PT. LIVIA MANDIRI SEJATI</v>
          </cell>
          <cell r="Q802" t="str">
            <v>PT. LIVIA MANDIRI SEJATI</v>
          </cell>
          <cell r="R802" t="str">
            <v>JUG RACK</v>
          </cell>
          <cell r="S802" t="str">
            <v>8276895377</v>
          </cell>
        </row>
        <row r="803">
          <cell r="L803">
            <v>5042239163</v>
          </cell>
          <cell r="M803" t="str">
            <v>10169933</v>
          </cell>
          <cell r="N803" t="str">
            <v>S21102803833/NF/2/01</v>
          </cell>
          <cell r="O803" t="str">
            <v>YPS/N8789UV/SUTOYO</v>
          </cell>
          <cell r="P803" t="str">
            <v>PT. LIVIA MANDIRI SEJATI</v>
          </cell>
          <cell r="Q803" t="str">
            <v>PT. LIVIA MANDIRI SEJATI</v>
          </cell>
          <cell r="R803" t="str">
            <v>EMPTY BOTTLE AQUA 5 GALLON</v>
          </cell>
          <cell r="S803" t="str">
            <v>8276895377</v>
          </cell>
        </row>
        <row r="804">
          <cell r="L804">
            <v>5042239163</v>
          </cell>
          <cell r="M804" t="str">
            <v>74559</v>
          </cell>
          <cell r="N804" t="str">
            <v>S21102803833/NF/2/01</v>
          </cell>
          <cell r="O804" t="str">
            <v>YPS/N8789UV/SUTOYO</v>
          </cell>
          <cell r="P804" t="str">
            <v>PT. LIVIA MANDIRI SEJATI</v>
          </cell>
          <cell r="Q804" t="str">
            <v>PT. LIVIA MANDIRI SEJATI</v>
          </cell>
          <cell r="R804" t="str">
            <v>5 GALLON AQUA LOCAL</v>
          </cell>
          <cell r="S804" t="str">
            <v>8276895377</v>
          </cell>
        </row>
        <row r="805">
          <cell r="L805">
            <v>5042237431</v>
          </cell>
          <cell r="M805" t="str">
            <v>10169933</v>
          </cell>
          <cell r="N805" t="str">
            <v>S21102803839/AS/2/01</v>
          </cell>
          <cell r="O805" t="str">
            <v>YPS/N8546UV/HOLILI</v>
          </cell>
          <cell r="P805" t="str">
            <v>PT. LIVIA MANDIRI SEJATI</v>
          </cell>
          <cell r="Q805" t="str">
            <v>PT. LIVIA MANDIRI SEJATI</v>
          </cell>
          <cell r="R805" t="str">
            <v>EMPTY BOTTLE AQUA 5 GALLON</v>
          </cell>
          <cell r="S805" t="str">
            <v>8276895377</v>
          </cell>
        </row>
        <row r="806">
          <cell r="L806">
            <v>5042237431</v>
          </cell>
          <cell r="M806" t="str">
            <v>74559</v>
          </cell>
          <cell r="N806" t="str">
            <v>S21102803839/AS/2/01</v>
          </cell>
          <cell r="O806" t="str">
            <v>YPS/N8546UV/HOLILI</v>
          </cell>
          <cell r="P806" t="str">
            <v>PT. LIVIA MANDIRI SEJATI</v>
          </cell>
          <cell r="Q806" t="str">
            <v>PT. LIVIA MANDIRI SEJATI</v>
          </cell>
          <cell r="R806" t="str">
            <v>5 GALLON AQUA LOCAL</v>
          </cell>
          <cell r="S806" t="str">
            <v>8276895377</v>
          </cell>
        </row>
        <row r="807">
          <cell r="L807">
            <v>5042305048</v>
          </cell>
          <cell r="M807" t="str">
            <v>10169743</v>
          </cell>
          <cell r="N807" t="str">
            <v>S21102803729/ZK/1/05</v>
          </cell>
          <cell r="O807" t="str">
            <v>YPS/N9375WE/MAHRUS A</v>
          </cell>
          <cell r="P807" t="str">
            <v>PT. LIVIA MANDIRI SEJATI</v>
          </cell>
          <cell r="Q807" t="str">
            <v>PT. LIVIA MANDIRI SEJATI</v>
          </cell>
          <cell r="R807" t="str">
            <v>JUG RACK</v>
          </cell>
          <cell r="S807" t="str">
            <v>8276895377</v>
          </cell>
        </row>
        <row r="808">
          <cell r="L808">
            <v>5042305048</v>
          </cell>
          <cell r="M808" t="str">
            <v>10169933</v>
          </cell>
          <cell r="N808" t="str">
            <v>S21102803729/ZK/1/05</v>
          </cell>
          <cell r="O808" t="str">
            <v>YPS/N9375WE/MAHRUS A</v>
          </cell>
          <cell r="P808" t="str">
            <v>PT. LIVIA MANDIRI SEJATI</v>
          </cell>
          <cell r="Q808" t="str">
            <v>PT. LIVIA MANDIRI SEJATI</v>
          </cell>
          <cell r="R808" t="str">
            <v>EMPTY BOTTLE AQUA 5 GALLON</v>
          </cell>
          <cell r="S808" t="str">
            <v>8276895377</v>
          </cell>
        </row>
        <row r="809">
          <cell r="L809">
            <v>5042305048</v>
          </cell>
          <cell r="M809" t="str">
            <v>74559</v>
          </cell>
          <cell r="N809" t="str">
            <v>S21102803729/ZK/1/05</v>
          </cell>
          <cell r="O809" t="str">
            <v>YPS/N9375WE/MAHRUS A</v>
          </cell>
          <cell r="P809" t="str">
            <v>PT. LIVIA MANDIRI SEJATI</v>
          </cell>
          <cell r="Q809" t="str">
            <v>PT. LIVIA MANDIRI SEJATI</v>
          </cell>
          <cell r="R809" t="str">
            <v>5 GALLON AQUA LOCAL</v>
          </cell>
          <cell r="S809" t="str">
            <v>8276895377</v>
          </cell>
        </row>
        <row r="810">
          <cell r="L810">
            <v>5042297771</v>
          </cell>
          <cell r="M810" t="str">
            <v>10169933</v>
          </cell>
          <cell r="N810" t="str">
            <v>S21102803731/EF/2/05</v>
          </cell>
          <cell r="O810" t="str">
            <v>YPS/N8587UV/SAIFUDIN</v>
          </cell>
          <cell r="P810" t="str">
            <v>PT. LIVIA MANDIRI SEJATI</v>
          </cell>
          <cell r="Q810" t="str">
            <v>PT. LIVIA MANDIRI SEJATI</v>
          </cell>
          <cell r="R810" t="str">
            <v>EMPTY BOTTLE AQUA 5 GALLON</v>
          </cell>
          <cell r="S810" t="str">
            <v>8276895377</v>
          </cell>
        </row>
        <row r="811">
          <cell r="L811">
            <v>5042297771</v>
          </cell>
          <cell r="M811" t="str">
            <v>74559</v>
          </cell>
          <cell r="N811" t="str">
            <v>S21102803731/EF/2/05</v>
          </cell>
          <cell r="O811" t="str">
            <v>YPS/N8587UV/SAIFUDIN</v>
          </cell>
          <cell r="P811" t="str">
            <v>PT. LIVIA MANDIRI SEJATI</v>
          </cell>
          <cell r="Q811" t="str">
            <v>PT. LIVIA MANDIRI SEJATI</v>
          </cell>
          <cell r="R811" t="str">
            <v>5 GALLON AQUA LOCAL</v>
          </cell>
          <cell r="S811" t="str">
            <v>8276895377</v>
          </cell>
        </row>
        <row r="812">
          <cell r="L812">
            <v>5042297721</v>
          </cell>
          <cell r="M812" t="str">
            <v>10169933</v>
          </cell>
          <cell r="N812" t="str">
            <v>S21102803737/NF/1/05</v>
          </cell>
          <cell r="O812" t="str">
            <v>YPS/L9611UX/RINTO</v>
          </cell>
          <cell r="P812" t="str">
            <v>PT. LIVIA MANDIRI SEJATI</v>
          </cell>
          <cell r="Q812" t="str">
            <v>PT. LIVIA MANDIRI SEJATI</v>
          </cell>
          <cell r="R812" t="str">
            <v>EMPTY BOTTLE AQUA 5 GALLON</v>
          </cell>
          <cell r="S812" t="str">
            <v>8276895377</v>
          </cell>
        </row>
        <row r="813">
          <cell r="L813">
            <v>5042297721</v>
          </cell>
          <cell r="M813" t="str">
            <v>74559</v>
          </cell>
          <cell r="N813" t="str">
            <v>S21102803737/NF/1/05</v>
          </cell>
          <cell r="O813" t="str">
            <v>YPS/L9611UX/RINTO</v>
          </cell>
          <cell r="P813" t="str">
            <v>PT. LIVIA MANDIRI SEJATI</v>
          </cell>
          <cell r="Q813" t="str">
            <v>PT. LIVIA MANDIRI SEJATI</v>
          </cell>
          <cell r="R813" t="str">
            <v>5 GALLON AQUA LOCAL</v>
          </cell>
          <cell r="S813" t="str">
            <v>8276895377</v>
          </cell>
        </row>
        <row r="814">
          <cell r="L814">
            <v>5042293994</v>
          </cell>
          <cell r="M814" t="str">
            <v>10169933</v>
          </cell>
          <cell r="N814" t="str">
            <v>S21102803733/NF/2/05</v>
          </cell>
          <cell r="O814" t="str">
            <v>YPS/L9428UZ/HADI SIS</v>
          </cell>
          <cell r="P814" t="str">
            <v>PT. LIVIA MANDIRI SEJATI</v>
          </cell>
          <cell r="Q814" t="str">
            <v>PT. LIVIA MANDIRI SEJATI</v>
          </cell>
          <cell r="R814" t="str">
            <v>EMPTY BOTTLE AQUA 5 GALLON</v>
          </cell>
          <cell r="S814" t="str">
            <v>8276895377</v>
          </cell>
        </row>
        <row r="815">
          <cell r="L815">
            <v>5042293994</v>
          </cell>
          <cell r="M815" t="str">
            <v>74559</v>
          </cell>
          <cell r="N815" t="str">
            <v>S21102803733/NF/2/05</v>
          </cell>
          <cell r="O815" t="str">
            <v>YPS/L9428UZ/HADI SIS</v>
          </cell>
          <cell r="P815" t="str">
            <v>PT. LIVIA MANDIRI SEJATI</v>
          </cell>
          <cell r="Q815" t="str">
            <v>PT. LIVIA MANDIRI SEJATI</v>
          </cell>
          <cell r="R815" t="str">
            <v>5 GALLON AQUA LOCAL</v>
          </cell>
          <cell r="S815" t="str">
            <v>8276895377</v>
          </cell>
        </row>
        <row r="816">
          <cell r="L816">
            <v>5042297022</v>
          </cell>
          <cell r="M816" t="str">
            <v>10169933</v>
          </cell>
          <cell r="N816" t="str">
            <v>S21102803736/HD/3/04</v>
          </cell>
          <cell r="O816" t="str">
            <v>YPS/N8193UW/ZAINUR</v>
          </cell>
          <cell r="P816" t="str">
            <v>PT. LIVIA MANDIRI SEJATI</v>
          </cell>
          <cell r="Q816" t="str">
            <v>PT. LIVIA MANDIRI SEJATI</v>
          </cell>
          <cell r="R816" t="str">
            <v>EMPTY BOTTLE AQUA 5 GALLON</v>
          </cell>
          <cell r="S816" t="str">
            <v>8276895377</v>
          </cell>
        </row>
        <row r="817">
          <cell r="L817">
            <v>5042297022</v>
          </cell>
          <cell r="M817" t="str">
            <v>74559</v>
          </cell>
          <cell r="N817" t="str">
            <v>S21102803736/HD/3/04</v>
          </cell>
          <cell r="O817" t="str">
            <v>YPS/N8193UW/ZAINUR</v>
          </cell>
          <cell r="P817" t="str">
            <v>PT. LIVIA MANDIRI SEJATI</v>
          </cell>
          <cell r="Q817" t="str">
            <v>PT. LIVIA MANDIRI SEJATI</v>
          </cell>
          <cell r="R817" t="str">
            <v>5 GALLON AQUA LOCAL</v>
          </cell>
          <cell r="S817" t="str">
            <v>8276895377</v>
          </cell>
        </row>
        <row r="818">
          <cell r="L818">
            <v>5042304658</v>
          </cell>
          <cell r="M818" t="str">
            <v>10169743</v>
          </cell>
          <cell r="N818" t="str">
            <v>S21102803721/AS/2/05</v>
          </cell>
          <cell r="O818" t="str">
            <v>YPS/N8507UV/DJAMALI</v>
          </cell>
          <cell r="P818" t="str">
            <v>PT. LIVIA MANDIRI SEJATI</v>
          </cell>
          <cell r="Q818" t="str">
            <v>PT. LIVIA MANDIRI SEJATI</v>
          </cell>
          <cell r="R818" t="str">
            <v>JUG RACK</v>
          </cell>
          <cell r="S818" t="str">
            <v>8276895377</v>
          </cell>
        </row>
        <row r="819">
          <cell r="L819">
            <v>5042304658</v>
          </cell>
          <cell r="M819" t="str">
            <v>10169933</v>
          </cell>
          <cell r="N819" t="str">
            <v>S21102803721/AS/2/05</v>
          </cell>
          <cell r="O819" t="str">
            <v>YPS/N8507UV/DJAMALI</v>
          </cell>
          <cell r="P819" t="str">
            <v>PT. LIVIA MANDIRI SEJATI</v>
          </cell>
          <cell r="Q819" t="str">
            <v>PT. LIVIA MANDIRI SEJATI</v>
          </cell>
          <cell r="R819" t="str">
            <v>EMPTY BOTTLE AQUA 5 GALLON</v>
          </cell>
          <cell r="S819" t="str">
            <v>8276895377</v>
          </cell>
        </row>
        <row r="820">
          <cell r="L820">
            <v>5042304658</v>
          </cell>
          <cell r="M820" t="str">
            <v>74559</v>
          </cell>
          <cell r="N820" t="str">
            <v>S21102803721/AS/2/05</v>
          </cell>
          <cell r="O820" t="str">
            <v>YPS/N8507UV/DJAMALI</v>
          </cell>
          <cell r="P820" t="str">
            <v>PT. LIVIA MANDIRI SEJATI</v>
          </cell>
          <cell r="Q820" t="str">
            <v>PT. LIVIA MANDIRI SEJATI</v>
          </cell>
          <cell r="R820" t="str">
            <v>5 GALLON AQUA LOCAL</v>
          </cell>
          <cell r="S820" t="str">
            <v>8276895377</v>
          </cell>
        </row>
        <row r="821">
          <cell r="L821">
            <v>5042310726</v>
          </cell>
          <cell r="M821" t="str">
            <v>10169933</v>
          </cell>
          <cell r="N821" t="str">
            <v>S21102803732/EF/2/05</v>
          </cell>
          <cell r="O821" t="str">
            <v>YPS/N8261UR/SOLIKIN</v>
          </cell>
          <cell r="P821" t="str">
            <v>PT. LIVIA MANDIRI SEJATI</v>
          </cell>
          <cell r="Q821" t="str">
            <v>PT. LIVIA MANDIRI SEJATI</v>
          </cell>
          <cell r="R821" t="str">
            <v>EMPTY BOTTLE AQUA 5 GALLON</v>
          </cell>
          <cell r="S821" t="str">
            <v>8276895377</v>
          </cell>
        </row>
        <row r="822">
          <cell r="L822">
            <v>5042310726</v>
          </cell>
          <cell r="M822" t="str">
            <v>74559</v>
          </cell>
          <cell r="N822" t="str">
            <v>S21102803732/EF/2/05</v>
          </cell>
          <cell r="O822" t="str">
            <v>YPS/N8261UR/SOLIKIN</v>
          </cell>
          <cell r="P822" t="str">
            <v>PT. LIVIA MANDIRI SEJATI</v>
          </cell>
          <cell r="Q822" t="str">
            <v>PT. LIVIA MANDIRI SEJATI</v>
          </cell>
          <cell r="R822" t="str">
            <v>5 GALLON AQUA LOCAL</v>
          </cell>
          <cell r="S822" t="str">
            <v>8276895377</v>
          </cell>
        </row>
        <row r="823">
          <cell r="L823">
            <v>5042291225</v>
          </cell>
          <cell r="M823" t="str">
            <v>10169743</v>
          </cell>
          <cell r="N823" t="str">
            <v>S21102803739/EL/3/04</v>
          </cell>
          <cell r="O823" t="str">
            <v>YPS/L9424UZ/NURCOLIS</v>
          </cell>
          <cell r="P823" t="str">
            <v>PT. LIVIA MANDIRI SEJATI</v>
          </cell>
          <cell r="Q823" t="str">
            <v>PT. LIVIA MANDIRI SEJATI</v>
          </cell>
          <cell r="R823" t="str">
            <v>JUG RACK</v>
          </cell>
          <cell r="S823" t="str">
            <v>8276895377</v>
          </cell>
        </row>
        <row r="824">
          <cell r="L824">
            <v>5042291225</v>
          </cell>
          <cell r="M824" t="str">
            <v>10169933</v>
          </cell>
          <cell r="N824" t="str">
            <v>S21102803739/EL/3/04</v>
          </cell>
          <cell r="O824" t="str">
            <v>YPS/L9424UZ/NURCOLIS</v>
          </cell>
          <cell r="P824" t="str">
            <v>PT. LIVIA MANDIRI SEJATI</v>
          </cell>
          <cell r="Q824" t="str">
            <v>PT. LIVIA MANDIRI SEJATI</v>
          </cell>
          <cell r="R824" t="str">
            <v>EMPTY BOTTLE AQUA 5 GALLON</v>
          </cell>
          <cell r="S824" t="str">
            <v>8276895377</v>
          </cell>
        </row>
        <row r="825">
          <cell r="L825">
            <v>5042291225</v>
          </cell>
          <cell r="M825" t="str">
            <v>74559</v>
          </cell>
          <cell r="N825" t="str">
            <v>S21102803739/EL/3/04</v>
          </cell>
          <cell r="O825" t="str">
            <v>YPS/L9424UZ/NURCOLIS</v>
          </cell>
          <cell r="P825" t="str">
            <v>PT. LIVIA MANDIRI SEJATI</v>
          </cell>
          <cell r="Q825" t="str">
            <v>PT. LIVIA MANDIRI SEJATI</v>
          </cell>
          <cell r="R825" t="str">
            <v>5 GALLON AQUA LOCAL</v>
          </cell>
          <cell r="S825" t="str">
            <v>8276895377</v>
          </cell>
        </row>
        <row r="826">
          <cell r="L826">
            <v>5042295733</v>
          </cell>
          <cell r="M826" t="str">
            <v>10169933</v>
          </cell>
          <cell r="N826" t="str">
            <v>S21102803746/HD/3/04</v>
          </cell>
          <cell r="O826" t="str">
            <v>YPS/N8522UV/BUDI</v>
          </cell>
          <cell r="P826" t="str">
            <v>PT. LIVIA MANDIRI SEJATI</v>
          </cell>
          <cell r="Q826" t="str">
            <v>PT. LIVIA MANDIRI SEJATI</v>
          </cell>
          <cell r="R826" t="str">
            <v>EMPTY BOTTLE AQUA 5 GALLON</v>
          </cell>
          <cell r="S826" t="str">
            <v>8276895377</v>
          </cell>
        </row>
        <row r="827">
          <cell r="L827">
            <v>5042295733</v>
          </cell>
          <cell r="M827" t="str">
            <v>74559</v>
          </cell>
          <cell r="N827" t="str">
            <v>S21102803746/HD/3/04</v>
          </cell>
          <cell r="O827" t="str">
            <v>YPS/N8522UV/BUDI</v>
          </cell>
          <cell r="P827" t="str">
            <v>PT. LIVIA MANDIRI SEJATI</v>
          </cell>
          <cell r="Q827" t="str">
            <v>PT. LIVIA MANDIRI SEJATI</v>
          </cell>
          <cell r="R827" t="str">
            <v>5 GALLON AQUA LOCAL</v>
          </cell>
          <cell r="S827" t="str">
            <v>8276895377</v>
          </cell>
        </row>
        <row r="828">
          <cell r="L828">
            <v>5042282308</v>
          </cell>
          <cell r="M828" t="str">
            <v>10169933</v>
          </cell>
          <cell r="N828" t="str">
            <v>S21102803740/IS/1/05</v>
          </cell>
          <cell r="O828" t="str">
            <v>YPS/L8907UT/ROBI</v>
          </cell>
          <cell r="P828" t="str">
            <v>PT. LIVIA MANDIRI SEJATI</v>
          </cell>
          <cell r="Q828" t="str">
            <v>PT. LIVIA MANDIRI SEJATI</v>
          </cell>
          <cell r="R828" t="str">
            <v>EMPTY BOTTLE AQUA 5 GALLON</v>
          </cell>
          <cell r="S828" t="str">
            <v>8276895377</v>
          </cell>
        </row>
        <row r="829">
          <cell r="L829">
            <v>5042282308</v>
          </cell>
          <cell r="M829" t="str">
            <v>74559</v>
          </cell>
          <cell r="N829" t="str">
            <v>S21102803740/IS/1/05</v>
          </cell>
          <cell r="O829" t="str">
            <v>YPS/L8907UT/ROBI</v>
          </cell>
          <cell r="P829" t="str">
            <v>PT. LIVIA MANDIRI SEJATI</v>
          </cell>
          <cell r="Q829" t="str">
            <v>PT. LIVIA MANDIRI SEJATI</v>
          </cell>
          <cell r="R829" t="str">
            <v>5 GALLON AQUA LOCAL</v>
          </cell>
          <cell r="S829" t="str">
            <v>8276895377</v>
          </cell>
        </row>
        <row r="830">
          <cell r="L830">
            <v>5042291841</v>
          </cell>
          <cell r="M830" t="str">
            <v>10169933</v>
          </cell>
          <cell r="N830" t="str">
            <v>S21102803751/NF/2/04</v>
          </cell>
          <cell r="O830" t="str">
            <v>YPS/N8430UV/SLAMET</v>
          </cell>
          <cell r="P830" t="str">
            <v>PT. LIVIA MANDIRI SEJATI</v>
          </cell>
          <cell r="Q830" t="str">
            <v>PT. LIVIA MANDIRI SEJATI</v>
          </cell>
          <cell r="R830" t="str">
            <v>EMPTY BOTTLE AQUA 5 GALLON</v>
          </cell>
          <cell r="S830" t="str">
            <v>8276895377</v>
          </cell>
        </row>
        <row r="831">
          <cell r="L831">
            <v>5042291841</v>
          </cell>
          <cell r="M831" t="str">
            <v>74559</v>
          </cell>
          <cell r="N831" t="str">
            <v>S21102803751/NF/2/04</v>
          </cell>
          <cell r="O831" t="str">
            <v>YPS/N8430UV/SLAMET</v>
          </cell>
          <cell r="P831" t="str">
            <v>PT. LIVIA MANDIRI SEJATI</v>
          </cell>
          <cell r="Q831" t="str">
            <v>PT. LIVIA MANDIRI SEJATI</v>
          </cell>
          <cell r="R831" t="str">
            <v>5 GALLON AQUA LOCAL</v>
          </cell>
          <cell r="S831" t="str">
            <v>8276895377</v>
          </cell>
        </row>
        <row r="832">
          <cell r="L832">
            <v>5042289816</v>
          </cell>
          <cell r="M832" t="str">
            <v>10169743</v>
          </cell>
          <cell r="N832" t="str">
            <v>S21102803752/EF/2/04</v>
          </cell>
          <cell r="O832" t="str">
            <v>YPS/N8548UV/GATOT</v>
          </cell>
          <cell r="P832" t="str">
            <v>PT. LIVIA MANDIRI SEJATI</v>
          </cell>
          <cell r="Q832" t="str">
            <v>PT. LIVIA MANDIRI SEJATI</v>
          </cell>
          <cell r="R832" t="str">
            <v>JUG RACK</v>
          </cell>
          <cell r="S832" t="str">
            <v>8276895377</v>
          </cell>
        </row>
        <row r="833">
          <cell r="L833">
            <v>5042289816</v>
          </cell>
          <cell r="M833" t="str">
            <v>10169933</v>
          </cell>
          <cell r="N833" t="str">
            <v>S21102803752/EF/2/04</v>
          </cell>
          <cell r="O833" t="str">
            <v>YPS/N8548UV/GATOT</v>
          </cell>
          <cell r="P833" t="str">
            <v>PT. LIVIA MANDIRI SEJATI</v>
          </cell>
          <cell r="Q833" t="str">
            <v>PT. LIVIA MANDIRI SEJATI</v>
          </cell>
          <cell r="R833" t="str">
            <v>EMPTY BOTTLE AQUA 5 GALLON</v>
          </cell>
          <cell r="S833" t="str">
            <v>8276895377</v>
          </cell>
        </row>
        <row r="834">
          <cell r="L834">
            <v>5042289816</v>
          </cell>
          <cell r="M834" t="str">
            <v>74559</v>
          </cell>
          <cell r="N834" t="str">
            <v>S21102803752/EF/2/04</v>
          </cell>
          <cell r="O834" t="str">
            <v>YPS/N8548UV/GATOT</v>
          </cell>
          <cell r="P834" t="str">
            <v>PT. LIVIA MANDIRI SEJATI</v>
          </cell>
          <cell r="Q834" t="str">
            <v>PT. LIVIA MANDIRI SEJATI</v>
          </cell>
          <cell r="R834" t="str">
            <v>5 GALLON AQUA LOCAL</v>
          </cell>
          <cell r="S834" t="str">
            <v>8276895377</v>
          </cell>
        </row>
        <row r="835">
          <cell r="L835">
            <v>5042273782</v>
          </cell>
          <cell r="M835" t="str">
            <v>10169933</v>
          </cell>
          <cell r="N835" t="str">
            <v>S21102803772/EL/3/03</v>
          </cell>
          <cell r="O835" t="str">
            <v>YPS/L8907UT/ROBI</v>
          </cell>
          <cell r="P835" t="str">
            <v>PT. LIVIA MANDIRI SEJATI</v>
          </cell>
          <cell r="Q835" t="str">
            <v>PT. LIVIA MANDIRI SEJATI</v>
          </cell>
          <cell r="R835" t="str">
            <v>EMPTY BOTTLE AQUA 5 GALLON</v>
          </cell>
          <cell r="S835" t="str">
            <v>8276895377</v>
          </cell>
        </row>
        <row r="836">
          <cell r="L836">
            <v>5042273782</v>
          </cell>
          <cell r="M836" t="str">
            <v>74559</v>
          </cell>
          <cell r="N836" t="str">
            <v>S21102803772/EL/3/03</v>
          </cell>
          <cell r="O836" t="str">
            <v>YPS/L8907UT/ROBI</v>
          </cell>
          <cell r="P836" t="str">
            <v>PT. LIVIA MANDIRI SEJATI</v>
          </cell>
          <cell r="Q836" t="str">
            <v>PT. LIVIA MANDIRI SEJATI</v>
          </cell>
          <cell r="R836" t="str">
            <v>5 GALLON AQUA LOCAL</v>
          </cell>
          <cell r="S836" t="str">
            <v>8276895377</v>
          </cell>
        </row>
        <row r="837">
          <cell r="L837">
            <v>5042258577</v>
          </cell>
          <cell r="M837" t="str">
            <v>10169743</v>
          </cell>
          <cell r="N837" t="str">
            <v>S21102803801/EF/2/02</v>
          </cell>
          <cell r="O837" t="str">
            <v>YPS/N9375WE/MAKRUS</v>
          </cell>
          <cell r="P837" t="str">
            <v>PT. LIVIA MANDIRI SEJATI</v>
          </cell>
          <cell r="Q837" t="str">
            <v>PT. LIVIA MANDIRI SEJATI</v>
          </cell>
          <cell r="R837" t="str">
            <v>JUG RACK</v>
          </cell>
          <cell r="S837" t="str">
            <v>8276895377</v>
          </cell>
        </row>
        <row r="838">
          <cell r="L838">
            <v>5042258577</v>
          </cell>
          <cell r="M838" t="str">
            <v>10169933</v>
          </cell>
          <cell r="N838" t="str">
            <v>S21102803801/EF/2/02</v>
          </cell>
          <cell r="O838" t="str">
            <v>YPS/N9375WE/MAKRUS</v>
          </cell>
          <cell r="P838" t="str">
            <v>PT. LIVIA MANDIRI SEJATI</v>
          </cell>
          <cell r="Q838" t="str">
            <v>PT. LIVIA MANDIRI SEJATI</v>
          </cell>
          <cell r="R838" t="str">
            <v>EMPTY BOTTLE AQUA 5 GALLON</v>
          </cell>
          <cell r="S838" t="str">
            <v>8276895377</v>
          </cell>
        </row>
        <row r="839">
          <cell r="L839">
            <v>5042258577</v>
          </cell>
          <cell r="M839" t="str">
            <v>74559</v>
          </cell>
          <cell r="N839" t="str">
            <v>S21102803801/EF/2/02</v>
          </cell>
          <cell r="O839" t="str">
            <v>YPS/N9375WE/MAKRUS</v>
          </cell>
          <cell r="P839" t="str">
            <v>PT. LIVIA MANDIRI SEJATI</v>
          </cell>
          <cell r="Q839" t="str">
            <v>PT. LIVIA MANDIRI SEJATI</v>
          </cell>
          <cell r="R839" t="str">
            <v>5 GALLON AQUA LOCAL</v>
          </cell>
          <cell r="S839" t="str">
            <v>8276895377</v>
          </cell>
        </row>
        <row r="840">
          <cell r="L840">
            <v>5042271684</v>
          </cell>
          <cell r="M840" t="str">
            <v>10169933</v>
          </cell>
          <cell r="N840" t="str">
            <v>S21102803768/ZK/1/03</v>
          </cell>
          <cell r="O840" t="str">
            <v>YPS/N8193UW/ZAINUR</v>
          </cell>
          <cell r="P840" t="str">
            <v>PT. LIVIA MANDIRI SEJATI</v>
          </cell>
          <cell r="Q840" t="str">
            <v>PT. LIVIA MANDIRI SEJATI</v>
          </cell>
          <cell r="R840" t="str">
            <v>EMPTY BOTTLE AQUA 5 GALLON</v>
          </cell>
          <cell r="S840" t="str">
            <v>8276895377</v>
          </cell>
        </row>
        <row r="841">
          <cell r="L841">
            <v>5042271684</v>
          </cell>
          <cell r="M841" t="str">
            <v>74559</v>
          </cell>
          <cell r="N841" t="str">
            <v>S21102803768/ZK/1/03</v>
          </cell>
          <cell r="O841" t="str">
            <v>YPS/N8193UW/ZAINUR</v>
          </cell>
          <cell r="P841" t="str">
            <v>PT. LIVIA MANDIRI SEJATI</v>
          </cell>
          <cell r="Q841" t="str">
            <v>PT. LIVIA MANDIRI SEJATI</v>
          </cell>
          <cell r="R841" t="str">
            <v>5 GALLON AQUA LOCAL</v>
          </cell>
          <cell r="S841" t="str">
            <v>8276895377</v>
          </cell>
        </row>
        <row r="842">
          <cell r="L842">
            <v>5042270628</v>
          </cell>
          <cell r="M842" t="str">
            <v>10169933</v>
          </cell>
          <cell r="N842" t="str">
            <v>S21102803785/EF/2/03</v>
          </cell>
          <cell r="O842" t="str">
            <v>YPS/L9428UZ/HADI S</v>
          </cell>
          <cell r="P842" t="str">
            <v>PT. LIVIA MANDIRI SEJATI</v>
          </cell>
          <cell r="Q842" t="str">
            <v>PT. LIVIA MANDIRI SEJATI</v>
          </cell>
          <cell r="R842" t="str">
            <v>EMPTY BOTTLE AQUA 5 GALLON</v>
          </cell>
          <cell r="S842" t="str">
            <v>8276895377</v>
          </cell>
        </row>
        <row r="843">
          <cell r="L843">
            <v>5042270628</v>
          </cell>
          <cell r="M843" t="str">
            <v>74559</v>
          </cell>
          <cell r="N843" t="str">
            <v>S21102803785/EF/2/03</v>
          </cell>
          <cell r="O843" t="str">
            <v>YPS/L9428UZ/HADI S</v>
          </cell>
          <cell r="P843" t="str">
            <v>PT. LIVIA MANDIRI SEJATI</v>
          </cell>
          <cell r="Q843" t="str">
            <v>PT. LIVIA MANDIRI SEJATI</v>
          </cell>
          <cell r="R843" t="str">
            <v>5 GALLON AQUA LOCAL</v>
          </cell>
          <cell r="S843" t="str">
            <v>8276895377</v>
          </cell>
        </row>
        <row r="844">
          <cell r="L844">
            <v>5042260487</v>
          </cell>
          <cell r="M844" t="str">
            <v>10169933</v>
          </cell>
          <cell r="N844" t="str">
            <v>S21102803788/IS/1/03</v>
          </cell>
          <cell r="O844" t="str">
            <v>YPS/N8587UV/SAIFUDIN</v>
          </cell>
          <cell r="P844" t="str">
            <v>PT. LIVIA MANDIRI SEJATI</v>
          </cell>
          <cell r="Q844" t="str">
            <v>PT. LIVIA MANDIRI SEJATI</v>
          </cell>
          <cell r="R844" t="str">
            <v>EMPTY BOTTLE AQUA 5 GALLON</v>
          </cell>
          <cell r="S844" t="str">
            <v>8276895377</v>
          </cell>
        </row>
        <row r="845">
          <cell r="L845">
            <v>5042260487</v>
          </cell>
          <cell r="M845" t="str">
            <v>74559</v>
          </cell>
          <cell r="N845" t="str">
            <v>S21102803788/IS/1/03</v>
          </cell>
          <cell r="O845" t="str">
            <v>YPS/N8587UV/SAIFUDIN</v>
          </cell>
          <cell r="P845" t="str">
            <v>PT. LIVIA MANDIRI SEJATI</v>
          </cell>
          <cell r="Q845" t="str">
            <v>PT. LIVIA MANDIRI SEJATI</v>
          </cell>
          <cell r="R845" t="str">
            <v>5 GALLON AQUA LOCAL</v>
          </cell>
          <cell r="S845" t="str">
            <v>8276895377</v>
          </cell>
        </row>
        <row r="846">
          <cell r="L846">
            <v>5042270562</v>
          </cell>
          <cell r="M846" t="str">
            <v>10169743</v>
          </cell>
          <cell r="N846" t="str">
            <v>S21102803771/ZK/1/03</v>
          </cell>
          <cell r="O846" t="str">
            <v>YPS/N9374WE/AGUS D</v>
          </cell>
          <cell r="P846" t="str">
            <v>PT. LIVIA MANDIRI SEJATI</v>
          </cell>
          <cell r="Q846" t="str">
            <v>PT. LIVIA MANDIRI SEJATI</v>
          </cell>
          <cell r="R846" t="str">
            <v>JUG RACK</v>
          </cell>
          <cell r="S846" t="str">
            <v>8276895377</v>
          </cell>
        </row>
        <row r="847">
          <cell r="L847">
            <v>5042270562</v>
          </cell>
          <cell r="M847" t="str">
            <v>10169933</v>
          </cell>
          <cell r="N847" t="str">
            <v>S21102803771/ZK/1/03</v>
          </cell>
          <cell r="O847" t="str">
            <v>YPS/N9374WE/AGUS D</v>
          </cell>
          <cell r="P847" t="str">
            <v>PT. LIVIA MANDIRI SEJATI</v>
          </cell>
          <cell r="Q847" t="str">
            <v>PT. LIVIA MANDIRI SEJATI</v>
          </cell>
          <cell r="R847" t="str">
            <v>EMPTY BOTTLE AQUA 5 GALLON</v>
          </cell>
          <cell r="S847" t="str">
            <v>8276895377</v>
          </cell>
        </row>
        <row r="848">
          <cell r="L848">
            <v>5042270562</v>
          </cell>
          <cell r="M848" t="str">
            <v>74559</v>
          </cell>
          <cell r="N848" t="str">
            <v>S21102803771/ZK/1/03</v>
          </cell>
          <cell r="O848" t="str">
            <v>YPS/N9374WE/AGUS D</v>
          </cell>
          <cell r="P848" t="str">
            <v>PT. LIVIA MANDIRI SEJATI</v>
          </cell>
          <cell r="Q848" t="str">
            <v>PT. LIVIA MANDIRI SEJATI</v>
          </cell>
          <cell r="R848" t="str">
            <v>5 GALLON AQUA LOCAL</v>
          </cell>
          <cell r="S848" t="str">
            <v>8276895377</v>
          </cell>
        </row>
        <row r="849">
          <cell r="L849">
            <v>5042271699</v>
          </cell>
          <cell r="M849" t="str">
            <v>10169933</v>
          </cell>
          <cell r="N849" t="str">
            <v>S21102803784/EF/2/03</v>
          </cell>
          <cell r="O849" t="str">
            <v>YPS/N9611UR/IBRAHIM</v>
          </cell>
          <cell r="P849" t="str">
            <v>PT. LIVIA MANDIRI SEJATI</v>
          </cell>
          <cell r="Q849" t="str">
            <v>PT. LIVIA MANDIRI SEJATI</v>
          </cell>
          <cell r="R849" t="str">
            <v>EMPTY BOTTLE AQUA 5 GALLON</v>
          </cell>
          <cell r="S849" t="str">
            <v>8276895377</v>
          </cell>
        </row>
        <row r="850">
          <cell r="L850">
            <v>5042271699</v>
          </cell>
          <cell r="M850" t="str">
            <v>74559</v>
          </cell>
          <cell r="N850" t="str">
            <v>S21102803784/EF/2/03</v>
          </cell>
          <cell r="O850" t="str">
            <v>YPS/N9611UR/IBRAHIM</v>
          </cell>
          <cell r="P850" t="str">
            <v>PT. LIVIA MANDIRI SEJATI</v>
          </cell>
          <cell r="Q850" t="str">
            <v>PT. LIVIA MANDIRI SEJATI</v>
          </cell>
          <cell r="R850" t="str">
            <v>5 GALLON AQUA LOCAL</v>
          </cell>
          <cell r="S850" t="str">
            <v>8276895377</v>
          </cell>
        </row>
        <row r="851">
          <cell r="L851">
            <v>5042256908</v>
          </cell>
          <cell r="M851" t="str">
            <v>10169743</v>
          </cell>
          <cell r="N851" t="str">
            <v>S21102803804/EF/2/02</v>
          </cell>
          <cell r="O851" t="str">
            <v>YPS/N8789UV/SUTOYO</v>
          </cell>
          <cell r="P851" t="str">
            <v>PT. LIVIA MANDIRI SEJATI</v>
          </cell>
          <cell r="Q851" t="str">
            <v>PT. LIVIA MANDIRI SEJATI</v>
          </cell>
          <cell r="R851" t="str">
            <v>JUG RACK</v>
          </cell>
          <cell r="S851" t="str">
            <v>8276895377</v>
          </cell>
        </row>
        <row r="852">
          <cell r="L852">
            <v>5042256908</v>
          </cell>
          <cell r="M852" t="str">
            <v>10169933</v>
          </cell>
          <cell r="N852" t="str">
            <v>S21102803804/EF/2/02</v>
          </cell>
          <cell r="O852" t="str">
            <v>YPS/N8789UV/SUTOYO</v>
          </cell>
          <cell r="P852" t="str">
            <v>PT. LIVIA MANDIRI SEJATI</v>
          </cell>
          <cell r="Q852" t="str">
            <v>PT. LIVIA MANDIRI SEJATI</v>
          </cell>
          <cell r="R852" t="str">
            <v>EMPTY BOTTLE AQUA 5 GALLON</v>
          </cell>
          <cell r="S852" t="str">
            <v>8276895377</v>
          </cell>
        </row>
        <row r="853">
          <cell r="L853">
            <v>5042256908</v>
          </cell>
          <cell r="M853" t="str">
            <v>74559</v>
          </cell>
          <cell r="N853" t="str">
            <v>S21102803804/EF/2/02</v>
          </cell>
          <cell r="O853" t="str">
            <v>YPS/N8789UV/SUTOYO</v>
          </cell>
          <cell r="P853" t="str">
            <v>PT. LIVIA MANDIRI SEJATI</v>
          </cell>
          <cell r="Q853" t="str">
            <v>PT. LIVIA MANDIRI SEJATI</v>
          </cell>
          <cell r="R853" t="str">
            <v>5 GALLON AQUA LOCAL</v>
          </cell>
          <cell r="S853" t="str">
            <v>8276895377</v>
          </cell>
        </row>
        <row r="854">
          <cell r="L854">
            <v>5042256673</v>
          </cell>
          <cell r="M854" t="str">
            <v>10169743</v>
          </cell>
          <cell r="N854" t="str">
            <v>S21102803797/NF/2/02</v>
          </cell>
          <cell r="O854" t="str">
            <v>YPS/N8582UV/HASAN</v>
          </cell>
          <cell r="P854" t="str">
            <v>PT. LIVIA MANDIRI SEJATI</v>
          </cell>
          <cell r="Q854" t="str">
            <v>PT. LIVIA MANDIRI SEJATI</v>
          </cell>
          <cell r="R854" t="str">
            <v>JUG RACK</v>
          </cell>
          <cell r="S854" t="str">
            <v>8276895377</v>
          </cell>
        </row>
        <row r="855">
          <cell r="L855">
            <v>5042256673</v>
          </cell>
          <cell r="M855" t="str">
            <v>10169933</v>
          </cell>
          <cell r="N855" t="str">
            <v>S21102803797/NF/2/02</v>
          </cell>
          <cell r="O855" t="str">
            <v>YPS/N8582UV/HASAN</v>
          </cell>
          <cell r="P855" t="str">
            <v>PT. LIVIA MANDIRI SEJATI</v>
          </cell>
          <cell r="Q855" t="str">
            <v>PT. LIVIA MANDIRI SEJATI</v>
          </cell>
          <cell r="R855" t="str">
            <v>EMPTY BOTTLE AQUA 5 GALLON</v>
          </cell>
          <cell r="S855" t="str">
            <v>8276895377</v>
          </cell>
        </row>
        <row r="856">
          <cell r="L856">
            <v>5042256673</v>
          </cell>
          <cell r="M856" t="str">
            <v>74559</v>
          </cell>
          <cell r="N856" t="str">
            <v>S21102803797/NF/2/02</v>
          </cell>
          <cell r="O856" t="str">
            <v>YPS/N8582UV/HASAN</v>
          </cell>
          <cell r="P856" t="str">
            <v>PT. LIVIA MANDIRI SEJATI</v>
          </cell>
          <cell r="Q856" t="str">
            <v>PT. LIVIA MANDIRI SEJATI</v>
          </cell>
          <cell r="R856" t="str">
            <v>5 GALLON AQUA LOCAL</v>
          </cell>
          <cell r="S856" t="str">
            <v>8276895377</v>
          </cell>
        </row>
        <row r="857">
          <cell r="L857">
            <v>5042154339</v>
          </cell>
          <cell r="M857" t="str">
            <v>10169743</v>
          </cell>
          <cell r="N857" t="str">
            <v>S21102803795/PY/3/02</v>
          </cell>
          <cell r="O857" t="str">
            <v>YPS/N8796UV/DARYANTO</v>
          </cell>
          <cell r="P857" t="str">
            <v>PT. LIVIA MANDIRI SEJATI</v>
          </cell>
          <cell r="Q857" t="str">
            <v>PT. LIVIA MANDIRI SEJATI</v>
          </cell>
          <cell r="R857" t="str">
            <v>JUG RACK</v>
          </cell>
          <cell r="S857" t="str">
            <v>8276895377</v>
          </cell>
        </row>
        <row r="858">
          <cell r="L858">
            <v>5042154339</v>
          </cell>
          <cell r="M858" t="str">
            <v>10169933</v>
          </cell>
          <cell r="N858" t="str">
            <v>S21102803795/PY/3/02</v>
          </cell>
          <cell r="O858" t="str">
            <v>YPS/N8796UV/DARYANTO</v>
          </cell>
          <cell r="P858" t="str">
            <v>PT. LIVIA MANDIRI SEJATI</v>
          </cell>
          <cell r="Q858" t="str">
            <v>PT. LIVIA MANDIRI SEJATI</v>
          </cell>
          <cell r="R858" t="str">
            <v>EMPTY BOTTLE AQUA 5 GALLON</v>
          </cell>
          <cell r="S858" t="str">
            <v>8276895377</v>
          </cell>
        </row>
        <row r="859">
          <cell r="L859">
            <v>5042154339</v>
          </cell>
          <cell r="M859" t="str">
            <v>74559</v>
          </cell>
          <cell r="N859" t="str">
            <v>S21102803795/PY/3/02</v>
          </cell>
          <cell r="O859" t="str">
            <v>YPS/N8796UV/DARYANTO</v>
          </cell>
          <cell r="P859" t="str">
            <v>PT. LIVIA MANDIRI SEJATI</v>
          </cell>
          <cell r="Q859" t="str">
            <v>PT. LIVIA MANDIRI SEJATI</v>
          </cell>
          <cell r="R859" t="str">
            <v>5 GALLON AQUA LOCAL</v>
          </cell>
          <cell r="S859" t="str">
            <v>8276895377</v>
          </cell>
        </row>
        <row r="860">
          <cell r="L860">
            <v>5042258485</v>
          </cell>
          <cell r="M860" t="str">
            <v>10169743</v>
          </cell>
          <cell r="N860" t="str">
            <v>S21102803803/NF/2/02</v>
          </cell>
          <cell r="O860" t="str">
            <v>YPS/L9430UZ/DONI</v>
          </cell>
          <cell r="P860" t="str">
            <v>PT. LIVIA MANDIRI SEJATI</v>
          </cell>
          <cell r="Q860" t="str">
            <v>PT. LIVIA MANDIRI SEJATI</v>
          </cell>
          <cell r="R860" t="str">
            <v>JUG RACK</v>
          </cell>
          <cell r="S860" t="str">
            <v>8276895377</v>
          </cell>
        </row>
        <row r="861">
          <cell r="L861">
            <v>5042258485</v>
          </cell>
          <cell r="M861" t="str">
            <v>10169933</v>
          </cell>
          <cell r="N861" t="str">
            <v>S21102803803/NF/2/02</v>
          </cell>
          <cell r="O861" t="str">
            <v>YPS/L9430UZ/DONI</v>
          </cell>
          <cell r="P861" t="str">
            <v>PT. LIVIA MANDIRI SEJATI</v>
          </cell>
          <cell r="Q861" t="str">
            <v>PT. LIVIA MANDIRI SEJATI</v>
          </cell>
          <cell r="R861" t="str">
            <v>EMPTY BOTTLE AQUA 5 GALLON</v>
          </cell>
          <cell r="S861" t="str">
            <v>8276895377</v>
          </cell>
        </row>
        <row r="862">
          <cell r="L862">
            <v>5042258485</v>
          </cell>
          <cell r="M862" t="str">
            <v>74559</v>
          </cell>
          <cell r="N862" t="str">
            <v>S21102803803/NF/2/02</v>
          </cell>
          <cell r="O862" t="str">
            <v>YPS/L9430UZ/DONI</v>
          </cell>
          <cell r="P862" t="str">
            <v>PT. LIVIA MANDIRI SEJATI</v>
          </cell>
          <cell r="Q862" t="str">
            <v>PT. LIVIA MANDIRI SEJATI</v>
          </cell>
          <cell r="R862" t="str">
            <v>5 GALLON AQUA LOCAL</v>
          </cell>
          <cell r="S862" t="str">
            <v>8276895377</v>
          </cell>
        </row>
        <row r="863">
          <cell r="L863">
            <v>5042255830</v>
          </cell>
          <cell r="M863" t="str">
            <v>10169933</v>
          </cell>
          <cell r="N863" t="str">
            <v>S21102803810/AS/2/02</v>
          </cell>
          <cell r="O863" t="str">
            <v>YPS/L9427UZ/EDY P</v>
          </cell>
          <cell r="P863" t="str">
            <v>PT. LIVIA MANDIRI SEJATI</v>
          </cell>
          <cell r="Q863" t="str">
            <v>PT. LIVIA MANDIRI SEJATI</v>
          </cell>
          <cell r="R863" t="str">
            <v>EMPTY BOTTLE AQUA 5 GALLON</v>
          </cell>
          <cell r="S863" t="str">
            <v>8276895377</v>
          </cell>
        </row>
        <row r="864">
          <cell r="L864">
            <v>5042255830</v>
          </cell>
          <cell r="M864" t="str">
            <v>74559</v>
          </cell>
          <cell r="N864" t="str">
            <v>S21102803810/AS/2/02</v>
          </cell>
          <cell r="O864" t="str">
            <v>YPS/L9427UZ/EDY P</v>
          </cell>
          <cell r="P864" t="str">
            <v>PT. LIVIA MANDIRI SEJATI</v>
          </cell>
          <cell r="Q864" t="str">
            <v>PT. LIVIA MANDIRI SEJATI</v>
          </cell>
          <cell r="R864" t="str">
            <v>5 GALLON AQUA LOCAL</v>
          </cell>
          <cell r="S864" t="str">
            <v>8276895377</v>
          </cell>
        </row>
        <row r="865">
          <cell r="L865">
            <v>5042255829</v>
          </cell>
          <cell r="M865" t="str">
            <v>10169743</v>
          </cell>
          <cell r="N865" t="str">
            <v>S21102803811/AS/2/02</v>
          </cell>
          <cell r="O865" t="str">
            <v>YPS/L9051UX/RAHMAN</v>
          </cell>
          <cell r="P865" t="str">
            <v>PT. LIVIA MANDIRI SEJATI</v>
          </cell>
          <cell r="Q865" t="str">
            <v>PT. LIVIA MANDIRI SEJATI</v>
          </cell>
          <cell r="R865" t="str">
            <v>JUG RACK</v>
          </cell>
          <cell r="S865" t="str">
            <v>8276895377</v>
          </cell>
        </row>
        <row r="866">
          <cell r="L866">
            <v>5042255829</v>
          </cell>
          <cell r="M866" t="str">
            <v>10169933</v>
          </cell>
          <cell r="N866" t="str">
            <v>S21102803811/AS/2/02</v>
          </cell>
          <cell r="O866" t="str">
            <v>YPS/L9051UX/RAHMAN</v>
          </cell>
          <cell r="P866" t="str">
            <v>PT. LIVIA MANDIRI SEJATI</v>
          </cell>
          <cell r="Q866" t="str">
            <v>PT. LIVIA MANDIRI SEJATI</v>
          </cell>
          <cell r="R866" t="str">
            <v>EMPTY BOTTLE AQUA 5 GALLON</v>
          </cell>
          <cell r="S866" t="str">
            <v>8276895377</v>
          </cell>
        </row>
        <row r="867">
          <cell r="L867">
            <v>5042255829</v>
          </cell>
          <cell r="M867" t="str">
            <v>74559</v>
          </cell>
          <cell r="N867" t="str">
            <v>S21102803811/AS/2/02</v>
          </cell>
          <cell r="O867" t="str">
            <v>YPS/L9051UX/RAHMAN</v>
          </cell>
          <cell r="P867" t="str">
            <v>PT. LIVIA MANDIRI SEJATI</v>
          </cell>
          <cell r="Q867" t="str">
            <v>PT. LIVIA MANDIRI SEJATI</v>
          </cell>
          <cell r="R867" t="str">
            <v>5 GALLON AQUA LOCAL</v>
          </cell>
          <cell r="S867" t="str">
            <v>8276895377</v>
          </cell>
        </row>
        <row r="868">
          <cell r="L868">
            <v>5042170028</v>
          </cell>
          <cell r="M868" t="str">
            <v>10169933</v>
          </cell>
          <cell r="N868" t="str">
            <v>S21102803808/EF/2/02</v>
          </cell>
          <cell r="O868" t="str">
            <v>YPS/N7906UQ/MASKUR</v>
          </cell>
          <cell r="P868" t="str">
            <v>PT. LIVIA MANDIRI SEJATI</v>
          </cell>
          <cell r="Q868" t="str">
            <v>PT. LIVIA MANDIRI SEJATI</v>
          </cell>
          <cell r="R868" t="str">
            <v>EMPTY BOTTLE AQUA 5 GALLON</v>
          </cell>
          <cell r="S868" t="str">
            <v>8276895377</v>
          </cell>
        </row>
        <row r="869">
          <cell r="L869">
            <v>5042170028</v>
          </cell>
          <cell r="M869" t="str">
            <v>74559</v>
          </cell>
          <cell r="N869" t="str">
            <v>S21102803808/EF/2/02</v>
          </cell>
          <cell r="O869" t="str">
            <v>YPS/N7906UQ/MASKUR</v>
          </cell>
          <cell r="P869" t="str">
            <v>PT. LIVIA MANDIRI SEJATI</v>
          </cell>
          <cell r="Q869" t="str">
            <v>PT. LIVIA MANDIRI SEJATI</v>
          </cell>
          <cell r="R869" t="str">
            <v>5 GALLON AQUA LOCAL</v>
          </cell>
          <cell r="S869" t="str">
            <v>8276895377</v>
          </cell>
        </row>
        <row r="870">
          <cell r="L870">
            <v>5042254459</v>
          </cell>
          <cell r="M870" t="str">
            <v>10169933</v>
          </cell>
          <cell r="N870" t="str">
            <v>S21102803805/NF/2/02</v>
          </cell>
          <cell r="O870" t="str">
            <v>YPS/L9271UF/TAUFIK</v>
          </cell>
          <cell r="P870" t="str">
            <v>PT. LIVIA MANDIRI SEJATI</v>
          </cell>
          <cell r="Q870" t="str">
            <v>PT. LIVIA MANDIRI SEJATI</v>
          </cell>
          <cell r="R870" t="str">
            <v>EMPTY BOTTLE AQUA 5 GALLON</v>
          </cell>
          <cell r="S870" t="str">
            <v>8276895377</v>
          </cell>
        </row>
        <row r="871">
          <cell r="L871">
            <v>5042254459</v>
          </cell>
          <cell r="M871" t="str">
            <v>74559</v>
          </cell>
          <cell r="N871" t="str">
            <v>S21102803805/NF/2/02</v>
          </cell>
          <cell r="O871" t="str">
            <v>YPS/L9271UF/TAUFIK</v>
          </cell>
          <cell r="P871" t="str">
            <v>PT. LIVIA MANDIRI SEJATI</v>
          </cell>
          <cell r="Q871" t="str">
            <v>PT. LIVIA MANDIRI SEJATI</v>
          </cell>
          <cell r="R871" t="str">
            <v>5 GALLON AQUA LOCAL</v>
          </cell>
          <cell r="S871" t="str">
            <v>8276895377</v>
          </cell>
        </row>
        <row r="872">
          <cell r="L872">
            <v>5042256666</v>
          </cell>
          <cell r="M872" t="str">
            <v>10169933</v>
          </cell>
          <cell r="N872" t="str">
            <v>S21102803807/EF/2/02</v>
          </cell>
          <cell r="O872" t="str">
            <v>YPS/P9485UQ/AGUS</v>
          </cell>
          <cell r="P872" t="str">
            <v>PT. LIVIA MANDIRI SEJATI</v>
          </cell>
          <cell r="Q872" t="str">
            <v>PT. LIVIA MANDIRI SEJATI</v>
          </cell>
          <cell r="R872" t="str">
            <v>EMPTY BOTTLE AQUA 5 GALLON</v>
          </cell>
          <cell r="S872" t="str">
            <v>8276895377</v>
          </cell>
        </row>
        <row r="873">
          <cell r="L873">
            <v>5042256666</v>
          </cell>
          <cell r="M873" t="str">
            <v>74559</v>
          </cell>
          <cell r="N873" t="str">
            <v>S21102803807/EF/2/02</v>
          </cell>
          <cell r="O873" t="str">
            <v>YPS/P9485UQ/AGUS</v>
          </cell>
          <cell r="P873" t="str">
            <v>PT. LIVIA MANDIRI SEJATI</v>
          </cell>
          <cell r="Q873" t="str">
            <v>PT. LIVIA MANDIRI SEJATI</v>
          </cell>
          <cell r="R873" t="str">
            <v>5 GALLON AQUA LOCAL</v>
          </cell>
          <cell r="S873" t="str">
            <v>8276895377</v>
          </cell>
        </row>
        <row r="874">
          <cell r="L874">
            <v>5042252256</v>
          </cell>
          <cell r="M874" t="str">
            <v>10169933</v>
          </cell>
          <cell r="N874" t="str">
            <v>S21102803815/AS/2/02</v>
          </cell>
          <cell r="O874" t="str">
            <v>YPS/N8281UR/MUSTOFA</v>
          </cell>
          <cell r="P874" t="str">
            <v>PT. LIVIA MANDIRI SEJATI</v>
          </cell>
          <cell r="Q874" t="str">
            <v>PT. LIVIA MANDIRI SEJATI</v>
          </cell>
          <cell r="R874" t="str">
            <v>EMPTY BOTTLE AQUA 5 GALLON</v>
          </cell>
          <cell r="S874" t="str">
            <v>8276895377</v>
          </cell>
        </row>
        <row r="875">
          <cell r="L875">
            <v>5042252256</v>
          </cell>
          <cell r="M875" t="str">
            <v>74559</v>
          </cell>
          <cell r="N875" t="str">
            <v>S21102803815/AS/2/02</v>
          </cell>
          <cell r="O875" t="str">
            <v>YPS/N8281UR/MUSTOFA</v>
          </cell>
          <cell r="P875" t="str">
            <v>PT. LIVIA MANDIRI SEJATI</v>
          </cell>
          <cell r="Q875" t="str">
            <v>PT. LIVIA MANDIRI SEJATI</v>
          </cell>
          <cell r="R875" t="str">
            <v>5 GALLON AQUA LOCAL</v>
          </cell>
          <cell r="S875" t="str">
            <v>8276895377</v>
          </cell>
        </row>
        <row r="876">
          <cell r="L876">
            <v>5042255368</v>
          </cell>
          <cell r="M876" t="str">
            <v>10169743</v>
          </cell>
          <cell r="N876" t="str">
            <v>S21102803814/AS/2/02</v>
          </cell>
          <cell r="O876" t="str">
            <v>YPS/L8813UT/DJAMALI</v>
          </cell>
          <cell r="P876" t="str">
            <v>PT. LIVIA MANDIRI SEJATI</v>
          </cell>
          <cell r="Q876" t="str">
            <v>PT. LIVIA MANDIRI SEJATI</v>
          </cell>
          <cell r="R876" t="str">
            <v>JUG RACK</v>
          </cell>
          <cell r="S876" t="str">
            <v>8276895377</v>
          </cell>
        </row>
        <row r="877">
          <cell r="L877">
            <v>5042255368</v>
          </cell>
          <cell r="M877" t="str">
            <v>10169933</v>
          </cell>
          <cell r="N877" t="str">
            <v>S21102803814/AS/2/02</v>
          </cell>
          <cell r="O877" t="str">
            <v>YPS/L8813UT/DJAMALI</v>
          </cell>
          <cell r="P877" t="str">
            <v>PT. LIVIA MANDIRI SEJATI</v>
          </cell>
          <cell r="Q877" t="str">
            <v>PT. LIVIA MANDIRI SEJATI</v>
          </cell>
          <cell r="R877" t="str">
            <v>EMPTY BOTTLE AQUA 5 GALLON</v>
          </cell>
          <cell r="S877" t="str">
            <v>8276895377</v>
          </cell>
        </row>
        <row r="878">
          <cell r="L878">
            <v>5042255368</v>
          </cell>
          <cell r="M878" t="str">
            <v>74559</v>
          </cell>
          <cell r="N878" t="str">
            <v>S21102803814/AS/2/02</v>
          </cell>
          <cell r="O878" t="str">
            <v>YPS/L8813UT/DJAMALI</v>
          </cell>
          <cell r="P878" t="str">
            <v>PT. LIVIA MANDIRI SEJATI</v>
          </cell>
          <cell r="Q878" t="str">
            <v>PT. LIVIA MANDIRI SEJATI</v>
          </cell>
          <cell r="R878" t="str">
            <v>5 GALLON AQUA LOCAL</v>
          </cell>
          <cell r="S878" t="str">
            <v>8276895377</v>
          </cell>
        </row>
        <row r="879">
          <cell r="L879">
            <v>5042258406</v>
          </cell>
          <cell r="M879" t="str">
            <v>10169933</v>
          </cell>
          <cell r="N879" t="str">
            <v>S21102803812/AS/2/02</v>
          </cell>
          <cell r="O879" t="str">
            <v>YPS/L9611UX/RINTO</v>
          </cell>
          <cell r="P879" t="str">
            <v>PT. LIVIA MANDIRI SEJATI</v>
          </cell>
          <cell r="Q879" t="str">
            <v>PT. LIVIA MANDIRI SEJATI</v>
          </cell>
          <cell r="R879" t="str">
            <v>EMPTY BOTTLE AQUA 5 GALLON</v>
          </cell>
          <cell r="S879" t="str">
            <v>8276895377</v>
          </cell>
        </row>
        <row r="880">
          <cell r="L880">
            <v>5042258406</v>
          </cell>
          <cell r="M880" t="str">
            <v>74559</v>
          </cell>
          <cell r="N880" t="str">
            <v>S21102803812/AS/2/02</v>
          </cell>
          <cell r="O880" t="str">
            <v>YPS/L9611UX/RINTO</v>
          </cell>
          <cell r="P880" t="str">
            <v>PT. LIVIA MANDIRI SEJATI</v>
          </cell>
          <cell r="Q880" t="str">
            <v>PT. LIVIA MANDIRI SEJATI</v>
          </cell>
          <cell r="R880" t="str">
            <v>5 GALLON AQUA LOCAL</v>
          </cell>
          <cell r="S880" t="str">
            <v>8276895377</v>
          </cell>
        </row>
        <row r="881">
          <cell r="L881">
            <v>5042252962</v>
          </cell>
          <cell r="M881" t="str">
            <v>10169933</v>
          </cell>
          <cell r="N881" t="str">
            <v>S21102803813/ZK/1/02</v>
          </cell>
          <cell r="O881" t="str">
            <v>YPS/N9883US/RISTANTO</v>
          </cell>
          <cell r="P881" t="str">
            <v>PT. LIVIA MANDIRI SEJATI</v>
          </cell>
          <cell r="Q881" t="str">
            <v>PT. LIVIA MANDIRI SEJATI</v>
          </cell>
          <cell r="R881" t="str">
            <v>EMPTY BOTTLE AQUA 5 GALLON</v>
          </cell>
          <cell r="S881" t="str">
            <v>8276895377</v>
          </cell>
        </row>
        <row r="882">
          <cell r="L882">
            <v>5042252962</v>
          </cell>
          <cell r="M882" t="str">
            <v>74559</v>
          </cell>
          <cell r="N882" t="str">
            <v>S21102803813/ZK/1/02</v>
          </cell>
          <cell r="O882" t="str">
            <v>YPS/N9883US/RISTANTO</v>
          </cell>
          <cell r="P882" t="str">
            <v>PT. LIVIA MANDIRI SEJATI</v>
          </cell>
          <cell r="Q882" t="str">
            <v>PT. LIVIA MANDIRI SEJATI</v>
          </cell>
          <cell r="R882" t="str">
            <v>5 GALLON AQUA LOCAL</v>
          </cell>
          <cell r="S882" t="str">
            <v>8276895377</v>
          </cell>
        </row>
        <row r="883">
          <cell r="L883">
            <v>5042254475</v>
          </cell>
          <cell r="M883" t="str">
            <v>10169933</v>
          </cell>
          <cell r="N883" t="str">
            <v>S21102803809/HD/3/02</v>
          </cell>
          <cell r="O883" t="str">
            <v>YPS/L9352UZ/SUMANANG</v>
          </cell>
          <cell r="P883" t="str">
            <v>PT. LIVIA MANDIRI SEJATI</v>
          </cell>
          <cell r="Q883" t="str">
            <v>PT. LIVIA MANDIRI SEJATI</v>
          </cell>
          <cell r="R883" t="str">
            <v>EMPTY BOTTLE AQUA 5 GALLON</v>
          </cell>
          <cell r="S883" t="str">
            <v>8276895377</v>
          </cell>
        </row>
        <row r="884">
          <cell r="L884">
            <v>5042254475</v>
          </cell>
          <cell r="M884" t="str">
            <v>74559</v>
          </cell>
          <cell r="N884" t="str">
            <v>S21102803809/HD/3/02</v>
          </cell>
          <cell r="O884" t="str">
            <v>YPS/L9352UZ/SUMANANG</v>
          </cell>
          <cell r="P884" t="str">
            <v>PT. LIVIA MANDIRI SEJATI</v>
          </cell>
          <cell r="Q884" t="str">
            <v>PT. LIVIA MANDIRI SEJATI</v>
          </cell>
          <cell r="R884" t="str">
            <v>5 GALLON AQUA LOCAL</v>
          </cell>
          <cell r="S884" t="str">
            <v>8276895377</v>
          </cell>
        </row>
        <row r="885">
          <cell r="L885">
            <v>5042252261</v>
          </cell>
          <cell r="M885" t="str">
            <v>10169933</v>
          </cell>
          <cell r="N885" t="str">
            <v>S21102803806/EF/2/02</v>
          </cell>
          <cell r="O885" t="str">
            <v>YPS/N8430UV/SLAMET</v>
          </cell>
          <cell r="P885" t="str">
            <v>PT. LIVIA MANDIRI SEJATI</v>
          </cell>
          <cell r="Q885" t="str">
            <v>PT. LIVIA MANDIRI SEJATI</v>
          </cell>
          <cell r="R885" t="str">
            <v>EMPTY BOTTLE AQUA 5 GALLON</v>
          </cell>
          <cell r="S885" t="str">
            <v>8276895377</v>
          </cell>
        </row>
        <row r="886">
          <cell r="L886">
            <v>5042252261</v>
          </cell>
          <cell r="M886" t="str">
            <v>74559</v>
          </cell>
          <cell r="N886" t="str">
            <v>S21102803806/EF/2/02</v>
          </cell>
          <cell r="O886" t="str">
            <v>YPS/N8430UV/SLAMET</v>
          </cell>
          <cell r="P886" t="str">
            <v>PT. LIVIA MANDIRI SEJATI</v>
          </cell>
          <cell r="Q886" t="str">
            <v>PT. LIVIA MANDIRI SEJATI</v>
          </cell>
          <cell r="R886" t="str">
            <v>5 GALLON AQUA LOCAL</v>
          </cell>
          <cell r="S886" t="str">
            <v>8276895377</v>
          </cell>
        </row>
        <row r="887">
          <cell r="L887">
            <v>5042243293</v>
          </cell>
          <cell r="M887" t="str">
            <v>10169743</v>
          </cell>
          <cell r="N887" t="str">
            <v>S21102803818/PY/3/01</v>
          </cell>
          <cell r="O887" t="str">
            <v>YPS/N8507UV/KHOTIB</v>
          </cell>
          <cell r="P887" t="str">
            <v>PT. LIVIA MANDIRI SEJATI</v>
          </cell>
          <cell r="Q887" t="str">
            <v>PT. LIVIA MANDIRI SEJATI</v>
          </cell>
          <cell r="R887" t="str">
            <v>JUG RACK</v>
          </cell>
          <cell r="S887" t="str">
            <v>8276895377</v>
          </cell>
        </row>
        <row r="888">
          <cell r="L888">
            <v>5042243293</v>
          </cell>
          <cell r="M888" t="str">
            <v>10169933</v>
          </cell>
          <cell r="N888" t="str">
            <v>S21102803818/PY/3/01</v>
          </cell>
          <cell r="O888" t="str">
            <v>YPS/N8507UV/KHOTIB</v>
          </cell>
          <cell r="P888" t="str">
            <v>PT. LIVIA MANDIRI SEJATI</v>
          </cell>
          <cell r="Q888" t="str">
            <v>PT. LIVIA MANDIRI SEJATI</v>
          </cell>
          <cell r="R888" t="str">
            <v>EMPTY BOTTLE AQUA 5 GALLON</v>
          </cell>
          <cell r="S888" t="str">
            <v>8276895377</v>
          </cell>
        </row>
        <row r="889">
          <cell r="L889">
            <v>5042243293</v>
          </cell>
          <cell r="M889" t="str">
            <v>74559</v>
          </cell>
          <cell r="N889" t="str">
            <v>S21102803818/PY/3/01</v>
          </cell>
          <cell r="O889" t="str">
            <v>YPS/N8507UV/KHOTIB</v>
          </cell>
          <cell r="P889" t="str">
            <v>PT. LIVIA MANDIRI SEJATI</v>
          </cell>
          <cell r="Q889" t="str">
            <v>PT. LIVIA MANDIRI SEJATI</v>
          </cell>
          <cell r="R889" t="str">
            <v>5 GALLON AQUA LOCAL</v>
          </cell>
          <cell r="S889" t="str">
            <v>8276895377</v>
          </cell>
        </row>
        <row r="890">
          <cell r="L890">
            <v>5042244200</v>
          </cell>
          <cell r="M890" t="str">
            <v>10169933</v>
          </cell>
          <cell r="N890" t="str">
            <v>S21102803819/EL/3/01</v>
          </cell>
          <cell r="O890" t="str">
            <v>YPS/N8390UV/ALDY</v>
          </cell>
          <cell r="P890" t="str">
            <v>PT. LIVIA MANDIRI SEJATI</v>
          </cell>
          <cell r="Q890" t="str">
            <v>PT. LIVIA MANDIRI SEJATI</v>
          </cell>
          <cell r="R890" t="str">
            <v>EMPTY BOTTLE AQUA 5 GALLON</v>
          </cell>
          <cell r="S890" t="str">
            <v>8276895377</v>
          </cell>
        </row>
        <row r="891">
          <cell r="L891">
            <v>5042244200</v>
          </cell>
          <cell r="M891" t="str">
            <v>74559</v>
          </cell>
          <cell r="N891" t="str">
            <v>S21102803819/EL/3/01</v>
          </cell>
          <cell r="O891" t="str">
            <v>YPS/N8390UV/ALDY</v>
          </cell>
          <cell r="P891" t="str">
            <v>PT. LIVIA MANDIRI SEJATI</v>
          </cell>
          <cell r="Q891" t="str">
            <v>PT. LIVIA MANDIRI SEJATI</v>
          </cell>
          <cell r="R891" t="str">
            <v>5 GALLON AQUA LOCAL</v>
          </cell>
          <cell r="S891" t="str">
            <v>8276895377</v>
          </cell>
        </row>
        <row r="892">
          <cell r="L892">
            <v>5042245331</v>
          </cell>
          <cell r="M892" t="str">
            <v>10169933</v>
          </cell>
          <cell r="N892" t="str">
            <v>S21102803827/BK/1/02</v>
          </cell>
          <cell r="O892" t="str">
            <v>YPS/N8544UV/MUKH SLA</v>
          </cell>
          <cell r="P892" t="str">
            <v>PT. LIVIA MANDIRI SEJATI</v>
          </cell>
          <cell r="Q892" t="str">
            <v>PT. LIVIA MANDIRI SEJATI</v>
          </cell>
          <cell r="R892" t="str">
            <v>EMPTY BOTTLE AQUA 5 GALLON</v>
          </cell>
          <cell r="S892" t="str">
            <v>8276895377</v>
          </cell>
        </row>
        <row r="893">
          <cell r="L893">
            <v>5042245331</v>
          </cell>
          <cell r="M893" t="str">
            <v>74559</v>
          </cell>
          <cell r="N893" t="str">
            <v>S21102803827/BK/1/02</v>
          </cell>
          <cell r="O893" t="str">
            <v>YPS/N8544UV/MUKH SLA</v>
          </cell>
          <cell r="P893" t="str">
            <v>PT. LIVIA MANDIRI SEJATI</v>
          </cell>
          <cell r="Q893" t="str">
            <v>PT. LIVIA MANDIRI SEJATI</v>
          </cell>
          <cell r="R893" t="str">
            <v>5 GALLON AQUA LOCAL</v>
          </cell>
          <cell r="S893" t="str">
            <v>8276895377</v>
          </cell>
        </row>
        <row r="894">
          <cell r="L894">
            <v>5042167543</v>
          </cell>
          <cell r="M894" t="str">
            <v>10169933</v>
          </cell>
          <cell r="N894" t="str">
            <v>S21102803824/PY/3/01</v>
          </cell>
          <cell r="O894" t="str">
            <v>YPS/N8522UV/BUDI</v>
          </cell>
          <cell r="P894" t="str">
            <v>PT. LIVIA MANDIRI SEJATI</v>
          </cell>
          <cell r="Q894" t="str">
            <v>PT. LIVIA MANDIRI SEJATI</v>
          </cell>
          <cell r="R894" t="str">
            <v>EMPTY BOTTLE AQUA 5 GALLON</v>
          </cell>
          <cell r="S894" t="str">
            <v>8276895377</v>
          </cell>
        </row>
        <row r="895">
          <cell r="L895">
            <v>5042167543</v>
          </cell>
          <cell r="M895" t="str">
            <v>74559</v>
          </cell>
          <cell r="N895" t="str">
            <v>S21102803824/PY/3/01</v>
          </cell>
          <cell r="O895" t="str">
            <v>YPS/N8522UV/BUDI</v>
          </cell>
          <cell r="P895" t="str">
            <v>PT. LIVIA MANDIRI SEJATI</v>
          </cell>
          <cell r="Q895" t="str">
            <v>PT. LIVIA MANDIRI SEJATI</v>
          </cell>
          <cell r="R895" t="str">
            <v>5 GALLON AQUA LOCAL</v>
          </cell>
          <cell r="S895" t="str">
            <v>8276895377</v>
          </cell>
        </row>
        <row r="896">
          <cell r="L896">
            <v>5042242344</v>
          </cell>
          <cell r="M896" t="str">
            <v>10169933</v>
          </cell>
          <cell r="N896" t="str">
            <v>S21102803825/PY/3/01</v>
          </cell>
          <cell r="O896" t="str">
            <v>YPS/L8907UT/ROBI</v>
          </cell>
          <cell r="P896" t="str">
            <v>PT. LIVIA MANDIRI SEJATI</v>
          </cell>
          <cell r="Q896" t="str">
            <v>PT. LIVIA MANDIRI SEJATI</v>
          </cell>
          <cell r="R896" t="str">
            <v>EMPTY BOTTLE AQUA 5 GALLON</v>
          </cell>
          <cell r="S896" t="str">
            <v>8276895377</v>
          </cell>
        </row>
        <row r="897">
          <cell r="L897">
            <v>5042242344</v>
          </cell>
          <cell r="M897" t="str">
            <v>74559</v>
          </cell>
          <cell r="N897" t="str">
            <v>S21102803825/PY/3/01</v>
          </cell>
          <cell r="O897" t="str">
            <v>YPS/L8907UT/ROBI</v>
          </cell>
          <cell r="P897" t="str">
            <v>PT. LIVIA MANDIRI SEJATI</v>
          </cell>
          <cell r="Q897" t="str">
            <v>PT. LIVIA MANDIRI SEJATI</v>
          </cell>
          <cell r="R897" t="str">
            <v>5 GALLON AQUA LOCAL</v>
          </cell>
          <cell r="S897" t="str">
            <v>8276895377</v>
          </cell>
        </row>
        <row r="898">
          <cell r="L898">
            <v>5042276661</v>
          </cell>
          <cell r="M898" t="str">
            <v>10169743</v>
          </cell>
          <cell r="N898" t="str">
            <v>S21102803778/HD/3/03</v>
          </cell>
          <cell r="O898" t="str">
            <v>YPS/L9424UZ/NURCOLIS</v>
          </cell>
          <cell r="P898" t="str">
            <v>PT. LIVIA MANDIRI SEJATI</v>
          </cell>
          <cell r="Q898" t="str">
            <v>PT. LIVIA MANDIRI SEJATI</v>
          </cell>
          <cell r="R898" t="str">
            <v>JUG RACK</v>
          </cell>
          <cell r="S898" t="str">
            <v>8276895377</v>
          </cell>
        </row>
        <row r="899">
          <cell r="L899">
            <v>5042276661</v>
          </cell>
          <cell r="M899" t="str">
            <v>10169933</v>
          </cell>
          <cell r="N899" t="str">
            <v>S21102803778/HD/3/03</v>
          </cell>
          <cell r="O899" t="str">
            <v>YPS/L9424UZ/NURCOLIS</v>
          </cell>
          <cell r="P899" t="str">
            <v>PT. LIVIA MANDIRI SEJATI</v>
          </cell>
          <cell r="Q899" t="str">
            <v>PT. LIVIA MANDIRI SEJATI</v>
          </cell>
          <cell r="R899" t="str">
            <v>EMPTY BOTTLE AQUA 5 GALLON</v>
          </cell>
          <cell r="S899" t="str">
            <v>8276895377</v>
          </cell>
        </row>
        <row r="900">
          <cell r="L900">
            <v>5042276661</v>
          </cell>
          <cell r="M900" t="str">
            <v>74559</v>
          </cell>
          <cell r="N900" t="str">
            <v>S21102803778/HD/3/03</v>
          </cell>
          <cell r="O900" t="str">
            <v>YPS/L9424UZ/NURCOLIS</v>
          </cell>
          <cell r="P900" t="str">
            <v>PT. LIVIA MANDIRI SEJATI</v>
          </cell>
          <cell r="Q900" t="str">
            <v>PT. LIVIA MANDIRI SEJATI</v>
          </cell>
          <cell r="R900" t="str">
            <v>5 GALLON AQUA LOCAL</v>
          </cell>
          <cell r="S900" t="str">
            <v>8276895377</v>
          </cell>
        </row>
        <row r="901">
          <cell r="L901">
            <v>5042276699</v>
          </cell>
          <cell r="M901" t="str">
            <v>10169743</v>
          </cell>
          <cell r="N901" t="str">
            <v>S21102803769/EF/2/03</v>
          </cell>
          <cell r="O901" t="str">
            <v>YPS/N8789UV/SUTOYO</v>
          </cell>
          <cell r="P901" t="str">
            <v>PT. LIVIA MANDIRI SEJATI</v>
          </cell>
          <cell r="Q901" t="str">
            <v>PT. LIVIA MANDIRI SEJATI</v>
          </cell>
          <cell r="R901" t="str">
            <v>JUG RACK</v>
          </cell>
          <cell r="S901" t="str">
            <v>8276895377</v>
          </cell>
        </row>
        <row r="902">
          <cell r="L902">
            <v>5042276699</v>
          </cell>
          <cell r="M902" t="str">
            <v>10169933</v>
          </cell>
          <cell r="N902" t="str">
            <v>S21102803769/EF/2/03</v>
          </cell>
          <cell r="O902" t="str">
            <v>YPS/N8789UV/SUTOYO</v>
          </cell>
          <cell r="P902" t="str">
            <v>PT. LIVIA MANDIRI SEJATI</v>
          </cell>
          <cell r="Q902" t="str">
            <v>PT. LIVIA MANDIRI SEJATI</v>
          </cell>
          <cell r="R902" t="str">
            <v>EMPTY BOTTLE AQUA 5 GALLON</v>
          </cell>
          <cell r="S902" t="str">
            <v>8276895377</v>
          </cell>
        </row>
        <row r="903">
          <cell r="L903">
            <v>5042276699</v>
          </cell>
          <cell r="M903" t="str">
            <v>74559</v>
          </cell>
          <cell r="N903" t="str">
            <v>S21102803769/EF/2/03</v>
          </cell>
          <cell r="O903" t="str">
            <v>YPS/N8789UV/SUTOYO</v>
          </cell>
          <cell r="P903" t="str">
            <v>PT. LIVIA MANDIRI SEJATI</v>
          </cell>
          <cell r="Q903" t="str">
            <v>PT. LIVIA MANDIRI SEJATI</v>
          </cell>
          <cell r="R903" t="str">
            <v>5 GALLON AQUA LOCAL</v>
          </cell>
          <cell r="S903" t="str">
            <v>8276895377</v>
          </cell>
        </row>
        <row r="904">
          <cell r="L904">
            <v>5042278041</v>
          </cell>
          <cell r="M904" t="str">
            <v>10169933</v>
          </cell>
          <cell r="N904" t="str">
            <v>S21102803775/PY/3/03</v>
          </cell>
          <cell r="O904" t="str">
            <v>YPS/N8587UV/SAIFUDIN</v>
          </cell>
          <cell r="P904" t="str">
            <v>PT. LIVIA MANDIRI SEJATI</v>
          </cell>
          <cell r="Q904" t="str">
            <v>PT. LIVIA MANDIRI SEJATI</v>
          </cell>
          <cell r="R904" t="str">
            <v>EMPTY BOTTLE AQUA 5 GALLON</v>
          </cell>
          <cell r="S904" t="str">
            <v>8276895377</v>
          </cell>
        </row>
        <row r="905">
          <cell r="L905">
            <v>5042278041</v>
          </cell>
          <cell r="M905" t="str">
            <v>74559</v>
          </cell>
          <cell r="N905" t="str">
            <v>S21102803775/PY/3/03</v>
          </cell>
          <cell r="O905" t="str">
            <v>YPS/N8587UV/SAIFUDIN</v>
          </cell>
          <cell r="P905" t="str">
            <v>PT. LIVIA MANDIRI SEJATI</v>
          </cell>
          <cell r="Q905" t="str">
            <v>PT. LIVIA MANDIRI SEJATI</v>
          </cell>
          <cell r="R905" t="str">
            <v>5 GALLON AQUA LOCAL</v>
          </cell>
          <cell r="S905" t="str">
            <v>8276895377</v>
          </cell>
        </row>
        <row r="906">
          <cell r="L906">
            <v>5042278920</v>
          </cell>
          <cell r="M906" t="str">
            <v>10169933</v>
          </cell>
          <cell r="N906" t="str">
            <v>S21102803774/HD/3/03</v>
          </cell>
          <cell r="O906" t="str">
            <v>YPS/N8260UW/SAKUT</v>
          </cell>
          <cell r="P906" t="str">
            <v>PT. LIVIA MANDIRI SEJATI</v>
          </cell>
          <cell r="Q906" t="str">
            <v>PT. LIVIA MANDIRI SEJATI</v>
          </cell>
          <cell r="R906" t="str">
            <v>EMPTY BOTTLE AQUA 5 GALLON</v>
          </cell>
          <cell r="S906" t="str">
            <v>8276895377</v>
          </cell>
        </row>
        <row r="907">
          <cell r="L907">
            <v>5042278920</v>
          </cell>
          <cell r="M907" t="str">
            <v>74559</v>
          </cell>
          <cell r="N907" t="str">
            <v>S21102803774/HD/3/03</v>
          </cell>
          <cell r="O907" t="str">
            <v>YPS/N8260UW/SAKUT</v>
          </cell>
          <cell r="P907" t="str">
            <v>PT. LIVIA MANDIRI SEJATI</v>
          </cell>
          <cell r="Q907" t="str">
            <v>PT. LIVIA MANDIRI SEJATI</v>
          </cell>
          <cell r="R907" t="str">
            <v>5 GALLON AQUA LOCAL</v>
          </cell>
          <cell r="S907" t="str">
            <v>8276895377</v>
          </cell>
        </row>
        <row r="908">
          <cell r="L908">
            <v>5042275415</v>
          </cell>
          <cell r="M908" t="str">
            <v>10169743</v>
          </cell>
          <cell r="N908" t="str">
            <v>S21102803779/NF/2/03</v>
          </cell>
          <cell r="O908" t="str">
            <v>YPS/L9430UZ/SAKUT</v>
          </cell>
          <cell r="P908" t="str">
            <v>PT. LIVIA MANDIRI SEJATI</v>
          </cell>
          <cell r="Q908" t="str">
            <v>PT. LIVIA MANDIRI SEJATI</v>
          </cell>
          <cell r="R908" t="str">
            <v>JUG RACK</v>
          </cell>
          <cell r="S908" t="str">
            <v>8276895377</v>
          </cell>
        </row>
        <row r="909">
          <cell r="L909">
            <v>5042275415</v>
          </cell>
          <cell r="M909" t="str">
            <v>10169933</v>
          </cell>
          <cell r="N909" t="str">
            <v>S21102803779/NF/2/03</v>
          </cell>
          <cell r="O909" t="str">
            <v>YPS/L9430UZ/SAKUT</v>
          </cell>
          <cell r="P909" t="str">
            <v>PT. LIVIA MANDIRI SEJATI</v>
          </cell>
          <cell r="Q909" t="str">
            <v>PT. LIVIA MANDIRI SEJATI</v>
          </cell>
          <cell r="R909" t="str">
            <v>EMPTY BOTTLE AQUA 5 GALLON</v>
          </cell>
          <cell r="S909" t="str">
            <v>8276895377</v>
          </cell>
        </row>
        <row r="910">
          <cell r="L910">
            <v>5042275415</v>
          </cell>
          <cell r="M910" t="str">
            <v>74559</v>
          </cell>
          <cell r="N910" t="str">
            <v>S21102803779/NF/2/03</v>
          </cell>
          <cell r="O910" t="str">
            <v>YPS/L9430UZ/SAKUT</v>
          </cell>
          <cell r="P910" t="str">
            <v>PT. LIVIA MANDIRI SEJATI</v>
          </cell>
          <cell r="Q910" t="str">
            <v>PT. LIVIA MANDIRI SEJATI</v>
          </cell>
          <cell r="R910" t="str">
            <v>5 GALLON AQUA LOCAL</v>
          </cell>
          <cell r="S910" t="str">
            <v>8276895377</v>
          </cell>
        </row>
        <row r="911">
          <cell r="L911">
            <v>5042278042</v>
          </cell>
          <cell r="M911" t="str">
            <v>10169743</v>
          </cell>
          <cell r="N911" t="str">
            <v>S21102803770/PY/3/03</v>
          </cell>
          <cell r="O911" t="str">
            <v>YPS/N8548UV/GATOT</v>
          </cell>
          <cell r="P911" t="str">
            <v>PT. LIVIA MANDIRI SEJATI</v>
          </cell>
          <cell r="Q911" t="str">
            <v>PT. LIVIA MANDIRI SEJATI</v>
          </cell>
          <cell r="R911" t="str">
            <v>JUG RACK</v>
          </cell>
          <cell r="S911" t="str">
            <v>8276895377</v>
          </cell>
        </row>
        <row r="912">
          <cell r="L912">
            <v>5042278042</v>
          </cell>
          <cell r="M912" t="str">
            <v>10169933</v>
          </cell>
          <cell r="N912" t="str">
            <v>S21102803770/PY/3/03</v>
          </cell>
          <cell r="O912" t="str">
            <v>YPS/N8548UV/GATOT</v>
          </cell>
          <cell r="P912" t="str">
            <v>PT. LIVIA MANDIRI SEJATI</v>
          </cell>
          <cell r="Q912" t="str">
            <v>PT. LIVIA MANDIRI SEJATI</v>
          </cell>
          <cell r="R912" t="str">
            <v>EMPTY BOTTLE AQUA 5 GALLON</v>
          </cell>
          <cell r="S912" t="str">
            <v>8276895377</v>
          </cell>
        </row>
        <row r="913">
          <cell r="L913">
            <v>5042278042</v>
          </cell>
          <cell r="M913" t="str">
            <v>74559</v>
          </cell>
          <cell r="N913" t="str">
            <v>S21102803770/PY/3/03</v>
          </cell>
          <cell r="O913" t="str">
            <v>YPS/N8548UV/GATOT</v>
          </cell>
          <cell r="P913" t="str">
            <v>PT. LIVIA MANDIRI SEJATI</v>
          </cell>
          <cell r="Q913" t="str">
            <v>PT. LIVIA MANDIRI SEJATI</v>
          </cell>
          <cell r="R913" t="str">
            <v>5 GALLON AQUA LOCAL</v>
          </cell>
          <cell r="S913" t="str">
            <v>8276895377</v>
          </cell>
        </row>
        <row r="914">
          <cell r="L914">
            <v>5042274751</v>
          </cell>
          <cell r="M914" t="str">
            <v>10169933</v>
          </cell>
          <cell r="N914" t="str">
            <v>S21102803776/NF/2/03</v>
          </cell>
          <cell r="O914" t="str">
            <v>YPS/N9079UQ/AMIN</v>
          </cell>
          <cell r="P914" t="str">
            <v>PT. LIVIA MANDIRI SEJATI</v>
          </cell>
          <cell r="Q914" t="str">
            <v>PT. LIVIA MANDIRI SEJATI</v>
          </cell>
          <cell r="R914" t="str">
            <v>EMPTY BOTTLE AQUA 5 GALLON</v>
          </cell>
          <cell r="S914" t="str">
            <v>8276895377</v>
          </cell>
        </row>
        <row r="915">
          <cell r="L915">
            <v>5042274751</v>
          </cell>
          <cell r="M915" t="str">
            <v>74559</v>
          </cell>
          <cell r="N915" t="str">
            <v>S21102803776/NF/2/03</v>
          </cell>
          <cell r="O915" t="str">
            <v>YPS/N9079UQ/AMIN</v>
          </cell>
          <cell r="P915" t="str">
            <v>PT. LIVIA MANDIRI SEJATI</v>
          </cell>
          <cell r="Q915" t="str">
            <v>PT. LIVIA MANDIRI SEJATI</v>
          </cell>
          <cell r="R915" t="str">
            <v>5 GALLON AQUA LOCAL</v>
          </cell>
          <cell r="S915" t="str">
            <v>8276895377</v>
          </cell>
        </row>
        <row r="916">
          <cell r="L916">
            <v>5042206556</v>
          </cell>
          <cell r="M916" t="str">
            <v>10169933</v>
          </cell>
          <cell r="N916" t="str">
            <v>S21102803777/NF/2/03</v>
          </cell>
          <cell r="O916" t="str">
            <v>YPS/L8274UV/BAKHIN</v>
          </cell>
          <cell r="P916" t="str">
            <v>PT. LIVIA MANDIRI SEJATI</v>
          </cell>
          <cell r="Q916" t="str">
            <v>PT. LIVIA MANDIRI SEJATI</v>
          </cell>
          <cell r="R916" t="str">
            <v>EMPTY BOTTLE AQUA 5 GALLON</v>
          </cell>
          <cell r="S916" t="str">
            <v>8276895377</v>
          </cell>
        </row>
        <row r="917">
          <cell r="L917">
            <v>5042206556</v>
          </cell>
          <cell r="M917" t="str">
            <v>74559</v>
          </cell>
          <cell r="N917" t="str">
            <v>S21102803777/NF/2/03</v>
          </cell>
          <cell r="O917" t="str">
            <v>YPS/L8274UV/BAKHIN</v>
          </cell>
          <cell r="P917" t="str">
            <v>PT. LIVIA MANDIRI SEJATI</v>
          </cell>
          <cell r="Q917" t="str">
            <v>PT. LIVIA MANDIRI SEJATI</v>
          </cell>
          <cell r="R917" t="str">
            <v>5 GALLON AQUA LOCAL</v>
          </cell>
          <cell r="S917" t="str">
            <v>8276895377</v>
          </cell>
        </row>
        <row r="918">
          <cell r="L918">
            <v>5042273803</v>
          </cell>
          <cell r="M918" t="str">
            <v>10169743</v>
          </cell>
          <cell r="N918" t="str">
            <v>S21102803773/AS/2/03</v>
          </cell>
          <cell r="O918" t="str">
            <v>YPS/N8582UN/HASAN</v>
          </cell>
          <cell r="P918" t="str">
            <v>PT. LIVIA MANDIRI SEJATI</v>
          </cell>
          <cell r="Q918" t="str">
            <v>PT. LIVIA MANDIRI SEJATI</v>
          </cell>
          <cell r="R918" t="str">
            <v>JUG RACK</v>
          </cell>
          <cell r="S918" t="str">
            <v>8276895377</v>
          </cell>
        </row>
        <row r="919">
          <cell r="L919">
            <v>5042273803</v>
          </cell>
          <cell r="M919" t="str">
            <v>10169933</v>
          </cell>
          <cell r="N919" t="str">
            <v>S21102803773/AS/2/03</v>
          </cell>
          <cell r="O919" t="str">
            <v>YPS/N8582UN/HASAN</v>
          </cell>
          <cell r="P919" t="str">
            <v>PT. LIVIA MANDIRI SEJATI</v>
          </cell>
          <cell r="Q919" t="str">
            <v>PT. LIVIA MANDIRI SEJATI</v>
          </cell>
          <cell r="R919" t="str">
            <v>EMPTY BOTTLE AQUA 5 GALLON</v>
          </cell>
          <cell r="S919" t="str">
            <v>8276895377</v>
          </cell>
        </row>
        <row r="920">
          <cell r="L920">
            <v>5042273803</v>
          </cell>
          <cell r="M920" t="str">
            <v>74559</v>
          </cell>
          <cell r="N920" t="str">
            <v>S21102803773/AS/2/03</v>
          </cell>
          <cell r="O920" t="str">
            <v>YPS/N8582UN/HASAN</v>
          </cell>
          <cell r="P920" t="str">
            <v>PT. LIVIA MANDIRI SEJATI</v>
          </cell>
          <cell r="Q920" t="str">
            <v>PT. LIVIA MANDIRI SEJATI</v>
          </cell>
          <cell r="R920" t="str">
            <v>5 GALLON AQUA LOCAL</v>
          </cell>
          <cell r="S920" t="str">
            <v>8276895377</v>
          </cell>
        </row>
        <row r="921">
          <cell r="L921">
            <v>5042274123</v>
          </cell>
          <cell r="M921" t="str">
            <v>10169933</v>
          </cell>
          <cell r="N921" t="str">
            <v>S21102803782/AS/2/03</v>
          </cell>
          <cell r="O921" t="str">
            <v>YPS/P8027UR/WARDOYO</v>
          </cell>
          <cell r="P921" t="str">
            <v>PT. LIVIA MANDIRI SEJATI</v>
          </cell>
          <cell r="Q921" t="str">
            <v>PT. LIVIA MANDIRI SEJATI</v>
          </cell>
          <cell r="R921" t="str">
            <v>EMPTY BOTTLE AQUA 5 GALLON</v>
          </cell>
          <cell r="S921" t="str">
            <v>8276895377</v>
          </cell>
        </row>
        <row r="922">
          <cell r="L922">
            <v>5042274123</v>
          </cell>
          <cell r="M922" t="str">
            <v>74559</v>
          </cell>
          <cell r="N922" t="str">
            <v>S21102803782/AS/2/03</v>
          </cell>
          <cell r="O922" t="str">
            <v>YPS/P8027UR/WARDOYO</v>
          </cell>
          <cell r="P922" t="str">
            <v>PT. LIVIA MANDIRI SEJATI</v>
          </cell>
          <cell r="Q922" t="str">
            <v>PT. LIVIA MANDIRI SEJATI</v>
          </cell>
          <cell r="R922" t="str">
            <v>5 GALLON AQUA LOCAL</v>
          </cell>
          <cell r="S922" t="str">
            <v>8276895377</v>
          </cell>
        </row>
        <row r="923">
          <cell r="L923">
            <v>5042263914</v>
          </cell>
          <cell r="M923" t="str">
            <v>10169933</v>
          </cell>
          <cell r="N923" t="str">
            <v>S21102803789/IS/1/11</v>
          </cell>
          <cell r="O923" t="str">
            <v>YPS/N8655UQ/MPT/SUGI</v>
          </cell>
          <cell r="P923" t="str">
            <v>PT. LIVIA MANDIRI SEJATI</v>
          </cell>
          <cell r="Q923" t="str">
            <v>PT. LIVIA MANDIRI SEJATI</v>
          </cell>
          <cell r="R923" t="str">
            <v>EMPTY BOTTLE AQUA 5 GALLON</v>
          </cell>
          <cell r="S923" t="str">
            <v>8276895377</v>
          </cell>
        </row>
        <row r="924">
          <cell r="L924">
            <v>5042263914</v>
          </cell>
          <cell r="M924" t="str">
            <v>74559</v>
          </cell>
          <cell r="N924" t="str">
            <v>S21102803789/IS/1/11</v>
          </cell>
          <cell r="O924" t="str">
            <v>YPS/N8655UQ/MPT/SUGI</v>
          </cell>
          <cell r="P924" t="str">
            <v>PT. LIVIA MANDIRI SEJATI</v>
          </cell>
          <cell r="Q924" t="str">
            <v>PT. LIVIA MANDIRI SEJATI</v>
          </cell>
          <cell r="R924" t="str">
            <v>5 GALLON AQUA LOCAL</v>
          </cell>
          <cell r="S924" t="str">
            <v>8276895377</v>
          </cell>
        </row>
        <row r="925">
          <cell r="L925">
            <v>5042268997</v>
          </cell>
          <cell r="M925" t="str">
            <v>10169933</v>
          </cell>
          <cell r="N925" t="str">
            <v>S21102803786/AS/2/03</v>
          </cell>
          <cell r="O925" t="str">
            <v>YPS/N8261UR/SOLIHIN</v>
          </cell>
          <cell r="P925" t="str">
            <v>PT. LIVIA MANDIRI SEJATI</v>
          </cell>
          <cell r="Q925" t="str">
            <v>PT. LIVIA MANDIRI SEJATI</v>
          </cell>
          <cell r="R925" t="str">
            <v>EMPTY BOTTLE AQUA 5 GALLON</v>
          </cell>
          <cell r="S925" t="str">
            <v>8276895377</v>
          </cell>
        </row>
        <row r="926">
          <cell r="L926">
            <v>5042268997</v>
          </cell>
          <cell r="M926" t="str">
            <v>74559</v>
          </cell>
          <cell r="N926" t="str">
            <v>S21102803786/AS/2/03</v>
          </cell>
          <cell r="O926" t="str">
            <v>YPS/N8261UR/SOLIHIN</v>
          </cell>
          <cell r="P926" t="str">
            <v>PT. LIVIA MANDIRI SEJATI</v>
          </cell>
          <cell r="Q926" t="str">
            <v>PT. LIVIA MANDIRI SEJATI</v>
          </cell>
          <cell r="R926" t="str">
            <v>5 GALLON AQUA LOCAL</v>
          </cell>
          <cell r="S926" t="str">
            <v>8276895377</v>
          </cell>
        </row>
        <row r="927">
          <cell r="L927">
            <v>5042271372</v>
          </cell>
          <cell r="M927" t="str">
            <v>10169933</v>
          </cell>
          <cell r="N927" t="str">
            <v>S21102803787/IS/1/03</v>
          </cell>
          <cell r="O927" t="str">
            <v>NVA/N9879UR/JUPRI</v>
          </cell>
          <cell r="P927" t="str">
            <v>PT. LIVIA MANDIRI SEJATI</v>
          </cell>
          <cell r="Q927" t="str">
            <v>PT. LIVIA MANDIRI SEJATI</v>
          </cell>
          <cell r="R927" t="str">
            <v>EMPTY BOTTLE AQUA 5 GALLON</v>
          </cell>
          <cell r="S927" t="str">
            <v>8276895377</v>
          </cell>
        </row>
        <row r="928">
          <cell r="L928">
            <v>5042271372</v>
          </cell>
          <cell r="M928" t="str">
            <v>74559</v>
          </cell>
          <cell r="N928" t="str">
            <v>S21102803787/IS/1/03</v>
          </cell>
          <cell r="O928" t="str">
            <v>NVA/N9879UR/JUPRI</v>
          </cell>
          <cell r="P928" t="str">
            <v>PT. LIVIA MANDIRI SEJATI</v>
          </cell>
          <cell r="Q928" t="str">
            <v>PT. LIVIA MANDIRI SEJATI</v>
          </cell>
          <cell r="R928" t="str">
            <v>5 GALLON AQUA LOCAL</v>
          </cell>
          <cell r="S928" t="str">
            <v>8276895377</v>
          </cell>
        </row>
        <row r="929">
          <cell r="L929">
            <v>5042265538</v>
          </cell>
          <cell r="M929" t="str">
            <v>10169743</v>
          </cell>
          <cell r="N929" t="str">
            <v>S21102803790/IS/1/03</v>
          </cell>
          <cell r="O929" t="str">
            <v>YPS/N8507UV/KHOTIB</v>
          </cell>
          <cell r="P929" t="str">
            <v>PT. LIVIA MANDIRI SEJATI</v>
          </cell>
          <cell r="Q929" t="str">
            <v>PT. LIVIA MANDIRI SEJATI</v>
          </cell>
          <cell r="R929" t="str">
            <v>JUG RACK</v>
          </cell>
          <cell r="S929" t="str">
            <v>8276895377</v>
          </cell>
        </row>
        <row r="930">
          <cell r="L930">
            <v>5042265538</v>
          </cell>
          <cell r="M930" t="str">
            <v>10169933</v>
          </cell>
          <cell r="N930" t="str">
            <v>S21102803790/IS/1/03</v>
          </cell>
          <cell r="O930" t="str">
            <v>YPS/N8507UV/KHOTIB</v>
          </cell>
          <cell r="P930" t="str">
            <v>PT. LIVIA MANDIRI SEJATI</v>
          </cell>
          <cell r="Q930" t="str">
            <v>PT. LIVIA MANDIRI SEJATI</v>
          </cell>
          <cell r="R930" t="str">
            <v>EMPTY BOTTLE AQUA 5 GALLON</v>
          </cell>
          <cell r="S930" t="str">
            <v>8276895377</v>
          </cell>
        </row>
        <row r="931">
          <cell r="L931">
            <v>5042265538</v>
          </cell>
          <cell r="M931" t="str">
            <v>74559</v>
          </cell>
          <cell r="N931" t="str">
            <v>S21102803790/IS/1/03</v>
          </cell>
          <cell r="O931" t="str">
            <v>YPS/N8507UV/KHOTIB</v>
          </cell>
          <cell r="P931" t="str">
            <v>PT. LIVIA MANDIRI SEJATI</v>
          </cell>
          <cell r="Q931" t="str">
            <v>PT. LIVIA MANDIRI SEJATI</v>
          </cell>
          <cell r="R931" t="str">
            <v>5 GALLON AQUA LOCAL</v>
          </cell>
          <cell r="S931" t="str">
            <v>8276895377</v>
          </cell>
        </row>
        <row r="932">
          <cell r="L932">
            <v>5042270905</v>
          </cell>
          <cell r="M932" t="str">
            <v>10169933</v>
          </cell>
          <cell r="N932" t="str">
            <v>S21102803783/AS/2/03</v>
          </cell>
          <cell r="O932" t="str">
            <v>YPS/N8522UV/BUDI</v>
          </cell>
          <cell r="P932" t="str">
            <v>PT. LIVIA MANDIRI SEJATI</v>
          </cell>
          <cell r="Q932" t="str">
            <v>PT. LIVIA MANDIRI SEJATI</v>
          </cell>
          <cell r="R932" t="str">
            <v>EMPTY BOTTLE AQUA 5 GALLON</v>
          </cell>
          <cell r="S932" t="str">
            <v>8276895377</v>
          </cell>
        </row>
        <row r="933">
          <cell r="L933">
            <v>5042270905</v>
          </cell>
          <cell r="M933" t="str">
            <v>74559</v>
          </cell>
          <cell r="N933" t="str">
            <v>S21102803783/AS/2/03</v>
          </cell>
          <cell r="O933" t="str">
            <v>YPS/N8522UV/BUDI</v>
          </cell>
          <cell r="P933" t="str">
            <v>PT. LIVIA MANDIRI SEJATI</v>
          </cell>
          <cell r="Q933" t="str">
            <v>PT. LIVIA MANDIRI SEJATI</v>
          </cell>
          <cell r="R933" t="str">
            <v>5 GALLON AQUA LOCAL</v>
          </cell>
          <cell r="S933" t="str">
            <v>8276895377</v>
          </cell>
        </row>
        <row r="934">
          <cell r="L934">
            <v>5042261534</v>
          </cell>
          <cell r="M934" t="str">
            <v>10169933</v>
          </cell>
          <cell r="N934" t="str">
            <v>S21102803792/EL/3/02</v>
          </cell>
          <cell r="O934" t="str">
            <v>YPS/L8907UT/ROBI</v>
          </cell>
          <cell r="P934" t="str">
            <v>PT. LIVIA MANDIRI SEJATI</v>
          </cell>
          <cell r="Q934" t="str">
            <v>PT. LIVIA MANDIRI SEJATI</v>
          </cell>
          <cell r="R934" t="str">
            <v>EMPTY BOTTLE AQUA 5 GALLON</v>
          </cell>
          <cell r="S934" t="str">
            <v>8276895377</v>
          </cell>
        </row>
        <row r="935">
          <cell r="L935">
            <v>5042261534</v>
          </cell>
          <cell r="M935" t="str">
            <v>74559</v>
          </cell>
          <cell r="N935" t="str">
            <v>S21102803792/EL/3/02</v>
          </cell>
          <cell r="O935" t="str">
            <v>YPS/L8907UT/ROBI</v>
          </cell>
          <cell r="P935" t="str">
            <v>PT. LIVIA MANDIRI SEJATI</v>
          </cell>
          <cell r="Q935" t="str">
            <v>PT. LIVIA MANDIRI SEJATI</v>
          </cell>
          <cell r="R935" t="str">
            <v>5 GALLON AQUA LOCAL</v>
          </cell>
          <cell r="S935" t="str">
            <v>8276895377</v>
          </cell>
        </row>
        <row r="936">
          <cell r="L936">
            <v>5042264440</v>
          </cell>
          <cell r="M936" t="str">
            <v>10169933</v>
          </cell>
          <cell r="N936" t="str">
            <v>S21102803791/ZK/1/03</v>
          </cell>
          <cell r="O936" t="str">
            <v>YPS/N8260UW/MUZAMIL</v>
          </cell>
          <cell r="P936" t="str">
            <v>PT. LIVIA MANDIRI SEJATI</v>
          </cell>
          <cell r="Q936" t="str">
            <v>PT. LIVIA MANDIRI SEJATI</v>
          </cell>
          <cell r="R936" t="str">
            <v>EMPTY BOTTLE AQUA 5 GALLON</v>
          </cell>
          <cell r="S936" t="str">
            <v>8276895377</v>
          </cell>
        </row>
        <row r="937">
          <cell r="L937">
            <v>5042264440</v>
          </cell>
          <cell r="M937" t="str">
            <v>74559</v>
          </cell>
          <cell r="N937" t="str">
            <v>S21102803791/ZK/1/03</v>
          </cell>
          <cell r="O937" t="str">
            <v>YPS/N8260UW/MUZAMIL</v>
          </cell>
          <cell r="P937" t="str">
            <v>PT. LIVIA MANDIRI SEJATI</v>
          </cell>
          <cell r="Q937" t="str">
            <v>PT. LIVIA MANDIRI SEJATI</v>
          </cell>
          <cell r="R937" t="str">
            <v>5 GALLON AQUA LOCAL</v>
          </cell>
          <cell r="S937" t="str">
            <v>8276895377</v>
          </cell>
        </row>
        <row r="938">
          <cell r="L938">
            <v>5042259028</v>
          </cell>
          <cell r="M938" t="str">
            <v>10169933</v>
          </cell>
          <cell r="N938" t="str">
            <v>S21102803800/HD/3/02</v>
          </cell>
          <cell r="O938" t="str">
            <v>YPS/N8522UV/BUDI</v>
          </cell>
          <cell r="P938" t="str">
            <v>PT. LIVIA MANDIRI SEJATI</v>
          </cell>
          <cell r="Q938" t="str">
            <v>PT. LIVIA MANDIRI SEJATI</v>
          </cell>
          <cell r="R938" t="str">
            <v>EMPTY BOTTLE AQUA 5 GALLON</v>
          </cell>
          <cell r="S938" t="str">
            <v>8276895377</v>
          </cell>
        </row>
        <row r="939">
          <cell r="L939">
            <v>5042259028</v>
          </cell>
          <cell r="M939" t="str">
            <v>74559</v>
          </cell>
          <cell r="N939" t="str">
            <v>S21102803800/HD/3/02</v>
          </cell>
          <cell r="O939" t="str">
            <v>YPS/N8522UV/BUDI</v>
          </cell>
          <cell r="P939" t="str">
            <v>PT. LIVIA MANDIRI SEJATI</v>
          </cell>
          <cell r="Q939" t="str">
            <v>PT. LIVIA MANDIRI SEJATI</v>
          </cell>
          <cell r="R939" t="str">
            <v>5 GALLON AQUA LOCAL</v>
          </cell>
          <cell r="S939" t="str">
            <v>8276895377</v>
          </cell>
        </row>
        <row r="940">
          <cell r="L940">
            <v>5042258291</v>
          </cell>
          <cell r="M940" t="str">
            <v>10169743</v>
          </cell>
          <cell r="N940" t="str">
            <v>S21102803798/EL/3/02</v>
          </cell>
          <cell r="O940" t="str">
            <v>YPS/L9357UZ/ACHMAD</v>
          </cell>
          <cell r="P940" t="str">
            <v>PT. LIVIA MANDIRI SEJATI</v>
          </cell>
          <cell r="Q940" t="str">
            <v>PT. LIVIA MANDIRI SEJATI</v>
          </cell>
          <cell r="R940" t="str">
            <v>JUG RACK</v>
          </cell>
          <cell r="S940" t="str">
            <v>8276895377</v>
          </cell>
        </row>
        <row r="941">
          <cell r="L941">
            <v>5042258291</v>
          </cell>
          <cell r="M941" t="str">
            <v>10169933</v>
          </cell>
          <cell r="N941" t="str">
            <v>S21102803798/EL/3/02</v>
          </cell>
          <cell r="O941" t="str">
            <v>YPS/L9357UZ/ACHMAD</v>
          </cell>
          <cell r="P941" t="str">
            <v>PT. LIVIA MANDIRI SEJATI</v>
          </cell>
          <cell r="Q941" t="str">
            <v>PT. LIVIA MANDIRI SEJATI</v>
          </cell>
          <cell r="R941" t="str">
            <v>EMPTY BOTTLE AQUA 5 GALLON</v>
          </cell>
          <cell r="S941" t="str">
            <v>8276895377</v>
          </cell>
        </row>
        <row r="942">
          <cell r="L942">
            <v>5042258291</v>
          </cell>
          <cell r="M942" t="str">
            <v>74559</v>
          </cell>
          <cell r="N942" t="str">
            <v>S21102803798/EL/3/02</v>
          </cell>
          <cell r="O942" t="str">
            <v>YPS/L9357UZ/ACHMAD</v>
          </cell>
          <cell r="P942" t="str">
            <v>PT. LIVIA MANDIRI SEJATI</v>
          </cell>
          <cell r="Q942" t="str">
            <v>PT. LIVIA MANDIRI SEJATI</v>
          </cell>
          <cell r="R942" t="str">
            <v>5 GALLON AQUA LOCAL</v>
          </cell>
          <cell r="S942" t="str">
            <v>8276895377</v>
          </cell>
        </row>
        <row r="943">
          <cell r="L943">
            <v>5042261449</v>
          </cell>
          <cell r="M943" t="str">
            <v>10169933</v>
          </cell>
          <cell r="N943" t="str">
            <v>S21102803796/EL/3/02</v>
          </cell>
          <cell r="O943" t="str">
            <v>YPS/N8544UV/SLAMET</v>
          </cell>
          <cell r="P943" t="str">
            <v>PT. LIVIA MANDIRI SEJATI</v>
          </cell>
          <cell r="Q943" t="str">
            <v>PT. LIVIA MANDIRI SEJATI</v>
          </cell>
          <cell r="R943" t="str">
            <v>EMPTY BOTTLE AQUA 5 GALLON</v>
          </cell>
          <cell r="S943" t="str">
            <v>8276895377</v>
          </cell>
        </row>
        <row r="944">
          <cell r="L944">
            <v>5042261449</v>
          </cell>
          <cell r="M944" t="str">
            <v>74559</v>
          </cell>
          <cell r="N944" t="str">
            <v>S21102803796/EL/3/02</v>
          </cell>
          <cell r="O944" t="str">
            <v>YPS/N8544UV/SLAMET</v>
          </cell>
          <cell r="P944" t="str">
            <v>PT. LIVIA MANDIRI SEJATI</v>
          </cell>
          <cell r="Q944" t="str">
            <v>PT. LIVIA MANDIRI SEJATI</v>
          </cell>
          <cell r="R944" t="str">
            <v>5 GALLON AQUA LOCAL</v>
          </cell>
          <cell r="S944" t="str">
            <v>8276895377</v>
          </cell>
        </row>
        <row r="945">
          <cell r="L945">
            <v>5042275226</v>
          </cell>
          <cell r="M945" t="str">
            <v>10169933</v>
          </cell>
          <cell r="N945" t="str">
            <v>S21102803780/EF/2/03</v>
          </cell>
          <cell r="O945" t="str">
            <v>YPS/N8812UV/WAHID</v>
          </cell>
          <cell r="P945" t="str">
            <v>PT. LIVIA MANDIRI SEJATI</v>
          </cell>
          <cell r="Q945" t="str">
            <v>PT. LIVIA MANDIRI SEJATI</v>
          </cell>
          <cell r="R945" t="str">
            <v>EMPTY BOTTLE AQUA 5 GALLON</v>
          </cell>
          <cell r="S945" t="str">
            <v>8276895377</v>
          </cell>
        </row>
        <row r="946">
          <cell r="L946">
            <v>5042275226</v>
          </cell>
          <cell r="M946" t="str">
            <v>74559</v>
          </cell>
          <cell r="N946" t="str">
            <v>S21102803780/EF/2/03</v>
          </cell>
          <cell r="O946" t="str">
            <v>YPS/N8812UV/WAHID</v>
          </cell>
          <cell r="P946" t="str">
            <v>PT. LIVIA MANDIRI SEJATI</v>
          </cell>
          <cell r="Q946" t="str">
            <v>PT. LIVIA MANDIRI SEJATI</v>
          </cell>
          <cell r="R946" t="str">
            <v>5 GALLON AQUA LOCAL</v>
          </cell>
          <cell r="S946" t="str">
            <v>8276895377</v>
          </cell>
        </row>
        <row r="947">
          <cell r="L947">
            <v>5042260871</v>
          </cell>
          <cell r="M947" t="str">
            <v>10169743</v>
          </cell>
          <cell r="N947" t="str">
            <v>S21102803793/PY/3/02</v>
          </cell>
          <cell r="O947" t="str">
            <v>YPS/L9424UZ/NURCHOLI</v>
          </cell>
          <cell r="P947" t="str">
            <v>PT. LIVIA MANDIRI SEJATI</v>
          </cell>
          <cell r="Q947" t="str">
            <v>PT. LIVIA MANDIRI SEJATI</v>
          </cell>
          <cell r="R947" t="str">
            <v>JUG RACK</v>
          </cell>
          <cell r="S947" t="str">
            <v>8276895377</v>
          </cell>
        </row>
        <row r="948">
          <cell r="L948">
            <v>5042260871</v>
          </cell>
          <cell r="M948" t="str">
            <v>10169933</v>
          </cell>
          <cell r="N948" t="str">
            <v>S21102803793/PY/3/02</v>
          </cell>
          <cell r="O948" t="str">
            <v>YPS/L9424UZ/NURCHOLI</v>
          </cell>
          <cell r="P948" t="str">
            <v>PT. LIVIA MANDIRI SEJATI</v>
          </cell>
          <cell r="Q948" t="str">
            <v>PT. LIVIA MANDIRI SEJATI</v>
          </cell>
          <cell r="R948" t="str">
            <v>EMPTY BOTTLE AQUA 5 GALLON</v>
          </cell>
          <cell r="S948" t="str">
            <v>8276895377</v>
          </cell>
        </row>
        <row r="949">
          <cell r="L949">
            <v>5042260871</v>
          </cell>
          <cell r="M949" t="str">
            <v>74559</v>
          </cell>
          <cell r="N949" t="str">
            <v>S21102803793/PY/3/02</v>
          </cell>
          <cell r="O949" t="str">
            <v>YPS/L9424UZ/NURCHOLI</v>
          </cell>
          <cell r="P949" t="str">
            <v>PT. LIVIA MANDIRI SEJATI</v>
          </cell>
          <cell r="Q949" t="str">
            <v>PT. LIVIA MANDIRI SEJATI</v>
          </cell>
          <cell r="R949" t="str">
            <v>5 GALLON AQUA LOCAL</v>
          </cell>
          <cell r="S949" t="str">
            <v>8276895377</v>
          </cell>
        </row>
        <row r="950">
          <cell r="L950">
            <v>5042258636</v>
          </cell>
          <cell r="M950" t="str">
            <v>10169933</v>
          </cell>
          <cell r="N950" t="str">
            <v>S21102803802/AS/2/02</v>
          </cell>
          <cell r="O950" t="str">
            <v>YPS/N8814UV/SAKUT</v>
          </cell>
          <cell r="P950" t="str">
            <v>PT. LIVIA MANDIRI SEJATI</v>
          </cell>
          <cell r="Q950" t="str">
            <v>PT. LIVIA MANDIRI SEJATI</v>
          </cell>
          <cell r="R950" t="str">
            <v>EMPTY BOTTLE AQUA 5 GALLON</v>
          </cell>
          <cell r="S950" t="str">
            <v>8276895377</v>
          </cell>
        </row>
        <row r="951">
          <cell r="L951">
            <v>5042258636</v>
          </cell>
          <cell r="M951" t="str">
            <v>74559</v>
          </cell>
          <cell r="N951" t="str">
            <v>S21102803802/AS/2/02</v>
          </cell>
          <cell r="O951" t="str">
            <v>YPS/N8814UV/SAKUT</v>
          </cell>
          <cell r="P951" t="str">
            <v>PT. LIVIA MANDIRI SEJATI</v>
          </cell>
          <cell r="Q951" t="str">
            <v>PT. LIVIA MANDIRI SEJATI</v>
          </cell>
          <cell r="R951" t="str">
            <v>5 GALLON AQUA LOCAL</v>
          </cell>
          <cell r="S951" t="str">
            <v>8276895377</v>
          </cell>
        </row>
        <row r="952">
          <cell r="L952">
            <v>5042272144</v>
          </cell>
          <cell r="M952" t="str">
            <v>10169933</v>
          </cell>
          <cell r="N952" t="str">
            <v>S21102803781/EF/2/03</v>
          </cell>
          <cell r="O952" t="str">
            <v>YPS/N8647UQ/HARTONO</v>
          </cell>
          <cell r="P952" t="str">
            <v>PT. LIVIA MANDIRI SEJATI</v>
          </cell>
          <cell r="Q952" t="str">
            <v>PT. LIVIA MANDIRI SEJATI</v>
          </cell>
          <cell r="R952" t="str">
            <v>EMPTY BOTTLE AQUA 5 GALLON</v>
          </cell>
          <cell r="S952" t="str">
            <v>8276895377</v>
          </cell>
        </row>
        <row r="953">
          <cell r="L953">
            <v>5042272144</v>
          </cell>
          <cell r="M953" t="str">
            <v>74559</v>
          </cell>
          <cell r="N953" t="str">
            <v>S21102803781/EF/2/03</v>
          </cell>
          <cell r="O953" t="str">
            <v>YPS/N8647UQ/HARTONO</v>
          </cell>
          <cell r="P953" t="str">
            <v>PT. LIVIA MANDIRI SEJATI</v>
          </cell>
          <cell r="Q953" t="str">
            <v>PT. LIVIA MANDIRI SEJATI</v>
          </cell>
          <cell r="R953" t="str">
            <v>5 GALLON AQUA LOCAL</v>
          </cell>
          <cell r="S953" t="str">
            <v>8276895377</v>
          </cell>
        </row>
        <row r="954">
          <cell r="L954">
            <v>5042258597</v>
          </cell>
          <cell r="M954" t="str">
            <v>10169933</v>
          </cell>
          <cell r="N954" t="str">
            <v>S21102803794/HD/3/02</v>
          </cell>
          <cell r="O954" t="str">
            <v>YPS/N8390UV/ALDY</v>
          </cell>
          <cell r="P954" t="str">
            <v>PT. LIVIA MANDIRI SEJATI</v>
          </cell>
          <cell r="Q954" t="str">
            <v>PT. LIVIA MANDIRI SEJATI</v>
          </cell>
          <cell r="R954" t="str">
            <v>EMPTY BOTTLE AQUA 5 GALLON</v>
          </cell>
          <cell r="S954" t="str">
            <v>8276895377</v>
          </cell>
        </row>
        <row r="955">
          <cell r="L955">
            <v>5042258597</v>
          </cell>
          <cell r="M955" t="str">
            <v>74559</v>
          </cell>
          <cell r="N955" t="str">
            <v>S21102803794/HD/3/02</v>
          </cell>
          <cell r="O955" t="str">
            <v>YPS/N8390UV/ALDY</v>
          </cell>
          <cell r="P955" t="str">
            <v>PT. LIVIA MANDIRI SEJATI</v>
          </cell>
          <cell r="Q955" t="str">
            <v>PT. LIVIA MANDIRI SEJATI</v>
          </cell>
          <cell r="R955" t="str">
            <v>5 GALLON AQUA LOCAL</v>
          </cell>
          <cell r="S955" t="str">
            <v>8276895377</v>
          </cell>
        </row>
        <row r="956">
          <cell r="L956">
            <v>5042261085</v>
          </cell>
          <cell r="M956" t="str">
            <v>10169743</v>
          </cell>
          <cell r="N956" t="str">
            <v>S21102803799/EL/3/02</v>
          </cell>
          <cell r="O956" t="str">
            <v>YPS/L9358U/MAT ALI</v>
          </cell>
          <cell r="P956" t="str">
            <v>PT. LIVIA MANDIRI SEJATI</v>
          </cell>
          <cell r="Q956" t="str">
            <v>PT. LIVIA MANDIRI SEJATI</v>
          </cell>
          <cell r="R956" t="str">
            <v>JUG RACK</v>
          </cell>
          <cell r="S956" t="str">
            <v>8276895377</v>
          </cell>
        </row>
        <row r="957">
          <cell r="L957">
            <v>5042261085</v>
          </cell>
          <cell r="M957" t="str">
            <v>10169933</v>
          </cell>
          <cell r="N957" t="str">
            <v>S21102803799/EL/3/02</v>
          </cell>
          <cell r="O957" t="str">
            <v>YPS/L9358U/MAT ALI</v>
          </cell>
          <cell r="P957" t="str">
            <v>PT. LIVIA MANDIRI SEJATI</v>
          </cell>
          <cell r="Q957" t="str">
            <v>PT. LIVIA MANDIRI SEJATI</v>
          </cell>
          <cell r="R957" t="str">
            <v>EMPTY BOTTLE AQUA 5 GALLON</v>
          </cell>
          <cell r="S957" t="str">
            <v>8276895377</v>
          </cell>
        </row>
        <row r="958">
          <cell r="L958">
            <v>5042261085</v>
          </cell>
          <cell r="M958" t="str">
            <v>74559</v>
          </cell>
          <cell r="N958" t="str">
            <v>S21102803799/EL/3/02</v>
          </cell>
          <cell r="O958" t="str">
            <v>YPS/L9358U/MAT ALI</v>
          </cell>
          <cell r="P958" t="str">
            <v>PT. LIVIA MANDIRI SEJATI</v>
          </cell>
          <cell r="Q958" t="str">
            <v>PT. LIVIA MANDIRI SEJATI</v>
          </cell>
          <cell r="R958" t="str">
            <v>5 GALLON AQUA LOCAL</v>
          </cell>
          <cell r="S958" t="str">
            <v>8276895377</v>
          </cell>
        </row>
        <row r="959">
          <cell r="L959">
            <v>5042232192</v>
          </cell>
          <cell r="M959" t="str">
            <v>10169933</v>
          </cell>
          <cell r="N959" t="str">
            <v>S21102803836/ZK/1/01</v>
          </cell>
          <cell r="O959" t="str">
            <v>YPS/S8186UT/DARSONO</v>
          </cell>
          <cell r="P959" t="str">
            <v>PT. LIVIA MANDIRI SEJATI</v>
          </cell>
          <cell r="Q959" t="str">
            <v>PT. LIVIA MANDIRI SEJATI</v>
          </cell>
          <cell r="R959" t="str">
            <v>EMPTY BOTTLE AQUA 5 GALLON</v>
          </cell>
          <cell r="S959" t="str">
            <v>8276895377</v>
          </cell>
        </row>
        <row r="960">
          <cell r="L960">
            <v>5042232192</v>
          </cell>
          <cell r="M960" t="str">
            <v>74559</v>
          </cell>
          <cell r="N960" t="str">
            <v>S21102803836/ZK/1/01</v>
          </cell>
          <cell r="O960" t="str">
            <v>YPS/S8186UT/DARSONO</v>
          </cell>
          <cell r="P960" t="str">
            <v>PT. LIVIA MANDIRI SEJATI</v>
          </cell>
          <cell r="Q960" t="str">
            <v>PT. LIVIA MANDIRI SEJATI</v>
          </cell>
          <cell r="R960" t="str">
            <v>5 GALLON AQUA LOCAL</v>
          </cell>
          <cell r="S960" t="str">
            <v>8276895377</v>
          </cell>
        </row>
        <row r="961">
          <cell r="L961">
            <v>5042249587</v>
          </cell>
          <cell r="M961" t="str">
            <v>74553</v>
          </cell>
          <cell r="N961" t="str">
            <v>S21102803670</v>
          </cell>
          <cell r="O961" t="str">
            <v>YPS/N8612UW/TONI</v>
          </cell>
          <cell r="P961" t="str">
            <v>PT. LIVIA MANDIRI SEJATI</v>
          </cell>
          <cell r="Q961" t="str">
            <v>PT. LIVIA MANDIRI SEJATI</v>
          </cell>
          <cell r="R961" t="str">
            <v>1500ML AQUA LOCAL 1X12</v>
          </cell>
          <cell r="S961" t="str">
            <v>8276895378</v>
          </cell>
        </row>
        <row r="962">
          <cell r="L962">
            <v>5042249587</v>
          </cell>
          <cell r="M962" t="str">
            <v>10169749</v>
          </cell>
          <cell r="N962" t="str">
            <v>S21102803670</v>
          </cell>
          <cell r="O962" t="str">
            <v>YPS/N8612UW/TONI</v>
          </cell>
          <cell r="P962" t="str">
            <v>PT. LIVIA MANDIRI SEJATI</v>
          </cell>
          <cell r="Q962" t="str">
            <v>PT. LIVIA MANDIRI SEJATI</v>
          </cell>
          <cell r="R962" t="str">
            <v>PALLET RENT DOUBLE FACE</v>
          </cell>
          <cell r="S962" t="str">
            <v>8276895378</v>
          </cell>
        </row>
        <row r="963">
          <cell r="L963">
            <v>5042253899</v>
          </cell>
          <cell r="M963" t="str">
            <v>74553</v>
          </cell>
          <cell r="N963" t="str">
            <v>S21102803671</v>
          </cell>
          <cell r="O963" t="str">
            <v>YPS/L8193UA/ROHIM</v>
          </cell>
          <cell r="P963" t="str">
            <v>PT. LIVIA MANDIRI SEJATI</v>
          </cell>
          <cell r="Q963" t="str">
            <v>PT. LIVIA MANDIRI SEJATI</v>
          </cell>
          <cell r="R963" t="str">
            <v>1500ML AQUA LOCAL 1X12</v>
          </cell>
          <cell r="S963" t="str">
            <v>8276895378</v>
          </cell>
        </row>
        <row r="964">
          <cell r="L964">
            <v>5042253899</v>
          </cell>
          <cell r="M964" t="str">
            <v>10169749</v>
          </cell>
          <cell r="N964" t="str">
            <v>S21102803671</v>
          </cell>
          <cell r="O964" t="str">
            <v>YPS/L8193UA/ROHIM</v>
          </cell>
          <cell r="P964" t="str">
            <v>PT. LIVIA MANDIRI SEJATI</v>
          </cell>
          <cell r="Q964" t="str">
            <v>PT. LIVIA MANDIRI SEJATI</v>
          </cell>
          <cell r="R964" t="str">
            <v>PALLET RENT DOUBLE FACE</v>
          </cell>
          <cell r="S964" t="str">
            <v>8276895378</v>
          </cell>
        </row>
        <row r="965">
          <cell r="L965">
            <v>5042259138</v>
          </cell>
          <cell r="M965" t="str">
            <v>74553</v>
          </cell>
          <cell r="N965" t="str">
            <v>S21102803673</v>
          </cell>
          <cell r="O965" t="str">
            <v>YPS/N8165UV/SUMARYON</v>
          </cell>
          <cell r="P965" t="str">
            <v>PT. LIVIA MANDIRI SEJATI</v>
          </cell>
          <cell r="Q965" t="str">
            <v>PT. LIVIA MANDIRI SEJATI</v>
          </cell>
          <cell r="R965" t="str">
            <v>1500ML AQUA LOCAL 1X12</v>
          </cell>
          <cell r="S965" t="str">
            <v>8276895378</v>
          </cell>
        </row>
        <row r="966">
          <cell r="L966">
            <v>5042259138</v>
          </cell>
          <cell r="M966" t="str">
            <v>10169749</v>
          </cell>
          <cell r="N966" t="str">
            <v>S21102803673</v>
          </cell>
          <cell r="O966" t="str">
            <v>YPS/N8165UV/SUMARYON</v>
          </cell>
          <cell r="P966" t="str">
            <v>PT. LIVIA MANDIRI SEJATI</v>
          </cell>
          <cell r="Q966" t="str">
            <v>PT. LIVIA MANDIRI SEJATI</v>
          </cell>
          <cell r="R966" t="str">
            <v>PALLET RENT DOUBLE FACE</v>
          </cell>
          <cell r="S966" t="str">
            <v>8276895378</v>
          </cell>
        </row>
        <row r="967">
          <cell r="L967">
            <v>5042233316</v>
          </cell>
          <cell r="M967" t="str">
            <v>74553</v>
          </cell>
          <cell r="N967" t="str">
            <v>S21102803672</v>
          </cell>
          <cell r="O967" t="str">
            <v>YPS/N9934UW/SULIS</v>
          </cell>
          <cell r="P967" t="str">
            <v>PT. LIVIA MANDIRI SEJATI</v>
          </cell>
          <cell r="Q967" t="str">
            <v>PT. LIVIA MANDIRI SEJATI</v>
          </cell>
          <cell r="R967" t="str">
            <v>1500ML AQUA LOCAL 1X12</v>
          </cell>
          <cell r="S967" t="str">
            <v>8276895378</v>
          </cell>
        </row>
        <row r="968">
          <cell r="L968">
            <v>5042233316</v>
          </cell>
          <cell r="M968" t="str">
            <v>10169749</v>
          </cell>
          <cell r="N968" t="str">
            <v>S21102803672</v>
          </cell>
          <cell r="O968" t="str">
            <v>YPS/N9934UW/SULIS</v>
          </cell>
          <cell r="P968" t="str">
            <v>PT. LIVIA MANDIRI SEJATI</v>
          </cell>
          <cell r="Q968" t="str">
            <v>PT. LIVIA MANDIRI SEJATI</v>
          </cell>
          <cell r="R968" t="str">
            <v>PALLET RENT DOUBLE FACE</v>
          </cell>
          <cell r="S968" t="str">
            <v>8276895378</v>
          </cell>
        </row>
        <row r="969">
          <cell r="L969">
            <v>5042254058</v>
          </cell>
          <cell r="M969" t="str">
            <v>74553</v>
          </cell>
          <cell r="N969" t="str">
            <v>S21102803667</v>
          </cell>
          <cell r="O969" t="str">
            <v>YPS/L8223UT/SUFYAN</v>
          </cell>
          <cell r="P969" t="str">
            <v>PT. LIVIA MANDIRI SEJATI</v>
          </cell>
          <cell r="Q969" t="str">
            <v>PT. LIVIA MANDIRI SEJATI</v>
          </cell>
          <cell r="R969" t="str">
            <v>1500ML AQUA LOCAL 1X12</v>
          </cell>
          <cell r="S969" t="str">
            <v>8276895378</v>
          </cell>
        </row>
        <row r="970">
          <cell r="L970">
            <v>5042254058</v>
          </cell>
          <cell r="M970" t="str">
            <v>10169749</v>
          </cell>
          <cell r="N970" t="str">
            <v>S21102803667</v>
          </cell>
          <cell r="O970" t="str">
            <v>YPS/L8223UT/SUFYAN</v>
          </cell>
          <cell r="P970" t="str">
            <v>PT. LIVIA MANDIRI SEJATI</v>
          </cell>
          <cell r="Q970" t="str">
            <v>PT. LIVIA MANDIRI SEJATI</v>
          </cell>
          <cell r="R970" t="str">
            <v>PALLET RENT DOUBLE FACE</v>
          </cell>
          <cell r="S970" t="str">
            <v>8276895378</v>
          </cell>
        </row>
        <row r="971">
          <cell r="L971">
            <v>5042252431</v>
          </cell>
          <cell r="M971" t="str">
            <v>74553</v>
          </cell>
          <cell r="N971" t="str">
            <v>S21102803675</v>
          </cell>
          <cell r="O971" t="str">
            <v>YPS/N9967UW/MISDI</v>
          </cell>
          <cell r="P971" t="str">
            <v>PT. LIVIA MANDIRI SEJATI</v>
          </cell>
          <cell r="Q971" t="str">
            <v>PT. LIVIA MANDIRI SEJATI</v>
          </cell>
          <cell r="R971" t="str">
            <v>1500ML AQUA LOCAL 1X12</v>
          </cell>
          <cell r="S971" t="str">
            <v>8276895378</v>
          </cell>
        </row>
        <row r="972">
          <cell r="L972">
            <v>5042252431</v>
          </cell>
          <cell r="M972" t="str">
            <v>10169749</v>
          </cell>
          <cell r="N972" t="str">
            <v>S21102803675</v>
          </cell>
          <cell r="O972" t="str">
            <v>YPS/N9967UW/MISDI</v>
          </cell>
          <cell r="P972" t="str">
            <v>PT. LIVIA MANDIRI SEJATI</v>
          </cell>
          <cell r="Q972" t="str">
            <v>PT. LIVIA MANDIRI SEJATI</v>
          </cell>
          <cell r="R972" t="str">
            <v>PALLET RENT DOUBLE FACE</v>
          </cell>
          <cell r="S972" t="str">
            <v>8276895378</v>
          </cell>
        </row>
        <row r="973">
          <cell r="L973">
            <v>5042271067</v>
          </cell>
          <cell r="M973" t="str">
            <v>74561</v>
          </cell>
          <cell r="N973" t="str">
            <v>S21102803682</v>
          </cell>
          <cell r="O973" t="str">
            <v>YPS/L9695UY/NARTO</v>
          </cell>
          <cell r="P973" t="str">
            <v>PT. LIVIA MANDIRI SEJATI</v>
          </cell>
          <cell r="Q973" t="str">
            <v>PT. LIVIA MANDIRI SEJATI</v>
          </cell>
          <cell r="R973" t="str">
            <v>600ML AQUA LOCAL 1X24</v>
          </cell>
          <cell r="S973" t="str">
            <v>8276895378</v>
          </cell>
        </row>
        <row r="974">
          <cell r="L974">
            <v>5042271067</v>
          </cell>
          <cell r="M974" t="str">
            <v>10169749</v>
          </cell>
          <cell r="N974" t="str">
            <v>S21102803682</v>
          </cell>
          <cell r="O974" t="str">
            <v>YPS/L9695UY/NARTO</v>
          </cell>
          <cell r="P974" t="str">
            <v>PT. LIVIA MANDIRI SEJATI</v>
          </cell>
          <cell r="Q974" t="str">
            <v>PT. LIVIA MANDIRI SEJATI</v>
          </cell>
          <cell r="R974" t="str">
            <v>PALLET RENT DOUBLE FACE</v>
          </cell>
          <cell r="S974" t="str">
            <v>8276895378</v>
          </cell>
        </row>
        <row r="975">
          <cell r="L975">
            <v>5042245136</v>
          </cell>
          <cell r="M975" t="str">
            <v>74553</v>
          </cell>
          <cell r="N975" t="str">
            <v>S21102803674</v>
          </cell>
          <cell r="O975" t="str">
            <v>YPS/N8596UV/SUMARNO</v>
          </cell>
          <cell r="P975" t="str">
            <v>PT. LIVIA MANDIRI SEJATI</v>
          </cell>
          <cell r="Q975" t="str">
            <v>PT. LIVIA MANDIRI SEJATI</v>
          </cell>
          <cell r="R975" t="str">
            <v>1500ML AQUA LOCAL 1X12</v>
          </cell>
          <cell r="S975" t="str">
            <v>8276895378</v>
          </cell>
        </row>
        <row r="976">
          <cell r="L976">
            <v>5042245136</v>
          </cell>
          <cell r="M976" t="str">
            <v>10169749</v>
          </cell>
          <cell r="N976" t="str">
            <v>S21102803674</v>
          </cell>
          <cell r="O976" t="str">
            <v>YPS/N8596UV/SUMARNO</v>
          </cell>
          <cell r="P976" t="str">
            <v>PT. LIVIA MANDIRI SEJATI</v>
          </cell>
          <cell r="Q976" t="str">
            <v>PT. LIVIA MANDIRI SEJATI</v>
          </cell>
          <cell r="R976" t="str">
            <v>PALLET RENT DOUBLE FACE</v>
          </cell>
          <cell r="S976" t="str">
            <v>8276895378</v>
          </cell>
        </row>
        <row r="977">
          <cell r="L977">
            <v>5042304464</v>
          </cell>
          <cell r="M977" t="str">
            <v>74561</v>
          </cell>
          <cell r="N977" t="str">
            <v>S21102803678</v>
          </cell>
          <cell r="O977" t="str">
            <v>YPS/N8511UV/AGUS T</v>
          </cell>
          <cell r="P977" t="str">
            <v>PT. LIVIA MANDIRI SEJATI</v>
          </cell>
          <cell r="Q977" t="str">
            <v>PT. LIVIA MANDIRI SEJATI</v>
          </cell>
          <cell r="R977" t="str">
            <v>600ML AQUA LOCAL 1X24</v>
          </cell>
          <cell r="S977" t="str">
            <v>8276895378</v>
          </cell>
        </row>
        <row r="978">
          <cell r="L978">
            <v>5042304464</v>
          </cell>
          <cell r="M978" t="str">
            <v>10169749</v>
          </cell>
          <cell r="N978" t="str">
            <v>S21102803678</v>
          </cell>
          <cell r="O978" t="str">
            <v>YPS/N8511UV/AGUS T</v>
          </cell>
          <cell r="P978" t="str">
            <v>PT. LIVIA MANDIRI SEJATI</v>
          </cell>
          <cell r="Q978" t="str">
            <v>PT. LIVIA MANDIRI SEJATI</v>
          </cell>
          <cell r="R978" t="str">
            <v>PALLET RENT DOUBLE FACE</v>
          </cell>
          <cell r="S978" t="str">
            <v>8276895378</v>
          </cell>
        </row>
        <row r="979">
          <cell r="L979">
            <v>5042245098</v>
          </cell>
          <cell r="M979" t="str">
            <v>74553</v>
          </cell>
          <cell r="N979" t="str">
            <v>S21102803668</v>
          </cell>
          <cell r="O979" t="str">
            <v>YPS/L9347UZ/NUR SALI</v>
          </cell>
          <cell r="P979" t="str">
            <v>PT. LIVIA MANDIRI SEJATI</v>
          </cell>
          <cell r="Q979" t="str">
            <v>PT. LIVIA MANDIRI SEJATI</v>
          </cell>
          <cell r="R979" t="str">
            <v>1500ML AQUA LOCAL 1X12</v>
          </cell>
          <cell r="S979" t="str">
            <v>8276895378</v>
          </cell>
        </row>
        <row r="980">
          <cell r="L980">
            <v>5042245098</v>
          </cell>
          <cell r="M980" t="str">
            <v>10169749</v>
          </cell>
          <cell r="N980" t="str">
            <v>S21102803668</v>
          </cell>
          <cell r="O980" t="str">
            <v>YPS/L9347UZ/NUR SALI</v>
          </cell>
          <cell r="P980" t="str">
            <v>PT. LIVIA MANDIRI SEJATI</v>
          </cell>
          <cell r="Q980" t="str">
            <v>PT. LIVIA MANDIRI SEJATI</v>
          </cell>
          <cell r="R980" t="str">
            <v>PALLET RENT DOUBLE FACE</v>
          </cell>
          <cell r="S980" t="str">
            <v>8276895378</v>
          </cell>
        </row>
        <row r="981">
          <cell r="L981">
            <v>5042276286</v>
          </cell>
          <cell r="M981" t="str">
            <v>74561</v>
          </cell>
          <cell r="N981" t="str">
            <v>S21102803683</v>
          </cell>
          <cell r="O981" t="str">
            <v>YPS/N8511UV/AGUS T</v>
          </cell>
          <cell r="P981" t="str">
            <v>PT. LIVIA MANDIRI SEJATI</v>
          </cell>
          <cell r="Q981" t="str">
            <v>PT. LIVIA MANDIRI SEJATI</v>
          </cell>
          <cell r="R981" t="str">
            <v>600ML AQUA LOCAL 1X24</v>
          </cell>
          <cell r="S981" t="str">
            <v>8276895378</v>
          </cell>
        </row>
        <row r="982">
          <cell r="L982">
            <v>5042276286</v>
          </cell>
          <cell r="M982" t="str">
            <v>10169749</v>
          </cell>
          <cell r="N982" t="str">
            <v>S21102803683</v>
          </cell>
          <cell r="O982" t="str">
            <v>YPS/N8511UV/AGUS T</v>
          </cell>
          <cell r="P982" t="str">
            <v>PT. LIVIA MANDIRI SEJATI</v>
          </cell>
          <cell r="Q982" t="str">
            <v>PT. LIVIA MANDIRI SEJATI</v>
          </cell>
          <cell r="R982" t="str">
            <v>PALLET RENT DOUBLE FACE</v>
          </cell>
          <cell r="S982" t="str">
            <v>8276895378</v>
          </cell>
        </row>
        <row r="983">
          <cell r="L983">
            <v>5042283530</v>
          </cell>
          <cell r="M983" t="str">
            <v>74561</v>
          </cell>
          <cell r="N983" t="str">
            <v>S21102803684</v>
          </cell>
          <cell r="O983" t="str">
            <v>YPS/L9348UZ/SULIS B</v>
          </cell>
          <cell r="P983" t="str">
            <v>PT. LIVIA MANDIRI SEJATI</v>
          </cell>
          <cell r="Q983" t="str">
            <v>PT. LIVIA MANDIRI SEJATI</v>
          </cell>
          <cell r="R983" t="str">
            <v>600ML AQUA LOCAL 1X24</v>
          </cell>
          <cell r="S983" t="str">
            <v>8276895378</v>
          </cell>
        </row>
        <row r="984">
          <cell r="L984">
            <v>5042283530</v>
          </cell>
          <cell r="M984" t="str">
            <v>10169749</v>
          </cell>
          <cell r="N984" t="str">
            <v>S21102803684</v>
          </cell>
          <cell r="O984" t="str">
            <v>YPS/L9348UZ/SULIS B</v>
          </cell>
          <cell r="P984" t="str">
            <v>PT. LIVIA MANDIRI SEJATI</v>
          </cell>
          <cell r="Q984" t="str">
            <v>PT. LIVIA MANDIRI SEJATI</v>
          </cell>
          <cell r="R984" t="str">
            <v>PALLET RENT DOUBLE FACE</v>
          </cell>
          <cell r="S984" t="str">
            <v>8276895378</v>
          </cell>
        </row>
        <row r="985">
          <cell r="L985">
            <v>5042308825</v>
          </cell>
          <cell r="M985" t="str">
            <v>74561</v>
          </cell>
          <cell r="N985" t="str">
            <v>S21102803677</v>
          </cell>
          <cell r="O985" t="str">
            <v>YPS/N9960UW/ROHIM WA</v>
          </cell>
          <cell r="P985" t="str">
            <v>PT. LIVIA MANDIRI SEJATI</v>
          </cell>
          <cell r="Q985" t="str">
            <v>PT. LIVIA MANDIRI SEJATI</v>
          </cell>
          <cell r="R985" t="str">
            <v>600ML AQUA LOCAL 1X24</v>
          </cell>
          <cell r="S985" t="str">
            <v>8276895378</v>
          </cell>
        </row>
        <row r="986">
          <cell r="L986">
            <v>5042308825</v>
          </cell>
          <cell r="M986" t="str">
            <v>10169749</v>
          </cell>
          <cell r="N986" t="str">
            <v>S21102803677</v>
          </cell>
          <cell r="O986" t="str">
            <v>YPS/N9960UW/ROHIM WA</v>
          </cell>
          <cell r="P986" t="str">
            <v>PT. LIVIA MANDIRI SEJATI</v>
          </cell>
          <cell r="Q986" t="str">
            <v>PT. LIVIA MANDIRI SEJATI</v>
          </cell>
          <cell r="R986" t="str">
            <v>PALLET RENT DOUBLE FACE</v>
          </cell>
          <cell r="S986" t="str">
            <v>8276895378</v>
          </cell>
        </row>
        <row r="987">
          <cell r="L987">
            <v>5042264011</v>
          </cell>
          <cell r="M987" t="str">
            <v>74553</v>
          </cell>
          <cell r="N987" t="str">
            <v>S21102803666</v>
          </cell>
          <cell r="O987" t="str">
            <v>YPS/N9958UW/KUS H</v>
          </cell>
          <cell r="P987" t="str">
            <v>PT. LIVIA MANDIRI SEJATI</v>
          </cell>
          <cell r="Q987" t="str">
            <v>PT. LIVIA MANDIRI SEJATI</v>
          </cell>
          <cell r="R987" t="str">
            <v>1500ML AQUA LOCAL 1X12</v>
          </cell>
          <cell r="S987" t="str">
            <v>8276895378</v>
          </cell>
        </row>
        <row r="988">
          <cell r="L988">
            <v>5042264011</v>
          </cell>
          <cell r="M988" t="str">
            <v>10169749</v>
          </cell>
          <cell r="N988" t="str">
            <v>S21102803666</v>
          </cell>
          <cell r="O988" t="str">
            <v>YPS/N9958UW/KUS H</v>
          </cell>
          <cell r="P988" t="str">
            <v>PT. LIVIA MANDIRI SEJATI</v>
          </cell>
          <cell r="Q988" t="str">
            <v>PT. LIVIA MANDIRI SEJATI</v>
          </cell>
          <cell r="R988" t="str">
            <v>PALLET RENT DOUBLE FACE</v>
          </cell>
          <cell r="S988" t="str">
            <v>8276895378</v>
          </cell>
        </row>
        <row r="989">
          <cell r="L989">
            <v>5042232258</v>
          </cell>
          <cell r="M989" t="str">
            <v>74553</v>
          </cell>
          <cell r="N989" t="str">
            <v>S21102803679</v>
          </cell>
          <cell r="O989" t="str">
            <v>YPS/N8088UV/SOLIKIN</v>
          </cell>
          <cell r="P989" t="str">
            <v>PT. LIVIA MANDIRI SEJATI</v>
          </cell>
          <cell r="Q989" t="str">
            <v>PT. LIVIA MANDIRI SEJATI</v>
          </cell>
          <cell r="R989" t="str">
            <v>1500ML AQUA LOCAL 1X12</v>
          </cell>
          <cell r="S989" t="str">
            <v>8276895378</v>
          </cell>
        </row>
        <row r="990">
          <cell r="L990">
            <v>5042232258</v>
          </cell>
          <cell r="M990" t="str">
            <v>10169749</v>
          </cell>
          <cell r="N990" t="str">
            <v>S21102803679</v>
          </cell>
          <cell r="O990" t="str">
            <v>YPS/N8088UV/SOLIKIN</v>
          </cell>
          <cell r="P990" t="str">
            <v>PT. LIVIA MANDIRI SEJATI</v>
          </cell>
          <cell r="Q990" t="str">
            <v>PT. LIVIA MANDIRI SEJATI</v>
          </cell>
          <cell r="R990" t="str">
            <v>PALLET RENT DOUBLE FACE</v>
          </cell>
          <cell r="S990" t="str">
            <v>8276895378</v>
          </cell>
        </row>
        <row r="991">
          <cell r="L991">
            <v>5042320824</v>
          </cell>
          <cell r="M991" t="str">
            <v>74561</v>
          </cell>
          <cell r="N991" t="str">
            <v>S21102803676</v>
          </cell>
          <cell r="O991" t="str">
            <v>YPS/N8615UW/FATCHUR</v>
          </cell>
          <cell r="P991" t="str">
            <v>PT. LIVIA MANDIRI SEJATI</v>
          </cell>
          <cell r="Q991" t="str">
            <v>PT. LIVIA MANDIRI SEJATI</v>
          </cell>
          <cell r="R991" t="str">
            <v>600ML AQUA LOCAL 1X24</v>
          </cell>
          <cell r="S991" t="str">
            <v>8276895378</v>
          </cell>
        </row>
        <row r="992">
          <cell r="L992">
            <v>5042320824</v>
          </cell>
          <cell r="M992" t="str">
            <v>10169749</v>
          </cell>
          <cell r="N992" t="str">
            <v>S21102803676</v>
          </cell>
          <cell r="O992" t="str">
            <v>YPS/N8615UW/FATCHUR</v>
          </cell>
          <cell r="P992" t="str">
            <v>PT. LIVIA MANDIRI SEJATI</v>
          </cell>
          <cell r="Q992" t="str">
            <v>PT. LIVIA MANDIRI SEJATI</v>
          </cell>
          <cell r="R992" t="str">
            <v>PALLET RENT DOUBLE FACE</v>
          </cell>
          <cell r="S992" t="str">
            <v>8276895378</v>
          </cell>
        </row>
        <row r="993">
          <cell r="L993">
            <v>5042261249</v>
          </cell>
          <cell r="M993" t="str">
            <v>74561</v>
          </cell>
          <cell r="N993" t="str">
            <v>S21102803686</v>
          </cell>
          <cell r="O993" t="str">
            <v>YPS/L9348UZ/SULIS</v>
          </cell>
          <cell r="P993" t="str">
            <v>PT. LIVIA MANDIRI SEJATI</v>
          </cell>
          <cell r="Q993" t="str">
            <v>PT. LIVIA MANDIRI SEJATI</v>
          </cell>
          <cell r="R993" t="str">
            <v>600ML AQUA LOCAL 1X24</v>
          </cell>
          <cell r="S993" t="str">
            <v>8276895378</v>
          </cell>
        </row>
        <row r="994">
          <cell r="L994">
            <v>5042261249</v>
          </cell>
          <cell r="M994" t="str">
            <v>10169749</v>
          </cell>
          <cell r="N994" t="str">
            <v>S21102803686</v>
          </cell>
          <cell r="O994" t="str">
            <v>YPS/L9348UZ/SULIS</v>
          </cell>
          <cell r="P994" t="str">
            <v>PT. LIVIA MANDIRI SEJATI</v>
          </cell>
          <cell r="Q994" t="str">
            <v>PT. LIVIA MANDIRI SEJATI</v>
          </cell>
          <cell r="R994" t="str">
            <v>PALLET RENT DOUBLE FACE</v>
          </cell>
          <cell r="S994" t="str">
            <v>8276895378</v>
          </cell>
        </row>
        <row r="995">
          <cell r="L995">
            <v>5042295809</v>
          </cell>
          <cell r="M995" t="str">
            <v>74561</v>
          </cell>
          <cell r="N995" t="str">
            <v>S21102803681</v>
          </cell>
          <cell r="O995" t="str">
            <v>YPS/N9934UW/SULIS</v>
          </cell>
          <cell r="P995" t="str">
            <v>PT. LIVIA MANDIRI SEJATI</v>
          </cell>
          <cell r="Q995" t="str">
            <v>PT. LIVIA MANDIRI SEJATI</v>
          </cell>
          <cell r="R995" t="str">
            <v>600ML AQUA LOCAL 1X24</v>
          </cell>
          <cell r="S995" t="str">
            <v>8276895378</v>
          </cell>
        </row>
        <row r="996">
          <cell r="L996">
            <v>5042295809</v>
          </cell>
          <cell r="M996" t="str">
            <v>10169749</v>
          </cell>
          <cell r="N996" t="str">
            <v>S21102803681</v>
          </cell>
          <cell r="O996" t="str">
            <v>YPS/N9934UW/SULIS</v>
          </cell>
          <cell r="P996" t="str">
            <v>PT. LIVIA MANDIRI SEJATI</v>
          </cell>
          <cell r="Q996" t="str">
            <v>PT. LIVIA MANDIRI SEJATI</v>
          </cell>
          <cell r="R996" t="str">
            <v>PALLET RENT DOUBLE FACE</v>
          </cell>
          <cell r="S996" t="str">
            <v>8276895378</v>
          </cell>
        </row>
        <row r="997">
          <cell r="L997">
            <v>5042294339</v>
          </cell>
          <cell r="M997" t="str">
            <v>74561</v>
          </cell>
          <cell r="N997" t="str">
            <v>S21102803680</v>
          </cell>
          <cell r="O997" t="str">
            <v>YPS/N8545UV/HUMAIDI</v>
          </cell>
          <cell r="P997" t="str">
            <v>PT. LIVIA MANDIRI SEJATI</v>
          </cell>
          <cell r="Q997" t="str">
            <v>PT. LIVIA MANDIRI SEJATI</v>
          </cell>
          <cell r="R997" t="str">
            <v>600ML AQUA LOCAL 1X24</v>
          </cell>
          <cell r="S997" t="str">
            <v>8276895378</v>
          </cell>
        </row>
        <row r="998">
          <cell r="L998">
            <v>5042294339</v>
          </cell>
          <cell r="M998" t="str">
            <v>10169749</v>
          </cell>
          <cell r="N998" t="str">
            <v>S21102803680</v>
          </cell>
          <cell r="O998" t="str">
            <v>YPS/N8545UV/HUMAIDI</v>
          </cell>
          <cell r="P998" t="str">
            <v>PT. LIVIA MANDIRI SEJATI</v>
          </cell>
          <cell r="Q998" t="str">
            <v>PT. LIVIA MANDIRI SEJATI</v>
          </cell>
          <cell r="R998" t="str">
            <v>PALLET RENT DOUBLE FACE</v>
          </cell>
          <cell r="S998" t="str">
            <v>8276895378</v>
          </cell>
        </row>
        <row r="999">
          <cell r="L999">
            <v>5042257118</v>
          </cell>
          <cell r="M999" t="str">
            <v>74561</v>
          </cell>
          <cell r="N999" t="str">
            <v>S21102803685</v>
          </cell>
          <cell r="O999" t="str">
            <v>YPS/L8983UU/ARIF</v>
          </cell>
          <cell r="P999" t="str">
            <v>PT. LIVIA MANDIRI SEJATI</v>
          </cell>
          <cell r="Q999" t="str">
            <v>PT. LIVIA MANDIRI SEJATI</v>
          </cell>
          <cell r="R999" t="str">
            <v>600ML AQUA LOCAL 1X24</v>
          </cell>
          <cell r="S999" t="str">
            <v>8276895378</v>
          </cell>
        </row>
        <row r="1000">
          <cell r="L1000">
            <v>5042257118</v>
          </cell>
          <cell r="M1000" t="str">
            <v>10169749</v>
          </cell>
          <cell r="N1000" t="str">
            <v>S21102803685</v>
          </cell>
          <cell r="O1000" t="str">
            <v>YPS/L8983UU/ARIF</v>
          </cell>
          <cell r="P1000" t="str">
            <v>PT. LIVIA MANDIRI SEJATI</v>
          </cell>
          <cell r="Q1000" t="str">
            <v>PT. LIVIA MANDIRI SEJATI</v>
          </cell>
          <cell r="R1000" t="str">
            <v>PALLET RENT DOUBLE FACE</v>
          </cell>
          <cell r="S1000" t="str">
            <v>8276895378</v>
          </cell>
        </row>
        <row r="1001">
          <cell r="L1001">
            <v>5042321458</v>
          </cell>
          <cell r="M1001" t="str">
            <v>10169743</v>
          </cell>
          <cell r="N1001" t="str">
            <v>S21102803700/EL/3/06</v>
          </cell>
          <cell r="O1001" t="str">
            <v>YPS/N8527UV/MUHAMAD</v>
          </cell>
          <cell r="P1001" t="str">
            <v>PT. LIVIA MANDIRI SEJATI</v>
          </cell>
          <cell r="Q1001" t="str">
            <v>PT. LIVIA MANDIRI SEJATI</v>
          </cell>
          <cell r="R1001" t="str">
            <v>JUG RACK</v>
          </cell>
          <cell r="S1001" t="str">
            <v>8276895377</v>
          </cell>
        </row>
        <row r="1002">
          <cell r="L1002">
            <v>5042321458</v>
          </cell>
          <cell r="M1002" t="str">
            <v>10169933</v>
          </cell>
          <cell r="N1002" t="str">
            <v>S21102803700/EL/3/06</v>
          </cell>
          <cell r="O1002" t="str">
            <v>YPS/N8527UV/MUHAMAD</v>
          </cell>
          <cell r="P1002" t="str">
            <v>PT. LIVIA MANDIRI SEJATI</v>
          </cell>
          <cell r="Q1002" t="str">
            <v>PT. LIVIA MANDIRI SEJATI</v>
          </cell>
          <cell r="R1002" t="str">
            <v>EMPTY BOTTLE AQUA 5 GALLON</v>
          </cell>
          <cell r="S1002" t="str">
            <v>8276895377</v>
          </cell>
        </row>
        <row r="1003">
          <cell r="L1003">
            <v>5042321458</v>
          </cell>
          <cell r="M1003" t="str">
            <v>74559</v>
          </cell>
          <cell r="N1003" t="str">
            <v>S21102803700/EL/3/06</v>
          </cell>
          <cell r="O1003" t="str">
            <v>YPS/N8527UV/MUHAMAD</v>
          </cell>
          <cell r="P1003" t="str">
            <v>PT. LIVIA MANDIRI SEJATI</v>
          </cell>
          <cell r="Q1003" t="str">
            <v>PT. LIVIA MANDIRI SEJATI</v>
          </cell>
          <cell r="R1003" t="str">
            <v>5 GALLON AQUA LOCAL</v>
          </cell>
          <cell r="S1003" t="str">
            <v>8276895377</v>
          </cell>
        </row>
        <row r="1004">
          <cell r="L1004">
            <v>5042257098</v>
          </cell>
          <cell r="M1004" t="str">
            <v>74561</v>
          </cell>
          <cell r="N1004" t="str">
            <v>S21102803689</v>
          </cell>
          <cell r="O1004" t="str">
            <v>YPS/N9965UV/FAIZIN</v>
          </cell>
          <cell r="P1004" t="str">
            <v>PT. LIVIA MANDIRI SEJATI</v>
          </cell>
          <cell r="Q1004" t="str">
            <v>PT. LIVIA MANDIRI SEJATI</v>
          </cell>
          <cell r="R1004" t="str">
            <v>600ML AQUA LOCAL 1X24</v>
          </cell>
          <cell r="S1004" t="str">
            <v>8276895378</v>
          </cell>
        </row>
        <row r="1005">
          <cell r="L1005">
            <v>5042257098</v>
          </cell>
          <cell r="M1005" t="str">
            <v>10169749</v>
          </cell>
          <cell r="N1005" t="str">
            <v>S21102803689</v>
          </cell>
          <cell r="O1005" t="str">
            <v>YPS/N9965UV/FAIZIN</v>
          </cell>
          <cell r="P1005" t="str">
            <v>PT. LIVIA MANDIRI SEJATI</v>
          </cell>
          <cell r="Q1005" t="str">
            <v>PT. LIVIA MANDIRI SEJATI</v>
          </cell>
          <cell r="R1005" t="str">
            <v>PALLET RENT DOUBLE FACE</v>
          </cell>
          <cell r="S1005" t="str">
            <v>8276895378</v>
          </cell>
        </row>
        <row r="1006">
          <cell r="L1006">
            <v>5042305012</v>
          </cell>
          <cell r="M1006" t="str">
            <v>10169743</v>
          </cell>
          <cell r="N1006" t="str">
            <v>S21102803694/NF/2/06</v>
          </cell>
          <cell r="O1006" t="str">
            <v>YPS/L9358UZ/MAT ALI</v>
          </cell>
          <cell r="P1006" t="str">
            <v>PT. LIVIA MANDIRI SEJATI</v>
          </cell>
          <cell r="Q1006" t="str">
            <v>PT. LIVIA MANDIRI SEJATI</v>
          </cell>
          <cell r="R1006" t="str">
            <v>JUG RACK</v>
          </cell>
          <cell r="S1006" t="str">
            <v>8276896091</v>
          </cell>
        </row>
        <row r="1007">
          <cell r="L1007">
            <v>5042305012</v>
          </cell>
          <cell r="M1007" t="str">
            <v>10169933</v>
          </cell>
          <cell r="N1007" t="str">
            <v>S21102803694/NF/2/06</v>
          </cell>
          <cell r="O1007" t="str">
            <v>YPS/L9358UZ/MAT ALI</v>
          </cell>
          <cell r="P1007" t="str">
            <v>PT. LIVIA MANDIRI SEJATI</v>
          </cell>
          <cell r="Q1007" t="str">
            <v>PT. LIVIA MANDIRI SEJATI</v>
          </cell>
          <cell r="R1007" t="str">
            <v>EMPTY BOTTLE AQUA 5 GALLON</v>
          </cell>
          <cell r="S1007" t="str">
            <v>8276896091</v>
          </cell>
        </row>
        <row r="1008">
          <cell r="L1008">
            <v>5042305012</v>
          </cell>
          <cell r="M1008" t="str">
            <v>74559</v>
          </cell>
          <cell r="N1008" t="str">
            <v>S21102803694/NF/2/06</v>
          </cell>
          <cell r="O1008" t="str">
            <v>YPS/L9358UZ/MAT ALI</v>
          </cell>
          <cell r="P1008" t="str">
            <v>PT. LIVIA MANDIRI SEJATI</v>
          </cell>
          <cell r="Q1008" t="str">
            <v>PT. LIVIA MANDIRI SEJATI</v>
          </cell>
          <cell r="R1008" t="str">
            <v>5 GALLON AQUA LOCAL</v>
          </cell>
          <cell r="S1008" t="str">
            <v>8276896091</v>
          </cell>
        </row>
        <row r="1009">
          <cell r="L1009">
            <v>5042322166</v>
          </cell>
          <cell r="M1009" t="str">
            <v>10169743</v>
          </cell>
          <cell r="N1009" t="str">
            <v>S21102803695/AS/2/06</v>
          </cell>
          <cell r="O1009" t="str">
            <v>YPS/L8177UT/AGUS S</v>
          </cell>
          <cell r="P1009" t="str">
            <v>PT. LIVIA MANDIRI SEJATI</v>
          </cell>
          <cell r="Q1009" t="str">
            <v>PT. LIVIA MANDIRI SEJATI</v>
          </cell>
          <cell r="R1009" t="str">
            <v>JUG RACK</v>
          </cell>
          <cell r="S1009" t="str">
            <v>8276895377</v>
          </cell>
        </row>
        <row r="1010">
          <cell r="L1010">
            <v>5042322166</v>
          </cell>
          <cell r="M1010" t="str">
            <v>10169933</v>
          </cell>
          <cell r="N1010" t="str">
            <v>S21102803695/AS/2/06</v>
          </cell>
          <cell r="O1010" t="str">
            <v>YPS/L8177UT/AGUS S</v>
          </cell>
          <cell r="P1010" t="str">
            <v>PT. LIVIA MANDIRI SEJATI</v>
          </cell>
          <cell r="Q1010" t="str">
            <v>PT. LIVIA MANDIRI SEJATI</v>
          </cell>
          <cell r="R1010" t="str">
            <v>EMPTY BOTTLE AQUA 5 GALLON</v>
          </cell>
          <cell r="S1010" t="str">
            <v>8276895377</v>
          </cell>
        </row>
        <row r="1011">
          <cell r="L1011">
            <v>5042322166</v>
          </cell>
          <cell r="M1011" t="str">
            <v>74559</v>
          </cell>
          <cell r="N1011" t="str">
            <v>S21102803695/AS/2/06</v>
          </cell>
          <cell r="O1011" t="str">
            <v>YPS/L8177UT/AGUS S</v>
          </cell>
          <cell r="P1011" t="str">
            <v>PT. LIVIA MANDIRI SEJATI</v>
          </cell>
          <cell r="Q1011" t="str">
            <v>PT. LIVIA MANDIRI SEJATI</v>
          </cell>
          <cell r="R1011" t="str">
            <v>5 GALLON AQUA LOCAL</v>
          </cell>
          <cell r="S1011" t="str">
            <v>8276895377</v>
          </cell>
        </row>
        <row r="1012">
          <cell r="L1012">
            <v>5042325343</v>
          </cell>
          <cell r="M1012" t="str">
            <v>10169933</v>
          </cell>
          <cell r="N1012" t="str">
            <v>S21102803697/EL/3/06</v>
          </cell>
          <cell r="O1012" t="str">
            <v>YPS/N8543UV/NADIR</v>
          </cell>
          <cell r="P1012" t="str">
            <v>PT. LIVIA MANDIRI SEJATI</v>
          </cell>
          <cell r="Q1012" t="str">
            <v>PT. LIVIA MANDIRI SEJATI</v>
          </cell>
          <cell r="R1012" t="str">
            <v>EMPTY BOTTLE AQUA 5 GALLON</v>
          </cell>
          <cell r="S1012" t="str">
            <v>8276895377</v>
          </cell>
        </row>
        <row r="1013">
          <cell r="L1013">
            <v>5042325343</v>
          </cell>
          <cell r="M1013" t="str">
            <v>74559</v>
          </cell>
          <cell r="N1013" t="str">
            <v>S21102803697/EL/3/06</v>
          </cell>
          <cell r="O1013" t="str">
            <v>YPS/N8543UV/NADIR</v>
          </cell>
          <cell r="P1013" t="str">
            <v>PT. LIVIA MANDIRI SEJATI</v>
          </cell>
          <cell r="Q1013" t="str">
            <v>PT. LIVIA MANDIRI SEJATI</v>
          </cell>
          <cell r="R1013" t="str">
            <v>5 GALLON AQUA LOCAL</v>
          </cell>
          <cell r="S1013" t="str">
            <v>8276895377</v>
          </cell>
        </row>
        <row r="1014">
          <cell r="L1014">
            <v>5042325344</v>
          </cell>
          <cell r="M1014" t="str">
            <v>10169933</v>
          </cell>
          <cell r="N1014" t="str">
            <v>S21102803698/EL/3/06</v>
          </cell>
          <cell r="O1014" t="str">
            <v>YPS/P9485UQ/AGUS</v>
          </cell>
          <cell r="P1014" t="str">
            <v>PT. LIVIA MANDIRI SEJATI</v>
          </cell>
          <cell r="Q1014" t="str">
            <v>PT. LIVIA MANDIRI SEJATI</v>
          </cell>
          <cell r="R1014" t="str">
            <v>EMPTY BOTTLE AQUA 5 GALLON</v>
          </cell>
          <cell r="S1014" t="str">
            <v>8276895377</v>
          </cell>
        </row>
        <row r="1015">
          <cell r="L1015">
            <v>5042325344</v>
          </cell>
          <cell r="M1015" t="str">
            <v>74559</v>
          </cell>
          <cell r="N1015" t="str">
            <v>S21102803698/EL/3/06</v>
          </cell>
          <cell r="O1015" t="str">
            <v>YPS/P9485UQ/AGUS</v>
          </cell>
          <cell r="P1015" t="str">
            <v>PT. LIVIA MANDIRI SEJATI</v>
          </cell>
          <cell r="Q1015" t="str">
            <v>PT. LIVIA MANDIRI SEJATI</v>
          </cell>
          <cell r="R1015" t="str">
            <v>5 GALLON AQUA LOCAL</v>
          </cell>
          <cell r="S1015" t="str">
            <v>8276895377</v>
          </cell>
        </row>
        <row r="1016">
          <cell r="L1016">
            <v>5042315398</v>
          </cell>
          <cell r="M1016" t="str">
            <v>74553</v>
          </cell>
          <cell r="N1016" t="str">
            <v>S21102803647</v>
          </cell>
          <cell r="O1016" t="str">
            <v>YPS/N8815UW/MUNAWIR</v>
          </cell>
          <cell r="P1016" t="str">
            <v>PT. LIVIA MANDIRI SEJATI</v>
          </cell>
          <cell r="Q1016" t="str">
            <v>PT. LIVIA MANDIRI SEJATI</v>
          </cell>
          <cell r="R1016" t="str">
            <v>1500ML AQUA LOCAL 1X12</v>
          </cell>
          <cell r="S1016" t="str">
            <v>8276895378</v>
          </cell>
        </row>
        <row r="1017">
          <cell r="L1017">
            <v>5042315398</v>
          </cell>
          <cell r="M1017" t="str">
            <v>10169749</v>
          </cell>
          <cell r="N1017" t="str">
            <v>S21102803647</v>
          </cell>
          <cell r="O1017" t="str">
            <v>YPS/N8815UW/MUNAWIR</v>
          </cell>
          <cell r="P1017" t="str">
            <v>PT. LIVIA MANDIRI SEJATI</v>
          </cell>
          <cell r="Q1017" t="str">
            <v>PT. LIVIA MANDIRI SEJATI</v>
          </cell>
          <cell r="R1017" t="str">
            <v>PALLET RENT DOUBLE FACE</v>
          </cell>
          <cell r="S1017" t="str">
            <v>8276895378</v>
          </cell>
        </row>
        <row r="1018">
          <cell r="L1018">
            <v>5042321191</v>
          </cell>
          <cell r="M1018" t="str">
            <v>74553</v>
          </cell>
          <cell r="N1018" t="str">
            <v>S21102803642</v>
          </cell>
          <cell r="O1018" t="str">
            <v>YPS/N9968UW/MUJIB</v>
          </cell>
          <cell r="P1018" t="str">
            <v>PT. LIVIA MANDIRI SEJATI</v>
          </cell>
          <cell r="Q1018" t="str">
            <v>PT. LIVIA MANDIRI SEJATI</v>
          </cell>
          <cell r="R1018" t="str">
            <v>1500ML AQUA LOCAL 1X12</v>
          </cell>
          <cell r="S1018" t="str">
            <v>8276895378</v>
          </cell>
        </row>
        <row r="1019">
          <cell r="L1019">
            <v>5042321191</v>
          </cell>
          <cell r="M1019" t="str">
            <v>10169749</v>
          </cell>
          <cell r="N1019" t="str">
            <v>S21102803642</v>
          </cell>
          <cell r="O1019" t="str">
            <v>YPS/N9968UW/MUJIB</v>
          </cell>
          <cell r="P1019" t="str">
            <v>PT. LIVIA MANDIRI SEJATI</v>
          </cell>
          <cell r="Q1019" t="str">
            <v>PT. LIVIA MANDIRI SEJATI</v>
          </cell>
          <cell r="R1019" t="str">
            <v>PALLET RENT DOUBLE FACE</v>
          </cell>
          <cell r="S1019" t="str">
            <v>8276895378</v>
          </cell>
        </row>
        <row r="1020">
          <cell r="L1020">
            <v>5042310131</v>
          </cell>
          <cell r="M1020" t="str">
            <v>74553</v>
          </cell>
          <cell r="N1020" t="str">
            <v>S21102803643</v>
          </cell>
          <cell r="O1020" t="str">
            <v>YPS/N8612UW/DENI R</v>
          </cell>
          <cell r="P1020" t="str">
            <v>PT. LIVIA MANDIRI SEJATI</v>
          </cell>
          <cell r="Q1020" t="str">
            <v>PT. LIVIA MANDIRI SEJATI</v>
          </cell>
          <cell r="R1020" t="str">
            <v>1500ML AQUA LOCAL 1X12</v>
          </cell>
          <cell r="S1020" t="str">
            <v>8276895378</v>
          </cell>
        </row>
        <row r="1021">
          <cell r="L1021">
            <v>5042310131</v>
          </cell>
          <cell r="M1021" t="str">
            <v>10169749</v>
          </cell>
          <cell r="N1021" t="str">
            <v>S21102803643</v>
          </cell>
          <cell r="O1021" t="str">
            <v>YPS/N8612UW/DENI R</v>
          </cell>
          <cell r="P1021" t="str">
            <v>PT. LIVIA MANDIRI SEJATI</v>
          </cell>
          <cell r="Q1021" t="str">
            <v>PT. LIVIA MANDIRI SEJATI</v>
          </cell>
          <cell r="R1021" t="str">
            <v>PALLET RENT DOUBLE FACE</v>
          </cell>
          <cell r="S1021" t="str">
            <v>8276895378</v>
          </cell>
        </row>
        <row r="1022">
          <cell r="L1022">
            <v>5042315402</v>
          </cell>
          <cell r="M1022" t="str">
            <v>74553</v>
          </cell>
          <cell r="N1022" t="str">
            <v>S21102803649</v>
          </cell>
          <cell r="O1022" t="str">
            <v>YPS/N8607UV/MUSTOFA</v>
          </cell>
          <cell r="P1022" t="str">
            <v>PT. LIVIA MANDIRI SEJATI</v>
          </cell>
          <cell r="Q1022" t="str">
            <v>PT. LIVIA MANDIRI SEJATI</v>
          </cell>
          <cell r="R1022" t="str">
            <v>1500ML AQUA LOCAL 1X12</v>
          </cell>
          <cell r="S1022" t="str">
            <v>8276895378</v>
          </cell>
        </row>
        <row r="1023">
          <cell r="L1023">
            <v>5042315402</v>
          </cell>
          <cell r="M1023" t="str">
            <v>10169749</v>
          </cell>
          <cell r="N1023" t="str">
            <v>S21102803649</v>
          </cell>
          <cell r="O1023" t="str">
            <v>YPS/N8607UV/MUSTOFA</v>
          </cell>
          <cell r="P1023" t="str">
            <v>PT. LIVIA MANDIRI SEJATI</v>
          </cell>
          <cell r="Q1023" t="str">
            <v>PT. LIVIA MANDIRI SEJATI</v>
          </cell>
          <cell r="R1023" t="str">
            <v>PALLET RENT DOUBLE FACE</v>
          </cell>
          <cell r="S1023" t="str">
            <v>8276895378</v>
          </cell>
        </row>
        <row r="1024">
          <cell r="L1024">
            <v>5042294942</v>
          </cell>
          <cell r="M1024" t="str">
            <v>74553</v>
          </cell>
          <cell r="N1024" t="str">
            <v>S21102803645</v>
          </cell>
          <cell r="O1024" t="str">
            <v>YPS/B9731WG/IMAM</v>
          </cell>
          <cell r="P1024" t="str">
            <v>PT. LIVIA MANDIRI SEJATI</v>
          </cell>
          <cell r="Q1024" t="str">
            <v>PT. LIVIA MANDIRI SEJATI</v>
          </cell>
          <cell r="R1024" t="str">
            <v>1500ML AQUA LOCAL 1X12</v>
          </cell>
          <cell r="S1024" t="str">
            <v>8276895378</v>
          </cell>
        </row>
        <row r="1025">
          <cell r="L1025">
            <v>5042294942</v>
          </cell>
          <cell r="M1025" t="str">
            <v>10169749</v>
          </cell>
          <cell r="N1025" t="str">
            <v>S21102803645</v>
          </cell>
          <cell r="O1025" t="str">
            <v>YPS/B9731WG/IMAM</v>
          </cell>
          <cell r="P1025" t="str">
            <v>PT. LIVIA MANDIRI SEJATI</v>
          </cell>
          <cell r="Q1025" t="str">
            <v>PT. LIVIA MANDIRI SEJATI</v>
          </cell>
          <cell r="R1025" t="str">
            <v>PALLET RENT DOUBLE FACE</v>
          </cell>
          <cell r="S1025" t="str">
            <v>8276895378</v>
          </cell>
        </row>
        <row r="1026">
          <cell r="L1026">
            <v>5042306632</v>
          </cell>
          <cell r="M1026" t="str">
            <v>74553</v>
          </cell>
          <cell r="N1026" t="str">
            <v>S21102803648</v>
          </cell>
          <cell r="O1026" t="str">
            <v>YPS/L9348UZ/SULIS B</v>
          </cell>
          <cell r="P1026" t="str">
            <v>PT. LIVIA MANDIRI SEJATI</v>
          </cell>
          <cell r="Q1026" t="str">
            <v>PT. LIVIA MANDIRI SEJATI</v>
          </cell>
          <cell r="R1026" t="str">
            <v>1500ML AQUA LOCAL 1X12</v>
          </cell>
          <cell r="S1026" t="str">
            <v>8276895378</v>
          </cell>
        </row>
        <row r="1027">
          <cell r="L1027">
            <v>5042306632</v>
          </cell>
          <cell r="M1027" t="str">
            <v>10169749</v>
          </cell>
          <cell r="N1027" t="str">
            <v>S21102803648</v>
          </cell>
          <cell r="O1027" t="str">
            <v>YPS/L9348UZ/SULIS B</v>
          </cell>
          <cell r="P1027" t="str">
            <v>PT. LIVIA MANDIRI SEJATI</v>
          </cell>
          <cell r="Q1027" t="str">
            <v>PT. LIVIA MANDIRI SEJATI</v>
          </cell>
          <cell r="R1027" t="str">
            <v>PALLET RENT DOUBLE FACE</v>
          </cell>
          <cell r="S1027" t="str">
            <v>8276895378</v>
          </cell>
        </row>
        <row r="1028">
          <cell r="L1028">
            <v>5042311351</v>
          </cell>
          <cell r="M1028" t="str">
            <v>74553</v>
          </cell>
          <cell r="N1028" t="str">
            <v>S21102803646</v>
          </cell>
          <cell r="O1028" t="str">
            <v>YPS/N8611UW/TONI H</v>
          </cell>
          <cell r="P1028" t="str">
            <v>PT. LIVIA MANDIRI SEJATI</v>
          </cell>
          <cell r="Q1028" t="str">
            <v>PT. LIVIA MANDIRI SEJATI</v>
          </cell>
          <cell r="R1028" t="str">
            <v>1500ML AQUA LOCAL 1X12</v>
          </cell>
          <cell r="S1028" t="str">
            <v>8276895378</v>
          </cell>
        </row>
        <row r="1029">
          <cell r="L1029">
            <v>5042311351</v>
          </cell>
          <cell r="M1029" t="str">
            <v>10169749</v>
          </cell>
          <cell r="N1029" t="str">
            <v>S21102803646</v>
          </cell>
          <cell r="O1029" t="str">
            <v>YPS/N8611UW/TONI H</v>
          </cell>
          <cell r="P1029" t="str">
            <v>PT. LIVIA MANDIRI SEJATI</v>
          </cell>
          <cell r="Q1029" t="str">
            <v>PT. LIVIA MANDIRI SEJATI</v>
          </cell>
          <cell r="R1029" t="str">
            <v>PALLET RENT DOUBLE FACE</v>
          </cell>
          <cell r="S1029" t="str">
            <v>8276895378</v>
          </cell>
        </row>
        <row r="1030">
          <cell r="L1030">
            <v>5042313419</v>
          </cell>
          <cell r="M1030" t="str">
            <v>74553</v>
          </cell>
          <cell r="N1030" t="str">
            <v>S21102803641</v>
          </cell>
          <cell r="O1030" t="str">
            <v>YPS/N9934UW/SULIS</v>
          </cell>
          <cell r="P1030" t="str">
            <v>PT. LIVIA MANDIRI SEJATI</v>
          </cell>
          <cell r="Q1030" t="str">
            <v>PT. LIVIA MANDIRI SEJATI</v>
          </cell>
          <cell r="R1030" t="str">
            <v>1500ML AQUA LOCAL 1X12</v>
          </cell>
          <cell r="S1030" t="str">
            <v>8276895378</v>
          </cell>
        </row>
        <row r="1031">
          <cell r="L1031">
            <v>5042313419</v>
          </cell>
          <cell r="M1031" t="str">
            <v>10169749</v>
          </cell>
          <cell r="N1031" t="str">
            <v>S21102803641</v>
          </cell>
          <cell r="O1031" t="str">
            <v>YPS/N9934UW/SULIS</v>
          </cell>
          <cell r="P1031" t="str">
            <v>PT. LIVIA MANDIRI SEJATI</v>
          </cell>
          <cell r="Q1031" t="str">
            <v>PT. LIVIA MANDIRI SEJATI</v>
          </cell>
          <cell r="R1031" t="str">
            <v>PALLET RENT DOUBLE FACE</v>
          </cell>
          <cell r="S1031" t="str">
            <v>8276895378</v>
          </cell>
        </row>
        <row r="1032">
          <cell r="L1032">
            <v>5042284851</v>
          </cell>
          <cell r="M1032" t="str">
            <v>74553</v>
          </cell>
          <cell r="N1032" t="str">
            <v>S21102803659</v>
          </cell>
          <cell r="O1032" t="str">
            <v>YPS/N8584UV/HARIYANT</v>
          </cell>
          <cell r="P1032" t="str">
            <v>PT. LIVIA MANDIRI SEJATI</v>
          </cell>
          <cell r="Q1032" t="str">
            <v>PT. LIVIA MANDIRI SEJATI</v>
          </cell>
          <cell r="R1032" t="str">
            <v>1500ML AQUA LOCAL 1X12</v>
          </cell>
          <cell r="S1032" t="str">
            <v>8276895378</v>
          </cell>
        </row>
        <row r="1033">
          <cell r="L1033">
            <v>5042284851</v>
          </cell>
          <cell r="M1033" t="str">
            <v>10169749</v>
          </cell>
          <cell r="N1033" t="str">
            <v>S21102803659</v>
          </cell>
          <cell r="O1033" t="str">
            <v>YPS/N8584UV/HARIYANT</v>
          </cell>
          <cell r="P1033" t="str">
            <v>PT. LIVIA MANDIRI SEJATI</v>
          </cell>
          <cell r="Q1033" t="str">
            <v>PT. LIVIA MANDIRI SEJATI</v>
          </cell>
          <cell r="R1033" t="str">
            <v>PALLET RENT DOUBLE FACE</v>
          </cell>
          <cell r="S1033" t="str">
            <v>8276895378</v>
          </cell>
        </row>
        <row r="1034">
          <cell r="L1034">
            <v>5042324546</v>
          </cell>
          <cell r="M1034" t="str">
            <v>74553</v>
          </cell>
          <cell r="N1034" t="str">
            <v>S21102803644</v>
          </cell>
          <cell r="O1034" t="str">
            <v>YPS/N8597UV/DAFIT A</v>
          </cell>
          <cell r="P1034" t="str">
            <v>PT. LIVIA MANDIRI SEJATI</v>
          </cell>
          <cell r="Q1034" t="str">
            <v>PT. LIVIA MANDIRI SEJATI</v>
          </cell>
          <cell r="R1034" t="str">
            <v>1500ML AQUA LOCAL 1X12</v>
          </cell>
          <cell r="S1034" t="str">
            <v>8276895378</v>
          </cell>
        </row>
        <row r="1035">
          <cell r="L1035">
            <v>5042324546</v>
          </cell>
          <cell r="M1035" t="str">
            <v>10169749</v>
          </cell>
          <cell r="N1035" t="str">
            <v>S21102803644</v>
          </cell>
          <cell r="O1035" t="str">
            <v>YPS/N8597UV/DAFIT A</v>
          </cell>
          <cell r="P1035" t="str">
            <v>PT. LIVIA MANDIRI SEJATI</v>
          </cell>
          <cell r="Q1035" t="str">
            <v>PT. LIVIA MANDIRI SEJATI</v>
          </cell>
          <cell r="R1035" t="str">
            <v>PALLET RENT DOUBLE FACE</v>
          </cell>
          <cell r="S1035" t="str">
            <v>8276895378</v>
          </cell>
        </row>
        <row r="1036">
          <cell r="L1036">
            <v>5042298777</v>
          </cell>
          <cell r="M1036" t="str">
            <v>74553</v>
          </cell>
          <cell r="N1036" t="str">
            <v>S21102803651</v>
          </cell>
          <cell r="O1036" t="str">
            <v>YPS/N8511UV/AGUS T</v>
          </cell>
          <cell r="P1036" t="str">
            <v>PT. LIVIA MANDIRI SEJATI</v>
          </cell>
          <cell r="Q1036" t="str">
            <v>PT. LIVIA MANDIRI SEJATI</v>
          </cell>
          <cell r="R1036" t="str">
            <v>1500ML AQUA LOCAL 1X12</v>
          </cell>
          <cell r="S1036" t="str">
            <v>8276895378</v>
          </cell>
        </row>
        <row r="1037">
          <cell r="L1037">
            <v>5042298777</v>
          </cell>
          <cell r="M1037" t="str">
            <v>10169749</v>
          </cell>
          <cell r="N1037" t="str">
            <v>S21102803651</v>
          </cell>
          <cell r="O1037" t="str">
            <v>YPS/N8511UV/AGUS T</v>
          </cell>
          <cell r="P1037" t="str">
            <v>PT. LIVIA MANDIRI SEJATI</v>
          </cell>
          <cell r="Q1037" t="str">
            <v>PT. LIVIA MANDIRI SEJATI</v>
          </cell>
          <cell r="R1037" t="str">
            <v>PALLET RENT DOUBLE FACE</v>
          </cell>
          <cell r="S1037" t="str">
            <v>8276895378</v>
          </cell>
        </row>
        <row r="1038">
          <cell r="L1038">
            <v>5042293658</v>
          </cell>
          <cell r="M1038" t="str">
            <v>74553</v>
          </cell>
          <cell r="N1038" t="str">
            <v>S21102803652</v>
          </cell>
          <cell r="O1038" t="str">
            <v>YPS/N8576UV/EKO J</v>
          </cell>
          <cell r="P1038" t="str">
            <v>PT. LIVIA MANDIRI SEJATI</v>
          </cell>
          <cell r="Q1038" t="str">
            <v>PT. LIVIA MANDIRI SEJATI</v>
          </cell>
          <cell r="R1038" t="str">
            <v>1500ML AQUA LOCAL 1X12</v>
          </cell>
          <cell r="S1038" t="str">
            <v>8276895378</v>
          </cell>
        </row>
        <row r="1039">
          <cell r="L1039">
            <v>5042293658</v>
          </cell>
          <cell r="M1039" t="str">
            <v>10169749</v>
          </cell>
          <cell r="N1039" t="str">
            <v>S21102803652</v>
          </cell>
          <cell r="O1039" t="str">
            <v>YPS/N8576UV/EKO J</v>
          </cell>
          <cell r="P1039" t="str">
            <v>PT. LIVIA MANDIRI SEJATI</v>
          </cell>
          <cell r="Q1039" t="str">
            <v>PT. LIVIA MANDIRI SEJATI</v>
          </cell>
          <cell r="R1039" t="str">
            <v>PALLET RENT DOUBLE FACE</v>
          </cell>
          <cell r="S1039" t="str">
            <v>8276895378</v>
          </cell>
        </row>
        <row r="1040">
          <cell r="L1040">
            <v>5042278940</v>
          </cell>
          <cell r="M1040" t="str">
            <v>74553</v>
          </cell>
          <cell r="N1040" t="str">
            <v>S21102803657</v>
          </cell>
          <cell r="O1040" t="str">
            <v>YPS/N8565UV/BAMBANG</v>
          </cell>
          <cell r="P1040" t="str">
            <v>PT. LIVIA MANDIRI SEJATI</v>
          </cell>
          <cell r="Q1040" t="str">
            <v>PT. LIVIA MANDIRI SEJATI</v>
          </cell>
          <cell r="R1040" t="str">
            <v>1500ML AQUA LOCAL 1X12</v>
          </cell>
          <cell r="S1040" t="str">
            <v>8276895378</v>
          </cell>
        </row>
        <row r="1041">
          <cell r="L1041">
            <v>5042278940</v>
          </cell>
          <cell r="M1041" t="str">
            <v>10169749</v>
          </cell>
          <cell r="N1041" t="str">
            <v>S21102803657</v>
          </cell>
          <cell r="O1041" t="str">
            <v>YPS/N8565UV/BAMBANG</v>
          </cell>
          <cell r="P1041" t="str">
            <v>PT. LIVIA MANDIRI SEJATI</v>
          </cell>
          <cell r="Q1041" t="str">
            <v>PT. LIVIA MANDIRI SEJATI</v>
          </cell>
          <cell r="R1041" t="str">
            <v>PALLET RENT DOUBLE FACE</v>
          </cell>
          <cell r="S1041" t="str">
            <v>8276895378</v>
          </cell>
        </row>
        <row r="1042">
          <cell r="L1042">
            <v>5042286845</v>
          </cell>
          <cell r="M1042" t="str">
            <v>74553</v>
          </cell>
          <cell r="N1042" t="str">
            <v>S21102803655</v>
          </cell>
          <cell r="O1042" t="str">
            <v>YPS/L8223UT/SUFYAN</v>
          </cell>
          <cell r="P1042" t="str">
            <v>PT. LIVIA MANDIRI SEJATI</v>
          </cell>
          <cell r="Q1042" t="str">
            <v>PT. LIVIA MANDIRI SEJATI</v>
          </cell>
          <cell r="R1042" t="str">
            <v>1500ML AQUA LOCAL 1X12</v>
          </cell>
          <cell r="S1042" t="str">
            <v>8276895378</v>
          </cell>
        </row>
        <row r="1043">
          <cell r="L1043">
            <v>5042286845</v>
          </cell>
          <cell r="M1043" t="str">
            <v>10169749</v>
          </cell>
          <cell r="N1043" t="str">
            <v>S21102803655</v>
          </cell>
          <cell r="O1043" t="str">
            <v>YPS/L8223UT/SUFYAN</v>
          </cell>
          <cell r="P1043" t="str">
            <v>PT. LIVIA MANDIRI SEJATI</v>
          </cell>
          <cell r="Q1043" t="str">
            <v>PT. LIVIA MANDIRI SEJATI</v>
          </cell>
          <cell r="R1043" t="str">
            <v>PALLET RENT DOUBLE FACE</v>
          </cell>
          <cell r="S1043" t="str">
            <v>8276895378</v>
          </cell>
        </row>
        <row r="1044">
          <cell r="L1044">
            <v>5042305545</v>
          </cell>
          <cell r="M1044" t="str">
            <v>74553</v>
          </cell>
          <cell r="N1044" t="str">
            <v>S21102803650</v>
          </cell>
          <cell r="O1044" t="str">
            <v>YPS/N8574UV/EKO P</v>
          </cell>
          <cell r="P1044" t="str">
            <v>PT. LIVIA MANDIRI SEJATI</v>
          </cell>
          <cell r="Q1044" t="str">
            <v>PT. LIVIA MANDIRI SEJATI</v>
          </cell>
          <cell r="R1044" t="str">
            <v>1500ML AQUA LOCAL 1X12</v>
          </cell>
          <cell r="S1044" t="str">
            <v>8276895378</v>
          </cell>
        </row>
        <row r="1045">
          <cell r="L1045">
            <v>5042305545</v>
          </cell>
          <cell r="M1045" t="str">
            <v>10169749</v>
          </cell>
          <cell r="N1045" t="str">
            <v>S21102803650</v>
          </cell>
          <cell r="O1045" t="str">
            <v>YPS/N8574UV/EKO P</v>
          </cell>
          <cell r="P1045" t="str">
            <v>PT. LIVIA MANDIRI SEJATI</v>
          </cell>
          <cell r="Q1045" t="str">
            <v>PT. LIVIA MANDIRI SEJATI</v>
          </cell>
          <cell r="R1045" t="str">
            <v>PALLET RENT DOUBLE FACE</v>
          </cell>
          <cell r="S1045" t="str">
            <v>8276895378</v>
          </cell>
        </row>
        <row r="1046">
          <cell r="L1046">
            <v>5042270053</v>
          </cell>
          <cell r="M1046" t="str">
            <v>74553</v>
          </cell>
          <cell r="N1046" t="str">
            <v>S21102803665</v>
          </cell>
          <cell r="O1046" t="str">
            <v>YPS/N8574UV/EKO P</v>
          </cell>
          <cell r="P1046" t="str">
            <v>PT. LIVIA MANDIRI SEJATI</v>
          </cell>
          <cell r="Q1046" t="str">
            <v>PT. LIVIA MANDIRI SEJATI</v>
          </cell>
          <cell r="R1046" t="str">
            <v>1500ML AQUA LOCAL 1X12</v>
          </cell>
          <cell r="S1046" t="str">
            <v>8276895378</v>
          </cell>
        </row>
        <row r="1047">
          <cell r="L1047">
            <v>5042270053</v>
          </cell>
          <cell r="M1047" t="str">
            <v>10169749</v>
          </cell>
          <cell r="N1047" t="str">
            <v>S21102803665</v>
          </cell>
          <cell r="O1047" t="str">
            <v>YPS/N8574UV/EKO P</v>
          </cell>
          <cell r="P1047" t="str">
            <v>PT. LIVIA MANDIRI SEJATI</v>
          </cell>
          <cell r="Q1047" t="str">
            <v>PT. LIVIA MANDIRI SEJATI</v>
          </cell>
          <cell r="R1047" t="str">
            <v>PALLET RENT DOUBLE FACE</v>
          </cell>
          <cell r="S1047" t="str">
            <v>8276895378</v>
          </cell>
        </row>
        <row r="1048">
          <cell r="L1048">
            <v>5042285804</v>
          </cell>
          <cell r="M1048" t="str">
            <v>74553</v>
          </cell>
          <cell r="N1048" t="str">
            <v>S21102803658</v>
          </cell>
          <cell r="O1048" t="str">
            <v>YPS/N8503UV/ZAINUL A</v>
          </cell>
          <cell r="P1048" t="str">
            <v>PT. LIVIA MANDIRI SEJATI</v>
          </cell>
          <cell r="Q1048" t="str">
            <v>PT. LIVIA MANDIRI SEJATI</v>
          </cell>
          <cell r="R1048" t="str">
            <v>1500ML AQUA LOCAL 1X12</v>
          </cell>
          <cell r="S1048" t="str">
            <v>8276895378</v>
          </cell>
        </row>
        <row r="1049">
          <cell r="L1049">
            <v>5042285804</v>
          </cell>
          <cell r="M1049" t="str">
            <v>10169749</v>
          </cell>
          <cell r="N1049" t="str">
            <v>S21102803658</v>
          </cell>
          <cell r="O1049" t="str">
            <v>YPS/N8503UV/ZAINUL A</v>
          </cell>
          <cell r="P1049" t="str">
            <v>PT. LIVIA MANDIRI SEJATI</v>
          </cell>
          <cell r="Q1049" t="str">
            <v>PT. LIVIA MANDIRI SEJATI</v>
          </cell>
          <cell r="R1049" t="str">
            <v>PALLET RENT DOUBLE FACE</v>
          </cell>
          <cell r="S1049" t="str">
            <v>8276895378</v>
          </cell>
        </row>
        <row r="1050">
          <cell r="L1050">
            <v>5042226239</v>
          </cell>
          <cell r="M1050" t="str">
            <v>74553</v>
          </cell>
          <cell r="N1050" t="str">
            <v>S21102803661</v>
          </cell>
          <cell r="O1050" t="str">
            <v>YPS/L9694UY/NUR ALI</v>
          </cell>
          <cell r="P1050" t="str">
            <v>PT. LIVIA MANDIRI SEJATI</v>
          </cell>
          <cell r="Q1050" t="str">
            <v>PT. LIVIA MANDIRI SEJATI</v>
          </cell>
          <cell r="R1050" t="str">
            <v>1500ML AQUA LOCAL 1X12</v>
          </cell>
          <cell r="S1050" t="str">
            <v>8276895378</v>
          </cell>
        </row>
        <row r="1051">
          <cell r="L1051">
            <v>5042226239</v>
          </cell>
          <cell r="M1051" t="str">
            <v>10169749</v>
          </cell>
          <cell r="N1051" t="str">
            <v>S21102803661</v>
          </cell>
          <cell r="O1051" t="str">
            <v>YPS/L9694UY/NUR ALI</v>
          </cell>
          <cell r="P1051" t="str">
            <v>PT. LIVIA MANDIRI SEJATI</v>
          </cell>
          <cell r="Q1051" t="str">
            <v>PT. LIVIA MANDIRI SEJATI</v>
          </cell>
          <cell r="R1051" t="str">
            <v>PALLET RENT DOUBLE FACE</v>
          </cell>
          <cell r="S1051" t="str">
            <v>8276895378</v>
          </cell>
        </row>
        <row r="1052">
          <cell r="L1052">
            <v>5042294032</v>
          </cell>
          <cell r="M1052" t="str">
            <v>74553</v>
          </cell>
          <cell r="N1052" t="str">
            <v>S21102803654</v>
          </cell>
          <cell r="O1052" t="str">
            <v>YPS/N9935UW/SUDARSON</v>
          </cell>
          <cell r="P1052" t="str">
            <v>PT. LIVIA MANDIRI SEJATI</v>
          </cell>
          <cell r="Q1052" t="str">
            <v>PT. LIVIA MANDIRI SEJATI</v>
          </cell>
          <cell r="R1052" t="str">
            <v>1500ML AQUA LOCAL 1X12</v>
          </cell>
          <cell r="S1052" t="str">
            <v>8276895378</v>
          </cell>
        </row>
        <row r="1053">
          <cell r="L1053">
            <v>5042294032</v>
          </cell>
          <cell r="M1053" t="str">
            <v>10169749</v>
          </cell>
          <cell r="N1053" t="str">
            <v>S21102803654</v>
          </cell>
          <cell r="O1053" t="str">
            <v>YPS/N9935UW/SUDARSON</v>
          </cell>
          <cell r="P1053" t="str">
            <v>PT. LIVIA MANDIRI SEJATI</v>
          </cell>
          <cell r="Q1053" t="str">
            <v>PT. LIVIA MANDIRI SEJATI</v>
          </cell>
          <cell r="R1053" t="str">
            <v>PALLET RENT DOUBLE FACE</v>
          </cell>
          <cell r="S1053" t="str">
            <v>8276895378</v>
          </cell>
        </row>
        <row r="1054">
          <cell r="L1054">
            <v>5042265585</v>
          </cell>
          <cell r="M1054" t="str">
            <v>74553</v>
          </cell>
          <cell r="N1054" t="str">
            <v>S21102803663</v>
          </cell>
          <cell r="O1054" t="str">
            <v>YPS/N8653UW/KHOIRUL</v>
          </cell>
          <cell r="P1054" t="str">
            <v>PT. LIVIA MANDIRI SEJATI</v>
          </cell>
          <cell r="Q1054" t="str">
            <v>PT. LIVIA MANDIRI SEJATI</v>
          </cell>
          <cell r="R1054" t="str">
            <v>1500ML AQUA LOCAL 1X12</v>
          </cell>
          <cell r="S1054" t="str">
            <v>8276895378</v>
          </cell>
        </row>
        <row r="1055">
          <cell r="L1055">
            <v>5042265585</v>
          </cell>
          <cell r="M1055" t="str">
            <v>10169749</v>
          </cell>
          <cell r="N1055" t="str">
            <v>S21102803663</v>
          </cell>
          <cell r="O1055" t="str">
            <v>YPS/N8653UW/KHOIRUL</v>
          </cell>
          <cell r="P1055" t="str">
            <v>PT. LIVIA MANDIRI SEJATI</v>
          </cell>
          <cell r="Q1055" t="str">
            <v>PT. LIVIA MANDIRI SEJATI</v>
          </cell>
          <cell r="R1055" t="str">
            <v>PALLET RENT DOUBLE FACE</v>
          </cell>
          <cell r="S1055" t="str">
            <v>8276895378</v>
          </cell>
        </row>
        <row r="1056">
          <cell r="L1056">
            <v>5042265836</v>
          </cell>
          <cell r="M1056" t="str">
            <v>74553</v>
          </cell>
          <cell r="N1056" t="str">
            <v>S21102803664</v>
          </cell>
          <cell r="O1056" t="str">
            <v>YPS/N9961UW/NOVAN</v>
          </cell>
          <cell r="P1056" t="str">
            <v>PT. LIVIA MANDIRI SEJATI</v>
          </cell>
          <cell r="Q1056" t="str">
            <v>PT. LIVIA MANDIRI SEJATI</v>
          </cell>
          <cell r="R1056" t="str">
            <v>1500ML AQUA LOCAL 1X12</v>
          </cell>
          <cell r="S1056" t="str">
            <v>8276895378</v>
          </cell>
        </row>
        <row r="1057">
          <cell r="L1057">
            <v>5042265836</v>
          </cell>
          <cell r="M1057" t="str">
            <v>10169749</v>
          </cell>
          <cell r="N1057" t="str">
            <v>S21102803664</v>
          </cell>
          <cell r="O1057" t="str">
            <v>YPS/N9961UW/NOVAN</v>
          </cell>
          <cell r="P1057" t="str">
            <v>PT. LIVIA MANDIRI SEJATI</v>
          </cell>
          <cell r="Q1057" t="str">
            <v>PT. LIVIA MANDIRI SEJATI</v>
          </cell>
          <cell r="R1057" t="str">
            <v>PALLET RENT DOUBLE FACE</v>
          </cell>
          <cell r="S1057" t="str">
            <v>8276895378</v>
          </cell>
        </row>
        <row r="1058">
          <cell r="L1058">
            <v>5042275392</v>
          </cell>
          <cell r="M1058" t="str">
            <v>74553</v>
          </cell>
          <cell r="N1058" t="str">
            <v>S21102803660</v>
          </cell>
          <cell r="O1058" t="str">
            <v>YPS/N8165UV/SUMARYON</v>
          </cell>
          <cell r="P1058" t="str">
            <v>PT. LIVIA MANDIRI SEJATI</v>
          </cell>
          <cell r="Q1058" t="str">
            <v>PT. LIVIA MANDIRI SEJATI</v>
          </cell>
          <cell r="R1058" t="str">
            <v>1500ML AQUA LOCAL 1X12</v>
          </cell>
          <cell r="S1058" t="str">
            <v>8276895378</v>
          </cell>
        </row>
        <row r="1059">
          <cell r="L1059">
            <v>5042275392</v>
          </cell>
          <cell r="M1059" t="str">
            <v>10169749</v>
          </cell>
          <cell r="N1059" t="str">
            <v>S21102803660</v>
          </cell>
          <cell r="O1059" t="str">
            <v>YPS/N8165UV/SUMARYON</v>
          </cell>
          <cell r="P1059" t="str">
            <v>PT. LIVIA MANDIRI SEJATI</v>
          </cell>
          <cell r="Q1059" t="str">
            <v>PT. LIVIA MANDIRI SEJATI</v>
          </cell>
          <cell r="R1059" t="str">
            <v>PALLET RENT DOUBLE FACE</v>
          </cell>
          <cell r="S1059" t="str">
            <v>8276895378</v>
          </cell>
        </row>
        <row r="1060">
          <cell r="L1060">
            <v>5042271381</v>
          </cell>
          <cell r="M1060" t="str">
            <v>74553</v>
          </cell>
          <cell r="N1060" t="str">
            <v>S21102803662</v>
          </cell>
          <cell r="O1060" t="str">
            <v>YPS/N8615UW/FATCHUR</v>
          </cell>
          <cell r="P1060" t="str">
            <v>PT. LIVIA MANDIRI SEJATI</v>
          </cell>
          <cell r="Q1060" t="str">
            <v>PT. LIVIA MANDIRI SEJATI</v>
          </cell>
          <cell r="R1060" t="str">
            <v>1500ML AQUA LOCAL 1X12</v>
          </cell>
          <cell r="S1060" t="str">
            <v>8276895378</v>
          </cell>
        </row>
        <row r="1061">
          <cell r="L1061">
            <v>5042271381</v>
          </cell>
          <cell r="M1061" t="str">
            <v>10169749</v>
          </cell>
          <cell r="N1061" t="str">
            <v>S21102803662</v>
          </cell>
          <cell r="O1061" t="str">
            <v>YPS/N8615UW/FATCHUR</v>
          </cell>
          <cell r="P1061" t="str">
            <v>PT. LIVIA MANDIRI SEJATI</v>
          </cell>
          <cell r="Q1061" t="str">
            <v>PT. LIVIA MANDIRI SEJATI</v>
          </cell>
          <cell r="R1061" t="str">
            <v>PALLET RENT DOUBLE FACE</v>
          </cell>
          <cell r="S1061" t="str">
            <v>8276895378</v>
          </cell>
        </row>
        <row r="1062">
          <cell r="L1062">
            <v>5042289117</v>
          </cell>
          <cell r="M1062" t="str">
            <v>74553</v>
          </cell>
          <cell r="N1062" t="str">
            <v>S21102803653</v>
          </cell>
          <cell r="O1062" t="str">
            <v>YPS/N8876UV/RISWANTO</v>
          </cell>
          <cell r="P1062" t="str">
            <v>PT. LIVIA MANDIRI SEJATI</v>
          </cell>
          <cell r="Q1062" t="str">
            <v>PT. LIVIA MANDIRI SEJATI</v>
          </cell>
          <cell r="R1062" t="str">
            <v>1500ML AQUA LOCAL 1X12</v>
          </cell>
          <cell r="S1062" t="str">
            <v>8276895378</v>
          </cell>
        </row>
        <row r="1063">
          <cell r="L1063">
            <v>5042289117</v>
          </cell>
          <cell r="M1063" t="str">
            <v>10169749</v>
          </cell>
          <cell r="N1063" t="str">
            <v>S21102803653</v>
          </cell>
          <cell r="O1063" t="str">
            <v>YPS/N8876UV/RISWANTO</v>
          </cell>
          <cell r="P1063" t="str">
            <v>PT. LIVIA MANDIRI SEJATI</v>
          </cell>
          <cell r="Q1063" t="str">
            <v>PT. LIVIA MANDIRI SEJATI</v>
          </cell>
          <cell r="R1063" t="str">
            <v>PALLET RENT DOUBLE FACE</v>
          </cell>
          <cell r="S1063" t="str">
            <v>8276895378</v>
          </cell>
        </row>
        <row r="1064">
          <cell r="L1064">
            <v>5042280807</v>
          </cell>
          <cell r="M1064" t="str">
            <v>74553</v>
          </cell>
          <cell r="N1064" t="str">
            <v>S21102803656</v>
          </cell>
          <cell r="O1064" t="str">
            <v>YPS/L8983UU/ARIF</v>
          </cell>
          <cell r="P1064" t="str">
            <v>PT. LIVIA MANDIRI SEJATI</v>
          </cell>
          <cell r="Q1064" t="str">
            <v>PT. LIVIA MANDIRI SEJATI</v>
          </cell>
          <cell r="R1064" t="str">
            <v>1500ML AQUA LOCAL 1X12</v>
          </cell>
          <cell r="S1064" t="str">
            <v>8276895378</v>
          </cell>
        </row>
        <row r="1065">
          <cell r="L1065">
            <v>5042280807</v>
          </cell>
          <cell r="M1065" t="str">
            <v>10169749</v>
          </cell>
          <cell r="N1065" t="str">
            <v>S21102803656</v>
          </cell>
          <cell r="O1065" t="str">
            <v>YPS/L8983UU/ARIF</v>
          </cell>
          <cell r="P1065" t="str">
            <v>PT. LIVIA MANDIRI SEJATI</v>
          </cell>
          <cell r="Q1065" t="str">
            <v>PT. LIVIA MANDIRI SEJATI</v>
          </cell>
          <cell r="R1065" t="str">
            <v>PALLET RENT DOUBLE FACE</v>
          </cell>
          <cell r="S1065" t="str">
            <v>8276895378</v>
          </cell>
        </row>
        <row r="1066">
          <cell r="L1066">
            <v>5042255148</v>
          </cell>
          <cell r="M1066" t="str">
            <v>74553</v>
          </cell>
          <cell r="N1066" t="str">
            <v>S21102803669</v>
          </cell>
          <cell r="O1066" t="str">
            <v>YPS/N9931UW/JONI</v>
          </cell>
          <cell r="P1066" t="str">
            <v>PT. LIVIA MANDIRI SEJATI</v>
          </cell>
          <cell r="Q1066" t="str">
            <v>PT. LIVIA MANDIRI SEJATI</v>
          </cell>
          <cell r="R1066" t="str">
            <v>1500ML AQUA LOCAL 1X12</v>
          </cell>
          <cell r="S1066" t="str">
            <v>8276895378</v>
          </cell>
        </row>
        <row r="1067">
          <cell r="L1067">
            <v>5042255148</v>
          </cell>
          <cell r="M1067" t="str">
            <v>10169749</v>
          </cell>
          <cell r="N1067" t="str">
            <v>S21102803669</v>
          </cell>
          <cell r="O1067" t="str">
            <v>YPS/N9931UW/JONI</v>
          </cell>
          <cell r="P1067" t="str">
            <v>PT. LIVIA MANDIRI SEJATI</v>
          </cell>
          <cell r="Q1067" t="str">
            <v>PT. LIVIA MANDIRI SEJATI</v>
          </cell>
          <cell r="R1067" t="str">
            <v>PALLET RENT DOUBLE FACE</v>
          </cell>
          <cell r="S1067" t="str">
            <v>8276895378</v>
          </cell>
        </row>
        <row r="1068">
          <cell r="L1068">
            <v>5042324697</v>
          </cell>
          <cell r="M1068" t="str">
            <v>10169933</v>
          </cell>
          <cell r="N1068" t="str">
            <v>S21102803701/PY/2/06</v>
          </cell>
          <cell r="O1068" t="str">
            <v>YPS/N8134UQ/SUGENG</v>
          </cell>
          <cell r="P1068" t="str">
            <v>PT. LIVIA MANDIRI SEJATI</v>
          </cell>
          <cell r="Q1068" t="str">
            <v>PT. LIVIA MANDIRI SEJATI</v>
          </cell>
          <cell r="R1068" t="str">
            <v>EMPTY BOTTLE AQUA 5 GALLON</v>
          </cell>
          <cell r="S1068" t="str">
            <v>8276895377</v>
          </cell>
        </row>
        <row r="1069">
          <cell r="L1069">
            <v>5042324697</v>
          </cell>
          <cell r="M1069" t="str">
            <v>74559</v>
          </cell>
          <cell r="N1069" t="str">
            <v>S21102803701/PY/2/06</v>
          </cell>
          <cell r="O1069" t="str">
            <v>YPS/N8134UQ/SUGENG</v>
          </cell>
          <cell r="P1069" t="str">
            <v>PT. LIVIA MANDIRI SEJATI</v>
          </cell>
          <cell r="Q1069" t="str">
            <v>PT. LIVIA MANDIRI SEJATI</v>
          </cell>
          <cell r="R1069" t="str">
            <v>5 GALLON AQUA LOCAL</v>
          </cell>
          <cell r="S1069" t="str">
            <v>8276895377</v>
          </cell>
        </row>
        <row r="1070">
          <cell r="L1070">
            <v>5042313400</v>
          </cell>
          <cell r="M1070" t="str">
            <v>10169933</v>
          </cell>
          <cell r="N1070" t="str">
            <v>S21102803728/HD/3/05</v>
          </cell>
          <cell r="O1070" t="str">
            <v>YPS/N8814UV/SAKUT</v>
          </cell>
          <cell r="P1070" t="str">
            <v>PT. LIVIA MANDIRI SEJATI</v>
          </cell>
          <cell r="Q1070" t="str">
            <v>PT. LIVIA MANDIRI SEJATI</v>
          </cell>
          <cell r="R1070" t="str">
            <v>EMPTY BOTTLE AQUA 5 GALLON</v>
          </cell>
          <cell r="S1070" t="str">
            <v>8276895377</v>
          </cell>
        </row>
        <row r="1071">
          <cell r="L1071">
            <v>5042313400</v>
          </cell>
          <cell r="M1071" t="str">
            <v>74559</v>
          </cell>
          <cell r="N1071" t="str">
            <v>S21102803728/HD/3/05</v>
          </cell>
          <cell r="O1071" t="str">
            <v>YPS/N8814UV/SAKUT</v>
          </cell>
          <cell r="P1071" t="str">
            <v>PT. LIVIA MANDIRI SEJATI</v>
          </cell>
          <cell r="Q1071" t="str">
            <v>PT. LIVIA MANDIRI SEJATI</v>
          </cell>
          <cell r="R1071" t="str">
            <v>5 GALLON AQUA LOCAL</v>
          </cell>
          <cell r="S1071" t="str">
            <v>8276895377</v>
          </cell>
        </row>
        <row r="1072">
          <cell r="L1072">
            <v>5042309548</v>
          </cell>
          <cell r="M1072" t="str">
            <v>10169743</v>
          </cell>
          <cell r="N1072" t="str">
            <v>S21102803718/AS/2/05</v>
          </cell>
          <cell r="O1072" t="str">
            <v>YPS/L9434UZ/ROZIQ</v>
          </cell>
          <cell r="P1072" t="str">
            <v>PT. LIVIA MANDIRI SEJATI</v>
          </cell>
          <cell r="Q1072" t="str">
            <v>PT. LIVIA MANDIRI SEJATI</v>
          </cell>
          <cell r="R1072" t="str">
            <v>JUG RACK</v>
          </cell>
          <cell r="S1072" t="str">
            <v>8276895377</v>
          </cell>
        </row>
        <row r="1073">
          <cell r="L1073">
            <v>5042309548</v>
          </cell>
          <cell r="M1073" t="str">
            <v>10169933</v>
          </cell>
          <cell r="N1073" t="str">
            <v>S21102803718/AS/2/05</v>
          </cell>
          <cell r="O1073" t="str">
            <v>YPS/L9434UZ/ROZIQ</v>
          </cell>
          <cell r="P1073" t="str">
            <v>PT. LIVIA MANDIRI SEJATI</v>
          </cell>
          <cell r="Q1073" t="str">
            <v>PT. LIVIA MANDIRI SEJATI</v>
          </cell>
          <cell r="R1073" t="str">
            <v>EMPTY BOTTLE AQUA 5 GALLON</v>
          </cell>
          <cell r="S1073" t="str">
            <v>8276895377</v>
          </cell>
        </row>
        <row r="1074">
          <cell r="L1074">
            <v>5042309548</v>
          </cell>
          <cell r="M1074" t="str">
            <v>74559</v>
          </cell>
          <cell r="N1074" t="str">
            <v>S21102803718/AS/2/05</v>
          </cell>
          <cell r="O1074" t="str">
            <v>YPS/L9434UZ/ROZIQ</v>
          </cell>
          <cell r="P1074" t="str">
            <v>PT. LIVIA MANDIRI SEJATI</v>
          </cell>
          <cell r="Q1074" t="str">
            <v>PT. LIVIA MANDIRI SEJATI</v>
          </cell>
          <cell r="R1074" t="str">
            <v>5 GALLON AQUA LOCAL</v>
          </cell>
          <cell r="S1074" t="str">
            <v>8276895377</v>
          </cell>
        </row>
        <row r="1075">
          <cell r="L1075">
            <v>5042299958</v>
          </cell>
          <cell r="M1075" t="str">
            <v>10169933</v>
          </cell>
          <cell r="N1075" t="str">
            <v>S21102803730/HD/2/05</v>
          </cell>
          <cell r="O1075" t="str">
            <v>YPS/L9272UF/AZIZ</v>
          </cell>
          <cell r="P1075" t="str">
            <v>PT. LIVIA MANDIRI SEJATI</v>
          </cell>
          <cell r="Q1075" t="str">
            <v>PT. LIVIA MANDIRI SEJATI</v>
          </cell>
          <cell r="R1075" t="str">
            <v>EMPTY BOTTLE AQUA 5 GALLON</v>
          </cell>
          <cell r="S1075" t="str">
            <v>8276895377</v>
          </cell>
        </row>
        <row r="1076">
          <cell r="L1076">
            <v>5042299958</v>
          </cell>
          <cell r="M1076" t="str">
            <v>74559</v>
          </cell>
          <cell r="N1076" t="str">
            <v>S21102803730/HD/2/05</v>
          </cell>
          <cell r="O1076" t="str">
            <v>YPS/L9272UF/AZIZ</v>
          </cell>
          <cell r="P1076" t="str">
            <v>PT. LIVIA MANDIRI SEJATI</v>
          </cell>
          <cell r="Q1076" t="str">
            <v>PT. LIVIA MANDIRI SEJATI</v>
          </cell>
          <cell r="R1076" t="str">
            <v>5 GALLON AQUA LOCAL</v>
          </cell>
          <cell r="S1076" t="str">
            <v>8276895377</v>
          </cell>
        </row>
        <row r="1077">
          <cell r="L1077">
            <v>5042307383</v>
          </cell>
          <cell r="M1077" t="str">
            <v>10169933</v>
          </cell>
          <cell r="N1077" t="str">
            <v>S21102803734/EF/2/05</v>
          </cell>
          <cell r="O1077" t="str">
            <v>YPS/L9167UG/YUSUF</v>
          </cell>
          <cell r="P1077" t="str">
            <v>PT. LIVIA MANDIRI SEJATI</v>
          </cell>
          <cell r="Q1077" t="str">
            <v>PT. LIVIA MANDIRI SEJATI</v>
          </cell>
          <cell r="R1077" t="str">
            <v>EMPTY BOTTLE AQUA 5 GALLON</v>
          </cell>
          <cell r="S1077" t="str">
            <v>8276895377</v>
          </cell>
        </row>
        <row r="1078">
          <cell r="L1078">
            <v>5042307383</v>
          </cell>
          <cell r="M1078" t="str">
            <v>74559</v>
          </cell>
          <cell r="N1078" t="str">
            <v>S21102803734/EF/2/05</v>
          </cell>
          <cell r="O1078" t="str">
            <v>YPS/L9167UG/YUSUF</v>
          </cell>
          <cell r="P1078" t="str">
            <v>PT. LIVIA MANDIRI SEJATI</v>
          </cell>
          <cell r="Q1078" t="str">
            <v>PT. LIVIA MANDIRI SEJATI</v>
          </cell>
          <cell r="R1078" t="str">
            <v>5 GALLON AQUA LOCAL</v>
          </cell>
          <cell r="S1078" t="str">
            <v>8276895377</v>
          </cell>
        </row>
        <row r="1079">
          <cell r="L1079">
            <v>5042308514</v>
          </cell>
          <cell r="M1079" t="str">
            <v>10169743</v>
          </cell>
          <cell r="N1079" t="str">
            <v>S21102803727/EF/2/05</v>
          </cell>
          <cell r="O1079" t="str">
            <v>YPS/N8796UV/DARYANTO</v>
          </cell>
          <cell r="P1079" t="str">
            <v>PT. LIVIA MANDIRI SEJATI</v>
          </cell>
          <cell r="Q1079" t="str">
            <v>PT. LIVIA MANDIRI SEJATI</v>
          </cell>
          <cell r="R1079" t="str">
            <v>JUG RACK</v>
          </cell>
          <cell r="S1079" t="str">
            <v>8276895377</v>
          </cell>
        </row>
        <row r="1080">
          <cell r="L1080">
            <v>5042308514</v>
          </cell>
          <cell r="M1080" t="str">
            <v>10169933</v>
          </cell>
          <cell r="N1080" t="str">
            <v>S21102803727/EF/2/05</v>
          </cell>
          <cell r="O1080" t="str">
            <v>YPS/N8796UV/DARYANTO</v>
          </cell>
          <cell r="P1080" t="str">
            <v>PT. LIVIA MANDIRI SEJATI</v>
          </cell>
          <cell r="Q1080" t="str">
            <v>PT. LIVIA MANDIRI SEJATI</v>
          </cell>
          <cell r="R1080" t="str">
            <v>EMPTY BOTTLE AQUA 5 GALLON</v>
          </cell>
          <cell r="S1080" t="str">
            <v>8276895377</v>
          </cell>
        </row>
        <row r="1081">
          <cell r="L1081">
            <v>5042308514</v>
          </cell>
          <cell r="M1081" t="str">
            <v>74559</v>
          </cell>
          <cell r="N1081" t="str">
            <v>S21102803727/EF/2/05</v>
          </cell>
          <cell r="O1081" t="str">
            <v>YPS/N8796UV/DARYANTO</v>
          </cell>
          <cell r="P1081" t="str">
            <v>PT. LIVIA MANDIRI SEJATI</v>
          </cell>
          <cell r="Q1081" t="str">
            <v>PT. LIVIA MANDIRI SEJATI</v>
          </cell>
          <cell r="R1081" t="str">
            <v>5 GALLON AQUA LOCAL</v>
          </cell>
          <cell r="S1081" t="str">
            <v>8276895377</v>
          </cell>
        </row>
        <row r="1082">
          <cell r="L1082">
            <v>5042312846</v>
          </cell>
          <cell r="M1082" t="str">
            <v>10169743</v>
          </cell>
          <cell r="N1082" t="str">
            <v>S21102803725/PY/3/05</v>
          </cell>
          <cell r="O1082" t="str">
            <v>YPS/N8548UI/ARIF</v>
          </cell>
          <cell r="P1082" t="str">
            <v>PT. LIVIA MANDIRI SEJATI</v>
          </cell>
          <cell r="Q1082" t="str">
            <v>PT. LIVIA MANDIRI SEJATI</v>
          </cell>
          <cell r="R1082" t="str">
            <v>JUG RACK</v>
          </cell>
          <cell r="S1082" t="str">
            <v>8276895377</v>
          </cell>
        </row>
        <row r="1083">
          <cell r="L1083">
            <v>5042312846</v>
          </cell>
          <cell r="M1083" t="str">
            <v>10169933</v>
          </cell>
          <cell r="N1083" t="str">
            <v>S21102803725/PY/3/05</v>
          </cell>
          <cell r="O1083" t="str">
            <v>YPS/N8548UI/ARIF</v>
          </cell>
          <cell r="P1083" t="str">
            <v>PT. LIVIA MANDIRI SEJATI</v>
          </cell>
          <cell r="Q1083" t="str">
            <v>PT. LIVIA MANDIRI SEJATI</v>
          </cell>
          <cell r="R1083" t="str">
            <v>EMPTY BOTTLE AQUA 5 GALLON</v>
          </cell>
          <cell r="S1083" t="str">
            <v>8276895377</v>
          </cell>
        </row>
        <row r="1084">
          <cell r="L1084">
            <v>5042312846</v>
          </cell>
          <cell r="M1084" t="str">
            <v>74559</v>
          </cell>
          <cell r="N1084" t="str">
            <v>S21102803725/PY/3/05</v>
          </cell>
          <cell r="O1084" t="str">
            <v>YPS/N8548UI/ARIF</v>
          </cell>
          <cell r="P1084" t="str">
            <v>PT. LIVIA MANDIRI SEJATI</v>
          </cell>
          <cell r="Q1084" t="str">
            <v>PT. LIVIA MANDIRI SEJATI</v>
          </cell>
          <cell r="R1084" t="str">
            <v>5 GALLON AQUA LOCAL</v>
          </cell>
          <cell r="S1084" t="str">
            <v>8276895377</v>
          </cell>
        </row>
        <row r="1085">
          <cell r="L1085">
            <v>5042311186</v>
          </cell>
          <cell r="M1085" t="str">
            <v>10169933</v>
          </cell>
          <cell r="N1085" t="str">
            <v>S21102803726/PY/3/05</v>
          </cell>
          <cell r="O1085" t="str">
            <v>YPS/N8390UN/ALDY</v>
          </cell>
          <cell r="P1085" t="str">
            <v>PT. LIVIA MANDIRI SEJATI</v>
          </cell>
          <cell r="Q1085" t="str">
            <v>PT. LIVIA MANDIRI SEJATI</v>
          </cell>
          <cell r="R1085" t="str">
            <v>EMPTY BOTTLE AQUA 5 GALLON</v>
          </cell>
          <cell r="S1085" t="str">
            <v>8276895377</v>
          </cell>
        </row>
        <row r="1086">
          <cell r="L1086">
            <v>5042311186</v>
          </cell>
          <cell r="M1086" t="str">
            <v>74559</v>
          </cell>
          <cell r="N1086" t="str">
            <v>S21102803726/PY/3/05</v>
          </cell>
          <cell r="O1086" t="str">
            <v>YPS/N8390UN/ALDY</v>
          </cell>
          <cell r="P1086" t="str">
            <v>PT. LIVIA MANDIRI SEJATI</v>
          </cell>
          <cell r="Q1086" t="str">
            <v>PT. LIVIA MANDIRI SEJATI</v>
          </cell>
          <cell r="R1086" t="str">
            <v>5 GALLON AQUA LOCAL</v>
          </cell>
          <cell r="S1086" t="str">
            <v>8276895377</v>
          </cell>
        </row>
        <row r="1087">
          <cell r="L1087">
            <v>5042308810</v>
          </cell>
          <cell r="M1087" t="str">
            <v>10169933</v>
          </cell>
          <cell r="N1087" t="str">
            <v>S21102803723/EF/2/05</v>
          </cell>
          <cell r="O1087" t="str">
            <v>YPS/N9611UR/IBRAHIM</v>
          </cell>
          <cell r="P1087" t="str">
            <v>PT. LIVIA MANDIRI SEJATI</v>
          </cell>
          <cell r="Q1087" t="str">
            <v>PT. LIVIA MANDIRI SEJATI</v>
          </cell>
          <cell r="R1087" t="str">
            <v>EMPTY BOTTLE AQUA 5 GALLON</v>
          </cell>
          <cell r="S1087" t="str">
            <v>8276895377</v>
          </cell>
        </row>
        <row r="1088">
          <cell r="L1088">
            <v>5042308810</v>
          </cell>
          <cell r="M1088" t="str">
            <v>74559</v>
          </cell>
          <cell r="N1088" t="str">
            <v>S21102803723/EF/2/05</v>
          </cell>
          <cell r="O1088" t="str">
            <v>YPS/N9611UR/IBRAHIM</v>
          </cell>
          <cell r="P1088" t="str">
            <v>PT. LIVIA MANDIRI SEJATI</v>
          </cell>
          <cell r="Q1088" t="str">
            <v>PT. LIVIA MANDIRI SEJATI</v>
          </cell>
          <cell r="R1088" t="str">
            <v>5 GALLON AQUA LOCAL</v>
          </cell>
          <cell r="S1088" t="str">
            <v>8276895377</v>
          </cell>
        </row>
        <row r="1089">
          <cell r="L1089">
            <v>5042304094</v>
          </cell>
          <cell r="M1089" t="str">
            <v>10169743</v>
          </cell>
          <cell r="N1089" t="str">
            <v>S21102803722/HD/2/05</v>
          </cell>
          <cell r="O1089" t="str">
            <v>YPS/L8177UT/AGUS S</v>
          </cell>
          <cell r="P1089" t="str">
            <v>PT. LIVIA MANDIRI SEJATI</v>
          </cell>
          <cell r="Q1089" t="str">
            <v>PT. LIVIA MANDIRI SEJATI</v>
          </cell>
          <cell r="R1089" t="str">
            <v>JUG RACK</v>
          </cell>
          <cell r="S1089" t="str">
            <v>8276895377</v>
          </cell>
        </row>
        <row r="1090">
          <cell r="L1090">
            <v>5042304094</v>
          </cell>
          <cell r="M1090" t="str">
            <v>10169933</v>
          </cell>
          <cell r="N1090" t="str">
            <v>S21102803722/HD/2/05</v>
          </cell>
          <cell r="O1090" t="str">
            <v>YPS/L8177UT/AGUS S</v>
          </cell>
          <cell r="P1090" t="str">
            <v>PT. LIVIA MANDIRI SEJATI</v>
          </cell>
          <cell r="Q1090" t="str">
            <v>PT. LIVIA MANDIRI SEJATI</v>
          </cell>
          <cell r="R1090" t="str">
            <v>EMPTY BOTTLE AQUA 5 GALLON</v>
          </cell>
          <cell r="S1090" t="str">
            <v>8276895377</v>
          </cell>
        </row>
        <row r="1091">
          <cell r="L1091">
            <v>5042304094</v>
          </cell>
          <cell r="M1091" t="str">
            <v>74559</v>
          </cell>
          <cell r="N1091" t="str">
            <v>S21102803722/HD/2/05</v>
          </cell>
          <cell r="O1091" t="str">
            <v>YPS/L8177UT/AGUS S</v>
          </cell>
          <cell r="P1091" t="str">
            <v>PT. LIVIA MANDIRI SEJATI</v>
          </cell>
          <cell r="Q1091" t="str">
            <v>PT. LIVIA MANDIRI SEJATI</v>
          </cell>
          <cell r="R1091" t="str">
            <v>5 GALLON AQUA LOCAL</v>
          </cell>
          <cell r="S1091" t="str">
            <v>8276895377</v>
          </cell>
        </row>
        <row r="1092">
          <cell r="L1092">
            <v>5042308375</v>
          </cell>
          <cell r="M1092" t="str">
            <v>10169933</v>
          </cell>
          <cell r="N1092" t="str">
            <v>S21102803716/PY/3/05</v>
          </cell>
          <cell r="O1092" t="str">
            <v>YPS/N7906UQ/MASKUR</v>
          </cell>
          <cell r="P1092" t="str">
            <v>PT. LIVIA MANDIRI SEJATI</v>
          </cell>
          <cell r="Q1092" t="str">
            <v>PT. LIVIA MANDIRI SEJATI</v>
          </cell>
          <cell r="R1092" t="str">
            <v>EMPTY BOTTLE AQUA 5 GALLON</v>
          </cell>
          <cell r="S1092" t="str">
            <v>8276895377</v>
          </cell>
        </row>
        <row r="1093">
          <cell r="L1093">
            <v>5042308375</v>
          </cell>
          <cell r="M1093" t="str">
            <v>74559</v>
          </cell>
          <cell r="N1093" t="str">
            <v>S21102803716/PY/3/05</v>
          </cell>
          <cell r="O1093" t="str">
            <v>YPS/N7906UQ/MASKUR</v>
          </cell>
          <cell r="P1093" t="str">
            <v>PT. LIVIA MANDIRI SEJATI</v>
          </cell>
          <cell r="Q1093" t="str">
            <v>PT. LIVIA MANDIRI SEJATI</v>
          </cell>
          <cell r="R1093" t="str">
            <v>5 GALLON AQUA LOCAL</v>
          </cell>
          <cell r="S1093" t="str">
            <v>8276895377</v>
          </cell>
        </row>
        <row r="1094">
          <cell r="L1094">
            <v>5042241294</v>
          </cell>
          <cell r="M1094" t="str">
            <v>10169933</v>
          </cell>
          <cell r="N1094" t="str">
            <v>S21102803826/ZK/1/02</v>
          </cell>
          <cell r="O1094" t="str">
            <v>YPS/L8372UI/BASIT</v>
          </cell>
          <cell r="P1094" t="str">
            <v>PT. LIVIA MANDIRI SEJATI</v>
          </cell>
          <cell r="Q1094" t="str">
            <v>PT. LIVIA MANDIRI SEJATI</v>
          </cell>
          <cell r="R1094" t="str">
            <v>EMPTY BOTTLE AQUA 5 GALLON</v>
          </cell>
          <cell r="S1094" t="str">
            <v>8276895377</v>
          </cell>
        </row>
        <row r="1095">
          <cell r="L1095">
            <v>5042241294</v>
          </cell>
          <cell r="M1095" t="str">
            <v>74559</v>
          </cell>
          <cell r="N1095" t="str">
            <v>S21102803826/ZK/1/02</v>
          </cell>
          <cell r="O1095" t="str">
            <v>YPS/L8372UI/BASIT</v>
          </cell>
          <cell r="P1095" t="str">
            <v>PT. LIVIA MANDIRI SEJATI</v>
          </cell>
          <cell r="Q1095" t="str">
            <v>PT. LIVIA MANDIRI SEJATI</v>
          </cell>
          <cell r="R1095" t="str">
            <v>5 GALLON AQUA LOCAL</v>
          </cell>
          <cell r="S1095" t="str">
            <v>8276895377</v>
          </cell>
        </row>
        <row r="1096">
          <cell r="L1096">
            <v>5042245008</v>
          </cell>
          <cell r="M1096" t="str">
            <v>10169933</v>
          </cell>
          <cell r="N1096" t="str">
            <v>S21102803820/BK/1/02</v>
          </cell>
          <cell r="O1096" t="str">
            <v>YPS/L9352UZ/SUMANANG</v>
          </cell>
          <cell r="P1096" t="str">
            <v>PT. LIVIA MANDIRI SEJATI</v>
          </cell>
          <cell r="Q1096" t="str">
            <v>PT. LIVIA MANDIRI SEJATI</v>
          </cell>
          <cell r="R1096" t="str">
            <v>EMPTY BOTTLE AQUA 5 GALLON</v>
          </cell>
          <cell r="S1096" t="str">
            <v>8276895377</v>
          </cell>
        </row>
        <row r="1097">
          <cell r="L1097">
            <v>5042245008</v>
          </cell>
          <cell r="M1097" t="str">
            <v>74559</v>
          </cell>
          <cell r="N1097" t="str">
            <v>S21102803820/BK/1/02</v>
          </cell>
          <cell r="O1097" t="str">
            <v>YPS/L9352UZ/SUMANANG</v>
          </cell>
          <cell r="P1097" t="str">
            <v>PT. LIVIA MANDIRI SEJATI</v>
          </cell>
          <cell r="Q1097" t="str">
            <v>PT. LIVIA MANDIRI SEJATI</v>
          </cell>
          <cell r="R1097" t="str">
            <v>5 GALLON AQUA LOCAL</v>
          </cell>
          <cell r="S1097" t="str">
            <v>8276895377</v>
          </cell>
        </row>
        <row r="1098">
          <cell r="L1098">
            <v>5042237730</v>
          </cell>
          <cell r="M1098" t="str">
            <v>10169933</v>
          </cell>
          <cell r="N1098" t="str">
            <v>S21102803830/NF/2/01</v>
          </cell>
          <cell r="O1098" t="str">
            <v>YPS/N8587UV/SAIFUDIN</v>
          </cell>
          <cell r="P1098" t="str">
            <v>PT. LIVIA MANDIRI SEJATI</v>
          </cell>
          <cell r="Q1098" t="str">
            <v>PT. LIVIA MANDIRI SEJATI</v>
          </cell>
          <cell r="R1098" t="str">
            <v>EMPTY BOTTLE AQUA 5 GALLON</v>
          </cell>
          <cell r="S1098" t="str">
            <v>8276895377</v>
          </cell>
        </row>
        <row r="1099">
          <cell r="L1099">
            <v>5042237730</v>
          </cell>
          <cell r="M1099" t="str">
            <v>74559</v>
          </cell>
          <cell r="N1099" t="str">
            <v>S21102803830/NF/2/01</v>
          </cell>
          <cell r="O1099" t="str">
            <v>YPS/N8587UV/SAIFUDIN</v>
          </cell>
          <cell r="P1099" t="str">
            <v>PT. LIVIA MANDIRI SEJATI</v>
          </cell>
          <cell r="Q1099" t="str">
            <v>PT. LIVIA MANDIRI SEJATI</v>
          </cell>
          <cell r="R1099" t="str">
            <v>5 GALLON AQUA LOCAL</v>
          </cell>
          <cell r="S1099" t="str">
            <v>8276895377</v>
          </cell>
        </row>
        <row r="1100">
          <cell r="L1100">
            <v>5042237153</v>
          </cell>
          <cell r="M1100" t="str">
            <v>10169743</v>
          </cell>
          <cell r="N1100" t="str">
            <v>S21102803817/AS/2/01</v>
          </cell>
          <cell r="O1100" t="str">
            <v>YPS/N8548UV/GATOT</v>
          </cell>
          <cell r="P1100" t="str">
            <v>PT. LIVIA MANDIRI SEJATI</v>
          </cell>
          <cell r="Q1100" t="str">
            <v>PT. LIVIA MANDIRI SEJATI</v>
          </cell>
          <cell r="R1100" t="str">
            <v>JUG RACK</v>
          </cell>
          <cell r="S1100" t="str">
            <v>8276895377</v>
          </cell>
        </row>
        <row r="1101">
          <cell r="L1101">
            <v>5042237153</v>
          </cell>
          <cell r="M1101" t="str">
            <v>10169933</v>
          </cell>
          <cell r="N1101" t="str">
            <v>S21102803817/AS/2/01</v>
          </cell>
          <cell r="O1101" t="str">
            <v>YPS/N8548UV/GATOT</v>
          </cell>
          <cell r="P1101" t="str">
            <v>PT. LIVIA MANDIRI SEJATI</v>
          </cell>
          <cell r="Q1101" t="str">
            <v>PT. LIVIA MANDIRI SEJATI</v>
          </cell>
          <cell r="R1101" t="str">
            <v>EMPTY BOTTLE AQUA 5 GALLON</v>
          </cell>
          <cell r="S1101" t="str">
            <v>8276895377</v>
          </cell>
        </row>
        <row r="1102">
          <cell r="L1102">
            <v>5042237153</v>
          </cell>
          <cell r="M1102" t="str">
            <v>74559</v>
          </cell>
          <cell r="N1102" t="str">
            <v>S21102803817/AS/2/01</v>
          </cell>
          <cell r="O1102" t="str">
            <v>YPS/N8548UV/GATOT</v>
          </cell>
          <cell r="P1102" t="str">
            <v>PT. LIVIA MANDIRI SEJATI</v>
          </cell>
          <cell r="Q1102" t="str">
            <v>PT. LIVIA MANDIRI SEJATI</v>
          </cell>
          <cell r="R1102" t="str">
            <v>5 GALLON AQUA LOCAL</v>
          </cell>
          <cell r="S1102" t="str">
            <v>8276895377</v>
          </cell>
        </row>
        <row r="1103">
          <cell r="L1103">
            <v>5042165679</v>
          </cell>
          <cell r="M1103" t="str">
            <v>10169743</v>
          </cell>
          <cell r="N1103" t="str">
            <v>S21102803829/PY/3/01</v>
          </cell>
          <cell r="O1103" t="str">
            <v>YPS/L8177UT/AGUS S</v>
          </cell>
          <cell r="P1103" t="str">
            <v>PT. LIVIA MANDIRI SEJATI</v>
          </cell>
          <cell r="Q1103" t="str">
            <v>PT. LIVIA MANDIRI SEJATI</v>
          </cell>
          <cell r="R1103" t="str">
            <v>JUG RACK</v>
          </cell>
          <cell r="S1103" t="str">
            <v>8276895377</v>
          </cell>
        </row>
        <row r="1104">
          <cell r="L1104">
            <v>5042165679</v>
          </cell>
          <cell r="M1104" t="str">
            <v>10169933</v>
          </cell>
          <cell r="N1104" t="str">
            <v>S21102803829/PY/3/01</v>
          </cell>
          <cell r="O1104" t="str">
            <v>YPS/L8177UT/AGUS S</v>
          </cell>
          <cell r="P1104" t="str">
            <v>PT. LIVIA MANDIRI SEJATI</v>
          </cell>
          <cell r="Q1104" t="str">
            <v>PT. LIVIA MANDIRI SEJATI</v>
          </cell>
          <cell r="R1104" t="str">
            <v>EMPTY BOTTLE AQUA 5 GALLON</v>
          </cell>
          <cell r="S1104" t="str">
            <v>8276895377</v>
          </cell>
        </row>
        <row r="1105">
          <cell r="L1105">
            <v>5042165679</v>
          </cell>
          <cell r="M1105" t="str">
            <v>74559</v>
          </cell>
          <cell r="N1105" t="str">
            <v>S21102803829/PY/3/01</v>
          </cell>
          <cell r="O1105" t="str">
            <v>YPS/L8177UT/AGUS S</v>
          </cell>
          <cell r="P1105" t="str">
            <v>PT. LIVIA MANDIRI SEJATI</v>
          </cell>
          <cell r="Q1105" t="str">
            <v>PT. LIVIA MANDIRI SEJATI</v>
          </cell>
          <cell r="R1105" t="str">
            <v>5 GALLON AQUA LOCAL</v>
          </cell>
          <cell r="S1105" t="str">
            <v>8276895377</v>
          </cell>
        </row>
        <row r="1106">
          <cell r="L1106">
            <v>5042244219</v>
          </cell>
          <cell r="M1106" t="str">
            <v>10169933</v>
          </cell>
          <cell r="N1106" t="str">
            <v>S21102803816/ZK/1/02</v>
          </cell>
          <cell r="O1106" t="str">
            <v>YPS/N8260UW/ARIF</v>
          </cell>
          <cell r="P1106" t="str">
            <v>PT. LIVIA MANDIRI SEJATI</v>
          </cell>
          <cell r="Q1106" t="str">
            <v>PT. LIVIA MANDIRI SEJATI</v>
          </cell>
          <cell r="R1106" t="str">
            <v>EMPTY BOTTLE AQUA 5 GALLON</v>
          </cell>
          <cell r="S1106" t="str">
            <v>8276895377</v>
          </cell>
        </row>
        <row r="1107">
          <cell r="L1107">
            <v>5042244219</v>
          </cell>
          <cell r="M1107" t="str">
            <v>74559</v>
          </cell>
          <cell r="N1107" t="str">
            <v>S21102803816/ZK/1/02</v>
          </cell>
          <cell r="O1107" t="str">
            <v>YPS/N8260UW/ARIF</v>
          </cell>
          <cell r="P1107" t="str">
            <v>PT. LIVIA MANDIRI SEJATI</v>
          </cell>
          <cell r="Q1107" t="str">
            <v>PT. LIVIA MANDIRI SEJATI</v>
          </cell>
          <cell r="R1107" t="str">
            <v>5 GALLON AQUA LOCAL</v>
          </cell>
          <cell r="S1107" t="str">
            <v>8276895377</v>
          </cell>
        </row>
        <row r="1108">
          <cell r="L1108">
            <v>5042235986</v>
          </cell>
          <cell r="M1108" t="str">
            <v>10169933</v>
          </cell>
          <cell r="N1108" t="str">
            <v>S21102803822/AS/2/01</v>
          </cell>
          <cell r="O1108" t="str">
            <v>YPS/N8812UV/WAHID</v>
          </cell>
          <cell r="P1108" t="str">
            <v>PT. LIVIA MANDIRI SEJATI</v>
          </cell>
          <cell r="Q1108" t="str">
            <v>PT. LIVIA MANDIRI SEJATI</v>
          </cell>
          <cell r="R1108" t="str">
            <v>EMPTY BOTTLE AQUA 5 GALLON</v>
          </cell>
          <cell r="S1108" t="str">
            <v>8276895377</v>
          </cell>
        </row>
        <row r="1109">
          <cell r="L1109">
            <v>5042235986</v>
          </cell>
          <cell r="M1109" t="str">
            <v>74559</v>
          </cell>
          <cell r="N1109" t="str">
            <v>S21102803822/AS/2/01</v>
          </cell>
          <cell r="O1109" t="str">
            <v>YPS/N8812UV/WAHID</v>
          </cell>
          <cell r="P1109" t="str">
            <v>PT. LIVIA MANDIRI SEJATI</v>
          </cell>
          <cell r="Q1109" t="str">
            <v>PT. LIVIA MANDIRI SEJATI</v>
          </cell>
          <cell r="R1109" t="str">
            <v>5 GALLON AQUA LOCAL</v>
          </cell>
          <cell r="S1109" t="str">
            <v>8276895377</v>
          </cell>
        </row>
        <row r="1110">
          <cell r="L1110">
            <v>5042244335</v>
          </cell>
          <cell r="M1110" t="str">
            <v>10169743</v>
          </cell>
          <cell r="N1110" t="str">
            <v>S21102803823/ZK/1/02</v>
          </cell>
          <cell r="O1110" t="str">
            <v>YPS/N9515WE/ZAKARIAH</v>
          </cell>
          <cell r="P1110" t="str">
            <v>PT. LIVIA MANDIRI SEJATI</v>
          </cell>
          <cell r="Q1110" t="str">
            <v>PT. LIVIA MANDIRI SEJATI</v>
          </cell>
          <cell r="R1110" t="str">
            <v>JUG RACK</v>
          </cell>
          <cell r="S1110" t="str">
            <v>8276895377</v>
          </cell>
        </row>
        <row r="1111">
          <cell r="L1111">
            <v>5042244335</v>
          </cell>
          <cell r="M1111" t="str">
            <v>10169933</v>
          </cell>
          <cell r="N1111" t="str">
            <v>S21102803823/ZK/1/02</v>
          </cell>
          <cell r="O1111" t="str">
            <v>YPS/N9515WE/ZAKARIAH</v>
          </cell>
          <cell r="P1111" t="str">
            <v>PT. LIVIA MANDIRI SEJATI</v>
          </cell>
          <cell r="Q1111" t="str">
            <v>PT. LIVIA MANDIRI SEJATI</v>
          </cell>
          <cell r="R1111" t="str">
            <v>EMPTY BOTTLE AQUA 5 GALLON</v>
          </cell>
          <cell r="S1111" t="str">
            <v>8276895377</v>
          </cell>
        </row>
        <row r="1112">
          <cell r="L1112">
            <v>5042244335</v>
          </cell>
          <cell r="M1112" t="str">
            <v>74559</v>
          </cell>
          <cell r="N1112" t="str">
            <v>S21102803823/ZK/1/02</v>
          </cell>
          <cell r="O1112" t="str">
            <v>YPS/N9515WE/ZAKARIAH</v>
          </cell>
          <cell r="P1112" t="str">
            <v>PT. LIVIA MANDIRI SEJATI</v>
          </cell>
          <cell r="Q1112" t="str">
            <v>PT. LIVIA MANDIRI SEJATI</v>
          </cell>
          <cell r="R1112" t="str">
            <v>5 GALLON AQUA LOCAL</v>
          </cell>
          <cell r="S1112" t="str">
            <v>8276895377</v>
          </cell>
        </row>
        <row r="1113">
          <cell r="L1113">
            <v>5042238442</v>
          </cell>
          <cell r="M1113" t="str">
            <v>10169743</v>
          </cell>
          <cell r="N1113" t="str">
            <v>S21102803834/AS/2/01</v>
          </cell>
          <cell r="O1113" t="str">
            <v>YPS/N9374WE/AGUSD</v>
          </cell>
          <cell r="P1113" t="str">
            <v>PT. LIVIA MANDIRI SEJATI</v>
          </cell>
          <cell r="Q1113" t="str">
            <v>PT. LIVIA MANDIRI SEJATI</v>
          </cell>
          <cell r="R1113" t="str">
            <v>JUG RACK</v>
          </cell>
          <cell r="S1113" t="str">
            <v>8276895377</v>
          </cell>
        </row>
        <row r="1114">
          <cell r="L1114">
            <v>5042238442</v>
          </cell>
          <cell r="M1114" t="str">
            <v>10169933</v>
          </cell>
          <cell r="N1114" t="str">
            <v>S21102803834/AS/2/01</v>
          </cell>
          <cell r="O1114" t="str">
            <v>YPS/N9374WE/AGUSD</v>
          </cell>
          <cell r="P1114" t="str">
            <v>PT. LIVIA MANDIRI SEJATI</v>
          </cell>
          <cell r="Q1114" t="str">
            <v>PT. LIVIA MANDIRI SEJATI</v>
          </cell>
          <cell r="R1114" t="str">
            <v>EMPTY BOTTLE AQUA 5 GALLON</v>
          </cell>
          <cell r="S1114" t="str">
            <v>8276895377</v>
          </cell>
        </row>
        <row r="1115">
          <cell r="L1115">
            <v>5042238442</v>
          </cell>
          <cell r="M1115" t="str">
            <v>74559</v>
          </cell>
          <cell r="N1115" t="str">
            <v>S21102803834/AS/2/01</v>
          </cell>
          <cell r="O1115" t="str">
            <v>YPS/N9374WE/AGUSD</v>
          </cell>
          <cell r="P1115" t="str">
            <v>PT. LIVIA MANDIRI SEJATI</v>
          </cell>
          <cell r="Q1115" t="str">
            <v>PT. LIVIA MANDIRI SEJATI</v>
          </cell>
          <cell r="R1115" t="str">
            <v>5 GALLON AQUA LOCAL</v>
          </cell>
          <cell r="S1115" t="str">
            <v>8276895377</v>
          </cell>
        </row>
        <row r="1116">
          <cell r="L1116">
            <v>5042241927</v>
          </cell>
          <cell r="M1116" t="str">
            <v>10169743</v>
          </cell>
          <cell r="N1116" t="str">
            <v>S21102803828/HD/3/01</v>
          </cell>
          <cell r="O1116" t="str">
            <v>YPS/L8858UI/BAMBANG</v>
          </cell>
          <cell r="P1116" t="str">
            <v>PT. LIVIA MANDIRI SEJATI</v>
          </cell>
          <cell r="Q1116" t="str">
            <v>PT. LIVIA MANDIRI SEJATI</v>
          </cell>
          <cell r="R1116" t="str">
            <v>JUG RACK</v>
          </cell>
          <cell r="S1116" t="str">
            <v>8276895377</v>
          </cell>
        </row>
        <row r="1117">
          <cell r="L1117">
            <v>5042241927</v>
          </cell>
          <cell r="M1117" t="str">
            <v>10169933</v>
          </cell>
          <cell r="N1117" t="str">
            <v>S21102803828/HD/3/01</v>
          </cell>
          <cell r="O1117" t="str">
            <v>YPS/L8858UI/BAMBANG</v>
          </cell>
          <cell r="P1117" t="str">
            <v>PT. LIVIA MANDIRI SEJATI</v>
          </cell>
          <cell r="Q1117" t="str">
            <v>PT. LIVIA MANDIRI SEJATI</v>
          </cell>
          <cell r="R1117" t="str">
            <v>EMPTY BOTTLE AQUA 5 GALLON</v>
          </cell>
          <cell r="S1117" t="str">
            <v>8276895377</v>
          </cell>
        </row>
        <row r="1118">
          <cell r="L1118">
            <v>5042241927</v>
          </cell>
          <cell r="M1118" t="str">
            <v>74559</v>
          </cell>
          <cell r="N1118" t="str">
            <v>S21102803828/HD/3/01</v>
          </cell>
          <cell r="O1118" t="str">
            <v>YPS/L8858UI/BAMBANG</v>
          </cell>
          <cell r="P1118" t="str">
            <v>PT. LIVIA MANDIRI SEJATI</v>
          </cell>
          <cell r="Q1118" t="str">
            <v>PT. LIVIA MANDIRI SEJATI</v>
          </cell>
          <cell r="R1118" t="str">
            <v>5 GALLON AQUA LOCAL</v>
          </cell>
          <cell r="S1118" t="str">
            <v>8276895377</v>
          </cell>
        </row>
        <row r="1119">
          <cell r="L1119">
            <v>5042233191</v>
          </cell>
          <cell r="M1119" t="str">
            <v>10169743</v>
          </cell>
          <cell r="N1119" t="str">
            <v>S21102803831/AS/2/01</v>
          </cell>
          <cell r="O1119" t="str">
            <v>YPS/L9430UZ/SAKUT</v>
          </cell>
          <cell r="P1119" t="str">
            <v>PT. LIVIA MANDIRI SEJATI</v>
          </cell>
          <cell r="Q1119" t="str">
            <v>PT. LIVIA MANDIRI SEJATI</v>
          </cell>
          <cell r="R1119" t="str">
            <v>JUG RACK</v>
          </cell>
          <cell r="S1119" t="str">
            <v>8276895377</v>
          </cell>
        </row>
        <row r="1120">
          <cell r="L1120">
            <v>5042233191</v>
          </cell>
          <cell r="M1120" t="str">
            <v>10169933</v>
          </cell>
          <cell r="N1120" t="str">
            <v>S21102803831/AS/2/01</v>
          </cell>
          <cell r="O1120" t="str">
            <v>YPS/L9430UZ/SAKUT</v>
          </cell>
          <cell r="P1120" t="str">
            <v>PT. LIVIA MANDIRI SEJATI</v>
          </cell>
          <cell r="Q1120" t="str">
            <v>PT. LIVIA MANDIRI SEJATI</v>
          </cell>
          <cell r="R1120" t="str">
            <v>EMPTY BOTTLE AQUA 5 GALLON</v>
          </cell>
          <cell r="S1120" t="str">
            <v>8276895377</v>
          </cell>
        </row>
        <row r="1121">
          <cell r="L1121">
            <v>5042233191</v>
          </cell>
          <cell r="M1121" t="str">
            <v>74559</v>
          </cell>
          <cell r="N1121" t="str">
            <v>S21102803831/AS/2/01</v>
          </cell>
          <cell r="O1121" t="str">
            <v>YPS/L9430UZ/SAKUT</v>
          </cell>
          <cell r="P1121" t="str">
            <v>PT. LIVIA MANDIRI SEJATI</v>
          </cell>
          <cell r="Q1121" t="str">
            <v>PT. LIVIA MANDIRI SEJATI</v>
          </cell>
          <cell r="R1121" t="str">
            <v>5 GALLON AQUA LOCAL</v>
          </cell>
          <cell r="S1121" t="str">
            <v>8276895377</v>
          </cell>
        </row>
        <row r="1122">
          <cell r="L1122">
            <v>5042232325</v>
          </cell>
          <cell r="M1122" t="str">
            <v>10169933</v>
          </cell>
          <cell r="N1122" t="str">
            <v>S21102803844/BK/1/01</v>
          </cell>
          <cell r="O1122" t="str">
            <v>YPS/P9408E/SALEH</v>
          </cell>
          <cell r="P1122" t="str">
            <v>PT. LIVIA MANDIRI SEJATI</v>
          </cell>
          <cell r="Q1122" t="str">
            <v>PT. LIVIA MANDIRI SEJATI</v>
          </cell>
          <cell r="R1122" t="str">
            <v>EMPTY BOTTLE AQUA 5 GALLON</v>
          </cell>
          <cell r="S1122" t="str">
            <v>8276895377</v>
          </cell>
        </row>
        <row r="1123">
          <cell r="L1123">
            <v>5042232325</v>
          </cell>
          <cell r="M1123" t="str">
            <v>74559</v>
          </cell>
          <cell r="N1123" t="str">
            <v>S21102803844/BK/1/01</v>
          </cell>
          <cell r="O1123" t="str">
            <v>YPS/P9408E/SALEH</v>
          </cell>
          <cell r="P1123" t="str">
            <v>PT. LIVIA MANDIRI SEJATI</v>
          </cell>
          <cell r="Q1123" t="str">
            <v>PT. LIVIA MANDIRI SEJATI</v>
          </cell>
          <cell r="R1123" t="str">
            <v>5 GALLON AQUA LOCAL</v>
          </cell>
          <cell r="S1123" t="str">
            <v>8276895377</v>
          </cell>
        </row>
        <row r="1124">
          <cell r="L1124">
            <v>5042233171</v>
          </cell>
          <cell r="M1124" t="str">
            <v>10169743</v>
          </cell>
          <cell r="N1124" t="str">
            <v>S21102803840/BK/1/01</v>
          </cell>
          <cell r="O1124" t="str">
            <v>YPS/L8813UT/DJAMALI</v>
          </cell>
          <cell r="P1124" t="str">
            <v>PT. LIVIA MANDIRI SEJATI</v>
          </cell>
          <cell r="Q1124" t="str">
            <v>PT. LIVIA MANDIRI SEJATI</v>
          </cell>
          <cell r="R1124" t="str">
            <v>JUG RACK</v>
          </cell>
          <cell r="S1124" t="str">
            <v>8276895377</v>
          </cell>
        </row>
        <row r="1125">
          <cell r="L1125">
            <v>5042233171</v>
          </cell>
          <cell r="M1125" t="str">
            <v>10169933</v>
          </cell>
          <cell r="N1125" t="str">
            <v>S21102803840/BK/1/01</v>
          </cell>
          <cell r="O1125" t="str">
            <v>YPS/L8813UT/DJAMALI</v>
          </cell>
          <cell r="P1125" t="str">
            <v>PT. LIVIA MANDIRI SEJATI</v>
          </cell>
          <cell r="Q1125" t="str">
            <v>PT. LIVIA MANDIRI SEJATI</v>
          </cell>
          <cell r="R1125" t="str">
            <v>EMPTY BOTTLE AQUA 5 GALLON</v>
          </cell>
          <cell r="S1125" t="str">
            <v>8276895377</v>
          </cell>
        </row>
        <row r="1126">
          <cell r="L1126">
            <v>5042233171</v>
          </cell>
          <cell r="M1126" t="str">
            <v>74559</v>
          </cell>
          <cell r="N1126" t="str">
            <v>S21102803840/BK/1/01</v>
          </cell>
          <cell r="O1126" t="str">
            <v>YPS/L8813UT/DJAMALI</v>
          </cell>
          <cell r="P1126" t="str">
            <v>PT. LIVIA MANDIRI SEJATI</v>
          </cell>
          <cell r="Q1126" t="str">
            <v>PT. LIVIA MANDIRI SEJATI</v>
          </cell>
          <cell r="R1126" t="str">
            <v>5 GALLON AQUA LOCAL</v>
          </cell>
          <cell r="S1126" t="str">
            <v>8276895377</v>
          </cell>
        </row>
        <row r="1127">
          <cell r="L1127">
            <v>5042236262</v>
          </cell>
          <cell r="M1127" t="str">
            <v>10169933</v>
          </cell>
          <cell r="N1127" t="str">
            <v>S21102803832/NF/2/01</v>
          </cell>
          <cell r="O1127" t="str">
            <v>YPS/N8274UV/BAKHIN</v>
          </cell>
          <cell r="P1127" t="str">
            <v>PT. LIVIA MANDIRI SEJATI</v>
          </cell>
          <cell r="Q1127" t="str">
            <v>PT. LIVIA MANDIRI SEJATI</v>
          </cell>
          <cell r="R1127" t="str">
            <v>EMPTY BOTTLE AQUA 5 GALLON</v>
          </cell>
          <cell r="S1127" t="str">
            <v>8276895377</v>
          </cell>
        </row>
        <row r="1128">
          <cell r="L1128">
            <v>5042236262</v>
          </cell>
          <cell r="M1128" t="str">
            <v>74559</v>
          </cell>
          <cell r="N1128" t="str">
            <v>S21102803832/NF/2/01</v>
          </cell>
          <cell r="O1128" t="str">
            <v>YPS/N8274UV/BAKHIN</v>
          </cell>
          <cell r="P1128" t="str">
            <v>PT. LIVIA MANDIRI SEJATI</v>
          </cell>
          <cell r="Q1128" t="str">
            <v>PT. LIVIA MANDIRI SEJATI</v>
          </cell>
          <cell r="R1128" t="str">
            <v>5 GALLON AQUA LOCAL</v>
          </cell>
          <cell r="S1128" t="str">
            <v>8276895377</v>
          </cell>
        </row>
        <row r="1129">
          <cell r="L1129">
            <v>5042232179</v>
          </cell>
          <cell r="M1129" t="str">
            <v>10169933</v>
          </cell>
          <cell r="N1129" t="str">
            <v>S21102803841/ZK/1/01</v>
          </cell>
          <cell r="O1129" t="str">
            <v>YPS/N8281UR/MUSTOFA</v>
          </cell>
          <cell r="P1129" t="str">
            <v>PT. LIVIA MANDIRI SEJATI</v>
          </cell>
          <cell r="Q1129" t="str">
            <v>PT. LIVIA MANDIRI SEJATI</v>
          </cell>
          <cell r="R1129" t="str">
            <v>EMPTY BOTTLE AQUA 5 GALLON</v>
          </cell>
          <cell r="S1129" t="str">
            <v>8276895377</v>
          </cell>
        </row>
        <row r="1130">
          <cell r="L1130">
            <v>5042232179</v>
          </cell>
          <cell r="M1130" t="str">
            <v>74559</v>
          </cell>
          <cell r="N1130" t="str">
            <v>S21102803841/ZK/1/01</v>
          </cell>
          <cell r="O1130" t="str">
            <v>YPS/N8281UR/MUSTOFA</v>
          </cell>
          <cell r="P1130" t="str">
            <v>PT. LIVIA MANDIRI SEJATI</v>
          </cell>
          <cell r="Q1130" t="str">
            <v>PT. LIVIA MANDIRI SEJATI</v>
          </cell>
          <cell r="R1130" t="str">
            <v>5 GALLON AQUA LOCAL</v>
          </cell>
          <cell r="S1130" t="str">
            <v>8276895377</v>
          </cell>
        </row>
        <row r="1131">
          <cell r="L1131">
            <v>5042231273</v>
          </cell>
          <cell r="M1131" t="str">
            <v>10169933</v>
          </cell>
          <cell r="N1131" t="str">
            <v>S21102803837/BK/1/01</v>
          </cell>
          <cell r="O1131" t="str">
            <v>YPS/N9611UR/IBRAHIM</v>
          </cell>
          <cell r="P1131" t="str">
            <v>PT. LIVIA MANDIRI SEJATI</v>
          </cell>
          <cell r="Q1131" t="str">
            <v>PT. LIVIA MANDIRI SEJATI</v>
          </cell>
          <cell r="R1131" t="str">
            <v>EMPTY BOTTLE AQUA 5 GALLON</v>
          </cell>
          <cell r="S1131" t="str">
            <v>8276895377</v>
          </cell>
        </row>
        <row r="1132">
          <cell r="L1132">
            <v>5042231273</v>
          </cell>
          <cell r="M1132" t="str">
            <v>74559</v>
          </cell>
          <cell r="N1132" t="str">
            <v>S21102803837/BK/1/01</v>
          </cell>
          <cell r="O1132" t="str">
            <v>YPS/N9611UR/IBRAHIM</v>
          </cell>
          <cell r="P1132" t="str">
            <v>PT. LIVIA MANDIRI SEJATI</v>
          </cell>
          <cell r="Q1132" t="str">
            <v>PT. LIVIA MANDIRI SEJATI</v>
          </cell>
          <cell r="R1132" t="str">
            <v>5 GALLON AQUA LOCAL</v>
          </cell>
          <cell r="S1132" t="str">
            <v>8276895377</v>
          </cell>
        </row>
        <row r="1133">
          <cell r="L1133">
            <v>5042320632</v>
          </cell>
          <cell r="M1133" t="str">
            <v>10169743</v>
          </cell>
          <cell r="N1133" t="str">
            <v>S21102803692/NF/2/06</v>
          </cell>
          <cell r="O1133" t="str">
            <v>YPS/L8858UI/BAMBANG</v>
          </cell>
          <cell r="P1133" t="str">
            <v>PT. LIVIA MANDIRI SEJATI</v>
          </cell>
          <cell r="Q1133" t="str">
            <v>PT. LIVIA MANDIRI SEJATI</v>
          </cell>
          <cell r="R1133" t="str">
            <v>JUG RACK</v>
          </cell>
          <cell r="S1133" t="str">
            <v>8276895377</v>
          </cell>
        </row>
        <row r="1134">
          <cell r="L1134">
            <v>5042320632</v>
          </cell>
          <cell r="M1134" t="str">
            <v>10169933</v>
          </cell>
          <cell r="N1134" t="str">
            <v>S21102803692/NF/2/06</v>
          </cell>
          <cell r="O1134" t="str">
            <v>YPS/L8858UI/BAMBANG</v>
          </cell>
          <cell r="P1134" t="str">
            <v>PT. LIVIA MANDIRI SEJATI</v>
          </cell>
          <cell r="Q1134" t="str">
            <v>PT. LIVIA MANDIRI SEJATI</v>
          </cell>
          <cell r="R1134" t="str">
            <v>EMPTY BOTTLE AQUA 5 GALLON</v>
          </cell>
          <cell r="S1134" t="str">
            <v>8276895377</v>
          </cell>
        </row>
        <row r="1135">
          <cell r="L1135">
            <v>5042320632</v>
          </cell>
          <cell r="M1135" t="str">
            <v>74559</v>
          </cell>
          <cell r="N1135" t="str">
            <v>S21102803692/NF/2/06</v>
          </cell>
          <cell r="O1135" t="str">
            <v>YPS/L8858UI/BAMBANG</v>
          </cell>
          <cell r="P1135" t="str">
            <v>PT. LIVIA MANDIRI SEJATI</v>
          </cell>
          <cell r="Q1135" t="str">
            <v>PT. LIVIA MANDIRI SEJATI</v>
          </cell>
          <cell r="R1135" t="str">
            <v>5 GALLON AQUA LOCAL</v>
          </cell>
          <cell r="S1135" t="str">
            <v>8276895377</v>
          </cell>
        </row>
        <row r="1136">
          <cell r="L1136">
            <v>5042324294</v>
          </cell>
          <cell r="M1136" t="str">
            <v>10169933</v>
          </cell>
          <cell r="N1136" t="str">
            <v>S21102803691/AS/2/06</v>
          </cell>
          <cell r="O1136" t="str">
            <v>YPS/N8274UV/BAKHIN</v>
          </cell>
          <cell r="P1136" t="str">
            <v>PT. LIVIA MANDIRI SEJATI</v>
          </cell>
          <cell r="Q1136" t="str">
            <v>PT. LIVIA MANDIRI SEJATI</v>
          </cell>
          <cell r="R1136" t="str">
            <v>EMPTY BOTTLE AQUA 5 GALLON</v>
          </cell>
          <cell r="S1136" t="str">
            <v>8276895377</v>
          </cell>
        </row>
        <row r="1137">
          <cell r="L1137">
            <v>5042324294</v>
          </cell>
          <cell r="M1137" t="str">
            <v>74559</v>
          </cell>
          <cell r="N1137" t="str">
            <v>S21102803691/AS/2/06</v>
          </cell>
          <cell r="O1137" t="str">
            <v>YPS/N8274UV/BAKHIN</v>
          </cell>
          <cell r="P1137" t="str">
            <v>PT. LIVIA MANDIRI SEJATI</v>
          </cell>
          <cell r="Q1137" t="str">
            <v>PT. LIVIA MANDIRI SEJATI</v>
          </cell>
          <cell r="R1137" t="str">
            <v>5 GALLON AQUA LOCAL</v>
          </cell>
          <cell r="S1137" t="str">
            <v>8276895377</v>
          </cell>
        </row>
        <row r="1138">
          <cell r="L1138">
            <v>5042322059</v>
          </cell>
          <cell r="M1138" t="str">
            <v>10169743</v>
          </cell>
          <cell r="N1138" t="str">
            <v>S21102803696/NF/2/06</v>
          </cell>
          <cell r="O1138" t="str">
            <v>YPS/N8796UV/DARYANTO</v>
          </cell>
          <cell r="P1138" t="str">
            <v>PT. LIVIA MANDIRI SEJATI</v>
          </cell>
          <cell r="Q1138" t="str">
            <v>PT. LIVIA MANDIRI SEJATI</v>
          </cell>
          <cell r="R1138" t="str">
            <v>JUG RACK</v>
          </cell>
          <cell r="S1138" t="str">
            <v>8276895377</v>
          </cell>
        </row>
        <row r="1139">
          <cell r="L1139">
            <v>5042322059</v>
          </cell>
          <cell r="M1139" t="str">
            <v>10169933</v>
          </cell>
          <cell r="N1139" t="str">
            <v>S21102803696/NF/2/06</v>
          </cell>
          <cell r="O1139" t="str">
            <v>YPS/N8796UV/DARYANTO</v>
          </cell>
          <cell r="P1139" t="str">
            <v>PT. LIVIA MANDIRI SEJATI</v>
          </cell>
          <cell r="Q1139" t="str">
            <v>PT. LIVIA MANDIRI SEJATI</v>
          </cell>
          <cell r="R1139" t="str">
            <v>EMPTY BOTTLE AQUA 5 GALLON</v>
          </cell>
          <cell r="S1139" t="str">
            <v>8276895377</v>
          </cell>
        </row>
        <row r="1140">
          <cell r="L1140">
            <v>5042322059</v>
          </cell>
          <cell r="M1140" t="str">
            <v>74559</v>
          </cell>
          <cell r="N1140" t="str">
            <v>S21102803696/NF/2/06</v>
          </cell>
          <cell r="O1140" t="str">
            <v>YPS/N8796UV/DARYANTO</v>
          </cell>
          <cell r="P1140" t="str">
            <v>PT. LIVIA MANDIRI SEJATI</v>
          </cell>
          <cell r="Q1140" t="str">
            <v>PT. LIVIA MANDIRI SEJATI</v>
          </cell>
          <cell r="R1140" t="str">
            <v>5 GALLON AQUA LOCAL</v>
          </cell>
          <cell r="S1140" t="str">
            <v>8276895377</v>
          </cell>
        </row>
        <row r="1141">
          <cell r="L1141">
            <v>5042325461</v>
          </cell>
          <cell r="M1141" t="str">
            <v>10169743</v>
          </cell>
          <cell r="N1141" t="str">
            <v>S21102803690/HD/3/06</v>
          </cell>
          <cell r="O1141" t="str">
            <v>YPS/N8789UV/ARIF</v>
          </cell>
          <cell r="P1141" t="str">
            <v>PT. LIVIA MANDIRI SEJATI</v>
          </cell>
          <cell r="Q1141" t="str">
            <v>PT. LIVIA MANDIRI SEJATI</v>
          </cell>
          <cell r="R1141" t="str">
            <v>JUG RACK</v>
          </cell>
          <cell r="S1141" t="str">
            <v>8276895377</v>
          </cell>
        </row>
        <row r="1142">
          <cell r="L1142">
            <v>5042325461</v>
          </cell>
          <cell r="M1142" t="str">
            <v>10169933</v>
          </cell>
          <cell r="N1142" t="str">
            <v>S21102803690/HD/3/06</v>
          </cell>
          <cell r="O1142" t="str">
            <v>YPS/N8789UV/ARIF</v>
          </cell>
          <cell r="P1142" t="str">
            <v>PT. LIVIA MANDIRI SEJATI</v>
          </cell>
          <cell r="Q1142" t="str">
            <v>PT. LIVIA MANDIRI SEJATI</v>
          </cell>
          <cell r="R1142" t="str">
            <v>EMPTY BOTTLE AQUA 5 GALLON</v>
          </cell>
          <cell r="S1142" t="str">
            <v>8276895377</v>
          </cell>
        </row>
        <row r="1143">
          <cell r="L1143">
            <v>5042325461</v>
          </cell>
          <cell r="M1143" t="str">
            <v>74559</v>
          </cell>
          <cell r="N1143" t="str">
            <v>S21102803690/HD/3/06</v>
          </cell>
          <cell r="O1143" t="str">
            <v>YPS/N8789UV/ARIF</v>
          </cell>
          <cell r="P1143" t="str">
            <v>PT. LIVIA MANDIRI SEJATI</v>
          </cell>
          <cell r="Q1143" t="str">
            <v>PT. LIVIA MANDIRI SEJATI</v>
          </cell>
          <cell r="R1143" t="str">
            <v>5 GALLON AQUA LOCAL</v>
          </cell>
          <cell r="S1143" t="str">
            <v>8276895377</v>
          </cell>
        </row>
        <row r="1144">
          <cell r="L1144">
            <v>5042236238</v>
          </cell>
          <cell r="M1144" t="str">
            <v>74561</v>
          </cell>
          <cell r="N1144" t="str">
            <v>S21102803688</v>
          </cell>
          <cell r="O1144" t="str">
            <v>YPS/L9354UZ/SISWANTO</v>
          </cell>
          <cell r="P1144" t="str">
            <v>PT. LIVIA MANDIRI SEJATI</v>
          </cell>
          <cell r="Q1144" t="str">
            <v>PT. LIVIA MANDIRI SEJATI</v>
          </cell>
          <cell r="R1144" t="str">
            <v>600ML AQUA LOCAL 1X24</v>
          </cell>
          <cell r="S1144" t="str">
            <v>8276895378</v>
          </cell>
        </row>
        <row r="1145">
          <cell r="L1145">
            <v>5042236238</v>
          </cell>
          <cell r="M1145" t="str">
            <v>10169749</v>
          </cell>
          <cell r="N1145" t="str">
            <v>S21102803688</v>
          </cell>
          <cell r="O1145" t="str">
            <v>YPS/L9354UZ/SISWANTO</v>
          </cell>
          <cell r="P1145" t="str">
            <v>PT. LIVIA MANDIRI SEJATI</v>
          </cell>
          <cell r="Q1145" t="str">
            <v>PT. LIVIA MANDIRI SEJATI</v>
          </cell>
          <cell r="R1145" t="str">
            <v>PALLET RENT DOUBLE FACE</v>
          </cell>
          <cell r="S1145" t="str">
            <v>8276895378</v>
          </cell>
        </row>
        <row r="1146">
          <cell r="L1146">
            <v>5042256616</v>
          </cell>
          <cell r="M1146" t="str">
            <v>74561</v>
          </cell>
          <cell r="N1146" t="str">
            <v>S21102803687</v>
          </cell>
          <cell r="O1146" t="str">
            <v>YPS/N8545UV/HUMAIDI</v>
          </cell>
          <cell r="P1146" t="str">
            <v>PT. LIVIA MANDIRI SEJATI</v>
          </cell>
          <cell r="Q1146" t="str">
            <v>PT. LIVIA MANDIRI SEJATI</v>
          </cell>
          <cell r="R1146" t="str">
            <v>600ML AQUA LOCAL 1X24</v>
          </cell>
          <cell r="S1146" t="str">
            <v>8276895378</v>
          </cell>
        </row>
        <row r="1147">
          <cell r="L1147">
            <v>5042256616</v>
          </cell>
          <cell r="M1147" t="str">
            <v>10169749</v>
          </cell>
          <cell r="N1147" t="str">
            <v>S21102803687</v>
          </cell>
          <cell r="O1147" t="str">
            <v>YPS/N8545UV/HUMAIDI</v>
          </cell>
          <cell r="P1147" t="str">
            <v>PT. LIVIA MANDIRI SEJATI</v>
          </cell>
          <cell r="Q1147" t="str">
            <v>PT. LIVIA MANDIRI SEJATI</v>
          </cell>
          <cell r="R1147" t="str">
            <v>PALLET RENT DOUBLE FACE</v>
          </cell>
          <cell r="S1147" t="str">
            <v>8276895378</v>
          </cell>
        </row>
        <row r="1148">
          <cell r="L1148">
            <v>5042319434</v>
          </cell>
          <cell r="M1148" t="str">
            <v>10169933</v>
          </cell>
          <cell r="N1148" t="str">
            <v>S21102803699/PY/3/06</v>
          </cell>
          <cell r="O1148" t="str">
            <v>YPS/N8547UV/SOLIKHAN</v>
          </cell>
          <cell r="P1148" t="str">
            <v>PT. LIVIA MANDIRI SEJATI</v>
          </cell>
          <cell r="Q1148" t="str">
            <v>PT. LIVIA MANDIRI SEJATI</v>
          </cell>
          <cell r="R1148" t="str">
            <v>EMPTY BOTTLE AQUA 5 GALLON</v>
          </cell>
          <cell r="S1148" t="str">
            <v>8276895377</v>
          </cell>
        </row>
        <row r="1149">
          <cell r="L1149">
            <v>5042319434</v>
          </cell>
          <cell r="M1149" t="str">
            <v>74559</v>
          </cell>
          <cell r="N1149" t="str">
            <v>S21102803699/PY/3/06</v>
          </cell>
          <cell r="O1149" t="str">
            <v>YPS/N8547UV/SOLIKHAN</v>
          </cell>
          <cell r="P1149" t="str">
            <v>PT. LIVIA MANDIRI SEJATI</v>
          </cell>
          <cell r="Q1149" t="str">
            <v>PT. LIVIA MANDIRI SEJATI</v>
          </cell>
          <cell r="R1149" t="str">
            <v>5 GALLON AQUA LOCAL</v>
          </cell>
          <cell r="S1149" t="str">
            <v>8276895377</v>
          </cell>
        </row>
        <row r="1150">
          <cell r="L1150">
            <v>5042325682</v>
          </cell>
          <cell r="M1150" t="str">
            <v>10169933</v>
          </cell>
          <cell r="N1150" t="str">
            <v>S21102803702/PY/2/06</v>
          </cell>
          <cell r="O1150" t="str">
            <v>YPS/N8430UV/SLAMET</v>
          </cell>
          <cell r="P1150" t="str">
            <v>PT. LIVIA MANDIRI SEJATI</v>
          </cell>
          <cell r="Q1150" t="str">
            <v>PT. LIVIA MANDIRI SEJATI</v>
          </cell>
          <cell r="R1150" t="str">
            <v>EMPTY BOTTLE AQUA 5 GALLON</v>
          </cell>
          <cell r="S1150" t="str">
            <v>8276895377</v>
          </cell>
        </row>
        <row r="1151">
          <cell r="L1151">
            <v>5042325682</v>
          </cell>
          <cell r="M1151" t="str">
            <v>74559</v>
          </cell>
          <cell r="N1151" t="str">
            <v>S21102803702/PY/2/06</v>
          </cell>
          <cell r="O1151" t="str">
            <v>YPS/N8430UV/SLAMET</v>
          </cell>
          <cell r="P1151" t="str">
            <v>PT. LIVIA MANDIRI SEJATI</v>
          </cell>
          <cell r="Q1151" t="str">
            <v>PT. LIVIA MANDIRI SEJATI</v>
          </cell>
          <cell r="R1151" t="str">
            <v>5 GALLON AQUA LOCAL</v>
          </cell>
          <cell r="S1151" t="str">
            <v>8276895377</v>
          </cell>
        </row>
        <row r="1152">
          <cell r="L1152">
            <v>5042311435</v>
          </cell>
          <cell r="M1152" t="str">
            <v>10169933</v>
          </cell>
          <cell r="N1152" t="str">
            <v>S21102803711/BK/1/06</v>
          </cell>
          <cell r="O1152" t="str">
            <v>YPS/L8907UT/ROBI</v>
          </cell>
          <cell r="P1152" t="str">
            <v>PT. LIVIA MANDIRI SEJATI</v>
          </cell>
          <cell r="Q1152" t="str">
            <v>PT. LIVIA MANDIRI SEJATI</v>
          </cell>
          <cell r="R1152" t="str">
            <v>EMPTY BOTTLE AQUA 5 GALLON</v>
          </cell>
          <cell r="S1152" t="str">
            <v>8276895377</v>
          </cell>
        </row>
        <row r="1153">
          <cell r="L1153">
            <v>5042311435</v>
          </cell>
          <cell r="M1153" t="str">
            <v>74559</v>
          </cell>
          <cell r="N1153" t="str">
            <v>S21102803711/BK/1/06</v>
          </cell>
          <cell r="O1153" t="str">
            <v>YPS/L8907UT/ROBI</v>
          </cell>
          <cell r="P1153" t="str">
            <v>PT. LIVIA MANDIRI SEJATI</v>
          </cell>
          <cell r="Q1153" t="str">
            <v>PT. LIVIA MANDIRI SEJATI</v>
          </cell>
          <cell r="R1153" t="str">
            <v>5 GALLON AQUA LOCAL</v>
          </cell>
          <cell r="S1153" t="str">
            <v>8276895377</v>
          </cell>
        </row>
        <row r="1154">
          <cell r="L1154">
            <v>5042318897</v>
          </cell>
          <cell r="M1154" t="str">
            <v>10169933</v>
          </cell>
          <cell r="N1154" t="str">
            <v>S21102803707/EF/2/06</v>
          </cell>
          <cell r="O1154" t="str">
            <v>YPS/S9012US/SOBAC</v>
          </cell>
          <cell r="P1154" t="str">
            <v>PT. LIVIA MANDIRI SEJATI</v>
          </cell>
          <cell r="Q1154" t="str">
            <v>PT. LIVIA MANDIRI SEJATI</v>
          </cell>
          <cell r="R1154" t="str">
            <v>EMPTY BOTTLE AQUA 5 GALLON</v>
          </cell>
          <cell r="S1154" t="str">
            <v>8276895377</v>
          </cell>
        </row>
        <row r="1155">
          <cell r="L1155">
            <v>5042318897</v>
          </cell>
          <cell r="M1155" t="str">
            <v>74559</v>
          </cell>
          <cell r="N1155" t="str">
            <v>S21102803707/EF/2/06</v>
          </cell>
          <cell r="O1155" t="str">
            <v>YPS/S9012US/SOBAC</v>
          </cell>
          <cell r="P1155" t="str">
            <v>PT. LIVIA MANDIRI SEJATI</v>
          </cell>
          <cell r="Q1155" t="str">
            <v>PT. LIVIA MANDIRI SEJATI</v>
          </cell>
          <cell r="R1155" t="str">
            <v>5 GALLON AQUA LOCAL</v>
          </cell>
          <cell r="S1155" t="str">
            <v>8276895377</v>
          </cell>
        </row>
        <row r="1156">
          <cell r="L1156">
            <v>5042298499</v>
          </cell>
          <cell r="M1156" t="str">
            <v>10169933</v>
          </cell>
          <cell r="N1156" t="str">
            <v>S21102803703/NF/2/06</v>
          </cell>
          <cell r="O1156" t="str">
            <v>YPS/N8546UV/SAKUT</v>
          </cell>
          <cell r="P1156" t="str">
            <v>PT. LIVIA MANDIRI SEJATI</v>
          </cell>
          <cell r="Q1156" t="str">
            <v>PT. LIVIA MANDIRI SEJATI</v>
          </cell>
          <cell r="R1156" t="str">
            <v>EMPTY BOTTLE AQUA 5 GALLON</v>
          </cell>
          <cell r="S1156" t="str">
            <v>8276895377</v>
          </cell>
        </row>
        <row r="1157">
          <cell r="L1157">
            <v>5042298499</v>
          </cell>
          <cell r="M1157" t="str">
            <v>74559</v>
          </cell>
          <cell r="N1157" t="str">
            <v>S21102803703/NF/2/06</v>
          </cell>
          <cell r="O1157" t="str">
            <v>YPS/N8546UV/SAKUT</v>
          </cell>
          <cell r="P1157" t="str">
            <v>PT. LIVIA MANDIRI SEJATI</v>
          </cell>
          <cell r="Q1157" t="str">
            <v>PT. LIVIA MANDIRI SEJATI</v>
          </cell>
          <cell r="R1157" t="str">
            <v>5 GALLON AQUA LOCAL</v>
          </cell>
          <cell r="S1157" t="str">
            <v>8276895377</v>
          </cell>
        </row>
        <row r="1158">
          <cell r="L1158">
            <v>5042316925</v>
          </cell>
          <cell r="M1158" t="str">
            <v>10169743</v>
          </cell>
          <cell r="N1158" t="str">
            <v>S21102803715/BK/3/05</v>
          </cell>
          <cell r="O1158" t="str">
            <v>YPS/L9425UZ/MASRIDI</v>
          </cell>
          <cell r="P1158" t="str">
            <v>PT. LIVIA MANDIRI SEJATI</v>
          </cell>
          <cell r="Q1158" t="str">
            <v>PT. LIVIA MANDIRI SEJATI</v>
          </cell>
          <cell r="R1158" t="str">
            <v>JUG RACK</v>
          </cell>
          <cell r="S1158" t="str">
            <v>8276895377</v>
          </cell>
        </row>
        <row r="1159">
          <cell r="L1159">
            <v>5042316925</v>
          </cell>
          <cell r="M1159" t="str">
            <v>10169933</v>
          </cell>
          <cell r="N1159" t="str">
            <v>S21102803715/BK/3/05</v>
          </cell>
          <cell r="O1159" t="str">
            <v>YPS/L9425UZ/MASRIDI</v>
          </cell>
          <cell r="P1159" t="str">
            <v>PT. LIVIA MANDIRI SEJATI</v>
          </cell>
          <cell r="Q1159" t="str">
            <v>PT. LIVIA MANDIRI SEJATI</v>
          </cell>
          <cell r="R1159" t="str">
            <v>EMPTY BOTTLE AQUA 5 GALLON</v>
          </cell>
          <cell r="S1159" t="str">
            <v>8276895377</v>
          </cell>
        </row>
        <row r="1160">
          <cell r="L1160">
            <v>5042316925</v>
          </cell>
          <cell r="M1160" t="str">
            <v>74559</v>
          </cell>
          <cell r="N1160" t="str">
            <v>S21102803715/BK/3/05</v>
          </cell>
          <cell r="O1160" t="str">
            <v>YPS/L9425UZ/MASRIDI</v>
          </cell>
          <cell r="P1160" t="str">
            <v>PT. LIVIA MANDIRI SEJATI</v>
          </cell>
          <cell r="Q1160" t="str">
            <v>PT. LIVIA MANDIRI SEJATI</v>
          </cell>
          <cell r="R1160" t="str">
            <v>5 GALLON AQUA LOCAL</v>
          </cell>
          <cell r="S1160" t="str">
            <v>8276895377</v>
          </cell>
        </row>
        <row r="1161">
          <cell r="L1161">
            <v>5042320628</v>
          </cell>
          <cell r="M1161" t="str">
            <v>10169933</v>
          </cell>
          <cell r="N1161" t="str">
            <v>S21102803693/NF/2/06</v>
          </cell>
          <cell r="O1161" t="str">
            <v>YPS/P8027UR/WARDOYO</v>
          </cell>
          <cell r="P1161" t="str">
            <v>PT. LIVIA MANDIRI SEJATI</v>
          </cell>
          <cell r="Q1161" t="str">
            <v>PT. LIVIA MANDIRI SEJATI</v>
          </cell>
          <cell r="R1161" t="str">
            <v>EMPTY BOTTLE AQUA 5 GALLON</v>
          </cell>
          <cell r="S1161" t="str">
            <v>8276895377</v>
          </cell>
        </row>
        <row r="1162">
          <cell r="L1162">
            <v>5042320628</v>
          </cell>
          <cell r="M1162" t="str">
            <v>74559</v>
          </cell>
          <cell r="N1162" t="str">
            <v>S21102803693/NF/2/06</v>
          </cell>
          <cell r="O1162" t="str">
            <v>YPS/P8027UR/WARDOYO</v>
          </cell>
          <cell r="P1162" t="str">
            <v>PT. LIVIA MANDIRI SEJATI</v>
          </cell>
          <cell r="Q1162" t="str">
            <v>PT. LIVIA MANDIRI SEJATI</v>
          </cell>
          <cell r="R1162" t="str">
            <v>5 GALLON AQUA LOCAL</v>
          </cell>
          <cell r="S1162" t="str">
            <v>8276895377</v>
          </cell>
        </row>
        <row r="1163">
          <cell r="L1163">
            <v>5042310644</v>
          </cell>
          <cell r="M1163" t="str">
            <v>10169933</v>
          </cell>
          <cell r="N1163" t="str">
            <v>S21102803719/EF/2/05</v>
          </cell>
          <cell r="O1163" t="str">
            <v>YPS/L8373UI/MADE</v>
          </cell>
          <cell r="P1163" t="str">
            <v>PT. LIVIA MANDIRI SEJATI</v>
          </cell>
          <cell r="Q1163" t="str">
            <v>PT. LIVIA MANDIRI SEJATI</v>
          </cell>
          <cell r="R1163" t="str">
            <v>EMPTY BOTTLE AQUA 5 GALLON</v>
          </cell>
          <cell r="S1163" t="str">
            <v>8276895377</v>
          </cell>
        </row>
        <row r="1164">
          <cell r="L1164">
            <v>5042310644</v>
          </cell>
          <cell r="M1164" t="str">
            <v>74559</v>
          </cell>
          <cell r="N1164" t="str">
            <v>S21102803719/EF/2/05</v>
          </cell>
          <cell r="O1164" t="str">
            <v>YPS/L8373UI/MADE</v>
          </cell>
          <cell r="P1164" t="str">
            <v>PT. LIVIA MANDIRI SEJATI</v>
          </cell>
          <cell r="Q1164" t="str">
            <v>PT. LIVIA MANDIRI SEJATI</v>
          </cell>
          <cell r="R1164" t="str">
            <v>5 GALLON AQUA LOCAL</v>
          </cell>
          <cell r="S1164" t="str">
            <v>8276895377</v>
          </cell>
        </row>
        <row r="1165">
          <cell r="L1165">
            <v>5042306826</v>
          </cell>
          <cell r="M1165" t="str">
            <v>10169933</v>
          </cell>
          <cell r="N1165" t="str">
            <v>S21102803720/HD/3/05</v>
          </cell>
          <cell r="O1165" t="str">
            <v>YPS/N8522UV/BUDI</v>
          </cell>
          <cell r="P1165" t="str">
            <v>PT. LIVIA MANDIRI SEJATI</v>
          </cell>
          <cell r="Q1165" t="str">
            <v>PT. LIVIA MANDIRI SEJATI</v>
          </cell>
          <cell r="R1165" t="str">
            <v>EMPTY BOTTLE AQUA 5 GALLON</v>
          </cell>
          <cell r="S1165" t="str">
            <v>8276895377</v>
          </cell>
        </row>
        <row r="1166">
          <cell r="L1166">
            <v>5042306826</v>
          </cell>
          <cell r="M1166" t="str">
            <v>74559</v>
          </cell>
          <cell r="N1166" t="str">
            <v>S21102803720/HD/3/05</v>
          </cell>
          <cell r="O1166" t="str">
            <v>YPS/N8522UV/BUDI</v>
          </cell>
          <cell r="P1166" t="str">
            <v>PT. LIVIA MANDIRI SEJATI</v>
          </cell>
          <cell r="Q1166" t="str">
            <v>PT. LIVIA MANDIRI SEJATI</v>
          </cell>
          <cell r="R1166" t="str">
            <v>5 GALLON AQUA LOCAL</v>
          </cell>
          <cell r="S1166" t="str">
            <v>8276895377</v>
          </cell>
        </row>
        <row r="1167">
          <cell r="L1167">
            <v>5042306580</v>
          </cell>
          <cell r="M1167" t="str">
            <v>10169743</v>
          </cell>
          <cell r="N1167" t="str">
            <v>S21102803717/AS/2/05</v>
          </cell>
          <cell r="O1167" t="str">
            <v>YPS/L9358UZ/ISMADALI</v>
          </cell>
          <cell r="P1167" t="str">
            <v>PT. LIVIA MANDIRI SEJATI</v>
          </cell>
          <cell r="Q1167" t="str">
            <v>PT. LIVIA MANDIRI SEJATI</v>
          </cell>
          <cell r="R1167" t="str">
            <v>JUG RACK</v>
          </cell>
          <cell r="S1167" t="str">
            <v>8276895377</v>
          </cell>
        </row>
        <row r="1168">
          <cell r="L1168">
            <v>5042306580</v>
          </cell>
          <cell r="M1168" t="str">
            <v>10169933</v>
          </cell>
          <cell r="N1168" t="str">
            <v>S21102803717/AS/2/05</v>
          </cell>
          <cell r="O1168" t="str">
            <v>YPS/L9358UZ/ISMADALI</v>
          </cell>
          <cell r="P1168" t="str">
            <v>PT. LIVIA MANDIRI SEJATI</v>
          </cell>
          <cell r="Q1168" t="str">
            <v>PT. LIVIA MANDIRI SEJATI</v>
          </cell>
          <cell r="R1168" t="str">
            <v>EMPTY BOTTLE AQUA 5 GALLON</v>
          </cell>
          <cell r="S1168" t="str">
            <v>8276895377</v>
          </cell>
        </row>
        <row r="1169">
          <cell r="L1169">
            <v>5042306580</v>
          </cell>
          <cell r="M1169" t="str">
            <v>74559</v>
          </cell>
          <cell r="N1169" t="str">
            <v>S21102803717/AS/2/05</v>
          </cell>
          <cell r="O1169" t="str">
            <v>YPS/L9358UZ/ISMADALI</v>
          </cell>
          <cell r="P1169" t="str">
            <v>PT. LIVIA MANDIRI SEJATI</v>
          </cell>
          <cell r="Q1169" t="str">
            <v>PT. LIVIA MANDIRI SEJATI</v>
          </cell>
          <cell r="R1169" t="str">
            <v>5 GALLON AQUA LOCAL</v>
          </cell>
          <cell r="S1169" t="str">
            <v>8276895377</v>
          </cell>
        </row>
        <row r="1170">
          <cell r="L1170">
            <v>5042316080</v>
          </cell>
          <cell r="M1170" t="str">
            <v>10169933</v>
          </cell>
          <cell r="N1170" t="str">
            <v>S21102803724/EF/1/06</v>
          </cell>
          <cell r="O1170" t="str">
            <v>YPS/N8260UW/MUZAMIL</v>
          </cell>
          <cell r="P1170" t="str">
            <v>PT. LIVIA MANDIRI SEJATI</v>
          </cell>
          <cell r="Q1170" t="str">
            <v>PT. LIVIA MANDIRI SEJATI</v>
          </cell>
          <cell r="R1170" t="str">
            <v>EMPTY BOTTLE AQUA 5 GALLON</v>
          </cell>
          <cell r="S1170" t="str">
            <v>8276895377</v>
          </cell>
        </row>
        <row r="1171">
          <cell r="L1171">
            <v>5042316080</v>
          </cell>
          <cell r="M1171" t="str">
            <v>74559</v>
          </cell>
          <cell r="N1171" t="str">
            <v>S21102803724/EF/1/06</v>
          </cell>
          <cell r="O1171" t="str">
            <v>YPS/N8260UW/MUZAMIL</v>
          </cell>
          <cell r="P1171" t="str">
            <v>PT. LIVIA MANDIRI SEJATI</v>
          </cell>
          <cell r="Q1171" t="str">
            <v>PT. LIVIA MANDIRI SEJATI</v>
          </cell>
          <cell r="R1171" t="str">
            <v>5 GALLON AQUA LOCAL</v>
          </cell>
          <cell r="S1171" t="str">
            <v>8276895377</v>
          </cell>
        </row>
        <row r="1172">
          <cell r="L1172">
            <v>5042325561</v>
          </cell>
          <cell r="M1172" t="str">
            <v>10169933</v>
          </cell>
          <cell r="N1172" t="str">
            <v>S21102803705/NF/2/06</v>
          </cell>
          <cell r="O1172" t="str">
            <v>YPS/S9015US/RIFA'I</v>
          </cell>
          <cell r="P1172" t="str">
            <v>PT. LIVIA MANDIRI SEJATI</v>
          </cell>
          <cell r="Q1172" t="str">
            <v>PT. LIVIA MANDIRI SEJATI</v>
          </cell>
          <cell r="R1172" t="str">
            <v>EMPTY BOTTLE AQUA 5 GALLON</v>
          </cell>
          <cell r="S1172" t="str">
            <v>8276895377</v>
          </cell>
        </row>
        <row r="1173">
          <cell r="L1173">
            <v>5042325561</v>
          </cell>
          <cell r="M1173" t="str">
            <v>74559</v>
          </cell>
          <cell r="N1173" t="str">
            <v>S21102803705/NF/2/06</v>
          </cell>
          <cell r="O1173" t="str">
            <v>YPS/S9015US/RIFA'I</v>
          </cell>
          <cell r="P1173" t="str">
            <v>PT. LIVIA MANDIRI SEJATI</v>
          </cell>
          <cell r="Q1173" t="str">
            <v>PT. LIVIA MANDIRI SEJATI</v>
          </cell>
          <cell r="R1173" t="str">
            <v>5 GALLON AQUA LOCAL</v>
          </cell>
          <cell r="S1173" t="str">
            <v>8276895377</v>
          </cell>
        </row>
        <row r="1174">
          <cell r="L1174">
            <v>5042321901</v>
          </cell>
          <cell r="M1174" t="str">
            <v>10169933</v>
          </cell>
          <cell r="N1174" t="str">
            <v>S21102803706/AS/2/06</v>
          </cell>
          <cell r="O1174" t="str">
            <v>YPS/N902UR/BUDI</v>
          </cell>
          <cell r="P1174" t="str">
            <v>PT. LIVIA MANDIRI SEJATI</v>
          </cell>
          <cell r="Q1174" t="str">
            <v>PT. LIVIA MANDIRI SEJATI</v>
          </cell>
          <cell r="R1174" t="str">
            <v>EMPTY BOTTLE AQUA 5 GALLON</v>
          </cell>
          <cell r="S1174" t="str">
            <v>8276896037</v>
          </cell>
        </row>
        <row r="1175">
          <cell r="L1175">
            <v>5042321901</v>
          </cell>
          <cell r="M1175" t="str">
            <v>74559</v>
          </cell>
          <cell r="N1175" t="str">
            <v>S21102803706/AS/2/06</v>
          </cell>
          <cell r="O1175" t="str">
            <v>YPS/N902UR/BUDI</v>
          </cell>
          <cell r="P1175" t="str">
            <v>PT. LIVIA MANDIRI SEJATI</v>
          </cell>
          <cell r="Q1175" t="str">
            <v>PT. LIVIA MANDIRI SEJATI</v>
          </cell>
          <cell r="R1175" t="str">
            <v>5 GALLON AQUA LOCAL</v>
          </cell>
          <cell r="S1175" t="str">
            <v>8276896037</v>
          </cell>
        </row>
        <row r="1176">
          <cell r="L1176">
            <v>5042324145</v>
          </cell>
          <cell r="M1176" t="str">
            <v>10169933</v>
          </cell>
          <cell r="N1176" t="str">
            <v>S21102803714/AS/2/06</v>
          </cell>
          <cell r="O1176" t="str">
            <v>YPS/N8544UV/M SLAMET</v>
          </cell>
          <cell r="P1176" t="str">
            <v>PT. LIVIA MANDIRI SEJATI</v>
          </cell>
          <cell r="Q1176" t="str">
            <v>PT. LIVIA MANDIRI SEJATI</v>
          </cell>
          <cell r="R1176" t="str">
            <v>EMPTY BOTTLE AQUA 5 GALLON</v>
          </cell>
          <cell r="S1176" t="str">
            <v>8276895377</v>
          </cell>
        </row>
        <row r="1177">
          <cell r="L1177">
            <v>5042324145</v>
          </cell>
          <cell r="M1177" t="str">
            <v>74559</v>
          </cell>
          <cell r="N1177" t="str">
            <v>S21102803714/AS/2/06</v>
          </cell>
          <cell r="O1177" t="str">
            <v>YPS/N8544UV/M SLAMET</v>
          </cell>
          <cell r="P1177" t="str">
            <v>PT. LIVIA MANDIRI SEJATI</v>
          </cell>
          <cell r="Q1177" t="str">
            <v>PT. LIVIA MANDIRI SEJATI</v>
          </cell>
          <cell r="R1177" t="str">
            <v>5 GALLON AQUA LOCAL</v>
          </cell>
          <cell r="S1177" t="str">
            <v>8276895377</v>
          </cell>
        </row>
        <row r="1178">
          <cell r="L1178">
            <v>5042321895</v>
          </cell>
          <cell r="M1178" t="str">
            <v>10169743</v>
          </cell>
          <cell r="N1178" t="str">
            <v>S21102803704/AS/2/06</v>
          </cell>
          <cell r="O1178" t="str">
            <v>YPS/N8507UV/DJAMALI</v>
          </cell>
          <cell r="P1178" t="str">
            <v>PT. LIVIA MANDIRI SEJATI</v>
          </cell>
          <cell r="Q1178" t="str">
            <v>PT. LIVIA MANDIRI SEJATI</v>
          </cell>
          <cell r="R1178" t="str">
            <v>JUG RACK</v>
          </cell>
          <cell r="S1178" t="str">
            <v>8276895377</v>
          </cell>
        </row>
        <row r="1179">
          <cell r="L1179">
            <v>5042321895</v>
          </cell>
          <cell r="M1179" t="str">
            <v>10169933</v>
          </cell>
          <cell r="N1179" t="str">
            <v>S21102803704/AS/2/06</v>
          </cell>
          <cell r="O1179" t="str">
            <v>YPS/N8507UV/DJAMALI</v>
          </cell>
          <cell r="P1179" t="str">
            <v>PT. LIVIA MANDIRI SEJATI</v>
          </cell>
          <cell r="Q1179" t="str">
            <v>PT. LIVIA MANDIRI SEJATI</v>
          </cell>
          <cell r="R1179" t="str">
            <v>EMPTY BOTTLE AQUA 5 GALLON</v>
          </cell>
          <cell r="S1179" t="str">
            <v>8276895377</v>
          </cell>
        </row>
        <row r="1180">
          <cell r="L1180">
            <v>5042321895</v>
          </cell>
          <cell r="M1180" t="str">
            <v>74559</v>
          </cell>
          <cell r="N1180" t="str">
            <v>S21102803704/AS/2/06</v>
          </cell>
          <cell r="O1180" t="str">
            <v>YPS/N8507UV/DJAMALI</v>
          </cell>
          <cell r="P1180" t="str">
            <v>PT. LIVIA MANDIRI SEJATI</v>
          </cell>
          <cell r="Q1180" t="str">
            <v>PT. LIVIA MANDIRI SEJATI</v>
          </cell>
          <cell r="R1180" t="str">
            <v>5 GALLON AQUA LOCAL</v>
          </cell>
          <cell r="S1180" t="str">
            <v>8276895377</v>
          </cell>
        </row>
        <row r="1181">
          <cell r="L1181">
            <v>5042317237</v>
          </cell>
          <cell r="M1181" t="str">
            <v>10169933</v>
          </cell>
          <cell r="N1181" t="str">
            <v>S21102803712/EF/1/06</v>
          </cell>
          <cell r="O1181" t="str">
            <v>YPS/L9611UX/RINTO</v>
          </cell>
          <cell r="P1181" t="str">
            <v>PT. LIVIA MANDIRI SEJATI</v>
          </cell>
          <cell r="Q1181" t="str">
            <v>PT. LIVIA MANDIRI SEJATI</v>
          </cell>
          <cell r="R1181" t="str">
            <v>EMPTY BOTTLE AQUA 5 GALLON</v>
          </cell>
          <cell r="S1181" t="str">
            <v>8276895377</v>
          </cell>
        </row>
        <row r="1182">
          <cell r="L1182">
            <v>5042317237</v>
          </cell>
          <cell r="M1182" t="str">
            <v>74559</v>
          </cell>
          <cell r="N1182" t="str">
            <v>S21102803712/EF/1/06</v>
          </cell>
          <cell r="O1182" t="str">
            <v>YPS/L9611UX/RINTO</v>
          </cell>
          <cell r="P1182" t="str">
            <v>PT. LIVIA MANDIRI SEJATI</v>
          </cell>
          <cell r="Q1182" t="str">
            <v>PT. LIVIA MANDIRI SEJATI</v>
          </cell>
          <cell r="R1182" t="str">
            <v>5 GALLON AQUA LOCAL</v>
          </cell>
          <cell r="S1182" t="str">
            <v>8276895377</v>
          </cell>
        </row>
        <row r="1183">
          <cell r="L1183">
            <v>5042314287</v>
          </cell>
          <cell r="M1183" t="str">
            <v>10169933</v>
          </cell>
          <cell r="N1183" t="str">
            <v>S21102803708/ZK/1/06</v>
          </cell>
          <cell r="O1183" t="str">
            <v>YPS/N8812UV/WAHID</v>
          </cell>
          <cell r="P1183" t="str">
            <v>PT. LIVIA MANDIRI SEJATI</v>
          </cell>
          <cell r="Q1183" t="str">
            <v>PT. LIVIA MANDIRI SEJATI</v>
          </cell>
          <cell r="R1183" t="str">
            <v>EMPTY BOTTLE AQUA 5 GALLON</v>
          </cell>
          <cell r="S1183" t="str">
            <v>8276895377</v>
          </cell>
        </row>
        <row r="1184">
          <cell r="L1184">
            <v>5042314287</v>
          </cell>
          <cell r="M1184" t="str">
            <v>74559</v>
          </cell>
          <cell r="N1184" t="str">
            <v>S21102803708/ZK/1/06</v>
          </cell>
          <cell r="O1184" t="str">
            <v>YPS/N8812UV/WAHID</v>
          </cell>
          <cell r="P1184" t="str">
            <v>PT. LIVIA MANDIRI SEJATI</v>
          </cell>
          <cell r="Q1184" t="str">
            <v>PT. LIVIA MANDIRI SEJATI</v>
          </cell>
          <cell r="R1184" t="str">
            <v>5 GALLON AQUA LOCAL</v>
          </cell>
          <cell r="S1184" t="str">
            <v>8276895377</v>
          </cell>
        </row>
        <row r="1185">
          <cell r="L1185">
            <v>5042314475</v>
          </cell>
          <cell r="M1185" t="str">
            <v>10169743</v>
          </cell>
          <cell r="N1185" t="str">
            <v>S21102803710/ZK/1/06</v>
          </cell>
          <cell r="O1185" t="str">
            <v>YPS/N9374WE/AGUS D</v>
          </cell>
          <cell r="P1185" t="str">
            <v>PT. LIVIA MANDIRI SEJATI</v>
          </cell>
          <cell r="Q1185" t="str">
            <v>PT. LIVIA MANDIRI SEJATI</v>
          </cell>
          <cell r="R1185" t="str">
            <v>JUG RACK</v>
          </cell>
          <cell r="S1185" t="str">
            <v>8276895377</v>
          </cell>
        </row>
        <row r="1186">
          <cell r="L1186">
            <v>5042314475</v>
          </cell>
          <cell r="M1186" t="str">
            <v>10169933</v>
          </cell>
          <cell r="N1186" t="str">
            <v>S21102803710/ZK/1/06</v>
          </cell>
          <cell r="O1186" t="str">
            <v>YPS/N9374WE/AGUS D</v>
          </cell>
          <cell r="P1186" t="str">
            <v>PT. LIVIA MANDIRI SEJATI</v>
          </cell>
          <cell r="Q1186" t="str">
            <v>PT. LIVIA MANDIRI SEJATI</v>
          </cell>
          <cell r="R1186" t="str">
            <v>EMPTY BOTTLE AQUA 5 GALLON</v>
          </cell>
          <cell r="S1186" t="str">
            <v>8276895377</v>
          </cell>
        </row>
        <row r="1187">
          <cell r="L1187">
            <v>5042314475</v>
          </cell>
          <cell r="M1187" t="str">
            <v>74559</v>
          </cell>
          <cell r="N1187" t="str">
            <v>S21102803710/ZK/1/06</v>
          </cell>
          <cell r="O1187" t="str">
            <v>YPS/N9374WE/AGUS D</v>
          </cell>
          <cell r="P1187" t="str">
            <v>PT. LIVIA MANDIRI SEJATI</v>
          </cell>
          <cell r="Q1187" t="str">
            <v>PT. LIVIA MANDIRI SEJATI</v>
          </cell>
          <cell r="R1187" t="str">
            <v>5 GALLON AQUA LOCAL</v>
          </cell>
          <cell r="S1187" t="str">
            <v>8276895377</v>
          </cell>
        </row>
        <row r="1188">
          <cell r="L1188">
            <v>5042321225</v>
          </cell>
          <cell r="M1188" t="str">
            <v>10169933</v>
          </cell>
          <cell r="N1188" t="str">
            <v>S21102803709/AS/2/06</v>
          </cell>
          <cell r="O1188" t="str">
            <v>YPS/L9305UQ/ARIF</v>
          </cell>
          <cell r="P1188" t="str">
            <v>PT. LIVIA MANDIRI SEJATI</v>
          </cell>
          <cell r="Q1188" t="str">
            <v>PT. LIVIA MANDIRI SEJATI</v>
          </cell>
          <cell r="R1188" t="str">
            <v>EMPTY BOTTLE AQUA 5 GALLON</v>
          </cell>
          <cell r="S1188" t="str">
            <v>8276896037</v>
          </cell>
        </row>
        <row r="1189">
          <cell r="L1189">
            <v>5042321225</v>
          </cell>
          <cell r="M1189" t="str">
            <v>74559</v>
          </cell>
          <cell r="N1189" t="str">
            <v>S21102803709/AS/2/06</v>
          </cell>
          <cell r="O1189" t="str">
            <v>YPS/L9305UQ/ARIF</v>
          </cell>
          <cell r="P1189" t="str">
            <v>PT. LIVIA MANDIRI SEJATI</v>
          </cell>
          <cell r="Q1189" t="str">
            <v>PT. LIVIA MANDIRI SEJATI</v>
          </cell>
          <cell r="R1189" t="str">
            <v>5 GALLON AQUA LOCAL</v>
          </cell>
          <cell r="S1189" t="str">
            <v>8276896037</v>
          </cell>
        </row>
        <row r="1190">
          <cell r="L1190">
            <v>5042280013</v>
          </cell>
          <cell r="M1190" t="str">
            <v>74553</v>
          </cell>
          <cell r="N1190" t="str">
            <v>S21102804163 / PASURUAN</v>
          </cell>
          <cell r="O1190" t="str">
            <v>YPS/N9953UV/AKHMAD M</v>
          </cell>
          <cell r="P1190" t="str">
            <v>PT. LIVIA MANDIRI SEJATI</v>
          </cell>
          <cell r="Q1190" t="str">
            <v>PT. LIVIA MANDIRI SEJATI</v>
          </cell>
          <cell r="R1190" t="str">
            <v>1500ML AQUA LOCAL 1X12</v>
          </cell>
          <cell r="S1190" t="str">
            <v>8276895378</v>
          </cell>
        </row>
        <row r="1191">
          <cell r="L1191">
            <v>5042243386</v>
          </cell>
          <cell r="M1191" t="str">
            <v>74553</v>
          </cell>
          <cell r="N1191" t="str">
            <v>S21102804158 / PASURUAN</v>
          </cell>
          <cell r="O1191" t="str">
            <v>YPS/N9956UW/DENI</v>
          </cell>
          <cell r="P1191" t="str">
            <v>PT. LIVIA MANDIRI SEJATI</v>
          </cell>
          <cell r="Q1191" t="str">
            <v>PT. LIVIA MANDIRI SEJATI</v>
          </cell>
          <cell r="R1191" t="str">
            <v>1500ML AQUA LOCAL 1X12</v>
          </cell>
          <cell r="S1191" t="str">
            <v>8276895378</v>
          </cell>
        </row>
        <row r="1192">
          <cell r="L1192">
            <v>5042312757</v>
          </cell>
          <cell r="M1192" t="str">
            <v>74553</v>
          </cell>
          <cell r="N1192" t="str">
            <v>S21102804159 / PASURUAN</v>
          </cell>
          <cell r="O1192" t="str">
            <v>YPS/L8740UT/MUSTAHAR</v>
          </cell>
          <cell r="P1192" t="str">
            <v>PT. LIVIA MANDIRI SEJATI</v>
          </cell>
          <cell r="Q1192" t="str">
            <v>PT. LIVIA MANDIRI SEJATI</v>
          </cell>
          <cell r="R1192" t="str">
            <v>1500ML AQUA LOCAL 1X12</v>
          </cell>
          <cell r="S1192" t="str">
            <v>8276895378</v>
          </cell>
        </row>
        <row r="1193">
          <cell r="L1193">
            <v>5042256043</v>
          </cell>
          <cell r="M1193" t="str">
            <v>74556</v>
          </cell>
          <cell r="N1193" t="str">
            <v>S21102804164 / LIVIA</v>
          </cell>
          <cell r="O1193" t="str">
            <v>YPS/N8813UV/IKHWAN</v>
          </cell>
          <cell r="P1193" t="str">
            <v>PT. LIVIA MANDIRI SEJATI</v>
          </cell>
          <cell r="Q1193" t="str">
            <v>PT. LIVIA MANDIRI SEJATI</v>
          </cell>
          <cell r="R1193" t="str">
            <v>330ML AQUA LOCAL 1X24</v>
          </cell>
          <cell r="S1193" t="str">
            <v>8276895378</v>
          </cell>
        </row>
        <row r="1194">
          <cell r="L1194">
            <v>5042260220</v>
          </cell>
          <cell r="M1194" t="str">
            <v>74553</v>
          </cell>
          <cell r="N1194" t="str">
            <v>S21102911727 / PASURUAN</v>
          </cell>
          <cell r="O1194" t="str">
            <v>B9009QJ/DERY EKO PRA</v>
          </cell>
          <cell r="P1194" t="str">
            <v>PT. LIVIA MANDIRI SEJATI</v>
          </cell>
          <cell r="Q1194" t="str">
            <v>PT. LIVIA MANDIRI SEJATI</v>
          </cell>
          <cell r="R1194" t="str">
            <v>1500ML AQUA LOCAL 1X12</v>
          </cell>
          <cell r="S1194" t="str">
            <v>8276895378</v>
          </cell>
        </row>
        <row r="1195">
          <cell r="L1195">
            <v>5042202379</v>
          </cell>
          <cell r="M1195" t="str">
            <v>134578</v>
          </cell>
          <cell r="N1195" t="str">
            <v>S21102909243</v>
          </cell>
          <cell r="O1195" t="str">
            <v>YPS/N8876UW/RISWANTO</v>
          </cell>
          <cell r="P1195" t="str">
            <v>PT. LIVIA MANDIRI SEJATI</v>
          </cell>
          <cell r="Q1195" t="str">
            <v>PT. LIVIA MANDIRI SEJATI</v>
          </cell>
          <cell r="R1195" t="str">
            <v>220ML AQUA LOCAL 1X48</v>
          </cell>
          <cell r="S1195" t="str">
            <v>8276895378</v>
          </cell>
        </row>
        <row r="1196">
          <cell r="L1196">
            <v>5042202379</v>
          </cell>
          <cell r="M1196" t="str">
            <v>10169749</v>
          </cell>
          <cell r="N1196" t="str">
            <v>S21102909243</v>
          </cell>
          <cell r="O1196" t="str">
            <v>YPS/N8876UW/RISWANTO</v>
          </cell>
          <cell r="P1196" t="str">
            <v>PT. LIVIA MANDIRI SEJATI</v>
          </cell>
          <cell r="Q1196" t="str">
            <v>PT. LIVIA MANDIRI SEJATI</v>
          </cell>
          <cell r="R1196" t="str">
            <v>PALLET RENT DOUBLE FACE</v>
          </cell>
          <cell r="S1196" t="str">
            <v>8276895378</v>
          </cell>
        </row>
        <row r="1197">
          <cell r="L1197">
            <v>5042161028</v>
          </cell>
          <cell r="M1197" t="str">
            <v>134578</v>
          </cell>
          <cell r="N1197" t="str">
            <v>S21102909242</v>
          </cell>
          <cell r="O1197" t="str">
            <v>YPS/N8503UV/Z.ARIFIN</v>
          </cell>
          <cell r="P1197" t="str">
            <v>PT. LIVIA MANDIRI SEJATI</v>
          </cell>
          <cell r="Q1197" t="str">
            <v>PT. LIVIA MANDIRI SEJATI</v>
          </cell>
          <cell r="R1197" t="str">
            <v>220ML AQUA LOCAL 1X48</v>
          </cell>
          <cell r="S1197" t="str">
            <v>8276895378</v>
          </cell>
        </row>
        <row r="1198">
          <cell r="L1198">
            <v>5042161028</v>
          </cell>
          <cell r="M1198" t="str">
            <v>10169749</v>
          </cell>
          <cell r="N1198" t="str">
            <v>S21102909242</v>
          </cell>
          <cell r="O1198" t="str">
            <v>YPS/N8503UV/Z.ARIFIN</v>
          </cell>
          <cell r="P1198" t="str">
            <v>PT. LIVIA MANDIRI SEJATI</v>
          </cell>
          <cell r="Q1198" t="str">
            <v>PT. LIVIA MANDIRI SEJATI</v>
          </cell>
          <cell r="R1198" t="str">
            <v>PALLET RENT DOUBLE FACE</v>
          </cell>
          <cell r="S1198" t="str">
            <v>8276895378</v>
          </cell>
        </row>
        <row r="1199">
          <cell r="L1199">
            <v>5042287116</v>
          </cell>
          <cell r="M1199" t="str">
            <v>134578</v>
          </cell>
          <cell r="N1199" t="str">
            <v>S21102909246</v>
          </cell>
          <cell r="O1199" t="str">
            <v>YPS/L9609UX/EDY S</v>
          </cell>
          <cell r="P1199" t="str">
            <v>PT. LIVIA MANDIRI SEJATI</v>
          </cell>
          <cell r="Q1199" t="str">
            <v>PT. LIVIA MANDIRI SEJATI</v>
          </cell>
          <cell r="R1199" t="str">
            <v>220ML AQUA LOCAL 1X48</v>
          </cell>
          <cell r="S1199" t="str">
            <v>8276895378</v>
          </cell>
        </row>
        <row r="1200">
          <cell r="L1200">
            <v>5042287116</v>
          </cell>
          <cell r="M1200" t="str">
            <v>10169749</v>
          </cell>
          <cell r="N1200" t="str">
            <v>S21102909246</v>
          </cell>
          <cell r="O1200" t="str">
            <v>YPS/L9609UX/EDY S</v>
          </cell>
          <cell r="P1200" t="str">
            <v>PT. LIVIA MANDIRI SEJATI</v>
          </cell>
          <cell r="Q1200" t="str">
            <v>PT. LIVIA MANDIRI SEJATI</v>
          </cell>
          <cell r="R1200" t="str">
            <v>PALLET RENT DOUBLE FACE</v>
          </cell>
          <cell r="S1200" t="str">
            <v>8276895378</v>
          </cell>
        </row>
        <row r="1201">
          <cell r="L1201">
            <v>5042311868</v>
          </cell>
          <cell r="M1201" t="str">
            <v>134578</v>
          </cell>
          <cell r="N1201" t="str">
            <v>S21102909244</v>
          </cell>
          <cell r="O1201" t="str">
            <v>YPS/L9354UZ/SISWANTO</v>
          </cell>
          <cell r="P1201" t="str">
            <v>PT. LIVIA MANDIRI SEJATI</v>
          </cell>
          <cell r="Q1201" t="str">
            <v>PT. LIVIA MANDIRI SEJATI</v>
          </cell>
          <cell r="R1201" t="str">
            <v>220ML AQUA LOCAL 1X48</v>
          </cell>
          <cell r="S1201" t="str">
            <v>8276895378</v>
          </cell>
        </row>
        <row r="1202">
          <cell r="L1202">
            <v>5042311868</v>
          </cell>
          <cell r="M1202" t="str">
            <v>10169749</v>
          </cell>
          <cell r="N1202" t="str">
            <v>S21102909244</v>
          </cell>
          <cell r="O1202" t="str">
            <v>YPS/L9354UZ/SISWANTO</v>
          </cell>
          <cell r="P1202" t="str">
            <v>PT. LIVIA MANDIRI SEJATI</v>
          </cell>
          <cell r="Q1202" t="str">
            <v>PT. LIVIA MANDIRI SEJATI</v>
          </cell>
          <cell r="R1202" t="str">
            <v>PALLET RENT DOUBLE FACE</v>
          </cell>
          <cell r="S1202" t="str">
            <v>8276895378</v>
          </cell>
        </row>
        <row r="1203">
          <cell r="L1203">
            <v>5042312819</v>
          </cell>
          <cell r="M1203" t="str">
            <v>134578</v>
          </cell>
          <cell r="N1203" t="str">
            <v>S21102909241</v>
          </cell>
          <cell r="O1203" t="str">
            <v>YPS/L8983UU/ARIF</v>
          </cell>
          <cell r="P1203" t="str">
            <v>PT. LIVIA MANDIRI SEJATI</v>
          </cell>
          <cell r="Q1203" t="str">
            <v>PT. LIVIA MANDIRI SEJATI</v>
          </cell>
          <cell r="R1203" t="str">
            <v>220ML AQUA LOCAL 1X48</v>
          </cell>
          <cell r="S1203" t="str">
            <v>8276895378</v>
          </cell>
        </row>
        <row r="1204">
          <cell r="L1204">
            <v>5042312819</v>
          </cell>
          <cell r="M1204" t="str">
            <v>10169749</v>
          </cell>
          <cell r="N1204" t="str">
            <v>S21102909241</v>
          </cell>
          <cell r="O1204" t="str">
            <v>YPS/L8983UU/ARIF</v>
          </cell>
          <cell r="P1204" t="str">
            <v>PT. LIVIA MANDIRI SEJATI</v>
          </cell>
          <cell r="Q1204" t="str">
            <v>PT. LIVIA MANDIRI SEJATI</v>
          </cell>
          <cell r="R1204" t="str">
            <v>PALLET RENT DOUBLE FACE</v>
          </cell>
          <cell r="S1204" t="str">
            <v>8276895378</v>
          </cell>
        </row>
        <row r="1205">
          <cell r="L1205">
            <v>5042323245</v>
          </cell>
          <cell r="M1205" t="str">
            <v>134578</v>
          </cell>
          <cell r="N1205" t="str">
            <v>S21102909245</v>
          </cell>
          <cell r="O1205" t="str">
            <v>YPS/L9361UZ/YOYOK</v>
          </cell>
          <cell r="P1205" t="str">
            <v>PT. LIVIA MANDIRI SEJATI</v>
          </cell>
          <cell r="Q1205" t="str">
            <v>PT. LIVIA MANDIRI SEJATI</v>
          </cell>
          <cell r="R1205" t="str">
            <v>220ML AQUA LOCAL 1X48</v>
          </cell>
          <cell r="S1205" t="str">
            <v>8276895378</v>
          </cell>
        </row>
        <row r="1206">
          <cell r="L1206">
            <v>5042323245</v>
          </cell>
          <cell r="M1206" t="str">
            <v>10169749</v>
          </cell>
          <cell r="N1206" t="str">
            <v>S21102909245</v>
          </cell>
          <cell r="O1206" t="str">
            <v>YPS/L9361UZ/YOYOK</v>
          </cell>
          <cell r="P1206" t="str">
            <v>PT. LIVIA MANDIRI SEJATI</v>
          </cell>
          <cell r="Q1206" t="str">
            <v>PT. LIVIA MANDIRI SEJATI</v>
          </cell>
          <cell r="R1206" t="str">
            <v>PALLET RENT DOUBLE FACE</v>
          </cell>
          <cell r="S1206" t="str">
            <v>8276895378</v>
          </cell>
        </row>
        <row r="1207">
          <cell r="L1207">
            <v>5042261574</v>
          </cell>
          <cell r="M1207" t="str">
            <v>74553</v>
          </cell>
          <cell r="N1207" t="str">
            <v>S21102911729 / PASURUAN</v>
          </cell>
          <cell r="O1207" t="str">
            <v>B9009PF/SUHENDRO</v>
          </cell>
          <cell r="P1207" t="str">
            <v>PT. LIVIA MANDIRI SEJATI</v>
          </cell>
          <cell r="Q1207" t="str">
            <v>PT. LIVIA MANDIRI SEJATI</v>
          </cell>
          <cell r="R1207" t="str">
            <v>1500ML AQUA LOCAL 1X12</v>
          </cell>
          <cell r="S1207" t="str">
            <v>8276895378</v>
          </cell>
        </row>
        <row r="1208">
          <cell r="L1208">
            <v>5042234065</v>
          </cell>
          <cell r="M1208" t="str">
            <v>74565</v>
          </cell>
          <cell r="N1208">
            <v>0</v>
          </cell>
          <cell r="O1208">
            <v>0</v>
          </cell>
          <cell r="P1208" t="str">
            <v>PT. LIVIA MANDIRI SEJATI</v>
          </cell>
          <cell r="Q1208" t="str">
            <v>PT. LIVIA MANDIRI SEJATI</v>
          </cell>
          <cell r="R1208" t="str">
            <v>1500ML VIT LOCAL 1X12</v>
          </cell>
          <cell r="S1208" t="str">
            <v>8276895378</v>
          </cell>
        </row>
        <row r="1209">
          <cell r="L1209">
            <v>5042234065</v>
          </cell>
          <cell r="M1209" t="str">
            <v>112839</v>
          </cell>
          <cell r="N1209">
            <v>0</v>
          </cell>
          <cell r="O1209">
            <v>0</v>
          </cell>
          <cell r="P1209" t="str">
            <v>PT. LIVIA MANDIRI SEJATI</v>
          </cell>
          <cell r="Q1209" t="str">
            <v>PT. LIVIA MANDIRI SEJATI</v>
          </cell>
          <cell r="R1209" t="str">
            <v>330ML VIT LOCAL 1X24</v>
          </cell>
          <cell r="S1209" t="str">
            <v>8276895378</v>
          </cell>
        </row>
        <row r="1210">
          <cell r="L1210">
            <v>5042234065</v>
          </cell>
          <cell r="M1210" t="str">
            <v>173022</v>
          </cell>
          <cell r="N1210">
            <v>0</v>
          </cell>
          <cell r="O1210">
            <v>0</v>
          </cell>
          <cell r="P1210" t="str">
            <v>PT. LIVIA MANDIRI SEJATI</v>
          </cell>
          <cell r="Q1210" t="str">
            <v>PT. LIVIA MANDIRI SEJATI</v>
          </cell>
          <cell r="R1210" t="str">
            <v>200ML VIT LOCAL 1X48</v>
          </cell>
          <cell r="S1210" t="str">
            <v>8276895378</v>
          </cell>
        </row>
        <row r="1211">
          <cell r="L1211">
            <v>5042236983</v>
          </cell>
          <cell r="M1211" t="str">
            <v>10169932</v>
          </cell>
          <cell r="N1211">
            <v>0</v>
          </cell>
          <cell r="O1211">
            <v>0</v>
          </cell>
          <cell r="P1211" t="str">
            <v>PT. LIVIA MANDIRI SEJATI</v>
          </cell>
          <cell r="Q1211" t="str">
            <v>PT. LIVIA MANDIRI SEJATI</v>
          </cell>
          <cell r="R1211" t="str">
            <v>EMPTY BOTTLE VIT 5 GALLON</v>
          </cell>
          <cell r="S1211" t="str">
            <v>8276895378</v>
          </cell>
        </row>
        <row r="1212">
          <cell r="L1212">
            <v>5042236983</v>
          </cell>
          <cell r="M1212" t="str">
            <v>74560</v>
          </cell>
          <cell r="N1212">
            <v>0</v>
          </cell>
          <cell r="O1212">
            <v>0</v>
          </cell>
          <cell r="P1212" t="str">
            <v>PT. LIVIA MANDIRI SEJATI</v>
          </cell>
          <cell r="Q1212" t="str">
            <v>PT. LIVIA MANDIRI SEJATI</v>
          </cell>
          <cell r="R1212" t="str">
            <v>5 GALLON VIT LOCAL</v>
          </cell>
          <cell r="S1212" t="str">
            <v>8276895378</v>
          </cell>
        </row>
        <row r="1213">
          <cell r="L1213">
            <v>5042241218</v>
          </cell>
          <cell r="M1213" t="str">
            <v>145141</v>
          </cell>
          <cell r="N1213" t="str">
            <v>S21110100144</v>
          </cell>
          <cell r="O1213" t="str">
            <v>STJ/Z9009HD/ANGGA</v>
          </cell>
          <cell r="P1213" t="str">
            <v>PT. LIVIA MANDIRI SEJATI</v>
          </cell>
          <cell r="Q1213" t="str">
            <v>PT. LIVIA MANDIRI SEJATI</v>
          </cell>
          <cell r="R1213" t="str">
            <v>500ML MIZONE ACTIV' LYCHEE LEMON 1X12</v>
          </cell>
          <cell r="S1213" t="str">
            <v>8276895378</v>
          </cell>
        </row>
        <row r="1214">
          <cell r="L1214">
            <v>5042241218</v>
          </cell>
          <cell r="M1214" t="str">
            <v>145143</v>
          </cell>
          <cell r="N1214" t="str">
            <v>S21110100144</v>
          </cell>
          <cell r="O1214" t="str">
            <v>STJ/Z9009HD/ANGGA</v>
          </cell>
          <cell r="P1214" t="str">
            <v>PT. LIVIA MANDIRI SEJATI</v>
          </cell>
          <cell r="Q1214" t="str">
            <v>PT. LIVIA MANDIRI SEJATI</v>
          </cell>
          <cell r="R1214" t="str">
            <v>500ML MIZONE MOOD UP CRANBERRY 1X12</v>
          </cell>
          <cell r="S1214" t="str">
            <v>8276895378</v>
          </cell>
        </row>
        <row r="1215">
          <cell r="L1215">
            <v>5042241218</v>
          </cell>
          <cell r="M1215" t="str">
            <v>145144</v>
          </cell>
          <cell r="N1215" t="str">
            <v>S21110100144</v>
          </cell>
          <cell r="O1215" t="str">
            <v>STJ/Z9009HD/ANGGA</v>
          </cell>
          <cell r="P1215" t="str">
            <v>PT. LIVIA MANDIRI SEJATI</v>
          </cell>
          <cell r="Q1215" t="str">
            <v>PT. LIVIA MANDIRI SEJATI</v>
          </cell>
          <cell r="R1215" t="str">
            <v>500ML MIZONE BREAKFREE CHERRYBLSSOM 1X12</v>
          </cell>
          <cell r="S1215" t="str">
            <v>8276895378</v>
          </cell>
        </row>
        <row r="1216">
          <cell r="L1216">
            <v>5042241218</v>
          </cell>
          <cell r="M1216" t="str">
            <v>145679</v>
          </cell>
          <cell r="N1216" t="str">
            <v>S21110100144</v>
          </cell>
          <cell r="O1216" t="str">
            <v>STJ/Z9009HD/ANGGA</v>
          </cell>
          <cell r="P1216" t="str">
            <v>PT. LIVIA MANDIRI SEJATI</v>
          </cell>
          <cell r="Q1216" t="str">
            <v>PT. LIVIA MANDIRI SEJATI</v>
          </cell>
          <cell r="R1216" t="str">
            <v>500ML MIZONE MOVE ON STARFRUIT 1X12</v>
          </cell>
          <cell r="S1216" t="str">
            <v>8276895378</v>
          </cell>
        </row>
        <row r="1217">
          <cell r="L1217">
            <v>5042335985</v>
          </cell>
          <cell r="M1217" t="str">
            <v>74561</v>
          </cell>
          <cell r="N1217" t="str">
            <v>5042335985</v>
          </cell>
          <cell r="O1217" t="str">
            <v>YPS/N8872UW/MISTO</v>
          </cell>
          <cell r="P1217" t="str">
            <v>PT. LIVIA MANDIRI SEJATI</v>
          </cell>
          <cell r="Q1217" t="str">
            <v>PT. LIVIA MANDIRI SEJATI</v>
          </cell>
          <cell r="R1217" t="str">
            <v>600ML AQUA LOCAL 1X24</v>
          </cell>
          <cell r="S1217" t="str">
            <v>8276895378</v>
          </cell>
        </row>
        <row r="1218">
          <cell r="L1218">
            <v>5042335985</v>
          </cell>
          <cell r="M1218" t="str">
            <v>10169749</v>
          </cell>
          <cell r="N1218" t="str">
            <v>5042335985</v>
          </cell>
          <cell r="O1218" t="str">
            <v>YPS/N8872UW/MISTO</v>
          </cell>
          <cell r="P1218" t="str">
            <v>PT. LIVIA MANDIRI SEJATI</v>
          </cell>
          <cell r="Q1218" t="str">
            <v>PT. LIVIA MANDIRI SEJATI</v>
          </cell>
          <cell r="R1218" t="str">
            <v>PALLET RENT DOUBLE FACE</v>
          </cell>
          <cell r="S1218" t="str">
            <v>8276895378</v>
          </cell>
        </row>
        <row r="1219">
          <cell r="L1219">
            <v>5042270672</v>
          </cell>
          <cell r="M1219" t="str">
            <v>157095</v>
          </cell>
          <cell r="N1219">
            <v>0</v>
          </cell>
          <cell r="O1219">
            <v>0</v>
          </cell>
          <cell r="P1219" t="str">
            <v>PT. LIVIA MANDIRI SEJATI</v>
          </cell>
          <cell r="Q1219" t="str">
            <v>PT. LIVIA MANDIRI SEJATI</v>
          </cell>
          <cell r="R1219" t="str">
            <v>550ML VIT LOCAL 1X24</v>
          </cell>
          <cell r="S1219" t="str">
            <v>8276895378</v>
          </cell>
        </row>
        <row r="1220">
          <cell r="L1220">
            <v>5042314586</v>
          </cell>
          <cell r="M1220" t="str">
            <v>74553</v>
          </cell>
          <cell r="N1220" t="str">
            <v>S21110404254 / PASURUAN</v>
          </cell>
          <cell r="O1220" t="str">
            <v>YPS/N8263UW/MUJI</v>
          </cell>
          <cell r="P1220" t="str">
            <v>PT. LIVIA MANDIRI SEJATI</v>
          </cell>
          <cell r="Q1220" t="str">
            <v>PT. LIVIA MANDIRI SEJATI</v>
          </cell>
          <cell r="R1220" t="str">
            <v>1500ML AQUA LOCAL 1X12</v>
          </cell>
          <cell r="S1220" t="str">
            <v>8276895378</v>
          </cell>
        </row>
        <row r="1221">
          <cell r="L1221">
            <v>5042287306</v>
          </cell>
          <cell r="M1221" t="str">
            <v>10169932</v>
          </cell>
          <cell r="N1221">
            <v>0</v>
          </cell>
          <cell r="O1221">
            <v>0</v>
          </cell>
          <cell r="P1221" t="str">
            <v>PT. LIVIA MANDIRI SEJATI</v>
          </cell>
          <cell r="Q1221" t="str">
            <v>PT. LIVIA MANDIRI SEJATI</v>
          </cell>
          <cell r="R1221" t="str">
            <v>EMPTY BOTTLE VIT 5 GALLON</v>
          </cell>
          <cell r="S1221" t="str">
            <v>8276895378</v>
          </cell>
        </row>
        <row r="1222">
          <cell r="L1222">
            <v>5042287306</v>
          </cell>
          <cell r="M1222" t="str">
            <v>74560</v>
          </cell>
          <cell r="N1222">
            <v>0</v>
          </cell>
          <cell r="O1222">
            <v>0</v>
          </cell>
          <cell r="P1222" t="str">
            <v>PT. LIVIA MANDIRI SEJATI</v>
          </cell>
          <cell r="Q1222" t="str">
            <v>PT. LIVIA MANDIRI SEJATI</v>
          </cell>
          <cell r="R1222" t="str">
            <v>5 GALLON VIT LOCAL</v>
          </cell>
          <cell r="S1222" t="str">
            <v>8276895378</v>
          </cell>
        </row>
        <row r="1223">
          <cell r="L1223">
            <v>5042321430</v>
          </cell>
          <cell r="M1223" t="str">
            <v>74556</v>
          </cell>
          <cell r="N1223" t="str">
            <v>S21110404251 / LIVIA</v>
          </cell>
          <cell r="O1223" t="str">
            <v>YPS/L8745UU/JUMANTOR</v>
          </cell>
          <cell r="P1223" t="str">
            <v>PT. LIVIA MANDIRI SEJATI</v>
          </cell>
          <cell r="Q1223" t="str">
            <v>PT. LIVIA MANDIRI SEJATI</v>
          </cell>
          <cell r="R1223" t="str">
            <v>330ML AQUA LOCAL 1X24</v>
          </cell>
          <cell r="S1223" t="str">
            <v>8276895378</v>
          </cell>
        </row>
        <row r="1224">
          <cell r="L1224">
            <v>5042326575</v>
          </cell>
          <cell r="M1224" t="str">
            <v>74553</v>
          </cell>
          <cell r="N1224" t="str">
            <v>S21110405950</v>
          </cell>
          <cell r="O1224" t="str">
            <v>YPS/N8654UW/ARIS</v>
          </cell>
          <cell r="P1224" t="str">
            <v>PT. LIVIA MANDIRI SEJATI</v>
          </cell>
          <cell r="Q1224" t="str">
            <v>PT. LIVIA MANDIRI SEJATI</v>
          </cell>
          <cell r="R1224" t="str">
            <v>1500ML AQUA LOCAL 1X12</v>
          </cell>
          <cell r="S1224" t="str">
            <v>8276895378</v>
          </cell>
        </row>
        <row r="1225">
          <cell r="L1225">
            <v>5042326575</v>
          </cell>
          <cell r="M1225" t="str">
            <v>10169749</v>
          </cell>
          <cell r="N1225" t="str">
            <v>S21110405950</v>
          </cell>
          <cell r="O1225" t="str">
            <v>YPS/N8654UW/ARIS</v>
          </cell>
          <cell r="P1225" t="str">
            <v>PT. LIVIA MANDIRI SEJATI</v>
          </cell>
          <cell r="Q1225" t="str">
            <v>PT. LIVIA MANDIRI SEJATI</v>
          </cell>
          <cell r="R1225" t="str">
            <v>PALLET RENT DOUBLE FACE</v>
          </cell>
          <cell r="S1225" t="str">
            <v>8276895378</v>
          </cell>
        </row>
        <row r="1226">
          <cell r="L1226">
            <v>5042312223</v>
          </cell>
          <cell r="M1226" t="str">
            <v>74553</v>
          </cell>
          <cell r="N1226" t="str">
            <v>S21110405952</v>
          </cell>
          <cell r="O1226" t="str">
            <v>YPS/L9693US/IRKHAM</v>
          </cell>
          <cell r="P1226" t="str">
            <v>PT. LIVIA MANDIRI SEJATI</v>
          </cell>
          <cell r="Q1226" t="str">
            <v>PT. LIVIA MANDIRI SEJATI</v>
          </cell>
          <cell r="R1226" t="str">
            <v>1500ML AQUA LOCAL 1X12</v>
          </cell>
          <cell r="S1226" t="str">
            <v>8276895378</v>
          </cell>
        </row>
        <row r="1227">
          <cell r="L1227">
            <v>5042312223</v>
          </cell>
          <cell r="M1227" t="str">
            <v>10169749</v>
          </cell>
          <cell r="N1227" t="str">
            <v>S21110405952</v>
          </cell>
          <cell r="O1227" t="str">
            <v>YPS/L9693US/IRKHAM</v>
          </cell>
          <cell r="P1227" t="str">
            <v>PT. LIVIA MANDIRI SEJATI</v>
          </cell>
          <cell r="Q1227" t="str">
            <v>PT. LIVIA MANDIRI SEJATI</v>
          </cell>
          <cell r="R1227" t="str">
            <v>PALLET RENT DOUBLE FACE</v>
          </cell>
          <cell r="S1227" t="str">
            <v>8276895378</v>
          </cell>
        </row>
        <row r="1228">
          <cell r="L1228">
            <v>5042321729</v>
          </cell>
          <cell r="M1228" t="str">
            <v>74553</v>
          </cell>
          <cell r="N1228" t="str">
            <v>S21110405949</v>
          </cell>
          <cell r="O1228" t="str">
            <v>YPS/N8596UV/SUMARNO</v>
          </cell>
          <cell r="P1228" t="str">
            <v>PT. LIVIA MANDIRI SEJATI</v>
          </cell>
          <cell r="Q1228" t="str">
            <v>PT. LIVIA MANDIRI SEJATI</v>
          </cell>
          <cell r="R1228" t="str">
            <v>1500ML AQUA LOCAL 1X12</v>
          </cell>
          <cell r="S1228" t="str">
            <v>8276895378</v>
          </cell>
        </row>
        <row r="1229">
          <cell r="L1229">
            <v>5042321729</v>
          </cell>
          <cell r="M1229" t="str">
            <v>10169749</v>
          </cell>
          <cell r="N1229" t="str">
            <v>S21110405949</v>
          </cell>
          <cell r="O1229" t="str">
            <v>YPS/N8596UV/SUMARNO</v>
          </cell>
          <cell r="P1229" t="str">
            <v>PT. LIVIA MANDIRI SEJATI</v>
          </cell>
          <cell r="Q1229" t="str">
            <v>PT. LIVIA MANDIRI SEJATI</v>
          </cell>
          <cell r="R1229" t="str">
            <v>PALLET RENT DOUBLE FACE</v>
          </cell>
          <cell r="S1229" t="str">
            <v>8276895378</v>
          </cell>
        </row>
        <row r="1230">
          <cell r="L1230">
            <v>5042326378</v>
          </cell>
          <cell r="M1230" t="str">
            <v>74553</v>
          </cell>
          <cell r="N1230" t="str">
            <v>S21110405953</v>
          </cell>
          <cell r="O1230" t="str">
            <v>YPS/N8599UV/SARBINI</v>
          </cell>
          <cell r="P1230" t="str">
            <v>PT. LIVIA MANDIRI SEJATI</v>
          </cell>
          <cell r="Q1230" t="str">
            <v>PT. LIVIA MANDIRI SEJATI</v>
          </cell>
          <cell r="R1230" t="str">
            <v>1500ML AQUA LOCAL 1X12</v>
          </cell>
          <cell r="S1230" t="str">
            <v>8276895378</v>
          </cell>
        </row>
        <row r="1231">
          <cell r="L1231">
            <v>5042326378</v>
          </cell>
          <cell r="M1231" t="str">
            <v>10169749</v>
          </cell>
          <cell r="N1231" t="str">
            <v>S21110405953</v>
          </cell>
          <cell r="O1231" t="str">
            <v>YPS/N8599UV/SARBINI</v>
          </cell>
          <cell r="P1231" t="str">
            <v>PT. LIVIA MANDIRI SEJATI</v>
          </cell>
          <cell r="Q1231" t="str">
            <v>PT. LIVIA MANDIRI SEJATI</v>
          </cell>
          <cell r="R1231" t="str">
            <v>PALLET RENT DOUBLE FACE</v>
          </cell>
          <cell r="S1231" t="str">
            <v>8276895378</v>
          </cell>
        </row>
        <row r="1232">
          <cell r="L1232">
            <v>5042319837</v>
          </cell>
          <cell r="M1232" t="str">
            <v>74553</v>
          </cell>
          <cell r="N1232" t="str">
            <v>S21110405957</v>
          </cell>
          <cell r="O1232" t="str">
            <v>YPS/L8211UT/ZEMY S</v>
          </cell>
          <cell r="P1232" t="str">
            <v>PT. LIVIA MANDIRI SEJATI</v>
          </cell>
          <cell r="Q1232" t="str">
            <v>PT. LIVIA MANDIRI SEJATI</v>
          </cell>
          <cell r="R1232" t="str">
            <v>1500ML AQUA LOCAL 1X12</v>
          </cell>
          <cell r="S1232" t="str">
            <v>8276895378</v>
          </cell>
        </row>
        <row r="1233">
          <cell r="L1233">
            <v>5042319837</v>
          </cell>
          <cell r="M1233" t="str">
            <v>10169749</v>
          </cell>
          <cell r="N1233" t="str">
            <v>S21110405957</v>
          </cell>
          <cell r="O1233" t="str">
            <v>YPS/L8211UT/ZEMY S</v>
          </cell>
          <cell r="P1233" t="str">
            <v>PT. LIVIA MANDIRI SEJATI</v>
          </cell>
          <cell r="Q1233" t="str">
            <v>PT. LIVIA MANDIRI SEJATI</v>
          </cell>
          <cell r="R1233" t="str">
            <v>PALLET RENT DOUBLE FACE</v>
          </cell>
          <cell r="S1233" t="str">
            <v>8276895378</v>
          </cell>
        </row>
        <row r="1234">
          <cell r="L1234">
            <v>5042347368</v>
          </cell>
          <cell r="M1234" t="str">
            <v>74561</v>
          </cell>
          <cell r="N1234" t="str">
            <v>S21110406128</v>
          </cell>
          <cell r="O1234" t="str">
            <v>YPS/N9965UV/FAIZIN</v>
          </cell>
          <cell r="P1234" t="str">
            <v>PT. LIVIA MANDIRI SEJATI</v>
          </cell>
          <cell r="Q1234" t="str">
            <v>PT. LIVIA MANDIRI SEJATI</v>
          </cell>
          <cell r="R1234" t="str">
            <v>600ML AQUA LOCAL 1X24</v>
          </cell>
          <cell r="S1234" t="str">
            <v>8276895378</v>
          </cell>
        </row>
        <row r="1235">
          <cell r="L1235">
            <v>5042347368</v>
          </cell>
          <cell r="M1235" t="str">
            <v>10169749</v>
          </cell>
          <cell r="N1235" t="str">
            <v>S21110406128</v>
          </cell>
          <cell r="O1235" t="str">
            <v>YPS/N9965UV/FAIZIN</v>
          </cell>
          <cell r="P1235" t="str">
            <v>PT. LIVIA MANDIRI SEJATI</v>
          </cell>
          <cell r="Q1235" t="str">
            <v>PT. LIVIA MANDIRI SEJATI</v>
          </cell>
          <cell r="R1235" t="str">
            <v>PALLET RENT DOUBLE FACE</v>
          </cell>
          <cell r="S1235" t="str">
            <v>8276895378</v>
          </cell>
        </row>
        <row r="1236">
          <cell r="L1236">
            <v>5042318677</v>
          </cell>
          <cell r="M1236" t="str">
            <v>10169743</v>
          </cell>
          <cell r="N1236" t="str">
            <v>S21110406315/PY/2/06</v>
          </cell>
          <cell r="O1236" t="str">
            <v>YPS/L9357UZ/ACHMAD</v>
          </cell>
          <cell r="P1236" t="str">
            <v>PT. LIVIA MANDIRI SEJATI</v>
          </cell>
          <cell r="Q1236" t="str">
            <v>PT. LIVIA MANDIRI SEJATI</v>
          </cell>
          <cell r="R1236" t="str">
            <v>JUG RACK</v>
          </cell>
          <cell r="S1236" t="str">
            <v>8276895377</v>
          </cell>
        </row>
        <row r="1237">
          <cell r="L1237">
            <v>5042318677</v>
          </cell>
          <cell r="M1237" t="str">
            <v>10169933</v>
          </cell>
          <cell r="N1237" t="str">
            <v>S21110406315/PY/2/06</v>
          </cell>
          <cell r="O1237" t="str">
            <v>YPS/L9357UZ/ACHMAD</v>
          </cell>
          <cell r="P1237" t="str">
            <v>PT. LIVIA MANDIRI SEJATI</v>
          </cell>
          <cell r="Q1237" t="str">
            <v>PT. LIVIA MANDIRI SEJATI</v>
          </cell>
          <cell r="R1237" t="str">
            <v>EMPTY BOTTLE AQUA 5 GALLON</v>
          </cell>
          <cell r="S1237" t="str">
            <v>8276895377</v>
          </cell>
        </row>
        <row r="1238">
          <cell r="L1238">
            <v>5042318677</v>
          </cell>
          <cell r="M1238" t="str">
            <v>74559</v>
          </cell>
          <cell r="N1238" t="str">
            <v>S21110406315/PY/2/06</v>
          </cell>
          <cell r="O1238" t="str">
            <v>YPS/L9357UZ/ACHMAD</v>
          </cell>
          <cell r="P1238" t="str">
            <v>PT. LIVIA MANDIRI SEJATI</v>
          </cell>
          <cell r="Q1238" t="str">
            <v>PT. LIVIA MANDIRI SEJATI</v>
          </cell>
          <cell r="R1238" t="str">
            <v>5 GALLON AQUA LOCAL</v>
          </cell>
          <cell r="S1238" t="str">
            <v>8276895377</v>
          </cell>
        </row>
        <row r="1239">
          <cell r="L1239">
            <v>5042319315</v>
          </cell>
          <cell r="M1239" t="str">
            <v>10169743</v>
          </cell>
          <cell r="N1239" t="str">
            <v>S21110406305/AS/1/07</v>
          </cell>
          <cell r="O1239" t="str">
            <v>YPS/L8177UYT/AGUS</v>
          </cell>
          <cell r="P1239" t="str">
            <v>PT. LIVIA MANDIRI SEJATI</v>
          </cell>
          <cell r="Q1239" t="str">
            <v>PT. LIVIA MANDIRI SEJATI</v>
          </cell>
          <cell r="R1239" t="str">
            <v>JUG RACK</v>
          </cell>
          <cell r="S1239" t="str">
            <v>8276895377</v>
          </cell>
        </row>
        <row r="1240">
          <cell r="L1240">
            <v>5042319315</v>
          </cell>
          <cell r="M1240" t="str">
            <v>10169933</v>
          </cell>
          <cell r="N1240" t="str">
            <v>S21110406305/AS/1/07</v>
          </cell>
          <cell r="O1240" t="str">
            <v>YPS/L8177UYT/AGUS</v>
          </cell>
          <cell r="P1240" t="str">
            <v>PT. LIVIA MANDIRI SEJATI</v>
          </cell>
          <cell r="Q1240" t="str">
            <v>PT. LIVIA MANDIRI SEJATI</v>
          </cell>
          <cell r="R1240" t="str">
            <v>EMPTY BOTTLE AQUA 5 GALLON</v>
          </cell>
          <cell r="S1240" t="str">
            <v>8276895377</v>
          </cell>
        </row>
        <row r="1241">
          <cell r="L1241">
            <v>5042319315</v>
          </cell>
          <cell r="M1241" t="str">
            <v>74559</v>
          </cell>
          <cell r="N1241" t="str">
            <v>S21110406305/AS/1/07</v>
          </cell>
          <cell r="O1241" t="str">
            <v>YPS/L8177UYT/AGUS</v>
          </cell>
          <cell r="P1241" t="str">
            <v>PT. LIVIA MANDIRI SEJATI</v>
          </cell>
          <cell r="Q1241" t="str">
            <v>PT. LIVIA MANDIRI SEJATI</v>
          </cell>
          <cell r="R1241" t="str">
            <v>5 GALLON AQUA LOCAL</v>
          </cell>
          <cell r="S1241" t="str">
            <v>8276895377</v>
          </cell>
        </row>
        <row r="1242">
          <cell r="L1242">
            <v>5042325736</v>
          </cell>
          <cell r="M1242" t="str">
            <v>10169743</v>
          </cell>
          <cell r="N1242" t="str">
            <v>S21110406314/AS/1/07</v>
          </cell>
          <cell r="O1242" t="str">
            <v>YPS/N9374WE/AGUS D</v>
          </cell>
          <cell r="P1242" t="str">
            <v>PT. LIVIA MANDIRI SEJATI</v>
          </cell>
          <cell r="Q1242" t="str">
            <v>PT. LIVIA MANDIRI SEJATI</v>
          </cell>
          <cell r="R1242" t="str">
            <v>JUG RACK</v>
          </cell>
          <cell r="S1242" t="str">
            <v>8276895377</v>
          </cell>
        </row>
        <row r="1243">
          <cell r="L1243">
            <v>5042325736</v>
          </cell>
          <cell r="M1243" t="str">
            <v>10169933</v>
          </cell>
          <cell r="N1243" t="str">
            <v>S21110406314/AS/1/07</v>
          </cell>
          <cell r="O1243" t="str">
            <v>YPS/N9374WE/AGUS D</v>
          </cell>
          <cell r="P1243" t="str">
            <v>PT. LIVIA MANDIRI SEJATI</v>
          </cell>
          <cell r="Q1243" t="str">
            <v>PT. LIVIA MANDIRI SEJATI</v>
          </cell>
          <cell r="R1243" t="str">
            <v>EMPTY BOTTLE AQUA 5 GALLON</v>
          </cell>
          <cell r="S1243" t="str">
            <v>8276895377</v>
          </cell>
        </row>
        <row r="1244">
          <cell r="L1244">
            <v>5042325736</v>
          </cell>
          <cell r="M1244" t="str">
            <v>74559</v>
          </cell>
          <cell r="N1244" t="str">
            <v>S21110406314/AS/1/07</v>
          </cell>
          <cell r="O1244" t="str">
            <v>YPS/N9374WE/AGUS D</v>
          </cell>
          <cell r="P1244" t="str">
            <v>PT. LIVIA MANDIRI SEJATI</v>
          </cell>
          <cell r="Q1244" t="str">
            <v>PT. LIVIA MANDIRI SEJATI</v>
          </cell>
          <cell r="R1244" t="str">
            <v>5 GALLON AQUA LOCAL</v>
          </cell>
          <cell r="S1244" t="str">
            <v>8276895377</v>
          </cell>
        </row>
        <row r="1245">
          <cell r="L1245">
            <v>5042326393</v>
          </cell>
          <cell r="M1245" t="str">
            <v>10169743</v>
          </cell>
          <cell r="N1245" t="str">
            <v>S21110406307/AS/1/07</v>
          </cell>
          <cell r="O1245" t="str">
            <v>YPS/N8513UV/SULISWAN</v>
          </cell>
          <cell r="P1245" t="str">
            <v>PT. LIVIA MANDIRI SEJATI</v>
          </cell>
          <cell r="Q1245" t="str">
            <v>PT. LIVIA MANDIRI SEJATI</v>
          </cell>
          <cell r="R1245" t="str">
            <v>JUG RACK</v>
          </cell>
          <cell r="S1245" t="str">
            <v>8276895377</v>
          </cell>
        </row>
        <row r="1246">
          <cell r="L1246">
            <v>5042326393</v>
          </cell>
          <cell r="M1246" t="str">
            <v>10169933</v>
          </cell>
          <cell r="N1246" t="str">
            <v>S21110406307/AS/1/07</v>
          </cell>
          <cell r="O1246" t="str">
            <v>YPS/N8513UV/SULISWAN</v>
          </cell>
          <cell r="P1246" t="str">
            <v>PT. LIVIA MANDIRI SEJATI</v>
          </cell>
          <cell r="Q1246" t="str">
            <v>PT. LIVIA MANDIRI SEJATI</v>
          </cell>
          <cell r="R1246" t="str">
            <v>EMPTY BOTTLE AQUA 5 GALLON</v>
          </cell>
          <cell r="S1246" t="str">
            <v>8276895377</v>
          </cell>
        </row>
        <row r="1247">
          <cell r="L1247">
            <v>5042326393</v>
          </cell>
          <cell r="M1247" t="str">
            <v>74559</v>
          </cell>
          <cell r="N1247" t="str">
            <v>S21110406307/AS/1/07</v>
          </cell>
          <cell r="O1247" t="str">
            <v>YPS/N8513UV/SULISWAN</v>
          </cell>
          <cell r="P1247" t="str">
            <v>PT. LIVIA MANDIRI SEJATI</v>
          </cell>
          <cell r="Q1247" t="str">
            <v>PT. LIVIA MANDIRI SEJATI</v>
          </cell>
          <cell r="R1247" t="str">
            <v>5 GALLON AQUA LOCAL</v>
          </cell>
          <cell r="S1247" t="str">
            <v>8276895377</v>
          </cell>
        </row>
        <row r="1248">
          <cell r="L1248">
            <v>5042331026</v>
          </cell>
          <cell r="M1248" t="str">
            <v>10169743</v>
          </cell>
          <cell r="N1248" t="str">
            <v>S21110406312/EL/2/07</v>
          </cell>
          <cell r="O1248" t="str">
            <v>YPS/L9358UZ/MAT ALI</v>
          </cell>
          <cell r="P1248" t="str">
            <v>PT. LIVIA MANDIRI SEJATI</v>
          </cell>
          <cell r="Q1248" t="str">
            <v>PT. LIVIA MANDIRI SEJATI</v>
          </cell>
          <cell r="R1248" t="str">
            <v>JUG RACK</v>
          </cell>
          <cell r="S1248" t="str">
            <v>8276896091</v>
          </cell>
        </row>
        <row r="1249">
          <cell r="L1249">
            <v>5042331026</v>
          </cell>
          <cell r="M1249" t="str">
            <v>10169933</v>
          </cell>
          <cell r="N1249" t="str">
            <v>S21110406312/EL/2/07</v>
          </cell>
          <cell r="O1249" t="str">
            <v>YPS/L9358UZ/MAT ALI</v>
          </cell>
          <cell r="P1249" t="str">
            <v>PT. LIVIA MANDIRI SEJATI</v>
          </cell>
          <cell r="Q1249" t="str">
            <v>PT. LIVIA MANDIRI SEJATI</v>
          </cell>
          <cell r="R1249" t="str">
            <v>EMPTY BOTTLE AQUA 5 GALLON</v>
          </cell>
          <cell r="S1249" t="str">
            <v>8276896091</v>
          </cell>
        </row>
        <row r="1250">
          <cell r="L1250">
            <v>5042331026</v>
          </cell>
          <cell r="M1250" t="str">
            <v>74559</v>
          </cell>
          <cell r="N1250" t="str">
            <v>S21110406312/EL/2/07</v>
          </cell>
          <cell r="O1250" t="str">
            <v>YPS/L9358UZ/MAT ALI</v>
          </cell>
          <cell r="P1250" t="str">
            <v>PT. LIVIA MANDIRI SEJATI</v>
          </cell>
          <cell r="Q1250" t="str">
            <v>PT. LIVIA MANDIRI SEJATI</v>
          </cell>
          <cell r="R1250" t="str">
            <v>5 GALLON AQUA LOCAL</v>
          </cell>
          <cell r="S1250" t="str">
            <v>8276896091</v>
          </cell>
        </row>
        <row r="1251">
          <cell r="L1251">
            <v>5042326377</v>
          </cell>
          <cell r="M1251" t="str">
            <v>10169743</v>
          </cell>
          <cell r="N1251" t="str">
            <v>S21110406316/HD/3/06</v>
          </cell>
          <cell r="O1251" t="str">
            <v>YPS/N9375WE/ARIF</v>
          </cell>
          <cell r="P1251" t="str">
            <v>PT. LIVIA MANDIRI SEJATI</v>
          </cell>
          <cell r="Q1251" t="str">
            <v>PT. LIVIA MANDIRI SEJATI</v>
          </cell>
          <cell r="R1251" t="str">
            <v>JUG RACK</v>
          </cell>
          <cell r="S1251" t="str">
            <v>8276895377</v>
          </cell>
        </row>
        <row r="1252">
          <cell r="L1252">
            <v>5042326377</v>
          </cell>
          <cell r="M1252" t="str">
            <v>10169933</v>
          </cell>
          <cell r="N1252" t="str">
            <v>S21110406316/HD/3/06</v>
          </cell>
          <cell r="O1252" t="str">
            <v>YPS/N9375WE/ARIF</v>
          </cell>
          <cell r="P1252" t="str">
            <v>PT. LIVIA MANDIRI SEJATI</v>
          </cell>
          <cell r="Q1252" t="str">
            <v>PT. LIVIA MANDIRI SEJATI</v>
          </cell>
          <cell r="R1252" t="str">
            <v>EMPTY BOTTLE AQUA 5 GALLON</v>
          </cell>
          <cell r="S1252" t="str">
            <v>8276895377</v>
          </cell>
        </row>
        <row r="1253">
          <cell r="L1253">
            <v>5042326377</v>
          </cell>
          <cell r="M1253" t="str">
            <v>74559</v>
          </cell>
          <cell r="N1253" t="str">
            <v>S21110406316/HD/3/06</v>
          </cell>
          <cell r="O1253" t="str">
            <v>YPS/N9375WE/ARIF</v>
          </cell>
          <cell r="P1253" t="str">
            <v>PT. LIVIA MANDIRI SEJATI</v>
          </cell>
          <cell r="Q1253" t="str">
            <v>PT. LIVIA MANDIRI SEJATI</v>
          </cell>
          <cell r="R1253" t="str">
            <v>5 GALLON AQUA LOCAL</v>
          </cell>
          <cell r="S1253" t="str">
            <v>8276895377</v>
          </cell>
        </row>
        <row r="1254">
          <cell r="L1254">
            <v>5042334567</v>
          </cell>
          <cell r="M1254" t="str">
            <v>10169743</v>
          </cell>
          <cell r="N1254" t="str">
            <v>S21110406302/ZK/3/07</v>
          </cell>
          <cell r="O1254" t="str">
            <v>YPS/L9429UZ/SOLIKIN</v>
          </cell>
          <cell r="P1254" t="str">
            <v>PT. LIVIA MANDIRI SEJATI</v>
          </cell>
          <cell r="Q1254" t="str">
            <v>PT. LIVIA MANDIRI SEJATI</v>
          </cell>
          <cell r="R1254" t="str">
            <v>JUG RACK</v>
          </cell>
          <cell r="S1254" t="str">
            <v>8276895377</v>
          </cell>
        </row>
        <row r="1255">
          <cell r="L1255">
            <v>5042334567</v>
          </cell>
          <cell r="M1255" t="str">
            <v>10169933</v>
          </cell>
          <cell r="N1255" t="str">
            <v>S21110406302/ZK/3/07</v>
          </cell>
          <cell r="O1255" t="str">
            <v>YPS/L9429UZ/SOLIKIN</v>
          </cell>
          <cell r="P1255" t="str">
            <v>PT. LIVIA MANDIRI SEJATI</v>
          </cell>
          <cell r="Q1255" t="str">
            <v>PT. LIVIA MANDIRI SEJATI</v>
          </cell>
          <cell r="R1255" t="str">
            <v>EMPTY BOTTLE AQUA 5 GALLON</v>
          </cell>
          <cell r="S1255" t="str">
            <v>8276895377</v>
          </cell>
        </row>
        <row r="1256">
          <cell r="L1256">
            <v>5042334567</v>
          </cell>
          <cell r="M1256" t="str">
            <v>74559</v>
          </cell>
          <cell r="N1256" t="str">
            <v>S21110406302/ZK/3/07</v>
          </cell>
          <cell r="O1256" t="str">
            <v>YPS/L9429UZ/SOLIKIN</v>
          </cell>
          <cell r="P1256" t="str">
            <v>PT. LIVIA MANDIRI SEJATI</v>
          </cell>
          <cell r="Q1256" t="str">
            <v>PT. LIVIA MANDIRI SEJATI</v>
          </cell>
          <cell r="R1256" t="str">
            <v>5 GALLON AQUA LOCAL</v>
          </cell>
          <cell r="S1256" t="str">
            <v>8276895377</v>
          </cell>
        </row>
        <row r="1257">
          <cell r="L1257">
            <v>5042328698</v>
          </cell>
          <cell r="M1257" t="str">
            <v>10169743</v>
          </cell>
          <cell r="N1257" t="str">
            <v>S21110406310/AS/1/07</v>
          </cell>
          <cell r="O1257" t="str">
            <v>YPS/L9051UX/RAHMAN</v>
          </cell>
          <cell r="P1257" t="str">
            <v>PT. LIVIA MANDIRI SEJATI</v>
          </cell>
          <cell r="Q1257" t="str">
            <v>PT. LIVIA MANDIRI SEJATI</v>
          </cell>
          <cell r="R1257" t="str">
            <v>JUG RACK</v>
          </cell>
          <cell r="S1257" t="str">
            <v>8276895377</v>
          </cell>
        </row>
        <row r="1258">
          <cell r="L1258">
            <v>5042328698</v>
          </cell>
          <cell r="M1258" t="str">
            <v>10169933</v>
          </cell>
          <cell r="N1258" t="str">
            <v>S21110406310/AS/1/07</v>
          </cell>
          <cell r="O1258" t="str">
            <v>YPS/L9051UX/RAHMAN</v>
          </cell>
          <cell r="P1258" t="str">
            <v>PT. LIVIA MANDIRI SEJATI</v>
          </cell>
          <cell r="Q1258" t="str">
            <v>PT. LIVIA MANDIRI SEJATI</v>
          </cell>
          <cell r="R1258" t="str">
            <v>EMPTY BOTTLE AQUA 5 GALLON</v>
          </cell>
          <cell r="S1258" t="str">
            <v>8276895377</v>
          </cell>
        </row>
        <row r="1259">
          <cell r="L1259">
            <v>5042328698</v>
          </cell>
          <cell r="M1259" t="str">
            <v>74559</v>
          </cell>
          <cell r="N1259" t="str">
            <v>S21110406310/AS/1/07</v>
          </cell>
          <cell r="O1259" t="str">
            <v>YPS/L9051UX/RAHMAN</v>
          </cell>
          <cell r="P1259" t="str">
            <v>PT. LIVIA MANDIRI SEJATI</v>
          </cell>
          <cell r="Q1259" t="str">
            <v>PT. LIVIA MANDIRI SEJATI</v>
          </cell>
          <cell r="R1259" t="str">
            <v>5 GALLON AQUA LOCAL</v>
          </cell>
          <cell r="S1259" t="str">
            <v>8276895377</v>
          </cell>
        </row>
        <row r="1260">
          <cell r="L1260">
            <v>5042349924</v>
          </cell>
          <cell r="M1260" t="str">
            <v>10169743</v>
          </cell>
          <cell r="N1260" t="str">
            <v>S21110406286/IS/3/08</v>
          </cell>
          <cell r="O1260" t="str">
            <v>YPS/N8864UW/TOSIM</v>
          </cell>
          <cell r="P1260" t="str">
            <v>PT. LIVIA MANDIRI SEJATI</v>
          </cell>
          <cell r="Q1260" t="str">
            <v>PT. LIVIA MANDIRI SEJATI</v>
          </cell>
          <cell r="R1260" t="str">
            <v>JUG RACK</v>
          </cell>
          <cell r="S1260" t="str">
            <v>8276895377</v>
          </cell>
        </row>
        <row r="1261">
          <cell r="L1261">
            <v>5042349924</v>
          </cell>
          <cell r="M1261" t="str">
            <v>10169933</v>
          </cell>
          <cell r="N1261" t="str">
            <v>S21110406286/IS/3/08</v>
          </cell>
          <cell r="O1261" t="str">
            <v>YPS/N8864UW/TOSIM</v>
          </cell>
          <cell r="P1261" t="str">
            <v>PT. LIVIA MANDIRI SEJATI</v>
          </cell>
          <cell r="Q1261" t="str">
            <v>PT. LIVIA MANDIRI SEJATI</v>
          </cell>
          <cell r="R1261" t="str">
            <v>EMPTY BOTTLE AQUA 5 GALLON</v>
          </cell>
          <cell r="S1261" t="str">
            <v>8276895377</v>
          </cell>
        </row>
        <row r="1262">
          <cell r="L1262">
            <v>5042349924</v>
          </cell>
          <cell r="M1262" t="str">
            <v>74559</v>
          </cell>
          <cell r="N1262" t="str">
            <v>S21110406286/IS/3/08</v>
          </cell>
          <cell r="O1262" t="str">
            <v>YPS/N8864UW/TOSIM</v>
          </cell>
          <cell r="P1262" t="str">
            <v>PT. LIVIA MANDIRI SEJATI</v>
          </cell>
          <cell r="Q1262" t="str">
            <v>PT. LIVIA MANDIRI SEJATI</v>
          </cell>
          <cell r="R1262" t="str">
            <v>5 GALLON AQUA LOCAL</v>
          </cell>
          <cell r="S1262" t="str">
            <v>8276895377</v>
          </cell>
        </row>
        <row r="1263">
          <cell r="L1263">
            <v>5042346585</v>
          </cell>
          <cell r="M1263" t="str">
            <v>10169743</v>
          </cell>
          <cell r="N1263" t="str">
            <v>S21110406285/HD/2/08</v>
          </cell>
          <cell r="O1263" t="str">
            <v>YPS/N8513UV/SULISWAN</v>
          </cell>
          <cell r="P1263" t="str">
            <v>PT. LIVIA MANDIRI SEJATI</v>
          </cell>
          <cell r="Q1263" t="str">
            <v>PT. LIVIA MANDIRI SEJATI</v>
          </cell>
          <cell r="R1263" t="str">
            <v>JUG RACK</v>
          </cell>
          <cell r="S1263" t="str">
            <v>8276895377</v>
          </cell>
        </row>
        <row r="1264">
          <cell r="L1264">
            <v>5042346585</v>
          </cell>
          <cell r="M1264" t="str">
            <v>10169933</v>
          </cell>
          <cell r="N1264" t="str">
            <v>S21110406285/HD/2/08</v>
          </cell>
          <cell r="O1264" t="str">
            <v>YPS/N8513UV/SULISWAN</v>
          </cell>
          <cell r="P1264" t="str">
            <v>PT. LIVIA MANDIRI SEJATI</v>
          </cell>
          <cell r="Q1264" t="str">
            <v>PT. LIVIA MANDIRI SEJATI</v>
          </cell>
          <cell r="R1264" t="str">
            <v>EMPTY BOTTLE AQUA 5 GALLON</v>
          </cell>
          <cell r="S1264" t="str">
            <v>8276895377</v>
          </cell>
        </row>
        <row r="1265">
          <cell r="L1265">
            <v>5042346585</v>
          </cell>
          <cell r="M1265" t="str">
            <v>74559</v>
          </cell>
          <cell r="N1265" t="str">
            <v>S21110406285/HD/2/08</v>
          </cell>
          <cell r="O1265" t="str">
            <v>YPS/N8513UV/SULISWAN</v>
          </cell>
          <cell r="P1265" t="str">
            <v>PT. LIVIA MANDIRI SEJATI</v>
          </cell>
          <cell r="Q1265" t="str">
            <v>PT. LIVIA MANDIRI SEJATI</v>
          </cell>
          <cell r="R1265" t="str">
            <v>5 GALLON AQUA LOCAL</v>
          </cell>
          <cell r="S1265" t="str">
            <v>8276895377</v>
          </cell>
        </row>
        <row r="1266">
          <cell r="L1266">
            <v>5042346927</v>
          </cell>
          <cell r="M1266" t="str">
            <v>10169743</v>
          </cell>
          <cell r="N1266" t="str">
            <v>S21110406287/PY/2/08</v>
          </cell>
          <cell r="O1266" t="str">
            <v>YPS/N8582UV/HASAN</v>
          </cell>
          <cell r="P1266" t="str">
            <v>PT. LIVIA MANDIRI SEJATI</v>
          </cell>
          <cell r="Q1266" t="str">
            <v>PT. LIVIA MANDIRI SEJATI</v>
          </cell>
          <cell r="R1266" t="str">
            <v>JUG RACK</v>
          </cell>
          <cell r="S1266" t="str">
            <v>8276895377</v>
          </cell>
        </row>
        <row r="1267">
          <cell r="L1267">
            <v>5042346927</v>
          </cell>
          <cell r="M1267" t="str">
            <v>10169933</v>
          </cell>
          <cell r="N1267" t="str">
            <v>S21110406287/PY/2/08</v>
          </cell>
          <cell r="O1267" t="str">
            <v>YPS/N8582UV/HASAN</v>
          </cell>
          <cell r="P1267" t="str">
            <v>PT. LIVIA MANDIRI SEJATI</v>
          </cell>
          <cell r="Q1267" t="str">
            <v>PT. LIVIA MANDIRI SEJATI</v>
          </cell>
          <cell r="R1267" t="str">
            <v>EMPTY BOTTLE AQUA 5 GALLON</v>
          </cell>
          <cell r="S1267" t="str">
            <v>8276895377</v>
          </cell>
        </row>
        <row r="1268">
          <cell r="L1268">
            <v>5042346927</v>
          </cell>
          <cell r="M1268" t="str">
            <v>74559</v>
          </cell>
          <cell r="N1268" t="str">
            <v>S21110406287/PY/2/08</v>
          </cell>
          <cell r="O1268" t="str">
            <v>YPS/N8582UV/HASAN</v>
          </cell>
          <cell r="P1268" t="str">
            <v>PT. LIVIA MANDIRI SEJATI</v>
          </cell>
          <cell r="Q1268" t="str">
            <v>PT. LIVIA MANDIRI SEJATI</v>
          </cell>
          <cell r="R1268" t="str">
            <v>5 GALLON AQUA LOCAL</v>
          </cell>
          <cell r="S1268" t="str">
            <v>8276895377</v>
          </cell>
        </row>
        <row r="1269">
          <cell r="L1269">
            <v>5042347222</v>
          </cell>
          <cell r="M1269" t="str">
            <v>10169933</v>
          </cell>
          <cell r="N1269" t="str">
            <v>S21110406281/HD/2/08</v>
          </cell>
          <cell r="O1269" t="str">
            <v>YPS/N8260UW/MUZAMIL</v>
          </cell>
          <cell r="P1269" t="str">
            <v>PT. LIVIA MANDIRI SEJATI</v>
          </cell>
          <cell r="Q1269" t="str">
            <v>PT. LIVIA MANDIRI SEJATI</v>
          </cell>
          <cell r="R1269" t="str">
            <v>EMPTY BOTTLE AQUA 5 GALLON</v>
          </cell>
          <cell r="S1269" t="str">
            <v>8276895377</v>
          </cell>
        </row>
        <row r="1270">
          <cell r="L1270">
            <v>5042347222</v>
          </cell>
          <cell r="M1270" t="str">
            <v>74559</v>
          </cell>
          <cell r="N1270" t="str">
            <v>S21110406281/HD/2/08</v>
          </cell>
          <cell r="O1270" t="str">
            <v>YPS/N8260UW/MUZAMIL</v>
          </cell>
          <cell r="P1270" t="str">
            <v>PT. LIVIA MANDIRI SEJATI</v>
          </cell>
          <cell r="Q1270" t="str">
            <v>PT. LIVIA MANDIRI SEJATI</v>
          </cell>
          <cell r="R1270" t="str">
            <v>5 GALLON AQUA LOCAL</v>
          </cell>
          <cell r="S1270" t="str">
            <v>8276895377</v>
          </cell>
        </row>
        <row r="1271">
          <cell r="L1271">
            <v>5042347609</v>
          </cell>
          <cell r="M1271" t="str">
            <v>10169933</v>
          </cell>
          <cell r="N1271" t="str">
            <v>S21110406282/HD/2/08</v>
          </cell>
          <cell r="O1271" t="str">
            <v>YPS/N8547UV/SOLIKAN</v>
          </cell>
          <cell r="P1271" t="str">
            <v>PT. LIVIA MANDIRI SEJATI</v>
          </cell>
          <cell r="Q1271" t="str">
            <v>PT. LIVIA MANDIRI SEJATI</v>
          </cell>
          <cell r="R1271" t="str">
            <v>EMPTY BOTTLE AQUA 5 GALLON</v>
          </cell>
          <cell r="S1271" t="str">
            <v>8276895377</v>
          </cell>
        </row>
        <row r="1272">
          <cell r="L1272">
            <v>5042347609</v>
          </cell>
          <cell r="M1272" t="str">
            <v>74559</v>
          </cell>
          <cell r="N1272" t="str">
            <v>S21110406282/HD/2/08</v>
          </cell>
          <cell r="O1272" t="str">
            <v>YPS/N8547UV/SOLIKAN</v>
          </cell>
          <cell r="P1272" t="str">
            <v>PT. LIVIA MANDIRI SEJATI</v>
          </cell>
          <cell r="Q1272" t="str">
            <v>PT. LIVIA MANDIRI SEJATI</v>
          </cell>
          <cell r="R1272" t="str">
            <v>5 GALLON AQUA LOCAL</v>
          </cell>
          <cell r="S1272" t="str">
            <v>8276895377</v>
          </cell>
        </row>
        <row r="1273">
          <cell r="L1273">
            <v>5042349209</v>
          </cell>
          <cell r="M1273" t="str">
            <v>10169743</v>
          </cell>
          <cell r="N1273" t="str">
            <v>S21110406290/PY/2/08</v>
          </cell>
          <cell r="O1273" t="str">
            <v>YPS/N8527UV/MUHAMMAD</v>
          </cell>
          <cell r="P1273" t="str">
            <v>PT. LIVIA MANDIRI SEJATI</v>
          </cell>
          <cell r="Q1273" t="str">
            <v>PT. LIVIA MANDIRI SEJATI</v>
          </cell>
          <cell r="R1273" t="str">
            <v>JUG RACK</v>
          </cell>
          <cell r="S1273" t="str">
            <v>8276895377</v>
          </cell>
        </row>
        <row r="1274">
          <cell r="L1274">
            <v>5042349209</v>
          </cell>
          <cell r="M1274" t="str">
            <v>10169933</v>
          </cell>
          <cell r="N1274" t="str">
            <v>S21110406290/PY/2/08</v>
          </cell>
          <cell r="O1274" t="str">
            <v>YPS/N8527UV/MUHAMMAD</v>
          </cell>
          <cell r="P1274" t="str">
            <v>PT. LIVIA MANDIRI SEJATI</v>
          </cell>
          <cell r="Q1274" t="str">
            <v>PT. LIVIA MANDIRI SEJATI</v>
          </cell>
          <cell r="R1274" t="str">
            <v>EMPTY BOTTLE AQUA 5 GALLON</v>
          </cell>
          <cell r="S1274" t="str">
            <v>8276895377</v>
          </cell>
        </row>
        <row r="1275">
          <cell r="L1275">
            <v>5042349209</v>
          </cell>
          <cell r="M1275" t="str">
            <v>74559</v>
          </cell>
          <cell r="N1275" t="str">
            <v>S21110406290/PY/2/08</v>
          </cell>
          <cell r="O1275" t="str">
            <v>YPS/N8527UV/MUHAMMAD</v>
          </cell>
          <cell r="P1275" t="str">
            <v>PT. LIVIA MANDIRI SEJATI</v>
          </cell>
          <cell r="Q1275" t="str">
            <v>PT. LIVIA MANDIRI SEJATI</v>
          </cell>
          <cell r="R1275" t="str">
            <v>5 GALLON AQUA LOCAL</v>
          </cell>
          <cell r="S1275" t="str">
            <v>8276895377</v>
          </cell>
        </row>
        <row r="1276">
          <cell r="L1276">
            <v>5042341198</v>
          </cell>
          <cell r="M1276" t="str">
            <v>10169743</v>
          </cell>
          <cell r="N1276" t="str">
            <v>S21110406291/BK/1/08</v>
          </cell>
          <cell r="O1276" t="str">
            <v>YPS/N8548UV/GATOT</v>
          </cell>
          <cell r="P1276" t="str">
            <v>PT. LIVIA MANDIRI SEJATI</v>
          </cell>
          <cell r="Q1276" t="str">
            <v>PT. LIVIA MANDIRI SEJATI</v>
          </cell>
          <cell r="R1276" t="str">
            <v>JUG RACK</v>
          </cell>
          <cell r="S1276" t="str">
            <v>8276895377</v>
          </cell>
        </row>
        <row r="1277">
          <cell r="L1277">
            <v>5042341198</v>
          </cell>
          <cell r="M1277" t="str">
            <v>10169933</v>
          </cell>
          <cell r="N1277" t="str">
            <v>S21110406291/BK/1/08</v>
          </cell>
          <cell r="O1277" t="str">
            <v>YPS/N8548UV/GATOT</v>
          </cell>
          <cell r="P1277" t="str">
            <v>PT. LIVIA MANDIRI SEJATI</v>
          </cell>
          <cell r="Q1277" t="str">
            <v>PT. LIVIA MANDIRI SEJATI</v>
          </cell>
          <cell r="R1277" t="str">
            <v>EMPTY BOTTLE AQUA 5 GALLON</v>
          </cell>
          <cell r="S1277" t="str">
            <v>8276895377</v>
          </cell>
        </row>
        <row r="1278">
          <cell r="L1278">
            <v>5042341198</v>
          </cell>
          <cell r="M1278" t="str">
            <v>74559</v>
          </cell>
          <cell r="N1278" t="str">
            <v>S21110406291/BK/1/08</v>
          </cell>
          <cell r="O1278" t="str">
            <v>YPS/N8548UV/GATOT</v>
          </cell>
          <cell r="P1278" t="str">
            <v>PT. LIVIA MANDIRI SEJATI</v>
          </cell>
          <cell r="Q1278" t="str">
            <v>PT. LIVIA MANDIRI SEJATI</v>
          </cell>
          <cell r="R1278" t="str">
            <v>5 GALLON AQUA LOCAL</v>
          </cell>
          <cell r="S1278" t="str">
            <v>8276895377</v>
          </cell>
        </row>
        <row r="1279">
          <cell r="L1279">
            <v>5042341067</v>
          </cell>
          <cell r="M1279" t="str">
            <v>10169933</v>
          </cell>
          <cell r="N1279" t="str">
            <v>S21110406296/BK/1/08</v>
          </cell>
          <cell r="O1279" t="str">
            <v>YPS/P8027UR/WARDOYO</v>
          </cell>
          <cell r="P1279" t="str">
            <v>PT. LIVIA MANDIRI SEJATI</v>
          </cell>
          <cell r="Q1279" t="str">
            <v>PT. LIVIA MANDIRI SEJATI</v>
          </cell>
          <cell r="R1279" t="str">
            <v>EMPTY BOTTLE AQUA 5 GALLON</v>
          </cell>
          <cell r="S1279" t="str">
            <v>8276895377</v>
          </cell>
        </row>
        <row r="1280">
          <cell r="L1280">
            <v>5042341067</v>
          </cell>
          <cell r="M1280" t="str">
            <v>74559</v>
          </cell>
          <cell r="N1280" t="str">
            <v>S21110406296/BK/1/08</v>
          </cell>
          <cell r="O1280" t="str">
            <v>YPS/P8027UR/WARDOYO</v>
          </cell>
          <cell r="P1280" t="str">
            <v>PT. LIVIA MANDIRI SEJATI</v>
          </cell>
          <cell r="Q1280" t="str">
            <v>PT. LIVIA MANDIRI SEJATI</v>
          </cell>
          <cell r="R1280" t="str">
            <v>5 GALLON AQUA LOCAL</v>
          </cell>
          <cell r="S1280" t="str">
            <v>8276895377</v>
          </cell>
        </row>
        <row r="1281">
          <cell r="L1281">
            <v>5042349920</v>
          </cell>
          <cell r="M1281" t="str">
            <v>10169933</v>
          </cell>
          <cell r="N1281" t="str">
            <v>S21110406292/BK/1/08</v>
          </cell>
          <cell r="O1281" t="str">
            <v>YPS/N9958UR/SUGENG</v>
          </cell>
          <cell r="P1281" t="str">
            <v>PT. LIVIA MANDIRI SEJATI</v>
          </cell>
          <cell r="Q1281" t="str">
            <v>PT. LIVIA MANDIRI SEJATI</v>
          </cell>
          <cell r="R1281" t="str">
            <v>EMPTY BOTTLE AQUA 5 GALLON</v>
          </cell>
          <cell r="S1281" t="str">
            <v>8276895377</v>
          </cell>
        </row>
        <row r="1282">
          <cell r="L1282">
            <v>5042349920</v>
          </cell>
          <cell r="M1282" t="str">
            <v>74559</v>
          </cell>
          <cell r="N1282" t="str">
            <v>S21110406292/BK/1/08</v>
          </cell>
          <cell r="O1282" t="str">
            <v>YPS/N9958UR/SUGENG</v>
          </cell>
          <cell r="P1282" t="str">
            <v>PT. LIVIA MANDIRI SEJATI</v>
          </cell>
          <cell r="Q1282" t="str">
            <v>PT. LIVIA MANDIRI SEJATI</v>
          </cell>
          <cell r="R1282" t="str">
            <v>5 GALLON AQUA LOCAL</v>
          </cell>
          <cell r="S1282" t="str">
            <v>8276895377</v>
          </cell>
        </row>
        <row r="1283">
          <cell r="L1283">
            <v>5042348847</v>
          </cell>
          <cell r="M1283" t="str">
            <v>10169933</v>
          </cell>
          <cell r="N1283" t="str">
            <v>S21110406293/BK/1/08</v>
          </cell>
          <cell r="O1283" t="str">
            <v>YPS/N9079UQ/AMIN</v>
          </cell>
          <cell r="P1283" t="str">
            <v>PT. LIVIA MANDIRI SEJATI</v>
          </cell>
          <cell r="Q1283" t="str">
            <v>PT. LIVIA MANDIRI SEJATI</v>
          </cell>
          <cell r="R1283" t="str">
            <v>EMPTY BOTTLE AQUA 5 GALLON</v>
          </cell>
          <cell r="S1283" t="str">
            <v>8276895377</v>
          </cell>
        </row>
        <row r="1284">
          <cell r="L1284">
            <v>5042348847</v>
          </cell>
          <cell r="M1284" t="str">
            <v>74559</v>
          </cell>
          <cell r="N1284" t="str">
            <v>S21110406293/BK/1/08</v>
          </cell>
          <cell r="O1284" t="str">
            <v>YPS/N9079UQ/AMIN</v>
          </cell>
          <cell r="P1284" t="str">
            <v>PT. LIVIA MANDIRI SEJATI</v>
          </cell>
          <cell r="Q1284" t="str">
            <v>PT. LIVIA MANDIRI SEJATI</v>
          </cell>
          <cell r="R1284" t="str">
            <v>5 GALLON AQUA LOCAL</v>
          </cell>
          <cell r="S1284" t="str">
            <v>8276895377</v>
          </cell>
        </row>
        <row r="1285">
          <cell r="L1285">
            <v>5042345954</v>
          </cell>
          <cell r="M1285" t="str">
            <v>10169743</v>
          </cell>
          <cell r="N1285" t="str">
            <v>S21110406295/PY/2/08</v>
          </cell>
          <cell r="O1285" t="str">
            <v>YPS/L9358UZ/MAT ALI</v>
          </cell>
          <cell r="P1285" t="str">
            <v>PT. LIVIA MANDIRI SEJATI</v>
          </cell>
          <cell r="Q1285" t="str">
            <v>PT. LIVIA MANDIRI SEJATI</v>
          </cell>
          <cell r="R1285" t="str">
            <v>JUG RACK</v>
          </cell>
          <cell r="S1285" t="str">
            <v>8276895377</v>
          </cell>
        </row>
        <row r="1286">
          <cell r="L1286">
            <v>5042345954</v>
          </cell>
          <cell r="M1286" t="str">
            <v>10169933</v>
          </cell>
          <cell r="N1286" t="str">
            <v>S21110406295/PY/2/08</v>
          </cell>
          <cell r="O1286" t="str">
            <v>YPS/L9358UZ/MAT ALI</v>
          </cell>
          <cell r="P1286" t="str">
            <v>PT. LIVIA MANDIRI SEJATI</v>
          </cell>
          <cell r="Q1286" t="str">
            <v>PT. LIVIA MANDIRI SEJATI</v>
          </cell>
          <cell r="R1286" t="str">
            <v>EMPTY BOTTLE AQUA 5 GALLON</v>
          </cell>
          <cell r="S1286" t="str">
            <v>8276895377</v>
          </cell>
        </row>
        <row r="1287">
          <cell r="L1287">
            <v>5042345954</v>
          </cell>
          <cell r="M1287" t="str">
            <v>74559</v>
          </cell>
          <cell r="N1287" t="str">
            <v>S21110406295/PY/2/08</v>
          </cell>
          <cell r="O1287" t="str">
            <v>YPS/L9358UZ/MAT ALI</v>
          </cell>
          <cell r="P1287" t="str">
            <v>PT. LIVIA MANDIRI SEJATI</v>
          </cell>
          <cell r="Q1287" t="str">
            <v>PT. LIVIA MANDIRI SEJATI</v>
          </cell>
          <cell r="R1287" t="str">
            <v>5 GALLON AQUA LOCAL</v>
          </cell>
          <cell r="S1287" t="str">
            <v>8276895377</v>
          </cell>
        </row>
        <row r="1288">
          <cell r="L1288">
            <v>5042348840</v>
          </cell>
          <cell r="M1288" t="str">
            <v>10169933</v>
          </cell>
          <cell r="N1288" t="str">
            <v>S21110406299/BK/1/09</v>
          </cell>
          <cell r="O1288" t="str">
            <v>YPS/L9428UZ/HADI S</v>
          </cell>
          <cell r="P1288" t="str">
            <v>PT. LIVIA MANDIRI SEJATI</v>
          </cell>
          <cell r="Q1288" t="str">
            <v>PT. LIVIA MANDIRI SEJATI</v>
          </cell>
          <cell r="R1288" t="str">
            <v>EMPTY BOTTLE AQUA 5 GALLON</v>
          </cell>
          <cell r="S1288" t="str">
            <v>8276895377</v>
          </cell>
        </row>
        <row r="1289">
          <cell r="L1289">
            <v>5042348840</v>
          </cell>
          <cell r="M1289" t="str">
            <v>74559</v>
          </cell>
          <cell r="N1289" t="str">
            <v>S21110406299/BK/1/09</v>
          </cell>
          <cell r="O1289" t="str">
            <v>YPS/L9428UZ/HADI S</v>
          </cell>
          <cell r="P1289" t="str">
            <v>PT. LIVIA MANDIRI SEJATI</v>
          </cell>
          <cell r="Q1289" t="str">
            <v>PT. LIVIA MANDIRI SEJATI</v>
          </cell>
          <cell r="R1289" t="str">
            <v>5 GALLON AQUA LOCAL</v>
          </cell>
          <cell r="S1289" t="str">
            <v>8276895377</v>
          </cell>
        </row>
        <row r="1290">
          <cell r="L1290">
            <v>5042330474</v>
          </cell>
          <cell r="M1290" t="str">
            <v>10169743</v>
          </cell>
          <cell r="N1290" t="str">
            <v>S21110406303/EL/2/07</v>
          </cell>
          <cell r="O1290" t="str">
            <v>YPS/N8878UW/SIARI</v>
          </cell>
          <cell r="P1290" t="str">
            <v>PT. LIVIA MANDIRI SEJATI</v>
          </cell>
          <cell r="Q1290" t="str">
            <v>PT. LIVIA MANDIRI SEJATI</v>
          </cell>
          <cell r="R1290" t="str">
            <v>JUG RACK</v>
          </cell>
          <cell r="S1290" t="str">
            <v>8276896091</v>
          </cell>
        </row>
        <row r="1291">
          <cell r="L1291">
            <v>5042330474</v>
          </cell>
          <cell r="M1291" t="str">
            <v>10169933</v>
          </cell>
          <cell r="N1291" t="str">
            <v>S21110406303/EL/2/07</v>
          </cell>
          <cell r="O1291" t="str">
            <v>YPS/N8878UW/SIARI</v>
          </cell>
          <cell r="P1291" t="str">
            <v>PT. LIVIA MANDIRI SEJATI</v>
          </cell>
          <cell r="Q1291" t="str">
            <v>PT. LIVIA MANDIRI SEJATI</v>
          </cell>
          <cell r="R1291" t="str">
            <v>EMPTY BOTTLE AQUA 5 GALLON</v>
          </cell>
          <cell r="S1291" t="str">
            <v>8276896091</v>
          </cell>
        </row>
        <row r="1292">
          <cell r="L1292">
            <v>5042330474</v>
          </cell>
          <cell r="M1292" t="str">
            <v>74559</v>
          </cell>
          <cell r="N1292" t="str">
            <v>S21110406303/EL/2/07</v>
          </cell>
          <cell r="O1292" t="str">
            <v>YPS/N8878UW/SIARI</v>
          </cell>
          <cell r="P1292" t="str">
            <v>PT. LIVIA MANDIRI SEJATI</v>
          </cell>
          <cell r="Q1292" t="str">
            <v>PT. LIVIA MANDIRI SEJATI</v>
          </cell>
          <cell r="R1292" t="str">
            <v>5 GALLON AQUA LOCAL</v>
          </cell>
          <cell r="S1292" t="str">
            <v>8276896091</v>
          </cell>
        </row>
        <row r="1293">
          <cell r="L1293">
            <v>5042331032</v>
          </cell>
          <cell r="M1293" t="str">
            <v>10169743</v>
          </cell>
          <cell r="N1293" t="str">
            <v>S21110406306/EL/2/07</v>
          </cell>
          <cell r="O1293" t="str">
            <v>YPS/N9374WE/SAKUT</v>
          </cell>
          <cell r="P1293" t="str">
            <v>PT. LIVIA MANDIRI SEJATI</v>
          </cell>
          <cell r="Q1293" t="str">
            <v>PT. LIVIA MANDIRI SEJATI</v>
          </cell>
          <cell r="R1293" t="str">
            <v>JUG RACK</v>
          </cell>
          <cell r="S1293" t="str">
            <v>8276896091</v>
          </cell>
        </row>
        <row r="1294">
          <cell r="L1294">
            <v>5042331032</v>
          </cell>
          <cell r="M1294" t="str">
            <v>10169933</v>
          </cell>
          <cell r="N1294" t="str">
            <v>S21110406306/EL/2/07</v>
          </cell>
          <cell r="O1294" t="str">
            <v>YPS/N9374WE/SAKUT</v>
          </cell>
          <cell r="P1294" t="str">
            <v>PT. LIVIA MANDIRI SEJATI</v>
          </cell>
          <cell r="Q1294" t="str">
            <v>PT. LIVIA MANDIRI SEJATI</v>
          </cell>
          <cell r="R1294" t="str">
            <v>EMPTY BOTTLE AQUA 5 GALLON</v>
          </cell>
          <cell r="S1294" t="str">
            <v>8276896091</v>
          </cell>
        </row>
        <row r="1295">
          <cell r="L1295">
            <v>5042331032</v>
          </cell>
          <cell r="M1295" t="str">
            <v>74559</v>
          </cell>
          <cell r="N1295" t="str">
            <v>S21110406306/EL/2/07</v>
          </cell>
          <cell r="O1295" t="str">
            <v>YPS/N9374WE/SAKUT</v>
          </cell>
          <cell r="P1295" t="str">
            <v>PT. LIVIA MANDIRI SEJATI</v>
          </cell>
          <cell r="Q1295" t="str">
            <v>PT. LIVIA MANDIRI SEJATI</v>
          </cell>
          <cell r="R1295" t="str">
            <v>5 GALLON AQUA LOCAL</v>
          </cell>
          <cell r="S1295" t="str">
            <v>8276896091</v>
          </cell>
        </row>
        <row r="1296">
          <cell r="L1296">
            <v>5042327530</v>
          </cell>
          <cell r="M1296" t="str">
            <v>10169743</v>
          </cell>
          <cell r="N1296" t="str">
            <v>S21110406308/EL/2/07</v>
          </cell>
          <cell r="O1296" t="str">
            <v>YPS/L9431UZ/NURHADI</v>
          </cell>
          <cell r="P1296" t="str">
            <v>PT. LIVIA MANDIRI SEJATI</v>
          </cell>
          <cell r="Q1296" t="str">
            <v>PT. LIVIA MANDIRI SEJATI</v>
          </cell>
          <cell r="R1296" t="str">
            <v>JUG RACK</v>
          </cell>
          <cell r="S1296" t="str">
            <v>8276896091</v>
          </cell>
        </row>
        <row r="1297">
          <cell r="L1297">
            <v>5042327530</v>
          </cell>
          <cell r="M1297" t="str">
            <v>10169933</v>
          </cell>
          <cell r="N1297" t="str">
            <v>S21110406308/EL/2/07</v>
          </cell>
          <cell r="O1297" t="str">
            <v>YPS/L9431UZ/NURHADI</v>
          </cell>
          <cell r="P1297" t="str">
            <v>PT. LIVIA MANDIRI SEJATI</v>
          </cell>
          <cell r="Q1297" t="str">
            <v>PT. LIVIA MANDIRI SEJATI</v>
          </cell>
          <cell r="R1297" t="str">
            <v>EMPTY BOTTLE AQUA 5 GALLON</v>
          </cell>
          <cell r="S1297" t="str">
            <v>8276896091</v>
          </cell>
        </row>
        <row r="1298">
          <cell r="L1298">
            <v>5042327530</v>
          </cell>
          <cell r="M1298" t="str">
            <v>74559</v>
          </cell>
          <cell r="N1298" t="str">
            <v>S21110406308/EL/2/07</v>
          </cell>
          <cell r="O1298" t="str">
            <v>YPS/L9431UZ/NURHADI</v>
          </cell>
          <cell r="P1298" t="str">
            <v>PT. LIVIA MANDIRI SEJATI</v>
          </cell>
          <cell r="Q1298" t="str">
            <v>PT. LIVIA MANDIRI SEJATI</v>
          </cell>
          <cell r="R1298" t="str">
            <v>5 GALLON AQUA LOCAL</v>
          </cell>
          <cell r="S1298" t="str">
            <v>8276896091</v>
          </cell>
        </row>
        <row r="1299">
          <cell r="L1299">
            <v>5042334640</v>
          </cell>
          <cell r="M1299" t="str">
            <v>10169743</v>
          </cell>
          <cell r="N1299" t="str">
            <v>S21110406309/EL/2/07</v>
          </cell>
          <cell r="O1299" t="str">
            <v>YPS/N8548UV/GATOT</v>
          </cell>
          <cell r="P1299" t="str">
            <v>PT. LIVIA MANDIRI SEJATI</v>
          </cell>
          <cell r="Q1299" t="str">
            <v>PT. LIVIA MANDIRI SEJATI</v>
          </cell>
          <cell r="R1299" t="str">
            <v>JUG RACK</v>
          </cell>
          <cell r="S1299" t="str">
            <v>8276895377</v>
          </cell>
        </row>
        <row r="1300">
          <cell r="L1300">
            <v>5042334640</v>
          </cell>
          <cell r="M1300" t="str">
            <v>10169933</v>
          </cell>
          <cell r="N1300" t="str">
            <v>S21110406309/EL/2/07</v>
          </cell>
          <cell r="O1300" t="str">
            <v>YPS/N8548UV/GATOT</v>
          </cell>
          <cell r="P1300" t="str">
            <v>PT. LIVIA MANDIRI SEJATI</v>
          </cell>
          <cell r="Q1300" t="str">
            <v>PT. LIVIA MANDIRI SEJATI</v>
          </cell>
          <cell r="R1300" t="str">
            <v>EMPTY BOTTLE AQUA 5 GALLON</v>
          </cell>
          <cell r="S1300" t="str">
            <v>8276895377</v>
          </cell>
        </row>
        <row r="1301">
          <cell r="L1301">
            <v>5042334640</v>
          </cell>
          <cell r="M1301" t="str">
            <v>74559</v>
          </cell>
          <cell r="N1301" t="str">
            <v>S21110406309/EL/2/07</v>
          </cell>
          <cell r="O1301" t="str">
            <v>YPS/N8548UV/GATOT</v>
          </cell>
          <cell r="P1301" t="str">
            <v>PT. LIVIA MANDIRI SEJATI</v>
          </cell>
          <cell r="Q1301" t="str">
            <v>PT. LIVIA MANDIRI SEJATI</v>
          </cell>
          <cell r="R1301" t="str">
            <v>5 GALLON AQUA LOCAL</v>
          </cell>
          <cell r="S1301" t="str">
            <v>8276895377</v>
          </cell>
        </row>
        <row r="1302">
          <cell r="L1302">
            <v>5042323343</v>
          </cell>
          <cell r="M1302" t="str">
            <v>10169743</v>
          </cell>
          <cell r="N1302" t="str">
            <v>S21110406301/ZK/3/07</v>
          </cell>
          <cell r="O1302" t="str">
            <v>YPS/N8614UW/HUDA</v>
          </cell>
          <cell r="P1302" t="str">
            <v>PT. LIVIA MANDIRI SEJATI</v>
          </cell>
          <cell r="Q1302" t="str">
            <v>PT. LIVIA MANDIRI SEJATI</v>
          </cell>
          <cell r="R1302" t="str">
            <v>JUG RACK</v>
          </cell>
          <cell r="S1302" t="str">
            <v>8276895377</v>
          </cell>
        </row>
        <row r="1303">
          <cell r="L1303">
            <v>5042323343</v>
          </cell>
          <cell r="M1303" t="str">
            <v>10169933</v>
          </cell>
          <cell r="N1303" t="str">
            <v>S21110406301/ZK/3/07</v>
          </cell>
          <cell r="O1303" t="str">
            <v>YPS/N8614UW/HUDA</v>
          </cell>
          <cell r="P1303" t="str">
            <v>PT. LIVIA MANDIRI SEJATI</v>
          </cell>
          <cell r="Q1303" t="str">
            <v>PT. LIVIA MANDIRI SEJATI</v>
          </cell>
          <cell r="R1303" t="str">
            <v>EMPTY BOTTLE AQUA 5 GALLON</v>
          </cell>
          <cell r="S1303" t="str">
            <v>8276895377</v>
          </cell>
        </row>
        <row r="1304">
          <cell r="L1304">
            <v>5042323343</v>
          </cell>
          <cell r="M1304" t="str">
            <v>74559</v>
          </cell>
          <cell r="N1304" t="str">
            <v>S21110406301/ZK/3/07</v>
          </cell>
          <cell r="O1304" t="str">
            <v>YPS/N8614UW/HUDA</v>
          </cell>
          <cell r="P1304" t="str">
            <v>PT. LIVIA MANDIRI SEJATI</v>
          </cell>
          <cell r="Q1304" t="str">
            <v>PT. LIVIA MANDIRI SEJATI</v>
          </cell>
          <cell r="R1304" t="str">
            <v>5 GALLON AQUA LOCAL</v>
          </cell>
          <cell r="S1304" t="str">
            <v>8276895377</v>
          </cell>
        </row>
        <row r="1305">
          <cell r="L1305">
            <v>5042347722</v>
          </cell>
          <cell r="M1305" t="str">
            <v>10169933</v>
          </cell>
          <cell r="N1305" t="str">
            <v>S21110406297/BK/1/08</v>
          </cell>
          <cell r="O1305" t="str">
            <v>YPS/L9167UG/YUSUF</v>
          </cell>
          <cell r="P1305" t="str">
            <v>PT. LIVIA MANDIRI SEJATI</v>
          </cell>
          <cell r="Q1305" t="str">
            <v>PT. LIVIA MANDIRI SEJATI</v>
          </cell>
          <cell r="R1305" t="str">
            <v>EMPTY BOTTLE AQUA 5 GALLON</v>
          </cell>
          <cell r="S1305" t="str">
            <v>8276895377</v>
          </cell>
        </row>
        <row r="1306">
          <cell r="L1306">
            <v>5042347722</v>
          </cell>
          <cell r="M1306" t="str">
            <v>74559</v>
          </cell>
          <cell r="N1306" t="str">
            <v>S21110406297/BK/1/08</v>
          </cell>
          <cell r="O1306" t="str">
            <v>YPS/L9167UG/YUSUF</v>
          </cell>
          <cell r="P1306" t="str">
            <v>PT. LIVIA MANDIRI SEJATI</v>
          </cell>
          <cell r="Q1306" t="str">
            <v>PT. LIVIA MANDIRI SEJATI</v>
          </cell>
          <cell r="R1306" t="str">
            <v>5 GALLON AQUA LOCAL</v>
          </cell>
          <cell r="S1306" t="str">
            <v>8276895377</v>
          </cell>
        </row>
        <row r="1307">
          <cell r="L1307">
            <v>5042348863</v>
          </cell>
          <cell r="M1307" t="str">
            <v>10169743</v>
          </cell>
          <cell r="N1307" t="str">
            <v>S21110406300/BK/1/08</v>
          </cell>
          <cell r="O1307" t="str">
            <v>YPS/L8813UT/DJAMALI</v>
          </cell>
          <cell r="P1307" t="str">
            <v>PT. LIVIA MANDIRI SEJATI</v>
          </cell>
          <cell r="Q1307" t="str">
            <v>PT. LIVIA MANDIRI SEJATI</v>
          </cell>
          <cell r="R1307" t="str">
            <v>JUG RACK</v>
          </cell>
          <cell r="S1307" t="str">
            <v>8276895377</v>
          </cell>
        </row>
        <row r="1308">
          <cell r="L1308">
            <v>5042348863</v>
          </cell>
          <cell r="M1308" t="str">
            <v>10169933</v>
          </cell>
          <cell r="N1308" t="str">
            <v>S21110406300/BK/1/08</v>
          </cell>
          <cell r="O1308" t="str">
            <v>YPS/L8813UT/DJAMALI</v>
          </cell>
          <cell r="P1308" t="str">
            <v>PT. LIVIA MANDIRI SEJATI</v>
          </cell>
          <cell r="Q1308" t="str">
            <v>PT. LIVIA MANDIRI SEJATI</v>
          </cell>
          <cell r="R1308" t="str">
            <v>EMPTY BOTTLE AQUA 5 GALLON</v>
          </cell>
          <cell r="S1308" t="str">
            <v>8276895377</v>
          </cell>
        </row>
        <row r="1309">
          <cell r="L1309">
            <v>5042348863</v>
          </cell>
          <cell r="M1309" t="str">
            <v>74559</v>
          </cell>
          <cell r="N1309" t="str">
            <v>S21110406300/BK/1/08</v>
          </cell>
          <cell r="O1309" t="str">
            <v>YPS/L8813UT/DJAMALI</v>
          </cell>
          <cell r="P1309" t="str">
            <v>PT. LIVIA MANDIRI SEJATI</v>
          </cell>
          <cell r="Q1309" t="str">
            <v>PT. LIVIA MANDIRI SEJATI</v>
          </cell>
          <cell r="R1309" t="str">
            <v>5 GALLON AQUA LOCAL</v>
          </cell>
          <cell r="S1309" t="str">
            <v>8276895377</v>
          </cell>
        </row>
        <row r="1310">
          <cell r="L1310">
            <v>5042340392</v>
          </cell>
          <cell r="M1310" t="str">
            <v>10169933</v>
          </cell>
          <cell r="N1310" t="str">
            <v>S21110406298/BK/1/08</v>
          </cell>
          <cell r="O1310" t="str">
            <v>YPS/N8182UR/MUSTOFA</v>
          </cell>
          <cell r="P1310" t="str">
            <v>PT. LIVIA MANDIRI SEJATI</v>
          </cell>
          <cell r="Q1310" t="str">
            <v>PT. LIVIA MANDIRI SEJATI</v>
          </cell>
          <cell r="R1310" t="str">
            <v>EMPTY BOTTLE AQUA 5 GALLON</v>
          </cell>
          <cell r="S1310" t="str">
            <v>8276895377</v>
          </cell>
        </row>
        <row r="1311">
          <cell r="L1311">
            <v>5042340392</v>
          </cell>
          <cell r="M1311" t="str">
            <v>74559</v>
          </cell>
          <cell r="N1311" t="str">
            <v>S21110406298/BK/1/08</v>
          </cell>
          <cell r="O1311" t="str">
            <v>YPS/N8182UR/MUSTOFA</v>
          </cell>
          <cell r="P1311" t="str">
            <v>PT. LIVIA MANDIRI SEJATI</v>
          </cell>
          <cell r="Q1311" t="str">
            <v>PT. LIVIA MANDIRI SEJATI</v>
          </cell>
          <cell r="R1311" t="str">
            <v>5 GALLON AQUA LOCAL</v>
          </cell>
          <cell r="S1311" t="str">
            <v>8276895377</v>
          </cell>
        </row>
        <row r="1312">
          <cell r="L1312">
            <v>5042346469</v>
          </cell>
          <cell r="M1312" t="str">
            <v>10169743</v>
          </cell>
          <cell r="N1312" t="str">
            <v>S21110800015/PY/2/08</v>
          </cell>
          <cell r="O1312" t="str">
            <v>YPS/L9357UZ/ACHMAD</v>
          </cell>
          <cell r="P1312" t="str">
            <v>PT. LIVIA MANDIRI SEJATI</v>
          </cell>
          <cell r="Q1312" t="str">
            <v>PT. LIVIA MANDIRI SEJATI</v>
          </cell>
          <cell r="R1312" t="str">
            <v>JUG RACK</v>
          </cell>
          <cell r="S1312" t="str">
            <v>8276895377</v>
          </cell>
        </row>
        <row r="1313">
          <cell r="L1313">
            <v>5042346469</v>
          </cell>
          <cell r="M1313" t="str">
            <v>10169933</v>
          </cell>
          <cell r="N1313" t="str">
            <v>S21110800015/PY/2/08</v>
          </cell>
          <cell r="O1313" t="str">
            <v>YPS/L9357UZ/ACHMAD</v>
          </cell>
          <cell r="P1313" t="str">
            <v>PT. LIVIA MANDIRI SEJATI</v>
          </cell>
          <cell r="Q1313" t="str">
            <v>PT. LIVIA MANDIRI SEJATI</v>
          </cell>
          <cell r="R1313" t="str">
            <v>EMPTY BOTTLE AQUA 5 GALLON</v>
          </cell>
          <cell r="S1313" t="str">
            <v>8276895377</v>
          </cell>
        </row>
        <row r="1314">
          <cell r="L1314">
            <v>5042346469</v>
          </cell>
          <cell r="M1314" t="str">
            <v>74559</v>
          </cell>
          <cell r="N1314" t="str">
            <v>S21110800015/PY/2/08</v>
          </cell>
          <cell r="O1314" t="str">
            <v>YPS/L9357UZ/ACHMAD</v>
          </cell>
          <cell r="P1314" t="str">
            <v>PT. LIVIA MANDIRI SEJATI</v>
          </cell>
          <cell r="Q1314" t="str">
            <v>PT. LIVIA MANDIRI SEJATI</v>
          </cell>
          <cell r="R1314" t="str">
            <v>5 GALLON AQUA LOCAL</v>
          </cell>
          <cell r="S1314" t="str">
            <v>8276895377</v>
          </cell>
        </row>
        <row r="1315">
          <cell r="L1315">
            <v>5042306009</v>
          </cell>
          <cell r="M1315" t="str">
            <v>74561</v>
          </cell>
          <cell r="N1315" t="str">
            <v>S21110413351</v>
          </cell>
          <cell r="O1315" t="str">
            <v>YPS/N8611UW/TONI</v>
          </cell>
          <cell r="P1315" t="str">
            <v>PT. LIVIA MANDIRI SEJATI</v>
          </cell>
          <cell r="Q1315" t="str">
            <v>PT. LIVIA MANDIRI SEJATI</v>
          </cell>
          <cell r="R1315" t="str">
            <v>600ML AQUA LOCAL 1X24</v>
          </cell>
          <cell r="S1315" t="str">
            <v>8276895378</v>
          </cell>
        </row>
        <row r="1316">
          <cell r="L1316">
            <v>5042306009</v>
          </cell>
          <cell r="M1316" t="str">
            <v>10169749</v>
          </cell>
          <cell r="N1316" t="str">
            <v>S21110413351</v>
          </cell>
          <cell r="O1316" t="str">
            <v>YPS/N8611UW/TONI</v>
          </cell>
          <cell r="P1316" t="str">
            <v>PT. LIVIA MANDIRI SEJATI</v>
          </cell>
          <cell r="Q1316" t="str">
            <v>PT. LIVIA MANDIRI SEJATI</v>
          </cell>
          <cell r="R1316" t="str">
            <v>PALLET RENT DOUBLE FACE</v>
          </cell>
          <cell r="S1316" t="str">
            <v>8276895378</v>
          </cell>
        </row>
        <row r="1317">
          <cell r="L1317">
            <v>5042308512</v>
          </cell>
          <cell r="M1317" t="str">
            <v>74561</v>
          </cell>
          <cell r="N1317" t="str">
            <v>S21110413350</v>
          </cell>
          <cell r="O1317" t="str">
            <v>YPS/L9693US/IRKHAM</v>
          </cell>
          <cell r="P1317" t="str">
            <v>PT. LIVIA MANDIRI SEJATI</v>
          </cell>
          <cell r="Q1317" t="str">
            <v>PT. LIVIA MANDIRI SEJATI</v>
          </cell>
          <cell r="R1317" t="str">
            <v>600ML AQUA LOCAL 1X24</v>
          </cell>
          <cell r="S1317" t="str">
            <v>8276895378</v>
          </cell>
        </row>
        <row r="1318">
          <cell r="L1318">
            <v>5042308512</v>
          </cell>
          <cell r="M1318" t="str">
            <v>10169749</v>
          </cell>
          <cell r="N1318" t="str">
            <v>S21110413350</v>
          </cell>
          <cell r="O1318" t="str">
            <v>YPS/L9693US/IRKHAM</v>
          </cell>
          <cell r="P1318" t="str">
            <v>PT. LIVIA MANDIRI SEJATI</v>
          </cell>
          <cell r="Q1318" t="str">
            <v>PT. LIVIA MANDIRI SEJATI</v>
          </cell>
          <cell r="R1318" t="str">
            <v>PALLET RENT DOUBLE FACE</v>
          </cell>
          <cell r="S1318" t="str">
            <v>8276895378</v>
          </cell>
        </row>
        <row r="1319">
          <cell r="L1319">
            <v>5042304975</v>
          </cell>
          <cell r="M1319" t="str">
            <v>157095</v>
          </cell>
          <cell r="N1319">
            <v>0</v>
          </cell>
          <cell r="O1319">
            <v>0</v>
          </cell>
          <cell r="P1319" t="str">
            <v>PT. LIVIA MANDIRI SEJATI</v>
          </cell>
          <cell r="Q1319" t="str">
            <v>PT. LIVIA MANDIRI SEJATI</v>
          </cell>
          <cell r="R1319" t="str">
            <v>550ML VIT LOCAL 1X24</v>
          </cell>
          <cell r="S1319" t="str">
            <v>8276895378</v>
          </cell>
        </row>
        <row r="1320">
          <cell r="L1320">
            <v>5042304976</v>
          </cell>
          <cell r="M1320" t="str">
            <v>10169932</v>
          </cell>
          <cell r="N1320">
            <v>0</v>
          </cell>
          <cell r="O1320">
            <v>0</v>
          </cell>
          <cell r="P1320" t="str">
            <v>PT. LIVIA MANDIRI SEJATI</v>
          </cell>
          <cell r="Q1320" t="str">
            <v>PT. LIVIA MANDIRI SEJATI</v>
          </cell>
          <cell r="R1320" t="str">
            <v>EMPTY BOTTLE VIT 5 GALLON</v>
          </cell>
          <cell r="S1320" t="str">
            <v>8276895378</v>
          </cell>
        </row>
        <row r="1321">
          <cell r="L1321">
            <v>5042304976</v>
          </cell>
          <cell r="M1321" t="str">
            <v>74560</v>
          </cell>
          <cell r="N1321">
            <v>0</v>
          </cell>
          <cell r="O1321">
            <v>0</v>
          </cell>
          <cell r="P1321" t="str">
            <v>PT. LIVIA MANDIRI SEJATI</v>
          </cell>
          <cell r="Q1321" t="str">
            <v>PT. LIVIA MANDIRI SEJATI</v>
          </cell>
          <cell r="R1321" t="str">
            <v>5 GALLON VIT LOCAL</v>
          </cell>
          <cell r="S1321" t="str">
            <v>8276895378</v>
          </cell>
        </row>
        <row r="1322">
          <cell r="L1322">
            <v>5042319149</v>
          </cell>
          <cell r="M1322" t="str">
            <v>10169743</v>
          </cell>
          <cell r="N1322" t="str">
            <v>S21110600002/ZK/1/06</v>
          </cell>
          <cell r="O1322" t="str">
            <v>YPS/L9051UX/RAHMAN</v>
          </cell>
          <cell r="P1322" t="str">
            <v>PT. LIVIA MANDIRI SEJATI</v>
          </cell>
          <cell r="Q1322" t="str">
            <v>PT. LIVIA MANDIRI SEJATI</v>
          </cell>
          <cell r="R1322" t="str">
            <v>JUG RACK</v>
          </cell>
          <cell r="S1322" t="str">
            <v>8276895377</v>
          </cell>
        </row>
        <row r="1323">
          <cell r="L1323">
            <v>5042319149</v>
          </cell>
          <cell r="M1323" t="str">
            <v>10169933</v>
          </cell>
          <cell r="N1323" t="str">
            <v>S21110600002/ZK/1/06</v>
          </cell>
          <cell r="O1323" t="str">
            <v>YPS/L9051UX/RAHMAN</v>
          </cell>
          <cell r="P1323" t="str">
            <v>PT. LIVIA MANDIRI SEJATI</v>
          </cell>
          <cell r="Q1323" t="str">
            <v>PT. LIVIA MANDIRI SEJATI</v>
          </cell>
          <cell r="R1323" t="str">
            <v>EMPTY BOTTLE AQUA 5 GALLON</v>
          </cell>
          <cell r="S1323" t="str">
            <v>8276895377</v>
          </cell>
        </row>
        <row r="1324">
          <cell r="L1324">
            <v>5042319149</v>
          </cell>
          <cell r="M1324" t="str">
            <v>74559</v>
          </cell>
          <cell r="N1324" t="str">
            <v>S21110600002/ZK/1/06</v>
          </cell>
          <cell r="O1324" t="str">
            <v>YPS/L9051UX/RAHMAN</v>
          </cell>
          <cell r="P1324" t="str">
            <v>PT. LIVIA MANDIRI SEJATI</v>
          </cell>
          <cell r="Q1324" t="str">
            <v>PT. LIVIA MANDIRI SEJATI</v>
          </cell>
          <cell r="R1324" t="str">
            <v>5 GALLON AQUA LOCAL</v>
          </cell>
          <cell r="S1324" t="str">
            <v>8276895377</v>
          </cell>
        </row>
        <row r="1325">
          <cell r="L1325">
            <v>5042248639</v>
          </cell>
          <cell r="M1325" t="str">
            <v>74565</v>
          </cell>
          <cell r="N1325">
            <v>0</v>
          </cell>
          <cell r="O1325">
            <v>0</v>
          </cell>
          <cell r="P1325" t="str">
            <v>PT. LIVIA MANDIRI SEJATI</v>
          </cell>
          <cell r="Q1325" t="str">
            <v>PT. LIVIA MANDIRI SEJATI</v>
          </cell>
          <cell r="R1325" t="str">
            <v>1500ML VIT LOCAL 1X12</v>
          </cell>
          <cell r="S1325" t="str">
            <v>8276895378</v>
          </cell>
        </row>
        <row r="1326">
          <cell r="L1326">
            <v>5042243321</v>
          </cell>
          <cell r="M1326" t="str">
            <v>145141</v>
          </cell>
          <cell r="N1326" t="str">
            <v>S21102908097</v>
          </cell>
          <cell r="O1326" t="str">
            <v>CJE/L9305AZ/SUROSO</v>
          </cell>
          <cell r="P1326" t="str">
            <v>PT. LIVIA MANDIRI SEJATI</v>
          </cell>
          <cell r="Q1326" t="str">
            <v>PT. LIVIA MANDIRI SEJATI</v>
          </cell>
          <cell r="R1326" t="str">
            <v>500ML MIZONE ACTIV' LYCHEE LEMON 1X12</v>
          </cell>
          <cell r="S1326" t="str">
            <v>8276895378</v>
          </cell>
        </row>
        <row r="1327">
          <cell r="L1327">
            <v>5042243321</v>
          </cell>
          <cell r="M1327" t="str">
            <v>145143</v>
          </cell>
          <cell r="N1327" t="str">
            <v>S21102908097</v>
          </cell>
          <cell r="O1327" t="str">
            <v>CJE/L9305AZ/SUROSO</v>
          </cell>
          <cell r="P1327" t="str">
            <v>PT. LIVIA MANDIRI SEJATI</v>
          </cell>
          <cell r="Q1327" t="str">
            <v>PT. LIVIA MANDIRI SEJATI</v>
          </cell>
          <cell r="R1327" t="str">
            <v>500ML MIZONE MOOD UP CRANBERRY 1X12</v>
          </cell>
          <cell r="S1327" t="str">
            <v>8276895378</v>
          </cell>
        </row>
        <row r="1328">
          <cell r="L1328">
            <v>5042243321</v>
          </cell>
          <cell r="M1328" t="str">
            <v>145144</v>
          </cell>
          <cell r="N1328" t="str">
            <v>S21102908097</v>
          </cell>
          <cell r="O1328" t="str">
            <v>CJE/L9305AZ/SUROSO</v>
          </cell>
          <cell r="P1328" t="str">
            <v>PT. LIVIA MANDIRI SEJATI</v>
          </cell>
          <cell r="Q1328" t="str">
            <v>PT. LIVIA MANDIRI SEJATI</v>
          </cell>
          <cell r="R1328" t="str">
            <v>500ML MIZONE BREAKFREE CHERRYBLSSOM 1X12</v>
          </cell>
          <cell r="S1328" t="str">
            <v>8276895378</v>
          </cell>
        </row>
        <row r="1329">
          <cell r="L1329">
            <v>5042243321</v>
          </cell>
          <cell r="M1329" t="str">
            <v>145679</v>
          </cell>
          <cell r="N1329" t="str">
            <v>S21102908097</v>
          </cell>
          <cell r="O1329" t="str">
            <v>CJE/L9305AZ/SUROSO</v>
          </cell>
          <cell r="P1329" t="str">
            <v>PT. LIVIA MANDIRI SEJATI</v>
          </cell>
          <cell r="Q1329" t="str">
            <v>PT. LIVIA MANDIRI SEJATI</v>
          </cell>
          <cell r="R1329" t="str">
            <v>500ML MIZONE MOVE ON STARFRUIT 1X12</v>
          </cell>
          <cell r="S1329" t="str">
            <v>8276895378</v>
          </cell>
        </row>
        <row r="1330">
          <cell r="L1330">
            <v>5042234064</v>
          </cell>
          <cell r="M1330" t="str">
            <v>74565</v>
          </cell>
          <cell r="N1330">
            <v>0</v>
          </cell>
          <cell r="O1330">
            <v>0</v>
          </cell>
          <cell r="P1330" t="str">
            <v>PT. LIVIA MANDIRI SEJATI</v>
          </cell>
          <cell r="Q1330" t="str">
            <v>PT. LIVIA MANDIRI SEJATI</v>
          </cell>
          <cell r="R1330" t="str">
            <v>1500ML VIT LOCAL 1X12</v>
          </cell>
          <cell r="S1330" t="str">
            <v>8276895378</v>
          </cell>
        </row>
        <row r="1331">
          <cell r="L1331">
            <v>5042234064</v>
          </cell>
          <cell r="M1331" t="str">
            <v>173022</v>
          </cell>
          <cell r="N1331">
            <v>0</v>
          </cell>
          <cell r="O1331">
            <v>0</v>
          </cell>
          <cell r="P1331" t="str">
            <v>PT. LIVIA MANDIRI SEJATI</v>
          </cell>
          <cell r="Q1331" t="str">
            <v>PT. LIVIA MANDIRI SEJATI</v>
          </cell>
          <cell r="R1331" t="str">
            <v>200ML VIT LOCAL 1X48</v>
          </cell>
          <cell r="S1331" t="str">
            <v>8276895378</v>
          </cell>
        </row>
        <row r="1332">
          <cell r="L1332">
            <v>5042196826</v>
          </cell>
          <cell r="M1332" t="str">
            <v>10169932</v>
          </cell>
          <cell r="N1332">
            <v>0</v>
          </cell>
          <cell r="O1332">
            <v>0</v>
          </cell>
          <cell r="P1332" t="str">
            <v>PT. LIVIA MANDIRI SEJATI</v>
          </cell>
          <cell r="Q1332" t="str">
            <v>PT. LIVIA MANDIRI SEJATI</v>
          </cell>
          <cell r="R1332" t="str">
            <v>EMPTY BOTTLE VIT 5 GALLON</v>
          </cell>
          <cell r="S1332" t="str">
            <v>8276895378</v>
          </cell>
        </row>
        <row r="1333">
          <cell r="L1333">
            <v>5042196826</v>
          </cell>
          <cell r="M1333" t="str">
            <v>74560</v>
          </cell>
          <cell r="N1333">
            <v>0</v>
          </cell>
          <cell r="O1333">
            <v>0</v>
          </cell>
          <cell r="P1333" t="str">
            <v>PT. LIVIA MANDIRI SEJATI</v>
          </cell>
          <cell r="Q1333" t="str">
            <v>PT. LIVIA MANDIRI SEJATI</v>
          </cell>
          <cell r="R1333" t="str">
            <v>5 GALLON VIT LOCAL</v>
          </cell>
          <cell r="S1333" t="str">
            <v>8276895378</v>
          </cell>
        </row>
        <row r="1334">
          <cell r="L1334">
            <v>5042243121</v>
          </cell>
          <cell r="M1334" t="str">
            <v>145141</v>
          </cell>
          <cell r="N1334" t="str">
            <v>S21102900175</v>
          </cell>
          <cell r="O1334" t="str">
            <v>STJ/Z9802KJ/AAM</v>
          </cell>
          <cell r="P1334" t="str">
            <v>PT. LIVIA MANDIRI SEJATI</v>
          </cell>
          <cell r="Q1334" t="str">
            <v>PT. LIVIA MANDIRI SEJATI</v>
          </cell>
          <cell r="R1334" t="str">
            <v>500ML MIZONE ACTIV' LYCHEE LEMON 1X12</v>
          </cell>
          <cell r="S1334" t="str">
            <v>8276895378</v>
          </cell>
        </row>
        <row r="1335">
          <cell r="L1335">
            <v>5042243121</v>
          </cell>
          <cell r="M1335" t="str">
            <v>145143</v>
          </cell>
          <cell r="N1335" t="str">
            <v>S21102900175</v>
          </cell>
          <cell r="O1335" t="str">
            <v>STJ/Z9802KJ/AAM</v>
          </cell>
          <cell r="P1335" t="str">
            <v>PT. LIVIA MANDIRI SEJATI</v>
          </cell>
          <cell r="Q1335" t="str">
            <v>PT. LIVIA MANDIRI SEJATI</v>
          </cell>
          <cell r="R1335" t="str">
            <v>500ML MIZONE MOOD UP CRANBERRY 1X12</v>
          </cell>
          <cell r="S1335" t="str">
            <v>8276895378</v>
          </cell>
        </row>
        <row r="1336">
          <cell r="L1336">
            <v>5042243121</v>
          </cell>
          <cell r="M1336" t="str">
            <v>145144</v>
          </cell>
          <cell r="N1336" t="str">
            <v>S21102900175</v>
          </cell>
          <cell r="O1336" t="str">
            <v>STJ/Z9802KJ/AAM</v>
          </cell>
          <cell r="P1336" t="str">
            <v>PT. LIVIA MANDIRI SEJATI</v>
          </cell>
          <cell r="Q1336" t="str">
            <v>PT. LIVIA MANDIRI SEJATI</v>
          </cell>
          <cell r="R1336" t="str">
            <v>500ML MIZONE BREAKFREE CHERRYBLSSOM 1X12</v>
          </cell>
          <cell r="S1336" t="str">
            <v>8276895378</v>
          </cell>
        </row>
        <row r="1337">
          <cell r="L1337">
            <v>5042243121</v>
          </cell>
          <cell r="M1337" t="str">
            <v>145679</v>
          </cell>
          <cell r="N1337" t="str">
            <v>S21102900175</v>
          </cell>
          <cell r="O1337" t="str">
            <v>STJ/Z9802KJ/AAM</v>
          </cell>
          <cell r="P1337" t="str">
            <v>PT. LIVIA MANDIRI SEJATI</v>
          </cell>
          <cell r="Q1337" t="str">
            <v>PT. LIVIA MANDIRI SEJATI</v>
          </cell>
          <cell r="R1337" t="str">
            <v>500ML MIZONE MOVE ON STARFRUIT 1X12</v>
          </cell>
          <cell r="S1337" t="str">
            <v>8276895378</v>
          </cell>
        </row>
        <row r="1338">
          <cell r="L1338">
            <v>5042275587</v>
          </cell>
          <cell r="M1338" t="str">
            <v>145141</v>
          </cell>
          <cell r="N1338" t="str">
            <v>S21102900173</v>
          </cell>
          <cell r="O1338" t="str">
            <v>STJ/Z9802KJ/AAM</v>
          </cell>
          <cell r="P1338" t="str">
            <v>PT. LIVIA MANDIRI SEJATI</v>
          </cell>
          <cell r="Q1338" t="str">
            <v>PT. LIVIA MANDIRI SEJATI</v>
          </cell>
          <cell r="R1338" t="str">
            <v>500ML MIZONE ACTIV' LYCHEE LEMON 1X12</v>
          </cell>
          <cell r="S1338" t="str">
            <v>8276895378</v>
          </cell>
        </row>
        <row r="1339">
          <cell r="L1339">
            <v>5042275587</v>
          </cell>
          <cell r="M1339" t="str">
            <v>145143</v>
          </cell>
          <cell r="N1339" t="str">
            <v>S21102900173</v>
          </cell>
          <cell r="O1339" t="str">
            <v>STJ/Z9802KJ/AAM</v>
          </cell>
          <cell r="P1339" t="str">
            <v>PT. LIVIA MANDIRI SEJATI</v>
          </cell>
          <cell r="Q1339" t="str">
            <v>PT. LIVIA MANDIRI SEJATI</v>
          </cell>
          <cell r="R1339" t="str">
            <v>500ML MIZONE MOOD UP CRANBERRY 1X12</v>
          </cell>
          <cell r="S1339" t="str">
            <v>8276895378</v>
          </cell>
        </row>
        <row r="1340">
          <cell r="L1340">
            <v>5042275587</v>
          </cell>
          <cell r="M1340" t="str">
            <v>145144</v>
          </cell>
          <cell r="N1340" t="str">
            <v>S21102900173</v>
          </cell>
          <cell r="O1340" t="str">
            <v>STJ/Z9802KJ/AAM</v>
          </cell>
          <cell r="P1340" t="str">
            <v>PT. LIVIA MANDIRI SEJATI</v>
          </cell>
          <cell r="Q1340" t="str">
            <v>PT. LIVIA MANDIRI SEJATI</v>
          </cell>
          <cell r="R1340" t="str">
            <v>500ML MIZONE BREAKFREE CHERRYBLSSOM 1X12</v>
          </cell>
          <cell r="S1340" t="str">
            <v>8276895378</v>
          </cell>
        </row>
        <row r="1341">
          <cell r="L1341">
            <v>5042275587</v>
          </cell>
          <cell r="M1341" t="str">
            <v>145679</v>
          </cell>
          <cell r="N1341" t="str">
            <v>S21102900173</v>
          </cell>
          <cell r="O1341" t="str">
            <v>STJ/Z9802KJ/AAM</v>
          </cell>
          <cell r="P1341" t="str">
            <v>PT. LIVIA MANDIRI SEJATI</v>
          </cell>
          <cell r="Q1341" t="str">
            <v>PT. LIVIA MANDIRI SEJATI</v>
          </cell>
          <cell r="R1341" t="str">
            <v>500ML MIZONE MOVE ON STARFRUIT 1X12</v>
          </cell>
          <cell r="S1341" t="str">
            <v>8276895378</v>
          </cell>
        </row>
        <row r="1342">
          <cell r="L1342">
            <v>5042234066</v>
          </cell>
          <cell r="M1342" t="str">
            <v>112839</v>
          </cell>
          <cell r="N1342">
            <v>0</v>
          </cell>
          <cell r="O1342">
            <v>0</v>
          </cell>
          <cell r="P1342" t="str">
            <v>PT. LIVIA MANDIRI SEJATI</v>
          </cell>
          <cell r="Q1342" t="str">
            <v>PT. LIVIA MANDIRI SEJATI</v>
          </cell>
          <cell r="R1342" t="str">
            <v>330ML VIT LOCAL 1X24</v>
          </cell>
          <cell r="S1342" t="str">
            <v>8276895378</v>
          </cell>
        </row>
        <row r="1343">
          <cell r="L1343">
            <v>5042234066</v>
          </cell>
          <cell r="M1343" t="str">
            <v>173022</v>
          </cell>
          <cell r="N1343">
            <v>0</v>
          </cell>
          <cell r="O1343">
            <v>0</v>
          </cell>
          <cell r="P1343" t="str">
            <v>PT. LIVIA MANDIRI SEJATI</v>
          </cell>
          <cell r="Q1343" t="str">
            <v>PT. LIVIA MANDIRI SEJATI</v>
          </cell>
          <cell r="R1343" t="str">
            <v>200ML VIT LOCAL 1X48</v>
          </cell>
          <cell r="S1343" t="str">
            <v>8276895378</v>
          </cell>
        </row>
        <row r="1344">
          <cell r="L1344">
            <v>5042232899</v>
          </cell>
          <cell r="M1344" t="str">
            <v>157095</v>
          </cell>
          <cell r="N1344">
            <v>0</v>
          </cell>
          <cell r="O1344">
            <v>0</v>
          </cell>
          <cell r="P1344" t="str">
            <v>PT. LIVIA MANDIRI SEJATI</v>
          </cell>
          <cell r="Q1344" t="str">
            <v>PT. LIVIA MANDIRI SEJATI</v>
          </cell>
          <cell r="R1344" t="str">
            <v>550ML VIT LOCAL 1X24</v>
          </cell>
          <cell r="S1344" t="str">
            <v>8276895378</v>
          </cell>
        </row>
        <row r="1345">
          <cell r="L1345">
            <v>5042277702</v>
          </cell>
          <cell r="M1345" t="str">
            <v>74561</v>
          </cell>
          <cell r="N1345" t="str">
            <v>5042277702</v>
          </cell>
          <cell r="O1345" t="str">
            <v>YPS/N8819UV/SAIFUL</v>
          </cell>
          <cell r="P1345" t="str">
            <v>PT. LIVIA MANDIRI SEJATI</v>
          </cell>
          <cell r="Q1345" t="str">
            <v>PT. LIVIA MANDIRI SEJATI</v>
          </cell>
          <cell r="R1345" t="str">
            <v>600ML AQUA LOCAL 1X24</v>
          </cell>
          <cell r="S1345" t="str">
            <v>8276895378</v>
          </cell>
        </row>
        <row r="1346">
          <cell r="L1346">
            <v>5042277702</v>
          </cell>
          <cell r="M1346" t="str">
            <v>10169749</v>
          </cell>
          <cell r="N1346" t="str">
            <v>5042277702</v>
          </cell>
          <cell r="O1346" t="str">
            <v>YPS/N8819UV/SAIFUL</v>
          </cell>
          <cell r="P1346" t="str">
            <v>PT. LIVIA MANDIRI SEJATI</v>
          </cell>
          <cell r="Q1346" t="str">
            <v>PT. LIVIA MANDIRI SEJATI</v>
          </cell>
          <cell r="R1346" t="str">
            <v>PALLET RENT DOUBLE FACE</v>
          </cell>
          <cell r="S1346" t="str">
            <v>8276895378</v>
          </cell>
        </row>
        <row r="1347">
          <cell r="L1347">
            <v>5042294252</v>
          </cell>
          <cell r="M1347" t="str">
            <v>74561</v>
          </cell>
          <cell r="N1347" t="str">
            <v>5042294252</v>
          </cell>
          <cell r="O1347" t="str">
            <v>YPS/N8872UW/MISTO</v>
          </cell>
          <cell r="P1347" t="str">
            <v>PT. LIVIA MANDIRI SEJATI</v>
          </cell>
          <cell r="Q1347" t="str">
            <v>PT. LIVIA MANDIRI SEJATI</v>
          </cell>
          <cell r="R1347" t="str">
            <v>600ML AQUA LOCAL 1X24</v>
          </cell>
          <cell r="S1347" t="str">
            <v>8276895378</v>
          </cell>
        </row>
        <row r="1348">
          <cell r="L1348">
            <v>5042294252</v>
          </cell>
          <cell r="M1348" t="str">
            <v>10169749</v>
          </cell>
          <cell r="N1348" t="str">
            <v>5042294252</v>
          </cell>
          <cell r="O1348" t="str">
            <v>YPS/N8872UW/MISTO</v>
          </cell>
          <cell r="P1348" t="str">
            <v>PT. LIVIA MANDIRI SEJATI</v>
          </cell>
          <cell r="Q1348" t="str">
            <v>PT. LIVIA MANDIRI SEJATI</v>
          </cell>
          <cell r="R1348" t="str">
            <v>PALLET RENT DOUBLE FACE</v>
          </cell>
          <cell r="S1348" t="str">
            <v>8276895378</v>
          </cell>
        </row>
        <row r="1349">
          <cell r="L1349">
            <v>5042314093</v>
          </cell>
          <cell r="M1349" t="str">
            <v>74561</v>
          </cell>
          <cell r="N1349" t="str">
            <v>S21110300281/H</v>
          </cell>
          <cell r="O1349" t="str">
            <v>YPS/N8601UV/MAHFUD</v>
          </cell>
          <cell r="P1349" t="str">
            <v>PT. LIVIA MANDIRI SEJATI</v>
          </cell>
          <cell r="Q1349" t="str">
            <v>PT. LIVIA MANDIRI SEJATI</v>
          </cell>
          <cell r="R1349" t="str">
            <v>600ML AQUA LOCAL 1X24</v>
          </cell>
          <cell r="S1349" t="str">
            <v>8276895378</v>
          </cell>
        </row>
        <row r="1350">
          <cell r="L1350">
            <v>5042314093</v>
          </cell>
          <cell r="M1350" t="str">
            <v>10169749</v>
          </cell>
          <cell r="N1350" t="str">
            <v>S21110300281/H</v>
          </cell>
          <cell r="O1350" t="str">
            <v>YPS/N8601UV/MAHFUD</v>
          </cell>
          <cell r="P1350" t="str">
            <v>PT. LIVIA MANDIRI SEJATI</v>
          </cell>
          <cell r="Q1350" t="str">
            <v>PT. LIVIA MANDIRI SEJATI</v>
          </cell>
          <cell r="R1350" t="str">
            <v>PALLET RENT DOUBLE FACE</v>
          </cell>
          <cell r="S1350" t="str">
            <v>8276895378</v>
          </cell>
        </row>
        <row r="1351">
          <cell r="L1351">
            <v>5042269308</v>
          </cell>
          <cell r="M1351" t="str">
            <v>74561</v>
          </cell>
          <cell r="N1351" t="str">
            <v>5042269308</v>
          </cell>
          <cell r="O1351" t="str">
            <v>YPS/N8608UV/KHOFIF</v>
          </cell>
          <cell r="P1351" t="str">
            <v>PT. LIVIA MANDIRI SEJATI</v>
          </cell>
          <cell r="Q1351" t="str">
            <v>PT. LIVIA MANDIRI SEJATI</v>
          </cell>
          <cell r="R1351" t="str">
            <v>600ML AQUA LOCAL 1X24</v>
          </cell>
          <cell r="S1351" t="str">
            <v>8276895378</v>
          </cell>
        </row>
        <row r="1352">
          <cell r="L1352">
            <v>5042269308</v>
          </cell>
          <cell r="M1352" t="str">
            <v>10169749</v>
          </cell>
          <cell r="N1352" t="str">
            <v>5042269308</v>
          </cell>
          <cell r="O1352" t="str">
            <v>YPS/N8608UV/KHOFIF</v>
          </cell>
          <cell r="P1352" t="str">
            <v>PT. LIVIA MANDIRI SEJATI</v>
          </cell>
          <cell r="Q1352" t="str">
            <v>PT. LIVIA MANDIRI SEJATI</v>
          </cell>
          <cell r="R1352" t="str">
            <v>PALLET RENT DOUBLE FACE</v>
          </cell>
          <cell r="S1352" t="str">
            <v>8276895378</v>
          </cell>
        </row>
        <row r="1353">
          <cell r="L1353">
            <v>5042196827</v>
          </cell>
          <cell r="M1353" t="str">
            <v>10169932</v>
          </cell>
          <cell r="N1353">
            <v>0</v>
          </cell>
          <cell r="O1353">
            <v>0</v>
          </cell>
          <cell r="P1353" t="str">
            <v>PT. LIVIA MANDIRI SEJATI</v>
          </cell>
          <cell r="Q1353" t="str">
            <v>PT. LIVIA MANDIRI SEJATI</v>
          </cell>
          <cell r="R1353" t="str">
            <v>EMPTY BOTTLE VIT 5 GALLON</v>
          </cell>
          <cell r="S1353" t="str">
            <v>8276895378</v>
          </cell>
        </row>
        <row r="1354">
          <cell r="L1354">
            <v>5042196827</v>
          </cell>
          <cell r="M1354" t="str">
            <v>74560</v>
          </cell>
          <cell r="N1354">
            <v>0</v>
          </cell>
          <cell r="O1354">
            <v>0</v>
          </cell>
          <cell r="P1354" t="str">
            <v>PT. LIVIA MANDIRI SEJATI</v>
          </cell>
          <cell r="Q1354" t="str">
            <v>PT. LIVIA MANDIRI SEJATI</v>
          </cell>
          <cell r="R1354" t="str">
            <v>5 GALLON VIT LOCAL</v>
          </cell>
          <cell r="S1354" t="str">
            <v>8276895378</v>
          </cell>
        </row>
        <row r="1355">
          <cell r="L1355">
            <v>5042196828</v>
          </cell>
          <cell r="M1355" t="str">
            <v>74565</v>
          </cell>
          <cell r="N1355">
            <v>0</v>
          </cell>
          <cell r="O1355">
            <v>0</v>
          </cell>
          <cell r="P1355" t="str">
            <v>PT. LIVIA MANDIRI SEJATI</v>
          </cell>
          <cell r="Q1355" t="str">
            <v>PT. LIVIA MANDIRI SEJATI</v>
          </cell>
          <cell r="R1355" t="str">
            <v>1500ML VIT LOCAL 1X12</v>
          </cell>
          <cell r="S1355" t="str">
            <v>8276895378</v>
          </cell>
        </row>
        <row r="1356">
          <cell r="L1356">
            <v>5042285926</v>
          </cell>
          <cell r="M1356" t="str">
            <v>10169932</v>
          </cell>
          <cell r="N1356">
            <v>0</v>
          </cell>
          <cell r="O1356">
            <v>0</v>
          </cell>
          <cell r="P1356" t="str">
            <v>PT. LIVIA MANDIRI SEJATI</v>
          </cell>
          <cell r="Q1356" t="str">
            <v>PT. LIVIA MANDIRI SEJATI</v>
          </cell>
          <cell r="R1356" t="str">
            <v>EMPTY BOTTLE VIT 5 GALLON</v>
          </cell>
          <cell r="S1356" t="str">
            <v>8276895378</v>
          </cell>
        </row>
        <row r="1357">
          <cell r="L1357">
            <v>5042285926</v>
          </cell>
          <cell r="M1357" t="str">
            <v>74560</v>
          </cell>
          <cell r="N1357">
            <v>0</v>
          </cell>
          <cell r="O1357">
            <v>0</v>
          </cell>
          <cell r="P1357" t="str">
            <v>PT. LIVIA MANDIRI SEJATI</v>
          </cell>
          <cell r="Q1357" t="str">
            <v>PT. LIVIA MANDIRI SEJATI</v>
          </cell>
          <cell r="R1357" t="str">
            <v>5 GALLON VIT LOCAL</v>
          </cell>
          <cell r="S1357" t="str">
            <v>8276895378</v>
          </cell>
        </row>
        <row r="1358">
          <cell r="L1358">
            <v>5042232897</v>
          </cell>
          <cell r="M1358" t="str">
            <v>74565</v>
          </cell>
          <cell r="N1358">
            <v>0</v>
          </cell>
          <cell r="O1358">
            <v>0</v>
          </cell>
          <cell r="P1358" t="str">
            <v>PT. LIVIA MANDIRI SEJATI</v>
          </cell>
          <cell r="Q1358" t="str">
            <v>PT. LIVIA MANDIRI SEJATI</v>
          </cell>
          <cell r="R1358" t="str">
            <v>1500ML VIT LOCAL 1X12</v>
          </cell>
          <cell r="S1358" t="str">
            <v>8276895378</v>
          </cell>
        </row>
        <row r="1359">
          <cell r="L1359">
            <v>5042232897</v>
          </cell>
          <cell r="M1359" t="str">
            <v>157095</v>
          </cell>
          <cell r="N1359">
            <v>0</v>
          </cell>
          <cell r="O1359">
            <v>0</v>
          </cell>
          <cell r="P1359" t="str">
            <v>PT. LIVIA MANDIRI SEJATI</v>
          </cell>
          <cell r="Q1359" t="str">
            <v>PT. LIVIA MANDIRI SEJATI</v>
          </cell>
          <cell r="R1359" t="str">
            <v>550ML VIT LOCAL 1X24</v>
          </cell>
          <cell r="S1359" t="str">
            <v>8276895378</v>
          </cell>
        </row>
        <row r="1360">
          <cell r="L1360">
            <v>5042232897</v>
          </cell>
          <cell r="M1360" t="str">
            <v>173022</v>
          </cell>
          <cell r="N1360">
            <v>0</v>
          </cell>
          <cell r="O1360">
            <v>0</v>
          </cell>
          <cell r="P1360" t="str">
            <v>PT. LIVIA MANDIRI SEJATI</v>
          </cell>
          <cell r="Q1360" t="str">
            <v>PT. LIVIA MANDIRI SEJATI</v>
          </cell>
          <cell r="R1360" t="str">
            <v>200ML VIT LOCAL 1X48</v>
          </cell>
          <cell r="S1360" t="str">
            <v>8276895378</v>
          </cell>
        </row>
        <row r="1361">
          <cell r="L1361">
            <v>5042275882</v>
          </cell>
          <cell r="M1361" t="str">
            <v>145141</v>
          </cell>
          <cell r="N1361" t="str">
            <v>S21102908096</v>
          </cell>
          <cell r="O1361" t="str">
            <v>CJE/B9256KXU/EKO Y</v>
          </cell>
          <cell r="P1361" t="str">
            <v>PT. LIVIA MANDIRI SEJATI</v>
          </cell>
          <cell r="Q1361" t="str">
            <v>PT. LIVIA MANDIRI SEJATI</v>
          </cell>
          <cell r="R1361" t="str">
            <v>500ML MIZONE ACTIV' LYCHEE LEMON 1X12</v>
          </cell>
          <cell r="S1361" t="str">
            <v>8276895378</v>
          </cell>
        </row>
        <row r="1362">
          <cell r="L1362">
            <v>5042275882</v>
          </cell>
          <cell r="M1362" t="str">
            <v>145143</v>
          </cell>
          <cell r="N1362" t="str">
            <v>S21102908096</v>
          </cell>
          <cell r="O1362" t="str">
            <v>CJE/B9256KXU/EKO Y</v>
          </cell>
          <cell r="P1362" t="str">
            <v>PT. LIVIA MANDIRI SEJATI</v>
          </cell>
          <cell r="Q1362" t="str">
            <v>PT. LIVIA MANDIRI SEJATI</v>
          </cell>
          <cell r="R1362" t="str">
            <v>500ML MIZONE MOOD UP CRANBERRY 1X12</v>
          </cell>
          <cell r="S1362" t="str">
            <v>8276895378</v>
          </cell>
        </row>
        <row r="1363">
          <cell r="L1363">
            <v>5042275882</v>
          </cell>
          <cell r="M1363" t="str">
            <v>145144</v>
          </cell>
          <cell r="N1363" t="str">
            <v>S21102908096</v>
          </cell>
          <cell r="O1363" t="str">
            <v>CJE/B9256KXU/EKO Y</v>
          </cell>
          <cell r="P1363" t="str">
            <v>PT. LIVIA MANDIRI SEJATI</v>
          </cell>
          <cell r="Q1363" t="str">
            <v>PT. LIVIA MANDIRI SEJATI</v>
          </cell>
          <cell r="R1363" t="str">
            <v>500ML MIZONE BREAKFREE CHERRYBLSSOM 1X12</v>
          </cell>
          <cell r="S1363" t="str">
            <v>8276895378</v>
          </cell>
        </row>
        <row r="1364">
          <cell r="L1364">
            <v>5042275882</v>
          </cell>
          <cell r="M1364" t="str">
            <v>145679</v>
          </cell>
          <cell r="N1364" t="str">
            <v>S21102908096</v>
          </cell>
          <cell r="O1364" t="str">
            <v>CJE/B9256KXU/EKO Y</v>
          </cell>
          <cell r="P1364" t="str">
            <v>PT. LIVIA MANDIRI SEJATI</v>
          </cell>
          <cell r="Q1364" t="str">
            <v>PT. LIVIA MANDIRI SEJATI</v>
          </cell>
          <cell r="R1364" t="str">
            <v>500ML MIZONE MOVE ON STARFRUIT 1X12</v>
          </cell>
          <cell r="S1364" t="str">
            <v>8276895378</v>
          </cell>
        </row>
        <row r="1365">
          <cell r="L1365">
            <v>5042232898</v>
          </cell>
          <cell r="M1365" t="str">
            <v>10169932</v>
          </cell>
          <cell r="N1365">
            <v>0</v>
          </cell>
          <cell r="O1365">
            <v>0</v>
          </cell>
          <cell r="P1365" t="str">
            <v>PT. LIVIA MANDIRI SEJATI</v>
          </cell>
          <cell r="Q1365" t="str">
            <v>PT. LIVIA MANDIRI SEJATI</v>
          </cell>
          <cell r="R1365" t="str">
            <v>EMPTY BOTTLE VIT 5 GALLON</v>
          </cell>
          <cell r="S1365" t="str">
            <v>8276895378</v>
          </cell>
        </row>
        <row r="1366">
          <cell r="L1366">
            <v>5042232898</v>
          </cell>
          <cell r="M1366" t="str">
            <v>74560</v>
          </cell>
          <cell r="N1366">
            <v>0</v>
          </cell>
          <cell r="O1366">
            <v>0</v>
          </cell>
          <cell r="P1366" t="str">
            <v>PT. LIVIA MANDIRI SEJATI</v>
          </cell>
          <cell r="Q1366" t="str">
            <v>PT. LIVIA MANDIRI SEJATI</v>
          </cell>
          <cell r="R1366" t="str">
            <v>5 GALLON VIT LOCAL</v>
          </cell>
          <cell r="S1366" t="str">
            <v>8276895378</v>
          </cell>
        </row>
        <row r="1367">
          <cell r="L1367">
            <v>5042270725</v>
          </cell>
          <cell r="M1367" t="str">
            <v>74561</v>
          </cell>
          <cell r="N1367" t="str">
            <v>5042270725</v>
          </cell>
          <cell r="O1367" t="str">
            <v>YPS/N8551UV/HERI</v>
          </cell>
          <cell r="P1367" t="str">
            <v>PT. LIVIA MANDIRI SEJATI</v>
          </cell>
          <cell r="Q1367" t="str">
            <v>PT. LIVIA MANDIRI SEJATI</v>
          </cell>
          <cell r="R1367" t="str">
            <v>600ML AQUA LOCAL 1X24</v>
          </cell>
          <cell r="S1367" t="str">
            <v>8276895378</v>
          </cell>
        </row>
        <row r="1368">
          <cell r="L1368">
            <v>5042270725</v>
          </cell>
          <cell r="M1368" t="str">
            <v>10169749</v>
          </cell>
          <cell r="N1368" t="str">
            <v>5042270725</v>
          </cell>
          <cell r="O1368" t="str">
            <v>YPS/N8551UV/HERI</v>
          </cell>
          <cell r="P1368" t="str">
            <v>PT. LIVIA MANDIRI SEJATI</v>
          </cell>
          <cell r="Q1368" t="str">
            <v>PT. LIVIA MANDIRI SEJATI</v>
          </cell>
          <cell r="R1368" t="str">
            <v>PALLET RENT DOUBLE FACE</v>
          </cell>
          <cell r="S1368" t="str">
            <v>8276895378</v>
          </cell>
        </row>
        <row r="1369">
          <cell r="L1369">
            <v>5042305639</v>
          </cell>
          <cell r="M1369" t="str">
            <v>74561</v>
          </cell>
          <cell r="N1369" t="str">
            <v>S21110300285/A</v>
          </cell>
          <cell r="O1369" t="str">
            <v>YPS/N9932UW/ROHMAN</v>
          </cell>
          <cell r="P1369" t="str">
            <v>PT. LIVIA MANDIRI SEJATI</v>
          </cell>
          <cell r="Q1369" t="str">
            <v>PT. LIVIA MANDIRI SEJATI</v>
          </cell>
          <cell r="R1369" t="str">
            <v>600ML AQUA LOCAL 1X24</v>
          </cell>
          <cell r="S1369" t="str">
            <v>8276895378</v>
          </cell>
        </row>
        <row r="1370">
          <cell r="L1370">
            <v>5042305639</v>
          </cell>
          <cell r="M1370" t="str">
            <v>10169749</v>
          </cell>
          <cell r="N1370" t="str">
            <v>S21110300285/A</v>
          </cell>
          <cell r="O1370" t="str">
            <v>YPS/N9932UW/ROHMAN</v>
          </cell>
          <cell r="P1370" t="str">
            <v>PT. LIVIA MANDIRI SEJATI</v>
          </cell>
          <cell r="Q1370" t="str">
            <v>PT. LIVIA MANDIRI SEJATI</v>
          </cell>
          <cell r="R1370" t="str">
            <v>PALLET RENT DOUBLE FACE</v>
          </cell>
          <cell r="S1370" t="str">
            <v>8276895378</v>
          </cell>
        </row>
        <row r="1371">
          <cell r="L1371">
            <v>5042253301</v>
          </cell>
          <cell r="M1371" t="str">
            <v>74565</v>
          </cell>
          <cell r="N1371">
            <v>0</v>
          </cell>
          <cell r="O1371">
            <v>0</v>
          </cell>
          <cell r="P1371" t="str">
            <v>PT. LIVIA MANDIRI SEJATI</v>
          </cell>
          <cell r="Q1371" t="str">
            <v>PT. LIVIA MANDIRI SEJATI</v>
          </cell>
          <cell r="R1371" t="str">
            <v>1500ML VIT LOCAL 1X12</v>
          </cell>
          <cell r="S1371" t="str">
            <v>8276895378</v>
          </cell>
        </row>
        <row r="1372">
          <cell r="L1372">
            <v>5042253301</v>
          </cell>
          <cell r="M1372" t="str">
            <v>173022</v>
          </cell>
          <cell r="N1372">
            <v>0</v>
          </cell>
          <cell r="O1372">
            <v>0</v>
          </cell>
          <cell r="P1372" t="str">
            <v>PT. LIVIA MANDIRI SEJATI</v>
          </cell>
          <cell r="Q1372" t="str">
            <v>PT. LIVIA MANDIRI SEJATI</v>
          </cell>
          <cell r="R1372" t="str">
            <v>200ML VIT LOCAL 1X48</v>
          </cell>
          <cell r="S1372" t="str">
            <v>8276895378</v>
          </cell>
        </row>
        <row r="1373">
          <cell r="L1373">
            <v>5042285927</v>
          </cell>
          <cell r="M1373" t="str">
            <v>74565</v>
          </cell>
          <cell r="N1373">
            <v>0</v>
          </cell>
          <cell r="O1373">
            <v>0</v>
          </cell>
          <cell r="P1373" t="str">
            <v>PT. LIVIA MANDIRI SEJATI</v>
          </cell>
          <cell r="Q1373" t="str">
            <v>PT. LIVIA MANDIRI SEJATI</v>
          </cell>
          <cell r="R1373" t="str">
            <v>1500ML VIT LOCAL 1X12</v>
          </cell>
          <cell r="S1373" t="str">
            <v>8276895378</v>
          </cell>
        </row>
        <row r="1374">
          <cell r="L1374">
            <v>5042269184</v>
          </cell>
          <cell r="M1374" t="str">
            <v>145141</v>
          </cell>
          <cell r="N1374" t="str">
            <v>S21102900174</v>
          </cell>
          <cell r="O1374" t="str">
            <v>SUTERA/Z9209T/AGUS E</v>
          </cell>
          <cell r="P1374" t="str">
            <v>PT. LIVIA MANDIRI SEJATI</v>
          </cell>
          <cell r="Q1374" t="str">
            <v>PT. LIVIA MANDIRI SEJATI</v>
          </cell>
          <cell r="R1374" t="str">
            <v>500ML MIZONE ACTIV' LYCHEE LEMON 1X12</v>
          </cell>
          <cell r="S1374" t="str">
            <v>8276895378</v>
          </cell>
        </row>
        <row r="1375">
          <cell r="L1375">
            <v>5042269184</v>
          </cell>
          <cell r="M1375" t="str">
            <v>145143</v>
          </cell>
          <cell r="N1375" t="str">
            <v>S21102900174</v>
          </cell>
          <cell r="O1375" t="str">
            <v>SUTERA/Z9209T/AGUS E</v>
          </cell>
          <cell r="P1375" t="str">
            <v>PT. LIVIA MANDIRI SEJATI</v>
          </cell>
          <cell r="Q1375" t="str">
            <v>PT. LIVIA MANDIRI SEJATI</v>
          </cell>
          <cell r="R1375" t="str">
            <v>500ML MIZONE MOOD UP CRANBERRY 1X12</v>
          </cell>
          <cell r="S1375" t="str">
            <v>8276895378</v>
          </cell>
        </row>
        <row r="1376">
          <cell r="L1376">
            <v>5042269184</v>
          </cell>
          <cell r="M1376" t="str">
            <v>145144</v>
          </cell>
          <cell r="N1376" t="str">
            <v>S21102900174</v>
          </cell>
          <cell r="O1376" t="str">
            <v>SUTERA/Z9209T/AGUS E</v>
          </cell>
          <cell r="P1376" t="str">
            <v>PT. LIVIA MANDIRI SEJATI</v>
          </cell>
          <cell r="Q1376" t="str">
            <v>PT. LIVIA MANDIRI SEJATI</v>
          </cell>
          <cell r="R1376" t="str">
            <v>500ML MIZONE BREAKFREE CHERRYBLSSOM 1X12</v>
          </cell>
          <cell r="S1376" t="str">
            <v>8276895378</v>
          </cell>
        </row>
        <row r="1377">
          <cell r="L1377">
            <v>5042269184</v>
          </cell>
          <cell r="M1377" t="str">
            <v>145679</v>
          </cell>
          <cell r="N1377" t="str">
            <v>S21102900174</v>
          </cell>
          <cell r="O1377" t="str">
            <v>SUTERA/Z9209T/AGUS E</v>
          </cell>
          <cell r="P1377" t="str">
            <v>PT. LIVIA MANDIRI SEJATI</v>
          </cell>
          <cell r="Q1377" t="str">
            <v>PT. LIVIA MANDIRI SEJATI</v>
          </cell>
          <cell r="R1377" t="str">
            <v>500ML MIZONE MOVE ON STARFRUIT 1X12</v>
          </cell>
          <cell r="S1377" t="str">
            <v>8276895378</v>
          </cell>
        </row>
        <row r="1378">
          <cell r="L1378">
            <v>5042329250</v>
          </cell>
          <cell r="M1378" t="str">
            <v>145141</v>
          </cell>
          <cell r="N1378" t="str">
            <v>S21110406349</v>
          </cell>
          <cell r="O1378" t="str">
            <v>Z9009HD/ANGGA</v>
          </cell>
          <cell r="P1378" t="str">
            <v>PT. LIVIA MANDIRI SEJATI</v>
          </cell>
          <cell r="Q1378" t="str">
            <v>PT. LIVIA MANDIRI SEJATI</v>
          </cell>
          <cell r="R1378" t="str">
            <v>500ML MIZONE ACTIV' LYCHEE LEMON 1X12</v>
          </cell>
          <cell r="S1378" t="str">
            <v>8276895378</v>
          </cell>
        </row>
        <row r="1379">
          <cell r="L1379">
            <v>5042329250</v>
          </cell>
          <cell r="M1379" t="str">
            <v>145143</v>
          </cell>
          <cell r="N1379" t="str">
            <v>S21110406349</v>
          </cell>
          <cell r="O1379" t="str">
            <v>Z9009HD/ANGGA</v>
          </cell>
          <cell r="P1379" t="str">
            <v>PT. LIVIA MANDIRI SEJATI</v>
          </cell>
          <cell r="Q1379" t="str">
            <v>PT. LIVIA MANDIRI SEJATI</v>
          </cell>
          <cell r="R1379" t="str">
            <v>500ML MIZONE MOOD UP CRANBERRY 1X12</v>
          </cell>
          <cell r="S1379" t="str">
            <v>8276895378</v>
          </cell>
        </row>
        <row r="1380">
          <cell r="L1380">
            <v>5042329250</v>
          </cell>
          <cell r="M1380" t="str">
            <v>145144</v>
          </cell>
          <cell r="N1380" t="str">
            <v>S21110406349</v>
          </cell>
          <cell r="O1380" t="str">
            <v>Z9009HD/ANGGA</v>
          </cell>
          <cell r="P1380" t="str">
            <v>PT. LIVIA MANDIRI SEJATI</v>
          </cell>
          <cell r="Q1380" t="str">
            <v>PT. LIVIA MANDIRI SEJATI</v>
          </cell>
          <cell r="R1380" t="str">
            <v>500ML MIZONE BREAKFREE CHERRYBLSSOM 1X12</v>
          </cell>
          <cell r="S1380" t="str">
            <v>8276895378</v>
          </cell>
        </row>
        <row r="1381">
          <cell r="L1381">
            <v>5042329250</v>
          </cell>
          <cell r="M1381" t="str">
            <v>145679</v>
          </cell>
          <cell r="N1381" t="str">
            <v>S21110406349</v>
          </cell>
          <cell r="O1381" t="str">
            <v>Z9009HD/ANGGA</v>
          </cell>
          <cell r="P1381" t="str">
            <v>PT. LIVIA MANDIRI SEJATI</v>
          </cell>
          <cell r="Q1381" t="str">
            <v>PT. LIVIA MANDIRI SEJATI</v>
          </cell>
          <cell r="R1381" t="str">
            <v>500ML MIZONE MOVE ON STARFRUIT 1X12</v>
          </cell>
          <cell r="S1381" t="str">
            <v>8276895378</v>
          </cell>
        </row>
        <row r="1382">
          <cell r="L1382">
            <v>5042256953</v>
          </cell>
          <cell r="M1382" t="str">
            <v>10169933</v>
          </cell>
          <cell r="N1382" t="str">
            <v>S21102803794/T1102189B/PY/3/02</v>
          </cell>
          <cell r="O1382" t="str">
            <v>YPS/N8390UV/ALDY</v>
          </cell>
          <cell r="P1382" t="str">
            <v>PT. LIVIA MANDIRI SEJATI</v>
          </cell>
          <cell r="Q1382" t="str">
            <v>PT. LIVIA MANDIRI SEJATI</v>
          </cell>
          <cell r="R1382" t="str">
            <v>EMPTY BOTTLE AQUA 5 GALLON</v>
          </cell>
          <cell r="S1382" t="str">
            <v>8276895377</v>
          </cell>
        </row>
        <row r="1383">
          <cell r="L1383">
            <v>5042246274</v>
          </cell>
          <cell r="M1383" t="str">
            <v>10169933</v>
          </cell>
          <cell r="N1383" t="str">
            <v>S21110406307/T110742D/AS/1/07</v>
          </cell>
          <cell r="O1383" t="str">
            <v>YPS/N8513UV/SULISWAN</v>
          </cell>
          <cell r="P1383" t="str">
            <v>PT. LIVIA MANDIRI SEJATI</v>
          </cell>
          <cell r="Q1383" t="str">
            <v>PT. LIVIA MANDIRI SEJATI</v>
          </cell>
          <cell r="R1383" t="str">
            <v>EMPTY BOTTLE AQUA 5 GALLON</v>
          </cell>
          <cell r="S1383" t="str">
            <v>8276895377</v>
          </cell>
        </row>
        <row r="1384">
          <cell r="L1384">
            <v>5042239146</v>
          </cell>
          <cell r="M1384" t="str">
            <v>10169933</v>
          </cell>
          <cell r="N1384" t="str">
            <v>S21102803726/T1105187A/PY/3/05</v>
          </cell>
          <cell r="O1384" t="str">
            <v>YPS/N8390UN/ALDY</v>
          </cell>
          <cell r="P1384" t="str">
            <v>PT. LIVIA MANDIRI SEJATI</v>
          </cell>
          <cell r="Q1384" t="str">
            <v>PT. LIVIA MANDIRI SEJATI</v>
          </cell>
          <cell r="R1384" t="str">
            <v>EMPTY BOTTLE AQUA 5 GALLON</v>
          </cell>
          <cell r="S1384" t="str">
            <v>8276895377</v>
          </cell>
        </row>
        <row r="1385">
          <cell r="L1385">
            <v>5042185260</v>
          </cell>
          <cell r="M1385" t="str">
            <v>10169933</v>
          </cell>
          <cell r="N1385" t="str">
            <v>S21102803815/T1102103C/BK/1/02</v>
          </cell>
          <cell r="O1385" t="str">
            <v>YPS/N8281UR/MUSTOFA</v>
          </cell>
          <cell r="P1385" t="str">
            <v>PT. LIVIA MANDIRI SEJATI</v>
          </cell>
          <cell r="Q1385" t="str">
            <v>PT. LIVIA MANDIRI SEJATI</v>
          </cell>
          <cell r="R1385" t="str">
            <v>EMPTY BOTTLE AQUA 5 GALLON</v>
          </cell>
          <cell r="S1385" t="str">
            <v>8276895377</v>
          </cell>
        </row>
        <row r="1386">
          <cell r="L1386">
            <v>5042185260</v>
          </cell>
          <cell r="M1386" t="str">
            <v>74559</v>
          </cell>
          <cell r="N1386" t="str">
            <v>S21102803815/T1102103C/BK/1/02</v>
          </cell>
          <cell r="O1386" t="str">
            <v>YPS/N8281UR/MUSTOFA</v>
          </cell>
          <cell r="P1386" t="str">
            <v>PT. LIVIA MANDIRI SEJATI</v>
          </cell>
          <cell r="Q1386" t="str">
            <v>PT. LIVIA MANDIRI SEJATI</v>
          </cell>
          <cell r="R1386" t="str">
            <v>5 GALLON AQUA LOCAL</v>
          </cell>
          <cell r="S1386" t="str">
            <v>8276895377</v>
          </cell>
        </row>
        <row r="1387">
          <cell r="L1387">
            <v>5042185260</v>
          </cell>
          <cell r="M1387" t="str">
            <v>10169933</v>
          </cell>
          <cell r="N1387" t="str">
            <v>S21102803815/T1102103C/BK/1/02</v>
          </cell>
          <cell r="O1387" t="str">
            <v>YPS/N8281UR/MUSTOFA</v>
          </cell>
          <cell r="P1387" t="str">
            <v>PT. LIVIA MANDIRI SEJATI</v>
          </cell>
          <cell r="Q1387" t="str">
            <v>PT. LIVIA MANDIRI SEJATI</v>
          </cell>
          <cell r="R1387" t="str">
            <v>EMPTY BOTTLE AQUA 5 GALLON</v>
          </cell>
          <cell r="S1387" t="str">
            <v>8276895377</v>
          </cell>
        </row>
        <row r="1388">
          <cell r="L1388">
            <v>5042232061</v>
          </cell>
          <cell r="M1388" t="str">
            <v>10169933</v>
          </cell>
          <cell r="N1388" t="str">
            <v>S21102803841/T110129B/BK/1/01</v>
          </cell>
          <cell r="O1388" t="str">
            <v>YPS/N8281UR/MUSTOFA</v>
          </cell>
          <cell r="P1388" t="str">
            <v>PT. LIVIA MANDIRI SEJATI</v>
          </cell>
          <cell r="Q1388" t="str">
            <v>PT. LIVIA MANDIRI SEJATI</v>
          </cell>
          <cell r="R1388" t="str">
            <v>EMPTY BOTTLE AQUA 5 GALLON</v>
          </cell>
          <cell r="S1388" t="str">
            <v>8276895377</v>
          </cell>
        </row>
        <row r="1389">
          <cell r="L1389">
            <v>5042232061</v>
          </cell>
          <cell r="M1389" t="str">
            <v>74559</v>
          </cell>
          <cell r="N1389" t="str">
            <v>S21102803841/T110129B/BK/1/01</v>
          </cell>
          <cell r="O1389" t="str">
            <v>YPS/N8281UR/MUSTOFA</v>
          </cell>
          <cell r="P1389" t="str">
            <v>PT. LIVIA MANDIRI SEJATI</v>
          </cell>
          <cell r="Q1389" t="str">
            <v>PT. LIVIA MANDIRI SEJATI</v>
          </cell>
          <cell r="R1389" t="str">
            <v>5 GALLON AQUA LOCAL</v>
          </cell>
          <cell r="S1389" t="str">
            <v>8276895377</v>
          </cell>
        </row>
        <row r="1390">
          <cell r="L1390">
            <v>5042232061</v>
          </cell>
          <cell r="M1390" t="str">
            <v>10169933</v>
          </cell>
          <cell r="N1390" t="str">
            <v>S21102803841/T110129B/BK/1/01</v>
          </cell>
          <cell r="O1390" t="str">
            <v>YPS/N8281UR/MUSTOFA</v>
          </cell>
          <cell r="P1390" t="str">
            <v>PT. LIVIA MANDIRI SEJATI</v>
          </cell>
          <cell r="Q1390" t="str">
            <v>PT. LIVIA MANDIRI SEJATI</v>
          </cell>
          <cell r="R1390" t="str">
            <v>EMPTY BOTTLE AQUA 5 GALLON</v>
          </cell>
          <cell r="S1390" t="str">
            <v>8276895377</v>
          </cell>
        </row>
        <row r="1391">
          <cell r="L1391">
            <v>5042242459</v>
          </cell>
          <cell r="M1391" t="str">
            <v>10169933</v>
          </cell>
          <cell r="N1391" t="str">
            <v>S21102803819/T110145C/HD/3/01</v>
          </cell>
          <cell r="O1391" t="str">
            <v>KAS/N8390UV/ALDY</v>
          </cell>
          <cell r="P1391" t="str">
            <v>PT. LIVIA MANDIRI SEJATI</v>
          </cell>
          <cell r="Q1391" t="str">
            <v>PT. LIVIA MANDIRI SEJATI</v>
          </cell>
          <cell r="R1391" t="str">
            <v>EMPTY BOTTLE AQUA 5 GALLON</v>
          </cell>
          <cell r="S1391" t="str">
            <v>8276895377</v>
          </cell>
        </row>
        <row r="1392">
          <cell r="L1392">
            <v>5042268921</v>
          </cell>
          <cell r="M1392" t="str">
            <v>10169933</v>
          </cell>
          <cell r="N1392" t="str">
            <v>S21102803790/T110391D/IS/1/03</v>
          </cell>
          <cell r="O1392" t="str">
            <v>YPS/N8507UV/KHOTIB</v>
          </cell>
          <cell r="P1392" t="str">
            <v>PT. LIVIA MANDIRI SEJATI</v>
          </cell>
          <cell r="Q1392" t="str">
            <v>PT. LIVIA MANDIRI SEJATI</v>
          </cell>
          <cell r="R1392" t="str">
            <v>EMPTY BOTTLE AQUA 5 GALLON</v>
          </cell>
          <cell r="S1392" t="str">
            <v>8276895377</v>
          </cell>
        </row>
        <row r="1393">
          <cell r="L1393">
            <v>5042247281</v>
          </cell>
          <cell r="M1393" t="str">
            <v>10169933</v>
          </cell>
          <cell r="N1393" t="str">
            <v>S21102903766/T110278D/IS/1/02</v>
          </cell>
          <cell r="O1393" t="str">
            <v>YPS/N8796UV/DARYANTO</v>
          </cell>
          <cell r="P1393" t="str">
            <v>PT. LIVIA MANDIRI SEJATI</v>
          </cell>
          <cell r="Q1393" t="str">
            <v>PT. LIVIA MANDIRI SEJATI</v>
          </cell>
          <cell r="R1393" t="str">
            <v>EMPTY BOTTLE AQUA 5 GALLON</v>
          </cell>
          <cell r="S1393" t="str">
            <v>8276895377</v>
          </cell>
        </row>
        <row r="1394">
          <cell r="L1394">
            <v>5042313746</v>
          </cell>
          <cell r="M1394" t="str">
            <v>10169933</v>
          </cell>
          <cell r="N1394" t="str">
            <v>S21102803710/T110660D/ZK/1/06</v>
          </cell>
          <cell r="O1394" t="str">
            <v>YPS/N9374WE/AGUS D</v>
          </cell>
          <cell r="P1394" t="str">
            <v>PT. LIVIA MANDIRI SEJATI</v>
          </cell>
          <cell r="Q1394" t="str">
            <v>PT. LIVIA MANDIRI SEJATI</v>
          </cell>
          <cell r="R1394" t="str">
            <v>EMPTY BOTTLE AQUA 5 GALLON</v>
          </cell>
          <cell r="S1394" t="str">
            <v>8276895377</v>
          </cell>
        </row>
        <row r="1395">
          <cell r="L1395">
            <v>5042254080</v>
          </cell>
          <cell r="M1395" t="str">
            <v>10169933</v>
          </cell>
          <cell r="N1395" t="str">
            <v>S21102803810/T1102100A/BK/1/02</v>
          </cell>
          <cell r="O1395" t="str">
            <v>YPS/L9427UZ/EDY P</v>
          </cell>
          <cell r="P1395" t="str">
            <v>PT. LIVIA MANDIRI SEJATI</v>
          </cell>
          <cell r="Q1395" t="str">
            <v>PT. LIVIA MANDIRI SEJATI</v>
          </cell>
          <cell r="R1395" t="str">
            <v>EMPTY BOTTLE AQUA 5 GALLON</v>
          </cell>
          <cell r="S1395" t="str">
            <v>8276895377</v>
          </cell>
        </row>
        <row r="1396">
          <cell r="L1396">
            <v>5042337830</v>
          </cell>
          <cell r="M1396" t="str">
            <v>10169933</v>
          </cell>
          <cell r="N1396" t="str">
            <v>S21110404150/T110844C/BK/1/08</v>
          </cell>
          <cell r="O1396" t="str">
            <v>YPS/N9958UR/SUGENG</v>
          </cell>
          <cell r="P1396" t="str">
            <v>PT. LIVIA MANDIRI SEJATI</v>
          </cell>
          <cell r="Q1396" t="str">
            <v>PT. LIVIA MANDIRI SEJATI</v>
          </cell>
          <cell r="R1396" t="str">
            <v>EMPTY BOTTLE AQUA 5 GALLON</v>
          </cell>
          <cell r="S1396" t="str">
            <v>8276895377</v>
          </cell>
        </row>
        <row r="1397">
          <cell r="L1397">
            <v>5042307961</v>
          </cell>
          <cell r="M1397" t="str">
            <v>10169933</v>
          </cell>
          <cell r="N1397" t="str">
            <v>S21102903710/T1105112C/EF/2/05</v>
          </cell>
          <cell r="O1397" t="str">
            <v>YPS/N8281UR/MUSTAFA</v>
          </cell>
          <cell r="P1397" t="str">
            <v>PT. LIVIA MANDIRI SEJATI</v>
          </cell>
          <cell r="Q1397" t="str">
            <v>PT. LIVIA MANDIRI SEJATI</v>
          </cell>
          <cell r="R1397" t="str">
            <v>EMPTY BOTTLE AQUA 5 GALLON</v>
          </cell>
          <cell r="S1397" t="str">
            <v>8276895377</v>
          </cell>
        </row>
        <row r="1398">
          <cell r="L1398">
            <v>5042307961</v>
          </cell>
          <cell r="M1398" t="str">
            <v>74559</v>
          </cell>
          <cell r="N1398" t="str">
            <v>S21102903710/T1105112C/EF/2/05</v>
          </cell>
          <cell r="O1398" t="str">
            <v>YPS/N8281UR/MUSTAFA</v>
          </cell>
          <cell r="P1398" t="str">
            <v>PT. LIVIA MANDIRI SEJATI</v>
          </cell>
          <cell r="Q1398" t="str">
            <v>PT. LIVIA MANDIRI SEJATI</v>
          </cell>
          <cell r="R1398" t="str">
            <v>5 GALLON AQUA LOCAL</v>
          </cell>
          <cell r="S1398" t="str">
            <v>8276895377</v>
          </cell>
        </row>
        <row r="1399">
          <cell r="L1399">
            <v>5042307961</v>
          </cell>
          <cell r="M1399" t="str">
            <v>10169933</v>
          </cell>
          <cell r="N1399" t="str">
            <v>S21102903710/T1105112C/EF/2/05</v>
          </cell>
          <cell r="O1399" t="str">
            <v>YPS/N8281UR/MUSTAFA</v>
          </cell>
          <cell r="P1399" t="str">
            <v>PT. LIVIA MANDIRI SEJATI</v>
          </cell>
          <cell r="Q1399" t="str">
            <v>PT. LIVIA MANDIRI SEJATI</v>
          </cell>
          <cell r="R1399" t="str">
            <v>EMPTY BOTTLE AQUA 5 GALLON</v>
          </cell>
          <cell r="S1399" t="str">
            <v>8276895377</v>
          </cell>
        </row>
        <row r="1400">
          <cell r="L1400">
            <v>5042229272</v>
          </cell>
          <cell r="M1400" t="str">
            <v>10169933</v>
          </cell>
          <cell r="N1400" t="str">
            <v>S21102803845/T100135D/BK/1/01</v>
          </cell>
          <cell r="O1400" t="str">
            <v>YPS/N8878UW/SIARI</v>
          </cell>
          <cell r="P1400" t="str">
            <v>PT. LIVIA MANDIRI SEJATI</v>
          </cell>
          <cell r="Q1400" t="str">
            <v>PT. LIVIA MANDIRI SEJATI</v>
          </cell>
          <cell r="R1400" t="str">
            <v>EMPTY BOTTLE AQUA 5 GALLON</v>
          </cell>
          <cell r="S1400" t="str">
            <v>8276895377</v>
          </cell>
        </row>
        <row r="1401">
          <cell r="L1401">
            <v>5042258564</v>
          </cell>
          <cell r="M1401" t="str">
            <v>10169933</v>
          </cell>
          <cell r="N1401" t="str">
            <v>S21102803804/T1102147D/EF/2/02</v>
          </cell>
          <cell r="O1401" t="str">
            <v>YPS/N8789UV/SUTOYO</v>
          </cell>
          <cell r="P1401" t="str">
            <v>PT. LIVIA MANDIRI SEJATI</v>
          </cell>
          <cell r="Q1401" t="str">
            <v>PT. LIVIA MANDIRI SEJATI</v>
          </cell>
          <cell r="R1401" t="str">
            <v>EMPTY BOTTLE AQUA 5 GALLON</v>
          </cell>
          <cell r="S1401" t="str">
            <v>8276895377</v>
          </cell>
        </row>
        <row r="1402">
          <cell r="L1402">
            <v>5042230361</v>
          </cell>
          <cell r="M1402" t="str">
            <v>10169933</v>
          </cell>
          <cell r="N1402" t="str">
            <v>S21102903788/T110127D/BK/1/01</v>
          </cell>
          <cell r="O1402" t="str">
            <v>YPS/L9357KUZ/AHMAD</v>
          </cell>
          <cell r="P1402" t="str">
            <v>PT. LIVIA MANDIRI SEJATI</v>
          </cell>
          <cell r="Q1402" t="str">
            <v>PT. LIVIA MANDIRI SEJATI</v>
          </cell>
          <cell r="R1402" t="str">
            <v>EMPTY BOTTLE AQUA 5 GALLON</v>
          </cell>
          <cell r="S1402" t="str">
            <v>8276895377</v>
          </cell>
        </row>
        <row r="1403">
          <cell r="L1403">
            <v>5042235907</v>
          </cell>
          <cell r="M1403" t="str">
            <v>10169933</v>
          </cell>
          <cell r="N1403" t="str">
            <v>S21102803833/T110173D/NF/2/01</v>
          </cell>
          <cell r="O1403" t="str">
            <v>YPS/N8789UV/SUTOYO</v>
          </cell>
          <cell r="P1403" t="str">
            <v>PT. LIVIA MANDIRI SEJATI</v>
          </cell>
          <cell r="Q1403" t="str">
            <v>PT. LIVIA MANDIRI SEJATI</v>
          </cell>
          <cell r="R1403" t="str">
            <v>EMPTY BOTTLE AQUA 5 GALLON</v>
          </cell>
          <cell r="S1403" t="str">
            <v>8276895377</v>
          </cell>
        </row>
        <row r="1404">
          <cell r="L1404">
            <v>5042305013</v>
          </cell>
          <cell r="M1404" t="str">
            <v>10169933</v>
          </cell>
          <cell r="N1404" t="str">
            <v>S21102803694/T1106151D/NF/2/06</v>
          </cell>
          <cell r="O1404" t="str">
            <v>YPS/L9358UZ/MAT ALI</v>
          </cell>
          <cell r="P1404" t="str">
            <v>PT. LIVIA MANDIRI SEJATI</v>
          </cell>
          <cell r="Q1404" t="str">
            <v>PT. LIVIA MANDIRI SEJATI</v>
          </cell>
          <cell r="R1404" t="str">
            <v>EMPTY BOTTLE AQUA 5 GALLON</v>
          </cell>
          <cell r="S1404" t="str">
            <v>8276895377</v>
          </cell>
        </row>
        <row r="1405">
          <cell r="L1405">
            <v>5042236692</v>
          </cell>
          <cell r="M1405" t="str">
            <v>10169933</v>
          </cell>
          <cell r="N1405" t="str">
            <v>S21102803839/T110155A/EF/2/01</v>
          </cell>
          <cell r="O1405" t="str">
            <v>YPS/N8548UV/HOLILI</v>
          </cell>
          <cell r="P1405" t="str">
            <v>PT. LIVIA MANDIRI SEJATI</v>
          </cell>
          <cell r="Q1405" t="str">
            <v>PT. LIVIA MANDIRI SEJATI</v>
          </cell>
          <cell r="R1405" t="str">
            <v>EMPTY BOTTLE AQUA 5 GALLON</v>
          </cell>
          <cell r="S1405" t="str">
            <v>8276895377</v>
          </cell>
        </row>
        <row r="1406">
          <cell r="L1406">
            <v>5042236692</v>
          </cell>
          <cell r="M1406" t="str">
            <v>74559</v>
          </cell>
          <cell r="N1406" t="str">
            <v>S21102803839/T110155A/EF/2/01</v>
          </cell>
          <cell r="O1406" t="str">
            <v>YPS/N8548UV/HOLILI</v>
          </cell>
          <cell r="P1406" t="str">
            <v>PT. LIVIA MANDIRI SEJATI</v>
          </cell>
          <cell r="Q1406" t="str">
            <v>PT. LIVIA MANDIRI SEJATI</v>
          </cell>
          <cell r="R1406" t="str">
            <v>5 GALLON AQUA LOCAL</v>
          </cell>
          <cell r="S1406" t="str">
            <v>8276895377</v>
          </cell>
        </row>
        <row r="1407">
          <cell r="L1407">
            <v>5042236692</v>
          </cell>
          <cell r="M1407" t="str">
            <v>10169933</v>
          </cell>
          <cell r="N1407" t="str">
            <v>S21102803839/T110155A/EF/2/01</v>
          </cell>
          <cell r="O1407" t="str">
            <v>YPS/N8548UV/HOLILI</v>
          </cell>
          <cell r="P1407" t="str">
            <v>PT. LIVIA MANDIRI SEJATI</v>
          </cell>
          <cell r="Q1407" t="str">
            <v>PT. LIVIA MANDIRI SEJATI</v>
          </cell>
          <cell r="R1407" t="str">
            <v>EMPTY BOTTLE AQUA 5 GALLON</v>
          </cell>
          <cell r="S1407" t="str">
            <v>8276895377</v>
          </cell>
        </row>
        <row r="1408">
          <cell r="L1408">
            <v>5042263176</v>
          </cell>
          <cell r="M1408" t="str">
            <v>10169933</v>
          </cell>
          <cell r="N1408" t="str">
            <v>S21102803788/T110348C/BK/1/03</v>
          </cell>
          <cell r="O1408" t="str">
            <v>YPS/N8587UV/SAIFUDIN</v>
          </cell>
          <cell r="P1408" t="str">
            <v>PT. LIVIA MANDIRI SEJATI</v>
          </cell>
          <cell r="Q1408" t="str">
            <v>PT. LIVIA MANDIRI SEJATI</v>
          </cell>
          <cell r="R1408" t="str">
            <v>EMPTY BOTTLE AQUA 5 GALLON</v>
          </cell>
          <cell r="S1408" t="str">
            <v>8276895377</v>
          </cell>
        </row>
        <row r="1409">
          <cell r="L1409">
            <v>5042263176</v>
          </cell>
          <cell r="M1409" t="str">
            <v>74559</v>
          </cell>
          <cell r="N1409" t="str">
            <v>S21102803788/T110348C/BK/1/03</v>
          </cell>
          <cell r="O1409" t="str">
            <v>YPS/N8587UV/SAIFUDIN</v>
          </cell>
          <cell r="P1409" t="str">
            <v>PT. LIVIA MANDIRI SEJATI</v>
          </cell>
          <cell r="Q1409" t="str">
            <v>PT. LIVIA MANDIRI SEJATI</v>
          </cell>
          <cell r="R1409" t="str">
            <v>5 GALLON AQUA LOCAL</v>
          </cell>
          <cell r="S1409" t="str">
            <v>8276895377</v>
          </cell>
        </row>
        <row r="1410">
          <cell r="L1410">
            <v>5042263176</v>
          </cell>
          <cell r="M1410" t="str">
            <v>10169933</v>
          </cell>
          <cell r="N1410" t="str">
            <v>S21102803788/T110348C/BK/1/03</v>
          </cell>
          <cell r="O1410" t="str">
            <v>YPS/N8587UV/SAIFUDIN</v>
          </cell>
          <cell r="P1410" t="str">
            <v>PT. LIVIA MANDIRI SEJATI</v>
          </cell>
          <cell r="Q1410" t="str">
            <v>PT. LIVIA MANDIRI SEJATI</v>
          </cell>
          <cell r="R1410" t="str">
            <v>EMPTY BOTTLE AQUA 5 GALLON</v>
          </cell>
          <cell r="S1410" t="str">
            <v>8276895377</v>
          </cell>
        </row>
        <row r="1411">
          <cell r="L1411">
            <v>5042236220</v>
          </cell>
          <cell r="M1411" t="str">
            <v>10169933</v>
          </cell>
          <cell r="N1411" t="str">
            <v>S21102803835/T110141B/BK/1/01</v>
          </cell>
          <cell r="O1411" t="str">
            <v>YPS/N8863UQ/EKO</v>
          </cell>
          <cell r="P1411" t="str">
            <v>PT. LIVIA MANDIRI SEJATI</v>
          </cell>
          <cell r="Q1411" t="str">
            <v>PT. LIVIA MANDIRI SEJATI</v>
          </cell>
          <cell r="R1411" t="str">
            <v>EMPTY BOTTLE AQUA 5 GALLON</v>
          </cell>
          <cell r="S1411" t="str">
            <v>8276895377</v>
          </cell>
        </row>
        <row r="1412">
          <cell r="L1412">
            <v>5042236220</v>
          </cell>
          <cell r="M1412" t="str">
            <v>74559</v>
          </cell>
          <cell r="N1412" t="str">
            <v>S21102803835/T110141B/BK/1/01</v>
          </cell>
          <cell r="O1412" t="str">
            <v>YPS/N8863UQ/EKO</v>
          </cell>
          <cell r="P1412" t="str">
            <v>PT. LIVIA MANDIRI SEJATI</v>
          </cell>
          <cell r="Q1412" t="str">
            <v>PT. LIVIA MANDIRI SEJATI</v>
          </cell>
          <cell r="R1412" t="str">
            <v>5 GALLON AQUA LOCAL</v>
          </cell>
          <cell r="S1412" t="str">
            <v>8276895377</v>
          </cell>
        </row>
        <row r="1413">
          <cell r="L1413">
            <v>5042236220</v>
          </cell>
          <cell r="M1413" t="str">
            <v>10169933</v>
          </cell>
          <cell r="N1413" t="str">
            <v>S21102803835/T110141B/BK/1/01</v>
          </cell>
          <cell r="O1413" t="str">
            <v>YPS/N8863UQ/EKO</v>
          </cell>
          <cell r="P1413" t="str">
            <v>PT. LIVIA MANDIRI SEJATI</v>
          </cell>
          <cell r="Q1413" t="str">
            <v>PT. LIVIA MANDIRI SEJATI</v>
          </cell>
          <cell r="R1413" t="str">
            <v>EMPTY BOTTLE AQUA 5 GALLON</v>
          </cell>
          <cell r="S1413" t="str">
            <v>8276895377</v>
          </cell>
        </row>
        <row r="1414">
          <cell r="L1414">
            <v>5042243263</v>
          </cell>
          <cell r="M1414" t="str">
            <v>10169933</v>
          </cell>
          <cell r="N1414" t="str">
            <v>S21102803818/T110224D/PY/3/01</v>
          </cell>
          <cell r="O1414" t="str">
            <v>YPS/N8507UV/KHOTIB</v>
          </cell>
          <cell r="P1414" t="str">
            <v>PT. LIVIA MANDIRI SEJATI</v>
          </cell>
          <cell r="Q1414" t="str">
            <v>PT. LIVIA MANDIRI SEJATI</v>
          </cell>
          <cell r="R1414" t="str">
            <v>EMPTY BOTTLE AQUA 5 GALLON</v>
          </cell>
          <cell r="S1414" t="str">
            <v>8276895377</v>
          </cell>
        </row>
        <row r="1415">
          <cell r="L1415">
            <v>5042243266</v>
          </cell>
          <cell r="M1415" t="str">
            <v>10169933</v>
          </cell>
          <cell r="N1415" t="str">
            <v>S21102803816/T110221B/PY/3/01</v>
          </cell>
          <cell r="O1415" t="str">
            <v>YPS/N8260UW/ARIF</v>
          </cell>
          <cell r="P1415" t="str">
            <v>PT. LIVIA MANDIRI SEJATI</v>
          </cell>
          <cell r="Q1415" t="str">
            <v>PT. LIVIA MANDIRI SEJATI</v>
          </cell>
          <cell r="R1415" t="str">
            <v>EMPTY BOTTLE AQUA 5 GALLON</v>
          </cell>
          <cell r="S1415" t="str">
            <v>8276895377</v>
          </cell>
        </row>
        <row r="1416">
          <cell r="L1416">
            <v>5042243266</v>
          </cell>
          <cell r="M1416" t="str">
            <v>74559</v>
          </cell>
          <cell r="N1416" t="str">
            <v>S21102803816/T110221B/PY/3/01</v>
          </cell>
          <cell r="O1416" t="str">
            <v>YPS/N8260UW/ARIF</v>
          </cell>
          <cell r="P1416" t="str">
            <v>PT. LIVIA MANDIRI SEJATI</v>
          </cell>
          <cell r="Q1416" t="str">
            <v>PT. LIVIA MANDIRI SEJATI</v>
          </cell>
          <cell r="R1416" t="str">
            <v>5 GALLON AQUA LOCAL</v>
          </cell>
          <cell r="S1416" t="str">
            <v>8276895377</v>
          </cell>
        </row>
        <row r="1417">
          <cell r="L1417">
            <v>5042243266</v>
          </cell>
          <cell r="M1417" t="str">
            <v>10169933</v>
          </cell>
          <cell r="N1417" t="str">
            <v>S21102803816/T110221B/PY/3/01</v>
          </cell>
          <cell r="O1417" t="str">
            <v>YPS/N8260UW/ARIF</v>
          </cell>
          <cell r="P1417" t="str">
            <v>PT. LIVIA MANDIRI SEJATI</v>
          </cell>
          <cell r="Q1417" t="str">
            <v>PT. LIVIA MANDIRI SEJATI</v>
          </cell>
          <cell r="R1417" t="str">
            <v>EMPTY BOTTLE AQUA 5 GALLON</v>
          </cell>
          <cell r="S1417" t="str">
            <v>8276895377</v>
          </cell>
        </row>
        <row r="1418">
          <cell r="L1418">
            <v>5042232174</v>
          </cell>
          <cell r="M1418" t="str">
            <v>10169933</v>
          </cell>
          <cell r="N1418" t="str">
            <v>S21102903787/T110140D/ZK/1/01</v>
          </cell>
          <cell r="O1418" t="str">
            <v>YPS/N8582UV/HASAN</v>
          </cell>
          <cell r="P1418" t="str">
            <v>PT. LIVIA MANDIRI SEJATI</v>
          </cell>
          <cell r="Q1418" t="str">
            <v>PT. LIVIA MANDIRI SEJATI</v>
          </cell>
          <cell r="R1418" t="str">
            <v>EMPTY BOTTLE AQUA 5 GALLON</v>
          </cell>
          <cell r="S1418" t="str">
            <v>8276895377</v>
          </cell>
        </row>
        <row r="1419">
          <cell r="L1419">
            <v>5042236640</v>
          </cell>
          <cell r="M1419" t="str">
            <v>10169933</v>
          </cell>
          <cell r="N1419" t="str">
            <v>S21102803840/T110146D/BK/1/01</v>
          </cell>
          <cell r="O1419" t="str">
            <v>YPS/L8813UT/DJAMALI</v>
          </cell>
          <cell r="P1419" t="str">
            <v>PT. LIVIA MANDIRI SEJATI</v>
          </cell>
          <cell r="Q1419" t="str">
            <v>PT. LIVIA MANDIRI SEJATI</v>
          </cell>
          <cell r="R1419" t="str">
            <v>EMPTY BOTTLE AQUA 5 GALLON</v>
          </cell>
          <cell r="S1419" t="str">
            <v>8276895377</v>
          </cell>
        </row>
        <row r="1420">
          <cell r="L1420">
            <v>5042236525</v>
          </cell>
          <cell r="M1420" t="str">
            <v>10169933</v>
          </cell>
          <cell r="N1420" t="str">
            <v>S21102903783/T110139A/BK/1/01</v>
          </cell>
          <cell r="O1420" t="str">
            <v>YPS/N8547UV/SOLIKHAN</v>
          </cell>
          <cell r="P1420" t="str">
            <v>PT. LIVIA MANDIRI SEJATI</v>
          </cell>
          <cell r="Q1420" t="str">
            <v>PT. LIVIA MANDIRI SEJATI</v>
          </cell>
          <cell r="R1420" t="str">
            <v>EMPTY BOTTLE AQUA 5 GALLON</v>
          </cell>
          <cell r="S1420" t="str">
            <v>8276895377</v>
          </cell>
        </row>
        <row r="1421">
          <cell r="L1421">
            <v>5042229803</v>
          </cell>
          <cell r="M1421" t="str">
            <v>10169933</v>
          </cell>
          <cell r="N1421" t="str">
            <v>S21102803844/T110118B/ZK/1/01</v>
          </cell>
          <cell r="O1421" t="str">
            <v>YPS/P9408E/SALEH</v>
          </cell>
          <cell r="P1421" t="str">
            <v>PT. LIVIA MANDIRI SEJATI</v>
          </cell>
          <cell r="Q1421" t="str">
            <v>PT. LIVIA MANDIRI SEJATI</v>
          </cell>
          <cell r="R1421" t="str">
            <v>EMPTY BOTTLE AQUA 5 GALLON</v>
          </cell>
          <cell r="S1421" t="str">
            <v>8276895377</v>
          </cell>
        </row>
        <row r="1422">
          <cell r="L1422">
            <v>5042229803</v>
          </cell>
          <cell r="M1422" t="str">
            <v>74559</v>
          </cell>
          <cell r="N1422" t="str">
            <v>S21102803844/T110118B/ZK/1/01</v>
          </cell>
          <cell r="O1422" t="str">
            <v>YPS/P9408E/SALEH</v>
          </cell>
          <cell r="P1422" t="str">
            <v>PT. LIVIA MANDIRI SEJATI</v>
          </cell>
          <cell r="Q1422" t="str">
            <v>PT. LIVIA MANDIRI SEJATI</v>
          </cell>
          <cell r="R1422" t="str">
            <v>5 GALLON AQUA LOCAL</v>
          </cell>
          <cell r="S1422" t="str">
            <v>8276895377</v>
          </cell>
        </row>
        <row r="1423">
          <cell r="L1423">
            <v>5042229803</v>
          </cell>
          <cell r="M1423" t="str">
            <v>10169933</v>
          </cell>
          <cell r="N1423" t="str">
            <v>S21102803844/T110118B/ZK/1/01</v>
          </cell>
          <cell r="O1423" t="str">
            <v>YPS/P9408E/SALEH</v>
          </cell>
          <cell r="P1423" t="str">
            <v>PT. LIVIA MANDIRI SEJATI</v>
          </cell>
          <cell r="Q1423" t="str">
            <v>PT. LIVIA MANDIRI SEJATI</v>
          </cell>
          <cell r="R1423" t="str">
            <v>EMPTY BOTTLE AQUA 5 GALLON</v>
          </cell>
          <cell r="S1423" t="str">
            <v>8276895377</v>
          </cell>
        </row>
        <row r="1424">
          <cell r="L1424">
            <v>5042268314</v>
          </cell>
          <cell r="M1424" t="str">
            <v>10169933</v>
          </cell>
          <cell r="N1424" t="str">
            <v>S21102903737/T110424A/HD/3/03</v>
          </cell>
          <cell r="O1424" t="str">
            <v>YPS/N7906UQ/MASKUR</v>
          </cell>
          <cell r="P1424" t="str">
            <v>PT. LIVIA MANDIRI SEJATI</v>
          </cell>
          <cell r="Q1424" t="str">
            <v>PT. LIVIA MANDIRI SEJATI</v>
          </cell>
          <cell r="R1424" t="str">
            <v>EMPTY BOTTLE AQUA 5 GALLON</v>
          </cell>
          <cell r="S1424" t="str">
            <v>8276895377</v>
          </cell>
        </row>
        <row r="1425">
          <cell r="L1425">
            <v>5042268314</v>
          </cell>
          <cell r="M1425" t="str">
            <v>74559</v>
          </cell>
          <cell r="N1425" t="str">
            <v>S21102903737/T110424A/HD/3/03</v>
          </cell>
          <cell r="O1425" t="str">
            <v>YPS/N7906UQ/MASKUR</v>
          </cell>
          <cell r="P1425" t="str">
            <v>PT. LIVIA MANDIRI SEJATI</v>
          </cell>
          <cell r="Q1425" t="str">
            <v>PT. LIVIA MANDIRI SEJATI</v>
          </cell>
          <cell r="R1425" t="str">
            <v>5 GALLON AQUA LOCAL</v>
          </cell>
          <cell r="S1425" t="str">
            <v>8276895377</v>
          </cell>
        </row>
        <row r="1426">
          <cell r="L1426">
            <v>5042268314</v>
          </cell>
          <cell r="M1426" t="str">
            <v>10169933</v>
          </cell>
          <cell r="N1426" t="str">
            <v>S21102903737/T110424A/HD/3/03</v>
          </cell>
          <cell r="O1426" t="str">
            <v>YPS/N7906UQ/MASKUR</v>
          </cell>
          <cell r="P1426" t="str">
            <v>PT. LIVIA MANDIRI SEJATI</v>
          </cell>
          <cell r="Q1426" t="str">
            <v>PT. LIVIA MANDIRI SEJATI</v>
          </cell>
          <cell r="R1426" t="str">
            <v>EMPTY BOTTLE AQUA 5 GALLON</v>
          </cell>
          <cell r="S1426" t="str">
            <v>8276895377</v>
          </cell>
        </row>
        <row r="1427">
          <cell r="L1427">
            <v>5042273774</v>
          </cell>
          <cell r="M1427" t="str">
            <v>10169933</v>
          </cell>
          <cell r="N1427" t="str">
            <v>S21102803780/T1103131A/EF/2/03</v>
          </cell>
          <cell r="O1427" t="str">
            <v>YPS/N8812UU/WAHID</v>
          </cell>
          <cell r="P1427" t="str">
            <v>PT. LIVIA MANDIRI SEJATI</v>
          </cell>
          <cell r="Q1427" t="str">
            <v>PT. LIVIA MANDIRI SEJATI</v>
          </cell>
          <cell r="R1427" t="str">
            <v>EMPTY BOTTLE AQUA 5 GALLON</v>
          </cell>
          <cell r="S1427" t="str">
            <v>8276895377</v>
          </cell>
        </row>
        <row r="1428">
          <cell r="L1428">
            <v>5042277377</v>
          </cell>
          <cell r="M1428" t="str">
            <v>10169933</v>
          </cell>
          <cell r="N1428" t="str">
            <v>S21102803778/T110421D/HD/3/03</v>
          </cell>
          <cell r="O1428" t="str">
            <v>YPS/L9424UZ/NURCOLIS</v>
          </cell>
          <cell r="P1428" t="str">
            <v>PT. LIVIA MANDIRI SEJATI</v>
          </cell>
          <cell r="Q1428" t="str">
            <v>PT. LIVIA MANDIRI SEJATI</v>
          </cell>
          <cell r="R1428" t="str">
            <v>EMPTY BOTTLE AQUA 5 GALLON</v>
          </cell>
          <cell r="S1428" t="str">
            <v>8276895377</v>
          </cell>
        </row>
        <row r="1429">
          <cell r="L1429">
            <v>5042279580</v>
          </cell>
          <cell r="M1429" t="str">
            <v>10169933</v>
          </cell>
          <cell r="N1429" t="str">
            <v>S21102803764/T110463D/ZK/1/04</v>
          </cell>
          <cell r="O1429" t="str">
            <v>YPS/N9375WE/MACHRUS</v>
          </cell>
          <cell r="P1429" t="str">
            <v>PT. LIVIA MANDIRI SEJATI</v>
          </cell>
          <cell r="Q1429" t="str">
            <v>PT. LIVIA MANDIRI SEJATI</v>
          </cell>
          <cell r="R1429" t="str">
            <v>EMPTY BOTTLE AQUA 5 GALLON</v>
          </cell>
          <cell r="S1429" t="str">
            <v>8276895377</v>
          </cell>
        </row>
        <row r="1430">
          <cell r="L1430">
            <v>5042236619</v>
          </cell>
          <cell r="M1430" t="str">
            <v>10169933</v>
          </cell>
          <cell r="N1430" t="str">
            <v>S21102803832/T110156A/AS/2/01</v>
          </cell>
          <cell r="O1430" t="str">
            <v>YPS/N8274UV/BAKHIN</v>
          </cell>
          <cell r="P1430" t="str">
            <v>PT. LIVIA MANDIRI SEJATI</v>
          </cell>
          <cell r="Q1430" t="str">
            <v>PT. LIVIA MANDIRI SEJATI</v>
          </cell>
          <cell r="R1430" t="str">
            <v>EMPTY BOTTLE AQUA 5 GALLON</v>
          </cell>
          <cell r="S1430" t="str">
            <v>8276895377</v>
          </cell>
        </row>
        <row r="1431">
          <cell r="L1431">
            <v>5042289971</v>
          </cell>
          <cell r="M1431" t="str">
            <v>10169933</v>
          </cell>
          <cell r="N1431" t="str">
            <v>S21102903725/T1104124D/AS/2/04</v>
          </cell>
          <cell r="O1431" t="str">
            <v>YPS/L9430UZ/DONI</v>
          </cell>
          <cell r="P1431" t="str">
            <v>PT. LIVIA MANDIRI SEJATI</v>
          </cell>
          <cell r="Q1431" t="str">
            <v>PT. LIVIA MANDIRI SEJATI</v>
          </cell>
          <cell r="R1431" t="str">
            <v>EMPTY BOTTLE AQUA 5 GALLON</v>
          </cell>
          <cell r="S1431" t="str">
            <v>8276895377</v>
          </cell>
        </row>
        <row r="1432">
          <cell r="L1432">
            <v>5042226271</v>
          </cell>
          <cell r="M1432" t="str">
            <v>10169933</v>
          </cell>
          <cell r="N1432" t="str">
            <v>S21102803838/T110119A/ZK/1/01</v>
          </cell>
          <cell r="O1432" t="str">
            <v>YPS/P8027UR/WARDOYO</v>
          </cell>
          <cell r="P1432" t="str">
            <v>PT. LIVIA MANDIRI SEJATI</v>
          </cell>
          <cell r="Q1432" t="str">
            <v>PT. LIVIA MANDIRI SEJATI</v>
          </cell>
          <cell r="R1432" t="str">
            <v>EMPTY BOTTLE AQUA 5 GALLON</v>
          </cell>
          <cell r="S1432" t="str">
            <v>8276895377</v>
          </cell>
        </row>
        <row r="1433">
          <cell r="L1433">
            <v>5042249840</v>
          </cell>
          <cell r="M1433" t="str">
            <v>10169933</v>
          </cell>
          <cell r="N1433" t="str">
            <v>S21102903769/T110294C/BK/1/02</v>
          </cell>
          <cell r="O1433" t="str">
            <v>YPS/L9808UW/M AMIN</v>
          </cell>
          <cell r="P1433" t="str">
            <v>PT. LIVIA MANDIRI SEJATI</v>
          </cell>
          <cell r="Q1433" t="str">
            <v>PT. LIVIA MANDIRI SEJATI</v>
          </cell>
          <cell r="R1433" t="str">
            <v>EMPTY BOTTLE AQUA 5 GALLON</v>
          </cell>
          <cell r="S1433" t="str">
            <v>8276895377</v>
          </cell>
        </row>
        <row r="1434">
          <cell r="L1434">
            <v>5042288925</v>
          </cell>
          <cell r="M1434" t="str">
            <v>10169933</v>
          </cell>
          <cell r="N1434" t="str">
            <v>S21102803748/T1104125C/AS/2/04</v>
          </cell>
          <cell r="O1434" t="str">
            <v>YPS/P9485UQ/AGUS</v>
          </cell>
          <cell r="P1434" t="str">
            <v>PT. LIVIA MANDIRI SEJATI</v>
          </cell>
          <cell r="Q1434" t="str">
            <v>PT. LIVIA MANDIRI SEJATI</v>
          </cell>
          <cell r="R1434" t="str">
            <v>EMPTY BOTTLE AQUA 5 GALLON</v>
          </cell>
          <cell r="S1434" t="str">
            <v>8276895377</v>
          </cell>
        </row>
        <row r="1435">
          <cell r="L1435">
            <v>5042288925</v>
          </cell>
          <cell r="M1435" t="str">
            <v>74559</v>
          </cell>
          <cell r="N1435" t="str">
            <v>S21102803748/T1104125C/AS/2/04</v>
          </cell>
          <cell r="O1435" t="str">
            <v>YPS/P9485UQ/AGUS</v>
          </cell>
          <cell r="P1435" t="str">
            <v>PT. LIVIA MANDIRI SEJATI</v>
          </cell>
          <cell r="Q1435" t="str">
            <v>PT. LIVIA MANDIRI SEJATI</v>
          </cell>
          <cell r="R1435" t="str">
            <v>5 GALLON AQUA LOCAL</v>
          </cell>
          <cell r="S1435" t="str">
            <v>8276895377</v>
          </cell>
        </row>
        <row r="1436">
          <cell r="L1436">
            <v>5042288925</v>
          </cell>
          <cell r="M1436" t="str">
            <v>10169933</v>
          </cell>
          <cell r="N1436" t="str">
            <v>S21102803748/T1104125C/AS/2/04</v>
          </cell>
          <cell r="O1436" t="str">
            <v>YPS/P9485UQ/AGUS</v>
          </cell>
          <cell r="P1436" t="str">
            <v>PT. LIVIA MANDIRI SEJATI</v>
          </cell>
          <cell r="Q1436" t="str">
            <v>PT. LIVIA MANDIRI SEJATI</v>
          </cell>
          <cell r="R1436" t="str">
            <v>EMPTY BOTTLE AQUA 5 GALLON</v>
          </cell>
          <cell r="S1436" t="str">
            <v>8276895377</v>
          </cell>
        </row>
        <row r="1437">
          <cell r="L1437">
            <v>5042230360</v>
          </cell>
          <cell r="M1437" t="str">
            <v>10169749</v>
          </cell>
          <cell r="N1437" t="str">
            <v>5042230360</v>
          </cell>
          <cell r="O1437" t="str">
            <v>YPS/N8601UV/MAHFUD</v>
          </cell>
          <cell r="P1437" t="str">
            <v>PT. LIVIA MANDIRI SEJATI</v>
          </cell>
          <cell r="Q1437" t="str">
            <v>PT. LIVIA MANDIRI SEJATI</v>
          </cell>
          <cell r="R1437" t="str">
            <v>PALLET RENT DOUBLE FACE</v>
          </cell>
          <cell r="S1437" t="str">
            <v>8276895378</v>
          </cell>
        </row>
        <row r="1438">
          <cell r="L1438">
            <v>5042241285</v>
          </cell>
          <cell r="M1438" t="str">
            <v>10169933</v>
          </cell>
          <cell r="N1438" t="str">
            <v>S21102803822/T110195B/NF/2/01</v>
          </cell>
          <cell r="O1438" t="str">
            <v>YPS/N8812UV/WAHID</v>
          </cell>
          <cell r="P1438" t="str">
            <v>PT. LIVIA MANDIRI SEJATI</v>
          </cell>
          <cell r="Q1438" t="str">
            <v>PT. LIVIA MANDIRI SEJATI</v>
          </cell>
          <cell r="R1438" t="str">
            <v>EMPTY BOTTLE AQUA 5 GALLON</v>
          </cell>
          <cell r="S1438" t="str">
            <v>8276895377</v>
          </cell>
        </row>
        <row r="1439">
          <cell r="L1439">
            <v>5042241235</v>
          </cell>
          <cell r="M1439" t="str">
            <v>10169933</v>
          </cell>
          <cell r="N1439" t="str">
            <v>S21102803825/T11024A/EL/3/01</v>
          </cell>
          <cell r="O1439" t="str">
            <v>YPS/L8907UT/ROBI</v>
          </cell>
          <cell r="P1439" t="str">
            <v>PT. LIVIA MANDIRI SEJATI</v>
          </cell>
          <cell r="Q1439" t="str">
            <v>PT. LIVIA MANDIRI SEJATI</v>
          </cell>
          <cell r="R1439" t="str">
            <v>EMPTY BOTTLE AQUA 5 GALLON</v>
          </cell>
          <cell r="S1439" t="str">
            <v>8276895377</v>
          </cell>
        </row>
        <row r="1440">
          <cell r="L1440">
            <v>5042241235</v>
          </cell>
          <cell r="M1440" t="str">
            <v>74559</v>
          </cell>
          <cell r="N1440" t="str">
            <v>S21102803825/T11024A/EL/3/01</v>
          </cell>
          <cell r="O1440" t="str">
            <v>YPS/L8907UT/ROBI</v>
          </cell>
          <cell r="P1440" t="str">
            <v>PT. LIVIA MANDIRI SEJATI</v>
          </cell>
          <cell r="Q1440" t="str">
            <v>PT. LIVIA MANDIRI SEJATI</v>
          </cell>
          <cell r="R1440" t="str">
            <v>5 GALLON AQUA LOCAL</v>
          </cell>
          <cell r="S1440" t="str">
            <v>8276895377</v>
          </cell>
        </row>
        <row r="1441">
          <cell r="L1441">
            <v>5042241235</v>
          </cell>
          <cell r="M1441" t="str">
            <v>10169933</v>
          </cell>
          <cell r="N1441" t="str">
            <v>S21102803825/T11024A/EL/3/01</v>
          </cell>
          <cell r="O1441" t="str">
            <v>YPS/L8907UT/ROBI</v>
          </cell>
          <cell r="P1441" t="str">
            <v>PT. LIVIA MANDIRI SEJATI</v>
          </cell>
          <cell r="Q1441" t="str">
            <v>PT. LIVIA MANDIRI SEJATI</v>
          </cell>
          <cell r="R1441" t="str">
            <v>EMPTY BOTTLE AQUA 5 GALLON</v>
          </cell>
          <cell r="S1441" t="str">
            <v>8276895377</v>
          </cell>
        </row>
        <row r="1442">
          <cell r="L1442">
            <v>5042216596</v>
          </cell>
          <cell r="M1442" t="str">
            <v>10169933</v>
          </cell>
          <cell r="N1442" t="str">
            <v>S21102903754/T110371A/IS/1/03</v>
          </cell>
          <cell r="O1442" t="str">
            <v>YPS/N9902UR/BUDI</v>
          </cell>
          <cell r="P1442" t="str">
            <v>PT. LIVIA MANDIRI SEJATI</v>
          </cell>
          <cell r="Q1442" t="str">
            <v>PT. LIVIA MANDIRI SEJATI</v>
          </cell>
          <cell r="R1442" t="str">
            <v>EMPTY BOTTLE AQUA 5 GALLON</v>
          </cell>
          <cell r="S1442" t="str">
            <v>8276895377</v>
          </cell>
        </row>
        <row r="1443">
          <cell r="L1443">
            <v>5042236214</v>
          </cell>
          <cell r="M1443" t="str">
            <v>10169933</v>
          </cell>
          <cell r="N1443" t="str">
            <v>S21102803830/T110144A/BK/1/01</v>
          </cell>
          <cell r="O1443" t="str">
            <v>YPS/N8587UV/SAIFUDIN</v>
          </cell>
          <cell r="P1443" t="str">
            <v>PT. LIVIA MANDIRI SEJATI</v>
          </cell>
          <cell r="Q1443" t="str">
            <v>PT. LIVIA MANDIRI SEJATI</v>
          </cell>
          <cell r="R1443" t="str">
            <v>EMPTY BOTTLE AQUA 5 GALLON</v>
          </cell>
          <cell r="S1443" t="str">
            <v>8276895377</v>
          </cell>
        </row>
        <row r="1444">
          <cell r="L1444">
            <v>5042236214</v>
          </cell>
          <cell r="M1444" t="str">
            <v>74559</v>
          </cell>
          <cell r="N1444" t="str">
            <v>S21102803830/T110144A/BK/1/01</v>
          </cell>
          <cell r="O1444" t="str">
            <v>YPS/N8587UV/SAIFUDIN</v>
          </cell>
          <cell r="P1444" t="str">
            <v>PT. LIVIA MANDIRI SEJATI</v>
          </cell>
          <cell r="Q1444" t="str">
            <v>PT. LIVIA MANDIRI SEJATI</v>
          </cell>
          <cell r="R1444" t="str">
            <v>5 GALLON AQUA LOCAL</v>
          </cell>
          <cell r="S1444" t="str">
            <v>8276895377</v>
          </cell>
        </row>
        <row r="1445">
          <cell r="L1445">
            <v>5042236214</v>
          </cell>
          <cell r="M1445" t="str">
            <v>10169933</v>
          </cell>
          <cell r="N1445" t="str">
            <v>S21102803830/T110144A/BK/1/01</v>
          </cell>
          <cell r="O1445" t="str">
            <v>YPS/N8587UV/SAIFUDIN</v>
          </cell>
          <cell r="P1445" t="str">
            <v>PT. LIVIA MANDIRI SEJATI</v>
          </cell>
          <cell r="Q1445" t="str">
            <v>PT. LIVIA MANDIRI SEJATI</v>
          </cell>
          <cell r="R1445" t="str">
            <v>EMPTY BOTTLE AQUA 5 GALLON</v>
          </cell>
          <cell r="S1445" t="str">
            <v>8276895377</v>
          </cell>
        </row>
        <row r="1446">
          <cell r="L1446">
            <v>5042258491</v>
          </cell>
          <cell r="M1446" t="str">
            <v>10169933</v>
          </cell>
          <cell r="N1446" t="str">
            <v>S21102803800/T110314A/EL/3/02</v>
          </cell>
          <cell r="O1446" t="str">
            <v>YPS/N8522UV/BUDI</v>
          </cell>
          <cell r="P1446" t="str">
            <v>PT. LIVIA MANDIRI SEJATI</v>
          </cell>
          <cell r="Q1446" t="str">
            <v>PT. LIVIA MANDIRI SEJATI</v>
          </cell>
          <cell r="R1446" t="str">
            <v>EMPTY BOTTLE AQUA 5 GALLON</v>
          </cell>
          <cell r="S1446" t="str">
            <v>8276895377</v>
          </cell>
        </row>
        <row r="1447">
          <cell r="L1447">
            <v>5042258491</v>
          </cell>
          <cell r="M1447" t="str">
            <v>74559</v>
          </cell>
          <cell r="N1447" t="str">
            <v>S21102803800/T110314A/EL/3/02</v>
          </cell>
          <cell r="O1447" t="str">
            <v>YPS/N8522UV/BUDI</v>
          </cell>
          <cell r="P1447" t="str">
            <v>PT. LIVIA MANDIRI SEJATI</v>
          </cell>
          <cell r="Q1447" t="str">
            <v>PT. LIVIA MANDIRI SEJATI</v>
          </cell>
          <cell r="R1447" t="str">
            <v>5 GALLON AQUA LOCAL</v>
          </cell>
          <cell r="S1447" t="str">
            <v>8276895377</v>
          </cell>
        </row>
        <row r="1448">
          <cell r="L1448">
            <v>5042258491</v>
          </cell>
          <cell r="M1448" t="str">
            <v>10169933</v>
          </cell>
          <cell r="N1448" t="str">
            <v>S21102803800/T110314A/EL/3/02</v>
          </cell>
          <cell r="O1448" t="str">
            <v>YPS/N8522UV/BUDI</v>
          </cell>
          <cell r="P1448" t="str">
            <v>PT. LIVIA MANDIRI SEJATI</v>
          </cell>
          <cell r="Q1448" t="str">
            <v>PT. LIVIA MANDIRI SEJATI</v>
          </cell>
          <cell r="R1448" t="str">
            <v>EMPTY BOTTLE AQUA 5 GALLON</v>
          </cell>
          <cell r="S1448" t="str">
            <v>8276895377</v>
          </cell>
        </row>
        <row r="1449">
          <cell r="L1449">
            <v>5042234758</v>
          </cell>
          <cell r="M1449" t="str">
            <v>10169933</v>
          </cell>
          <cell r="N1449" t="str">
            <v>S21102803834/T110164D/AS/2/01</v>
          </cell>
          <cell r="O1449" t="str">
            <v>YPS/N9374WE/AGUSD</v>
          </cell>
          <cell r="P1449" t="str">
            <v>PT. LIVIA MANDIRI SEJATI</v>
          </cell>
          <cell r="Q1449" t="str">
            <v>PT. LIVIA MANDIRI SEJATI</v>
          </cell>
          <cell r="R1449" t="str">
            <v>EMPTY BOTTLE AQUA 5 GALLON</v>
          </cell>
          <cell r="S1449" t="str">
            <v>8276895377</v>
          </cell>
        </row>
        <row r="1450">
          <cell r="L1450">
            <v>5042262248</v>
          </cell>
          <cell r="M1450" t="str">
            <v>10169933</v>
          </cell>
          <cell r="N1450" t="str">
            <v>S21102803791/T110337B/PY/3/02</v>
          </cell>
          <cell r="O1450" t="str">
            <v>YPS/N8260UW/MUZAMIL</v>
          </cell>
          <cell r="P1450" t="str">
            <v>PT. LIVIA MANDIRI SEJATI</v>
          </cell>
          <cell r="Q1450" t="str">
            <v>PT. LIVIA MANDIRI SEJATI</v>
          </cell>
          <cell r="R1450" t="str">
            <v>EMPTY BOTTLE AQUA 5 GALLON</v>
          </cell>
          <cell r="S1450" t="str">
            <v>8276895377</v>
          </cell>
        </row>
        <row r="1451">
          <cell r="L1451">
            <v>5042262248</v>
          </cell>
          <cell r="M1451" t="str">
            <v>74559</v>
          </cell>
          <cell r="N1451" t="str">
            <v>S21102803791/T110337B/PY/3/02</v>
          </cell>
          <cell r="O1451" t="str">
            <v>YPS/N8260UW/MUZAMIL</v>
          </cell>
          <cell r="P1451" t="str">
            <v>PT. LIVIA MANDIRI SEJATI</v>
          </cell>
          <cell r="Q1451" t="str">
            <v>PT. LIVIA MANDIRI SEJATI</v>
          </cell>
          <cell r="R1451" t="str">
            <v>5 GALLON AQUA LOCAL</v>
          </cell>
          <cell r="S1451" t="str">
            <v>8276895377</v>
          </cell>
        </row>
        <row r="1452">
          <cell r="L1452">
            <v>5042262248</v>
          </cell>
          <cell r="M1452" t="str">
            <v>10169933</v>
          </cell>
          <cell r="N1452" t="str">
            <v>S21102803791/T110337B/PY/3/02</v>
          </cell>
          <cell r="O1452" t="str">
            <v>YPS/N8260UW/MUZAMIL</v>
          </cell>
          <cell r="P1452" t="str">
            <v>PT. LIVIA MANDIRI SEJATI</v>
          </cell>
          <cell r="Q1452" t="str">
            <v>PT. LIVIA MANDIRI SEJATI</v>
          </cell>
          <cell r="R1452" t="str">
            <v>EMPTY BOTTLE AQUA 5 GALLON</v>
          </cell>
          <cell r="S1452" t="str">
            <v>8276895377</v>
          </cell>
        </row>
        <row r="1453">
          <cell r="L1453">
            <v>5042281767</v>
          </cell>
          <cell r="M1453" t="str">
            <v>10169749</v>
          </cell>
          <cell r="N1453" t="str">
            <v>5042281767</v>
          </cell>
          <cell r="O1453" t="str">
            <v>YPS/N8601UV/MAHFUD</v>
          </cell>
          <cell r="P1453" t="str">
            <v>PT. LIVIA MANDIRI SEJATI</v>
          </cell>
          <cell r="Q1453" t="str">
            <v>PT. LIVIA MANDIRI SEJATI</v>
          </cell>
          <cell r="R1453" t="str">
            <v>PALLET RENT DOUBLE FACE</v>
          </cell>
          <cell r="S1453" t="str">
            <v>8276895378</v>
          </cell>
        </row>
        <row r="1454">
          <cell r="L1454">
            <v>5042242847</v>
          </cell>
          <cell r="M1454" t="str">
            <v>10169933</v>
          </cell>
          <cell r="N1454" t="str">
            <v>S21102903781/T1101143D/EL/3/01</v>
          </cell>
          <cell r="O1454" t="str">
            <v>YPS/L9425UZ/MASRIDI</v>
          </cell>
          <cell r="P1454" t="str">
            <v>PT. LIVIA MANDIRI SEJATI</v>
          </cell>
          <cell r="Q1454" t="str">
            <v>PT. LIVIA MANDIRI SEJATI</v>
          </cell>
          <cell r="R1454" t="str">
            <v>EMPTY BOTTLE AQUA 5 GALLON</v>
          </cell>
          <cell r="S1454" t="str">
            <v>8276895377</v>
          </cell>
        </row>
        <row r="1455">
          <cell r="L1455">
            <v>5042236991</v>
          </cell>
          <cell r="M1455" t="str">
            <v>10169932</v>
          </cell>
          <cell r="N1455">
            <v>0</v>
          </cell>
          <cell r="O1455">
            <v>0</v>
          </cell>
          <cell r="P1455" t="str">
            <v>PT. LIVIA MANDIRI SEJATI</v>
          </cell>
          <cell r="Q1455" t="str">
            <v>PT. LIVIA MANDIRI SEJATI</v>
          </cell>
          <cell r="R1455" t="str">
            <v>EMPTY BOTTLE VIT 5 GALLON</v>
          </cell>
          <cell r="S1455" t="str">
            <v>8276895378</v>
          </cell>
        </row>
        <row r="1456">
          <cell r="L1456">
            <v>5042256179</v>
          </cell>
          <cell r="M1456" t="str">
            <v>10169933</v>
          </cell>
          <cell r="N1456" t="str">
            <v>S21102803807/T1102131B/AS/2/02</v>
          </cell>
          <cell r="O1456" t="str">
            <v>YPS/P9485UQ/AGUS</v>
          </cell>
          <cell r="P1456" t="str">
            <v>PT. LIVIA MANDIRI SEJATI</v>
          </cell>
          <cell r="Q1456" t="str">
            <v>PT. LIVIA MANDIRI SEJATI</v>
          </cell>
          <cell r="R1456" t="str">
            <v>EMPTY BOTTLE AQUA 5 GALLON</v>
          </cell>
          <cell r="S1456" t="str">
            <v>8276895377</v>
          </cell>
        </row>
        <row r="1457">
          <cell r="L1457">
            <v>5042256179</v>
          </cell>
          <cell r="M1457" t="str">
            <v>74559</v>
          </cell>
          <cell r="N1457" t="str">
            <v>S21102803807/T1102131B/AS/2/02</v>
          </cell>
          <cell r="O1457" t="str">
            <v>YPS/P9485UQ/AGUS</v>
          </cell>
          <cell r="P1457" t="str">
            <v>PT. LIVIA MANDIRI SEJATI</v>
          </cell>
          <cell r="Q1457" t="str">
            <v>PT. LIVIA MANDIRI SEJATI</v>
          </cell>
          <cell r="R1457" t="str">
            <v>5 GALLON AQUA LOCAL</v>
          </cell>
          <cell r="S1457" t="str">
            <v>8276895377</v>
          </cell>
        </row>
        <row r="1458">
          <cell r="L1458">
            <v>5042256179</v>
          </cell>
          <cell r="M1458" t="str">
            <v>10169933</v>
          </cell>
          <cell r="N1458" t="str">
            <v>S21102803807/T1102131B/AS/2/02</v>
          </cell>
          <cell r="O1458" t="str">
            <v>YPS/P9485UQ/AGUS</v>
          </cell>
          <cell r="P1458" t="str">
            <v>PT. LIVIA MANDIRI SEJATI</v>
          </cell>
          <cell r="Q1458" t="str">
            <v>PT. LIVIA MANDIRI SEJATI</v>
          </cell>
          <cell r="R1458" t="str">
            <v>EMPTY BOTTLE AQUA 5 GALLON</v>
          </cell>
          <cell r="S1458" t="str">
            <v>8276895377</v>
          </cell>
        </row>
        <row r="1459">
          <cell r="L1459">
            <v>5042261084</v>
          </cell>
          <cell r="M1459" t="str">
            <v>10169933</v>
          </cell>
          <cell r="N1459" t="str">
            <v>S21102803799/T110324D/EL/3/02</v>
          </cell>
          <cell r="O1459" t="str">
            <v>YPS/L9358U/MAT ALI</v>
          </cell>
          <cell r="P1459" t="str">
            <v>PT. LIVIA MANDIRI SEJATI</v>
          </cell>
          <cell r="Q1459" t="str">
            <v>PT. LIVIA MANDIRI SEJATI</v>
          </cell>
          <cell r="R1459" t="str">
            <v>EMPTY BOTTLE AQUA 5 GALLON</v>
          </cell>
          <cell r="S1459" t="str">
            <v>8276895377</v>
          </cell>
        </row>
        <row r="1460">
          <cell r="L1460">
            <v>5042258033</v>
          </cell>
          <cell r="M1460" t="str">
            <v>10169933</v>
          </cell>
          <cell r="N1460" t="str">
            <v>S21102803809/T1102174B/AS/2/02</v>
          </cell>
          <cell r="O1460" t="str">
            <v>YPS/L9352UZ/SUMANANG</v>
          </cell>
          <cell r="P1460" t="str">
            <v>PT. LIVIA MANDIRI SEJATI</v>
          </cell>
          <cell r="Q1460" t="str">
            <v>PT. LIVIA MANDIRI SEJATI</v>
          </cell>
          <cell r="R1460" t="str">
            <v>EMPTY BOTTLE AQUA 5 GALLON</v>
          </cell>
          <cell r="S1460" t="str">
            <v>8276895377</v>
          </cell>
        </row>
        <row r="1461">
          <cell r="L1461">
            <v>5042276393</v>
          </cell>
          <cell r="M1461" t="str">
            <v>10169933</v>
          </cell>
          <cell r="N1461" t="str">
            <v>S21102803774/T1103206B/EL/3/03</v>
          </cell>
          <cell r="O1461" t="str">
            <v>YPS/N8266UW/SAKUT</v>
          </cell>
          <cell r="P1461" t="str">
            <v>PT. LIVIA MANDIRI SEJATI</v>
          </cell>
          <cell r="Q1461" t="str">
            <v>PT. LIVIA MANDIRI SEJATI</v>
          </cell>
          <cell r="R1461" t="str">
            <v>EMPTY BOTTLE AQUA 5 GALLON</v>
          </cell>
          <cell r="S1461" t="str">
            <v>8276895377</v>
          </cell>
        </row>
        <row r="1462">
          <cell r="L1462">
            <v>5042276393</v>
          </cell>
          <cell r="M1462" t="str">
            <v>74559</v>
          </cell>
          <cell r="N1462" t="str">
            <v>S21102803774/T1103206B/EL/3/03</v>
          </cell>
          <cell r="O1462" t="str">
            <v>YPS/N8266UW/SAKUT</v>
          </cell>
          <cell r="P1462" t="str">
            <v>PT. LIVIA MANDIRI SEJATI</v>
          </cell>
          <cell r="Q1462" t="str">
            <v>PT. LIVIA MANDIRI SEJATI</v>
          </cell>
          <cell r="R1462" t="str">
            <v>5 GALLON AQUA LOCAL</v>
          </cell>
          <cell r="S1462" t="str">
            <v>8276895377</v>
          </cell>
        </row>
        <row r="1463">
          <cell r="L1463">
            <v>5042276393</v>
          </cell>
          <cell r="M1463" t="str">
            <v>10169933</v>
          </cell>
          <cell r="N1463" t="str">
            <v>S21102803774/T1103206B/EL/3/03</v>
          </cell>
          <cell r="O1463" t="str">
            <v>YPS/N8266UW/SAKUT</v>
          </cell>
          <cell r="P1463" t="str">
            <v>PT. LIVIA MANDIRI SEJATI</v>
          </cell>
          <cell r="Q1463" t="str">
            <v>PT. LIVIA MANDIRI SEJATI</v>
          </cell>
          <cell r="R1463" t="str">
            <v>EMPTY BOTTLE AQUA 5 GALLON</v>
          </cell>
          <cell r="S1463" t="str">
            <v>8276895377</v>
          </cell>
        </row>
        <row r="1464">
          <cell r="L1464">
            <v>5042275959</v>
          </cell>
          <cell r="M1464" t="str">
            <v>10169933</v>
          </cell>
          <cell r="N1464" t="str">
            <v>S21102803762/T110477A/ZK/1/04</v>
          </cell>
          <cell r="O1464" t="str">
            <v>YPS/N8814UV/SAKUT</v>
          </cell>
          <cell r="P1464" t="str">
            <v>PT. LIVIA MANDIRI SEJATI</v>
          </cell>
          <cell r="Q1464" t="str">
            <v>PT. LIVIA MANDIRI SEJATI</v>
          </cell>
          <cell r="R1464" t="str">
            <v>EMPTY BOTTLE AQUA 5 GALLON</v>
          </cell>
          <cell r="S1464" t="str">
            <v>8276895377</v>
          </cell>
        </row>
        <row r="1465">
          <cell r="L1465">
            <v>5042237303</v>
          </cell>
          <cell r="M1465" t="str">
            <v>10169933</v>
          </cell>
          <cell r="N1465" t="str">
            <v>S21102903778/T110198D/AS/2/01</v>
          </cell>
          <cell r="O1465" t="str">
            <v>YPS/L9431UZ/NURHADI</v>
          </cell>
          <cell r="P1465" t="str">
            <v>PT. LIVIA MANDIRI SEJATI</v>
          </cell>
          <cell r="Q1465" t="str">
            <v>PT. LIVIA MANDIRI SEJATI</v>
          </cell>
          <cell r="R1465" t="str">
            <v>EMPTY BOTTLE AQUA 5 GALLON</v>
          </cell>
          <cell r="S1465" t="str">
            <v>8276895377</v>
          </cell>
        </row>
        <row r="1466">
          <cell r="L1466">
            <v>5042238394</v>
          </cell>
          <cell r="M1466" t="str">
            <v>10169933</v>
          </cell>
          <cell r="N1466" t="str">
            <v>S21102803829/T1101127D/PY/3/01</v>
          </cell>
          <cell r="O1466" t="str">
            <v>YPS/L8177UT/AGUS S</v>
          </cell>
          <cell r="P1466" t="str">
            <v>PT. LIVIA MANDIRI SEJATI</v>
          </cell>
          <cell r="Q1466" t="str">
            <v>PT. LIVIA MANDIRI SEJATI</v>
          </cell>
          <cell r="R1466" t="str">
            <v>EMPTY BOTTLE AQUA 5 GALLON</v>
          </cell>
          <cell r="S1466" t="str">
            <v>8276895377</v>
          </cell>
        </row>
        <row r="1467">
          <cell r="L1467">
            <v>5042262469</v>
          </cell>
          <cell r="M1467" t="str">
            <v>10169933</v>
          </cell>
          <cell r="N1467" t="str">
            <v>S21102903747/T110377D/ZK/1/03</v>
          </cell>
          <cell r="O1467" t="str">
            <v>YPS/L8177UT/AGUS</v>
          </cell>
          <cell r="P1467" t="str">
            <v>PT. LIVIA MANDIRI SEJATI</v>
          </cell>
          <cell r="Q1467" t="str">
            <v>PT. LIVIA MANDIRI SEJATI</v>
          </cell>
          <cell r="R1467" t="str">
            <v>EMPTY BOTTLE AQUA 5 GALLON</v>
          </cell>
          <cell r="S1467" t="str">
            <v>8276895377</v>
          </cell>
        </row>
        <row r="1468">
          <cell r="L1468">
            <v>5042243100</v>
          </cell>
          <cell r="M1468" t="str">
            <v>10169933</v>
          </cell>
          <cell r="N1468" t="str">
            <v>S21102903777/T110212C/PY/3/01</v>
          </cell>
          <cell r="O1468" t="str">
            <v>YPS/N8261UR/SOLIHIN</v>
          </cell>
          <cell r="P1468" t="str">
            <v>PT. LIVIA MANDIRI SEJATI</v>
          </cell>
          <cell r="Q1468" t="str">
            <v>PT. LIVIA MANDIRI SEJATI</v>
          </cell>
          <cell r="R1468" t="str">
            <v>EMPTY BOTTLE AQUA 5 GALLON</v>
          </cell>
          <cell r="S1468" t="str">
            <v>8276895377</v>
          </cell>
        </row>
        <row r="1469">
          <cell r="L1469">
            <v>5042243100</v>
          </cell>
          <cell r="M1469" t="str">
            <v>74559</v>
          </cell>
          <cell r="N1469" t="str">
            <v>S21102903777/T110212C/PY/3/01</v>
          </cell>
          <cell r="O1469" t="str">
            <v>YPS/N8261UR/SOLIHIN</v>
          </cell>
          <cell r="P1469" t="str">
            <v>PT. LIVIA MANDIRI SEJATI</v>
          </cell>
          <cell r="Q1469" t="str">
            <v>PT. LIVIA MANDIRI SEJATI</v>
          </cell>
          <cell r="R1469" t="str">
            <v>5 GALLON AQUA LOCAL</v>
          </cell>
          <cell r="S1469" t="str">
            <v>8276895377</v>
          </cell>
        </row>
        <row r="1470">
          <cell r="L1470">
            <v>5042243100</v>
          </cell>
          <cell r="M1470" t="str">
            <v>10169933</v>
          </cell>
          <cell r="N1470" t="str">
            <v>S21102903777/T110212C/PY/3/01</v>
          </cell>
          <cell r="O1470" t="str">
            <v>YPS/N8261UR/SOLIHIN</v>
          </cell>
          <cell r="P1470" t="str">
            <v>PT. LIVIA MANDIRI SEJATI</v>
          </cell>
          <cell r="Q1470" t="str">
            <v>PT. LIVIA MANDIRI SEJATI</v>
          </cell>
          <cell r="R1470" t="str">
            <v>EMPTY BOTTLE AQUA 5 GALLON</v>
          </cell>
          <cell r="S1470" t="str">
            <v>8276895377</v>
          </cell>
        </row>
        <row r="1471">
          <cell r="L1471">
            <v>5042289776</v>
          </cell>
          <cell r="M1471" t="str">
            <v>10169933</v>
          </cell>
          <cell r="N1471" t="str">
            <v>S21102803755/T1104132A/NF/2/04</v>
          </cell>
          <cell r="O1471" t="str">
            <v>YPS/N8546UV/HOLILI</v>
          </cell>
          <cell r="P1471" t="str">
            <v>PT. LIVIA MANDIRI SEJATI</v>
          </cell>
          <cell r="Q1471" t="str">
            <v>PT. LIVIA MANDIRI SEJATI</v>
          </cell>
          <cell r="R1471" t="str">
            <v>EMPTY BOTTLE AQUA 5 GALLON</v>
          </cell>
          <cell r="S1471" t="str">
            <v>8276895377</v>
          </cell>
        </row>
        <row r="1472">
          <cell r="L1472">
            <v>5042289776</v>
          </cell>
          <cell r="M1472" t="str">
            <v>74559</v>
          </cell>
          <cell r="N1472" t="str">
            <v>S21102803755/T1104132A/NF/2/04</v>
          </cell>
          <cell r="O1472" t="str">
            <v>YPS/N8546UV/HOLILI</v>
          </cell>
          <cell r="P1472" t="str">
            <v>PT. LIVIA MANDIRI SEJATI</v>
          </cell>
          <cell r="Q1472" t="str">
            <v>PT. LIVIA MANDIRI SEJATI</v>
          </cell>
          <cell r="R1472" t="str">
            <v>5 GALLON AQUA LOCAL</v>
          </cell>
          <cell r="S1472" t="str">
            <v>8276895377</v>
          </cell>
        </row>
        <row r="1473">
          <cell r="L1473">
            <v>5042289776</v>
          </cell>
          <cell r="M1473" t="str">
            <v>10169933</v>
          </cell>
          <cell r="N1473" t="str">
            <v>S21102803755/T1104132A/NF/2/04</v>
          </cell>
          <cell r="O1473" t="str">
            <v>YPS/N8546UV/HOLILI</v>
          </cell>
          <cell r="P1473" t="str">
            <v>PT. LIVIA MANDIRI SEJATI</v>
          </cell>
          <cell r="Q1473" t="str">
            <v>PT. LIVIA MANDIRI SEJATI</v>
          </cell>
          <cell r="R1473" t="str">
            <v>EMPTY BOTTLE AQUA 5 GALLON</v>
          </cell>
          <cell r="S1473" t="str">
            <v>8276895377</v>
          </cell>
        </row>
        <row r="1474">
          <cell r="L1474">
            <v>5042241397</v>
          </cell>
          <cell r="M1474" t="str">
            <v>10169933</v>
          </cell>
          <cell r="N1474" t="str">
            <v>S21102903772/T110234D/EL/3/01</v>
          </cell>
          <cell r="O1474" t="str">
            <v>YPS/L9434UZ/ROZIQ</v>
          </cell>
          <cell r="P1474" t="str">
            <v>PT. LIVIA MANDIRI SEJATI</v>
          </cell>
          <cell r="Q1474" t="str">
            <v>PT. LIVIA MANDIRI SEJATI</v>
          </cell>
          <cell r="R1474" t="str">
            <v>EMPTY BOTTLE AQUA 5 GALLON</v>
          </cell>
          <cell r="S1474" t="str">
            <v>8276895377</v>
          </cell>
        </row>
        <row r="1475">
          <cell r="L1475">
            <v>5042256669</v>
          </cell>
          <cell r="M1475" t="str">
            <v>10169933</v>
          </cell>
          <cell r="N1475" t="str">
            <v>S21102803808/T1102149A/EF/2/02</v>
          </cell>
          <cell r="O1475" t="str">
            <v>YPS/N7906UQ/MASKUR</v>
          </cell>
          <cell r="P1475" t="str">
            <v>PT. LIVIA MANDIRI SEJATI</v>
          </cell>
          <cell r="Q1475" t="str">
            <v>PT. LIVIA MANDIRI SEJATI</v>
          </cell>
          <cell r="R1475" t="str">
            <v>EMPTY BOTTLE AQUA 5 GALLON</v>
          </cell>
          <cell r="S1475" t="str">
            <v>8276895377</v>
          </cell>
        </row>
        <row r="1476">
          <cell r="L1476">
            <v>5042256669</v>
          </cell>
          <cell r="M1476" t="str">
            <v>74559</v>
          </cell>
          <cell r="N1476" t="str">
            <v>S21102803808/T1102149A/EF/2/02</v>
          </cell>
          <cell r="O1476" t="str">
            <v>YPS/N7906UQ/MASKUR</v>
          </cell>
          <cell r="P1476" t="str">
            <v>PT. LIVIA MANDIRI SEJATI</v>
          </cell>
          <cell r="Q1476" t="str">
            <v>PT. LIVIA MANDIRI SEJATI</v>
          </cell>
          <cell r="R1476" t="str">
            <v>5 GALLON AQUA LOCAL</v>
          </cell>
          <cell r="S1476" t="str">
            <v>8276895377</v>
          </cell>
        </row>
        <row r="1477">
          <cell r="L1477">
            <v>5042256669</v>
          </cell>
          <cell r="M1477" t="str">
            <v>10169933</v>
          </cell>
          <cell r="N1477" t="str">
            <v>S21102803808/T1102149A/EF/2/02</v>
          </cell>
          <cell r="O1477" t="str">
            <v>YPS/N7906UQ/MASKUR</v>
          </cell>
          <cell r="P1477" t="str">
            <v>PT. LIVIA MANDIRI SEJATI</v>
          </cell>
          <cell r="Q1477" t="str">
            <v>PT. LIVIA MANDIRI SEJATI</v>
          </cell>
          <cell r="R1477" t="str">
            <v>EMPTY BOTTLE AQUA 5 GALLON</v>
          </cell>
          <cell r="S1477" t="str">
            <v>8276895377</v>
          </cell>
        </row>
        <row r="1478">
          <cell r="L1478">
            <v>5042243469</v>
          </cell>
          <cell r="M1478" t="str">
            <v>10169933</v>
          </cell>
          <cell r="N1478" t="str">
            <v>S21102903774/T110227A/EL/3/01</v>
          </cell>
          <cell r="O1478" t="str">
            <v>YPS/L8373UI/MADE</v>
          </cell>
          <cell r="P1478" t="str">
            <v>PT. LIVIA MANDIRI SEJATI</v>
          </cell>
          <cell r="Q1478" t="str">
            <v>PT. LIVIA MANDIRI SEJATI</v>
          </cell>
          <cell r="R1478" t="str">
            <v>EMPTY BOTTLE AQUA 5 GALLON</v>
          </cell>
          <cell r="S1478" t="str">
            <v>8276895377</v>
          </cell>
        </row>
        <row r="1479">
          <cell r="L1479">
            <v>5042243469</v>
          </cell>
          <cell r="M1479" t="str">
            <v>74559</v>
          </cell>
          <cell r="N1479" t="str">
            <v>S21102903774/T110227A/EL/3/01</v>
          </cell>
          <cell r="O1479" t="str">
            <v>YPS/L8373UI/MADE</v>
          </cell>
          <cell r="P1479" t="str">
            <v>PT. LIVIA MANDIRI SEJATI</v>
          </cell>
          <cell r="Q1479" t="str">
            <v>PT. LIVIA MANDIRI SEJATI</v>
          </cell>
          <cell r="R1479" t="str">
            <v>5 GALLON AQUA LOCAL</v>
          </cell>
          <cell r="S1479" t="str">
            <v>8276895377</v>
          </cell>
        </row>
        <row r="1480">
          <cell r="L1480">
            <v>5042243469</v>
          </cell>
          <cell r="M1480" t="str">
            <v>10169933</v>
          </cell>
          <cell r="N1480" t="str">
            <v>S21102903774/T110227A/EL/3/01</v>
          </cell>
          <cell r="O1480" t="str">
            <v>YPS/L8373UI/MADE</v>
          </cell>
          <cell r="P1480" t="str">
            <v>PT. LIVIA MANDIRI SEJATI</v>
          </cell>
          <cell r="Q1480" t="str">
            <v>PT. LIVIA MANDIRI SEJATI</v>
          </cell>
          <cell r="R1480" t="str">
            <v>EMPTY BOTTLE AQUA 5 GALLON</v>
          </cell>
          <cell r="S1480" t="str">
            <v>8276895377</v>
          </cell>
        </row>
        <row r="1481">
          <cell r="L1481">
            <v>5042258400</v>
          </cell>
          <cell r="M1481" t="str">
            <v>10169933</v>
          </cell>
          <cell r="N1481" t="str">
            <v>S21102803811/T1102137D/AS/2/02</v>
          </cell>
          <cell r="O1481" t="str">
            <v>YPS/L9051UX/RAHMAN</v>
          </cell>
          <cell r="P1481" t="str">
            <v>PT. LIVIA MANDIRI SEJATI</v>
          </cell>
          <cell r="Q1481" t="str">
            <v>PT. LIVIA MANDIRI SEJATI</v>
          </cell>
          <cell r="R1481" t="str">
            <v>EMPTY BOTTLE AQUA 5 GALLON</v>
          </cell>
          <cell r="S1481" t="str">
            <v>8276895377</v>
          </cell>
        </row>
        <row r="1482">
          <cell r="L1482">
            <v>5042246690</v>
          </cell>
          <cell r="M1482" t="str">
            <v>10169933</v>
          </cell>
          <cell r="N1482" t="str">
            <v>S2110290770/T110273A/BK/1/02</v>
          </cell>
          <cell r="O1482" t="str">
            <v>YPS/L9610UX/MAHFUD</v>
          </cell>
          <cell r="P1482" t="str">
            <v>PT. LIVIA MANDIRI SEJATI</v>
          </cell>
          <cell r="Q1482" t="str">
            <v>PT. LIVIA MANDIRI SEJATI</v>
          </cell>
          <cell r="R1482" t="str">
            <v>EMPTY BOTTLE AQUA 5 GALLON</v>
          </cell>
          <cell r="S1482" t="str">
            <v>8276895377</v>
          </cell>
        </row>
        <row r="1483">
          <cell r="L1483">
            <v>5042260595</v>
          </cell>
          <cell r="M1483" t="str">
            <v>10169933</v>
          </cell>
          <cell r="N1483" t="str">
            <v>S21102903750/T110344D/IS/1/03</v>
          </cell>
          <cell r="O1483" t="str">
            <v>YPS/N8878UW/SIARI</v>
          </cell>
          <cell r="P1483" t="str">
            <v>PT. LIVIA MANDIRI SEJATI</v>
          </cell>
          <cell r="Q1483" t="str">
            <v>PT. LIVIA MANDIRI SEJATI</v>
          </cell>
          <cell r="R1483" t="str">
            <v>EMPTY BOTTLE AQUA 5 GALLON</v>
          </cell>
          <cell r="S1483" t="str">
            <v>8276895377</v>
          </cell>
        </row>
        <row r="1484">
          <cell r="L1484">
            <v>5042252822</v>
          </cell>
          <cell r="M1484" t="str">
            <v>10169933</v>
          </cell>
          <cell r="N1484" t="str">
            <v>S21102803812/T1102113A/ZK/1/02</v>
          </cell>
          <cell r="O1484" t="str">
            <v>YPS/L9611UX/RINTO</v>
          </cell>
          <cell r="P1484" t="str">
            <v>PT. LIVIA MANDIRI SEJATI</v>
          </cell>
          <cell r="Q1484" t="str">
            <v>PT. LIVIA MANDIRI SEJATI</v>
          </cell>
          <cell r="R1484" t="str">
            <v>EMPTY BOTTLE AQUA 5 GALLON</v>
          </cell>
          <cell r="S1484" t="str">
            <v>8276895377</v>
          </cell>
        </row>
        <row r="1485">
          <cell r="L1485">
            <v>5042267476</v>
          </cell>
          <cell r="M1485" t="str">
            <v>10169933</v>
          </cell>
          <cell r="N1485" t="str">
            <v>S21102803783/T1103145C/AS/2/03</v>
          </cell>
          <cell r="O1485" t="str">
            <v>YPS/N8522UV/BUDI</v>
          </cell>
          <cell r="P1485" t="str">
            <v>PT. LIVIA MANDIRI SEJATI</v>
          </cell>
          <cell r="Q1485" t="str">
            <v>PT. LIVIA MANDIRI SEJATI</v>
          </cell>
          <cell r="R1485" t="str">
            <v>EMPTY BOTTLE AQUA 5 GALLON</v>
          </cell>
          <cell r="S1485" t="str">
            <v>8276895377</v>
          </cell>
        </row>
        <row r="1486">
          <cell r="L1486">
            <v>5042267476</v>
          </cell>
          <cell r="M1486" t="str">
            <v>74559</v>
          </cell>
          <cell r="N1486" t="str">
            <v>S21102803783/T1103145C/AS/2/03</v>
          </cell>
          <cell r="O1486" t="str">
            <v>YPS/N8522UV/BUDI</v>
          </cell>
          <cell r="P1486" t="str">
            <v>PT. LIVIA MANDIRI SEJATI</v>
          </cell>
          <cell r="Q1486" t="str">
            <v>PT. LIVIA MANDIRI SEJATI</v>
          </cell>
          <cell r="R1486" t="str">
            <v>5 GALLON AQUA LOCAL</v>
          </cell>
          <cell r="S1486" t="str">
            <v>8276895377</v>
          </cell>
        </row>
        <row r="1487">
          <cell r="L1487">
            <v>5042267476</v>
          </cell>
          <cell r="M1487" t="str">
            <v>10169933</v>
          </cell>
          <cell r="N1487" t="str">
            <v>S21102803783/T1103145C/AS/2/03</v>
          </cell>
          <cell r="O1487" t="str">
            <v>YPS/N8522UV/BUDI</v>
          </cell>
          <cell r="P1487" t="str">
            <v>PT. LIVIA MANDIRI SEJATI</v>
          </cell>
          <cell r="Q1487" t="str">
            <v>PT. LIVIA MANDIRI SEJATI</v>
          </cell>
          <cell r="R1487" t="str">
            <v>EMPTY BOTTLE AQUA 5 GALLON</v>
          </cell>
          <cell r="S1487" t="str">
            <v>8276895377</v>
          </cell>
        </row>
        <row r="1488">
          <cell r="L1488">
            <v>5042258599</v>
          </cell>
          <cell r="M1488" t="str">
            <v>10169933</v>
          </cell>
          <cell r="N1488" t="str">
            <v>S21102903755/T110320D/EL/3/02</v>
          </cell>
          <cell r="O1488" t="str">
            <v>YPS/L8858UI/BAMBANG</v>
          </cell>
          <cell r="P1488" t="str">
            <v>PT. LIVIA MANDIRI SEJATI</v>
          </cell>
          <cell r="Q1488" t="str">
            <v>PT. LIVIA MANDIRI SEJATI</v>
          </cell>
          <cell r="R1488" t="str">
            <v>EMPTY BOTTLE AQUA 5 GALLON</v>
          </cell>
          <cell r="S1488" t="str">
            <v>8276895377</v>
          </cell>
        </row>
        <row r="1489">
          <cell r="L1489">
            <v>5042252975</v>
          </cell>
          <cell r="M1489" t="str">
            <v>10169933</v>
          </cell>
          <cell r="N1489" t="str">
            <v>S21102803806/T1102104B/BK/1/02</v>
          </cell>
          <cell r="O1489" t="str">
            <v>YPS/N8430UV/SLAMET</v>
          </cell>
          <cell r="P1489" t="str">
            <v>PT. LIVIA MANDIRI SEJATI</v>
          </cell>
          <cell r="Q1489" t="str">
            <v>PT. LIVIA MANDIRI SEJATI</v>
          </cell>
          <cell r="R1489" t="str">
            <v>EMPTY BOTTLE AQUA 5 GALLON</v>
          </cell>
          <cell r="S1489" t="str">
            <v>8276895377</v>
          </cell>
        </row>
        <row r="1490">
          <cell r="L1490">
            <v>5042242434</v>
          </cell>
          <cell r="M1490" t="str">
            <v>10169933</v>
          </cell>
          <cell r="N1490" t="str">
            <v>S21102803820/T110231C/EL/3/01</v>
          </cell>
          <cell r="O1490" t="str">
            <v>YPS/L9352UZ/SUMANANG</v>
          </cell>
          <cell r="P1490" t="str">
            <v>PT. LIVIA MANDIRI SEJATI</v>
          </cell>
          <cell r="Q1490" t="str">
            <v>PT. LIVIA MANDIRI SEJATI</v>
          </cell>
          <cell r="R1490" t="str">
            <v>EMPTY BOTTLE AQUA 5 GALLON</v>
          </cell>
          <cell r="S1490" t="str">
            <v>8276895377</v>
          </cell>
        </row>
        <row r="1491">
          <cell r="L1491">
            <v>5042242434</v>
          </cell>
          <cell r="M1491" t="str">
            <v>74559</v>
          </cell>
          <cell r="N1491" t="str">
            <v>S21102803820/T110231C/EL/3/01</v>
          </cell>
          <cell r="O1491" t="str">
            <v>YPS/L9352UZ/SUMANANG</v>
          </cell>
          <cell r="P1491" t="str">
            <v>PT. LIVIA MANDIRI SEJATI</v>
          </cell>
          <cell r="Q1491" t="str">
            <v>PT. LIVIA MANDIRI SEJATI</v>
          </cell>
          <cell r="R1491" t="str">
            <v>5 GALLON AQUA LOCAL</v>
          </cell>
          <cell r="S1491" t="str">
            <v>8276895377</v>
          </cell>
        </row>
        <row r="1492">
          <cell r="L1492">
            <v>5042242434</v>
          </cell>
          <cell r="M1492" t="str">
            <v>10169933</v>
          </cell>
          <cell r="N1492" t="str">
            <v>S21102803820/T110231C/EL/3/01</v>
          </cell>
          <cell r="O1492" t="str">
            <v>YPS/L9352UZ/SUMANANG</v>
          </cell>
          <cell r="P1492" t="str">
            <v>PT. LIVIA MANDIRI SEJATI</v>
          </cell>
          <cell r="Q1492" t="str">
            <v>PT. LIVIA MANDIRI SEJATI</v>
          </cell>
          <cell r="R1492" t="str">
            <v>EMPTY BOTTLE AQUA 5 GALLON</v>
          </cell>
          <cell r="S1492" t="str">
            <v>8276895377</v>
          </cell>
        </row>
        <row r="1493">
          <cell r="L1493">
            <v>5042284968</v>
          </cell>
          <cell r="M1493" t="str">
            <v>10169933</v>
          </cell>
          <cell r="N1493" t="str">
            <v>S21102803758/T1104104B/IS/1/04</v>
          </cell>
          <cell r="O1493" t="str">
            <v>YPS/N8544UV/M SLAMET</v>
          </cell>
          <cell r="P1493" t="str">
            <v>PT. LIVIA MANDIRI SEJATI</v>
          </cell>
          <cell r="Q1493" t="str">
            <v>PT. LIVIA MANDIRI SEJATI</v>
          </cell>
          <cell r="R1493" t="str">
            <v>EMPTY BOTTLE AQUA 5 GALLON</v>
          </cell>
          <cell r="S1493" t="str">
            <v>8276895377</v>
          </cell>
        </row>
        <row r="1494">
          <cell r="L1494">
            <v>5042248104</v>
          </cell>
          <cell r="M1494" t="str">
            <v>10169933</v>
          </cell>
          <cell r="N1494" t="str">
            <v>S21102803814/T1102121D/AS/2/02</v>
          </cell>
          <cell r="O1494" t="str">
            <v>YPS/L8813UT/DJAMALI</v>
          </cell>
          <cell r="P1494" t="str">
            <v>PT. LIVIA MANDIRI SEJATI</v>
          </cell>
          <cell r="Q1494" t="str">
            <v>PT. LIVIA MANDIRI SEJATI</v>
          </cell>
          <cell r="R1494" t="str">
            <v>EMPTY BOTTLE AQUA 5 GALLON</v>
          </cell>
          <cell r="S1494" t="str">
            <v>8276895377</v>
          </cell>
        </row>
        <row r="1495">
          <cell r="L1495">
            <v>5042245806</v>
          </cell>
          <cell r="M1495" t="str">
            <v>10169933</v>
          </cell>
          <cell r="N1495" t="str">
            <v>S21102803823/T110277D/ZK/1/02</v>
          </cell>
          <cell r="O1495" t="str">
            <v>YPS/N9515WE/ZAKARIAH</v>
          </cell>
          <cell r="P1495" t="str">
            <v>PT. LIVIA MANDIRI SEJATI</v>
          </cell>
          <cell r="Q1495" t="str">
            <v>PT. LIVIA MANDIRI SEJATI</v>
          </cell>
          <cell r="R1495" t="str">
            <v>EMPTY BOTTLE AQUA 5 GALLON</v>
          </cell>
          <cell r="S1495" t="str">
            <v>8276895377</v>
          </cell>
        </row>
        <row r="1496">
          <cell r="L1496">
            <v>5042277133</v>
          </cell>
          <cell r="M1496" t="str">
            <v>10169933</v>
          </cell>
          <cell r="N1496" t="str">
            <v>S21102903734/T1103179D/NF/2/03</v>
          </cell>
          <cell r="O1496" t="str">
            <v>YPS/L9357UZ/ACHMAD</v>
          </cell>
          <cell r="P1496" t="str">
            <v>PT. LIVIA MANDIRI SEJATI</v>
          </cell>
          <cell r="Q1496" t="str">
            <v>PT. LIVIA MANDIRI SEJATI</v>
          </cell>
          <cell r="R1496" t="str">
            <v>EMPTY BOTTLE AQUA 5 GALLON</v>
          </cell>
          <cell r="S1496" t="str">
            <v>8276895377</v>
          </cell>
        </row>
        <row r="1497">
          <cell r="L1497">
            <v>5042268392</v>
          </cell>
          <cell r="M1497" t="str">
            <v>10169933</v>
          </cell>
          <cell r="N1497" t="str">
            <v>S21102913746/T1103103C/BK/1/03</v>
          </cell>
          <cell r="O1497" t="str">
            <v>YPS/L9272UF/AZIZ</v>
          </cell>
          <cell r="P1497" t="str">
            <v>PT. LIVIA MANDIRI SEJATI</v>
          </cell>
          <cell r="Q1497" t="str">
            <v>PT. LIVIA MANDIRI SEJATI</v>
          </cell>
          <cell r="R1497" t="str">
            <v>EMPTY BOTTLE AQUA 5 GALLON</v>
          </cell>
          <cell r="S1497" t="str">
            <v>8276895377</v>
          </cell>
        </row>
        <row r="1498">
          <cell r="L1498">
            <v>5042268392</v>
          </cell>
          <cell r="M1498" t="str">
            <v>74559</v>
          </cell>
          <cell r="N1498" t="str">
            <v>S21102913746/T1103103C/BK/1/03</v>
          </cell>
          <cell r="O1498" t="str">
            <v>YPS/L9272UF/AZIZ</v>
          </cell>
          <cell r="P1498" t="str">
            <v>PT. LIVIA MANDIRI SEJATI</v>
          </cell>
          <cell r="Q1498" t="str">
            <v>PT. LIVIA MANDIRI SEJATI</v>
          </cell>
          <cell r="R1498" t="str">
            <v>5 GALLON AQUA LOCAL</v>
          </cell>
          <cell r="S1498" t="str">
            <v>8276895377</v>
          </cell>
        </row>
        <row r="1499">
          <cell r="L1499">
            <v>5042268392</v>
          </cell>
          <cell r="M1499" t="str">
            <v>10169933</v>
          </cell>
          <cell r="N1499" t="str">
            <v>S21102913746/T1103103C/BK/1/03</v>
          </cell>
          <cell r="O1499" t="str">
            <v>YPS/L9272UF/AZIZ</v>
          </cell>
          <cell r="P1499" t="str">
            <v>PT. LIVIA MANDIRI SEJATI</v>
          </cell>
          <cell r="Q1499" t="str">
            <v>PT. LIVIA MANDIRI SEJATI</v>
          </cell>
          <cell r="R1499" t="str">
            <v>EMPTY BOTTLE AQUA 5 GALLON</v>
          </cell>
          <cell r="S1499" t="str">
            <v>8276895377</v>
          </cell>
        </row>
        <row r="1500">
          <cell r="L1500">
            <v>5042259773</v>
          </cell>
          <cell r="M1500" t="str">
            <v>10169933</v>
          </cell>
          <cell r="N1500" t="str">
            <v>S21102903757/T1102199C/EL/3/02</v>
          </cell>
          <cell r="O1500" t="str">
            <v>YPS/L9370UZ/ANTON</v>
          </cell>
          <cell r="P1500" t="str">
            <v>PT. LIVIA MANDIRI SEJATI</v>
          </cell>
          <cell r="Q1500" t="str">
            <v>PT. LIVIA MANDIRI SEJATI</v>
          </cell>
          <cell r="R1500" t="str">
            <v>EMPTY BOTTLE AQUA 5 GALLON</v>
          </cell>
          <cell r="S1500" t="str">
            <v>8276895377</v>
          </cell>
        </row>
        <row r="1501">
          <cell r="L1501">
            <v>5042259773</v>
          </cell>
          <cell r="M1501" t="str">
            <v>74559</v>
          </cell>
          <cell r="N1501" t="str">
            <v>S21102903757/T1102199C/EL/3/02</v>
          </cell>
          <cell r="O1501" t="str">
            <v>YPS/L9370UZ/ANTON</v>
          </cell>
          <cell r="P1501" t="str">
            <v>PT. LIVIA MANDIRI SEJATI</v>
          </cell>
          <cell r="Q1501" t="str">
            <v>PT. LIVIA MANDIRI SEJATI</v>
          </cell>
          <cell r="R1501" t="str">
            <v>5 GALLON AQUA LOCAL</v>
          </cell>
          <cell r="S1501" t="str">
            <v>8276895377</v>
          </cell>
        </row>
        <row r="1502">
          <cell r="L1502">
            <v>5042259773</v>
          </cell>
          <cell r="M1502" t="str">
            <v>10169933</v>
          </cell>
          <cell r="N1502" t="str">
            <v>S21102903757/T1102199C/EL/3/02</v>
          </cell>
          <cell r="O1502" t="str">
            <v>YPS/L9370UZ/ANTON</v>
          </cell>
          <cell r="P1502" t="str">
            <v>PT. LIVIA MANDIRI SEJATI</v>
          </cell>
          <cell r="Q1502" t="str">
            <v>PT. LIVIA MANDIRI SEJATI</v>
          </cell>
          <cell r="R1502" t="str">
            <v>EMPTY BOTTLE AQUA 5 GALLON</v>
          </cell>
          <cell r="S1502" t="str">
            <v>8276895377</v>
          </cell>
        </row>
        <row r="1503">
          <cell r="L1503">
            <v>5042259476</v>
          </cell>
          <cell r="M1503" t="str">
            <v>10169933</v>
          </cell>
          <cell r="N1503" t="str">
            <v>S21102803792/T110317A/PY/3/02</v>
          </cell>
          <cell r="O1503" t="str">
            <v>YPS/L8907UT/ROBI</v>
          </cell>
          <cell r="P1503" t="str">
            <v>PT. LIVIA MANDIRI SEJATI</v>
          </cell>
          <cell r="Q1503" t="str">
            <v>PT. LIVIA MANDIRI SEJATI</v>
          </cell>
          <cell r="R1503" t="str">
            <v>EMPTY BOTTLE AQUA 5 GALLON</v>
          </cell>
          <cell r="S1503" t="str">
            <v>8276895377</v>
          </cell>
        </row>
        <row r="1504">
          <cell r="L1504">
            <v>5042259476</v>
          </cell>
          <cell r="M1504" t="str">
            <v>74559</v>
          </cell>
          <cell r="N1504" t="str">
            <v>S21102803792/T110317A/PY/3/02</v>
          </cell>
          <cell r="O1504" t="str">
            <v>YPS/L8907UT/ROBI</v>
          </cell>
          <cell r="P1504" t="str">
            <v>PT. LIVIA MANDIRI SEJATI</v>
          </cell>
          <cell r="Q1504" t="str">
            <v>PT. LIVIA MANDIRI SEJATI</v>
          </cell>
          <cell r="R1504" t="str">
            <v>5 GALLON AQUA LOCAL</v>
          </cell>
          <cell r="S1504" t="str">
            <v>8276895377</v>
          </cell>
        </row>
        <row r="1505">
          <cell r="L1505">
            <v>5042259476</v>
          </cell>
          <cell r="M1505" t="str">
            <v>10169933</v>
          </cell>
          <cell r="N1505" t="str">
            <v>S21102803792/T110317A/PY/3/02</v>
          </cell>
          <cell r="O1505" t="str">
            <v>YPS/L8907UT/ROBI</v>
          </cell>
          <cell r="P1505" t="str">
            <v>PT. LIVIA MANDIRI SEJATI</v>
          </cell>
          <cell r="Q1505" t="str">
            <v>PT. LIVIA MANDIRI SEJATI</v>
          </cell>
          <cell r="R1505" t="str">
            <v>EMPTY BOTTLE AQUA 5 GALLON</v>
          </cell>
          <cell r="S1505" t="str">
            <v>8276895377</v>
          </cell>
        </row>
        <row r="1506">
          <cell r="L1506">
            <v>5042251957</v>
          </cell>
          <cell r="M1506" t="str">
            <v>10169933</v>
          </cell>
          <cell r="N1506" t="str">
            <v>S21102803803/T1102144D/NF/2/02</v>
          </cell>
          <cell r="O1506" t="str">
            <v>YPS/L9430UZ/DONI</v>
          </cell>
          <cell r="P1506" t="str">
            <v>PT. LIVIA MANDIRI SEJATI</v>
          </cell>
          <cell r="Q1506" t="str">
            <v>PT. LIVIA MANDIRI SEJATI</v>
          </cell>
          <cell r="R1506" t="str">
            <v>EMPTY BOTTLE AQUA 5 GALLON</v>
          </cell>
          <cell r="S1506" t="str">
            <v>8276895377</v>
          </cell>
        </row>
        <row r="1507">
          <cell r="L1507">
            <v>5042282254</v>
          </cell>
          <cell r="M1507" t="str">
            <v>10169933</v>
          </cell>
          <cell r="N1507" t="str">
            <v>S21102903726/T1104105A/BK/1/04</v>
          </cell>
          <cell r="O1507" t="str">
            <v>YPS/N9883US/RISTANTO</v>
          </cell>
          <cell r="P1507" t="str">
            <v>PT. LIVIA MANDIRI SEJATI</v>
          </cell>
          <cell r="Q1507" t="str">
            <v>PT. LIVIA MANDIRI SEJATI</v>
          </cell>
          <cell r="R1507" t="str">
            <v>EMPTY BOTTLE AQUA 5 GALLON</v>
          </cell>
          <cell r="S1507" t="str">
            <v>8276895377</v>
          </cell>
        </row>
        <row r="1508">
          <cell r="L1508">
            <v>5042259765</v>
          </cell>
          <cell r="M1508" t="str">
            <v>10169933</v>
          </cell>
          <cell r="N1508" t="str">
            <v>S21102803801/T1102178D/EF/2/02</v>
          </cell>
          <cell r="O1508" t="str">
            <v>YPS/N9375WE/MAKRUS</v>
          </cell>
          <cell r="P1508" t="str">
            <v>PT. LIVIA MANDIRI SEJATI</v>
          </cell>
          <cell r="Q1508" t="str">
            <v>PT. LIVIA MANDIRI SEJATI</v>
          </cell>
          <cell r="R1508" t="str">
            <v>EMPTY BOTTLE AQUA 5 GALLON</v>
          </cell>
          <cell r="S1508" t="str">
            <v>8276895377</v>
          </cell>
        </row>
        <row r="1509">
          <cell r="L1509">
            <v>5042292054</v>
          </cell>
          <cell r="M1509" t="str">
            <v>10169933</v>
          </cell>
          <cell r="N1509" t="str">
            <v>S21102803753/T1104118A/EF/2/04</v>
          </cell>
          <cell r="O1509" t="str">
            <v>YPS/L9352UZ/SUMANANG</v>
          </cell>
          <cell r="P1509" t="str">
            <v>PT. LIVIA MANDIRI SEJATI</v>
          </cell>
          <cell r="Q1509" t="str">
            <v>PT. LIVIA MANDIRI SEJATI</v>
          </cell>
          <cell r="R1509" t="str">
            <v>EMPTY BOTTLE AQUA 5 GALLON</v>
          </cell>
          <cell r="S1509" t="str">
            <v>8276895377</v>
          </cell>
        </row>
        <row r="1510">
          <cell r="L1510">
            <v>5042251051</v>
          </cell>
          <cell r="M1510" t="str">
            <v>10169933</v>
          </cell>
          <cell r="N1510" t="str">
            <v>S21102803805/T1102108A/IS/1/02</v>
          </cell>
          <cell r="O1510" t="str">
            <v>YPS/L9271UF/TAUFIK</v>
          </cell>
          <cell r="P1510" t="str">
            <v>PT. LIVIA MANDIRI SEJATI</v>
          </cell>
          <cell r="Q1510" t="str">
            <v>PT. LIVIA MANDIRI SEJATI</v>
          </cell>
          <cell r="R1510" t="str">
            <v>EMPTY BOTTLE AQUA 5 GALLON</v>
          </cell>
          <cell r="S1510" t="str">
            <v>8276895377</v>
          </cell>
        </row>
        <row r="1511">
          <cell r="L1511">
            <v>5042251051</v>
          </cell>
          <cell r="M1511" t="str">
            <v>74559</v>
          </cell>
          <cell r="N1511" t="str">
            <v>S21102803805/T1102108A/IS/1/02</v>
          </cell>
          <cell r="O1511" t="str">
            <v>YPS/L9271UF/TAUFIK</v>
          </cell>
          <cell r="P1511" t="str">
            <v>PT. LIVIA MANDIRI SEJATI</v>
          </cell>
          <cell r="Q1511" t="str">
            <v>PT. LIVIA MANDIRI SEJATI</v>
          </cell>
          <cell r="R1511" t="str">
            <v>5 GALLON AQUA LOCAL</v>
          </cell>
          <cell r="S1511" t="str">
            <v>8276895377</v>
          </cell>
        </row>
        <row r="1512">
          <cell r="L1512">
            <v>5042251051</v>
          </cell>
          <cell r="M1512" t="str">
            <v>10169933</v>
          </cell>
          <cell r="N1512" t="str">
            <v>S21102803805/T1102108A/IS/1/02</v>
          </cell>
          <cell r="O1512" t="str">
            <v>YPS/L9271UF/TAUFIK</v>
          </cell>
          <cell r="P1512" t="str">
            <v>PT. LIVIA MANDIRI SEJATI</v>
          </cell>
          <cell r="Q1512" t="str">
            <v>PT. LIVIA MANDIRI SEJATI</v>
          </cell>
          <cell r="R1512" t="str">
            <v>EMPTY BOTTLE AQUA 5 GALLON</v>
          </cell>
          <cell r="S1512" t="str">
            <v>8276895377</v>
          </cell>
        </row>
        <row r="1513">
          <cell r="L1513">
            <v>5042286097</v>
          </cell>
          <cell r="M1513" t="str">
            <v>10169933</v>
          </cell>
          <cell r="N1513" t="str">
            <v>S21102803752/T1104140D/EF/2/04</v>
          </cell>
          <cell r="O1513" t="str">
            <v>YPS/N8548UV/GATOT</v>
          </cell>
          <cell r="P1513" t="str">
            <v>PT. LIVIA MANDIRI SEJATI</v>
          </cell>
          <cell r="Q1513" t="str">
            <v>PT. LIVIA MANDIRI SEJATI</v>
          </cell>
          <cell r="R1513" t="str">
            <v>EMPTY BOTTLE AQUA 5 GALLON</v>
          </cell>
          <cell r="S1513" t="str">
            <v>8276895377</v>
          </cell>
        </row>
        <row r="1514">
          <cell r="L1514">
            <v>5042270560</v>
          </cell>
          <cell r="M1514" t="str">
            <v>10169933</v>
          </cell>
          <cell r="N1514" t="str">
            <v>S21102803771/T110396D/ZK/1/03</v>
          </cell>
          <cell r="O1514" t="str">
            <v>YPS/N9374WE/AGUS D</v>
          </cell>
          <cell r="P1514" t="str">
            <v>PT. LIVIA MANDIRI SEJATI</v>
          </cell>
          <cell r="Q1514" t="str">
            <v>PT. LIVIA MANDIRI SEJATI</v>
          </cell>
          <cell r="R1514" t="str">
            <v>EMPTY BOTTLE AQUA 5 GALLON</v>
          </cell>
          <cell r="S1514" t="str">
            <v>8276895377</v>
          </cell>
        </row>
        <row r="1515">
          <cell r="L1515">
            <v>5042255370</v>
          </cell>
          <cell r="M1515" t="str">
            <v>10169933</v>
          </cell>
          <cell r="N1515" t="str">
            <v>S21102903759/T1102124D/AS/2/02</v>
          </cell>
          <cell r="O1515" t="str">
            <v>YPS/N8548UT/GATOT</v>
          </cell>
          <cell r="P1515" t="str">
            <v>PT. LIVIA MANDIRI SEJATI</v>
          </cell>
          <cell r="Q1515" t="str">
            <v>PT. LIVIA MANDIRI SEJATI</v>
          </cell>
          <cell r="R1515" t="str">
            <v>EMPTY BOTTLE AQUA 5 GALLON</v>
          </cell>
          <cell r="S1515" t="str">
            <v>8276895377</v>
          </cell>
        </row>
        <row r="1516">
          <cell r="L1516">
            <v>5042269431</v>
          </cell>
          <cell r="M1516" t="str">
            <v>10169933</v>
          </cell>
          <cell r="N1516" t="str">
            <v>S21102803769/T1103177D/EF/2/03</v>
          </cell>
          <cell r="O1516" t="str">
            <v>YPS/N8789UV/SUTOYO</v>
          </cell>
          <cell r="P1516" t="str">
            <v>PT. LIVIA MANDIRI SEJATI</v>
          </cell>
          <cell r="Q1516" t="str">
            <v>PT. LIVIA MANDIRI SEJATI</v>
          </cell>
          <cell r="R1516" t="str">
            <v>EMPTY BOTTLE AQUA 5 GALLON</v>
          </cell>
          <cell r="S1516" t="str">
            <v>8276895377</v>
          </cell>
        </row>
        <row r="1517">
          <cell r="L1517">
            <v>5042274759</v>
          </cell>
          <cell r="M1517" t="str">
            <v>10169933</v>
          </cell>
          <cell r="N1517" t="str">
            <v>S21102803772/T110410A/HD/3/03</v>
          </cell>
          <cell r="O1517" t="str">
            <v>YPS/L8907UT/ROBI</v>
          </cell>
          <cell r="P1517" t="str">
            <v>PT. LIVIA MANDIRI SEJATI</v>
          </cell>
          <cell r="Q1517" t="str">
            <v>PT. LIVIA MANDIRI SEJATI</v>
          </cell>
          <cell r="R1517" t="str">
            <v>EMPTY BOTTLE AQUA 5 GALLON</v>
          </cell>
          <cell r="S1517" t="str">
            <v>8276895377</v>
          </cell>
        </row>
        <row r="1518">
          <cell r="L1518">
            <v>5042255787</v>
          </cell>
          <cell r="M1518" t="str">
            <v>10169933</v>
          </cell>
          <cell r="N1518" t="str">
            <v>S21102803796/T110312B/HD/3/02</v>
          </cell>
          <cell r="O1518" t="str">
            <v>YPS/N8544UV/M.SLAMET</v>
          </cell>
          <cell r="P1518" t="str">
            <v>PT. LIVIA MANDIRI SEJATI</v>
          </cell>
          <cell r="Q1518" t="str">
            <v>PT. LIVIA MANDIRI SEJATI</v>
          </cell>
          <cell r="R1518" t="str">
            <v>EMPTY BOTTLE AQUA 5 GALLON</v>
          </cell>
          <cell r="S1518" t="str">
            <v>8276895377</v>
          </cell>
        </row>
        <row r="1519">
          <cell r="L1519">
            <v>5042254252</v>
          </cell>
          <cell r="M1519" t="str">
            <v>10169933</v>
          </cell>
          <cell r="N1519" t="str">
            <v>S21110200207/T1102163A/NF/2/02</v>
          </cell>
          <cell r="O1519" t="str">
            <v>YPS/N88814UV/SAKUT</v>
          </cell>
          <cell r="P1519" t="str">
            <v>PT. LIVIA MANDIRI SEJATI</v>
          </cell>
          <cell r="Q1519" t="str">
            <v>PT. LIVIA MANDIRI SEJATI</v>
          </cell>
          <cell r="R1519" t="str">
            <v>EMPTY BOTTLE AQUA 5 GALLON</v>
          </cell>
          <cell r="S1519" t="str">
            <v>8276895377</v>
          </cell>
        </row>
        <row r="1520">
          <cell r="L1520">
            <v>5042254252</v>
          </cell>
          <cell r="M1520" t="str">
            <v>74559</v>
          </cell>
          <cell r="N1520" t="str">
            <v>S21110200207/T1102163A/NF/2/02</v>
          </cell>
          <cell r="O1520" t="str">
            <v>YPS/N88814UV/SAKUT</v>
          </cell>
          <cell r="P1520" t="str">
            <v>PT. LIVIA MANDIRI SEJATI</v>
          </cell>
          <cell r="Q1520" t="str">
            <v>PT. LIVIA MANDIRI SEJATI</v>
          </cell>
          <cell r="R1520" t="str">
            <v>5 GALLON AQUA LOCAL</v>
          </cell>
          <cell r="S1520" t="str">
            <v>8276895377</v>
          </cell>
        </row>
        <row r="1521">
          <cell r="L1521">
            <v>5042254252</v>
          </cell>
          <cell r="M1521" t="str">
            <v>10169933</v>
          </cell>
          <cell r="N1521" t="str">
            <v>S21110200207/T1102163A/NF/2/02</v>
          </cell>
          <cell r="O1521" t="str">
            <v>YPS/N88814UV/SAKUT</v>
          </cell>
          <cell r="P1521" t="str">
            <v>PT. LIVIA MANDIRI SEJATI</v>
          </cell>
          <cell r="Q1521" t="str">
            <v>PT. LIVIA MANDIRI SEJATI</v>
          </cell>
          <cell r="R1521" t="str">
            <v>EMPTY BOTTLE AQUA 5 GALLON</v>
          </cell>
          <cell r="S1521" t="str">
            <v>8276895377</v>
          </cell>
        </row>
        <row r="1522">
          <cell r="L1522">
            <v>5042275414</v>
          </cell>
          <cell r="M1522" t="str">
            <v>10169933</v>
          </cell>
          <cell r="N1522" t="str">
            <v>S21102803779/T1103143D/NF/2/03</v>
          </cell>
          <cell r="O1522" t="str">
            <v>YPS/L9430UZ/SAKUT</v>
          </cell>
          <cell r="P1522" t="str">
            <v>PT. LIVIA MANDIRI SEJATI</v>
          </cell>
          <cell r="Q1522" t="str">
            <v>PT. LIVIA MANDIRI SEJATI</v>
          </cell>
          <cell r="R1522" t="str">
            <v>EMPTY BOTTLE AQUA 5 GALLON</v>
          </cell>
          <cell r="S1522" t="str">
            <v>8276895377</v>
          </cell>
        </row>
        <row r="1523">
          <cell r="L1523">
            <v>5042307706</v>
          </cell>
          <cell r="M1523" t="str">
            <v>10169933</v>
          </cell>
          <cell r="N1523" t="str">
            <v>S21102803707/T1105144C/HD/2/05</v>
          </cell>
          <cell r="O1523" t="str">
            <v>YPS/N8749UR/JUPRI</v>
          </cell>
          <cell r="P1523" t="str">
            <v>PT. LIVIA MANDIRI SEJATI</v>
          </cell>
          <cell r="Q1523" t="str">
            <v>PT. LIVIA MANDIRI SEJATI</v>
          </cell>
          <cell r="R1523" t="str">
            <v>EMPTY BOTTLE AQUA 5 GALLON</v>
          </cell>
          <cell r="S1523" t="str">
            <v>8276895377</v>
          </cell>
        </row>
        <row r="1524">
          <cell r="L1524">
            <v>5042307706</v>
          </cell>
          <cell r="M1524" t="str">
            <v>74559</v>
          </cell>
          <cell r="N1524" t="str">
            <v>S21102803707/T1105144C/HD/2/05</v>
          </cell>
          <cell r="O1524" t="str">
            <v>YPS/N8749UR/JUPRI</v>
          </cell>
          <cell r="P1524" t="str">
            <v>PT. LIVIA MANDIRI SEJATI</v>
          </cell>
          <cell r="Q1524" t="str">
            <v>PT. LIVIA MANDIRI SEJATI</v>
          </cell>
          <cell r="R1524" t="str">
            <v>5 GALLON AQUA LOCAL</v>
          </cell>
          <cell r="S1524" t="str">
            <v>8276895377</v>
          </cell>
        </row>
        <row r="1525">
          <cell r="L1525">
            <v>5042307706</v>
          </cell>
          <cell r="M1525" t="str">
            <v>10169933</v>
          </cell>
          <cell r="N1525" t="str">
            <v>S21102803707/T1105144C/HD/2/05</v>
          </cell>
          <cell r="O1525" t="str">
            <v>YPS/N8749UR/JUPRI</v>
          </cell>
          <cell r="P1525" t="str">
            <v>PT. LIVIA MANDIRI SEJATI</v>
          </cell>
          <cell r="Q1525" t="str">
            <v>PT. LIVIA MANDIRI SEJATI</v>
          </cell>
          <cell r="R1525" t="str">
            <v>EMPTY BOTTLE AQUA 5 GALLON</v>
          </cell>
          <cell r="S1525" t="str">
            <v>8276895377</v>
          </cell>
        </row>
        <row r="1526">
          <cell r="L1526">
            <v>5042259876</v>
          </cell>
          <cell r="M1526" t="str">
            <v>10169933</v>
          </cell>
          <cell r="N1526" t="str">
            <v>S21102803793/T110332D/PY/3/02</v>
          </cell>
          <cell r="O1526" t="str">
            <v>YPS/L9424UZ/NURCHOLI</v>
          </cell>
          <cell r="P1526" t="str">
            <v>PT. LIVIA MANDIRI SEJATI</v>
          </cell>
          <cell r="Q1526" t="str">
            <v>PT. LIVIA MANDIRI SEJATI</v>
          </cell>
          <cell r="R1526" t="str">
            <v>EMPTY BOTTLE AQUA 5 GALLON</v>
          </cell>
          <cell r="S1526" t="str">
            <v>8276895377</v>
          </cell>
        </row>
        <row r="1527">
          <cell r="L1527">
            <v>5042274574</v>
          </cell>
          <cell r="M1527" t="str">
            <v>10169933</v>
          </cell>
          <cell r="N1527" t="str">
            <v>S21102803784/T1103135C/NF/2/03</v>
          </cell>
          <cell r="O1527" t="str">
            <v>YPS/N9611UR/IBRAHIM</v>
          </cell>
          <cell r="P1527" t="str">
            <v>PT. LIVIA MANDIRI SEJATI</v>
          </cell>
          <cell r="Q1527" t="str">
            <v>PT. LIVIA MANDIRI SEJATI</v>
          </cell>
          <cell r="R1527" t="str">
            <v>EMPTY BOTTLE AQUA 5 GALLON</v>
          </cell>
          <cell r="S1527" t="str">
            <v>8276895377</v>
          </cell>
        </row>
        <row r="1528">
          <cell r="L1528">
            <v>5042276502</v>
          </cell>
          <cell r="M1528" t="str">
            <v>10169933</v>
          </cell>
          <cell r="N1528" t="str">
            <v>S21102803735/T110554A/IS/1/05</v>
          </cell>
          <cell r="O1528" t="str">
            <v>YPS/N8274UV/BAKHIN</v>
          </cell>
          <cell r="P1528" t="str">
            <v>PT. LIVIA MANDIRI SEJATI</v>
          </cell>
          <cell r="Q1528" t="str">
            <v>PT. LIVIA MANDIRI SEJATI</v>
          </cell>
          <cell r="R1528" t="str">
            <v>EMPTY BOTTLE AQUA 5 GALLON</v>
          </cell>
          <cell r="S1528" t="str">
            <v>8276895377</v>
          </cell>
        </row>
        <row r="1529">
          <cell r="L1529">
            <v>5042276502</v>
          </cell>
          <cell r="M1529" t="str">
            <v>74559</v>
          </cell>
          <cell r="N1529" t="str">
            <v>S21102803735/T110554A/IS/1/05</v>
          </cell>
          <cell r="O1529" t="str">
            <v>YPS/N8274UV/BAKHIN</v>
          </cell>
          <cell r="P1529" t="str">
            <v>PT. LIVIA MANDIRI SEJATI</v>
          </cell>
          <cell r="Q1529" t="str">
            <v>PT. LIVIA MANDIRI SEJATI</v>
          </cell>
          <cell r="R1529" t="str">
            <v>5 GALLON AQUA LOCAL</v>
          </cell>
          <cell r="S1529" t="str">
            <v>8276895377</v>
          </cell>
        </row>
        <row r="1530">
          <cell r="L1530">
            <v>5042276502</v>
          </cell>
          <cell r="M1530" t="str">
            <v>10169933</v>
          </cell>
          <cell r="N1530" t="str">
            <v>S21102803735/T110554A/IS/1/05</v>
          </cell>
          <cell r="O1530" t="str">
            <v>YPS/N8274UV/BAKHIN</v>
          </cell>
          <cell r="P1530" t="str">
            <v>PT. LIVIA MANDIRI SEJATI</v>
          </cell>
          <cell r="Q1530" t="str">
            <v>PT. LIVIA MANDIRI SEJATI</v>
          </cell>
          <cell r="R1530" t="str">
            <v>EMPTY BOTTLE AQUA 5 GALLON</v>
          </cell>
          <cell r="S1530" t="str">
            <v>8276895377</v>
          </cell>
        </row>
        <row r="1531">
          <cell r="L1531">
            <v>5042270023</v>
          </cell>
          <cell r="M1531" t="str">
            <v>10169933</v>
          </cell>
          <cell r="N1531" t="str">
            <v>S21102903748/T110378C/IS/1/03</v>
          </cell>
          <cell r="O1531" t="str">
            <v>YPS/S8186UT/DARSONO</v>
          </cell>
          <cell r="P1531" t="str">
            <v>PT. LIVIA MANDIRI SEJATI</v>
          </cell>
          <cell r="Q1531" t="str">
            <v>PT. LIVIA MANDIRI SEJATI</v>
          </cell>
          <cell r="R1531" t="str">
            <v>EMPTY BOTTLE AQUA 5 GALLON</v>
          </cell>
          <cell r="S1531" t="str">
            <v>8276895377</v>
          </cell>
        </row>
        <row r="1532">
          <cell r="L1532">
            <v>5042276486</v>
          </cell>
          <cell r="M1532" t="str">
            <v>10169933</v>
          </cell>
          <cell r="N1532" t="str">
            <v>S21102803777/T1103155B/NF/2/03</v>
          </cell>
          <cell r="O1532" t="str">
            <v>YPS/L8274UV/BAKHIN</v>
          </cell>
          <cell r="P1532" t="str">
            <v>PT. LIVIA MANDIRI SEJATI</v>
          </cell>
          <cell r="Q1532" t="str">
            <v>PT. LIVIA MANDIRI SEJATI</v>
          </cell>
          <cell r="R1532" t="str">
            <v>EMPTY BOTTLE AQUA 5 GALLON</v>
          </cell>
          <cell r="S1532" t="str">
            <v>8276895377</v>
          </cell>
        </row>
        <row r="1533">
          <cell r="L1533">
            <v>5042154342</v>
          </cell>
          <cell r="M1533" t="str">
            <v>10169933</v>
          </cell>
          <cell r="N1533" t="str">
            <v>S21102803782/T1103115A/NF/2/03</v>
          </cell>
          <cell r="O1533" t="str">
            <v>YPS/P8027UR/WARDOYO</v>
          </cell>
          <cell r="P1533" t="str">
            <v>PT. LIVIA MANDIRI SEJATI</v>
          </cell>
          <cell r="Q1533" t="str">
            <v>PT. LIVIA MANDIRI SEJATI</v>
          </cell>
          <cell r="R1533" t="str">
            <v>EMPTY BOTTLE AQUA 5 GALLON</v>
          </cell>
          <cell r="S1533" t="str">
            <v>8276895377</v>
          </cell>
        </row>
        <row r="1534">
          <cell r="L1534">
            <v>5042280133</v>
          </cell>
          <cell r="M1534" t="str">
            <v>10169933</v>
          </cell>
          <cell r="N1534" t="str">
            <v>S21102903730/T110451D/BK/1/04</v>
          </cell>
          <cell r="O1534" t="str">
            <v>YPS/N8796UV/DARIANTO</v>
          </cell>
          <cell r="P1534" t="str">
            <v>PT. LIVIA MANDIRI SEJATI</v>
          </cell>
          <cell r="Q1534" t="str">
            <v>PT. LIVIA MANDIRI SEJATI</v>
          </cell>
          <cell r="R1534" t="str">
            <v>EMPTY BOTTLE AQUA 5 GALLON</v>
          </cell>
          <cell r="S1534" t="str">
            <v>8276895377</v>
          </cell>
        </row>
        <row r="1535">
          <cell r="L1535">
            <v>5042294662</v>
          </cell>
          <cell r="M1535" t="str">
            <v>10169933</v>
          </cell>
          <cell r="N1535" t="str">
            <v>S21102803738/T110575D/ZK/1/05</v>
          </cell>
          <cell r="O1535" t="str">
            <v>YPS/L9051UX/RAHMAN</v>
          </cell>
          <cell r="P1535" t="str">
            <v>PT. LIVIA MANDIRI SEJATI</v>
          </cell>
          <cell r="Q1535" t="str">
            <v>PT. LIVIA MANDIRI SEJATI</v>
          </cell>
          <cell r="R1535" t="str">
            <v>EMPTY BOTTLE AQUA 5 GALLON</v>
          </cell>
          <cell r="S1535" t="str">
            <v>8276895377</v>
          </cell>
        </row>
        <row r="1536">
          <cell r="L1536">
            <v>5042316161</v>
          </cell>
          <cell r="M1536" t="str">
            <v>10169933</v>
          </cell>
          <cell r="N1536" t="str">
            <v>S21102803711/T110645A/EF/1/06</v>
          </cell>
          <cell r="O1536" t="str">
            <v>YPS/L8907UT/ROBI</v>
          </cell>
          <cell r="P1536" t="str">
            <v>PT. LIVIA MANDIRI SEJATI</v>
          </cell>
          <cell r="Q1536" t="str">
            <v>PT. LIVIA MANDIRI SEJATI</v>
          </cell>
          <cell r="R1536" t="str">
            <v>EMPTY BOTTLE AQUA 5 GALLON</v>
          </cell>
          <cell r="S1536" t="str">
            <v>8276895377</v>
          </cell>
        </row>
        <row r="1537">
          <cell r="L1537">
            <v>5042295843</v>
          </cell>
          <cell r="M1537" t="str">
            <v>10169933</v>
          </cell>
          <cell r="N1537" t="str">
            <v>S21102803744/T1104186D/HD/3/04</v>
          </cell>
          <cell r="O1537" t="str">
            <v>YPS/N8582UV/HASAN</v>
          </cell>
          <cell r="P1537" t="str">
            <v>PT. LIVIA MANDIRI SEJATI</v>
          </cell>
          <cell r="Q1537" t="str">
            <v>PT. LIVIA MANDIRI SEJATI</v>
          </cell>
          <cell r="R1537" t="str">
            <v>EMPTY BOTTLE AQUA 5 GALLON</v>
          </cell>
          <cell r="S1537" t="str">
            <v>8276895377</v>
          </cell>
        </row>
        <row r="1538">
          <cell r="L1538">
            <v>5042295843</v>
          </cell>
          <cell r="M1538" t="str">
            <v>74559</v>
          </cell>
          <cell r="N1538" t="str">
            <v>S21102803744/T1104186D/HD/3/04</v>
          </cell>
          <cell r="O1538" t="str">
            <v>YPS/N8582UV/HASAN</v>
          </cell>
          <cell r="P1538" t="str">
            <v>PT. LIVIA MANDIRI SEJATI</v>
          </cell>
          <cell r="Q1538" t="str">
            <v>PT. LIVIA MANDIRI SEJATI</v>
          </cell>
          <cell r="R1538" t="str">
            <v>5 GALLON AQUA LOCAL</v>
          </cell>
          <cell r="S1538" t="str">
            <v>8276895377</v>
          </cell>
        </row>
        <row r="1539">
          <cell r="L1539">
            <v>5042295843</v>
          </cell>
          <cell r="M1539" t="str">
            <v>10169933</v>
          </cell>
          <cell r="N1539" t="str">
            <v>S21102803744/T1104186D/HD/3/04</v>
          </cell>
          <cell r="O1539" t="str">
            <v>YPS/N8582UV/HASAN</v>
          </cell>
          <cell r="P1539" t="str">
            <v>PT. LIVIA MANDIRI SEJATI</v>
          </cell>
          <cell r="Q1539" t="str">
            <v>PT. LIVIA MANDIRI SEJATI</v>
          </cell>
          <cell r="R1539" t="str">
            <v>EMPTY BOTTLE AQUA 5 GALLON</v>
          </cell>
          <cell r="S1539" t="str">
            <v>8276895377</v>
          </cell>
        </row>
        <row r="1540">
          <cell r="L1540">
            <v>5042265369</v>
          </cell>
          <cell r="M1540" t="str">
            <v>10169933</v>
          </cell>
          <cell r="N1540" t="str">
            <v>S21102803768/T110390A/IS/1/03</v>
          </cell>
          <cell r="O1540" t="str">
            <v>YPS/N8193UW/ZAINUR</v>
          </cell>
          <cell r="P1540" t="str">
            <v>PT. LIVIA MANDIRI SEJATI</v>
          </cell>
          <cell r="Q1540" t="str">
            <v>PT. LIVIA MANDIRI SEJATI</v>
          </cell>
          <cell r="R1540" t="str">
            <v>EMPTY BOTTLE AQUA 5 GALLON</v>
          </cell>
          <cell r="S1540" t="str">
            <v>8276895377</v>
          </cell>
        </row>
        <row r="1541">
          <cell r="L1541">
            <v>5042267270</v>
          </cell>
          <cell r="M1541" t="str">
            <v>10169933</v>
          </cell>
          <cell r="N1541" t="str">
            <v>S21102803785/T1103110A/BK/1/03</v>
          </cell>
          <cell r="O1541" t="str">
            <v>YPS/L9428UZ/HADI S</v>
          </cell>
          <cell r="P1541" t="str">
            <v>PT. LIVIA MANDIRI SEJATI</v>
          </cell>
          <cell r="Q1541" t="str">
            <v>PT. LIVIA MANDIRI SEJATI</v>
          </cell>
          <cell r="R1541" t="str">
            <v>EMPTY BOTTLE AQUA 5 GALLON</v>
          </cell>
          <cell r="S1541" t="str">
            <v>8276895377</v>
          </cell>
        </row>
        <row r="1542">
          <cell r="L1542">
            <v>5042267270</v>
          </cell>
          <cell r="M1542" t="str">
            <v>74559</v>
          </cell>
          <cell r="N1542" t="str">
            <v>S21102803785/T1103110A/BK/1/03</v>
          </cell>
          <cell r="O1542" t="str">
            <v>YPS/L9428UZ/HADI S</v>
          </cell>
          <cell r="P1542" t="str">
            <v>PT. LIVIA MANDIRI SEJATI</v>
          </cell>
          <cell r="Q1542" t="str">
            <v>PT. LIVIA MANDIRI SEJATI</v>
          </cell>
          <cell r="R1542" t="str">
            <v>5 GALLON AQUA LOCAL</v>
          </cell>
          <cell r="S1542" t="str">
            <v>8276895377</v>
          </cell>
        </row>
        <row r="1543">
          <cell r="L1543">
            <v>5042267270</v>
          </cell>
          <cell r="M1543" t="str">
            <v>10169933</v>
          </cell>
          <cell r="N1543" t="str">
            <v>S21102803785/T1103110A/BK/1/03</v>
          </cell>
          <cell r="O1543" t="str">
            <v>YPS/L9428UZ/HADI S</v>
          </cell>
          <cell r="P1543" t="str">
            <v>PT. LIVIA MANDIRI SEJATI</v>
          </cell>
          <cell r="Q1543" t="str">
            <v>PT. LIVIA MANDIRI SEJATI</v>
          </cell>
          <cell r="R1543" t="str">
            <v>EMPTY BOTTLE AQUA 5 GALLON</v>
          </cell>
          <cell r="S1543" t="str">
            <v>8276895377</v>
          </cell>
        </row>
        <row r="1544">
          <cell r="L1544">
            <v>5042264556</v>
          </cell>
          <cell r="M1544" t="str">
            <v>10169749</v>
          </cell>
          <cell r="N1544" t="str">
            <v>5042264556</v>
          </cell>
          <cell r="O1544" t="str">
            <v>YPS/N8610UV/SUGIONO</v>
          </cell>
          <cell r="P1544" t="str">
            <v>PT. LIVIA MANDIRI SEJATI</v>
          </cell>
          <cell r="Q1544" t="str">
            <v>PT. LIVIA MANDIRI SEJATI</v>
          </cell>
          <cell r="R1544" t="str">
            <v>PALLET RENT DOUBLE FACE</v>
          </cell>
          <cell r="S1544" t="str">
            <v>8276895378</v>
          </cell>
        </row>
        <row r="1545">
          <cell r="L1545">
            <v>5042296261</v>
          </cell>
          <cell r="M1545" t="str">
            <v>10169933</v>
          </cell>
          <cell r="N1545" t="str">
            <v>S21102803739/T110520D/EL/3/04</v>
          </cell>
          <cell r="O1545" t="str">
            <v>YPS/L9424UZ/NURCOLIS</v>
          </cell>
          <cell r="P1545" t="str">
            <v>PT. LIVIA MANDIRI SEJATI</v>
          </cell>
          <cell r="Q1545" t="str">
            <v>PT. LIVIA MANDIRI SEJATI</v>
          </cell>
          <cell r="R1545" t="str">
            <v>EMPTY BOTTLE AQUA 5 GALLON</v>
          </cell>
          <cell r="S1545" t="str">
            <v>8276895377</v>
          </cell>
        </row>
        <row r="1546">
          <cell r="L1546">
            <v>5042260093</v>
          </cell>
          <cell r="M1546" t="str">
            <v>10169933</v>
          </cell>
          <cell r="N1546" t="str">
            <v>S21102803765/T110411B/PY/3/03</v>
          </cell>
          <cell r="O1546" t="str">
            <v>YPS/L9611UX/RINTO</v>
          </cell>
          <cell r="P1546" t="str">
            <v>PT. LIVIA MANDIRI SEJATI</v>
          </cell>
          <cell r="Q1546" t="str">
            <v>PT. LIVIA MANDIRI SEJATI</v>
          </cell>
          <cell r="R1546" t="str">
            <v>EMPTY BOTTLE AQUA 5 GALLON</v>
          </cell>
          <cell r="S1546" t="str">
            <v>8276895377</v>
          </cell>
        </row>
        <row r="1547">
          <cell r="L1547">
            <v>5042260093</v>
          </cell>
          <cell r="M1547" t="str">
            <v>74559</v>
          </cell>
          <cell r="N1547" t="str">
            <v>S21102803765/T110411B/PY/3/03</v>
          </cell>
          <cell r="O1547" t="str">
            <v>YPS/L9611UX/RINTO</v>
          </cell>
          <cell r="P1547" t="str">
            <v>PT. LIVIA MANDIRI SEJATI</v>
          </cell>
          <cell r="Q1547" t="str">
            <v>PT. LIVIA MANDIRI SEJATI</v>
          </cell>
          <cell r="R1547" t="str">
            <v>5 GALLON AQUA LOCAL</v>
          </cell>
          <cell r="S1547" t="str">
            <v>8276895377</v>
          </cell>
        </row>
        <row r="1548">
          <cell r="L1548">
            <v>5042260093</v>
          </cell>
          <cell r="M1548" t="str">
            <v>10169933</v>
          </cell>
          <cell r="N1548" t="str">
            <v>S21102803765/T110411B/PY/3/03</v>
          </cell>
          <cell r="O1548" t="str">
            <v>YPS/L9611UX/RINTO</v>
          </cell>
          <cell r="P1548" t="str">
            <v>PT. LIVIA MANDIRI SEJATI</v>
          </cell>
          <cell r="Q1548" t="str">
            <v>PT. LIVIA MANDIRI SEJATI</v>
          </cell>
          <cell r="R1548" t="str">
            <v>EMPTY BOTTLE AQUA 5 GALLON</v>
          </cell>
          <cell r="S1548" t="str">
            <v>8276895377</v>
          </cell>
        </row>
        <row r="1549">
          <cell r="L1549">
            <v>5042289564</v>
          </cell>
          <cell r="M1549" t="str">
            <v>10169933</v>
          </cell>
          <cell r="N1549" t="str">
            <v>S21102803756/T1104110D/IS/1/04</v>
          </cell>
          <cell r="O1549" t="str">
            <v>YPS/N8507UV/KHOTIB</v>
          </cell>
          <cell r="P1549" t="str">
            <v>PT. LIVIA MANDIRI SEJATI</v>
          </cell>
          <cell r="Q1549" t="str">
            <v>PT. LIVIA MANDIRI SEJATI</v>
          </cell>
          <cell r="R1549" t="str">
            <v>EMPTY BOTTLE AQUA 5 GALLON</v>
          </cell>
          <cell r="S1549" t="str">
            <v>8276895377</v>
          </cell>
        </row>
        <row r="1550">
          <cell r="L1550">
            <v>5042269029</v>
          </cell>
          <cell r="M1550" t="str">
            <v>10169933</v>
          </cell>
          <cell r="N1550" t="str">
            <v>S21102803773/T1103139D/AS/2/03</v>
          </cell>
          <cell r="O1550" t="str">
            <v>YPS/N8582UN/HASAN</v>
          </cell>
          <cell r="P1550" t="str">
            <v>PT. LIVIA MANDIRI SEJATI</v>
          </cell>
          <cell r="Q1550" t="str">
            <v>PT. LIVIA MANDIRI SEJATI</v>
          </cell>
          <cell r="R1550" t="str">
            <v>EMPTY BOTTLE AQUA 5 GALLON</v>
          </cell>
          <cell r="S1550" t="str">
            <v>8276895377</v>
          </cell>
        </row>
        <row r="1551">
          <cell r="L1551">
            <v>5042278244</v>
          </cell>
          <cell r="M1551" t="str">
            <v>10169933</v>
          </cell>
          <cell r="N1551" t="str">
            <v>S21102903738/T11042C/HD/3/03</v>
          </cell>
          <cell r="O1551" t="str">
            <v>YPS/N8491UW/WIN</v>
          </cell>
          <cell r="P1551" t="str">
            <v>PT. LIVIA MANDIRI SEJATI</v>
          </cell>
          <cell r="Q1551" t="str">
            <v>PT. LIVIA MANDIRI SEJATI</v>
          </cell>
          <cell r="R1551" t="str">
            <v>EMPTY BOTTLE AQUA 5 GALLON</v>
          </cell>
          <cell r="S1551" t="str">
            <v>8276895377</v>
          </cell>
        </row>
        <row r="1552">
          <cell r="L1552">
            <v>5042278244</v>
          </cell>
          <cell r="M1552" t="str">
            <v>74559</v>
          </cell>
          <cell r="N1552" t="str">
            <v>S21102903738/T11042C/HD/3/03</v>
          </cell>
          <cell r="O1552" t="str">
            <v>YPS/N8491UW/WIN</v>
          </cell>
          <cell r="P1552" t="str">
            <v>PT. LIVIA MANDIRI SEJATI</v>
          </cell>
          <cell r="Q1552" t="str">
            <v>PT. LIVIA MANDIRI SEJATI</v>
          </cell>
          <cell r="R1552" t="str">
            <v>5 GALLON AQUA LOCAL</v>
          </cell>
          <cell r="S1552" t="str">
            <v>8276895377</v>
          </cell>
        </row>
        <row r="1553">
          <cell r="L1553">
            <v>5042278244</v>
          </cell>
          <cell r="M1553" t="str">
            <v>10169933</v>
          </cell>
          <cell r="N1553" t="str">
            <v>S21102903738/T11042C/HD/3/03</v>
          </cell>
          <cell r="O1553" t="str">
            <v>YPS/N8491UW/WIN</v>
          </cell>
          <cell r="P1553" t="str">
            <v>PT. LIVIA MANDIRI SEJATI</v>
          </cell>
          <cell r="Q1553" t="str">
            <v>PT. LIVIA MANDIRI SEJATI</v>
          </cell>
          <cell r="R1553" t="str">
            <v>EMPTY BOTTLE AQUA 5 GALLON</v>
          </cell>
          <cell r="S1553" t="str">
            <v>8276895377</v>
          </cell>
        </row>
        <row r="1554">
          <cell r="L1554">
            <v>5042288097</v>
          </cell>
          <cell r="M1554" t="str">
            <v>10169933</v>
          </cell>
          <cell r="N1554" t="str">
            <v>S21102803751/T1104116C/AS/2/04</v>
          </cell>
          <cell r="O1554" t="str">
            <v>YPS/N8430UV/SLAMET</v>
          </cell>
          <cell r="P1554" t="str">
            <v>PT. LIVIA MANDIRI SEJATI</v>
          </cell>
          <cell r="Q1554" t="str">
            <v>PT. LIVIA MANDIRI SEJATI</v>
          </cell>
          <cell r="R1554" t="str">
            <v>EMPTY BOTTLE AQUA 5 GALLON</v>
          </cell>
          <cell r="S1554" t="str">
            <v>8276895377</v>
          </cell>
        </row>
        <row r="1555">
          <cell r="L1555">
            <v>5042288097</v>
          </cell>
          <cell r="M1555" t="str">
            <v>74559</v>
          </cell>
          <cell r="N1555" t="str">
            <v>S21102803751/T1104116C/AS/2/04</v>
          </cell>
          <cell r="O1555" t="str">
            <v>YPS/N8430UV/SLAMET</v>
          </cell>
          <cell r="P1555" t="str">
            <v>PT. LIVIA MANDIRI SEJATI</v>
          </cell>
          <cell r="Q1555" t="str">
            <v>PT. LIVIA MANDIRI SEJATI</v>
          </cell>
          <cell r="R1555" t="str">
            <v>5 GALLON AQUA LOCAL</v>
          </cell>
          <cell r="S1555" t="str">
            <v>8276895377</v>
          </cell>
        </row>
        <row r="1556">
          <cell r="L1556">
            <v>5042288097</v>
          </cell>
          <cell r="M1556" t="str">
            <v>10169933</v>
          </cell>
          <cell r="N1556" t="str">
            <v>S21102803751/T1104116C/AS/2/04</v>
          </cell>
          <cell r="O1556" t="str">
            <v>YPS/N8430UV/SLAMET</v>
          </cell>
          <cell r="P1556" t="str">
            <v>PT. LIVIA MANDIRI SEJATI</v>
          </cell>
          <cell r="Q1556" t="str">
            <v>PT. LIVIA MANDIRI SEJATI</v>
          </cell>
          <cell r="R1556" t="str">
            <v>EMPTY BOTTLE AQUA 5 GALLON</v>
          </cell>
          <cell r="S1556" t="str">
            <v>8276895377</v>
          </cell>
        </row>
        <row r="1557">
          <cell r="L1557">
            <v>5042297014</v>
          </cell>
          <cell r="M1557" t="str">
            <v>10169933</v>
          </cell>
          <cell r="N1557" t="str">
            <v>S21102803740/T110543A/PY/3/04</v>
          </cell>
          <cell r="O1557" t="str">
            <v>YPS/L8907UT/ROBI</v>
          </cell>
          <cell r="P1557" t="str">
            <v>PT. LIVIA MANDIRI SEJATI</v>
          </cell>
          <cell r="Q1557" t="str">
            <v>PT. LIVIA MANDIRI SEJATI</v>
          </cell>
          <cell r="R1557" t="str">
            <v>EMPTY BOTTLE AQUA 5 GALLON</v>
          </cell>
          <cell r="S1557" t="str">
            <v>8276895377</v>
          </cell>
        </row>
        <row r="1558">
          <cell r="L1558">
            <v>5042295773</v>
          </cell>
          <cell r="M1558" t="str">
            <v>10169933</v>
          </cell>
          <cell r="N1558" t="str">
            <v>S21102803736/T110531B/HD/3/04</v>
          </cell>
          <cell r="O1558" t="str">
            <v>YPS/N8193UW/ZAINUR</v>
          </cell>
          <cell r="P1558" t="str">
            <v>PT. LIVIA MANDIRI SEJATI</v>
          </cell>
          <cell r="Q1558" t="str">
            <v>PT. LIVIA MANDIRI SEJATI</v>
          </cell>
          <cell r="R1558" t="str">
            <v>EMPTY BOTTLE AQUA 5 GALLON</v>
          </cell>
          <cell r="S1558" t="str">
            <v>8276895377</v>
          </cell>
        </row>
        <row r="1559">
          <cell r="L1559">
            <v>5042170037</v>
          </cell>
          <cell r="M1559" t="str">
            <v>10169933</v>
          </cell>
          <cell r="N1559" t="str">
            <v>S21102803775/T1103173A/EF/2/03</v>
          </cell>
          <cell r="O1559" t="str">
            <v>YPS/N8587UV/SAIFUDIN</v>
          </cell>
          <cell r="P1559" t="str">
            <v>PT. LIVIA MANDIRI SEJATI</v>
          </cell>
          <cell r="Q1559" t="str">
            <v>PT. LIVIA MANDIRI SEJATI</v>
          </cell>
          <cell r="R1559" t="str">
            <v>EMPTY BOTTLE AQUA 5 GALLON</v>
          </cell>
          <cell r="S1559" t="str">
            <v>8276895377</v>
          </cell>
        </row>
        <row r="1560">
          <cell r="L1560">
            <v>5042170037</v>
          </cell>
          <cell r="M1560" t="str">
            <v>74559</v>
          </cell>
          <cell r="N1560" t="str">
            <v>S21102803775/T1103173A/EF/2/03</v>
          </cell>
          <cell r="O1560" t="str">
            <v>YPS/N8587UV/SAIFUDIN</v>
          </cell>
          <cell r="P1560" t="str">
            <v>PT. LIVIA MANDIRI SEJATI</v>
          </cell>
          <cell r="Q1560" t="str">
            <v>PT. LIVIA MANDIRI SEJATI</v>
          </cell>
          <cell r="R1560" t="str">
            <v>5 GALLON AQUA LOCAL</v>
          </cell>
          <cell r="S1560" t="str">
            <v>8276895377</v>
          </cell>
        </row>
        <row r="1561">
          <cell r="L1561">
            <v>5042170037</v>
          </cell>
          <cell r="M1561" t="str">
            <v>10169933</v>
          </cell>
          <cell r="N1561" t="str">
            <v>S21102803775/T1103173A/EF/2/03</v>
          </cell>
          <cell r="O1561" t="str">
            <v>YPS/N8587UV/SAIFUDIN</v>
          </cell>
          <cell r="P1561" t="str">
            <v>PT. LIVIA MANDIRI SEJATI</v>
          </cell>
          <cell r="Q1561" t="str">
            <v>PT. LIVIA MANDIRI SEJATI</v>
          </cell>
          <cell r="R1561" t="str">
            <v>EMPTY BOTTLE AQUA 5 GALLON</v>
          </cell>
          <cell r="S1561" t="str">
            <v>8276895377</v>
          </cell>
        </row>
        <row r="1562">
          <cell r="L1562">
            <v>5042278561</v>
          </cell>
          <cell r="M1562" t="str">
            <v>10169933</v>
          </cell>
          <cell r="N1562" t="str">
            <v>S21102803766/T11041D/EL/3/03</v>
          </cell>
          <cell r="O1562" t="str">
            <v>YPS/L9051UX/RAHMAN</v>
          </cell>
          <cell r="P1562" t="str">
            <v>PT. LIVIA MANDIRI SEJATI</v>
          </cell>
          <cell r="Q1562" t="str">
            <v>PT. LIVIA MANDIRI SEJATI</v>
          </cell>
          <cell r="R1562" t="str">
            <v>EMPTY BOTTLE AQUA 5 GALLON</v>
          </cell>
          <cell r="S1562" t="str">
            <v>8276895377</v>
          </cell>
        </row>
        <row r="1563">
          <cell r="L1563">
            <v>5042348451</v>
          </cell>
          <cell r="M1563" t="str">
            <v>10169933</v>
          </cell>
          <cell r="N1563" t="str">
            <v>S21110404156/T110849A/BK/1/08</v>
          </cell>
          <cell r="O1563" t="str">
            <v>YPS/L9305UQ/ARIP</v>
          </cell>
          <cell r="P1563" t="str">
            <v>PT. LIVIA MANDIRI SEJATI</v>
          </cell>
          <cell r="Q1563" t="str">
            <v>PT. LIVIA MANDIRI SEJATI</v>
          </cell>
          <cell r="R1563" t="str">
            <v>EMPTY BOTTLE AQUA 5 GALLON</v>
          </cell>
          <cell r="S1563" t="str">
            <v>8276895377</v>
          </cell>
        </row>
        <row r="1564">
          <cell r="L1564">
            <v>5042348451</v>
          </cell>
          <cell r="M1564" t="str">
            <v>74559</v>
          </cell>
          <cell r="N1564" t="str">
            <v>S21110404156/T110849A/BK/1/08</v>
          </cell>
          <cell r="O1564" t="str">
            <v>YPS/L9305UQ/ARIP</v>
          </cell>
          <cell r="P1564" t="str">
            <v>PT. LIVIA MANDIRI SEJATI</v>
          </cell>
          <cell r="Q1564" t="str">
            <v>PT. LIVIA MANDIRI SEJATI</v>
          </cell>
          <cell r="R1564" t="str">
            <v>5 GALLON AQUA LOCAL</v>
          </cell>
          <cell r="S1564" t="str">
            <v>8276895377</v>
          </cell>
        </row>
        <row r="1565">
          <cell r="L1565">
            <v>5042348451</v>
          </cell>
          <cell r="M1565" t="str">
            <v>10169933</v>
          </cell>
          <cell r="N1565" t="str">
            <v>S21110404156/T110849A/BK/1/08</v>
          </cell>
          <cell r="O1565" t="str">
            <v>YPS/L9305UQ/ARIP</v>
          </cell>
          <cell r="P1565" t="str">
            <v>PT. LIVIA MANDIRI SEJATI</v>
          </cell>
          <cell r="Q1565" t="str">
            <v>PT. LIVIA MANDIRI SEJATI</v>
          </cell>
          <cell r="R1565" t="str">
            <v>EMPTY BOTTLE AQUA 5 GALLON</v>
          </cell>
          <cell r="S1565" t="str">
            <v>8276895377</v>
          </cell>
        </row>
        <row r="1566">
          <cell r="L1566">
            <v>5042322441</v>
          </cell>
          <cell r="M1566" t="str">
            <v>10169933</v>
          </cell>
          <cell r="N1566" t="str">
            <v>S21110600002/T1106105D/ZK/1/06</v>
          </cell>
          <cell r="O1566" t="str">
            <v>YPS/L9051UX/RAHMAN</v>
          </cell>
          <cell r="P1566" t="str">
            <v>PT. LIVIA MANDIRI SEJATI</v>
          </cell>
          <cell r="Q1566" t="str">
            <v>PT. LIVIA MANDIRI SEJATI</v>
          </cell>
          <cell r="R1566" t="str">
            <v>EMPTY BOTTLE AQUA 5 GALLON</v>
          </cell>
          <cell r="S1566" t="str">
            <v>8276895377</v>
          </cell>
        </row>
        <row r="1567">
          <cell r="L1567">
            <v>5042324616</v>
          </cell>
          <cell r="M1567" t="str">
            <v>10169933</v>
          </cell>
          <cell r="N1567" t="str">
            <v>S21102903692/T1106131A/EF/2/06</v>
          </cell>
          <cell r="O1567" t="str">
            <v>YPS/N8656UQ/SUGIONO</v>
          </cell>
          <cell r="P1567" t="str">
            <v>PT. LIVIA MANDIRI SEJATI</v>
          </cell>
          <cell r="Q1567" t="str">
            <v>PT. LIVIA MANDIRI SEJATI</v>
          </cell>
          <cell r="R1567" t="str">
            <v>EMPTY BOTTLE AQUA 5 GALLON</v>
          </cell>
          <cell r="S1567" t="str">
            <v>8276895377</v>
          </cell>
        </row>
        <row r="1568">
          <cell r="L1568">
            <v>5042324616</v>
          </cell>
          <cell r="M1568" t="str">
            <v>74559</v>
          </cell>
          <cell r="N1568" t="str">
            <v>S21102903692/T1106131A/EF/2/06</v>
          </cell>
          <cell r="O1568" t="str">
            <v>YPS/N8656UQ/SUGIONO</v>
          </cell>
          <cell r="P1568" t="str">
            <v>PT. LIVIA MANDIRI SEJATI</v>
          </cell>
          <cell r="Q1568" t="str">
            <v>PT. LIVIA MANDIRI SEJATI</v>
          </cell>
          <cell r="R1568" t="str">
            <v>5 GALLON AQUA LOCAL</v>
          </cell>
          <cell r="S1568" t="str">
            <v>8276895377</v>
          </cell>
        </row>
        <row r="1569">
          <cell r="L1569">
            <v>5042324616</v>
          </cell>
          <cell r="M1569" t="str">
            <v>10169933</v>
          </cell>
          <cell r="N1569" t="str">
            <v>S21102903692/T1106131A/EF/2/06</v>
          </cell>
          <cell r="O1569" t="str">
            <v>YPS/N8656UQ/SUGIONO</v>
          </cell>
          <cell r="P1569" t="str">
            <v>PT. LIVIA MANDIRI SEJATI</v>
          </cell>
          <cell r="Q1569" t="str">
            <v>PT. LIVIA MANDIRI SEJATI</v>
          </cell>
          <cell r="R1569" t="str">
            <v>EMPTY BOTTLE AQUA 5 GALLON</v>
          </cell>
          <cell r="S1569" t="str">
            <v>8276895377</v>
          </cell>
        </row>
        <row r="1570">
          <cell r="L1570">
            <v>5042298498</v>
          </cell>
          <cell r="M1570" t="str">
            <v>10169933</v>
          </cell>
          <cell r="N1570" t="str">
            <v>S21102803702/T1106140B/NF/2/06</v>
          </cell>
          <cell r="O1570" t="str">
            <v>YPS/N8430UV/SLAMET</v>
          </cell>
          <cell r="P1570" t="str">
            <v>PT. LIVIA MANDIRI SEJATI</v>
          </cell>
          <cell r="Q1570" t="str">
            <v>PT. LIVIA MANDIRI SEJATI</v>
          </cell>
          <cell r="R1570" t="str">
            <v>EMPTY BOTTLE AQUA 5 GALLON</v>
          </cell>
          <cell r="S1570" t="str">
            <v>8276895377</v>
          </cell>
        </row>
        <row r="1571">
          <cell r="L1571">
            <v>5042298498</v>
          </cell>
          <cell r="M1571" t="str">
            <v>74559</v>
          </cell>
          <cell r="N1571" t="str">
            <v>S21102803702/T1106140B/NF/2/06</v>
          </cell>
          <cell r="O1571" t="str">
            <v>YPS/N8430UV/SLAMET</v>
          </cell>
          <cell r="P1571" t="str">
            <v>PT. LIVIA MANDIRI SEJATI</v>
          </cell>
          <cell r="Q1571" t="str">
            <v>PT. LIVIA MANDIRI SEJATI</v>
          </cell>
          <cell r="R1571" t="str">
            <v>5 GALLON AQUA LOCAL</v>
          </cell>
          <cell r="S1571" t="str">
            <v>8276895377</v>
          </cell>
        </row>
        <row r="1572">
          <cell r="L1572">
            <v>5042298498</v>
          </cell>
          <cell r="M1572" t="str">
            <v>10169933</v>
          </cell>
          <cell r="N1572" t="str">
            <v>S21102803702/T1106140B/NF/2/06</v>
          </cell>
          <cell r="O1572" t="str">
            <v>YPS/N8430UV/SLAMET</v>
          </cell>
          <cell r="P1572" t="str">
            <v>PT. LIVIA MANDIRI SEJATI</v>
          </cell>
          <cell r="Q1572" t="str">
            <v>PT. LIVIA MANDIRI SEJATI</v>
          </cell>
          <cell r="R1572" t="str">
            <v>EMPTY BOTTLE AQUA 5 GALLON</v>
          </cell>
          <cell r="S1572" t="str">
            <v>8276895377</v>
          </cell>
        </row>
        <row r="1573">
          <cell r="L1573">
            <v>5042336039</v>
          </cell>
          <cell r="M1573" t="str">
            <v>10169933</v>
          </cell>
          <cell r="N1573" t="str">
            <v>S21110406297/T110852A/BK/1/08</v>
          </cell>
          <cell r="O1573" t="str">
            <v>YPS/L9167UG/YUSUF</v>
          </cell>
          <cell r="P1573" t="str">
            <v>PT. LIVIA MANDIRI SEJATI</v>
          </cell>
          <cell r="Q1573" t="str">
            <v>PT. LIVIA MANDIRI SEJATI</v>
          </cell>
          <cell r="R1573" t="str">
            <v>EMPTY BOTTLE AQUA 5 GALLON</v>
          </cell>
          <cell r="S1573" t="str">
            <v>8276895377</v>
          </cell>
        </row>
        <row r="1574">
          <cell r="L1574">
            <v>5042290435</v>
          </cell>
          <cell r="M1574" t="str">
            <v>10169933</v>
          </cell>
          <cell r="N1574" t="str">
            <v>S21102803750/T1104173A/PY/3/04</v>
          </cell>
          <cell r="O1574" t="str">
            <v>YPS/N8390UV/ALDY</v>
          </cell>
          <cell r="P1574" t="str">
            <v>PT. LIVIA MANDIRI SEJATI</v>
          </cell>
          <cell r="Q1574" t="str">
            <v>PT. LIVIA MANDIRI SEJATI</v>
          </cell>
          <cell r="R1574" t="str">
            <v>EMPTY BOTTLE AQUA 5 GALLON</v>
          </cell>
          <cell r="S1574" t="str">
            <v>8276895377</v>
          </cell>
        </row>
        <row r="1575">
          <cell r="L1575">
            <v>5042290435</v>
          </cell>
          <cell r="M1575" t="str">
            <v>74559</v>
          </cell>
          <cell r="N1575" t="str">
            <v>S21102803750/T1104173A/PY/3/04</v>
          </cell>
          <cell r="O1575" t="str">
            <v>YPS/N8390UV/ALDY</v>
          </cell>
          <cell r="P1575" t="str">
            <v>PT. LIVIA MANDIRI SEJATI</v>
          </cell>
          <cell r="Q1575" t="str">
            <v>PT. LIVIA MANDIRI SEJATI</v>
          </cell>
          <cell r="R1575" t="str">
            <v>5 GALLON AQUA LOCAL</v>
          </cell>
          <cell r="S1575" t="str">
            <v>8276895377</v>
          </cell>
        </row>
        <row r="1576">
          <cell r="L1576">
            <v>5042290435</v>
          </cell>
          <cell r="M1576" t="str">
            <v>10169933</v>
          </cell>
          <cell r="N1576" t="str">
            <v>S21102803750/T1104173A/PY/3/04</v>
          </cell>
          <cell r="O1576" t="str">
            <v>YPS/N8390UV/ALDY</v>
          </cell>
          <cell r="P1576" t="str">
            <v>PT. LIVIA MANDIRI SEJATI</v>
          </cell>
          <cell r="Q1576" t="str">
            <v>PT. LIVIA MANDIRI SEJATI</v>
          </cell>
          <cell r="R1576" t="str">
            <v>EMPTY BOTTLE AQUA 5 GALLON</v>
          </cell>
          <cell r="S1576" t="str">
            <v>8276895377</v>
          </cell>
        </row>
        <row r="1577">
          <cell r="L1577">
            <v>5042286682</v>
          </cell>
          <cell r="M1577" t="str">
            <v>10169933</v>
          </cell>
          <cell r="N1577" t="str">
            <v>S21102903727/T110483C/IS/1/04</v>
          </cell>
          <cell r="O1577" t="str">
            <v>YPS/L9271UF/TAUFIK</v>
          </cell>
          <cell r="P1577" t="str">
            <v>PT. LIVIA MANDIRI SEJATI</v>
          </cell>
          <cell r="Q1577" t="str">
            <v>PT. LIVIA MANDIRI SEJATI</v>
          </cell>
          <cell r="R1577" t="str">
            <v>EMPTY BOTTLE AQUA 5 GALLON</v>
          </cell>
          <cell r="S1577" t="str">
            <v>8276895377</v>
          </cell>
        </row>
        <row r="1578">
          <cell r="L1578">
            <v>5042287114</v>
          </cell>
          <cell r="M1578" t="str">
            <v>10169933</v>
          </cell>
          <cell r="N1578" t="str">
            <v>S21102803754/T1104119D/AS/2/04</v>
          </cell>
          <cell r="O1578" t="str">
            <v>YPS/L9358UZ/MATALI</v>
          </cell>
          <cell r="P1578" t="str">
            <v>PT. LIVIA MANDIRI SEJATI</v>
          </cell>
          <cell r="Q1578" t="str">
            <v>PT. LIVIA MANDIRI SEJATI</v>
          </cell>
          <cell r="R1578" t="str">
            <v>EMPTY BOTTLE AQUA 5 GALLON</v>
          </cell>
          <cell r="S1578" t="str">
            <v>8276895377</v>
          </cell>
        </row>
        <row r="1579">
          <cell r="L1579">
            <v>5042274355</v>
          </cell>
          <cell r="M1579" t="str">
            <v>10169933</v>
          </cell>
          <cell r="N1579" t="str">
            <v>S21102903728/T110498C/ZK/1/04</v>
          </cell>
          <cell r="O1579" t="str">
            <v>YPS/L8372UI/BASIT</v>
          </cell>
          <cell r="P1579" t="str">
            <v>PT. LIVIA MANDIRI SEJATI</v>
          </cell>
          <cell r="Q1579" t="str">
            <v>PT. LIVIA MANDIRI SEJATI</v>
          </cell>
          <cell r="R1579" t="str">
            <v>EMPTY BOTTLE AQUA 5 GALLON</v>
          </cell>
          <cell r="S1579" t="str">
            <v>8276895377</v>
          </cell>
        </row>
        <row r="1580">
          <cell r="L1580">
            <v>5042287313</v>
          </cell>
          <cell r="M1580" t="str">
            <v>10169932</v>
          </cell>
          <cell r="N1580">
            <v>0</v>
          </cell>
          <cell r="O1580">
            <v>0</v>
          </cell>
          <cell r="P1580" t="str">
            <v>PT. LIVIA MANDIRI SEJATI</v>
          </cell>
          <cell r="Q1580" t="str">
            <v>PT. LIVIA MANDIRI SEJATI</v>
          </cell>
          <cell r="R1580" t="str">
            <v>EMPTY BOTTLE VIT 5 GALLON</v>
          </cell>
          <cell r="S1580" t="str">
            <v>8276895378</v>
          </cell>
        </row>
        <row r="1581">
          <cell r="L1581">
            <v>5042286938</v>
          </cell>
          <cell r="M1581" t="str">
            <v>10169933</v>
          </cell>
          <cell r="N1581" t="str">
            <v>S21102903721/T1104111B/BK/1/04</v>
          </cell>
          <cell r="O1581" t="str">
            <v>YPS/N8863UQ/EKO</v>
          </cell>
          <cell r="P1581" t="str">
            <v>PT. LIVIA MANDIRI SEJATI</v>
          </cell>
          <cell r="Q1581" t="str">
            <v>PT. LIVIA MANDIRI SEJATI</v>
          </cell>
          <cell r="R1581" t="str">
            <v>EMPTY BOTTLE AQUA 5 GALLON</v>
          </cell>
          <cell r="S1581" t="str">
            <v>8276895377</v>
          </cell>
        </row>
        <row r="1582">
          <cell r="L1582">
            <v>5042286938</v>
          </cell>
          <cell r="M1582" t="str">
            <v>74559</v>
          </cell>
          <cell r="N1582" t="str">
            <v>S21102903721/T1104111B/BK/1/04</v>
          </cell>
          <cell r="O1582" t="str">
            <v>YPS/N8863UQ/EKO</v>
          </cell>
          <cell r="P1582" t="str">
            <v>PT. LIVIA MANDIRI SEJATI</v>
          </cell>
          <cell r="Q1582" t="str">
            <v>PT. LIVIA MANDIRI SEJATI</v>
          </cell>
          <cell r="R1582" t="str">
            <v>5 GALLON AQUA LOCAL</v>
          </cell>
          <cell r="S1582" t="str">
            <v>8276895377</v>
          </cell>
        </row>
        <row r="1583">
          <cell r="L1583">
            <v>5042286938</v>
          </cell>
          <cell r="M1583" t="str">
            <v>10169933</v>
          </cell>
          <cell r="N1583" t="str">
            <v>S21102903721/T1104111B/BK/1/04</v>
          </cell>
          <cell r="O1583" t="str">
            <v>YPS/N8863UQ/EKO</v>
          </cell>
          <cell r="P1583" t="str">
            <v>PT. LIVIA MANDIRI SEJATI</v>
          </cell>
          <cell r="Q1583" t="str">
            <v>PT. LIVIA MANDIRI SEJATI</v>
          </cell>
          <cell r="R1583" t="str">
            <v>EMPTY BOTTLE AQUA 5 GALLON</v>
          </cell>
          <cell r="S1583" t="str">
            <v>8276895377</v>
          </cell>
        </row>
        <row r="1584">
          <cell r="L1584">
            <v>5042311393</v>
          </cell>
          <cell r="M1584" t="str">
            <v>10169933</v>
          </cell>
          <cell r="N1584" t="str">
            <v>S21102803712/T110633C/PY/3/05</v>
          </cell>
          <cell r="O1584" t="str">
            <v>YPS/L9611UX/RINTO</v>
          </cell>
          <cell r="P1584" t="str">
            <v>PT. LIVIA MANDIRI SEJATI</v>
          </cell>
          <cell r="Q1584" t="str">
            <v>PT. LIVIA MANDIRI SEJATI</v>
          </cell>
          <cell r="R1584" t="str">
            <v>EMPTY BOTTLE AQUA 5 GALLON</v>
          </cell>
          <cell r="S1584" t="str">
            <v>8276895377</v>
          </cell>
        </row>
        <row r="1585">
          <cell r="L1585">
            <v>5042311393</v>
          </cell>
          <cell r="M1585" t="str">
            <v>74559</v>
          </cell>
          <cell r="N1585" t="str">
            <v>S21102803712/T110633C/PY/3/05</v>
          </cell>
          <cell r="O1585" t="str">
            <v>YPS/L9611UX/RINTO</v>
          </cell>
          <cell r="P1585" t="str">
            <v>PT. LIVIA MANDIRI SEJATI</v>
          </cell>
          <cell r="Q1585" t="str">
            <v>PT. LIVIA MANDIRI SEJATI</v>
          </cell>
          <cell r="R1585" t="str">
            <v>5 GALLON AQUA LOCAL</v>
          </cell>
          <cell r="S1585" t="str">
            <v>8276895377</v>
          </cell>
        </row>
        <row r="1586">
          <cell r="L1586">
            <v>5042311393</v>
          </cell>
          <cell r="M1586" t="str">
            <v>10169933</v>
          </cell>
          <cell r="N1586" t="str">
            <v>S21102803712/T110633C/PY/3/05</v>
          </cell>
          <cell r="O1586" t="str">
            <v>YPS/L9611UX/RINTO</v>
          </cell>
          <cell r="P1586" t="str">
            <v>PT. LIVIA MANDIRI SEJATI</v>
          </cell>
          <cell r="Q1586" t="str">
            <v>PT. LIVIA MANDIRI SEJATI</v>
          </cell>
          <cell r="R1586" t="str">
            <v>EMPTY BOTTLE AQUA 5 GALLON</v>
          </cell>
          <cell r="S1586" t="str">
            <v>8276895377</v>
          </cell>
        </row>
        <row r="1587">
          <cell r="L1587">
            <v>5042291564</v>
          </cell>
          <cell r="M1587" t="str">
            <v>10169933</v>
          </cell>
          <cell r="N1587" t="str">
            <v>S21102803741/T1104133D/AS/2/04</v>
          </cell>
          <cell r="O1587" t="str">
            <v>YPS/N9374WE/AGUS D</v>
          </cell>
          <cell r="P1587" t="str">
            <v>PT. LIVIA MANDIRI SEJATI</v>
          </cell>
          <cell r="Q1587" t="str">
            <v>PT. LIVIA MANDIRI SEJATI</v>
          </cell>
          <cell r="R1587" t="str">
            <v>EMPTY BOTTLE AQUA 5 GALLON</v>
          </cell>
          <cell r="S1587" t="str">
            <v>8276895377</v>
          </cell>
        </row>
        <row r="1588">
          <cell r="L1588">
            <v>5042306091</v>
          </cell>
          <cell r="M1588" t="str">
            <v>10169933</v>
          </cell>
          <cell r="N1588" t="str">
            <v>S21110404161/T110768D/ZK/3/07</v>
          </cell>
          <cell r="O1588" t="str">
            <v>YPS/L8858UI/BAMBANG</v>
          </cell>
          <cell r="P1588" t="str">
            <v>PT. LIVIA MANDIRI SEJATI</v>
          </cell>
          <cell r="Q1588" t="str">
            <v>PT. LIVIA MANDIRI SEJATI</v>
          </cell>
          <cell r="R1588" t="str">
            <v>EMPTY BOTTLE AQUA 5 GALLON</v>
          </cell>
          <cell r="S1588" t="str">
            <v>8276895377</v>
          </cell>
        </row>
        <row r="1589">
          <cell r="L1589">
            <v>5042323595</v>
          </cell>
          <cell r="M1589" t="str">
            <v>10169933</v>
          </cell>
          <cell r="N1589" t="str">
            <v>S21102803705/T1106124C/AS/2/06</v>
          </cell>
          <cell r="O1589" t="str">
            <v>YPS/S9015US/RIFAI</v>
          </cell>
          <cell r="P1589" t="str">
            <v>PT. LIVIA MANDIRI SEJATI</v>
          </cell>
          <cell r="Q1589" t="str">
            <v>PT. LIVIA MANDIRI SEJATI</v>
          </cell>
          <cell r="R1589" t="str">
            <v>EMPTY BOTTLE AQUA 5 GALLON</v>
          </cell>
          <cell r="S1589" t="str">
            <v>8276895377</v>
          </cell>
        </row>
        <row r="1590">
          <cell r="L1590">
            <v>5042323595</v>
          </cell>
          <cell r="M1590" t="str">
            <v>74559</v>
          </cell>
          <cell r="N1590" t="str">
            <v>S21102803705/T1106124C/AS/2/06</v>
          </cell>
          <cell r="O1590" t="str">
            <v>YPS/S9015US/RIFAI</v>
          </cell>
          <cell r="P1590" t="str">
            <v>PT. LIVIA MANDIRI SEJATI</v>
          </cell>
          <cell r="Q1590" t="str">
            <v>PT. LIVIA MANDIRI SEJATI</v>
          </cell>
          <cell r="R1590" t="str">
            <v>5 GALLON AQUA LOCAL</v>
          </cell>
          <cell r="S1590" t="str">
            <v>8276895377</v>
          </cell>
        </row>
        <row r="1591">
          <cell r="L1591">
            <v>5042323595</v>
          </cell>
          <cell r="M1591" t="str">
            <v>10169933</v>
          </cell>
          <cell r="N1591" t="str">
            <v>S21102803705/T1106124C/AS/2/06</v>
          </cell>
          <cell r="O1591" t="str">
            <v>YPS/S9015US/RIFAI</v>
          </cell>
          <cell r="P1591" t="str">
            <v>PT. LIVIA MANDIRI SEJATI</v>
          </cell>
          <cell r="Q1591" t="str">
            <v>PT. LIVIA MANDIRI SEJATI</v>
          </cell>
          <cell r="R1591" t="str">
            <v>EMPTY BOTTLE AQUA 5 GALLON</v>
          </cell>
          <cell r="S1591" t="str">
            <v>8276895377</v>
          </cell>
        </row>
        <row r="1592">
          <cell r="L1592">
            <v>5042298841</v>
          </cell>
          <cell r="M1592" t="str">
            <v>10169933</v>
          </cell>
          <cell r="N1592" t="str">
            <v>S21102803737/T110547C/NF/1/05</v>
          </cell>
          <cell r="O1592" t="str">
            <v>YPS/L9611UX/RINTO</v>
          </cell>
          <cell r="P1592" t="str">
            <v>PT. LIVIA MANDIRI SEJATI</v>
          </cell>
          <cell r="Q1592" t="str">
            <v>PT. LIVIA MANDIRI SEJATI</v>
          </cell>
          <cell r="R1592" t="str">
            <v>EMPTY BOTTLE AQUA 5 GALLON</v>
          </cell>
          <cell r="S1592" t="str">
            <v>8276895377</v>
          </cell>
        </row>
        <row r="1593">
          <cell r="L1593">
            <v>5042298841</v>
          </cell>
          <cell r="M1593" t="str">
            <v>74559</v>
          </cell>
          <cell r="N1593" t="str">
            <v>S21102803737/T110547C/NF/1/05</v>
          </cell>
          <cell r="O1593" t="str">
            <v>YPS/L9611UX/RINTO</v>
          </cell>
          <cell r="P1593" t="str">
            <v>PT. LIVIA MANDIRI SEJATI</v>
          </cell>
          <cell r="Q1593" t="str">
            <v>PT. LIVIA MANDIRI SEJATI</v>
          </cell>
          <cell r="R1593" t="str">
            <v>5 GALLON AQUA LOCAL</v>
          </cell>
          <cell r="S1593" t="str">
            <v>8276895377</v>
          </cell>
        </row>
        <row r="1594">
          <cell r="L1594">
            <v>5042298841</v>
          </cell>
          <cell r="M1594" t="str">
            <v>10169933</v>
          </cell>
          <cell r="N1594" t="str">
            <v>S21102803737/T110547C/NF/1/05</v>
          </cell>
          <cell r="O1594" t="str">
            <v>YPS/L9611UX/RINTO</v>
          </cell>
          <cell r="P1594" t="str">
            <v>PT. LIVIA MANDIRI SEJATI</v>
          </cell>
          <cell r="Q1594" t="str">
            <v>PT. LIVIA MANDIRI SEJATI</v>
          </cell>
          <cell r="R1594" t="str">
            <v>EMPTY BOTTLE AQUA 5 GALLON</v>
          </cell>
          <cell r="S1594" t="str">
            <v>8276895377</v>
          </cell>
        </row>
        <row r="1595">
          <cell r="L1595">
            <v>5042294312</v>
          </cell>
          <cell r="M1595" t="str">
            <v>10169933</v>
          </cell>
          <cell r="N1595" t="str">
            <v>S21102903717/T11056D/HD/3/04</v>
          </cell>
          <cell r="O1595" t="str">
            <v>YPS/L8858UI/ARIP</v>
          </cell>
          <cell r="P1595" t="str">
            <v>PT. LIVIA MANDIRI SEJATI</v>
          </cell>
          <cell r="Q1595" t="str">
            <v>PT. LIVIA MANDIRI SEJATI</v>
          </cell>
          <cell r="R1595" t="str">
            <v>EMPTY BOTTLE AQUA 5 GALLON</v>
          </cell>
          <cell r="S1595" t="str">
            <v>8276895377</v>
          </cell>
        </row>
        <row r="1596">
          <cell r="L1596">
            <v>5042311027</v>
          </cell>
          <cell r="M1596" t="str">
            <v>10169933</v>
          </cell>
          <cell r="N1596" t="str">
            <v>S21102803728/T1105196A/EL/3/05</v>
          </cell>
          <cell r="O1596" t="str">
            <v>YPS/N8814UV/SAKUT</v>
          </cell>
          <cell r="P1596" t="str">
            <v>PT. LIVIA MANDIRI SEJATI</v>
          </cell>
          <cell r="Q1596" t="str">
            <v>PT. LIVIA MANDIRI SEJATI</v>
          </cell>
          <cell r="R1596" t="str">
            <v>EMPTY BOTTLE AQUA 5 GALLON</v>
          </cell>
          <cell r="S1596" t="str">
            <v>8276895377</v>
          </cell>
        </row>
        <row r="1597">
          <cell r="L1597">
            <v>5042300612</v>
          </cell>
          <cell r="M1597" t="str">
            <v>10169933</v>
          </cell>
          <cell r="N1597" t="str">
            <v>S21102903703/T110594D/NF/1/05</v>
          </cell>
          <cell r="O1597" t="str">
            <v>YPS/N8789UV/SUTOYO</v>
          </cell>
          <cell r="P1597" t="str">
            <v>PT. LIVIA MANDIRI SEJATI</v>
          </cell>
          <cell r="Q1597" t="str">
            <v>PT. LIVIA MANDIRI SEJATI</v>
          </cell>
          <cell r="R1597" t="str">
            <v>EMPTY BOTTLE AQUA 5 GALLON</v>
          </cell>
          <cell r="S1597" t="str">
            <v>8276895377</v>
          </cell>
        </row>
        <row r="1598">
          <cell r="L1598">
            <v>5042302746</v>
          </cell>
          <cell r="M1598" t="str">
            <v>10169933</v>
          </cell>
          <cell r="N1598" t="str">
            <v>S21102803722/T1105162D/HD/2/05</v>
          </cell>
          <cell r="O1598" t="str">
            <v>YPS/L8177UT/AGUS S</v>
          </cell>
          <cell r="P1598" t="str">
            <v>PT. LIVIA MANDIRI SEJATI</v>
          </cell>
          <cell r="Q1598" t="str">
            <v>PT. LIVIA MANDIRI SEJATI</v>
          </cell>
          <cell r="R1598" t="str">
            <v>EMPTY BOTTLE AQUA 5 GALLON</v>
          </cell>
          <cell r="S1598" t="str">
            <v>8276895377</v>
          </cell>
        </row>
        <row r="1599">
          <cell r="L1599">
            <v>5042294509</v>
          </cell>
          <cell r="M1599" t="str">
            <v>10169933</v>
          </cell>
          <cell r="N1599" t="str">
            <v>S21102803746/T1104170A/EL/3/04</v>
          </cell>
          <cell r="O1599" t="str">
            <v>YPS/N8522UV/BUDI</v>
          </cell>
          <cell r="P1599" t="str">
            <v>PT. LIVIA MANDIRI SEJATI</v>
          </cell>
          <cell r="Q1599" t="str">
            <v>PT. LIVIA MANDIRI SEJATI</v>
          </cell>
          <cell r="R1599" t="str">
            <v>EMPTY BOTTLE AQUA 5 GALLON</v>
          </cell>
          <cell r="S1599" t="str">
            <v>8276895377</v>
          </cell>
        </row>
        <row r="1600">
          <cell r="L1600">
            <v>5042305944</v>
          </cell>
          <cell r="M1600" t="str">
            <v>10169933</v>
          </cell>
          <cell r="N1600" t="str">
            <v>S21102803717/T1105170D/AS/2/05</v>
          </cell>
          <cell r="O1600" t="str">
            <v>YPS/L9358UZ/ISMADALI</v>
          </cell>
          <cell r="P1600" t="str">
            <v>PT. LIVIA MANDIRI SEJATI</v>
          </cell>
          <cell r="Q1600" t="str">
            <v>PT. LIVIA MANDIRI SEJATI</v>
          </cell>
          <cell r="R1600" t="str">
            <v>EMPTY BOTTLE AQUA 5 GALLON</v>
          </cell>
          <cell r="S1600" t="str">
            <v>8276895377</v>
          </cell>
        </row>
        <row r="1601">
          <cell r="L1601">
            <v>5042308558</v>
          </cell>
          <cell r="M1601" t="str">
            <v>10169933</v>
          </cell>
          <cell r="N1601" t="str">
            <v>S21102803720/T1105168B/AS/2/05</v>
          </cell>
          <cell r="O1601" t="str">
            <v>YPS/N8522UV/BUDI</v>
          </cell>
          <cell r="P1601" t="str">
            <v>PT. LIVIA MANDIRI SEJATI</v>
          </cell>
          <cell r="Q1601" t="str">
            <v>PT. LIVIA MANDIRI SEJATI</v>
          </cell>
          <cell r="R1601" t="str">
            <v>EMPTY BOTTLE AQUA 5 GALLON</v>
          </cell>
          <cell r="S1601" t="str">
            <v>8276895377</v>
          </cell>
        </row>
        <row r="1602">
          <cell r="L1602">
            <v>5042308558</v>
          </cell>
          <cell r="M1602" t="str">
            <v>74559</v>
          </cell>
          <cell r="N1602" t="str">
            <v>S21102803720/T1105168B/AS/2/05</v>
          </cell>
          <cell r="O1602" t="str">
            <v>YPS/N8522UV/BUDI</v>
          </cell>
          <cell r="P1602" t="str">
            <v>PT. LIVIA MANDIRI SEJATI</v>
          </cell>
          <cell r="Q1602" t="str">
            <v>PT. LIVIA MANDIRI SEJATI</v>
          </cell>
          <cell r="R1602" t="str">
            <v>5 GALLON AQUA LOCAL</v>
          </cell>
          <cell r="S1602" t="str">
            <v>8276895377</v>
          </cell>
        </row>
        <row r="1603">
          <cell r="L1603">
            <v>5042308558</v>
          </cell>
          <cell r="M1603" t="str">
            <v>10169933</v>
          </cell>
          <cell r="N1603" t="str">
            <v>S21102803720/T1105168B/AS/2/05</v>
          </cell>
          <cell r="O1603" t="str">
            <v>YPS/N8522UV/BUDI</v>
          </cell>
          <cell r="P1603" t="str">
            <v>PT. LIVIA MANDIRI SEJATI</v>
          </cell>
          <cell r="Q1603" t="str">
            <v>PT. LIVIA MANDIRI SEJATI</v>
          </cell>
          <cell r="R1603" t="str">
            <v>EMPTY BOTTLE AQUA 5 GALLON</v>
          </cell>
          <cell r="S1603" t="str">
            <v>8276895377</v>
          </cell>
        </row>
        <row r="1604">
          <cell r="L1604">
            <v>5042320823</v>
          </cell>
          <cell r="M1604" t="str">
            <v>10169933</v>
          </cell>
          <cell r="N1604" t="str">
            <v>S21102803696/T1106149D/NF/2/06</v>
          </cell>
          <cell r="O1604" t="str">
            <v>YPS/N8796UV/DARYANTO</v>
          </cell>
          <cell r="P1604" t="str">
            <v>PT. LIVIA MANDIRI SEJATI</v>
          </cell>
          <cell r="Q1604" t="str">
            <v>PT. LIVIA MANDIRI SEJATI</v>
          </cell>
          <cell r="R1604" t="str">
            <v>EMPTY BOTTLE AQUA 5 GALLON</v>
          </cell>
          <cell r="S1604" t="str">
            <v>8276895377</v>
          </cell>
        </row>
        <row r="1605">
          <cell r="L1605">
            <v>5042311009</v>
          </cell>
          <cell r="M1605" t="str">
            <v>10169933</v>
          </cell>
          <cell r="N1605" t="str">
            <v>S21102803723/T1105142A/HD/2/05</v>
          </cell>
          <cell r="O1605" t="str">
            <v>YPS/N9611UR/IBRAHIM</v>
          </cell>
          <cell r="P1605" t="str">
            <v>PT. LIVIA MANDIRI SEJATI</v>
          </cell>
          <cell r="Q1605" t="str">
            <v>PT. LIVIA MANDIRI SEJATI</v>
          </cell>
          <cell r="R1605" t="str">
            <v>EMPTY BOTTLE AQUA 5 GALLON</v>
          </cell>
          <cell r="S1605" t="str">
            <v>8276895377</v>
          </cell>
        </row>
        <row r="1606">
          <cell r="L1606">
            <v>5042346923</v>
          </cell>
          <cell r="M1606" t="str">
            <v>10169933</v>
          </cell>
          <cell r="N1606" t="str">
            <v>S21110406344/T1108111A/HD/2/08</v>
          </cell>
          <cell r="O1606" t="str">
            <v>YPS/N8543UV/NADIR</v>
          </cell>
          <cell r="P1606" t="str">
            <v>PT. LIVIA MANDIRI SEJATI</v>
          </cell>
          <cell r="Q1606" t="str">
            <v>PT. LIVIA MANDIRI SEJATI</v>
          </cell>
          <cell r="R1606" t="str">
            <v>EMPTY BOTTLE AQUA 5 GALLON</v>
          </cell>
          <cell r="S1606" t="str">
            <v>8276895377</v>
          </cell>
        </row>
        <row r="1607">
          <cell r="L1607">
            <v>5042347422</v>
          </cell>
          <cell r="M1607" t="str">
            <v>10169933</v>
          </cell>
          <cell r="N1607" t="str">
            <v>S21110406285/T1108125D/HD/2/08</v>
          </cell>
          <cell r="O1607" t="str">
            <v>YPS/N8513UV/SULISWAN</v>
          </cell>
          <cell r="P1607" t="str">
            <v>PT. LIVIA MANDIRI SEJATI</v>
          </cell>
          <cell r="Q1607" t="str">
            <v>PT. LIVIA MANDIRI SEJATI</v>
          </cell>
          <cell r="R1607" t="str">
            <v>EMPTY BOTTLE AQUA 5 GALLON</v>
          </cell>
          <cell r="S1607" t="str">
            <v>8276895377</v>
          </cell>
        </row>
        <row r="1608">
          <cell r="L1608">
            <v>5042308037</v>
          </cell>
          <cell r="M1608" t="str">
            <v>10169933</v>
          </cell>
          <cell r="N1608" t="str">
            <v>S21102903687/T110678D/ZK/1/06</v>
          </cell>
          <cell r="O1608" t="str">
            <v>YPS/N8582UV/HASAN</v>
          </cell>
          <cell r="P1608" t="str">
            <v>PT. LIVIA MANDIRI SEJATI</v>
          </cell>
          <cell r="Q1608" t="str">
            <v>PT. LIVIA MANDIRI SEJATI</v>
          </cell>
          <cell r="R1608" t="str">
            <v>EMPTY BOTTLE AQUA 5 GALLON</v>
          </cell>
          <cell r="S1608" t="str">
            <v>8276895377</v>
          </cell>
        </row>
        <row r="1609">
          <cell r="L1609">
            <v>5042296385</v>
          </cell>
          <cell r="M1609" t="str">
            <v>10169933</v>
          </cell>
          <cell r="N1609" t="str">
            <v>S21102803729/T110599D/ZK/1/05</v>
          </cell>
          <cell r="O1609" t="str">
            <v>YPS/N9375WE/MAHRUS A</v>
          </cell>
          <cell r="P1609" t="str">
            <v>PT. LIVIA MANDIRI SEJATI</v>
          </cell>
          <cell r="Q1609" t="str">
            <v>PT. LIVIA MANDIRI SEJATI</v>
          </cell>
          <cell r="R1609" t="str">
            <v>EMPTY BOTTLE AQUA 5 GALLON</v>
          </cell>
          <cell r="S1609" t="str">
            <v>8276895377</v>
          </cell>
        </row>
        <row r="1610">
          <cell r="L1610">
            <v>5042296833</v>
          </cell>
          <cell r="M1610" t="str">
            <v>10169933</v>
          </cell>
          <cell r="N1610" t="str">
            <v>S21102903705/T1105156D/HD/2/05</v>
          </cell>
          <cell r="O1610" t="str">
            <v>YPS/N8527UV/MUHAMMAD</v>
          </cell>
          <cell r="P1610" t="str">
            <v>PT. LIVIA MANDIRI SEJATI</v>
          </cell>
          <cell r="Q1610" t="str">
            <v>PT. LIVIA MANDIRI SEJATI</v>
          </cell>
          <cell r="R1610" t="str">
            <v>EMPTY BOTTLE AQUA 5 GALLON</v>
          </cell>
          <cell r="S1610" t="str">
            <v>8276895377</v>
          </cell>
        </row>
        <row r="1611">
          <cell r="L1611">
            <v>5042297167</v>
          </cell>
          <cell r="M1611" t="str">
            <v>10169933</v>
          </cell>
          <cell r="N1611" t="str">
            <v>S21102903709/T1105123B/AS/2/05</v>
          </cell>
          <cell r="O1611" t="str">
            <v>YPS/N8647UQ/HARTONO</v>
          </cell>
          <cell r="P1611" t="str">
            <v>PT. LIVIA MANDIRI SEJATI</v>
          </cell>
          <cell r="Q1611" t="str">
            <v>PT. LIVIA MANDIRI SEJATI</v>
          </cell>
          <cell r="R1611" t="str">
            <v>EMPTY BOTTLE AQUA 5 GALLON</v>
          </cell>
          <cell r="S1611" t="str">
            <v>8276895377</v>
          </cell>
        </row>
        <row r="1612">
          <cell r="L1612">
            <v>5042297167</v>
          </cell>
          <cell r="M1612" t="str">
            <v>74559</v>
          </cell>
          <cell r="N1612" t="str">
            <v>S21102903709/T1105123B/AS/2/05</v>
          </cell>
          <cell r="O1612" t="str">
            <v>YPS/N8647UQ/HARTONO</v>
          </cell>
          <cell r="P1612" t="str">
            <v>PT. LIVIA MANDIRI SEJATI</v>
          </cell>
          <cell r="Q1612" t="str">
            <v>PT. LIVIA MANDIRI SEJATI</v>
          </cell>
          <cell r="R1612" t="str">
            <v>5 GALLON AQUA LOCAL</v>
          </cell>
          <cell r="S1612" t="str">
            <v>8276895377</v>
          </cell>
        </row>
        <row r="1613">
          <cell r="L1613">
            <v>5042297167</v>
          </cell>
          <cell r="M1613" t="str">
            <v>10169933</v>
          </cell>
          <cell r="N1613" t="str">
            <v>S21102903709/T1105123B/AS/2/05</v>
          </cell>
          <cell r="O1613" t="str">
            <v>YPS/N8647UQ/HARTONO</v>
          </cell>
          <cell r="P1613" t="str">
            <v>PT. LIVIA MANDIRI SEJATI</v>
          </cell>
          <cell r="Q1613" t="str">
            <v>PT. LIVIA MANDIRI SEJATI</v>
          </cell>
          <cell r="R1613" t="str">
            <v>EMPTY BOTTLE AQUA 5 GALLON</v>
          </cell>
          <cell r="S1613" t="str">
            <v>8276895377</v>
          </cell>
        </row>
        <row r="1614">
          <cell r="L1614">
            <v>5042312760</v>
          </cell>
          <cell r="M1614" t="str">
            <v>10169933</v>
          </cell>
          <cell r="N1614" t="str">
            <v>S21102803731/T1105124A/AS/2/05</v>
          </cell>
          <cell r="O1614" t="str">
            <v>YPS/N8587UV/SAIFUDIN</v>
          </cell>
          <cell r="P1614" t="str">
            <v>PT. LIVIA MANDIRI SEJATI</v>
          </cell>
          <cell r="Q1614" t="str">
            <v>PT. LIVIA MANDIRI SEJATI</v>
          </cell>
          <cell r="R1614" t="str">
            <v>EMPTY BOTTLE AQUA 5 GALLON</v>
          </cell>
          <cell r="S1614" t="str">
            <v>8276895377</v>
          </cell>
        </row>
        <row r="1615">
          <cell r="L1615">
            <v>5042312760</v>
          </cell>
          <cell r="M1615" t="str">
            <v>74559</v>
          </cell>
          <cell r="N1615" t="str">
            <v>S21102803731/T1105124A/AS/2/05</v>
          </cell>
          <cell r="O1615" t="str">
            <v>YPS/N8587UV/SAIFUDIN</v>
          </cell>
          <cell r="P1615" t="str">
            <v>PT. LIVIA MANDIRI SEJATI</v>
          </cell>
          <cell r="Q1615" t="str">
            <v>PT. LIVIA MANDIRI SEJATI</v>
          </cell>
          <cell r="R1615" t="str">
            <v>5 GALLON AQUA LOCAL</v>
          </cell>
          <cell r="S1615" t="str">
            <v>8276895377</v>
          </cell>
        </row>
        <row r="1616">
          <cell r="L1616">
            <v>5042312760</v>
          </cell>
          <cell r="M1616" t="str">
            <v>10169933</v>
          </cell>
          <cell r="N1616" t="str">
            <v>S21102803731/T1105124A/AS/2/05</v>
          </cell>
          <cell r="O1616" t="str">
            <v>YPS/N8587UV/SAIFUDIN</v>
          </cell>
          <cell r="P1616" t="str">
            <v>PT. LIVIA MANDIRI SEJATI</v>
          </cell>
          <cell r="Q1616" t="str">
            <v>PT. LIVIA MANDIRI SEJATI</v>
          </cell>
          <cell r="R1616" t="str">
            <v>EMPTY BOTTLE AQUA 5 GALLON</v>
          </cell>
          <cell r="S1616" t="str">
            <v>8276895377</v>
          </cell>
        </row>
        <row r="1617">
          <cell r="L1617">
            <v>5042305459</v>
          </cell>
          <cell r="M1617" t="str">
            <v>10169933</v>
          </cell>
          <cell r="N1617" t="str">
            <v>S21102903706/T1105138C/AS/2/05</v>
          </cell>
          <cell r="O1617" t="str">
            <v>YPS/L9370UZ/ANTON</v>
          </cell>
          <cell r="P1617" t="str">
            <v>PT. LIVIA MANDIRI SEJATI</v>
          </cell>
          <cell r="Q1617" t="str">
            <v>PT. LIVIA MANDIRI SEJATI</v>
          </cell>
          <cell r="R1617" t="str">
            <v>EMPTY BOTTLE AQUA 5 GALLON</v>
          </cell>
          <cell r="S1617" t="str">
            <v>8276895377</v>
          </cell>
        </row>
        <row r="1618">
          <cell r="L1618">
            <v>5042305459</v>
          </cell>
          <cell r="M1618" t="str">
            <v>74559</v>
          </cell>
          <cell r="N1618" t="str">
            <v>S21102903706/T1105138C/AS/2/05</v>
          </cell>
          <cell r="O1618" t="str">
            <v>YPS/L9370UZ/ANTON</v>
          </cell>
          <cell r="P1618" t="str">
            <v>PT. LIVIA MANDIRI SEJATI</v>
          </cell>
          <cell r="Q1618" t="str">
            <v>PT. LIVIA MANDIRI SEJATI</v>
          </cell>
          <cell r="R1618" t="str">
            <v>5 GALLON AQUA LOCAL</v>
          </cell>
          <cell r="S1618" t="str">
            <v>8276895377</v>
          </cell>
        </row>
        <row r="1619">
          <cell r="L1619">
            <v>5042305459</v>
          </cell>
          <cell r="M1619" t="str">
            <v>10169933</v>
          </cell>
          <cell r="N1619" t="str">
            <v>S21102903706/T1105138C/AS/2/05</v>
          </cell>
          <cell r="O1619" t="str">
            <v>YPS/L9370UZ/ANTON</v>
          </cell>
          <cell r="P1619" t="str">
            <v>PT. LIVIA MANDIRI SEJATI</v>
          </cell>
          <cell r="Q1619" t="str">
            <v>PT. LIVIA MANDIRI SEJATI</v>
          </cell>
          <cell r="R1619" t="str">
            <v>EMPTY BOTTLE AQUA 5 GALLON</v>
          </cell>
          <cell r="S1619" t="str">
            <v>8276895377</v>
          </cell>
        </row>
        <row r="1620">
          <cell r="L1620">
            <v>5042305454</v>
          </cell>
          <cell r="M1620" t="str">
            <v>10169933</v>
          </cell>
          <cell r="N1620" t="str">
            <v>S21102803733/T1105113A/AS/2/05</v>
          </cell>
          <cell r="O1620" t="str">
            <v>YPS/L8428UZ/HADI S</v>
          </cell>
          <cell r="P1620" t="str">
            <v>PT. LIVIA MANDIRI SEJATI</v>
          </cell>
          <cell r="Q1620" t="str">
            <v>PT. LIVIA MANDIRI SEJATI</v>
          </cell>
          <cell r="R1620" t="str">
            <v>EMPTY BOTTLE AQUA 5 GALLON</v>
          </cell>
          <cell r="S1620" t="str">
            <v>8276895377</v>
          </cell>
        </row>
        <row r="1621">
          <cell r="L1621">
            <v>5042306033</v>
          </cell>
          <cell r="M1621" t="str">
            <v>10169933</v>
          </cell>
          <cell r="N1621" t="str">
            <v>S21102803721/T1105120D/AS/2/05</v>
          </cell>
          <cell r="O1621" t="str">
            <v>YPS/N8507UV/DJAMALI</v>
          </cell>
          <cell r="P1621" t="str">
            <v>PT. LIVIA MANDIRI SEJATI</v>
          </cell>
          <cell r="Q1621" t="str">
            <v>PT. LIVIA MANDIRI SEJATI</v>
          </cell>
          <cell r="R1621" t="str">
            <v>EMPTY BOTTLE AQUA 5 GALLON</v>
          </cell>
          <cell r="S1621" t="str">
            <v>8276895377</v>
          </cell>
        </row>
        <row r="1622">
          <cell r="L1622">
            <v>5042304425</v>
          </cell>
          <cell r="M1622" t="str">
            <v>10169933</v>
          </cell>
          <cell r="N1622" t="str">
            <v>S21102803732/T1105127B/AS/2/05</v>
          </cell>
          <cell r="O1622" t="str">
            <v>YPS/N8261UR/SOLIHIN</v>
          </cell>
          <cell r="P1622" t="str">
            <v>PT. LIVIA MANDIRI SEJATI</v>
          </cell>
          <cell r="Q1622" t="str">
            <v>PT. LIVIA MANDIRI SEJATI</v>
          </cell>
          <cell r="R1622" t="str">
            <v>EMPTY BOTTLE AQUA 5 GALLON</v>
          </cell>
          <cell r="S1622" t="str">
            <v>8276895377</v>
          </cell>
        </row>
        <row r="1623">
          <cell r="L1623">
            <v>5042304425</v>
          </cell>
          <cell r="M1623" t="str">
            <v>74559</v>
          </cell>
          <cell r="N1623" t="str">
            <v>S21102803732/T1105127B/AS/2/05</v>
          </cell>
          <cell r="O1623" t="str">
            <v>YPS/N8261UR/SOLIHIN</v>
          </cell>
          <cell r="P1623" t="str">
            <v>PT. LIVIA MANDIRI SEJATI</v>
          </cell>
          <cell r="Q1623" t="str">
            <v>PT. LIVIA MANDIRI SEJATI</v>
          </cell>
          <cell r="R1623" t="str">
            <v>5 GALLON AQUA LOCAL</v>
          </cell>
          <cell r="S1623" t="str">
            <v>8276895377</v>
          </cell>
        </row>
        <row r="1624">
          <cell r="L1624">
            <v>5042304425</v>
          </cell>
          <cell r="M1624" t="str">
            <v>10169933</v>
          </cell>
          <cell r="N1624" t="str">
            <v>S21102803732/T1105127B/AS/2/05</v>
          </cell>
          <cell r="O1624" t="str">
            <v>YPS/N8261UR/SOLIHIN</v>
          </cell>
          <cell r="P1624" t="str">
            <v>PT. LIVIA MANDIRI SEJATI</v>
          </cell>
          <cell r="Q1624" t="str">
            <v>PT. LIVIA MANDIRI SEJATI</v>
          </cell>
          <cell r="R1624" t="str">
            <v>EMPTY BOTTLE AQUA 5 GALLON</v>
          </cell>
          <cell r="S1624" t="str">
            <v>8276895377</v>
          </cell>
        </row>
        <row r="1625">
          <cell r="L1625">
            <v>5042326376</v>
          </cell>
          <cell r="M1625" t="str">
            <v>10169933</v>
          </cell>
          <cell r="N1625" t="str">
            <v>S21110406316/T110729D/HD/3/06</v>
          </cell>
          <cell r="O1625" t="str">
            <v>YPS/N9375WE/ARIF</v>
          </cell>
          <cell r="P1625" t="str">
            <v>PT. LIVIA MANDIRI SEJATI</v>
          </cell>
          <cell r="Q1625" t="str">
            <v>PT. LIVIA MANDIRI SEJATI</v>
          </cell>
          <cell r="R1625" t="str">
            <v>EMPTY BOTTLE AQUA 5 GALLON</v>
          </cell>
          <cell r="S1625" t="str">
            <v>8276895377</v>
          </cell>
        </row>
        <row r="1626">
          <cell r="L1626">
            <v>5042331856</v>
          </cell>
          <cell r="M1626" t="str">
            <v>10169933</v>
          </cell>
          <cell r="N1626" t="str">
            <v>S21110406305/T110743D/AS/1/07</v>
          </cell>
          <cell r="O1626" t="str">
            <v>YPS/L8177UYT/AGUS</v>
          </cell>
          <cell r="P1626" t="str">
            <v>PT. LIVIA MANDIRI SEJATI</v>
          </cell>
          <cell r="Q1626" t="str">
            <v>PT. LIVIA MANDIRI SEJATI</v>
          </cell>
          <cell r="R1626" t="str">
            <v>EMPTY BOTTLE AQUA 5 GALLON</v>
          </cell>
          <cell r="S1626" t="str">
            <v>8276895377</v>
          </cell>
        </row>
        <row r="1627">
          <cell r="L1627">
            <v>5042321573</v>
          </cell>
          <cell r="M1627" t="str">
            <v>10169933</v>
          </cell>
          <cell r="N1627" t="str">
            <v>S21102903690/T1106113B/NF/2/06</v>
          </cell>
          <cell r="O1627" t="str">
            <v>YPS/L9352UZ/SUMANANG</v>
          </cell>
          <cell r="P1627" t="str">
            <v>PT. LIVIA MANDIRI SEJATI</v>
          </cell>
          <cell r="Q1627" t="str">
            <v>PT. LIVIA MANDIRI SEJATI</v>
          </cell>
          <cell r="R1627" t="str">
            <v>EMPTY BOTTLE AQUA 5 GALLON</v>
          </cell>
          <cell r="S1627" t="str">
            <v>8276895377</v>
          </cell>
        </row>
        <row r="1628">
          <cell r="L1628">
            <v>5042312814</v>
          </cell>
          <cell r="M1628" t="str">
            <v>10169933</v>
          </cell>
          <cell r="N1628" t="str">
            <v>S21102803725/T1105205D/PY/3/05</v>
          </cell>
          <cell r="O1628" t="str">
            <v>YPS/N8548UI/ARIF</v>
          </cell>
          <cell r="P1628" t="str">
            <v>PT. LIVIA MANDIRI SEJATI</v>
          </cell>
          <cell r="Q1628" t="str">
            <v>PT. LIVIA MANDIRI SEJATI</v>
          </cell>
          <cell r="R1628" t="str">
            <v>EMPTY BOTTLE AQUA 5 GALLON</v>
          </cell>
          <cell r="S1628" t="str">
            <v>8276895377</v>
          </cell>
        </row>
        <row r="1629">
          <cell r="L1629">
            <v>5042315729</v>
          </cell>
          <cell r="M1629" t="str">
            <v>10169933</v>
          </cell>
          <cell r="N1629" t="str">
            <v>S21102803708/T110647C/BK/1/06</v>
          </cell>
          <cell r="O1629" t="str">
            <v>YPS/N8812UV/WAHID</v>
          </cell>
          <cell r="P1629" t="str">
            <v>PT. LIVIA MANDIRI SEJATI</v>
          </cell>
          <cell r="Q1629" t="str">
            <v>PT. LIVIA MANDIRI SEJATI</v>
          </cell>
          <cell r="R1629" t="str">
            <v>EMPTY BOTTLE AQUA 5 GALLON</v>
          </cell>
          <cell r="S1629" t="str">
            <v>8276895377</v>
          </cell>
        </row>
        <row r="1630">
          <cell r="L1630">
            <v>5042315729</v>
          </cell>
          <cell r="M1630" t="str">
            <v>74559</v>
          </cell>
          <cell r="N1630" t="str">
            <v>S21102803708/T110647C/BK/1/06</v>
          </cell>
          <cell r="O1630" t="str">
            <v>YPS/N8812UV/WAHID</v>
          </cell>
          <cell r="P1630" t="str">
            <v>PT. LIVIA MANDIRI SEJATI</v>
          </cell>
          <cell r="Q1630" t="str">
            <v>PT. LIVIA MANDIRI SEJATI</v>
          </cell>
          <cell r="R1630" t="str">
            <v>5 GALLON AQUA LOCAL</v>
          </cell>
          <cell r="S1630" t="str">
            <v>8276895377</v>
          </cell>
        </row>
        <row r="1631">
          <cell r="L1631">
            <v>5042315729</v>
          </cell>
          <cell r="M1631" t="str">
            <v>10169933</v>
          </cell>
          <cell r="N1631" t="str">
            <v>S21102803708/T110647C/BK/1/06</v>
          </cell>
          <cell r="O1631" t="str">
            <v>YPS/N8812UV/WAHID</v>
          </cell>
          <cell r="P1631" t="str">
            <v>PT. LIVIA MANDIRI SEJATI</v>
          </cell>
          <cell r="Q1631" t="str">
            <v>PT. LIVIA MANDIRI SEJATI</v>
          </cell>
          <cell r="R1631" t="str">
            <v>EMPTY BOTTLE AQUA 5 GALLON</v>
          </cell>
          <cell r="S1631" t="str">
            <v>8276895377</v>
          </cell>
        </row>
        <row r="1632">
          <cell r="L1632">
            <v>5042321590</v>
          </cell>
          <cell r="M1632" t="str">
            <v>10169933</v>
          </cell>
          <cell r="N1632" t="str">
            <v>S21102803698/T1106190B/HD/3/06</v>
          </cell>
          <cell r="O1632" t="str">
            <v>YPS/P9485UQ/AGUS</v>
          </cell>
          <cell r="P1632" t="str">
            <v>PT. LIVIA MANDIRI SEJATI</v>
          </cell>
          <cell r="Q1632" t="str">
            <v>PT. LIVIA MANDIRI SEJATI</v>
          </cell>
          <cell r="R1632" t="str">
            <v>EMPTY BOTTLE AQUA 5 GALLON</v>
          </cell>
          <cell r="S1632" t="str">
            <v>8276895377</v>
          </cell>
        </row>
        <row r="1633">
          <cell r="L1633">
            <v>5042321590</v>
          </cell>
          <cell r="M1633" t="str">
            <v>74559</v>
          </cell>
          <cell r="N1633" t="str">
            <v>S21102803698/T1106190B/HD/3/06</v>
          </cell>
          <cell r="O1633" t="str">
            <v>YPS/P9485UQ/AGUS</v>
          </cell>
          <cell r="P1633" t="str">
            <v>PT. LIVIA MANDIRI SEJATI</v>
          </cell>
          <cell r="Q1633" t="str">
            <v>PT. LIVIA MANDIRI SEJATI</v>
          </cell>
          <cell r="R1633" t="str">
            <v>5 GALLON AQUA LOCAL</v>
          </cell>
          <cell r="S1633" t="str">
            <v>8276895377</v>
          </cell>
        </row>
        <row r="1634">
          <cell r="L1634">
            <v>5042321590</v>
          </cell>
          <cell r="M1634" t="str">
            <v>10169933</v>
          </cell>
          <cell r="N1634" t="str">
            <v>S21102803698/T1106190B/HD/3/06</v>
          </cell>
          <cell r="O1634" t="str">
            <v>YPS/P9485UQ/AGUS</v>
          </cell>
          <cell r="P1634" t="str">
            <v>PT. LIVIA MANDIRI SEJATI</v>
          </cell>
          <cell r="Q1634" t="str">
            <v>PT. LIVIA MANDIRI SEJATI</v>
          </cell>
          <cell r="R1634" t="str">
            <v>EMPTY BOTTLE AQUA 5 GALLON</v>
          </cell>
          <cell r="S1634" t="str">
            <v>8276895377</v>
          </cell>
        </row>
        <row r="1635">
          <cell r="L1635">
            <v>5042310927</v>
          </cell>
          <cell r="M1635" t="str">
            <v>10169933</v>
          </cell>
          <cell r="N1635" t="str">
            <v>S21102903693/T1105201D/HD/3/05</v>
          </cell>
          <cell r="O1635" t="str">
            <v>YPS/L9357UZ/ACHMAD</v>
          </cell>
          <cell r="P1635" t="str">
            <v>PT. LIVIA MANDIRI SEJATI</v>
          </cell>
          <cell r="Q1635" t="str">
            <v>PT. LIVIA MANDIRI SEJATI</v>
          </cell>
          <cell r="R1635" t="str">
            <v>EMPTY BOTTLE AQUA 5 GALLON</v>
          </cell>
          <cell r="S1635" t="str">
            <v>8276895377</v>
          </cell>
        </row>
        <row r="1636">
          <cell r="L1636">
            <v>5042324727</v>
          </cell>
          <cell r="M1636" t="str">
            <v>10169933</v>
          </cell>
          <cell r="N1636" t="str">
            <v>S21102803714/T1106109B/NF/2/06</v>
          </cell>
          <cell r="O1636" t="str">
            <v>YPS/N8544UV/M.SLAMET</v>
          </cell>
          <cell r="P1636" t="str">
            <v>PT. LIVIA MANDIRI SEJATI</v>
          </cell>
          <cell r="Q1636" t="str">
            <v>PT. LIVIA MANDIRI SEJATI</v>
          </cell>
          <cell r="R1636" t="str">
            <v>EMPTY BOTTLE AQUA 5 GALLON</v>
          </cell>
          <cell r="S1636" t="str">
            <v>8276895377</v>
          </cell>
        </row>
        <row r="1637">
          <cell r="L1637">
            <v>5042309549</v>
          </cell>
          <cell r="M1637" t="str">
            <v>10169933</v>
          </cell>
          <cell r="N1637" t="str">
            <v>S21102903702/T1105161B/AS/2/05</v>
          </cell>
          <cell r="O1637" t="str">
            <v>YPS/N9709UQ/AMIN</v>
          </cell>
          <cell r="P1637" t="str">
            <v>PT. LIVIA MANDIRI SEJATI</v>
          </cell>
          <cell r="Q1637" t="str">
            <v>PT. LIVIA MANDIRI SEJATI</v>
          </cell>
          <cell r="R1637" t="str">
            <v>EMPTY BOTTLE AQUA 5 GALLON</v>
          </cell>
          <cell r="S1637" t="str">
            <v>8276895377</v>
          </cell>
        </row>
        <row r="1638">
          <cell r="L1638">
            <v>5042309549</v>
          </cell>
          <cell r="M1638" t="str">
            <v>74559</v>
          </cell>
          <cell r="N1638" t="str">
            <v>S21102903702/T1105161B/AS/2/05</v>
          </cell>
          <cell r="O1638" t="str">
            <v>YPS/N9709UQ/AMIN</v>
          </cell>
          <cell r="P1638" t="str">
            <v>PT. LIVIA MANDIRI SEJATI</v>
          </cell>
          <cell r="Q1638" t="str">
            <v>PT. LIVIA MANDIRI SEJATI</v>
          </cell>
          <cell r="R1638" t="str">
            <v>5 GALLON AQUA LOCAL</v>
          </cell>
          <cell r="S1638" t="str">
            <v>8276895377</v>
          </cell>
        </row>
        <row r="1639">
          <cell r="L1639">
            <v>5042309549</v>
          </cell>
          <cell r="M1639" t="str">
            <v>10169933</v>
          </cell>
          <cell r="N1639" t="str">
            <v>S21102903702/T1105161B/AS/2/05</v>
          </cell>
          <cell r="O1639" t="str">
            <v>YPS/N9709UQ/AMIN</v>
          </cell>
          <cell r="P1639" t="str">
            <v>PT. LIVIA MANDIRI SEJATI</v>
          </cell>
          <cell r="Q1639" t="str">
            <v>PT. LIVIA MANDIRI SEJATI</v>
          </cell>
          <cell r="R1639" t="str">
            <v>EMPTY BOTTLE AQUA 5 GALLON</v>
          </cell>
          <cell r="S1639" t="str">
            <v>8276895377</v>
          </cell>
        </row>
        <row r="1640">
          <cell r="L1640">
            <v>5042321222</v>
          </cell>
          <cell r="M1640" t="str">
            <v>10169933</v>
          </cell>
          <cell r="N1640" t="str">
            <v>S21102803695/T1106125D/AS/2/06</v>
          </cell>
          <cell r="O1640" t="str">
            <v>YPS/L8177UT/AGUS S</v>
          </cell>
          <cell r="P1640" t="str">
            <v>PT. LIVIA MANDIRI SEJATI</v>
          </cell>
          <cell r="Q1640" t="str">
            <v>PT. LIVIA MANDIRI SEJATI</v>
          </cell>
          <cell r="R1640" t="str">
            <v>EMPTY BOTTLE AQUA 5 GALLON</v>
          </cell>
          <cell r="S1640" t="str">
            <v>8276895377</v>
          </cell>
        </row>
        <row r="1641">
          <cell r="L1641">
            <v>5042337407</v>
          </cell>
          <cell r="M1641" t="str">
            <v>10169749</v>
          </cell>
          <cell r="N1641">
            <v>0</v>
          </cell>
          <cell r="O1641" t="str">
            <v>YPS/N8872UW/MISTO</v>
          </cell>
          <cell r="P1641" t="str">
            <v>PT. LIVIA MANDIRI SEJATI</v>
          </cell>
          <cell r="Q1641" t="str">
            <v>PT. LIVIA MANDIRI SEJATI</v>
          </cell>
          <cell r="R1641" t="str">
            <v>PALLET RENT DOUBLE FACE</v>
          </cell>
          <cell r="S1641" t="str">
            <v>8276895378</v>
          </cell>
        </row>
        <row r="1642">
          <cell r="L1642">
            <v>5042315129</v>
          </cell>
          <cell r="M1642" t="str">
            <v>10169933</v>
          </cell>
          <cell r="N1642" t="str">
            <v>S21102803724/T110643A/EF/1/06</v>
          </cell>
          <cell r="O1642" t="str">
            <v>YPS/N8260UW/MUZAMIL</v>
          </cell>
          <cell r="P1642" t="str">
            <v>PT. LIVIA MANDIRI SEJATI</v>
          </cell>
          <cell r="Q1642" t="str">
            <v>PT. LIVIA MANDIRI SEJATI</v>
          </cell>
          <cell r="R1642" t="str">
            <v>EMPTY BOTTLE AQUA 5 GALLON</v>
          </cell>
          <cell r="S1642" t="str">
            <v>8276895377</v>
          </cell>
        </row>
        <row r="1643">
          <cell r="L1643">
            <v>5042331029</v>
          </cell>
          <cell r="M1643" t="str">
            <v>10169933</v>
          </cell>
          <cell r="N1643" t="str">
            <v>S21110406309/T110754D/EL/2/07</v>
          </cell>
          <cell r="O1643" t="str">
            <v>YPS/N8548UV/GATOT</v>
          </cell>
          <cell r="P1643" t="str">
            <v>PT. LIVIA MANDIRI SEJATI</v>
          </cell>
          <cell r="Q1643" t="str">
            <v>PT. LIVIA MANDIRI SEJATI</v>
          </cell>
          <cell r="R1643" t="str">
            <v>EMPTY BOTTLE AQUA 5 GALLON</v>
          </cell>
          <cell r="S1643" t="str">
            <v>8276895377</v>
          </cell>
        </row>
        <row r="1644">
          <cell r="L1644">
            <v>5042321602</v>
          </cell>
          <cell r="M1644" t="str">
            <v>10169933</v>
          </cell>
          <cell r="N1644" t="str">
            <v>S21102803707/T1106106A/BK/1/06</v>
          </cell>
          <cell r="O1644" t="str">
            <v>YPS/S9012US/SOBACH</v>
          </cell>
          <cell r="P1644" t="str">
            <v>PT. LIVIA MANDIRI SEJATI</v>
          </cell>
          <cell r="Q1644" t="str">
            <v>PT. LIVIA MANDIRI SEJATI</v>
          </cell>
          <cell r="R1644" t="str">
            <v>EMPTY BOTTLE AQUA 5 GALLON</v>
          </cell>
          <cell r="S1644" t="str">
            <v>8276895377</v>
          </cell>
        </row>
        <row r="1645">
          <cell r="L1645">
            <v>5042321602</v>
          </cell>
          <cell r="M1645" t="str">
            <v>74559</v>
          </cell>
          <cell r="N1645" t="str">
            <v>S21102803707/T1106106A/BK/1/06</v>
          </cell>
          <cell r="O1645" t="str">
            <v>YPS/S9012US/SOBACH</v>
          </cell>
          <cell r="P1645" t="str">
            <v>PT. LIVIA MANDIRI SEJATI</v>
          </cell>
          <cell r="Q1645" t="str">
            <v>PT. LIVIA MANDIRI SEJATI</v>
          </cell>
          <cell r="R1645" t="str">
            <v>5 GALLON AQUA LOCAL</v>
          </cell>
          <cell r="S1645" t="str">
            <v>8276895377</v>
          </cell>
        </row>
        <row r="1646">
          <cell r="L1646">
            <v>5042321602</v>
          </cell>
          <cell r="M1646" t="str">
            <v>10169933</v>
          </cell>
          <cell r="N1646" t="str">
            <v>S21102803707/T1106106A/BK/1/06</v>
          </cell>
          <cell r="O1646" t="str">
            <v>YPS/S9012US/SOBACH</v>
          </cell>
          <cell r="P1646" t="str">
            <v>PT. LIVIA MANDIRI SEJATI</v>
          </cell>
          <cell r="Q1646" t="str">
            <v>PT. LIVIA MANDIRI SEJATI</v>
          </cell>
          <cell r="R1646" t="str">
            <v>EMPTY BOTTLE AQUA 5 GALLON</v>
          </cell>
          <cell r="S1646" t="str">
            <v>8276895377</v>
          </cell>
        </row>
        <row r="1647">
          <cell r="L1647">
            <v>5042325327</v>
          </cell>
          <cell r="M1647" t="str">
            <v>10169933</v>
          </cell>
          <cell r="N1647" t="str">
            <v>S21102803701/T1106139D/PY/2/06</v>
          </cell>
          <cell r="O1647" t="str">
            <v>YPS/N8134UQ/SUGENG</v>
          </cell>
          <cell r="P1647" t="str">
            <v>PT. LIVIA MANDIRI SEJATI</v>
          </cell>
          <cell r="Q1647" t="str">
            <v>PT. LIVIA MANDIRI SEJATI</v>
          </cell>
          <cell r="R1647" t="str">
            <v>EMPTY BOTTLE AQUA 5 GALLON</v>
          </cell>
          <cell r="S1647" t="str">
            <v>8276895377</v>
          </cell>
        </row>
        <row r="1648">
          <cell r="L1648">
            <v>5042325327</v>
          </cell>
          <cell r="M1648" t="str">
            <v>74559</v>
          </cell>
          <cell r="N1648" t="str">
            <v>S21102803701/T1106139D/PY/2/06</v>
          </cell>
          <cell r="O1648" t="str">
            <v>YPS/N8134UQ/SUGENG</v>
          </cell>
          <cell r="P1648" t="str">
            <v>PT. LIVIA MANDIRI SEJATI</v>
          </cell>
          <cell r="Q1648" t="str">
            <v>PT. LIVIA MANDIRI SEJATI</v>
          </cell>
          <cell r="R1648" t="str">
            <v>5 GALLON AQUA LOCAL</v>
          </cell>
          <cell r="S1648" t="str">
            <v>8276895377</v>
          </cell>
        </row>
        <row r="1649">
          <cell r="L1649">
            <v>5042325327</v>
          </cell>
          <cell r="M1649" t="str">
            <v>10169933</v>
          </cell>
          <cell r="N1649" t="str">
            <v>S21102803701/T1106139D/PY/2/06</v>
          </cell>
          <cell r="O1649" t="str">
            <v>YPS/N8134UQ/SUGENG</v>
          </cell>
          <cell r="P1649" t="str">
            <v>PT. LIVIA MANDIRI SEJATI</v>
          </cell>
          <cell r="Q1649" t="str">
            <v>PT. LIVIA MANDIRI SEJATI</v>
          </cell>
          <cell r="R1649" t="str">
            <v>EMPTY BOTTLE AQUA 5 GALLON</v>
          </cell>
          <cell r="S1649" t="str">
            <v>8276895377</v>
          </cell>
        </row>
        <row r="1650">
          <cell r="L1650">
            <v>5042325493</v>
          </cell>
          <cell r="M1650" t="str">
            <v>10169933</v>
          </cell>
          <cell r="N1650" t="str">
            <v>S21102903675/T1106171D/AS/2/06</v>
          </cell>
          <cell r="O1650" t="str">
            <v>YPS/L9434UZ/ROZIQ</v>
          </cell>
          <cell r="P1650" t="str">
            <v>PT. LIVIA MANDIRI SEJATI</v>
          </cell>
          <cell r="Q1650" t="str">
            <v>PT. LIVIA MANDIRI SEJATI</v>
          </cell>
          <cell r="R1650" t="str">
            <v>EMPTY BOTTLE AQUA 5 GALLON</v>
          </cell>
          <cell r="S1650" t="str">
            <v>8276895377</v>
          </cell>
        </row>
        <row r="1651">
          <cell r="L1651">
            <v>5042320631</v>
          </cell>
          <cell r="M1651" t="str">
            <v>10169933</v>
          </cell>
          <cell r="N1651" t="str">
            <v>S21102803692/T1106158D/NF/2/06</v>
          </cell>
          <cell r="O1651" t="str">
            <v>YPS/L8858UI/BAMBANG</v>
          </cell>
          <cell r="P1651" t="str">
            <v>PT. LIVIA MANDIRI SEJATI</v>
          </cell>
          <cell r="Q1651" t="str">
            <v>PT. LIVIA MANDIRI SEJATI</v>
          </cell>
          <cell r="R1651" t="str">
            <v>EMPTY BOTTLE AQUA 5 GALLON</v>
          </cell>
          <cell r="S1651" t="str">
            <v>8276895377</v>
          </cell>
        </row>
        <row r="1652">
          <cell r="L1652">
            <v>5042320631</v>
          </cell>
          <cell r="M1652" t="str">
            <v>74559</v>
          </cell>
          <cell r="N1652" t="str">
            <v>S21102803692/T1106158D/NF/2/06</v>
          </cell>
          <cell r="O1652" t="str">
            <v>YPS/L8858UI/BAMBANG</v>
          </cell>
          <cell r="P1652" t="str">
            <v>PT. LIVIA MANDIRI SEJATI</v>
          </cell>
          <cell r="Q1652" t="str">
            <v>PT. LIVIA MANDIRI SEJATI</v>
          </cell>
          <cell r="R1652" t="str">
            <v>5 GALLON AQUA LOCAL</v>
          </cell>
          <cell r="S1652" t="str">
            <v>8276895377</v>
          </cell>
        </row>
        <row r="1653">
          <cell r="L1653">
            <v>5042320631</v>
          </cell>
          <cell r="M1653" t="str">
            <v>10169933</v>
          </cell>
          <cell r="N1653" t="str">
            <v>S21102803692/T1106158D/NF/2/06</v>
          </cell>
          <cell r="O1653" t="str">
            <v>YPS/L8858UI/BAMBANG</v>
          </cell>
          <cell r="P1653" t="str">
            <v>PT. LIVIA MANDIRI SEJATI</v>
          </cell>
          <cell r="Q1653" t="str">
            <v>PT. LIVIA MANDIRI SEJATI</v>
          </cell>
          <cell r="R1653" t="str">
            <v>EMPTY BOTTLE AQUA 5 GALLON</v>
          </cell>
          <cell r="S1653" t="str">
            <v>8276895377</v>
          </cell>
        </row>
        <row r="1654">
          <cell r="L1654">
            <v>5042319559</v>
          </cell>
          <cell r="M1654" t="str">
            <v>10169933</v>
          </cell>
          <cell r="N1654" t="str">
            <v>S21102803693/T1106141A/AS/2/06</v>
          </cell>
          <cell r="O1654" t="str">
            <v>YPS/P8027UR/WARDOUO</v>
          </cell>
          <cell r="P1654" t="str">
            <v>PT. LIVIA MANDIRI SEJATI</v>
          </cell>
          <cell r="Q1654" t="str">
            <v>PT. LIVIA MANDIRI SEJATI</v>
          </cell>
          <cell r="R1654" t="str">
            <v>EMPTY BOTTLE AQUA 5 GALLON</v>
          </cell>
          <cell r="S1654" t="str">
            <v>8276895377</v>
          </cell>
        </row>
        <row r="1655">
          <cell r="L1655">
            <v>5042324288</v>
          </cell>
          <cell r="M1655" t="str">
            <v>10169933</v>
          </cell>
          <cell r="N1655" t="str">
            <v>S21102803703/T1106147A/AS/2/06</v>
          </cell>
          <cell r="O1655" t="str">
            <v>YPS/N8546UV/SAKUT</v>
          </cell>
          <cell r="P1655" t="str">
            <v>PT. LIVIA MANDIRI SEJATI</v>
          </cell>
          <cell r="Q1655" t="str">
            <v>PT. LIVIA MANDIRI SEJATI</v>
          </cell>
          <cell r="R1655" t="str">
            <v>EMPTY BOTTLE AQUA 5 GALLON</v>
          </cell>
          <cell r="S1655" t="str">
            <v>8276895377</v>
          </cell>
        </row>
        <row r="1656">
          <cell r="L1656">
            <v>5042346591</v>
          </cell>
          <cell r="M1656" t="str">
            <v>10169933</v>
          </cell>
          <cell r="N1656" t="str">
            <v>S21110406281/T1108132C/PY/2/08</v>
          </cell>
          <cell r="O1656" t="str">
            <v>YPS/N8060UW/MUZAMIL</v>
          </cell>
          <cell r="P1656" t="str">
            <v>PT. LIVIA MANDIRI SEJATI</v>
          </cell>
          <cell r="Q1656" t="str">
            <v>PT. LIVIA MANDIRI SEJATI</v>
          </cell>
          <cell r="R1656" t="str">
            <v>EMPTY BOTTLE AQUA 5 GALLON</v>
          </cell>
          <cell r="S1656" t="str">
            <v>8276895377</v>
          </cell>
        </row>
        <row r="1657">
          <cell r="L1657">
            <v>5042346591</v>
          </cell>
          <cell r="M1657" t="str">
            <v>74559</v>
          </cell>
          <cell r="N1657" t="str">
            <v>S21110406281/T1108132C/PY/2/08</v>
          </cell>
          <cell r="O1657" t="str">
            <v>YPS/N8060UW/MUZAMIL</v>
          </cell>
          <cell r="P1657" t="str">
            <v>PT. LIVIA MANDIRI SEJATI</v>
          </cell>
          <cell r="Q1657" t="str">
            <v>PT. LIVIA MANDIRI SEJATI</v>
          </cell>
          <cell r="R1657" t="str">
            <v>5 GALLON AQUA LOCAL</v>
          </cell>
          <cell r="S1657" t="str">
            <v>8276895377</v>
          </cell>
        </row>
        <row r="1658">
          <cell r="L1658">
            <v>5042346591</v>
          </cell>
          <cell r="M1658" t="str">
            <v>10169933</v>
          </cell>
          <cell r="N1658" t="str">
            <v>S21110406281/T1108132C/PY/2/08</v>
          </cell>
          <cell r="O1658" t="str">
            <v>YPS/N8060UW/MUZAMIL</v>
          </cell>
          <cell r="P1658" t="str">
            <v>PT. LIVIA MANDIRI SEJATI</v>
          </cell>
          <cell r="Q1658" t="str">
            <v>PT. LIVIA MANDIRI SEJATI</v>
          </cell>
          <cell r="R1658" t="str">
            <v>EMPTY BOTTLE AQUA 5 GALLON</v>
          </cell>
          <cell r="S1658" t="str">
            <v>8276895377</v>
          </cell>
        </row>
        <row r="1659">
          <cell r="L1659">
            <v>5042342627</v>
          </cell>
          <cell r="M1659" t="str">
            <v>10169933</v>
          </cell>
          <cell r="N1659" t="str">
            <v>S21110406282/T1108102/HD/2/08</v>
          </cell>
          <cell r="O1659" t="str">
            <v>YPS/N8547UV/SOLIKAN</v>
          </cell>
          <cell r="P1659" t="str">
            <v>PT. LIVIA MANDIRI SEJATI</v>
          </cell>
          <cell r="Q1659" t="str">
            <v>PT. LIVIA MANDIRI SEJATI</v>
          </cell>
          <cell r="R1659" t="str">
            <v>EMPTY BOTTLE AQUA 5 GALLON</v>
          </cell>
          <cell r="S1659" t="str">
            <v>8276895377</v>
          </cell>
        </row>
        <row r="1660">
          <cell r="L1660">
            <v>5042342627</v>
          </cell>
          <cell r="M1660" t="str">
            <v>74559</v>
          </cell>
          <cell r="N1660" t="str">
            <v>S21110406282/T1108102/HD/2/08</v>
          </cell>
          <cell r="O1660" t="str">
            <v>YPS/N8547UV/SOLIKAN</v>
          </cell>
          <cell r="P1660" t="str">
            <v>PT. LIVIA MANDIRI SEJATI</v>
          </cell>
          <cell r="Q1660" t="str">
            <v>PT. LIVIA MANDIRI SEJATI</v>
          </cell>
          <cell r="R1660" t="str">
            <v>5 GALLON AQUA LOCAL</v>
          </cell>
          <cell r="S1660" t="str">
            <v>8276895377</v>
          </cell>
        </row>
        <row r="1661">
          <cell r="L1661">
            <v>5042342627</v>
          </cell>
          <cell r="M1661" t="str">
            <v>10169933</v>
          </cell>
          <cell r="N1661" t="str">
            <v>S21110406282/T1108102/HD/2/08</v>
          </cell>
          <cell r="O1661" t="str">
            <v>YPS/N8547UV/SOLIKAN</v>
          </cell>
          <cell r="P1661" t="str">
            <v>PT. LIVIA MANDIRI SEJATI</v>
          </cell>
          <cell r="Q1661" t="str">
            <v>PT. LIVIA MANDIRI SEJATI</v>
          </cell>
          <cell r="R1661" t="str">
            <v>EMPTY BOTTLE AQUA 5 GALLON</v>
          </cell>
          <cell r="S1661" t="str">
            <v>8276895377</v>
          </cell>
        </row>
        <row r="1662">
          <cell r="L1662">
            <v>5042331370</v>
          </cell>
          <cell r="M1662" t="str">
            <v>10169933</v>
          </cell>
          <cell r="N1662" t="str">
            <v>S21110404159/T110758D/EL/2/07</v>
          </cell>
          <cell r="O1662" t="str">
            <v>YPS/N8796UV/ARIF</v>
          </cell>
          <cell r="P1662" t="str">
            <v>PT. LIVIA MANDIRI SEJATI</v>
          </cell>
          <cell r="Q1662" t="str">
            <v>PT. LIVIA MANDIRI SEJATI</v>
          </cell>
          <cell r="R1662" t="str">
            <v>EMPTY BOTTLE AQUA 5 GALLON</v>
          </cell>
          <cell r="S1662" t="str">
            <v>8276895377</v>
          </cell>
        </row>
        <row r="1663">
          <cell r="L1663">
            <v>5042322017</v>
          </cell>
          <cell r="M1663" t="str">
            <v>10169933</v>
          </cell>
          <cell r="N1663" t="str">
            <v>S21102903684/T1106144B/PY/2/06</v>
          </cell>
          <cell r="O1663" t="str">
            <v>YPS/N8522UV/BUDI</v>
          </cell>
          <cell r="P1663" t="str">
            <v>PT. LIVIA MANDIRI SEJATI</v>
          </cell>
          <cell r="Q1663" t="str">
            <v>PT. LIVIA MANDIRI SEJATI</v>
          </cell>
          <cell r="R1663" t="str">
            <v>EMPTY BOTTLE AQUA 5 GALLON</v>
          </cell>
          <cell r="S1663" t="str">
            <v>8276895377</v>
          </cell>
        </row>
        <row r="1664">
          <cell r="L1664">
            <v>5042322017</v>
          </cell>
          <cell r="M1664" t="str">
            <v>74559</v>
          </cell>
          <cell r="N1664" t="str">
            <v>S21102903684/T1106144B/PY/2/06</v>
          </cell>
          <cell r="O1664" t="str">
            <v>YPS/N8522UV/BUDI</v>
          </cell>
          <cell r="P1664" t="str">
            <v>PT. LIVIA MANDIRI SEJATI</v>
          </cell>
          <cell r="Q1664" t="str">
            <v>PT. LIVIA MANDIRI SEJATI</v>
          </cell>
          <cell r="R1664" t="str">
            <v>5 GALLON AQUA LOCAL</v>
          </cell>
          <cell r="S1664" t="str">
            <v>8276895377</v>
          </cell>
        </row>
        <row r="1665">
          <cell r="L1665">
            <v>5042322017</v>
          </cell>
          <cell r="M1665" t="str">
            <v>10169933</v>
          </cell>
          <cell r="N1665" t="str">
            <v>S21102903684/T1106144B/PY/2/06</v>
          </cell>
          <cell r="O1665" t="str">
            <v>YPS/N8522UV/BUDI</v>
          </cell>
          <cell r="P1665" t="str">
            <v>PT. LIVIA MANDIRI SEJATI</v>
          </cell>
          <cell r="Q1665" t="str">
            <v>PT. LIVIA MANDIRI SEJATI</v>
          </cell>
          <cell r="R1665" t="str">
            <v>EMPTY BOTTLE AQUA 5 GALLON</v>
          </cell>
          <cell r="S1665" t="str">
            <v>8276895377</v>
          </cell>
        </row>
        <row r="1666">
          <cell r="L1666">
            <v>5042327877</v>
          </cell>
          <cell r="M1666" t="str">
            <v>10169933</v>
          </cell>
          <cell r="N1666" t="str">
            <v>S21110406312/T110746D/EL/2/07</v>
          </cell>
          <cell r="O1666" t="str">
            <v>YPS/L9358UZ/MAT ALI</v>
          </cell>
          <cell r="P1666" t="str">
            <v>PT. LIVIA MANDIRI SEJATI</v>
          </cell>
          <cell r="Q1666" t="str">
            <v>PT. LIVIA MANDIRI SEJATI</v>
          </cell>
          <cell r="R1666" t="str">
            <v>EMPTY BOTTLE AQUA 5 GALLON</v>
          </cell>
          <cell r="S1666" t="str">
            <v>8276895377</v>
          </cell>
        </row>
        <row r="1667">
          <cell r="L1667">
            <v>5042339311</v>
          </cell>
          <cell r="M1667" t="str">
            <v>10169933</v>
          </cell>
          <cell r="N1667" t="str">
            <v>S21110406300/T110855D/BK/1/08</v>
          </cell>
          <cell r="O1667" t="str">
            <v>YPS/L8813UT/DJAMALI</v>
          </cell>
          <cell r="P1667" t="str">
            <v>PT. LIVIA MANDIRI SEJATI</v>
          </cell>
          <cell r="Q1667" t="str">
            <v>PT. LIVIA MANDIRI SEJATI</v>
          </cell>
          <cell r="R1667" t="str">
            <v>EMPTY BOTTLE AQUA 5 GALLON</v>
          </cell>
          <cell r="S1667" t="str">
            <v>8276895377</v>
          </cell>
        </row>
        <row r="1668">
          <cell r="L1668">
            <v>5042319829</v>
          </cell>
          <cell r="M1668" t="str">
            <v>10169933</v>
          </cell>
          <cell r="N1668" t="str">
            <v>S21102803704/T1106127D/AS/2/06</v>
          </cell>
          <cell r="O1668" t="str">
            <v>YPS/N8507UV/DJAMALI</v>
          </cell>
          <cell r="P1668" t="str">
            <v>PT. LIVIA MANDIRI SEJATI</v>
          </cell>
          <cell r="Q1668" t="str">
            <v>PT. LIVIA MANDIRI SEJATI</v>
          </cell>
          <cell r="R1668" t="str">
            <v>EMPTY BOTTLE AQUA 5 GALLON</v>
          </cell>
          <cell r="S1668" t="str">
            <v>8276895377</v>
          </cell>
        </row>
        <row r="1669">
          <cell r="L1669">
            <v>5042321223</v>
          </cell>
          <cell r="M1669" t="str">
            <v>10169933</v>
          </cell>
          <cell r="N1669" t="str">
            <v>S21102803709/T1106114C/AS/2/06</v>
          </cell>
          <cell r="O1669" t="str">
            <v>YPS/L9305UQ/ARIF</v>
          </cell>
          <cell r="P1669" t="str">
            <v>PT. LIVIA MANDIRI SEJATI</v>
          </cell>
          <cell r="Q1669" t="str">
            <v>PT. LIVIA MANDIRI SEJATI</v>
          </cell>
          <cell r="R1669" t="str">
            <v>EMPTY BOTTLE AQUA 5 GALLON</v>
          </cell>
          <cell r="S1669" t="str">
            <v>8276895377</v>
          </cell>
        </row>
        <row r="1670">
          <cell r="L1670">
            <v>5042321223</v>
          </cell>
          <cell r="M1670" t="str">
            <v>74559</v>
          </cell>
          <cell r="N1670" t="str">
            <v>S21102803709/T1106114C/AS/2/06</v>
          </cell>
          <cell r="O1670" t="str">
            <v>YPS/L9305UQ/ARIF</v>
          </cell>
          <cell r="P1670" t="str">
            <v>PT. LIVIA MANDIRI SEJATI</v>
          </cell>
          <cell r="Q1670" t="str">
            <v>PT. LIVIA MANDIRI SEJATI</v>
          </cell>
          <cell r="R1670" t="str">
            <v>5 GALLON AQUA LOCAL</v>
          </cell>
          <cell r="S1670" t="str">
            <v>8276895377</v>
          </cell>
        </row>
        <row r="1671">
          <cell r="L1671">
            <v>5042321223</v>
          </cell>
          <cell r="M1671" t="str">
            <v>10169933</v>
          </cell>
          <cell r="N1671" t="str">
            <v>S21102803709/T1106114C/AS/2/06</v>
          </cell>
          <cell r="O1671" t="str">
            <v>YPS/L9305UQ/ARIF</v>
          </cell>
          <cell r="P1671" t="str">
            <v>PT. LIVIA MANDIRI SEJATI</v>
          </cell>
          <cell r="Q1671" t="str">
            <v>PT. LIVIA MANDIRI SEJATI</v>
          </cell>
          <cell r="R1671" t="str">
            <v>EMPTY BOTTLE AQUA 5 GALLON</v>
          </cell>
          <cell r="S1671" t="str">
            <v>8276895377</v>
          </cell>
        </row>
        <row r="1672">
          <cell r="L1672">
            <v>5042322019</v>
          </cell>
          <cell r="M1672" t="str">
            <v>10169933</v>
          </cell>
          <cell r="N1672" t="str">
            <v>S21102803691/T1106145B/PY/2/06</v>
          </cell>
          <cell r="O1672" t="str">
            <v>YPS/N8274UV/BAKHIN</v>
          </cell>
          <cell r="P1672" t="str">
            <v>PT. LIVIA MANDIRI SEJATI</v>
          </cell>
          <cell r="Q1672" t="str">
            <v>PT. LIVIA MANDIRI SEJATI</v>
          </cell>
          <cell r="R1672" t="str">
            <v>EMPTY BOTTLE AQUA 5 GALLON</v>
          </cell>
          <cell r="S1672" t="str">
            <v>8276895377</v>
          </cell>
        </row>
        <row r="1673">
          <cell r="L1673">
            <v>5042327885</v>
          </cell>
          <cell r="M1673" t="str">
            <v>10169933</v>
          </cell>
          <cell r="N1673" t="str">
            <v>S21110406314/T110740D/AS/1/07</v>
          </cell>
          <cell r="O1673" t="str">
            <v>YPS/N9374WE/AGUS D</v>
          </cell>
          <cell r="P1673" t="str">
            <v>PT. LIVIA MANDIRI SEJATI</v>
          </cell>
          <cell r="Q1673" t="str">
            <v>PT. LIVIA MANDIRI SEJATI</v>
          </cell>
          <cell r="R1673" t="str">
            <v>EMPTY BOTTLE AQUA 5 GALLON</v>
          </cell>
          <cell r="S1673" t="str">
            <v>8276895377</v>
          </cell>
        </row>
        <row r="1674">
          <cell r="L1674">
            <v>5042323705</v>
          </cell>
          <cell r="M1674" t="str">
            <v>10169933</v>
          </cell>
          <cell r="N1674" t="str">
            <v>S21102903682/T1106132A/EF/2/06</v>
          </cell>
          <cell r="O1674" t="str">
            <v>YPS/N7985UQ/BAMBANG</v>
          </cell>
          <cell r="P1674" t="str">
            <v>PT. LIVIA MANDIRI SEJATI</v>
          </cell>
          <cell r="Q1674" t="str">
            <v>PT. LIVIA MANDIRI SEJATI</v>
          </cell>
          <cell r="R1674" t="str">
            <v>EMPTY BOTTLE AQUA 5 GALLON</v>
          </cell>
          <cell r="S1674" t="str">
            <v>8276895377</v>
          </cell>
        </row>
        <row r="1675">
          <cell r="L1675">
            <v>5042340399</v>
          </cell>
          <cell r="M1675" t="str">
            <v>10169933</v>
          </cell>
          <cell r="N1675" t="str">
            <v>S21110404150/T110845B/BK/1/08</v>
          </cell>
          <cell r="O1675" t="str">
            <v>YPS/N9958UR/SUGENG</v>
          </cell>
          <cell r="P1675" t="str">
            <v>PT. LIVIA MANDIRI SEJATI</v>
          </cell>
          <cell r="Q1675" t="str">
            <v>PT. LIVIA MANDIRI SEJATI</v>
          </cell>
          <cell r="R1675" t="str">
            <v>EMPTY BOTTLE AQUA 5 GALLON</v>
          </cell>
          <cell r="S1675" t="str">
            <v>8276895377</v>
          </cell>
        </row>
        <row r="1676">
          <cell r="L1676">
            <v>5042340399</v>
          </cell>
          <cell r="M1676" t="str">
            <v>74559</v>
          </cell>
          <cell r="N1676" t="str">
            <v>S21110404150/T110845B/BK/1/08</v>
          </cell>
          <cell r="O1676" t="str">
            <v>YPS/N9958UR/SUGENG</v>
          </cell>
          <cell r="P1676" t="str">
            <v>PT. LIVIA MANDIRI SEJATI</v>
          </cell>
          <cell r="Q1676" t="str">
            <v>PT. LIVIA MANDIRI SEJATI</v>
          </cell>
          <cell r="R1676" t="str">
            <v>5 GALLON AQUA LOCAL</v>
          </cell>
          <cell r="S1676" t="str">
            <v>8276895377</v>
          </cell>
        </row>
        <row r="1677">
          <cell r="L1677">
            <v>5042340399</v>
          </cell>
          <cell r="M1677" t="str">
            <v>10169933</v>
          </cell>
          <cell r="N1677" t="str">
            <v>S21110404150/T110845B/BK/1/08</v>
          </cell>
          <cell r="O1677" t="str">
            <v>YPS/N9958UR/SUGENG</v>
          </cell>
          <cell r="P1677" t="str">
            <v>PT. LIVIA MANDIRI SEJATI</v>
          </cell>
          <cell r="Q1677" t="str">
            <v>PT. LIVIA MANDIRI SEJATI</v>
          </cell>
          <cell r="R1677" t="str">
            <v>EMPTY BOTTLE AQUA 5 GALLON</v>
          </cell>
          <cell r="S1677" t="str">
            <v>8276895377</v>
          </cell>
        </row>
        <row r="1678">
          <cell r="L1678">
            <v>5042329824</v>
          </cell>
          <cell r="M1678" t="str">
            <v>10169933</v>
          </cell>
          <cell r="N1678" t="str">
            <v>S21110404169/T110744D/AS/1/07</v>
          </cell>
          <cell r="O1678" t="str">
            <v>YPS/N8507UV/ARIF</v>
          </cell>
          <cell r="P1678" t="str">
            <v>PT. LIVIA MANDIRI SEJATI</v>
          </cell>
          <cell r="Q1678" t="str">
            <v>PT. LIVIA MANDIRI SEJATI</v>
          </cell>
          <cell r="R1678" t="str">
            <v>EMPTY BOTTLE AQUA 5 GALLON</v>
          </cell>
          <cell r="S1678" t="str">
            <v>8276895377</v>
          </cell>
        </row>
        <row r="1679">
          <cell r="L1679">
            <v>5042331765</v>
          </cell>
          <cell r="M1679" t="str">
            <v>10169933</v>
          </cell>
          <cell r="N1679" t="str">
            <v>S21110406310/T110745D/AS/1/07</v>
          </cell>
          <cell r="O1679" t="str">
            <v>YPS/L9051UX/RAHMAN</v>
          </cell>
          <cell r="P1679" t="str">
            <v>PT. LIVIA MANDIRI SEJATI</v>
          </cell>
          <cell r="Q1679" t="str">
            <v>PT. LIVIA MANDIRI SEJATI</v>
          </cell>
          <cell r="R1679" t="str">
            <v>EMPTY BOTTLE AQUA 5 GALLON</v>
          </cell>
          <cell r="S1679" t="str">
            <v>8276895377</v>
          </cell>
        </row>
        <row r="1680">
          <cell r="L1680">
            <v>5042333160</v>
          </cell>
          <cell r="M1680" t="str">
            <v>10169933</v>
          </cell>
          <cell r="N1680" t="str">
            <v>S21110404165/T110749D/EL/2/07</v>
          </cell>
          <cell r="O1680" t="str">
            <v>YPS/L9357UZ/ACHMAD</v>
          </cell>
          <cell r="P1680" t="str">
            <v>PT. LIVIA MANDIRI SEJATI</v>
          </cell>
          <cell r="Q1680" t="str">
            <v>PT. LIVIA MANDIRI SEJATI</v>
          </cell>
          <cell r="R1680" t="str">
            <v>EMPTY BOTTLE AQUA 5 GALLON</v>
          </cell>
          <cell r="S1680" t="str">
            <v>8276895377</v>
          </cell>
        </row>
        <row r="1681">
          <cell r="L1681">
            <v>5042341700</v>
          </cell>
          <cell r="M1681" t="str">
            <v>10169933</v>
          </cell>
          <cell r="N1681" t="str">
            <v>S21110406291/T110862D/BK/1/08</v>
          </cell>
          <cell r="O1681" t="str">
            <v>YPS/N8548UV/GATOT</v>
          </cell>
          <cell r="P1681" t="str">
            <v>PT. LIVIA MANDIRI SEJATI</v>
          </cell>
          <cell r="Q1681" t="str">
            <v>PT. LIVIA MANDIRI SEJATI</v>
          </cell>
          <cell r="R1681" t="str">
            <v>EMPTY BOTTLE AQUA 5 GALLON</v>
          </cell>
          <cell r="S1681" t="str">
            <v>8276895377</v>
          </cell>
        </row>
        <row r="1682">
          <cell r="L1682">
            <v>5042330552</v>
          </cell>
          <cell r="M1682" t="str">
            <v>10169933</v>
          </cell>
          <cell r="N1682" t="str">
            <v>S21110404163/T110760D/EL/2/07</v>
          </cell>
          <cell r="O1682" t="str">
            <v>YPS/N8527UV/MUHAMAD</v>
          </cell>
          <cell r="P1682" t="str">
            <v>PT. LIVIA MANDIRI SEJATI</v>
          </cell>
          <cell r="Q1682" t="str">
            <v>PT. LIVIA MANDIRI SEJATI</v>
          </cell>
          <cell r="R1682" t="str">
            <v>EMPTY BOTTLE AQUA 5 GALLON</v>
          </cell>
          <cell r="S1682" t="str">
            <v>8276895377</v>
          </cell>
        </row>
        <row r="1683">
          <cell r="L1683">
            <v>5042331031</v>
          </cell>
          <cell r="M1683" t="str">
            <v>10169933</v>
          </cell>
          <cell r="N1683" t="str">
            <v>S21110406306/T110762D/EL/2/07</v>
          </cell>
          <cell r="O1683" t="str">
            <v>YPS/N9374WE/SAKUT</v>
          </cell>
          <cell r="P1683" t="str">
            <v>PT. LIVIA MANDIRI SEJATI</v>
          </cell>
          <cell r="Q1683" t="str">
            <v>PT. LIVIA MANDIRI SEJATI</v>
          </cell>
          <cell r="R1683" t="str">
            <v>EMPTY BOTTLE AQUA 5 GALLON</v>
          </cell>
          <cell r="S1683" t="str">
            <v>8276895377</v>
          </cell>
        </row>
        <row r="1684">
          <cell r="L1684">
            <v>5042348332</v>
          </cell>
          <cell r="M1684" t="str">
            <v>10169933</v>
          </cell>
          <cell r="N1684" t="str">
            <v>S21110406296/T110834A/BK/1/08</v>
          </cell>
          <cell r="O1684" t="str">
            <v>YPS/P8027UR/WARDOYO</v>
          </cell>
          <cell r="P1684" t="str">
            <v>PT. LIVIA MANDIRI SEJATI</v>
          </cell>
          <cell r="Q1684" t="str">
            <v>PT. LIVIA MANDIRI SEJATI</v>
          </cell>
          <cell r="R1684" t="str">
            <v>EMPTY BOTTLE AQUA 5 GALLON</v>
          </cell>
          <cell r="S1684" t="str">
            <v>8276895377</v>
          </cell>
        </row>
        <row r="1685">
          <cell r="L1685">
            <v>5042346468</v>
          </cell>
          <cell r="M1685" t="str">
            <v>10169933</v>
          </cell>
          <cell r="N1685" t="str">
            <v>S21110404148/T1108117D/PY/2/08</v>
          </cell>
          <cell r="O1685" t="str">
            <v>YPS/L8177UT/AGUS S</v>
          </cell>
          <cell r="P1685" t="str">
            <v>PT. LIVIA MANDIRI SEJATI</v>
          </cell>
          <cell r="Q1685" t="str">
            <v>PT. LIVIA MANDIRI SEJATI</v>
          </cell>
          <cell r="R1685" t="str">
            <v>EMPTY BOTTLE AQUA 5 GALLON</v>
          </cell>
          <cell r="S1685" t="str">
            <v>8276895377</v>
          </cell>
        </row>
        <row r="1686">
          <cell r="L1686">
            <v>5042338823</v>
          </cell>
          <cell r="M1686" t="str">
            <v>10169933</v>
          </cell>
          <cell r="N1686" t="str">
            <v>S21110404160/T110850C/BK/1/08</v>
          </cell>
          <cell r="O1686" t="str">
            <v>YPS/N7906UQ/MASKUR</v>
          </cell>
          <cell r="P1686" t="str">
            <v>PT. LIVIA MANDIRI SEJATI</v>
          </cell>
          <cell r="Q1686" t="str">
            <v>PT. LIVIA MANDIRI SEJATI</v>
          </cell>
          <cell r="R1686" t="str">
            <v>EMPTY BOTTLE AQUA 5 GALLON</v>
          </cell>
          <cell r="S1686" t="str">
            <v>8276895377</v>
          </cell>
        </row>
        <row r="1687">
          <cell r="L1687">
            <v>5042338823</v>
          </cell>
          <cell r="M1687" t="str">
            <v>74559</v>
          </cell>
          <cell r="N1687" t="str">
            <v>S21110404160/T110850C/BK/1/08</v>
          </cell>
          <cell r="O1687" t="str">
            <v>YPS/N7906UQ/MASKUR</v>
          </cell>
          <cell r="P1687" t="str">
            <v>PT. LIVIA MANDIRI SEJATI</v>
          </cell>
          <cell r="Q1687" t="str">
            <v>PT. LIVIA MANDIRI SEJATI</v>
          </cell>
          <cell r="R1687" t="str">
            <v>5 GALLON AQUA LOCAL</v>
          </cell>
          <cell r="S1687" t="str">
            <v>8276895377</v>
          </cell>
        </row>
        <row r="1688">
          <cell r="L1688">
            <v>5042338823</v>
          </cell>
          <cell r="M1688" t="str">
            <v>10169933</v>
          </cell>
          <cell r="N1688" t="str">
            <v>S21110404160/T110850C/BK/1/08</v>
          </cell>
          <cell r="O1688" t="str">
            <v>YPS/N7906UQ/MASKUR</v>
          </cell>
          <cell r="P1688" t="str">
            <v>PT. LIVIA MANDIRI SEJATI</v>
          </cell>
          <cell r="Q1688" t="str">
            <v>PT. LIVIA MANDIRI SEJATI</v>
          </cell>
          <cell r="R1688" t="str">
            <v>EMPTY BOTTLE AQUA 5 GALLON</v>
          </cell>
          <cell r="S1688" t="str">
            <v>8276895377</v>
          </cell>
        </row>
        <row r="1689">
          <cell r="L1689">
            <v>5042348099</v>
          </cell>
          <cell r="M1689" t="str">
            <v>10169933</v>
          </cell>
          <cell r="N1689" t="str">
            <v>S21110406293/T110847B/BK/1/08</v>
          </cell>
          <cell r="O1689" t="str">
            <v>YPS/N9079UQ/AMIN</v>
          </cell>
          <cell r="P1689" t="str">
            <v>PT. LIVIA MANDIRI SEJATI</v>
          </cell>
          <cell r="Q1689" t="str">
            <v>PT. LIVIA MANDIRI SEJATI</v>
          </cell>
          <cell r="R1689" t="str">
            <v>EMPTY BOTTLE AQUA 5 GALLON</v>
          </cell>
          <cell r="S1689" t="str">
            <v>8276895377</v>
          </cell>
        </row>
        <row r="1690">
          <cell r="L1690">
            <v>5042348099</v>
          </cell>
          <cell r="M1690" t="str">
            <v>74559</v>
          </cell>
          <cell r="N1690" t="str">
            <v>S21110406293/T110847B/BK/1/08</v>
          </cell>
          <cell r="O1690" t="str">
            <v>YPS/N9079UQ/AMIN</v>
          </cell>
          <cell r="P1690" t="str">
            <v>PT. LIVIA MANDIRI SEJATI</v>
          </cell>
          <cell r="Q1690" t="str">
            <v>PT. LIVIA MANDIRI SEJATI</v>
          </cell>
          <cell r="R1690" t="str">
            <v>5 GALLON AQUA LOCAL</v>
          </cell>
          <cell r="S1690" t="str">
            <v>8276895377</v>
          </cell>
        </row>
        <row r="1691">
          <cell r="L1691">
            <v>5042348099</v>
          </cell>
          <cell r="M1691" t="str">
            <v>10169933</v>
          </cell>
          <cell r="N1691" t="str">
            <v>S21110406293/T110847B/BK/1/08</v>
          </cell>
          <cell r="O1691" t="str">
            <v>YPS/N9079UQ/AMIN</v>
          </cell>
          <cell r="P1691" t="str">
            <v>PT. LIVIA MANDIRI SEJATI</v>
          </cell>
          <cell r="Q1691" t="str">
            <v>PT. LIVIA MANDIRI SEJATI</v>
          </cell>
          <cell r="R1691" t="str">
            <v>EMPTY BOTTLE AQUA 5 GALLON</v>
          </cell>
          <cell r="S1691" t="str">
            <v>8276895377</v>
          </cell>
        </row>
        <row r="1692">
          <cell r="L1692">
            <v>5042346459</v>
          </cell>
          <cell r="M1692" t="str">
            <v>10169933</v>
          </cell>
          <cell r="N1692" t="str">
            <v>S21110406295/T1108103D/PY/2/08</v>
          </cell>
          <cell r="O1692" t="str">
            <v>YPS/L9358UZ/MAT ALI</v>
          </cell>
          <cell r="P1692" t="str">
            <v>PT. LIVIA MANDIRI SEJATI</v>
          </cell>
          <cell r="Q1692" t="str">
            <v>PT. LIVIA MANDIRI SEJATI</v>
          </cell>
          <cell r="R1692" t="str">
            <v>EMPTY BOTTLE AQUA 5 GALLON</v>
          </cell>
          <cell r="S1692" t="str">
            <v>8276895377</v>
          </cell>
        </row>
        <row r="1693">
          <cell r="L1693">
            <v>5042346459</v>
          </cell>
          <cell r="M1693" t="str">
            <v>74559</v>
          </cell>
          <cell r="N1693" t="str">
            <v>S21110406295/T1108103D/PY/2/08</v>
          </cell>
          <cell r="O1693" t="str">
            <v>YPS/L9358UZ/MAT ALI</v>
          </cell>
          <cell r="P1693" t="str">
            <v>PT. LIVIA MANDIRI SEJATI</v>
          </cell>
          <cell r="Q1693" t="str">
            <v>PT. LIVIA MANDIRI SEJATI</v>
          </cell>
          <cell r="R1693" t="str">
            <v>5 GALLON AQUA LOCAL</v>
          </cell>
          <cell r="S1693" t="str">
            <v>8276895377</v>
          </cell>
        </row>
        <row r="1694">
          <cell r="L1694">
            <v>5042346459</v>
          </cell>
          <cell r="M1694" t="str">
            <v>10169933</v>
          </cell>
          <cell r="N1694" t="str">
            <v>S21110406295/T1108103D/PY/2/08</v>
          </cell>
          <cell r="O1694" t="str">
            <v>YPS/L9358UZ/MAT ALI</v>
          </cell>
          <cell r="P1694" t="str">
            <v>PT. LIVIA MANDIRI SEJATI</v>
          </cell>
          <cell r="Q1694" t="str">
            <v>PT. LIVIA MANDIRI SEJATI</v>
          </cell>
          <cell r="R1694" t="str">
            <v>EMPTY BOTTLE AQUA 5 GALLON</v>
          </cell>
          <cell r="S1694" t="str">
            <v>8276895377</v>
          </cell>
        </row>
        <row r="1695">
          <cell r="L1695">
            <v>5042347697</v>
          </cell>
          <cell r="M1695" t="str">
            <v>10169933</v>
          </cell>
          <cell r="N1695" t="str">
            <v>S21110406299/TS110830A/BK/1/08</v>
          </cell>
          <cell r="O1695" t="str">
            <v>YPS/L9428UZ/HADI S</v>
          </cell>
          <cell r="P1695" t="str">
            <v>PT. LIVIA MANDIRI SEJATI</v>
          </cell>
          <cell r="Q1695" t="str">
            <v>PT. LIVIA MANDIRI SEJATI</v>
          </cell>
          <cell r="R1695" t="str">
            <v>EMPTY BOTTLE AQUA 5 GALLON</v>
          </cell>
          <cell r="S1695" t="str">
            <v>8276895377</v>
          </cell>
        </row>
        <row r="1696">
          <cell r="L1696">
            <v>5042347697</v>
          </cell>
          <cell r="M1696" t="str">
            <v>74559</v>
          </cell>
          <cell r="N1696" t="str">
            <v>S21110406299/TS110830A/BK/1/08</v>
          </cell>
          <cell r="O1696" t="str">
            <v>YPS/L9428UZ/HADI S</v>
          </cell>
          <cell r="P1696" t="str">
            <v>PT. LIVIA MANDIRI SEJATI</v>
          </cell>
          <cell r="Q1696" t="str">
            <v>PT. LIVIA MANDIRI SEJATI</v>
          </cell>
          <cell r="R1696" t="str">
            <v>5 GALLON AQUA LOCAL</v>
          </cell>
          <cell r="S1696" t="str">
            <v>8276895377</v>
          </cell>
        </row>
        <row r="1697">
          <cell r="L1697">
            <v>5042347697</v>
          </cell>
          <cell r="M1697" t="str">
            <v>10169933</v>
          </cell>
          <cell r="N1697" t="str">
            <v>S21110406299/TS110830A/BK/1/08</v>
          </cell>
          <cell r="O1697" t="str">
            <v>YPS/L9428UZ/HADI S</v>
          </cell>
          <cell r="P1697" t="str">
            <v>PT. LIVIA MANDIRI SEJATI</v>
          </cell>
          <cell r="Q1697" t="str">
            <v>PT. LIVIA MANDIRI SEJATI</v>
          </cell>
          <cell r="R1697" t="str">
            <v>EMPTY BOTTLE AQUA 5 GALLON</v>
          </cell>
          <cell r="S1697" t="str">
            <v>8276895377</v>
          </cell>
        </row>
        <row r="1698">
          <cell r="L1698">
            <v>5042270389</v>
          </cell>
          <cell r="M1698" t="str">
            <v>10169749</v>
          </cell>
          <cell r="N1698" t="str">
            <v>5042270389</v>
          </cell>
          <cell r="O1698" t="str">
            <v>YPS/N8608UV/KHOFIF</v>
          </cell>
          <cell r="P1698" t="str">
            <v>PT. LIVIA MANDIRI SEJATI</v>
          </cell>
          <cell r="Q1698" t="str">
            <v>PT. LIVIA MANDIRI SEJATI</v>
          </cell>
          <cell r="R1698" t="str">
            <v>PALLET RENT DOUBLE FACE</v>
          </cell>
          <cell r="S1698" t="str">
            <v>8276895378</v>
          </cell>
        </row>
        <row r="1699">
          <cell r="L1699">
            <v>5042312669</v>
          </cell>
          <cell r="M1699" t="str">
            <v>10169749</v>
          </cell>
          <cell r="N1699" t="str">
            <v>H/R.152946</v>
          </cell>
          <cell r="O1699" t="str">
            <v>YPS/N8601UV/MAHFUD</v>
          </cell>
          <cell r="P1699" t="str">
            <v>PT. LIVIA MANDIRI SEJATI</v>
          </cell>
          <cell r="Q1699" t="str">
            <v>PT. LIVIA MANDIRI SEJATI</v>
          </cell>
          <cell r="R1699" t="str">
            <v>PALLET RENT DOUBLE FACE</v>
          </cell>
          <cell r="S1699" t="str">
            <v>8276895378</v>
          </cell>
        </row>
        <row r="1700">
          <cell r="L1700">
            <v>5042270767</v>
          </cell>
          <cell r="M1700" t="str">
            <v>10169749</v>
          </cell>
          <cell r="N1700" t="str">
            <v>5042270767</v>
          </cell>
          <cell r="O1700" t="str">
            <v>YPS/N8551UV/HERI</v>
          </cell>
          <cell r="P1700" t="str">
            <v>PT. LIVIA MANDIRI SEJATI</v>
          </cell>
          <cell r="Q1700" t="str">
            <v>PT. LIVIA MANDIRI SEJATI</v>
          </cell>
          <cell r="R1700" t="str">
            <v>PALLET RENT DOUBLE FACE</v>
          </cell>
          <cell r="S1700" t="str">
            <v>8276895378</v>
          </cell>
        </row>
        <row r="1701">
          <cell r="L1701">
            <v>5042308057</v>
          </cell>
          <cell r="M1701" t="str">
            <v>10169749</v>
          </cell>
          <cell r="N1701" t="str">
            <v>PAPAN TIDAK LENGKAP</v>
          </cell>
          <cell r="O1701" t="str">
            <v>YPS/N9932UW/ROHMAN</v>
          </cell>
          <cell r="P1701" t="str">
            <v>PT. LIVIA MANDIRI SEJATI</v>
          </cell>
          <cell r="Q1701" t="str">
            <v>PT. LIVIA MANDIRI SEJATI</v>
          </cell>
          <cell r="R1701" t="str">
            <v>PALLET RENT DOUBLE FACE</v>
          </cell>
          <cell r="S1701" t="str">
            <v>8276895378</v>
          </cell>
        </row>
        <row r="1702">
          <cell r="L1702">
            <v>6008108465</v>
          </cell>
          <cell r="M1702" t="str">
            <v>10169749</v>
          </cell>
          <cell r="N1702" t="str">
            <v>R.148609</v>
          </cell>
          <cell r="O1702" t="str">
            <v>YPS/L9693US/IRKHAM</v>
          </cell>
          <cell r="P1702" t="str">
            <v>UD. PUTERA SEJATI</v>
          </cell>
          <cell r="Q1702" t="str">
            <v>UD. PUTERA SEJATI</v>
          </cell>
          <cell r="R1702" t="str">
            <v>PALLET RENT DOUBLE FACE</v>
          </cell>
          <cell r="S1702" t="str">
            <v>2050350311</v>
          </cell>
        </row>
        <row r="1703">
          <cell r="L1703">
            <v>6008142206</v>
          </cell>
          <cell r="M1703" t="str">
            <v>10169749</v>
          </cell>
          <cell r="N1703" t="str">
            <v>R.147441</v>
          </cell>
          <cell r="O1703" t="str">
            <v>YPS/L9693US/IRKHAM</v>
          </cell>
          <cell r="P1703" t="str">
            <v>UD. PUTERA SEJATI</v>
          </cell>
          <cell r="Q1703" t="str">
            <v>UD. PUTERA SEJATI</v>
          </cell>
          <cell r="R1703" t="str">
            <v>PALLET RENT DOUBLE FACE</v>
          </cell>
          <cell r="S1703" t="str">
            <v>2050350311</v>
          </cell>
        </row>
        <row r="1704">
          <cell r="L1704">
            <v>6008137484</v>
          </cell>
          <cell r="M1704" t="str">
            <v>10169749</v>
          </cell>
          <cell r="N1704" t="str">
            <v>R.148775</v>
          </cell>
          <cell r="O1704" t="str">
            <v>YPS/N9958UW/KUS H</v>
          </cell>
          <cell r="P1704" t="str">
            <v>UD. PUTERA SEJATI</v>
          </cell>
          <cell r="Q1704" t="str">
            <v>UD. PUTERA SEJATI</v>
          </cell>
          <cell r="R1704" t="str">
            <v>PALLET RENT DOUBLE FACE</v>
          </cell>
          <cell r="S1704" t="str">
            <v>2050350311</v>
          </cell>
        </row>
        <row r="1705">
          <cell r="L1705">
            <v>6008134546</v>
          </cell>
          <cell r="M1705" t="str">
            <v>10169749</v>
          </cell>
          <cell r="N1705" t="str">
            <v>R148797</v>
          </cell>
          <cell r="O1705" t="str">
            <v>YPS/L8211UT/ZEMY</v>
          </cell>
          <cell r="P1705" t="str">
            <v>UD. PUTERA SEJATI</v>
          </cell>
          <cell r="Q1705" t="str">
            <v>UD. PUTERA SEJATI</v>
          </cell>
          <cell r="R1705" t="str">
            <v>PALLET RENT DOUBLE FACE</v>
          </cell>
          <cell r="S1705" t="str">
            <v>2050350311</v>
          </cell>
        </row>
        <row r="1706">
          <cell r="L1706">
            <v>6008118337</v>
          </cell>
          <cell r="M1706" t="str">
            <v>10169749</v>
          </cell>
          <cell r="N1706" t="str">
            <v>R.147416</v>
          </cell>
          <cell r="O1706" t="str">
            <v>YPS/L9361UZ/YOYOK</v>
          </cell>
          <cell r="P1706" t="str">
            <v>UD. PUTERA SEJATI</v>
          </cell>
          <cell r="Q1706" t="str">
            <v>UD. PUTERA SEJATI</v>
          </cell>
          <cell r="R1706" t="str">
            <v>PALLET RENT DOUBLE FACE</v>
          </cell>
          <cell r="S1706" t="str">
            <v>2050350311</v>
          </cell>
        </row>
        <row r="1707">
          <cell r="L1707">
            <v>6008135179</v>
          </cell>
          <cell r="M1707" t="str">
            <v>10169749</v>
          </cell>
          <cell r="N1707" t="str">
            <v>R.148775</v>
          </cell>
          <cell r="O1707" t="str">
            <v>YPS/N8599UV/SARBINI</v>
          </cell>
          <cell r="P1707" t="str">
            <v>UD. PUTERA SEJATI</v>
          </cell>
          <cell r="Q1707" t="str">
            <v>UD. PUTERA SEJATI</v>
          </cell>
          <cell r="R1707" t="str">
            <v>PALLET RENT DOUBLE FACE</v>
          </cell>
          <cell r="S1707" t="str">
            <v>2050350311</v>
          </cell>
        </row>
        <row r="1708">
          <cell r="L1708">
            <v>6008142563</v>
          </cell>
          <cell r="M1708" t="str">
            <v>10169749</v>
          </cell>
          <cell r="N1708" t="str">
            <v>R.148604</v>
          </cell>
          <cell r="O1708" t="str">
            <v>YPS/N8607UV/MUSTOFA</v>
          </cell>
          <cell r="P1708" t="str">
            <v>UD. PUTERA SEJATI</v>
          </cell>
          <cell r="Q1708" t="str">
            <v>UD. PUTERA SEJATI</v>
          </cell>
          <cell r="R1708" t="str">
            <v>PALLET RENT DOUBLE FACE</v>
          </cell>
          <cell r="S1708" t="str">
            <v>2050350311</v>
          </cell>
        </row>
        <row r="1709">
          <cell r="L1709">
            <v>6008136028</v>
          </cell>
          <cell r="M1709" t="str">
            <v>10169749</v>
          </cell>
          <cell r="N1709" t="str">
            <v>R.147426</v>
          </cell>
          <cell r="O1709" t="str">
            <v>YPS/N8203UW/M.ARIS</v>
          </cell>
          <cell r="P1709" t="str">
            <v>UD. PUTERA SEJATI</v>
          </cell>
          <cell r="Q1709" t="str">
            <v>UD. PUTERA SEJATI</v>
          </cell>
          <cell r="R1709" t="str">
            <v>PALLET RENT DOUBLE FACE</v>
          </cell>
          <cell r="S1709" t="str">
            <v>2050350311</v>
          </cell>
        </row>
        <row r="1710">
          <cell r="L1710">
            <v>6008135906</v>
          </cell>
          <cell r="M1710" t="str">
            <v>10169749</v>
          </cell>
          <cell r="N1710" t="str">
            <v>R.147402</v>
          </cell>
          <cell r="O1710" t="str">
            <v>YPS/N8654UW/ARIS</v>
          </cell>
          <cell r="P1710" t="str">
            <v>UD. PUTERA SEJATI</v>
          </cell>
          <cell r="Q1710" t="str">
            <v>UD. PUTERA SEJATI</v>
          </cell>
          <cell r="R1710" t="str">
            <v>PALLET RENT DOUBLE FACE</v>
          </cell>
          <cell r="S1710" t="str">
            <v>2050350311</v>
          </cell>
        </row>
        <row r="1711">
          <cell r="L1711">
            <v>6008134998</v>
          </cell>
          <cell r="M1711" t="str">
            <v>10169933</v>
          </cell>
          <cell r="N1711" t="str">
            <v>S21102903779/H110151A/HD/3/01</v>
          </cell>
          <cell r="O1711" t="str">
            <v>YPS/N9079UQ/AMIN</v>
          </cell>
          <cell r="P1711" t="str">
            <v>UD. PUTERA SEJATI</v>
          </cell>
          <cell r="Q1711" t="str">
            <v>UD. PUTERA SEJATI</v>
          </cell>
          <cell r="R1711" t="str">
            <v>EMPTY BOTTLE AQUA 5 GALLON</v>
          </cell>
          <cell r="S1711" t="str">
            <v>2050350311</v>
          </cell>
        </row>
        <row r="1712">
          <cell r="L1712">
            <v>6008134998</v>
          </cell>
          <cell r="M1712" t="str">
            <v>10169933</v>
          </cell>
          <cell r="N1712" t="str">
            <v>S21102903779/H110151A/HD/3/01</v>
          </cell>
          <cell r="O1712" t="str">
            <v>YPS/N9079UQ/AMIN</v>
          </cell>
          <cell r="P1712" t="str">
            <v>UD. PUTERA SEJATI</v>
          </cell>
          <cell r="Q1712" t="str">
            <v>UD. PUTERA SEJATI</v>
          </cell>
          <cell r="R1712" t="str">
            <v>EMPTY BOTTLE AQUA 5 GALLON</v>
          </cell>
          <cell r="S1712" t="str">
            <v>2050350311</v>
          </cell>
        </row>
        <row r="1713">
          <cell r="L1713">
            <v>6008134998</v>
          </cell>
          <cell r="M1713" t="str">
            <v>74559</v>
          </cell>
          <cell r="N1713" t="str">
            <v>S21102903779/H110151A/HD/3/01</v>
          </cell>
          <cell r="O1713" t="str">
            <v>YPS/N9079UQ/AMIN</v>
          </cell>
          <cell r="P1713" t="str">
            <v>UD. PUTERA SEJATI</v>
          </cell>
          <cell r="Q1713" t="str">
            <v>UD. PUTERA SEJATI</v>
          </cell>
          <cell r="R1713" t="str">
            <v>5 GALLON AQUA LOCAL</v>
          </cell>
          <cell r="S1713" t="str">
            <v>2050350311</v>
          </cell>
        </row>
        <row r="1714">
          <cell r="L1714">
            <v>6008140663</v>
          </cell>
          <cell r="M1714" t="str">
            <v>10169749</v>
          </cell>
          <cell r="N1714" t="str">
            <v>R.148602</v>
          </cell>
          <cell r="O1714" t="str">
            <v>YPS/L8211UT/ZEMY</v>
          </cell>
          <cell r="P1714" t="str">
            <v>UD. PUTERA SEJATI</v>
          </cell>
          <cell r="Q1714" t="str">
            <v>UD. PUTERA SEJATI</v>
          </cell>
          <cell r="R1714" t="str">
            <v>PALLET RENT DOUBLE FACE</v>
          </cell>
          <cell r="S1714" t="str">
            <v>2050350311</v>
          </cell>
        </row>
        <row r="1715">
          <cell r="L1715">
            <v>6008139247</v>
          </cell>
          <cell r="M1715" t="str">
            <v>10169749</v>
          </cell>
          <cell r="N1715" t="str">
            <v>R.147404</v>
          </cell>
          <cell r="O1715" t="str">
            <v>YPS/L9609UX/EDY S</v>
          </cell>
          <cell r="P1715" t="str">
            <v>UD. PUTERA SEJATI</v>
          </cell>
          <cell r="Q1715" t="str">
            <v>UD. PUTERA SEJATI</v>
          </cell>
          <cell r="R1715" t="str">
            <v>PALLET RENT DOUBLE FACE</v>
          </cell>
          <cell r="S1715" t="str">
            <v>2050350311</v>
          </cell>
        </row>
        <row r="1716">
          <cell r="L1716">
            <v>6008139920</v>
          </cell>
          <cell r="M1716" t="str">
            <v>10169749</v>
          </cell>
          <cell r="N1716" t="str">
            <v>R.147403</v>
          </cell>
          <cell r="O1716" t="str">
            <v>YPS/N8607UV/MUSTOFA</v>
          </cell>
          <cell r="P1716" t="str">
            <v>UD. PUTERA SEJATI</v>
          </cell>
          <cell r="Q1716" t="str">
            <v>UD. PUTERA SEJATI</v>
          </cell>
          <cell r="R1716" t="str">
            <v>PALLET RENT DOUBLE FACE</v>
          </cell>
          <cell r="S1716" t="str">
            <v>2050350311</v>
          </cell>
        </row>
        <row r="1717">
          <cell r="L1717">
            <v>6008140921</v>
          </cell>
          <cell r="M1717" t="str">
            <v>10169749</v>
          </cell>
          <cell r="N1717" t="str">
            <v>R.147408</v>
          </cell>
          <cell r="O1717" t="str">
            <v>YPS/N8612UW/DENY R</v>
          </cell>
          <cell r="P1717" t="str">
            <v>UD. PUTERA SEJATI</v>
          </cell>
          <cell r="Q1717" t="str">
            <v>UD. PUTERA SEJATI</v>
          </cell>
          <cell r="R1717" t="str">
            <v>PALLET RENT DOUBLE FACE</v>
          </cell>
          <cell r="S1717" t="str">
            <v>2050350311</v>
          </cell>
        </row>
        <row r="1718">
          <cell r="L1718">
            <v>6008153564</v>
          </cell>
          <cell r="M1718" t="str">
            <v>10169749</v>
          </cell>
          <cell r="N1718" t="str">
            <v>R.148672</v>
          </cell>
          <cell r="O1718" t="str">
            <v>YPS/N8088UV/SOLIKIN</v>
          </cell>
          <cell r="P1718" t="str">
            <v>UD. PUTERA SEJATI</v>
          </cell>
          <cell r="Q1718" t="str">
            <v>UD. PUTERA SEJATI</v>
          </cell>
          <cell r="R1718" t="str">
            <v>PALLET RENT DOUBLE FACE</v>
          </cell>
          <cell r="S1718" t="str">
            <v>2050350311</v>
          </cell>
        </row>
        <row r="1719">
          <cell r="L1719">
            <v>6008132184</v>
          </cell>
          <cell r="M1719" t="str">
            <v>10169749</v>
          </cell>
          <cell r="N1719" t="str">
            <v>R.147407</v>
          </cell>
          <cell r="O1719" t="str">
            <v>YPS/N8503UV/ZAINUL A</v>
          </cell>
          <cell r="P1719" t="str">
            <v>UD. PUTERA SEJATI</v>
          </cell>
          <cell r="Q1719" t="str">
            <v>UD. PUTERA SEJATI</v>
          </cell>
          <cell r="R1719" t="str">
            <v>PALLET RENT DOUBLE FACE</v>
          </cell>
          <cell r="S1719" t="str">
            <v>2050350311</v>
          </cell>
        </row>
        <row r="1720">
          <cell r="L1720">
            <v>6008137946</v>
          </cell>
          <cell r="M1720" t="str">
            <v>10169749</v>
          </cell>
          <cell r="N1720" t="str">
            <v>R.148778</v>
          </cell>
          <cell r="O1720" t="str">
            <v>YPS/L9693US/IRKHAM</v>
          </cell>
          <cell r="P1720" t="str">
            <v>UD. PUTERA SEJATI</v>
          </cell>
          <cell r="Q1720" t="str">
            <v>UD. PUTERA SEJATI</v>
          </cell>
          <cell r="R1720" t="str">
            <v>PALLET RENT DOUBLE FACE</v>
          </cell>
          <cell r="S1720" t="str">
            <v>2050350311</v>
          </cell>
        </row>
        <row r="1721">
          <cell r="L1721">
            <v>6008138843</v>
          </cell>
          <cell r="M1721" t="str">
            <v>10169749</v>
          </cell>
          <cell r="N1721" t="str">
            <v>R148784</v>
          </cell>
          <cell r="O1721" t="str">
            <v>YPS/N8603UV/B SLAMET</v>
          </cell>
          <cell r="P1721" t="str">
            <v>UD. PUTERA SEJATI</v>
          </cell>
          <cell r="Q1721" t="str">
            <v>UD. PUTERA SEJATI</v>
          </cell>
          <cell r="R1721" t="str">
            <v>PALLET RENT DOUBLE FACE</v>
          </cell>
          <cell r="S1721" t="str">
            <v>2050350311</v>
          </cell>
        </row>
        <row r="1722">
          <cell r="L1722">
            <v>6008142857</v>
          </cell>
          <cell r="M1722" t="str">
            <v>10169749</v>
          </cell>
          <cell r="N1722" t="str">
            <v>R.148610</v>
          </cell>
          <cell r="O1722" t="str">
            <v>YPS/N8653UW/KHOIRUL</v>
          </cell>
          <cell r="P1722" t="str">
            <v>UD. PUTERA SEJATI</v>
          </cell>
          <cell r="Q1722" t="str">
            <v>UD. PUTERA SEJATI</v>
          </cell>
          <cell r="R1722" t="str">
            <v>PALLET RENT DOUBLE FACE</v>
          </cell>
          <cell r="S1722" t="str">
            <v>2050350311</v>
          </cell>
        </row>
        <row r="1723">
          <cell r="L1723">
            <v>6008143162</v>
          </cell>
          <cell r="M1723" t="str">
            <v>10169749</v>
          </cell>
          <cell r="N1723" t="str">
            <v>R.148602</v>
          </cell>
          <cell r="O1723" t="str">
            <v>YPS/N8088UV/SOLIKIN</v>
          </cell>
          <cell r="P1723" t="str">
            <v>UD. PUTERA SEJATI</v>
          </cell>
          <cell r="Q1723" t="str">
            <v>UD. PUTERA SEJATI</v>
          </cell>
          <cell r="R1723" t="str">
            <v>PALLET RENT DOUBLE FACE</v>
          </cell>
          <cell r="S1723" t="str">
            <v>2050350311</v>
          </cell>
        </row>
        <row r="1724">
          <cell r="L1724">
            <v>6008137633</v>
          </cell>
          <cell r="M1724" t="str">
            <v>10169749</v>
          </cell>
          <cell r="N1724" t="str">
            <v>R.147437</v>
          </cell>
          <cell r="O1724" t="str">
            <v>YPS/L8147UC/TOHA</v>
          </cell>
          <cell r="P1724" t="str">
            <v>UD. PUTERA SEJATI</v>
          </cell>
          <cell r="Q1724" t="str">
            <v>UD. PUTERA SEJATI</v>
          </cell>
          <cell r="R1724" t="str">
            <v>PALLET RENT DOUBLE FACE</v>
          </cell>
          <cell r="S1724" t="str">
            <v>2050350311</v>
          </cell>
        </row>
        <row r="1725">
          <cell r="L1725">
            <v>6008155927</v>
          </cell>
          <cell r="M1725" t="str">
            <v>10169749</v>
          </cell>
          <cell r="N1725" t="str">
            <v>R.148956</v>
          </cell>
          <cell r="O1725" t="str">
            <v>YPS/L9359UZ/SULAIMAN</v>
          </cell>
          <cell r="P1725" t="str">
            <v>UD. PUTERA SEJATI</v>
          </cell>
          <cell r="Q1725" t="str">
            <v>UD. PUTERA SEJATI</v>
          </cell>
          <cell r="R1725" t="str">
            <v>PALLET RENT DOUBLE FACE</v>
          </cell>
          <cell r="S1725" t="str">
            <v>2050350311</v>
          </cell>
        </row>
        <row r="1726">
          <cell r="L1726">
            <v>6008138337</v>
          </cell>
          <cell r="M1726" t="str">
            <v>10169933</v>
          </cell>
          <cell r="N1726" t="str">
            <v>S21102903760/H1102195A/EL/3/02</v>
          </cell>
          <cell r="O1726" t="str">
            <v>YPS/N8508UV/SUKANDAR</v>
          </cell>
          <cell r="P1726" t="str">
            <v>UD. PUTERA SEJATI</v>
          </cell>
          <cell r="Q1726" t="str">
            <v>UD. PUTERA SEJATI</v>
          </cell>
          <cell r="R1726" t="str">
            <v>EMPTY BOTTLE AQUA 5 GALLON</v>
          </cell>
          <cell r="S1726" t="str">
            <v>2050350311</v>
          </cell>
        </row>
        <row r="1727">
          <cell r="L1727">
            <v>6008138337</v>
          </cell>
          <cell r="M1727" t="str">
            <v>10169933</v>
          </cell>
          <cell r="N1727" t="str">
            <v>S21102903760/H1102195A/EL/3/02</v>
          </cell>
          <cell r="O1727" t="str">
            <v>YPS/N8508UV/SUKANDAR</v>
          </cell>
          <cell r="P1727" t="str">
            <v>UD. PUTERA SEJATI</v>
          </cell>
          <cell r="Q1727" t="str">
            <v>UD. PUTERA SEJATI</v>
          </cell>
          <cell r="R1727" t="str">
            <v>EMPTY BOTTLE AQUA 5 GALLON</v>
          </cell>
          <cell r="S1727" t="str">
            <v>2050350311</v>
          </cell>
        </row>
        <row r="1728">
          <cell r="L1728">
            <v>6008138337</v>
          </cell>
          <cell r="M1728" t="str">
            <v>74559</v>
          </cell>
          <cell r="N1728" t="str">
            <v>S21102903760/H1102195A/EL/3/02</v>
          </cell>
          <cell r="O1728" t="str">
            <v>YPS/N8508UV/SUKANDAR</v>
          </cell>
          <cell r="P1728" t="str">
            <v>UD. PUTERA SEJATI</v>
          </cell>
          <cell r="Q1728" t="str">
            <v>UD. PUTERA SEJATI</v>
          </cell>
          <cell r="R1728" t="str">
            <v>5 GALLON AQUA LOCAL</v>
          </cell>
          <cell r="S1728" t="str">
            <v>2050350311</v>
          </cell>
        </row>
        <row r="1729">
          <cell r="L1729">
            <v>6008139372</v>
          </cell>
          <cell r="M1729" t="str">
            <v>10169749</v>
          </cell>
          <cell r="N1729" t="str">
            <v>R.147417</v>
          </cell>
          <cell r="O1729" t="str">
            <v>YPS/L9346UZ/ZAINUL A</v>
          </cell>
          <cell r="P1729" t="str">
            <v>UD. PUTERA SEJATI</v>
          </cell>
          <cell r="Q1729" t="str">
            <v>UD. PUTERA SEJATI</v>
          </cell>
          <cell r="R1729" t="str">
            <v>PALLET RENT DOUBLE FACE</v>
          </cell>
          <cell r="S1729" t="str">
            <v>2050350311</v>
          </cell>
        </row>
        <row r="1730">
          <cell r="L1730">
            <v>6008148088</v>
          </cell>
          <cell r="M1730" t="str">
            <v>10169749</v>
          </cell>
          <cell r="N1730" t="str">
            <v>R148561</v>
          </cell>
          <cell r="O1730" t="str">
            <v>YPS/N9965UV/FAIZIN</v>
          </cell>
          <cell r="P1730" t="str">
            <v>UD. PUTERA SEJATI</v>
          </cell>
          <cell r="Q1730" t="str">
            <v>UD. PUTERA SEJATI</v>
          </cell>
          <cell r="R1730" t="str">
            <v>PALLET RENT DOUBLE FACE</v>
          </cell>
          <cell r="S1730" t="str">
            <v>2050350311</v>
          </cell>
        </row>
        <row r="1731">
          <cell r="L1731">
            <v>6008152968</v>
          </cell>
          <cell r="M1731" t="str">
            <v>10169933</v>
          </cell>
          <cell r="N1731" t="str">
            <v>S21102803697/H1106195C/PY/3/06</v>
          </cell>
          <cell r="O1731" t="str">
            <v>YPS/N8543UV/NADIR</v>
          </cell>
          <cell r="P1731" t="str">
            <v>UD. PUTERA SEJATI</v>
          </cell>
          <cell r="Q1731" t="str">
            <v>UD. PUTERA SEJATI</v>
          </cell>
          <cell r="R1731" t="str">
            <v>EMPTY BOTTLE AQUA 5 GALLON</v>
          </cell>
          <cell r="S1731" t="str">
            <v>2050350311</v>
          </cell>
        </row>
        <row r="1732">
          <cell r="L1732">
            <v>6008152968</v>
          </cell>
          <cell r="M1732" t="str">
            <v>10169933</v>
          </cell>
          <cell r="N1732" t="str">
            <v>S21102803697/H1106195C/PY/3/06</v>
          </cell>
          <cell r="O1732" t="str">
            <v>YPS/N8543UV/NADIR</v>
          </cell>
          <cell r="P1732" t="str">
            <v>UD. PUTERA SEJATI</v>
          </cell>
          <cell r="Q1732" t="str">
            <v>UD. PUTERA SEJATI</v>
          </cell>
          <cell r="R1732" t="str">
            <v>EMPTY BOTTLE AQUA 5 GALLON</v>
          </cell>
          <cell r="S1732" t="str">
            <v>2050350311</v>
          </cell>
        </row>
        <row r="1733">
          <cell r="L1733">
            <v>6008152968</v>
          </cell>
          <cell r="M1733" t="str">
            <v>74559</v>
          </cell>
          <cell r="N1733" t="str">
            <v>S21102803697/H1106195C/PY/3/06</v>
          </cell>
          <cell r="O1733" t="str">
            <v>YPS/N8543UV/NADIR</v>
          </cell>
          <cell r="P1733" t="str">
            <v>UD. PUTERA SEJATI</v>
          </cell>
          <cell r="Q1733" t="str">
            <v>UD. PUTERA SEJATI</v>
          </cell>
          <cell r="R1733" t="str">
            <v>5 GALLON AQUA LOCAL</v>
          </cell>
          <cell r="S1733" t="str">
            <v>2050350311</v>
          </cell>
        </row>
        <row r="1734">
          <cell r="L1734">
            <v>6008144721</v>
          </cell>
          <cell r="M1734" t="str">
            <v>10169749</v>
          </cell>
          <cell r="N1734" t="str">
            <v>R.148606</v>
          </cell>
          <cell r="O1734" t="str">
            <v>YPS/N8545UV/HUMAIDI</v>
          </cell>
          <cell r="P1734" t="str">
            <v>UD. PUTERA SEJATI</v>
          </cell>
          <cell r="Q1734" t="str">
            <v>UD. PUTERA SEJATI</v>
          </cell>
          <cell r="R1734" t="str">
            <v>PALLET RENT DOUBLE FACE</v>
          </cell>
          <cell r="S1734" t="str">
            <v>2050350311</v>
          </cell>
        </row>
        <row r="1735">
          <cell r="L1735">
            <v>6008147520</v>
          </cell>
          <cell r="M1735" t="str">
            <v>10169749</v>
          </cell>
          <cell r="N1735" t="str">
            <v>R.148551</v>
          </cell>
          <cell r="O1735" t="str">
            <v>YPS/N8143UW/MISTAM</v>
          </cell>
          <cell r="P1735" t="str">
            <v>UD. PUTERA SEJATI</v>
          </cell>
          <cell r="Q1735" t="str">
            <v>UD. PUTERA SEJATI</v>
          </cell>
          <cell r="R1735" t="str">
            <v>PALLET RENT DOUBLE FACE</v>
          </cell>
          <cell r="S1735" t="str">
            <v>2050350311</v>
          </cell>
        </row>
        <row r="1736">
          <cell r="L1736">
            <v>6008141437</v>
          </cell>
          <cell r="M1736" t="str">
            <v>10169749</v>
          </cell>
          <cell r="N1736" t="str">
            <v>R.148616</v>
          </cell>
          <cell r="O1736" t="str">
            <v>YPS/N8596UV/SUMARNO</v>
          </cell>
          <cell r="P1736" t="str">
            <v>UD. PUTERA SEJATI</v>
          </cell>
          <cell r="Q1736" t="str">
            <v>UD. PUTERA SEJATI</v>
          </cell>
          <cell r="R1736" t="str">
            <v>PALLET RENT DOUBLE FACE</v>
          </cell>
          <cell r="S1736" t="str">
            <v>2050350311</v>
          </cell>
        </row>
        <row r="1737">
          <cell r="L1737">
            <v>6008146059</v>
          </cell>
          <cell r="M1737" t="str">
            <v>10169749</v>
          </cell>
          <cell r="N1737" t="str">
            <v>R.148552</v>
          </cell>
          <cell r="O1737" t="str">
            <v>YPS/N8660UW/SYAIFUL</v>
          </cell>
          <cell r="P1737" t="str">
            <v>UD. PUTERA SEJATI</v>
          </cell>
          <cell r="Q1737" t="str">
            <v>UD. PUTERA SEJATI</v>
          </cell>
          <cell r="R1737" t="str">
            <v>PALLET RENT DOUBLE FACE</v>
          </cell>
          <cell r="S1737" t="str">
            <v>2050350311</v>
          </cell>
        </row>
        <row r="1738">
          <cell r="L1738">
            <v>6008151062</v>
          </cell>
          <cell r="M1738" t="str">
            <v>10169749</v>
          </cell>
          <cell r="N1738" t="str">
            <v>S21110404962</v>
          </cell>
          <cell r="O1738" t="str">
            <v>YPS/N8545UV/HUMAIDI</v>
          </cell>
          <cell r="P1738" t="str">
            <v>UD. PUTERA SEJATI</v>
          </cell>
          <cell r="Q1738" t="str">
            <v>UD. PUTERA SEJATI</v>
          </cell>
          <cell r="R1738" t="str">
            <v>PALLET RENT DOUBLE FACE</v>
          </cell>
          <cell r="S1738" t="str">
            <v>2050350311</v>
          </cell>
        </row>
        <row r="1739">
          <cell r="L1739">
            <v>6008141141</v>
          </cell>
          <cell r="M1739" t="str">
            <v>10169749</v>
          </cell>
          <cell r="N1739" t="str">
            <v>R148606</v>
          </cell>
          <cell r="O1739" t="str">
            <v>YPS/N8580UV/NANANG</v>
          </cell>
          <cell r="P1739" t="str">
            <v>UD. PUTERA SEJATI</v>
          </cell>
          <cell r="Q1739" t="str">
            <v>UD. PUTERA SEJATI</v>
          </cell>
          <cell r="R1739" t="str">
            <v>PALLET RENT DOUBLE FACE</v>
          </cell>
          <cell r="S1739" t="str">
            <v>2050350311</v>
          </cell>
        </row>
        <row r="1740">
          <cell r="L1740">
            <v>6008148073</v>
          </cell>
          <cell r="M1740" t="str">
            <v>10169749</v>
          </cell>
          <cell r="N1740" t="str">
            <v>R.148639</v>
          </cell>
          <cell r="O1740" t="str">
            <v>YPS/N8615UW/FATCHUR</v>
          </cell>
          <cell r="P1740" t="str">
            <v>UD. PUTERA SEJATI</v>
          </cell>
          <cell r="Q1740" t="str">
            <v>UD. PUTERA SEJATI</v>
          </cell>
          <cell r="R1740" t="str">
            <v>PALLET RENT DOUBLE FACE</v>
          </cell>
          <cell r="S1740" t="str">
            <v>2050350311</v>
          </cell>
        </row>
        <row r="1741">
          <cell r="L1741">
            <v>6008141667</v>
          </cell>
          <cell r="M1741" t="str">
            <v>10169749</v>
          </cell>
          <cell r="N1741" t="str">
            <v>R.147445</v>
          </cell>
          <cell r="O1741" t="str">
            <v>YPS/N8654UW/ARIS</v>
          </cell>
          <cell r="P1741" t="str">
            <v>UD. PUTERA SEJATI</v>
          </cell>
          <cell r="Q1741" t="str">
            <v>UD. PUTERA SEJATI</v>
          </cell>
          <cell r="R1741" t="str">
            <v>PALLET RENT DOUBLE FACE</v>
          </cell>
          <cell r="S1741" t="str">
            <v>2050350311</v>
          </cell>
        </row>
        <row r="1742">
          <cell r="L1742">
            <v>6008146150</v>
          </cell>
          <cell r="M1742" t="str">
            <v>10169749</v>
          </cell>
          <cell r="N1742" t="str">
            <v>R148592</v>
          </cell>
          <cell r="O1742" t="str">
            <v>YPS/N9958UW/KUS H</v>
          </cell>
          <cell r="P1742" t="str">
            <v>UD. PUTERA SEJATI</v>
          </cell>
          <cell r="Q1742" t="str">
            <v>UD. PUTERA SEJATI</v>
          </cell>
          <cell r="R1742" t="str">
            <v>PALLET RENT DOUBLE FACE</v>
          </cell>
          <cell r="S1742" t="str">
            <v>2050350311</v>
          </cell>
        </row>
        <row r="1743">
          <cell r="L1743">
            <v>6008144879</v>
          </cell>
          <cell r="M1743" t="str">
            <v>10169749</v>
          </cell>
          <cell r="N1743" t="str">
            <v>R148560</v>
          </cell>
          <cell r="O1743" t="str">
            <v>YPS/N8603UV/B SLAMET</v>
          </cell>
          <cell r="P1743" t="str">
            <v>UD. PUTERA SEJATI</v>
          </cell>
          <cell r="Q1743" t="str">
            <v>UD. PUTERA SEJATI</v>
          </cell>
          <cell r="R1743" t="str">
            <v>PALLET RENT DOUBLE FACE</v>
          </cell>
          <cell r="S1743" t="str">
            <v>2050350311</v>
          </cell>
        </row>
        <row r="1744">
          <cell r="L1744">
            <v>6008140791</v>
          </cell>
          <cell r="M1744" t="str">
            <v>10169933</v>
          </cell>
          <cell r="N1744" t="str">
            <v>S21102908160/H1104196A/EL/3/04</v>
          </cell>
          <cell r="O1744" t="str">
            <v>YPS/N8540UV/DWIINDRA</v>
          </cell>
          <cell r="P1744" t="str">
            <v>UD. PUTERA SEJATI</v>
          </cell>
          <cell r="Q1744" t="str">
            <v>UD. PUTERA SEJATI</v>
          </cell>
          <cell r="R1744" t="str">
            <v>EMPTY BOTTLE AQUA 5 GALLON</v>
          </cell>
          <cell r="S1744" t="str">
            <v>2050350311</v>
          </cell>
        </row>
        <row r="1745">
          <cell r="L1745">
            <v>6008140791</v>
          </cell>
          <cell r="M1745" t="str">
            <v>10169933</v>
          </cell>
          <cell r="N1745" t="str">
            <v>S21102908160/H1104196A/EL/3/04</v>
          </cell>
          <cell r="O1745" t="str">
            <v>YPS/N8540UV/DWIINDRA</v>
          </cell>
          <cell r="P1745" t="str">
            <v>UD. PUTERA SEJATI</v>
          </cell>
          <cell r="Q1745" t="str">
            <v>UD. PUTERA SEJATI</v>
          </cell>
          <cell r="R1745" t="str">
            <v>EMPTY BOTTLE AQUA 5 GALLON</v>
          </cell>
          <cell r="S1745" t="str">
            <v>2050350311</v>
          </cell>
        </row>
        <row r="1746">
          <cell r="L1746">
            <v>6008140791</v>
          </cell>
          <cell r="M1746" t="str">
            <v>74559</v>
          </cell>
          <cell r="N1746" t="str">
            <v>S21102908160/H1104196A/EL/3/04</v>
          </cell>
          <cell r="O1746" t="str">
            <v>YPS/N8540UV/DWIINDRA</v>
          </cell>
          <cell r="P1746" t="str">
            <v>UD. PUTERA SEJATI</v>
          </cell>
          <cell r="Q1746" t="str">
            <v>UD. PUTERA SEJATI</v>
          </cell>
          <cell r="R1746" t="str">
            <v>5 GALLON AQUA LOCAL</v>
          </cell>
          <cell r="S1746" t="str">
            <v>2050350311</v>
          </cell>
        </row>
        <row r="1747">
          <cell r="L1747">
            <v>6008144304</v>
          </cell>
          <cell r="M1747" t="str">
            <v>10169749</v>
          </cell>
          <cell r="N1747" t="str">
            <v>R.148618</v>
          </cell>
          <cell r="O1747" t="str">
            <v>YPS/N9675UT/BAMBANG</v>
          </cell>
          <cell r="P1747" t="str">
            <v>UD. PUTERA SEJATI</v>
          </cell>
          <cell r="Q1747" t="str">
            <v>UD. PUTERA SEJATI</v>
          </cell>
          <cell r="R1747" t="str">
            <v>PALLET RENT DOUBLE FACE</v>
          </cell>
          <cell r="S1747" t="str">
            <v>2050350311</v>
          </cell>
        </row>
        <row r="1748">
          <cell r="L1748">
            <v>6008148680</v>
          </cell>
          <cell r="M1748" t="str">
            <v>10169749</v>
          </cell>
          <cell r="N1748" t="str">
            <v>R.148559</v>
          </cell>
          <cell r="O1748" t="str">
            <v>YPS/N8607UV/MUSTOFA</v>
          </cell>
          <cell r="P1748" t="str">
            <v>UD. PUTERA SEJATI</v>
          </cell>
          <cell r="Q1748" t="str">
            <v>UD. PUTERA SEJATI</v>
          </cell>
          <cell r="R1748" t="str">
            <v>PALLET RENT DOUBLE FACE</v>
          </cell>
          <cell r="S1748" t="str">
            <v>2050350311</v>
          </cell>
        </row>
        <row r="1749">
          <cell r="L1749">
            <v>6008153392</v>
          </cell>
          <cell r="M1749" t="str">
            <v>10169749</v>
          </cell>
          <cell r="N1749" t="str">
            <v>R.148696</v>
          </cell>
          <cell r="O1749" t="str">
            <v>YPS/N8580UV/NANANG S</v>
          </cell>
          <cell r="P1749" t="str">
            <v>UD. PUTERA SEJATI</v>
          </cell>
          <cell r="Q1749" t="str">
            <v>UD. PUTERA SEJATI</v>
          </cell>
          <cell r="R1749" t="str">
            <v>PALLET RENT DOUBLE FACE</v>
          </cell>
          <cell r="S1749" t="str">
            <v>2050350311</v>
          </cell>
        </row>
        <row r="1750">
          <cell r="L1750">
            <v>6008145694</v>
          </cell>
          <cell r="M1750" t="str">
            <v>10169749</v>
          </cell>
          <cell r="N1750" t="str">
            <v>R.148551</v>
          </cell>
          <cell r="O1750" t="str">
            <v>YPS/N8612UW/DENY R</v>
          </cell>
          <cell r="P1750" t="str">
            <v>UD. PUTERA SEJATI</v>
          </cell>
          <cell r="Q1750" t="str">
            <v>UD. PUTERA SEJATI</v>
          </cell>
          <cell r="R1750" t="str">
            <v>PALLET RENT DOUBLE FACE</v>
          </cell>
          <cell r="S1750" t="str">
            <v>2050350311</v>
          </cell>
        </row>
        <row r="1751">
          <cell r="L1751">
            <v>6008133557</v>
          </cell>
          <cell r="M1751" t="str">
            <v>10169749</v>
          </cell>
          <cell r="N1751" t="str">
            <v>R148553</v>
          </cell>
          <cell r="O1751" t="str">
            <v>YPS/N8032UV/RICHAK</v>
          </cell>
          <cell r="P1751" t="str">
            <v>UD. PUTERA SEJATI</v>
          </cell>
          <cell r="Q1751" t="str">
            <v>UD. PUTERA SEJATI</v>
          </cell>
          <cell r="R1751" t="str">
            <v>PALLET RENT DOUBLE FACE</v>
          </cell>
          <cell r="S1751" t="str">
            <v>2050350311</v>
          </cell>
        </row>
        <row r="1752">
          <cell r="L1752">
            <v>6008148432</v>
          </cell>
          <cell r="M1752" t="str">
            <v>10169749</v>
          </cell>
          <cell r="N1752" t="str">
            <v>R.148585</v>
          </cell>
          <cell r="O1752" t="str">
            <v>YPS/N9959UW/SURAHMAN</v>
          </cell>
          <cell r="P1752" t="str">
            <v>UD. PUTERA SEJATI</v>
          </cell>
          <cell r="Q1752" t="str">
            <v>UD. PUTERA SEJATI</v>
          </cell>
          <cell r="R1752" t="str">
            <v>PALLET RENT DOUBLE FACE</v>
          </cell>
          <cell r="S1752" t="str">
            <v>2050350311</v>
          </cell>
        </row>
        <row r="1753">
          <cell r="L1753">
            <v>6008146380</v>
          </cell>
          <cell r="M1753" t="str">
            <v>10169749</v>
          </cell>
          <cell r="N1753" t="str">
            <v>R.148554</v>
          </cell>
          <cell r="O1753" t="str">
            <v>YPS/N9967UW/MISDI</v>
          </cell>
          <cell r="P1753" t="str">
            <v>UD. PUTERA SEJATI</v>
          </cell>
          <cell r="Q1753" t="str">
            <v>UD. PUTERA SEJATI</v>
          </cell>
          <cell r="R1753" t="str">
            <v>PALLET RENT DOUBLE FACE</v>
          </cell>
          <cell r="S1753" t="str">
            <v>2050350311</v>
          </cell>
        </row>
        <row r="1754">
          <cell r="L1754">
            <v>6008152940</v>
          </cell>
          <cell r="M1754" t="str">
            <v>10169749</v>
          </cell>
          <cell r="N1754" t="str">
            <v>R.148680</v>
          </cell>
          <cell r="O1754" t="str">
            <v>YPS/B9267BXS/DAYAT</v>
          </cell>
          <cell r="P1754" t="str">
            <v>UD. PUTERA SEJATI</v>
          </cell>
          <cell r="Q1754" t="str">
            <v>UD. PUTERA SEJATI</v>
          </cell>
          <cell r="R1754" t="str">
            <v>PALLET RENT DOUBLE FACE</v>
          </cell>
          <cell r="S1754" t="str">
            <v>2050350311</v>
          </cell>
        </row>
        <row r="1755">
          <cell r="L1755">
            <v>6008150609</v>
          </cell>
          <cell r="M1755" t="str">
            <v>10169749</v>
          </cell>
          <cell r="N1755" t="str">
            <v>R.148596</v>
          </cell>
          <cell r="O1755" t="str">
            <v>YPS/L9695UY/NARTO</v>
          </cell>
          <cell r="P1755" t="str">
            <v>UD. PUTERA SEJATI</v>
          </cell>
          <cell r="Q1755" t="str">
            <v>UD. PUTERA SEJATI</v>
          </cell>
          <cell r="R1755" t="str">
            <v>PALLET RENT DOUBLE FACE</v>
          </cell>
          <cell r="S1755" t="str">
            <v>2050350311</v>
          </cell>
        </row>
        <row r="1756">
          <cell r="L1756">
            <v>6008148388</v>
          </cell>
          <cell r="M1756" t="str">
            <v>10169749</v>
          </cell>
          <cell r="N1756" t="str">
            <v>R148682</v>
          </cell>
          <cell r="O1756" t="str">
            <v>YPS/N8165UV/SUMARYON</v>
          </cell>
          <cell r="P1756" t="str">
            <v>UD. PUTERA SEJATI</v>
          </cell>
          <cell r="Q1756" t="str">
            <v>UD. PUTERA SEJATI</v>
          </cell>
          <cell r="R1756" t="str">
            <v>PALLET RENT DOUBLE FACE</v>
          </cell>
          <cell r="S1756" t="str">
            <v>2050350311</v>
          </cell>
        </row>
        <row r="1757">
          <cell r="L1757">
            <v>6008144917</v>
          </cell>
          <cell r="M1757" t="str">
            <v>10169749</v>
          </cell>
          <cell r="N1757" t="str">
            <v>R.148565</v>
          </cell>
          <cell r="O1757" t="str">
            <v>YPS/N8596UV/SUMARNO</v>
          </cell>
          <cell r="P1757" t="str">
            <v>UD. PUTERA SEJATI</v>
          </cell>
          <cell r="Q1757" t="str">
            <v>UD. PUTERA SEJATI</v>
          </cell>
          <cell r="R1757" t="str">
            <v>PALLET RENT DOUBLE FACE</v>
          </cell>
          <cell r="S1757" t="str">
            <v>2050350311</v>
          </cell>
        </row>
        <row r="1758">
          <cell r="L1758">
            <v>6008150416</v>
          </cell>
          <cell r="M1758" t="str">
            <v>10169749</v>
          </cell>
          <cell r="N1758" t="str">
            <v>R.148589</v>
          </cell>
          <cell r="O1758" t="str">
            <v>YPS/N8599UV/SARBINI</v>
          </cell>
          <cell r="P1758" t="str">
            <v>UD. PUTERA SEJATI</v>
          </cell>
          <cell r="Q1758" t="str">
            <v>UD. PUTERA SEJATI</v>
          </cell>
          <cell r="R1758" t="str">
            <v>PALLET RENT DOUBLE FACE</v>
          </cell>
          <cell r="S1758" t="str">
            <v>2050350311</v>
          </cell>
        </row>
        <row r="1759">
          <cell r="L1759">
            <v>6008124741</v>
          </cell>
          <cell r="M1759" t="str">
            <v>10169933</v>
          </cell>
          <cell r="N1759" t="str">
            <v>S21102908159/H1106170A/PY/2/06</v>
          </cell>
          <cell r="O1759" t="str">
            <v>YPS/N8540UV/DWIINDRA</v>
          </cell>
          <cell r="P1759" t="str">
            <v>UD. PUTERA SEJATI</v>
          </cell>
          <cell r="Q1759" t="str">
            <v>UD. PUTERA SEJATI</v>
          </cell>
          <cell r="R1759" t="str">
            <v>EMPTY BOTTLE AQUA 5 GALLON</v>
          </cell>
          <cell r="S1759" t="str">
            <v>2050350311</v>
          </cell>
        </row>
        <row r="1760">
          <cell r="L1760">
            <v>6008124741</v>
          </cell>
          <cell r="M1760" t="str">
            <v>10169933</v>
          </cell>
          <cell r="N1760" t="str">
            <v>S21102908159/H1106170A/PY/2/06</v>
          </cell>
          <cell r="O1760" t="str">
            <v>YPS/N8540UV/DWIINDRA</v>
          </cell>
          <cell r="P1760" t="str">
            <v>UD. PUTERA SEJATI</v>
          </cell>
          <cell r="Q1760" t="str">
            <v>UD. PUTERA SEJATI</v>
          </cell>
          <cell r="R1760" t="str">
            <v>EMPTY BOTTLE AQUA 5 GALLON</v>
          </cell>
          <cell r="S1760" t="str">
            <v>2050350311</v>
          </cell>
        </row>
        <row r="1761">
          <cell r="L1761">
            <v>6008124741</v>
          </cell>
          <cell r="M1761" t="str">
            <v>74559</v>
          </cell>
          <cell r="N1761" t="str">
            <v>S21102908159/H1106170A/PY/2/06</v>
          </cell>
          <cell r="O1761" t="str">
            <v>YPS/N8540UV/DWIINDRA</v>
          </cell>
          <cell r="P1761" t="str">
            <v>UD. PUTERA SEJATI</v>
          </cell>
          <cell r="Q1761" t="str">
            <v>UD. PUTERA SEJATI</v>
          </cell>
          <cell r="R1761" t="str">
            <v>5 GALLON AQUA LOCAL</v>
          </cell>
          <cell r="S1761" t="str">
            <v>2050350311</v>
          </cell>
        </row>
        <row r="1762">
          <cell r="L1762">
            <v>6008148929</v>
          </cell>
          <cell r="M1762" t="str">
            <v>10169749</v>
          </cell>
          <cell r="N1762" t="str">
            <v>R.148568</v>
          </cell>
          <cell r="O1762" t="str">
            <v>YPS/B9651WX/SAMIDI</v>
          </cell>
          <cell r="P1762" t="str">
            <v>UD. PUTERA SEJATI</v>
          </cell>
          <cell r="Q1762" t="str">
            <v>UD. PUTERA SEJATI</v>
          </cell>
          <cell r="R1762" t="str">
            <v>PALLET RENT DOUBLE FACE</v>
          </cell>
          <cell r="S1762" t="str">
            <v>2050350311</v>
          </cell>
        </row>
        <row r="1763">
          <cell r="L1763">
            <v>6008152125</v>
          </cell>
          <cell r="M1763" t="str">
            <v>10169749</v>
          </cell>
          <cell r="N1763" t="str">
            <v>R.148641</v>
          </cell>
          <cell r="O1763" t="str">
            <v>YPS/B9267BXS/DAYAT</v>
          </cell>
          <cell r="P1763" t="str">
            <v>UD. PUTERA SEJATI</v>
          </cell>
          <cell r="Q1763" t="str">
            <v>UD. PUTERA SEJATI</v>
          </cell>
          <cell r="R1763" t="str">
            <v>PALLET RENT DOUBLE FACE</v>
          </cell>
          <cell r="S1763" t="str">
            <v>2050350311</v>
          </cell>
        </row>
        <row r="1764">
          <cell r="L1764">
            <v>6008148983</v>
          </cell>
          <cell r="M1764" t="str">
            <v>10169749</v>
          </cell>
          <cell r="N1764" t="str">
            <v>R.148644</v>
          </cell>
          <cell r="O1764" t="str">
            <v>YPS/N8596UV/SUMARNO</v>
          </cell>
          <cell r="P1764" t="str">
            <v>UD. PUTERA SEJATI</v>
          </cell>
          <cell r="Q1764" t="str">
            <v>UD. PUTERA SEJATI</v>
          </cell>
          <cell r="R1764" t="str">
            <v>PALLET RENT DOUBLE FACE</v>
          </cell>
          <cell r="S1764" t="str">
            <v>2050350311</v>
          </cell>
        </row>
        <row r="1765">
          <cell r="L1765">
            <v>6008147598</v>
          </cell>
          <cell r="M1765" t="str">
            <v>10169749</v>
          </cell>
          <cell r="N1765" t="str">
            <v>R148640</v>
          </cell>
          <cell r="O1765" t="str">
            <v>YPS/N8603UV/B SLAMET</v>
          </cell>
          <cell r="P1765" t="str">
            <v>UD. PUTERA SEJATI</v>
          </cell>
          <cell r="Q1765" t="str">
            <v>UD. PUTERA SEJATI</v>
          </cell>
          <cell r="R1765" t="str">
            <v>PALLET RENT DOUBLE FACE</v>
          </cell>
          <cell r="S1765" t="str">
            <v>2050350311</v>
          </cell>
        </row>
        <row r="1766">
          <cell r="L1766">
            <v>6008149946</v>
          </cell>
          <cell r="M1766" t="str">
            <v>10169749</v>
          </cell>
          <cell r="N1766" t="str">
            <v>R.148584</v>
          </cell>
          <cell r="O1766" t="str">
            <v>YPS/L9346UZ/ZAINULAR</v>
          </cell>
          <cell r="P1766" t="str">
            <v>UD. PUTERA SEJATI</v>
          </cell>
          <cell r="Q1766" t="str">
            <v>UD. PUTERA SEJATI</v>
          </cell>
          <cell r="R1766" t="str">
            <v>PALLET RENT DOUBLE FACE</v>
          </cell>
          <cell r="S1766" t="str">
            <v>2050350311</v>
          </cell>
        </row>
        <row r="1767">
          <cell r="L1767">
            <v>6008153287</v>
          </cell>
          <cell r="M1767" t="str">
            <v>10169749</v>
          </cell>
          <cell r="N1767" t="str">
            <v>R.148673</v>
          </cell>
          <cell r="O1767" t="str">
            <v>YPS/N8165UV/SUMARYON</v>
          </cell>
          <cell r="P1767" t="str">
            <v>UD. PUTERA SEJATI</v>
          </cell>
          <cell r="Q1767" t="str">
            <v>UD. PUTERA SEJATI</v>
          </cell>
          <cell r="R1767" t="str">
            <v>PALLET RENT DOUBLE FACE</v>
          </cell>
          <cell r="S1767" t="str">
            <v>2050350311</v>
          </cell>
        </row>
        <row r="1768">
          <cell r="L1768">
            <v>6008146573</v>
          </cell>
          <cell r="M1768" t="str">
            <v>10169749</v>
          </cell>
          <cell r="N1768" t="str">
            <v>R.111327</v>
          </cell>
          <cell r="O1768" t="str">
            <v>YPS/N8203UW/M ARIS</v>
          </cell>
          <cell r="P1768" t="str">
            <v>UD. PUTERA SEJATI</v>
          </cell>
          <cell r="Q1768" t="str">
            <v>UD. PUTERA SEJATI</v>
          </cell>
          <cell r="R1768" t="str">
            <v>PALLET RENT DOUBLE FACE</v>
          </cell>
          <cell r="S1768" t="str">
            <v>2050350311</v>
          </cell>
        </row>
        <row r="1769">
          <cell r="L1769">
            <v>6008153260</v>
          </cell>
          <cell r="M1769" t="str">
            <v>10169749</v>
          </cell>
          <cell r="N1769" t="str">
            <v>R.148691</v>
          </cell>
          <cell r="O1769" t="str">
            <v>YPS/N9935UW/SUDARSON</v>
          </cell>
          <cell r="P1769" t="str">
            <v>UD. PUTERA SEJATI</v>
          </cell>
          <cell r="Q1769" t="str">
            <v>UD. PUTERA SEJATI</v>
          </cell>
          <cell r="R1769" t="str">
            <v>PALLET RENT DOUBLE FACE</v>
          </cell>
          <cell r="S1769" t="str">
            <v>2050350311</v>
          </cell>
        </row>
        <row r="1770">
          <cell r="L1770">
            <v>6008153772</v>
          </cell>
          <cell r="M1770" t="str">
            <v>10169749</v>
          </cell>
          <cell r="N1770" t="str">
            <v>R148689</v>
          </cell>
          <cell r="O1770" t="str">
            <v>YPS/L9349UZ/ZAINUL A</v>
          </cell>
          <cell r="P1770" t="str">
            <v>UD. PUTERA SEJATI</v>
          </cell>
          <cell r="Q1770" t="str">
            <v>UD. PUTERA SEJATI</v>
          </cell>
          <cell r="R1770" t="str">
            <v>PALLET RENT DOUBLE FACE</v>
          </cell>
          <cell r="S1770" t="str">
            <v>2050350311</v>
          </cell>
        </row>
        <row r="1771">
          <cell r="L1771">
            <v>6008152303</v>
          </cell>
          <cell r="M1771" t="str">
            <v>10169749</v>
          </cell>
          <cell r="N1771" t="str">
            <v>R.148692</v>
          </cell>
          <cell r="O1771" t="str">
            <v>YPS/L9354UZ/SISWANTO</v>
          </cell>
          <cell r="P1771" t="str">
            <v>UD. PUTERA SEJATI</v>
          </cell>
          <cell r="Q1771" t="str">
            <v>UD. PUTERA SEJATI</v>
          </cell>
          <cell r="R1771" t="str">
            <v>PALLET RENT DOUBLE FACE</v>
          </cell>
          <cell r="S1771" t="str">
            <v>2050350311</v>
          </cell>
        </row>
        <row r="1772">
          <cell r="L1772">
            <v>6008154846</v>
          </cell>
          <cell r="M1772" t="str">
            <v>10169749</v>
          </cell>
          <cell r="N1772" t="str">
            <v>R.148693</v>
          </cell>
          <cell r="O1772" t="str">
            <v>YPS/L9609UX/EDY S</v>
          </cell>
          <cell r="P1772" t="str">
            <v>UD. PUTERA SEJATI</v>
          </cell>
          <cell r="Q1772" t="str">
            <v>UD. PUTERA SEJATI</v>
          </cell>
          <cell r="R1772" t="str">
            <v>PALLET RENT DOUBLE FACE</v>
          </cell>
          <cell r="S1772" t="str">
            <v>2050350311</v>
          </cell>
        </row>
        <row r="1773">
          <cell r="L1773">
            <v>5042291121</v>
          </cell>
          <cell r="M1773" t="str">
            <v>74553</v>
          </cell>
          <cell r="N1773" t="str">
            <v>S21102908116</v>
          </cell>
          <cell r="O1773" t="str">
            <v>YPS/N8032UV/RICHAK</v>
          </cell>
          <cell r="P1773" t="str">
            <v>UD. PUTERA SEJATI</v>
          </cell>
          <cell r="Q1773" t="str">
            <v>UD. PUTERA SEJATI</v>
          </cell>
          <cell r="R1773" t="str">
            <v>1500ML AQUA LOCAL 1X12</v>
          </cell>
          <cell r="S1773" t="str">
            <v>8276895964</v>
          </cell>
        </row>
        <row r="1774">
          <cell r="L1774">
            <v>5042291121</v>
          </cell>
          <cell r="M1774" t="str">
            <v>10169749</v>
          </cell>
          <cell r="N1774" t="str">
            <v>S21102908116</v>
          </cell>
          <cell r="O1774" t="str">
            <v>YPS/N8032UV/RICHAK</v>
          </cell>
          <cell r="P1774" t="str">
            <v>UD. PUTERA SEJATI</v>
          </cell>
          <cell r="Q1774" t="str">
            <v>UD. PUTERA SEJATI</v>
          </cell>
          <cell r="R1774" t="str">
            <v>PALLET RENT DOUBLE FACE</v>
          </cell>
          <cell r="S1774" t="str">
            <v>8276895964</v>
          </cell>
        </row>
        <row r="1775">
          <cell r="L1775">
            <v>5042290331</v>
          </cell>
          <cell r="M1775" t="str">
            <v>74561</v>
          </cell>
          <cell r="N1775" t="str">
            <v>S21102908137</v>
          </cell>
          <cell r="O1775" t="str">
            <v>YPS/N8612UW/DENY R</v>
          </cell>
          <cell r="P1775" t="str">
            <v>UD. PUTERA SEJATI</v>
          </cell>
          <cell r="Q1775" t="str">
            <v>UD. PUTERA SEJATI</v>
          </cell>
          <cell r="R1775" t="str">
            <v>600ML AQUA LOCAL 1X24</v>
          </cell>
          <cell r="S1775" t="str">
            <v>8276895964</v>
          </cell>
        </row>
        <row r="1776">
          <cell r="L1776">
            <v>5042290331</v>
          </cell>
          <cell r="M1776" t="str">
            <v>10169749</v>
          </cell>
          <cell r="N1776" t="str">
            <v>S21102908137</v>
          </cell>
          <cell r="O1776" t="str">
            <v>YPS/N8612UW/DENY R</v>
          </cell>
          <cell r="P1776" t="str">
            <v>UD. PUTERA SEJATI</v>
          </cell>
          <cell r="Q1776" t="str">
            <v>UD. PUTERA SEJATI</v>
          </cell>
          <cell r="R1776" t="str">
            <v>PALLET RENT DOUBLE FACE</v>
          </cell>
          <cell r="S1776" t="str">
            <v>8276895964</v>
          </cell>
        </row>
        <row r="1777">
          <cell r="L1777">
            <v>5042293842</v>
          </cell>
          <cell r="M1777" t="str">
            <v>74561</v>
          </cell>
          <cell r="N1777" t="str">
            <v>S21102908139</v>
          </cell>
          <cell r="O1777" t="str">
            <v>YPS/N8143UW/MISTAM</v>
          </cell>
          <cell r="P1777" t="str">
            <v>UD. PUTERA SEJATI</v>
          </cell>
          <cell r="Q1777" t="str">
            <v>UD. PUTERA SEJATI</v>
          </cell>
          <cell r="R1777" t="str">
            <v>600ML AQUA LOCAL 1X24</v>
          </cell>
          <cell r="S1777" t="str">
            <v>8276895964</v>
          </cell>
        </row>
        <row r="1778">
          <cell r="L1778">
            <v>5042293842</v>
          </cell>
          <cell r="M1778" t="str">
            <v>10169749</v>
          </cell>
          <cell r="N1778" t="str">
            <v>S21102908139</v>
          </cell>
          <cell r="O1778" t="str">
            <v>YPS/N8143UW/MISTAM</v>
          </cell>
          <cell r="P1778" t="str">
            <v>UD. PUTERA SEJATI</v>
          </cell>
          <cell r="Q1778" t="str">
            <v>UD. PUTERA SEJATI</v>
          </cell>
          <cell r="R1778" t="str">
            <v>PALLET RENT DOUBLE FACE</v>
          </cell>
          <cell r="S1778" t="str">
            <v>8276895964</v>
          </cell>
        </row>
        <row r="1779">
          <cell r="L1779">
            <v>5042266356</v>
          </cell>
          <cell r="M1779" t="str">
            <v>74561</v>
          </cell>
          <cell r="N1779" t="str">
            <v>S21102908142</v>
          </cell>
          <cell r="O1779" t="str">
            <v>YPS/N9675UT/BAMBANG</v>
          </cell>
          <cell r="P1779" t="str">
            <v>UD. PUTERA SEJATI</v>
          </cell>
          <cell r="Q1779" t="str">
            <v>UD. PUTERA SEJATI</v>
          </cell>
          <cell r="R1779" t="str">
            <v>600ML AQUA LOCAL 1X24</v>
          </cell>
          <cell r="S1779" t="str">
            <v>8276895964</v>
          </cell>
        </row>
        <row r="1780">
          <cell r="L1780">
            <v>5042266356</v>
          </cell>
          <cell r="M1780" t="str">
            <v>10169749</v>
          </cell>
          <cell r="N1780" t="str">
            <v>S21102908142</v>
          </cell>
          <cell r="O1780" t="str">
            <v>YPS/N9675UT/BAMBANG</v>
          </cell>
          <cell r="P1780" t="str">
            <v>UD. PUTERA SEJATI</v>
          </cell>
          <cell r="Q1780" t="str">
            <v>UD. PUTERA SEJATI</v>
          </cell>
          <cell r="R1780" t="str">
            <v>PALLET RENT DOUBLE FACE</v>
          </cell>
          <cell r="S1780" t="str">
            <v>8276895964</v>
          </cell>
        </row>
        <row r="1781">
          <cell r="L1781">
            <v>5042295213</v>
          </cell>
          <cell r="M1781" t="str">
            <v>10169933</v>
          </cell>
          <cell r="N1781" t="str">
            <v>S21102908160/PY/3/04</v>
          </cell>
          <cell r="O1781" t="str">
            <v>YPS/N8540UV/DWIINDRA</v>
          </cell>
          <cell r="P1781" t="str">
            <v>UD. PUTERA SEJATI</v>
          </cell>
          <cell r="Q1781" t="str">
            <v>UD. PUTERA SEJATI</v>
          </cell>
          <cell r="R1781" t="str">
            <v>EMPTY BOTTLE AQUA 5 GALLON</v>
          </cell>
          <cell r="S1781" t="str">
            <v>8276895964</v>
          </cell>
        </row>
        <row r="1782">
          <cell r="L1782">
            <v>5042295213</v>
          </cell>
          <cell r="M1782" t="str">
            <v>74559</v>
          </cell>
          <cell r="N1782" t="str">
            <v>S21102908160/PY/3/04</v>
          </cell>
          <cell r="O1782" t="str">
            <v>YPS/N8540UV/DWIINDRA</v>
          </cell>
          <cell r="P1782" t="str">
            <v>UD. PUTERA SEJATI</v>
          </cell>
          <cell r="Q1782" t="str">
            <v>UD. PUTERA SEJATI</v>
          </cell>
          <cell r="R1782" t="str">
            <v>5 GALLON AQUA LOCAL</v>
          </cell>
          <cell r="S1782" t="str">
            <v>8276895964</v>
          </cell>
        </row>
        <row r="1783">
          <cell r="L1783">
            <v>5042281574</v>
          </cell>
          <cell r="M1783" t="str">
            <v>74561</v>
          </cell>
          <cell r="N1783" t="str">
            <v>S21102908141</v>
          </cell>
          <cell r="O1783" t="str">
            <v>YPS/N8596UV/SUMARNO</v>
          </cell>
          <cell r="P1783" t="str">
            <v>UD. PUTERA SEJATI</v>
          </cell>
          <cell r="Q1783" t="str">
            <v>UD. PUTERA SEJATI</v>
          </cell>
          <cell r="R1783" t="str">
            <v>600ML AQUA LOCAL 1X24</v>
          </cell>
          <cell r="S1783" t="str">
            <v>8276895964</v>
          </cell>
        </row>
        <row r="1784">
          <cell r="L1784">
            <v>5042281574</v>
          </cell>
          <cell r="M1784" t="str">
            <v>10169749</v>
          </cell>
          <cell r="N1784" t="str">
            <v>S21102908141</v>
          </cell>
          <cell r="O1784" t="str">
            <v>YPS/N8596UV/SUMARNO</v>
          </cell>
          <cell r="P1784" t="str">
            <v>UD. PUTERA SEJATI</v>
          </cell>
          <cell r="Q1784" t="str">
            <v>UD. PUTERA SEJATI</v>
          </cell>
          <cell r="R1784" t="str">
            <v>PALLET RENT DOUBLE FACE</v>
          </cell>
          <cell r="S1784" t="str">
            <v>8276895964</v>
          </cell>
        </row>
        <row r="1785">
          <cell r="L1785">
            <v>5042294305</v>
          </cell>
          <cell r="M1785" t="str">
            <v>74561</v>
          </cell>
          <cell r="N1785" t="str">
            <v>S21102908140</v>
          </cell>
          <cell r="O1785" t="str">
            <v>YPS/N9965UV/FAIZIN</v>
          </cell>
          <cell r="P1785" t="str">
            <v>UD. PUTERA SEJATI</v>
          </cell>
          <cell r="Q1785" t="str">
            <v>UD. PUTERA SEJATI</v>
          </cell>
          <cell r="R1785" t="str">
            <v>600ML AQUA LOCAL 1X24</v>
          </cell>
          <cell r="S1785" t="str">
            <v>8276895964</v>
          </cell>
        </row>
        <row r="1786">
          <cell r="L1786">
            <v>5042294305</v>
          </cell>
          <cell r="M1786" t="str">
            <v>10169749</v>
          </cell>
          <cell r="N1786" t="str">
            <v>S21102908140</v>
          </cell>
          <cell r="O1786" t="str">
            <v>YPS/N9965UV/FAIZIN</v>
          </cell>
          <cell r="P1786" t="str">
            <v>UD. PUTERA SEJATI</v>
          </cell>
          <cell r="Q1786" t="str">
            <v>UD. PUTERA SEJATI</v>
          </cell>
          <cell r="R1786" t="str">
            <v>PALLET RENT DOUBLE FACE</v>
          </cell>
          <cell r="S1786" t="str">
            <v>8276895964</v>
          </cell>
        </row>
        <row r="1787">
          <cell r="L1787">
            <v>5042294928</v>
          </cell>
          <cell r="M1787" t="str">
            <v>74561</v>
          </cell>
          <cell r="N1787" t="str">
            <v>S21102908138</v>
          </cell>
          <cell r="O1787" t="str">
            <v>YPS/N8607UV/MUSTOFA</v>
          </cell>
          <cell r="P1787" t="str">
            <v>UD. PUTERA SEJATI</v>
          </cell>
          <cell r="Q1787" t="str">
            <v>UD. PUTERA SEJATI</v>
          </cell>
          <cell r="R1787" t="str">
            <v>600ML AQUA LOCAL 1X24</v>
          </cell>
          <cell r="S1787" t="str">
            <v>8276895964</v>
          </cell>
        </row>
        <row r="1788">
          <cell r="L1788">
            <v>5042294928</v>
          </cell>
          <cell r="M1788" t="str">
            <v>10169749</v>
          </cell>
          <cell r="N1788" t="str">
            <v>S21102908138</v>
          </cell>
          <cell r="O1788" t="str">
            <v>YPS/N8607UV/MUSTOFA</v>
          </cell>
          <cell r="P1788" t="str">
            <v>UD. PUTERA SEJATI</v>
          </cell>
          <cell r="Q1788" t="str">
            <v>UD. PUTERA SEJATI</v>
          </cell>
          <cell r="R1788" t="str">
            <v>PALLET RENT DOUBLE FACE</v>
          </cell>
          <cell r="S1788" t="str">
            <v>8276895964</v>
          </cell>
        </row>
        <row r="1789">
          <cell r="L1789">
            <v>5042294568</v>
          </cell>
          <cell r="M1789" t="str">
            <v>74553</v>
          </cell>
          <cell r="N1789" t="str">
            <v>S21102908109</v>
          </cell>
          <cell r="O1789" t="str">
            <v>YPS/N9967UW/MISDI</v>
          </cell>
          <cell r="P1789" t="str">
            <v>UD. PUTERA SEJATI</v>
          </cell>
          <cell r="Q1789" t="str">
            <v>UD. PUTERA SEJATI</v>
          </cell>
          <cell r="R1789" t="str">
            <v>1500ML AQUA LOCAL 1X12</v>
          </cell>
          <cell r="S1789" t="str">
            <v>8276895964</v>
          </cell>
        </row>
        <row r="1790">
          <cell r="L1790">
            <v>5042294568</v>
          </cell>
          <cell r="M1790" t="str">
            <v>10169749</v>
          </cell>
          <cell r="N1790" t="str">
            <v>S21102908109</v>
          </cell>
          <cell r="O1790" t="str">
            <v>YPS/N9967UW/MISDI</v>
          </cell>
          <cell r="P1790" t="str">
            <v>UD. PUTERA SEJATI</v>
          </cell>
          <cell r="Q1790" t="str">
            <v>UD. PUTERA SEJATI</v>
          </cell>
          <cell r="R1790" t="str">
            <v>PALLET RENT DOUBLE FACE</v>
          </cell>
          <cell r="S1790" t="str">
            <v>8276895964</v>
          </cell>
        </row>
        <row r="1791">
          <cell r="L1791">
            <v>5042293371</v>
          </cell>
          <cell r="M1791" t="str">
            <v>74553</v>
          </cell>
          <cell r="N1791" t="str">
            <v>S21102908115</v>
          </cell>
          <cell r="O1791" t="str">
            <v>YPS/N8660UW/SYAIFUL</v>
          </cell>
          <cell r="P1791" t="str">
            <v>UD. PUTERA SEJATI</v>
          </cell>
          <cell r="Q1791" t="str">
            <v>UD. PUTERA SEJATI</v>
          </cell>
          <cell r="R1791" t="str">
            <v>1500ML AQUA LOCAL 1X12</v>
          </cell>
          <cell r="S1791" t="str">
            <v>8276895964</v>
          </cell>
        </row>
        <row r="1792">
          <cell r="L1792">
            <v>5042293371</v>
          </cell>
          <cell r="M1792" t="str">
            <v>10169749</v>
          </cell>
          <cell r="N1792" t="str">
            <v>S21102908115</v>
          </cell>
          <cell r="O1792" t="str">
            <v>YPS/N8660UW/SYAIFUL</v>
          </cell>
          <cell r="P1792" t="str">
            <v>UD. PUTERA SEJATI</v>
          </cell>
          <cell r="Q1792" t="str">
            <v>UD. PUTERA SEJATI</v>
          </cell>
          <cell r="R1792" t="str">
            <v>PALLET RENT DOUBLE FACE</v>
          </cell>
          <cell r="S1792" t="str">
            <v>8276895964</v>
          </cell>
        </row>
        <row r="1793">
          <cell r="L1793">
            <v>5042278560</v>
          </cell>
          <cell r="M1793" t="str">
            <v>74561</v>
          </cell>
          <cell r="N1793" t="str">
            <v>S21102908144</v>
          </cell>
          <cell r="O1793" t="str">
            <v>YPS/L9693US/IRKHAM</v>
          </cell>
          <cell r="P1793" t="str">
            <v>UD. PUTERA SEJATI</v>
          </cell>
          <cell r="Q1793" t="str">
            <v>UD. PUTERA SEJATI</v>
          </cell>
          <cell r="R1793" t="str">
            <v>600ML AQUA LOCAL 1X24</v>
          </cell>
          <cell r="S1793" t="str">
            <v>8276895964</v>
          </cell>
        </row>
        <row r="1794">
          <cell r="L1794">
            <v>5042278560</v>
          </cell>
          <cell r="M1794" t="str">
            <v>10169749</v>
          </cell>
          <cell r="N1794" t="str">
            <v>S21102908144</v>
          </cell>
          <cell r="O1794" t="str">
            <v>YPS/L9693US/IRKHAM</v>
          </cell>
          <cell r="P1794" t="str">
            <v>UD. PUTERA SEJATI</v>
          </cell>
          <cell r="Q1794" t="str">
            <v>UD. PUTERA SEJATI</v>
          </cell>
          <cell r="R1794" t="str">
            <v>PALLET RENT DOUBLE FACE</v>
          </cell>
          <cell r="S1794" t="str">
            <v>8276895964</v>
          </cell>
        </row>
        <row r="1795">
          <cell r="L1795">
            <v>5042267181</v>
          </cell>
          <cell r="M1795" t="str">
            <v>74553</v>
          </cell>
          <cell r="N1795" t="str">
            <v>S21102908120</v>
          </cell>
          <cell r="O1795" t="str">
            <v>YPS/N8653UW/KHOIRUL</v>
          </cell>
          <cell r="P1795" t="str">
            <v>UD. PUTERA SEJATI</v>
          </cell>
          <cell r="Q1795" t="str">
            <v>UD. PUTERA SEJATI</v>
          </cell>
          <cell r="R1795" t="str">
            <v>1500ML AQUA LOCAL 1X12</v>
          </cell>
          <cell r="S1795" t="str">
            <v>8276895964</v>
          </cell>
        </row>
        <row r="1796">
          <cell r="L1796">
            <v>5042267181</v>
          </cell>
          <cell r="M1796" t="str">
            <v>10169749</v>
          </cell>
          <cell r="N1796" t="str">
            <v>S21102908120</v>
          </cell>
          <cell r="O1796" t="str">
            <v>YPS/N8653UW/KHOIRUL</v>
          </cell>
          <cell r="P1796" t="str">
            <v>UD. PUTERA SEJATI</v>
          </cell>
          <cell r="Q1796" t="str">
            <v>UD. PUTERA SEJATI</v>
          </cell>
          <cell r="R1796" t="str">
            <v>PALLET RENT DOUBLE FACE</v>
          </cell>
          <cell r="S1796" t="str">
            <v>8276895964</v>
          </cell>
        </row>
        <row r="1797">
          <cell r="L1797">
            <v>5042261024</v>
          </cell>
          <cell r="M1797" t="str">
            <v>74561</v>
          </cell>
          <cell r="N1797" t="str">
            <v>S21102908150</v>
          </cell>
          <cell r="O1797" t="str">
            <v>YPS/N8203UW/M.ARIS</v>
          </cell>
          <cell r="P1797" t="str">
            <v>UD. PUTERA SEJATI</v>
          </cell>
          <cell r="Q1797" t="str">
            <v>UD. PUTERA SEJATI</v>
          </cell>
          <cell r="R1797" t="str">
            <v>600ML AQUA LOCAL 1X24</v>
          </cell>
          <cell r="S1797" t="str">
            <v>8276895964</v>
          </cell>
        </row>
        <row r="1798">
          <cell r="L1798">
            <v>5042261024</v>
          </cell>
          <cell r="M1798" t="str">
            <v>10169749</v>
          </cell>
          <cell r="N1798" t="str">
            <v>S21102908150</v>
          </cell>
          <cell r="O1798" t="str">
            <v>YPS/N8203UW/M.ARIS</v>
          </cell>
          <cell r="P1798" t="str">
            <v>UD. PUTERA SEJATI</v>
          </cell>
          <cell r="Q1798" t="str">
            <v>UD. PUTERA SEJATI</v>
          </cell>
          <cell r="R1798" t="str">
            <v>PALLET RENT DOUBLE FACE</v>
          </cell>
          <cell r="S1798" t="str">
            <v>8276895964</v>
          </cell>
        </row>
        <row r="1799">
          <cell r="L1799">
            <v>5042273292</v>
          </cell>
          <cell r="M1799" t="str">
            <v>74561</v>
          </cell>
          <cell r="N1799" t="str">
            <v>S21102908147</v>
          </cell>
          <cell r="O1799" t="str">
            <v>YPS/L8211UT/ZEMY</v>
          </cell>
          <cell r="P1799" t="str">
            <v>UD. PUTERA SEJATI</v>
          </cell>
          <cell r="Q1799" t="str">
            <v>UD. PUTERA SEJATI</v>
          </cell>
          <cell r="R1799" t="str">
            <v>600ML AQUA LOCAL 1X24</v>
          </cell>
          <cell r="S1799" t="str">
            <v>8276895964</v>
          </cell>
        </row>
        <row r="1800">
          <cell r="L1800">
            <v>5042273292</v>
          </cell>
          <cell r="M1800" t="str">
            <v>10169749</v>
          </cell>
          <cell r="N1800" t="str">
            <v>S21102908147</v>
          </cell>
          <cell r="O1800" t="str">
            <v>YPS/L8211UT/ZEMY</v>
          </cell>
          <cell r="P1800" t="str">
            <v>UD. PUTERA SEJATI</v>
          </cell>
          <cell r="Q1800" t="str">
            <v>UD. PUTERA SEJATI</v>
          </cell>
          <cell r="R1800" t="str">
            <v>PALLET RENT DOUBLE FACE</v>
          </cell>
          <cell r="S1800" t="str">
            <v>8276895964</v>
          </cell>
        </row>
        <row r="1801">
          <cell r="L1801">
            <v>5042252545</v>
          </cell>
          <cell r="M1801" t="str">
            <v>74561</v>
          </cell>
          <cell r="N1801" t="str">
            <v>S21102908148</v>
          </cell>
          <cell r="O1801" t="str">
            <v>YPS/L9693US/IRKHAM</v>
          </cell>
          <cell r="P1801" t="str">
            <v>UD. PUTERA SEJATI</v>
          </cell>
          <cell r="Q1801" t="str">
            <v>UD. PUTERA SEJATI</v>
          </cell>
          <cell r="R1801" t="str">
            <v>600ML AQUA LOCAL 1X24</v>
          </cell>
          <cell r="S1801" t="str">
            <v>8276895964</v>
          </cell>
        </row>
        <row r="1802">
          <cell r="L1802">
            <v>5042252545</v>
          </cell>
          <cell r="M1802" t="str">
            <v>10169749</v>
          </cell>
          <cell r="N1802" t="str">
            <v>S21102908148</v>
          </cell>
          <cell r="O1802" t="str">
            <v>YPS/L9693US/IRKHAM</v>
          </cell>
          <cell r="P1802" t="str">
            <v>UD. PUTERA SEJATI</v>
          </cell>
          <cell r="Q1802" t="str">
            <v>UD. PUTERA SEJATI</v>
          </cell>
          <cell r="R1802" t="str">
            <v>PALLET RENT DOUBLE FACE</v>
          </cell>
          <cell r="S1802" t="str">
            <v>8276895964</v>
          </cell>
        </row>
        <row r="1803">
          <cell r="L1803">
            <v>5042262190</v>
          </cell>
          <cell r="M1803" t="str">
            <v>74561</v>
          </cell>
          <cell r="N1803" t="str">
            <v>S21102908149</v>
          </cell>
          <cell r="O1803" t="str">
            <v>YPS/L8147UC/TOHA</v>
          </cell>
          <cell r="P1803" t="str">
            <v>UD. PUTERA SEJATI</v>
          </cell>
          <cell r="Q1803" t="str">
            <v>UD. PUTERA SEJATI</v>
          </cell>
          <cell r="R1803" t="str">
            <v>600ML AQUA LOCAL 1X24</v>
          </cell>
          <cell r="S1803" t="str">
            <v>8276895964</v>
          </cell>
        </row>
        <row r="1804">
          <cell r="L1804">
            <v>5042262190</v>
          </cell>
          <cell r="M1804" t="str">
            <v>10169749</v>
          </cell>
          <cell r="N1804" t="str">
            <v>S21102908149</v>
          </cell>
          <cell r="O1804" t="str">
            <v>YPS/L8147UC/TOHA</v>
          </cell>
          <cell r="P1804" t="str">
            <v>UD. PUTERA SEJATI</v>
          </cell>
          <cell r="Q1804" t="str">
            <v>UD. PUTERA SEJATI</v>
          </cell>
          <cell r="R1804" t="str">
            <v>PALLET RENT DOUBLE FACE</v>
          </cell>
          <cell r="S1804" t="str">
            <v>8276895964</v>
          </cell>
        </row>
        <row r="1805">
          <cell r="L1805">
            <v>5042271458</v>
          </cell>
          <cell r="M1805" t="str">
            <v>74561</v>
          </cell>
          <cell r="N1805" t="str">
            <v>S21102908145</v>
          </cell>
          <cell r="O1805" t="str">
            <v>YPS/N8607UV/MUSTOFA</v>
          </cell>
          <cell r="P1805" t="str">
            <v>UD. PUTERA SEJATI</v>
          </cell>
          <cell r="Q1805" t="str">
            <v>UD. PUTERA SEJATI</v>
          </cell>
          <cell r="R1805" t="str">
            <v>600ML AQUA LOCAL 1X24</v>
          </cell>
          <cell r="S1805" t="str">
            <v>8276895964</v>
          </cell>
        </row>
        <row r="1806">
          <cell r="L1806">
            <v>5042271458</v>
          </cell>
          <cell r="M1806" t="str">
            <v>10169749</v>
          </cell>
          <cell r="N1806" t="str">
            <v>S21102908145</v>
          </cell>
          <cell r="O1806" t="str">
            <v>YPS/N8607UV/MUSTOFA</v>
          </cell>
          <cell r="P1806" t="str">
            <v>UD. PUTERA SEJATI</v>
          </cell>
          <cell r="Q1806" t="str">
            <v>UD. PUTERA SEJATI</v>
          </cell>
          <cell r="R1806" t="str">
            <v>PALLET RENT DOUBLE FACE</v>
          </cell>
          <cell r="S1806" t="str">
            <v>8276895964</v>
          </cell>
        </row>
        <row r="1807">
          <cell r="L1807">
            <v>5042273138</v>
          </cell>
          <cell r="M1807" t="str">
            <v>74561</v>
          </cell>
          <cell r="N1807" t="str">
            <v>S21102908146</v>
          </cell>
          <cell r="O1807" t="str">
            <v>YPS/N8654UW/ARIS</v>
          </cell>
          <cell r="P1807" t="str">
            <v>UD. PUTERA SEJATI</v>
          </cell>
          <cell r="Q1807" t="str">
            <v>UD. PUTERA SEJATI</v>
          </cell>
          <cell r="R1807" t="str">
            <v>600ML AQUA LOCAL 1X24</v>
          </cell>
          <cell r="S1807" t="str">
            <v>8276895964</v>
          </cell>
        </row>
        <row r="1808">
          <cell r="L1808">
            <v>5042273138</v>
          </cell>
          <cell r="M1808" t="str">
            <v>10169749</v>
          </cell>
          <cell r="N1808" t="str">
            <v>S21102908146</v>
          </cell>
          <cell r="O1808" t="str">
            <v>YPS/N8654UW/ARIS</v>
          </cell>
          <cell r="P1808" t="str">
            <v>UD. PUTERA SEJATI</v>
          </cell>
          <cell r="Q1808" t="str">
            <v>UD. PUTERA SEJATI</v>
          </cell>
          <cell r="R1808" t="str">
            <v>PALLET RENT DOUBLE FACE</v>
          </cell>
          <cell r="S1808" t="str">
            <v>8276895964</v>
          </cell>
        </row>
        <row r="1809">
          <cell r="L1809">
            <v>5042267036</v>
          </cell>
          <cell r="M1809" t="str">
            <v>74561</v>
          </cell>
          <cell r="N1809" t="str">
            <v>S21102908143</v>
          </cell>
          <cell r="O1809" t="str">
            <v>YPS/N8545UV/HUMAIDI</v>
          </cell>
          <cell r="P1809" t="str">
            <v>UD. PUTERA SEJATI</v>
          </cell>
          <cell r="Q1809" t="str">
            <v>UD. PUTERA SEJATI</v>
          </cell>
          <cell r="R1809" t="str">
            <v>600ML AQUA LOCAL 1X24</v>
          </cell>
          <cell r="S1809" t="str">
            <v>8276895964</v>
          </cell>
        </row>
        <row r="1810">
          <cell r="L1810">
            <v>5042267036</v>
          </cell>
          <cell r="M1810" t="str">
            <v>10169749</v>
          </cell>
          <cell r="N1810" t="str">
            <v>S21102908143</v>
          </cell>
          <cell r="O1810" t="str">
            <v>YPS/N8545UV/HUMAIDI</v>
          </cell>
          <cell r="P1810" t="str">
            <v>UD. PUTERA SEJATI</v>
          </cell>
          <cell r="Q1810" t="str">
            <v>UD. PUTERA SEJATI</v>
          </cell>
          <cell r="R1810" t="str">
            <v>PALLET RENT DOUBLE FACE</v>
          </cell>
          <cell r="S1810" t="str">
            <v>8276895964</v>
          </cell>
        </row>
        <row r="1811">
          <cell r="L1811">
            <v>5042270309</v>
          </cell>
          <cell r="M1811" t="str">
            <v>74553</v>
          </cell>
          <cell r="N1811" t="str">
            <v>S21102908119</v>
          </cell>
          <cell r="O1811" t="str">
            <v>YPS/N8088UV/SOLIKIN</v>
          </cell>
          <cell r="P1811" t="str">
            <v>UD. PUTERA SEJATI</v>
          </cell>
          <cell r="Q1811" t="str">
            <v>UD. PUTERA SEJATI</v>
          </cell>
          <cell r="R1811" t="str">
            <v>1500ML AQUA LOCAL 1X12</v>
          </cell>
          <cell r="S1811" t="str">
            <v>8276895964</v>
          </cell>
        </row>
        <row r="1812">
          <cell r="L1812">
            <v>5042270309</v>
          </cell>
          <cell r="M1812" t="str">
            <v>10169749</v>
          </cell>
          <cell r="N1812" t="str">
            <v>S21102908119</v>
          </cell>
          <cell r="O1812" t="str">
            <v>YPS/N8088UV/SOLIKIN</v>
          </cell>
          <cell r="P1812" t="str">
            <v>UD. PUTERA SEJATI</v>
          </cell>
          <cell r="Q1812" t="str">
            <v>UD. PUTERA SEJATI</v>
          </cell>
          <cell r="R1812" t="str">
            <v>PALLET RENT DOUBLE FACE</v>
          </cell>
          <cell r="S1812" t="str">
            <v>8276895964</v>
          </cell>
        </row>
        <row r="1813">
          <cell r="L1813">
            <v>5042252408</v>
          </cell>
          <cell r="M1813" t="str">
            <v>74561</v>
          </cell>
          <cell r="N1813" t="str">
            <v>S21102908158</v>
          </cell>
          <cell r="O1813" t="str">
            <v>YPS/L9693US/IRKHAM</v>
          </cell>
          <cell r="P1813" t="str">
            <v>UD. PUTERA SEJATI</v>
          </cell>
          <cell r="Q1813" t="str">
            <v>UD. PUTERA SEJATI</v>
          </cell>
          <cell r="R1813" t="str">
            <v>600ML AQUA LOCAL 1X24</v>
          </cell>
          <cell r="S1813" t="str">
            <v>8276895964</v>
          </cell>
        </row>
        <row r="1814">
          <cell r="L1814">
            <v>5042252408</v>
          </cell>
          <cell r="M1814" t="str">
            <v>10169749</v>
          </cell>
          <cell r="N1814" t="str">
            <v>S21102908158</v>
          </cell>
          <cell r="O1814" t="str">
            <v>YPS/L9693US/IRKHAM</v>
          </cell>
          <cell r="P1814" t="str">
            <v>UD. PUTERA SEJATI</v>
          </cell>
          <cell r="Q1814" t="str">
            <v>UD. PUTERA SEJATI</v>
          </cell>
          <cell r="R1814" t="str">
            <v>PALLET RENT DOUBLE FACE</v>
          </cell>
          <cell r="S1814" t="str">
            <v>8276895964</v>
          </cell>
        </row>
        <row r="1815">
          <cell r="L1815">
            <v>5042258571</v>
          </cell>
          <cell r="M1815" t="str">
            <v>74561</v>
          </cell>
          <cell r="N1815" t="str">
            <v>S21102908154</v>
          </cell>
          <cell r="O1815" t="str">
            <v>YPS/N8654UW/ARIS</v>
          </cell>
          <cell r="P1815" t="str">
            <v>UD. PUTERA SEJATI</v>
          </cell>
          <cell r="Q1815" t="str">
            <v>UD. PUTERA SEJATI</v>
          </cell>
          <cell r="R1815" t="str">
            <v>600ML AQUA LOCAL 1X24</v>
          </cell>
          <cell r="S1815" t="str">
            <v>8276895964</v>
          </cell>
        </row>
        <row r="1816">
          <cell r="L1816">
            <v>5042258571</v>
          </cell>
          <cell r="M1816" t="str">
            <v>10169749</v>
          </cell>
          <cell r="N1816" t="str">
            <v>S21102908154</v>
          </cell>
          <cell r="O1816" t="str">
            <v>YPS/N8654UW/ARIS</v>
          </cell>
          <cell r="P1816" t="str">
            <v>UD. PUTERA SEJATI</v>
          </cell>
          <cell r="Q1816" t="str">
            <v>UD. PUTERA SEJATI</v>
          </cell>
          <cell r="R1816" t="str">
            <v>PALLET RENT DOUBLE FACE</v>
          </cell>
          <cell r="S1816" t="str">
            <v>8276895964</v>
          </cell>
        </row>
        <row r="1817">
          <cell r="L1817">
            <v>5042254468</v>
          </cell>
          <cell r="M1817" t="str">
            <v>74561</v>
          </cell>
          <cell r="N1817" t="str">
            <v>S21102908155</v>
          </cell>
          <cell r="O1817" t="str">
            <v>YPS/N8607UV/MUSTOFA</v>
          </cell>
          <cell r="P1817" t="str">
            <v>UD. PUTERA SEJATI</v>
          </cell>
          <cell r="Q1817" t="str">
            <v>UD. PUTERA SEJATI</v>
          </cell>
          <cell r="R1817" t="str">
            <v>600ML AQUA LOCAL 1X24</v>
          </cell>
          <cell r="S1817" t="str">
            <v>8276895964</v>
          </cell>
        </row>
        <row r="1818">
          <cell r="L1818">
            <v>5042254468</v>
          </cell>
          <cell r="M1818" t="str">
            <v>10169749</v>
          </cell>
          <cell r="N1818" t="str">
            <v>S21102908155</v>
          </cell>
          <cell r="O1818" t="str">
            <v>YPS/N8607UV/MUSTOFA</v>
          </cell>
          <cell r="P1818" t="str">
            <v>UD. PUTERA SEJATI</v>
          </cell>
          <cell r="Q1818" t="str">
            <v>UD. PUTERA SEJATI</v>
          </cell>
          <cell r="R1818" t="str">
            <v>PALLET RENT DOUBLE FACE</v>
          </cell>
          <cell r="S1818" t="str">
            <v>8276895964</v>
          </cell>
        </row>
        <row r="1819">
          <cell r="L1819">
            <v>5042245701</v>
          </cell>
          <cell r="M1819" t="str">
            <v>74561</v>
          </cell>
          <cell r="N1819" t="str">
            <v>S21102908157</v>
          </cell>
          <cell r="O1819" t="str">
            <v>YPS/N9958UW/KUS H</v>
          </cell>
          <cell r="P1819" t="str">
            <v>UD. PUTERA SEJATI</v>
          </cell>
          <cell r="Q1819" t="str">
            <v>UD. PUTERA SEJATI</v>
          </cell>
          <cell r="R1819" t="str">
            <v>600ML AQUA LOCAL 1X24</v>
          </cell>
          <cell r="S1819" t="str">
            <v>8276895964</v>
          </cell>
        </row>
        <row r="1820">
          <cell r="L1820">
            <v>5042245701</v>
          </cell>
          <cell r="M1820" t="str">
            <v>10169749</v>
          </cell>
          <cell r="N1820" t="str">
            <v>S21102908157</v>
          </cell>
          <cell r="O1820" t="str">
            <v>YPS/N9958UW/KUS H</v>
          </cell>
          <cell r="P1820" t="str">
            <v>UD. PUTERA SEJATI</v>
          </cell>
          <cell r="Q1820" t="str">
            <v>UD. PUTERA SEJATI</v>
          </cell>
          <cell r="R1820" t="str">
            <v>PALLET RENT DOUBLE FACE</v>
          </cell>
          <cell r="S1820" t="str">
            <v>8276895964</v>
          </cell>
        </row>
        <row r="1821">
          <cell r="L1821">
            <v>5042249132</v>
          </cell>
          <cell r="M1821" t="str">
            <v>74561</v>
          </cell>
          <cell r="N1821" t="str">
            <v>S21102908156</v>
          </cell>
          <cell r="O1821" t="str">
            <v>YPS/N8599UV/SARBINI</v>
          </cell>
          <cell r="P1821" t="str">
            <v>UD. PUTERA SEJATI</v>
          </cell>
          <cell r="Q1821" t="str">
            <v>UD. PUTERA SEJATI</v>
          </cell>
          <cell r="R1821" t="str">
            <v>600ML AQUA LOCAL 1X24</v>
          </cell>
          <cell r="S1821" t="str">
            <v>8276895964</v>
          </cell>
        </row>
        <row r="1822">
          <cell r="L1822">
            <v>5042249132</v>
          </cell>
          <cell r="M1822" t="str">
            <v>10169749</v>
          </cell>
          <cell r="N1822" t="str">
            <v>S21102908156</v>
          </cell>
          <cell r="O1822" t="str">
            <v>YPS/N8599UV/SARBINI</v>
          </cell>
          <cell r="P1822" t="str">
            <v>UD. PUTERA SEJATI</v>
          </cell>
          <cell r="Q1822" t="str">
            <v>UD. PUTERA SEJATI</v>
          </cell>
          <cell r="R1822" t="str">
            <v>PALLET RENT DOUBLE FACE</v>
          </cell>
          <cell r="S1822" t="str">
            <v>8276895964</v>
          </cell>
        </row>
        <row r="1823">
          <cell r="L1823">
            <v>5042237944</v>
          </cell>
          <cell r="M1823" t="str">
            <v>10169933</v>
          </cell>
          <cell r="N1823" t="str">
            <v>S21102908161/AS/2/01</v>
          </cell>
          <cell r="O1823" t="str">
            <v>YPS/N8508UV/SUKANDAR</v>
          </cell>
          <cell r="P1823" t="str">
            <v>UD. PUTERA SEJATI</v>
          </cell>
          <cell r="Q1823" t="str">
            <v>UD. PUTERA SEJATI</v>
          </cell>
          <cell r="R1823" t="str">
            <v>EMPTY BOTTLE AQUA 5 GALLON</v>
          </cell>
          <cell r="S1823" t="str">
            <v>8276895964</v>
          </cell>
        </row>
        <row r="1824">
          <cell r="L1824">
            <v>5042237944</v>
          </cell>
          <cell r="M1824" t="str">
            <v>74559</v>
          </cell>
          <cell r="N1824" t="str">
            <v>S21102908161/AS/2/01</v>
          </cell>
          <cell r="O1824" t="str">
            <v>YPS/N8508UV/SUKANDAR</v>
          </cell>
          <cell r="P1824" t="str">
            <v>UD. PUTERA SEJATI</v>
          </cell>
          <cell r="Q1824" t="str">
            <v>UD. PUTERA SEJATI</v>
          </cell>
          <cell r="R1824" t="str">
            <v>5 GALLON AQUA LOCAL</v>
          </cell>
          <cell r="S1824" t="str">
            <v>8276895964</v>
          </cell>
        </row>
        <row r="1825">
          <cell r="L1825">
            <v>5042260921</v>
          </cell>
          <cell r="M1825" t="str">
            <v>74561</v>
          </cell>
          <cell r="N1825" t="str">
            <v>S21102908153</v>
          </cell>
          <cell r="O1825" t="str">
            <v>YPS/N8612UW/DENY R</v>
          </cell>
          <cell r="P1825" t="str">
            <v>UD. PUTERA SEJATI</v>
          </cell>
          <cell r="Q1825" t="str">
            <v>UD. PUTERA SEJATI</v>
          </cell>
          <cell r="R1825" t="str">
            <v>600ML AQUA LOCAL 1X24</v>
          </cell>
          <cell r="S1825" t="str">
            <v>8276895964</v>
          </cell>
        </row>
        <row r="1826">
          <cell r="L1826">
            <v>5042260921</v>
          </cell>
          <cell r="M1826" t="str">
            <v>10169749</v>
          </cell>
          <cell r="N1826" t="str">
            <v>S21102908153</v>
          </cell>
          <cell r="O1826" t="str">
            <v>YPS/N8612UW/DENY R</v>
          </cell>
          <cell r="P1826" t="str">
            <v>UD. PUTERA SEJATI</v>
          </cell>
          <cell r="Q1826" t="str">
            <v>UD. PUTERA SEJATI</v>
          </cell>
          <cell r="R1826" t="str">
            <v>PALLET RENT DOUBLE FACE</v>
          </cell>
          <cell r="S1826" t="str">
            <v>8276895964</v>
          </cell>
        </row>
        <row r="1827">
          <cell r="L1827">
            <v>5042257095</v>
          </cell>
          <cell r="M1827" t="str">
            <v>10169933</v>
          </cell>
          <cell r="N1827" t="str">
            <v>S21102908162/EF/2/02</v>
          </cell>
          <cell r="O1827" t="str">
            <v>YPS/N8543UV/NADIR</v>
          </cell>
          <cell r="P1827" t="str">
            <v>UD. PUTERA SEJATI</v>
          </cell>
          <cell r="Q1827" t="str">
            <v>UD. PUTERA SEJATI</v>
          </cell>
          <cell r="R1827" t="str">
            <v>EMPTY BOTTLE AQUA 5 GALLON</v>
          </cell>
          <cell r="S1827" t="str">
            <v>8276895964</v>
          </cell>
        </row>
        <row r="1828">
          <cell r="L1828">
            <v>5042257095</v>
          </cell>
          <cell r="M1828" t="str">
            <v>74559</v>
          </cell>
          <cell r="N1828" t="str">
            <v>S21102908162/EF/2/02</v>
          </cell>
          <cell r="O1828" t="str">
            <v>YPS/N8543UV/NADIR</v>
          </cell>
          <cell r="P1828" t="str">
            <v>UD. PUTERA SEJATI</v>
          </cell>
          <cell r="Q1828" t="str">
            <v>UD. PUTERA SEJATI</v>
          </cell>
          <cell r="R1828" t="str">
            <v>5 GALLON AQUA LOCAL</v>
          </cell>
          <cell r="S1828" t="str">
            <v>8276895964</v>
          </cell>
        </row>
        <row r="1829">
          <cell r="L1829">
            <v>5042268546</v>
          </cell>
          <cell r="M1829" t="str">
            <v>74553</v>
          </cell>
          <cell r="N1829" t="str">
            <v>S21102908118</v>
          </cell>
          <cell r="O1829" t="str">
            <v>YPS/N8580UV/NANANG</v>
          </cell>
          <cell r="P1829" t="str">
            <v>UD. PUTERA SEJATI</v>
          </cell>
          <cell r="Q1829" t="str">
            <v>UD. PUTERA SEJATI</v>
          </cell>
          <cell r="R1829" t="str">
            <v>1500ML AQUA LOCAL 1X12</v>
          </cell>
          <cell r="S1829" t="str">
            <v>8276895964</v>
          </cell>
        </row>
        <row r="1830">
          <cell r="L1830">
            <v>5042268546</v>
          </cell>
          <cell r="M1830" t="str">
            <v>10169749</v>
          </cell>
          <cell r="N1830" t="str">
            <v>S21102908118</v>
          </cell>
          <cell r="O1830" t="str">
            <v>YPS/N8580UV/NANANG</v>
          </cell>
          <cell r="P1830" t="str">
            <v>UD. PUTERA SEJATI</v>
          </cell>
          <cell r="Q1830" t="str">
            <v>UD. PUTERA SEJATI</v>
          </cell>
          <cell r="R1830" t="str">
            <v>PALLET RENT DOUBLE FACE</v>
          </cell>
          <cell r="S1830" t="str">
            <v>8276895964</v>
          </cell>
        </row>
        <row r="1831">
          <cell r="L1831">
            <v>5042261562</v>
          </cell>
          <cell r="M1831" t="str">
            <v>74561</v>
          </cell>
          <cell r="N1831" t="str">
            <v>S21102908152</v>
          </cell>
          <cell r="O1831" t="str">
            <v>YPS/L9346UZ/ZAINUL A</v>
          </cell>
          <cell r="P1831" t="str">
            <v>UD. PUTERA SEJATI</v>
          </cell>
          <cell r="Q1831" t="str">
            <v>UD. PUTERA SEJATI</v>
          </cell>
          <cell r="R1831" t="str">
            <v>600ML AQUA LOCAL 1X24</v>
          </cell>
          <cell r="S1831" t="str">
            <v>8276895964</v>
          </cell>
        </row>
        <row r="1832">
          <cell r="L1832">
            <v>5042261562</v>
          </cell>
          <cell r="M1832" t="str">
            <v>10169749</v>
          </cell>
          <cell r="N1832" t="str">
            <v>S21102908152</v>
          </cell>
          <cell r="O1832" t="str">
            <v>YPS/L9346UZ/ZAINUL A</v>
          </cell>
          <cell r="P1832" t="str">
            <v>UD. PUTERA SEJATI</v>
          </cell>
          <cell r="Q1832" t="str">
            <v>UD. PUTERA SEJATI</v>
          </cell>
          <cell r="R1832" t="str">
            <v>PALLET RENT DOUBLE FACE</v>
          </cell>
          <cell r="S1832" t="str">
            <v>8276895964</v>
          </cell>
        </row>
        <row r="1833">
          <cell r="L1833">
            <v>5042252828</v>
          </cell>
          <cell r="M1833" t="str">
            <v>74553</v>
          </cell>
          <cell r="N1833" t="str">
            <v>S21102908126</v>
          </cell>
          <cell r="O1833" t="str">
            <v>YPS/N8603UV/B SLAMET</v>
          </cell>
          <cell r="P1833" t="str">
            <v>UD. PUTERA SEJATI</v>
          </cell>
          <cell r="Q1833" t="str">
            <v>UD. PUTERA SEJATI</v>
          </cell>
          <cell r="R1833" t="str">
            <v>1500ML AQUA LOCAL 1X12</v>
          </cell>
          <cell r="S1833" t="str">
            <v>8276895964</v>
          </cell>
        </row>
        <row r="1834">
          <cell r="L1834">
            <v>5042252828</v>
          </cell>
          <cell r="M1834" t="str">
            <v>10169749</v>
          </cell>
          <cell r="N1834" t="str">
            <v>S21102908126</v>
          </cell>
          <cell r="O1834" t="str">
            <v>YPS/N8603UV/B SLAMET</v>
          </cell>
          <cell r="P1834" t="str">
            <v>UD. PUTERA SEJATI</v>
          </cell>
          <cell r="Q1834" t="str">
            <v>UD. PUTERA SEJATI</v>
          </cell>
          <cell r="R1834" t="str">
            <v>PALLET RENT DOUBLE FACE</v>
          </cell>
          <cell r="S1834" t="str">
            <v>8276895964</v>
          </cell>
        </row>
        <row r="1835">
          <cell r="L1835">
            <v>5042258495</v>
          </cell>
          <cell r="M1835" t="str">
            <v>74561</v>
          </cell>
          <cell r="N1835" t="str">
            <v>S21102908151</v>
          </cell>
          <cell r="O1835" t="str">
            <v>YPS/L9361UZ/YOYOK</v>
          </cell>
          <cell r="P1835" t="str">
            <v>UD. PUTERA SEJATI</v>
          </cell>
          <cell r="Q1835" t="str">
            <v>UD. PUTERA SEJATI</v>
          </cell>
          <cell r="R1835" t="str">
            <v>600ML AQUA LOCAL 1X24</v>
          </cell>
          <cell r="S1835" t="str">
            <v>8276895964</v>
          </cell>
        </row>
        <row r="1836">
          <cell r="L1836">
            <v>5042258495</v>
          </cell>
          <cell r="M1836" t="str">
            <v>10169749</v>
          </cell>
          <cell r="N1836" t="str">
            <v>S21102908151</v>
          </cell>
          <cell r="O1836" t="str">
            <v>YPS/L9361UZ/YOYOK</v>
          </cell>
          <cell r="P1836" t="str">
            <v>UD. PUTERA SEJATI</v>
          </cell>
          <cell r="Q1836" t="str">
            <v>UD. PUTERA SEJATI</v>
          </cell>
          <cell r="R1836" t="str">
            <v>PALLET RENT DOUBLE FACE</v>
          </cell>
          <cell r="S1836" t="str">
            <v>8276895964</v>
          </cell>
        </row>
        <row r="1837">
          <cell r="L1837">
            <v>5042248709</v>
          </cell>
          <cell r="M1837" t="str">
            <v>74553</v>
          </cell>
          <cell r="N1837" t="str">
            <v>S21102908121</v>
          </cell>
          <cell r="O1837" t="str">
            <v>YPS/L8211UT/ZEMY</v>
          </cell>
          <cell r="P1837" t="str">
            <v>UD. PUTERA SEJATI</v>
          </cell>
          <cell r="Q1837" t="str">
            <v>UD. PUTERA SEJATI</v>
          </cell>
          <cell r="R1837" t="str">
            <v>1500ML AQUA LOCAL 1X12</v>
          </cell>
          <cell r="S1837" t="str">
            <v>8276895964</v>
          </cell>
        </row>
        <row r="1838">
          <cell r="L1838">
            <v>5042248709</v>
          </cell>
          <cell r="M1838" t="str">
            <v>10169749</v>
          </cell>
          <cell r="N1838" t="str">
            <v>S21102908121</v>
          </cell>
          <cell r="O1838" t="str">
            <v>YPS/L8211UT/ZEMY</v>
          </cell>
          <cell r="P1838" t="str">
            <v>UD. PUTERA SEJATI</v>
          </cell>
          <cell r="Q1838" t="str">
            <v>UD. PUTERA SEJATI</v>
          </cell>
          <cell r="R1838" t="str">
            <v>PALLET RENT DOUBLE FACE</v>
          </cell>
          <cell r="S1838" t="str">
            <v>8276895964</v>
          </cell>
        </row>
        <row r="1839">
          <cell r="L1839">
            <v>5042258405</v>
          </cell>
          <cell r="M1839" t="str">
            <v>74553</v>
          </cell>
          <cell r="N1839" t="str">
            <v>S21102908123</v>
          </cell>
          <cell r="O1839" t="str">
            <v>YPS/L9609UX/EDY S</v>
          </cell>
          <cell r="P1839" t="str">
            <v>UD. PUTERA SEJATI</v>
          </cell>
          <cell r="Q1839" t="str">
            <v>UD. PUTERA SEJATI</v>
          </cell>
          <cell r="R1839" t="str">
            <v>1500ML AQUA LOCAL 1X12</v>
          </cell>
          <cell r="S1839" t="str">
            <v>8276895964</v>
          </cell>
        </row>
        <row r="1840">
          <cell r="L1840">
            <v>5042258405</v>
          </cell>
          <cell r="M1840" t="str">
            <v>10169749</v>
          </cell>
          <cell r="N1840" t="str">
            <v>S21102908123</v>
          </cell>
          <cell r="O1840" t="str">
            <v>YPS/L9609UX/EDY S</v>
          </cell>
          <cell r="P1840" t="str">
            <v>UD. PUTERA SEJATI</v>
          </cell>
          <cell r="Q1840" t="str">
            <v>UD. PUTERA SEJATI</v>
          </cell>
          <cell r="R1840" t="str">
            <v>PALLET RENT DOUBLE FACE</v>
          </cell>
          <cell r="S1840" t="str">
            <v>8276895964</v>
          </cell>
        </row>
        <row r="1841">
          <cell r="L1841">
            <v>5042253701</v>
          </cell>
          <cell r="M1841" t="str">
            <v>134578</v>
          </cell>
          <cell r="N1841" t="str">
            <v>S21102908113</v>
          </cell>
          <cell r="O1841" t="str">
            <v>YPS/N8503UV/ZAINUL A</v>
          </cell>
          <cell r="P1841" t="str">
            <v>UD. PUTERA SEJATI</v>
          </cell>
          <cell r="Q1841" t="str">
            <v>UD. PUTERA SEJATI</v>
          </cell>
          <cell r="R1841" t="str">
            <v>220ML AQUA LOCAL 1X48</v>
          </cell>
          <cell r="S1841" t="str">
            <v>8276895964</v>
          </cell>
        </row>
        <row r="1842">
          <cell r="L1842">
            <v>5042253701</v>
          </cell>
          <cell r="M1842" t="str">
            <v>10169749</v>
          </cell>
          <cell r="N1842" t="str">
            <v>S21102908113</v>
          </cell>
          <cell r="O1842" t="str">
            <v>YPS/N8503UV/ZAINUL A</v>
          </cell>
          <cell r="P1842" t="str">
            <v>UD. PUTERA SEJATI</v>
          </cell>
          <cell r="Q1842" t="str">
            <v>UD. PUTERA SEJATI</v>
          </cell>
          <cell r="R1842" t="str">
            <v>PALLET RENT DOUBLE FACE</v>
          </cell>
          <cell r="S1842" t="str">
            <v>8276895964</v>
          </cell>
        </row>
        <row r="1843">
          <cell r="L1843">
            <v>5042296641</v>
          </cell>
          <cell r="M1843" t="str">
            <v>74561</v>
          </cell>
          <cell r="N1843" t="str">
            <v>S21102908136</v>
          </cell>
          <cell r="O1843" t="str">
            <v>YPS/N8603UV/B SLAMET</v>
          </cell>
          <cell r="P1843" t="str">
            <v>UD. PUTERA SEJATI</v>
          </cell>
          <cell r="Q1843" t="str">
            <v>UD. PUTERA SEJATI</v>
          </cell>
          <cell r="R1843" t="str">
            <v>600ML AQUA LOCAL 1X24</v>
          </cell>
          <cell r="S1843" t="str">
            <v>8276895964</v>
          </cell>
        </row>
        <row r="1844">
          <cell r="L1844">
            <v>5042296641</v>
          </cell>
          <cell r="M1844" t="str">
            <v>10169749</v>
          </cell>
          <cell r="N1844" t="str">
            <v>S21102908136</v>
          </cell>
          <cell r="O1844" t="str">
            <v>YPS/N8603UV/B SLAMET</v>
          </cell>
          <cell r="P1844" t="str">
            <v>UD. PUTERA SEJATI</v>
          </cell>
          <cell r="Q1844" t="str">
            <v>UD. PUTERA SEJATI</v>
          </cell>
          <cell r="R1844" t="str">
            <v>PALLET RENT DOUBLE FACE</v>
          </cell>
          <cell r="S1844" t="str">
            <v>8276895964</v>
          </cell>
        </row>
        <row r="1845">
          <cell r="L1845">
            <v>5042307978</v>
          </cell>
          <cell r="M1845" t="str">
            <v>74561</v>
          </cell>
          <cell r="N1845" t="str">
            <v>S21102908132</v>
          </cell>
          <cell r="O1845" t="str">
            <v>YPS/L9695UY/NARTO</v>
          </cell>
          <cell r="P1845" t="str">
            <v>UD. PUTERA SEJATI</v>
          </cell>
          <cell r="Q1845" t="str">
            <v>UD. PUTERA SEJATI</v>
          </cell>
          <cell r="R1845" t="str">
            <v>600ML AQUA LOCAL 1X24</v>
          </cell>
          <cell r="S1845" t="str">
            <v>8276895964</v>
          </cell>
        </row>
        <row r="1846">
          <cell r="L1846">
            <v>5042307978</v>
          </cell>
          <cell r="M1846" t="str">
            <v>10169749</v>
          </cell>
          <cell r="N1846" t="str">
            <v>S21102908132</v>
          </cell>
          <cell r="O1846" t="str">
            <v>YPS/L9695UY/NARTO</v>
          </cell>
          <cell r="P1846" t="str">
            <v>UD. PUTERA SEJATI</v>
          </cell>
          <cell r="Q1846" t="str">
            <v>UD. PUTERA SEJATI</v>
          </cell>
          <cell r="R1846" t="str">
            <v>PALLET RENT DOUBLE FACE</v>
          </cell>
          <cell r="S1846" t="str">
            <v>8276895964</v>
          </cell>
        </row>
        <row r="1847">
          <cell r="L1847">
            <v>5042310729</v>
          </cell>
          <cell r="M1847" t="str">
            <v>74561</v>
          </cell>
          <cell r="N1847" t="str">
            <v>S21102908128</v>
          </cell>
          <cell r="O1847" t="str">
            <v>YPS/N8603UV/B SLAMET</v>
          </cell>
          <cell r="P1847" t="str">
            <v>UD. PUTERA SEJATI</v>
          </cell>
          <cell r="Q1847" t="str">
            <v>UD. PUTERA SEJATI</v>
          </cell>
          <cell r="R1847" t="str">
            <v>600ML AQUA LOCAL 1X24</v>
          </cell>
          <cell r="S1847" t="str">
            <v>8276895964</v>
          </cell>
        </row>
        <row r="1848">
          <cell r="L1848">
            <v>5042310729</v>
          </cell>
          <cell r="M1848" t="str">
            <v>10169749</v>
          </cell>
          <cell r="N1848" t="str">
            <v>S21102908128</v>
          </cell>
          <cell r="O1848" t="str">
            <v>YPS/N8603UV/B SLAMET</v>
          </cell>
          <cell r="P1848" t="str">
            <v>UD. PUTERA SEJATI</v>
          </cell>
          <cell r="Q1848" t="str">
            <v>UD. PUTERA SEJATI</v>
          </cell>
          <cell r="R1848" t="str">
            <v>PALLET RENT DOUBLE FACE</v>
          </cell>
          <cell r="S1848" t="str">
            <v>8276895964</v>
          </cell>
        </row>
        <row r="1849">
          <cell r="L1849">
            <v>5042294731</v>
          </cell>
          <cell r="M1849" t="str">
            <v>74561</v>
          </cell>
          <cell r="N1849" t="str">
            <v>S21102908135</v>
          </cell>
          <cell r="O1849" t="str">
            <v>YPS/B9651WX/SAMIDI</v>
          </cell>
          <cell r="P1849" t="str">
            <v>UD. PUTERA SEJATI</v>
          </cell>
          <cell r="Q1849" t="str">
            <v>UD. PUTERA SEJATI</v>
          </cell>
          <cell r="R1849" t="str">
            <v>600ML AQUA LOCAL 1X24</v>
          </cell>
          <cell r="S1849" t="str">
            <v>8276895964</v>
          </cell>
        </row>
        <row r="1850">
          <cell r="L1850">
            <v>5042294731</v>
          </cell>
          <cell r="M1850" t="str">
            <v>10169749</v>
          </cell>
          <cell r="N1850" t="str">
            <v>S21102908135</v>
          </cell>
          <cell r="O1850" t="str">
            <v>YPS/B9651WX/SAMIDI</v>
          </cell>
          <cell r="P1850" t="str">
            <v>UD. PUTERA SEJATI</v>
          </cell>
          <cell r="Q1850" t="str">
            <v>UD. PUTERA SEJATI</v>
          </cell>
          <cell r="R1850" t="str">
            <v>PALLET RENT DOUBLE FACE</v>
          </cell>
          <cell r="S1850" t="str">
            <v>8276895964</v>
          </cell>
        </row>
        <row r="1851">
          <cell r="L1851">
            <v>5042305067</v>
          </cell>
          <cell r="M1851" t="str">
            <v>74561</v>
          </cell>
          <cell r="N1851" t="str">
            <v>S21102908133</v>
          </cell>
          <cell r="O1851" t="str">
            <v>YPS/N8615UW/FATCHUR</v>
          </cell>
          <cell r="P1851" t="str">
            <v>UD. PUTERA SEJATI</v>
          </cell>
          <cell r="Q1851" t="str">
            <v>UD. PUTERA SEJATI</v>
          </cell>
          <cell r="R1851" t="str">
            <v>600ML AQUA LOCAL 1X24</v>
          </cell>
          <cell r="S1851" t="str">
            <v>8276895964</v>
          </cell>
        </row>
        <row r="1852">
          <cell r="L1852">
            <v>5042305067</v>
          </cell>
          <cell r="M1852" t="str">
            <v>10169749</v>
          </cell>
          <cell r="N1852" t="str">
            <v>S21102908133</v>
          </cell>
          <cell r="O1852" t="str">
            <v>YPS/N8615UW/FATCHUR</v>
          </cell>
          <cell r="P1852" t="str">
            <v>UD. PUTERA SEJATI</v>
          </cell>
          <cell r="Q1852" t="str">
            <v>UD. PUTERA SEJATI</v>
          </cell>
          <cell r="R1852" t="str">
            <v>PALLET RENT DOUBLE FACE</v>
          </cell>
          <cell r="S1852" t="str">
            <v>8276895964</v>
          </cell>
        </row>
        <row r="1853">
          <cell r="L1853">
            <v>5042306817</v>
          </cell>
          <cell r="M1853" t="str">
            <v>74553</v>
          </cell>
          <cell r="N1853" t="str">
            <v>S21102908117</v>
          </cell>
          <cell r="O1853" t="str">
            <v>YPS/N9959UW/SURAHMAN</v>
          </cell>
          <cell r="P1853" t="str">
            <v>UD. PUTERA SEJATI</v>
          </cell>
          <cell r="Q1853" t="str">
            <v>UD. PUTERA SEJATI</v>
          </cell>
          <cell r="R1853" t="str">
            <v>1500ML AQUA LOCAL 1X12</v>
          </cell>
          <cell r="S1853" t="str">
            <v>8276895964</v>
          </cell>
        </row>
        <row r="1854">
          <cell r="L1854">
            <v>5042306817</v>
          </cell>
          <cell r="M1854" t="str">
            <v>10169749</v>
          </cell>
          <cell r="N1854" t="str">
            <v>S21102908117</v>
          </cell>
          <cell r="O1854" t="str">
            <v>YPS/N9959UW/SURAHMAN</v>
          </cell>
          <cell r="P1854" t="str">
            <v>UD. PUTERA SEJATI</v>
          </cell>
          <cell r="Q1854" t="str">
            <v>UD. PUTERA SEJATI</v>
          </cell>
          <cell r="R1854" t="str">
            <v>PALLET RENT DOUBLE FACE</v>
          </cell>
          <cell r="S1854" t="str">
            <v>8276895964</v>
          </cell>
        </row>
        <row r="1855">
          <cell r="L1855">
            <v>5042313122</v>
          </cell>
          <cell r="M1855" t="str">
            <v>74553</v>
          </cell>
          <cell r="N1855" t="str">
            <v>S21102908112</v>
          </cell>
          <cell r="O1855" t="str">
            <v>YPS/N9958UW/KUS H</v>
          </cell>
          <cell r="P1855" t="str">
            <v>UD. PUTERA SEJATI</v>
          </cell>
          <cell r="Q1855" t="str">
            <v>UD. PUTERA SEJATI</v>
          </cell>
          <cell r="R1855" t="str">
            <v>1500ML AQUA LOCAL 1X12</v>
          </cell>
          <cell r="S1855" t="str">
            <v>8276895964</v>
          </cell>
        </row>
        <row r="1856">
          <cell r="L1856">
            <v>5042313122</v>
          </cell>
          <cell r="M1856" t="str">
            <v>10169749</v>
          </cell>
          <cell r="N1856" t="str">
            <v>S21102908112</v>
          </cell>
          <cell r="O1856" t="str">
            <v>YPS/N9958UW/KUS H</v>
          </cell>
          <cell r="P1856" t="str">
            <v>UD. PUTERA SEJATI</v>
          </cell>
          <cell r="Q1856" t="str">
            <v>UD. PUTERA SEJATI</v>
          </cell>
          <cell r="R1856" t="str">
            <v>PALLET RENT DOUBLE FACE</v>
          </cell>
          <cell r="S1856" t="str">
            <v>8276895964</v>
          </cell>
        </row>
        <row r="1857">
          <cell r="L1857">
            <v>5042311814</v>
          </cell>
          <cell r="M1857" t="str">
            <v>74553</v>
          </cell>
          <cell r="N1857" t="str">
            <v>S21102908110</v>
          </cell>
          <cell r="O1857" t="str">
            <v>YPS/N8599UV/SARBINI</v>
          </cell>
          <cell r="P1857" t="str">
            <v>UD. PUTERA SEJATI</v>
          </cell>
          <cell r="Q1857" t="str">
            <v>UD. PUTERA SEJATI</v>
          </cell>
          <cell r="R1857" t="str">
            <v>1500ML AQUA LOCAL 1X12</v>
          </cell>
          <cell r="S1857" t="str">
            <v>8276895964</v>
          </cell>
        </row>
        <row r="1858">
          <cell r="L1858">
            <v>5042311814</v>
          </cell>
          <cell r="M1858" t="str">
            <v>10169749</v>
          </cell>
          <cell r="N1858" t="str">
            <v>S21102908110</v>
          </cell>
          <cell r="O1858" t="str">
            <v>YPS/N8599UV/SARBINI</v>
          </cell>
          <cell r="P1858" t="str">
            <v>UD. PUTERA SEJATI</v>
          </cell>
          <cell r="Q1858" t="str">
            <v>UD. PUTERA SEJATI</v>
          </cell>
          <cell r="R1858" t="str">
            <v>PALLET RENT DOUBLE FACE</v>
          </cell>
          <cell r="S1858" t="str">
            <v>8276895964</v>
          </cell>
        </row>
        <row r="1859">
          <cell r="L1859">
            <v>5042308219</v>
          </cell>
          <cell r="M1859" t="str">
            <v>74561</v>
          </cell>
          <cell r="N1859" t="str">
            <v>S21102908129</v>
          </cell>
          <cell r="O1859" t="str">
            <v>YPS/B9267BXS/DAYAT</v>
          </cell>
          <cell r="P1859" t="str">
            <v>UD. PUTERA SEJATI</v>
          </cell>
          <cell r="Q1859" t="str">
            <v>UD. PUTERA SEJATI</v>
          </cell>
          <cell r="R1859" t="str">
            <v>600ML AQUA LOCAL 1X24</v>
          </cell>
          <cell r="S1859" t="str">
            <v>8276895964</v>
          </cell>
        </row>
        <row r="1860">
          <cell r="L1860">
            <v>5042308219</v>
          </cell>
          <cell r="M1860" t="str">
            <v>10169749</v>
          </cell>
          <cell r="N1860" t="str">
            <v>S21102908129</v>
          </cell>
          <cell r="O1860" t="str">
            <v>YPS/B9267BXS/DAYAT</v>
          </cell>
          <cell r="P1860" t="str">
            <v>UD. PUTERA SEJATI</v>
          </cell>
          <cell r="Q1860" t="str">
            <v>UD. PUTERA SEJATI</v>
          </cell>
          <cell r="R1860" t="str">
            <v>PALLET RENT DOUBLE FACE</v>
          </cell>
          <cell r="S1860" t="str">
            <v>8276895964</v>
          </cell>
        </row>
        <row r="1861">
          <cell r="L1861">
            <v>5042304751</v>
          </cell>
          <cell r="M1861" t="str">
            <v>74561</v>
          </cell>
          <cell r="N1861" t="str">
            <v>S21102908134</v>
          </cell>
          <cell r="O1861" t="str">
            <v>YPS/N8596UV/SUMARNO</v>
          </cell>
          <cell r="P1861" t="str">
            <v>UD. PUTERA SEJATI</v>
          </cell>
          <cell r="Q1861" t="str">
            <v>UD. PUTERA SEJATI</v>
          </cell>
          <cell r="R1861" t="str">
            <v>600ML AQUA LOCAL 1X24</v>
          </cell>
          <cell r="S1861" t="str">
            <v>8276895964</v>
          </cell>
        </row>
        <row r="1862">
          <cell r="L1862">
            <v>5042304751</v>
          </cell>
          <cell r="M1862" t="str">
            <v>10169749</v>
          </cell>
          <cell r="N1862" t="str">
            <v>S21102908134</v>
          </cell>
          <cell r="O1862" t="str">
            <v>YPS/N8596UV/SUMARNO</v>
          </cell>
          <cell r="P1862" t="str">
            <v>UD. PUTERA SEJATI</v>
          </cell>
          <cell r="Q1862" t="str">
            <v>UD. PUTERA SEJATI</v>
          </cell>
          <cell r="R1862" t="str">
            <v>PALLET RENT DOUBLE FACE</v>
          </cell>
          <cell r="S1862" t="str">
            <v>8276895964</v>
          </cell>
        </row>
        <row r="1863">
          <cell r="L1863">
            <v>5042310446</v>
          </cell>
          <cell r="M1863" t="str">
            <v>74561</v>
          </cell>
          <cell r="N1863" t="str">
            <v>S21102908131</v>
          </cell>
          <cell r="O1863" t="str">
            <v>YPS/L9346UZ/ZAINULAR</v>
          </cell>
          <cell r="P1863" t="str">
            <v>UD. PUTERA SEJATI</v>
          </cell>
          <cell r="Q1863" t="str">
            <v>UD. PUTERA SEJATI</v>
          </cell>
          <cell r="R1863" t="str">
            <v>600ML AQUA LOCAL 1X24</v>
          </cell>
          <cell r="S1863" t="str">
            <v>8276895964</v>
          </cell>
        </row>
        <row r="1864">
          <cell r="L1864">
            <v>5042310446</v>
          </cell>
          <cell r="M1864" t="str">
            <v>10169749</v>
          </cell>
          <cell r="N1864" t="str">
            <v>S21102908131</v>
          </cell>
          <cell r="O1864" t="str">
            <v>YPS/L9346UZ/ZAINULAR</v>
          </cell>
          <cell r="P1864" t="str">
            <v>UD. PUTERA SEJATI</v>
          </cell>
          <cell r="Q1864" t="str">
            <v>UD. PUTERA SEJATI</v>
          </cell>
          <cell r="R1864" t="str">
            <v>PALLET RENT DOUBLE FACE</v>
          </cell>
          <cell r="S1864" t="str">
            <v>8276895964</v>
          </cell>
        </row>
        <row r="1865">
          <cell r="L1865">
            <v>5042285336</v>
          </cell>
          <cell r="M1865" t="str">
            <v>74553</v>
          </cell>
          <cell r="N1865" t="str">
            <v>S21102908111</v>
          </cell>
          <cell r="O1865" t="str">
            <v>YPS/B9267BXS/DAYAT</v>
          </cell>
          <cell r="P1865" t="str">
            <v>UD. PUTERA SEJATI</v>
          </cell>
          <cell r="Q1865" t="str">
            <v>UD. PUTERA SEJATI</v>
          </cell>
          <cell r="R1865" t="str">
            <v>1500ML AQUA LOCAL 1X12</v>
          </cell>
          <cell r="S1865" t="str">
            <v>8276895964</v>
          </cell>
        </row>
        <row r="1866">
          <cell r="L1866">
            <v>5042285336</v>
          </cell>
          <cell r="M1866" t="str">
            <v>10169749</v>
          </cell>
          <cell r="N1866" t="str">
            <v>S21102908111</v>
          </cell>
          <cell r="O1866" t="str">
            <v>YPS/B9267BXS/DAYAT</v>
          </cell>
          <cell r="P1866" t="str">
            <v>UD. PUTERA SEJATI</v>
          </cell>
          <cell r="Q1866" t="str">
            <v>UD. PUTERA SEJATI</v>
          </cell>
          <cell r="R1866" t="str">
            <v>PALLET RENT DOUBLE FACE</v>
          </cell>
          <cell r="S1866" t="str">
            <v>8276895964</v>
          </cell>
        </row>
        <row r="1867">
          <cell r="L1867">
            <v>5042320652</v>
          </cell>
          <cell r="M1867" t="str">
            <v>74561</v>
          </cell>
          <cell r="N1867" t="str">
            <v>S21102908125</v>
          </cell>
          <cell r="O1867" t="str">
            <v>YPS/N8165UV/SUMARYON</v>
          </cell>
          <cell r="P1867" t="str">
            <v>UD. PUTERA SEJATI</v>
          </cell>
          <cell r="Q1867" t="str">
            <v>UD. PUTERA SEJATI</v>
          </cell>
          <cell r="R1867" t="str">
            <v>600ML AQUA LOCAL 1X24</v>
          </cell>
          <cell r="S1867" t="str">
            <v>8276895964</v>
          </cell>
        </row>
        <row r="1868">
          <cell r="L1868">
            <v>5042320652</v>
          </cell>
          <cell r="M1868" t="str">
            <v>10169749</v>
          </cell>
          <cell r="N1868" t="str">
            <v>S21102908125</v>
          </cell>
          <cell r="O1868" t="str">
            <v>YPS/N8165UV/SUMARYON</v>
          </cell>
          <cell r="P1868" t="str">
            <v>UD. PUTERA SEJATI</v>
          </cell>
          <cell r="Q1868" t="str">
            <v>UD. PUTERA SEJATI</v>
          </cell>
          <cell r="R1868" t="str">
            <v>PALLET RENT DOUBLE FACE</v>
          </cell>
          <cell r="S1868" t="str">
            <v>8276895964</v>
          </cell>
        </row>
        <row r="1869">
          <cell r="L1869">
            <v>5042318079</v>
          </cell>
          <cell r="M1869" t="str">
            <v>74553</v>
          </cell>
          <cell r="N1869" t="str">
            <v>S21102908108</v>
          </cell>
          <cell r="O1869" t="str">
            <v>YPS/N8088UV/SOLIKIN</v>
          </cell>
          <cell r="P1869" t="str">
            <v>UD. PUTERA SEJATI</v>
          </cell>
          <cell r="Q1869" t="str">
            <v>UD. PUTERA SEJATI</v>
          </cell>
          <cell r="R1869" t="str">
            <v>1500ML AQUA LOCAL 1X12</v>
          </cell>
          <cell r="S1869" t="str">
            <v>8276895964</v>
          </cell>
        </row>
        <row r="1870">
          <cell r="L1870">
            <v>5042318079</v>
          </cell>
          <cell r="M1870" t="str">
            <v>10169749</v>
          </cell>
          <cell r="N1870" t="str">
            <v>S21102908108</v>
          </cell>
          <cell r="O1870" t="str">
            <v>YPS/N8088UV/SOLIKIN</v>
          </cell>
          <cell r="P1870" t="str">
            <v>UD. PUTERA SEJATI</v>
          </cell>
          <cell r="Q1870" t="str">
            <v>UD. PUTERA SEJATI</v>
          </cell>
          <cell r="R1870" t="str">
            <v>PALLET RENT DOUBLE FACE</v>
          </cell>
          <cell r="S1870" t="str">
            <v>8276895964</v>
          </cell>
        </row>
        <row r="1871">
          <cell r="L1871">
            <v>5042317956</v>
          </cell>
          <cell r="M1871" t="str">
            <v>74561</v>
          </cell>
          <cell r="N1871" t="str">
            <v>S21102908124</v>
          </cell>
          <cell r="O1871" t="str">
            <v>YPS/L9349UZ/ZAINUL A</v>
          </cell>
          <cell r="P1871" t="str">
            <v>UD. PUTERA SEJATI</v>
          </cell>
          <cell r="Q1871" t="str">
            <v>UD. PUTERA SEJATI</v>
          </cell>
          <cell r="R1871" t="str">
            <v>600ML AQUA LOCAL 1X24</v>
          </cell>
          <cell r="S1871" t="str">
            <v>8276895964</v>
          </cell>
        </row>
        <row r="1872">
          <cell r="L1872">
            <v>5042317956</v>
          </cell>
          <cell r="M1872" t="str">
            <v>10169749</v>
          </cell>
          <cell r="N1872" t="str">
            <v>S21102908124</v>
          </cell>
          <cell r="O1872" t="str">
            <v>YPS/L9349UZ/ZAINUL A</v>
          </cell>
          <cell r="P1872" t="str">
            <v>UD. PUTERA SEJATI</v>
          </cell>
          <cell r="Q1872" t="str">
            <v>UD. PUTERA SEJATI</v>
          </cell>
          <cell r="R1872" t="str">
            <v>PALLET RENT DOUBLE FACE</v>
          </cell>
          <cell r="S1872" t="str">
            <v>8276895964</v>
          </cell>
        </row>
        <row r="1873">
          <cell r="L1873">
            <v>5042322027</v>
          </cell>
          <cell r="M1873" t="str">
            <v>10169933</v>
          </cell>
          <cell r="N1873" t="str">
            <v>S21102908159/EL/3/06</v>
          </cell>
          <cell r="O1873" t="str">
            <v>YPS/N8540UV/DWIINDRA</v>
          </cell>
          <cell r="P1873" t="str">
            <v>UD. PUTERA SEJATI</v>
          </cell>
          <cell r="Q1873" t="str">
            <v>UD. PUTERA SEJATI</v>
          </cell>
          <cell r="R1873" t="str">
            <v>EMPTY BOTTLE AQUA 5 GALLON</v>
          </cell>
          <cell r="S1873" t="str">
            <v>8276895964</v>
          </cell>
        </row>
        <row r="1874">
          <cell r="L1874">
            <v>5042322027</v>
          </cell>
          <cell r="M1874" t="str">
            <v>74559</v>
          </cell>
          <cell r="N1874" t="str">
            <v>S21102908159/EL/3/06</v>
          </cell>
          <cell r="O1874" t="str">
            <v>YPS/N8540UV/DWIINDRA</v>
          </cell>
          <cell r="P1874" t="str">
            <v>UD. PUTERA SEJATI</v>
          </cell>
          <cell r="Q1874" t="str">
            <v>UD. PUTERA SEJATI</v>
          </cell>
          <cell r="R1874" t="str">
            <v>5 GALLON AQUA LOCAL</v>
          </cell>
          <cell r="S1874" t="str">
            <v>8276895964</v>
          </cell>
        </row>
        <row r="1875">
          <cell r="L1875">
            <v>5042318742</v>
          </cell>
          <cell r="M1875" t="str">
            <v>74561</v>
          </cell>
          <cell r="N1875" t="str">
            <v>S21102908122</v>
          </cell>
          <cell r="O1875" t="str">
            <v>YPS/N8165UV/SUMARYON</v>
          </cell>
          <cell r="P1875" t="str">
            <v>UD. PUTERA SEJATI</v>
          </cell>
          <cell r="Q1875" t="str">
            <v>UD. PUTERA SEJATI</v>
          </cell>
          <cell r="R1875" t="str">
            <v>600ML AQUA LOCAL 1X24</v>
          </cell>
          <cell r="S1875" t="str">
            <v>8276895964</v>
          </cell>
        </row>
        <row r="1876">
          <cell r="L1876">
            <v>5042318742</v>
          </cell>
          <cell r="M1876" t="str">
            <v>10169749</v>
          </cell>
          <cell r="N1876" t="str">
            <v>S21102908122</v>
          </cell>
          <cell r="O1876" t="str">
            <v>YPS/N8165UV/SUMARYON</v>
          </cell>
          <cell r="P1876" t="str">
            <v>UD. PUTERA SEJATI</v>
          </cell>
          <cell r="Q1876" t="str">
            <v>UD. PUTERA SEJATI</v>
          </cell>
          <cell r="R1876" t="str">
            <v>PALLET RENT DOUBLE FACE</v>
          </cell>
          <cell r="S1876" t="str">
            <v>8276895964</v>
          </cell>
        </row>
        <row r="1877">
          <cell r="L1877">
            <v>5042318678</v>
          </cell>
          <cell r="M1877" t="str">
            <v>74553</v>
          </cell>
          <cell r="N1877" t="str">
            <v>S21102908114</v>
          </cell>
          <cell r="O1877" t="str">
            <v>YPS/N9935UW/SUDARSON</v>
          </cell>
          <cell r="P1877" t="str">
            <v>UD. PUTERA SEJATI</v>
          </cell>
          <cell r="Q1877" t="str">
            <v>UD. PUTERA SEJATI</v>
          </cell>
          <cell r="R1877" t="str">
            <v>1500ML AQUA LOCAL 1X12</v>
          </cell>
          <cell r="S1877" t="str">
            <v>8276895964</v>
          </cell>
        </row>
        <row r="1878">
          <cell r="L1878">
            <v>5042318678</v>
          </cell>
          <cell r="M1878" t="str">
            <v>10169749</v>
          </cell>
          <cell r="N1878" t="str">
            <v>S21102908114</v>
          </cell>
          <cell r="O1878" t="str">
            <v>YPS/N9935UW/SUDARSON</v>
          </cell>
          <cell r="P1878" t="str">
            <v>UD. PUTERA SEJATI</v>
          </cell>
          <cell r="Q1878" t="str">
            <v>UD. PUTERA SEJATI</v>
          </cell>
          <cell r="R1878" t="str">
            <v>PALLET RENT DOUBLE FACE</v>
          </cell>
          <cell r="S1878" t="str">
            <v>8276895964</v>
          </cell>
        </row>
        <row r="1879">
          <cell r="L1879">
            <v>5042318484</v>
          </cell>
          <cell r="M1879" t="str">
            <v>74561</v>
          </cell>
          <cell r="N1879" t="str">
            <v>S21102908127</v>
          </cell>
          <cell r="O1879" t="str">
            <v>YPS/N8596UV/SUMARNO</v>
          </cell>
          <cell r="P1879" t="str">
            <v>UD. PUTERA SEJATI</v>
          </cell>
          <cell r="Q1879" t="str">
            <v>UD. PUTERA SEJATI</v>
          </cell>
          <cell r="R1879" t="str">
            <v>600ML AQUA LOCAL 1X24</v>
          </cell>
          <cell r="S1879" t="str">
            <v>8276895964</v>
          </cell>
        </row>
        <row r="1880">
          <cell r="L1880">
            <v>5042318484</v>
          </cell>
          <cell r="M1880" t="str">
            <v>10169749</v>
          </cell>
          <cell r="N1880" t="str">
            <v>S21102908127</v>
          </cell>
          <cell r="O1880" t="str">
            <v>YPS/N8596UV/SUMARNO</v>
          </cell>
          <cell r="P1880" t="str">
            <v>UD. PUTERA SEJATI</v>
          </cell>
          <cell r="Q1880" t="str">
            <v>UD. PUTERA SEJATI</v>
          </cell>
          <cell r="R1880" t="str">
            <v>PALLET RENT DOUBLE FACE</v>
          </cell>
          <cell r="S1880" t="str">
            <v>8276895964</v>
          </cell>
        </row>
        <row r="1881">
          <cell r="L1881">
            <v>5042312758</v>
          </cell>
          <cell r="M1881" t="str">
            <v>74561</v>
          </cell>
          <cell r="N1881" t="str">
            <v>S21102908130</v>
          </cell>
          <cell r="O1881" t="str">
            <v>YPS/N8203UW/M ARIS</v>
          </cell>
          <cell r="P1881" t="str">
            <v>UD. PUTERA SEJATI</v>
          </cell>
          <cell r="Q1881" t="str">
            <v>UD. PUTERA SEJATI</v>
          </cell>
          <cell r="R1881" t="str">
            <v>600ML AQUA LOCAL 1X24</v>
          </cell>
          <cell r="S1881" t="str">
            <v>8276895964</v>
          </cell>
        </row>
        <row r="1882">
          <cell r="L1882">
            <v>5042312758</v>
          </cell>
          <cell r="M1882" t="str">
            <v>10169749</v>
          </cell>
          <cell r="N1882" t="str">
            <v>S21102908130</v>
          </cell>
          <cell r="O1882" t="str">
            <v>YPS/N8203UW/M ARIS</v>
          </cell>
          <cell r="P1882" t="str">
            <v>UD. PUTERA SEJATI</v>
          </cell>
          <cell r="Q1882" t="str">
            <v>UD. PUTERA SEJATI</v>
          </cell>
          <cell r="R1882" t="str">
            <v>PALLET RENT DOUBLE FACE</v>
          </cell>
          <cell r="S1882" t="str">
            <v>8276895964</v>
          </cell>
        </row>
        <row r="1883">
          <cell r="L1883">
            <v>5042347858</v>
          </cell>
          <cell r="M1883" t="str">
            <v>74553</v>
          </cell>
          <cell r="N1883" t="str">
            <v>S21110405393</v>
          </cell>
          <cell r="O1883" t="str">
            <v>YPS/N8580UV/NANANG S</v>
          </cell>
          <cell r="P1883" t="str">
            <v>UD. PUTERA SEJATI</v>
          </cell>
          <cell r="Q1883" t="str">
            <v>UD. PUTERA SEJATI</v>
          </cell>
          <cell r="R1883" t="str">
            <v>1500ML AQUA LOCAL 1X12</v>
          </cell>
          <cell r="S1883" t="str">
            <v>8276895964</v>
          </cell>
        </row>
        <row r="1884">
          <cell r="L1884">
            <v>5042347858</v>
          </cell>
          <cell r="M1884" t="str">
            <v>10169749</v>
          </cell>
          <cell r="N1884" t="str">
            <v>S21110405393</v>
          </cell>
          <cell r="O1884" t="str">
            <v>YPS/N8580UV/NANANG S</v>
          </cell>
          <cell r="P1884" t="str">
            <v>UD. PUTERA SEJATI</v>
          </cell>
          <cell r="Q1884" t="str">
            <v>UD. PUTERA SEJATI</v>
          </cell>
          <cell r="R1884" t="str">
            <v>PALLET RENT DOUBLE FACE</v>
          </cell>
          <cell r="S1884" t="str">
            <v>8276895964</v>
          </cell>
        </row>
        <row r="1885">
          <cell r="L1885">
            <v>5042312239</v>
          </cell>
          <cell r="M1885" t="str">
            <v>74553</v>
          </cell>
          <cell r="N1885" t="str">
            <v>S21110405395</v>
          </cell>
          <cell r="O1885" t="str">
            <v>YPS/L9354UZ/SISWANTO</v>
          </cell>
          <cell r="P1885" t="str">
            <v>UD. PUTERA SEJATI</v>
          </cell>
          <cell r="Q1885" t="str">
            <v>UD. PUTERA SEJATI</v>
          </cell>
          <cell r="R1885" t="str">
            <v>1500ML AQUA LOCAL 1X12</v>
          </cell>
          <cell r="S1885" t="str">
            <v>8276895964</v>
          </cell>
        </row>
        <row r="1886">
          <cell r="L1886">
            <v>5042312239</v>
          </cell>
          <cell r="M1886" t="str">
            <v>10169749</v>
          </cell>
          <cell r="N1886" t="str">
            <v>S21110405395</v>
          </cell>
          <cell r="O1886" t="str">
            <v>YPS/L9354UZ/SISWANTO</v>
          </cell>
          <cell r="P1886" t="str">
            <v>UD. PUTERA SEJATI</v>
          </cell>
          <cell r="Q1886" t="str">
            <v>UD. PUTERA SEJATI</v>
          </cell>
          <cell r="R1886" t="str">
            <v>PALLET RENT DOUBLE FACE</v>
          </cell>
          <cell r="S1886" t="str">
            <v>8276895964</v>
          </cell>
        </row>
        <row r="1887">
          <cell r="L1887">
            <v>5042347613</v>
          </cell>
          <cell r="M1887" t="str">
            <v>74553</v>
          </cell>
          <cell r="N1887" t="str">
            <v>S21110405390</v>
          </cell>
          <cell r="O1887" t="str">
            <v>YPS/L9359UZ/SULAIMAN</v>
          </cell>
          <cell r="P1887" t="str">
            <v>UD. PUTERA SEJATI</v>
          </cell>
          <cell r="Q1887" t="str">
            <v>UD. PUTERA SEJATI</v>
          </cell>
          <cell r="R1887" t="str">
            <v>1500ML AQUA LOCAL 1X12</v>
          </cell>
          <cell r="S1887" t="str">
            <v>8276895964</v>
          </cell>
        </row>
        <row r="1888">
          <cell r="L1888">
            <v>5042347613</v>
          </cell>
          <cell r="M1888" t="str">
            <v>10169749</v>
          </cell>
          <cell r="N1888" t="str">
            <v>S21110405390</v>
          </cell>
          <cell r="O1888" t="str">
            <v>YPS/L9359UZ/SULAIMAN</v>
          </cell>
          <cell r="P1888" t="str">
            <v>UD. PUTERA SEJATI</v>
          </cell>
          <cell r="Q1888" t="str">
            <v>UD. PUTERA SEJATI</v>
          </cell>
          <cell r="R1888" t="str">
            <v>PALLET RENT DOUBLE FACE</v>
          </cell>
          <cell r="S1888" t="str">
            <v>8276895964</v>
          </cell>
        </row>
        <row r="1889">
          <cell r="L1889">
            <v>5042338152</v>
          </cell>
          <cell r="M1889" t="str">
            <v>74553</v>
          </cell>
          <cell r="N1889" t="str">
            <v>S21110405394</v>
          </cell>
          <cell r="O1889" t="str">
            <v>YPS/L9609UX/EDY S</v>
          </cell>
          <cell r="P1889" t="str">
            <v>UD. PUTERA SEJATI</v>
          </cell>
          <cell r="Q1889" t="str">
            <v>UD. PUTERA SEJATI</v>
          </cell>
          <cell r="R1889" t="str">
            <v>1500ML AQUA LOCAL 1X12</v>
          </cell>
          <cell r="S1889" t="str">
            <v>8276895964</v>
          </cell>
        </row>
        <row r="1890">
          <cell r="L1890">
            <v>5042338152</v>
          </cell>
          <cell r="M1890" t="str">
            <v>10169749</v>
          </cell>
          <cell r="N1890" t="str">
            <v>S21110405394</v>
          </cell>
          <cell r="O1890" t="str">
            <v>YPS/L9609UX/EDY S</v>
          </cell>
          <cell r="P1890" t="str">
            <v>UD. PUTERA SEJATI</v>
          </cell>
          <cell r="Q1890" t="str">
            <v>UD. PUTERA SEJATI</v>
          </cell>
          <cell r="R1890" t="str">
            <v>PALLET RENT DOUBLE FACE</v>
          </cell>
          <cell r="S1890" t="str">
            <v>8276895964</v>
          </cell>
        </row>
        <row r="1891">
          <cell r="L1891">
            <v>5042340745</v>
          </cell>
          <cell r="M1891" t="str">
            <v>145141</v>
          </cell>
          <cell r="N1891" t="str">
            <v>S21110404962</v>
          </cell>
          <cell r="O1891" t="str">
            <v>YPS/N8545UV/HUMAIDI</v>
          </cell>
          <cell r="P1891" t="str">
            <v>UD. PUTERA SEJATI</v>
          </cell>
          <cell r="Q1891" t="str">
            <v>UD. PUTERA SEJATI</v>
          </cell>
          <cell r="R1891" t="str">
            <v>500ML MIZONE ACTIV' LYCHEE LEMON 1X12</v>
          </cell>
          <cell r="S1891" t="str">
            <v>8276895964</v>
          </cell>
        </row>
        <row r="1892">
          <cell r="L1892">
            <v>5042340745</v>
          </cell>
          <cell r="M1892" t="str">
            <v>10169749</v>
          </cell>
          <cell r="N1892" t="str">
            <v>S21110404962</v>
          </cell>
          <cell r="O1892" t="str">
            <v>YPS/N8545UV/HUMAIDI</v>
          </cell>
          <cell r="P1892" t="str">
            <v>UD. PUTERA SEJATI</v>
          </cell>
          <cell r="Q1892" t="str">
            <v>UD. PUTERA SEJATI</v>
          </cell>
          <cell r="R1892" t="str">
            <v>PALLET RENT DOUBLE FACE</v>
          </cell>
          <cell r="S1892" t="str">
            <v>8276895964</v>
          </cell>
        </row>
        <row r="1893">
          <cell r="L1893">
            <v>5042296448</v>
          </cell>
          <cell r="M1893" t="str">
            <v>10169933</v>
          </cell>
          <cell r="N1893" t="str">
            <v>S21102908159/T1106170A/PY/2/06</v>
          </cell>
          <cell r="O1893" t="str">
            <v>YPS/N8540UV/DWIINDRA</v>
          </cell>
          <cell r="P1893" t="str">
            <v>UD. PUTERA SEJATI</v>
          </cell>
          <cell r="Q1893" t="str">
            <v>UD. PUTERA SEJATI</v>
          </cell>
          <cell r="R1893" t="str">
            <v>EMPTY BOTTLE AQUA 5 GALLON</v>
          </cell>
          <cell r="S1893" t="str">
            <v>8276895964</v>
          </cell>
        </row>
        <row r="1894">
          <cell r="L1894">
            <v>5042243008</v>
          </cell>
          <cell r="M1894" t="str">
            <v>10169933</v>
          </cell>
          <cell r="N1894" t="str">
            <v>S21102903779/T110151A/HD/3/01</v>
          </cell>
          <cell r="O1894" t="str">
            <v>YPS/N9079UQ/AMIN</v>
          </cell>
          <cell r="P1894" t="str">
            <v>UD. PUTERA SEJATI</v>
          </cell>
          <cell r="Q1894" t="str">
            <v>UD. PUTERA SEJATI</v>
          </cell>
          <cell r="R1894" t="str">
            <v>EMPTY BOTTLE AQUA 5 GALLON</v>
          </cell>
          <cell r="S1894" t="str">
            <v>8276895964</v>
          </cell>
        </row>
        <row r="1895">
          <cell r="L1895">
            <v>5042243008</v>
          </cell>
          <cell r="M1895" t="str">
            <v>74559</v>
          </cell>
          <cell r="N1895" t="str">
            <v>S21102903779/T110151A/HD/3/01</v>
          </cell>
          <cell r="O1895" t="str">
            <v>YPS/N9079UQ/AMIN</v>
          </cell>
          <cell r="P1895" t="str">
            <v>UD. PUTERA SEJATI</v>
          </cell>
          <cell r="Q1895" t="str">
            <v>UD. PUTERA SEJATI</v>
          </cell>
          <cell r="R1895" t="str">
            <v>5 GALLON AQUA LOCAL</v>
          </cell>
          <cell r="S1895" t="str">
            <v>8276895964</v>
          </cell>
        </row>
        <row r="1896">
          <cell r="L1896">
            <v>5042243008</v>
          </cell>
          <cell r="M1896" t="str">
            <v>10169933</v>
          </cell>
          <cell r="N1896" t="str">
            <v>S21102903779/T110151A/HD/3/01</v>
          </cell>
          <cell r="O1896" t="str">
            <v>YPS/N9079UQ/AMIN</v>
          </cell>
          <cell r="P1896" t="str">
            <v>UD. PUTERA SEJATI</v>
          </cell>
          <cell r="Q1896" t="str">
            <v>UD. PUTERA SEJATI</v>
          </cell>
          <cell r="R1896" t="str">
            <v>EMPTY BOTTLE AQUA 5 GALLON</v>
          </cell>
          <cell r="S1896" t="str">
            <v>8276895964</v>
          </cell>
        </row>
        <row r="1897">
          <cell r="L1897">
            <v>5042257105</v>
          </cell>
          <cell r="M1897" t="str">
            <v>10169933</v>
          </cell>
          <cell r="N1897" t="str">
            <v>S21102903760/T1102195A/EL/3/02</v>
          </cell>
          <cell r="O1897" t="str">
            <v>YPS/N8508UV/SUKANDAR</v>
          </cell>
          <cell r="P1897" t="str">
            <v>UD. PUTERA SEJATI</v>
          </cell>
          <cell r="Q1897" t="str">
            <v>UD. PUTERA SEJATI</v>
          </cell>
          <cell r="R1897" t="str">
            <v>EMPTY BOTTLE AQUA 5 GALLON</v>
          </cell>
          <cell r="S1897" t="str">
            <v>8276895964</v>
          </cell>
        </row>
        <row r="1898">
          <cell r="L1898">
            <v>5042294523</v>
          </cell>
          <cell r="M1898" t="str">
            <v>10169933</v>
          </cell>
          <cell r="N1898" t="str">
            <v>S21102908160/T1104196A/EL/3/04</v>
          </cell>
          <cell r="O1898" t="str">
            <v>YPS/N8540UV/DWIINDRA</v>
          </cell>
          <cell r="P1898" t="str">
            <v>UD. PUTERA SEJATI</v>
          </cell>
          <cell r="Q1898" t="str">
            <v>UD. PUTERA SEJATI</v>
          </cell>
          <cell r="R1898" t="str">
            <v>EMPTY BOTTLE AQUA 5 GALLON</v>
          </cell>
          <cell r="S1898" t="str">
            <v>8276895964</v>
          </cell>
        </row>
        <row r="1899">
          <cell r="L1899">
            <v>5042326122</v>
          </cell>
          <cell r="M1899" t="str">
            <v>10169933</v>
          </cell>
          <cell r="N1899" t="str">
            <v>S21102803697/T1106195C/PY/3/06</v>
          </cell>
          <cell r="O1899" t="str">
            <v>YPS/N8543UV/NADIR</v>
          </cell>
          <cell r="P1899" t="str">
            <v>UD. PUTERA SEJATI</v>
          </cell>
          <cell r="Q1899" t="str">
            <v>UD. PUTERA SEJATI</v>
          </cell>
          <cell r="R1899" t="str">
            <v>EMPTY BOTTLE AQUA 5 GALLON</v>
          </cell>
          <cell r="S1899" t="str">
            <v>8276895964</v>
          </cell>
        </row>
        <row r="1900">
          <cell r="L1900">
            <v>5042326122</v>
          </cell>
          <cell r="M1900" t="str">
            <v>74559</v>
          </cell>
          <cell r="N1900" t="str">
            <v>S21102803697/T1106195C/PY/3/06</v>
          </cell>
          <cell r="O1900" t="str">
            <v>YPS/N8543UV/NADIR</v>
          </cell>
          <cell r="P1900" t="str">
            <v>UD. PUTERA SEJATI</v>
          </cell>
          <cell r="Q1900" t="str">
            <v>UD. PUTERA SEJATI</v>
          </cell>
          <cell r="R1900" t="str">
            <v>5 GALLON AQUA LOCAL</v>
          </cell>
          <cell r="S1900" t="str">
            <v>8276895964</v>
          </cell>
        </row>
        <row r="1901">
          <cell r="L1901">
            <v>5042326122</v>
          </cell>
          <cell r="M1901" t="str">
            <v>10169933</v>
          </cell>
          <cell r="N1901" t="str">
            <v>S21102803697/T1106195C/PY/3/06</v>
          </cell>
          <cell r="O1901" t="str">
            <v>YPS/N8543UV/NADIR</v>
          </cell>
          <cell r="P1901" t="str">
            <v>UD. PUTERA SEJATI</v>
          </cell>
          <cell r="Q1901" t="str">
            <v>UD. PUTERA SEJATI</v>
          </cell>
          <cell r="R1901" t="str">
            <v>EMPTY BOTTLE AQUA 5 GALLON</v>
          </cell>
          <cell r="S1901" t="str">
            <v>8276895964</v>
          </cell>
        </row>
        <row r="1902">
          <cell r="L1902">
            <v>6008133580</v>
          </cell>
          <cell r="M1902" t="str">
            <v>10169932</v>
          </cell>
          <cell r="N1902">
            <v>0</v>
          </cell>
          <cell r="O1902">
            <v>0</v>
          </cell>
          <cell r="P1902" t="str">
            <v>PT. SATRIA WICAKSANA SEJATI</v>
          </cell>
          <cell r="Q1902" t="str">
            <v>PT. SATRIA WICAKSANA SEJATI</v>
          </cell>
          <cell r="R1902" t="str">
            <v>EMPTY BOTTLE VIT 5 GALLON</v>
          </cell>
          <cell r="S1902" t="str">
            <v>2050350313</v>
          </cell>
        </row>
        <row r="1903">
          <cell r="L1903">
            <v>6008133580</v>
          </cell>
          <cell r="M1903" t="str">
            <v>10169932</v>
          </cell>
          <cell r="N1903">
            <v>0</v>
          </cell>
          <cell r="O1903">
            <v>0</v>
          </cell>
          <cell r="P1903" t="str">
            <v>PT. SATRIA WICAKSANA SEJATI</v>
          </cell>
          <cell r="Q1903" t="str">
            <v>PT. SATRIA WICAKSANA SEJATI</v>
          </cell>
          <cell r="R1903" t="str">
            <v>EMPTY BOTTLE VIT 5 GALLON</v>
          </cell>
          <cell r="S1903" t="str">
            <v>2050350312</v>
          </cell>
        </row>
        <row r="1904">
          <cell r="L1904">
            <v>6008133580</v>
          </cell>
          <cell r="M1904" t="str">
            <v>74560</v>
          </cell>
          <cell r="N1904">
            <v>0</v>
          </cell>
          <cell r="O1904">
            <v>0</v>
          </cell>
          <cell r="P1904" t="str">
            <v>PT. SATRIA WICAKSANA SEJATI</v>
          </cell>
          <cell r="Q1904" t="str">
            <v>PT. SATRIA WICAKSANA SEJATI</v>
          </cell>
          <cell r="R1904" t="str">
            <v>5 GALLON VIT LOCAL</v>
          </cell>
          <cell r="S1904" t="str">
            <v>2050350313</v>
          </cell>
        </row>
        <row r="1905">
          <cell r="L1905">
            <v>6008134543</v>
          </cell>
          <cell r="M1905" t="str">
            <v>10169933</v>
          </cell>
          <cell r="N1905" t="str">
            <v>S21102903771/H110245D/ZK/1/02</v>
          </cell>
          <cell r="O1905" t="str">
            <v>YPS/N8614UW/HUDA</v>
          </cell>
          <cell r="P1905" t="str">
            <v>PT. SATRIA WICAKSANA SEJATI</v>
          </cell>
          <cell r="Q1905" t="str">
            <v>PT. SATRIA WICAKSANA SEJATI</v>
          </cell>
          <cell r="R1905" t="str">
            <v>EMPTY BOTTLE AQUA 5 GALLON</v>
          </cell>
          <cell r="S1905" t="str">
            <v>2050350312</v>
          </cell>
        </row>
        <row r="1906">
          <cell r="L1906">
            <v>6008134543</v>
          </cell>
          <cell r="M1906" t="str">
            <v>10169743</v>
          </cell>
          <cell r="N1906" t="str">
            <v>S21102903771/H110245D/ZK/1/02</v>
          </cell>
          <cell r="O1906" t="str">
            <v>YPS/N8614UW/HUDA</v>
          </cell>
          <cell r="P1906" t="str">
            <v>PT. SATRIA WICAKSANA SEJATI</v>
          </cell>
          <cell r="Q1906" t="str">
            <v>PT. SATRIA WICAKSANA SEJATI</v>
          </cell>
          <cell r="R1906" t="str">
            <v>JUG RACK</v>
          </cell>
          <cell r="S1906" t="str">
            <v>2050350312</v>
          </cell>
        </row>
        <row r="1907">
          <cell r="L1907">
            <v>6008145483</v>
          </cell>
          <cell r="M1907" t="str">
            <v>10169933</v>
          </cell>
          <cell r="N1907" t="str">
            <v>S21102803757/H110456A/ZK/1/04</v>
          </cell>
          <cell r="O1907" t="str">
            <v>YPS/S9015US/RIFA'I</v>
          </cell>
          <cell r="P1907" t="str">
            <v>PT. SATRIA WICAKSANA SEJATI</v>
          </cell>
          <cell r="Q1907" t="str">
            <v>PT. SATRIA WICAKSANA SEJATI</v>
          </cell>
          <cell r="R1907" t="str">
            <v>EMPTY BOTTLE AQUA 5 GALLON</v>
          </cell>
          <cell r="S1907" t="str">
            <v>2050350312</v>
          </cell>
        </row>
        <row r="1908">
          <cell r="L1908">
            <v>6008145483</v>
          </cell>
          <cell r="M1908" t="str">
            <v>10169933</v>
          </cell>
          <cell r="N1908" t="str">
            <v>S21102803757/H110456A/ZK/1/04</v>
          </cell>
          <cell r="O1908" t="str">
            <v>YPS/S9015US/RIFA'I</v>
          </cell>
          <cell r="P1908" t="str">
            <v>PT. SATRIA WICAKSANA SEJATI</v>
          </cell>
          <cell r="Q1908" t="str">
            <v>PT. SATRIA WICAKSANA SEJATI</v>
          </cell>
          <cell r="R1908" t="str">
            <v>EMPTY BOTTLE AQUA 5 GALLON</v>
          </cell>
          <cell r="S1908" t="str">
            <v>2050350312</v>
          </cell>
        </row>
        <row r="1909">
          <cell r="L1909">
            <v>6008145483</v>
          </cell>
          <cell r="M1909" t="str">
            <v>74559</v>
          </cell>
          <cell r="N1909" t="str">
            <v>S21102803757/H110456A/ZK/1/04</v>
          </cell>
          <cell r="O1909" t="str">
            <v>YPS/S9015US/RIFA'I</v>
          </cell>
          <cell r="P1909" t="str">
            <v>PT. SATRIA WICAKSANA SEJATI</v>
          </cell>
          <cell r="Q1909" t="str">
            <v>PT. SATRIA WICAKSANA SEJATI</v>
          </cell>
          <cell r="R1909" t="str">
            <v>5 GALLON AQUA LOCAL</v>
          </cell>
          <cell r="S1909" t="str">
            <v>2050350312</v>
          </cell>
        </row>
        <row r="1910">
          <cell r="L1910">
            <v>6008141327</v>
          </cell>
          <cell r="M1910" t="str">
            <v>10169932</v>
          </cell>
          <cell r="N1910">
            <v>0</v>
          </cell>
          <cell r="O1910">
            <v>0</v>
          </cell>
          <cell r="P1910" t="str">
            <v>PT. SATRIA WICAKSANA SEJATI</v>
          </cell>
          <cell r="Q1910" t="str">
            <v>PT. SATRIA WICAKSANA SEJATI</v>
          </cell>
          <cell r="R1910" t="str">
            <v>EMPTY BOTTLE VIT 5 GALLON</v>
          </cell>
          <cell r="S1910" t="str">
            <v>2050350313</v>
          </cell>
        </row>
        <row r="1911">
          <cell r="L1911">
            <v>6008141327</v>
          </cell>
          <cell r="M1911" t="str">
            <v>10169932</v>
          </cell>
          <cell r="N1911">
            <v>0</v>
          </cell>
          <cell r="O1911">
            <v>0</v>
          </cell>
          <cell r="P1911" t="str">
            <v>PT. SATRIA WICAKSANA SEJATI</v>
          </cell>
          <cell r="Q1911" t="str">
            <v>PT. SATRIA WICAKSANA SEJATI</v>
          </cell>
          <cell r="R1911" t="str">
            <v>EMPTY BOTTLE VIT 5 GALLON</v>
          </cell>
          <cell r="S1911" t="str">
            <v>2050350312</v>
          </cell>
        </row>
        <row r="1912">
          <cell r="L1912">
            <v>6008141327</v>
          </cell>
          <cell r="M1912" t="str">
            <v>74560</v>
          </cell>
          <cell r="N1912">
            <v>0</v>
          </cell>
          <cell r="O1912">
            <v>0</v>
          </cell>
          <cell r="P1912" t="str">
            <v>PT. SATRIA WICAKSANA SEJATI</v>
          </cell>
          <cell r="Q1912" t="str">
            <v>PT. SATRIA WICAKSANA SEJATI</v>
          </cell>
          <cell r="R1912" t="str">
            <v>5 GALLON VIT LOCAL</v>
          </cell>
          <cell r="S1912" t="str">
            <v>2050350313</v>
          </cell>
        </row>
        <row r="1913">
          <cell r="L1913">
            <v>6008145443</v>
          </cell>
          <cell r="M1913" t="str">
            <v>10169933</v>
          </cell>
          <cell r="N1913" t="str">
            <v>S21102903733/H110443D/BK/1/04</v>
          </cell>
          <cell r="O1913" t="str">
            <v>YPS/N8614KUW/HUDA</v>
          </cell>
          <cell r="P1913" t="str">
            <v>PT. SATRIA WICAKSANA SEJATI</v>
          </cell>
          <cell r="Q1913" t="str">
            <v>PT. SATRIA WICAKSANA SEJATI</v>
          </cell>
          <cell r="R1913" t="str">
            <v>EMPTY BOTTLE AQUA 5 GALLON</v>
          </cell>
          <cell r="S1913" t="str">
            <v>2050350312</v>
          </cell>
        </row>
        <row r="1914">
          <cell r="L1914">
            <v>6008145443</v>
          </cell>
          <cell r="M1914" t="str">
            <v>10169933</v>
          </cell>
          <cell r="N1914" t="str">
            <v>S21102903733/H110443D/BK/1/04</v>
          </cell>
          <cell r="O1914" t="str">
            <v>YPS/N8614KUW/HUDA</v>
          </cell>
          <cell r="P1914" t="str">
            <v>PT. SATRIA WICAKSANA SEJATI</v>
          </cell>
          <cell r="Q1914" t="str">
            <v>PT. SATRIA WICAKSANA SEJATI</v>
          </cell>
          <cell r="R1914" t="str">
            <v>EMPTY BOTTLE AQUA 5 GALLON</v>
          </cell>
          <cell r="S1914" t="str">
            <v>2050350312</v>
          </cell>
        </row>
        <row r="1915">
          <cell r="L1915">
            <v>6008145443</v>
          </cell>
          <cell r="M1915" t="str">
            <v>10169743</v>
          </cell>
          <cell r="N1915" t="str">
            <v>S21102903733/H110443D/BK/1/04</v>
          </cell>
          <cell r="O1915" t="str">
            <v>YPS/N8614KUW/HUDA</v>
          </cell>
          <cell r="P1915" t="str">
            <v>PT. SATRIA WICAKSANA SEJATI</v>
          </cell>
          <cell r="Q1915" t="str">
            <v>PT. SATRIA WICAKSANA SEJATI</v>
          </cell>
          <cell r="R1915" t="str">
            <v>JUG RACK</v>
          </cell>
          <cell r="S1915" t="str">
            <v>2050350312</v>
          </cell>
        </row>
        <row r="1916">
          <cell r="L1916">
            <v>6008145443</v>
          </cell>
          <cell r="M1916" t="str">
            <v>74559</v>
          </cell>
          <cell r="N1916" t="str">
            <v>S21102903733/H110443D/BK/1/04</v>
          </cell>
          <cell r="O1916" t="str">
            <v>YPS/N8614KUW/HUDA</v>
          </cell>
          <cell r="P1916" t="str">
            <v>PT. SATRIA WICAKSANA SEJATI</v>
          </cell>
          <cell r="Q1916" t="str">
            <v>PT. SATRIA WICAKSANA SEJATI</v>
          </cell>
          <cell r="R1916" t="str">
            <v>5 GALLON AQUA LOCAL</v>
          </cell>
          <cell r="S1916" t="str">
            <v>2050350312</v>
          </cell>
        </row>
        <row r="1917">
          <cell r="L1917">
            <v>6008144865</v>
          </cell>
          <cell r="M1917" t="str">
            <v>10169933</v>
          </cell>
          <cell r="N1917" t="str">
            <v>S21102903731/H1104106A/IS/1/04</v>
          </cell>
          <cell r="O1917" t="str">
            <v>YPS/L9808UW/M AMIN</v>
          </cell>
          <cell r="P1917" t="str">
            <v>PT. SATRIA WICAKSANA SEJATI</v>
          </cell>
          <cell r="Q1917" t="str">
            <v>PT. SATRIA WICAKSANA SEJATI</v>
          </cell>
          <cell r="R1917" t="str">
            <v>EMPTY BOTTLE AQUA 5 GALLON</v>
          </cell>
          <cell r="S1917" t="str">
            <v>2050350312</v>
          </cell>
        </row>
        <row r="1918">
          <cell r="L1918">
            <v>6008144865</v>
          </cell>
          <cell r="M1918" t="str">
            <v>10169933</v>
          </cell>
          <cell r="N1918" t="str">
            <v>S21102903731/H1104106A/IS/1/04</v>
          </cell>
          <cell r="O1918" t="str">
            <v>YPS/L9808UW/M AMIN</v>
          </cell>
          <cell r="P1918" t="str">
            <v>PT. SATRIA WICAKSANA SEJATI</v>
          </cell>
          <cell r="Q1918" t="str">
            <v>PT. SATRIA WICAKSANA SEJATI</v>
          </cell>
          <cell r="R1918" t="str">
            <v>EMPTY BOTTLE AQUA 5 GALLON</v>
          </cell>
          <cell r="S1918" t="str">
            <v>2050350312</v>
          </cell>
        </row>
        <row r="1919">
          <cell r="L1919">
            <v>6008144865</v>
          </cell>
          <cell r="M1919" t="str">
            <v>74559</v>
          </cell>
          <cell r="N1919" t="str">
            <v>S21102903731/H1104106A/IS/1/04</v>
          </cell>
          <cell r="O1919" t="str">
            <v>YPS/L9808UW/M AMIN</v>
          </cell>
          <cell r="P1919" t="str">
            <v>PT. SATRIA WICAKSANA SEJATI</v>
          </cell>
          <cell r="Q1919" t="str">
            <v>PT. SATRIA WICAKSANA SEJATI</v>
          </cell>
          <cell r="R1919" t="str">
            <v>5 GALLON AQUA LOCAL</v>
          </cell>
          <cell r="S1919" t="str">
            <v>2050350312</v>
          </cell>
        </row>
        <row r="1920">
          <cell r="L1920">
            <v>6008136415</v>
          </cell>
          <cell r="M1920" t="str">
            <v>10169933</v>
          </cell>
          <cell r="N1920" t="str">
            <v>R.115799/HP3/20</v>
          </cell>
          <cell r="O1920" t="str">
            <v>YPS/N8579UR/WIYANTO</v>
          </cell>
          <cell r="P1920" t="str">
            <v>PT. SATRIA WICAKSANA SEJATI</v>
          </cell>
          <cell r="Q1920" t="str">
            <v>PT. SATRIA WICAKSANA SEJATI</v>
          </cell>
          <cell r="R1920" t="str">
            <v>EMPTY BOTTLE AQUA 5 GALLON</v>
          </cell>
          <cell r="S1920" t="str">
            <v>2050350312</v>
          </cell>
        </row>
        <row r="1921">
          <cell r="L1921">
            <v>6008136415</v>
          </cell>
          <cell r="M1921" t="str">
            <v>10169933</v>
          </cell>
          <cell r="N1921" t="str">
            <v>R.115799/HP3/20</v>
          </cell>
          <cell r="O1921" t="str">
            <v>YPS/N8579UR/WIYANTO</v>
          </cell>
          <cell r="P1921" t="str">
            <v>PT. SATRIA WICAKSANA SEJATI</v>
          </cell>
          <cell r="Q1921" t="str">
            <v>PT. SATRIA WICAKSANA SEJATI</v>
          </cell>
          <cell r="R1921" t="str">
            <v>EMPTY BOTTLE AQUA 5 GALLON</v>
          </cell>
          <cell r="S1921" t="str">
            <v>2050350312</v>
          </cell>
        </row>
        <row r="1922">
          <cell r="L1922">
            <v>6008136415</v>
          </cell>
          <cell r="M1922" t="str">
            <v>10169743</v>
          </cell>
          <cell r="N1922" t="str">
            <v>R.115799/HP3/20</v>
          </cell>
          <cell r="O1922" t="str">
            <v>YPS/N8579UR/WIYANTO</v>
          </cell>
          <cell r="P1922" t="str">
            <v>PT. SATRIA WICAKSANA SEJATI</v>
          </cell>
          <cell r="Q1922" t="str">
            <v>PT. SATRIA WICAKSANA SEJATI</v>
          </cell>
          <cell r="R1922" t="str">
            <v>JUG RACK</v>
          </cell>
          <cell r="S1922" t="str">
            <v>2050350312</v>
          </cell>
        </row>
        <row r="1923">
          <cell r="L1923">
            <v>6008136415</v>
          </cell>
          <cell r="M1923" t="str">
            <v>74559</v>
          </cell>
          <cell r="N1923" t="str">
            <v>R.115799/HP3/20</v>
          </cell>
          <cell r="O1923" t="str">
            <v>YPS/N8579UR/WIYANTO</v>
          </cell>
          <cell r="P1923" t="str">
            <v>PT. SATRIA WICAKSANA SEJATI</v>
          </cell>
          <cell r="Q1923" t="str">
            <v>PT. SATRIA WICAKSANA SEJATI</v>
          </cell>
          <cell r="R1923" t="str">
            <v>5 GALLON AQUA LOCAL</v>
          </cell>
          <cell r="S1923" t="str">
            <v>2050350312</v>
          </cell>
        </row>
        <row r="1924">
          <cell r="L1924">
            <v>6008138333</v>
          </cell>
          <cell r="M1924" t="str">
            <v>10169933</v>
          </cell>
          <cell r="N1924" t="str">
            <v>R.111318/HP3/47</v>
          </cell>
          <cell r="O1924" t="str">
            <v>YPS/N8598UV/SUKRONI</v>
          </cell>
          <cell r="P1924" t="str">
            <v>PT. SATRIA WICAKSANA SEJATI</v>
          </cell>
          <cell r="Q1924" t="str">
            <v>PT. SATRIA WICAKSANA SEJATI</v>
          </cell>
          <cell r="R1924" t="str">
            <v>EMPTY BOTTLE AQUA 5 GALLON</v>
          </cell>
          <cell r="S1924" t="str">
            <v>2050350312</v>
          </cell>
        </row>
        <row r="1925">
          <cell r="L1925">
            <v>6008138333</v>
          </cell>
          <cell r="M1925" t="str">
            <v>10169933</v>
          </cell>
          <cell r="N1925" t="str">
            <v>R.111318/HP3/47</v>
          </cell>
          <cell r="O1925" t="str">
            <v>YPS/N8598UV/SUKRONI</v>
          </cell>
          <cell r="P1925" t="str">
            <v>PT. SATRIA WICAKSANA SEJATI</v>
          </cell>
          <cell r="Q1925" t="str">
            <v>PT. SATRIA WICAKSANA SEJATI</v>
          </cell>
          <cell r="R1925" t="str">
            <v>EMPTY BOTTLE AQUA 5 GALLON</v>
          </cell>
          <cell r="S1925" t="str">
            <v>2050350312</v>
          </cell>
        </row>
        <row r="1926">
          <cell r="L1926">
            <v>6008138333</v>
          </cell>
          <cell r="M1926" t="str">
            <v>10169743</v>
          </cell>
          <cell r="N1926" t="str">
            <v>R.111318/HP3/47</v>
          </cell>
          <cell r="O1926" t="str">
            <v>YPS/N8598UV/SUKRONI</v>
          </cell>
          <cell r="P1926" t="str">
            <v>PT. SATRIA WICAKSANA SEJATI</v>
          </cell>
          <cell r="Q1926" t="str">
            <v>PT. SATRIA WICAKSANA SEJATI</v>
          </cell>
          <cell r="R1926" t="str">
            <v>JUG RACK</v>
          </cell>
          <cell r="S1926" t="str">
            <v>2050350312</v>
          </cell>
        </row>
        <row r="1927">
          <cell r="L1927">
            <v>6008138333</v>
          </cell>
          <cell r="M1927" t="str">
            <v>74559</v>
          </cell>
          <cell r="N1927" t="str">
            <v>R.111318/HP3/47</v>
          </cell>
          <cell r="O1927" t="str">
            <v>YPS/N8598UV/SUKRONI</v>
          </cell>
          <cell r="P1927" t="str">
            <v>PT. SATRIA WICAKSANA SEJATI</v>
          </cell>
          <cell r="Q1927" t="str">
            <v>PT. SATRIA WICAKSANA SEJATI</v>
          </cell>
          <cell r="R1927" t="str">
            <v>5 GALLON AQUA LOCAL</v>
          </cell>
          <cell r="S1927" t="str">
            <v>2050350312</v>
          </cell>
        </row>
        <row r="1928">
          <cell r="L1928">
            <v>6008144486</v>
          </cell>
          <cell r="M1928" t="str">
            <v>10169933</v>
          </cell>
          <cell r="N1928" t="str">
            <v>S21102903740/H1103202A/HD/3/03</v>
          </cell>
          <cell r="O1928" t="str">
            <v>YPS/N8508UV/SUKANDAR</v>
          </cell>
          <cell r="P1928" t="str">
            <v>PT. SATRIA WICAKSANA SEJATI</v>
          </cell>
          <cell r="Q1928" t="str">
            <v>PT. SATRIA WICAKSANA SEJATI</v>
          </cell>
          <cell r="R1928" t="str">
            <v>EMPTY BOTTLE AQUA 5 GALLON</v>
          </cell>
          <cell r="S1928" t="str">
            <v>2050350312</v>
          </cell>
        </row>
        <row r="1929">
          <cell r="L1929">
            <v>6008144486</v>
          </cell>
          <cell r="M1929" t="str">
            <v>10169933</v>
          </cell>
          <cell r="N1929" t="str">
            <v>S21102903740/H1103202A/HD/3/03</v>
          </cell>
          <cell r="O1929" t="str">
            <v>YPS/N8508UV/SUKANDAR</v>
          </cell>
          <cell r="P1929" t="str">
            <v>PT. SATRIA WICAKSANA SEJATI</v>
          </cell>
          <cell r="Q1929" t="str">
            <v>PT. SATRIA WICAKSANA SEJATI</v>
          </cell>
          <cell r="R1929" t="str">
            <v>EMPTY BOTTLE AQUA 5 GALLON</v>
          </cell>
          <cell r="S1929" t="str">
            <v>2050350312</v>
          </cell>
        </row>
        <row r="1930">
          <cell r="L1930">
            <v>6008144486</v>
          </cell>
          <cell r="M1930" t="str">
            <v>74559</v>
          </cell>
          <cell r="N1930" t="str">
            <v>S21102903740/H1103202A/HD/3/03</v>
          </cell>
          <cell r="O1930" t="str">
            <v>YPS/N8508UV/SUKANDAR</v>
          </cell>
          <cell r="P1930" t="str">
            <v>PT. SATRIA WICAKSANA SEJATI</v>
          </cell>
          <cell r="Q1930" t="str">
            <v>PT. SATRIA WICAKSANA SEJATI</v>
          </cell>
          <cell r="R1930" t="str">
            <v>5 GALLON AQUA LOCAL</v>
          </cell>
          <cell r="S1930" t="str">
            <v>2050350312</v>
          </cell>
        </row>
        <row r="1931">
          <cell r="L1931">
            <v>6008142299</v>
          </cell>
          <cell r="M1931" t="str">
            <v>10169933</v>
          </cell>
          <cell r="N1931" t="str">
            <v>S21102903739/H1103197D/EL/3/03</v>
          </cell>
          <cell r="O1931" t="str">
            <v>YPS/L8177UT/AGUS.S</v>
          </cell>
          <cell r="P1931" t="str">
            <v>PT. SATRIA WICAKSANA SEJATI</v>
          </cell>
          <cell r="Q1931" t="str">
            <v>PT. SATRIA WICAKSANA SEJATI</v>
          </cell>
          <cell r="R1931" t="str">
            <v>EMPTY BOTTLE AQUA 5 GALLON</v>
          </cell>
          <cell r="S1931" t="str">
            <v>2050350312</v>
          </cell>
        </row>
        <row r="1932">
          <cell r="L1932">
            <v>6008142299</v>
          </cell>
          <cell r="M1932" t="str">
            <v>10169933</v>
          </cell>
          <cell r="N1932" t="str">
            <v>S21102903739/H1103197D/EL/3/03</v>
          </cell>
          <cell r="O1932" t="str">
            <v>YPS/L8177UT/AGUS.S</v>
          </cell>
          <cell r="P1932" t="str">
            <v>PT. SATRIA WICAKSANA SEJATI</v>
          </cell>
          <cell r="Q1932" t="str">
            <v>PT. SATRIA WICAKSANA SEJATI</v>
          </cell>
          <cell r="R1932" t="str">
            <v>EMPTY BOTTLE AQUA 5 GALLON</v>
          </cell>
          <cell r="S1932" t="str">
            <v>2050350312</v>
          </cell>
        </row>
        <row r="1933">
          <cell r="L1933">
            <v>6008142299</v>
          </cell>
          <cell r="M1933" t="str">
            <v>10169743</v>
          </cell>
          <cell r="N1933" t="str">
            <v>S21102903739/H1103197D/EL/3/03</v>
          </cell>
          <cell r="O1933" t="str">
            <v>YPS/L8177UT/AGUS.S</v>
          </cell>
          <cell r="P1933" t="str">
            <v>PT. SATRIA WICAKSANA SEJATI</v>
          </cell>
          <cell r="Q1933" t="str">
            <v>PT. SATRIA WICAKSANA SEJATI</v>
          </cell>
          <cell r="R1933" t="str">
            <v>JUG RACK</v>
          </cell>
          <cell r="S1933" t="str">
            <v>2050350312</v>
          </cell>
        </row>
        <row r="1934">
          <cell r="L1934">
            <v>6008142299</v>
          </cell>
          <cell r="M1934" t="str">
            <v>74559</v>
          </cell>
          <cell r="N1934" t="str">
            <v>S21102903739/H1103197D/EL/3/03</v>
          </cell>
          <cell r="O1934" t="str">
            <v>YPS/L8177UT/AGUS.S</v>
          </cell>
          <cell r="P1934" t="str">
            <v>PT. SATRIA WICAKSANA SEJATI</v>
          </cell>
          <cell r="Q1934" t="str">
            <v>PT. SATRIA WICAKSANA SEJATI</v>
          </cell>
          <cell r="R1934" t="str">
            <v>5 GALLON AQUA LOCAL</v>
          </cell>
          <cell r="S1934" t="str">
            <v>2050350312</v>
          </cell>
        </row>
        <row r="1935">
          <cell r="L1935">
            <v>6008151522</v>
          </cell>
          <cell r="M1935" t="str">
            <v>10169749</v>
          </cell>
          <cell r="N1935" t="str">
            <v>R.148586</v>
          </cell>
          <cell r="O1935" t="str">
            <v>YPS/L9361UZ/YOYOK</v>
          </cell>
          <cell r="P1935" t="str">
            <v>PT. SATRIA WICAKSANA SEJATI</v>
          </cell>
          <cell r="Q1935" t="str">
            <v>PT. SATRIA WICAKSANA SEJATI</v>
          </cell>
          <cell r="R1935" t="str">
            <v>PALLET RENT DOUBLE FACE</v>
          </cell>
          <cell r="S1935" t="str">
            <v>2050350313</v>
          </cell>
        </row>
        <row r="1936">
          <cell r="L1936">
            <v>6008137733</v>
          </cell>
          <cell r="M1936" t="str">
            <v>10169932</v>
          </cell>
          <cell r="N1936">
            <v>0</v>
          </cell>
          <cell r="O1936">
            <v>0</v>
          </cell>
          <cell r="P1936" t="str">
            <v>PT. SATRIA WICAKSANA SEJATI</v>
          </cell>
          <cell r="Q1936" t="str">
            <v>PT. SATRIA WICAKSANA SEJATI</v>
          </cell>
          <cell r="R1936" t="str">
            <v>EMPTY BOTTLE VIT 5 GALLON</v>
          </cell>
          <cell r="S1936" t="str">
            <v>2050350313</v>
          </cell>
        </row>
        <row r="1937">
          <cell r="L1937">
            <v>6008137733</v>
          </cell>
          <cell r="M1937" t="str">
            <v>10169932</v>
          </cell>
          <cell r="N1937">
            <v>0</v>
          </cell>
          <cell r="O1937">
            <v>0</v>
          </cell>
          <cell r="P1937" t="str">
            <v>PT. SATRIA WICAKSANA SEJATI</v>
          </cell>
          <cell r="Q1937" t="str">
            <v>PT. SATRIA WICAKSANA SEJATI</v>
          </cell>
          <cell r="R1937" t="str">
            <v>EMPTY BOTTLE VIT 5 GALLON</v>
          </cell>
          <cell r="S1937" t="str">
            <v>2050350312</v>
          </cell>
        </row>
        <row r="1938">
          <cell r="L1938">
            <v>6008137733</v>
          </cell>
          <cell r="M1938" t="str">
            <v>74560</v>
          </cell>
          <cell r="N1938">
            <v>0</v>
          </cell>
          <cell r="O1938">
            <v>0</v>
          </cell>
          <cell r="P1938" t="str">
            <v>PT. SATRIA WICAKSANA SEJATI</v>
          </cell>
          <cell r="Q1938" t="str">
            <v>PT. SATRIA WICAKSANA SEJATI</v>
          </cell>
          <cell r="R1938" t="str">
            <v>5 GALLON VIT LOCAL</v>
          </cell>
          <cell r="S1938" t="str">
            <v>2050350313</v>
          </cell>
        </row>
        <row r="1939">
          <cell r="L1939">
            <v>6008138928</v>
          </cell>
          <cell r="M1939" t="str">
            <v>10169933</v>
          </cell>
          <cell r="N1939" t="str">
            <v>S21102903763/H1102114B/NF/2/02</v>
          </cell>
          <cell r="O1939" t="str">
            <v>YPS/L9273UF/EKO</v>
          </cell>
          <cell r="P1939" t="str">
            <v>PT. SATRIA WICAKSANA SEJATI</v>
          </cell>
          <cell r="Q1939" t="str">
            <v>PT. SATRIA WICAKSANA SEJATI</v>
          </cell>
          <cell r="R1939" t="str">
            <v>EMPTY BOTTLE AQUA 5 GALLON</v>
          </cell>
          <cell r="S1939" t="str">
            <v>2050350312</v>
          </cell>
        </row>
        <row r="1940">
          <cell r="L1940">
            <v>6008138928</v>
          </cell>
          <cell r="M1940" t="str">
            <v>10169933</v>
          </cell>
          <cell r="N1940" t="str">
            <v>S21102903763/H1102114B/NF/2/02</v>
          </cell>
          <cell r="O1940" t="str">
            <v>YPS/L9273UF/EKO</v>
          </cell>
          <cell r="P1940" t="str">
            <v>PT. SATRIA WICAKSANA SEJATI</v>
          </cell>
          <cell r="Q1940" t="str">
            <v>PT. SATRIA WICAKSANA SEJATI</v>
          </cell>
          <cell r="R1940" t="str">
            <v>EMPTY BOTTLE AQUA 5 GALLON</v>
          </cell>
          <cell r="S1940" t="str">
            <v>2050350312</v>
          </cell>
        </row>
        <row r="1941">
          <cell r="L1941">
            <v>6008138928</v>
          </cell>
          <cell r="M1941" t="str">
            <v>74559</v>
          </cell>
          <cell r="N1941" t="str">
            <v>S21102903763/H1102114B/NF/2/02</v>
          </cell>
          <cell r="O1941" t="str">
            <v>YPS/L9273UF/EKO</v>
          </cell>
          <cell r="P1941" t="str">
            <v>PT. SATRIA WICAKSANA SEJATI</v>
          </cell>
          <cell r="Q1941" t="str">
            <v>PT. SATRIA WICAKSANA SEJATI</v>
          </cell>
          <cell r="R1941" t="str">
            <v>5 GALLON AQUA LOCAL</v>
          </cell>
          <cell r="S1941" t="str">
            <v>2050350312</v>
          </cell>
        </row>
        <row r="1942">
          <cell r="L1942">
            <v>6008120637</v>
          </cell>
          <cell r="M1942" t="str">
            <v>10169933</v>
          </cell>
          <cell r="N1942" t="str">
            <v>R.111317/HP3/29</v>
          </cell>
          <cell r="O1942" t="str">
            <v>YPS/N8699UV/GHOPIR</v>
          </cell>
          <cell r="P1942" t="str">
            <v>PT. SATRIA WICAKSANA SEJATI</v>
          </cell>
          <cell r="Q1942" t="str">
            <v>PT. SATRIA WICAKSANA SEJATI</v>
          </cell>
          <cell r="R1942" t="str">
            <v>EMPTY BOTTLE AQUA 5 GALLON</v>
          </cell>
          <cell r="S1942" t="str">
            <v>2050350312</v>
          </cell>
        </row>
        <row r="1943">
          <cell r="L1943">
            <v>6008120637</v>
          </cell>
          <cell r="M1943" t="str">
            <v>10169933</v>
          </cell>
          <cell r="N1943" t="str">
            <v>R.111317/HP3/29</v>
          </cell>
          <cell r="O1943" t="str">
            <v>YPS/N8699UV/GHOPIR</v>
          </cell>
          <cell r="P1943" t="str">
            <v>PT. SATRIA WICAKSANA SEJATI</v>
          </cell>
          <cell r="Q1943" t="str">
            <v>PT. SATRIA WICAKSANA SEJATI</v>
          </cell>
          <cell r="R1943" t="str">
            <v>EMPTY BOTTLE AQUA 5 GALLON</v>
          </cell>
          <cell r="S1943" t="str">
            <v>2050350312</v>
          </cell>
        </row>
        <row r="1944">
          <cell r="L1944">
            <v>6008120637</v>
          </cell>
          <cell r="M1944" t="str">
            <v>10169743</v>
          </cell>
          <cell r="N1944" t="str">
            <v>R.111317/HP3/29</v>
          </cell>
          <cell r="O1944" t="str">
            <v>YPS/N8699UV/GHOPIR</v>
          </cell>
          <cell r="P1944" t="str">
            <v>PT. SATRIA WICAKSANA SEJATI</v>
          </cell>
          <cell r="Q1944" t="str">
            <v>PT. SATRIA WICAKSANA SEJATI</v>
          </cell>
          <cell r="R1944" t="str">
            <v>JUG RACK</v>
          </cell>
          <cell r="S1944" t="str">
            <v>2050350312</v>
          </cell>
        </row>
        <row r="1945">
          <cell r="L1945">
            <v>6008120637</v>
          </cell>
          <cell r="M1945" t="str">
            <v>74559</v>
          </cell>
          <cell r="N1945" t="str">
            <v>R.111317/HP3/29</v>
          </cell>
          <cell r="O1945" t="str">
            <v>YPS/N8699UV/GHOPIR</v>
          </cell>
          <cell r="P1945" t="str">
            <v>PT. SATRIA WICAKSANA SEJATI</v>
          </cell>
          <cell r="Q1945" t="str">
            <v>PT. SATRIA WICAKSANA SEJATI</v>
          </cell>
          <cell r="R1945" t="str">
            <v>5 GALLON AQUA LOCAL</v>
          </cell>
          <cell r="S1945" t="str">
            <v>2050350312</v>
          </cell>
        </row>
        <row r="1946">
          <cell r="L1946">
            <v>6008149855</v>
          </cell>
          <cell r="M1946" t="str">
            <v>10169933</v>
          </cell>
          <cell r="N1946" t="str">
            <v>R.115802/HP3/47</v>
          </cell>
          <cell r="O1946" t="str">
            <v>YPS/N8579UR/WIYANTO</v>
          </cell>
          <cell r="P1946" t="str">
            <v>PT. SATRIA WICAKSANA SEJATI</v>
          </cell>
          <cell r="Q1946" t="str">
            <v>PT. SATRIA WICAKSANA SEJATI</v>
          </cell>
          <cell r="R1946" t="str">
            <v>EMPTY BOTTLE AQUA 5 GALLON</v>
          </cell>
          <cell r="S1946" t="str">
            <v>2050350312</v>
          </cell>
        </row>
        <row r="1947">
          <cell r="L1947">
            <v>6008149855</v>
          </cell>
          <cell r="M1947" t="str">
            <v>10169933</v>
          </cell>
          <cell r="N1947" t="str">
            <v>R.115802/HP3/47</v>
          </cell>
          <cell r="O1947" t="str">
            <v>YPS/N8579UR/WIYANTO</v>
          </cell>
          <cell r="P1947" t="str">
            <v>PT. SATRIA WICAKSANA SEJATI</v>
          </cell>
          <cell r="Q1947" t="str">
            <v>PT. SATRIA WICAKSANA SEJATI</v>
          </cell>
          <cell r="R1947" t="str">
            <v>EMPTY BOTTLE AQUA 5 GALLON</v>
          </cell>
          <cell r="S1947" t="str">
            <v>2050350312</v>
          </cell>
        </row>
        <row r="1948">
          <cell r="L1948">
            <v>6008149855</v>
          </cell>
          <cell r="M1948" t="str">
            <v>10169743</v>
          </cell>
          <cell r="N1948" t="str">
            <v>R.115802/HP3/47</v>
          </cell>
          <cell r="O1948" t="str">
            <v>YPS/N8579UR/WIYANTO</v>
          </cell>
          <cell r="P1948" t="str">
            <v>PT. SATRIA WICAKSANA SEJATI</v>
          </cell>
          <cell r="Q1948" t="str">
            <v>PT. SATRIA WICAKSANA SEJATI</v>
          </cell>
          <cell r="R1948" t="str">
            <v>JUG RACK</v>
          </cell>
          <cell r="S1948" t="str">
            <v>2050350312</v>
          </cell>
        </row>
        <row r="1949">
          <cell r="L1949">
            <v>6008149855</v>
          </cell>
          <cell r="M1949" t="str">
            <v>74559</v>
          </cell>
          <cell r="N1949" t="str">
            <v>R.115802/HP3/47</v>
          </cell>
          <cell r="O1949" t="str">
            <v>YPS/N8579UR/WIYANTO</v>
          </cell>
          <cell r="P1949" t="str">
            <v>PT. SATRIA WICAKSANA SEJATI</v>
          </cell>
          <cell r="Q1949" t="str">
            <v>PT. SATRIA WICAKSANA SEJATI</v>
          </cell>
          <cell r="R1949" t="str">
            <v>5 GALLON AQUA LOCAL</v>
          </cell>
          <cell r="S1949" t="str">
            <v>2050350312</v>
          </cell>
        </row>
        <row r="1950">
          <cell r="L1950">
            <v>6008134727</v>
          </cell>
          <cell r="M1950" t="str">
            <v>10169933</v>
          </cell>
          <cell r="N1950" t="str">
            <v>R.115804/HP3/17</v>
          </cell>
          <cell r="O1950" t="str">
            <v>YPS/N8732UW/SYAIFUL</v>
          </cell>
          <cell r="P1950" t="str">
            <v>PT. SATRIA WICAKSANA SEJATI</v>
          </cell>
          <cell r="Q1950" t="str">
            <v>PT. SATRIA WICAKSANA SEJATI</v>
          </cell>
          <cell r="R1950" t="str">
            <v>EMPTY BOTTLE AQUA 5 GALLON</v>
          </cell>
          <cell r="S1950" t="str">
            <v>2050350312</v>
          </cell>
        </row>
        <row r="1951">
          <cell r="L1951">
            <v>6008134727</v>
          </cell>
          <cell r="M1951" t="str">
            <v>10169933</v>
          </cell>
          <cell r="N1951" t="str">
            <v>R.115804/HP3/17</v>
          </cell>
          <cell r="O1951" t="str">
            <v>YPS/N8732UW/SYAIFUL</v>
          </cell>
          <cell r="P1951" t="str">
            <v>PT. SATRIA WICAKSANA SEJATI</v>
          </cell>
          <cell r="Q1951" t="str">
            <v>PT. SATRIA WICAKSANA SEJATI</v>
          </cell>
          <cell r="R1951" t="str">
            <v>EMPTY BOTTLE AQUA 5 GALLON</v>
          </cell>
          <cell r="S1951" t="str">
            <v>2050350312</v>
          </cell>
        </row>
        <row r="1952">
          <cell r="L1952">
            <v>6008134727</v>
          </cell>
          <cell r="M1952" t="str">
            <v>10169743</v>
          </cell>
          <cell r="N1952" t="str">
            <v>R.115804/HP3/17</v>
          </cell>
          <cell r="O1952" t="str">
            <v>YPS/N8732UW/SYAIFUL</v>
          </cell>
          <cell r="P1952" t="str">
            <v>PT. SATRIA WICAKSANA SEJATI</v>
          </cell>
          <cell r="Q1952" t="str">
            <v>PT. SATRIA WICAKSANA SEJATI</v>
          </cell>
          <cell r="R1952" t="str">
            <v>JUG RACK</v>
          </cell>
          <cell r="S1952" t="str">
            <v>2050350312</v>
          </cell>
        </row>
        <row r="1953">
          <cell r="L1953">
            <v>6008134727</v>
          </cell>
          <cell r="M1953" t="str">
            <v>74559</v>
          </cell>
          <cell r="N1953" t="str">
            <v>R.115804/HP3/17</v>
          </cell>
          <cell r="O1953" t="str">
            <v>YPS/N8732UW/SYAIFUL</v>
          </cell>
          <cell r="P1953" t="str">
            <v>PT. SATRIA WICAKSANA SEJATI</v>
          </cell>
          <cell r="Q1953" t="str">
            <v>PT. SATRIA WICAKSANA SEJATI</v>
          </cell>
          <cell r="R1953" t="str">
            <v>5 GALLON AQUA LOCAL</v>
          </cell>
          <cell r="S1953" t="str">
            <v>2050350312</v>
          </cell>
        </row>
        <row r="1954">
          <cell r="L1954">
            <v>6008143516</v>
          </cell>
          <cell r="M1954" t="str">
            <v>10169933</v>
          </cell>
          <cell r="N1954" t="str">
            <v>S21102903718/H1104142D/EF/2/04</v>
          </cell>
          <cell r="O1954" t="str">
            <v>YPS/N8796UV/DARYANTO</v>
          </cell>
          <cell r="P1954" t="str">
            <v>PT. SATRIA WICAKSANA SEJATI</v>
          </cell>
          <cell r="Q1954" t="str">
            <v>PT. SATRIA WICAKSANA SEJATI</v>
          </cell>
          <cell r="R1954" t="str">
            <v>EMPTY BOTTLE AQUA 5 GALLON</v>
          </cell>
          <cell r="S1954" t="str">
            <v>2050350312</v>
          </cell>
        </row>
        <row r="1955">
          <cell r="L1955">
            <v>6008143516</v>
          </cell>
          <cell r="M1955" t="str">
            <v>10169933</v>
          </cell>
          <cell r="N1955" t="str">
            <v>S21102903718/H1104142D/EF/2/04</v>
          </cell>
          <cell r="O1955" t="str">
            <v>YPS/N8796UV/DARYANTO</v>
          </cell>
          <cell r="P1955" t="str">
            <v>PT. SATRIA WICAKSANA SEJATI</v>
          </cell>
          <cell r="Q1955" t="str">
            <v>PT. SATRIA WICAKSANA SEJATI</v>
          </cell>
          <cell r="R1955" t="str">
            <v>EMPTY BOTTLE AQUA 5 GALLON</v>
          </cell>
          <cell r="S1955" t="str">
            <v>2050350312</v>
          </cell>
        </row>
        <row r="1956">
          <cell r="L1956">
            <v>6008143516</v>
          </cell>
          <cell r="M1956" t="str">
            <v>10169743</v>
          </cell>
          <cell r="N1956" t="str">
            <v>S21102903718/H1104142D/EF/2/04</v>
          </cell>
          <cell r="O1956" t="str">
            <v>YPS/N8796UV/DARYANTO</v>
          </cell>
          <cell r="P1956" t="str">
            <v>PT. SATRIA WICAKSANA SEJATI</v>
          </cell>
          <cell r="Q1956" t="str">
            <v>PT. SATRIA WICAKSANA SEJATI</v>
          </cell>
          <cell r="R1956" t="str">
            <v>JUG RACK</v>
          </cell>
          <cell r="S1956" t="str">
            <v>2050350312</v>
          </cell>
        </row>
        <row r="1957">
          <cell r="L1957">
            <v>6008143516</v>
          </cell>
          <cell r="M1957" t="str">
            <v>74559</v>
          </cell>
          <cell r="N1957" t="str">
            <v>S21102903718/H1104142D/EF/2/04</v>
          </cell>
          <cell r="O1957" t="str">
            <v>YPS/N8796UV/DARYANTO</v>
          </cell>
          <cell r="P1957" t="str">
            <v>PT. SATRIA WICAKSANA SEJATI</v>
          </cell>
          <cell r="Q1957" t="str">
            <v>PT. SATRIA WICAKSANA SEJATI</v>
          </cell>
          <cell r="R1957" t="str">
            <v>5 GALLON AQUA LOCAL</v>
          </cell>
          <cell r="S1957" t="str">
            <v>2050350312</v>
          </cell>
        </row>
        <row r="1958">
          <cell r="L1958">
            <v>6008151919</v>
          </cell>
          <cell r="M1958" t="str">
            <v>10169933</v>
          </cell>
          <cell r="N1958" t="str">
            <v>R.115803/HP3/00029</v>
          </cell>
          <cell r="O1958" t="str">
            <v>YPS/N8579UR/WIYANTO</v>
          </cell>
          <cell r="P1958" t="str">
            <v>PT. SATRIA WICAKSANA SEJATI</v>
          </cell>
          <cell r="Q1958" t="str">
            <v>PT. SATRIA WICAKSANA SEJATI</v>
          </cell>
          <cell r="R1958" t="str">
            <v>EMPTY BOTTLE AQUA 5 GALLON</v>
          </cell>
          <cell r="S1958" t="str">
            <v>2050350312</v>
          </cell>
        </row>
        <row r="1959">
          <cell r="L1959">
            <v>6008151919</v>
          </cell>
          <cell r="M1959" t="str">
            <v>10169933</v>
          </cell>
          <cell r="N1959" t="str">
            <v>R.115803/HP3/00029</v>
          </cell>
          <cell r="O1959" t="str">
            <v>YPS/N8579UR/WIYANTO</v>
          </cell>
          <cell r="P1959" t="str">
            <v>PT. SATRIA WICAKSANA SEJATI</v>
          </cell>
          <cell r="Q1959" t="str">
            <v>PT. SATRIA WICAKSANA SEJATI</v>
          </cell>
          <cell r="R1959" t="str">
            <v>EMPTY BOTTLE AQUA 5 GALLON</v>
          </cell>
          <cell r="S1959" t="str">
            <v>2050350312</v>
          </cell>
        </row>
        <row r="1960">
          <cell r="L1960">
            <v>6008151919</v>
          </cell>
          <cell r="M1960" t="str">
            <v>10169743</v>
          </cell>
          <cell r="N1960" t="str">
            <v>R.115803/HP3/00029</v>
          </cell>
          <cell r="O1960" t="str">
            <v>YPS/N8579UR/WIYANTO</v>
          </cell>
          <cell r="P1960" t="str">
            <v>PT. SATRIA WICAKSANA SEJATI</v>
          </cell>
          <cell r="Q1960" t="str">
            <v>PT. SATRIA WICAKSANA SEJATI</v>
          </cell>
          <cell r="R1960" t="str">
            <v>JUG RACK</v>
          </cell>
          <cell r="S1960" t="str">
            <v>2050350312</v>
          </cell>
        </row>
        <row r="1961">
          <cell r="L1961">
            <v>6008151919</v>
          </cell>
          <cell r="M1961" t="str">
            <v>74559</v>
          </cell>
          <cell r="N1961" t="str">
            <v>R.115803/HP3/00029</v>
          </cell>
          <cell r="O1961" t="str">
            <v>YPS/N8579UR/WIYANTO</v>
          </cell>
          <cell r="P1961" t="str">
            <v>PT. SATRIA WICAKSANA SEJATI</v>
          </cell>
          <cell r="Q1961" t="str">
            <v>PT. SATRIA WICAKSANA SEJATI</v>
          </cell>
          <cell r="R1961" t="str">
            <v>5 GALLON AQUA LOCAL</v>
          </cell>
          <cell r="S1961" t="str">
            <v>2050350312</v>
          </cell>
        </row>
        <row r="1962">
          <cell r="L1962">
            <v>6008154214</v>
          </cell>
          <cell r="M1962" t="str">
            <v>10169933</v>
          </cell>
          <cell r="N1962" t="str">
            <v>S21110404164/H110759D/EL/2/07</v>
          </cell>
          <cell r="O1962" t="str">
            <v>YPS/L9434UZ/ROZIQ</v>
          </cell>
          <cell r="P1962" t="str">
            <v>PT. SATRIA WICAKSANA SEJATI</v>
          </cell>
          <cell r="Q1962" t="str">
            <v>PT. SATRIA WICAKSANA SEJATI</v>
          </cell>
          <cell r="R1962" t="str">
            <v>EMPTY BOTTLE AQUA 5 GALLON</v>
          </cell>
          <cell r="S1962" t="str">
            <v>2050350312</v>
          </cell>
        </row>
        <row r="1963">
          <cell r="L1963">
            <v>6008154214</v>
          </cell>
          <cell r="M1963" t="str">
            <v>10169933</v>
          </cell>
          <cell r="N1963" t="str">
            <v>S21110404164/H110759D/EL/2/07</v>
          </cell>
          <cell r="O1963" t="str">
            <v>YPS/L9434UZ/ROZIQ</v>
          </cell>
          <cell r="P1963" t="str">
            <v>PT. SATRIA WICAKSANA SEJATI</v>
          </cell>
          <cell r="Q1963" t="str">
            <v>PT. SATRIA WICAKSANA SEJATI</v>
          </cell>
          <cell r="R1963" t="str">
            <v>EMPTY BOTTLE AQUA 5 GALLON</v>
          </cell>
          <cell r="S1963" t="str">
            <v>2050350312</v>
          </cell>
        </row>
        <row r="1964">
          <cell r="L1964">
            <v>6008154214</v>
          </cell>
          <cell r="M1964" t="str">
            <v>10169743</v>
          </cell>
          <cell r="N1964" t="str">
            <v>S21110404164/H110759D/EL/2/07</v>
          </cell>
          <cell r="O1964" t="str">
            <v>YPS/L9434UZ/ROZIQ</v>
          </cell>
          <cell r="P1964" t="str">
            <v>PT. SATRIA WICAKSANA SEJATI</v>
          </cell>
          <cell r="Q1964" t="str">
            <v>PT. SATRIA WICAKSANA SEJATI</v>
          </cell>
          <cell r="R1964" t="str">
            <v>JUG RACK</v>
          </cell>
          <cell r="S1964" t="str">
            <v>2050350312</v>
          </cell>
        </row>
        <row r="1965">
          <cell r="L1965">
            <v>6008154214</v>
          </cell>
          <cell r="M1965" t="str">
            <v>74559</v>
          </cell>
          <cell r="N1965" t="str">
            <v>S21110404164/H110759D/EL/2/07</v>
          </cell>
          <cell r="O1965" t="str">
            <v>YPS/L9434UZ/ROZIQ</v>
          </cell>
          <cell r="P1965" t="str">
            <v>PT. SATRIA WICAKSANA SEJATI</v>
          </cell>
          <cell r="Q1965" t="str">
            <v>PT. SATRIA WICAKSANA SEJATI</v>
          </cell>
          <cell r="R1965" t="str">
            <v>5 GALLON AQUA LOCAL</v>
          </cell>
          <cell r="S1965" t="str">
            <v>2050350312</v>
          </cell>
        </row>
        <row r="1966">
          <cell r="L1966">
            <v>6008146872</v>
          </cell>
          <cell r="M1966" t="str">
            <v>10169932</v>
          </cell>
          <cell r="N1966">
            <v>0</v>
          </cell>
          <cell r="O1966">
            <v>0</v>
          </cell>
          <cell r="P1966" t="str">
            <v>PT. SATRIA WICAKSANA SEJATI</v>
          </cell>
          <cell r="Q1966" t="str">
            <v>PT. SATRIA WICAKSANA SEJATI</v>
          </cell>
          <cell r="R1966" t="str">
            <v>EMPTY BOTTLE VIT 5 GALLON</v>
          </cell>
          <cell r="S1966" t="str">
            <v>2050350313</v>
          </cell>
        </row>
        <row r="1967">
          <cell r="L1967">
            <v>6008146872</v>
          </cell>
          <cell r="M1967" t="str">
            <v>10169932</v>
          </cell>
          <cell r="N1967">
            <v>0</v>
          </cell>
          <cell r="O1967">
            <v>0</v>
          </cell>
          <cell r="P1967" t="str">
            <v>PT. SATRIA WICAKSANA SEJATI</v>
          </cell>
          <cell r="Q1967" t="str">
            <v>PT. SATRIA WICAKSANA SEJATI</v>
          </cell>
          <cell r="R1967" t="str">
            <v>EMPTY BOTTLE VIT 5 GALLON</v>
          </cell>
          <cell r="S1967" t="str">
            <v>2050350312</v>
          </cell>
        </row>
        <row r="1968">
          <cell r="L1968">
            <v>6008146872</v>
          </cell>
          <cell r="M1968" t="str">
            <v>74560</v>
          </cell>
          <cell r="N1968">
            <v>0</v>
          </cell>
          <cell r="O1968">
            <v>0</v>
          </cell>
          <cell r="P1968" t="str">
            <v>PT. SATRIA WICAKSANA SEJATI</v>
          </cell>
          <cell r="Q1968" t="str">
            <v>PT. SATRIA WICAKSANA SEJATI</v>
          </cell>
          <cell r="R1968" t="str">
            <v>5 GALLON VIT LOCAL</v>
          </cell>
          <cell r="S1968" t="str">
            <v>2050350313</v>
          </cell>
        </row>
        <row r="1969">
          <cell r="L1969">
            <v>6008132993</v>
          </cell>
          <cell r="M1969" t="str">
            <v>10169933</v>
          </cell>
          <cell r="N1969" t="str">
            <v>S21102903713/H110536A/EL/3/04</v>
          </cell>
          <cell r="O1969" t="str">
            <v>YPS/L9610UX/MAHFUD</v>
          </cell>
          <cell r="P1969" t="str">
            <v>PT. SATRIA WICAKSANA SEJATI</v>
          </cell>
          <cell r="Q1969" t="str">
            <v>PT. SATRIA WICAKSANA SEJATI</v>
          </cell>
          <cell r="R1969" t="str">
            <v>EMPTY BOTTLE AQUA 5 GALLON</v>
          </cell>
          <cell r="S1969" t="str">
            <v>2050350312</v>
          </cell>
        </row>
        <row r="1970">
          <cell r="L1970">
            <v>6008132993</v>
          </cell>
          <cell r="M1970" t="str">
            <v>10169933</v>
          </cell>
          <cell r="N1970" t="str">
            <v>S21102903713/H110536A/EL/3/04</v>
          </cell>
          <cell r="O1970" t="str">
            <v>YPS/L9610UX/MAHFUD</v>
          </cell>
          <cell r="P1970" t="str">
            <v>PT. SATRIA WICAKSANA SEJATI</v>
          </cell>
          <cell r="Q1970" t="str">
            <v>PT. SATRIA WICAKSANA SEJATI</v>
          </cell>
          <cell r="R1970" t="str">
            <v>EMPTY BOTTLE AQUA 5 GALLON</v>
          </cell>
          <cell r="S1970" t="str">
            <v>2050350312</v>
          </cell>
        </row>
        <row r="1971">
          <cell r="L1971">
            <v>6008132993</v>
          </cell>
          <cell r="M1971" t="str">
            <v>74559</v>
          </cell>
          <cell r="N1971" t="str">
            <v>S21102903713/H110536A/EL/3/04</v>
          </cell>
          <cell r="O1971" t="str">
            <v>YPS/L9610UX/MAHFUD</v>
          </cell>
          <cell r="P1971" t="str">
            <v>PT. SATRIA WICAKSANA SEJATI</v>
          </cell>
          <cell r="Q1971" t="str">
            <v>PT. SATRIA WICAKSANA SEJATI</v>
          </cell>
          <cell r="R1971" t="str">
            <v>5 GALLON AQUA LOCAL</v>
          </cell>
          <cell r="S1971" t="str">
            <v>2050350312</v>
          </cell>
        </row>
        <row r="1972">
          <cell r="L1972">
            <v>6008133935</v>
          </cell>
          <cell r="M1972" t="str">
            <v>10169933</v>
          </cell>
          <cell r="N1972" t="str">
            <v>S21102803813/H110274C/IS/1/02</v>
          </cell>
          <cell r="O1972" t="str">
            <v>YPS/N9883US/RISTANTO</v>
          </cell>
          <cell r="P1972" t="str">
            <v>PT. SATRIA WICAKSANA SEJATI</v>
          </cell>
          <cell r="Q1972" t="str">
            <v>PT. SATRIA WICAKSANA SEJATI</v>
          </cell>
          <cell r="R1972" t="str">
            <v>EMPTY BOTTLE AQUA 5 GALLON</v>
          </cell>
          <cell r="S1972" t="str">
            <v>2050350312</v>
          </cell>
        </row>
        <row r="1973">
          <cell r="L1973">
            <v>6008133935</v>
          </cell>
          <cell r="M1973" t="str">
            <v>10169933</v>
          </cell>
          <cell r="N1973" t="str">
            <v>S21102803813/H110274C/IS/1/02</v>
          </cell>
          <cell r="O1973" t="str">
            <v>YPS/N9883US/RISTANTO</v>
          </cell>
          <cell r="P1973" t="str">
            <v>PT. SATRIA WICAKSANA SEJATI</v>
          </cell>
          <cell r="Q1973" t="str">
            <v>PT. SATRIA WICAKSANA SEJATI</v>
          </cell>
          <cell r="R1973" t="str">
            <v>EMPTY BOTTLE AQUA 5 GALLON</v>
          </cell>
          <cell r="S1973" t="str">
            <v>2050350312</v>
          </cell>
        </row>
        <row r="1974">
          <cell r="L1974">
            <v>6008133935</v>
          </cell>
          <cell r="M1974" t="str">
            <v>74559</v>
          </cell>
          <cell r="N1974" t="str">
            <v>S21102803813/H110274C/IS/1/02</v>
          </cell>
          <cell r="O1974" t="str">
            <v>YPS/N9883US/RISTANTO</v>
          </cell>
          <cell r="P1974" t="str">
            <v>PT. SATRIA WICAKSANA SEJATI</v>
          </cell>
          <cell r="Q1974" t="str">
            <v>PT. SATRIA WICAKSANA SEJATI</v>
          </cell>
          <cell r="R1974" t="str">
            <v>5 GALLON AQUA LOCAL</v>
          </cell>
          <cell r="S1974" t="str">
            <v>2050350312</v>
          </cell>
        </row>
        <row r="1975">
          <cell r="L1975">
            <v>6008142286</v>
          </cell>
          <cell r="M1975" t="str">
            <v>10169933</v>
          </cell>
          <cell r="N1975" t="str">
            <v>S21102803786/H110394B/ZK/1/03</v>
          </cell>
          <cell r="O1975" t="str">
            <v>YPS/N8261UR/SOLIHIN</v>
          </cell>
          <cell r="P1975" t="str">
            <v>PT. SATRIA WICAKSANA SEJATI</v>
          </cell>
          <cell r="Q1975" t="str">
            <v>PT. SATRIA WICAKSANA SEJATI</v>
          </cell>
          <cell r="R1975" t="str">
            <v>EMPTY BOTTLE AQUA 5 GALLON</v>
          </cell>
          <cell r="S1975" t="str">
            <v>2050350312</v>
          </cell>
        </row>
        <row r="1976">
          <cell r="L1976">
            <v>6008142286</v>
          </cell>
          <cell r="M1976" t="str">
            <v>10169933</v>
          </cell>
          <cell r="N1976" t="str">
            <v>S21102803786/H110394B/ZK/1/03</v>
          </cell>
          <cell r="O1976" t="str">
            <v>YPS/N8261UR/SOLIHIN</v>
          </cell>
          <cell r="P1976" t="str">
            <v>PT. SATRIA WICAKSANA SEJATI</v>
          </cell>
          <cell r="Q1976" t="str">
            <v>PT. SATRIA WICAKSANA SEJATI</v>
          </cell>
          <cell r="R1976" t="str">
            <v>EMPTY BOTTLE AQUA 5 GALLON</v>
          </cell>
          <cell r="S1976" t="str">
            <v>2050350312</v>
          </cell>
        </row>
        <row r="1977">
          <cell r="L1977">
            <v>6008142286</v>
          </cell>
          <cell r="M1977" t="str">
            <v>74559</v>
          </cell>
          <cell r="N1977" t="str">
            <v>S21102803786/H110394B/ZK/1/03</v>
          </cell>
          <cell r="O1977" t="str">
            <v>YPS/N8261UR/SOLIHIN</v>
          </cell>
          <cell r="P1977" t="str">
            <v>PT. SATRIA WICAKSANA SEJATI</v>
          </cell>
          <cell r="Q1977" t="str">
            <v>PT. SATRIA WICAKSANA SEJATI</v>
          </cell>
          <cell r="R1977" t="str">
            <v>5 GALLON AQUA LOCAL</v>
          </cell>
          <cell r="S1977" t="str">
            <v>2050350312</v>
          </cell>
        </row>
        <row r="1978">
          <cell r="L1978">
            <v>6008142772</v>
          </cell>
          <cell r="M1978" t="str">
            <v>10169933</v>
          </cell>
          <cell r="N1978" t="str">
            <v>S21102903736/H1103172D/EF/2/03</v>
          </cell>
          <cell r="O1978" t="str">
            <v>YPS/N8527UV/MUHAMAD</v>
          </cell>
          <cell r="P1978" t="str">
            <v>PT. SATRIA WICAKSANA SEJATI</v>
          </cell>
          <cell r="Q1978" t="str">
            <v>PT. SATRIA WICAKSANA SEJATI</v>
          </cell>
          <cell r="R1978" t="str">
            <v>EMPTY BOTTLE AQUA 5 GALLON</v>
          </cell>
          <cell r="S1978" t="str">
            <v>2050350312</v>
          </cell>
        </row>
        <row r="1979">
          <cell r="L1979">
            <v>6008142772</v>
          </cell>
          <cell r="M1979" t="str">
            <v>10169933</v>
          </cell>
          <cell r="N1979" t="str">
            <v>S21102903736/H1103172D/EF/2/03</v>
          </cell>
          <cell r="O1979" t="str">
            <v>YPS/N8527UV/MUHAMAD</v>
          </cell>
          <cell r="P1979" t="str">
            <v>PT. SATRIA WICAKSANA SEJATI</v>
          </cell>
          <cell r="Q1979" t="str">
            <v>PT. SATRIA WICAKSANA SEJATI</v>
          </cell>
          <cell r="R1979" t="str">
            <v>EMPTY BOTTLE AQUA 5 GALLON</v>
          </cell>
          <cell r="S1979" t="str">
            <v>2050350312</v>
          </cell>
        </row>
        <row r="1980">
          <cell r="L1980">
            <v>6008142772</v>
          </cell>
          <cell r="M1980" t="str">
            <v>10169743</v>
          </cell>
          <cell r="N1980" t="str">
            <v>S21102903736/H1103172D/EF/2/03</v>
          </cell>
          <cell r="O1980" t="str">
            <v>YPS/N8527UV/MUHAMAD</v>
          </cell>
          <cell r="P1980" t="str">
            <v>PT. SATRIA WICAKSANA SEJATI</v>
          </cell>
          <cell r="Q1980" t="str">
            <v>PT. SATRIA WICAKSANA SEJATI</v>
          </cell>
          <cell r="R1980" t="str">
            <v>JUG RACK</v>
          </cell>
          <cell r="S1980" t="str">
            <v>2050350312</v>
          </cell>
        </row>
        <row r="1981">
          <cell r="L1981">
            <v>6008142772</v>
          </cell>
          <cell r="M1981" t="str">
            <v>74559</v>
          </cell>
          <cell r="N1981" t="str">
            <v>S21102903736/H1103172D/EF/2/03</v>
          </cell>
          <cell r="O1981" t="str">
            <v>YPS/N8527UV/MUHAMAD</v>
          </cell>
          <cell r="P1981" t="str">
            <v>PT. SATRIA WICAKSANA SEJATI</v>
          </cell>
          <cell r="Q1981" t="str">
            <v>PT. SATRIA WICAKSANA SEJATI</v>
          </cell>
          <cell r="R1981" t="str">
            <v>5 GALLON AQUA LOCAL</v>
          </cell>
          <cell r="S1981" t="str">
            <v>2050350312</v>
          </cell>
        </row>
        <row r="1982">
          <cell r="L1982">
            <v>6008137815</v>
          </cell>
          <cell r="M1982" t="str">
            <v>10169933</v>
          </cell>
          <cell r="N1982" t="str">
            <v>S21102903767/H1102106A/BK/1/02</v>
          </cell>
          <cell r="O1982" t="str">
            <v>YPS/S9015US/RIFA'I</v>
          </cell>
          <cell r="P1982" t="str">
            <v>PT. SATRIA WICAKSANA SEJATI</v>
          </cell>
          <cell r="Q1982" t="str">
            <v>PT. SATRIA WICAKSANA SEJATI</v>
          </cell>
          <cell r="R1982" t="str">
            <v>EMPTY BOTTLE AQUA 5 GALLON</v>
          </cell>
          <cell r="S1982" t="str">
            <v>2050350312</v>
          </cell>
        </row>
        <row r="1983">
          <cell r="L1983">
            <v>6008137815</v>
          </cell>
          <cell r="M1983" t="str">
            <v>10169933</v>
          </cell>
          <cell r="N1983" t="str">
            <v>S21102903767/H1102106A/BK/1/02</v>
          </cell>
          <cell r="O1983" t="str">
            <v>YPS/S9015US/RIFA'I</v>
          </cell>
          <cell r="P1983" t="str">
            <v>PT. SATRIA WICAKSANA SEJATI</v>
          </cell>
          <cell r="Q1983" t="str">
            <v>PT. SATRIA WICAKSANA SEJATI</v>
          </cell>
          <cell r="R1983" t="str">
            <v>EMPTY BOTTLE AQUA 5 GALLON</v>
          </cell>
          <cell r="S1983" t="str">
            <v>2050350312</v>
          </cell>
        </row>
        <row r="1984">
          <cell r="L1984">
            <v>6008137815</v>
          </cell>
          <cell r="M1984" t="str">
            <v>74559</v>
          </cell>
          <cell r="N1984" t="str">
            <v>S21102903767/H1102106A/BK/1/02</v>
          </cell>
          <cell r="O1984" t="str">
            <v>YPS/S9015US/RIFA'I</v>
          </cell>
          <cell r="P1984" t="str">
            <v>PT. SATRIA WICAKSANA SEJATI</v>
          </cell>
          <cell r="Q1984" t="str">
            <v>PT. SATRIA WICAKSANA SEJATI</v>
          </cell>
          <cell r="R1984" t="str">
            <v>5 GALLON AQUA LOCAL</v>
          </cell>
          <cell r="S1984" t="str">
            <v>2050350312</v>
          </cell>
        </row>
        <row r="1985">
          <cell r="L1985">
            <v>6008137277</v>
          </cell>
          <cell r="M1985" t="str">
            <v>10169749</v>
          </cell>
          <cell r="N1985" t="str">
            <v>R.159377</v>
          </cell>
          <cell r="O1985" t="str">
            <v>YPS/N8495UW/MUJIB</v>
          </cell>
          <cell r="P1985" t="str">
            <v>PT. SATRIA WICAKSANA SEJATI</v>
          </cell>
          <cell r="Q1985" t="str">
            <v>PT. SATRIA WICAKSANA SEJATI</v>
          </cell>
          <cell r="R1985" t="str">
            <v>PALLET RENT DOUBLE FACE</v>
          </cell>
          <cell r="S1985" t="str">
            <v>2050350313</v>
          </cell>
        </row>
        <row r="1986">
          <cell r="L1986">
            <v>6008137736</v>
          </cell>
          <cell r="M1986" t="str">
            <v>10169933</v>
          </cell>
          <cell r="N1986" t="str">
            <v>S21102903764/H1102112D/IS/1/02</v>
          </cell>
          <cell r="O1986" t="str">
            <v>YPSL9345UZ/M SOLIKIN</v>
          </cell>
          <cell r="P1986" t="str">
            <v>PT. SATRIA WICAKSANA SEJATI</v>
          </cell>
          <cell r="Q1986" t="str">
            <v>PT. SATRIA WICAKSANA SEJATI</v>
          </cell>
          <cell r="R1986" t="str">
            <v>EMPTY BOTTLE AQUA 5 GALLON</v>
          </cell>
          <cell r="S1986" t="str">
            <v>2050350312</v>
          </cell>
        </row>
        <row r="1987">
          <cell r="L1987">
            <v>6008137736</v>
          </cell>
          <cell r="M1987" t="str">
            <v>10169933</v>
          </cell>
          <cell r="N1987" t="str">
            <v>S21102903764/H1102112D/IS/1/02</v>
          </cell>
          <cell r="O1987" t="str">
            <v>YPSL9345UZ/M SOLIKIN</v>
          </cell>
          <cell r="P1987" t="str">
            <v>PT. SATRIA WICAKSANA SEJATI</v>
          </cell>
          <cell r="Q1987" t="str">
            <v>PT. SATRIA WICAKSANA SEJATI</v>
          </cell>
          <cell r="R1987" t="str">
            <v>EMPTY BOTTLE AQUA 5 GALLON</v>
          </cell>
          <cell r="S1987" t="str">
            <v>2050350312</v>
          </cell>
        </row>
        <row r="1988">
          <cell r="L1988">
            <v>6008137736</v>
          </cell>
          <cell r="M1988" t="str">
            <v>10169743</v>
          </cell>
          <cell r="N1988" t="str">
            <v>S21102903764/H1102112D/IS/1/02</v>
          </cell>
          <cell r="O1988" t="str">
            <v>YPSL9345UZ/M SOLIKIN</v>
          </cell>
          <cell r="P1988" t="str">
            <v>PT. SATRIA WICAKSANA SEJATI</v>
          </cell>
          <cell r="Q1988" t="str">
            <v>PT. SATRIA WICAKSANA SEJATI</v>
          </cell>
          <cell r="R1988" t="str">
            <v>JUG RACK</v>
          </cell>
          <cell r="S1988" t="str">
            <v>2050350312</v>
          </cell>
        </row>
        <row r="1989">
          <cell r="L1989">
            <v>6008137736</v>
          </cell>
          <cell r="M1989" t="str">
            <v>74559</v>
          </cell>
          <cell r="N1989" t="str">
            <v>S21102903764/H1102112D/IS/1/02</v>
          </cell>
          <cell r="O1989" t="str">
            <v>YPSL9345UZ/M SOLIKIN</v>
          </cell>
          <cell r="P1989" t="str">
            <v>PT. SATRIA WICAKSANA SEJATI</v>
          </cell>
          <cell r="Q1989" t="str">
            <v>PT. SATRIA WICAKSANA SEJATI</v>
          </cell>
          <cell r="R1989" t="str">
            <v>5 GALLON AQUA LOCAL</v>
          </cell>
          <cell r="S1989" t="str">
            <v>2050350312</v>
          </cell>
        </row>
        <row r="1990">
          <cell r="L1990">
            <v>6008061299</v>
          </cell>
          <cell r="M1990" t="str">
            <v>10169933</v>
          </cell>
          <cell r="N1990" t="str">
            <v>S21102903773/H110263B/IS/1/02</v>
          </cell>
          <cell r="O1990" t="str">
            <v>YPS/S9012US/SOBACH</v>
          </cell>
          <cell r="P1990" t="str">
            <v>PT. SATRIA WICAKSANA SEJATI</v>
          </cell>
          <cell r="Q1990" t="str">
            <v>PT. SATRIA WICAKSANA SEJATI</v>
          </cell>
          <cell r="R1990" t="str">
            <v>EMPTY BOTTLE AQUA 5 GALLON</v>
          </cell>
          <cell r="S1990" t="str">
            <v>2050350312</v>
          </cell>
        </row>
        <row r="1991">
          <cell r="L1991">
            <v>6008061299</v>
          </cell>
          <cell r="M1991" t="str">
            <v>10169933</v>
          </cell>
          <cell r="N1991" t="str">
            <v>S21102903773/H110263B/IS/1/02</v>
          </cell>
          <cell r="O1991" t="str">
            <v>YPS/S9012US/SOBACH</v>
          </cell>
          <cell r="P1991" t="str">
            <v>PT. SATRIA WICAKSANA SEJATI</v>
          </cell>
          <cell r="Q1991" t="str">
            <v>PT. SATRIA WICAKSANA SEJATI</v>
          </cell>
          <cell r="R1991" t="str">
            <v>EMPTY BOTTLE AQUA 5 GALLON</v>
          </cell>
          <cell r="S1991" t="str">
            <v>2050350312</v>
          </cell>
        </row>
        <row r="1992">
          <cell r="L1992">
            <v>6008061299</v>
          </cell>
          <cell r="M1992" t="str">
            <v>74559</v>
          </cell>
          <cell r="N1992" t="str">
            <v>S21102903773/H110263B/IS/1/02</v>
          </cell>
          <cell r="O1992" t="str">
            <v>YPS/S9012US/SOBACH</v>
          </cell>
          <cell r="P1992" t="str">
            <v>PT. SATRIA WICAKSANA SEJATI</v>
          </cell>
          <cell r="Q1992" t="str">
            <v>PT. SATRIA WICAKSANA SEJATI</v>
          </cell>
          <cell r="R1992" t="str">
            <v>5 GALLON AQUA LOCAL</v>
          </cell>
          <cell r="S1992" t="str">
            <v>2050350312</v>
          </cell>
        </row>
        <row r="1993">
          <cell r="L1993">
            <v>6008133076</v>
          </cell>
          <cell r="M1993" t="str">
            <v>10169933</v>
          </cell>
          <cell r="N1993" t="str">
            <v>S21102903785/H110138C/BK/1/01</v>
          </cell>
          <cell r="O1993" t="str">
            <v>YPS/N8655UQ/SUGIONO</v>
          </cell>
          <cell r="P1993" t="str">
            <v>PT. SATRIA WICAKSANA SEJATI</v>
          </cell>
          <cell r="Q1993" t="str">
            <v>PT. SATRIA WICAKSANA SEJATI</v>
          </cell>
          <cell r="R1993" t="str">
            <v>EMPTY BOTTLE AQUA 5 GALLON</v>
          </cell>
          <cell r="S1993" t="str">
            <v>2050350312</v>
          </cell>
        </row>
        <row r="1994">
          <cell r="L1994">
            <v>6008133076</v>
          </cell>
          <cell r="M1994" t="str">
            <v>10169933</v>
          </cell>
          <cell r="N1994" t="str">
            <v>S21102903785/H110138C/BK/1/01</v>
          </cell>
          <cell r="O1994" t="str">
            <v>YPS/N8655UQ/SUGIONO</v>
          </cell>
          <cell r="P1994" t="str">
            <v>PT. SATRIA WICAKSANA SEJATI</v>
          </cell>
          <cell r="Q1994" t="str">
            <v>PT. SATRIA WICAKSANA SEJATI</v>
          </cell>
          <cell r="R1994" t="str">
            <v>EMPTY BOTTLE AQUA 5 GALLON</v>
          </cell>
          <cell r="S1994" t="str">
            <v>2050350312</v>
          </cell>
        </row>
        <row r="1995">
          <cell r="L1995">
            <v>6008133076</v>
          </cell>
          <cell r="M1995" t="str">
            <v>74559</v>
          </cell>
          <cell r="N1995" t="str">
            <v>S21102903785/H110138C/BK/1/01</v>
          </cell>
          <cell r="O1995" t="str">
            <v>YPS/N8655UQ/SUGIONO</v>
          </cell>
          <cell r="P1995" t="str">
            <v>PT. SATRIA WICAKSANA SEJATI</v>
          </cell>
          <cell r="Q1995" t="str">
            <v>PT. SATRIA WICAKSANA SEJATI</v>
          </cell>
          <cell r="R1995" t="str">
            <v>5 GALLON AQUA LOCAL</v>
          </cell>
          <cell r="S1995" t="str">
            <v>2050350312</v>
          </cell>
        </row>
        <row r="1996">
          <cell r="L1996">
            <v>6008135760</v>
          </cell>
          <cell r="M1996" t="str">
            <v>10169933</v>
          </cell>
          <cell r="N1996" t="str">
            <v>R.115816/HP3/20</v>
          </cell>
          <cell r="O1996" t="str">
            <v>YPS/L9356UZ/AGUS</v>
          </cell>
          <cell r="P1996" t="str">
            <v>PT. SATRIA WICAKSANA SEJATI</v>
          </cell>
          <cell r="Q1996" t="str">
            <v>PT. SATRIA WICAKSANA SEJATI</v>
          </cell>
          <cell r="R1996" t="str">
            <v>EMPTY BOTTLE AQUA 5 GALLON</v>
          </cell>
          <cell r="S1996" t="str">
            <v>2050350312</v>
          </cell>
        </row>
        <row r="1997">
          <cell r="L1997">
            <v>6008135760</v>
          </cell>
          <cell r="M1997" t="str">
            <v>10169933</v>
          </cell>
          <cell r="N1997" t="str">
            <v>R.115816/HP3/20</v>
          </cell>
          <cell r="O1997" t="str">
            <v>YPS/L9356UZ/AGUS</v>
          </cell>
          <cell r="P1997" t="str">
            <v>PT. SATRIA WICAKSANA SEJATI</v>
          </cell>
          <cell r="Q1997" t="str">
            <v>PT. SATRIA WICAKSANA SEJATI</v>
          </cell>
          <cell r="R1997" t="str">
            <v>EMPTY BOTTLE AQUA 5 GALLON</v>
          </cell>
          <cell r="S1997" t="str">
            <v>2050350312</v>
          </cell>
        </row>
        <row r="1998">
          <cell r="L1998">
            <v>6008135760</v>
          </cell>
          <cell r="M1998" t="str">
            <v>10169743</v>
          </cell>
          <cell r="N1998" t="str">
            <v>R.115816/HP3/20</v>
          </cell>
          <cell r="O1998" t="str">
            <v>YPS/L9356UZ/AGUS</v>
          </cell>
          <cell r="P1998" t="str">
            <v>PT. SATRIA WICAKSANA SEJATI</v>
          </cell>
          <cell r="Q1998" t="str">
            <v>PT. SATRIA WICAKSANA SEJATI</v>
          </cell>
          <cell r="R1998" t="str">
            <v>JUG RACK</v>
          </cell>
          <cell r="S1998" t="str">
            <v>2050350312</v>
          </cell>
        </row>
        <row r="1999">
          <cell r="L1999">
            <v>6008135760</v>
          </cell>
          <cell r="M1999" t="str">
            <v>74559</v>
          </cell>
          <cell r="N1999" t="str">
            <v>R.115816/HP3/20</v>
          </cell>
          <cell r="O1999" t="str">
            <v>YPS/L9356UZ/AGUS</v>
          </cell>
          <cell r="P1999" t="str">
            <v>PT. SATRIA WICAKSANA SEJATI</v>
          </cell>
          <cell r="Q1999" t="str">
            <v>PT. SATRIA WICAKSANA SEJATI</v>
          </cell>
          <cell r="R1999" t="str">
            <v>5 GALLON AQUA LOCAL</v>
          </cell>
          <cell r="S1999" t="str">
            <v>2050350312</v>
          </cell>
        </row>
        <row r="2000">
          <cell r="L2000">
            <v>6008134113</v>
          </cell>
          <cell r="M2000" t="str">
            <v>10169933</v>
          </cell>
          <cell r="N2000" t="str">
            <v>S21102803821/H110183A/AS/2/01</v>
          </cell>
          <cell r="O2000" t="str">
            <v>YPS/N8194UW/WIN</v>
          </cell>
          <cell r="P2000" t="str">
            <v>PT. SATRIA WICAKSANA SEJATI</v>
          </cell>
          <cell r="Q2000" t="str">
            <v>PT. SATRIA WICAKSANA SEJATI</v>
          </cell>
          <cell r="R2000" t="str">
            <v>EMPTY BOTTLE AQUA 5 GALLON</v>
          </cell>
          <cell r="S2000" t="str">
            <v>2050350312</v>
          </cell>
        </row>
        <row r="2001">
          <cell r="L2001">
            <v>6008134113</v>
          </cell>
          <cell r="M2001" t="str">
            <v>10169933</v>
          </cell>
          <cell r="N2001" t="str">
            <v>S21102803821/H110183A/AS/2/01</v>
          </cell>
          <cell r="O2001" t="str">
            <v>YPS/N8194UW/WIN</v>
          </cell>
          <cell r="P2001" t="str">
            <v>PT. SATRIA WICAKSANA SEJATI</v>
          </cell>
          <cell r="Q2001" t="str">
            <v>PT. SATRIA WICAKSANA SEJATI</v>
          </cell>
          <cell r="R2001" t="str">
            <v>EMPTY BOTTLE AQUA 5 GALLON</v>
          </cell>
          <cell r="S2001" t="str">
            <v>2050350312</v>
          </cell>
        </row>
        <row r="2002">
          <cell r="L2002">
            <v>6008134113</v>
          </cell>
          <cell r="M2002" t="str">
            <v>74559</v>
          </cell>
          <cell r="N2002" t="str">
            <v>S21102803821/H110183A/AS/2/01</v>
          </cell>
          <cell r="O2002" t="str">
            <v>YPS/N8194UW/WIN</v>
          </cell>
          <cell r="P2002" t="str">
            <v>PT. SATRIA WICAKSANA SEJATI</v>
          </cell>
          <cell r="Q2002" t="str">
            <v>PT. SATRIA WICAKSANA SEJATI</v>
          </cell>
          <cell r="R2002" t="str">
            <v>5 GALLON AQUA LOCAL</v>
          </cell>
          <cell r="S2002" t="str">
            <v>2050350312</v>
          </cell>
        </row>
        <row r="2003">
          <cell r="L2003">
            <v>6008136626</v>
          </cell>
          <cell r="M2003" t="str">
            <v>10169749</v>
          </cell>
          <cell r="N2003" t="str">
            <v>R.148782</v>
          </cell>
          <cell r="O2003" t="str">
            <v>YPS/L9613UX/RONI</v>
          </cell>
          <cell r="P2003" t="str">
            <v>PT. SATRIA WICAKSANA SEJATI</v>
          </cell>
          <cell r="Q2003" t="str">
            <v>PT. SATRIA WICAKSANA SEJATI</v>
          </cell>
          <cell r="R2003" t="str">
            <v>PALLET RENT DOUBLE FACE</v>
          </cell>
          <cell r="S2003" t="str">
            <v>2050350313</v>
          </cell>
        </row>
        <row r="2004">
          <cell r="L2004">
            <v>6008137712</v>
          </cell>
          <cell r="M2004" t="str">
            <v>10169933</v>
          </cell>
          <cell r="N2004" t="str">
            <v>R.115805/HP3/26</v>
          </cell>
          <cell r="O2004" t="str">
            <v>YPS/N8732UW/SYAIFUL</v>
          </cell>
          <cell r="P2004" t="str">
            <v>PT. SATRIA WICAKSANA SEJATI</v>
          </cell>
          <cell r="Q2004" t="str">
            <v>PT. SATRIA WICAKSANA SEJATI</v>
          </cell>
          <cell r="R2004" t="str">
            <v>EMPTY BOTTLE AQUA 5 GALLON</v>
          </cell>
          <cell r="S2004" t="str">
            <v>2050350312</v>
          </cell>
        </row>
        <row r="2005">
          <cell r="L2005">
            <v>6008137712</v>
          </cell>
          <cell r="M2005" t="str">
            <v>10169933</v>
          </cell>
          <cell r="N2005" t="str">
            <v>R.115805/HP3/26</v>
          </cell>
          <cell r="O2005" t="str">
            <v>YPS/N8732UW/SYAIFUL</v>
          </cell>
          <cell r="P2005" t="str">
            <v>PT. SATRIA WICAKSANA SEJATI</v>
          </cell>
          <cell r="Q2005" t="str">
            <v>PT. SATRIA WICAKSANA SEJATI</v>
          </cell>
          <cell r="R2005" t="str">
            <v>EMPTY BOTTLE AQUA 5 GALLON</v>
          </cell>
          <cell r="S2005" t="str">
            <v>2050350312</v>
          </cell>
        </row>
        <row r="2006">
          <cell r="L2006">
            <v>6008137712</v>
          </cell>
          <cell r="M2006" t="str">
            <v>10169743</v>
          </cell>
          <cell r="N2006" t="str">
            <v>R.115805/HP3/26</v>
          </cell>
          <cell r="O2006" t="str">
            <v>YPS/N8732UW/SYAIFUL</v>
          </cell>
          <cell r="P2006" t="str">
            <v>PT. SATRIA WICAKSANA SEJATI</v>
          </cell>
          <cell r="Q2006" t="str">
            <v>PT. SATRIA WICAKSANA SEJATI</v>
          </cell>
          <cell r="R2006" t="str">
            <v>JUG RACK</v>
          </cell>
          <cell r="S2006" t="str">
            <v>2050350312</v>
          </cell>
        </row>
        <row r="2007">
          <cell r="L2007">
            <v>6008137712</v>
          </cell>
          <cell r="M2007" t="str">
            <v>74559</v>
          </cell>
          <cell r="N2007" t="str">
            <v>R.115805/HP3/26</v>
          </cell>
          <cell r="O2007" t="str">
            <v>YPS/N8732UW/SYAIFUL</v>
          </cell>
          <cell r="P2007" t="str">
            <v>PT. SATRIA WICAKSANA SEJATI</v>
          </cell>
          <cell r="Q2007" t="str">
            <v>PT. SATRIA WICAKSANA SEJATI</v>
          </cell>
          <cell r="R2007" t="str">
            <v>5 GALLON AQUA LOCAL</v>
          </cell>
          <cell r="S2007" t="str">
            <v>2050350312</v>
          </cell>
        </row>
        <row r="2008">
          <cell r="L2008">
            <v>6008139529</v>
          </cell>
          <cell r="M2008" t="str">
            <v>10169749</v>
          </cell>
          <cell r="N2008" t="str">
            <v>S21102908831</v>
          </cell>
          <cell r="O2008" t="str">
            <v>YPS/N8611UW/TONI</v>
          </cell>
          <cell r="P2008" t="str">
            <v>PT. SATRIA WICAKSANA SEJATI</v>
          </cell>
          <cell r="Q2008" t="str">
            <v>PT. SATRIA WICAKSANA SEJATI</v>
          </cell>
          <cell r="R2008" t="str">
            <v>PALLET RENT DOUBLE FACE</v>
          </cell>
          <cell r="S2008" t="str">
            <v>2050350313</v>
          </cell>
        </row>
        <row r="2009">
          <cell r="L2009">
            <v>6008135500</v>
          </cell>
          <cell r="M2009" t="str">
            <v>10169933</v>
          </cell>
          <cell r="N2009" t="str">
            <v>S21102903784/H110154D/AS/2/01</v>
          </cell>
          <cell r="O2009" t="str">
            <v>YPS/L9424UZ/SOLIKINA</v>
          </cell>
          <cell r="P2009" t="str">
            <v>PT. SATRIA WICAKSANA SEJATI</v>
          </cell>
          <cell r="Q2009" t="str">
            <v>PT. SATRIA WICAKSANA SEJATI</v>
          </cell>
          <cell r="R2009" t="str">
            <v>EMPTY BOTTLE AQUA 5 GALLON</v>
          </cell>
          <cell r="S2009" t="str">
            <v>2050350312</v>
          </cell>
        </row>
        <row r="2010">
          <cell r="L2010">
            <v>6008135500</v>
          </cell>
          <cell r="M2010" t="str">
            <v>10169933</v>
          </cell>
          <cell r="N2010" t="str">
            <v>S21102903784/H110154D/AS/2/01</v>
          </cell>
          <cell r="O2010" t="str">
            <v>YPS/L9424UZ/SOLIKINA</v>
          </cell>
          <cell r="P2010" t="str">
            <v>PT. SATRIA WICAKSANA SEJATI</v>
          </cell>
          <cell r="Q2010" t="str">
            <v>PT. SATRIA WICAKSANA SEJATI</v>
          </cell>
          <cell r="R2010" t="str">
            <v>EMPTY BOTTLE AQUA 5 GALLON</v>
          </cell>
          <cell r="S2010" t="str">
            <v>2050350312</v>
          </cell>
        </row>
        <row r="2011">
          <cell r="L2011">
            <v>6008135500</v>
          </cell>
          <cell r="M2011" t="str">
            <v>10169743</v>
          </cell>
          <cell r="N2011" t="str">
            <v>S21102903784/H110154D/AS/2/01</v>
          </cell>
          <cell r="O2011" t="str">
            <v>YPS/L9424UZ/SOLIKINA</v>
          </cell>
          <cell r="P2011" t="str">
            <v>PT. SATRIA WICAKSANA SEJATI</v>
          </cell>
          <cell r="Q2011" t="str">
            <v>PT. SATRIA WICAKSANA SEJATI</v>
          </cell>
          <cell r="R2011" t="str">
            <v>JUG RACK</v>
          </cell>
          <cell r="S2011" t="str">
            <v>2050350312</v>
          </cell>
        </row>
        <row r="2012">
          <cell r="L2012">
            <v>6008135500</v>
          </cell>
          <cell r="M2012" t="str">
            <v>74559</v>
          </cell>
          <cell r="N2012" t="str">
            <v>S21102903784/H110154D/AS/2/01</v>
          </cell>
          <cell r="O2012" t="str">
            <v>YPS/L9424UZ/SOLIKINA</v>
          </cell>
          <cell r="P2012" t="str">
            <v>PT. SATRIA WICAKSANA SEJATI</v>
          </cell>
          <cell r="Q2012" t="str">
            <v>PT. SATRIA WICAKSANA SEJATI</v>
          </cell>
          <cell r="R2012" t="str">
            <v>5 GALLON AQUA LOCAL</v>
          </cell>
          <cell r="S2012" t="str">
            <v>2050350312</v>
          </cell>
        </row>
        <row r="2013">
          <cell r="L2013">
            <v>6008130954</v>
          </cell>
          <cell r="M2013" t="str">
            <v>10169933</v>
          </cell>
          <cell r="N2013" t="str">
            <v>S21102908161/H110184A/AS/2/01</v>
          </cell>
          <cell r="O2013" t="str">
            <v>YPS/N8508UV/SUKANDAR</v>
          </cell>
          <cell r="P2013" t="str">
            <v>PT. SATRIA WICAKSANA SEJATI</v>
          </cell>
          <cell r="Q2013" t="str">
            <v>PT. SATRIA WICAKSANA SEJATI</v>
          </cell>
          <cell r="R2013" t="str">
            <v>EMPTY BOTTLE AQUA 5 GALLON</v>
          </cell>
          <cell r="S2013" t="str">
            <v>2050350312</v>
          </cell>
        </row>
        <row r="2014">
          <cell r="L2014">
            <v>6008131429</v>
          </cell>
          <cell r="M2014" t="str">
            <v>10169933</v>
          </cell>
          <cell r="N2014" t="str">
            <v>S21102803836/H110148B/IS/1/01</v>
          </cell>
          <cell r="O2014" t="str">
            <v>YPS/S8186UT/DARSONO</v>
          </cell>
          <cell r="P2014" t="str">
            <v>PT. SATRIA WICAKSANA SEJATI</v>
          </cell>
          <cell r="Q2014" t="str">
            <v>PT. SATRIA WICAKSANA SEJATI</v>
          </cell>
          <cell r="R2014" t="str">
            <v>EMPTY BOTTLE AQUA 5 GALLON</v>
          </cell>
          <cell r="S2014" t="str">
            <v>2050350312</v>
          </cell>
        </row>
        <row r="2015">
          <cell r="L2015">
            <v>6008131429</v>
          </cell>
          <cell r="M2015" t="str">
            <v>10169933</v>
          </cell>
          <cell r="N2015" t="str">
            <v>S21102803836/H110148B/IS/1/01</v>
          </cell>
          <cell r="O2015" t="str">
            <v>YPS/S8186UT/DARSONO</v>
          </cell>
          <cell r="P2015" t="str">
            <v>PT. SATRIA WICAKSANA SEJATI</v>
          </cell>
          <cell r="Q2015" t="str">
            <v>PT. SATRIA WICAKSANA SEJATI</v>
          </cell>
          <cell r="R2015" t="str">
            <v>EMPTY BOTTLE AQUA 5 GALLON</v>
          </cell>
          <cell r="S2015" t="str">
            <v>2050350312</v>
          </cell>
        </row>
        <row r="2016">
          <cell r="L2016">
            <v>6008131429</v>
          </cell>
          <cell r="M2016" t="str">
            <v>74559</v>
          </cell>
          <cell r="N2016" t="str">
            <v>S21102803836/H110148B/IS/1/01</v>
          </cell>
          <cell r="O2016" t="str">
            <v>YPS/S8186UT/DARSONO</v>
          </cell>
          <cell r="P2016" t="str">
            <v>PT. SATRIA WICAKSANA SEJATI</v>
          </cell>
          <cell r="Q2016" t="str">
            <v>PT. SATRIA WICAKSANA SEJATI</v>
          </cell>
          <cell r="R2016" t="str">
            <v>5 GALLON AQUA LOCAL</v>
          </cell>
          <cell r="S2016" t="str">
            <v>2050350312</v>
          </cell>
        </row>
        <row r="2017">
          <cell r="L2017">
            <v>6008106700</v>
          </cell>
          <cell r="M2017" t="str">
            <v>10169933</v>
          </cell>
          <cell r="N2017" t="str">
            <v>R.111312/HP3/10</v>
          </cell>
          <cell r="O2017" t="str">
            <v>YPS/N8598UV/ARIF T</v>
          </cell>
          <cell r="P2017" t="str">
            <v>PT. SATRIA WICAKSANA SEJATI</v>
          </cell>
          <cell r="Q2017" t="str">
            <v>PT. SATRIA WICAKSANA SEJATI</v>
          </cell>
          <cell r="R2017" t="str">
            <v>EMPTY BOTTLE AQUA 5 GALLON</v>
          </cell>
          <cell r="S2017" t="str">
            <v>2050350312</v>
          </cell>
        </row>
        <row r="2018">
          <cell r="L2018">
            <v>6008106700</v>
          </cell>
          <cell r="M2018" t="str">
            <v>10169933</v>
          </cell>
          <cell r="N2018" t="str">
            <v>R.111312/HP3/10</v>
          </cell>
          <cell r="O2018" t="str">
            <v>YPS/N8598UV/ARIF T</v>
          </cell>
          <cell r="P2018" t="str">
            <v>PT. SATRIA WICAKSANA SEJATI</v>
          </cell>
          <cell r="Q2018" t="str">
            <v>PT. SATRIA WICAKSANA SEJATI</v>
          </cell>
          <cell r="R2018" t="str">
            <v>EMPTY BOTTLE AQUA 5 GALLON</v>
          </cell>
          <cell r="S2018" t="str">
            <v>2050350312</v>
          </cell>
        </row>
        <row r="2019">
          <cell r="L2019">
            <v>6008106700</v>
          </cell>
          <cell r="M2019" t="str">
            <v>10169743</v>
          </cell>
          <cell r="N2019" t="str">
            <v>R.111312/HP3/10</v>
          </cell>
          <cell r="O2019" t="str">
            <v>YPS/N8598UV/ARIF T</v>
          </cell>
          <cell r="P2019" t="str">
            <v>PT. SATRIA WICAKSANA SEJATI</v>
          </cell>
          <cell r="Q2019" t="str">
            <v>PT. SATRIA WICAKSANA SEJATI</v>
          </cell>
          <cell r="R2019" t="str">
            <v>JUG RACK</v>
          </cell>
          <cell r="S2019" t="str">
            <v>2050350312</v>
          </cell>
        </row>
        <row r="2020">
          <cell r="L2020">
            <v>6008106700</v>
          </cell>
          <cell r="M2020" t="str">
            <v>74559</v>
          </cell>
          <cell r="N2020" t="str">
            <v>R.111312/HP3/10</v>
          </cell>
          <cell r="O2020" t="str">
            <v>YPS/N8598UV/ARIF T</v>
          </cell>
          <cell r="P2020" t="str">
            <v>PT. SATRIA WICAKSANA SEJATI</v>
          </cell>
          <cell r="Q2020" t="str">
            <v>PT. SATRIA WICAKSANA SEJATI</v>
          </cell>
          <cell r="R2020" t="str">
            <v>5 GALLON AQUA LOCAL</v>
          </cell>
          <cell r="S2020" t="str">
            <v>2050350312</v>
          </cell>
        </row>
        <row r="2021">
          <cell r="L2021">
            <v>6008106701</v>
          </cell>
          <cell r="M2021" t="str">
            <v>10169933</v>
          </cell>
          <cell r="N2021" t="str">
            <v>S21102803837/H110136C/BK/1/01</v>
          </cell>
          <cell r="O2021" t="str">
            <v>YPS/N9611UR/IBRAHIM</v>
          </cell>
          <cell r="P2021" t="str">
            <v>PT. SATRIA WICAKSANA SEJATI</v>
          </cell>
          <cell r="Q2021" t="str">
            <v>PT. SATRIA WICAKSANA SEJATI</v>
          </cell>
          <cell r="R2021" t="str">
            <v>EMPTY BOTTLE AQUA 5 GALLON</v>
          </cell>
          <cell r="S2021" t="str">
            <v>2050350312</v>
          </cell>
        </row>
        <row r="2022">
          <cell r="L2022">
            <v>6008106701</v>
          </cell>
          <cell r="M2022" t="str">
            <v>10169933</v>
          </cell>
          <cell r="N2022" t="str">
            <v>S21102803837/H110136C/BK/1/01</v>
          </cell>
          <cell r="O2022" t="str">
            <v>YPS/N9611UR/IBRAHIM</v>
          </cell>
          <cell r="P2022" t="str">
            <v>PT. SATRIA WICAKSANA SEJATI</v>
          </cell>
          <cell r="Q2022" t="str">
            <v>PT. SATRIA WICAKSANA SEJATI</v>
          </cell>
          <cell r="R2022" t="str">
            <v>EMPTY BOTTLE AQUA 5 GALLON</v>
          </cell>
          <cell r="S2022" t="str">
            <v>2050350312</v>
          </cell>
        </row>
        <row r="2023">
          <cell r="L2023">
            <v>6008106701</v>
          </cell>
          <cell r="M2023" t="str">
            <v>74559</v>
          </cell>
          <cell r="N2023" t="str">
            <v>S21102803837/H110136C/BK/1/01</v>
          </cell>
          <cell r="O2023" t="str">
            <v>YPS/N9611UR/IBRAHIM</v>
          </cell>
          <cell r="P2023" t="str">
            <v>PT. SATRIA WICAKSANA SEJATI</v>
          </cell>
          <cell r="Q2023" t="str">
            <v>PT. SATRIA WICAKSANA SEJATI</v>
          </cell>
          <cell r="R2023" t="str">
            <v>5 GALLON AQUA LOCAL</v>
          </cell>
          <cell r="S2023" t="str">
            <v>2050350312</v>
          </cell>
        </row>
        <row r="2024">
          <cell r="L2024">
            <v>6008133353</v>
          </cell>
          <cell r="M2024" t="str">
            <v>10169933</v>
          </cell>
          <cell r="N2024" t="str">
            <v>R.115794/HP3/51</v>
          </cell>
          <cell r="O2024" t="str">
            <v>YPS/N8573UW/FAUZAN</v>
          </cell>
          <cell r="P2024" t="str">
            <v>PT. SATRIA WICAKSANA SEJATI</v>
          </cell>
          <cell r="Q2024" t="str">
            <v>PT. SATRIA WICAKSANA SEJATI</v>
          </cell>
          <cell r="R2024" t="str">
            <v>EMPTY BOTTLE AQUA 5 GALLON</v>
          </cell>
          <cell r="S2024" t="str">
            <v>2050350312</v>
          </cell>
        </row>
        <row r="2025">
          <cell r="L2025">
            <v>6008133353</v>
          </cell>
          <cell r="M2025" t="str">
            <v>10169933</v>
          </cell>
          <cell r="N2025" t="str">
            <v>R.115794/HP3/51</v>
          </cell>
          <cell r="O2025" t="str">
            <v>YPS/N8573UW/FAUZAN</v>
          </cell>
          <cell r="P2025" t="str">
            <v>PT. SATRIA WICAKSANA SEJATI</v>
          </cell>
          <cell r="Q2025" t="str">
            <v>PT. SATRIA WICAKSANA SEJATI</v>
          </cell>
          <cell r="R2025" t="str">
            <v>EMPTY BOTTLE AQUA 5 GALLON</v>
          </cell>
          <cell r="S2025" t="str">
            <v>2050350312</v>
          </cell>
        </row>
        <row r="2026">
          <cell r="L2026">
            <v>6008133353</v>
          </cell>
          <cell r="M2026" t="str">
            <v>10169743</v>
          </cell>
          <cell r="N2026" t="str">
            <v>R.115794/HP3/51</v>
          </cell>
          <cell r="O2026" t="str">
            <v>YPS/N8573UW/FAUZAN</v>
          </cell>
          <cell r="P2026" t="str">
            <v>PT. SATRIA WICAKSANA SEJATI</v>
          </cell>
          <cell r="Q2026" t="str">
            <v>PT. SATRIA WICAKSANA SEJATI</v>
          </cell>
          <cell r="R2026" t="str">
            <v>JUG RACK</v>
          </cell>
          <cell r="S2026" t="str">
            <v>2050350312</v>
          </cell>
        </row>
        <row r="2027">
          <cell r="L2027">
            <v>6008133353</v>
          </cell>
          <cell r="M2027" t="str">
            <v>74559</v>
          </cell>
          <cell r="N2027" t="str">
            <v>R.115794/HP3/51</v>
          </cell>
          <cell r="O2027" t="str">
            <v>YPS/N8573UW/FAUZAN</v>
          </cell>
          <cell r="P2027" t="str">
            <v>PT. SATRIA WICAKSANA SEJATI</v>
          </cell>
          <cell r="Q2027" t="str">
            <v>PT. SATRIA WICAKSANA SEJATI</v>
          </cell>
          <cell r="R2027" t="str">
            <v>5 GALLON AQUA LOCAL</v>
          </cell>
          <cell r="S2027" t="str">
            <v>2050350312</v>
          </cell>
        </row>
        <row r="2028">
          <cell r="L2028">
            <v>6008132834</v>
          </cell>
          <cell r="M2028" t="str">
            <v>10169933</v>
          </cell>
          <cell r="N2028" t="str">
            <v>R.115798/HP3/1</v>
          </cell>
          <cell r="O2028" t="str">
            <v>YPS/N8579UR/WIYANTO</v>
          </cell>
          <cell r="P2028" t="str">
            <v>PT. SATRIA WICAKSANA SEJATI</v>
          </cell>
          <cell r="Q2028" t="str">
            <v>PT. SATRIA WICAKSANA SEJATI</v>
          </cell>
          <cell r="R2028" t="str">
            <v>EMPTY BOTTLE AQUA 5 GALLON</v>
          </cell>
          <cell r="S2028" t="str">
            <v>2050350312</v>
          </cell>
        </row>
        <row r="2029">
          <cell r="L2029">
            <v>6008132834</v>
          </cell>
          <cell r="M2029" t="str">
            <v>10169933</v>
          </cell>
          <cell r="N2029" t="str">
            <v>R.115798/HP3/1</v>
          </cell>
          <cell r="O2029" t="str">
            <v>YPS/N8579UR/WIYANTO</v>
          </cell>
          <cell r="P2029" t="str">
            <v>PT. SATRIA WICAKSANA SEJATI</v>
          </cell>
          <cell r="Q2029" t="str">
            <v>PT. SATRIA WICAKSANA SEJATI</v>
          </cell>
          <cell r="R2029" t="str">
            <v>EMPTY BOTTLE AQUA 5 GALLON</v>
          </cell>
          <cell r="S2029" t="str">
            <v>2050350312</v>
          </cell>
        </row>
        <row r="2030">
          <cell r="L2030">
            <v>6008132834</v>
          </cell>
          <cell r="M2030" t="str">
            <v>10169743</v>
          </cell>
          <cell r="N2030" t="str">
            <v>R.115798/HP3/1</v>
          </cell>
          <cell r="O2030" t="str">
            <v>YPS/N8579UR/WIYANTO</v>
          </cell>
          <cell r="P2030" t="str">
            <v>PT. SATRIA WICAKSANA SEJATI</v>
          </cell>
          <cell r="Q2030" t="str">
            <v>PT. SATRIA WICAKSANA SEJATI</v>
          </cell>
          <cell r="R2030" t="str">
            <v>JUG RACK</v>
          </cell>
          <cell r="S2030" t="str">
            <v>2050350312</v>
          </cell>
        </row>
        <row r="2031">
          <cell r="L2031">
            <v>6008132834</v>
          </cell>
          <cell r="M2031" t="str">
            <v>74559</v>
          </cell>
          <cell r="N2031" t="str">
            <v>R.115798/HP3/1</v>
          </cell>
          <cell r="O2031" t="str">
            <v>YPS/N8579UR/WIYANTO</v>
          </cell>
          <cell r="P2031" t="str">
            <v>PT. SATRIA WICAKSANA SEJATI</v>
          </cell>
          <cell r="Q2031" t="str">
            <v>PT. SATRIA WICAKSANA SEJATI</v>
          </cell>
          <cell r="R2031" t="str">
            <v>5 GALLON AQUA LOCAL</v>
          </cell>
          <cell r="S2031" t="str">
            <v>2050350312</v>
          </cell>
        </row>
        <row r="2032">
          <cell r="L2032">
            <v>6008134068</v>
          </cell>
          <cell r="M2032" t="str">
            <v>10169749</v>
          </cell>
          <cell r="N2032" t="str">
            <v>R.S21102903668/148779</v>
          </cell>
          <cell r="O2032" t="str">
            <v>YPS/N8584UV/HARYANTO</v>
          </cell>
          <cell r="P2032" t="str">
            <v>PT. SATRIA WICAKSANA SEJATI</v>
          </cell>
          <cell r="Q2032" t="str">
            <v>PT. SATRIA WICAKSANA SEJATI</v>
          </cell>
          <cell r="R2032" t="str">
            <v>PALLET RENT DOUBLE FACE</v>
          </cell>
          <cell r="S2032" t="str">
            <v>2050350313</v>
          </cell>
        </row>
        <row r="2033">
          <cell r="L2033">
            <v>6008140083</v>
          </cell>
          <cell r="M2033" t="str">
            <v>10169933</v>
          </cell>
          <cell r="N2033" t="str">
            <v>S21102803797/H1102167D/NF/2/02</v>
          </cell>
          <cell r="O2033" t="str">
            <v>YPS/N8582UV/HASAN</v>
          </cell>
          <cell r="P2033" t="str">
            <v>PT. SATRIA WICAKSANA SEJATI</v>
          </cell>
          <cell r="Q2033" t="str">
            <v>PT. SATRIA WICAKSANA SEJATI</v>
          </cell>
          <cell r="R2033" t="str">
            <v>EMPTY BOTTLE AQUA 5 GALLON</v>
          </cell>
          <cell r="S2033" t="str">
            <v>2050350312</v>
          </cell>
        </row>
        <row r="2034">
          <cell r="L2034">
            <v>6008140083</v>
          </cell>
          <cell r="M2034" t="str">
            <v>10169933</v>
          </cell>
          <cell r="N2034" t="str">
            <v>S21102803797/H1102167D/NF/2/02</v>
          </cell>
          <cell r="O2034" t="str">
            <v>YPS/N8582UV/HASAN</v>
          </cell>
          <cell r="P2034" t="str">
            <v>PT. SATRIA WICAKSANA SEJATI</v>
          </cell>
          <cell r="Q2034" t="str">
            <v>PT. SATRIA WICAKSANA SEJATI</v>
          </cell>
          <cell r="R2034" t="str">
            <v>EMPTY BOTTLE AQUA 5 GALLON</v>
          </cell>
          <cell r="S2034" t="str">
            <v>2050350312</v>
          </cell>
        </row>
        <row r="2035">
          <cell r="L2035">
            <v>6008140083</v>
          </cell>
          <cell r="M2035" t="str">
            <v>10169743</v>
          </cell>
          <cell r="N2035" t="str">
            <v>S21102803797/H1102167D/NF/2/02</v>
          </cell>
          <cell r="O2035" t="str">
            <v>YPS/N8582UV/HASAN</v>
          </cell>
          <cell r="P2035" t="str">
            <v>PT. SATRIA WICAKSANA SEJATI</v>
          </cell>
          <cell r="Q2035" t="str">
            <v>PT. SATRIA WICAKSANA SEJATI</v>
          </cell>
          <cell r="R2035" t="str">
            <v>JUG RACK</v>
          </cell>
          <cell r="S2035" t="str">
            <v>2050350312</v>
          </cell>
        </row>
        <row r="2036">
          <cell r="L2036">
            <v>6008140083</v>
          </cell>
          <cell r="M2036" t="str">
            <v>74559</v>
          </cell>
          <cell r="N2036" t="str">
            <v>S21102803797/H1102167D/NF/2/02</v>
          </cell>
          <cell r="O2036" t="str">
            <v>YPS/N8582UV/HASAN</v>
          </cell>
          <cell r="P2036" t="str">
            <v>PT. SATRIA WICAKSANA SEJATI</v>
          </cell>
          <cell r="Q2036" t="str">
            <v>PT. SATRIA WICAKSANA SEJATI</v>
          </cell>
          <cell r="R2036" t="str">
            <v>5 GALLON AQUA LOCAL</v>
          </cell>
          <cell r="S2036" t="str">
            <v>2050350312</v>
          </cell>
        </row>
        <row r="2037">
          <cell r="L2037">
            <v>6008135112</v>
          </cell>
          <cell r="M2037" t="str">
            <v>10169749</v>
          </cell>
          <cell r="N2037" t="str">
            <v>R148678</v>
          </cell>
          <cell r="O2037" t="str">
            <v>YPS/N9967UW/MISDI</v>
          </cell>
          <cell r="P2037" t="str">
            <v>PT. SATRIA WICAKSANA SEJATI</v>
          </cell>
          <cell r="Q2037" t="str">
            <v>PT. SATRIA WICAKSANA SEJATI</v>
          </cell>
          <cell r="R2037" t="str">
            <v>PALLET RENT DOUBLE FACE</v>
          </cell>
          <cell r="S2037" t="str">
            <v>2050350313</v>
          </cell>
        </row>
        <row r="2038">
          <cell r="L2038">
            <v>6008138731</v>
          </cell>
          <cell r="M2038" t="str">
            <v>10169749</v>
          </cell>
          <cell r="N2038" t="str">
            <v>R.159390</v>
          </cell>
          <cell r="O2038" t="str">
            <v>SWS/N8590UV/SUEB</v>
          </cell>
          <cell r="P2038" t="str">
            <v>PT. SATRIA WICAKSANA SEJATI</v>
          </cell>
          <cell r="Q2038" t="str">
            <v>PT. SATRIA WICAKSANA SEJATI</v>
          </cell>
          <cell r="R2038" t="str">
            <v>PALLET RENT DOUBLE FACE</v>
          </cell>
          <cell r="S2038" t="str">
            <v>2050350313</v>
          </cell>
        </row>
        <row r="2039">
          <cell r="L2039">
            <v>6008129438</v>
          </cell>
          <cell r="M2039" t="str">
            <v>10169933</v>
          </cell>
          <cell r="N2039" t="str">
            <v>S21102903768/H110285A/IS/1/02</v>
          </cell>
          <cell r="O2039" t="str">
            <v>YPS/L9305UP/SABAR</v>
          </cell>
          <cell r="P2039" t="str">
            <v>PT. SATRIA WICAKSANA SEJATI</v>
          </cell>
          <cell r="Q2039" t="str">
            <v>PT. SATRIA WICAKSANA SEJATI</v>
          </cell>
          <cell r="R2039" t="str">
            <v>EMPTY BOTTLE AQUA 5 GALLON</v>
          </cell>
          <cell r="S2039" t="str">
            <v>2050350312</v>
          </cell>
        </row>
        <row r="2040">
          <cell r="L2040">
            <v>6008129438</v>
          </cell>
          <cell r="M2040" t="str">
            <v>10169933</v>
          </cell>
          <cell r="N2040" t="str">
            <v>S21102903768/H110285A/IS/1/02</v>
          </cell>
          <cell r="O2040" t="str">
            <v>YPS/L9305UP/SABAR</v>
          </cell>
          <cell r="P2040" t="str">
            <v>PT. SATRIA WICAKSANA SEJATI</v>
          </cell>
          <cell r="Q2040" t="str">
            <v>PT. SATRIA WICAKSANA SEJATI</v>
          </cell>
          <cell r="R2040" t="str">
            <v>EMPTY BOTTLE AQUA 5 GALLON</v>
          </cell>
          <cell r="S2040" t="str">
            <v>2050350312</v>
          </cell>
        </row>
        <row r="2041">
          <cell r="L2041">
            <v>6008129438</v>
          </cell>
          <cell r="M2041" t="str">
            <v>74559</v>
          </cell>
          <cell r="N2041" t="str">
            <v>S21102903768/H110285A/IS/1/02</v>
          </cell>
          <cell r="O2041" t="str">
            <v>YPS/L9305UP/SABAR</v>
          </cell>
          <cell r="P2041" t="str">
            <v>PT. SATRIA WICAKSANA SEJATI</v>
          </cell>
          <cell r="Q2041" t="str">
            <v>PT. SATRIA WICAKSANA SEJATI</v>
          </cell>
          <cell r="R2041" t="str">
            <v>5 GALLON AQUA LOCAL</v>
          </cell>
          <cell r="S2041" t="str">
            <v>2050350312</v>
          </cell>
        </row>
        <row r="2042">
          <cell r="L2042">
            <v>6008138378</v>
          </cell>
          <cell r="M2042" t="str">
            <v>10169933</v>
          </cell>
          <cell r="N2042" t="str">
            <v>S21102903749/H110399B/IS/1/03</v>
          </cell>
          <cell r="O2042" t="str">
            <v>YPS/L9167UG/YUSUF</v>
          </cell>
          <cell r="P2042" t="str">
            <v>PT. SATRIA WICAKSANA SEJATI</v>
          </cell>
          <cell r="Q2042" t="str">
            <v>PT. SATRIA WICAKSANA SEJATI</v>
          </cell>
          <cell r="R2042" t="str">
            <v>EMPTY BOTTLE AQUA 5 GALLON</v>
          </cell>
          <cell r="S2042" t="str">
            <v>2050350312</v>
          </cell>
        </row>
        <row r="2043">
          <cell r="L2043">
            <v>6008138378</v>
          </cell>
          <cell r="M2043" t="str">
            <v>10169933</v>
          </cell>
          <cell r="N2043" t="str">
            <v>S21102903749/H110399B/IS/1/03</v>
          </cell>
          <cell r="O2043" t="str">
            <v>YPS/L9167UG/YUSUF</v>
          </cell>
          <cell r="P2043" t="str">
            <v>PT. SATRIA WICAKSANA SEJATI</v>
          </cell>
          <cell r="Q2043" t="str">
            <v>PT. SATRIA WICAKSANA SEJATI</v>
          </cell>
          <cell r="R2043" t="str">
            <v>EMPTY BOTTLE AQUA 5 GALLON</v>
          </cell>
          <cell r="S2043" t="str">
            <v>2050350312</v>
          </cell>
        </row>
        <row r="2044">
          <cell r="L2044">
            <v>6008138378</v>
          </cell>
          <cell r="M2044" t="str">
            <v>74559</v>
          </cell>
          <cell r="N2044" t="str">
            <v>S21102903749/H110399B/IS/1/03</v>
          </cell>
          <cell r="O2044" t="str">
            <v>YPS/L9167UG/YUSUF</v>
          </cell>
          <cell r="P2044" t="str">
            <v>PT. SATRIA WICAKSANA SEJATI</v>
          </cell>
          <cell r="Q2044" t="str">
            <v>PT. SATRIA WICAKSANA SEJATI</v>
          </cell>
          <cell r="R2044" t="str">
            <v>5 GALLON AQUA LOCAL</v>
          </cell>
          <cell r="S2044" t="str">
            <v>2050350312</v>
          </cell>
        </row>
        <row r="2045">
          <cell r="L2045">
            <v>6008142091</v>
          </cell>
          <cell r="M2045" t="str">
            <v>10169749</v>
          </cell>
          <cell r="N2045" t="str">
            <v>R.147439</v>
          </cell>
          <cell r="O2045" t="str">
            <v>YPS/L9361UZ/YOYOK</v>
          </cell>
          <cell r="P2045" t="str">
            <v>PT. SATRIA WICAKSANA SEJATI</v>
          </cell>
          <cell r="Q2045" t="str">
            <v>PT. SATRIA WICAKSANA SEJATI</v>
          </cell>
          <cell r="R2045" t="str">
            <v>PALLET RENT DOUBLE FACE</v>
          </cell>
          <cell r="S2045" t="str">
            <v>2050350313</v>
          </cell>
        </row>
        <row r="2046">
          <cell r="L2046">
            <v>6008134381</v>
          </cell>
          <cell r="M2046" t="str">
            <v>10169933</v>
          </cell>
          <cell r="N2046" t="str">
            <v>S21102903782/H110192D/EF/2/01</v>
          </cell>
          <cell r="O2046" t="str">
            <v>YPS/N8527UV/MUHAMAD</v>
          </cell>
          <cell r="P2046" t="str">
            <v>PT. SATRIA WICAKSANA SEJATI</v>
          </cell>
          <cell r="Q2046" t="str">
            <v>PT. SATRIA WICAKSANA SEJATI</v>
          </cell>
          <cell r="R2046" t="str">
            <v>EMPTY BOTTLE AQUA 5 GALLON</v>
          </cell>
          <cell r="S2046" t="str">
            <v>2050350312</v>
          </cell>
        </row>
        <row r="2047">
          <cell r="L2047">
            <v>6008134381</v>
          </cell>
          <cell r="M2047" t="str">
            <v>10169933</v>
          </cell>
          <cell r="N2047" t="str">
            <v>S21102903782/H110192D/EF/2/01</v>
          </cell>
          <cell r="O2047" t="str">
            <v>YPS/N8527UV/MUHAMAD</v>
          </cell>
          <cell r="P2047" t="str">
            <v>PT. SATRIA WICAKSANA SEJATI</v>
          </cell>
          <cell r="Q2047" t="str">
            <v>PT. SATRIA WICAKSANA SEJATI</v>
          </cell>
          <cell r="R2047" t="str">
            <v>EMPTY BOTTLE AQUA 5 GALLON</v>
          </cell>
          <cell r="S2047" t="str">
            <v>2050350312</v>
          </cell>
        </row>
        <row r="2048">
          <cell r="L2048">
            <v>6008134381</v>
          </cell>
          <cell r="M2048" t="str">
            <v>10169743</v>
          </cell>
          <cell r="N2048" t="str">
            <v>S21102903782/H110192D/EF/2/01</v>
          </cell>
          <cell r="O2048" t="str">
            <v>YPS/N8527UV/MUHAMAD</v>
          </cell>
          <cell r="P2048" t="str">
            <v>PT. SATRIA WICAKSANA SEJATI</v>
          </cell>
          <cell r="Q2048" t="str">
            <v>PT. SATRIA WICAKSANA SEJATI</v>
          </cell>
          <cell r="R2048" t="str">
            <v>JUG RACK</v>
          </cell>
          <cell r="S2048" t="str">
            <v>2050350312</v>
          </cell>
        </row>
        <row r="2049">
          <cell r="L2049">
            <v>6008134381</v>
          </cell>
          <cell r="M2049" t="str">
            <v>74559</v>
          </cell>
          <cell r="N2049" t="str">
            <v>S21102903782/H110192D/EF/2/01</v>
          </cell>
          <cell r="O2049" t="str">
            <v>YPS/N8527UV/MUHAMAD</v>
          </cell>
          <cell r="P2049" t="str">
            <v>PT. SATRIA WICAKSANA SEJATI</v>
          </cell>
          <cell r="Q2049" t="str">
            <v>PT. SATRIA WICAKSANA SEJATI</v>
          </cell>
          <cell r="R2049" t="str">
            <v>5 GALLON AQUA LOCAL</v>
          </cell>
          <cell r="S2049" t="str">
            <v>2050350312</v>
          </cell>
        </row>
        <row r="2050">
          <cell r="L2050">
            <v>6008144536</v>
          </cell>
          <cell r="M2050" t="str">
            <v>10169933</v>
          </cell>
          <cell r="N2050" t="str">
            <v>S21102803763/H110445A/ZK/1/04</v>
          </cell>
          <cell r="O2050" t="str">
            <v>YPS/S9012US/SOBACH</v>
          </cell>
          <cell r="P2050" t="str">
            <v>PT. SATRIA WICAKSANA SEJATI</v>
          </cell>
          <cell r="Q2050" t="str">
            <v>PT. SATRIA WICAKSANA SEJATI</v>
          </cell>
          <cell r="R2050" t="str">
            <v>EMPTY BOTTLE AQUA 5 GALLON</v>
          </cell>
          <cell r="S2050" t="str">
            <v>2050350312</v>
          </cell>
        </row>
        <row r="2051">
          <cell r="L2051">
            <v>6008144536</v>
          </cell>
          <cell r="M2051" t="str">
            <v>10169933</v>
          </cell>
          <cell r="N2051" t="str">
            <v>S21102803763/H110445A/ZK/1/04</v>
          </cell>
          <cell r="O2051" t="str">
            <v>YPS/S9012US/SOBACH</v>
          </cell>
          <cell r="P2051" t="str">
            <v>PT. SATRIA WICAKSANA SEJATI</v>
          </cell>
          <cell r="Q2051" t="str">
            <v>PT. SATRIA WICAKSANA SEJATI</v>
          </cell>
          <cell r="R2051" t="str">
            <v>EMPTY BOTTLE AQUA 5 GALLON</v>
          </cell>
          <cell r="S2051" t="str">
            <v>2050350312</v>
          </cell>
        </row>
        <row r="2052">
          <cell r="L2052">
            <v>6008144536</v>
          </cell>
          <cell r="M2052" t="str">
            <v>74559</v>
          </cell>
          <cell r="N2052" t="str">
            <v>S21102803763/H110445A/ZK/1/04</v>
          </cell>
          <cell r="O2052" t="str">
            <v>YPS/S9012US/SOBACH</v>
          </cell>
          <cell r="P2052" t="str">
            <v>PT. SATRIA WICAKSANA SEJATI</v>
          </cell>
          <cell r="Q2052" t="str">
            <v>PT. SATRIA WICAKSANA SEJATI</v>
          </cell>
          <cell r="R2052" t="str">
            <v>5 GALLON AQUA LOCAL</v>
          </cell>
          <cell r="S2052" t="str">
            <v>2050350312</v>
          </cell>
        </row>
        <row r="2053">
          <cell r="L2053">
            <v>6008151006</v>
          </cell>
          <cell r="M2053" t="str">
            <v>10169933</v>
          </cell>
          <cell r="N2053" t="str">
            <v>R.111325/HP3/25</v>
          </cell>
          <cell r="O2053" t="str">
            <v>YPS/L9355UZ/WACHID</v>
          </cell>
          <cell r="P2053" t="str">
            <v>PT. SATRIA WICAKSANA SEJATI</v>
          </cell>
          <cell r="Q2053" t="str">
            <v>PT. SATRIA WICAKSANA SEJATI</v>
          </cell>
          <cell r="R2053" t="str">
            <v>EMPTY BOTTLE AQUA 5 GALLON</v>
          </cell>
          <cell r="S2053" t="str">
            <v>2050350312</v>
          </cell>
        </row>
        <row r="2054">
          <cell r="L2054">
            <v>6008151006</v>
          </cell>
          <cell r="M2054" t="str">
            <v>10169933</v>
          </cell>
          <cell r="N2054" t="str">
            <v>R.111325/HP3/25</v>
          </cell>
          <cell r="O2054" t="str">
            <v>YPS/L9355UZ/WACHID</v>
          </cell>
          <cell r="P2054" t="str">
            <v>PT. SATRIA WICAKSANA SEJATI</v>
          </cell>
          <cell r="Q2054" t="str">
            <v>PT. SATRIA WICAKSANA SEJATI</v>
          </cell>
          <cell r="R2054" t="str">
            <v>EMPTY BOTTLE AQUA 5 GALLON</v>
          </cell>
          <cell r="S2054" t="str">
            <v>2050350312</v>
          </cell>
        </row>
        <row r="2055">
          <cell r="L2055">
            <v>6008151006</v>
          </cell>
          <cell r="M2055" t="str">
            <v>10169743</v>
          </cell>
          <cell r="N2055" t="str">
            <v>R.111325/HP3/25</v>
          </cell>
          <cell r="O2055" t="str">
            <v>YPS/L9355UZ/WACHID</v>
          </cell>
          <cell r="P2055" t="str">
            <v>PT. SATRIA WICAKSANA SEJATI</v>
          </cell>
          <cell r="Q2055" t="str">
            <v>PT. SATRIA WICAKSANA SEJATI</v>
          </cell>
          <cell r="R2055" t="str">
            <v>JUG RACK</v>
          </cell>
          <cell r="S2055" t="str">
            <v>2050350312</v>
          </cell>
        </row>
        <row r="2056">
          <cell r="L2056">
            <v>6008151006</v>
          </cell>
          <cell r="M2056" t="str">
            <v>74559</v>
          </cell>
          <cell r="N2056" t="str">
            <v>R.111325/HP3/25</v>
          </cell>
          <cell r="O2056" t="str">
            <v>YPS/L9355UZ/WACHID</v>
          </cell>
          <cell r="P2056" t="str">
            <v>PT. SATRIA WICAKSANA SEJATI</v>
          </cell>
          <cell r="Q2056" t="str">
            <v>PT. SATRIA WICAKSANA SEJATI</v>
          </cell>
          <cell r="R2056" t="str">
            <v>5 GALLON AQUA LOCAL</v>
          </cell>
          <cell r="S2056" t="str">
            <v>2050350312</v>
          </cell>
        </row>
        <row r="2057">
          <cell r="L2057">
            <v>6008135241</v>
          </cell>
          <cell r="M2057" t="str">
            <v>10169933</v>
          </cell>
          <cell r="N2057" t="str">
            <v>S21102903786/H110145C/BK/1/01</v>
          </cell>
          <cell r="O2057" t="str">
            <v>YPS/N9879UR/JUPRI</v>
          </cell>
          <cell r="P2057" t="str">
            <v>PT. SATRIA WICAKSANA SEJATI</v>
          </cell>
          <cell r="Q2057" t="str">
            <v>PT. SATRIA WICAKSANA SEJATI</v>
          </cell>
          <cell r="R2057" t="str">
            <v>EMPTY BOTTLE AQUA 5 GALLON</v>
          </cell>
          <cell r="S2057" t="str">
            <v>2050350312</v>
          </cell>
        </row>
        <row r="2058">
          <cell r="L2058">
            <v>6008135241</v>
          </cell>
          <cell r="M2058" t="str">
            <v>10169933</v>
          </cell>
          <cell r="N2058" t="str">
            <v>S21102903786/H110145C/BK/1/01</v>
          </cell>
          <cell r="O2058" t="str">
            <v>YPS/N9879UR/JUPRI</v>
          </cell>
          <cell r="P2058" t="str">
            <v>PT. SATRIA WICAKSANA SEJATI</v>
          </cell>
          <cell r="Q2058" t="str">
            <v>PT. SATRIA WICAKSANA SEJATI</v>
          </cell>
          <cell r="R2058" t="str">
            <v>EMPTY BOTTLE AQUA 5 GALLON</v>
          </cell>
          <cell r="S2058" t="str">
            <v>2050350312</v>
          </cell>
        </row>
        <row r="2059">
          <cell r="L2059">
            <v>6008135241</v>
          </cell>
          <cell r="M2059" t="str">
            <v>74559</v>
          </cell>
          <cell r="N2059" t="str">
            <v>S21102903786/H110145C/BK/1/01</v>
          </cell>
          <cell r="O2059" t="str">
            <v>YPS/N9879UR/JUPRI</v>
          </cell>
          <cell r="P2059" t="str">
            <v>PT. SATRIA WICAKSANA SEJATI</v>
          </cell>
          <cell r="Q2059" t="str">
            <v>PT. SATRIA WICAKSANA SEJATI</v>
          </cell>
          <cell r="R2059" t="str">
            <v>5 GALLON AQUA LOCAL</v>
          </cell>
          <cell r="S2059" t="str">
            <v>2050350312</v>
          </cell>
        </row>
        <row r="2060">
          <cell r="L2060">
            <v>6008137492</v>
          </cell>
          <cell r="M2060" t="str">
            <v>10169933</v>
          </cell>
          <cell r="N2060" t="str">
            <v>R.115815/HP3/35</v>
          </cell>
          <cell r="O2060" t="str">
            <v>YPS/L9356UZ/AGUS S</v>
          </cell>
          <cell r="P2060" t="str">
            <v>PT. SATRIA WICAKSANA SEJATI</v>
          </cell>
          <cell r="Q2060" t="str">
            <v>PT. SATRIA WICAKSANA SEJATI</v>
          </cell>
          <cell r="R2060" t="str">
            <v>EMPTY BOTTLE AQUA 5 GALLON</v>
          </cell>
          <cell r="S2060" t="str">
            <v>2050350312</v>
          </cell>
        </row>
        <row r="2061">
          <cell r="L2061">
            <v>6008137492</v>
          </cell>
          <cell r="M2061" t="str">
            <v>10169933</v>
          </cell>
          <cell r="N2061" t="str">
            <v>R.115815/HP3/35</v>
          </cell>
          <cell r="O2061" t="str">
            <v>YPS/L9356UZ/AGUS S</v>
          </cell>
          <cell r="P2061" t="str">
            <v>PT. SATRIA WICAKSANA SEJATI</v>
          </cell>
          <cell r="Q2061" t="str">
            <v>PT. SATRIA WICAKSANA SEJATI</v>
          </cell>
          <cell r="R2061" t="str">
            <v>EMPTY BOTTLE AQUA 5 GALLON</v>
          </cell>
          <cell r="S2061" t="str">
            <v>2050350312</v>
          </cell>
        </row>
        <row r="2062">
          <cell r="L2062">
            <v>6008137492</v>
          </cell>
          <cell r="M2062" t="str">
            <v>10169743</v>
          </cell>
          <cell r="N2062" t="str">
            <v>R.115815/HP3/35</v>
          </cell>
          <cell r="O2062" t="str">
            <v>YPS/L9356UZ/AGUS S</v>
          </cell>
          <cell r="P2062" t="str">
            <v>PT. SATRIA WICAKSANA SEJATI</v>
          </cell>
          <cell r="Q2062" t="str">
            <v>PT. SATRIA WICAKSANA SEJATI</v>
          </cell>
          <cell r="R2062" t="str">
            <v>JUG RACK</v>
          </cell>
          <cell r="S2062" t="str">
            <v>2050350312</v>
          </cell>
        </row>
        <row r="2063">
          <cell r="L2063">
            <v>6008137492</v>
          </cell>
          <cell r="M2063" t="str">
            <v>74559</v>
          </cell>
          <cell r="N2063" t="str">
            <v>R.115815/HP3/35</v>
          </cell>
          <cell r="O2063" t="str">
            <v>YPS/L9356UZ/AGUS S</v>
          </cell>
          <cell r="P2063" t="str">
            <v>PT. SATRIA WICAKSANA SEJATI</v>
          </cell>
          <cell r="Q2063" t="str">
            <v>PT. SATRIA WICAKSANA SEJATI</v>
          </cell>
          <cell r="R2063" t="str">
            <v>5 GALLON AQUA LOCAL</v>
          </cell>
          <cell r="S2063" t="str">
            <v>2050350312</v>
          </cell>
        </row>
        <row r="2064">
          <cell r="L2064">
            <v>6008110553</v>
          </cell>
          <cell r="M2064" t="str">
            <v>10169933</v>
          </cell>
          <cell r="N2064" t="str">
            <v>S21102903762/H1102127D/NF/2/02</v>
          </cell>
          <cell r="O2064" t="str">
            <v>YPS/L9431UZ/NUR HADI</v>
          </cell>
          <cell r="P2064" t="str">
            <v>PT. SATRIA WICAKSANA SEJATI</v>
          </cell>
          <cell r="Q2064" t="str">
            <v>PT. SATRIA WICAKSANA SEJATI</v>
          </cell>
          <cell r="R2064" t="str">
            <v>EMPTY BOTTLE AQUA 5 GALLON</v>
          </cell>
          <cell r="S2064" t="str">
            <v>2050350312</v>
          </cell>
        </row>
        <row r="2065">
          <cell r="L2065">
            <v>6008110553</v>
          </cell>
          <cell r="M2065" t="str">
            <v>10169933</v>
          </cell>
          <cell r="N2065" t="str">
            <v>S21102903762/H1102127D/NF/2/02</v>
          </cell>
          <cell r="O2065" t="str">
            <v>YPS/L9431UZ/NUR HADI</v>
          </cell>
          <cell r="P2065" t="str">
            <v>PT. SATRIA WICAKSANA SEJATI</v>
          </cell>
          <cell r="Q2065" t="str">
            <v>PT. SATRIA WICAKSANA SEJATI</v>
          </cell>
          <cell r="R2065" t="str">
            <v>EMPTY BOTTLE AQUA 5 GALLON</v>
          </cell>
          <cell r="S2065" t="str">
            <v>2050350312</v>
          </cell>
        </row>
        <row r="2066">
          <cell r="L2066">
            <v>6008110553</v>
          </cell>
          <cell r="M2066" t="str">
            <v>10169743</v>
          </cell>
          <cell r="N2066" t="str">
            <v>S21102903762/H1102127D/NF/2/02</v>
          </cell>
          <cell r="O2066" t="str">
            <v>YPS/L9431UZ/NUR HADI</v>
          </cell>
          <cell r="P2066" t="str">
            <v>PT. SATRIA WICAKSANA SEJATI</v>
          </cell>
          <cell r="Q2066" t="str">
            <v>PT. SATRIA WICAKSANA SEJATI</v>
          </cell>
          <cell r="R2066" t="str">
            <v>JUG RACK</v>
          </cell>
          <cell r="S2066" t="str">
            <v>2050350312</v>
          </cell>
        </row>
        <row r="2067">
          <cell r="L2067">
            <v>6008110553</v>
          </cell>
          <cell r="M2067" t="str">
            <v>74559</v>
          </cell>
          <cell r="N2067" t="str">
            <v>S21102903762/H1102127D/NF/2/02</v>
          </cell>
          <cell r="O2067" t="str">
            <v>YPS/L9431UZ/NUR HADI</v>
          </cell>
          <cell r="P2067" t="str">
            <v>PT. SATRIA WICAKSANA SEJATI</v>
          </cell>
          <cell r="Q2067" t="str">
            <v>PT. SATRIA WICAKSANA SEJATI</v>
          </cell>
          <cell r="R2067" t="str">
            <v>5 GALLON AQUA LOCAL</v>
          </cell>
          <cell r="S2067" t="str">
            <v>2050350312</v>
          </cell>
        </row>
        <row r="2068">
          <cell r="L2068">
            <v>6008138238</v>
          </cell>
          <cell r="M2068" t="str">
            <v>10169933</v>
          </cell>
          <cell r="N2068" t="str">
            <v>R.115800/HP3/25</v>
          </cell>
          <cell r="O2068" t="str">
            <v>YPS/N8579UR/WIYANTO</v>
          </cell>
          <cell r="P2068" t="str">
            <v>PT. SATRIA WICAKSANA SEJATI</v>
          </cell>
          <cell r="Q2068" t="str">
            <v>PT. SATRIA WICAKSANA SEJATI</v>
          </cell>
          <cell r="R2068" t="str">
            <v>EMPTY BOTTLE AQUA 5 GALLON</v>
          </cell>
          <cell r="S2068" t="str">
            <v>2050350312</v>
          </cell>
        </row>
        <row r="2069">
          <cell r="L2069">
            <v>6008138238</v>
          </cell>
          <cell r="M2069" t="str">
            <v>10169933</v>
          </cell>
          <cell r="N2069" t="str">
            <v>R.115800/HP3/25</v>
          </cell>
          <cell r="O2069" t="str">
            <v>YPS/N8579UR/WIYANTO</v>
          </cell>
          <cell r="P2069" t="str">
            <v>PT. SATRIA WICAKSANA SEJATI</v>
          </cell>
          <cell r="Q2069" t="str">
            <v>PT. SATRIA WICAKSANA SEJATI</v>
          </cell>
          <cell r="R2069" t="str">
            <v>EMPTY BOTTLE AQUA 5 GALLON</v>
          </cell>
          <cell r="S2069" t="str">
            <v>2050350312</v>
          </cell>
        </row>
        <row r="2070">
          <cell r="L2070">
            <v>6008138238</v>
          </cell>
          <cell r="M2070" t="str">
            <v>10169743</v>
          </cell>
          <cell r="N2070" t="str">
            <v>R.115800/HP3/25</v>
          </cell>
          <cell r="O2070" t="str">
            <v>YPS/N8579UR/WIYANTO</v>
          </cell>
          <cell r="P2070" t="str">
            <v>PT. SATRIA WICAKSANA SEJATI</v>
          </cell>
          <cell r="Q2070" t="str">
            <v>PT. SATRIA WICAKSANA SEJATI</v>
          </cell>
          <cell r="R2070" t="str">
            <v>JUG RACK</v>
          </cell>
          <cell r="S2070" t="str">
            <v>2050350312</v>
          </cell>
        </row>
        <row r="2071">
          <cell r="L2071">
            <v>6008138238</v>
          </cell>
          <cell r="M2071" t="str">
            <v>74559</v>
          </cell>
          <cell r="N2071" t="str">
            <v>R.115800/HP3/25</v>
          </cell>
          <cell r="O2071" t="str">
            <v>YPS/N8579UR/WIYANTO</v>
          </cell>
          <cell r="P2071" t="str">
            <v>PT. SATRIA WICAKSANA SEJATI</v>
          </cell>
          <cell r="Q2071" t="str">
            <v>PT. SATRIA WICAKSANA SEJATI</v>
          </cell>
          <cell r="R2071" t="str">
            <v>5 GALLON AQUA LOCAL</v>
          </cell>
          <cell r="S2071" t="str">
            <v>2050350312</v>
          </cell>
        </row>
        <row r="2072">
          <cell r="L2072">
            <v>6008132187</v>
          </cell>
          <cell r="M2072" t="str">
            <v>10169933</v>
          </cell>
          <cell r="N2072" t="str">
            <v>S21102903761/H1102154D/NF/2/02</v>
          </cell>
          <cell r="O2072" t="str">
            <v>YPS/L9429UZ/SOLIKIN</v>
          </cell>
          <cell r="P2072" t="str">
            <v>PT. SATRIA WICAKSANA SEJATI</v>
          </cell>
          <cell r="Q2072" t="str">
            <v>PT. SATRIA WICAKSANA SEJATI</v>
          </cell>
          <cell r="R2072" t="str">
            <v>EMPTY BOTTLE AQUA 5 GALLON</v>
          </cell>
          <cell r="S2072" t="str">
            <v>2050350312</v>
          </cell>
        </row>
        <row r="2073">
          <cell r="L2073">
            <v>6008132187</v>
          </cell>
          <cell r="M2073" t="str">
            <v>10169933</v>
          </cell>
          <cell r="N2073" t="str">
            <v>S21102903761/H1102154D/NF/2/02</v>
          </cell>
          <cell r="O2073" t="str">
            <v>YPS/L9429UZ/SOLIKIN</v>
          </cell>
          <cell r="P2073" t="str">
            <v>PT. SATRIA WICAKSANA SEJATI</v>
          </cell>
          <cell r="Q2073" t="str">
            <v>PT. SATRIA WICAKSANA SEJATI</v>
          </cell>
          <cell r="R2073" t="str">
            <v>EMPTY BOTTLE AQUA 5 GALLON</v>
          </cell>
          <cell r="S2073" t="str">
            <v>2050350312</v>
          </cell>
        </row>
        <row r="2074">
          <cell r="L2074">
            <v>6008132187</v>
          </cell>
          <cell r="M2074" t="str">
            <v>10169743</v>
          </cell>
          <cell r="N2074" t="str">
            <v>S21102903761/H1102154D/NF/2/02</v>
          </cell>
          <cell r="O2074" t="str">
            <v>YPS/L9429UZ/SOLIKIN</v>
          </cell>
          <cell r="P2074" t="str">
            <v>PT. SATRIA WICAKSANA SEJATI</v>
          </cell>
          <cell r="Q2074" t="str">
            <v>PT. SATRIA WICAKSANA SEJATI</v>
          </cell>
          <cell r="R2074" t="str">
            <v>JUG RACK</v>
          </cell>
          <cell r="S2074" t="str">
            <v>2050350312</v>
          </cell>
        </row>
        <row r="2075">
          <cell r="L2075">
            <v>6008132187</v>
          </cell>
          <cell r="M2075" t="str">
            <v>74559</v>
          </cell>
          <cell r="N2075" t="str">
            <v>S21102903761/H1102154D/NF/2/02</v>
          </cell>
          <cell r="O2075" t="str">
            <v>YPS/L9429UZ/SOLIKIN</v>
          </cell>
          <cell r="P2075" t="str">
            <v>PT. SATRIA WICAKSANA SEJATI</v>
          </cell>
          <cell r="Q2075" t="str">
            <v>PT. SATRIA WICAKSANA SEJATI</v>
          </cell>
          <cell r="R2075" t="str">
            <v>5 GALLON AQUA LOCAL</v>
          </cell>
          <cell r="S2075" t="str">
            <v>2050350312</v>
          </cell>
        </row>
        <row r="2076">
          <cell r="L2076">
            <v>6008132307</v>
          </cell>
          <cell r="M2076" t="str">
            <v>10169933</v>
          </cell>
          <cell r="N2076" t="str">
            <v>S21102903780/H1101136D/PY/3/01</v>
          </cell>
          <cell r="O2076" t="str">
            <v>YPS/N8582UV/HASAN</v>
          </cell>
          <cell r="P2076" t="str">
            <v>PT. SATRIA WICAKSANA SEJATI</v>
          </cell>
          <cell r="Q2076" t="str">
            <v>PT. SATRIA WICAKSANA SEJATI</v>
          </cell>
          <cell r="R2076" t="str">
            <v>EMPTY BOTTLE AQUA 5 GALLON</v>
          </cell>
          <cell r="S2076" t="str">
            <v>2050350312</v>
          </cell>
        </row>
        <row r="2077">
          <cell r="L2077">
            <v>6008132307</v>
          </cell>
          <cell r="M2077" t="str">
            <v>10169933</v>
          </cell>
          <cell r="N2077" t="str">
            <v>S21102903780/H1101136D/PY/3/01</v>
          </cell>
          <cell r="O2077" t="str">
            <v>YPS/N8582UV/HASAN</v>
          </cell>
          <cell r="P2077" t="str">
            <v>PT. SATRIA WICAKSANA SEJATI</v>
          </cell>
          <cell r="Q2077" t="str">
            <v>PT. SATRIA WICAKSANA SEJATI</v>
          </cell>
          <cell r="R2077" t="str">
            <v>EMPTY BOTTLE AQUA 5 GALLON</v>
          </cell>
          <cell r="S2077" t="str">
            <v>2050350312</v>
          </cell>
        </row>
        <row r="2078">
          <cell r="L2078">
            <v>6008132307</v>
          </cell>
          <cell r="M2078" t="str">
            <v>10169743</v>
          </cell>
          <cell r="N2078" t="str">
            <v>S21102903780/H1101136D/PY/3/01</v>
          </cell>
          <cell r="O2078" t="str">
            <v>YPS/N8582UV/HASAN</v>
          </cell>
          <cell r="P2078" t="str">
            <v>PT. SATRIA WICAKSANA SEJATI</v>
          </cell>
          <cell r="Q2078" t="str">
            <v>PT. SATRIA WICAKSANA SEJATI</v>
          </cell>
          <cell r="R2078" t="str">
            <v>JUG RACK</v>
          </cell>
          <cell r="S2078" t="str">
            <v>2050350312</v>
          </cell>
        </row>
        <row r="2079">
          <cell r="L2079">
            <v>6008132307</v>
          </cell>
          <cell r="M2079" t="str">
            <v>74559</v>
          </cell>
          <cell r="N2079" t="str">
            <v>S21102903780/H1101136D/PY/3/01</v>
          </cell>
          <cell r="O2079" t="str">
            <v>YPS/N8582UV/HASAN</v>
          </cell>
          <cell r="P2079" t="str">
            <v>PT. SATRIA WICAKSANA SEJATI</v>
          </cell>
          <cell r="Q2079" t="str">
            <v>PT. SATRIA WICAKSANA SEJATI</v>
          </cell>
          <cell r="R2079" t="str">
            <v>5 GALLON AQUA LOCAL</v>
          </cell>
          <cell r="S2079" t="str">
            <v>2050350312</v>
          </cell>
        </row>
        <row r="2080">
          <cell r="L2080">
            <v>6008135489</v>
          </cell>
          <cell r="M2080" t="str">
            <v>10169933</v>
          </cell>
          <cell r="N2080" t="str">
            <v>S21102803831/H1001113D/AS/2/01</v>
          </cell>
          <cell r="O2080" t="str">
            <v>YPS/L9430UZ/SAKUT</v>
          </cell>
          <cell r="P2080" t="str">
            <v>PT. SATRIA WICAKSANA SEJATI</v>
          </cell>
          <cell r="Q2080" t="str">
            <v>PT. SATRIA WICAKSANA SEJATI</v>
          </cell>
          <cell r="R2080" t="str">
            <v>EMPTY BOTTLE AQUA 5 GALLON</v>
          </cell>
          <cell r="S2080" t="str">
            <v>2050350312</v>
          </cell>
        </row>
        <row r="2081">
          <cell r="L2081">
            <v>6008135489</v>
          </cell>
          <cell r="M2081" t="str">
            <v>10169933</v>
          </cell>
          <cell r="N2081" t="str">
            <v>S21102803831/H1001113D/AS/2/01</v>
          </cell>
          <cell r="O2081" t="str">
            <v>YPS/L9430UZ/SAKUT</v>
          </cell>
          <cell r="P2081" t="str">
            <v>PT. SATRIA WICAKSANA SEJATI</v>
          </cell>
          <cell r="Q2081" t="str">
            <v>PT. SATRIA WICAKSANA SEJATI</v>
          </cell>
          <cell r="R2081" t="str">
            <v>EMPTY BOTTLE AQUA 5 GALLON</v>
          </cell>
          <cell r="S2081" t="str">
            <v>2050350312</v>
          </cell>
        </row>
        <row r="2082">
          <cell r="L2082">
            <v>6008135489</v>
          </cell>
          <cell r="M2082" t="str">
            <v>10169743</v>
          </cell>
          <cell r="N2082" t="str">
            <v>S21102803831/H1001113D/AS/2/01</v>
          </cell>
          <cell r="O2082" t="str">
            <v>YPS/L9430UZ/SAKUT</v>
          </cell>
          <cell r="P2082" t="str">
            <v>PT. SATRIA WICAKSANA SEJATI</v>
          </cell>
          <cell r="Q2082" t="str">
            <v>PT. SATRIA WICAKSANA SEJATI</v>
          </cell>
          <cell r="R2082" t="str">
            <v>JUG RACK</v>
          </cell>
          <cell r="S2082" t="str">
            <v>2050350312</v>
          </cell>
        </row>
        <row r="2083">
          <cell r="L2083">
            <v>6008135489</v>
          </cell>
          <cell r="M2083" t="str">
            <v>74559</v>
          </cell>
          <cell r="N2083" t="str">
            <v>S21102803831/H1001113D/AS/2/01</v>
          </cell>
          <cell r="O2083" t="str">
            <v>YPS/L9430UZ/SAKUT</v>
          </cell>
          <cell r="P2083" t="str">
            <v>PT. SATRIA WICAKSANA SEJATI</v>
          </cell>
          <cell r="Q2083" t="str">
            <v>PT. SATRIA WICAKSANA SEJATI</v>
          </cell>
          <cell r="R2083" t="str">
            <v>5 GALLON AQUA LOCAL</v>
          </cell>
          <cell r="S2083" t="str">
            <v>2050350312</v>
          </cell>
        </row>
        <row r="2084">
          <cell r="L2084">
            <v>6008135858</v>
          </cell>
          <cell r="M2084" t="str">
            <v>10169933</v>
          </cell>
          <cell r="N2084" t="str">
            <v>S21102803827/H110235B/HD/3/01</v>
          </cell>
          <cell r="O2084" t="str">
            <v>YPS/N8544UV/M.SLAMET</v>
          </cell>
          <cell r="P2084" t="str">
            <v>PT. SATRIA WICAKSANA SEJATI</v>
          </cell>
          <cell r="Q2084" t="str">
            <v>PT. SATRIA WICAKSANA SEJATI</v>
          </cell>
          <cell r="R2084" t="str">
            <v>EMPTY BOTTLE AQUA 5 GALLON</v>
          </cell>
          <cell r="S2084" t="str">
            <v>2050350312</v>
          </cell>
        </row>
        <row r="2085">
          <cell r="L2085">
            <v>6008135858</v>
          </cell>
          <cell r="M2085" t="str">
            <v>10169933</v>
          </cell>
          <cell r="N2085" t="str">
            <v>S21102803827/H110235B/HD/3/01</v>
          </cell>
          <cell r="O2085" t="str">
            <v>YPS/N8544UV/M.SLAMET</v>
          </cell>
          <cell r="P2085" t="str">
            <v>PT. SATRIA WICAKSANA SEJATI</v>
          </cell>
          <cell r="Q2085" t="str">
            <v>PT. SATRIA WICAKSANA SEJATI</v>
          </cell>
          <cell r="R2085" t="str">
            <v>EMPTY BOTTLE AQUA 5 GALLON</v>
          </cell>
          <cell r="S2085" t="str">
            <v>2050350312</v>
          </cell>
        </row>
        <row r="2086">
          <cell r="L2086">
            <v>6008135858</v>
          </cell>
          <cell r="M2086" t="str">
            <v>74559</v>
          </cell>
          <cell r="N2086" t="str">
            <v>S21102803827/H110235B/HD/3/01</v>
          </cell>
          <cell r="O2086" t="str">
            <v>YPS/N8544UV/M.SLAMET</v>
          </cell>
          <cell r="P2086" t="str">
            <v>PT. SATRIA WICAKSANA SEJATI</v>
          </cell>
          <cell r="Q2086" t="str">
            <v>PT. SATRIA WICAKSANA SEJATI</v>
          </cell>
          <cell r="R2086" t="str">
            <v>5 GALLON AQUA LOCAL</v>
          </cell>
          <cell r="S2086" t="str">
            <v>2050350312</v>
          </cell>
        </row>
        <row r="2087">
          <cell r="L2087">
            <v>6008133865</v>
          </cell>
          <cell r="M2087" t="str">
            <v>10169933</v>
          </cell>
          <cell r="N2087" t="str">
            <v>S21102903789/H110134B/ZK/1/01</v>
          </cell>
          <cell r="O2087" t="str">
            <v>YPS/L9062UH/IMRON</v>
          </cell>
          <cell r="P2087" t="str">
            <v>PT. SATRIA WICAKSANA SEJATI</v>
          </cell>
          <cell r="Q2087" t="str">
            <v>PT. SATRIA WICAKSANA SEJATI</v>
          </cell>
          <cell r="R2087" t="str">
            <v>EMPTY BOTTLE AQUA 5 GALLON</v>
          </cell>
          <cell r="S2087" t="str">
            <v>2050350312</v>
          </cell>
        </row>
        <row r="2088">
          <cell r="L2088">
            <v>6008133865</v>
          </cell>
          <cell r="M2088" t="str">
            <v>10169933</v>
          </cell>
          <cell r="N2088" t="str">
            <v>S21102903789/H110134B/ZK/1/01</v>
          </cell>
          <cell r="O2088" t="str">
            <v>YPS/L9062UH/IMRON</v>
          </cell>
          <cell r="P2088" t="str">
            <v>PT. SATRIA WICAKSANA SEJATI</v>
          </cell>
          <cell r="Q2088" t="str">
            <v>PT. SATRIA WICAKSANA SEJATI</v>
          </cell>
          <cell r="R2088" t="str">
            <v>EMPTY BOTTLE AQUA 5 GALLON</v>
          </cell>
          <cell r="S2088" t="str">
            <v>2050350312</v>
          </cell>
        </row>
        <row r="2089">
          <cell r="L2089">
            <v>6008133865</v>
          </cell>
          <cell r="M2089" t="str">
            <v>74559</v>
          </cell>
          <cell r="N2089" t="str">
            <v>S21102903789/H110134B/ZK/1/01</v>
          </cell>
          <cell r="O2089" t="str">
            <v>YPS/L9062UH/IMRON</v>
          </cell>
          <cell r="P2089" t="str">
            <v>PT. SATRIA WICAKSANA SEJATI</v>
          </cell>
          <cell r="Q2089" t="str">
            <v>PT. SATRIA WICAKSANA SEJATI</v>
          </cell>
          <cell r="R2089" t="str">
            <v>5 GALLON AQUA LOCAL</v>
          </cell>
          <cell r="S2089" t="str">
            <v>2050350312</v>
          </cell>
        </row>
        <row r="2090">
          <cell r="L2090">
            <v>6008136933</v>
          </cell>
          <cell r="M2090" t="str">
            <v>10169933</v>
          </cell>
          <cell r="N2090" t="str">
            <v>S21102903776/H11026D/HD/3/01</v>
          </cell>
          <cell r="O2090" t="str">
            <v>YPS/N8864UW/TOSIM</v>
          </cell>
          <cell r="P2090" t="str">
            <v>PT. SATRIA WICAKSANA SEJATI</v>
          </cell>
          <cell r="Q2090" t="str">
            <v>PT. SATRIA WICAKSANA SEJATI</v>
          </cell>
          <cell r="R2090" t="str">
            <v>EMPTY BOTTLE AQUA 5 GALLON</v>
          </cell>
          <cell r="S2090" t="str">
            <v>2050350312</v>
          </cell>
        </row>
        <row r="2091">
          <cell r="L2091">
            <v>6008136933</v>
          </cell>
          <cell r="M2091" t="str">
            <v>10169933</v>
          </cell>
          <cell r="N2091" t="str">
            <v>S21102903776/H11026D/HD/3/01</v>
          </cell>
          <cell r="O2091" t="str">
            <v>YPS/N8864UW/TOSIM</v>
          </cell>
          <cell r="P2091" t="str">
            <v>PT. SATRIA WICAKSANA SEJATI</v>
          </cell>
          <cell r="Q2091" t="str">
            <v>PT. SATRIA WICAKSANA SEJATI</v>
          </cell>
          <cell r="R2091" t="str">
            <v>EMPTY BOTTLE AQUA 5 GALLON</v>
          </cell>
          <cell r="S2091" t="str">
            <v>2050350312</v>
          </cell>
        </row>
        <row r="2092">
          <cell r="L2092">
            <v>6008136933</v>
          </cell>
          <cell r="M2092" t="str">
            <v>10169743</v>
          </cell>
          <cell r="N2092" t="str">
            <v>S21102903776/H11026D/HD/3/01</v>
          </cell>
          <cell r="O2092" t="str">
            <v>YPS/N8864UW/TOSIM</v>
          </cell>
          <cell r="P2092" t="str">
            <v>PT. SATRIA WICAKSANA SEJATI</v>
          </cell>
          <cell r="Q2092" t="str">
            <v>PT. SATRIA WICAKSANA SEJATI</v>
          </cell>
          <cell r="R2092" t="str">
            <v>JUG RACK</v>
          </cell>
          <cell r="S2092" t="str">
            <v>2050350312</v>
          </cell>
        </row>
        <row r="2093">
          <cell r="L2093">
            <v>6008136933</v>
          </cell>
          <cell r="M2093" t="str">
            <v>74559</v>
          </cell>
          <cell r="N2093" t="str">
            <v>S21102903776/H11026D/HD/3/01</v>
          </cell>
          <cell r="O2093" t="str">
            <v>YPS/N8864UW/TOSIM</v>
          </cell>
          <cell r="P2093" t="str">
            <v>PT. SATRIA WICAKSANA SEJATI</v>
          </cell>
          <cell r="Q2093" t="str">
            <v>PT. SATRIA WICAKSANA SEJATI</v>
          </cell>
          <cell r="R2093" t="str">
            <v>5 GALLON AQUA LOCAL</v>
          </cell>
          <cell r="S2093" t="str">
            <v>2050350312</v>
          </cell>
        </row>
        <row r="2094">
          <cell r="L2094">
            <v>6008134168</v>
          </cell>
          <cell r="M2094" t="str">
            <v>10169933</v>
          </cell>
          <cell r="N2094" t="str">
            <v>S21102803826/H110252A/BK/1/02</v>
          </cell>
          <cell r="O2094" t="str">
            <v>YPS/L8372UI/BASIT</v>
          </cell>
          <cell r="P2094" t="str">
            <v>PT. SATRIA WICAKSANA SEJATI</v>
          </cell>
          <cell r="Q2094" t="str">
            <v>PT. SATRIA WICAKSANA SEJATI</v>
          </cell>
          <cell r="R2094" t="str">
            <v>EMPTY BOTTLE AQUA 5 GALLON</v>
          </cell>
          <cell r="S2094" t="str">
            <v>2050350312</v>
          </cell>
        </row>
        <row r="2095">
          <cell r="L2095">
            <v>6008134168</v>
          </cell>
          <cell r="M2095" t="str">
            <v>10169933</v>
          </cell>
          <cell r="N2095" t="str">
            <v>S21102803826/H110252A/BK/1/02</v>
          </cell>
          <cell r="O2095" t="str">
            <v>YPS/L8372UI/BASIT</v>
          </cell>
          <cell r="P2095" t="str">
            <v>PT. SATRIA WICAKSANA SEJATI</v>
          </cell>
          <cell r="Q2095" t="str">
            <v>PT. SATRIA WICAKSANA SEJATI</v>
          </cell>
          <cell r="R2095" t="str">
            <v>EMPTY BOTTLE AQUA 5 GALLON</v>
          </cell>
          <cell r="S2095" t="str">
            <v>2050350312</v>
          </cell>
        </row>
        <row r="2096">
          <cell r="L2096">
            <v>6008134168</v>
          </cell>
          <cell r="M2096" t="str">
            <v>74559</v>
          </cell>
          <cell r="N2096" t="str">
            <v>S21102803826/H110252A/BK/1/02</v>
          </cell>
          <cell r="O2096" t="str">
            <v>YPS/L8372UI/BASIT</v>
          </cell>
          <cell r="P2096" t="str">
            <v>PT. SATRIA WICAKSANA SEJATI</v>
          </cell>
          <cell r="Q2096" t="str">
            <v>PT. SATRIA WICAKSANA SEJATI</v>
          </cell>
          <cell r="R2096" t="str">
            <v>5 GALLON AQUA LOCAL</v>
          </cell>
          <cell r="S2096" t="str">
            <v>2050350312</v>
          </cell>
        </row>
        <row r="2097">
          <cell r="L2097">
            <v>6008139052</v>
          </cell>
          <cell r="M2097" t="str">
            <v>10169933</v>
          </cell>
          <cell r="N2097" t="str">
            <v>S21102903756/H1102157D/AS/2/02</v>
          </cell>
          <cell r="O2097" t="str">
            <v>YPS/N8527UV/MUHAMMAD</v>
          </cell>
          <cell r="P2097" t="str">
            <v>PT. SATRIA WICAKSANA SEJATI</v>
          </cell>
          <cell r="Q2097" t="str">
            <v>PT. SATRIA WICAKSANA SEJATI</v>
          </cell>
          <cell r="R2097" t="str">
            <v>EMPTY BOTTLE AQUA 5 GALLON</v>
          </cell>
          <cell r="S2097" t="str">
            <v>2050350312</v>
          </cell>
        </row>
        <row r="2098">
          <cell r="L2098">
            <v>6008139052</v>
          </cell>
          <cell r="M2098" t="str">
            <v>10169933</v>
          </cell>
          <cell r="N2098" t="str">
            <v>S21102903756/H1102157D/AS/2/02</v>
          </cell>
          <cell r="O2098" t="str">
            <v>YPS/N8527UV/MUHAMMAD</v>
          </cell>
          <cell r="P2098" t="str">
            <v>PT. SATRIA WICAKSANA SEJATI</v>
          </cell>
          <cell r="Q2098" t="str">
            <v>PT. SATRIA WICAKSANA SEJATI</v>
          </cell>
          <cell r="R2098" t="str">
            <v>EMPTY BOTTLE AQUA 5 GALLON</v>
          </cell>
          <cell r="S2098" t="str">
            <v>2050350312</v>
          </cell>
        </row>
        <row r="2099">
          <cell r="L2099">
            <v>6008139052</v>
          </cell>
          <cell r="M2099" t="str">
            <v>10169743</v>
          </cell>
          <cell r="N2099" t="str">
            <v>S21102903756/H1102157D/AS/2/02</v>
          </cell>
          <cell r="O2099" t="str">
            <v>YPS/N8527UV/MUHAMMAD</v>
          </cell>
          <cell r="P2099" t="str">
            <v>PT. SATRIA WICAKSANA SEJATI</v>
          </cell>
          <cell r="Q2099" t="str">
            <v>PT. SATRIA WICAKSANA SEJATI</v>
          </cell>
          <cell r="R2099" t="str">
            <v>JUG RACK</v>
          </cell>
          <cell r="S2099" t="str">
            <v>2050350312</v>
          </cell>
        </row>
        <row r="2100">
          <cell r="L2100">
            <v>6008139052</v>
          </cell>
          <cell r="M2100" t="str">
            <v>74559</v>
          </cell>
          <cell r="N2100" t="str">
            <v>S21102903756/H1102157D/AS/2/02</v>
          </cell>
          <cell r="O2100" t="str">
            <v>YPS/N8527UV/MUHAMMAD</v>
          </cell>
          <cell r="P2100" t="str">
            <v>PT. SATRIA WICAKSANA SEJATI</v>
          </cell>
          <cell r="Q2100" t="str">
            <v>PT. SATRIA WICAKSANA SEJATI</v>
          </cell>
          <cell r="R2100" t="str">
            <v>5 GALLON AQUA LOCAL</v>
          </cell>
          <cell r="S2100" t="str">
            <v>2050350312</v>
          </cell>
        </row>
        <row r="2101">
          <cell r="L2101">
            <v>6008135656</v>
          </cell>
          <cell r="M2101" t="str">
            <v>10169933</v>
          </cell>
          <cell r="N2101" t="str">
            <v>S21102803817/H1101125D/AS/2/01</v>
          </cell>
          <cell r="O2101" t="str">
            <v>YPS/N8548UV/GATOT</v>
          </cell>
          <cell r="P2101" t="str">
            <v>PT. SATRIA WICAKSANA SEJATI</v>
          </cell>
          <cell r="Q2101" t="str">
            <v>PT. SATRIA WICAKSANA SEJATI</v>
          </cell>
          <cell r="R2101" t="str">
            <v>EMPTY BOTTLE AQUA 5 GALLON</v>
          </cell>
          <cell r="S2101" t="str">
            <v>2050350312</v>
          </cell>
        </row>
        <row r="2102">
          <cell r="L2102">
            <v>6008135656</v>
          </cell>
          <cell r="M2102" t="str">
            <v>10169743</v>
          </cell>
          <cell r="N2102" t="str">
            <v>S21102803817/H1101125D/AS/2/01</v>
          </cell>
          <cell r="O2102" t="str">
            <v>YPS/N8548UV/GATOT</v>
          </cell>
          <cell r="P2102" t="str">
            <v>PT. SATRIA WICAKSANA SEJATI</v>
          </cell>
          <cell r="Q2102" t="str">
            <v>PT. SATRIA WICAKSANA SEJATI</v>
          </cell>
          <cell r="R2102" t="str">
            <v>JUG RACK</v>
          </cell>
          <cell r="S2102" t="str">
            <v>2050350312</v>
          </cell>
        </row>
        <row r="2103">
          <cell r="L2103">
            <v>6008134564</v>
          </cell>
          <cell r="M2103" t="str">
            <v>10169933</v>
          </cell>
          <cell r="N2103" t="str">
            <v>R.115793/HP3/18</v>
          </cell>
          <cell r="O2103" t="str">
            <v>YPS/N8573UW/FAUZAN</v>
          </cell>
          <cell r="P2103" t="str">
            <v>PT. SATRIA WICAKSANA SEJATI</v>
          </cell>
          <cell r="Q2103" t="str">
            <v>PT. SATRIA WICAKSANA SEJATI</v>
          </cell>
          <cell r="R2103" t="str">
            <v>EMPTY BOTTLE AQUA 5 GALLON</v>
          </cell>
          <cell r="S2103" t="str">
            <v>2050350312</v>
          </cell>
        </row>
        <row r="2104">
          <cell r="L2104">
            <v>6008134564</v>
          </cell>
          <cell r="M2104" t="str">
            <v>10169933</v>
          </cell>
          <cell r="N2104" t="str">
            <v>R.115793/HP3/18</v>
          </cell>
          <cell r="O2104" t="str">
            <v>YPS/N8573UW/FAUZAN</v>
          </cell>
          <cell r="P2104" t="str">
            <v>PT. SATRIA WICAKSANA SEJATI</v>
          </cell>
          <cell r="Q2104" t="str">
            <v>PT. SATRIA WICAKSANA SEJATI</v>
          </cell>
          <cell r="R2104" t="str">
            <v>EMPTY BOTTLE AQUA 5 GALLON</v>
          </cell>
          <cell r="S2104" t="str">
            <v>2050350312</v>
          </cell>
        </row>
        <row r="2105">
          <cell r="L2105">
            <v>6008134564</v>
          </cell>
          <cell r="M2105" t="str">
            <v>10169743</v>
          </cell>
          <cell r="N2105" t="str">
            <v>R.115793/HP3/18</v>
          </cell>
          <cell r="O2105" t="str">
            <v>YPS/N8573UW/FAUZAN</v>
          </cell>
          <cell r="P2105" t="str">
            <v>PT. SATRIA WICAKSANA SEJATI</v>
          </cell>
          <cell r="Q2105" t="str">
            <v>PT. SATRIA WICAKSANA SEJATI</v>
          </cell>
          <cell r="R2105" t="str">
            <v>JUG RACK</v>
          </cell>
          <cell r="S2105" t="str">
            <v>2050350312</v>
          </cell>
        </row>
        <row r="2106">
          <cell r="L2106">
            <v>6008134564</v>
          </cell>
          <cell r="M2106" t="str">
            <v>74559</v>
          </cell>
          <cell r="N2106" t="str">
            <v>R.115793/HP3/18</v>
          </cell>
          <cell r="O2106" t="str">
            <v>YPS/N8573UW/FAUZAN</v>
          </cell>
          <cell r="P2106" t="str">
            <v>PT. SATRIA WICAKSANA SEJATI</v>
          </cell>
          <cell r="Q2106" t="str">
            <v>PT. SATRIA WICAKSANA SEJATI</v>
          </cell>
          <cell r="R2106" t="str">
            <v>5 GALLON AQUA LOCAL</v>
          </cell>
          <cell r="S2106" t="str">
            <v>2050350312</v>
          </cell>
        </row>
        <row r="2107">
          <cell r="L2107">
            <v>6008138538</v>
          </cell>
          <cell r="M2107" t="str">
            <v>10169933</v>
          </cell>
          <cell r="N2107" t="str">
            <v>S21102803795/H1102187D/PY/3/02</v>
          </cell>
          <cell r="O2107" t="str">
            <v>YPS/N8796UV/DARYANTO</v>
          </cell>
          <cell r="P2107" t="str">
            <v>PT. SATRIA WICAKSANA SEJATI</v>
          </cell>
          <cell r="Q2107" t="str">
            <v>PT. SATRIA WICAKSANA SEJATI</v>
          </cell>
          <cell r="R2107" t="str">
            <v>EMPTY BOTTLE AQUA 5 GALLON</v>
          </cell>
          <cell r="S2107" t="str">
            <v>2050350312</v>
          </cell>
        </row>
        <row r="2108">
          <cell r="L2108">
            <v>6008138538</v>
          </cell>
          <cell r="M2108" t="str">
            <v>10169933</v>
          </cell>
          <cell r="N2108" t="str">
            <v>S21102803795/H1102187D/PY/3/02</v>
          </cell>
          <cell r="O2108" t="str">
            <v>YPS/N8796UV/DARYANTO</v>
          </cell>
          <cell r="P2108" t="str">
            <v>PT. SATRIA WICAKSANA SEJATI</v>
          </cell>
          <cell r="Q2108" t="str">
            <v>PT. SATRIA WICAKSANA SEJATI</v>
          </cell>
          <cell r="R2108" t="str">
            <v>EMPTY BOTTLE AQUA 5 GALLON</v>
          </cell>
          <cell r="S2108" t="str">
            <v>2050350312</v>
          </cell>
        </row>
        <row r="2109">
          <cell r="L2109">
            <v>6008138538</v>
          </cell>
          <cell r="M2109" t="str">
            <v>10169743</v>
          </cell>
          <cell r="N2109" t="str">
            <v>S21102803795/H1102187D/PY/3/02</v>
          </cell>
          <cell r="O2109" t="str">
            <v>YPS/N8796UV/DARYANTO</v>
          </cell>
          <cell r="P2109" t="str">
            <v>PT. SATRIA WICAKSANA SEJATI</v>
          </cell>
          <cell r="Q2109" t="str">
            <v>PT. SATRIA WICAKSANA SEJATI</v>
          </cell>
          <cell r="R2109" t="str">
            <v>JUG RACK</v>
          </cell>
          <cell r="S2109" t="str">
            <v>2050350312</v>
          </cell>
        </row>
        <row r="2110">
          <cell r="L2110">
            <v>6008138538</v>
          </cell>
          <cell r="M2110" t="str">
            <v>74559</v>
          </cell>
          <cell r="N2110" t="str">
            <v>S21102803795/H1102187D/PY/3/02</v>
          </cell>
          <cell r="O2110" t="str">
            <v>YPS/N8796UV/DARYANTO</v>
          </cell>
          <cell r="P2110" t="str">
            <v>PT. SATRIA WICAKSANA SEJATI</v>
          </cell>
          <cell r="Q2110" t="str">
            <v>PT. SATRIA WICAKSANA SEJATI</v>
          </cell>
          <cell r="R2110" t="str">
            <v>5 GALLON AQUA LOCAL</v>
          </cell>
          <cell r="S2110" t="str">
            <v>2050350312</v>
          </cell>
        </row>
        <row r="2111">
          <cell r="L2111">
            <v>6008135747</v>
          </cell>
          <cell r="M2111" t="str">
            <v>10169933</v>
          </cell>
          <cell r="N2111" t="str">
            <v>S21102803828/H110211D/HD/3/01</v>
          </cell>
          <cell r="O2111" t="str">
            <v>YPS/L8858UI/BAMBANG</v>
          </cell>
          <cell r="P2111" t="str">
            <v>PT. SATRIA WICAKSANA SEJATI</v>
          </cell>
          <cell r="Q2111" t="str">
            <v>PT. SATRIA WICAKSANA SEJATI</v>
          </cell>
          <cell r="R2111" t="str">
            <v>EMPTY BOTTLE AQUA 5 GALLON</v>
          </cell>
          <cell r="S2111" t="str">
            <v>2050350312</v>
          </cell>
        </row>
        <row r="2112">
          <cell r="L2112">
            <v>6008135747</v>
          </cell>
          <cell r="M2112" t="str">
            <v>10169933</v>
          </cell>
          <cell r="N2112" t="str">
            <v>S21102803828/H110211D/HD/3/01</v>
          </cell>
          <cell r="O2112" t="str">
            <v>YPS/L8858UI/BAMBANG</v>
          </cell>
          <cell r="P2112" t="str">
            <v>PT. SATRIA WICAKSANA SEJATI</v>
          </cell>
          <cell r="Q2112" t="str">
            <v>PT. SATRIA WICAKSANA SEJATI</v>
          </cell>
          <cell r="R2112" t="str">
            <v>EMPTY BOTTLE AQUA 5 GALLON</v>
          </cell>
          <cell r="S2112" t="str">
            <v>2050350312</v>
          </cell>
        </row>
        <row r="2113">
          <cell r="L2113">
            <v>6008135747</v>
          </cell>
          <cell r="M2113" t="str">
            <v>10169743</v>
          </cell>
          <cell r="N2113" t="str">
            <v>S21102803828/H110211D/HD/3/01</v>
          </cell>
          <cell r="O2113" t="str">
            <v>YPS/L8858UI/BAMBANG</v>
          </cell>
          <cell r="P2113" t="str">
            <v>PT. SATRIA WICAKSANA SEJATI</v>
          </cell>
          <cell r="Q2113" t="str">
            <v>PT. SATRIA WICAKSANA SEJATI</v>
          </cell>
          <cell r="R2113" t="str">
            <v>JUG RACK</v>
          </cell>
          <cell r="S2113" t="str">
            <v>2050350312</v>
          </cell>
        </row>
        <row r="2114">
          <cell r="L2114">
            <v>6008135747</v>
          </cell>
          <cell r="M2114" t="str">
            <v>74559</v>
          </cell>
          <cell r="N2114" t="str">
            <v>S21102803828/H110211D/HD/3/01</v>
          </cell>
          <cell r="O2114" t="str">
            <v>YPS/L8858UI/BAMBANG</v>
          </cell>
          <cell r="P2114" t="str">
            <v>PT. SATRIA WICAKSANA SEJATI</v>
          </cell>
          <cell r="Q2114" t="str">
            <v>PT. SATRIA WICAKSANA SEJATI</v>
          </cell>
          <cell r="R2114" t="str">
            <v>5 GALLON AQUA LOCAL</v>
          </cell>
          <cell r="S2114" t="str">
            <v>2050350312</v>
          </cell>
        </row>
        <row r="2115">
          <cell r="L2115">
            <v>6008129038</v>
          </cell>
          <cell r="M2115" t="str">
            <v>10169933</v>
          </cell>
          <cell r="N2115" t="str">
            <v>S21102903765/H110298D/ZK/1/02</v>
          </cell>
          <cell r="O2115" t="str">
            <v>YPS/L8897UW/UMAR</v>
          </cell>
          <cell r="P2115" t="str">
            <v>PT. SATRIA WICAKSANA SEJATI</v>
          </cell>
          <cell r="Q2115" t="str">
            <v>PT. SATRIA WICAKSANA SEJATI</v>
          </cell>
          <cell r="R2115" t="str">
            <v>EMPTY BOTTLE AQUA 5 GALLON</v>
          </cell>
          <cell r="S2115" t="str">
            <v>2050350312</v>
          </cell>
        </row>
        <row r="2116">
          <cell r="L2116">
            <v>6008129038</v>
          </cell>
          <cell r="M2116" t="str">
            <v>10169933</v>
          </cell>
          <cell r="N2116" t="str">
            <v>S21102903765/H110298D/ZK/1/02</v>
          </cell>
          <cell r="O2116" t="str">
            <v>YPS/L8897UW/UMAR</v>
          </cell>
          <cell r="P2116" t="str">
            <v>PT. SATRIA WICAKSANA SEJATI</v>
          </cell>
          <cell r="Q2116" t="str">
            <v>PT. SATRIA WICAKSANA SEJATI</v>
          </cell>
          <cell r="R2116" t="str">
            <v>EMPTY BOTTLE AQUA 5 GALLON</v>
          </cell>
          <cell r="S2116" t="str">
            <v>2050350312</v>
          </cell>
        </row>
        <row r="2117">
          <cell r="L2117">
            <v>6008129038</v>
          </cell>
          <cell r="M2117" t="str">
            <v>10169743</v>
          </cell>
          <cell r="N2117" t="str">
            <v>S21102903765/H110298D/ZK/1/02</v>
          </cell>
          <cell r="O2117" t="str">
            <v>YPS/L8897UW/UMAR</v>
          </cell>
          <cell r="P2117" t="str">
            <v>PT. SATRIA WICAKSANA SEJATI</v>
          </cell>
          <cell r="Q2117" t="str">
            <v>PT. SATRIA WICAKSANA SEJATI</v>
          </cell>
          <cell r="R2117" t="str">
            <v>JUG RACK</v>
          </cell>
          <cell r="S2117" t="str">
            <v>2050350312</v>
          </cell>
        </row>
        <row r="2118">
          <cell r="L2118">
            <v>6008129038</v>
          </cell>
          <cell r="M2118" t="str">
            <v>74559</v>
          </cell>
          <cell r="N2118" t="str">
            <v>S21102903765/H110298D/ZK/1/02</v>
          </cell>
          <cell r="O2118" t="str">
            <v>YPS/L8897UW/UMAR</v>
          </cell>
          <cell r="P2118" t="str">
            <v>PT. SATRIA WICAKSANA SEJATI</v>
          </cell>
          <cell r="Q2118" t="str">
            <v>PT. SATRIA WICAKSANA SEJATI</v>
          </cell>
          <cell r="R2118" t="str">
            <v>5 GALLON AQUA LOCAL</v>
          </cell>
          <cell r="S2118" t="str">
            <v>2050350312</v>
          </cell>
        </row>
        <row r="2119">
          <cell r="L2119">
            <v>6008140086</v>
          </cell>
          <cell r="M2119" t="str">
            <v>10169933</v>
          </cell>
          <cell r="N2119" t="str">
            <v>S21102903758/H1102181B/HD/3/02</v>
          </cell>
          <cell r="O2119" t="str">
            <v>YPS/N8134UQ/SUGENG</v>
          </cell>
          <cell r="P2119" t="str">
            <v>PT. SATRIA WICAKSANA SEJATI</v>
          </cell>
          <cell r="Q2119" t="str">
            <v>PT. SATRIA WICAKSANA SEJATI</v>
          </cell>
          <cell r="R2119" t="str">
            <v>EMPTY BOTTLE AQUA 5 GALLON</v>
          </cell>
          <cell r="S2119" t="str">
            <v>2050350312</v>
          </cell>
        </row>
        <row r="2120">
          <cell r="L2120">
            <v>6008140086</v>
          </cell>
          <cell r="M2120" t="str">
            <v>10169933</v>
          </cell>
          <cell r="N2120" t="str">
            <v>S21102903758/H1102181B/HD/3/02</v>
          </cell>
          <cell r="O2120" t="str">
            <v>YPS/N8134UQ/SUGENG</v>
          </cell>
          <cell r="P2120" t="str">
            <v>PT. SATRIA WICAKSANA SEJATI</v>
          </cell>
          <cell r="Q2120" t="str">
            <v>PT. SATRIA WICAKSANA SEJATI</v>
          </cell>
          <cell r="R2120" t="str">
            <v>EMPTY BOTTLE AQUA 5 GALLON</v>
          </cell>
          <cell r="S2120" t="str">
            <v>2050350312</v>
          </cell>
        </row>
        <row r="2121">
          <cell r="L2121">
            <v>6008140086</v>
          </cell>
          <cell r="M2121" t="str">
            <v>74559</v>
          </cell>
          <cell r="N2121" t="str">
            <v>S21102903758/H1102181B/HD/3/02</v>
          </cell>
          <cell r="O2121" t="str">
            <v>YPS/N8134UQ/SUGENG</v>
          </cell>
          <cell r="P2121" t="str">
            <v>PT. SATRIA WICAKSANA SEJATI</v>
          </cell>
          <cell r="Q2121" t="str">
            <v>PT. SATRIA WICAKSANA SEJATI</v>
          </cell>
          <cell r="R2121" t="str">
            <v>5 GALLON AQUA LOCAL</v>
          </cell>
          <cell r="S2121" t="str">
            <v>2050350312</v>
          </cell>
        </row>
        <row r="2122">
          <cell r="L2122">
            <v>6008143019</v>
          </cell>
          <cell r="M2122" t="str">
            <v>10169933</v>
          </cell>
          <cell r="N2122" t="str">
            <v>S21102903723/H110496D/IS/1/04</v>
          </cell>
          <cell r="O2122" t="str">
            <v>YPS/L9434UZ/ROZIQ</v>
          </cell>
          <cell r="P2122" t="str">
            <v>PT. SATRIA WICAKSANA SEJATI</v>
          </cell>
          <cell r="Q2122" t="str">
            <v>PT. SATRIA WICAKSANA SEJATI</v>
          </cell>
          <cell r="R2122" t="str">
            <v>EMPTY BOTTLE AQUA 5 GALLON</v>
          </cell>
          <cell r="S2122" t="str">
            <v>2050350312</v>
          </cell>
        </row>
        <row r="2123">
          <cell r="L2123">
            <v>6008143019</v>
          </cell>
          <cell r="M2123" t="str">
            <v>10169933</v>
          </cell>
          <cell r="N2123" t="str">
            <v>S21102903723/H110496D/IS/1/04</v>
          </cell>
          <cell r="O2123" t="str">
            <v>YPS/L9434UZ/ROZIQ</v>
          </cell>
          <cell r="P2123" t="str">
            <v>PT. SATRIA WICAKSANA SEJATI</v>
          </cell>
          <cell r="Q2123" t="str">
            <v>PT. SATRIA WICAKSANA SEJATI</v>
          </cell>
          <cell r="R2123" t="str">
            <v>EMPTY BOTTLE AQUA 5 GALLON</v>
          </cell>
          <cell r="S2123" t="str">
            <v>2050350312</v>
          </cell>
        </row>
        <row r="2124">
          <cell r="L2124">
            <v>6008143019</v>
          </cell>
          <cell r="M2124" t="str">
            <v>10169743</v>
          </cell>
          <cell r="N2124" t="str">
            <v>S21102903723/H110496D/IS/1/04</v>
          </cell>
          <cell r="O2124" t="str">
            <v>YPS/L9434UZ/ROZIQ</v>
          </cell>
          <cell r="P2124" t="str">
            <v>PT. SATRIA WICAKSANA SEJATI</v>
          </cell>
          <cell r="Q2124" t="str">
            <v>PT. SATRIA WICAKSANA SEJATI</v>
          </cell>
          <cell r="R2124" t="str">
            <v>JUG RACK</v>
          </cell>
          <cell r="S2124" t="str">
            <v>2050350312</v>
          </cell>
        </row>
        <row r="2125">
          <cell r="L2125">
            <v>6008143019</v>
          </cell>
          <cell r="M2125" t="str">
            <v>74559</v>
          </cell>
          <cell r="N2125" t="str">
            <v>S21102903723/H110496D/IS/1/04</v>
          </cell>
          <cell r="O2125" t="str">
            <v>YPS/L9434UZ/ROZIQ</v>
          </cell>
          <cell r="P2125" t="str">
            <v>PT. SATRIA WICAKSANA SEJATI</v>
          </cell>
          <cell r="Q2125" t="str">
            <v>PT. SATRIA WICAKSANA SEJATI</v>
          </cell>
          <cell r="R2125" t="str">
            <v>5 GALLON AQUA LOCAL</v>
          </cell>
          <cell r="S2125" t="str">
            <v>2050350312</v>
          </cell>
        </row>
        <row r="2126">
          <cell r="L2126">
            <v>6008123831</v>
          </cell>
          <cell r="M2126" t="str">
            <v>10169933</v>
          </cell>
          <cell r="N2126" t="str">
            <v>S21102908195/H110214B/PY/3/01</v>
          </cell>
          <cell r="O2126" t="str">
            <v>YPS/N8540UV/DWIINDRA</v>
          </cell>
          <cell r="P2126" t="str">
            <v>PT. SATRIA WICAKSANA SEJATI</v>
          </cell>
          <cell r="Q2126" t="str">
            <v>PT. SATRIA WICAKSANA SEJATI</v>
          </cell>
          <cell r="R2126" t="str">
            <v>EMPTY BOTTLE AQUA 5 GALLON</v>
          </cell>
          <cell r="S2126" t="str">
            <v>2050350312</v>
          </cell>
        </row>
        <row r="2127">
          <cell r="L2127">
            <v>6008123831</v>
          </cell>
          <cell r="M2127" t="str">
            <v>10169933</v>
          </cell>
          <cell r="N2127" t="str">
            <v>S21102908195/H110214B/PY/3/01</v>
          </cell>
          <cell r="O2127" t="str">
            <v>YPS/N8540UV/DWIINDRA</v>
          </cell>
          <cell r="P2127" t="str">
            <v>PT. SATRIA WICAKSANA SEJATI</v>
          </cell>
          <cell r="Q2127" t="str">
            <v>PT. SATRIA WICAKSANA SEJATI</v>
          </cell>
          <cell r="R2127" t="str">
            <v>EMPTY BOTTLE AQUA 5 GALLON</v>
          </cell>
          <cell r="S2127" t="str">
            <v>2050350312</v>
          </cell>
        </row>
        <row r="2128">
          <cell r="L2128">
            <v>6008123831</v>
          </cell>
          <cell r="M2128" t="str">
            <v>74559</v>
          </cell>
          <cell r="N2128" t="str">
            <v>S21102908195/H110214B/PY/3/01</v>
          </cell>
          <cell r="O2128" t="str">
            <v>YPS/N8540UV/DWIINDRA</v>
          </cell>
          <cell r="P2128" t="str">
            <v>PT. SATRIA WICAKSANA SEJATI</v>
          </cell>
          <cell r="Q2128" t="str">
            <v>PT. SATRIA WICAKSANA SEJATI</v>
          </cell>
          <cell r="R2128" t="str">
            <v>5 GALLON AQUA LOCAL</v>
          </cell>
          <cell r="S2128" t="str">
            <v>2050350312</v>
          </cell>
        </row>
        <row r="2129">
          <cell r="L2129">
            <v>6008131517</v>
          </cell>
          <cell r="M2129" t="str">
            <v>10169933</v>
          </cell>
          <cell r="N2129" t="str">
            <v>S21102903775/H110141C/HD/3/01</v>
          </cell>
          <cell r="O2129" t="str">
            <v>YPS/L9167UG/YUSUF</v>
          </cell>
          <cell r="P2129" t="str">
            <v>PT. SATRIA WICAKSANA SEJATI</v>
          </cell>
          <cell r="Q2129" t="str">
            <v>PT. SATRIA WICAKSANA SEJATI</v>
          </cell>
          <cell r="R2129" t="str">
            <v>EMPTY BOTTLE AQUA 5 GALLON</v>
          </cell>
          <cell r="S2129" t="str">
            <v>2050350312</v>
          </cell>
        </row>
        <row r="2130">
          <cell r="L2130">
            <v>6008131517</v>
          </cell>
          <cell r="M2130" t="str">
            <v>10169933</v>
          </cell>
          <cell r="N2130" t="str">
            <v>S21102903775/H110141C/HD/3/01</v>
          </cell>
          <cell r="O2130" t="str">
            <v>YPS/L9167UG/YUSUF</v>
          </cell>
          <cell r="P2130" t="str">
            <v>PT. SATRIA WICAKSANA SEJATI</v>
          </cell>
          <cell r="Q2130" t="str">
            <v>PT. SATRIA WICAKSANA SEJATI</v>
          </cell>
          <cell r="R2130" t="str">
            <v>EMPTY BOTTLE AQUA 5 GALLON</v>
          </cell>
          <cell r="S2130" t="str">
            <v>2050350312</v>
          </cell>
        </row>
        <row r="2131">
          <cell r="L2131">
            <v>6008131517</v>
          </cell>
          <cell r="M2131" t="str">
            <v>74559</v>
          </cell>
          <cell r="N2131" t="str">
            <v>S21102903775/H110141C/HD/3/01</v>
          </cell>
          <cell r="O2131" t="str">
            <v>YPS/L9167UG/YUSUF</v>
          </cell>
          <cell r="P2131" t="str">
            <v>PT. SATRIA WICAKSANA SEJATI</v>
          </cell>
          <cell r="Q2131" t="str">
            <v>PT. SATRIA WICAKSANA SEJATI</v>
          </cell>
          <cell r="R2131" t="str">
            <v>5 GALLON AQUA LOCAL</v>
          </cell>
          <cell r="S2131" t="str">
            <v>2050350312</v>
          </cell>
        </row>
        <row r="2132">
          <cell r="L2132">
            <v>6008134342</v>
          </cell>
          <cell r="M2132" t="str">
            <v>10169933</v>
          </cell>
          <cell r="N2132" t="str">
            <v>S21102803824/H11029C/PY/3/01</v>
          </cell>
          <cell r="O2132" t="str">
            <v>YPS/N8522UV/BUDI</v>
          </cell>
          <cell r="P2132" t="str">
            <v>PT. SATRIA WICAKSANA SEJATI</v>
          </cell>
          <cell r="Q2132" t="str">
            <v>PT. SATRIA WICAKSANA SEJATI</v>
          </cell>
          <cell r="R2132" t="str">
            <v>EMPTY BOTTLE AQUA 5 GALLON</v>
          </cell>
          <cell r="S2132" t="str">
            <v>2050350312</v>
          </cell>
        </row>
        <row r="2133">
          <cell r="L2133">
            <v>6008134342</v>
          </cell>
          <cell r="M2133" t="str">
            <v>10169933</v>
          </cell>
          <cell r="N2133" t="str">
            <v>S21102803824/H11029C/PY/3/01</v>
          </cell>
          <cell r="O2133" t="str">
            <v>YPS/N8522UV/BUDI</v>
          </cell>
          <cell r="P2133" t="str">
            <v>PT. SATRIA WICAKSANA SEJATI</v>
          </cell>
          <cell r="Q2133" t="str">
            <v>PT. SATRIA WICAKSANA SEJATI</v>
          </cell>
          <cell r="R2133" t="str">
            <v>EMPTY BOTTLE AQUA 5 GALLON</v>
          </cell>
          <cell r="S2133" t="str">
            <v>2050350312</v>
          </cell>
        </row>
        <row r="2134">
          <cell r="L2134">
            <v>6008134342</v>
          </cell>
          <cell r="M2134" t="str">
            <v>74559</v>
          </cell>
          <cell r="N2134" t="str">
            <v>S21102803824/H11029C/PY/3/01</v>
          </cell>
          <cell r="O2134" t="str">
            <v>YPS/N8522UV/BUDI</v>
          </cell>
          <cell r="P2134" t="str">
            <v>PT. SATRIA WICAKSANA SEJATI</v>
          </cell>
          <cell r="Q2134" t="str">
            <v>PT. SATRIA WICAKSANA SEJATI</v>
          </cell>
          <cell r="R2134" t="str">
            <v>5 GALLON AQUA LOCAL</v>
          </cell>
          <cell r="S2134" t="str">
            <v>2050350312</v>
          </cell>
        </row>
        <row r="2135">
          <cell r="L2135">
            <v>6008133626</v>
          </cell>
          <cell r="M2135" t="str">
            <v>10169933</v>
          </cell>
          <cell r="N2135" t="str">
            <v>R.115796/HP3/55</v>
          </cell>
          <cell r="O2135" t="str">
            <v>YPS/N8573UW/FAUZAN</v>
          </cell>
          <cell r="P2135" t="str">
            <v>PT. SATRIA WICAKSANA SEJATI</v>
          </cell>
          <cell r="Q2135" t="str">
            <v>PT. SATRIA WICAKSANA SEJATI</v>
          </cell>
          <cell r="R2135" t="str">
            <v>EMPTY BOTTLE AQUA 5 GALLON</v>
          </cell>
          <cell r="S2135" t="str">
            <v>2050350312</v>
          </cell>
        </row>
        <row r="2136">
          <cell r="L2136">
            <v>6008133626</v>
          </cell>
          <cell r="M2136" t="str">
            <v>10169933</v>
          </cell>
          <cell r="N2136" t="str">
            <v>R.115796/HP3/55</v>
          </cell>
          <cell r="O2136" t="str">
            <v>YPS/N8573UW/FAUZAN</v>
          </cell>
          <cell r="P2136" t="str">
            <v>PT. SATRIA WICAKSANA SEJATI</v>
          </cell>
          <cell r="Q2136" t="str">
            <v>PT. SATRIA WICAKSANA SEJATI</v>
          </cell>
          <cell r="R2136" t="str">
            <v>EMPTY BOTTLE AQUA 5 GALLON</v>
          </cell>
          <cell r="S2136" t="str">
            <v>2050350312</v>
          </cell>
        </row>
        <row r="2137">
          <cell r="L2137">
            <v>6008133626</v>
          </cell>
          <cell r="M2137" t="str">
            <v>10169743</v>
          </cell>
          <cell r="N2137" t="str">
            <v>R.115796/HP3/55</v>
          </cell>
          <cell r="O2137" t="str">
            <v>YPS/N8573UW/FAUZAN</v>
          </cell>
          <cell r="P2137" t="str">
            <v>PT. SATRIA WICAKSANA SEJATI</v>
          </cell>
          <cell r="Q2137" t="str">
            <v>PT. SATRIA WICAKSANA SEJATI</v>
          </cell>
          <cell r="R2137" t="str">
            <v>JUG RACK</v>
          </cell>
          <cell r="S2137" t="str">
            <v>2050350312</v>
          </cell>
        </row>
        <row r="2138">
          <cell r="L2138">
            <v>6008133626</v>
          </cell>
          <cell r="M2138" t="str">
            <v>74559</v>
          </cell>
          <cell r="N2138" t="str">
            <v>R.115796/HP3/55</v>
          </cell>
          <cell r="O2138" t="str">
            <v>YPS/N8573UW/FAUZAN</v>
          </cell>
          <cell r="P2138" t="str">
            <v>PT. SATRIA WICAKSANA SEJATI</v>
          </cell>
          <cell r="Q2138" t="str">
            <v>PT. SATRIA WICAKSANA SEJATI</v>
          </cell>
          <cell r="R2138" t="str">
            <v>5 GALLON AQUA LOCAL</v>
          </cell>
          <cell r="S2138" t="str">
            <v>2050350312</v>
          </cell>
        </row>
        <row r="2139">
          <cell r="L2139">
            <v>6008145484</v>
          </cell>
          <cell r="M2139" t="str">
            <v>10169933</v>
          </cell>
          <cell r="N2139" t="str">
            <v>S21102803760/H110459B/ZK/1/04</v>
          </cell>
          <cell r="O2139" t="str">
            <v>YPS/L9370UZ/ANTON</v>
          </cell>
          <cell r="P2139" t="str">
            <v>PT. SATRIA WICAKSANA SEJATI</v>
          </cell>
          <cell r="Q2139" t="str">
            <v>PT. SATRIA WICAKSANA SEJATI</v>
          </cell>
          <cell r="R2139" t="str">
            <v>EMPTY BOTTLE AQUA 5 GALLON</v>
          </cell>
          <cell r="S2139" t="str">
            <v>2050350312</v>
          </cell>
        </row>
        <row r="2140">
          <cell r="L2140">
            <v>6008145484</v>
          </cell>
          <cell r="M2140" t="str">
            <v>10169933</v>
          </cell>
          <cell r="N2140" t="str">
            <v>S21102803760/H110459B/ZK/1/04</v>
          </cell>
          <cell r="O2140" t="str">
            <v>YPS/L9370UZ/ANTON</v>
          </cell>
          <cell r="P2140" t="str">
            <v>PT. SATRIA WICAKSANA SEJATI</v>
          </cell>
          <cell r="Q2140" t="str">
            <v>PT. SATRIA WICAKSANA SEJATI</v>
          </cell>
          <cell r="R2140" t="str">
            <v>EMPTY BOTTLE AQUA 5 GALLON</v>
          </cell>
          <cell r="S2140" t="str">
            <v>2050350312</v>
          </cell>
        </row>
        <row r="2141">
          <cell r="L2141">
            <v>6008145484</v>
          </cell>
          <cell r="M2141" t="str">
            <v>74559</v>
          </cell>
          <cell r="N2141" t="str">
            <v>S21102803760/H110459B/ZK/1/04</v>
          </cell>
          <cell r="O2141" t="str">
            <v>YPS/L9370UZ/ANTON</v>
          </cell>
          <cell r="P2141" t="str">
            <v>PT. SATRIA WICAKSANA SEJATI</v>
          </cell>
          <cell r="Q2141" t="str">
            <v>PT. SATRIA WICAKSANA SEJATI</v>
          </cell>
          <cell r="R2141" t="str">
            <v>5 GALLON AQUA LOCAL</v>
          </cell>
          <cell r="S2141" t="str">
            <v>2050350312</v>
          </cell>
        </row>
        <row r="2142">
          <cell r="L2142">
            <v>6008138782</v>
          </cell>
          <cell r="M2142" t="str">
            <v>10169933</v>
          </cell>
          <cell r="N2142" t="str">
            <v>S21102803761/H110493A/ZK/1/04</v>
          </cell>
          <cell r="O2142" t="str">
            <v>YPS/N8134UQ/SUGENG</v>
          </cell>
          <cell r="P2142" t="str">
            <v>PT. SATRIA WICAKSANA SEJATI</v>
          </cell>
          <cell r="Q2142" t="str">
            <v>PT. SATRIA WICAKSANA SEJATI</v>
          </cell>
          <cell r="R2142" t="str">
            <v>EMPTY BOTTLE AQUA 5 GALLON</v>
          </cell>
          <cell r="S2142" t="str">
            <v>2050350312</v>
          </cell>
        </row>
        <row r="2143">
          <cell r="L2143">
            <v>6008138782</v>
          </cell>
          <cell r="M2143" t="str">
            <v>10169933</v>
          </cell>
          <cell r="N2143" t="str">
            <v>S21102803761/H110493A/ZK/1/04</v>
          </cell>
          <cell r="O2143" t="str">
            <v>YPS/N8134UQ/SUGENG</v>
          </cell>
          <cell r="P2143" t="str">
            <v>PT. SATRIA WICAKSANA SEJATI</v>
          </cell>
          <cell r="Q2143" t="str">
            <v>PT. SATRIA WICAKSANA SEJATI</v>
          </cell>
          <cell r="R2143" t="str">
            <v>EMPTY BOTTLE AQUA 5 GALLON</v>
          </cell>
          <cell r="S2143" t="str">
            <v>2050350312</v>
          </cell>
        </row>
        <row r="2144">
          <cell r="L2144">
            <v>6008138782</v>
          </cell>
          <cell r="M2144" t="str">
            <v>74559</v>
          </cell>
          <cell r="N2144" t="str">
            <v>S21102803761/H110493A/ZK/1/04</v>
          </cell>
          <cell r="O2144" t="str">
            <v>YPS/N8134UQ/SUGENG</v>
          </cell>
          <cell r="P2144" t="str">
            <v>PT. SATRIA WICAKSANA SEJATI</v>
          </cell>
          <cell r="Q2144" t="str">
            <v>PT. SATRIA WICAKSANA SEJATI</v>
          </cell>
          <cell r="R2144" t="str">
            <v>5 GALLON AQUA LOCAL</v>
          </cell>
          <cell r="S2144" t="str">
            <v>2050350312</v>
          </cell>
        </row>
        <row r="2145">
          <cell r="L2145">
            <v>6008100114</v>
          </cell>
          <cell r="M2145" t="str">
            <v>10169933</v>
          </cell>
          <cell r="N2145" t="str">
            <v>S21102903753/H110329D/PY/3/02</v>
          </cell>
          <cell r="O2145" t="str">
            <v>YPS/L9434UZ/ROZIQ</v>
          </cell>
          <cell r="P2145" t="str">
            <v>PT. SATRIA WICAKSANA SEJATI</v>
          </cell>
          <cell r="Q2145" t="str">
            <v>PT. SATRIA WICAKSANA SEJATI</v>
          </cell>
          <cell r="R2145" t="str">
            <v>EMPTY BOTTLE AQUA 5 GALLON</v>
          </cell>
          <cell r="S2145" t="str">
            <v>2050350312</v>
          </cell>
        </row>
        <row r="2146">
          <cell r="L2146">
            <v>6008100114</v>
          </cell>
          <cell r="M2146" t="str">
            <v>10169933</v>
          </cell>
          <cell r="N2146" t="str">
            <v>S21102903753/H110329D/PY/3/02</v>
          </cell>
          <cell r="O2146" t="str">
            <v>YPS/L9434UZ/ROZIQ</v>
          </cell>
          <cell r="P2146" t="str">
            <v>PT. SATRIA WICAKSANA SEJATI</v>
          </cell>
          <cell r="Q2146" t="str">
            <v>PT. SATRIA WICAKSANA SEJATI</v>
          </cell>
          <cell r="R2146" t="str">
            <v>EMPTY BOTTLE AQUA 5 GALLON</v>
          </cell>
          <cell r="S2146" t="str">
            <v>2050350312</v>
          </cell>
        </row>
        <row r="2147">
          <cell r="L2147">
            <v>6008100114</v>
          </cell>
          <cell r="M2147" t="str">
            <v>10169743</v>
          </cell>
          <cell r="N2147" t="str">
            <v>S21102903753/H110329D/PY/3/02</v>
          </cell>
          <cell r="O2147" t="str">
            <v>YPS/L9434UZ/ROZIQ</v>
          </cell>
          <cell r="P2147" t="str">
            <v>PT. SATRIA WICAKSANA SEJATI</v>
          </cell>
          <cell r="Q2147" t="str">
            <v>PT. SATRIA WICAKSANA SEJATI</v>
          </cell>
          <cell r="R2147" t="str">
            <v>JUG RACK</v>
          </cell>
          <cell r="S2147" t="str">
            <v>2050350312</v>
          </cell>
        </row>
        <row r="2148">
          <cell r="L2148">
            <v>6008100114</v>
          </cell>
          <cell r="M2148" t="str">
            <v>74559</v>
          </cell>
          <cell r="N2148" t="str">
            <v>S21102903753/H110329D/PY/3/02</v>
          </cell>
          <cell r="O2148" t="str">
            <v>YPS/L9434UZ/ROZIQ</v>
          </cell>
          <cell r="P2148" t="str">
            <v>PT. SATRIA WICAKSANA SEJATI</v>
          </cell>
          <cell r="Q2148" t="str">
            <v>PT. SATRIA WICAKSANA SEJATI</v>
          </cell>
          <cell r="R2148" t="str">
            <v>5 GALLON AQUA LOCAL</v>
          </cell>
          <cell r="S2148" t="str">
            <v>2050350312</v>
          </cell>
        </row>
        <row r="2149">
          <cell r="L2149">
            <v>6008139834</v>
          </cell>
          <cell r="M2149" t="str">
            <v>10169933</v>
          </cell>
          <cell r="N2149" t="str">
            <v>S21102903741/H1103113D/IS/1/03</v>
          </cell>
          <cell r="O2149" t="str">
            <v>YPS/N8864UW/TOSIM</v>
          </cell>
          <cell r="P2149" t="str">
            <v>PT. SATRIA WICAKSANA SEJATI</v>
          </cell>
          <cell r="Q2149" t="str">
            <v>PT. SATRIA WICAKSANA SEJATI</v>
          </cell>
          <cell r="R2149" t="str">
            <v>EMPTY BOTTLE AQUA 5 GALLON</v>
          </cell>
          <cell r="S2149" t="str">
            <v>2050350312</v>
          </cell>
        </row>
        <row r="2150">
          <cell r="L2150">
            <v>6008139834</v>
          </cell>
          <cell r="M2150" t="str">
            <v>10169933</v>
          </cell>
          <cell r="N2150" t="str">
            <v>S21102903741/H1103113D/IS/1/03</v>
          </cell>
          <cell r="O2150" t="str">
            <v>YPS/N8864UW/TOSIM</v>
          </cell>
          <cell r="P2150" t="str">
            <v>PT. SATRIA WICAKSANA SEJATI</v>
          </cell>
          <cell r="Q2150" t="str">
            <v>PT. SATRIA WICAKSANA SEJATI</v>
          </cell>
          <cell r="R2150" t="str">
            <v>EMPTY BOTTLE AQUA 5 GALLON</v>
          </cell>
          <cell r="S2150" t="str">
            <v>2050350312</v>
          </cell>
        </row>
        <row r="2151">
          <cell r="L2151">
            <v>6008139834</v>
          </cell>
          <cell r="M2151" t="str">
            <v>10169743</v>
          </cell>
          <cell r="N2151" t="str">
            <v>S21102903741/H1103113D/IS/1/03</v>
          </cell>
          <cell r="O2151" t="str">
            <v>YPS/N8864UW/TOSIM</v>
          </cell>
          <cell r="P2151" t="str">
            <v>PT. SATRIA WICAKSANA SEJATI</v>
          </cell>
          <cell r="Q2151" t="str">
            <v>PT. SATRIA WICAKSANA SEJATI</v>
          </cell>
          <cell r="R2151" t="str">
            <v>JUG RACK</v>
          </cell>
          <cell r="S2151" t="str">
            <v>2050350312</v>
          </cell>
        </row>
        <row r="2152">
          <cell r="L2152">
            <v>6008139834</v>
          </cell>
          <cell r="M2152" t="str">
            <v>74559</v>
          </cell>
          <cell r="N2152" t="str">
            <v>S21102903741/H1103113D/IS/1/03</v>
          </cell>
          <cell r="O2152" t="str">
            <v>YPS/N8864UW/TOSIM</v>
          </cell>
          <cell r="P2152" t="str">
            <v>PT. SATRIA WICAKSANA SEJATI</v>
          </cell>
          <cell r="Q2152" t="str">
            <v>PT. SATRIA WICAKSANA SEJATI</v>
          </cell>
          <cell r="R2152" t="str">
            <v>5 GALLON AQUA LOCAL</v>
          </cell>
          <cell r="S2152" t="str">
            <v>2050350312</v>
          </cell>
        </row>
        <row r="2153">
          <cell r="L2153">
            <v>6008148154</v>
          </cell>
          <cell r="M2153" t="str">
            <v>10169933</v>
          </cell>
          <cell r="N2153" t="str">
            <v>R.111331/HP3/37</v>
          </cell>
          <cell r="O2153" t="str">
            <v>NVA/N8699UV/GHOPIR</v>
          </cell>
          <cell r="P2153" t="str">
            <v>PT. SATRIA WICAKSANA SEJATI</v>
          </cell>
          <cell r="Q2153" t="str">
            <v>PT. SATRIA WICAKSANA SEJATI</v>
          </cell>
          <cell r="R2153" t="str">
            <v>EMPTY BOTTLE AQUA 5 GALLON</v>
          </cell>
          <cell r="S2153" t="str">
            <v>2050350312</v>
          </cell>
        </row>
        <row r="2154">
          <cell r="L2154">
            <v>6008148154</v>
          </cell>
          <cell r="M2154" t="str">
            <v>10169933</v>
          </cell>
          <cell r="N2154" t="str">
            <v>R.111331/HP3/37</v>
          </cell>
          <cell r="O2154" t="str">
            <v>NVA/N8699UV/GHOPIR</v>
          </cell>
          <cell r="P2154" t="str">
            <v>PT. SATRIA WICAKSANA SEJATI</v>
          </cell>
          <cell r="Q2154" t="str">
            <v>PT. SATRIA WICAKSANA SEJATI</v>
          </cell>
          <cell r="R2154" t="str">
            <v>EMPTY BOTTLE AQUA 5 GALLON</v>
          </cell>
          <cell r="S2154" t="str">
            <v>2050350312</v>
          </cell>
        </row>
        <row r="2155">
          <cell r="L2155">
            <v>6008148154</v>
          </cell>
          <cell r="M2155" t="str">
            <v>10169743</v>
          </cell>
          <cell r="N2155" t="str">
            <v>R.111331/HP3/37</v>
          </cell>
          <cell r="O2155" t="str">
            <v>NVA/N8699UV/GHOPIR</v>
          </cell>
          <cell r="P2155" t="str">
            <v>PT. SATRIA WICAKSANA SEJATI</v>
          </cell>
          <cell r="Q2155" t="str">
            <v>PT. SATRIA WICAKSANA SEJATI</v>
          </cell>
          <cell r="R2155" t="str">
            <v>JUG RACK</v>
          </cell>
          <cell r="S2155" t="str">
            <v>2050350312</v>
          </cell>
        </row>
        <row r="2156">
          <cell r="L2156">
            <v>6008148154</v>
          </cell>
          <cell r="M2156" t="str">
            <v>74559</v>
          </cell>
          <cell r="N2156" t="str">
            <v>R.111331/HP3/37</v>
          </cell>
          <cell r="O2156" t="str">
            <v>NVA/N8699UV/GHOPIR</v>
          </cell>
          <cell r="P2156" t="str">
            <v>PT. SATRIA WICAKSANA SEJATI</v>
          </cell>
          <cell r="Q2156" t="str">
            <v>PT. SATRIA WICAKSANA SEJATI</v>
          </cell>
          <cell r="R2156" t="str">
            <v>5 GALLON AQUA LOCAL</v>
          </cell>
          <cell r="S2156" t="str">
            <v>2050350312</v>
          </cell>
        </row>
        <row r="2157">
          <cell r="L2157">
            <v>6008118225</v>
          </cell>
          <cell r="M2157" t="str">
            <v>10169933</v>
          </cell>
          <cell r="N2157" t="str">
            <v>S21102803787/H110393C/BK/1/03</v>
          </cell>
          <cell r="O2157" t="str">
            <v>YPS/N9879UR/JUPRI</v>
          </cell>
          <cell r="P2157" t="str">
            <v>PT. SATRIA WICAKSANA SEJATI</v>
          </cell>
          <cell r="Q2157" t="str">
            <v>PT. SATRIA WICAKSANA SEJATI</v>
          </cell>
          <cell r="R2157" t="str">
            <v>EMPTY BOTTLE AQUA 5 GALLON</v>
          </cell>
          <cell r="S2157" t="str">
            <v>2050350312</v>
          </cell>
        </row>
        <row r="2158">
          <cell r="L2158">
            <v>6008118225</v>
          </cell>
          <cell r="M2158" t="str">
            <v>10169933</v>
          </cell>
          <cell r="N2158" t="str">
            <v>S21102803787/H110393C/BK/1/03</v>
          </cell>
          <cell r="O2158" t="str">
            <v>YPS/N9879UR/JUPRI</v>
          </cell>
          <cell r="P2158" t="str">
            <v>PT. SATRIA WICAKSANA SEJATI</v>
          </cell>
          <cell r="Q2158" t="str">
            <v>PT. SATRIA WICAKSANA SEJATI</v>
          </cell>
          <cell r="R2158" t="str">
            <v>EMPTY BOTTLE AQUA 5 GALLON</v>
          </cell>
          <cell r="S2158" t="str">
            <v>2050350312</v>
          </cell>
        </row>
        <row r="2159">
          <cell r="L2159">
            <v>6008118225</v>
          </cell>
          <cell r="M2159" t="str">
            <v>74559</v>
          </cell>
          <cell r="N2159" t="str">
            <v>S21102803787/H110393C/BK/1/03</v>
          </cell>
          <cell r="O2159" t="str">
            <v>YPS/N9879UR/JUPRI</v>
          </cell>
          <cell r="P2159" t="str">
            <v>PT. SATRIA WICAKSANA SEJATI</v>
          </cell>
          <cell r="Q2159" t="str">
            <v>PT. SATRIA WICAKSANA SEJATI</v>
          </cell>
          <cell r="R2159" t="str">
            <v>5 GALLON AQUA LOCAL</v>
          </cell>
          <cell r="S2159" t="str">
            <v>2050350312</v>
          </cell>
        </row>
        <row r="2160">
          <cell r="L2160">
            <v>6008142479</v>
          </cell>
          <cell r="M2160" t="str">
            <v>10169933</v>
          </cell>
          <cell r="N2160" t="str">
            <v>S21102903714/H110510A/PY/3/04</v>
          </cell>
          <cell r="O2160" t="str">
            <v>YPS/S8186UT/DARSONO</v>
          </cell>
          <cell r="P2160" t="str">
            <v>PT. SATRIA WICAKSANA SEJATI</v>
          </cell>
          <cell r="Q2160" t="str">
            <v>PT. SATRIA WICAKSANA SEJATI</v>
          </cell>
          <cell r="R2160" t="str">
            <v>EMPTY BOTTLE AQUA 5 GALLON</v>
          </cell>
          <cell r="S2160" t="str">
            <v>2050350312</v>
          </cell>
        </row>
        <row r="2161">
          <cell r="L2161">
            <v>6008142479</v>
          </cell>
          <cell r="M2161" t="str">
            <v>10169933</v>
          </cell>
          <cell r="N2161" t="str">
            <v>S21102903714/H110510A/PY/3/04</v>
          </cell>
          <cell r="O2161" t="str">
            <v>YPS/S8186UT/DARSONO</v>
          </cell>
          <cell r="P2161" t="str">
            <v>PT. SATRIA WICAKSANA SEJATI</v>
          </cell>
          <cell r="Q2161" t="str">
            <v>PT. SATRIA WICAKSANA SEJATI</v>
          </cell>
          <cell r="R2161" t="str">
            <v>EMPTY BOTTLE AQUA 5 GALLON</v>
          </cell>
          <cell r="S2161" t="str">
            <v>2050350312</v>
          </cell>
        </row>
        <row r="2162">
          <cell r="L2162">
            <v>6008142479</v>
          </cell>
          <cell r="M2162" t="str">
            <v>74559</v>
          </cell>
          <cell r="N2162" t="str">
            <v>S21102903714/H110510A/PY/3/04</v>
          </cell>
          <cell r="O2162" t="str">
            <v>YPS/S8186UT/DARSONO</v>
          </cell>
          <cell r="P2162" t="str">
            <v>PT. SATRIA WICAKSANA SEJATI</v>
          </cell>
          <cell r="Q2162" t="str">
            <v>PT. SATRIA WICAKSANA SEJATI</v>
          </cell>
          <cell r="R2162" t="str">
            <v>5 GALLON AQUA LOCAL</v>
          </cell>
          <cell r="S2162" t="str">
            <v>2050350312</v>
          </cell>
        </row>
        <row r="2163">
          <cell r="L2163">
            <v>6008138924</v>
          </cell>
          <cell r="M2163" t="str">
            <v>10169932</v>
          </cell>
          <cell r="N2163">
            <v>0</v>
          </cell>
          <cell r="O2163">
            <v>0</v>
          </cell>
          <cell r="P2163" t="str">
            <v>PT. SATRIA WICAKSANA SEJATI</v>
          </cell>
          <cell r="Q2163" t="str">
            <v>PT. SATRIA WICAKSANA SEJATI</v>
          </cell>
          <cell r="R2163" t="str">
            <v>EMPTY BOTTLE VIT 5 GALLON</v>
          </cell>
          <cell r="S2163" t="str">
            <v>2050350312</v>
          </cell>
        </row>
        <row r="2164">
          <cell r="L2164">
            <v>6008141173</v>
          </cell>
          <cell r="M2164" t="str">
            <v>10169933</v>
          </cell>
          <cell r="N2164" t="str">
            <v>R.111320/HP3/12</v>
          </cell>
          <cell r="O2164" t="str">
            <v>YPS/N8699UV/GHOPIR</v>
          </cell>
          <cell r="P2164" t="str">
            <v>PT. SATRIA WICAKSANA SEJATI</v>
          </cell>
          <cell r="Q2164" t="str">
            <v>PT. SATRIA WICAKSANA SEJATI</v>
          </cell>
          <cell r="R2164" t="str">
            <v>EMPTY BOTTLE AQUA 5 GALLON</v>
          </cell>
          <cell r="S2164" t="str">
            <v>2050350312</v>
          </cell>
        </row>
        <row r="2165">
          <cell r="L2165">
            <v>6008141173</v>
          </cell>
          <cell r="M2165" t="str">
            <v>10169933</v>
          </cell>
          <cell r="N2165" t="str">
            <v>R.111320/HP3/12</v>
          </cell>
          <cell r="O2165" t="str">
            <v>YPS/N8699UV/GHOPIR</v>
          </cell>
          <cell r="P2165" t="str">
            <v>PT. SATRIA WICAKSANA SEJATI</v>
          </cell>
          <cell r="Q2165" t="str">
            <v>PT. SATRIA WICAKSANA SEJATI</v>
          </cell>
          <cell r="R2165" t="str">
            <v>EMPTY BOTTLE AQUA 5 GALLON</v>
          </cell>
          <cell r="S2165" t="str">
            <v>2050350312</v>
          </cell>
        </row>
        <row r="2166">
          <cell r="L2166">
            <v>6008141173</v>
          </cell>
          <cell r="M2166" t="str">
            <v>10169743</v>
          </cell>
          <cell r="N2166" t="str">
            <v>R.111320/HP3/12</v>
          </cell>
          <cell r="O2166" t="str">
            <v>YPS/N8699UV/GHOPIR</v>
          </cell>
          <cell r="P2166" t="str">
            <v>PT. SATRIA WICAKSANA SEJATI</v>
          </cell>
          <cell r="Q2166" t="str">
            <v>PT. SATRIA WICAKSANA SEJATI</v>
          </cell>
          <cell r="R2166" t="str">
            <v>JUG RACK</v>
          </cell>
          <cell r="S2166" t="str">
            <v>2050350312</v>
          </cell>
        </row>
        <row r="2167">
          <cell r="L2167">
            <v>6008141173</v>
          </cell>
          <cell r="M2167" t="str">
            <v>74559</v>
          </cell>
          <cell r="N2167" t="str">
            <v>R.111320/HP3/12</v>
          </cell>
          <cell r="O2167" t="str">
            <v>YPS/N8699UV/GHOPIR</v>
          </cell>
          <cell r="P2167" t="str">
            <v>PT. SATRIA WICAKSANA SEJATI</v>
          </cell>
          <cell r="Q2167" t="str">
            <v>PT. SATRIA WICAKSANA SEJATI</v>
          </cell>
          <cell r="R2167" t="str">
            <v>5 GALLON AQUA LOCAL</v>
          </cell>
          <cell r="S2167" t="str">
            <v>2050350312</v>
          </cell>
        </row>
        <row r="2168">
          <cell r="L2168">
            <v>6008143240</v>
          </cell>
          <cell r="M2168" t="str">
            <v>10169933</v>
          </cell>
          <cell r="N2168" t="str">
            <v>S21102903743/H1103116D/IS/1/03</v>
          </cell>
          <cell r="O2168" t="str">
            <v>YPS/L9431UZ/NUR HADI</v>
          </cell>
          <cell r="P2168" t="str">
            <v>PT. SATRIA WICAKSANA SEJATI</v>
          </cell>
          <cell r="Q2168" t="str">
            <v>PT. SATRIA WICAKSANA SEJATI</v>
          </cell>
          <cell r="R2168" t="str">
            <v>EMPTY BOTTLE AQUA 5 GALLON</v>
          </cell>
          <cell r="S2168" t="str">
            <v>2050350312</v>
          </cell>
        </row>
        <row r="2169">
          <cell r="L2169">
            <v>6008143240</v>
          </cell>
          <cell r="M2169" t="str">
            <v>10169933</v>
          </cell>
          <cell r="N2169" t="str">
            <v>S21102903743/H1103116D/IS/1/03</v>
          </cell>
          <cell r="O2169" t="str">
            <v>YPS/L9431UZ/NUR HADI</v>
          </cell>
          <cell r="P2169" t="str">
            <v>PT. SATRIA WICAKSANA SEJATI</v>
          </cell>
          <cell r="Q2169" t="str">
            <v>PT. SATRIA WICAKSANA SEJATI</v>
          </cell>
          <cell r="R2169" t="str">
            <v>EMPTY BOTTLE AQUA 5 GALLON</v>
          </cell>
          <cell r="S2169" t="str">
            <v>2050350312</v>
          </cell>
        </row>
        <row r="2170">
          <cell r="L2170">
            <v>6008143240</v>
          </cell>
          <cell r="M2170" t="str">
            <v>10169743</v>
          </cell>
          <cell r="N2170" t="str">
            <v>S21102903743/H1103116D/IS/1/03</v>
          </cell>
          <cell r="O2170" t="str">
            <v>YPS/L9431UZ/NUR HADI</v>
          </cell>
          <cell r="P2170" t="str">
            <v>PT. SATRIA WICAKSANA SEJATI</v>
          </cell>
          <cell r="Q2170" t="str">
            <v>PT. SATRIA WICAKSANA SEJATI</v>
          </cell>
          <cell r="R2170" t="str">
            <v>JUG RACK</v>
          </cell>
          <cell r="S2170" t="str">
            <v>2050350312</v>
          </cell>
        </row>
        <row r="2171">
          <cell r="L2171">
            <v>6008143240</v>
          </cell>
          <cell r="M2171" t="str">
            <v>74559</v>
          </cell>
          <cell r="N2171" t="str">
            <v>S21102903743/H1103116D/IS/1/03</v>
          </cell>
          <cell r="O2171" t="str">
            <v>YPS/L9431UZ/NUR HADI</v>
          </cell>
          <cell r="P2171" t="str">
            <v>PT. SATRIA WICAKSANA SEJATI</v>
          </cell>
          <cell r="Q2171" t="str">
            <v>PT. SATRIA WICAKSANA SEJATI</v>
          </cell>
          <cell r="R2171" t="str">
            <v>5 GALLON AQUA LOCAL</v>
          </cell>
          <cell r="S2171" t="str">
            <v>2050350312</v>
          </cell>
        </row>
        <row r="2172">
          <cell r="L2172">
            <v>6008140242</v>
          </cell>
          <cell r="M2172" t="str">
            <v>10169933</v>
          </cell>
          <cell r="N2172" t="str">
            <v>R.111319/HP3/53</v>
          </cell>
          <cell r="O2172" t="str">
            <v>YPS/L9355UZ/WAKHID</v>
          </cell>
          <cell r="P2172" t="str">
            <v>PT. SATRIA WICAKSANA SEJATI</v>
          </cell>
          <cell r="Q2172" t="str">
            <v>PT. SATRIA WICAKSANA SEJATI</v>
          </cell>
          <cell r="R2172" t="str">
            <v>EMPTY BOTTLE AQUA 5 GALLON</v>
          </cell>
          <cell r="S2172" t="str">
            <v>2050350312</v>
          </cell>
        </row>
        <row r="2173">
          <cell r="L2173">
            <v>6008140242</v>
          </cell>
          <cell r="M2173" t="str">
            <v>10169933</v>
          </cell>
          <cell r="N2173" t="str">
            <v>R.111319/HP3/53</v>
          </cell>
          <cell r="O2173" t="str">
            <v>YPS/L9355UZ/WAKHID</v>
          </cell>
          <cell r="P2173" t="str">
            <v>PT. SATRIA WICAKSANA SEJATI</v>
          </cell>
          <cell r="Q2173" t="str">
            <v>PT. SATRIA WICAKSANA SEJATI</v>
          </cell>
          <cell r="R2173" t="str">
            <v>EMPTY BOTTLE AQUA 5 GALLON</v>
          </cell>
          <cell r="S2173" t="str">
            <v>2050350312</v>
          </cell>
        </row>
        <row r="2174">
          <cell r="L2174">
            <v>6008140242</v>
          </cell>
          <cell r="M2174" t="str">
            <v>10169743</v>
          </cell>
          <cell r="N2174" t="str">
            <v>R.111319/HP3/53</v>
          </cell>
          <cell r="O2174" t="str">
            <v>YPS/L9355UZ/WAKHID</v>
          </cell>
          <cell r="P2174" t="str">
            <v>PT. SATRIA WICAKSANA SEJATI</v>
          </cell>
          <cell r="Q2174" t="str">
            <v>PT. SATRIA WICAKSANA SEJATI</v>
          </cell>
          <cell r="R2174" t="str">
            <v>JUG RACK</v>
          </cell>
          <cell r="S2174" t="str">
            <v>2050350312</v>
          </cell>
        </row>
        <row r="2175">
          <cell r="L2175">
            <v>6008140242</v>
          </cell>
          <cell r="M2175" t="str">
            <v>74559</v>
          </cell>
          <cell r="N2175" t="str">
            <v>R.111319/HP3/53</v>
          </cell>
          <cell r="O2175" t="str">
            <v>YPS/L9355UZ/WAKHID</v>
          </cell>
          <cell r="P2175" t="str">
            <v>PT. SATRIA WICAKSANA SEJATI</v>
          </cell>
          <cell r="Q2175" t="str">
            <v>PT. SATRIA WICAKSANA SEJATI</v>
          </cell>
          <cell r="R2175" t="str">
            <v>5 GALLON AQUA LOCAL</v>
          </cell>
          <cell r="S2175" t="str">
            <v>2050350312</v>
          </cell>
        </row>
        <row r="2176">
          <cell r="L2176">
            <v>6008147658</v>
          </cell>
          <cell r="M2176" t="str">
            <v>10169933</v>
          </cell>
          <cell r="N2176" t="str">
            <v>R.115797/HP3/49</v>
          </cell>
          <cell r="O2176" t="str">
            <v>YPS/N8573UW/FAUZAN</v>
          </cell>
          <cell r="P2176" t="str">
            <v>PT. SATRIA WICAKSANA SEJATI</v>
          </cell>
          <cell r="Q2176" t="str">
            <v>PT. SATRIA WICAKSANA SEJATI</v>
          </cell>
          <cell r="R2176" t="str">
            <v>EMPTY BOTTLE AQUA 5 GALLON</v>
          </cell>
          <cell r="S2176" t="str">
            <v>2050350312</v>
          </cell>
        </row>
        <row r="2177">
          <cell r="L2177">
            <v>6008147658</v>
          </cell>
          <cell r="M2177" t="str">
            <v>10169933</v>
          </cell>
          <cell r="N2177" t="str">
            <v>R.115797/HP3/49</v>
          </cell>
          <cell r="O2177" t="str">
            <v>YPS/N8573UW/FAUZAN</v>
          </cell>
          <cell r="P2177" t="str">
            <v>PT. SATRIA WICAKSANA SEJATI</v>
          </cell>
          <cell r="Q2177" t="str">
            <v>PT. SATRIA WICAKSANA SEJATI</v>
          </cell>
          <cell r="R2177" t="str">
            <v>EMPTY BOTTLE AQUA 5 GALLON</v>
          </cell>
          <cell r="S2177" t="str">
            <v>2050350312</v>
          </cell>
        </row>
        <row r="2178">
          <cell r="L2178">
            <v>6008147658</v>
          </cell>
          <cell r="M2178" t="str">
            <v>10169743</v>
          </cell>
          <cell r="N2178" t="str">
            <v>R.115797/HP3/49</v>
          </cell>
          <cell r="O2178" t="str">
            <v>YPS/N8573UW/FAUZAN</v>
          </cell>
          <cell r="P2178" t="str">
            <v>PT. SATRIA WICAKSANA SEJATI</v>
          </cell>
          <cell r="Q2178" t="str">
            <v>PT. SATRIA WICAKSANA SEJATI</v>
          </cell>
          <cell r="R2178" t="str">
            <v>JUG RACK</v>
          </cell>
          <cell r="S2178" t="str">
            <v>2050350312</v>
          </cell>
        </row>
        <row r="2179">
          <cell r="L2179">
            <v>6008147658</v>
          </cell>
          <cell r="M2179" t="str">
            <v>74559</v>
          </cell>
          <cell r="N2179" t="str">
            <v>R.115797/HP3/49</v>
          </cell>
          <cell r="O2179" t="str">
            <v>YPS/N8573UW/FAUZAN</v>
          </cell>
          <cell r="P2179" t="str">
            <v>PT. SATRIA WICAKSANA SEJATI</v>
          </cell>
          <cell r="Q2179" t="str">
            <v>PT. SATRIA WICAKSANA SEJATI</v>
          </cell>
          <cell r="R2179" t="str">
            <v>5 GALLON AQUA LOCAL</v>
          </cell>
          <cell r="S2179" t="str">
            <v>2050350312</v>
          </cell>
        </row>
        <row r="2180">
          <cell r="L2180">
            <v>6008142768</v>
          </cell>
          <cell r="M2180" t="str">
            <v>10169933</v>
          </cell>
          <cell r="N2180" t="str">
            <v>R.115814/HP3/42</v>
          </cell>
          <cell r="O2180" t="str">
            <v>YPS/L9356UZ/AGUS S</v>
          </cell>
          <cell r="P2180" t="str">
            <v>PT. SATRIA WICAKSANA SEJATI</v>
          </cell>
          <cell r="Q2180" t="str">
            <v>PT. SATRIA WICAKSANA SEJATI</v>
          </cell>
          <cell r="R2180" t="str">
            <v>EMPTY BOTTLE AQUA 5 GALLON</v>
          </cell>
          <cell r="S2180" t="str">
            <v>2050350312</v>
          </cell>
        </row>
        <row r="2181">
          <cell r="L2181">
            <v>6008142768</v>
          </cell>
          <cell r="M2181" t="str">
            <v>10169933</v>
          </cell>
          <cell r="N2181" t="str">
            <v>R.115814/HP3/42</v>
          </cell>
          <cell r="O2181" t="str">
            <v>YPS/L9356UZ/AGUS S</v>
          </cell>
          <cell r="P2181" t="str">
            <v>PT. SATRIA WICAKSANA SEJATI</v>
          </cell>
          <cell r="Q2181" t="str">
            <v>PT. SATRIA WICAKSANA SEJATI</v>
          </cell>
          <cell r="R2181" t="str">
            <v>EMPTY BOTTLE AQUA 5 GALLON</v>
          </cell>
          <cell r="S2181" t="str">
            <v>2050350312</v>
          </cell>
        </row>
        <row r="2182">
          <cell r="L2182">
            <v>6008142768</v>
          </cell>
          <cell r="M2182" t="str">
            <v>10169743</v>
          </cell>
          <cell r="N2182" t="str">
            <v>R.115814/HP3/42</v>
          </cell>
          <cell r="O2182" t="str">
            <v>YPS/L9356UZ/AGUS S</v>
          </cell>
          <cell r="P2182" t="str">
            <v>PT. SATRIA WICAKSANA SEJATI</v>
          </cell>
          <cell r="Q2182" t="str">
            <v>PT. SATRIA WICAKSANA SEJATI</v>
          </cell>
          <cell r="R2182" t="str">
            <v>JUG RACK</v>
          </cell>
          <cell r="S2182" t="str">
            <v>2050350312</v>
          </cell>
        </row>
        <row r="2183">
          <cell r="L2183">
            <v>6008142768</v>
          </cell>
          <cell r="M2183" t="str">
            <v>74559</v>
          </cell>
          <cell r="N2183" t="str">
            <v>R.115814/HP3/42</v>
          </cell>
          <cell r="O2183" t="str">
            <v>YPS/L9356UZ/AGUS S</v>
          </cell>
          <cell r="P2183" t="str">
            <v>PT. SATRIA WICAKSANA SEJATI</v>
          </cell>
          <cell r="Q2183" t="str">
            <v>PT. SATRIA WICAKSANA SEJATI</v>
          </cell>
          <cell r="R2183" t="str">
            <v>5 GALLON AQUA LOCAL</v>
          </cell>
          <cell r="S2183" t="str">
            <v>2050350312</v>
          </cell>
        </row>
        <row r="2184">
          <cell r="L2184">
            <v>6008143458</v>
          </cell>
          <cell r="M2184" t="str">
            <v>10169933</v>
          </cell>
          <cell r="N2184" t="str">
            <v>S21102803767/H1103207D/HD/3/03</v>
          </cell>
          <cell r="O2184" t="str">
            <v>YPS/L8858UI/BAMBANG</v>
          </cell>
          <cell r="P2184" t="str">
            <v>PT. SATRIA WICAKSANA SEJATI</v>
          </cell>
          <cell r="Q2184" t="str">
            <v>PT. SATRIA WICAKSANA SEJATI</v>
          </cell>
          <cell r="R2184" t="str">
            <v>EMPTY BOTTLE AQUA 5 GALLON</v>
          </cell>
          <cell r="S2184" t="str">
            <v>2050350312</v>
          </cell>
        </row>
        <row r="2185">
          <cell r="L2185">
            <v>6008143458</v>
          </cell>
          <cell r="M2185" t="str">
            <v>10169933</v>
          </cell>
          <cell r="N2185" t="str">
            <v>S21102803767/H1103207D/HD/3/03</v>
          </cell>
          <cell r="O2185" t="str">
            <v>YPS/L8858UI/BAMBANG</v>
          </cell>
          <cell r="P2185" t="str">
            <v>PT. SATRIA WICAKSANA SEJATI</v>
          </cell>
          <cell r="Q2185" t="str">
            <v>PT. SATRIA WICAKSANA SEJATI</v>
          </cell>
          <cell r="R2185" t="str">
            <v>EMPTY BOTTLE AQUA 5 GALLON</v>
          </cell>
          <cell r="S2185" t="str">
            <v>2050350312</v>
          </cell>
        </row>
        <row r="2186">
          <cell r="L2186">
            <v>6008143458</v>
          </cell>
          <cell r="M2186" t="str">
            <v>10169743</v>
          </cell>
          <cell r="N2186" t="str">
            <v>S21102803767/H1103207D/HD/3/03</v>
          </cell>
          <cell r="O2186" t="str">
            <v>YPS/L8858UI/BAMBANG</v>
          </cell>
          <cell r="P2186" t="str">
            <v>PT. SATRIA WICAKSANA SEJATI</v>
          </cell>
          <cell r="Q2186" t="str">
            <v>PT. SATRIA WICAKSANA SEJATI</v>
          </cell>
          <cell r="R2186" t="str">
            <v>JUG RACK</v>
          </cell>
          <cell r="S2186" t="str">
            <v>2050350312</v>
          </cell>
        </row>
        <row r="2187">
          <cell r="L2187">
            <v>6008143458</v>
          </cell>
          <cell r="M2187" t="str">
            <v>74559</v>
          </cell>
          <cell r="N2187" t="str">
            <v>S21102803767/H1103207D/HD/3/03</v>
          </cell>
          <cell r="O2187" t="str">
            <v>YPS/L8858UI/BAMBANG</v>
          </cell>
          <cell r="P2187" t="str">
            <v>PT. SATRIA WICAKSANA SEJATI</v>
          </cell>
          <cell r="Q2187" t="str">
            <v>PT. SATRIA WICAKSANA SEJATI</v>
          </cell>
          <cell r="R2187" t="str">
            <v>5 GALLON AQUA LOCAL</v>
          </cell>
          <cell r="S2187" t="str">
            <v>2050350312</v>
          </cell>
        </row>
        <row r="2188">
          <cell r="L2188">
            <v>6008143789</v>
          </cell>
          <cell r="M2188" t="str">
            <v>10169933</v>
          </cell>
          <cell r="N2188" t="str">
            <v>S21102903716/H110544D/PY/3/04</v>
          </cell>
          <cell r="O2188" t="str">
            <v>YPS/L9345UZ/MSOLIKIN</v>
          </cell>
          <cell r="P2188" t="str">
            <v>PT. SATRIA WICAKSANA SEJATI</v>
          </cell>
          <cell r="Q2188" t="str">
            <v>PT. SATRIA WICAKSANA SEJATI</v>
          </cell>
          <cell r="R2188" t="str">
            <v>EMPTY BOTTLE AQUA 5 GALLON</v>
          </cell>
          <cell r="S2188" t="str">
            <v>2050350312</v>
          </cell>
        </row>
        <row r="2189">
          <cell r="L2189">
            <v>6008143789</v>
          </cell>
          <cell r="M2189" t="str">
            <v>10169933</v>
          </cell>
          <cell r="N2189" t="str">
            <v>S21102903716/H110544D/PY/3/04</v>
          </cell>
          <cell r="O2189" t="str">
            <v>YPS/L9345UZ/MSOLIKIN</v>
          </cell>
          <cell r="P2189" t="str">
            <v>PT. SATRIA WICAKSANA SEJATI</v>
          </cell>
          <cell r="Q2189" t="str">
            <v>PT. SATRIA WICAKSANA SEJATI</v>
          </cell>
          <cell r="R2189" t="str">
            <v>EMPTY BOTTLE AQUA 5 GALLON</v>
          </cell>
          <cell r="S2189" t="str">
            <v>2050350312</v>
          </cell>
        </row>
        <row r="2190">
          <cell r="L2190">
            <v>6008143789</v>
          </cell>
          <cell r="M2190" t="str">
            <v>10169743</v>
          </cell>
          <cell r="N2190" t="str">
            <v>S21102903716/H110544D/PY/3/04</v>
          </cell>
          <cell r="O2190" t="str">
            <v>YPS/L9345UZ/MSOLIKIN</v>
          </cell>
          <cell r="P2190" t="str">
            <v>PT. SATRIA WICAKSANA SEJATI</v>
          </cell>
          <cell r="Q2190" t="str">
            <v>PT. SATRIA WICAKSANA SEJATI</v>
          </cell>
          <cell r="R2190" t="str">
            <v>JUG RACK</v>
          </cell>
          <cell r="S2190" t="str">
            <v>2050350312</v>
          </cell>
        </row>
        <row r="2191">
          <cell r="L2191">
            <v>6008143789</v>
          </cell>
          <cell r="M2191" t="str">
            <v>74559</v>
          </cell>
          <cell r="N2191" t="str">
            <v>S21102903716/H110544D/PY/3/04</v>
          </cell>
          <cell r="O2191" t="str">
            <v>YPS/L9345UZ/MSOLIKIN</v>
          </cell>
          <cell r="P2191" t="str">
            <v>PT. SATRIA WICAKSANA SEJATI</v>
          </cell>
          <cell r="Q2191" t="str">
            <v>PT. SATRIA WICAKSANA SEJATI</v>
          </cell>
          <cell r="R2191" t="str">
            <v>5 GALLON AQUA LOCAL</v>
          </cell>
          <cell r="S2191" t="str">
            <v>2050350312</v>
          </cell>
        </row>
        <row r="2192">
          <cell r="L2192">
            <v>6008140350</v>
          </cell>
          <cell r="M2192" t="str">
            <v>10169749</v>
          </cell>
          <cell r="N2192" t="str">
            <v>R.S21102903663/159381</v>
          </cell>
          <cell r="O2192" t="str">
            <v>YPS/L9462UM/SATIMAN</v>
          </cell>
          <cell r="P2192" t="str">
            <v>PT. SATRIA WICAKSANA SEJATI</v>
          </cell>
          <cell r="Q2192" t="str">
            <v>PT. SATRIA WICAKSANA SEJATI</v>
          </cell>
          <cell r="R2192" t="str">
            <v>PALLET RENT DOUBLE FACE</v>
          </cell>
          <cell r="S2192" t="str">
            <v>2050350313</v>
          </cell>
        </row>
        <row r="2193">
          <cell r="L2193">
            <v>6008144760</v>
          </cell>
          <cell r="M2193" t="str">
            <v>10169933</v>
          </cell>
          <cell r="N2193" t="str">
            <v>S21102803770/H1103194D/PY/3/03</v>
          </cell>
          <cell r="O2193" t="str">
            <v>YPS/N8548UV/GATOT</v>
          </cell>
          <cell r="P2193" t="str">
            <v>PT. SATRIA WICAKSANA SEJATI</v>
          </cell>
          <cell r="Q2193" t="str">
            <v>PT. SATRIA WICAKSANA SEJATI</v>
          </cell>
          <cell r="R2193" t="str">
            <v>EMPTY BOTTLE AQUA 5 GALLON</v>
          </cell>
          <cell r="S2193" t="str">
            <v>2050350312</v>
          </cell>
        </row>
        <row r="2194">
          <cell r="L2194">
            <v>6008144760</v>
          </cell>
          <cell r="M2194" t="str">
            <v>10169743</v>
          </cell>
          <cell r="N2194" t="str">
            <v>S21102803770/H1103194D/PY/3/03</v>
          </cell>
          <cell r="O2194" t="str">
            <v>YPS/N8548UV/GATOT</v>
          </cell>
          <cell r="P2194" t="str">
            <v>PT. SATRIA WICAKSANA SEJATI</v>
          </cell>
          <cell r="Q2194" t="str">
            <v>PT. SATRIA WICAKSANA SEJATI</v>
          </cell>
          <cell r="R2194" t="str">
            <v>JUG RACK</v>
          </cell>
          <cell r="S2194" t="str">
            <v>2050350312</v>
          </cell>
        </row>
        <row r="2195">
          <cell r="L2195">
            <v>6008145262</v>
          </cell>
          <cell r="M2195" t="str">
            <v>10169933</v>
          </cell>
          <cell r="N2195" t="str">
            <v>R.115801/HP3/47</v>
          </cell>
          <cell r="O2195" t="str">
            <v>YPS/N8579UR/WIYANTO</v>
          </cell>
          <cell r="P2195" t="str">
            <v>PT. SATRIA WICAKSANA SEJATI</v>
          </cell>
          <cell r="Q2195" t="str">
            <v>PT. SATRIA WICAKSANA SEJATI</v>
          </cell>
          <cell r="R2195" t="str">
            <v>EMPTY BOTTLE AQUA 5 GALLON</v>
          </cell>
          <cell r="S2195" t="str">
            <v>2050350312</v>
          </cell>
        </row>
        <row r="2196">
          <cell r="L2196">
            <v>6008145262</v>
          </cell>
          <cell r="M2196" t="str">
            <v>10169933</v>
          </cell>
          <cell r="N2196" t="str">
            <v>R.115801/HP3/47</v>
          </cell>
          <cell r="O2196" t="str">
            <v>YPS/N8579UR/WIYANTO</v>
          </cell>
          <cell r="P2196" t="str">
            <v>PT. SATRIA WICAKSANA SEJATI</v>
          </cell>
          <cell r="Q2196" t="str">
            <v>PT. SATRIA WICAKSANA SEJATI</v>
          </cell>
          <cell r="R2196" t="str">
            <v>EMPTY BOTTLE AQUA 5 GALLON</v>
          </cell>
          <cell r="S2196" t="str">
            <v>2050350312</v>
          </cell>
        </row>
        <row r="2197">
          <cell r="L2197">
            <v>6008145262</v>
          </cell>
          <cell r="M2197" t="str">
            <v>10169743</v>
          </cell>
          <cell r="N2197" t="str">
            <v>R.115801/HP3/47</v>
          </cell>
          <cell r="O2197" t="str">
            <v>YPS/N8579UR/WIYANTO</v>
          </cell>
          <cell r="P2197" t="str">
            <v>PT. SATRIA WICAKSANA SEJATI</v>
          </cell>
          <cell r="Q2197" t="str">
            <v>PT. SATRIA WICAKSANA SEJATI</v>
          </cell>
          <cell r="R2197" t="str">
            <v>JUG RACK</v>
          </cell>
          <cell r="S2197" t="str">
            <v>2050350312</v>
          </cell>
        </row>
        <row r="2198">
          <cell r="L2198">
            <v>6008145262</v>
          </cell>
          <cell r="M2198" t="str">
            <v>74559</v>
          </cell>
          <cell r="N2198" t="str">
            <v>R.115801/HP3/47</v>
          </cell>
          <cell r="O2198" t="str">
            <v>YPS/N8579UR/WIYANTO</v>
          </cell>
          <cell r="P2198" t="str">
            <v>PT. SATRIA WICAKSANA SEJATI</v>
          </cell>
          <cell r="Q2198" t="str">
            <v>PT. SATRIA WICAKSANA SEJATI</v>
          </cell>
          <cell r="R2198" t="str">
            <v>5 GALLON AQUA LOCAL</v>
          </cell>
          <cell r="S2198" t="str">
            <v>2050350312</v>
          </cell>
        </row>
        <row r="2199">
          <cell r="L2199">
            <v>6008140858</v>
          </cell>
          <cell r="M2199" t="str">
            <v>10169933</v>
          </cell>
          <cell r="N2199" t="str">
            <v>S21102903745/H1103128D/AS/2/03</v>
          </cell>
          <cell r="O2199" t="str">
            <v>YPS/L8897UW/UMAR</v>
          </cell>
          <cell r="P2199" t="str">
            <v>PT. SATRIA WICAKSANA SEJATI</v>
          </cell>
          <cell r="Q2199" t="str">
            <v>PT. SATRIA WICAKSANA SEJATI</v>
          </cell>
          <cell r="R2199" t="str">
            <v>EMPTY BOTTLE AQUA 5 GALLON</v>
          </cell>
          <cell r="S2199" t="str">
            <v>2050350312</v>
          </cell>
        </row>
        <row r="2200">
          <cell r="L2200">
            <v>6008140858</v>
          </cell>
          <cell r="M2200" t="str">
            <v>10169933</v>
          </cell>
          <cell r="N2200" t="str">
            <v>S21102903745/H1103128D/AS/2/03</v>
          </cell>
          <cell r="O2200" t="str">
            <v>YPS/L8897UW/UMAR</v>
          </cell>
          <cell r="P2200" t="str">
            <v>PT. SATRIA WICAKSANA SEJATI</v>
          </cell>
          <cell r="Q2200" t="str">
            <v>PT. SATRIA WICAKSANA SEJATI</v>
          </cell>
          <cell r="R2200" t="str">
            <v>EMPTY BOTTLE AQUA 5 GALLON</v>
          </cell>
          <cell r="S2200" t="str">
            <v>2050350312</v>
          </cell>
        </row>
        <row r="2201">
          <cell r="L2201">
            <v>6008140858</v>
          </cell>
          <cell r="M2201" t="str">
            <v>10169743</v>
          </cell>
          <cell r="N2201" t="str">
            <v>S21102903745/H1103128D/AS/2/03</v>
          </cell>
          <cell r="O2201" t="str">
            <v>YPS/L8897UW/UMAR</v>
          </cell>
          <cell r="P2201" t="str">
            <v>PT. SATRIA WICAKSANA SEJATI</v>
          </cell>
          <cell r="Q2201" t="str">
            <v>PT. SATRIA WICAKSANA SEJATI</v>
          </cell>
          <cell r="R2201" t="str">
            <v>JUG RACK</v>
          </cell>
          <cell r="S2201" t="str">
            <v>2050350312</v>
          </cell>
        </row>
        <row r="2202">
          <cell r="L2202">
            <v>6008140858</v>
          </cell>
          <cell r="M2202" t="str">
            <v>74559</v>
          </cell>
          <cell r="N2202" t="str">
            <v>S21102903745/H1103128D/AS/2/03</v>
          </cell>
          <cell r="O2202" t="str">
            <v>YPS/L8897UW/UMAR</v>
          </cell>
          <cell r="P2202" t="str">
            <v>PT. SATRIA WICAKSANA SEJATI</v>
          </cell>
          <cell r="Q2202" t="str">
            <v>PT. SATRIA WICAKSANA SEJATI</v>
          </cell>
          <cell r="R2202" t="str">
            <v>5 GALLON AQUA LOCAL</v>
          </cell>
          <cell r="S2202" t="str">
            <v>2050350312</v>
          </cell>
        </row>
        <row r="2203">
          <cell r="L2203">
            <v>6008137157</v>
          </cell>
          <cell r="M2203" t="str">
            <v>10169933</v>
          </cell>
          <cell r="N2203" t="str">
            <v>S21102903744/H1103136A/NF/2/03</v>
          </cell>
          <cell r="O2203" t="str">
            <v>YPS/L9610UX/MAHFUD</v>
          </cell>
          <cell r="P2203" t="str">
            <v>PT. SATRIA WICAKSANA SEJATI</v>
          </cell>
          <cell r="Q2203" t="str">
            <v>PT. SATRIA WICAKSANA SEJATI</v>
          </cell>
          <cell r="R2203" t="str">
            <v>EMPTY BOTTLE AQUA 5 GALLON</v>
          </cell>
          <cell r="S2203" t="str">
            <v>2050350312</v>
          </cell>
        </row>
        <row r="2204">
          <cell r="L2204">
            <v>6008137157</v>
          </cell>
          <cell r="M2204" t="str">
            <v>10169933</v>
          </cell>
          <cell r="N2204" t="str">
            <v>S21102903744/H1103136A/NF/2/03</v>
          </cell>
          <cell r="O2204" t="str">
            <v>YPS/L9610UX/MAHFUD</v>
          </cell>
          <cell r="P2204" t="str">
            <v>PT. SATRIA WICAKSANA SEJATI</v>
          </cell>
          <cell r="Q2204" t="str">
            <v>PT. SATRIA WICAKSANA SEJATI</v>
          </cell>
          <cell r="R2204" t="str">
            <v>EMPTY BOTTLE AQUA 5 GALLON</v>
          </cell>
          <cell r="S2204" t="str">
            <v>2050350312</v>
          </cell>
        </row>
        <row r="2205">
          <cell r="L2205">
            <v>6008137157</v>
          </cell>
          <cell r="M2205" t="str">
            <v>74559</v>
          </cell>
          <cell r="N2205" t="str">
            <v>S21102903744/H1103136A/NF/2/03</v>
          </cell>
          <cell r="O2205" t="str">
            <v>YPS/L9610UX/MAHFUD</v>
          </cell>
          <cell r="P2205" t="str">
            <v>PT. SATRIA WICAKSANA SEJATI</v>
          </cell>
          <cell r="Q2205" t="str">
            <v>PT. SATRIA WICAKSANA SEJATI</v>
          </cell>
          <cell r="R2205" t="str">
            <v>5 GALLON AQUA LOCAL</v>
          </cell>
          <cell r="S2205" t="str">
            <v>2050350312</v>
          </cell>
        </row>
        <row r="2206">
          <cell r="L2206">
            <v>6008142144</v>
          </cell>
          <cell r="M2206" t="str">
            <v>10169933</v>
          </cell>
          <cell r="N2206" t="str">
            <v>R.115795/HP3/54</v>
          </cell>
          <cell r="O2206" t="str">
            <v>YPS/N8573UW/FAUZAN</v>
          </cell>
          <cell r="P2206" t="str">
            <v>PT. SATRIA WICAKSANA SEJATI</v>
          </cell>
          <cell r="Q2206" t="str">
            <v>PT. SATRIA WICAKSANA SEJATI</v>
          </cell>
          <cell r="R2206" t="str">
            <v>EMPTY BOTTLE AQUA 5 GALLON</v>
          </cell>
          <cell r="S2206" t="str">
            <v>2050350312</v>
          </cell>
        </row>
        <row r="2207">
          <cell r="L2207">
            <v>6008142144</v>
          </cell>
          <cell r="M2207" t="str">
            <v>10169933</v>
          </cell>
          <cell r="N2207" t="str">
            <v>R.115795/HP3/54</v>
          </cell>
          <cell r="O2207" t="str">
            <v>YPS/N8573UW/FAUZAN</v>
          </cell>
          <cell r="P2207" t="str">
            <v>PT. SATRIA WICAKSANA SEJATI</v>
          </cell>
          <cell r="Q2207" t="str">
            <v>PT. SATRIA WICAKSANA SEJATI</v>
          </cell>
          <cell r="R2207" t="str">
            <v>EMPTY BOTTLE AQUA 5 GALLON</v>
          </cell>
          <cell r="S2207" t="str">
            <v>2050350312</v>
          </cell>
        </row>
        <row r="2208">
          <cell r="L2208">
            <v>6008142144</v>
          </cell>
          <cell r="M2208" t="str">
            <v>10169743</v>
          </cell>
          <cell r="N2208" t="str">
            <v>R.115795/HP3/54</v>
          </cell>
          <cell r="O2208" t="str">
            <v>YPS/N8573UW/FAUZAN</v>
          </cell>
          <cell r="P2208" t="str">
            <v>PT. SATRIA WICAKSANA SEJATI</v>
          </cell>
          <cell r="Q2208" t="str">
            <v>PT. SATRIA WICAKSANA SEJATI</v>
          </cell>
          <cell r="R2208" t="str">
            <v>JUG RACK</v>
          </cell>
          <cell r="S2208" t="str">
            <v>2050350312</v>
          </cell>
        </row>
        <row r="2209">
          <cell r="L2209">
            <v>6008142144</v>
          </cell>
          <cell r="M2209" t="str">
            <v>74559</v>
          </cell>
          <cell r="N2209" t="str">
            <v>R.115795/HP3/54</v>
          </cell>
          <cell r="O2209" t="str">
            <v>YPS/N8573UW/FAUZAN</v>
          </cell>
          <cell r="P2209" t="str">
            <v>PT. SATRIA WICAKSANA SEJATI</v>
          </cell>
          <cell r="Q2209" t="str">
            <v>PT. SATRIA WICAKSANA SEJATI</v>
          </cell>
          <cell r="R2209" t="str">
            <v>5 GALLON AQUA LOCAL</v>
          </cell>
          <cell r="S2209" t="str">
            <v>2050350312</v>
          </cell>
        </row>
        <row r="2210">
          <cell r="L2210">
            <v>6008138488</v>
          </cell>
          <cell r="M2210" t="str">
            <v>10169933</v>
          </cell>
          <cell r="N2210" t="str">
            <v>S21102803798/H1102197D/EL/3/02</v>
          </cell>
          <cell r="O2210" t="str">
            <v>YPS/L9357UZ/ACHMAD</v>
          </cell>
          <cell r="P2210" t="str">
            <v>PT. SATRIA WICAKSANA SEJATI</v>
          </cell>
          <cell r="Q2210" t="str">
            <v>PT. SATRIA WICAKSANA SEJATI</v>
          </cell>
          <cell r="R2210" t="str">
            <v>EMPTY BOTTLE AQUA 5 GALLON</v>
          </cell>
          <cell r="S2210" t="str">
            <v>2050350312</v>
          </cell>
        </row>
        <row r="2211">
          <cell r="L2211">
            <v>6008138488</v>
          </cell>
          <cell r="M2211" t="str">
            <v>10169933</v>
          </cell>
          <cell r="N2211" t="str">
            <v>S21102803798/H1102197D/EL/3/02</v>
          </cell>
          <cell r="O2211" t="str">
            <v>YPS/L9357UZ/ACHMAD</v>
          </cell>
          <cell r="P2211" t="str">
            <v>PT. SATRIA WICAKSANA SEJATI</v>
          </cell>
          <cell r="Q2211" t="str">
            <v>PT. SATRIA WICAKSANA SEJATI</v>
          </cell>
          <cell r="R2211" t="str">
            <v>EMPTY BOTTLE AQUA 5 GALLON</v>
          </cell>
          <cell r="S2211" t="str">
            <v>2050350312</v>
          </cell>
        </row>
        <row r="2212">
          <cell r="L2212">
            <v>6008138488</v>
          </cell>
          <cell r="M2212" t="str">
            <v>10169743</v>
          </cell>
          <cell r="N2212" t="str">
            <v>S21102803798/H1102197D/EL/3/02</v>
          </cell>
          <cell r="O2212" t="str">
            <v>YPS/L9357UZ/ACHMAD</v>
          </cell>
          <cell r="P2212" t="str">
            <v>PT. SATRIA WICAKSANA SEJATI</v>
          </cell>
          <cell r="Q2212" t="str">
            <v>PT. SATRIA WICAKSANA SEJATI</v>
          </cell>
          <cell r="R2212" t="str">
            <v>JUG RACK</v>
          </cell>
          <cell r="S2212" t="str">
            <v>2050350312</v>
          </cell>
        </row>
        <row r="2213">
          <cell r="L2213">
            <v>6008138488</v>
          </cell>
          <cell r="M2213" t="str">
            <v>74559</v>
          </cell>
          <cell r="N2213" t="str">
            <v>S21102803798/H1102197D/EL/3/02</v>
          </cell>
          <cell r="O2213" t="str">
            <v>YPS/L9357UZ/ACHMAD</v>
          </cell>
          <cell r="P2213" t="str">
            <v>PT. SATRIA WICAKSANA SEJATI</v>
          </cell>
          <cell r="Q2213" t="str">
            <v>PT. SATRIA WICAKSANA SEJATI</v>
          </cell>
          <cell r="R2213" t="str">
            <v>5 GALLON AQUA LOCAL</v>
          </cell>
          <cell r="S2213" t="str">
            <v>2050350312</v>
          </cell>
        </row>
        <row r="2214">
          <cell r="L2214">
            <v>6008141091</v>
          </cell>
          <cell r="M2214" t="str">
            <v>10169933</v>
          </cell>
          <cell r="N2214" t="str">
            <v>S21102903704/H1105193D/PY/3/05</v>
          </cell>
          <cell r="O2214" t="str">
            <v>YPS/N8614UW/HUDA</v>
          </cell>
          <cell r="P2214" t="str">
            <v>PT. SATRIA WICAKSANA SEJATI</v>
          </cell>
          <cell r="Q2214" t="str">
            <v>PT. SATRIA WICAKSANA SEJATI</v>
          </cell>
          <cell r="R2214" t="str">
            <v>EMPTY BOTTLE AQUA 5 GALLON</v>
          </cell>
          <cell r="S2214" t="str">
            <v>2050350312</v>
          </cell>
        </row>
        <row r="2215">
          <cell r="L2215">
            <v>6008141091</v>
          </cell>
          <cell r="M2215" t="str">
            <v>10169933</v>
          </cell>
          <cell r="N2215" t="str">
            <v>S21102903704/H1105193D/PY/3/05</v>
          </cell>
          <cell r="O2215" t="str">
            <v>YPS/N8614UW/HUDA</v>
          </cell>
          <cell r="P2215" t="str">
            <v>PT. SATRIA WICAKSANA SEJATI</v>
          </cell>
          <cell r="Q2215" t="str">
            <v>PT. SATRIA WICAKSANA SEJATI</v>
          </cell>
          <cell r="R2215" t="str">
            <v>EMPTY BOTTLE AQUA 5 GALLON</v>
          </cell>
          <cell r="S2215" t="str">
            <v>2050350312</v>
          </cell>
        </row>
        <row r="2216">
          <cell r="L2216">
            <v>6008141091</v>
          </cell>
          <cell r="M2216" t="str">
            <v>10169743</v>
          </cell>
          <cell r="N2216" t="str">
            <v>S21102903704/H1105193D/PY/3/05</v>
          </cell>
          <cell r="O2216" t="str">
            <v>YPS/N8614UW/HUDA</v>
          </cell>
          <cell r="P2216" t="str">
            <v>PT. SATRIA WICAKSANA SEJATI</v>
          </cell>
          <cell r="Q2216" t="str">
            <v>PT. SATRIA WICAKSANA SEJATI</v>
          </cell>
          <cell r="R2216" t="str">
            <v>JUG RACK</v>
          </cell>
          <cell r="S2216" t="str">
            <v>2050350312</v>
          </cell>
        </row>
        <row r="2217">
          <cell r="L2217">
            <v>6008141091</v>
          </cell>
          <cell r="M2217" t="str">
            <v>74559</v>
          </cell>
          <cell r="N2217" t="str">
            <v>S21102903704/H1105193D/PY/3/05</v>
          </cell>
          <cell r="O2217" t="str">
            <v>YPS/N8614UW/HUDA</v>
          </cell>
          <cell r="P2217" t="str">
            <v>PT. SATRIA WICAKSANA SEJATI</v>
          </cell>
          <cell r="Q2217" t="str">
            <v>PT. SATRIA WICAKSANA SEJATI</v>
          </cell>
          <cell r="R2217" t="str">
            <v>5 GALLON AQUA LOCAL</v>
          </cell>
          <cell r="S2217" t="str">
            <v>2050350312</v>
          </cell>
        </row>
        <row r="2218">
          <cell r="L2218">
            <v>6008141587</v>
          </cell>
          <cell r="M2218" t="str">
            <v>10169933</v>
          </cell>
          <cell r="N2218" t="str">
            <v>S21102903742/H1103107D/IS/1/03</v>
          </cell>
          <cell r="O2218" t="str">
            <v>YPS/L9425UZ/MASRIDI</v>
          </cell>
          <cell r="P2218" t="str">
            <v>PT. SATRIA WICAKSANA SEJATI</v>
          </cell>
          <cell r="Q2218" t="str">
            <v>PT. SATRIA WICAKSANA SEJATI</v>
          </cell>
          <cell r="R2218" t="str">
            <v>EMPTY BOTTLE AQUA 5 GALLON</v>
          </cell>
          <cell r="S2218" t="str">
            <v>2050350312</v>
          </cell>
        </row>
        <row r="2219">
          <cell r="L2219">
            <v>6008141587</v>
          </cell>
          <cell r="M2219" t="str">
            <v>10169933</v>
          </cell>
          <cell r="N2219" t="str">
            <v>S21102903742/H1103107D/IS/1/03</v>
          </cell>
          <cell r="O2219" t="str">
            <v>YPS/L9425UZ/MASRIDI</v>
          </cell>
          <cell r="P2219" t="str">
            <v>PT. SATRIA WICAKSANA SEJATI</v>
          </cell>
          <cell r="Q2219" t="str">
            <v>PT. SATRIA WICAKSANA SEJATI</v>
          </cell>
          <cell r="R2219" t="str">
            <v>EMPTY BOTTLE AQUA 5 GALLON</v>
          </cell>
          <cell r="S2219" t="str">
            <v>2050350312</v>
          </cell>
        </row>
        <row r="2220">
          <cell r="L2220">
            <v>6008141587</v>
          </cell>
          <cell r="M2220" t="str">
            <v>10169743</v>
          </cell>
          <cell r="N2220" t="str">
            <v>S21102903742/H1103107D/IS/1/03</v>
          </cell>
          <cell r="O2220" t="str">
            <v>YPS/L9425UZ/MASRIDI</v>
          </cell>
          <cell r="P2220" t="str">
            <v>PT. SATRIA WICAKSANA SEJATI</v>
          </cell>
          <cell r="Q2220" t="str">
            <v>PT. SATRIA WICAKSANA SEJATI</v>
          </cell>
          <cell r="R2220" t="str">
            <v>JUG RACK</v>
          </cell>
          <cell r="S2220" t="str">
            <v>2050350312</v>
          </cell>
        </row>
        <row r="2221">
          <cell r="L2221">
            <v>6008141587</v>
          </cell>
          <cell r="M2221" t="str">
            <v>74559</v>
          </cell>
          <cell r="N2221" t="str">
            <v>S21102903742/H1103107D/IS/1/03</v>
          </cell>
          <cell r="O2221" t="str">
            <v>YPS/L9425UZ/MASRIDI</v>
          </cell>
          <cell r="P2221" t="str">
            <v>PT. SATRIA WICAKSANA SEJATI</v>
          </cell>
          <cell r="Q2221" t="str">
            <v>PT. SATRIA WICAKSANA SEJATI</v>
          </cell>
          <cell r="R2221" t="str">
            <v>5 GALLON AQUA LOCAL</v>
          </cell>
          <cell r="S2221" t="str">
            <v>2050350312</v>
          </cell>
        </row>
        <row r="2222">
          <cell r="L2222">
            <v>6008136864</v>
          </cell>
          <cell r="M2222" t="str">
            <v>10169933</v>
          </cell>
          <cell r="N2222" t="str">
            <v>S21102903751/H1103101A/BK/1/03</v>
          </cell>
          <cell r="O2222" t="str">
            <v>YPS/L9062UH/IMRON</v>
          </cell>
          <cell r="P2222" t="str">
            <v>PT. SATRIA WICAKSANA SEJATI</v>
          </cell>
          <cell r="Q2222" t="str">
            <v>PT. SATRIA WICAKSANA SEJATI</v>
          </cell>
          <cell r="R2222" t="str">
            <v>EMPTY BOTTLE AQUA 5 GALLON</v>
          </cell>
          <cell r="S2222" t="str">
            <v>2050350312</v>
          </cell>
        </row>
        <row r="2223">
          <cell r="L2223">
            <v>6008136864</v>
          </cell>
          <cell r="M2223" t="str">
            <v>10169933</v>
          </cell>
          <cell r="N2223" t="str">
            <v>S21102903751/H1103101A/BK/1/03</v>
          </cell>
          <cell r="O2223" t="str">
            <v>YPS/L9062UH/IMRON</v>
          </cell>
          <cell r="P2223" t="str">
            <v>PT. SATRIA WICAKSANA SEJATI</v>
          </cell>
          <cell r="Q2223" t="str">
            <v>PT. SATRIA WICAKSANA SEJATI</v>
          </cell>
          <cell r="R2223" t="str">
            <v>EMPTY BOTTLE AQUA 5 GALLON</v>
          </cell>
          <cell r="S2223" t="str">
            <v>2050350312</v>
          </cell>
        </row>
        <row r="2224">
          <cell r="L2224">
            <v>6008136864</v>
          </cell>
          <cell r="M2224" t="str">
            <v>74559</v>
          </cell>
          <cell r="N2224" t="str">
            <v>S21102903751/H1103101A/BK/1/03</v>
          </cell>
          <cell r="O2224" t="str">
            <v>YPS/L9062UH/IMRON</v>
          </cell>
          <cell r="P2224" t="str">
            <v>PT. SATRIA WICAKSANA SEJATI</v>
          </cell>
          <cell r="Q2224" t="str">
            <v>PT. SATRIA WICAKSANA SEJATI</v>
          </cell>
          <cell r="R2224" t="str">
            <v>5 GALLON AQUA LOCAL</v>
          </cell>
          <cell r="S2224" t="str">
            <v>2050350312</v>
          </cell>
        </row>
        <row r="2225">
          <cell r="L2225">
            <v>6008141185</v>
          </cell>
          <cell r="M2225" t="str">
            <v>10169933</v>
          </cell>
          <cell r="N2225" t="str">
            <v>S21102903752/H1103111C/IS/1/03</v>
          </cell>
          <cell r="O2225" t="str">
            <v>YPS/N8547UV/SOLIKHAN</v>
          </cell>
          <cell r="P2225" t="str">
            <v>PT. SATRIA WICAKSANA SEJATI</v>
          </cell>
          <cell r="Q2225" t="str">
            <v>PT. SATRIA WICAKSANA SEJATI</v>
          </cell>
          <cell r="R2225" t="str">
            <v>EMPTY BOTTLE AQUA 5 GALLON</v>
          </cell>
          <cell r="S2225" t="str">
            <v>2050350312</v>
          </cell>
        </row>
        <row r="2226">
          <cell r="L2226">
            <v>6008141185</v>
          </cell>
          <cell r="M2226" t="str">
            <v>10169933</v>
          </cell>
          <cell r="N2226" t="str">
            <v>S21102903752/H1103111C/IS/1/03</v>
          </cell>
          <cell r="O2226" t="str">
            <v>YPS/N8547UV/SOLIKHAN</v>
          </cell>
          <cell r="P2226" t="str">
            <v>PT. SATRIA WICAKSANA SEJATI</v>
          </cell>
          <cell r="Q2226" t="str">
            <v>PT. SATRIA WICAKSANA SEJATI</v>
          </cell>
          <cell r="R2226" t="str">
            <v>EMPTY BOTTLE AQUA 5 GALLON</v>
          </cell>
          <cell r="S2226" t="str">
            <v>2050350312</v>
          </cell>
        </row>
        <row r="2227">
          <cell r="L2227">
            <v>6008141185</v>
          </cell>
          <cell r="M2227" t="str">
            <v>74559</v>
          </cell>
          <cell r="N2227" t="str">
            <v>S21102903752/H1103111C/IS/1/03</v>
          </cell>
          <cell r="O2227" t="str">
            <v>YPS/N8547UV/SOLIKHAN</v>
          </cell>
          <cell r="P2227" t="str">
            <v>PT. SATRIA WICAKSANA SEJATI</v>
          </cell>
          <cell r="Q2227" t="str">
            <v>PT. SATRIA WICAKSANA SEJATI</v>
          </cell>
          <cell r="R2227" t="str">
            <v>5 GALLON AQUA LOCAL</v>
          </cell>
          <cell r="S2227" t="str">
            <v>2050350312</v>
          </cell>
        </row>
        <row r="2228">
          <cell r="L2228">
            <v>6008143214</v>
          </cell>
          <cell r="M2228" t="str">
            <v>10169933</v>
          </cell>
          <cell r="N2228" t="str">
            <v>S21102803776/H1103132B/NF/2/03</v>
          </cell>
          <cell r="O2228" t="str">
            <v>YPS/N9079UQ/AMIN</v>
          </cell>
          <cell r="P2228" t="str">
            <v>PT. SATRIA WICAKSANA SEJATI</v>
          </cell>
          <cell r="Q2228" t="str">
            <v>PT. SATRIA WICAKSANA SEJATI</v>
          </cell>
          <cell r="R2228" t="str">
            <v>EMPTY BOTTLE AQUA 5 GALLON</v>
          </cell>
          <cell r="S2228" t="str">
            <v>2050350312</v>
          </cell>
        </row>
        <row r="2229">
          <cell r="L2229">
            <v>6008143214</v>
          </cell>
          <cell r="M2229" t="str">
            <v>10169933</v>
          </cell>
          <cell r="N2229" t="str">
            <v>S21102803776/H1103132B/NF/2/03</v>
          </cell>
          <cell r="O2229" t="str">
            <v>YPS/N9079UQ/AMIN</v>
          </cell>
          <cell r="P2229" t="str">
            <v>PT. SATRIA WICAKSANA SEJATI</v>
          </cell>
          <cell r="Q2229" t="str">
            <v>PT. SATRIA WICAKSANA SEJATI</v>
          </cell>
          <cell r="R2229" t="str">
            <v>EMPTY BOTTLE AQUA 5 GALLON</v>
          </cell>
          <cell r="S2229" t="str">
            <v>2050350312</v>
          </cell>
        </row>
        <row r="2230">
          <cell r="L2230">
            <v>6008143214</v>
          </cell>
          <cell r="M2230" t="str">
            <v>74559</v>
          </cell>
          <cell r="N2230" t="str">
            <v>S21102803776/H1103132B/NF/2/03</v>
          </cell>
          <cell r="O2230" t="str">
            <v>YPS/N9079UQ/AMIN</v>
          </cell>
          <cell r="P2230" t="str">
            <v>PT. SATRIA WICAKSANA SEJATI</v>
          </cell>
          <cell r="Q2230" t="str">
            <v>PT. SATRIA WICAKSANA SEJATI</v>
          </cell>
          <cell r="R2230" t="str">
            <v>5 GALLON AQUA LOCAL</v>
          </cell>
          <cell r="S2230" t="str">
            <v>2050350312</v>
          </cell>
        </row>
        <row r="2231">
          <cell r="L2231">
            <v>6008146649</v>
          </cell>
          <cell r="M2231" t="str">
            <v>10169933</v>
          </cell>
          <cell r="N2231" t="str">
            <v>S21102903720/H1104157A/AS/2/04</v>
          </cell>
          <cell r="O2231" t="str">
            <v>YPS/N9902UR/BUDI</v>
          </cell>
          <cell r="P2231" t="str">
            <v>PT. SATRIA WICAKSANA SEJATI</v>
          </cell>
          <cell r="Q2231" t="str">
            <v>PT. SATRIA WICAKSANA SEJATI</v>
          </cell>
          <cell r="R2231" t="str">
            <v>EMPTY BOTTLE AQUA 5 GALLON</v>
          </cell>
          <cell r="S2231" t="str">
            <v>2050350312</v>
          </cell>
        </row>
        <row r="2232">
          <cell r="L2232">
            <v>6008146649</v>
          </cell>
          <cell r="M2232" t="str">
            <v>10169933</v>
          </cell>
          <cell r="N2232" t="str">
            <v>S21102903720/H1104157A/AS/2/04</v>
          </cell>
          <cell r="O2232" t="str">
            <v>YPS/N9902UR/BUDI</v>
          </cell>
          <cell r="P2232" t="str">
            <v>PT. SATRIA WICAKSANA SEJATI</v>
          </cell>
          <cell r="Q2232" t="str">
            <v>PT. SATRIA WICAKSANA SEJATI</v>
          </cell>
          <cell r="R2232" t="str">
            <v>EMPTY BOTTLE AQUA 5 GALLON</v>
          </cell>
          <cell r="S2232" t="str">
            <v>2050350312</v>
          </cell>
        </row>
        <row r="2233">
          <cell r="L2233">
            <v>6008146649</v>
          </cell>
          <cell r="M2233" t="str">
            <v>74559</v>
          </cell>
          <cell r="N2233" t="str">
            <v>S21102903720/H1104157A/AS/2/04</v>
          </cell>
          <cell r="O2233" t="str">
            <v>YPS/N9902UR/BUDI</v>
          </cell>
          <cell r="P2233" t="str">
            <v>PT. SATRIA WICAKSANA SEJATI</v>
          </cell>
          <cell r="Q2233" t="str">
            <v>PT. SATRIA WICAKSANA SEJATI</v>
          </cell>
          <cell r="R2233" t="str">
            <v>5 GALLON AQUA LOCAL</v>
          </cell>
          <cell r="S2233" t="str">
            <v>2050350312</v>
          </cell>
        </row>
        <row r="2234">
          <cell r="L2234">
            <v>6008137765</v>
          </cell>
          <cell r="M2234" t="str">
            <v>10169933</v>
          </cell>
          <cell r="N2234" t="str">
            <v>S21102903708/H110599D/ZK/1/05</v>
          </cell>
          <cell r="O2234" t="str">
            <v>YPS/L9429UZ/SOLIKIN</v>
          </cell>
          <cell r="P2234" t="str">
            <v>PT. SATRIA WICAKSANA SEJATI</v>
          </cell>
          <cell r="Q2234" t="str">
            <v>PT. SATRIA WICAKSANA SEJATI</v>
          </cell>
          <cell r="R2234" t="str">
            <v>EMPTY BOTTLE AQUA 5 GALLON</v>
          </cell>
          <cell r="S2234" t="str">
            <v>2050350312</v>
          </cell>
        </row>
        <row r="2235">
          <cell r="L2235">
            <v>6008137765</v>
          </cell>
          <cell r="M2235" t="str">
            <v>10169933</v>
          </cell>
          <cell r="N2235" t="str">
            <v>S21102903708/H110599D/ZK/1/05</v>
          </cell>
          <cell r="O2235" t="str">
            <v>YPS/L9429UZ/SOLIKIN</v>
          </cell>
          <cell r="P2235" t="str">
            <v>PT. SATRIA WICAKSANA SEJATI</v>
          </cell>
          <cell r="Q2235" t="str">
            <v>PT. SATRIA WICAKSANA SEJATI</v>
          </cell>
          <cell r="R2235" t="str">
            <v>EMPTY BOTTLE AQUA 5 GALLON</v>
          </cell>
          <cell r="S2235" t="str">
            <v>2050350312</v>
          </cell>
        </row>
        <row r="2236">
          <cell r="L2236">
            <v>6008137765</v>
          </cell>
          <cell r="M2236" t="str">
            <v>10169743</v>
          </cell>
          <cell r="N2236" t="str">
            <v>S21102903708/H110599D/ZK/1/05</v>
          </cell>
          <cell r="O2236" t="str">
            <v>YPS/L9429UZ/SOLIKIN</v>
          </cell>
          <cell r="P2236" t="str">
            <v>PT. SATRIA WICAKSANA SEJATI</v>
          </cell>
          <cell r="Q2236" t="str">
            <v>PT. SATRIA WICAKSANA SEJATI</v>
          </cell>
          <cell r="R2236" t="str">
            <v>JUG RACK</v>
          </cell>
          <cell r="S2236" t="str">
            <v>2050350312</v>
          </cell>
        </row>
        <row r="2237">
          <cell r="L2237">
            <v>6008137765</v>
          </cell>
          <cell r="M2237" t="str">
            <v>74559</v>
          </cell>
          <cell r="N2237" t="str">
            <v>S21102903708/H110599D/ZK/1/05</v>
          </cell>
          <cell r="O2237" t="str">
            <v>YPS/L9429UZ/SOLIKIN</v>
          </cell>
          <cell r="P2237" t="str">
            <v>PT. SATRIA WICAKSANA SEJATI</v>
          </cell>
          <cell r="Q2237" t="str">
            <v>PT. SATRIA WICAKSANA SEJATI</v>
          </cell>
          <cell r="R2237" t="str">
            <v>5 GALLON AQUA LOCAL</v>
          </cell>
          <cell r="S2237" t="str">
            <v>2050350312</v>
          </cell>
        </row>
        <row r="2238">
          <cell r="L2238">
            <v>6008144976</v>
          </cell>
          <cell r="M2238" t="str">
            <v>10169933</v>
          </cell>
          <cell r="N2238" t="str">
            <v>S21102903724/H110499D/IS/1/04</v>
          </cell>
          <cell r="O2238" t="str">
            <v>YPS/N8878UW/SIARI</v>
          </cell>
          <cell r="P2238" t="str">
            <v>PT. SATRIA WICAKSANA SEJATI</v>
          </cell>
          <cell r="Q2238" t="str">
            <v>PT. SATRIA WICAKSANA SEJATI</v>
          </cell>
          <cell r="R2238" t="str">
            <v>EMPTY BOTTLE AQUA 5 GALLON</v>
          </cell>
          <cell r="S2238" t="str">
            <v>2050350312</v>
          </cell>
        </row>
        <row r="2239">
          <cell r="L2239">
            <v>6008144976</v>
          </cell>
          <cell r="M2239" t="str">
            <v>10169933</v>
          </cell>
          <cell r="N2239" t="str">
            <v>S21102903724/H110499D/IS/1/04</v>
          </cell>
          <cell r="O2239" t="str">
            <v>YPS/N8878UW/SIARI</v>
          </cell>
          <cell r="P2239" t="str">
            <v>PT. SATRIA WICAKSANA SEJATI</v>
          </cell>
          <cell r="Q2239" t="str">
            <v>PT. SATRIA WICAKSANA SEJATI</v>
          </cell>
          <cell r="R2239" t="str">
            <v>EMPTY BOTTLE AQUA 5 GALLON</v>
          </cell>
          <cell r="S2239" t="str">
            <v>2050350312</v>
          </cell>
        </row>
        <row r="2240">
          <cell r="L2240">
            <v>6008144976</v>
          </cell>
          <cell r="M2240" t="str">
            <v>10169743</v>
          </cell>
          <cell r="N2240" t="str">
            <v>S21102903724/H110499D/IS/1/04</v>
          </cell>
          <cell r="O2240" t="str">
            <v>YPS/N8878UW/SIARI</v>
          </cell>
          <cell r="P2240" t="str">
            <v>PT. SATRIA WICAKSANA SEJATI</v>
          </cell>
          <cell r="Q2240" t="str">
            <v>PT. SATRIA WICAKSANA SEJATI</v>
          </cell>
          <cell r="R2240" t="str">
            <v>JUG RACK</v>
          </cell>
          <cell r="S2240" t="str">
            <v>2050350312</v>
          </cell>
        </row>
        <row r="2241">
          <cell r="L2241">
            <v>6008144976</v>
          </cell>
          <cell r="M2241" t="str">
            <v>74559</v>
          </cell>
          <cell r="N2241" t="str">
            <v>S21102903724/H110499D/IS/1/04</v>
          </cell>
          <cell r="O2241" t="str">
            <v>YPS/N8878UW/SIARI</v>
          </cell>
          <cell r="P2241" t="str">
            <v>PT. SATRIA WICAKSANA SEJATI</v>
          </cell>
          <cell r="Q2241" t="str">
            <v>PT. SATRIA WICAKSANA SEJATI</v>
          </cell>
          <cell r="R2241" t="str">
            <v>5 GALLON AQUA LOCAL</v>
          </cell>
          <cell r="S2241" t="str">
            <v>2050350312</v>
          </cell>
        </row>
        <row r="2242">
          <cell r="L2242">
            <v>6008133959</v>
          </cell>
          <cell r="M2242" t="str">
            <v>10169749</v>
          </cell>
          <cell r="N2242" t="str">
            <v>S21102908834</v>
          </cell>
          <cell r="O2242" t="str">
            <v>YPS/N8611UW/TONI</v>
          </cell>
          <cell r="P2242" t="str">
            <v>PT. SATRIA WICAKSANA SEJATI</v>
          </cell>
          <cell r="Q2242" t="str">
            <v>PT. SATRIA WICAKSANA SEJATI</v>
          </cell>
          <cell r="R2242" t="str">
            <v>PALLET RENT DOUBLE FACE</v>
          </cell>
          <cell r="S2242" t="str">
            <v>2050350313</v>
          </cell>
        </row>
        <row r="2243">
          <cell r="L2243">
            <v>6008140304</v>
          </cell>
          <cell r="M2243" t="str">
            <v>10169749</v>
          </cell>
          <cell r="N2243" t="str">
            <v>R147431</v>
          </cell>
          <cell r="O2243" t="str">
            <v>YPS/N8088UV/SOLIKIN</v>
          </cell>
          <cell r="P2243" t="str">
            <v>PT. SATRIA WICAKSANA SEJATI</v>
          </cell>
          <cell r="Q2243" t="str">
            <v>PT. SATRIA WICAKSANA SEJATI</v>
          </cell>
          <cell r="R2243" t="str">
            <v>PALLET RENT DOUBLE FACE</v>
          </cell>
          <cell r="S2243" t="str">
            <v>2050350313</v>
          </cell>
        </row>
        <row r="2244">
          <cell r="L2244">
            <v>6008141295</v>
          </cell>
          <cell r="M2244" t="str">
            <v>10169933</v>
          </cell>
          <cell r="N2244" t="str">
            <v>S21102803781/H1103124B/NF/2/03</v>
          </cell>
          <cell r="O2244" t="str">
            <v>YPS/N8647UQ/HARTONO</v>
          </cell>
          <cell r="P2244" t="str">
            <v>PT. SATRIA WICAKSANA SEJATI</v>
          </cell>
          <cell r="Q2244" t="str">
            <v>PT. SATRIA WICAKSANA SEJATI</v>
          </cell>
          <cell r="R2244" t="str">
            <v>EMPTY BOTTLE AQUA 5 GALLON</v>
          </cell>
          <cell r="S2244" t="str">
            <v>2050350312</v>
          </cell>
        </row>
        <row r="2245">
          <cell r="L2245">
            <v>6008141295</v>
          </cell>
          <cell r="M2245" t="str">
            <v>10169933</v>
          </cell>
          <cell r="N2245" t="str">
            <v>S21102803781/H1103124B/NF/2/03</v>
          </cell>
          <cell r="O2245" t="str">
            <v>YPS/N8647UQ/HARTONO</v>
          </cell>
          <cell r="P2245" t="str">
            <v>PT. SATRIA WICAKSANA SEJATI</v>
          </cell>
          <cell r="Q2245" t="str">
            <v>PT. SATRIA WICAKSANA SEJATI</v>
          </cell>
          <cell r="R2245" t="str">
            <v>EMPTY BOTTLE AQUA 5 GALLON</v>
          </cell>
          <cell r="S2245" t="str">
            <v>2050350312</v>
          </cell>
        </row>
        <row r="2246">
          <cell r="L2246">
            <v>6008141295</v>
          </cell>
          <cell r="M2246" t="str">
            <v>74559</v>
          </cell>
          <cell r="N2246" t="str">
            <v>S21102803781/H1103124B/NF/2/03</v>
          </cell>
          <cell r="O2246" t="str">
            <v>YPS/N8647UQ/HARTONO</v>
          </cell>
          <cell r="P2246" t="str">
            <v>PT. SATRIA WICAKSANA SEJATI</v>
          </cell>
          <cell r="Q2246" t="str">
            <v>PT. SATRIA WICAKSANA SEJATI</v>
          </cell>
          <cell r="R2246" t="str">
            <v>5 GALLON AQUA LOCAL</v>
          </cell>
          <cell r="S2246" t="str">
            <v>2050350312</v>
          </cell>
        </row>
        <row r="2247">
          <cell r="L2247">
            <v>6008145923</v>
          </cell>
          <cell r="M2247" t="str">
            <v>10169749</v>
          </cell>
          <cell r="N2247" t="str">
            <v>R.148611</v>
          </cell>
          <cell r="O2247" t="str">
            <v>YPS/N8653UW/KHOIRUL</v>
          </cell>
          <cell r="P2247" t="str">
            <v>PT. SATRIA WICAKSANA SEJATI</v>
          </cell>
          <cell r="Q2247" t="str">
            <v>PT. SATRIA WICAKSANA SEJATI</v>
          </cell>
          <cell r="R2247" t="str">
            <v>PALLET RENT DOUBLE FACE</v>
          </cell>
          <cell r="S2247" t="str">
            <v>2050350313</v>
          </cell>
        </row>
        <row r="2248">
          <cell r="L2248">
            <v>6008143417</v>
          </cell>
          <cell r="M2248" t="str">
            <v>10169933</v>
          </cell>
          <cell r="N2248" t="str">
            <v>R.111321/HP3/14</v>
          </cell>
          <cell r="O2248" t="str">
            <v>YPS/L9355UZ/WACHID</v>
          </cell>
          <cell r="P2248" t="str">
            <v>PT. SATRIA WICAKSANA SEJATI</v>
          </cell>
          <cell r="Q2248" t="str">
            <v>PT. SATRIA WICAKSANA SEJATI</v>
          </cell>
          <cell r="R2248" t="str">
            <v>EMPTY BOTTLE AQUA 5 GALLON</v>
          </cell>
          <cell r="S2248" t="str">
            <v>2050350312</v>
          </cell>
        </row>
        <row r="2249">
          <cell r="L2249">
            <v>6008143417</v>
          </cell>
          <cell r="M2249" t="str">
            <v>10169933</v>
          </cell>
          <cell r="N2249" t="str">
            <v>R.111321/HP3/14</v>
          </cell>
          <cell r="O2249" t="str">
            <v>YPS/L9355UZ/WACHID</v>
          </cell>
          <cell r="P2249" t="str">
            <v>PT. SATRIA WICAKSANA SEJATI</v>
          </cell>
          <cell r="Q2249" t="str">
            <v>PT. SATRIA WICAKSANA SEJATI</v>
          </cell>
          <cell r="R2249" t="str">
            <v>EMPTY BOTTLE AQUA 5 GALLON</v>
          </cell>
          <cell r="S2249" t="str">
            <v>2050350312</v>
          </cell>
        </row>
        <row r="2250">
          <cell r="L2250">
            <v>6008143417</v>
          </cell>
          <cell r="M2250" t="str">
            <v>10169743</v>
          </cell>
          <cell r="N2250" t="str">
            <v>R.111321/HP3/14</v>
          </cell>
          <cell r="O2250" t="str">
            <v>YPS/L9355UZ/WACHID</v>
          </cell>
          <cell r="P2250" t="str">
            <v>PT. SATRIA WICAKSANA SEJATI</v>
          </cell>
          <cell r="Q2250" t="str">
            <v>PT. SATRIA WICAKSANA SEJATI</v>
          </cell>
          <cell r="R2250" t="str">
            <v>JUG RACK</v>
          </cell>
          <cell r="S2250" t="str">
            <v>2050350312</v>
          </cell>
        </row>
        <row r="2251">
          <cell r="L2251">
            <v>6008143417</v>
          </cell>
          <cell r="M2251" t="str">
            <v>74559</v>
          </cell>
          <cell r="N2251" t="str">
            <v>R.111321/HP3/14</v>
          </cell>
          <cell r="O2251" t="str">
            <v>YPS/L9355UZ/WACHID</v>
          </cell>
          <cell r="P2251" t="str">
            <v>PT. SATRIA WICAKSANA SEJATI</v>
          </cell>
          <cell r="Q2251" t="str">
            <v>PT. SATRIA WICAKSANA SEJATI</v>
          </cell>
          <cell r="R2251" t="str">
            <v>5 GALLON AQUA LOCAL</v>
          </cell>
          <cell r="S2251" t="str">
            <v>2050350312</v>
          </cell>
        </row>
        <row r="2252">
          <cell r="L2252">
            <v>6008139629</v>
          </cell>
          <cell r="M2252" t="str">
            <v>10169933</v>
          </cell>
          <cell r="N2252" t="str">
            <v>S21102903691/H110651D/EF/1/06</v>
          </cell>
          <cell r="O2252" t="str">
            <v>YPS/N8878UW/SIARI</v>
          </cell>
          <cell r="P2252" t="str">
            <v>PT. SATRIA WICAKSANA SEJATI</v>
          </cell>
          <cell r="Q2252" t="str">
            <v>PT. SATRIA WICAKSANA SEJATI</v>
          </cell>
          <cell r="R2252" t="str">
            <v>EMPTY BOTTLE AQUA 5 GALLON</v>
          </cell>
          <cell r="S2252" t="str">
            <v>2050350312</v>
          </cell>
        </row>
        <row r="2253">
          <cell r="L2253">
            <v>6008139629</v>
          </cell>
          <cell r="M2253" t="str">
            <v>10169933</v>
          </cell>
          <cell r="N2253" t="str">
            <v>S21102903691/H110651D/EF/1/06</v>
          </cell>
          <cell r="O2253" t="str">
            <v>YPS/N8878UW/SIARI</v>
          </cell>
          <cell r="P2253" t="str">
            <v>PT. SATRIA WICAKSANA SEJATI</v>
          </cell>
          <cell r="Q2253" t="str">
            <v>PT. SATRIA WICAKSANA SEJATI</v>
          </cell>
          <cell r="R2253" t="str">
            <v>EMPTY BOTTLE AQUA 5 GALLON</v>
          </cell>
          <cell r="S2253" t="str">
            <v>2050350312</v>
          </cell>
        </row>
        <row r="2254">
          <cell r="L2254">
            <v>6008139629</v>
          </cell>
          <cell r="M2254" t="str">
            <v>10169743</v>
          </cell>
          <cell r="N2254" t="str">
            <v>S21102903691/H110651D/EF/1/06</v>
          </cell>
          <cell r="O2254" t="str">
            <v>YPS/N8878UW/SIARI</v>
          </cell>
          <cell r="P2254" t="str">
            <v>PT. SATRIA WICAKSANA SEJATI</v>
          </cell>
          <cell r="Q2254" t="str">
            <v>PT. SATRIA WICAKSANA SEJATI</v>
          </cell>
          <cell r="R2254" t="str">
            <v>JUG RACK</v>
          </cell>
          <cell r="S2254" t="str">
            <v>2050350312</v>
          </cell>
        </row>
        <row r="2255">
          <cell r="L2255">
            <v>6008139629</v>
          </cell>
          <cell r="M2255" t="str">
            <v>74559</v>
          </cell>
          <cell r="N2255" t="str">
            <v>S21102903691/H110651D/EF/1/06</v>
          </cell>
          <cell r="O2255" t="str">
            <v>YPS/N8878UW/SIARI</v>
          </cell>
          <cell r="P2255" t="str">
            <v>PT. SATRIA WICAKSANA SEJATI</v>
          </cell>
          <cell r="Q2255" t="str">
            <v>PT. SATRIA WICAKSANA SEJATI</v>
          </cell>
          <cell r="R2255" t="str">
            <v>5 GALLON AQUA LOCAL</v>
          </cell>
          <cell r="S2255" t="str">
            <v>2050350312</v>
          </cell>
        </row>
        <row r="2256">
          <cell r="L2256">
            <v>6008152056</v>
          </cell>
          <cell r="M2256" t="str">
            <v>10169933</v>
          </cell>
          <cell r="N2256" t="str">
            <v>S21102903679/H1106164D/NF/2/06</v>
          </cell>
          <cell r="O2256" t="str">
            <v>YPS/N8864UW/TOSIM</v>
          </cell>
          <cell r="P2256" t="str">
            <v>PT. SATRIA WICAKSANA SEJATI</v>
          </cell>
          <cell r="Q2256" t="str">
            <v>PT. SATRIA WICAKSANA SEJATI</v>
          </cell>
          <cell r="R2256" t="str">
            <v>EMPTY BOTTLE AQUA 5 GALLON</v>
          </cell>
          <cell r="S2256" t="str">
            <v>2050350312</v>
          </cell>
        </row>
        <row r="2257">
          <cell r="L2257">
            <v>6008152056</v>
          </cell>
          <cell r="M2257" t="str">
            <v>10169743</v>
          </cell>
          <cell r="N2257" t="str">
            <v>S21102903679/H1106164D/NF/2/06</v>
          </cell>
          <cell r="O2257" t="str">
            <v>YPS/N8864UW/TOSIM</v>
          </cell>
          <cell r="P2257" t="str">
            <v>PT. SATRIA WICAKSANA SEJATI</v>
          </cell>
          <cell r="Q2257" t="str">
            <v>PT. SATRIA WICAKSANA SEJATI</v>
          </cell>
          <cell r="R2257" t="str">
            <v>JUG RACK</v>
          </cell>
          <cell r="S2257" t="str">
            <v>2050350312</v>
          </cell>
        </row>
        <row r="2258">
          <cell r="L2258">
            <v>6008151330</v>
          </cell>
          <cell r="M2258" t="str">
            <v>10169933</v>
          </cell>
          <cell r="N2258" t="str">
            <v>R.115808/HP3/12</v>
          </cell>
          <cell r="O2258" t="str">
            <v>YPS/N8732UW/SYAIFUL</v>
          </cell>
          <cell r="P2258" t="str">
            <v>PT. SATRIA WICAKSANA SEJATI</v>
          </cell>
          <cell r="Q2258" t="str">
            <v>PT. SATRIA WICAKSANA SEJATI</v>
          </cell>
          <cell r="R2258" t="str">
            <v>EMPTY BOTTLE AQUA 5 GALLON</v>
          </cell>
          <cell r="S2258" t="str">
            <v>2050350312</v>
          </cell>
        </row>
        <row r="2259">
          <cell r="L2259">
            <v>6008151330</v>
          </cell>
          <cell r="M2259" t="str">
            <v>10169933</v>
          </cell>
          <cell r="N2259" t="str">
            <v>R.115808/HP3/12</v>
          </cell>
          <cell r="O2259" t="str">
            <v>YPS/N8732UW/SYAIFUL</v>
          </cell>
          <cell r="P2259" t="str">
            <v>PT. SATRIA WICAKSANA SEJATI</v>
          </cell>
          <cell r="Q2259" t="str">
            <v>PT. SATRIA WICAKSANA SEJATI</v>
          </cell>
          <cell r="R2259" t="str">
            <v>EMPTY BOTTLE AQUA 5 GALLON</v>
          </cell>
          <cell r="S2259" t="str">
            <v>2050350312</v>
          </cell>
        </row>
        <row r="2260">
          <cell r="L2260">
            <v>6008151330</v>
          </cell>
          <cell r="M2260" t="str">
            <v>10169743</v>
          </cell>
          <cell r="N2260" t="str">
            <v>R.115808/HP3/12</v>
          </cell>
          <cell r="O2260" t="str">
            <v>YPS/N8732UW/SYAIFUL</v>
          </cell>
          <cell r="P2260" t="str">
            <v>PT. SATRIA WICAKSANA SEJATI</v>
          </cell>
          <cell r="Q2260" t="str">
            <v>PT. SATRIA WICAKSANA SEJATI</v>
          </cell>
          <cell r="R2260" t="str">
            <v>JUG RACK</v>
          </cell>
          <cell r="S2260" t="str">
            <v>2050350312</v>
          </cell>
        </row>
        <row r="2261">
          <cell r="L2261">
            <v>6008151330</v>
          </cell>
          <cell r="M2261" t="str">
            <v>74559</v>
          </cell>
          <cell r="N2261" t="str">
            <v>R.115808/HP3/12</v>
          </cell>
          <cell r="O2261" t="str">
            <v>YPS/N8732UW/SYAIFUL</v>
          </cell>
          <cell r="P2261" t="str">
            <v>PT. SATRIA WICAKSANA SEJATI</v>
          </cell>
          <cell r="Q2261" t="str">
            <v>PT. SATRIA WICAKSANA SEJATI</v>
          </cell>
          <cell r="R2261" t="str">
            <v>5 GALLON AQUA LOCAL</v>
          </cell>
          <cell r="S2261" t="str">
            <v>2050350312</v>
          </cell>
        </row>
        <row r="2262">
          <cell r="L2262">
            <v>6008139598</v>
          </cell>
          <cell r="M2262" t="str">
            <v>10169933</v>
          </cell>
          <cell r="N2262" t="str">
            <v>S21102803789/H110389C/IS/1/03</v>
          </cell>
          <cell r="O2262" t="str">
            <v>YPS/N8655UQ/SUGIONO</v>
          </cell>
          <cell r="P2262" t="str">
            <v>PT. SATRIA WICAKSANA SEJATI</v>
          </cell>
          <cell r="Q2262" t="str">
            <v>PT. SATRIA WICAKSANA SEJATI</v>
          </cell>
          <cell r="R2262" t="str">
            <v>EMPTY BOTTLE AQUA 5 GALLON</v>
          </cell>
          <cell r="S2262" t="str">
            <v>2050350312</v>
          </cell>
        </row>
        <row r="2263">
          <cell r="L2263">
            <v>6008139598</v>
          </cell>
          <cell r="M2263" t="str">
            <v>10169933</v>
          </cell>
          <cell r="N2263" t="str">
            <v>S21102803789/H110389C/IS/1/03</v>
          </cell>
          <cell r="O2263" t="str">
            <v>YPS/N8655UQ/SUGIONO</v>
          </cell>
          <cell r="P2263" t="str">
            <v>PT. SATRIA WICAKSANA SEJATI</v>
          </cell>
          <cell r="Q2263" t="str">
            <v>PT. SATRIA WICAKSANA SEJATI</v>
          </cell>
          <cell r="R2263" t="str">
            <v>EMPTY BOTTLE AQUA 5 GALLON</v>
          </cell>
          <cell r="S2263" t="str">
            <v>2050350312</v>
          </cell>
        </row>
        <row r="2264">
          <cell r="L2264">
            <v>6008139598</v>
          </cell>
          <cell r="M2264" t="str">
            <v>74559</v>
          </cell>
          <cell r="N2264" t="str">
            <v>S21102803789/H110389C/IS/1/03</v>
          </cell>
          <cell r="O2264" t="str">
            <v>YPS/N8655UQ/SUGIONO</v>
          </cell>
          <cell r="P2264" t="str">
            <v>PT. SATRIA WICAKSANA SEJATI</v>
          </cell>
          <cell r="Q2264" t="str">
            <v>PT. SATRIA WICAKSANA SEJATI</v>
          </cell>
          <cell r="R2264" t="str">
            <v>5 GALLON AQUA LOCAL</v>
          </cell>
          <cell r="S2264" t="str">
            <v>2050350312</v>
          </cell>
        </row>
        <row r="2265">
          <cell r="L2265">
            <v>6008146824</v>
          </cell>
          <cell r="M2265" t="str">
            <v>10169933</v>
          </cell>
          <cell r="N2265" t="str">
            <v>S21102803718/H1105165D/AS/2/05</v>
          </cell>
          <cell r="O2265" t="str">
            <v>YPS/L9434UZ/ROZIQ</v>
          </cell>
          <cell r="P2265" t="str">
            <v>PT. SATRIA WICAKSANA SEJATI</v>
          </cell>
          <cell r="Q2265" t="str">
            <v>PT. SATRIA WICAKSANA SEJATI</v>
          </cell>
          <cell r="R2265" t="str">
            <v>EMPTY BOTTLE AQUA 5 GALLON</v>
          </cell>
          <cell r="S2265" t="str">
            <v>2050350312</v>
          </cell>
        </row>
        <row r="2266">
          <cell r="L2266">
            <v>6008146824</v>
          </cell>
          <cell r="M2266" t="str">
            <v>10169933</v>
          </cell>
          <cell r="N2266" t="str">
            <v>S21102803718/H1105165D/AS/2/05</v>
          </cell>
          <cell r="O2266" t="str">
            <v>YPS/L9434UZ/ROZIQ</v>
          </cell>
          <cell r="P2266" t="str">
            <v>PT. SATRIA WICAKSANA SEJATI</v>
          </cell>
          <cell r="Q2266" t="str">
            <v>PT. SATRIA WICAKSANA SEJATI</v>
          </cell>
          <cell r="R2266" t="str">
            <v>EMPTY BOTTLE AQUA 5 GALLON</v>
          </cell>
          <cell r="S2266" t="str">
            <v>2050350312</v>
          </cell>
        </row>
        <row r="2267">
          <cell r="L2267">
            <v>6008146824</v>
          </cell>
          <cell r="M2267" t="str">
            <v>10169743</v>
          </cell>
          <cell r="N2267" t="str">
            <v>S21102803718/H1105165D/AS/2/05</v>
          </cell>
          <cell r="O2267" t="str">
            <v>YPS/L9434UZ/ROZIQ</v>
          </cell>
          <cell r="P2267" t="str">
            <v>PT. SATRIA WICAKSANA SEJATI</v>
          </cell>
          <cell r="Q2267" t="str">
            <v>PT. SATRIA WICAKSANA SEJATI</v>
          </cell>
          <cell r="R2267" t="str">
            <v>JUG RACK</v>
          </cell>
          <cell r="S2267" t="str">
            <v>2050350312</v>
          </cell>
        </row>
        <row r="2268">
          <cell r="L2268">
            <v>6008146824</v>
          </cell>
          <cell r="M2268" t="str">
            <v>74559</v>
          </cell>
          <cell r="N2268" t="str">
            <v>S21102803718/H1105165D/AS/2/05</v>
          </cell>
          <cell r="O2268" t="str">
            <v>YPS/L9434UZ/ROZIQ</v>
          </cell>
          <cell r="P2268" t="str">
            <v>PT. SATRIA WICAKSANA SEJATI</v>
          </cell>
          <cell r="Q2268" t="str">
            <v>PT. SATRIA WICAKSANA SEJATI</v>
          </cell>
          <cell r="R2268" t="str">
            <v>5 GALLON AQUA LOCAL</v>
          </cell>
          <cell r="S2268" t="str">
            <v>2050350312</v>
          </cell>
        </row>
        <row r="2269">
          <cell r="L2269">
            <v>6008105531</v>
          </cell>
          <cell r="M2269" t="str">
            <v>10169933</v>
          </cell>
          <cell r="N2269" t="str">
            <v>S21102903678/H1106191A/PY/3/06</v>
          </cell>
          <cell r="O2269" t="str">
            <v>YPS/N8508UV/SUKANDAR</v>
          </cell>
          <cell r="P2269" t="str">
            <v>PT. SATRIA WICAKSANA SEJATI</v>
          </cell>
          <cell r="Q2269" t="str">
            <v>PT. SATRIA WICAKSANA SEJATI</v>
          </cell>
          <cell r="R2269" t="str">
            <v>EMPTY BOTTLE AQUA 5 GALLON</v>
          </cell>
          <cell r="S2269" t="str">
            <v>2050350312</v>
          </cell>
        </row>
        <row r="2270">
          <cell r="L2270">
            <v>6008105531</v>
          </cell>
          <cell r="M2270" t="str">
            <v>10169933</v>
          </cell>
          <cell r="N2270" t="str">
            <v>S21102903678/H1106191A/PY/3/06</v>
          </cell>
          <cell r="O2270" t="str">
            <v>YPS/N8508UV/SUKANDAR</v>
          </cell>
          <cell r="P2270" t="str">
            <v>PT. SATRIA WICAKSANA SEJATI</v>
          </cell>
          <cell r="Q2270" t="str">
            <v>PT. SATRIA WICAKSANA SEJATI</v>
          </cell>
          <cell r="R2270" t="str">
            <v>EMPTY BOTTLE AQUA 5 GALLON</v>
          </cell>
          <cell r="S2270" t="str">
            <v>2050350312</v>
          </cell>
        </row>
        <row r="2271">
          <cell r="L2271">
            <v>6008105531</v>
          </cell>
          <cell r="M2271" t="str">
            <v>74559</v>
          </cell>
          <cell r="N2271" t="str">
            <v>S21102903678/H1106191A/PY/3/06</v>
          </cell>
          <cell r="O2271" t="str">
            <v>YPS/N8508UV/SUKANDAR</v>
          </cell>
          <cell r="P2271" t="str">
            <v>PT. SATRIA WICAKSANA SEJATI</v>
          </cell>
          <cell r="Q2271" t="str">
            <v>PT. SATRIA WICAKSANA SEJATI</v>
          </cell>
          <cell r="R2271" t="str">
            <v>5 GALLON AQUA LOCAL</v>
          </cell>
          <cell r="S2271" t="str">
            <v>2050350312</v>
          </cell>
        </row>
        <row r="2272">
          <cell r="L2272">
            <v>6008151815</v>
          </cell>
          <cell r="M2272" t="str">
            <v>10169933</v>
          </cell>
          <cell r="N2272" t="str">
            <v>S21102803706/H1106123A/EF/2/06</v>
          </cell>
          <cell r="O2272" t="str">
            <v>YPS/N9902UR/BUDI</v>
          </cell>
          <cell r="P2272" t="str">
            <v>PT. SATRIA WICAKSANA SEJATI</v>
          </cell>
          <cell r="Q2272" t="str">
            <v>PT. SATRIA WICAKSANA SEJATI</v>
          </cell>
          <cell r="R2272" t="str">
            <v>EMPTY BOTTLE AQUA 5 GALLON</v>
          </cell>
          <cell r="S2272" t="str">
            <v>2050350312</v>
          </cell>
        </row>
        <row r="2273">
          <cell r="L2273">
            <v>6008151815</v>
          </cell>
          <cell r="M2273" t="str">
            <v>10169933</v>
          </cell>
          <cell r="N2273" t="str">
            <v>S21102803706/H1106123A/EF/2/06</v>
          </cell>
          <cell r="O2273" t="str">
            <v>YPS/N9902UR/BUDI</v>
          </cell>
          <cell r="P2273" t="str">
            <v>PT. SATRIA WICAKSANA SEJATI</v>
          </cell>
          <cell r="Q2273" t="str">
            <v>PT. SATRIA WICAKSANA SEJATI</v>
          </cell>
          <cell r="R2273" t="str">
            <v>EMPTY BOTTLE AQUA 5 GALLON</v>
          </cell>
          <cell r="S2273" t="str">
            <v>2050350312</v>
          </cell>
        </row>
        <row r="2274">
          <cell r="L2274">
            <v>6008151815</v>
          </cell>
          <cell r="M2274" t="str">
            <v>74559</v>
          </cell>
          <cell r="N2274" t="str">
            <v>S21102803706/H1106123A/EF/2/06</v>
          </cell>
          <cell r="O2274" t="str">
            <v>YPS/N9902UR/BUDI</v>
          </cell>
          <cell r="P2274" t="str">
            <v>PT. SATRIA WICAKSANA SEJATI</v>
          </cell>
          <cell r="Q2274" t="str">
            <v>PT. SATRIA WICAKSANA SEJATI</v>
          </cell>
          <cell r="R2274" t="str">
            <v>5 GALLON AQUA LOCAL</v>
          </cell>
          <cell r="S2274" t="str">
            <v>2050350312</v>
          </cell>
        </row>
        <row r="2275">
          <cell r="L2275">
            <v>6008143776</v>
          </cell>
          <cell r="M2275" t="str">
            <v>10169933</v>
          </cell>
          <cell r="N2275" t="str">
            <v>R.111322/HP3/35</v>
          </cell>
          <cell r="O2275" t="str">
            <v>YPS/N8598UV/ARIEF T</v>
          </cell>
          <cell r="P2275" t="str">
            <v>PT. SATRIA WICAKSANA SEJATI</v>
          </cell>
          <cell r="Q2275" t="str">
            <v>PT. SATRIA WICAKSANA SEJATI</v>
          </cell>
          <cell r="R2275" t="str">
            <v>EMPTY BOTTLE AQUA 5 GALLON</v>
          </cell>
          <cell r="S2275" t="str">
            <v>2050350312</v>
          </cell>
        </row>
        <row r="2276">
          <cell r="L2276">
            <v>6008143776</v>
          </cell>
          <cell r="M2276" t="str">
            <v>10169933</v>
          </cell>
          <cell r="N2276" t="str">
            <v>R.111322/HP3/35</v>
          </cell>
          <cell r="O2276" t="str">
            <v>YPS/N8598UV/ARIEF T</v>
          </cell>
          <cell r="P2276" t="str">
            <v>PT. SATRIA WICAKSANA SEJATI</v>
          </cell>
          <cell r="Q2276" t="str">
            <v>PT. SATRIA WICAKSANA SEJATI</v>
          </cell>
          <cell r="R2276" t="str">
            <v>EMPTY BOTTLE AQUA 5 GALLON</v>
          </cell>
          <cell r="S2276" t="str">
            <v>2050350312</v>
          </cell>
        </row>
        <row r="2277">
          <cell r="L2277">
            <v>6008143776</v>
          </cell>
          <cell r="M2277" t="str">
            <v>10169743</v>
          </cell>
          <cell r="N2277" t="str">
            <v>R.111322/HP3/35</v>
          </cell>
          <cell r="O2277" t="str">
            <v>YPS/N8598UV/ARIEF T</v>
          </cell>
          <cell r="P2277" t="str">
            <v>PT. SATRIA WICAKSANA SEJATI</v>
          </cell>
          <cell r="Q2277" t="str">
            <v>PT. SATRIA WICAKSANA SEJATI</v>
          </cell>
          <cell r="R2277" t="str">
            <v>JUG RACK</v>
          </cell>
          <cell r="S2277" t="str">
            <v>2050350312</v>
          </cell>
        </row>
        <row r="2278">
          <cell r="L2278">
            <v>6008143776</v>
          </cell>
          <cell r="M2278" t="str">
            <v>74559</v>
          </cell>
          <cell r="N2278" t="str">
            <v>R.111322/HP3/35</v>
          </cell>
          <cell r="O2278" t="str">
            <v>YPS/N8598UV/ARIEF T</v>
          </cell>
          <cell r="P2278" t="str">
            <v>PT. SATRIA WICAKSANA SEJATI</v>
          </cell>
          <cell r="Q2278" t="str">
            <v>PT. SATRIA WICAKSANA SEJATI</v>
          </cell>
          <cell r="R2278" t="str">
            <v>5 GALLON AQUA LOCAL</v>
          </cell>
          <cell r="S2278" t="str">
            <v>2050350312</v>
          </cell>
        </row>
        <row r="2279">
          <cell r="L2279">
            <v>6008150886</v>
          </cell>
          <cell r="M2279" t="str">
            <v>10169933</v>
          </cell>
          <cell r="N2279" t="str">
            <v>R.115817/HP3/45</v>
          </cell>
          <cell r="O2279" t="str">
            <v>YPS/N8732UW/SAIFUL</v>
          </cell>
          <cell r="P2279" t="str">
            <v>PT. SATRIA WICAKSANA SEJATI</v>
          </cell>
          <cell r="Q2279" t="str">
            <v>PT. SATRIA WICAKSANA SEJATI</v>
          </cell>
          <cell r="R2279" t="str">
            <v>EMPTY BOTTLE AQUA 5 GALLON</v>
          </cell>
          <cell r="S2279" t="str">
            <v>2050350312</v>
          </cell>
        </row>
        <row r="2280">
          <cell r="L2280">
            <v>6008150886</v>
          </cell>
          <cell r="M2280" t="str">
            <v>10169933</v>
          </cell>
          <cell r="N2280" t="str">
            <v>R.115817/HP3/45</v>
          </cell>
          <cell r="O2280" t="str">
            <v>YPS/N8732UW/SAIFUL</v>
          </cell>
          <cell r="P2280" t="str">
            <v>PT. SATRIA WICAKSANA SEJATI</v>
          </cell>
          <cell r="Q2280" t="str">
            <v>PT. SATRIA WICAKSANA SEJATI</v>
          </cell>
          <cell r="R2280" t="str">
            <v>EMPTY BOTTLE AQUA 5 GALLON</v>
          </cell>
          <cell r="S2280" t="str">
            <v>2050350312</v>
          </cell>
        </row>
        <row r="2281">
          <cell r="L2281">
            <v>6008150886</v>
          </cell>
          <cell r="M2281" t="str">
            <v>10169743</v>
          </cell>
          <cell r="N2281" t="str">
            <v>R.115817/HP3/45</v>
          </cell>
          <cell r="O2281" t="str">
            <v>YPS/N8732UW/SAIFUL</v>
          </cell>
          <cell r="P2281" t="str">
            <v>PT. SATRIA WICAKSANA SEJATI</v>
          </cell>
          <cell r="Q2281" t="str">
            <v>PT. SATRIA WICAKSANA SEJATI</v>
          </cell>
          <cell r="R2281" t="str">
            <v>JUG RACK</v>
          </cell>
          <cell r="S2281" t="str">
            <v>2050350312</v>
          </cell>
        </row>
        <row r="2282">
          <cell r="L2282">
            <v>6008150886</v>
          </cell>
          <cell r="M2282" t="str">
            <v>74559</v>
          </cell>
          <cell r="N2282" t="str">
            <v>R.115817/HP3/45</v>
          </cell>
          <cell r="O2282" t="str">
            <v>YPS/N8732UW/SAIFUL</v>
          </cell>
          <cell r="P2282" t="str">
            <v>PT. SATRIA WICAKSANA SEJATI</v>
          </cell>
          <cell r="Q2282" t="str">
            <v>PT. SATRIA WICAKSANA SEJATI</v>
          </cell>
          <cell r="R2282" t="str">
            <v>5 GALLON AQUA LOCAL</v>
          </cell>
          <cell r="S2282" t="str">
            <v>2050350312</v>
          </cell>
        </row>
        <row r="2283">
          <cell r="L2283">
            <v>6008136034</v>
          </cell>
          <cell r="M2283" t="str">
            <v>10169749</v>
          </cell>
          <cell r="N2283" t="str">
            <v>R148604</v>
          </cell>
          <cell r="O2283" t="str">
            <v>YPS/N9935UW/SUDARSON</v>
          </cell>
          <cell r="P2283" t="str">
            <v>PT. SATRIA WICAKSANA SEJATI</v>
          </cell>
          <cell r="Q2283" t="str">
            <v>PT. SATRIA WICAKSANA SEJATI</v>
          </cell>
          <cell r="R2283" t="str">
            <v>PALLET RENT DOUBLE FACE</v>
          </cell>
          <cell r="S2283" t="str">
            <v>2050350313</v>
          </cell>
        </row>
        <row r="2284">
          <cell r="L2284">
            <v>6008144181</v>
          </cell>
          <cell r="M2284" t="str">
            <v>10169749</v>
          </cell>
          <cell r="N2284" t="str">
            <v>R148577</v>
          </cell>
          <cell r="O2284" t="str">
            <v>YPS/N8198UW/PANCA</v>
          </cell>
          <cell r="P2284" t="str">
            <v>PT. SATRIA WICAKSANA SEJATI</v>
          </cell>
          <cell r="Q2284" t="str">
            <v>PT. SATRIA WICAKSANA SEJATI</v>
          </cell>
          <cell r="R2284" t="str">
            <v>PALLET RENT DOUBLE FACE</v>
          </cell>
          <cell r="S2284" t="str">
            <v>2050350313</v>
          </cell>
        </row>
        <row r="2285">
          <cell r="L2285">
            <v>6008148911</v>
          </cell>
          <cell r="M2285" t="str">
            <v>10169933</v>
          </cell>
          <cell r="N2285" t="str">
            <v>R.111326/HP3/36</v>
          </cell>
          <cell r="O2285" t="str">
            <v>YPS/N8502UV/SUKRONI</v>
          </cell>
          <cell r="P2285" t="str">
            <v>PT. SATRIA WICAKSANA SEJATI</v>
          </cell>
          <cell r="Q2285" t="str">
            <v>PT. SATRIA WICAKSANA SEJATI</v>
          </cell>
          <cell r="R2285" t="str">
            <v>EMPTY BOTTLE AQUA 5 GALLON</v>
          </cell>
          <cell r="S2285" t="str">
            <v>2050350312</v>
          </cell>
        </row>
        <row r="2286">
          <cell r="L2286">
            <v>6008148911</v>
          </cell>
          <cell r="M2286" t="str">
            <v>10169933</v>
          </cell>
          <cell r="N2286" t="str">
            <v>R.111326/HP3/36</v>
          </cell>
          <cell r="O2286" t="str">
            <v>YPS/N8502UV/SUKRONI</v>
          </cell>
          <cell r="P2286" t="str">
            <v>PT. SATRIA WICAKSANA SEJATI</v>
          </cell>
          <cell r="Q2286" t="str">
            <v>PT. SATRIA WICAKSANA SEJATI</v>
          </cell>
          <cell r="R2286" t="str">
            <v>EMPTY BOTTLE AQUA 5 GALLON</v>
          </cell>
          <cell r="S2286" t="str">
            <v>2050350312</v>
          </cell>
        </row>
        <row r="2287">
          <cell r="L2287">
            <v>6008148911</v>
          </cell>
          <cell r="M2287" t="str">
            <v>10169743</v>
          </cell>
          <cell r="N2287" t="str">
            <v>R.111326/HP3/36</v>
          </cell>
          <cell r="O2287" t="str">
            <v>YPS/N8502UV/SUKRONI</v>
          </cell>
          <cell r="P2287" t="str">
            <v>PT. SATRIA WICAKSANA SEJATI</v>
          </cell>
          <cell r="Q2287" t="str">
            <v>PT. SATRIA WICAKSANA SEJATI</v>
          </cell>
          <cell r="R2287" t="str">
            <v>JUG RACK</v>
          </cell>
          <cell r="S2287" t="str">
            <v>2050350312</v>
          </cell>
        </row>
        <row r="2288">
          <cell r="L2288">
            <v>6008148911</v>
          </cell>
          <cell r="M2288" t="str">
            <v>74559</v>
          </cell>
          <cell r="N2288" t="str">
            <v>R.111326/HP3/36</v>
          </cell>
          <cell r="O2288" t="str">
            <v>YPS/N8502UV/SUKRONI</v>
          </cell>
          <cell r="P2288" t="str">
            <v>PT. SATRIA WICAKSANA SEJATI</v>
          </cell>
          <cell r="Q2288" t="str">
            <v>PT. SATRIA WICAKSANA SEJATI</v>
          </cell>
          <cell r="R2288" t="str">
            <v>5 GALLON AQUA LOCAL</v>
          </cell>
          <cell r="S2288" t="str">
            <v>2050350312</v>
          </cell>
        </row>
        <row r="2289">
          <cell r="L2289">
            <v>6008152933</v>
          </cell>
          <cell r="M2289" t="str">
            <v>10169933</v>
          </cell>
          <cell r="N2289" t="str">
            <v>S21102903685/H110694D/ZK/1/06</v>
          </cell>
          <cell r="O2289" t="str">
            <v>YPS/L9345UZ/MSOLIKIN</v>
          </cell>
          <cell r="P2289" t="str">
            <v>PT. SATRIA WICAKSANA SEJATI</v>
          </cell>
          <cell r="Q2289" t="str">
            <v>PT. SATRIA WICAKSANA SEJATI</v>
          </cell>
          <cell r="R2289" t="str">
            <v>EMPTY BOTTLE AQUA 5 GALLON</v>
          </cell>
          <cell r="S2289" t="str">
            <v>2050350312</v>
          </cell>
        </row>
        <row r="2290">
          <cell r="L2290">
            <v>6008152933</v>
          </cell>
          <cell r="M2290" t="str">
            <v>10169933</v>
          </cell>
          <cell r="N2290" t="str">
            <v>S21102903685/H110694D/ZK/1/06</v>
          </cell>
          <cell r="O2290" t="str">
            <v>YPS/L9345UZ/MSOLIKIN</v>
          </cell>
          <cell r="P2290" t="str">
            <v>PT. SATRIA WICAKSANA SEJATI</v>
          </cell>
          <cell r="Q2290" t="str">
            <v>PT. SATRIA WICAKSANA SEJATI</v>
          </cell>
          <cell r="R2290" t="str">
            <v>EMPTY BOTTLE AQUA 5 GALLON</v>
          </cell>
          <cell r="S2290" t="str">
            <v>2050350312</v>
          </cell>
        </row>
        <row r="2291">
          <cell r="L2291">
            <v>6008152933</v>
          </cell>
          <cell r="M2291" t="str">
            <v>10169743</v>
          </cell>
          <cell r="N2291" t="str">
            <v>S21102903685/H110694D/ZK/1/06</v>
          </cell>
          <cell r="O2291" t="str">
            <v>YPS/L9345UZ/MSOLIKIN</v>
          </cell>
          <cell r="P2291" t="str">
            <v>PT. SATRIA WICAKSANA SEJATI</v>
          </cell>
          <cell r="Q2291" t="str">
            <v>PT. SATRIA WICAKSANA SEJATI</v>
          </cell>
          <cell r="R2291" t="str">
            <v>JUG RACK</v>
          </cell>
          <cell r="S2291" t="str">
            <v>2050350312</v>
          </cell>
        </row>
        <row r="2292">
          <cell r="L2292">
            <v>6008152933</v>
          </cell>
          <cell r="M2292" t="str">
            <v>74559</v>
          </cell>
          <cell r="N2292" t="str">
            <v>S21102903685/H110694D/ZK/1/06</v>
          </cell>
          <cell r="O2292" t="str">
            <v>YPS/L9345UZ/MSOLIKIN</v>
          </cell>
          <cell r="P2292" t="str">
            <v>PT. SATRIA WICAKSANA SEJATI</v>
          </cell>
          <cell r="Q2292" t="str">
            <v>PT. SATRIA WICAKSANA SEJATI</v>
          </cell>
          <cell r="R2292" t="str">
            <v>5 GALLON AQUA LOCAL</v>
          </cell>
          <cell r="S2292" t="str">
            <v>2050350312</v>
          </cell>
        </row>
        <row r="2293">
          <cell r="L2293">
            <v>6008151521</v>
          </cell>
          <cell r="M2293" t="str">
            <v>10169933</v>
          </cell>
          <cell r="N2293" t="str">
            <v>S21102903700/H1105146D/HD/2/05</v>
          </cell>
          <cell r="O2293" t="str">
            <v>YPS/L9431UZ/NURHADI</v>
          </cell>
          <cell r="P2293" t="str">
            <v>PT. SATRIA WICAKSANA SEJATI</v>
          </cell>
          <cell r="Q2293" t="str">
            <v>PT. SATRIA WICAKSANA SEJATI</v>
          </cell>
          <cell r="R2293" t="str">
            <v>EMPTY BOTTLE AQUA 5 GALLON</v>
          </cell>
          <cell r="S2293" t="str">
            <v>2050350312</v>
          </cell>
        </row>
        <row r="2294">
          <cell r="L2294">
            <v>6008151521</v>
          </cell>
          <cell r="M2294" t="str">
            <v>10169933</v>
          </cell>
          <cell r="N2294" t="str">
            <v>S21102903700/H1105146D/HD/2/05</v>
          </cell>
          <cell r="O2294" t="str">
            <v>YPS/L9431UZ/NURHADI</v>
          </cell>
          <cell r="P2294" t="str">
            <v>PT. SATRIA WICAKSANA SEJATI</v>
          </cell>
          <cell r="Q2294" t="str">
            <v>PT. SATRIA WICAKSANA SEJATI</v>
          </cell>
          <cell r="R2294" t="str">
            <v>EMPTY BOTTLE AQUA 5 GALLON</v>
          </cell>
          <cell r="S2294" t="str">
            <v>2050350312</v>
          </cell>
        </row>
        <row r="2295">
          <cell r="L2295">
            <v>6008151521</v>
          </cell>
          <cell r="M2295" t="str">
            <v>10169743</v>
          </cell>
          <cell r="N2295" t="str">
            <v>S21102903700/H1105146D/HD/2/05</v>
          </cell>
          <cell r="O2295" t="str">
            <v>YPS/L9431UZ/NURHADI</v>
          </cell>
          <cell r="P2295" t="str">
            <v>PT. SATRIA WICAKSANA SEJATI</v>
          </cell>
          <cell r="Q2295" t="str">
            <v>PT. SATRIA WICAKSANA SEJATI</v>
          </cell>
          <cell r="R2295" t="str">
            <v>JUG RACK</v>
          </cell>
          <cell r="S2295" t="str">
            <v>2050350312</v>
          </cell>
        </row>
        <row r="2296">
          <cell r="L2296">
            <v>6008151521</v>
          </cell>
          <cell r="M2296" t="str">
            <v>74559</v>
          </cell>
          <cell r="N2296" t="str">
            <v>S21102903700/H1105146D/HD/2/05</v>
          </cell>
          <cell r="O2296" t="str">
            <v>YPS/L9431UZ/NURHADI</v>
          </cell>
          <cell r="P2296" t="str">
            <v>PT. SATRIA WICAKSANA SEJATI</v>
          </cell>
          <cell r="Q2296" t="str">
            <v>PT. SATRIA WICAKSANA SEJATI</v>
          </cell>
          <cell r="R2296" t="str">
            <v>5 GALLON AQUA LOCAL</v>
          </cell>
          <cell r="S2296" t="str">
            <v>2050350312</v>
          </cell>
        </row>
        <row r="2297">
          <cell r="L2297">
            <v>6008151123</v>
          </cell>
          <cell r="M2297" t="str">
            <v>10169749</v>
          </cell>
          <cell r="N2297" t="str">
            <v>R.148560</v>
          </cell>
          <cell r="O2297" t="str">
            <v>YPS/N8565UV/BAMBANG</v>
          </cell>
          <cell r="P2297" t="str">
            <v>PT. SATRIA WICAKSANA SEJATI</v>
          </cell>
          <cell r="Q2297" t="str">
            <v>PT. SATRIA WICAKSANA SEJATI</v>
          </cell>
          <cell r="R2297" t="str">
            <v>PALLET RENT DOUBLE FACE</v>
          </cell>
          <cell r="S2297" t="str">
            <v>2050350313</v>
          </cell>
        </row>
        <row r="2298">
          <cell r="L2298">
            <v>6008148074</v>
          </cell>
          <cell r="M2298" t="str">
            <v>10169933</v>
          </cell>
          <cell r="N2298" t="str">
            <v>S21102803734/H1105114B/EF/2/05</v>
          </cell>
          <cell r="O2298" t="str">
            <v>YPS/L9167UG/YUSUF</v>
          </cell>
          <cell r="P2298" t="str">
            <v>PT. SATRIA WICAKSANA SEJATI</v>
          </cell>
          <cell r="Q2298" t="str">
            <v>PT. SATRIA WICAKSANA SEJATI</v>
          </cell>
          <cell r="R2298" t="str">
            <v>EMPTY BOTTLE AQUA 5 GALLON</v>
          </cell>
          <cell r="S2298" t="str">
            <v>2050350312</v>
          </cell>
        </row>
        <row r="2299">
          <cell r="L2299">
            <v>6008148074</v>
          </cell>
          <cell r="M2299" t="str">
            <v>10169933</v>
          </cell>
          <cell r="N2299" t="str">
            <v>S21102803734/H1105114B/EF/2/05</v>
          </cell>
          <cell r="O2299" t="str">
            <v>YPS/L9167UG/YUSUF</v>
          </cell>
          <cell r="P2299" t="str">
            <v>PT. SATRIA WICAKSANA SEJATI</v>
          </cell>
          <cell r="Q2299" t="str">
            <v>PT. SATRIA WICAKSANA SEJATI</v>
          </cell>
          <cell r="R2299" t="str">
            <v>EMPTY BOTTLE AQUA 5 GALLON</v>
          </cell>
          <cell r="S2299" t="str">
            <v>2050350312</v>
          </cell>
        </row>
        <row r="2300">
          <cell r="L2300">
            <v>6008148074</v>
          </cell>
          <cell r="M2300" t="str">
            <v>74559</v>
          </cell>
          <cell r="N2300" t="str">
            <v>S21102803734/H1105114B/EF/2/05</v>
          </cell>
          <cell r="O2300" t="str">
            <v>YPS/L9167UG/YUSUF</v>
          </cell>
          <cell r="P2300" t="str">
            <v>PT. SATRIA WICAKSANA SEJATI</v>
          </cell>
          <cell r="Q2300" t="str">
            <v>PT. SATRIA WICAKSANA SEJATI</v>
          </cell>
          <cell r="R2300" t="str">
            <v>5 GALLON AQUA LOCAL</v>
          </cell>
          <cell r="S2300" t="str">
            <v>2050350312</v>
          </cell>
        </row>
        <row r="2301">
          <cell r="L2301">
            <v>6008147313</v>
          </cell>
          <cell r="M2301" t="str">
            <v>10169933</v>
          </cell>
          <cell r="N2301" t="str">
            <v>S21102803719/H1105133A/AS/2/05</v>
          </cell>
          <cell r="O2301" t="str">
            <v>YPS/L8373UI/MADE</v>
          </cell>
          <cell r="P2301" t="str">
            <v>PT. SATRIA WICAKSANA SEJATI</v>
          </cell>
          <cell r="Q2301" t="str">
            <v>PT. SATRIA WICAKSANA SEJATI</v>
          </cell>
          <cell r="R2301" t="str">
            <v>EMPTY BOTTLE AQUA 5 GALLON</v>
          </cell>
          <cell r="S2301" t="str">
            <v>2050350312</v>
          </cell>
        </row>
        <row r="2302">
          <cell r="L2302">
            <v>6008147313</v>
          </cell>
          <cell r="M2302" t="str">
            <v>10169933</v>
          </cell>
          <cell r="N2302" t="str">
            <v>S21102803719/H1105133A/AS/2/05</v>
          </cell>
          <cell r="O2302" t="str">
            <v>YPS/L8373UI/MADE</v>
          </cell>
          <cell r="P2302" t="str">
            <v>PT. SATRIA WICAKSANA SEJATI</v>
          </cell>
          <cell r="Q2302" t="str">
            <v>PT. SATRIA WICAKSANA SEJATI</v>
          </cell>
          <cell r="R2302" t="str">
            <v>EMPTY BOTTLE AQUA 5 GALLON</v>
          </cell>
          <cell r="S2302" t="str">
            <v>2050350312</v>
          </cell>
        </row>
        <row r="2303">
          <cell r="L2303">
            <v>6008147313</v>
          </cell>
          <cell r="M2303" t="str">
            <v>74559</v>
          </cell>
          <cell r="N2303" t="str">
            <v>S21102803719/H1105133A/AS/2/05</v>
          </cell>
          <cell r="O2303" t="str">
            <v>YPS/L8373UI/MADE</v>
          </cell>
          <cell r="P2303" t="str">
            <v>PT. SATRIA WICAKSANA SEJATI</v>
          </cell>
          <cell r="Q2303" t="str">
            <v>PT. SATRIA WICAKSANA SEJATI</v>
          </cell>
          <cell r="R2303" t="str">
            <v>5 GALLON AQUA LOCAL</v>
          </cell>
          <cell r="S2303" t="str">
            <v>2050350312</v>
          </cell>
        </row>
        <row r="2304">
          <cell r="L2304">
            <v>6008143944</v>
          </cell>
          <cell r="M2304" t="str">
            <v>10169749</v>
          </cell>
          <cell r="N2304" t="str">
            <v>R159384</v>
          </cell>
          <cell r="O2304" t="str">
            <v>YPS/N8105UV/SETIO</v>
          </cell>
          <cell r="P2304" t="str">
            <v>PT. SATRIA WICAKSANA SEJATI</v>
          </cell>
          <cell r="Q2304" t="str">
            <v>PT. SATRIA WICAKSANA SEJATI</v>
          </cell>
          <cell r="R2304" t="str">
            <v>PALLET RENT DOUBLE FACE</v>
          </cell>
          <cell r="S2304" t="str">
            <v>2050350313</v>
          </cell>
        </row>
        <row r="2305">
          <cell r="L2305">
            <v>6008151446</v>
          </cell>
          <cell r="M2305" t="str">
            <v>10169933</v>
          </cell>
          <cell r="N2305" t="str">
            <v>R.1680021058/HP3/52</v>
          </cell>
          <cell r="O2305" t="str">
            <v>YPS/N8612UW/DENI</v>
          </cell>
          <cell r="P2305" t="str">
            <v>PT. SATRIA WICAKSANA SEJATI</v>
          </cell>
          <cell r="Q2305" t="str">
            <v>PT. SATRIA WICAKSANA SEJATI</v>
          </cell>
          <cell r="R2305" t="str">
            <v>EMPTY BOTTLE AQUA 5 GALLON</v>
          </cell>
          <cell r="S2305" t="str">
            <v>2050350312</v>
          </cell>
        </row>
        <row r="2306">
          <cell r="L2306">
            <v>6008143806</v>
          </cell>
          <cell r="M2306" t="str">
            <v>10169933</v>
          </cell>
          <cell r="N2306" t="str">
            <v>S21102903735/H110435C/HD/3/03</v>
          </cell>
          <cell r="O2306" t="str">
            <v>YPS/L8373UI/MADE</v>
          </cell>
          <cell r="P2306" t="str">
            <v>PT. SATRIA WICAKSANA SEJATI</v>
          </cell>
          <cell r="Q2306" t="str">
            <v>PT. SATRIA WICAKSANA SEJATI</v>
          </cell>
          <cell r="R2306" t="str">
            <v>EMPTY BOTTLE AQUA 5 GALLON</v>
          </cell>
          <cell r="S2306" t="str">
            <v>2050350312</v>
          </cell>
        </row>
        <row r="2307">
          <cell r="L2307">
            <v>6008143806</v>
          </cell>
          <cell r="M2307" t="str">
            <v>10169933</v>
          </cell>
          <cell r="N2307" t="str">
            <v>S21102903735/H110435C/HD/3/03</v>
          </cell>
          <cell r="O2307" t="str">
            <v>YPS/L8373UI/MADE</v>
          </cell>
          <cell r="P2307" t="str">
            <v>PT. SATRIA WICAKSANA SEJATI</v>
          </cell>
          <cell r="Q2307" t="str">
            <v>PT. SATRIA WICAKSANA SEJATI</v>
          </cell>
          <cell r="R2307" t="str">
            <v>EMPTY BOTTLE AQUA 5 GALLON</v>
          </cell>
          <cell r="S2307" t="str">
            <v>2050350312</v>
          </cell>
        </row>
        <row r="2308">
          <cell r="L2308">
            <v>6008143806</v>
          </cell>
          <cell r="M2308" t="str">
            <v>74559</v>
          </cell>
          <cell r="N2308" t="str">
            <v>S21102903735/H110435C/HD/3/03</v>
          </cell>
          <cell r="O2308" t="str">
            <v>YPS/L8373UI/MADE</v>
          </cell>
          <cell r="P2308" t="str">
            <v>PT. SATRIA WICAKSANA SEJATI</v>
          </cell>
          <cell r="Q2308" t="str">
            <v>PT. SATRIA WICAKSANA SEJATI</v>
          </cell>
          <cell r="R2308" t="str">
            <v>5 GALLON AQUA LOCAL</v>
          </cell>
          <cell r="S2308" t="str">
            <v>2050350312</v>
          </cell>
        </row>
        <row r="2309">
          <cell r="L2309">
            <v>6008146017</v>
          </cell>
          <cell r="M2309" t="str">
            <v>10169933</v>
          </cell>
          <cell r="N2309" t="str">
            <v>S21102803745/H1104143D/AS/2/04</v>
          </cell>
          <cell r="O2309" t="str">
            <v>YPS/L8177UT/AGUS S</v>
          </cell>
          <cell r="P2309" t="str">
            <v>PT. SATRIA WICAKSANA SEJATI</v>
          </cell>
          <cell r="Q2309" t="str">
            <v>PT. SATRIA WICAKSANA SEJATI</v>
          </cell>
          <cell r="R2309" t="str">
            <v>EMPTY BOTTLE AQUA 5 GALLON</v>
          </cell>
          <cell r="S2309" t="str">
            <v>2050350312</v>
          </cell>
        </row>
        <row r="2310">
          <cell r="L2310">
            <v>6008146017</v>
          </cell>
          <cell r="M2310" t="str">
            <v>10169933</v>
          </cell>
          <cell r="N2310" t="str">
            <v>S21102803745/H1104143D/AS/2/04</v>
          </cell>
          <cell r="O2310" t="str">
            <v>YPS/L8177UT/AGUS S</v>
          </cell>
          <cell r="P2310" t="str">
            <v>PT. SATRIA WICAKSANA SEJATI</v>
          </cell>
          <cell r="Q2310" t="str">
            <v>PT. SATRIA WICAKSANA SEJATI</v>
          </cell>
          <cell r="R2310" t="str">
            <v>EMPTY BOTTLE AQUA 5 GALLON</v>
          </cell>
          <cell r="S2310" t="str">
            <v>2050350312</v>
          </cell>
        </row>
        <row r="2311">
          <cell r="L2311">
            <v>6008146017</v>
          </cell>
          <cell r="M2311" t="str">
            <v>10169743</v>
          </cell>
          <cell r="N2311" t="str">
            <v>S21102803745/H1104143D/AS/2/04</v>
          </cell>
          <cell r="O2311" t="str">
            <v>YPS/L8177UT/AGUS S</v>
          </cell>
          <cell r="P2311" t="str">
            <v>PT. SATRIA WICAKSANA SEJATI</v>
          </cell>
          <cell r="Q2311" t="str">
            <v>PT. SATRIA WICAKSANA SEJATI</v>
          </cell>
          <cell r="R2311" t="str">
            <v>JUG RACK</v>
          </cell>
          <cell r="S2311" t="str">
            <v>2050350312</v>
          </cell>
        </row>
        <row r="2312">
          <cell r="L2312">
            <v>6008146017</v>
          </cell>
          <cell r="M2312" t="str">
            <v>74559</v>
          </cell>
          <cell r="N2312" t="str">
            <v>S21102803745/H1104143D/AS/2/04</v>
          </cell>
          <cell r="O2312" t="str">
            <v>YPS/L8177UT/AGUS S</v>
          </cell>
          <cell r="P2312" t="str">
            <v>PT. SATRIA WICAKSANA SEJATI</v>
          </cell>
          <cell r="Q2312" t="str">
            <v>PT. SATRIA WICAKSANA SEJATI</v>
          </cell>
          <cell r="R2312" t="str">
            <v>5 GALLON AQUA LOCAL</v>
          </cell>
          <cell r="S2312" t="str">
            <v>2050350312</v>
          </cell>
        </row>
        <row r="2313">
          <cell r="L2313">
            <v>6008147018</v>
          </cell>
          <cell r="M2313" t="str">
            <v>10169933</v>
          </cell>
          <cell r="N2313" t="str">
            <v>R.115813/HP3/2</v>
          </cell>
          <cell r="O2313" t="str">
            <v>YPS/L9356UZ/AGUS.S</v>
          </cell>
          <cell r="P2313" t="str">
            <v>PT. SATRIA WICAKSANA SEJATI</v>
          </cell>
          <cell r="Q2313" t="str">
            <v>PT. SATRIA WICAKSANA SEJATI</v>
          </cell>
          <cell r="R2313" t="str">
            <v>EMPTY BOTTLE AQUA 5 GALLON</v>
          </cell>
          <cell r="S2313" t="str">
            <v>2050350312</v>
          </cell>
        </row>
        <row r="2314">
          <cell r="L2314">
            <v>6008147018</v>
          </cell>
          <cell r="M2314" t="str">
            <v>10169933</v>
          </cell>
          <cell r="N2314" t="str">
            <v>R.115813/HP3/2</v>
          </cell>
          <cell r="O2314" t="str">
            <v>YPS/L9356UZ/AGUS.S</v>
          </cell>
          <cell r="P2314" t="str">
            <v>PT. SATRIA WICAKSANA SEJATI</v>
          </cell>
          <cell r="Q2314" t="str">
            <v>PT. SATRIA WICAKSANA SEJATI</v>
          </cell>
          <cell r="R2314" t="str">
            <v>EMPTY BOTTLE AQUA 5 GALLON</v>
          </cell>
          <cell r="S2314" t="str">
            <v>2050350312</v>
          </cell>
        </row>
        <row r="2315">
          <cell r="L2315">
            <v>6008147018</v>
          </cell>
          <cell r="M2315" t="str">
            <v>10169743</v>
          </cell>
          <cell r="N2315" t="str">
            <v>R.115813/HP3/2</v>
          </cell>
          <cell r="O2315" t="str">
            <v>YPS/L9356UZ/AGUS.S</v>
          </cell>
          <cell r="P2315" t="str">
            <v>PT. SATRIA WICAKSANA SEJATI</v>
          </cell>
          <cell r="Q2315" t="str">
            <v>PT. SATRIA WICAKSANA SEJATI</v>
          </cell>
          <cell r="R2315" t="str">
            <v>JUG RACK</v>
          </cell>
          <cell r="S2315" t="str">
            <v>2050350312</v>
          </cell>
        </row>
        <row r="2316">
          <cell r="L2316">
            <v>6008147018</v>
          </cell>
          <cell r="M2316" t="str">
            <v>74559</v>
          </cell>
          <cell r="N2316" t="str">
            <v>R.115813/HP3/2</v>
          </cell>
          <cell r="O2316" t="str">
            <v>YPS/L9356UZ/AGUS.S</v>
          </cell>
          <cell r="P2316" t="str">
            <v>PT. SATRIA WICAKSANA SEJATI</v>
          </cell>
          <cell r="Q2316" t="str">
            <v>PT. SATRIA WICAKSANA SEJATI</v>
          </cell>
          <cell r="R2316" t="str">
            <v>5 GALLON AQUA LOCAL</v>
          </cell>
          <cell r="S2316" t="str">
            <v>2050350312</v>
          </cell>
        </row>
        <row r="2317">
          <cell r="L2317">
            <v>6008148914</v>
          </cell>
          <cell r="M2317" t="str">
            <v>10169933</v>
          </cell>
          <cell r="N2317" t="str">
            <v>R.115812/HP3/38</v>
          </cell>
          <cell r="O2317" t="str">
            <v>YPS/L9356UZ/AGUS S</v>
          </cell>
          <cell r="P2317" t="str">
            <v>PT. SATRIA WICAKSANA SEJATI</v>
          </cell>
          <cell r="Q2317" t="str">
            <v>PT. SATRIA WICAKSANA SEJATI</v>
          </cell>
          <cell r="R2317" t="str">
            <v>EMPTY BOTTLE AQUA 5 GALLON</v>
          </cell>
          <cell r="S2317" t="str">
            <v>2050350312</v>
          </cell>
        </row>
        <row r="2318">
          <cell r="L2318">
            <v>6008148914</v>
          </cell>
          <cell r="M2318" t="str">
            <v>10169933</v>
          </cell>
          <cell r="N2318" t="str">
            <v>R.115812/HP3/38</v>
          </cell>
          <cell r="O2318" t="str">
            <v>YPS/L9356UZ/AGUS S</v>
          </cell>
          <cell r="P2318" t="str">
            <v>PT. SATRIA WICAKSANA SEJATI</v>
          </cell>
          <cell r="Q2318" t="str">
            <v>PT. SATRIA WICAKSANA SEJATI</v>
          </cell>
          <cell r="R2318" t="str">
            <v>EMPTY BOTTLE AQUA 5 GALLON</v>
          </cell>
          <cell r="S2318" t="str">
            <v>2050350312</v>
          </cell>
        </row>
        <row r="2319">
          <cell r="L2319">
            <v>6008148914</v>
          </cell>
          <cell r="M2319" t="str">
            <v>10169743</v>
          </cell>
          <cell r="N2319" t="str">
            <v>R.115812/HP3/38</v>
          </cell>
          <cell r="O2319" t="str">
            <v>YPS/L9356UZ/AGUS S</v>
          </cell>
          <cell r="P2319" t="str">
            <v>PT. SATRIA WICAKSANA SEJATI</v>
          </cell>
          <cell r="Q2319" t="str">
            <v>PT. SATRIA WICAKSANA SEJATI</v>
          </cell>
          <cell r="R2319" t="str">
            <v>JUG RACK</v>
          </cell>
          <cell r="S2319" t="str">
            <v>2050350312</v>
          </cell>
        </row>
        <row r="2320">
          <cell r="L2320">
            <v>6008148914</v>
          </cell>
          <cell r="M2320" t="str">
            <v>74559</v>
          </cell>
          <cell r="N2320" t="str">
            <v>R.115812/HP3/38</v>
          </cell>
          <cell r="O2320" t="str">
            <v>YPS/L9356UZ/AGUS S</v>
          </cell>
          <cell r="P2320" t="str">
            <v>PT. SATRIA WICAKSANA SEJATI</v>
          </cell>
          <cell r="Q2320" t="str">
            <v>PT. SATRIA WICAKSANA SEJATI</v>
          </cell>
          <cell r="R2320" t="str">
            <v>5 GALLON AQUA LOCAL</v>
          </cell>
          <cell r="S2320" t="str">
            <v>2050350312</v>
          </cell>
        </row>
        <row r="2321">
          <cell r="L2321">
            <v>6008148951</v>
          </cell>
          <cell r="M2321" t="str">
            <v>10169933</v>
          </cell>
          <cell r="N2321" t="str">
            <v>S21102803730/H1105141A/HD/2/05</v>
          </cell>
          <cell r="O2321" t="str">
            <v>YPS/L9272UF/AZIZ</v>
          </cell>
          <cell r="P2321" t="str">
            <v>PT. SATRIA WICAKSANA SEJATI</v>
          </cell>
          <cell r="Q2321" t="str">
            <v>PT. SATRIA WICAKSANA SEJATI</v>
          </cell>
          <cell r="R2321" t="str">
            <v>EMPTY BOTTLE AQUA 5 GALLON</v>
          </cell>
          <cell r="S2321" t="str">
            <v>2050350312</v>
          </cell>
        </row>
        <row r="2322">
          <cell r="L2322">
            <v>6008148951</v>
          </cell>
          <cell r="M2322" t="str">
            <v>10169933</v>
          </cell>
          <cell r="N2322" t="str">
            <v>S21102803730/H1105141A/HD/2/05</v>
          </cell>
          <cell r="O2322" t="str">
            <v>YPS/L9272UF/AZIZ</v>
          </cell>
          <cell r="P2322" t="str">
            <v>PT. SATRIA WICAKSANA SEJATI</v>
          </cell>
          <cell r="Q2322" t="str">
            <v>PT. SATRIA WICAKSANA SEJATI</v>
          </cell>
          <cell r="R2322" t="str">
            <v>EMPTY BOTTLE AQUA 5 GALLON</v>
          </cell>
          <cell r="S2322" t="str">
            <v>2050350312</v>
          </cell>
        </row>
        <row r="2323">
          <cell r="L2323">
            <v>6008148951</v>
          </cell>
          <cell r="M2323" t="str">
            <v>74559</v>
          </cell>
          <cell r="N2323" t="str">
            <v>S21102803730/H1105141A/HD/2/05</v>
          </cell>
          <cell r="O2323" t="str">
            <v>YPS/L9272UF/AZIZ</v>
          </cell>
          <cell r="P2323" t="str">
            <v>PT. SATRIA WICAKSANA SEJATI</v>
          </cell>
          <cell r="Q2323" t="str">
            <v>PT. SATRIA WICAKSANA SEJATI</v>
          </cell>
          <cell r="R2323" t="str">
            <v>5 GALLON AQUA LOCAL</v>
          </cell>
          <cell r="S2323" t="str">
            <v>2050350312</v>
          </cell>
        </row>
        <row r="2324">
          <cell r="L2324">
            <v>6008150178</v>
          </cell>
          <cell r="M2324" t="str">
            <v>10169933</v>
          </cell>
          <cell r="N2324" t="str">
            <v>S21102903683/H110699D/ZK/1/06</v>
          </cell>
          <cell r="O2324" t="str">
            <v>YPS/L9429UZ/SOLIKIN</v>
          </cell>
          <cell r="P2324" t="str">
            <v>PT. SATRIA WICAKSANA SEJATI</v>
          </cell>
          <cell r="Q2324" t="str">
            <v>PT. SATRIA WICAKSANA SEJATI</v>
          </cell>
          <cell r="R2324" t="str">
            <v>EMPTY BOTTLE AQUA 5 GALLON</v>
          </cell>
          <cell r="S2324" t="str">
            <v>2050350312</v>
          </cell>
        </row>
        <row r="2325">
          <cell r="L2325">
            <v>6008150178</v>
          </cell>
          <cell r="M2325" t="str">
            <v>10169933</v>
          </cell>
          <cell r="N2325" t="str">
            <v>S21102903683/H110699D/ZK/1/06</v>
          </cell>
          <cell r="O2325" t="str">
            <v>YPS/L9429UZ/SOLIKIN</v>
          </cell>
          <cell r="P2325" t="str">
            <v>PT. SATRIA WICAKSANA SEJATI</v>
          </cell>
          <cell r="Q2325" t="str">
            <v>PT. SATRIA WICAKSANA SEJATI</v>
          </cell>
          <cell r="R2325" t="str">
            <v>EMPTY BOTTLE AQUA 5 GALLON</v>
          </cell>
          <cell r="S2325" t="str">
            <v>2050350312</v>
          </cell>
        </row>
        <row r="2326">
          <cell r="L2326">
            <v>6008150178</v>
          </cell>
          <cell r="M2326" t="str">
            <v>10169743</v>
          </cell>
          <cell r="N2326" t="str">
            <v>S21102903683/H110699D/ZK/1/06</v>
          </cell>
          <cell r="O2326" t="str">
            <v>YPS/L9429UZ/SOLIKIN</v>
          </cell>
          <cell r="P2326" t="str">
            <v>PT. SATRIA WICAKSANA SEJATI</v>
          </cell>
          <cell r="Q2326" t="str">
            <v>PT. SATRIA WICAKSANA SEJATI</v>
          </cell>
          <cell r="R2326" t="str">
            <v>JUG RACK</v>
          </cell>
          <cell r="S2326" t="str">
            <v>2050350312</v>
          </cell>
        </row>
        <row r="2327">
          <cell r="L2327">
            <v>6008150178</v>
          </cell>
          <cell r="M2327" t="str">
            <v>74559</v>
          </cell>
          <cell r="N2327" t="str">
            <v>S21102903683/H110699D/ZK/1/06</v>
          </cell>
          <cell r="O2327" t="str">
            <v>YPS/L9429UZ/SOLIKIN</v>
          </cell>
          <cell r="P2327" t="str">
            <v>PT. SATRIA WICAKSANA SEJATI</v>
          </cell>
          <cell r="Q2327" t="str">
            <v>PT. SATRIA WICAKSANA SEJATI</v>
          </cell>
          <cell r="R2327" t="str">
            <v>5 GALLON AQUA LOCAL</v>
          </cell>
          <cell r="S2327" t="str">
            <v>2050350312</v>
          </cell>
        </row>
        <row r="2328">
          <cell r="L2328">
            <v>6008147085</v>
          </cell>
          <cell r="M2328" t="str">
            <v>10169749</v>
          </cell>
          <cell r="N2328" t="str">
            <v>R159367</v>
          </cell>
          <cell r="O2328" t="str">
            <v>YPS/N8227UW/HARTONO</v>
          </cell>
          <cell r="P2328" t="str">
            <v>PT. SATRIA WICAKSANA SEJATI</v>
          </cell>
          <cell r="Q2328" t="str">
            <v>PT. SATRIA WICAKSANA SEJATI</v>
          </cell>
          <cell r="R2328" t="str">
            <v>PALLET RENT DOUBLE FACE</v>
          </cell>
          <cell r="S2328" t="str">
            <v>2050350313</v>
          </cell>
        </row>
        <row r="2329">
          <cell r="L2329">
            <v>6008144307</v>
          </cell>
          <cell r="M2329" t="str">
            <v>10169749</v>
          </cell>
          <cell r="N2329" t="str">
            <v>R.S21102903666/159459</v>
          </cell>
          <cell r="O2329" t="str">
            <v>YPS/L9349UZ/CIPTO</v>
          </cell>
          <cell r="P2329" t="str">
            <v>PT. SATRIA WICAKSANA SEJATI</v>
          </cell>
          <cell r="Q2329" t="str">
            <v>PT. SATRIA WICAKSANA SEJATI</v>
          </cell>
          <cell r="R2329" t="str">
            <v>PALLET RENT DOUBLE FACE</v>
          </cell>
          <cell r="S2329" t="str">
            <v>2050350313</v>
          </cell>
        </row>
        <row r="2330">
          <cell r="L2330">
            <v>6008144783</v>
          </cell>
          <cell r="M2330" t="str">
            <v>10169933</v>
          </cell>
          <cell r="N2330" t="str">
            <v>R.115806/HP3/39</v>
          </cell>
          <cell r="O2330" t="str">
            <v>YPS/N8732UW/SAIFUL</v>
          </cell>
          <cell r="P2330" t="str">
            <v>PT. SATRIA WICAKSANA SEJATI</v>
          </cell>
          <cell r="Q2330" t="str">
            <v>PT. SATRIA WICAKSANA SEJATI</v>
          </cell>
          <cell r="R2330" t="str">
            <v>EMPTY BOTTLE AQUA 5 GALLON</v>
          </cell>
          <cell r="S2330" t="str">
            <v>2050350312</v>
          </cell>
        </row>
        <row r="2331">
          <cell r="L2331">
            <v>6008144783</v>
          </cell>
          <cell r="M2331" t="str">
            <v>10169933</v>
          </cell>
          <cell r="N2331" t="str">
            <v>R.115806/HP3/39</v>
          </cell>
          <cell r="O2331" t="str">
            <v>YPS/N8732UW/SAIFUL</v>
          </cell>
          <cell r="P2331" t="str">
            <v>PT. SATRIA WICAKSANA SEJATI</v>
          </cell>
          <cell r="Q2331" t="str">
            <v>PT. SATRIA WICAKSANA SEJATI</v>
          </cell>
          <cell r="R2331" t="str">
            <v>EMPTY BOTTLE AQUA 5 GALLON</v>
          </cell>
          <cell r="S2331" t="str">
            <v>2050350312</v>
          </cell>
        </row>
        <row r="2332">
          <cell r="L2332">
            <v>6008144783</v>
          </cell>
          <cell r="M2332" t="str">
            <v>10169743</v>
          </cell>
          <cell r="N2332" t="str">
            <v>R.115806/HP3/39</v>
          </cell>
          <cell r="O2332" t="str">
            <v>YPS/N8732UW/SAIFUL</v>
          </cell>
          <cell r="P2332" t="str">
            <v>PT. SATRIA WICAKSANA SEJATI</v>
          </cell>
          <cell r="Q2332" t="str">
            <v>PT. SATRIA WICAKSANA SEJATI</v>
          </cell>
          <cell r="R2332" t="str">
            <v>JUG RACK</v>
          </cell>
          <cell r="S2332" t="str">
            <v>2050350312</v>
          </cell>
        </row>
        <row r="2333">
          <cell r="L2333">
            <v>6008144783</v>
          </cell>
          <cell r="M2333" t="str">
            <v>74559</v>
          </cell>
          <cell r="N2333" t="str">
            <v>R.115806/HP3/39</v>
          </cell>
          <cell r="O2333" t="str">
            <v>YPS/N8732UW/SAIFUL</v>
          </cell>
          <cell r="P2333" t="str">
            <v>PT. SATRIA WICAKSANA SEJATI</v>
          </cell>
          <cell r="Q2333" t="str">
            <v>PT. SATRIA WICAKSANA SEJATI</v>
          </cell>
          <cell r="R2333" t="str">
            <v>5 GALLON AQUA LOCAL</v>
          </cell>
          <cell r="S2333" t="str">
            <v>2050350312</v>
          </cell>
        </row>
        <row r="2334">
          <cell r="L2334">
            <v>6008136318</v>
          </cell>
          <cell r="M2334" t="str">
            <v>10169933</v>
          </cell>
          <cell r="N2334" t="str">
            <v>S21102903722/H1104121D/NF/2/04</v>
          </cell>
          <cell r="O2334" t="str">
            <v>YPS/L9431UZ/NUR HADI</v>
          </cell>
          <cell r="P2334" t="str">
            <v>PT. SATRIA WICAKSANA SEJATI</v>
          </cell>
          <cell r="Q2334" t="str">
            <v>PT. SATRIA WICAKSANA SEJATI</v>
          </cell>
          <cell r="R2334" t="str">
            <v>EMPTY BOTTLE AQUA 5 GALLON</v>
          </cell>
          <cell r="S2334" t="str">
            <v>2050350312</v>
          </cell>
        </row>
        <row r="2335">
          <cell r="L2335">
            <v>6008136318</v>
          </cell>
          <cell r="M2335" t="str">
            <v>10169933</v>
          </cell>
          <cell r="N2335" t="str">
            <v>S21102903722/H1104121D/NF/2/04</v>
          </cell>
          <cell r="O2335" t="str">
            <v>YPS/L9431UZ/NUR HADI</v>
          </cell>
          <cell r="P2335" t="str">
            <v>PT. SATRIA WICAKSANA SEJATI</v>
          </cell>
          <cell r="Q2335" t="str">
            <v>PT. SATRIA WICAKSANA SEJATI</v>
          </cell>
          <cell r="R2335" t="str">
            <v>EMPTY BOTTLE AQUA 5 GALLON</v>
          </cell>
          <cell r="S2335" t="str">
            <v>2050350312</v>
          </cell>
        </row>
        <row r="2336">
          <cell r="L2336">
            <v>6008136318</v>
          </cell>
          <cell r="M2336" t="str">
            <v>10169743</v>
          </cell>
          <cell r="N2336" t="str">
            <v>S21102903722/H1104121D/NF/2/04</v>
          </cell>
          <cell r="O2336" t="str">
            <v>YPS/L9431UZ/NUR HADI</v>
          </cell>
          <cell r="P2336" t="str">
            <v>PT. SATRIA WICAKSANA SEJATI</v>
          </cell>
          <cell r="Q2336" t="str">
            <v>PT. SATRIA WICAKSANA SEJATI</v>
          </cell>
          <cell r="R2336" t="str">
            <v>JUG RACK</v>
          </cell>
          <cell r="S2336" t="str">
            <v>2050350312</v>
          </cell>
        </row>
        <row r="2337">
          <cell r="L2337">
            <v>6008136318</v>
          </cell>
          <cell r="M2337" t="str">
            <v>74559</v>
          </cell>
          <cell r="N2337" t="str">
            <v>S21102903722/H1104121D/NF/2/04</v>
          </cell>
          <cell r="O2337" t="str">
            <v>YPS/L9431UZ/NUR HADI</v>
          </cell>
          <cell r="P2337" t="str">
            <v>PT. SATRIA WICAKSANA SEJATI</v>
          </cell>
          <cell r="Q2337" t="str">
            <v>PT. SATRIA WICAKSANA SEJATI</v>
          </cell>
          <cell r="R2337" t="str">
            <v>5 GALLON AQUA LOCAL</v>
          </cell>
          <cell r="S2337" t="str">
            <v>2050350312</v>
          </cell>
        </row>
        <row r="2338">
          <cell r="L2338">
            <v>6008152143</v>
          </cell>
          <cell r="M2338" t="str">
            <v>10169749</v>
          </cell>
          <cell r="N2338" t="str">
            <v>R.159383</v>
          </cell>
          <cell r="O2338" t="str">
            <v>YPS/N8105UV/SETIO</v>
          </cell>
          <cell r="P2338" t="str">
            <v>PT. SATRIA WICAKSANA SEJATI</v>
          </cell>
          <cell r="Q2338" t="str">
            <v>PT. SATRIA WICAKSANA SEJATI</v>
          </cell>
          <cell r="R2338" t="str">
            <v>PALLET RENT DOUBLE FACE</v>
          </cell>
          <cell r="S2338" t="str">
            <v>2050350313</v>
          </cell>
        </row>
        <row r="2339">
          <cell r="L2339">
            <v>6008151744</v>
          </cell>
          <cell r="M2339" t="str">
            <v>10169933</v>
          </cell>
          <cell r="N2339" t="str">
            <v>R.115811/HP3/00014</v>
          </cell>
          <cell r="O2339" t="str">
            <v>YPS/L9356UZ/AGUS S</v>
          </cell>
          <cell r="P2339" t="str">
            <v>PT. SATRIA WICAKSANA SEJATI</v>
          </cell>
          <cell r="Q2339" t="str">
            <v>PT. SATRIA WICAKSANA SEJATI</v>
          </cell>
          <cell r="R2339" t="str">
            <v>EMPTY BOTTLE AQUA 5 GALLON</v>
          </cell>
          <cell r="S2339" t="str">
            <v>2050350312</v>
          </cell>
        </row>
        <row r="2340">
          <cell r="L2340">
            <v>6008151744</v>
          </cell>
          <cell r="M2340" t="str">
            <v>10169933</v>
          </cell>
          <cell r="N2340" t="str">
            <v>R.115811/HP3/00014</v>
          </cell>
          <cell r="O2340" t="str">
            <v>YPS/L9356UZ/AGUS S</v>
          </cell>
          <cell r="P2340" t="str">
            <v>PT. SATRIA WICAKSANA SEJATI</v>
          </cell>
          <cell r="Q2340" t="str">
            <v>PT. SATRIA WICAKSANA SEJATI</v>
          </cell>
          <cell r="R2340" t="str">
            <v>EMPTY BOTTLE AQUA 5 GALLON</v>
          </cell>
          <cell r="S2340" t="str">
            <v>2050350312</v>
          </cell>
        </row>
        <row r="2341">
          <cell r="L2341">
            <v>6008151744</v>
          </cell>
          <cell r="M2341" t="str">
            <v>10169743</v>
          </cell>
          <cell r="N2341" t="str">
            <v>R.115811/HP3/00014</v>
          </cell>
          <cell r="O2341" t="str">
            <v>YPS/L9356UZ/AGUS S</v>
          </cell>
          <cell r="P2341" t="str">
            <v>PT. SATRIA WICAKSANA SEJATI</v>
          </cell>
          <cell r="Q2341" t="str">
            <v>PT. SATRIA WICAKSANA SEJATI</v>
          </cell>
          <cell r="R2341" t="str">
            <v>JUG RACK</v>
          </cell>
          <cell r="S2341" t="str">
            <v>2050350312</v>
          </cell>
        </row>
        <row r="2342">
          <cell r="L2342">
            <v>6008151744</v>
          </cell>
          <cell r="M2342" t="str">
            <v>74559</v>
          </cell>
          <cell r="N2342" t="str">
            <v>R.115811/HP3/00014</v>
          </cell>
          <cell r="O2342" t="str">
            <v>YPS/L9356UZ/AGUS S</v>
          </cell>
          <cell r="P2342" t="str">
            <v>PT. SATRIA WICAKSANA SEJATI</v>
          </cell>
          <cell r="Q2342" t="str">
            <v>PT. SATRIA WICAKSANA SEJATI</v>
          </cell>
          <cell r="R2342" t="str">
            <v>5 GALLON AQUA LOCAL</v>
          </cell>
          <cell r="S2342" t="str">
            <v>2050350312</v>
          </cell>
        </row>
        <row r="2343">
          <cell r="L2343">
            <v>6008144986</v>
          </cell>
          <cell r="M2343" t="str">
            <v>10169933</v>
          </cell>
          <cell r="N2343" t="str">
            <v>S21102803747/H1104141D/NF/2/04</v>
          </cell>
          <cell r="O2343" t="str">
            <v>YPS/N8527UV/MUHAMAD</v>
          </cell>
          <cell r="P2343" t="str">
            <v>PT. SATRIA WICAKSANA SEJATI</v>
          </cell>
          <cell r="Q2343" t="str">
            <v>PT. SATRIA WICAKSANA SEJATI</v>
          </cell>
          <cell r="R2343" t="str">
            <v>EMPTY BOTTLE AQUA 5 GALLON</v>
          </cell>
          <cell r="S2343" t="str">
            <v>2050350312</v>
          </cell>
        </row>
        <row r="2344">
          <cell r="L2344">
            <v>6008144986</v>
          </cell>
          <cell r="M2344" t="str">
            <v>10169933</v>
          </cell>
          <cell r="N2344" t="str">
            <v>S21102803747/H1104141D/NF/2/04</v>
          </cell>
          <cell r="O2344" t="str">
            <v>YPS/N8527UV/MUHAMAD</v>
          </cell>
          <cell r="P2344" t="str">
            <v>PT. SATRIA WICAKSANA SEJATI</v>
          </cell>
          <cell r="Q2344" t="str">
            <v>PT. SATRIA WICAKSANA SEJATI</v>
          </cell>
          <cell r="R2344" t="str">
            <v>EMPTY BOTTLE AQUA 5 GALLON</v>
          </cell>
          <cell r="S2344" t="str">
            <v>2050350312</v>
          </cell>
        </row>
        <row r="2345">
          <cell r="L2345">
            <v>6008144986</v>
          </cell>
          <cell r="M2345" t="str">
            <v>10169743</v>
          </cell>
          <cell r="N2345" t="str">
            <v>S21102803747/H1104141D/NF/2/04</v>
          </cell>
          <cell r="O2345" t="str">
            <v>YPS/N8527UV/MUHAMAD</v>
          </cell>
          <cell r="P2345" t="str">
            <v>PT. SATRIA WICAKSANA SEJATI</v>
          </cell>
          <cell r="Q2345" t="str">
            <v>PT. SATRIA WICAKSANA SEJATI</v>
          </cell>
          <cell r="R2345" t="str">
            <v>JUG RACK</v>
          </cell>
          <cell r="S2345" t="str">
            <v>2050350312</v>
          </cell>
        </row>
        <row r="2346">
          <cell r="L2346">
            <v>6008144986</v>
          </cell>
          <cell r="M2346" t="str">
            <v>74559</v>
          </cell>
          <cell r="N2346" t="str">
            <v>S21102803747/H1104141D/NF/2/04</v>
          </cell>
          <cell r="O2346" t="str">
            <v>YPS/N8527UV/MUHAMAD</v>
          </cell>
          <cell r="P2346" t="str">
            <v>PT. SATRIA WICAKSANA SEJATI</v>
          </cell>
          <cell r="Q2346" t="str">
            <v>PT. SATRIA WICAKSANA SEJATI</v>
          </cell>
          <cell r="R2346" t="str">
            <v>5 GALLON AQUA LOCAL</v>
          </cell>
          <cell r="S2346" t="str">
            <v>2050350312</v>
          </cell>
        </row>
        <row r="2347">
          <cell r="L2347">
            <v>6008148326</v>
          </cell>
          <cell r="M2347" t="str">
            <v>10169933</v>
          </cell>
          <cell r="N2347" t="str">
            <v>S21102903719/H11057A/HD/3/04</v>
          </cell>
          <cell r="O2347" t="str">
            <v>YPS/N8568UV/SUKANDAR</v>
          </cell>
          <cell r="P2347" t="str">
            <v>PT. SATRIA WICAKSANA SEJATI</v>
          </cell>
          <cell r="Q2347" t="str">
            <v>PT. SATRIA WICAKSANA SEJATI</v>
          </cell>
          <cell r="R2347" t="str">
            <v>EMPTY BOTTLE AQUA 5 GALLON</v>
          </cell>
          <cell r="S2347" t="str">
            <v>2050350312</v>
          </cell>
        </row>
        <row r="2348">
          <cell r="L2348">
            <v>6008148326</v>
          </cell>
          <cell r="M2348" t="str">
            <v>10169933</v>
          </cell>
          <cell r="N2348" t="str">
            <v>S21102903719/H11057A/HD/3/04</v>
          </cell>
          <cell r="O2348" t="str">
            <v>YPS/N8568UV/SUKANDAR</v>
          </cell>
          <cell r="P2348" t="str">
            <v>PT. SATRIA WICAKSANA SEJATI</v>
          </cell>
          <cell r="Q2348" t="str">
            <v>PT. SATRIA WICAKSANA SEJATI</v>
          </cell>
          <cell r="R2348" t="str">
            <v>EMPTY BOTTLE AQUA 5 GALLON</v>
          </cell>
          <cell r="S2348" t="str">
            <v>2050350312</v>
          </cell>
        </row>
        <row r="2349">
          <cell r="L2349">
            <v>6008148326</v>
          </cell>
          <cell r="M2349" t="str">
            <v>74559</v>
          </cell>
          <cell r="N2349" t="str">
            <v>S21102903719/H11057A/HD/3/04</v>
          </cell>
          <cell r="O2349" t="str">
            <v>YPS/N8568UV/SUKANDAR</v>
          </cell>
          <cell r="P2349" t="str">
            <v>PT. SATRIA WICAKSANA SEJATI</v>
          </cell>
          <cell r="Q2349" t="str">
            <v>PT. SATRIA WICAKSANA SEJATI</v>
          </cell>
          <cell r="R2349" t="str">
            <v>5 GALLON AQUA LOCAL</v>
          </cell>
          <cell r="S2349" t="str">
            <v>2050350312</v>
          </cell>
        </row>
        <row r="2350">
          <cell r="L2350">
            <v>6008146741</v>
          </cell>
          <cell r="M2350" t="str">
            <v>10169933</v>
          </cell>
          <cell r="N2350" t="str">
            <v>R.111323/HP3/17</v>
          </cell>
          <cell r="O2350" t="str">
            <v>YPS/N8699UV/GHOFIR</v>
          </cell>
          <cell r="P2350" t="str">
            <v>PT. SATRIA WICAKSANA SEJATI</v>
          </cell>
          <cell r="Q2350" t="str">
            <v>PT. SATRIA WICAKSANA SEJATI</v>
          </cell>
          <cell r="R2350" t="str">
            <v>EMPTY BOTTLE AQUA 5 GALLON</v>
          </cell>
          <cell r="S2350" t="str">
            <v>2050350312</v>
          </cell>
        </row>
        <row r="2351">
          <cell r="L2351">
            <v>6008146741</v>
          </cell>
          <cell r="M2351" t="str">
            <v>10169933</v>
          </cell>
          <cell r="N2351" t="str">
            <v>R.111323/HP3/17</v>
          </cell>
          <cell r="O2351" t="str">
            <v>YPS/N8699UV/GHOFIR</v>
          </cell>
          <cell r="P2351" t="str">
            <v>PT. SATRIA WICAKSANA SEJATI</v>
          </cell>
          <cell r="Q2351" t="str">
            <v>PT. SATRIA WICAKSANA SEJATI</v>
          </cell>
          <cell r="R2351" t="str">
            <v>EMPTY BOTTLE AQUA 5 GALLON</v>
          </cell>
          <cell r="S2351" t="str">
            <v>2050350312</v>
          </cell>
        </row>
        <row r="2352">
          <cell r="L2352">
            <v>6008146741</v>
          </cell>
          <cell r="M2352" t="str">
            <v>10169743</v>
          </cell>
          <cell r="N2352" t="str">
            <v>R.111323/HP3/17</v>
          </cell>
          <cell r="O2352" t="str">
            <v>YPS/N8699UV/GHOFIR</v>
          </cell>
          <cell r="P2352" t="str">
            <v>PT. SATRIA WICAKSANA SEJATI</v>
          </cell>
          <cell r="Q2352" t="str">
            <v>PT. SATRIA WICAKSANA SEJATI</v>
          </cell>
          <cell r="R2352" t="str">
            <v>JUG RACK</v>
          </cell>
          <cell r="S2352" t="str">
            <v>2050350312</v>
          </cell>
        </row>
        <row r="2353">
          <cell r="L2353">
            <v>6008146741</v>
          </cell>
          <cell r="M2353" t="str">
            <v>74559</v>
          </cell>
          <cell r="N2353" t="str">
            <v>R.111323/HP3/17</v>
          </cell>
          <cell r="O2353" t="str">
            <v>YPS/N8699UV/GHOFIR</v>
          </cell>
          <cell r="P2353" t="str">
            <v>PT. SATRIA WICAKSANA SEJATI</v>
          </cell>
          <cell r="Q2353" t="str">
            <v>PT. SATRIA WICAKSANA SEJATI</v>
          </cell>
          <cell r="R2353" t="str">
            <v>5 GALLON AQUA LOCAL</v>
          </cell>
          <cell r="S2353" t="str">
            <v>2050350312</v>
          </cell>
        </row>
        <row r="2354">
          <cell r="L2354">
            <v>6008139994</v>
          </cell>
          <cell r="M2354" t="str">
            <v>10169749</v>
          </cell>
          <cell r="N2354" t="str">
            <v>R.159388</v>
          </cell>
          <cell r="O2354" t="str">
            <v>YPS/N8530UV/SUEB</v>
          </cell>
          <cell r="P2354" t="str">
            <v>PT. SATRIA WICAKSANA SEJATI</v>
          </cell>
          <cell r="Q2354" t="str">
            <v>PT. SATRIA WICAKSANA SEJATI</v>
          </cell>
          <cell r="R2354" t="str">
            <v>PALLET RENT DOUBLE FACE</v>
          </cell>
          <cell r="S2354" t="str">
            <v>2050350313</v>
          </cell>
        </row>
        <row r="2355">
          <cell r="L2355">
            <v>6008142669</v>
          </cell>
          <cell r="M2355" t="str">
            <v>10169933</v>
          </cell>
          <cell r="N2355" t="str">
            <v>S21102903732/H110472D/BK/1/04</v>
          </cell>
          <cell r="O2355" t="str">
            <v>YPS/L9429UZ/SOLIKIN</v>
          </cell>
          <cell r="P2355" t="str">
            <v>PT. SATRIA WICAKSANA SEJATI</v>
          </cell>
          <cell r="Q2355" t="str">
            <v>PT. SATRIA WICAKSANA SEJATI</v>
          </cell>
          <cell r="R2355" t="str">
            <v>EMPTY BOTTLE AQUA 5 GALLON</v>
          </cell>
          <cell r="S2355" t="str">
            <v>2050350312</v>
          </cell>
        </row>
        <row r="2356">
          <cell r="L2356">
            <v>6008142669</v>
          </cell>
          <cell r="M2356" t="str">
            <v>10169933</v>
          </cell>
          <cell r="N2356" t="str">
            <v>S21102903732/H110472D/BK/1/04</v>
          </cell>
          <cell r="O2356" t="str">
            <v>YPS/L9429UZ/SOLIKIN</v>
          </cell>
          <cell r="P2356" t="str">
            <v>PT. SATRIA WICAKSANA SEJATI</v>
          </cell>
          <cell r="Q2356" t="str">
            <v>PT. SATRIA WICAKSANA SEJATI</v>
          </cell>
          <cell r="R2356" t="str">
            <v>EMPTY BOTTLE AQUA 5 GALLON</v>
          </cell>
          <cell r="S2356" t="str">
            <v>2050350312</v>
          </cell>
        </row>
        <row r="2357">
          <cell r="L2357">
            <v>6008142669</v>
          </cell>
          <cell r="M2357" t="str">
            <v>10169743</v>
          </cell>
          <cell r="N2357" t="str">
            <v>S21102903732/H110472D/BK/1/04</v>
          </cell>
          <cell r="O2357" t="str">
            <v>YPS/L9429UZ/SOLIKIN</v>
          </cell>
          <cell r="P2357" t="str">
            <v>PT. SATRIA WICAKSANA SEJATI</v>
          </cell>
          <cell r="Q2357" t="str">
            <v>PT. SATRIA WICAKSANA SEJATI</v>
          </cell>
          <cell r="R2357" t="str">
            <v>JUG RACK</v>
          </cell>
          <cell r="S2357" t="str">
            <v>2050350312</v>
          </cell>
        </row>
        <row r="2358">
          <cell r="L2358">
            <v>6008142669</v>
          </cell>
          <cell r="M2358" t="str">
            <v>74559</v>
          </cell>
          <cell r="N2358" t="str">
            <v>S21102903732/H110472D/BK/1/04</v>
          </cell>
          <cell r="O2358" t="str">
            <v>YPS/L9429UZ/SOLIKIN</v>
          </cell>
          <cell r="P2358" t="str">
            <v>PT. SATRIA WICAKSANA SEJATI</v>
          </cell>
          <cell r="Q2358" t="str">
            <v>PT. SATRIA WICAKSANA SEJATI</v>
          </cell>
          <cell r="R2358" t="str">
            <v>5 GALLON AQUA LOCAL</v>
          </cell>
          <cell r="S2358" t="str">
            <v>2050350312</v>
          </cell>
        </row>
        <row r="2359">
          <cell r="L2359">
            <v>6008156567</v>
          </cell>
          <cell r="M2359" t="str">
            <v>10169933</v>
          </cell>
          <cell r="N2359" t="str">
            <v>S21110404149/H1108135D/PY/2/08</v>
          </cell>
          <cell r="O2359" t="str">
            <v>YPS/L9345UZ/MSOLIKIN</v>
          </cell>
          <cell r="P2359" t="str">
            <v>PT. SATRIA WICAKSANA SEJATI</v>
          </cell>
          <cell r="Q2359" t="str">
            <v>PT. SATRIA WICAKSANA SEJATI</v>
          </cell>
          <cell r="R2359" t="str">
            <v>EMPTY BOTTLE AQUA 5 GALLON</v>
          </cell>
          <cell r="S2359" t="str">
            <v>2050350312</v>
          </cell>
        </row>
        <row r="2360">
          <cell r="L2360">
            <v>6008156567</v>
          </cell>
          <cell r="M2360" t="str">
            <v>10169933</v>
          </cell>
          <cell r="N2360" t="str">
            <v>S21110404149/H1108135D/PY/2/08</v>
          </cell>
          <cell r="O2360" t="str">
            <v>YPS/L9345UZ/MSOLIKIN</v>
          </cell>
          <cell r="P2360" t="str">
            <v>PT. SATRIA WICAKSANA SEJATI</v>
          </cell>
          <cell r="Q2360" t="str">
            <v>PT. SATRIA WICAKSANA SEJATI</v>
          </cell>
          <cell r="R2360" t="str">
            <v>EMPTY BOTTLE AQUA 5 GALLON</v>
          </cell>
          <cell r="S2360" t="str">
            <v>2050350312</v>
          </cell>
        </row>
        <row r="2361">
          <cell r="L2361">
            <v>6008156567</v>
          </cell>
          <cell r="M2361" t="str">
            <v>10169743</v>
          </cell>
          <cell r="N2361" t="str">
            <v>S21110404149/H1108135D/PY/2/08</v>
          </cell>
          <cell r="O2361" t="str">
            <v>YPS/L9345UZ/MSOLIKIN</v>
          </cell>
          <cell r="P2361" t="str">
            <v>PT. SATRIA WICAKSANA SEJATI</v>
          </cell>
          <cell r="Q2361" t="str">
            <v>PT. SATRIA WICAKSANA SEJATI</v>
          </cell>
          <cell r="R2361" t="str">
            <v>JUG RACK</v>
          </cell>
          <cell r="S2361" t="str">
            <v>2050350312</v>
          </cell>
        </row>
        <row r="2362">
          <cell r="L2362">
            <v>6008156567</v>
          </cell>
          <cell r="M2362" t="str">
            <v>74559</v>
          </cell>
          <cell r="N2362" t="str">
            <v>S21110404149/H1108135D/PY/2/08</v>
          </cell>
          <cell r="O2362" t="str">
            <v>YPS/L9345UZ/MSOLIKIN</v>
          </cell>
          <cell r="P2362" t="str">
            <v>PT. SATRIA WICAKSANA SEJATI</v>
          </cell>
          <cell r="Q2362" t="str">
            <v>PT. SATRIA WICAKSANA SEJATI</v>
          </cell>
          <cell r="R2362" t="str">
            <v>5 GALLON AQUA LOCAL</v>
          </cell>
          <cell r="S2362" t="str">
            <v>2050350312</v>
          </cell>
        </row>
        <row r="2363">
          <cell r="L2363">
            <v>6008146364</v>
          </cell>
          <cell r="M2363" t="str">
            <v>10169932</v>
          </cell>
          <cell r="N2363">
            <v>0</v>
          </cell>
          <cell r="O2363">
            <v>0</v>
          </cell>
          <cell r="P2363" t="str">
            <v>PT. SATRIA WICAKSANA SEJATI</v>
          </cell>
          <cell r="Q2363" t="str">
            <v>PT. SATRIA WICAKSANA SEJATI</v>
          </cell>
          <cell r="R2363" t="str">
            <v>EMPTY BOTTLE VIT 5 GALLON</v>
          </cell>
          <cell r="S2363" t="str">
            <v>2050350313</v>
          </cell>
        </row>
        <row r="2364">
          <cell r="L2364">
            <v>6008146364</v>
          </cell>
          <cell r="M2364" t="str">
            <v>10169932</v>
          </cell>
          <cell r="N2364">
            <v>0</v>
          </cell>
          <cell r="O2364">
            <v>0</v>
          </cell>
          <cell r="P2364" t="str">
            <v>PT. SATRIA WICAKSANA SEJATI</v>
          </cell>
          <cell r="Q2364" t="str">
            <v>PT. SATRIA WICAKSANA SEJATI</v>
          </cell>
          <cell r="R2364" t="str">
            <v>EMPTY BOTTLE VIT 5 GALLON</v>
          </cell>
          <cell r="S2364" t="str">
            <v>2050350312</v>
          </cell>
        </row>
        <row r="2365">
          <cell r="L2365">
            <v>6008146364</v>
          </cell>
          <cell r="M2365" t="str">
            <v>74560</v>
          </cell>
          <cell r="N2365">
            <v>0</v>
          </cell>
          <cell r="O2365">
            <v>0</v>
          </cell>
          <cell r="P2365" t="str">
            <v>PT. SATRIA WICAKSANA SEJATI</v>
          </cell>
          <cell r="Q2365" t="str">
            <v>PT. SATRIA WICAKSANA SEJATI</v>
          </cell>
          <cell r="R2365" t="str">
            <v>5 GALLON VIT LOCAL</v>
          </cell>
          <cell r="S2365" t="str">
            <v>2050350313</v>
          </cell>
        </row>
        <row r="2366">
          <cell r="L2366">
            <v>6008142948</v>
          </cell>
          <cell r="M2366" t="str">
            <v>10169932</v>
          </cell>
          <cell r="N2366">
            <v>0</v>
          </cell>
          <cell r="O2366">
            <v>0</v>
          </cell>
          <cell r="P2366" t="str">
            <v>PT. SATRIA WICAKSANA SEJATI</v>
          </cell>
          <cell r="Q2366" t="str">
            <v>PT. SATRIA WICAKSANA SEJATI</v>
          </cell>
          <cell r="R2366" t="str">
            <v>EMPTY BOTTLE VIT 5 GALLON</v>
          </cell>
          <cell r="S2366" t="str">
            <v>2050350313</v>
          </cell>
        </row>
        <row r="2367">
          <cell r="L2367">
            <v>6008142948</v>
          </cell>
          <cell r="M2367" t="str">
            <v>10169932</v>
          </cell>
          <cell r="N2367">
            <v>0</v>
          </cell>
          <cell r="O2367">
            <v>0</v>
          </cell>
          <cell r="P2367" t="str">
            <v>PT. SATRIA WICAKSANA SEJATI</v>
          </cell>
          <cell r="Q2367" t="str">
            <v>PT. SATRIA WICAKSANA SEJATI</v>
          </cell>
          <cell r="R2367" t="str">
            <v>EMPTY BOTTLE VIT 5 GALLON</v>
          </cell>
          <cell r="S2367" t="str">
            <v>2050350312</v>
          </cell>
        </row>
        <row r="2368">
          <cell r="L2368">
            <v>6008142948</v>
          </cell>
          <cell r="M2368" t="str">
            <v>74560</v>
          </cell>
          <cell r="N2368">
            <v>0</v>
          </cell>
          <cell r="O2368">
            <v>0</v>
          </cell>
          <cell r="P2368" t="str">
            <v>PT. SATRIA WICAKSANA SEJATI</v>
          </cell>
          <cell r="Q2368" t="str">
            <v>PT. SATRIA WICAKSANA SEJATI</v>
          </cell>
          <cell r="R2368" t="str">
            <v>5 GALLON VIT LOCAL</v>
          </cell>
          <cell r="S2368" t="str">
            <v>2050350313</v>
          </cell>
        </row>
        <row r="2369">
          <cell r="L2369">
            <v>6008138919</v>
          </cell>
          <cell r="M2369" t="str">
            <v>10169933</v>
          </cell>
          <cell r="N2369" t="str">
            <v>S21102903729/H110492A/ZK/1/04</v>
          </cell>
          <cell r="O2369" t="str">
            <v>YPS/L9305UO/SABAR</v>
          </cell>
          <cell r="P2369" t="str">
            <v>PT. SATRIA WICAKSANA SEJATI</v>
          </cell>
          <cell r="Q2369" t="str">
            <v>PT. SATRIA WICAKSANA SEJATI</v>
          </cell>
          <cell r="R2369" t="str">
            <v>EMPTY BOTTLE AQUA 5 GALLON</v>
          </cell>
          <cell r="S2369" t="str">
            <v>2050350312</v>
          </cell>
        </row>
        <row r="2370">
          <cell r="L2370">
            <v>6008138919</v>
          </cell>
          <cell r="M2370" t="str">
            <v>10169933</v>
          </cell>
          <cell r="N2370" t="str">
            <v>S21102903729/H110492A/ZK/1/04</v>
          </cell>
          <cell r="O2370" t="str">
            <v>YPS/L9305UO/SABAR</v>
          </cell>
          <cell r="P2370" t="str">
            <v>PT. SATRIA WICAKSANA SEJATI</v>
          </cell>
          <cell r="Q2370" t="str">
            <v>PT. SATRIA WICAKSANA SEJATI</v>
          </cell>
          <cell r="R2370" t="str">
            <v>EMPTY BOTTLE AQUA 5 GALLON</v>
          </cell>
          <cell r="S2370" t="str">
            <v>2050350312</v>
          </cell>
        </row>
        <row r="2371">
          <cell r="L2371">
            <v>6008138919</v>
          </cell>
          <cell r="M2371" t="str">
            <v>74559</v>
          </cell>
          <cell r="N2371" t="str">
            <v>S21102903729/H110492A/ZK/1/04</v>
          </cell>
          <cell r="O2371" t="str">
            <v>YPS/L9305UO/SABAR</v>
          </cell>
          <cell r="P2371" t="str">
            <v>PT. SATRIA WICAKSANA SEJATI</v>
          </cell>
          <cell r="Q2371" t="str">
            <v>PT. SATRIA WICAKSANA SEJATI</v>
          </cell>
          <cell r="R2371" t="str">
            <v>5 GALLON AQUA LOCAL</v>
          </cell>
          <cell r="S2371" t="str">
            <v>2050350312</v>
          </cell>
        </row>
        <row r="2372">
          <cell r="L2372">
            <v>6008146535</v>
          </cell>
          <cell r="M2372" t="str">
            <v>10169933</v>
          </cell>
          <cell r="N2372" t="str">
            <v>S21102803743/H1104151D/EF/2/04</v>
          </cell>
          <cell r="O2372" t="str">
            <v>YPS/L9357UZ/AHMAD</v>
          </cell>
          <cell r="P2372" t="str">
            <v>PT. SATRIA WICAKSANA SEJATI</v>
          </cell>
          <cell r="Q2372" t="str">
            <v>PT. SATRIA WICAKSANA SEJATI</v>
          </cell>
          <cell r="R2372" t="str">
            <v>EMPTY BOTTLE AQUA 5 GALLON</v>
          </cell>
          <cell r="S2372" t="str">
            <v>2050350312</v>
          </cell>
        </row>
        <row r="2373">
          <cell r="L2373">
            <v>6008146535</v>
          </cell>
          <cell r="M2373" t="str">
            <v>10169933</v>
          </cell>
          <cell r="N2373" t="str">
            <v>S21102803743/H1104151D/EF/2/04</v>
          </cell>
          <cell r="O2373" t="str">
            <v>YPS/L9357UZ/AHMAD</v>
          </cell>
          <cell r="P2373" t="str">
            <v>PT. SATRIA WICAKSANA SEJATI</v>
          </cell>
          <cell r="Q2373" t="str">
            <v>PT. SATRIA WICAKSANA SEJATI</v>
          </cell>
          <cell r="R2373" t="str">
            <v>EMPTY BOTTLE AQUA 5 GALLON</v>
          </cell>
          <cell r="S2373" t="str">
            <v>2050350312</v>
          </cell>
        </row>
        <row r="2374">
          <cell r="L2374">
            <v>6008146535</v>
          </cell>
          <cell r="M2374" t="str">
            <v>10169743</v>
          </cell>
          <cell r="N2374" t="str">
            <v>S21102803743/H1104151D/EF/2/04</v>
          </cell>
          <cell r="O2374" t="str">
            <v>YPS/L9357UZ/AHMAD</v>
          </cell>
          <cell r="P2374" t="str">
            <v>PT. SATRIA WICAKSANA SEJATI</v>
          </cell>
          <cell r="Q2374" t="str">
            <v>PT. SATRIA WICAKSANA SEJATI</v>
          </cell>
          <cell r="R2374" t="str">
            <v>JUG RACK</v>
          </cell>
          <cell r="S2374" t="str">
            <v>2050350312</v>
          </cell>
        </row>
        <row r="2375">
          <cell r="L2375">
            <v>6008146535</v>
          </cell>
          <cell r="M2375" t="str">
            <v>74559</v>
          </cell>
          <cell r="N2375" t="str">
            <v>S21102803743/H1104151D/EF/2/04</v>
          </cell>
          <cell r="O2375" t="str">
            <v>YPS/L9357UZ/AHMAD</v>
          </cell>
          <cell r="P2375" t="str">
            <v>PT. SATRIA WICAKSANA SEJATI</v>
          </cell>
          <cell r="Q2375" t="str">
            <v>PT. SATRIA WICAKSANA SEJATI</v>
          </cell>
          <cell r="R2375" t="str">
            <v>5 GALLON AQUA LOCAL</v>
          </cell>
          <cell r="S2375" t="str">
            <v>2050350312</v>
          </cell>
        </row>
        <row r="2376">
          <cell r="L2376">
            <v>6008145814</v>
          </cell>
          <cell r="M2376" t="str">
            <v>10169933</v>
          </cell>
          <cell r="N2376" t="str">
            <v>S21102803759/H1104112C/NF/2/04</v>
          </cell>
          <cell r="O2376" t="str">
            <v>YPS/N7985UQ/BAMBANG</v>
          </cell>
          <cell r="P2376" t="str">
            <v>PT. SATRIA WICAKSANA SEJATI</v>
          </cell>
          <cell r="Q2376" t="str">
            <v>PT. SATRIA WICAKSANA SEJATI</v>
          </cell>
          <cell r="R2376" t="str">
            <v>EMPTY BOTTLE AQUA 5 GALLON</v>
          </cell>
          <cell r="S2376" t="str">
            <v>2050350312</v>
          </cell>
        </row>
        <row r="2377">
          <cell r="L2377">
            <v>6008145814</v>
          </cell>
          <cell r="M2377" t="str">
            <v>10169933</v>
          </cell>
          <cell r="N2377" t="str">
            <v>S21102803759/H1104112C/NF/2/04</v>
          </cell>
          <cell r="O2377" t="str">
            <v>YPS/N7985UQ/BAMBANG</v>
          </cell>
          <cell r="P2377" t="str">
            <v>PT. SATRIA WICAKSANA SEJATI</v>
          </cell>
          <cell r="Q2377" t="str">
            <v>PT. SATRIA WICAKSANA SEJATI</v>
          </cell>
          <cell r="R2377" t="str">
            <v>EMPTY BOTTLE AQUA 5 GALLON</v>
          </cell>
          <cell r="S2377" t="str">
            <v>2050350312</v>
          </cell>
        </row>
        <row r="2378">
          <cell r="L2378">
            <v>6008145814</v>
          </cell>
          <cell r="M2378" t="str">
            <v>74559</v>
          </cell>
          <cell r="N2378" t="str">
            <v>S21102803759/H1104112C/NF/2/04</v>
          </cell>
          <cell r="O2378" t="str">
            <v>YPS/N7985UQ/BAMBANG</v>
          </cell>
          <cell r="P2378" t="str">
            <v>PT. SATRIA WICAKSANA SEJATI</v>
          </cell>
          <cell r="Q2378" t="str">
            <v>PT. SATRIA WICAKSANA SEJATI</v>
          </cell>
          <cell r="R2378" t="str">
            <v>5 GALLON AQUA LOCAL</v>
          </cell>
          <cell r="S2378" t="str">
            <v>2050350312</v>
          </cell>
        </row>
        <row r="2379">
          <cell r="L2379">
            <v>6008143832</v>
          </cell>
          <cell r="M2379" t="str">
            <v>10169933</v>
          </cell>
          <cell r="N2379" t="str">
            <v>R.115818/HP3/2</v>
          </cell>
          <cell r="O2379" t="str">
            <v>YPS/L9356UZ/AGUS S</v>
          </cell>
          <cell r="P2379" t="str">
            <v>PT. SATRIA WICAKSANA SEJATI</v>
          </cell>
          <cell r="Q2379" t="str">
            <v>PT. SATRIA WICAKSANA SEJATI</v>
          </cell>
          <cell r="R2379" t="str">
            <v>EMPTY BOTTLE AQUA 5 GALLON</v>
          </cell>
          <cell r="S2379" t="str">
            <v>2050350312</v>
          </cell>
        </row>
        <row r="2380">
          <cell r="L2380">
            <v>6008143832</v>
          </cell>
          <cell r="M2380" t="str">
            <v>10169933</v>
          </cell>
          <cell r="N2380" t="str">
            <v>R.115818/HP3/2</v>
          </cell>
          <cell r="O2380" t="str">
            <v>YPS/L9356UZ/AGUS S</v>
          </cell>
          <cell r="P2380" t="str">
            <v>PT. SATRIA WICAKSANA SEJATI</v>
          </cell>
          <cell r="Q2380" t="str">
            <v>PT. SATRIA WICAKSANA SEJATI</v>
          </cell>
          <cell r="R2380" t="str">
            <v>EMPTY BOTTLE AQUA 5 GALLON</v>
          </cell>
          <cell r="S2380" t="str">
            <v>2050350312</v>
          </cell>
        </row>
        <row r="2381">
          <cell r="L2381">
            <v>6008143832</v>
          </cell>
          <cell r="M2381" t="str">
            <v>10169743</v>
          </cell>
          <cell r="N2381" t="str">
            <v>R.115818/HP3/2</v>
          </cell>
          <cell r="O2381" t="str">
            <v>YPS/L9356UZ/AGUS S</v>
          </cell>
          <cell r="P2381" t="str">
            <v>PT. SATRIA WICAKSANA SEJATI</v>
          </cell>
          <cell r="Q2381" t="str">
            <v>PT. SATRIA WICAKSANA SEJATI</v>
          </cell>
          <cell r="R2381" t="str">
            <v>JUG RACK</v>
          </cell>
          <cell r="S2381" t="str">
            <v>2050350312</v>
          </cell>
        </row>
        <row r="2382">
          <cell r="L2382">
            <v>6008143832</v>
          </cell>
          <cell r="M2382" t="str">
            <v>74559</v>
          </cell>
          <cell r="N2382" t="str">
            <v>R.115818/HP3/2</v>
          </cell>
          <cell r="O2382" t="str">
            <v>YPS/L9356UZ/AGUS S</v>
          </cell>
          <cell r="P2382" t="str">
            <v>PT. SATRIA WICAKSANA SEJATI</v>
          </cell>
          <cell r="Q2382" t="str">
            <v>PT. SATRIA WICAKSANA SEJATI</v>
          </cell>
          <cell r="R2382" t="str">
            <v>5 GALLON AQUA LOCAL</v>
          </cell>
          <cell r="S2382" t="str">
            <v>2050350312</v>
          </cell>
        </row>
        <row r="2383">
          <cell r="L2383">
            <v>6008142568</v>
          </cell>
          <cell r="M2383" t="str">
            <v>10169933</v>
          </cell>
          <cell r="N2383" t="str">
            <v>S21110404157/H110809D/NF/1/08</v>
          </cell>
          <cell r="O2383" t="str">
            <v>YPS/L9430UZ/DONI</v>
          </cell>
          <cell r="P2383" t="str">
            <v>PT. SATRIA WICAKSANA SEJATI</v>
          </cell>
          <cell r="Q2383" t="str">
            <v>PT. SATRIA WICAKSANA SEJATI</v>
          </cell>
          <cell r="R2383" t="str">
            <v>EMPTY BOTTLE AQUA 5 GALLON</v>
          </cell>
          <cell r="S2383" t="str">
            <v>2050350312</v>
          </cell>
        </row>
        <row r="2384">
          <cell r="L2384">
            <v>6008142568</v>
          </cell>
          <cell r="M2384" t="str">
            <v>10169743</v>
          </cell>
          <cell r="N2384" t="str">
            <v>S21110404157/H110809D/NF/1/08</v>
          </cell>
          <cell r="O2384" t="str">
            <v>YPS/L9430UZ/DONI</v>
          </cell>
          <cell r="P2384" t="str">
            <v>PT. SATRIA WICAKSANA SEJATI</v>
          </cell>
          <cell r="Q2384" t="str">
            <v>PT. SATRIA WICAKSANA SEJATI</v>
          </cell>
          <cell r="R2384" t="str">
            <v>JUG RACK</v>
          </cell>
          <cell r="S2384" t="str">
            <v>2050350312</v>
          </cell>
        </row>
        <row r="2385">
          <cell r="L2385">
            <v>6008155691</v>
          </cell>
          <cell r="M2385" t="str">
            <v>10169749</v>
          </cell>
          <cell r="N2385" t="str">
            <v>S21110800185</v>
          </cell>
          <cell r="O2385" t="str">
            <v>YPS/N8603UV/B SLAMET</v>
          </cell>
          <cell r="P2385" t="str">
            <v>PT. SATRIA WICAKSANA SEJATI</v>
          </cell>
          <cell r="Q2385" t="str">
            <v>PT. SATRIA WICAKSANA SEJATI</v>
          </cell>
          <cell r="R2385" t="str">
            <v>PALLET RENT DOUBLE FACE</v>
          </cell>
          <cell r="S2385" t="str">
            <v>2050350313</v>
          </cell>
        </row>
        <row r="2386">
          <cell r="L2386">
            <v>6008148259</v>
          </cell>
          <cell r="M2386" t="str">
            <v>10169933</v>
          </cell>
          <cell r="N2386" t="str">
            <v>S21102903715/H110530D/PY/3/04</v>
          </cell>
          <cell r="O2386" t="str">
            <v>YPS/L8897UW/UMAR</v>
          </cell>
          <cell r="P2386" t="str">
            <v>PT. SATRIA WICAKSANA SEJATI</v>
          </cell>
          <cell r="Q2386" t="str">
            <v>PT. SATRIA WICAKSANA SEJATI</v>
          </cell>
          <cell r="R2386" t="str">
            <v>EMPTY BOTTLE AQUA 5 GALLON</v>
          </cell>
          <cell r="S2386" t="str">
            <v>2050350312</v>
          </cell>
        </row>
        <row r="2387">
          <cell r="L2387">
            <v>6008148259</v>
          </cell>
          <cell r="M2387" t="str">
            <v>10169933</v>
          </cell>
          <cell r="N2387" t="str">
            <v>S21102903715/H110530D/PY/3/04</v>
          </cell>
          <cell r="O2387" t="str">
            <v>YPS/L8897UW/UMAR</v>
          </cell>
          <cell r="P2387" t="str">
            <v>PT. SATRIA WICAKSANA SEJATI</v>
          </cell>
          <cell r="Q2387" t="str">
            <v>PT. SATRIA WICAKSANA SEJATI</v>
          </cell>
          <cell r="R2387" t="str">
            <v>EMPTY BOTTLE AQUA 5 GALLON</v>
          </cell>
          <cell r="S2387" t="str">
            <v>2050350312</v>
          </cell>
        </row>
        <row r="2388">
          <cell r="L2388">
            <v>6008148259</v>
          </cell>
          <cell r="M2388" t="str">
            <v>10169743</v>
          </cell>
          <cell r="N2388" t="str">
            <v>S21102903715/H110530D/PY/3/04</v>
          </cell>
          <cell r="O2388" t="str">
            <v>YPS/L8897UW/UMAR</v>
          </cell>
          <cell r="P2388" t="str">
            <v>PT. SATRIA WICAKSANA SEJATI</v>
          </cell>
          <cell r="Q2388" t="str">
            <v>PT. SATRIA WICAKSANA SEJATI</v>
          </cell>
          <cell r="R2388" t="str">
            <v>JUG RACK</v>
          </cell>
          <cell r="S2388" t="str">
            <v>2050350312</v>
          </cell>
        </row>
        <row r="2389">
          <cell r="L2389">
            <v>6008148259</v>
          </cell>
          <cell r="M2389" t="str">
            <v>74559</v>
          </cell>
          <cell r="N2389" t="str">
            <v>S21102903715/H110530D/PY/3/04</v>
          </cell>
          <cell r="O2389" t="str">
            <v>YPS/L8897UW/UMAR</v>
          </cell>
          <cell r="P2389" t="str">
            <v>PT. SATRIA WICAKSANA SEJATI</v>
          </cell>
          <cell r="Q2389" t="str">
            <v>PT. SATRIA WICAKSANA SEJATI</v>
          </cell>
          <cell r="R2389" t="str">
            <v>5 GALLON AQUA LOCAL</v>
          </cell>
          <cell r="S2389" t="str">
            <v>2050350312</v>
          </cell>
        </row>
        <row r="2390">
          <cell r="L2390">
            <v>6008150734</v>
          </cell>
          <cell r="M2390" t="str">
            <v>10169749</v>
          </cell>
          <cell r="N2390" t="str">
            <v>R.148590</v>
          </cell>
          <cell r="O2390" t="str">
            <v>YPS/N9968UW/MUJIB</v>
          </cell>
          <cell r="P2390" t="str">
            <v>PT. SATRIA WICAKSANA SEJATI</v>
          </cell>
          <cell r="Q2390" t="str">
            <v>PT. SATRIA WICAKSANA SEJATI</v>
          </cell>
          <cell r="R2390" t="str">
            <v>PALLET RENT DOUBLE FACE</v>
          </cell>
          <cell r="S2390" t="str">
            <v>2050350313</v>
          </cell>
        </row>
        <row r="2391">
          <cell r="L2391">
            <v>6008147637</v>
          </cell>
          <cell r="M2391" t="str">
            <v>10169749</v>
          </cell>
          <cell r="N2391" t="str">
            <v>R159373</v>
          </cell>
          <cell r="O2391" t="str">
            <v>YPS/N8495UW/MUJIB</v>
          </cell>
          <cell r="P2391" t="str">
            <v>PT. SATRIA WICAKSANA SEJATI</v>
          </cell>
          <cell r="Q2391" t="str">
            <v>PT. SATRIA WICAKSANA SEJATI</v>
          </cell>
          <cell r="R2391" t="str">
            <v>PALLET RENT DOUBLE FACE</v>
          </cell>
          <cell r="S2391" t="str">
            <v>2050350313</v>
          </cell>
        </row>
        <row r="2392">
          <cell r="L2392">
            <v>6008156482</v>
          </cell>
          <cell r="M2392" t="str">
            <v>10169749</v>
          </cell>
          <cell r="N2392" t="str">
            <v>S21110800183</v>
          </cell>
          <cell r="O2392" t="str">
            <v>YPS/N9967UW/MISDI</v>
          </cell>
          <cell r="P2392" t="str">
            <v>PT. SATRIA WICAKSANA SEJATI</v>
          </cell>
          <cell r="Q2392" t="str">
            <v>PT. SATRIA WICAKSANA SEJATI</v>
          </cell>
          <cell r="R2392" t="str">
            <v>PALLET RENT DOUBLE FACE</v>
          </cell>
          <cell r="S2392" t="str">
            <v>2050350313</v>
          </cell>
        </row>
        <row r="2393">
          <cell r="L2393">
            <v>6008146981</v>
          </cell>
          <cell r="M2393" t="str">
            <v>10169933</v>
          </cell>
          <cell r="N2393" t="str">
            <v>S21102903712/H110565D/ZK/1/05</v>
          </cell>
          <cell r="O2393" t="str">
            <v>YPS/L9425UZ/MASRIDI</v>
          </cell>
          <cell r="P2393" t="str">
            <v>PT. SATRIA WICAKSANA SEJATI</v>
          </cell>
          <cell r="Q2393" t="str">
            <v>PT. SATRIA WICAKSANA SEJATI</v>
          </cell>
          <cell r="R2393" t="str">
            <v>EMPTY BOTTLE AQUA 5 GALLON</v>
          </cell>
          <cell r="S2393" t="str">
            <v>2050350312</v>
          </cell>
        </row>
        <row r="2394">
          <cell r="L2394">
            <v>6008146981</v>
          </cell>
          <cell r="M2394" t="str">
            <v>10169933</v>
          </cell>
          <cell r="N2394" t="str">
            <v>S21102903712/H110565D/ZK/1/05</v>
          </cell>
          <cell r="O2394" t="str">
            <v>YPS/L9425UZ/MASRIDI</v>
          </cell>
          <cell r="P2394" t="str">
            <v>PT. SATRIA WICAKSANA SEJATI</v>
          </cell>
          <cell r="Q2394" t="str">
            <v>PT. SATRIA WICAKSANA SEJATI</v>
          </cell>
          <cell r="R2394" t="str">
            <v>EMPTY BOTTLE AQUA 5 GALLON</v>
          </cell>
          <cell r="S2394" t="str">
            <v>2050350312</v>
          </cell>
        </row>
        <row r="2395">
          <cell r="L2395">
            <v>6008146981</v>
          </cell>
          <cell r="M2395" t="str">
            <v>10169743</v>
          </cell>
          <cell r="N2395" t="str">
            <v>S21102903712/H110565D/ZK/1/05</v>
          </cell>
          <cell r="O2395" t="str">
            <v>YPS/L9425UZ/MASRIDI</v>
          </cell>
          <cell r="P2395" t="str">
            <v>PT. SATRIA WICAKSANA SEJATI</v>
          </cell>
          <cell r="Q2395" t="str">
            <v>PT. SATRIA WICAKSANA SEJATI</v>
          </cell>
          <cell r="R2395" t="str">
            <v>JUG RACK</v>
          </cell>
          <cell r="S2395" t="str">
            <v>2050350312</v>
          </cell>
        </row>
        <row r="2396">
          <cell r="L2396">
            <v>6008146981</v>
          </cell>
          <cell r="M2396" t="str">
            <v>74559</v>
          </cell>
          <cell r="N2396" t="str">
            <v>S21102903712/H110565D/ZK/1/05</v>
          </cell>
          <cell r="O2396" t="str">
            <v>YPS/L9425UZ/MASRIDI</v>
          </cell>
          <cell r="P2396" t="str">
            <v>PT. SATRIA WICAKSANA SEJATI</v>
          </cell>
          <cell r="Q2396" t="str">
            <v>PT. SATRIA WICAKSANA SEJATI</v>
          </cell>
          <cell r="R2396" t="str">
            <v>5 GALLON AQUA LOCAL</v>
          </cell>
          <cell r="S2396" t="str">
            <v>2050350312</v>
          </cell>
        </row>
        <row r="2397">
          <cell r="L2397">
            <v>6008152241</v>
          </cell>
          <cell r="M2397" t="str">
            <v>10169933</v>
          </cell>
          <cell r="N2397" t="str">
            <v>S21102903695/H110654A/BK/1/06</v>
          </cell>
          <cell r="O2397" t="str">
            <v>YPS/L9510UX/MAHFUD</v>
          </cell>
          <cell r="P2397" t="str">
            <v>PT. SATRIA WICAKSANA SEJATI</v>
          </cell>
          <cell r="Q2397" t="str">
            <v>PT. SATRIA WICAKSANA SEJATI</v>
          </cell>
          <cell r="R2397" t="str">
            <v>EMPTY BOTTLE AQUA 5 GALLON</v>
          </cell>
          <cell r="S2397" t="str">
            <v>2050350312</v>
          </cell>
        </row>
        <row r="2398">
          <cell r="L2398">
            <v>6008152241</v>
          </cell>
          <cell r="M2398" t="str">
            <v>10169933</v>
          </cell>
          <cell r="N2398" t="str">
            <v>S21102903695/H110654A/BK/1/06</v>
          </cell>
          <cell r="O2398" t="str">
            <v>YPS/L9510UX/MAHFUD</v>
          </cell>
          <cell r="P2398" t="str">
            <v>PT. SATRIA WICAKSANA SEJATI</v>
          </cell>
          <cell r="Q2398" t="str">
            <v>PT. SATRIA WICAKSANA SEJATI</v>
          </cell>
          <cell r="R2398" t="str">
            <v>EMPTY BOTTLE AQUA 5 GALLON</v>
          </cell>
          <cell r="S2398" t="str">
            <v>2050350312</v>
          </cell>
        </row>
        <row r="2399">
          <cell r="L2399">
            <v>6008152241</v>
          </cell>
          <cell r="M2399" t="str">
            <v>74559</v>
          </cell>
          <cell r="N2399" t="str">
            <v>S21102903695/H110654A/BK/1/06</v>
          </cell>
          <cell r="O2399" t="str">
            <v>YPS/L9510UX/MAHFUD</v>
          </cell>
          <cell r="P2399" t="str">
            <v>PT. SATRIA WICAKSANA SEJATI</v>
          </cell>
          <cell r="Q2399" t="str">
            <v>PT. SATRIA WICAKSANA SEJATI</v>
          </cell>
          <cell r="R2399" t="str">
            <v>5 GALLON AQUA LOCAL</v>
          </cell>
          <cell r="S2399" t="str">
            <v>2050350312</v>
          </cell>
        </row>
        <row r="2400">
          <cell r="L2400">
            <v>6008148641</v>
          </cell>
          <cell r="M2400" t="str">
            <v>10169933</v>
          </cell>
          <cell r="N2400" t="str">
            <v>R.115807/HP3/72</v>
          </cell>
          <cell r="O2400" t="str">
            <v>YPS/N8732UV/SYAIFUL</v>
          </cell>
          <cell r="P2400" t="str">
            <v>PT. SATRIA WICAKSANA SEJATI</v>
          </cell>
          <cell r="Q2400" t="str">
            <v>PT. SATRIA WICAKSANA SEJATI</v>
          </cell>
          <cell r="R2400" t="str">
            <v>EMPTY BOTTLE AQUA 5 GALLON</v>
          </cell>
          <cell r="S2400" t="str">
            <v>2050350312</v>
          </cell>
        </row>
        <row r="2401">
          <cell r="L2401">
            <v>6008148641</v>
          </cell>
          <cell r="M2401" t="str">
            <v>10169933</v>
          </cell>
          <cell r="N2401" t="str">
            <v>R.115807/HP3/72</v>
          </cell>
          <cell r="O2401" t="str">
            <v>YPS/N8732UV/SYAIFUL</v>
          </cell>
          <cell r="P2401" t="str">
            <v>PT. SATRIA WICAKSANA SEJATI</v>
          </cell>
          <cell r="Q2401" t="str">
            <v>PT. SATRIA WICAKSANA SEJATI</v>
          </cell>
          <cell r="R2401" t="str">
            <v>EMPTY BOTTLE AQUA 5 GALLON</v>
          </cell>
          <cell r="S2401" t="str">
            <v>2050350312</v>
          </cell>
        </row>
        <row r="2402">
          <cell r="L2402">
            <v>6008148641</v>
          </cell>
          <cell r="M2402" t="str">
            <v>10169743</v>
          </cell>
          <cell r="N2402" t="str">
            <v>R.115807/HP3/72</v>
          </cell>
          <cell r="O2402" t="str">
            <v>YPS/N8732UV/SYAIFUL</v>
          </cell>
          <cell r="P2402" t="str">
            <v>PT. SATRIA WICAKSANA SEJATI</v>
          </cell>
          <cell r="Q2402" t="str">
            <v>PT. SATRIA WICAKSANA SEJATI</v>
          </cell>
          <cell r="R2402" t="str">
            <v>JUG RACK</v>
          </cell>
          <cell r="S2402" t="str">
            <v>2050350312</v>
          </cell>
        </row>
        <row r="2403">
          <cell r="L2403">
            <v>6008148641</v>
          </cell>
          <cell r="M2403" t="str">
            <v>74559</v>
          </cell>
          <cell r="N2403" t="str">
            <v>R.115807/HP3/72</v>
          </cell>
          <cell r="O2403" t="str">
            <v>YPS/N8732UV/SYAIFUL</v>
          </cell>
          <cell r="P2403" t="str">
            <v>PT. SATRIA WICAKSANA SEJATI</v>
          </cell>
          <cell r="Q2403" t="str">
            <v>PT. SATRIA WICAKSANA SEJATI</v>
          </cell>
          <cell r="R2403" t="str">
            <v>5 GALLON AQUA LOCAL</v>
          </cell>
          <cell r="S2403" t="str">
            <v>2050350312</v>
          </cell>
        </row>
        <row r="2404">
          <cell r="L2404">
            <v>6008149657</v>
          </cell>
          <cell r="M2404" t="str">
            <v>10169933</v>
          </cell>
          <cell r="N2404" t="str">
            <v>S21102803727/H1105145D/EF/2/05</v>
          </cell>
          <cell r="O2404" t="str">
            <v>YPS/N8796UV/DARYANTO</v>
          </cell>
          <cell r="P2404" t="str">
            <v>PT. SATRIA WICAKSANA SEJATI</v>
          </cell>
          <cell r="Q2404" t="str">
            <v>PT. SATRIA WICAKSANA SEJATI</v>
          </cell>
          <cell r="R2404" t="str">
            <v>EMPTY BOTTLE AQUA 5 GALLON</v>
          </cell>
          <cell r="S2404" t="str">
            <v>2050350312</v>
          </cell>
        </row>
        <row r="2405">
          <cell r="L2405">
            <v>6008149657</v>
          </cell>
          <cell r="M2405" t="str">
            <v>10169933</v>
          </cell>
          <cell r="N2405" t="str">
            <v>S21102803727/H1105145D/EF/2/05</v>
          </cell>
          <cell r="O2405" t="str">
            <v>YPS/N8796UV/DARYANTO</v>
          </cell>
          <cell r="P2405" t="str">
            <v>PT. SATRIA WICAKSANA SEJATI</v>
          </cell>
          <cell r="Q2405" t="str">
            <v>PT. SATRIA WICAKSANA SEJATI</v>
          </cell>
          <cell r="R2405" t="str">
            <v>EMPTY BOTTLE AQUA 5 GALLON</v>
          </cell>
          <cell r="S2405" t="str">
            <v>2050350312</v>
          </cell>
        </row>
        <row r="2406">
          <cell r="L2406">
            <v>6008149657</v>
          </cell>
          <cell r="M2406" t="str">
            <v>10169743</v>
          </cell>
          <cell r="N2406" t="str">
            <v>S21102803727/H1105145D/EF/2/05</v>
          </cell>
          <cell r="O2406" t="str">
            <v>YPS/N8796UV/DARYANTO</v>
          </cell>
          <cell r="P2406" t="str">
            <v>PT. SATRIA WICAKSANA SEJATI</v>
          </cell>
          <cell r="Q2406" t="str">
            <v>PT. SATRIA WICAKSANA SEJATI</v>
          </cell>
          <cell r="R2406" t="str">
            <v>JUG RACK</v>
          </cell>
          <cell r="S2406" t="str">
            <v>2050350312</v>
          </cell>
        </row>
        <row r="2407">
          <cell r="L2407">
            <v>6008149657</v>
          </cell>
          <cell r="M2407" t="str">
            <v>74559</v>
          </cell>
          <cell r="N2407" t="str">
            <v>S21102803727/H1105145D/EF/2/05</v>
          </cell>
          <cell r="O2407" t="str">
            <v>YPS/N8796UV/DARYANTO</v>
          </cell>
          <cell r="P2407" t="str">
            <v>PT. SATRIA WICAKSANA SEJATI</v>
          </cell>
          <cell r="Q2407" t="str">
            <v>PT. SATRIA WICAKSANA SEJATI</v>
          </cell>
          <cell r="R2407" t="str">
            <v>5 GALLON AQUA LOCAL</v>
          </cell>
          <cell r="S2407" t="str">
            <v>2050350312</v>
          </cell>
        </row>
        <row r="2408">
          <cell r="L2408">
            <v>6008151655</v>
          </cell>
          <cell r="M2408" t="str">
            <v>10169933</v>
          </cell>
          <cell r="N2408" t="str">
            <v>S21102903697/H110640D/PY/3/05</v>
          </cell>
          <cell r="O2408" t="str">
            <v>YPS/L9430UZ/SAKUT</v>
          </cell>
          <cell r="P2408" t="str">
            <v>PT. SATRIA WICAKSANA SEJATI</v>
          </cell>
          <cell r="Q2408" t="str">
            <v>PT. SATRIA WICAKSANA SEJATI</v>
          </cell>
          <cell r="R2408" t="str">
            <v>EMPTY BOTTLE AQUA 5 GALLON</v>
          </cell>
          <cell r="S2408" t="str">
            <v>2050350312</v>
          </cell>
        </row>
        <row r="2409">
          <cell r="L2409">
            <v>6008151655</v>
          </cell>
          <cell r="M2409" t="str">
            <v>10169933</v>
          </cell>
          <cell r="N2409" t="str">
            <v>S21102903697/H110640D/PY/3/05</v>
          </cell>
          <cell r="O2409" t="str">
            <v>YPS/L9430UZ/SAKUT</v>
          </cell>
          <cell r="P2409" t="str">
            <v>PT. SATRIA WICAKSANA SEJATI</v>
          </cell>
          <cell r="Q2409" t="str">
            <v>PT. SATRIA WICAKSANA SEJATI</v>
          </cell>
          <cell r="R2409" t="str">
            <v>EMPTY BOTTLE AQUA 5 GALLON</v>
          </cell>
          <cell r="S2409" t="str">
            <v>2050350312</v>
          </cell>
        </row>
        <row r="2410">
          <cell r="L2410">
            <v>6008151655</v>
          </cell>
          <cell r="M2410" t="str">
            <v>10169743</v>
          </cell>
          <cell r="N2410" t="str">
            <v>S21102903697/H110640D/PY/3/05</v>
          </cell>
          <cell r="O2410" t="str">
            <v>YPS/L9430UZ/SAKUT</v>
          </cell>
          <cell r="P2410" t="str">
            <v>PT. SATRIA WICAKSANA SEJATI</v>
          </cell>
          <cell r="Q2410" t="str">
            <v>PT. SATRIA WICAKSANA SEJATI</v>
          </cell>
          <cell r="R2410" t="str">
            <v>JUG RACK</v>
          </cell>
          <cell r="S2410" t="str">
            <v>2050350312</v>
          </cell>
        </row>
        <row r="2411">
          <cell r="L2411">
            <v>6008151655</v>
          </cell>
          <cell r="M2411" t="str">
            <v>74559</v>
          </cell>
          <cell r="N2411" t="str">
            <v>S21102903697/H110640D/PY/3/05</v>
          </cell>
          <cell r="O2411" t="str">
            <v>YPS/L9430UZ/SAKUT</v>
          </cell>
          <cell r="P2411" t="str">
            <v>PT. SATRIA WICAKSANA SEJATI</v>
          </cell>
          <cell r="Q2411" t="str">
            <v>PT. SATRIA WICAKSANA SEJATI</v>
          </cell>
          <cell r="R2411" t="str">
            <v>5 GALLON AQUA LOCAL</v>
          </cell>
          <cell r="S2411" t="str">
            <v>2050350312</v>
          </cell>
        </row>
        <row r="2412">
          <cell r="L2412">
            <v>6008148349</v>
          </cell>
          <cell r="M2412" t="str">
            <v>10169933</v>
          </cell>
          <cell r="N2412" t="str">
            <v>S21102903698/H110630D/EL/3/05</v>
          </cell>
          <cell r="O2412" t="str">
            <v>YPS/N8789UV/ARIF</v>
          </cell>
          <cell r="P2412" t="str">
            <v>PT. SATRIA WICAKSANA SEJATI</v>
          </cell>
          <cell r="Q2412" t="str">
            <v>PT. SATRIA WICAKSANA SEJATI</v>
          </cell>
          <cell r="R2412" t="str">
            <v>EMPTY BOTTLE AQUA 5 GALLON</v>
          </cell>
          <cell r="S2412" t="str">
            <v>2050350312</v>
          </cell>
        </row>
        <row r="2413">
          <cell r="L2413">
            <v>6008148349</v>
          </cell>
          <cell r="M2413" t="str">
            <v>10169933</v>
          </cell>
          <cell r="N2413" t="str">
            <v>S21102903698/H110630D/EL/3/05</v>
          </cell>
          <cell r="O2413" t="str">
            <v>YPS/N8789UV/ARIF</v>
          </cell>
          <cell r="P2413" t="str">
            <v>PT. SATRIA WICAKSANA SEJATI</v>
          </cell>
          <cell r="Q2413" t="str">
            <v>PT. SATRIA WICAKSANA SEJATI</v>
          </cell>
          <cell r="R2413" t="str">
            <v>EMPTY BOTTLE AQUA 5 GALLON</v>
          </cell>
          <cell r="S2413" t="str">
            <v>2050350312</v>
          </cell>
        </row>
        <row r="2414">
          <cell r="L2414">
            <v>6008148349</v>
          </cell>
          <cell r="M2414" t="str">
            <v>10169743</v>
          </cell>
          <cell r="N2414" t="str">
            <v>S21102903698/H110630D/EL/3/05</v>
          </cell>
          <cell r="O2414" t="str">
            <v>YPS/N8789UV/ARIF</v>
          </cell>
          <cell r="P2414" t="str">
            <v>PT. SATRIA WICAKSANA SEJATI</v>
          </cell>
          <cell r="Q2414" t="str">
            <v>PT. SATRIA WICAKSANA SEJATI</v>
          </cell>
          <cell r="R2414" t="str">
            <v>JUG RACK</v>
          </cell>
          <cell r="S2414" t="str">
            <v>2050350312</v>
          </cell>
        </row>
        <row r="2415">
          <cell r="L2415">
            <v>6008148349</v>
          </cell>
          <cell r="M2415" t="str">
            <v>74559</v>
          </cell>
          <cell r="N2415" t="str">
            <v>S21102903698/H110630D/EL/3/05</v>
          </cell>
          <cell r="O2415" t="str">
            <v>YPS/N8789UV/ARIF</v>
          </cell>
          <cell r="P2415" t="str">
            <v>PT. SATRIA WICAKSANA SEJATI</v>
          </cell>
          <cell r="Q2415" t="str">
            <v>PT. SATRIA WICAKSANA SEJATI</v>
          </cell>
          <cell r="R2415" t="str">
            <v>5 GALLON AQUA LOCAL</v>
          </cell>
          <cell r="S2415" t="str">
            <v>2050350312</v>
          </cell>
        </row>
        <row r="2416">
          <cell r="L2416">
            <v>6008150635</v>
          </cell>
          <cell r="M2416" t="str">
            <v>10169933</v>
          </cell>
          <cell r="N2416" t="str">
            <v>S21102803715/H110637D/HD/3/05</v>
          </cell>
          <cell r="O2416" t="str">
            <v>YPS/L9425UZ/MASRIDI</v>
          </cell>
          <cell r="P2416" t="str">
            <v>PT. SATRIA WICAKSANA SEJATI</v>
          </cell>
          <cell r="Q2416" t="str">
            <v>PT. SATRIA WICAKSANA SEJATI</v>
          </cell>
          <cell r="R2416" t="str">
            <v>EMPTY BOTTLE AQUA 5 GALLON</v>
          </cell>
          <cell r="S2416" t="str">
            <v>2050350312</v>
          </cell>
        </row>
        <row r="2417">
          <cell r="L2417">
            <v>6008150635</v>
          </cell>
          <cell r="M2417" t="str">
            <v>10169933</v>
          </cell>
          <cell r="N2417" t="str">
            <v>S21102803715/H110637D/HD/3/05</v>
          </cell>
          <cell r="O2417" t="str">
            <v>YPS/L9425UZ/MASRIDI</v>
          </cell>
          <cell r="P2417" t="str">
            <v>PT. SATRIA WICAKSANA SEJATI</v>
          </cell>
          <cell r="Q2417" t="str">
            <v>PT. SATRIA WICAKSANA SEJATI</v>
          </cell>
          <cell r="R2417" t="str">
            <v>EMPTY BOTTLE AQUA 5 GALLON</v>
          </cell>
          <cell r="S2417" t="str">
            <v>2050350312</v>
          </cell>
        </row>
        <row r="2418">
          <cell r="L2418">
            <v>6008150635</v>
          </cell>
          <cell r="M2418" t="str">
            <v>10169743</v>
          </cell>
          <cell r="N2418" t="str">
            <v>S21102803715/H110637D/HD/3/05</v>
          </cell>
          <cell r="O2418" t="str">
            <v>YPS/L9425UZ/MASRIDI</v>
          </cell>
          <cell r="P2418" t="str">
            <v>PT. SATRIA WICAKSANA SEJATI</v>
          </cell>
          <cell r="Q2418" t="str">
            <v>PT. SATRIA WICAKSANA SEJATI</v>
          </cell>
          <cell r="R2418" t="str">
            <v>JUG RACK</v>
          </cell>
          <cell r="S2418" t="str">
            <v>2050350312</v>
          </cell>
        </row>
        <row r="2419">
          <cell r="L2419">
            <v>6008150635</v>
          </cell>
          <cell r="M2419" t="str">
            <v>74559</v>
          </cell>
          <cell r="N2419" t="str">
            <v>S21102803715/H110637D/HD/3/05</v>
          </cell>
          <cell r="O2419" t="str">
            <v>YPS/L9425UZ/MASRIDI</v>
          </cell>
          <cell r="P2419" t="str">
            <v>PT. SATRIA WICAKSANA SEJATI</v>
          </cell>
          <cell r="Q2419" t="str">
            <v>PT. SATRIA WICAKSANA SEJATI</v>
          </cell>
          <cell r="R2419" t="str">
            <v>5 GALLON AQUA LOCAL</v>
          </cell>
          <cell r="S2419" t="str">
            <v>2050350312</v>
          </cell>
        </row>
        <row r="2420">
          <cell r="L2420">
            <v>6008148436</v>
          </cell>
          <cell r="M2420" t="str">
            <v>10169933</v>
          </cell>
          <cell r="N2420" t="str">
            <v>S21102803716/H1105182A/HD/3/05</v>
          </cell>
          <cell r="O2420" t="str">
            <v>YPS/N7906UQ/MASKUR</v>
          </cell>
          <cell r="P2420" t="str">
            <v>PT. SATRIA WICAKSANA SEJATI</v>
          </cell>
          <cell r="Q2420" t="str">
            <v>PT. SATRIA WICAKSANA SEJATI</v>
          </cell>
          <cell r="R2420" t="str">
            <v>EMPTY BOTTLE AQUA 5 GALLON</v>
          </cell>
          <cell r="S2420" t="str">
            <v>2050350312</v>
          </cell>
        </row>
        <row r="2421">
          <cell r="L2421">
            <v>6008148436</v>
          </cell>
          <cell r="M2421" t="str">
            <v>10169933</v>
          </cell>
          <cell r="N2421" t="str">
            <v>S21102803716/H1105182A/HD/3/05</v>
          </cell>
          <cell r="O2421" t="str">
            <v>YPS/N7906UQ/MASKUR</v>
          </cell>
          <cell r="P2421" t="str">
            <v>PT. SATRIA WICAKSANA SEJATI</v>
          </cell>
          <cell r="Q2421" t="str">
            <v>PT. SATRIA WICAKSANA SEJATI</v>
          </cell>
          <cell r="R2421" t="str">
            <v>EMPTY BOTTLE AQUA 5 GALLON</v>
          </cell>
          <cell r="S2421" t="str">
            <v>2050350312</v>
          </cell>
        </row>
        <row r="2422">
          <cell r="L2422">
            <v>6008148436</v>
          </cell>
          <cell r="M2422" t="str">
            <v>74559</v>
          </cell>
          <cell r="N2422" t="str">
            <v>S21102803716/H1105182A/HD/3/05</v>
          </cell>
          <cell r="O2422" t="str">
            <v>YPS/N7906UQ/MASKUR</v>
          </cell>
          <cell r="P2422" t="str">
            <v>PT. SATRIA WICAKSANA SEJATI</v>
          </cell>
          <cell r="Q2422" t="str">
            <v>PT. SATRIA WICAKSANA SEJATI</v>
          </cell>
          <cell r="R2422" t="str">
            <v>5 GALLON AQUA LOCAL</v>
          </cell>
          <cell r="S2422" t="str">
            <v>2050350312</v>
          </cell>
        </row>
        <row r="2423">
          <cell r="L2423">
            <v>6008154841</v>
          </cell>
          <cell r="M2423" t="str">
            <v>10169933</v>
          </cell>
          <cell r="N2423" t="str">
            <v>S21110404168/H110728D/EL/3/06</v>
          </cell>
          <cell r="O2423" t="str">
            <v>YPS/N8878UW/SIARI</v>
          </cell>
          <cell r="P2423" t="str">
            <v>PT. SATRIA WICAKSANA SEJATI</v>
          </cell>
          <cell r="Q2423" t="str">
            <v>PT. SATRIA WICAKSANA SEJATI</v>
          </cell>
          <cell r="R2423" t="str">
            <v>EMPTY BOTTLE AQUA 5 GALLON</v>
          </cell>
          <cell r="S2423" t="str">
            <v>2050350312</v>
          </cell>
        </row>
        <row r="2424">
          <cell r="L2424">
            <v>6008154841</v>
          </cell>
          <cell r="M2424" t="str">
            <v>10169933</v>
          </cell>
          <cell r="N2424" t="str">
            <v>S21110404168/H110728D/EL/3/06</v>
          </cell>
          <cell r="O2424" t="str">
            <v>YPS/N8878UW/SIARI</v>
          </cell>
          <cell r="P2424" t="str">
            <v>PT. SATRIA WICAKSANA SEJATI</v>
          </cell>
          <cell r="Q2424" t="str">
            <v>PT. SATRIA WICAKSANA SEJATI</v>
          </cell>
          <cell r="R2424" t="str">
            <v>EMPTY BOTTLE AQUA 5 GALLON</v>
          </cell>
          <cell r="S2424" t="str">
            <v>2050350312</v>
          </cell>
        </row>
        <row r="2425">
          <cell r="L2425">
            <v>6008154841</v>
          </cell>
          <cell r="M2425" t="str">
            <v>10169743</v>
          </cell>
          <cell r="N2425" t="str">
            <v>S21110404168/H110728D/EL/3/06</v>
          </cell>
          <cell r="O2425" t="str">
            <v>YPS/N8878UW/SIARI</v>
          </cell>
          <cell r="P2425" t="str">
            <v>PT. SATRIA WICAKSANA SEJATI</v>
          </cell>
          <cell r="Q2425" t="str">
            <v>PT. SATRIA WICAKSANA SEJATI</v>
          </cell>
          <cell r="R2425" t="str">
            <v>JUG RACK</v>
          </cell>
          <cell r="S2425" t="str">
            <v>2050350312</v>
          </cell>
        </row>
        <row r="2426">
          <cell r="L2426">
            <v>6008154841</v>
          </cell>
          <cell r="M2426" t="str">
            <v>74559</v>
          </cell>
          <cell r="N2426" t="str">
            <v>S21110404168/H110728D/EL/3/06</v>
          </cell>
          <cell r="O2426" t="str">
            <v>YPS/N8878UW/SIARI</v>
          </cell>
          <cell r="P2426" t="str">
            <v>PT. SATRIA WICAKSANA SEJATI</v>
          </cell>
          <cell r="Q2426" t="str">
            <v>PT. SATRIA WICAKSANA SEJATI</v>
          </cell>
          <cell r="R2426" t="str">
            <v>5 GALLON AQUA LOCAL</v>
          </cell>
          <cell r="S2426" t="str">
            <v>2050350312</v>
          </cell>
        </row>
        <row r="2427">
          <cell r="L2427">
            <v>6008153173</v>
          </cell>
          <cell r="M2427" t="str">
            <v>10169933</v>
          </cell>
          <cell r="N2427" t="str">
            <v>R.115817/HP3/23</v>
          </cell>
          <cell r="O2427" t="str">
            <v>YPS/N8732UW/SYAIFUL</v>
          </cell>
          <cell r="P2427" t="str">
            <v>PT. SATRIA WICAKSANA SEJATI</v>
          </cell>
          <cell r="Q2427" t="str">
            <v>PT. SATRIA WICAKSANA SEJATI</v>
          </cell>
          <cell r="R2427" t="str">
            <v>EMPTY BOTTLE AQUA 5 GALLON</v>
          </cell>
          <cell r="S2427" t="str">
            <v>2050350312</v>
          </cell>
        </row>
        <row r="2428">
          <cell r="L2428">
            <v>6008153173</v>
          </cell>
          <cell r="M2428" t="str">
            <v>10169933</v>
          </cell>
          <cell r="N2428" t="str">
            <v>R.115817/HP3/23</v>
          </cell>
          <cell r="O2428" t="str">
            <v>YPS/N8732UW/SYAIFUL</v>
          </cell>
          <cell r="P2428" t="str">
            <v>PT. SATRIA WICAKSANA SEJATI</v>
          </cell>
          <cell r="Q2428" t="str">
            <v>PT. SATRIA WICAKSANA SEJATI</v>
          </cell>
          <cell r="R2428" t="str">
            <v>EMPTY BOTTLE AQUA 5 GALLON</v>
          </cell>
          <cell r="S2428" t="str">
            <v>2050350312</v>
          </cell>
        </row>
        <row r="2429">
          <cell r="L2429">
            <v>6008153173</v>
          </cell>
          <cell r="M2429" t="str">
            <v>10169743</v>
          </cell>
          <cell r="N2429" t="str">
            <v>R.115817/HP3/23</v>
          </cell>
          <cell r="O2429" t="str">
            <v>YPS/N8732UW/SYAIFUL</v>
          </cell>
          <cell r="P2429" t="str">
            <v>PT. SATRIA WICAKSANA SEJATI</v>
          </cell>
          <cell r="Q2429" t="str">
            <v>PT. SATRIA WICAKSANA SEJATI</v>
          </cell>
          <cell r="R2429" t="str">
            <v>JUG RACK</v>
          </cell>
          <cell r="S2429" t="str">
            <v>2050350312</v>
          </cell>
        </row>
        <row r="2430">
          <cell r="L2430">
            <v>6008153173</v>
          </cell>
          <cell r="M2430" t="str">
            <v>74559</v>
          </cell>
          <cell r="N2430" t="str">
            <v>R.115817/HP3/23</v>
          </cell>
          <cell r="O2430" t="str">
            <v>YPS/N8732UW/SYAIFUL</v>
          </cell>
          <cell r="P2430" t="str">
            <v>PT. SATRIA WICAKSANA SEJATI</v>
          </cell>
          <cell r="Q2430" t="str">
            <v>PT. SATRIA WICAKSANA SEJATI</v>
          </cell>
          <cell r="R2430" t="str">
            <v>5 GALLON AQUA LOCAL</v>
          </cell>
          <cell r="S2430" t="str">
            <v>2050350312</v>
          </cell>
        </row>
        <row r="2431">
          <cell r="L2431">
            <v>6008147309</v>
          </cell>
          <cell r="M2431" t="str">
            <v>10169933</v>
          </cell>
          <cell r="N2431" t="str">
            <v>S21102903711/H1105110B/AS/2/05</v>
          </cell>
          <cell r="O2431" t="str">
            <v>YPS/L9062UH/SAKUT</v>
          </cell>
          <cell r="P2431" t="str">
            <v>PT. SATRIA WICAKSANA SEJATI</v>
          </cell>
          <cell r="Q2431" t="str">
            <v>PT. SATRIA WICAKSANA SEJATI</v>
          </cell>
          <cell r="R2431" t="str">
            <v>EMPTY BOTTLE AQUA 5 GALLON</v>
          </cell>
          <cell r="S2431" t="str">
            <v>2050350312</v>
          </cell>
        </row>
        <row r="2432">
          <cell r="L2432">
            <v>6008147309</v>
          </cell>
          <cell r="M2432" t="str">
            <v>10169933</v>
          </cell>
          <cell r="N2432" t="str">
            <v>S21102903711/H1105110B/AS/2/05</v>
          </cell>
          <cell r="O2432" t="str">
            <v>YPS/L9062UH/SAKUT</v>
          </cell>
          <cell r="P2432" t="str">
            <v>PT. SATRIA WICAKSANA SEJATI</v>
          </cell>
          <cell r="Q2432" t="str">
            <v>PT. SATRIA WICAKSANA SEJATI</v>
          </cell>
          <cell r="R2432" t="str">
            <v>EMPTY BOTTLE AQUA 5 GALLON</v>
          </cell>
          <cell r="S2432" t="str">
            <v>2050350312</v>
          </cell>
        </row>
        <row r="2433">
          <cell r="L2433">
            <v>6008147309</v>
          </cell>
          <cell r="M2433" t="str">
            <v>74559</v>
          </cell>
          <cell r="N2433" t="str">
            <v>S21102903711/H1105110B/AS/2/05</v>
          </cell>
          <cell r="O2433" t="str">
            <v>YPS/L9062UH/SAKUT</v>
          </cell>
          <cell r="P2433" t="str">
            <v>PT. SATRIA WICAKSANA SEJATI</v>
          </cell>
          <cell r="Q2433" t="str">
            <v>PT. SATRIA WICAKSANA SEJATI</v>
          </cell>
          <cell r="R2433" t="str">
            <v>5 GALLON AQUA LOCAL</v>
          </cell>
          <cell r="S2433" t="str">
            <v>2050350312</v>
          </cell>
        </row>
        <row r="2434">
          <cell r="L2434">
            <v>6008150235</v>
          </cell>
          <cell r="M2434" t="str">
            <v>10169933</v>
          </cell>
          <cell r="N2434" t="str">
            <v>R.111329/HP3/00013</v>
          </cell>
          <cell r="O2434" t="str">
            <v>YPS/N8598UV/ARIEF T</v>
          </cell>
          <cell r="P2434" t="str">
            <v>PT. SATRIA WICAKSANA SEJATI</v>
          </cell>
          <cell r="Q2434" t="str">
            <v>PT. SATRIA WICAKSANA SEJATI</v>
          </cell>
          <cell r="R2434" t="str">
            <v>EMPTY BOTTLE AQUA 5 GALLON</v>
          </cell>
          <cell r="S2434" t="str">
            <v>2050350312</v>
          </cell>
        </row>
        <row r="2435">
          <cell r="L2435">
            <v>6008150235</v>
          </cell>
          <cell r="M2435" t="str">
            <v>10169933</v>
          </cell>
          <cell r="N2435" t="str">
            <v>R.111329/HP3/00013</v>
          </cell>
          <cell r="O2435" t="str">
            <v>YPS/N8598UV/ARIEF T</v>
          </cell>
          <cell r="P2435" t="str">
            <v>PT. SATRIA WICAKSANA SEJATI</v>
          </cell>
          <cell r="Q2435" t="str">
            <v>PT. SATRIA WICAKSANA SEJATI</v>
          </cell>
          <cell r="R2435" t="str">
            <v>EMPTY BOTTLE AQUA 5 GALLON</v>
          </cell>
          <cell r="S2435" t="str">
            <v>2050350312</v>
          </cell>
        </row>
        <row r="2436">
          <cell r="L2436">
            <v>6008150235</v>
          </cell>
          <cell r="M2436" t="str">
            <v>10169743</v>
          </cell>
          <cell r="N2436" t="str">
            <v>R.111329/HP3/00013</v>
          </cell>
          <cell r="O2436" t="str">
            <v>YPS/N8598UV/ARIEF T</v>
          </cell>
          <cell r="P2436" t="str">
            <v>PT. SATRIA WICAKSANA SEJATI</v>
          </cell>
          <cell r="Q2436" t="str">
            <v>PT. SATRIA WICAKSANA SEJATI</v>
          </cell>
          <cell r="R2436" t="str">
            <v>JUG RACK</v>
          </cell>
          <cell r="S2436" t="str">
            <v>2050350312</v>
          </cell>
        </row>
        <row r="2437">
          <cell r="L2437">
            <v>6008150235</v>
          </cell>
          <cell r="M2437" t="str">
            <v>74559</v>
          </cell>
          <cell r="N2437" t="str">
            <v>R.111329/HP3/00013</v>
          </cell>
          <cell r="O2437" t="str">
            <v>YPS/N8598UV/ARIEF T</v>
          </cell>
          <cell r="P2437" t="str">
            <v>PT. SATRIA WICAKSANA SEJATI</v>
          </cell>
          <cell r="Q2437" t="str">
            <v>PT. SATRIA WICAKSANA SEJATI</v>
          </cell>
          <cell r="R2437" t="str">
            <v>5 GALLON AQUA LOCAL</v>
          </cell>
          <cell r="S2437" t="str">
            <v>2050350312</v>
          </cell>
        </row>
        <row r="2438">
          <cell r="L2438">
            <v>6008148992</v>
          </cell>
          <cell r="M2438" t="str">
            <v>10169933</v>
          </cell>
          <cell r="N2438" t="str">
            <v>R.115809/HP3/33</v>
          </cell>
          <cell r="O2438" t="str">
            <v>YPS/N8732UW/SYAIFUL</v>
          </cell>
          <cell r="P2438" t="str">
            <v>PT. SATRIA WICAKSANA SEJATI</v>
          </cell>
          <cell r="Q2438" t="str">
            <v>PT. SATRIA WICAKSANA SEJATI</v>
          </cell>
          <cell r="R2438" t="str">
            <v>EMPTY BOTTLE AQUA 5 GALLON</v>
          </cell>
          <cell r="S2438" t="str">
            <v>2050350312</v>
          </cell>
        </row>
        <row r="2439">
          <cell r="L2439">
            <v>6008148992</v>
          </cell>
          <cell r="M2439" t="str">
            <v>10169933</v>
          </cell>
          <cell r="N2439" t="str">
            <v>R.115809/HP3/33</v>
          </cell>
          <cell r="O2439" t="str">
            <v>YPS/N8732UW/SYAIFUL</v>
          </cell>
          <cell r="P2439" t="str">
            <v>PT. SATRIA WICAKSANA SEJATI</v>
          </cell>
          <cell r="Q2439" t="str">
            <v>PT. SATRIA WICAKSANA SEJATI</v>
          </cell>
          <cell r="R2439" t="str">
            <v>EMPTY BOTTLE AQUA 5 GALLON</v>
          </cell>
          <cell r="S2439" t="str">
            <v>2050350312</v>
          </cell>
        </row>
        <row r="2440">
          <cell r="L2440">
            <v>6008148992</v>
          </cell>
          <cell r="M2440" t="str">
            <v>10169743</v>
          </cell>
          <cell r="N2440" t="str">
            <v>R.115809/HP3/33</v>
          </cell>
          <cell r="O2440" t="str">
            <v>YPS/N8732UW/SYAIFUL</v>
          </cell>
          <cell r="P2440" t="str">
            <v>PT. SATRIA WICAKSANA SEJATI</v>
          </cell>
          <cell r="Q2440" t="str">
            <v>PT. SATRIA WICAKSANA SEJATI</v>
          </cell>
          <cell r="R2440" t="str">
            <v>JUG RACK</v>
          </cell>
          <cell r="S2440" t="str">
            <v>2050350312</v>
          </cell>
        </row>
        <row r="2441">
          <cell r="L2441">
            <v>6008148992</v>
          </cell>
          <cell r="M2441" t="str">
            <v>74559</v>
          </cell>
          <cell r="N2441" t="str">
            <v>R.115809/HP3/33</v>
          </cell>
          <cell r="O2441" t="str">
            <v>YPS/N8732UW/SYAIFUL</v>
          </cell>
          <cell r="P2441" t="str">
            <v>PT. SATRIA WICAKSANA SEJATI</v>
          </cell>
          <cell r="Q2441" t="str">
            <v>PT. SATRIA WICAKSANA SEJATI</v>
          </cell>
          <cell r="R2441" t="str">
            <v>5 GALLON AQUA LOCAL</v>
          </cell>
          <cell r="S2441" t="str">
            <v>2050350312</v>
          </cell>
        </row>
        <row r="2442">
          <cell r="L2442">
            <v>6008145516</v>
          </cell>
          <cell r="M2442" t="str">
            <v>10169933</v>
          </cell>
          <cell r="N2442" t="str">
            <v>S21102903701/H1105163A/AS/2/05</v>
          </cell>
          <cell r="O2442" t="str">
            <v>YPS/L9269UF/TAUFIK</v>
          </cell>
          <cell r="P2442" t="str">
            <v>PT. SATRIA WICAKSANA SEJATI</v>
          </cell>
          <cell r="Q2442" t="str">
            <v>PT. SATRIA WICAKSANA SEJATI</v>
          </cell>
          <cell r="R2442" t="str">
            <v>EMPTY BOTTLE AQUA 5 GALLON</v>
          </cell>
          <cell r="S2442" t="str">
            <v>2050350312</v>
          </cell>
        </row>
        <row r="2443">
          <cell r="L2443">
            <v>6008145516</v>
          </cell>
          <cell r="M2443" t="str">
            <v>10169933</v>
          </cell>
          <cell r="N2443" t="str">
            <v>S21102903701/H1105163A/AS/2/05</v>
          </cell>
          <cell r="O2443" t="str">
            <v>YPS/L9269UF/TAUFIK</v>
          </cell>
          <cell r="P2443" t="str">
            <v>PT. SATRIA WICAKSANA SEJATI</v>
          </cell>
          <cell r="Q2443" t="str">
            <v>PT. SATRIA WICAKSANA SEJATI</v>
          </cell>
          <cell r="R2443" t="str">
            <v>EMPTY BOTTLE AQUA 5 GALLON</v>
          </cell>
          <cell r="S2443" t="str">
            <v>2050350312</v>
          </cell>
        </row>
        <row r="2444">
          <cell r="L2444">
            <v>6008145516</v>
          </cell>
          <cell r="M2444" t="str">
            <v>74559</v>
          </cell>
          <cell r="N2444" t="str">
            <v>S21102903701/H1105163A/AS/2/05</v>
          </cell>
          <cell r="O2444" t="str">
            <v>YPS/L9269UF/TAUFIK</v>
          </cell>
          <cell r="P2444" t="str">
            <v>PT. SATRIA WICAKSANA SEJATI</v>
          </cell>
          <cell r="Q2444" t="str">
            <v>PT. SATRIA WICAKSANA SEJATI</v>
          </cell>
          <cell r="R2444" t="str">
            <v>5 GALLON AQUA LOCAL</v>
          </cell>
          <cell r="S2444" t="str">
            <v>2050350312</v>
          </cell>
        </row>
        <row r="2445">
          <cell r="L2445">
            <v>6008154385</v>
          </cell>
          <cell r="M2445" t="str">
            <v>10169749</v>
          </cell>
          <cell r="N2445" t="str">
            <v>R148980</v>
          </cell>
          <cell r="O2445" t="str">
            <v>YPS/L9346UZ/ZAINUL A</v>
          </cell>
          <cell r="P2445" t="str">
            <v>PT. SATRIA WICAKSANA SEJATI</v>
          </cell>
          <cell r="Q2445" t="str">
            <v>PT. SATRIA WICAKSANA SEJATI</v>
          </cell>
          <cell r="R2445" t="str">
            <v>PALLET RENT DOUBLE FACE</v>
          </cell>
          <cell r="S2445" t="str">
            <v>2050350313</v>
          </cell>
        </row>
        <row r="2446">
          <cell r="L2446">
            <v>6008152498</v>
          </cell>
          <cell r="M2446" t="str">
            <v>10169933</v>
          </cell>
          <cell r="N2446" t="str">
            <v>S21110404155/H110837D/BK/1/08</v>
          </cell>
          <cell r="O2446" t="str">
            <v>YPS/N8582UV/HASAN</v>
          </cell>
          <cell r="P2446" t="str">
            <v>PT. SATRIA WICAKSANA SEJATI</v>
          </cell>
          <cell r="Q2446" t="str">
            <v>PT. SATRIA WICAKSANA SEJATI</v>
          </cell>
          <cell r="R2446" t="str">
            <v>EMPTY BOTTLE AQUA 5 GALLON</v>
          </cell>
          <cell r="S2446" t="str">
            <v>2050350312</v>
          </cell>
        </row>
        <row r="2447">
          <cell r="L2447">
            <v>6008152498</v>
          </cell>
          <cell r="M2447" t="str">
            <v>10169743</v>
          </cell>
          <cell r="N2447" t="str">
            <v>S21110404155/H110837D/BK/1/08</v>
          </cell>
          <cell r="O2447" t="str">
            <v>YPS/N8582UV/HASAN</v>
          </cell>
          <cell r="P2447" t="str">
            <v>PT. SATRIA WICAKSANA SEJATI</v>
          </cell>
          <cell r="Q2447" t="str">
            <v>PT. SATRIA WICAKSANA SEJATI</v>
          </cell>
          <cell r="R2447" t="str">
            <v>JUG RACK</v>
          </cell>
          <cell r="S2447" t="str">
            <v>2050350312</v>
          </cell>
        </row>
        <row r="2448">
          <cell r="L2448">
            <v>6008151257</v>
          </cell>
          <cell r="M2448" t="str">
            <v>10169749</v>
          </cell>
          <cell r="N2448" t="str">
            <v>R159380</v>
          </cell>
          <cell r="O2448" t="str">
            <v>YPS/L9462UM/SATIMAN</v>
          </cell>
          <cell r="P2448" t="str">
            <v>PT. SATRIA WICAKSANA SEJATI</v>
          </cell>
          <cell r="Q2448" t="str">
            <v>PT. SATRIA WICAKSANA SEJATI</v>
          </cell>
          <cell r="R2448" t="str">
            <v>PALLET RENT DOUBLE FACE</v>
          </cell>
          <cell r="S2448" t="str">
            <v>2050350313</v>
          </cell>
        </row>
        <row r="2449">
          <cell r="L2449">
            <v>6008147670</v>
          </cell>
          <cell r="M2449" t="str">
            <v>10169933</v>
          </cell>
          <cell r="N2449" t="str">
            <v>R.115827/HP3/9</v>
          </cell>
          <cell r="O2449" t="str">
            <v>YPS/N8573UW/FAUZAN</v>
          </cell>
          <cell r="P2449" t="str">
            <v>PT. SATRIA WICAKSANA SEJATI</v>
          </cell>
          <cell r="Q2449" t="str">
            <v>PT. SATRIA WICAKSANA SEJATI</v>
          </cell>
          <cell r="R2449" t="str">
            <v>EMPTY BOTTLE AQUA 5 GALLON</v>
          </cell>
          <cell r="S2449" t="str">
            <v>2050350312</v>
          </cell>
        </row>
        <row r="2450">
          <cell r="L2450">
            <v>6008147670</v>
          </cell>
          <cell r="M2450" t="str">
            <v>10169933</v>
          </cell>
          <cell r="N2450" t="str">
            <v>R.115827/HP3/9</v>
          </cell>
          <cell r="O2450" t="str">
            <v>YPS/N8573UW/FAUZAN</v>
          </cell>
          <cell r="P2450" t="str">
            <v>PT. SATRIA WICAKSANA SEJATI</v>
          </cell>
          <cell r="Q2450" t="str">
            <v>PT. SATRIA WICAKSANA SEJATI</v>
          </cell>
          <cell r="R2450" t="str">
            <v>EMPTY BOTTLE AQUA 5 GALLON</v>
          </cell>
          <cell r="S2450" t="str">
            <v>2050350312</v>
          </cell>
        </row>
        <row r="2451">
          <cell r="L2451">
            <v>6008147670</v>
          </cell>
          <cell r="M2451" t="str">
            <v>10169743</v>
          </cell>
          <cell r="N2451" t="str">
            <v>R.115827/HP3/9</v>
          </cell>
          <cell r="O2451" t="str">
            <v>YPS/N8573UW/FAUZAN</v>
          </cell>
          <cell r="P2451" t="str">
            <v>PT. SATRIA WICAKSANA SEJATI</v>
          </cell>
          <cell r="Q2451" t="str">
            <v>PT. SATRIA WICAKSANA SEJATI</v>
          </cell>
          <cell r="R2451" t="str">
            <v>JUG RACK</v>
          </cell>
          <cell r="S2451" t="str">
            <v>2050350312</v>
          </cell>
        </row>
        <row r="2452">
          <cell r="L2452">
            <v>6008147670</v>
          </cell>
          <cell r="M2452" t="str">
            <v>74559</v>
          </cell>
          <cell r="N2452" t="str">
            <v>R.115827/HP3/9</v>
          </cell>
          <cell r="O2452" t="str">
            <v>YPS/N8573UW/FAUZAN</v>
          </cell>
          <cell r="P2452" t="str">
            <v>PT. SATRIA WICAKSANA SEJATI</v>
          </cell>
          <cell r="Q2452" t="str">
            <v>PT. SATRIA WICAKSANA SEJATI</v>
          </cell>
          <cell r="R2452" t="str">
            <v>5 GALLON AQUA LOCAL</v>
          </cell>
          <cell r="S2452" t="str">
            <v>2050350312</v>
          </cell>
        </row>
        <row r="2453">
          <cell r="L2453">
            <v>6008124262</v>
          </cell>
          <cell r="M2453" t="str">
            <v>10169933</v>
          </cell>
          <cell r="N2453" t="str">
            <v>R.111335/HP3/24</v>
          </cell>
          <cell r="O2453" t="str">
            <v>YPS/N8699UV/GHOFIR</v>
          </cell>
          <cell r="P2453" t="str">
            <v>PT. SATRIA WICAKSANA SEJATI</v>
          </cell>
          <cell r="Q2453" t="str">
            <v>PT. SATRIA WICAKSANA SEJATI</v>
          </cell>
          <cell r="R2453" t="str">
            <v>EMPTY BOTTLE AQUA 5 GALLON</v>
          </cell>
          <cell r="S2453" t="str">
            <v>2050350312</v>
          </cell>
        </row>
        <row r="2454">
          <cell r="L2454">
            <v>6008124262</v>
          </cell>
          <cell r="M2454" t="str">
            <v>10169933</v>
          </cell>
          <cell r="N2454" t="str">
            <v>R.111335/HP3/24</v>
          </cell>
          <cell r="O2454" t="str">
            <v>YPS/N8699UV/GHOFIR</v>
          </cell>
          <cell r="P2454" t="str">
            <v>PT. SATRIA WICAKSANA SEJATI</v>
          </cell>
          <cell r="Q2454" t="str">
            <v>PT. SATRIA WICAKSANA SEJATI</v>
          </cell>
          <cell r="R2454" t="str">
            <v>EMPTY BOTTLE AQUA 5 GALLON</v>
          </cell>
          <cell r="S2454" t="str">
            <v>2050350312</v>
          </cell>
        </row>
        <row r="2455">
          <cell r="L2455">
            <v>6008124262</v>
          </cell>
          <cell r="M2455" t="str">
            <v>10169743</v>
          </cell>
          <cell r="N2455" t="str">
            <v>R.111335/HP3/24</v>
          </cell>
          <cell r="O2455" t="str">
            <v>YPS/N8699UV/GHOFIR</v>
          </cell>
          <cell r="P2455" t="str">
            <v>PT. SATRIA WICAKSANA SEJATI</v>
          </cell>
          <cell r="Q2455" t="str">
            <v>PT. SATRIA WICAKSANA SEJATI</v>
          </cell>
          <cell r="R2455" t="str">
            <v>JUG RACK</v>
          </cell>
          <cell r="S2455" t="str">
            <v>2050350312</v>
          </cell>
        </row>
        <row r="2456">
          <cell r="L2456">
            <v>6008124262</v>
          </cell>
          <cell r="M2456" t="str">
            <v>74559</v>
          </cell>
          <cell r="N2456" t="str">
            <v>R.111335/HP3/24</v>
          </cell>
          <cell r="O2456" t="str">
            <v>YPS/N8699UV/GHOFIR</v>
          </cell>
          <cell r="P2456" t="str">
            <v>PT. SATRIA WICAKSANA SEJATI</v>
          </cell>
          <cell r="Q2456" t="str">
            <v>PT. SATRIA WICAKSANA SEJATI</v>
          </cell>
          <cell r="R2456" t="str">
            <v>5 GALLON AQUA LOCAL</v>
          </cell>
          <cell r="S2456" t="str">
            <v>2050350312</v>
          </cell>
        </row>
        <row r="2457">
          <cell r="L2457">
            <v>6008154652</v>
          </cell>
          <cell r="M2457" t="str">
            <v>10169933</v>
          </cell>
          <cell r="N2457" t="str">
            <v>R.115810/HP3/46</v>
          </cell>
          <cell r="O2457" t="str">
            <v>YPS/L9356UZ/AGUS</v>
          </cell>
          <cell r="P2457" t="str">
            <v>PT. SATRIA WICAKSANA SEJATI</v>
          </cell>
          <cell r="Q2457" t="str">
            <v>PT. SATRIA WICAKSANA SEJATI</v>
          </cell>
          <cell r="R2457" t="str">
            <v>EMPTY BOTTLE AQUA 5 GALLON</v>
          </cell>
          <cell r="S2457" t="str">
            <v>2050350312</v>
          </cell>
        </row>
        <row r="2458">
          <cell r="L2458">
            <v>6008154652</v>
          </cell>
          <cell r="M2458" t="str">
            <v>10169933</v>
          </cell>
          <cell r="N2458" t="str">
            <v>R.115810/HP3/46</v>
          </cell>
          <cell r="O2458" t="str">
            <v>YPS/L9356UZ/AGUS</v>
          </cell>
          <cell r="P2458" t="str">
            <v>PT. SATRIA WICAKSANA SEJATI</v>
          </cell>
          <cell r="Q2458" t="str">
            <v>PT. SATRIA WICAKSANA SEJATI</v>
          </cell>
          <cell r="R2458" t="str">
            <v>EMPTY BOTTLE AQUA 5 GALLON</v>
          </cell>
          <cell r="S2458" t="str">
            <v>2050350312</v>
          </cell>
        </row>
        <row r="2459">
          <cell r="L2459">
            <v>6008154652</v>
          </cell>
          <cell r="M2459" t="str">
            <v>10169743</v>
          </cell>
          <cell r="N2459" t="str">
            <v>R.115810/HP3/46</v>
          </cell>
          <cell r="O2459" t="str">
            <v>YPS/L9356UZ/AGUS</v>
          </cell>
          <cell r="P2459" t="str">
            <v>PT. SATRIA WICAKSANA SEJATI</v>
          </cell>
          <cell r="Q2459" t="str">
            <v>PT. SATRIA WICAKSANA SEJATI</v>
          </cell>
          <cell r="R2459" t="str">
            <v>JUG RACK</v>
          </cell>
          <cell r="S2459" t="str">
            <v>2050350312</v>
          </cell>
        </row>
        <row r="2460">
          <cell r="L2460">
            <v>6008154652</v>
          </cell>
          <cell r="M2460" t="str">
            <v>74559</v>
          </cell>
          <cell r="N2460" t="str">
            <v>R.115810/HP3/46</v>
          </cell>
          <cell r="O2460" t="str">
            <v>YPS/L9356UZ/AGUS</v>
          </cell>
          <cell r="P2460" t="str">
            <v>PT. SATRIA WICAKSANA SEJATI</v>
          </cell>
          <cell r="Q2460" t="str">
            <v>PT. SATRIA WICAKSANA SEJATI</v>
          </cell>
          <cell r="R2460" t="str">
            <v>5 GALLON AQUA LOCAL</v>
          </cell>
          <cell r="S2460" t="str">
            <v>2050350312</v>
          </cell>
        </row>
        <row r="2461">
          <cell r="L2461">
            <v>6008155262</v>
          </cell>
          <cell r="M2461" t="str">
            <v>10169933</v>
          </cell>
          <cell r="N2461" t="str">
            <v>R.115838/HP3/29</v>
          </cell>
          <cell r="O2461" t="str">
            <v>YPS/N8732UW/SYAIFUL</v>
          </cell>
          <cell r="P2461" t="str">
            <v>PT. SATRIA WICAKSANA SEJATI</v>
          </cell>
          <cell r="Q2461" t="str">
            <v>PT. SATRIA WICAKSANA SEJATI</v>
          </cell>
          <cell r="R2461" t="str">
            <v>EMPTY BOTTLE AQUA 5 GALLON</v>
          </cell>
          <cell r="S2461" t="str">
            <v>2050350312</v>
          </cell>
        </row>
        <row r="2462">
          <cell r="L2462">
            <v>6008155262</v>
          </cell>
          <cell r="M2462" t="str">
            <v>10169933</v>
          </cell>
          <cell r="N2462" t="str">
            <v>R.115838/HP3/29</v>
          </cell>
          <cell r="O2462" t="str">
            <v>YPS/N8732UW/SYAIFUL</v>
          </cell>
          <cell r="P2462" t="str">
            <v>PT. SATRIA WICAKSANA SEJATI</v>
          </cell>
          <cell r="Q2462" t="str">
            <v>PT. SATRIA WICAKSANA SEJATI</v>
          </cell>
          <cell r="R2462" t="str">
            <v>EMPTY BOTTLE AQUA 5 GALLON</v>
          </cell>
          <cell r="S2462" t="str">
            <v>2050350312</v>
          </cell>
        </row>
        <row r="2463">
          <cell r="L2463">
            <v>6008155262</v>
          </cell>
          <cell r="M2463" t="str">
            <v>10169743</v>
          </cell>
          <cell r="N2463" t="str">
            <v>R.115838/HP3/29</v>
          </cell>
          <cell r="O2463" t="str">
            <v>YPS/N8732UW/SYAIFUL</v>
          </cell>
          <cell r="P2463" t="str">
            <v>PT. SATRIA WICAKSANA SEJATI</v>
          </cell>
          <cell r="Q2463" t="str">
            <v>PT. SATRIA WICAKSANA SEJATI</v>
          </cell>
          <cell r="R2463" t="str">
            <v>JUG RACK</v>
          </cell>
          <cell r="S2463" t="str">
            <v>2050350312</v>
          </cell>
        </row>
        <row r="2464">
          <cell r="L2464">
            <v>6008155262</v>
          </cell>
          <cell r="M2464" t="str">
            <v>74559</v>
          </cell>
          <cell r="N2464" t="str">
            <v>R.115838/HP3/29</v>
          </cell>
          <cell r="O2464" t="str">
            <v>YPS/N8732UW/SYAIFUL</v>
          </cell>
          <cell r="P2464" t="str">
            <v>PT. SATRIA WICAKSANA SEJATI</v>
          </cell>
          <cell r="Q2464" t="str">
            <v>PT. SATRIA WICAKSANA SEJATI</v>
          </cell>
          <cell r="R2464" t="str">
            <v>5 GALLON AQUA LOCAL</v>
          </cell>
          <cell r="S2464" t="str">
            <v>2050350312</v>
          </cell>
        </row>
        <row r="2465">
          <cell r="L2465">
            <v>6008147667</v>
          </cell>
          <cell r="M2465" t="str">
            <v>10169749</v>
          </cell>
          <cell r="N2465" t="str">
            <v>R.148688</v>
          </cell>
          <cell r="O2465" t="str">
            <v>YPS/N8565UV/BAMBANG</v>
          </cell>
          <cell r="P2465" t="str">
            <v>PT. SATRIA WICAKSANA SEJATI</v>
          </cell>
          <cell r="Q2465" t="str">
            <v>PT. SATRIA WICAKSANA SEJATI</v>
          </cell>
          <cell r="R2465" t="str">
            <v>PALLET RENT DOUBLE FACE</v>
          </cell>
          <cell r="S2465" t="str">
            <v>2050350313</v>
          </cell>
        </row>
        <row r="2466">
          <cell r="L2466">
            <v>6008147392</v>
          </cell>
          <cell r="M2466" t="str">
            <v>10169933</v>
          </cell>
          <cell r="N2466" t="str">
            <v>R.111334/HP3/00028</v>
          </cell>
          <cell r="O2466" t="str">
            <v>YPS/N8598UV/ARIF TIR</v>
          </cell>
          <cell r="P2466" t="str">
            <v>PT. SATRIA WICAKSANA SEJATI</v>
          </cell>
          <cell r="Q2466" t="str">
            <v>PT. SATRIA WICAKSANA SEJATI</v>
          </cell>
          <cell r="R2466" t="str">
            <v>EMPTY BOTTLE AQUA 5 GALLON</v>
          </cell>
          <cell r="S2466" t="str">
            <v>2050350312</v>
          </cell>
        </row>
        <row r="2467">
          <cell r="L2467">
            <v>6008147392</v>
          </cell>
          <cell r="M2467" t="str">
            <v>10169933</v>
          </cell>
          <cell r="N2467" t="str">
            <v>R.111334/HP3/00028</v>
          </cell>
          <cell r="O2467" t="str">
            <v>YPS/N8598UV/ARIF TIR</v>
          </cell>
          <cell r="P2467" t="str">
            <v>PT. SATRIA WICAKSANA SEJATI</v>
          </cell>
          <cell r="Q2467" t="str">
            <v>PT. SATRIA WICAKSANA SEJATI</v>
          </cell>
          <cell r="R2467" t="str">
            <v>EMPTY BOTTLE AQUA 5 GALLON</v>
          </cell>
          <cell r="S2467" t="str">
            <v>2050350312</v>
          </cell>
        </row>
        <row r="2468">
          <cell r="L2468">
            <v>6008147392</v>
          </cell>
          <cell r="M2468" t="str">
            <v>10169743</v>
          </cell>
          <cell r="N2468" t="str">
            <v>R.111334/HP3/00028</v>
          </cell>
          <cell r="O2468" t="str">
            <v>YPS/N8598UV/ARIF TIR</v>
          </cell>
          <cell r="P2468" t="str">
            <v>PT. SATRIA WICAKSANA SEJATI</v>
          </cell>
          <cell r="Q2468" t="str">
            <v>PT. SATRIA WICAKSANA SEJATI</v>
          </cell>
          <cell r="R2468" t="str">
            <v>JUG RACK</v>
          </cell>
          <cell r="S2468" t="str">
            <v>2050350312</v>
          </cell>
        </row>
        <row r="2469">
          <cell r="L2469">
            <v>6008147392</v>
          </cell>
          <cell r="M2469" t="str">
            <v>74559</v>
          </cell>
          <cell r="N2469" t="str">
            <v>R.111334/HP3/00028</v>
          </cell>
          <cell r="O2469" t="str">
            <v>YPS/N8598UV/ARIF TIR</v>
          </cell>
          <cell r="P2469" t="str">
            <v>PT. SATRIA WICAKSANA SEJATI</v>
          </cell>
          <cell r="Q2469" t="str">
            <v>PT. SATRIA WICAKSANA SEJATI</v>
          </cell>
          <cell r="R2469" t="str">
            <v>5 GALLON AQUA LOCAL</v>
          </cell>
          <cell r="S2469" t="str">
            <v>2050350312</v>
          </cell>
        </row>
        <row r="2470">
          <cell r="L2470">
            <v>6008154128</v>
          </cell>
          <cell r="M2470" t="str">
            <v>10169933</v>
          </cell>
          <cell r="N2470" t="str">
            <v>S21102803700/H1106197D/EL/3/06</v>
          </cell>
          <cell r="O2470" t="str">
            <v>YPS/N8527UV/MUHAMAD</v>
          </cell>
          <cell r="P2470" t="str">
            <v>PT. SATRIA WICAKSANA SEJATI</v>
          </cell>
          <cell r="Q2470" t="str">
            <v>PT. SATRIA WICAKSANA SEJATI</v>
          </cell>
          <cell r="R2470" t="str">
            <v>EMPTY BOTTLE AQUA 5 GALLON</v>
          </cell>
          <cell r="S2470" t="str">
            <v>2050350312</v>
          </cell>
        </row>
        <row r="2471">
          <cell r="L2471">
            <v>6008154128</v>
          </cell>
          <cell r="M2471" t="str">
            <v>10169933</v>
          </cell>
          <cell r="N2471" t="str">
            <v>S21102803700/H1106197D/EL/3/06</v>
          </cell>
          <cell r="O2471" t="str">
            <v>YPS/N8527UV/MUHAMAD</v>
          </cell>
          <cell r="P2471" t="str">
            <v>PT. SATRIA WICAKSANA SEJATI</v>
          </cell>
          <cell r="Q2471" t="str">
            <v>PT. SATRIA WICAKSANA SEJATI</v>
          </cell>
          <cell r="R2471" t="str">
            <v>EMPTY BOTTLE AQUA 5 GALLON</v>
          </cell>
          <cell r="S2471" t="str">
            <v>2050350312</v>
          </cell>
        </row>
        <row r="2472">
          <cell r="L2472">
            <v>6008154128</v>
          </cell>
          <cell r="M2472" t="str">
            <v>10169743</v>
          </cell>
          <cell r="N2472" t="str">
            <v>S21102803700/H1106197D/EL/3/06</v>
          </cell>
          <cell r="O2472" t="str">
            <v>YPS/N8527UV/MUHAMAD</v>
          </cell>
          <cell r="P2472" t="str">
            <v>PT. SATRIA WICAKSANA SEJATI</v>
          </cell>
          <cell r="Q2472" t="str">
            <v>PT. SATRIA WICAKSANA SEJATI</v>
          </cell>
          <cell r="R2472" t="str">
            <v>JUG RACK</v>
          </cell>
          <cell r="S2472" t="str">
            <v>2050350312</v>
          </cell>
        </row>
        <row r="2473">
          <cell r="L2473">
            <v>6008154128</v>
          </cell>
          <cell r="M2473" t="str">
            <v>74559</v>
          </cell>
          <cell r="N2473" t="str">
            <v>S21102803700/H1106197D/EL/3/06</v>
          </cell>
          <cell r="O2473" t="str">
            <v>YPS/N8527UV/MUHAMAD</v>
          </cell>
          <cell r="P2473" t="str">
            <v>PT. SATRIA WICAKSANA SEJATI</v>
          </cell>
          <cell r="Q2473" t="str">
            <v>PT. SATRIA WICAKSANA SEJATI</v>
          </cell>
          <cell r="R2473" t="str">
            <v>5 GALLON AQUA LOCAL</v>
          </cell>
          <cell r="S2473" t="str">
            <v>2050350312</v>
          </cell>
        </row>
        <row r="2474">
          <cell r="L2474">
            <v>6008152964</v>
          </cell>
          <cell r="M2474" t="str">
            <v>10169933</v>
          </cell>
          <cell r="N2474" t="str">
            <v>S21102903689/H1106136A/AS/2/06</v>
          </cell>
          <cell r="O2474" t="str">
            <v>YPS/L9808UW/M AMIN</v>
          </cell>
          <cell r="P2474" t="str">
            <v>PT. SATRIA WICAKSANA SEJATI</v>
          </cell>
          <cell r="Q2474" t="str">
            <v>PT. SATRIA WICAKSANA SEJATI</v>
          </cell>
          <cell r="R2474" t="str">
            <v>EMPTY BOTTLE AQUA 5 GALLON</v>
          </cell>
          <cell r="S2474" t="str">
            <v>2050350312</v>
          </cell>
        </row>
        <row r="2475">
          <cell r="L2475">
            <v>6008152964</v>
          </cell>
          <cell r="M2475" t="str">
            <v>10169933</v>
          </cell>
          <cell r="N2475" t="str">
            <v>S21102903689/H1106136A/AS/2/06</v>
          </cell>
          <cell r="O2475" t="str">
            <v>YPS/L9808UW/M AMIN</v>
          </cell>
          <cell r="P2475" t="str">
            <v>PT. SATRIA WICAKSANA SEJATI</v>
          </cell>
          <cell r="Q2475" t="str">
            <v>PT. SATRIA WICAKSANA SEJATI</v>
          </cell>
          <cell r="R2475" t="str">
            <v>EMPTY BOTTLE AQUA 5 GALLON</v>
          </cell>
          <cell r="S2475" t="str">
            <v>2050350312</v>
          </cell>
        </row>
        <row r="2476">
          <cell r="L2476">
            <v>6008152964</v>
          </cell>
          <cell r="M2476" t="str">
            <v>74559</v>
          </cell>
          <cell r="N2476" t="str">
            <v>S21102903689/H1106136A/AS/2/06</v>
          </cell>
          <cell r="O2476" t="str">
            <v>YPS/L9808UW/M AMIN</v>
          </cell>
          <cell r="P2476" t="str">
            <v>PT. SATRIA WICAKSANA SEJATI</v>
          </cell>
          <cell r="Q2476" t="str">
            <v>PT. SATRIA WICAKSANA SEJATI</v>
          </cell>
          <cell r="R2476" t="str">
            <v>5 GALLON AQUA LOCAL</v>
          </cell>
          <cell r="S2476" t="str">
            <v>2050350312</v>
          </cell>
        </row>
        <row r="2477">
          <cell r="L2477">
            <v>6008147671</v>
          </cell>
          <cell r="M2477" t="str">
            <v>10169933</v>
          </cell>
          <cell r="N2477" t="str">
            <v>R.111333/HP3/15</v>
          </cell>
          <cell r="O2477" t="str">
            <v>YPS/L9355UZ/WACHID</v>
          </cell>
          <cell r="P2477" t="str">
            <v>PT. SATRIA WICAKSANA SEJATI</v>
          </cell>
          <cell r="Q2477" t="str">
            <v>PT. SATRIA WICAKSANA SEJATI</v>
          </cell>
          <cell r="R2477" t="str">
            <v>EMPTY BOTTLE AQUA 5 GALLON</v>
          </cell>
          <cell r="S2477" t="str">
            <v>2050350312</v>
          </cell>
        </row>
        <row r="2478">
          <cell r="L2478">
            <v>6008147671</v>
          </cell>
          <cell r="M2478" t="str">
            <v>10169933</v>
          </cell>
          <cell r="N2478" t="str">
            <v>R.111333/HP3/15</v>
          </cell>
          <cell r="O2478" t="str">
            <v>YPS/L9355UZ/WACHID</v>
          </cell>
          <cell r="P2478" t="str">
            <v>PT. SATRIA WICAKSANA SEJATI</v>
          </cell>
          <cell r="Q2478" t="str">
            <v>PT. SATRIA WICAKSANA SEJATI</v>
          </cell>
          <cell r="R2478" t="str">
            <v>EMPTY BOTTLE AQUA 5 GALLON</v>
          </cell>
          <cell r="S2478" t="str">
            <v>2050350312</v>
          </cell>
        </row>
        <row r="2479">
          <cell r="L2479">
            <v>6008147671</v>
          </cell>
          <cell r="M2479" t="str">
            <v>10169743</v>
          </cell>
          <cell r="N2479" t="str">
            <v>R.111333/HP3/15</v>
          </cell>
          <cell r="O2479" t="str">
            <v>YPS/L9355UZ/WACHID</v>
          </cell>
          <cell r="P2479" t="str">
            <v>PT. SATRIA WICAKSANA SEJATI</v>
          </cell>
          <cell r="Q2479" t="str">
            <v>PT. SATRIA WICAKSANA SEJATI</v>
          </cell>
          <cell r="R2479" t="str">
            <v>JUG RACK</v>
          </cell>
          <cell r="S2479" t="str">
            <v>2050350312</v>
          </cell>
        </row>
        <row r="2480">
          <cell r="L2480">
            <v>6008147671</v>
          </cell>
          <cell r="M2480" t="str">
            <v>74559</v>
          </cell>
          <cell r="N2480" t="str">
            <v>R.111333/HP3/15</v>
          </cell>
          <cell r="O2480" t="str">
            <v>YPS/L9355UZ/WACHID</v>
          </cell>
          <cell r="P2480" t="str">
            <v>PT. SATRIA WICAKSANA SEJATI</v>
          </cell>
          <cell r="Q2480" t="str">
            <v>PT. SATRIA WICAKSANA SEJATI</v>
          </cell>
          <cell r="R2480" t="str">
            <v>5 GALLON AQUA LOCAL</v>
          </cell>
          <cell r="S2480" t="str">
            <v>2050350312</v>
          </cell>
        </row>
        <row r="2481">
          <cell r="L2481">
            <v>6008155040</v>
          </cell>
          <cell r="M2481" t="str">
            <v>10169933</v>
          </cell>
          <cell r="N2481" t="str">
            <v>S21110404174/H110725D/HD/3/06</v>
          </cell>
          <cell r="O2481" t="str">
            <v>YPS/L9345UZ/SOLIKIN</v>
          </cell>
          <cell r="P2481" t="str">
            <v>PT. SATRIA WICAKSANA SEJATI</v>
          </cell>
          <cell r="Q2481" t="str">
            <v>PT. SATRIA WICAKSANA SEJATI</v>
          </cell>
          <cell r="R2481" t="str">
            <v>EMPTY BOTTLE AQUA 5 GALLON</v>
          </cell>
          <cell r="S2481" t="str">
            <v>2050350312</v>
          </cell>
        </row>
        <row r="2482">
          <cell r="L2482">
            <v>6008155040</v>
          </cell>
          <cell r="M2482" t="str">
            <v>10169933</v>
          </cell>
          <cell r="N2482" t="str">
            <v>S21110404174/H110725D/HD/3/06</v>
          </cell>
          <cell r="O2482" t="str">
            <v>YPS/L9345UZ/SOLIKIN</v>
          </cell>
          <cell r="P2482" t="str">
            <v>PT. SATRIA WICAKSANA SEJATI</v>
          </cell>
          <cell r="Q2482" t="str">
            <v>PT. SATRIA WICAKSANA SEJATI</v>
          </cell>
          <cell r="R2482" t="str">
            <v>EMPTY BOTTLE AQUA 5 GALLON</v>
          </cell>
          <cell r="S2482" t="str">
            <v>2050350312</v>
          </cell>
        </row>
        <row r="2483">
          <cell r="L2483">
            <v>6008155040</v>
          </cell>
          <cell r="M2483" t="str">
            <v>10169743</v>
          </cell>
          <cell r="N2483" t="str">
            <v>S21110404174/H110725D/HD/3/06</v>
          </cell>
          <cell r="O2483" t="str">
            <v>YPS/L9345UZ/SOLIKIN</v>
          </cell>
          <cell r="P2483" t="str">
            <v>PT. SATRIA WICAKSANA SEJATI</v>
          </cell>
          <cell r="Q2483" t="str">
            <v>PT. SATRIA WICAKSANA SEJATI</v>
          </cell>
          <cell r="R2483" t="str">
            <v>JUG RACK</v>
          </cell>
          <cell r="S2483" t="str">
            <v>2050350312</v>
          </cell>
        </row>
        <row r="2484">
          <cell r="L2484">
            <v>6008155040</v>
          </cell>
          <cell r="M2484" t="str">
            <v>74559</v>
          </cell>
          <cell r="N2484" t="str">
            <v>S21110404174/H110725D/HD/3/06</v>
          </cell>
          <cell r="O2484" t="str">
            <v>YPS/L9345UZ/SOLIKIN</v>
          </cell>
          <cell r="P2484" t="str">
            <v>PT. SATRIA WICAKSANA SEJATI</v>
          </cell>
          <cell r="Q2484" t="str">
            <v>PT. SATRIA WICAKSANA SEJATI</v>
          </cell>
          <cell r="R2484" t="str">
            <v>5 GALLON AQUA LOCAL</v>
          </cell>
          <cell r="S2484" t="str">
            <v>2050350312</v>
          </cell>
        </row>
        <row r="2485">
          <cell r="L2485">
            <v>6008152062</v>
          </cell>
          <cell r="M2485" t="str">
            <v>10169933</v>
          </cell>
          <cell r="N2485" t="str">
            <v>S21110404162/H11087D/ZK/3/07</v>
          </cell>
          <cell r="O2485" t="str">
            <v>YPS/N8864UW/TOSIM</v>
          </cell>
          <cell r="P2485" t="str">
            <v>PT. SATRIA WICAKSANA SEJATI</v>
          </cell>
          <cell r="Q2485" t="str">
            <v>PT. SATRIA WICAKSANA SEJATI</v>
          </cell>
          <cell r="R2485" t="str">
            <v>EMPTY BOTTLE AQUA 5 GALLON</v>
          </cell>
          <cell r="S2485" t="str">
            <v>2050350312</v>
          </cell>
        </row>
        <row r="2486">
          <cell r="L2486">
            <v>6008152062</v>
          </cell>
          <cell r="M2486" t="str">
            <v>10169933</v>
          </cell>
          <cell r="N2486" t="str">
            <v>S21110404162/H11087D/ZK/3/07</v>
          </cell>
          <cell r="O2486" t="str">
            <v>YPS/N8864UW/TOSIM</v>
          </cell>
          <cell r="P2486" t="str">
            <v>PT. SATRIA WICAKSANA SEJATI</v>
          </cell>
          <cell r="Q2486" t="str">
            <v>PT. SATRIA WICAKSANA SEJATI</v>
          </cell>
          <cell r="R2486" t="str">
            <v>EMPTY BOTTLE AQUA 5 GALLON</v>
          </cell>
          <cell r="S2486" t="str">
            <v>2050350312</v>
          </cell>
        </row>
        <row r="2487">
          <cell r="L2487">
            <v>6008152062</v>
          </cell>
          <cell r="M2487" t="str">
            <v>10169743</v>
          </cell>
          <cell r="N2487" t="str">
            <v>S21110404162/H11087D/ZK/3/07</v>
          </cell>
          <cell r="O2487" t="str">
            <v>YPS/N8864UW/TOSIM</v>
          </cell>
          <cell r="P2487" t="str">
            <v>PT. SATRIA WICAKSANA SEJATI</v>
          </cell>
          <cell r="Q2487" t="str">
            <v>PT. SATRIA WICAKSANA SEJATI</v>
          </cell>
          <cell r="R2487" t="str">
            <v>JUG RACK</v>
          </cell>
          <cell r="S2487" t="str">
            <v>2050350312</v>
          </cell>
        </row>
        <row r="2488">
          <cell r="L2488">
            <v>6008152062</v>
          </cell>
          <cell r="M2488" t="str">
            <v>74559</v>
          </cell>
          <cell r="N2488" t="str">
            <v>S21110404162/H11087D/ZK/3/07</v>
          </cell>
          <cell r="O2488" t="str">
            <v>YPS/N8864UW/TOSIM</v>
          </cell>
          <cell r="P2488" t="str">
            <v>PT. SATRIA WICAKSANA SEJATI</v>
          </cell>
          <cell r="Q2488" t="str">
            <v>PT. SATRIA WICAKSANA SEJATI</v>
          </cell>
          <cell r="R2488" t="str">
            <v>5 GALLON AQUA LOCAL</v>
          </cell>
          <cell r="S2488" t="str">
            <v>2050350312</v>
          </cell>
        </row>
        <row r="2489">
          <cell r="L2489">
            <v>6008151013</v>
          </cell>
          <cell r="M2489" t="str">
            <v>10169933</v>
          </cell>
          <cell r="N2489" t="str">
            <v>R.35854/HP3/00023</v>
          </cell>
          <cell r="O2489" t="str">
            <v>YPS/L9361UZ/YOYOK</v>
          </cell>
          <cell r="P2489" t="str">
            <v>PT. SATRIA WICAKSANA SEJATI</v>
          </cell>
          <cell r="Q2489" t="str">
            <v>PT. SATRIA WICAKSANA SEJATI</v>
          </cell>
          <cell r="R2489" t="str">
            <v>EMPTY BOTTLE AQUA 5 GALLON</v>
          </cell>
          <cell r="S2489" t="str">
            <v>2050350312</v>
          </cell>
        </row>
        <row r="2490">
          <cell r="L2490">
            <v>6008153538</v>
          </cell>
          <cell r="M2490" t="str">
            <v>10169933</v>
          </cell>
          <cell r="N2490" t="str">
            <v>S21102903676/H1106179D/PY/3/06</v>
          </cell>
          <cell r="O2490" t="str">
            <v>YPS/N8582UV/HASAN</v>
          </cell>
          <cell r="P2490" t="str">
            <v>PT. SATRIA WICAKSANA SEJATI</v>
          </cell>
          <cell r="Q2490" t="str">
            <v>PT. SATRIA WICAKSANA SEJATI</v>
          </cell>
          <cell r="R2490" t="str">
            <v>EMPTY BOTTLE AQUA 5 GALLON</v>
          </cell>
          <cell r="S2490" t="str">
            <v>2050350312</v>
          </cell>
        </row>
        <row r="2491">
          <cell r="L2491">
            <v>6008153538</v>
          </cell>
          <cell r="M2491" t="str">
            <v>10169933</v>
          </cell>
          <cell r="N2491" t="str">
            <v>S21102903676/H1106179D/PY/3/06</v>
          </cell>
          <cell r="O2491" t="str">
            <v>YPS/N8582UV/HASAN</v>
          </cell>
          <cell r="P2491" t="str">
            <v>PT. SATRIA WICAKSANA SEJATI</v>
          </cell>
          <cell r="Q2491" t="str">
            <v>PT. SATRIA WICAKSANA SEJATI</v>
          </cell>
          <cell r="R2491" t="str">
            <v>EMPTY BOTTLE AQUA 5 GALLON</v>
          </cell>
          <cell r="S2491" t="str">
            <v>2050350312</v>
          </cell>
        </row>
        <row r="2492">
          <cell r="L2492">
            <v>6008153538</v>
          </cell>
          <cell r="M2492" t="str">
            <v>10169743</v>
          </cell>
          <cell r="N2492" t="str">
            <v>S21102903676/H1106179D/PY/3/06</v>
          </cell>
          <cell r="O2492" t="str">
            <v>YPS/N8582UV/HASAN</v>
          </cell>
          <cell r="P2492" t="str">
            <v>PT. SATRIA WICAKSANA SEJATI</v>
          </cell>
          <cell r="Q2492" t="str">
            <v>PT. SATRIA WICAKSANA SEJATI</v>
          </cell>
          <cell r="R2492" t="str">
            <v>JUG RACK</v>
          </cell>
          <cell r="S2492" t="str">
            <v>2050350312</v>
          </cell>
        </row>
        <row r="2493">
          <cell r="L2493">
            <v>6008153538</v>
          </cell>
          <cell r="M2493" t="str">
            <v>74559</v>
          </cell>
          <cell r="N2493" t="str">
            <v>S21102903676/H1106179D/PY/3/06</v>
          </cell>
          <cell r="O2493" t="str">
            <v>YPS/N8582UV/HASAN</v>
          </cell>
          <cell r="P2493" t="str">
            <v>PT. SATRIA WICAKSANA SEJATI</v>
          </cell>
          <cell r="Q2493" t="str">
            <v>PT. SATRIA WICAKSANA SEJATI</v>
          </cell>
          <cell r="R2493" t="str">
            <v>5 GALLON AQUA LOCAL</v>
          </cell>
          <cell r="S2493" t="str">
            <v>2050350312</v>
          </cell>
        </row>
        <row r="2494">
          <cell r="L2494">
            <v>6008153625</v>
          </cell>
          <cell r="M2494" t="str">
            <v>10169933</v>
          </cell>
          <cell r="N2494" t="str">
            <v>R.111332/HP3/11</v>
          </cell>
          <cell r="O2494" t="str">
            <v>YPS/N8502UV/SUKRONI</v>
          </cell>
          <cell r="P2494" t="str">
            <v>PT. SATRIA WICAKSANA SEJATI</v>
          </cell>
          <cell r="Q2494" t="str">
            <v>PT. SATRIA WICAKSANA SEJATI</v>
          </cell>
          <cell r="R2494" t="str">
            <v>EMPTY BOTTLE AQUA 5 GALLON</v>
          </cell>
          <cell r="S2494" t="str">
            <v>2050350312</v>
          </cell>
        </row>
        <row r="2495">
          <cell r="L2495">
            <v>6008153625</v>
          </cell>
          <cell r="M2495" t="str">
            <v>10169933</v>
          </cell>
          <cell r="N2495" t="str">
            <v>R.111332/HP3/11</v>
          </cell>
          <cell r="O2495" t="str">
            <v>YPS/N8502UV/SUKRONI</v>
          </cell>
          <cell r="P2495" t="str">
            <v>PT. SATRIA WICAKSANA SEJATI</v>
          </cell>
          <cell r="Q2495" t="str">
            <v>PT. SATRIA WICAKSANA SEJATI</v>
          </cell>
          <cell r="R2495" t="str">
            <v>EMPTY BOTTLE AQUA 5 GALLON</v>
          </cell>
          <cell r="S2495" t="str">
            <v>2050350312</v>
          </cell>
        </row>
        <row r="2496">
          <cell r="L2496">
            <v>6008153625</v>
          </cell>
          <cell r="M2496" t="str">
            <v>10169743</v>
          </cell>
          <cell r="N2496" t="str">
            <v>R.111332/HP3/11</v>
          </cell>
          <cell r="O2496" t="str">
            <v>YPS/N8502UV/SUKRONI</v>
          </cell>
          <cell r="P2496" t="str">
            <v>PT. SATRIA WICAKSANA SEJATI</v>
          </cell>
          <cell r="Q2496" t="str">
            <v>PT. SATRIA WICAKSANA SEJATI</v>
          </cell>
          <cell r="R2496" t="str">
            <v>JUG RACK</v>
          </cell>
          <cell r="S2496" t="str">
            <v>2050350312</v>
          </cell>
        </row>
        <row r="2497">
          <cell r="L2497">
            <v>6008153625</v>
          </cell>
          <cell r="M2497" t="str">
            <v>74559</v>
          </cell>
          <cell r="N2497" t="str">
            <v>R.111332/HP3/11</v>
          </cell>
          <cell r="O2497" t="str">
            <v>YPS/N8502UV/SUKRONI</v>
          </cell>
          <cell r="P2497" t="str">
            <v>PT. SATRIA WICAKSANA SEJATI</v>
          </cell>
          <cell r="Q2497" t="str">
            <v>PT. SATRIA WICAKSANA SEJATI</v>
          </cell>
          <cell r="R2497" t="str">
            <v>5 GALLON AQUA LOCAL</v>
          </cell>
          <cell r="S2497" t="str">
            <v>2050350312</v>
          </cell>
        </row>
        <row r="2498">
          <cell r="L2498">
            <v>6008149619</v>
          </cell>
          <cell r="M2498" t="str">
            <v>10169933</v>
          </cell>
          <cell r="N2498" t="str">
            <v>S21110404173/H110723C/PY/3/06</v>
          </cell>
          <cell r="O2498" t="str">
            <v>YPS/N8281UR/MUSTOFA</v>
          </cell>
          <cell r="P2498" t="str">
            <v>PT. SATRIA WICAKSANA SEJATI</v>
          </cell>
          <cell r="Q2498" t="str">
            <v>PT. SATRIA WICAKSANA SEJATI</v>
          </cell>
          <cell r="R2498" t="str">
            <v>EMPTY BOTTLE AQUA 5 GALLON</v>
          </cell>
          <cell r="S2498" t="str">
            <v>2050350312</v>
          </cell>
        </row>
        <row r="2499">
          <cell r="L2499">
            <v>6008149619</v>
          </cell>
          <cell r="M2499" t="str">
            <v>10169933</v>
          </cell>
          <cell r="N2499" t="str">
            <v>S21110404173/H110723C/PY/3/06</v>
          </cell>
          <cell r="O2499" t="str">
            <v>YPS/N8281UR/MUSTOFA</v>
          </cell>
          <cell r="P2499" t="str">
            <v>PT. SATRIA WICAKSANA SEJATI</v>
          </cell>
          <cell r="Q2499" t="str">
            <v>PT. SATRIA WICAKSANA SEJATI</v>
          </cell>
          <cell r="R2499" t="str">
            <v>EMPTY BOTTLE AQUA 5 GALLON</v>
          </cell>
          <cell r="S2499" t="str">
            <v>2050350312</v>
          </cell>
        </row>
        <row r="2500">
          <cell r="L2500">
            <v>6008149619</v>
          </cell>
          <cell r="M2500" t="str">
            <v>74559</v>
          </cell>
          <cell r="N2500" t="str">
            <v>S21110404173/H110723C/PY/3/06</v>
          </cell>
          <cell r="O2500" t="str">
            <v>YPS/N8281UR/MUSTOFA</v>
          </cell>
          <cell r="P2500" t="str">
            <v>PT. SATRIA WICAKSANA SEJATI</v>
          </cell>
          <cell r="Q2500" t="str">
            <v>PT. SATRIA WICAKSANA SEJATI</v>
          </cell>
          <cell r="R2500" t="str">
            <v>5 GALLON AQUA LOCAL</v>
          </cell>
          <cell r="S2500" t="str">
            <v>2050350312</v>
          </cell>
        </row>
        <row r="2501">
          <cell r="L2501">
            <v>6008148714</v>
          </cell>
          <cell r="M2501" t="str">
            <v>10169933</v>
          </cell>
          <cell r="N2501" t="str">
            <v>S21110404143/H110893A/PY/2/08</v>
          </cell>
          <cell r="O2501" t="str">
            <v>YPS/N8863UQ/EKO</v>
          </cell>
          <cell r="P2501" t="str">
            <v>PT. SATRIA WICAKSANA SEJATI</v>
          </cell>
          <cell r="Q2501" t="str">
            <v>PT. SATRIA WICAKSANA SEJATI</v>
          </cell>
          <cell r="R2501" t="str">
            <v>EMPTY BOTTLE AQUA 5 GALLON</v>
          </cell>
          <cell r="S2501" t="str">
            <v>2050350312</v>
          </cell>
        </row>
        <row r="2502">
          <cell r="L2502">
            <v>6008148714</v>
          </cell>
          <cell r="M2502" t="str">
            <v>10169933</v>
          </cell>
          <cell r="N2502" t="str">
            <v>S21110404143/H110893A/PY/2/08</v>
          </cell>
          <cell r="O2502" t="str">
            <v>YPS/N8863UQ/EKO</v>
          </cell>
          <cell r="P2502" t="str">
            <v>PT. SATRIA WICAKSANA SEJATI</v>
          </cell>
          <cell r="Q2502" t="str">
            <v>PT. SATRIA WICAKSANA SEJATI</v>
          </cell>
          <cell r="R2502" t="str">
            <v>EMPTY BOTTLE AQUA 5 GALLON</v>
          </cell>
          <cell r="S2502" t="str">
            <v>2050350312</v>
          </cell>
        </row>
        <row r="2503">
          <cell r="L2503">
            <v>6008148714</v>
          </cell>
          <cell r="M2503" t="str">
            <v>74559</v>
          </cell>
          <cell r="N2503" t="str">
            <v>S21110404143/H110893A/PY/2/08</v>
          </cell>
          <cell r="O2503" t="str">
            <v>YPS/N8863UQ/EKO</v>
          </cell>
          <cell r="P2503" t="str">
            <v>PT. SATRIA WICAKSANA SEJATI</v>
          </cell>
          <cell r="Q2503" t="str">
            <v>PT. SATRIA WICAKSANA SEJATI</v>
          </cell>
          <cell r="R2503" t="str">
            <v>5 GALLON AQUA LOCAL</v>
          </cell>
          <cell r="S2503" t="str">
            <v>2050350312</v>
          </cell>
        </row>
        <row r="2504">
          <cell r="L2504">
            <v>6008156323</v>
          </cell>
          <cell r="M2504" t="str">
            <v>10169933</v>
          </cell>
          <cell r="N2504" t="str">
            <v>S21110404145/H1108128B/PY/2/08</v>
          </cell>
          <cell r="O2504" t="str">
            <v>YPS/N8508UV/ARIF</v>
          </cell>
          <cell r="P2504" t="str">
            <v>PT. SATRIA WICAKSANA SEJATI</v>
          </cell>
          <cell r="Q2504" t="str">
            <v>PT. SATRIA WICAKSANA SEJATI</v>
          </cell>
          <cell r="R2504" t="str">
            <v>EMPTY BOTTLE AQUA 5 GALLON</v>
          </cell>
          <cell r="S2504" t="str">
            <v>2050350312</v>
          </cell>
        </row>
        <row r="2505">
          <cell r="L2505">
            <v>6008156323</v>
          </cell>
          <cell r="M2505" t="str">
            <v>10169933</v>
          </cell>
          <cell r="N2505" t="str">
            <v>S21110404145/H1108128B/PY/2/08</v>
          </cell>
          <cell r="O2505" t="str">
            <v>YPS/N8508UV/ARIF</v>
          </cell>
          <cell r="P2505" t="str">
            <v>PT. SATRIA WICAKSANA SEJATI</v>
          </cell>
          <cell r="Q2505" t="str">
            <v>PT. SATRIA WICAKSANA SEJATI</v>
          </cell>
          <cell r="R2505" t="str">
            <v>EMPTY BOTTLE AQUA 5 GALLON</v>
          </cell>
          <cell r="S2505" t="str">
            <v>2050350312</v>
          </cell>
        </row>
        <row r="2506">
          <cell r="L2506">
            <v>6008156323</v>
          </cell>
          <cell r="M2506" t="str">
            <v>74559</v>
          </cell>
          <cell r="N2506" t="str">
            <v>S21110404145/H1108128B/PY/2/08</v>
          </cell>
          <cell r="O2506" t="str">
            <v>YPS/N8508UV/ARIF</v>
          </cell>
          <cell r="P2506" t="str">
            <v>PT. SATRIA WICAKSANA SEJATI</v>
          </cell>
          <cell r="Q2506" t="str">
            <v>PT. SATRIA WICAKSANA SEJATI</v>
          </cell>
          <cell r="R2506" t="str">
            <v>5 GALLON AQUA LOCAL</v>
          </cell>
          <cell r="S2506" t="str">
            <v>2050350312</v>
          </cell>
        </row>
        <row r="2507">
          <cell r="L2507">
            <v>6008151187</v>
          </cell>
          <cell r="M2507" t="str">
            <v>10169933</v>
          </cell>
          <cell r="N2507" t="str">
            <v>S21102903696/H110622B/HD/3/05</v>
          </cell>
          <cell r="O2507" t="str">
            <v>YPS/N8194UW/WIN</v>
          </cell>
          <cell r="P2507" t="str">
            <v>PT. SATRIA WICAKSANA SEJATI</v>
          </cell>
          <cell r="Q2507" t="str">
            <v>PT. SATRIA WICAKSANA SEJATI</v>
          </cell>
          <cell r="R2507" t="str">
            <v>EMPTY BOTTLE AQUA 5 GALLON</v>
          </cell>
          <cell r="S2507" t="str">
            <v>2050350312</v>
          </cell>
        </row>
        <row r="2508">
          <cell r="L2508">
            <v>6008151187</v>
          </cell>
          <cell r="M2508" t="str">
            <v>10169933</v>
          </cell>
          <cell r="N2508" t="str">
            <v>S21102903696/H110622B/HD/3/05</v>
          </cell>
          <cell r="O2508" t="str">
            <v>YPS/N8194UW/WIN</v>
          </cell>
          <cell r="P2508" t="str">
            <v>PT. SATRIA WICAKSANA SEJATI</v>
          </cell>
          <cell r="Q2508" t="str">
            <v>PT. SATRIA WICAKSANA SEJATI</v>
          </cell>
          <cell r="R2508" t="str">
            <v>EMPTY BOTTLE AQUA 5 GALLON</v>
          </cell>
          <cell r="S2508" t="str">
            <v>2050350312</v>
          </cell>
        </row>
        <row r="2509">
          <cell r="L2509">
            <v>6008151187</v>
          </cell>
          <cell r="M2509" t="str">
            <v>74559</v>
          </cell>
          <cell r="N2509" t="str">
            <v>S21102903696/H110622B/HD/3/05</v>
          </cell>
          <cell r="O2509" t="str">
            <v>YPS/N8194UW/WIN</v>
          </cell>
          <cell r="P2509" t="str">
            <v>PT. SATRIA WICAKSANA SEJATI</v>
          </cell>
          <cell r="Q2509" t="str">
            <v>PT. SATRIA WICAKSANA SEJATI</v>
          </cell>
          <cell r="R2509" t="str">
            <v>5 GALLON AQUA LOCAL</v>
          </cell>
          <cell r="S2509" t="str">
            <v>2050350312</v>
          </cell>
        </row>
        <row r="2510">
          <cell r="L2510">
            <v>6008155962</v>
          </cell>
          <cell r="M2510" t="str">
            <v>10169749</v>
          </cell>
          <cell r="N2510" t="str">
            <v>R148970</v>
          </cell>
          <cell r="O2510" t="str">
            <v>YPS/N9960UW/ANTONI</v>
          </cell>
          <cell r="P2510" t="str">
            <v>PT. SATRIA WICAKSANA SEJATI</v>
          </cell>
          <cell r="Q2510" t="str">
            <v>PT. SATRIA WICAKSANA SEJATI</v>
          </cell>
          <cell r="R2510" t="str">
            <v>PALLET RENT DOUBLE FACE</v>
          </cell>
          <cell r="S2510" t="str">
            <v>2050350313</v>
          </cell>
        </row>
        <row r="2511">
          <cell r="L2511">
            <v>6008150502</v>
          </cell>
          <cell r="M2511" t="str">
            <v>10169933</v>
          </cell>
          <cell r="N2511" t="str">
            <v>S21102903688/H1106126B/NF/2/06</v>
          </cell>
          <cell r="O2511" t="str">
            <v>YPS/N8863UQ/EKO</v>
          </cell>
          <cell r="P2511" t="str">
            <v>PT. SATRIA WICAKSANA SEJATI</v>
          </cell>
          <cell r="Q2511" t="str">
            <v>PT. SATRIA WICAKSANA SEJATI</v>
          </cell>
          <cell r="R2511" t="str">
            <v>EMPTY BOTTLE AQUA 5 GALLON</v>
          </cell>
          <cell r="S2511" t="str">
            <v>2050350312</v>
          </cell>
        </row>
        <row r="2512">
          <cell r="L2512">
            <v>6008150502</v>
          </cell>
          <cell r="M2512" t="str">
            <v>10169933</v>
          </cell>
          <cell r="N2512" t="str">
            <v>S21102903688/H1106126B/NF/2/06</v>
          </cell>
          <cell r="O2512" t="str">
            <v>YPS/N8863UQ/EKO</v>
          </cell>
          <cell r="P2512" t="str">
            <v>PT. SATRIA WICAKSANA SEJATI</v>
          </cell>
          <cell r="Q2512" t="str">
            <v>PT. SATRIA WICAKSANA SEJATI</v>
          </cell>
          <cell r="R2512" t="str">
            <v>EMPTY BOTTLE AQUA 5 GALLON</v>
          </cell>
          <cell r="S2512" t="str">
            <v>2050350312</v>
          </cell>
        </row>
        <row r="2513">
          <cell r="L2513">
            <v>6008150502</v>
          </cell>
          <cell r="M2513" t="str">
            <v>74559</v>
          </cell>
          <cell r="N2513" t="str">
            <v>S21102903688/H1106126B/NF/2/06</v>
          </cell>
          <cell r="O2513" t="str">
            <v>YPS/N8863UQ/EKO</v>
          </cell>
          <cell r="P2513" t="str">
            <v>PT. SATRIA WICAKSANA SEJATI</v>
          </cell>
          <cell r="Q2513" t="str">
            <v>PT. SATRIA WICAKSANA SEJATI</v>
          </cell>
          <cell r="R2513" t="str">
            <v>5 GALLON AQUA LOCAL</v>
          </cell>
          <cell r="S2513" t="str">
            <v>2050350312</v>
          </cell>
        </row>
        <row r="2514">
          <cell r="L2514">
            <v>6008153264</v>
          </cell>
          <cell r="M2514" t="str">
            <v>10169933</v>
          </cell>
          <cell r="N2514" t="str">
            <v>S21110404171/H110719A/EL/3/06</v>
          </cell>
          <cell r="O2514" t="str">
            <v>YPS/N8647UQ/HARTONO</v>
          </cell>
          <cell r="P2514" t="str">
            <v>PT. SATRIA WICAKSANA SEJATI</v>
          </cell>
          <cell r="Q2514" t="str">
            <v>PT. SATRIA WICAKSANA SEJATI</v>
          </cell>
          <cell r="R2514" t="str">
            <v>EMPTY BOTTLE AQUA 5 GALLON</v>
          </cell>
          <cell r="S2514" t="str">
            <v>2050350312</v>
          </cell>
        </row>
        <row r="2515">
          <cell r="L2515">
            <v>6008153264</v>
          </cell>
          <cell r="M2515" t="str">
            <v>10169933</v>
          </cell>
          <cell r="N2515" t="str">
            <v>S21110404171/H110719A/EL/3/06</v>
          </cell>
          <cell r="O2515" t="str">
            <v>YPS/N8647UQ/HARTONO</v>
          </cell>
          <cell r="P2515" t="str">
            <v>PT. SATRIA WICAKSANA SEJATI</v>
          </cell>
          <cell r="Q2515" t="str">
            <v>PT. SATRIA WICAKSANA SEJATI</v>
          </cell>
          <cell r="R2515" t="str">
            <v>EMPTY BOTTLE AQUA 5 GALLON</v>
          </cell>
          <cell r="S2515" t="str">
            <v>2050350312</v>
          </cell>
        </row>
        <row r="2516">
          <cell r="L2516">
            <v>6008153264</v>
          </cell>
          <cell r="M2516" t="str">
            <v>74559</v>
          </cell>
          <cell r="N2516" t="str">
            <v>S21110404171/H110719A/EL/3/06</v>
          </cell>
          <cell r="O2516" t="str">
            <v>YPS/N8647UQ/HARTONO</v>
          </cell>
          <cell r="P2516" t="str">
            <v>PT. SATRIA WICAKSANA SEJATI</v>
          </cell>
          <cell r="Q2516" t="str">
            <v>PT. SATRIA WICAKSANA SEJATI</v>
          </cell>
          <cell r="R2516" t="str">
            <v>5 GALLON AQUA LOCAL</v>
          </cell>
          <cell r="S2516" t="str">
            <v>2050350312</v>
          </cell>
        </row>
        <row r="2517">
          <cell r="L2517">
            <v>6008154786</v>
          </cell>
          <cell r="M2517" t="str">
            <v>10169933</v>
          </cell>
          <cell r="N2517" t="str">
            <v>S21110406287/H1108138D/PY/2/08</v>
          </cell>
          <cell r="O2517" t="str">
            <v>YPS/N8582UV/HASAN</v>
          </cell>
          <cell r="P2517" t="str">
            <v>PT. SATRIA WICAKSANA SEJATI</v>
          </cell>
          <cell r="Q2517" t="str">
            <v>PT. SATRIA WICAKSANA SEJATI</v>
          </cell>
          <cell r="R2517" t="str">
            <v>EMPTY BOTTLE AQUA 5 GALLON</v>
          </cell>
          <cell r="S2517" t="str">
            <v>2050350312</v>
          </cell>
        </row>
        <row r="2518">
          <cell r="L2518">
            <v>6008154786</v>
          </cell>
          <cell r="M2518" t="str">
            <v>10169933</v>
          </cell>
          <cell r="N2518" t="str">
            <v>S21110406287/H1108138D/PY/2/08</v>
          </cell>
          <cell r="O2518" t="str">
            <v>YPS/N8582UV/HASAN</v>
          </cell>
          <cell r="P2518" t="str">
            <v>PT. SATRIA WICAKSANA SEJATI</v>
          </cell>
          <cell r="Q2518" t="str">
            <v>PT. SATRIA WICAKSANA SEJATI</v>
          </cell>
          <cell r="R2518" t="str">
            <v>EMPTY BOTTLE AQUA 5 GALLON</v>
          </cell>
          <cell r="S2518" t="str">
            <v>2050350312</v>
          </cell>
        </row>
        <row r="2519">
          <cell r="L2519">
            <v>6008154786</v>
          </cell>
          <cell r="M2519" t="str">
            <v>10169743</v>
          </cell>
          <cell r="N2519" t="str">
            <v>S21110406287/H1108138D/PY/2/08</v>
          </cell>
          <cell r="O2519" t="str">
            <v>YPS/N8582UV/HASAN</v>
          </cell>
          <cell r="P2519" t="str">
            <v>PT. SATRIA WICAKSANA SEJATI</v>
          </cell>
          <cell r="Q2519" t="str">
            <v>PT. SATRIA WICAKSANA SEJATI</v>
          </cell>
          <cell r="R2519" t="str">
            <v>JUG RACK</v>
          </cell>
          <cell r="S2519" t="str">
            <v>2050350312</v>
          </cell>
        </row>
        <row r="2520">
          <cell r="L2520">
            <v>6008154786</v>
          </cell>
          <cell r="M2520" t="str">
            <v>74559</v>
          </cell>
          <cell r="N2520" t="str">
            <v>S21110406287/H1108138D/PY/2/08</v>
          </cell>
          <cell r="O2520" t="str">
            <v>YPS/N8582UV/HASAN</v>
          </cell>
          <cell r="P2520" t="str">
            <v>PT. SATRIA WICAKSANA SEJATI</v>
          </cell>
          <cell r="Q2520" t="str">
            <v>PT. SATRIA WICAKSANA SEJATI</v>
          </cell>
          <cell r="R2520" t="str">
            <v>5 GALLON AQUA LOCAL</v>
          </cell>
          <cell r="S2520" t="str">
            <v>2050350312</v>
          </cell>
        </row>
        <row r="2521">
          <cell r="L2521">
            <v>6008156902</v>
          </cell>
          <cell r="M2521" t="str">
            <v>10169933</v>
          </cell>
          <cell r="N2521" t="str">
            <v>S21110406294/H110858B/BK/1/08</v>
          </cell>
          <cell r="O2521" t="str">
            <v>YPS/N8661UW/DENY S</v>
          </cell>
          <cell r="P2521" t="str">
            <v>PT. SATRIA WICAKSANA SEJATI</v>
          </cell>
          <cell r="Q2521" t="str">
            <v>PT. SATRIA WICAKSANA SEJATI</v>
          </cell>
          <cell r="R2521" t="str">
            <v>EMPTY BOTTLE AQUA 5 GALLON</v>
          </cell>
          <cell r="S2521" t="str">
            <v>2050350312</v>
          </cell>
        </row>
        <row r="2522">
          <cell r="L2522">
            <v>6008153326</v>
          </cell>
          <cell r="M2522" t="str">
            <v>10169933</v>
          </cell>
          <cell r="N2522" t="str">
            <v>S21102803686/H1106130C/AS/2/06</v>
          </cell>
          <cell r="O2522" t="str">
            <v>YPS/L9273UF/EKO</v>
          </cell>
          <cell r="P2522" t="str">
            <v>PT. SATRIA WICAKSANA SEJATI</v>
          </cell>
          <cell r="Q2522" t="str">
            <v>PT. SATRIA WICAKSANA SEJATI</v>
          </cell>
          <cell r="R2522" t="str">
            <v>EMPTY BOTTLE AQUA 5 GALLON</v>
          </cell>
          <cell r="S2522" t="str">
            <v>2050350312</v>
          </cell>
        </row>
        <row r="2523">
          <cell r="L2523">
            <v>6008153326</v>
          </cell>
          <cell r="M2523" t="str">
            <v>10169933</v>
          </cell>
          <cell r="N2523" t="str">
            <v>S21102803686/H1106130C/AS/2/06</v>
          </cell>
          <cell r="O2523" t="str">
            <v>YPS/L9273UF/EKO</v>
          </cell>
          <cell r="P2523" t="str">
            <v>PT. SATRIA WICAKSANA SEJATI</v>
          </cell>
          <cell r="Q2523" t="str">
            <v>PT. SATRIA WICAKSANA SEJATI</v>
          </cell>
          <cell r="R2523" t="str">
            <v>EMPTY BOTTLE AQUA 5 GALLON</v>
          </cell>
          <cell r="S2523" t="str">
            <v>2050350312</v>
          </cell>
        </row>
        <row r="2524">
          <cell r="L2524">
            <v>6008153326</v>
          </cell>
          <cell r="M2524" t="str">
            <v>74559</v>
          </cell>
          <cell r="N2524" t="str">
            <v>S21102803686/H1106130C/AS/2/06</v>
          </cell>
          <cell r="O2524" t="str">
            <v>YPS/L9273UF/EKO</v>
          </cell>
          <cell r="P2524" t="str">
            <v>PT. SATRIA WICAKSANA SEJATI</v>
          </cell>
          <cell r="Q2524" t="str">
            <v>PT. SATRIA WICAKSANA SEJATI</v>
          </cell>
          <cell r="R2524" t="str">
            <v>5 GALLON AQUA LOCAL</v>
          </cell>
          <cell r="S2524" t="str">
            <v>2050350312</v>
          </cell>
        </row>
        <row r="2525">
          <cell r="L2525">
            <v>6008151238</v>
          </cell>
          <cell r="M2525" t="str">
            <v>10169933</v>
          </cell>
          <cell r="N2525" t="str">
            <v>S21102903681/H1106148D/AS/2/06</v>
          </cell>
          <cell r="O2525" t="str">
            <v>YPS/L9431UZ/NURHADI</v>
          </cell>
          <cell r="P2525" t="str">
            <v>PT. SATRIA WICAKSANA SEJATI</v>
          </cell>
          <cell r="Q2525" t="str">
            <v>PT. SATRIA WICAKSANA SEJATI</v>
          </cell>
          <cell r="R2525" t="str">
            <v>EMPTY BOTTLE AQUA 5 GALLON</v>
          </cell>
          <cell r="S2525" t="str">
            <v>2050350312</v>
          </cell>
        </row>
        <row r="2526">
          <cell r="L2526">
            <v>6008151238</v>
          </cell>
          <cell r="M2526" t="str">
            <v>10169933</v>
          </cell>
          <cell r="N2526" t="str">
            <v>S21102903681/H1106148D/AS/2/06</v>
          </cell>
          <cell r="O2526" t="str">
            <v>YPS/L9431UZ/NURHADI</v>
          </cell>
          <cell r="P2526" t="str">
            <v>PT. SATRIA WICAKSANA SEJATI</v>
          </cell>
          <cell r="Q2526" t="str">
            <v>PT. SATRIA WICAKSANA SEJATI</v>
          </cell>
          <cell r="R2526" t="str">
            <v>EMPTY BOTTLE AQUA 5 GALLON</v>
          </cell>
          <cell r="S2526" t="str">
            <v>2050350312</v>
          </cell>
        </row>
        <row r="2527">
          <cell r="L2527">
            <v>6008151238</v>
          </cell>
          <cell r="M2527" t="str">
            <v>10169743</v>
          </cell>
          <cell r="N2527" t="str">
            <v>S21102903681/H1106148D/AS/2/06</v>
          </cell>
          <cell r="O2527" t="str">
            <v>YPS/L9431UZ/NURHADI</v>
          </cell>
          <cell r="P2527" t="str">
            <v>PT. SATRIA WICAKSANA SEJATI</v>
          </cell>
          <cell r="Q2527" t="str">
            <v>PT. SATRIA WICAKSANA SEJATI</v>
          </cell>
          <cell r="R2527" t="str">
            <v>JUG RACK</v>
          </cell>
          <cell r="S2527" t="str">
            <v>2050350312</v>
          </cell>
        </row>
        <row r="2528">
          <cell r="L2528">
            <v>6008151238</v>
          </cell>
          <cell r="M2528" t="str">
            <v>74559</v>
          </cell>
          <cell r="N2528" t="str">
            <v>S21102903681/H1106148D/AS/2/06</v>
          </cell>
          <cell r="O2528" t="str">
            <v>YPS/L9431UZ/NURHADI</v>
          </cell>
          <cell r="P2528" t="str">
            <v>PT. SATRIA WICAKSANA SEJATI</v>
          </cell>
          <cell r="Q2528" t="str">
            <v>PT. SATRIA WICAKSANA SEJATI</v>
          </cell>
          <cell r="R2528" t="str">
            <v>5 GALLON AQUA LOCAL</v>
          </cell>
          <cell r="S2528" t="str">
            <v>2050350312</v>
          </cell>
        </row>
        <row r="2529">
          <cell r="L2529">
            <v>6008152293</v>
          </cell>
          <cell r="M2529" t="str">
            <v>10169933</v>
          </cell>
          <cell r="N2529" t="str">
            <v>S21102803699/H1106181A/PY/3/06</v>
          </cell>
          <cell r="O2529" t="str">
            <v>YPS/N8547UV/SOLIKHAN</v>
          </cell>
          <cell r="P2529" t="str">
            <v>PT. SATRIA WICAKSANA SEJATI</v>
          </cell>
          <cell r="Q2529" t="str">
            <v>PT. SATRIA WICAKSANA SEJATI</v>
          </cell>
          <cell r="R2529" t="str">
            <v>EMPTY BOTTLE AQUA 5 GALLON</v>
          </cell>
          <cell r="S2529" t="str">
            <v>2050350312</v>
          </cell>
        </row>
        <row r="2530">
          <cell r="L2530">
            <v>6008152293</v>
          </cell>
          <cell r="M2530" t="str">
            <v>10169933</v>
          </cell>
          <cell r="N2530" t="str">
            <v>S21102803699/H1106181A/PY/3/06</v>
          </cell>
          <cell r="O2530" t="str">
            <v>YPS/N8547UV/SOLIKHAN</v>
          </cell>
          <cell r="P2530" t="str">
            <v>PT. SATRIA WICAKSANA SEJATI</v>
          </cell>
          <cell r="Q2530" t="str">
            <v>PT. SATRIA WICAKSANA SEJATI</v>
          </cell>
          <cell r="R2530" t="str">
            <v>EMPTY BOTTLE AQUA 5 GALLON</v>
          </cell>
          <cell r="S2530" t="str">
            <v>2050350312</v>
          </cell>
        </row>
        <row r="2531">
          <cell r="L2531">
            <v>6008152293</v>
          </cell>
          <cell r="M2531" t="str">
            <v>74559</v>
          </cell>
          <cell r="N2531" t="str">
            <v>S21102803699/H1106181A/PY/3/06</v>
          </cell>
          <cell r="O2531" t="str">
            <v>YPS/N8547UV/SOLIKHAN</v>
          </cell>
          <cell r="P2531" t="str">
            <v>PT. SATRIA WICAKSANA SEJATI</v>
          </cell>
          <cell r="Q2531" t="str">
            <v>PT. SATRIA WICAKSANA SEJATI</v>
          </cell>
          <cell r="R2531" t="str">
            <v>5 GALLON AQUA LOCAL</v>
          </cell>
          <cell r="S2531" t="str">
            <v>2050350312</v>
          </cell>
        </row>
        <row r="2532">
          <cell r="L2532">
            <v>6008142997</v>
          </cell>
          <cell r="M2532" t="str">
            <v>10169749</v>
          </cell>
          <cell r="N2532" t="str">
            <v>R.S21102903654/159460</v>
          </cell>
          <cell r="O2532" t="str">
            <v>YPS/L9349UZ/CIPTO</v>
          </cell>
          <cell r="P2532" t="str">
            <v>PT. SATRIA WICAKSANA SEJATI</v>
          </cell>
          <cell r="Q2532" t="str">
            <v>PT. SATRIA WICAKSANA SEJATI</v>
          </cell>
          <cell r="R2532" t="str">
            <v>PALLET RENT DOUBLE FACE</v>
          </cell>
          <cell r="S2532" t="str">
            <v>2050350313</v>
          </cell>
        </row>
        <row r="2533">
          <cell r="L2533">
            <v>6008151054</v>
          </cell>
          <cell r="M2533" t="str">
            <v>10169749</v>
          </cell>
          <cell r="N2533" t="str">
            <v>R.148686</v>
          </cell>
          <cell r="O2533" t="str">
            <v>YPS/L9346UZ/ZAINUL A</v>
          </cell>
          <cell r="P2533" t="str">
            <v>PT. SATRIA WICAKSANA SEJATI</v>
          </cell>
          <cell r="Q2533" t="str">
            <v>PT. SATRIA WICAKSANA SEJATI</v>
          </cell>
          <cell r="R2533" t="str">
            <v>PALLET RENT DOUBLE FACE</v>
          </cell>
          <cell r="S2533" t="str">
            <v>2050350313</v>
          </cell>
        </row>
        <row r="2534">
          <cell r="L2534">
            <v>6008151679</v>
          </cell>
          <cell r="M2534" t="str">
            <v>10169933</v>
          </cell>
          <cell r="N2534" t="str">
            <v>S21102903680/H1106165A/AS/2/06</v>
          </cell>
          <cell r="O2534" t="str">
            <v>YPS/S8186UT/DARSONO</v>
          </cell>
          <cell r="P2534" t="str">
            <v>PT. SATRIA WICAKSANA SEJATI</v>
          </cell>
          <cell r="Q2534" t="str">
            <v>PT. SATRIA WICAKSANA SEJATI</v>
          </cell>
          <cell r="R2534" t="str">
            <v>EMPTY BOTTLE AQUA 5 GALLON</v>
          </cell>
          <cell r="S2534" t="str">
            <v>2050350312</v>
          </cell>
        </row>
        <row r="2535">
          <cell r="L2535">
            <v>6008151679</v>
          </cell>
          <cell r="M2535" t="str">
            <v>10169933</v>
          </cell>
          <cell r="N2535" t="str">
            <v>S21102903680/H1106165A/AS/2/06</v>
          </cell>
          <cell r="O2535" t="str">
            <v>YPS/S8186UT/DARSONO</v>
          </cell>
          <cell r="P2535" t="str">
            <v>PT. SATRIA WICAKSANA SEJATI</v>
          </cell>
          <cell r="Q2535" t="str">
            <v>PT. SATRIA WICAKSANA SEJATI</v>
          </cell>
          <cell r="R2535" t="str">
            <v>EMPTY BOTTLE AQUA 5 GALLON</v>
          </cell>
          <cell r="S2535" t="str">
            <v>2050350312</v>
          </cell>
        </row>
        <row r="2536">
          <cell r="L2536">
            <v>6008151679</v>
          </cell>
          <cell r="M2536" t="str">
            <v>74559</v>
          </cell>
          <cell r="N2536" t="str">
            <v>S21102903680/H1106165A/AS/2/06</v>
          </cell>
          <cell r="O2536" t="str">
            <v>YPS/S8186UT/DARSONO</v>
          </cell>
          <cell r="P2536" t="str">
            <v>PT. SATRIA WICAKSANA SEJATI</v>
          </cell>
          <cell r="Q2536" t="str">
            <v>PT. SATRIA WICAKSANA SEJATI</v>
          </cell>
          <cell r="R2536" t="str">
            <v>5 GALLON AQUA LOCAL</v>
          </cell>
          <cell r="S2536" t="str">
            <v>2050350312</v>
          </cell>
        </row>
        <row r="2537">
          <cell r="L2537">
            <v>6008152141</v>
          </cell>
          <cell r="M2537" t="str">
            <v>10169749</v>
          </cell>
          <cell r="N2537" t="str">
            <v>R.159371</v>
          </cell>
          <cell r="O2537" t="str">
            <v>YPS/N8863UW/JAHJA</v>
          </cell>
          <cell r="P2537" t="str">
            <v>PT. SATRIA WICAKSANA SEJATI</v>
          </cell>
          <cell r="Q2537" t="str">
            <v>PT. SATRIA WICAKSANA SEJATI</v>
          </cell>
          <cell r="R2537" t="str">
            <v>PALLET RENT DOUBLE FACE</v>
          </cell>
          <cell r="S2537" t="str">
            <v>2050350313</v>
          </cell>
        </row>
        <row r="2538">
          <cell r="L2538">
            <v>6008153370</v>
          </cell>
          <cell r="M2538" t="str">
            <v>10169933</v>
          </cell>
          <cell r="N2538" t="str">
            <v>S21110406315/H1106177D/PY/2/06</v>
          </cell>
          <cell r="O2538" t="str">
            <v>YPS/L9357UZ/ACHMAD</v>
          </cell>
          <cell r="P2538" t="str">
            <v>PT. SATRIA WICAKSANA SEJATI</v>
          </cell>
          <cell r="Q2538" t="str">
            <v>PT. SATRIA WICAKSANA SEJATI</v>
          </cell>
          <cell r="R2538" t="str">
            <v>EMPTY BOTTLE AQUA 5 GALLON</v>
          </cell>
          <cell r="S2538" t="str">
            <v>2050350312</v>
          </cell>
        </row>
        <row r="2539">
          <cell r="L2539">
            <v>6008153370</v>
          </cell>
          <cell r="M2539" t="str">
            <v>10169933</v>
          </cell>
          <cell r="N2539" t="str">
            <v>S21110406315/H1106177D/PY/2/06</v>
          </cell>
          <cell r="O2539" t="str">
            <v>YPS/L9357UZ/ACHMAD</v>
          </cell>
          <cell r="P2539" t="str">
            <v>PT. SATRIA WICAKSANA SEJATI</v>
          </cell>
          <cell r="Q2539" t="str">
            <v>PT. SATRIA WICAKSANA SEJATI</v>
          </cell>
          <cell r="R2539" t="str">
            <v>EMPTY BOTTLE AQUA 5 GALLON</v>
          </cell>
          <cell r="S2539" t="str">
            <v>2050350312</v>
          </cell>
        </row>
        <row r="2540">
          <cell r="L2540">
            <v>6008153370</v>
          </cell>
          <cell r="M2540" t="str">
            <v>10169743</v>
          </cell>
          <cell r="N2540" t="str">
            <v>S21110406315/H1106177D/PY/2/06</v>
          </cell>
          <cell r="O2540" t="str">
            <v>YPS/L9357UZ/ACHMAD</v>
          </cell>
          <cell r="P2540" t="str">
            <v>PT. SATRIA WICAKSANA SEJATI</v>
          </cell>
          <cell r="Q2540" t="str">
            <v>PT. SATRIA WICAKSANA SEJATI</v>
          </cell>
          <cell r="R2540" t="str">
            <v>JUG RACK</v>
          </cell>
          <cell r="S2540" t="str">
            <v>2050350312</v>
          </cell>
        </row>
        <row r="2541">
          <cell r="L2541">
            <v>6008153370</v>
          </cell>
          <cell r="M2541" t="str">
            <v>74559</v>
          </cell>
          <cell r="N2541" t="str">
            <v>S21110406315/H1106177D/PY/2/06</v>
          </cell>
          <cell r="O2541" t="str">
            <v>YPS/L9357UZ/ACHMAD</v>
          </cell>
          <cell r="P2541" t="str">
            <v>PT. SATRIA WICAKSANA SEJATI</v>
          </cell>
          <cell r="Q2541" t="str">
            <v>PT. SATRIA WICAKSANA SEJATI</v>
          </cell>
          <cell r="R2541" t="str">
            <v>5 GALLON AQUA LOCAL</v>
          </cell>
          <cell r="S2541" t="str">
            <v>2050350312</v>
          </cell>
        </row>
        <row r="2542">
          <cell r="L2542">
            <v>6008152794</v>
          </cell>
          <cell r="M2542" t="str">
            <v>10169933</v>
          </cell>
          <cell r="N2542" t="str">
            <v>S21110404154/H110824A/EF/1/08</v>
          </cell>
          <cell r="O2542" t="str">
            <v>YPS/L9808UF/ARIF</v>
          </cell>
          <cell r="P2542" t="str">
            <v>PT. SATRIA WICAKSANA SEJATI</v>
          </cell>
          <cell r="Q2542" t="str">
            <v>PT. SATRIA WICAKSANA SEJATI</v>
          </cell>
          <cell r="R2542" t="str">
            <v>EMPTY BOTTLE AQUA 5 GALLON</v>
          </cell>
          <cell r="S2542" t="str">
            <v>2050350312</v>
          </cell>
        </row>
        <row r="2543">
          <cell r="L2543">
            <v>6008152794</v>
          </cell>
          <cell r="M2543" t="str">
            <v>10169933</v>
          </cell>
          <cell r="N2543" t="str">
            <v>S21110404154/H110824A/EF/1/08</v>
          </cell>
          <cell r="O2543" t="str">
            <v>YPS/L9808UF/ARIF</v>
          </cell>
          <cell r="P2543" t="str">
            <v>PT. SATRIA WICAKSANA SEJATI</v>
          </cell>
          <cell r="Q2543" t="str">
            <v>PT. SATRIA WICAKSANA SEJATI</v>
          </cell>
          <cell r="R2543" t="str">
            <v>EMPTY BOTTLE AQUA 5 GALLON</v>
          </cell>
          <cell r="S2543" t="str">
            <v>2050350312</v>
          </cell>
        </row>
        <row r="2544">
          <cell r="L2544">
            <v>6008152794</v>
          </cell>
          <cell r="M2544" t="str">
            <v>74559</v>
          </cell>
          <cell r="N2544" t="str">
            <v>S21110404154/H110824A/EF/1/08</v>
          </cell>
          <cell r="O2544" t="str">
            <v>YPS/L9808UF/ARIF</v>
          </cell>
          <cell r="P2544" t="str">
            <v>PT. SATRIA WICAKSANA SEJATI</v>
          </cell>
          <cell r="Q2544" t="str">
            <v>PT. SATRIA WICAKSANA SEJATI</v>
          </cell>
          <cell r="R2544" t="str">
            <v>5 GALLON AQUA LOCAL</v>
          </cell>
          <cell r="S2544" t="str">
            <v>2050350312</v>
          </cell>
        </row>
        <row r="2545">
          <cell r="L2545">
            <v>6008152829</v>
          </cell>
          <cell r="M2545" t="str">
            <v>10169933</v>
          </cell>
          <cell r="N2545" t="str">
            <v>S21102903677/H1106180A/HD/3/06</v>
          </cell>
          <cell r="O2545" t="str">
            <v>YPS/L9370UZ/ANTON</v>
          </cell>
          <cell r="P2545" t="str">
            <v>PT. SATRIA WICAKSANA SEJATI</v>
          </cell>
          <cell r="Q2545" t="str">
            <v>PT. SATRIA WICAKSANA SEJATI</v>
          </cell>
          <cell r="R2545" t="str">
            <v>EMPTY BOTTLE AQUA 5 GALLON</v>
          </cell>
          <cell r="S2545" t="str">
            <v>2050350312</v>
          </cell>
        </row>
        <row r="2546">
          <cell r="L2546">
            <v>6008152829</v>
          </cell>
          <cell r="M2546" t="str">
            <v>10169933</v>
          </cell>
          <cell r="N2546" t="str">
            <v>S21102903677/H1106180A/HD/3/06</v>
          </cell>
          <cell r="O2546" t="str">
            <v>YPS/L9370UZ/ANTON</v>
          </cell>
          <cell r="P2546" t="str">
            <v>PT. SATRIA WICAKSANA SEJATI</v>
          </cell>
          <cell r="Q2546" t="str">
            <v>PT. SATRIA WICAKSANA SEJATI</v>
          </cell>
          <cell r="R2546" t="str">
            <v>EMPTY BOTTLE AQUA 5 GALLON</v>
          </cell>
          <cell r="S2546" t="str">
            <v>2050350312</v>
          </cell>
        </row>
        <row r="2547">
          <cell r="L2547">
            <v>6008152829</v>
          </cell>
          <cell r="M2547" t="str">
            <v>74559</v>
          </cell>
          <cell r="N2547" t="str">
            <v>S21102903677/H1106180A/HD/3/06</v>
          </cell>
          <cell r="O2547" t="str">
            <v>YPS/L9370UZ/ANTON</v>
          </cell>
          <cell r="P2547" t="str">
            <v>PT. SATRIA WICAKSANA SEJATI</v>
          </cell>
          <cell r="Q2547" t="str">
            <v>PT. SATRIA WICAKSANA SEJATI</v>
          </cell>
          <cell r="R2547" t="str">
            <v>5 GALLON AQUA LOCAL</v>
          </cell>
          <cell r="S2547" t="str">
            <v>2050350312</v>
          </cell>
        </row>
        <row r="2548">
          <cell r="L2548">
            <v>6008153644</v>
          </cell>
          <cell r="M2548" t="str">
            <v>10169933</v>
          </cell>
          <cell r="N2548" t="str">
            <v>R.115835/HP3/31</v>
          </cell>
          <cell r="O2548" t="str">
            <v>YPS/N8579UR/WIYANTO</v>
          </cell>
          <cell r="P2548" t="str">
            <v>PT. SATRIA WICAKSANA SEJATI</v>
          </cell>
          <cell r="Q2548" t="str">
            <v>PT. SATRIA WICAKSANA SEJATI</v>
          </cell>
          <cell r="R2548" t="str">
            <v>EMPTY BOTTLE AQUA 5 GALLON</v>
          </cell>
          <cell r="S2548" t="str">
            <v>2050350312</v>
          </cell>
        </row>
        <row r="2549">
          <cell r="L2549">
            <v>6008153644</v>
          </cell>
          <cell r="M2549" t="str">
            <v>10169933</v>
          </cell>
          <cell r="N2549" t="str">
            <v>R.115835/HP3/31</v>
          </cell>
          <cell r="O2549" t="str">
            <v>YPS/N8579UR/WIYANTO</v>
          </cell>
          <cell r="P2549" t="str">
            <v>PT. SATRIA WICAKSANA SEJATI</v>
          </cell>
          <cell r="Q2549" t="str">
            <v>PT. SATRIA WICAKSANA SEJATI</v>
          </cell>
          <cell r="R2549" t="str">
            <v>EMPTY BOTTLE AQUA 5 GALLON</v>
          </cell>
          <cell r="S2549" t="str">
            <v>2050350312</v>
          </cell>
        </row>
        <row r="2550">
          <cell r="L2550">
            <v>6008153644</v>
          </cell>
          <cell r="M2550" t="str">
            <v>10169743</v>
          </cell>
          <cell r="N2550" t="str">
            <v>R.115835/HP3/31</v>
          </cell>
          <cell r="O2550" t="str">
            <v>YPS/N8579UR/WIYANTO</v>
          </cell>
          <cell r="P2550" t="str">
            <v>PT. SATRIA WICAKSANA SEJATI</v>
          </cell>
          <cell r="Q2550" t="str">
            <v>PT. SATRIA WICAKSANA SEJATI</v>
          </cell>
          <cell r="R2550" t="str">
            <v>JUG RACK</v>
          </cell>
          <cell r="S2550" t="str">
            <v>2050350312</v>
          </cell>
        </row>
        <row r="2551">
          <cell r="L2551">
            <v>6008153644</v>
          </cell>
          <cell r="M2551" t="str">
            <v>74559</v>
          </cell>
          <cell r="N2551" t="str">
            <v>R.115835/HP3/31</v>
          </cell>
          <cell r="O2551" t="str">
            <v>YPS/N8579UR/WIYANTO</v>
          </cell>
          <cell r="P2551" t="str">
            <v>PT. SATRIA WICAKSANA SEJATI</v>
          </cell>
          <cell r="Q2551" t="str">
            <v>PT. SATRIA WICAKSANA SEJATI</v>
          </cell>
          <cell r="R2551" t="str">
            <v>5 GALLON AQUA LOCAL</v>
          </cell>
          <cell r="S2551" t="str">
            <v>2050350312</v>
          </cell>
        </row>
        <row r="2552">
          <cell r="L2552">
            <v>6008156647</v>
          </cell>
          <cell r="M2552" t="str">
            <v>10169933</v>
          </cell>
          <cell r="N2552" t="str">
            <v>S21110406290/H1108140D/PY/2/08</v>
          </cell>
          <cell r="O2552" t="str">
            <v>YPS/N8527UV/MUHAMMAD</v>
          </cell>
          <cell r="P2552" t="str">
            <v>PT. SATRIA WICAKSANA SEJATI</v>
          </cell>
          <cell r="Q2552" t="str">
            <v>PT. SATRIA WICAKSANA SEJATI</v>
          </cell>
          <cell r="R2552" t="str">
            <v>EMPTY BOTTLE AQUA 5 GALLON</v>
          </cell>
          <cell r="S2552" t="str">
            <v>2050350312</v>
          </cell>
        </row>
        <row r="2553">
          <cell r="L2553">
            <v>6008156647</v>
          </cell>
          <cell r="M2553" t="str">
            <v>10169743</v>
          </cell>
          <cell r="N2553" t="str">
            <v>S21110406290/H1108140D/PY/2/08</v>
          </cell>
          <cell r="O2553" t="str">
            <v>YPS/N8527UV/MUHAMMAD</v>
          </cell>
          <cell r="P2553" t="str">
            <v>PT. SATRIA WICAKSANA SEJATI</v>
          </cell>
          <cell r="Q2553" t="str">
            <v>PT. SATRIA WICAKSANA SEJATI</v>
          </cell>
          <cell r="R2553" t="str">
            <v>JUG RACK</v>
          </cell>
          <cell r="S2553" t="str">
            <v>2050350312</v>
          </cell>
        </row>
        <row r="2554">
          <cell r="L2554">
            <v>6008153136</v>
          </cell>
          <cell r="M2554" t="str">
            <v>10169933</v>
          </cell>
          <cell r="N2554" t="str">
            <v>S21110404167/H110741D/AS/1/07</v>
          </cell>
          <cell r="O2554" t="str">
            <v>YPS/L9425UZ/MASRIDI</v>
          </cell>
          <cell r="P2554" t="str">
            <v>PT. SATRIA WICAKSANA SEJATI</v>
          </cell>
          <cell r="Q2554" t="str">
            <v>PT. SATRIA WICAKSANA SEJATI</v>
          </cell>
          <cell r="R2554" t="str">
            <v>EMPTY BOTTLE AQUA 5 GALLON</v>
          </cell>
          <cell r="S2554" t="str">
            <v>2050350312</v>
          </cell>
        </row>
        <row r="2555">
          <cell r="L2555">
            <v>6008153136</v>
          </cell>
          <cell r="M2555" t="str">
            <v>10169743</v>
          </cell>
          <cell r="N2555" t="str">
            <v>S21110404167/H110741D/AS/1/07</v>
          </cell>
          <cell r="O2555" t="str">
            <v>YPS/L9425UZ/MASRIDI</v>
          </cell>
          <cell r="P2555" t="str">
            <v>PT. SATRIA WICAKSANA SEJATI</v>
          </cell>
          <cell r="Q2555" t="str">
            <v>PT. SATRIA WICAKSANA SEJATI</v>
          </cell>
          <cell r="R2555" t="str">
            <v>JUG RACK</v>
          </cell>
          <cell r="S2555" t="str">
            <v>2050350312</v>
          </cell>
        </row>
        <row r="2556">
          <cell r="L2556">
            <v>6008153062</v>
          </cell>
          <cell r="M2556" t="str">
            <v>10169933</v>
          </cell>
          <cell r="N2556" t="str">
            <v>S21110404166/H110753D/EL/2/07</v>
          </cell>
          <cell r="O2556" t="str">
            <v>YPS/L9345UZ/M.SOLIKI</v>
          </cell>
          <cell r="P2556" t="str">
            <v>PT. SATRIA WICAKSANA SEJATI</v>
          </cell>
          <cell r="Q2556" t="str">
            <v>PT. SATRIA WICAKSANA SEJATI</v>
          </cell>
          <cell r="R2556" t="str">
            <v>EMPTY BOTTLE AQUA 5 GALLON</v>
          </cell>
          <cell r="S2556" t="str">
            <v>2050350312</v>
          </cell>
        </row>
        <row r="2557">
          <cell r="L2557">
            <v>6008153062</v>
          </cell>
          <cell r="M2557" t="str">
            <v>10169933</v>
          </cell>
          <cell r="N2557" t="str">
            <v>S21110404166/H110753D/EL/2/07</v>
          </cell>
          <cell r="O2557" t="str">
            <v>YPS/L9345UZ/M.SOLIKI</v>
          </cell>
          <cell r="P2557" t="str">
            <v>PT. SATRIA WICAKSANA SEJATI</v>
          </cell>
          <cell r="Q2557" t="str">
            <v>PT. SATRIA WICAKSANA SEJATI</v>
          </cell>
          <cell r="R2557" t="str">
            <v>EMPTY BOTTLE AQUA 5 GALLON</v>
          </cell>
          <cell r="S2557" t="str">
            <v>2050350312</v>
          </cell>
        </row>
        <row r="2558">
          <cell r="L2558">
            <v>6008153062</v>
          </cell>
          <cell r="M2558" t="str">
            <v>10169743</v>
          </cell>
          <cell r="N2558" t="str">
            <v>S21110404166/H110753D/EL/2/07</v>
          </cell>
          <cell r="O2558" t="str">
            <v>YPS/L9345UZ/M.SOLIKI</v>
          </cell>
          <cell r="P2558" t="str">
            <v>PT. SATRIA WICAKSANA SEJATI</v>
          </cell>
          <cell r="Q2558" t="str">
            <v>PT. SATRIA WICAKSANA SEJATI</v>
          </cell>
          <cell r="R2558" t="str">
            <v>JUG RACK</v>
          </cell>
          <cell r="S2558" t="str">
            <v>2050350312</v>
          </cell>
        </row>
        <row r="2559">
          <cell r="L2559">
            <v>6008153062</v>
          </cell>
          <cell r="M2559" t="str">
            <v>74559</v>
          </cell>
          <cell r="N2559" t="str">
            <v>S21110404166/H110753D/EL/2/07</v>
          </cell>
          <cell r="O2559" t="str">
            <v>YPS/L9345UZ/M.SOLIKI</v>
          </cell>
          <cell r="P2559" t="str">
            <v>PT. SATRIA WICAKSANA SEJATI</v>
          </cell>
          <cell r="Q2559" t="str">
            <v>PT. SATRIA WICAKSANA SEJATI</v>
          </cell>
          <cell r="R2559" t="str">
            <v>5 GALLON AQUA LOCAL</v>
          </cell>
          <cell r="S2559" t="str">
            <v>2050350312</v>
          </cell>
        </row>
        <row r="2560">
          <cell r="L2560">
            <v>6008156525</v>
          </cell>
          <cell r="M2560" t="str">
            <v>10169933</v>
          </cell>
          <cell r="N2560" t="str">
            <v>S21110404158/H110838A/BK/1/08</v>
          </cell>
          <cell r="O2560" t="str">
            <v>YPS/N8749UR/JUPRI</v>
          </cell>
          <cell r="P2560" t="str">
            <v>PT. SATRIA WICAKSANA SEJATI</v>
          </cell>
          <cell r="Q2560" t="str">
            <v>PT. SATRIA WICAKSANA SEJATI</v>
          </cell>
          <cell r="R2560" t="str">
            <v>EMPTY BOTTLE AQUA 5 GALLON</v>
          </cell>
          <cell r="S2560" t="str">
            <v>2050350312</v>
          </cell>
        </row>
        <row r="2561">
          <cell r="L2561">
            <v>6008156525</v>
          </cell>
          <cell r="M2561" t="str">
            <v>10169933</v>
          </cell>
          <cell r="N2561" t="str">
            <v>S21110404158/H110838A/BK/1/08</v>
          </cell>
          <cell r="O2561" t="str">
            <v>YPS/N8749UR/JUPRI</v>
          </cell>
          <cell r="P2561" t="str">
            <v>PT. SATRIA WICAKSANA SEJATI</v>
          </cell>
          <cell r="Q2561" t="str">
            <v>PT. SATRIA WICAKSANA SEJATI</v>
          </cell>
          <cell r="R2561" t="str">
            <v>EMPTY BOTTLE AQUA 5 GALLON</v>
          </cell>
          <cell r="S2561" t="str">
            <v>2050350312</v>
          </cell>
        </row>
        <row r="2562">
          <cell r="L2562">
            <v>6008156525</v>
          </cell>
          <cell r="M2562" t="str">
            <v>74559</v>
          </cell>
          <cell r="N2562" t="str">
            <v>S21110404158/H110838A/BK/1/08</v>
          </cell>
          <cell r="O2562" t="str">
            <v>YPS/N8749UR/JUPRI</v>
          </cell>
          <cell r="P2562" t="str">
            <v>PT. SATRIA WICAKSANA SEJATI</v>
          </cell>
          <cell r="Q2562" t="str">
            <v>PT. SATRIA WICAKSANA SEJATI</v>
          </cell>
          <cell r="R2562" t="str">
            <v>5 GALLON AQUA LOCAL</v>
          </cell>
          <cell r="S2562" t="str">
            <v>2050350312</v>
          </cell>
        </row>
        <row r="2563">
          <cell r="L2563">
            <v>6008154404</v>
          </cell>
          <cell r="M2563" t="str">
            <v>10169933</v>
          </cell>
          <cell r="N2563" t="str">
            <v>S21102803690/H1106202D/HD/3/06</v>
          </cell>
          <cell r="O2563" t="str">
            <v>YPS/N8789UV/ARIF</v>
          </cell>
          <cell r="P2563" t="str">
            <v>PT. SATRIA WICAKSANA SEJATI</v>
          </cell>
          <cell r="Q2563" t="str">
            <v>PT. SATRIA WICAKSANA SEJATI</v>
          </cell>
          <cell r="R2563" t="str">
            <v>EMPTY BOTTLE AQUA 5 GALLON</v>
          </cell>
          <cell r="S2563" t="str">
            <v>2050350312</v>
          </cell>
        </row>
        <row r="2564">
          <cell r="L2564">
            <v>6008154404</v>
          </cell>
          <cell r="M2564" t="str">
            <v>10169933</v>
          </cell>
          <cell r="N2564" t="str">
            <v>S21102803690/H1106202D/HD/3/06</v>
          </cell>
          <cell r="O2564" t="str">
            <v>YPS/N8789UV/ARIF</v>
          </cell>
          <cell r="P2564" t="str">
            <v>PT. SATRIA WICAKSANA SEJATI</v>
          </cell>
          <cell r="Q2564" t="str">
            <v>PT. SATRIA WICAKSANA SEJATI</v>
          </cell>
          <cell r="R2564" t="str">
            <v>EMPTY BOTTLE AQUA 5 GALLON</v>
          </cell>
          <cell r="S2564" t="str">
            <v>2050350312</v>
          </cell>
        </row>
        <row r="2565">
          <cell r="L2565">
            <v>6008154404</v>
          </cell>
          <cell r="M2565" t="str">
            <v>10169743</v>
          </cell>
          <cell r="N2565" t="str">
            <v>S21102803690/H1106202D/HD/3/06</v>
          </cell>
          <cell r="O2565" t="str">
            <v>YPS/N8789UV/ARIF</v>
          </cell>
          <cell r="P2565" t="str">
            <v>PT. SATRIA WICAKSANA SEJATI</v>
          </cell>
          <cell r="Q2565" t="str">
            <v>PT. SATRIA WICAKSANA SEJATI</v>
          </cell>
          <cell r="R2565" t="str">
            <v>JUG RACK</v>
          </cell>
          <cell r="S2565" t="str">
            <v>2050350312</v>
          </cell>
        </row>
        <row r="2566">
          <cell r="L2566">
            <v>6008154404</v>
          </cell>
          <cell r="M2566" t="str">
            <v>74559</v>
          </cell>
          <cell r="N2566" t="str">
            <v>S21102803690/H1106202D/HD/3/06</v>
          </cell>
          <cell r="O2566" t="str">
            <v>YPS/N8789UV/ARIF</v>
          </cell>
          <cell r="P2566" t="str">
            <v>PT. SATRIA WICAKSANA SEJATI</v>
          </cell>
          <cell r="Q2566" t="str">
            <v>PT. SATRIA WICAKSANA SEJATI</v>
          </cell>
          <cell r="R2566" t="str">
            <v>5 GALLON AQUA LOCAL</v>
          </cell>
          <cell r="S2566" t="str">
            <v>2050350312</v>
          </cell>
        </row>
        <row r="2567">
          <cell r="L2567">
            <v>6008154965</v>
          </cell>
          <cell r="M2567" t="str">
            <v>10169933</v>
          </cell>
          <cell r="N2567" t="str">
            <v>S21110404170/H110736D/AS/1/07</v>
          </cell>
          <cell r="O2567" t="str">
            <v>YPS/N8614UW/HUDA</v>
          </cell>
          <cell r="P2567" t="str">
            <v>PT. SATRIA WICAKSANA SEJATI</v>
          </cell>
          <cell r="Q2567" t="str">
            <v>PT. SATRIA WICAKSANA SEJATI</v>
          </cell>
          <cell r="R2567" t="str">
            <v>EMPTY BOTTLE AQUA 5 GALLON</v>
          </cell>
          <cell r="S2567" t="str">
            <v>2050350312</v>
          </cell>
        </row>
        <row r="2568">
          <cell r="L2568">
            <v>6008154965</v>
          </cell>
          <cell r="M2568" t="str">
            <v>10169933</v>
          </cell>
          <cell r="N2568" t="str">
            <v>S21110404170/H110736D/AS/1/07</v>
          </cell>
          <cell r="O2568" t="str">
            <v>YPS/N8614UW/HUDA</v>
          </cell>
          <cell r="P2568" t="str">
            <v>PT. SATRIA WICAKSANA SEJATI</v>
          </cell>
          <cell r="Q2568" t="str">
            <v>PT. SATRIA WICAKSANA SEJATI</v>
          </cell>
          <cell r="R2568" t="str">
            <v>EMPTY BOTTLE AQUA 5 GALLON</v>
          </cell>
          <cell r="S2568" t="str">
            <v>2050350312</v>
          </cell>
        </row>
        <row r="2569">
          <cell r="L2569">
            <v>6008154965</v>
          </cell>
          <cell r="M2569" t="str">
            <v>10169743</v>
          </cell>
          <cell r="N2569" t="str">
            <v>S21110404170/H110736D/AS/1/07</v>
          </cell>
          <cell r="O2569" t="str">
            <v>YPS/N8614UW/HUDA</v>
          </cell>
          <cell r="P2569" t="str">
            <v>PT. SATRIA WICAKSANA SEJATI</v>
          </cell>
          <cell r="Q2569" t="str">
            <v>PT. SATRIA WICAKSANA SEJATI</v>
          </cell>
          <cell r="R2569" t="str">
            <v>JUG RACK</v>
          </cell>
          <cell r="S2569" t="str">
            <v>2050350312</v>
          </cell>
        </row>
        <row r="2570">
          <cell r="L2570">
            <v>6008154965</v>
          </cell>
          <cell r="M2570" t="str">
            <v>74559</v>
          </cell>
          <cell r="N2570" t="str">
            <v>S21110404170/H110736D/AS/1/07</v>
          </cell>
          <cell r="O2570" t="str">
            <v>YPS/N8614UW/HUDA</v>
          </cell>
          <cell r="P2570" t="str">
            <v>PT. SATRIA WICAKSANA SEJATI</v>
          </cell>
          <cell r="Q2570" t="str">
            <v>PT. SATRIA WICAKSANA SEJATI</v>
          </cell>
          <cell r="R2570" t="str">
            <v>5 GALLON AQUA LOCAL</v>
          </cell>
          <cell r="S2570" t="str">
            <v>2050350312</v>
          </cell>
        </row>
        <row r="2571">
          <cell r="L2571">
            <v>6008153751</v>
          </cell>
          <cell r="M2571" t="str">
            <v>10169933</v>
          </cell>
          <cell r="N2571" t="str">
            <v>S2111010406298/H110839A/BK/1/08</v>
          </cell>
          <cell r="O2571" t="str">
            <v>YPS/N8182UR/MUSTOFA</v>
          </cell>
          <cell r="P2571" t="str">
            <v>PT. SATRIA WICAKSANA SEJATI</v>
          </cell>
          <cell r="Q2571" t="str">
            <v>PT. SATRIA WICAKSANA SEJATI</v>
          </cell>
          <cell r="R2571" t="str">
            <v>EMPTY BOTTLE AQUA 5 GALLON</v>
          </cell>
          <cell r="S2571" t="str">
            <v>2050350312</v>
          </cell>
        </row>
        <row r="2572">
          <cell r="L2572">
            <v>6008153751</v>
          </cell>
          <cell r="M2572" t="str">
            <v>10169933</v>
          </cell>
          <cell r="N2572" t="str">
            <v>S2111010406298/H110839A/BK/1/08</v>
          </cell>
          <cell r="O2572" t="str">
            <v>YPS/N8182UR/MUSTOFA</v>
          </cell>
          <cell r="P2572" t="str">
            <v>PT. SATRIA WICAKSANA SEJATI</v>
          </cell>
          <cell r="Q2572" t="str">
            <v>PT. SATRIA WICAKSANA SEJATI</v>
          </cell>
          <cell r="R2572" t="str">
            <v>EMPTY BOTTLE AQUA 5 GALLON</v>
          </cell>
          <cell r="S2572" t="str">
            <v>2050350312</v>
          </cell>
        </row>
        <row r="2573">
          <cell r="L2573">
            <v>6008153751</v>
          </cell>
          <cell r="M2573" t="str">
            <v>74559</v>
          </cell>
          <cell r="N2573" t="str">
            <v>S2111010406298/H110839A/BK/1/08</v>
          </cell>
          <cell r="O2573" t="str">
            <v>YPS/N8182UR/MUSTOFA</v>
          </cell>
          <cell r="P2573" t="str">
            <v>PT. SATRIA WICAKSANA SEJATI</v>
          </cell>
          <cell r="Q2573" t="str">
            <v>PT. SATRIA WICAKSANA SEJATI</v>
          </cell>
          <cell r="R2573" t="str">
            <v>5 GALLON AQUA LOCAL</v>
          </cell>
          <cell r="S2573" t="str">
            <v>2050350312</v>
          </cell>
        </row>
        <row r="2574">
          <cell r="L2574">
            <v>6008156528</v>
          </cell>
          <cell r="M2574" t="str">
            <v>10169933</v>
          </cell>
          <cell r="N2574" t="str">
            <v>S21110406286/H1108150D/IS/3/08</v>
          </cell>
          <cell r="O2574" t="str">
            <v>YPS/N8864UW/TOSIM</v>
          </cell>
          <cell r="P2574" t="str">
            <v>PT. SATRIA WICAKSANA SEJATI</v>
          </cell>
          <cell r="Q2574" t="str">
            <v>PT. SATRIA WICAKSANA SEJATI</v>
          </cell>
          <cell r="R2574" t="str">
            <v>EMPTY BOTTLE AQUA 5 GALLON</v>
          </cell>
          <cell r="S2574" t="str">
            <v>2050350312</v>
          </cell>
        </row>
        <row r="2575">
          <cell r="L2575">
            <v>6008156528</v>
          </cell>
          <cell r="M2575" t="str">
            <v>10169933</v>
          </cell>
          <cell r="N2575" t="str">
            <v>S21110406286/H1108150D/IS/3/08</v>
          </cell>
          <cell r="O2575" t="str">
            <v>YPS/N8864UW/TOSIM</v>
          </cell>
          <cell r="P2575" t="str">
            <v>PT. SATRIA WICAKSANA SEJATI</v>
          </cell>
          <cell r="Q2575" t="str">
            <v>PT. SATRIA WICAKSANA SEJATI</v>
          </cell>
          <cell r="R2575" t="str">
            <v>EMPTY BOTTLE AQUA 5 GALLON</v>
          </cell>
          <cell r="S2575" t="str">
            <v>2050350312</v>
          </cell>
        </row>
        <row r="2576">
          <cell r="L2576">
            <v>6008156528</v>
          </cell>
          <cell r="M2576" t="str">
            <v>10169743</v>
          </cell>
          <cell r="N2576" t="str">
            <v>S21110406286/H1108150D/IS/3/08</v>
          </cell>
          <cell r="O2576" t="str">
            <v>YPS/N8864UW/TOSIM</v>
          </cell>
          <cell r="P2576" t="str">
            <v>PT. SATRIA WICAKSANA SEJATI</v>
          </cell>
          <cell r="Q2576" t="str">
            <v>PT. SATRIA WICAKSANA SEJATI</v>
          </cell>
          <cell r="R2576" t="str">
            <v>JUG RACK</v>
          </cell>
          <cell r="S2576" t="str">
            <v>2050350312</v>
          </cell>
        </row>
        <row r="2577">
          <cell r="L2577">
            <v>6008156528</v>
          </cell>
          <cell r="M2577" t="str">
            <v>74559</v>
          </cell>
          <cell r="N2577" t="str">
            <v>S21110406286/H1108150D/IS/3/08</v>
          </cell>
          <cell r="O2577" t="str">
            <v>YPS/N8864UW/TOSIM</v>
          </cell>
          <cell r="P2577" t="str">
            <v>PT. SATRIA WICAKSANA SEJATI</v>
          </cell>
          <cell r="Q2577" t="str">
            <v>PT. SATRIA WICAKSANA SEJATI</v>
          </cell>
          <cell r="R2577" t="str">
            <v>5 GALLON AQUA LOCAL</v>
          </cell>
          <cell r="S2577" t="str">
            <v>2050350312</v>
          </cell>
        </row>
        <row r="2578">
          <cell r="L2578">
            <v>6008153928</v>
          </cell>
          <cell r="M2578" t="str">
            <v>10169933</v>
          </cell>
          <cell r="N2578" t="str">
            <v>S21110406301/H11084D/ZK/3/07</v>
          </cell>
          <cell r="O2578" t="str">
            <v>YPS/N8614UW/HUDA</v>
          </cell>
          <cell r="P2578" t="str">
            <v>PT. SATRIA WICAKSANA SEJATI</v>
          </cell>
          <cell r="Q2578" t="str">
            <v>PT. SATRIA WICAKSANA SEJATI</v>
          </cell>
          <cell r="R2578" t="str">
            <v>EMPTY BOTTLE AQUA 5 GALLON</v>
          </cell>
          <cell r="S2578" t="str">
            <v>2050350312</v>
          </cell>
        </row>
        <row r="2579">
          <cell r="L2579">
            <v>6008153928</v>
          </cell>
          <cell r="M2579" t="str">
            <v>10169743</v>
          </cell>
          <cell r="N2579" t="str">
            <v>S21110406301/H11084D/ZK/3/07</v>
          </cell>
          <cell r="O2579" t="str">
            <v>YPS/N8614UW/HUDA</v>
          </cell>
          <cell r="P2579" t="str">
            <v>PT. SATRIA WICAKSANA SEJATI</v>
          </cell>
          <cell r="Q2579" t="str">
            <v>PT. SATRIA WICAKSANA SEJATI</v>
          </cell>
          <cell r="R2579" t="str">
            <v>JUG RACK</v>
          </cell>
          <cell r="S2579" t="str">
            <v>2050350312</v>
          </cell>
        </row>
        <row r="2580">
          <cell r="L2580">
            <v>6008156739</v>
          </cell>
          <cell r="M2580" t="str">
            <v>10169933</v>
          </cell>
          <cell r="N2580" t="str">
            <v>S21110406289/H1108151C/IS/3/08</v>
          </cell>
          <cell r="O2580" t="str">
            <v>YPS/L9352UZ/SUMANANG</v>
          </cell>
          <cell r="P2580" t="str">
            <v>PT. SATRIA WICAKSANA SEJATI</v>
          </cell>
          <cell r="Q2580" t="str">
            <v>PT. SATRIA WICAKSANA SEJATI</v>
          </cell>
          <cell r="R2580" t="str">
            <v>EMPTY BOTTLE AQUA 5 GALLON</v>
          </cell>
          <cell r="S2580" t="str">
            <v>2050350312</v>
          </cell>
        </row>
        <row r="2581">
          <cell r="L2581">
            <v>6008156739</v>
          </cell>
          <cell r="M2581" t="str">
            <v>10169933</v>
          </cell>
          <cell r="N2581" t="str">
            <v>S21110406289/H1108151C/IS/3/08</v>
          </cell>
          <cell r="O2581" t="str">
            <v>YPS/L9352UZ/SUMANANG</v>
          </cell>
          <cell r="P2581" t="str">
            <v>PT. SATRIA WICAKSANA SEJATI</v>
          </cell>
          <cell r="Q2581" t="str">
            <v>PT. SATRIA WICAKSANA SEJATI</v>
          </cell>
          <cell r="R2581" t="str">
            <v>EMPTY BOTTLE AQUA 5 GALLON</v>
          </cell>
          <cell r="S2581" t="str">
            <v>2050350312</v>
          </cell>
        </row>
        <row r="2582">
          <cell r="L2582">
            <v>6008156739</v>
          </cell>
          <cell r="M2582" t="str">
            <v>74559</v>
          </cell>
          <cell r="N2582" t="str">
            <v>S21110406289/H1108151C/IS/3/08</v>
          </cell>
          <cell r="O2582" t="str">
            <v>YPS/L9352UZ/SUMANANG</v>
          </cell>
          <cell r="P2582" t="str">
            <v>PT. SATRIA WICAKSANA SEJATI</v>
          </cell>
          <cell r="Q2582" t="str">
            <v>PT. SATRIA WICAKSANA SEJATI</v>
          </cell>
          <cell r="R2582" t="str">
            <v>5 GALLON AQUA LOCAL</v>
          </cell>
          <cell r="S2582" t="str">
            <v>2050350312</v>
          </cell>
        </row>
        <row r="2583">
          <cell r="L2583">
            <v>6008154212</v>
          </cell>
          <cell r="M2583" t="str">
            <v>10169933</v>
          </cell>
          <cell r="N2583" t="str">
            <v>S21110406308/H11077D/EL/2/07</v>
          </cell>
          <cell r="O2583" t="str">
            <v>YPS/L9431UZ/NURHADI</v>
          </cell>
          <cell r="P2583" t="str">
            <v>PT. SATRIA WICAKSANA SEJATI</v>
          </cell>
          <cell r="Q2583" t="str">
            <v>PT. SATRIA WICAKSANA SEJATI</v>
          </cell>
          <cell r="R2583" t="str">
            <v>EMPTY BOTTLE AQUA 5 GALLON</v>
          </cell>
          <cell r="S2583" t="str">
            <v>2050350312</v>
          </cell>
        </row>
        <row r="2584">
          <cell r="L2584">
            <v>6008154212</v>
          </cell>
          <cell r="M2584" t="str">
            <v>10169933</v>
          </cell>
          <cell r="N2584" t="str">
            <v>S21110406308/H11077D/EL/2/07</v>
          </cell>
          <cell r="O2584" t="str">
            <v>YPS/L9431UZ/NURHADI</v>
          </cell>
          <cell r="P2584" t="str">
            <v>PT. SATRIA WICAKSANA SEJATI</v>
          </cell>
          <cell r="Q2584" t="str">
            <v>PT. SATRIA WICAKSANA SEJATI</v>
          </cell>
          <cell r="R2584" t="str">
            <v>EMPTY BOTTLE AQUA 5 GALLON</v>
          </cell>
          <cell r="S2584" t="str">
            <v>2050350312</v>
          </cell>
        </row>
        <row r="2585">
          <cell r="L2585">
            <v>6008154212</v>
          </cell>
          <cell r="M2585" t="str">
            <v>10169743</v>
          </cell>
          <cell r="N2585" t="str">
            <v>S21110406308/H11077D/EL/2/07</v>
          </cell>
          <cell r="O2585" t="str">
            <v>YPS/L9431UZ/NURHADI</v>
          </cell>
          <cell r="P2585" t="str">
            <v>PT. SATRIA WICAKSANA SEJATI</v>
          </cell>
          <cell r="Q2585" t="str">
            <v>PT. SATRIA WICAKSANA SEJATI</v>
          </cell>
          <cell r="R2585" t="str">
            <v>JUG RACK</v>
          </cell>
          <cell r="S2585" t="str">
            <v>2050350312</v>
          </cell>
        </row>
        <row r="2586">
          <cell r="L2586">
            <v>6008154212</v>
          </cell>
          <cell r="M2586" t="str">
            <v>74559</v>
          </cell>
          <cell r="N2586" t="str">
            <v>S21110406308/H11077D/EL/2/07</v>
          </cell>
          <cell r="O2586" t="str">
            <v>YPS/L9431UZ/NURHADI</v>
          </cell>
          <cell r="P2586" t="str">
            <v>PT. SATRIA WICAKSANA SEJATI</v>
          </cell>
          <cell r="Q2586" t="str">
            <v>PT. SATRIA WICAKSANA SEJATI</v>
          </cell>
          <cell r="R2586" t="str">
            <v>5 GALLON AQUA LOCAL</v>
          </cell>
          <cell r="S2586" t="str">
            <v>2050350312</v>
          </cell>
        </row>
        <row r="2587">
          <cell r="L2587">
            <v>6008154535</v>
          </cell>
          <cell r="M2587" t="str">
            <v>10169933</v>
          </cell>
          <cell r="N2587" t="str">
            <v>S21110406303/H110761D/EL/2/07</v>
          </cell>
          <cell r="O2587" t="str">
            <v>YPS/N8878UW/SIARI</v>
          </cell>
          <cell r="P2587" t="str">
            <v>PT. SATRIA WICAKSANA SEJATI</v>
          </cell>
          <cell r="Q2587" t="str">
            <v>PT. SATRIA WICAKSANA SEJATI</v>
          </cell>
          <cell r="R2587" t="str">
            <v>EMPTY BOTTLE AQUA 5 GALLON</v>
          </cell>
          <cell r="S2587" t="str">
            <v>2050350312</v>
          </cell>
        </row>
        <row r="2588">
          <cell r="L2588">
            <v>6008154535</v>
          </cell>
          <cell r="M2588" t="str">
            <v>10169933</v>
          </cell>
          <cell r="N2588" t="str">
            <v>S21110406303/H110761D/EL/2/07</v>
          </cell>
          <cell r="O2588" t="str">
            <v>YPS/N8878UW/SIARI</v>
          </cell>
          <cell r="P2588" t="str">
            <v>PT. SATRIA WICAKSANA SEJATI</v>
          </cell>
          <cell r="Q2588" t="str">
            <v>PT. SATRIA WICAKSANA SEJATI</v>
          </cell>
          <cell r="R2588" t="str">
            <v>EMPTY BOTTLE AQUA 5 GALLON</v>
          </cell>
          <cell r="S2588" t="str">
            <v>2050350312</v>
          </cell>
        </row>
        <row r="2589">
          <cell r="L2589">
            <v>6008154535</v>
          </cell>
          <cell r="M2589" t="str">
            <v>10169743</v>
          </cell>
          <cell r="N2589" t="str">
            <v>S21110406303/H110761D/EL/2/07</v>
          </cell>
          <cell r="O2589" t="str">
            <v>YPS/N8878UW/SIARI</v>
          </cell>
          <cell r="P2589" t="str">
            <v>PT. SATRIA WICAKSANA SEJATI</v>
          </cell>
          <cell r="Q2589" t="str">
            <v>PT. SATRIA WICAKSANA SEJATI</v>
          </cell>
          <cell r="R2589" t="str">
            <v>JUG RACK</v>
          </cell>
          <cell r="S2589" t="str">
            <v>2050350312</v>
          </cell>
        </row>
        <row r="2590">
          <cell r="L2590">
            <v>6008154535</v>
          </cell>
          <cell r="M2590" t="str">
            <v>74559</v>
          </cell>
          <cell r="N2590" t="str">
            <v>S21110406303/H110761D/EL/2/07</v>
          </cell>
          <cell r="O2590" t="str">
            <v>YPS/N8878UW/SIARI</v>
          </cell>
          <cell r="P2590" t="str">
            <v>PT. SATRIA WICAKSANA SEJATI</v>
          </cell>
          <cell r="Q2590" t="str">
            <v>PT. SATRIA WICAKSANA SEJATI</v>
          </cell>
          <cell r="R2590" t="str">
            <v>5 GALLON AQUA LOCAL</v>
          </cell>
          <cell r="S2590" t="str">
            <v>2050350312</v>
          </cell>
        </row>
        <row r="2591">
          <cell r="L2591">
            <v>6008156641</v>
          </cell>
          <cell r="M2591" t="str">
            <v>10169933</v>
          </cell>
          <cell r="N2591" t="str">
            <v>S21110800015/H1108121D/PY/2/08</v>
          </cell>
          <cell r="O2591" t="str">
            <v>YPS/L9357UZ/ACHMAD</v>
          </cell>
          <cell r="P2591" t="str">
            <v>PT. SATRIA WICAKSANA SEJATI</v>
          </cell>
          <cell r="Q2591" t="str">
            <v>PT. SATRIA WICAKSANA SEJATI</v>
          </cell>
          <cell r="R2591" t="str">
            <v>EMPTY BOTTLE AQUA 5 GALLON</v>
          </cell>
          <cell r="S2591" t="str">
            <v>2050350312</v>
          </cell>
        </row>
        <row r="2592">
          <cell r="L2592">
            <v>6008156641</v>
          </cell>
          <cell r="M2592" t="str">
            <v>10169933</v>
          </cell>
          <cell r="N2592" t="str">
            <v>S21110800015/H1108121D/PY/2/08</v>
          </cell>
          <cell r="O2592" t="str">
            <v>YPS/L9357UZ/ACHMAD</v>
          </cell>
          <cell r="P2592" t="str">
            <v>PT. SATRIA WICAKSANA SEJATI</v>
          </cell>
          <cell r="Q2592" t="str">
            <v>PT. SATRIA WICAKSANA SEJATI</v>
          </cell>
          <cell r="R2592" t="str">
            <v>EMPTY BOTTLE AQUA 5 GALLON</v>
          </cell>
          <cell r="S2592" t="str">
            <v>2050350312</v>
          </cell>
        </row>
        <row r="2593">
          <cell r="L2593">
            <v>6008156641</v>
          </cell>
          <cell r="M2593" t="str">
            <v>10169743</v>
          </cell>
          <cell r="N2593" t="str">
            <v>S21110800015/H1108121D/PY/2/08</v>
          </cell>
          <cell r="O2593" t="str">
            <v>YPS/L9357UZ/ACHMAD</v>
          </cell>
          <cell r="P2593" t="str">
            <v>PT. SATRIA WICAKSANA SEJATI</v>
          </cell>
          <cell r="Q2593" t="str">
            <v>PT. SATRIA WICAKSANA SEJATI</v>
          </cell>
          <cell r="R2593" t="str">
            <v>JUG RACK</v>
          </cell>
          <cell r="S2593" t="str">
            <v>2050350312</v>
          </cell>
        </row>
        <row r="2594">
          <cell r="L2594">
            <v>6008156641</v>
          </cell>
          <cell r="M2594" t="str">
            <v>74559</v>
          </cell>
          <cell r="N2594" t="str">
            <v>S21110800015/H1108121D/PY/2/08</v>
          </cell>
          <cell r="O2594" t="str">
            <v>YPS/L9357UZ/ACHMAD</v>
          </cell>
          <cell r="P2594" t="str">
            <v>PT. SATRIA WICAKSANA SEJATI</v>
          </cell>
          <cell r="Q2594" t="str">
            <v>PT. SATRIA WICAKSANA SEJATI</v>
          </cell>
          <cell r="R2594" t="str">
            <v>5 GALLON AQUA LOCAL</v>
          </cell>
          <cell r="S2594" t="str">
            <v>2050350312</v>
          </cell>
        </row>
        <row r="2595">
          <cell r="L2595">
            <v>6008152696</v>
          </cell>
          <cell r="M2595" t="str">
            <v>10169933</v>
          </cell>
          <cell r="N2595" t="str">
            <v>S21110406302/H110766D/ZK/3/07</v>
          </cell>
          <cell r="O2595" t="str">
            <v>YPS/L9429UZ/SOLIKIN</v>
          </cell>
          <cell r="P2595" t="str">
            <v>PT. SATRIA WICAKSANA SEJATI</v>
          </cell>
          <cell r="Q2595" t="str">
            <v>PT. SATRIA WICAKSANA SEJATI</v>
          </cell>
          <cell r="R2595" t="str">
            <v>EMPTY BOTTLE AQUA 5 GALLON</v>
          </cell>
          <cell r="S2595" t="str">
            <v>2050350312</v>
          </cell>
        </row>
        <row r="2596">
          <cell r="L2596">
            <v>6008152696</v>
          </cell>
          <cell r="M2596" t="str">
            <v>10169933</v>
          </cell>
          <cell r="N2596" t="str">
            <v>S21110406302/H110766D/ZK/3/07</v>
          </cell>
          <cell r="O2596" t="str">
            <v>YPS/L9429UZ/SOLIKIN</v>
          </cell>
          <cell r="P2596" t="str">
            <v>PT. SATRIA WICAKSANA SEJATI</v>
          </cell>
          <cell r="Q2596" t="str">
            <v>PT. SATRIA WICAKSANA SEJATI</v>
          </cell>
          <cell r="R2596" t="str">
            <v>EMPTY BOTTLE AQUA 5 GALLON</v>
          </cell>
          <cell r="S2596" t="str">
            <v>2050350312</v>
          </cell>
        </row>
        <row r="2597">
          <cell r="L2597">
            <v>6008152696</v>
          </cell>
          <cell r="M2597" t="str">
            <v>10169743</v>
          </cell>
          <cell r="N2597" t="str">
            <v>S21110406302/H110766D/ZK/3/07</v>
          </cell>
          <cell r="O2597" t="str">
            <v>YPS/L9429UZ/SOLIKIN</v>
          </cell>
          <cell r="P2597" t="str">
            <v>PT. SATRIA WICAKSANA SEJATI</v>
          </cell>
          <cell r="Q2597" t="str">
            <v>PT. SATRIA WICAKSANA SEJATI</v>
          </cell>
          <cell r="R2597" t="str">
            <v>JUG RACK</v>
          </cell>
          <cell r="S2597" t="str">
            <v>2050350312</v>
          </cell>
        </row>
        <row r="2598">
          <cell r="L2598">
            <v>6008152696</v>
          </cell>
          <cell r="M2598" t="str">
            <v>74559</v>
          </cell>
          <cell r="N2598" t="str">
            <v>S21110406302/H110766D/ZK/3/07</v>
          </cell>
          <cell r="O2598" t="str">
            <v>YPS/L9429UZ/SOLIKIN</v>
          </cell>
          <cell r="P2598" t="str">
            <v>PT. SATRIA WICAKSANA SEJATI</v>
          </cell>
          <cell r="Q2598" t="str">
            <v>PT. SATRIA WICAKSANA SEJATI</v>
          </cell>
          <cell r="R2598" t="str">
            <v>5 GALLON AQUA LOCAL</v>
          </cell>
          <cell r="S2598" t="str">
            <v>2050350312</v>
          </cell>
        </row>
        <row r="2599">
          <cell r="L2599">
            <v>6008155005</v>
          </cell>
          <cell r="M2599" t="str">
            <v>10169933</v>
          </cell>
          <cell r="N2599" t="str">
            <v>R.115826/HP3/41</v>
          </cell>
          <cell r="O2599" t="str">
            <v>YPS/N8573UW/FAUZAN</v>
          </cell>
          <cell r="P2599" t="str">
            <v>PT. SATRIA WICAKSANA SEJATI</v>
          </cell>
          <cell r="Q2599" t="str">
            <v>PT. SATRIA WICAKSANA SEJATI</v>
          </cell>
          <cell r="R2599" t="str">
            <v>EMPTY BOTTLE AQUA 5 GALLON</v>
          </cell>
          <cell r="S2599" t="str">
            <v>2050350312</v>
          </cell>
        </row>
        <row r="2600">
          <cell r="L2600">
            <v>6008155005</v>
          </cell>
          <cell r="M2600" t="str">
            <v>10169933</v>
          </cell>
          <cell r="N2600" t="str">
            <v>R.115826/HP3/41</v>
          </cell>
          <cell r="O2600" t="str">
            <v>YPS/N8573UW/FAUZAN</v>
          </cell>
          <cell r="P2600" t="str">
            <v>PT. SATRIA WICAKSANA SEJATI</v>
          </cell>
          <cell r="Q2600" t="str">
            <v>PT. SATRIA WICAKSANA SEJATI</v>
          </cell>
          <cell r="R2600" t="str">
            <v>EMPTY BOTTLE AQUA 5 GALLON</v>
          </cell>
          <cell r="S2600" t="str">
            <v>2050350312</v>
          </cell>
        </row>
        <row r="2601">
          <cell r="L2601">
            <v>6008155005</v>
          </cell>
          <cell r="M2601" t="str">
            <v>10169743</v>
          </cell>
          <cell r="N2601" t="str">
            <v>R.115826/HP3/41</v>
          </cell>
          <cell r="O2601" t="str">
            <v>YPS/N8573UW/FAUZAN</v>
          </cell>
          <cell r="P2601" t="str">
            <v>PT. SATRIA WICAKSANA SEJATI</v>
          </cell>
          <cell r="Q2601" t="str">
            <v>PT. SATRIA WICAKSANA SEJATI</v>
          </cell>
          <cell r="R2601" t="str">
            <v>JUG RACK</v>
          </cell>
          <cell r="S2601" t="str">
            <v>2050350312</v>
          </cell>
        </row>
        <row r="2602">
          <cell r="L2602">
            <v>6008155005</v>
          </cell>
          <cell r="M2602" t="str">
            <v>74559</v>
          </cell>
          <cell r="N2602" t="str">
            <v>R.115826/HP3/41</v>
          </cell>
          <cell r="O2602" t="str">
            <v>YPS/N8573UW/FAUZAN</v>
          </cell>
          <cell r="P2602" t="str">
            <v>PT. SATRIA WICAKSANA SEJATI</v>
          </cell>
          <cell r="Q2602" t="str">
            <v>PT. SATRIA WICAKSANA SEJATI</v>
          </cell>
          <cell r="R2602" t="str">
            <v>5 GALLON AQUA LOCAL</v>
          </cell>
          <cell r="S2602" t="str">
            <v>2050350312</v>
          </cell>
        </row>
        <row r="2603">
          <cell r="L2603">
            <v>6008154331</v>
          </cell>
          <cell r="M2603" t="str">
            <v>10169749</v>
          </cell>
          <cell r="N2603" t="str">
            <v>S21110800182</v>
          </cell>
          <cell r="O2603" t="str">
            <v>YPS/N8596UV/SUMARNO</v>
          </cell>
          <cell r="P2603" t="str">
            <v>PT. SATRIA WICAKSANA SEJATI</v>
          </cell>
          <cell r="Q2603" t="str">
            <v>PT. SATRIA WICAKSANA SEJATI</v>
          </cell>
          <cell r="R2603" t="str">
            <v>PALLET RENT DOUBLE FACE</v>
          </cell>
          <cell r="S2603" t="str">
            <v>2050350313</v>
          </cell>
        </row>
        <row r="2604">
          <cell r="L2604">
            <v>6008155096</v>
          </cell>
          <cell r="M2604" t="str">
            <v>10169933</v>
          </cell>
          <cell r="N2604" t="str">
            <v>R.115823/HP3/38</v>
          </cell>
          <cell r="O2604" t="str">
            <v>YPS/L9356UZ/AGUS S</v>
          </cell>
          <cell r="P2604" t="str">
            <v>PT. SATRIA WICAKSANA SEJATI</v>
          </cell>
          <cell r="Q2604" t="str">
            <v>PT. SATRIA WICAKSANA SEJATI</v>
          </cell>
          <cell r="R2604" t="str">
            <v>EMPTY BOTTLE AQUA 5 GALLON</v>
          </cell>
          <cell r="S2604" t="str">
            <v>2050350312</v>
          </cell>
        </row>
        <row r="2605">
          <cell r="L2605">
            <v>6008155096</v>
          </cell>
          <cell r="M2605" t="str">
            <v>10169933</v>
          </cell>
          <cell r="N2605" t="str">
            <v>R.115823/HP3/38</v>
          </cell>
          <cell r="O2605" t="str">
            <v>YPS/L9356UZ/AGUS S</v>
          </cell>
          <cell r="P2605" t="str">
            <v>PT. SATRIA WICAKSANA SEJATI</v>
          </cell>
          <cell r="Q2605" t="str">
            <v>PT. SATRIA WICAKSANA SEJATI</v>
          </cell>
          <cell r="R2605" t="str">
            <v>EMPTY BOTTLE AQUA 5 GALLON</v>
          </cell>
          <cell r="S2605" t="str">
            <v>2050350312</v>
          </cell>
        </row>
        <row r="2606">
          <cell r="L2606">
            <v>6008155096</v>
          </cell>
          <cell r="M2606" t="str">
            <v>10169743</v>
          </cell>
          <cell r="N2606" t="str">
            <v>R.115823/HP3/38</v>
          </cell>
          <cell r="O2606" t="str">
            <v>YPS/L9356UZ/AGUS S</v>
          </cell>
          <cell r="P2606" t="str">
            <v>PT. SATRIA WICAKSANA SEJATI</v>
          </cell>
          <cell r="Q2606" t="str">
            <v>PT. SATRIA WICAKSANA SEJATI</v>
          </cell>
          <cell r="R2606" t="str">
            <v>JUG RACK</v>
          </cell>
          <cell r="S2606" t="str">
            <v>2050350312</v>
          </cell>
        </row>
        <row r="2607">
          <cell r="L2607">
            <v>6008155096</v>
          </cell>
          <cell r="M2607" t="str">
            <v>74559</v>
          </cell>
          <cell r="N2607" t="str">
            <v>R.115823/HP3/38</v>
          </cell>
          <cell r="O2607" t="str">
            <v>YPS/L9356UZ/AGUS S</v>
          </cell>
          <cell r="P2607" t="str">
            <v>PT. SATRIA WICAKSANA SEJATI</v>
          </cell>
          <cell r="Q2607" t="str">
            <v>PT. SATRIA WICAKSANA SEJATI</v>
          </cell>
          <cell r="R2607" t="str">
            <v>5 GALLON AQUA LOCAL</v>
          </cell>
          <cell r="S2607" t="str">
            <v>2050350312</v>
          </cell>
        </row>
        <row r="2608">
          <cell r="L2608">
            <v>6008147911</v>
          </cell>
          <cell r="M2608" t="str">
            <v>10169933</v>
          </cell>
          <cell r="N2608" t="str">
            <v>S21110404151/H1108115D/PY/2/08</v>
          </cell>
          <cell r="O2608" t="str">
            <v>YPS/L9430UZ/DONI</v>
          </cell>
          <cell r="P2608" t="str">
            <v>PT. SATRIA WICAKSANA SEJATI</v>
          </cell>
          <cell r="Q2608" t="str">
            <v>PT. SATRIA WICAKSANA SEJATI</v>
          </cell>
          <cell r="R2608" t="str">
            <v>EMPTY BOTTLE AQUA 5 GALLON</v>
          </cell>
          <cell r="S2608" t="str">
            <v>2050350312</v>
          </cell>
        </row>
        <row r="2609">
          <cell r="L2609">
            <v>6008147911</v>
          </cell>
          <cell r="M2609" t="str">
            <v>10169743</v>
          </cell>
          <cell r="N2609" t="str">
            <v>S21110404151/H1108115D/PY/2/08</v>
          </cell>
          <cell r="O2609" t="str">
            <v>YPS/L9430UZ/DONI</v>
          </cell>
          <cell r="P2609" t="str">
            <v>PT. SATRIA WICAKSANA SEJATI</v>
          </cell>
          <cell r="Q2609" t="str">
            <v>PT. SATRIA WICAKSANA SEJATI</v>
          </cell>
          <cell r="R2609" t="str">
            <v>JUG RACK</v>
          </cell>
          <cell r="S2609" t="str">
            <v>2050350312</v>
          </cell>
        </row>
        <row r="2610">
          <cell r="L2610">
            <v>6008150457</v>
          </cell>
          <cell r="M2610" t="str">
            <v>10169933</v>
          </cell>
          <cell r="N2610" t="str">
            <v>R.115828/HP3/16</v>
          </cell>
          <cell r="O2610" t="str">
            <v>YPS/L9356UZ/AGUS S</v>
          </cell>
          <cell r="P2610" t="str">
            <v>PT. SATRIA WICAKSANA SEJATI</v>
          </cell>
          <cell r="Q2610" t="str">
            <v>PT. SATRIA WICAKSANA SEJATI</v>
          </cell>
          <cell r="R2610" t="str">
            <v>EMPTY BOTTLE AQUA 5 GALLON</v>
          </cell>
          <cell r="S2610" t="str">
            <v>2050350312</v>
          </cell>
        </row>
        <row r="2611">
          <cell r="L2611">
            <v>6008150457</v>
          </cell>
          <cell r="M2611" t="str">
            <v>10169933</v>
          </cell>
          <cell r="N2611" t="str">
            <v>R.115828/HP3/16</v>
          </cell>
          <cell r="O2611" t="str">
            <v>YPS/L9356UZ/AGUS S</v>
          </cell>
          <cell r="P2611" t="str">
            <v>PT. SATRIA WICAKSANA SEJATI</v>
          </cell>
          <cell r="Q2611" t="str">
            <v>PT. SATRIA WICAKSANA SEJATI</v>
          </cell>
          <cell r="R2611" t="str">
            <v>EMPTY BOTTLE AQUA 5 GALLON</v>
          </cell>
          <cell r="S2611" t="str">
            <v>2050350312</v>
          </cell>
        </row>
        <row r="2612">
          <cell r="L2612">
            <v>6008150457</v>
          </cell>
          <cell r="M2612" t="str">
            <v>10169743</v>
          </cell>
          <cell r="N2612" t="str">
            <v>R.115828/HP3/16</v>
          </cell>
          <cell r="O2612" t="str">
            <v>YPS/L9356UZ/AGUS S</v>
          </cell>
          <cell r="P2612" t="str">
            <v>PT. SATRIA WICAKSANA SEJATI</v>
          </cell>
          <cell r="Q2612" t="str">
            <v>PT. SATRIA WICAKSANA SEJATI</v>
          </cell>
          <cell r="R2612" t="str">
            <v>JUG RACK</v>
          </cell>
          <cell r="S2612" t="str">
            <v>2050350312</v>
          </cell>
        </row>
        <row r="2613">
          <cell r="L2613">
            <v>6008150457</v>
          </cell>
          <cell r="M2613" t="str">
            <v>74559</v>
          </cell>
          <cell r="N2613" t="str">
            <v>R.115828/HP3/16</v>
          </cell>
          <cell r="O2613" t="str">
            <v>YPS/L9356UZ/AGUS S</v>
          </cell>
          <cell r="P2613" t="str">
            <v>PT. SATRIA WICAKSANA SEJATI</v>
          </cell>
          <cell r="Q2613" t="str">
            <v>PT. SATRIA WICAKSANA SEJATI</v>
          </cell>
          <cell r="R2613" t="str">
            <v>5 GALLON AQUA LOCAL</v>
          </cell>
          <cell r="S2613" t="str">
            <v>2050350312</v>
          </cell>
        </row>
        <row r="2614">
          <cell r="L2614">
            <v>6008131472</v>
          </cell>
          <cell r="M2614" t="str">
            <v>10169933</v>
          </cell>
          <cell r="N2614" t="str">
            <v>R.111313/HP3/12</v>
          </cell>
          <cell r="O2614" t="str">
            <v>YPS/L9355UZ/WAKHID</v>
          </cell>
          <cell r="P2614" t="str">
            <v>UD. SATRIA WICAKSANA SEJATI</v>
          </cell>
          <cell r="Q2614" t="str">
            <v>PT. SATRIA WICAKSANA SEJATI</v>
          </cell>
          <cell r="R2614" t="str">
            <v>EMPTY BOTTLE AQUA 5 GALLON</v>
          </cell>
          <cell r="S2614" t="str">
            <v>2050350312</v>
          </cell>
        </row>
        <row r="2615">
          <cell r="L2615">
            <v>6008131472</v>
          </cell>
          <cell r="M2615" t="str">
            <v>10169933</v>
          </cell>
          <cell r="N2615" t="str">
            <v>R.111313/HP3/12</v>
          </cell>
          <cell r="O2615" t="str">
            <v>YPS/L9355UZ/WAKHID</v>
          </cell>
          <cell r="P2615" t="str">
            <v>UD. SATRIA WICAKSANA SEJATI</v>
          </cell>
          <cell r="Q2615" t="str">
            <v>PT. SATRIA WICAKSANA SEJATI</v>
          </cell>
          <cell r="R2615" t="str">
            <v>EMPTY BOTTLE AQUA 5 GALLON</v>
          </cell>
          <cell r="S2615" t="str">
            <v>2050350312</v>
          </cell>
        </row>
        <row r="2616">
          <cell r="L2616">
            <v>6008131472</v>
          </cell>
          <cell r="M2616" t="str">
            <v>10169743</v>
          </cell>
          <cell r="N2616" t="str">
            <v>R.111313/HP3/12</v>
          </cell>
          <cell r="O2616" t="str">
            <v>YPS/L9355UZ/WAKHID</v>
          </cell>
          <cell r="P2616" t="str">
            <v>UD. SATRIA WICAKSANA SEJATI</v>
          </cell>
          <cell r="Q2616" t="str">
            <v>PT. SATRIA WICAKSANA SEJATI</v>
          </cell>
          <cell r="R2616" t="str">
            <v>JUG RACK</v>
          </cell>
          <cell r="S2616" t="str">
            <v>2050350312</v>
          </cell>
        </row>
        <row r="2617">
          <cell r="L2617">
            <v>6008131472</v>
          </cell>
          <cell r="M2617" t="str">
            <v>74559</v>
          </cell>
          <cell r="N2617" t="str">
            <v>R.111313/HP3/12</v>
          </cell>
          <cell r="O2617" t="str">
            <v>YPS/L9355UZ/WAKHID</v>
          </cell>
          <cell r="P2617" t="str">
            <v>UD. SATRIA WICAKSANA SEJATI</v>
          </cell>
          <cell r="Q2617" t="str">
            <v>PT. SATRIA WICAKSANA SEJATI</v>
          </cell>
          <cell r="R2617" t="str">
            <v>5 GALLON AQUA LOCAL</v>
          </cell>
          <cell r="S2617" t="str">
            <v>2050350312</v>
          </cell>
        </row>
        <row r="2618">
          <cell r="L2618">
            <v>6008131772</v>
          </cell>
          <cell r="M2618" t="str">
            <v>10169749</v>
          </cell>
          <cell r="N2618">
            <v>0</v>
          </cell>
          <cell r="O2618" t="str">
            <v>YPS/NL8991UE/MUSTAIN</v>
          </cell>
          <cell r="P2618" t="str">
            <v>UD. SATRIA WICAKSANA SEJATI</v>
          </cell>
          <cell r="Q2618" t="str">
            <v>PT. SATRIA WICAKSANA SEJATI</v>
          </cell>
          <cell r="R2618" t="str">
            <v>PALLET RENT DOUBLE FACE</v>
          </cell>
          <cell r="S2618" t="str">
            <v>2050350313</v>
          </cell>
        </row>
        <row r="2619">
          <cell r="L2619">
            <v>6008135548</v>
          </cell>
          <cell r="M2619" t="str">
            <v>10169749</v>
          </cell>
          <cell r="N2619" t="str">
            <v>S21102900044</v>
          </cell>
          <cell r="O2619" t="str">
            <v>YPS/N8863UW/JAHYA</v>
          </cell>
          <cell r="P2619" t="str">
            <v>UD. SATRIA WICAKSANA SEJATI</v>
          </cell>
          <cell r="Q2619" t="str">
            <v>PT. SATRIA WICAKSANA SEJATI</v>
          </cell>
          <cell r="R2619" t="str">
            <v>PALLET RENT DOUBLE FACE</v>
          </cell>
          <cell r="S2619" t="str">
            <v>2050350313</v>
          </cell>
        </row>
        <row r="2620">
          <cell r="L2620">
            <v>6008141896</v>
          </cell>
          <cell r="M2620" t="str">
            <v>10169749</v>
          </cell>
          <cell r="N2620" t="str">
            <v>s21102900042</v>
          </cell>
          <cell r="O2620" t="str">
            <v>YPS/L8991UE/MUSTAIN</v>
          </cell>
          <cell r="P2620" t="str">
            <v>UD. SATRIA WICAKSANA SEJATI</v>
          </cell>
          <cell r="Q2620" t="str">
            <v>PT. SATRIA WICAKSANA SEJATI</v>
          </cell>
          <cell r="R2620" t="str">
            <v>PALLET RENT DOUBLE FACE</v>
          </cell>
          <cell r="S2620" t="str">
            <v>2050350313</v>
          </cell>
        </row>
        <row r="2621">
          <cell r="L2621">
            <v>6008155253</v>
          </cell>
          <cell r="M2621" t="str">
            <v>10169749</v>
          </cell>
          <cell r="N2621">
            <v>0</v>
          </cell>
          <cell r="O2621" t="str">
            <v>YPS/N8863UV/YAHYA</v>
          </cell>
          <cell r="P2621" t="str">
            <v>UD. SATRIA WICAKSANA SEJATI</v>
          </cell>
          <cell r="Q2621" t="str">
            <v>PT. SATRIA WICAKSANA SEJATI</v>
          </cell>
          <cell r="R2621" t="str">
            <v>PALLET RENT DOUBLE FACE</v>
          </cell>
          <cell r="S2621" t="str">
            <v>2050350313</v>
          </cell>
        </row>
        <row r="2622">
          <cell r="L2622">
            <v>6008147040</v>
          </cell>
          <cell r="M2622" t="str">
            <v>10169749</v>
          </cell>
          <cell r="N2622">
            <v>0</v>
          </cell>
          <cell r="O2622" t="str">
            <v>YPS/N8991UE/MUHIBIN</v>
          </cell>
          <cell r="P2622" t="str">
            <v>UD. SATRIA WICAKSANA SEJATI</v>
          </cell>
          <cell r="Q2622" t="str">
            <v>PT. SATRIA WICAKSANA SEJATI</v>
          </cell>
          <cell r="R2622" t="str">
            <v>PALLET RENT DOUBLE FACE</v>
          </cell>
          <cell r="S2622" t="str">
            <v>2050350313</v>
          </cell>
        </row>
        <row r="2623">
          <cell r="L2623">
            <v>6008141787</v>
          </cell>
          <cell r="M2623" t="str">
            <v>10169749</v>
          </cell>
          <cell r="N2623" t="str">
            <v>R.148601</v>
          </cell>
          <cell r="O2623" t="str">
            <v>YPS/L9346UZ/ZAINUL</v>
          </cell>
          <cell r="P2623" t="str">
            <v>SWS - DEPO BALONG PANGGANG</v>
          </cell>
          <cell r="Q2623" t="str">
            <v>PT. SATRIA WICAKSANA SEJATI</v>
          </cell>
          <cell r="R2623" t="str">
            <v>PALLET RENT DOUBLE FACE</v>
          </cell>
          <cell r="S2623" t="str">
            <v>2050350313</v>
          </cell>
        </row>
        <row r="2624">
          <cell r="L2624">
            <v>5042277634</v>
          </cell>
          <cell r="M2624" t="str">
            <v>74553</v>
          </cell>
          <cell r="N2624" t="str">
            <v>S21102804160 / SURABAYA</v>
          </cell>
          <cell r="O2624" t="str">
            <v>YPS/N8569UV/ADI SUTA</v>
          </cell>
          <cell r="P2624" t="str">
            <v>PT. SATRIA WICAKSANA SEJATI</v>
          </cell>
          <cell r="Q2624" t="str">
            <v>PT. SATRIA WICAKSANA SEJATI</v>
          </cell>
          <cell r="R2624" t="str">
            <v>1500ML AQUA LOCAL 1X12</v>
          </cell>
          <cell r="S2624" t="str">
            <v>8276895966</v>
          </cell>
        </row>
        <row r="2625">
          <cell r="L2625">
            <v>5042273091</v>
          </cell>
          <cell r="M2625" t="str">
            <v>145141</v>
          </cell>
          <cell r="N2625" t="str">
            <v>s21102900042</v>
          </cell>
          <cell r="O2625" t="str">
            <v>YPS/L8991UE/MUSTAIN</v>
          </cell>
          <cell r="P2625" t="str">
            <v>PT. SATRIA WICAKSANA SEJATI</v>
          </cell>
          <cell r="Q2625" t="str">
            <v>PT. SATRIA WICAKSANA SEJATI</v>
          </cell>
          <cell r="R2625" t="str">
            <v>500ML MIZONE ACTIV' LYCHEE LEMON 1X12</v>
          </cell>
          <cell r="S2625" t="str">
            <v>8276895966</v>
          </cell>
        </row>
        <row r="2626">
          <cell r="L2626">
            <v>5042273091</v>
          </cell>
          <cell r="M2626" t="str">
            <v>10169749</v>
          </cell>
          <cell r="N2626" t="str">
            <v>s21102900042</v>
          </cell>
          <cell r="O2626" t="str">
            <v>YPS/L8991UE/MUSTAIN</v>
          </cell>
          <cell r="P2626" t="str">
            <v>PT. SATRIA WICAKSANA SEJATI</v>
          </cell>
          <cell r="Q2626" t="str">
            <v>PT. SATRIA WICAKSANA SEJATI</v>
          </cell>
          <cell r="R2626" t="str">
            <v>PALLET RENT DOUBLE FACE</v>
          </cell>
          <cell r="S2626" t="str">
            <v>8276895966</v>
          </cell>
        </row>
        <row r="2627">
          <cell r="L2627">
            <v>5042227393</v>
          </cell>
          <cell r="M2627" t="str">
            <v>145141</v>
          </cell>
          <cell r="N2627">
            <v>0</v>
          </cell>
          <cell r="O2627" t="str">
            <v>YPS/NL8991UE/MUSTAIN</v>
          </cell>
          <cell r="P2627" t="str">
            <v>PT. SATRIA WICAKSANA SEJATI</v>
          </cell>
          <cell r="Q2627" t="str">
            <v>PT. SATRIA WICAKSANA SEJATI</v>
          </cell>
          <cell r="R2627" t="str">
            <v>500ML MIZONE ACTIV' LYCHEE LEMON 1X12</v>
          </cell>
          <cell r="S2627" t="str">
            <v>8276895966</v>
          </cell>
        </row>
        <row r="2628">
          <cell r="L2628">
            <v>5042227393</v>
          </cell>
          <cell r="M2628" t="str">
            <v>10169749</v>
          </cell>
          <cell r="N2628">
            <v>0</v>
          </cell>
          <cell r="O2628" t="str">
            <v>YPS/NL8991UE/MUSTAIN</v>
          </cell>
          <cell r="P2628" t="str">
            <v>PT. SATRIA WICAKSANA SEJATI</v>
          </cell>
          <cell r="Q2628" t="str">
            <v>PT. SATRIA WICAKSANA SEJATI</v>
          </cell>
          <cell r="R2628" t="str">
            <v>PALLET RENT DOUBLE FACE</v>
          </cell>
          <cell r="S2628" t="str">
            <v>8276895966</v>
          </cell>
        </row>
        <row r="2629">
          <cell r="L2629">
            <v>5042255458</v>
          </cell>
          <cell r="M2629" t="str">
            <v>145141</v>
          </cell>
          <cell r="N2629" t="str">
            <v>S21102900044</v>
          </cell>
          <cell r="O2629" t="str">
            <v>YPS/N8863UW/JAHYA</v>
          </cell>
          <cell r="P2629" t="str">
            <v>PT. SATRIA WICAKSANA SEJATI</v>
          </cell>
          <cell r="Q2629" t="str">
            <v>PT. SATRIA WICAKSANA SEJATI</v>
          </cell>
          <cell r="R2629" t="str">
            <v>500ML MIZONE ACTIV' LYCHEE LEMON 1X12</v>
          </cell>
          <cell r="S2629" t="str">
            <v>8276895966</v>
          </cell>
        </row>
        <row r="2630">
          <cell r="L2630">
            <v>5042255458</v>
          </cell>
          <cell r="M2630" t="str">
            <v>10169749</v>
          </cell>
          <cell r="N2630" t="str">
            <v>S21102900044</v>
          </cell>
          <cell r="O2630" t="str">
            <v>YPS/N8863UW/JAHYA</v>
          </cell>
          <cell r="P2630" t="str">
            <v>PT. SATRIA WICAKSANA SEJATI</v>
          </cell>
          <cell r="Q2630" t="str">
            <v>PT. SATRIA WICAKSANA SEJATI</v>
          </cell>
          <cell r="R2630" t="str">
            <v>PALLET RENT DOUBLE FACE</v>
          </cell>
          <cell r="S2630" t="str">
            <v>8276895966</v>
          </cell>
        </row>
        <row r="2631">
          <cell r="L2631">
            <v>5042289620</v>
          </cell>
          <cell r="M2631" t="str">
            <v>145141</v>
          </cell>
          <cell r="N2631">
            <v>0</v>
          </cell>
          <cell r="O2631" t="str">
            <v>YPS/N8991UE/MUHIBIN</v>
          </cell>
          <cell r="P2631" t="str">
            <v>PT. SATRIA WICAKSANA SEJATI</v>
          </cell>
          <cell r="Q2631" t="str">
            <v>PT. SATRIA WICAKSANA SEJATI</v>
          </cell>
          <cell r="R2631" t="str">
            <v>500ML MIZONE ACTIV' LYCHEE LEMON 1X12</v>
          </cell>
          <cell r="S2631" t="str">
            <v>8276895966</v>
          </cell>
        </row>
        <row r="2632">
          <cell r="L2632">
            <v>5042289620</v>
          </cell>
          <cell r="M2632" t="str">
            <v>10169749</v>
          </cell>
          <cell r="N2632">
            <v>0</v>
          </cell>
          <cell r="O2632" t="str">
            <v>YPS/N8991UE/MUHIBIN</v>
          </cell>
          <cell r="P2632" t="str">
            <v>PT. SATRIA WICAKSANA SEJATI</v>
          </cell>
          <cell r="Q2632" t="str">
            <v>PT. SATRIA WICAKSANA SEJATI</v>
          </cell>
          <cell r="R2632" t="str">
            <v>PALLET RENT DOUBLE FACE</v>
          </cell>
          <cell r="S2632" t="str">
            <v>8276895966</v>
          </cell>
        </row>
        <row r="2633">
          <cell r="L2633">
            <v>5042227806</v>
          </cell>
          <cell r="M2633" t="str">
            <v>74553</v>
          </cell>
          <cell r="N2633" t="str">
            <v>S21102804162 / SURABAYA</v>
          </cell>
          <cell r="O2633" t="str">
            <v>YPS/DK8085MB/PANIDIN</v>
          </cell>
          <cell r="P2633" t="str">
            <v>PT. SATRIA WICAKSANA SEJATI</v>
          </cell>
          <cell r="Q2633" t="str">
            <v>PT. SATRIA WICAKSANA SEJATI</v>
          </cell>
          <cell r="R2633" t="str">
            <v>1500ML AQUA LOCAL 1X12</v>
          </cell>
          <cell r="S2633" t="str">
            <v>8276895966</v>
          </cell>
        </row>
        <row r="2634">
          <cell r="L2634">
            <v>5042246847</v>
          </cell>
          <cell r="M2634" t="str">
            <v>74553</v>
          </cell>
          <cell r="N2634" t="str">
            <v>S21102804161 / SURABAYA</v>
          </cell>
          <cell r="O2634" t="str">
            <v>YPS/H1934BG/NGALIMUN</v>
          </cell>
          <cell r="P2634" t="str">
            <v>PT. SATRIA WICAKSANA SEJATI</v>
          </cell>
          <cell r="Q2634" t="str">
            <v>PT. SATRIA WICAKSANA SEJATI</v>
          </cell>
          <cell r="R2634" t="str">
            <v>1500ML AQUA LOCAL 1X12</v>
          </cell>
          <cell r="S2634" t="str">
            <v>8276895966</v>
          </cell>
        </row>
        <row r="2635">
          <cell r="L2635">
            <v>5042245052</v>
          </cell>
          <cell r="M2635" t="str">
            <v>10169743</v>
          </cell>
          <cell r="N2635" t="str">
            <v>S21102903828</v>
          </cell>
          <cell r="O2635" t="str">
            <v>YPS/N8579UR/WIYANTO</v>
          </cell>
          <cell r="P2635" t="str">
            <v>PT. SATRIA WICAKSANA SEJATI</v>
          </cell>
          <cell r="Q2635" t="str">
            <v>PT. SATRIA WICAKSANA SEJATI</v>
          </cell>
          <cell r="R2635" t="str">
            <v>JUG RACK</v>
          </cell>
          <cell r="S2635" t="str">
            <v>8276895965</v>
          </cell>
        </row>
        <row r="2636">
          <cell r="L2636">
            <v>5042245052</v>
          </cell>
          <cell r="M2636" t="str">
            <v>10169933</v>
          </cell>
          <cell r="N2636" t="str">
            <v>S21102903828</v>
          </cell>
          <cell r="O2636" t="str">
            <v>YPS/N8579UR/WIYANTO</v>
          </cell>
          <cell r="P2636" t="str">
            <v>PT. SATRIA WICAKSANA SEJATI</v>
          </cell>
          <cell r="Q2636" t="str">
            <v>PT. SATRIA WICAKSANA SEJATI</v>
          </cell>
          <cell r="R2636" t="str">
            <v>EMPTY BOTTLE AQUA 5 GALLON</v>
          </cell>
          <cell r="S2636" t="str">
            <v>8276895965</v>
          </cell>
        </row>
        <row r="2637">
          <cell r="L2637">
            <v>5042245052</v>
          </cell>
          <cell r="M2637" t="str">
            <v>74559</v>
          </cell>
          <cell r="N2637" t="str">
            <v>S21102903828</v>
          </cell>
          <cell r="O2637" t="str">
            <v>YPS/N8579UR/WIYANTO</v>
          </cell>
          <cell r="P2637" t="str">
            <v>PT. SATRIA WICAKSANA SEJATI</v>
          </cell>
          <cell r="Q2637" t="str">
            <v>PT. SATRIA WICAKSANA SEJATI</v>
          </cell>
          <cell r="R2637" t="str">
            <v>5 GALLON AQUA LOCAL</v>
          </cell>
          <cell r="S2637" t="str">
            <v>8276895965</v>
          </cell>
        </row>
        <row r="2638">
          <cell r="L2638">
            <v>5042259400</v>
          </cell>
          <cell r="M2638" t="str">
            <v>10169743</v>
          </cell>
          <cell r="N2638" t="str">
            <v>S21102903823</v>
          </cell>
          <cell r="O2638" t="str">
            <v>YPS/N8598UV/SUKRONI</v>
          </cell>
          <cell r="P2638" t="str">
            <v>PT. SATRIA WICAKSANA SEJATI</v>
          </cell>
          <cell r="Q2638" t="str">
            <v>PT. SATRIA WICAKSANA SEJATI</v>
          </cell>
          <cell r="R2638" t="str">
            <v>JUG RACK</v>
          </cell>
          <cell r="S2638" t="str">
            <v>8276895965</v>
          </cell>
        </row>
        <row r="2639">
          <cell r="L2639">
            <v>5042259400</v>
          </cell>
          <cell r="M2639" t="str">
            <v>10169933</v>
          </cell>
          <cell r="N2639" t="str">
            <v>S21102903823</v>
          </cell>
          <cell r="O2639" t="str">
            <v>YPS/N8598UV/SUKRONI</v>
          </cell>
          <cell r="P2639" t="str">
            <v>PT. SATRIA WICAKSANA SEJATI</v>
          </cell>
          <cell r="Q2639" t="str">
            <v>PT. SATRIA WICAKSANA SEJATI</v>
          </cell>
          <cell r="R2639" t="str">
            <v>EMPTY BOTTLE AQUA 5 GALLON</v>
          </cell>
          <cell r="S2639" t="str">
            <v>8276895965</v>
          </cell>
        </row>
        <row r="2640">
          <cell r="L2640">
            <v>5042259400</v>
          </cell>
          <cell r="M2640" t="str">
            <v>74559</v>
          </cell>
          <cell r="N2640" t="str">
            <v>S21102903823</v>
          </cell>
          <cell r="O2640" t="str">
            <v>YPS/N8598UV/SUKRONI</v>
          </cell>
          <cell r="P2640" t="str">
            <v>PT. SATRIA WICAKSANA SEJATI</v>
          </cell>
          <cell r="Q2640" t="str">
            <v>PT. SATRIA WICAKSANA SEJATI</v>
          </cell>
          <cell r="R2640" t="str">
            <v>5 GALLON AQUA LOCAL</v>
          </cell>
          <cell r="S2640" t="str">
            <v>8276895965</v>
          </cell>
        </row>
        <row r="2641">
          <cell r="L2641">
            <v>5042254555</v>
          </cell>
          <cell r="M2641" t="str">
            <v>10169743</v>
          </cell>
          <cell r="N2641" t="str">
            <v>S21102903820</v>
          </cell>
          <cell r="O2641" t="str">
            <v>YPS/L9355UZ/WAKHID</v>
          </cell>
          <cell r="P2641" t="str">
            <v>PT. SATRIA WICAKSANA SEJATI</v>
          </cell>
          <cell r="Q2641" t="str">
            <v>PT. SATRIA WICAKSANA SEJATI</v>
          </cell>
          <cell r="R2641" t="str">
            <v>JUG RACK</v>
          </cell>
          <cell r="S2641" t="str">
            <v>8276895965</v>
          </cell>
        </row>
        <row r="2642">
          <cell r="L2642">
            <v>5042254555</v>
          </cell>
          <cell r="M2642" t="str">
            <v>10169933</v>
          </cell>
          <cell r="N2642" t="str">
            <v>S21102903820</v>
          </cell>
          <cell r="O2642" t="str">
            <v>YPS/L9355UZ/WAKHID</v>
          </cell>
          <cell r="P2642" t="str">
            <v>PT. SATRIA WICAKSANA SEJATI</v>
          </cell>
          <cell r="Q2642" t="str">
            <v>PT. SATRIA WICAKSANA SEJATI</v>
          </cell>
          <cell r="R2642" t="str">
            <v>EMPTY BOTTLE AQUA 5 GALLON</v>
          </cell>
          <cell r="S2642" t="str">
            <v>8276895965</v>
          </cell>
        </row>
        <row r="2643">
          <cell r="L2643">
            <v>5042254555</v>
          </cell>
          <cell r="M2643" t="str">
            <v>74559</v>
          </cell>
          <cell r="N2643" t="str">
            <v>S21102903820</v>
          </cell>
          <cell r="O2643" t="str">
            <v>YPS/L9355UZ/WAKHID</v>
          </cell>
          <cell r="P2643" t="str">
            <v>PT. SATRIA WICAKSANA SEJATI</v>
          </cell>
          <cell r="Q2643" t="str">
            <v>PT. SATRIA WICAKSANA SEJATI</v>
          </cell>
          <cell r="R2643" t="str">
            <v>5 GALLON AQUA LOCAL</v>
          </cell>
          <cell r="S2643" t="str">
            <v>8276895965</v>
          </cell>
        </row>
        <row r="2644">
          <cell r="L2644">
            <v>5042261825</v>
          </cell>
          <cell r="M2644" t="str">
            <v>10169743</v>
          </cell>
          <cell r="N2644" t="str">
            <v>S21102903818</v>
          </cell>
          <cell r="O2644" t="str">
            <v>YPS/N8699UV/GHOPIR</v>
          </cell>
          <cell r="P2644" t="str">
            <v>PT. SATRIA WICAKSANA SEJATI</v>
          </cell>
          <cell r="Q2644" t="str">
            <v>PT. SATRIA WICAKSANA SEJATI</v>
          </cell>
          <cell r="R2644" t="str">
            <v>JUG RACK</v>
          </cell>
          <cell r="S2644" t="str">
            <v>8276895965</v>
          </cell>
        </row>
        <row r="2645">
          <cell r="L2645">
            <v>5042261825</v>
          </cell>
          <cell r="M2645" t="str">
            <v>10169933</v>
          </cell>
          <cell r="N2645" t="str">
            <v>S21102903818</v>
          </cell>
          <cell r="O2645" t="str">
            <v>YPS/N8699UV/GHOPIR</v>
          </cell>
          <cell r="P2645" t="str">
            <v>PT. SATRIA WICAKSANA SEJATI</v>
          </cell>
          <cell r="Q2645" t="str">
            <v>PT. SATRIA WICAKSANA SEJATI</v>
          </cell>
          <cell r="R2645" t="str">
            <v>EMPTY BOTTLE AQUA 5 GALLON</v>
          </cell>
          <cell r="S2645" t="str">
            <v>8276895965</v>
          </cell>
        </row>
        <row r="2646">
          <cell r="L2646">
            <v>5042261825</v>
          </cell>
          <cell r="M2646" t="str">
            <v>74559</v>
          </cell>
          <cell r="N2646" t="str">
            <v>S21102903818</v>
          </cell>
          <cell r="O2646" t="str">
            <v>YPS/N8699UV/GHOPIR</v>
          </cell>
          <cell r="P2646" t="str">
            <v>PT. SATRIA WICAKSANA SEJATI</v>
          </cell>
          <cell r="Q2646" t="str">
            <v>PT. SATRIA WICAKSANA SEJATI</v>
          </cell>
          <cell r="R2646" t="str">
            <v>5 GALLON AQUA LOCAL</v>
          </cell>
          <cell r="S2646" t="str">
            <v>8276895965</v>
          </cell>
        </row>
        <row r="2647">
          <cell r="L2647">
            <v>5042242435</v>
          </cell>
          <cell r="M2647" t="str">
            <v>10169743</v>
          </cell>
          <cell r="N2647" t="str">
            <v>S21102903772/EL/3/01</v>
          </cell>
          <cell r="O2647" t="str">
            <v>YPS/L9434UZ/ROZIQ</v>
          </cell>
          <cell r="P2647" t="str">
            <v>PT. SATRIA WICAKSANA SEJATI</v>
          </cell>
          <cell r="Q2647" t="str">
            <v>PT. SATRIA WICAKSANA SEJATI</v>
          </cell>
          <cell r="R2647" t="str">
            <v>JUG RACK</v>
          </cell>
          <cell r="S2647" t="str">
            <v>8276895965</v>
          </cell>
        </row>
        <row r="2648">
          <cell r="L2648">
            <v>5042242435</v>
          </cell>
          <cell r="M2648" t="str">
            <v>10169933</v>
          </cell>
          <cell r="N2648" t="str">
            <v>S21102903772/EL/3/01</v>
          </cell>
          <cell r="O2648" t="str">
            <v>YPS/L9434UZ/ROZIQ</v>
          </cell>
          <cell r="P2648" t="str">
            <v>PT. SATRIA WICAKSANA SEJATI</v>
          </cell>
          <cell r="Q2648" t="str">
            <v>PT. SATRIA WICAKSANA SEJATI</v>
          </cell>
          <cell r="R2648" t="str">
            <v>EMPTY BOTTLE AQUA 5 GALLON</v>
          </cell>
          <cell r="S2648" t="str">
            <v>8276895965</v>
          </cell>
        </row>
        <row r="2649">
          <cell r="L2649">
            <v>5042242435</v>
          </cell>
          <cell r="M2649" t="str">
            <v>74559</v>
          </cell>
          <cell r="N2649" t="str">
            <v>S21102903772/EL/3/01</v>
          </cell>
          <cell r="O2649" t="str">
            <v>YPS/L9434UZ/ROZIQ</v>
          </cell>
          <cell r="P2649" t="str">
            <v>PT. SATRIA WICAKSANA SEJATI</v>
          </cell>
          <cell r="Q2649" t="str">
            <v>PT. SATRIA WICAKSANA SEJATI</v>
          </cell>
          <cell r="R2649" t="str">
            <v>5 GALLON AQUA LOCAL</v>
          </cell>
          <cell r="S2649" t="str">
            <v>8276895965</v>
          </cell>
        </row>
        <row r="2650">
          <cell r="L2650">
            <v>5042256937</v>
          </cell>
          <cell r="M2650" t="str">
            <v>10169743</v>
          </cell>
          <cell r="N2650" t="str">
            <v>S21102903822</v>
          </cell>
          <cell r="O2650" t="str">
            <v>YPS/N8573UW/FAUZAN</v>
          </cell>
          <cell r="P2650" t="str">
            <v>PT. SATRIA WICAKSANA SEJATI</v>
          </cell>
          <cell r="Q2650" t="str">
            <v>PT. SATRIA WICAKSANA SEJATI</v>
          </cell>
          <cell r="R2650" t="str">
            <v>JUG RACK</v>
          </cell>
          <cell r="S2650" t="str">
            <v>8276895965</v>
          </cell>
        </row>
        <row r="2651">
          <cell r="L2651">
            <v>5042256937</v>
          </cell>
          <cell r="M2651" t="str">
            <v>10169933</v>
          </cell>
          <cell r="N2651" t="str">
            <v>S21102903822</v>
          </cell>
          <cell r="O2651" t="str">
            <v>YPS/N8573UW/FAUZAN</v>
          </cell>
          <cell r="P2651" t="str">
            <v>PT. SATRIA WICAKSANA SEJATI</v>
          </cell>
          <cell r="Q2651" t="str">
            <v>PT. SATRIA WICAKSANA SEJATI</v>
          </cell>
          <cell r="R2651" t="str">
            <v>EMPTY BOTTLE AQUA 5 GALLON</v>
          </cell>
          <cell r="S2651" t="str">
            <v>8276895965</v>
          </cell>
        </row>
        <row r="2652">
          <cell r="L2652">
            <v>5042256937</v>
          </cell>
          <cell r="M2652" t="str">
            <v>74559</v>
          </cell>
          <cell r="N2652" t="str">
            <v>S21102903822</v>
          </cell>
          <cell r="O2652" t="str">
            <v>YPS/N8573UW/FAUZAN</v>
          </cell>
          <cell r="P2652" t="str">
            <v>PT. SATRIA WICAKSANA SEJATI</v>
          </cell>
          <cell r="Q2652" t="str">
            <v>PT. SATRIA WICAKSANA SEJATI</v>
          </cell>
          <cell r="R2652" t="str">
            <v>5 GALLON AQUA LOCAL</v>
          </cell>
          <cell r="S2652" t="str">
            <v>8276895965</v>
          </cell>
        </row>
        <row r="2653">
          <cell r="L2653">
            <v>5042241014</v>
          </cell>
          <cell r="M2653" t="str">
            <v>10169743</v>
          </cell>
          <cell r="N2653" t="str">
            <v>S21102903771/ZK/1/02</v>
          </cell>
          <cell r="O2653" t="str">
            <v>YPS/N8614UW/HUDA</v>
          </cell>
          <cell r="P2653" t="str">
            <v>PT. SATRIA WICAKSANA SEJATI</v>
          </cell>
          <cell r="Q2653" t="str">
            <v>PT. SATRIA WICAKSANA SEJATI</v>
          </cell>
          <cell r="R2653" t="str">
            <v>JUG RACK</v>
          </cell>
          <cell r="S2653" t="str">
            <v>8276895965</v>
          </cell>
        </row>
        <row r="2654">
          <cell r="L2654">
            <v>5042241014</v>
          </cell>
          <cell r="M2654" t="str">
            <v>10169933</v>
          </cell>
          <cell r="N2654" t="str">
            <v>S21102903771/ZK/1/02</v>
          </cell>
          <cell r="O2654" t="str">
            <v>YPS/N8614UW/HUDA</v>
          </cell>
          <cell r="P2654" t="str">
            <v>PT. SATRIA WICAKSANA SEJATI</v>
          </cell>
          <cell r="Q2654" t="str">
            <v>PT. SATRIA WICAKSANA SEJATI</v>
          </cell>
          <cell r="R2654" t="str">
            <v>EMPTY BOTTLE AQUA 5 GALLON</v>
          </cell>
          <cell r="S2654" t="str">
            <v>8276895965</v>
          </cell>
        </row>
        <row r="2655">
          <cell r="L2655">
            <v>5042241014</v>
          </cell>
          <cell r="M2655" t="str">
            <v>74559</v>
          </cell>
          <cell r="N2655" t="str">
            <v>S21102903771/ZK/1/02</v>
          </cell>
          <cell r="O2655" t="str">
            <v>YPS/N8614UW/HUDA</v>
          </cell>
          <cell r="P2655" t="str">
            <v>PT. SATRIA WICAKSANA SEJATI</v>
          </cell>
          <cell r="Q2655" t="str">
            <v>PT. SATRIA WICAKSANA SEJATI</v>
          </cell>
          <cell r="R2655" t="str">
            <v>5 GALLON AQUA LOCAL</v>
          </cell>
          <cell r="S2655" t="str">
            <v>8276895965</v>
          </cell>
        </row>
        <row r="2656">
          <cell r="L2656">
            <v>5042249975</v>
          </cell>
          <cell r="M2656" t="str">
            <v>10169933</v>
          </cell>
          <cell r="N2656" t="str">
            <v>S21102903770/ZK/1/02</v>
          </cell>
          <cell r="O2656" t="str">
            <v>YPS/L9610UX/MAKHFUD</v>
          </cell>
          <cell r="P2656" t="str">
            <v>PT. SATRIA WICAKSANA SEJATI</v>
          </cell>
          <cell r="Q2656" t="str">
            <v>PT. SATRIA WICAKSANA SEJATI</v>
          </cell>
          <cell r="R2656" t="str">
            <v>EMPTY BOTTLE AQUA 5 GALLON</v>
          </cell>
          <cell r="S2656" t="str">
            <v>8276895965</v>
          </cell>
        </row>
        <row r="2657">
          <cell r="L2657">
            <v>5042249975</v>
          </cell>
          <cell r="M2657" t="str">
            <v>74559</v>
          </cell>
          <cell r="N2657" t="str">
            <v>S21102903770/ZK/1/02</v>
          </cell>
          <cell r="O2657" t="str">
            <v>YPS/L9610UX/MAKHFUD</v>
          </cell>
          <cell r="P2657" t="str">
            <v>PT. SATRIA WICAKSANA SEJATI</v>
          </cell>
          <cell r="Q2657" t="str">
            <v>PT. SATRIA WICAKSANA SEJATI</v>
          </cell>
          <cell r="R2657" t="str">
            <v>5 GALLON AQUA LOCAL</v>
          </cell>
          <cell r="S2657" t="str">
            <v>8276895965</v>
          </cell>
        </row>
        <row r="2658">
          <cell r="L2658">
            <v>5042258569</v>
          </cell>
          <cell r="M2658" t="str">
            <v>10169743</v>
          </cell>
          <cell r="N2658" t="str">
            <v>S21102903761/NF/2/02</v>
          </cell>
          <cell r="O2658" t="str">
            <v>YPS/L9429UZ/SOLIKIN</v>
          </cell>
          <cell r="P2658" t="str">
            <v>PT. SATRIA WICAKSANA SEJATI</v>
          </cell>
          <cell r="Q2658" t="str">
            <v>PT. SATRIA WICAKSANA SEJATI</v>
          </cell>
          <cell r="R2658" t="str">
            <v>JUG RACK</v>
          </cell>
          <cell r="S2658" t="str">
            <v>8276895965</v>
          </cell>
        </row>
        <row r="2659">
          <cell r="L2659">
            <v>5042258569</v>
          </cell>
          <cell r="M2659" t="str">
            <v>10169933</v>
          </cell>
          <cell r="N2659" t="str">
            <v>S21102903761/NF/2/02</v>
          </cell>
          <cell r="O2659" t="str">
            <v>YPS/L9429UZ/SOLIKIN</v>
          </cell>
          <cell r="P2659" t="str">
            <v>PT. SATRIA WICAKSANA SEJATI</v>
          </cell>
          <cell r="Q2659" t="str">
            <v>PT. SATRIA WICAKSANA SEJATI</v>
          </cell>
          <cell r="R2659" t="str">
            <v>EMPTY BOTTLE AQUA 5 GALLON</v>
          </cell>
          <cell r="S2659" t="str">
            <v>8276895965</v>
          </cell>
        </row>
        <row r="2660">
          <cell r="L2660">
            <v>5042258569</v>
          </cell>
          <cell r="M2660" t="str">
            <v>74559</v>
          </cell>
          <cell r="N2660" t="str">
            <v>S21102903761/NF/2/02</v>
          </cell>
          <cell r="O2660" t="str">
            <v>YPS/L9429UZ/SOLIKIN</v>
          </cell>
          <cell r="P2660" t="str">
            <v>PT. SATRIA WICAKSANA SEJATI</v>
          </cell>
          <cell r="Q2660" t="str">
            <v>PT. SATRIA WICAKSANA SEJATI</v>
          </cell>
          <cell r="R2660" t="str">
            <v>5 GALLON AQUA LOCAL</v>
          </cell>
          <cell r="S2660" t="str">
            <v>8276895965</v>
          </cell>
        </row>
        <row r="2661">
          <cell r="L2661">
            <v>5042255244</v>
          </cell>
          <cell r="M2661" t="str">
            <v>10169743</v>
          </cell>
          <cell r="N2661" t="str">
            <v>S21102903762/NF/2/02</v>
          </cell>
          <cell r="O2661" t="str">
            <v>YPS/L9431UZ/NUR HADI</v>
          </cell>
          <cell r="P2661" t="str">
            <v>PT. SATRIA WICAKSANA SEJATI</v>
          </cell>
          <cell r="Q2661" t="str">
            <v>PT. SATRIA WICAKSANA SEJATI</v>
          </cell>
          <cell r="R2661" t="str">
            <v>JUG RACK</v>
          </cell>
          <cell r="S2661" t="str">
            <v>8276895965</v>
          </cell>
        </row>
        <row r="2662">
          <cell r="L2662">
            <v>5042255244</v>
          </cell>
          <cell r="M2662" t="str">
            <v>10169933</v>
          </cell>
          <cell r="N2662" t="str">
            <v>S21102903762/NF/2/02</v>
          </cell>
          <cell r="O2662" t="str">
            <v>YPS/L9431UZ/NUR HADI</v>
          </cell>
          <cell r="P2662" t="str">
            <v>PT. SATRIA WICAKSANA SEJATI</v>
          </cell>
          <cell r="Q2662" t="str">
            <v>PT. SATRIA WICAKSANA SEJATI</v>
          </cell>
          <cell r="R2662" t="str">
            <v>EMPTY BOTTLE AQUA 5 GALLON</v>
          </cell>
          <cell r="S2662" t="str">
            <v>8276895965</v>
          </cell>
        </row>
        <row r="2663">
          <cell r="L2663">
            <v>5042255244</v>
          </cell>
          <cell r="M2663" t="str">
            <v>74559</v>
          </cell>
          <cell r="N2663" t="str">
            <v>S21102903762/NF/2/02</v>
          </cell>
          <cell r="O2663" t="str">
            <v>YPS/L9431UZ/NUR HADI</v>
          </cell>
          <cell r="P2663" t="str">
            <v>PT. SATRIA WICAKSANA SEJATI</v>
          </cell>
          <cell r="Q2663" t="str">
            <v>PT. SATRIA WICAKSANA SEJATI</v>
          </cell>
          <cell r="R2663" t="str">
            <v>5 GALLON AQUA LOCAL</v>
          </cell>
          <cell r="S2663" t="str">
            <v>8276895965</v>
          </cell>
        </row>
        <row r="2664">
          <cell r="L2664">
            <v>5042254092</v>
          </cell>
          <cell r="M2664" t="str">
            <v>10169933</v>
          </cell>
          <cell r="N2664" t="str">
            <v>S21102903767/EF/2/02</v>
          </cell>
          <cell r="O2664" t="str">
            <v>YPS/S9015US/RIFAI</v>
          </cell>
          <cell r="P2664" t="str">
            <v>PT. SATRIA WICAKSANA SEJATI</v>
          </cell>
          <cell r="Q2664" t="str">
            <v>PT. SATRIA WICAKSANA SEJATI</v>
          </cell>
          <cell r="R2664" t="str">
            <v>EMPTY BOTTLE AQUA 5 GALLON</v>
          </cell>
          <cell r="S2664" t="str">
            <v>8276895965</v>
          </cell>
        </row>
        <row r="2665">
          <cell r="L2665">
            <v>5042254092</v>
          </cell>
          <cell r="M2665" t="str">
            <v>74559</v>
          </cell>
          <cell r="N2665" t="str">
            <v>S21102903767/EF/2/02</v>
          </cell>
          <cell r="O2665" t="str">
            <v>YPS/S9015US/RIFAI</v>
          </cell>
          <cell r="P2665" t="str">
            <v>PT. SATRIA WICAKSANA SEJATI</v>
          </cell>
          <cell r="Q2665" t="str">
            <v>PT. SATRIA WICAKSANA SEJATI</v>
          </cell>
          <cell r="R2665" t="str">
            <v>5 GALLON AQUA LOCAL</v>
          </cell>
          <cell r="S2665" t="str">
            <v>8276895965</v>
          </cell>
        </row>
        <row r="2666">
          <cell r="L2666">
            <v>5042246568</v>
          </cell>
          <cell r="M2666" t="str">
            <v>10169743</v>
          </cell>
          <cell r="N2666" t="str">
            <v>S21102903766/IS/1/02</v>
          </cell>
          <cell r="O2666" t="str">
            <v>YPS/N8796UV/DARYANTO</v>
          </cell>
          <cell r="P2666" t="str">
            <v>PT. SATRIA WICAKSANA SEJATI</v>
          </cell>
          <cell r="Q2666" t="str">
            <v>PT. SATRIA WICAKSANA SEJATI</v>
          </cell>
          <cell r="R2666" t="str">
            <v>JUG RACK</v>
          </cell>
          <cell r="S2666" t="str">
            <v>8276895965</v>
          </cell>
        </row>
        <row r="2667">
          <cell r="L2667">
            <v>5042246568</v>
          </cell>
          <cell r="M2667" t="str">
            <v>10169933</v>
          </cell>
          <cell r="N2667" t="str">
            <v>S21102903766/IS/1/02</v>
          </cell>
          <cell r="O2667" t="str">
            <v>YPS/N8796UV/DARYANTO</v>
          </cell>
          <cell r="P2667" t="str">
            <v>PT. SATRIA WICAKSANA SEJATI</v>
          </cell>
          <cell r="Q2667" t="str">
            <v>PT. SATRIA WICAKSANA SEJATI</v>
          </cell>
          <cell r="R2667" t="str">
            <v>EMPTY BOTTLE AQUA 5 GALLON</v>
          </cell>
          <cell r="S2667" t="str">
            <v>8276895965</v>
          </cell>
        </row>
        <row r="2668">
          <cell r="L2668">
            <v>5042246568</v>
          </cell>
          <cell r="M2668" t="str">
            <v>74559</v>
          </cell>
          <cell r="N2668" t="str">
            <v>S21102903766/IS/1/02</v>
          </cell>
          <cell r="O2668" t="str">
            <v>YPS/N8796UV/DARYANTO</v>
          </cell>
          <cell r="P2668" t="str">
            <v>PT. SATRIA WICAKSANA SEJATI</v>
          </cell>
          <cell r="Q2668" t="str">
            <v>PT. SATRIA WICAKSANA SEJATI</v>
          </cell>
          <cell r="R2668" t="str">
            <v>5 GALLON AQUA LOCAL</v>
          </cell>
          <cell r="S2668" t="str">
            <v>8276895965</v>
          </cell>
        </row>
        <row r="2669">
          <cell r="L2669">
            <v>5042249107</v>
          </cell>
          <cell r="M2669" t="str">
            <v>10169933</v>
          </cell>
          <cell r="N2669" t="str">
            <v>S21102903769/IS/1/02</v>
          </cell>
          <cell r="O2669" t="str">
            <v>YPS/L9808UW/M AMIN</v>
          </cell>
          <cell r="P2669" t="str">
            <v>PT. SATRIA WICAKSANA SEJATI</v>
          </cell>
          <cell r="Q2669" t="str">
            <v>PT. SATRIA WICAKSANA SEJATI</v>
          </cell>
          <cell r="R2669" t="str">
            <v>EMPTY BOTTLE AQUA 5 GALLON</v>
          </cell>
          <cell r="S2669" t="str">
            <v>8276895965</v>
          </cell>
        </row>
        <row r="2670">
          <cell r="L2670">
            <v>5042249107</v>
          </cell>
          <cell r="M2670" t="str">
            <v>74559</v>
          </cell>
          <cell r="N2670" t="str">
            <v>S21102903769/IS/1/02</v>
          </cell>
          <cell r="O2670" t="str">
            <v>YPS/L9808UW/M AMIN</v>
          </cell>
          <cell r="P2670" t="str">
            <v>PT. SATRIA WICAKSANA SEJATI</v>
          </cell>
          <cell r="Q2670" t="str">
            <v>PT. SATRIA WICAKSANA SEJATI</v>
          </cell>
          <cell r="R2670" t="str">
            <v>5 GALLON AQUA LOCAL</v>
          </cell>
          <cell r="S2670" t="str">
            <v>8276895965</v>
          </cell>
        </row>
        <row r="2671">
          <cell r="L2671">
            <v>5042244888</v>
          </cell>
          <cell r="M2671" t="str">
            <v>10169933</v>
          </cell>
          <cell r="N2671" t="str">
            <v>S21102903774/ZK/1/02</v>
          </cell>
          <cell r="O2671" t="str">
            <v>YPS/L8373UI/MADE</v>
          </cell>
          <cell r="P2671" t="str">
            <v>PT. SATRIA WICAKSANA SEJATI</v>
          </cell>
          <cell r="Q2671" t="str">
            <v>PT. SATRIA WICAKSANA SEJATI</v>
          </cell>
          <cell r="R2671" t="str">
            <v>EMPTY BOTTLE AQUA 5 GALLON</v>
          </cell>
          <cell r="S2671" t="str">
            <v>8276895965</v>
          </cell>
        </row>
        <row r="2672">
          <cell r="L2672">
            <v>5042244888</v>
          </cell>
          <cell r="M2672" t="str">
            <v>74559</v>
          </cell>
          <cell r="N2672" t="str">
            <v>S21102903774/ZK/1/02</v>
          </cell>
          <cell r="O2672" t="str">
            <v>YPS/L8373UI/MADE</v>
          </cell>
          <cell r="P2672" t="str">
            <v>PT. SATRIA WICAKSANA SEJATI</v>
          </cell>
          <cell r="Q2672" t="str">
            <v>PT. SATRIA WICAKSANA SEJATI</v>
          </cell>
          <cell r="R2672" t="str">
            <v>5 GALLON AQUA LOCAL</v>
          </cell>
          <cell r="S2672" t="str">
            <v>8276895965</v>
          </cell>
        </row>
        <row r="2673">
          <cell r="L2673">
            <v>5042255367</v>
          </cell>
          <cell r="M2673" t="str">
            <v>10169933</v>
          </cell>
          <cell r="N2673" t="str">
            <v>S21102903768/EF/2/02</v>
          </cell>
          <cell r="O2673" t="str">
            <v>YPS/L9305UO/SABAR</v>
          </cell>
          <cell r="P2673" t="str">
            <v>PT. SATRIA WICAKSANA SEJATI</v>
          </cell>
          <cell r="Q2673" t="str">
            <v>PT. SATRIA WICAKSANA SEJATI</v>
          </cell>
          <cell r="R2673" t="str">
            <v>EMPTY BOTTLE AQUA 5 GALLON</v>
          </cell>
          <cell r="S2673" t="str">
            <v>8276895965</v>
          </cell>
        </row>
        <row r="2674">
          <cell r="L2674">
            <v>5042255367</v>
          </cell>
          <cell r="M2674" t="str">
            <v>74559</v>
          </cell>
          <cell r="N2674" t="str">
            <v>S21102903768/EF/2/02</v>
          </cell>
          <cell r="O2674" t="str">
            <v>YPS/L9305UO/SABAR</v>
          </cell>
          <cell r="P2674" t="str">
            <v>PT. SATRIA WICAKSANA SEJATI</v>
          </cell>
          <cell r="Q2674" t="str">
            <v>PT. SATRIA WICAKSANA SEJATI</v>
          </cell>
          <cell r="R2674" t="str">
            <v>5 GALLON AQUA LOCAL</v>
          </cell>
          <cell r="S2674" t="str">
            <v>8276895965</v>
          </cell>
        </row>
        <row r="2675">
          <cell r="L2675">
            <v>5042249417</v>
          </cell>
          <cell r="M2675" t="str">
            <v>10169743</v>
          </cell>
          <cell r="N2675" t="str">
            <v>S21102903765/ZK/1/02</v>
          </cell>
          <cell r="O2675" t="str">
            <v>YPS/L8897UW/UMAR</v>
          </cell>
          <cell r="P2675" t="str">
            <v>PT. SATRIA WICAKSANA SEJATI</v>
          </cell>
          <cell r="Q2675" t="str">
            <v>PT. SATRIA WICAKSANA SEJATI</v>
          </cell>
          <cell r="R2675" t="str">
            <v>JUG RACK</v>
          </cell>
          <cell r="S2675" t="str">
            <v>8276895965</v>
          </cell>
        </row>
        <row r="2676">
          <cell r="L2676">
            <v>5042249417</v>
          </cell>
          <cell r="M2676" t="str">
            <v>10169933</v>
          </cell>
          <cell r="N2676" t="str">
            <v>S21102903765/ZK/1/02</v>
          </cell>
          <cell r="O2676" t="str">
            <v>YPS/L8897UW/UMAR</v>
          </cell>
          <cell r="P2676" t="str">
            <v>PT. SATRIA WICAKSANA SEJATI</v>
          </cell>
          <cell r="Q2676" t="str">
            <v>PT. SATRIA WICAKSANA SEJATI</v>
          </cell>
          <cell r="R2676" t="str">
            <v>EMPTY BOTTLE AQUA 5 GALLON</v>
          </cell>
          <cell r="S2676" t="str">
            <v>8276895965</v>
          </cell>
        </row>
        <row r="2677">
          <cell r="L2677">
            <v>5042249417</v>
          </cell>
          <cell r="M2677" t="str">
            <v>74559</v>
          </cell>
          <cell r="N2677" t="str">
            <v>S21102903765/ZK/1/02</v>
          </cell>
          <cell r="O2677" t="str">
            <v>YPS/L8897UW/UMAR</v>
          </cell>
          <cell r="P2677" t="str">
            <v>PT. SATRIA WICAKSANA SEJATI</v>
          </cell>
          <cell r="Q2677" t="str">
            <v>PT. SATRIA WICAKSANA SEJATI</v>
          </cell>
          <cell r="R2677" t="str">
            <v>5 GALLON AQUA LOCAL</v>
          </cell>
          <cell r="S2677" t="str">
            <v>8276895965</v>
          </cell>
        </row>
        <row r="2678">
          <cell r="L2678">
            <v>5042252068</v>
          </cell>
          <cell r="M2678" t="str">
            <v>10169743</v>
          </cell>
          <cell r="N2678" t="str">
            <v>S21102903764/IS/1/02</v>
          </cell>
          <cell r="O2678" t="str">
            <v>YPSL9345UZ/M SOLIKIN</v>
          </cell>
          <cell r="P2678" t="str">
            <v>PT. SATRIA WICAKSANA SEJATI</v>
          </cell>
          <cell r="Q2678" t="str">
            <v>PT. SATRIA WICAKSANA SEJATI</v>
          </cell>
          <cell r="R2678" t="str">
            <v>JUG RACK</v>
          </cell>
          <cell r="S2678" t="str">
            <v>8276895965</v>
          </cell>
        </row>
        <row r="2679">
          <cell r="L2679">
            <v>5042252068</v>
          </cell>
          <cell r="M2679" t="str">
            <v>10169933</v>
          </cell>
          <cell r="N2679" t="str">
            <v>S21102903764/IS/1/02</v>
          </cell>
          <cell r="O2679" t="str">
            <v>YPSL9345UZ/M SOLIKIN</v>
          </cell>
          <cell r="P2679" t="str">
            <v>PT. SATRIA WICAKSANA SEJATI</v>
          </cell>
          <cell r="Q2679" t="str">
            <v>PT. SATRIA WICAKSANA SEJATI</v>
          </cell>
          <cell r="R2679" t="str">
            <v>EMPTY BOTTLE AQUA 5 GALLON</v>
          </cell>
          <cell r="S2679" t="str">
            <v>8276895965</v>
          </cell>
        </row>
        <row r="2680">
          <cell r="L2680">
            <v>5042252068</v>
          </cell>
          <cell r="M2680" t="str">
            <v>74559</v>
          </cell>
          <cell r="N2680" t="str">
            <v>S21102903764/IS/1/02</v>
          </cell>
          <cell r="O2680" t="str">
            <v>YPSL9345UZ/M SOLIKIN</v>
          </cell>
          <cell r="P2680" t="str">
            <v>PT. SATRIA WICAKSANA SEJATI</v>
          </cell>
          <cell r="Q2680" t="str">
            <v>PT. SATRIA WICAKSANA SEJATI</v>
          </cell>
          <cell r="R2680" t="str">
            <v>5 GALLON AQUA LOCAL</v>
          </cell>
          <cell r="S2680" t="str">
            <v>8276895965</v>
          </cell>
        </row>
        <row r="2681">
          <cell r="L2681">
            <v>5042252168</v>
          </cell>
          <cell r="M2681" t="str">
            <v>10169933</v>
          </cell>
          <cell r="N2681" t="str">
            <v>S21102903773/ZK/1/02</v>
          </cell>
          <cell r="O2681" t="str">
            <v>YPS/S9012US/SOBACH</v>
          </cell>
          <cell r="P2681" t="str">
            <v>PT. SATRIA WICAKSANA SEJATI</v>
          </cell>
          <cell r="Q2681" t="str">
            <v>PT. SATRIA WICAKSANA SEJATI</v>
          </cell>
          <cell r="R2681" t="str">
            <v>EMPTY BOTTLE AQUA 5 GALLON</v>
          </cell>
          <cell r="S2681" t="str">
            <v>8276895965</v>
          </cell>
        </row>
        <row r="2682">
          <cell r="L2682">
            <v>5042252168</v>
          </cell>
          <cell r="M2682" t="str">
            <v>74559</v>
          </cell>
          <cell r="N2682" t="str">
            <v>S21102903773/ZK/1/02</v>
          </cell>
          <cell r="O2682" t="str">
            <v>YPS/S9012US/SOBACH</v>
          </cell>
          <cell r="P2682" t="str">
            <v>PT. SATRIA WICAKSANA SEJATI</v>
          </cell>
          <cell r="Q2682" t="str">
            <v>PT. SATRIA WICAKSANA SEJATI</v>
          </cell>
          <cell r="R2682" t="str">
            <v>5 GALLON AQUA LOCAL</v>
          </cell>
          <cell r="S2682" t="str">
            <v>8276895965</v>
          </cell>
        </row>
        <row r="2683">
          <cell r="L2683">
            <v>5042255832</v>
          </cell>
          <cell r="M2683" t="str">
            <v>10169933</v>
          </cell>
          <cell r="N2683" t="str">
            <v>S21102903763/AS/2/02</v>
          </cell>
          <cell r="O2683" t="str">
            <v>YPS/L9273UF/EKO</v>
          </cell>
          <cell r="P2683" t="str">
            <v>PT. SATRIA WICAKSANA SEJATI</v>
          </cell>
          <cell r="Q2683" t="str">
            <v>PT. SATRIA WICAKSANA SEJATI</v>
          </cell>
          <cell r="R2683" t="str">
            <v>EMPTY BOTTLE AQUA 5 GALLON</v>
          </cell>
          <cell r="S2683" t="str">
            <v>8276895965</v>
          </cell>
        </row>
        <row r="2684">
          <cell r="L2684">
            <v>5042255832</v>
          </cell>
          <cell r="M2684" t="str">
            <v>74559</v>
          </cell>
          <cell r="N2684" t="str">
            <v>S21102903763/AS/2/02</v>
          </cell>
          <cell r="O2684" t="str">
            <v>YPS/L9273UF/EKO</v>
          </cell>
          <cell r="P2684" t="str">
            <v>PT. SATRIA WICAKSANA SEJATI</v>
          </cell>
          <cell r="Q2684" t="str">
            <v>PT. SATRIA WICAKSANA SEJATI</v>
          </cell>
          <cell r="R2684" t="str">
            <v>5 GALLON AQUA LOCAL</v>
          </cell>
          <cell r="S2684" t="str">
            <v>8276895965</v>
          </cell>
        </row>
        <row r="2685">
          <cell r="L2685">
            <v>5042257349</v>
          </cell>
          <cell r="M2685" t="str">
            <v>10169933</v>
          </cell>
          <cell r="N2685" t="str">
            <v>S21102903760/HD/3/02</v>
          </cell>
          <cell r="O2685" t="str">
            <v>YPS/N8508UV/SUKANDAR</v>
          </cell>
          <cell r="P2685" t="str">
            <v>PT. SATRIA WICAKSANA SEJATI</v>
          </cell>
          <cell r="Q2685" t="str">
            <v>PT. SATRIA WICAKSANA SEJATI</v>
          </cell>
          <cell r="R2685" t="str">
            <v>EMPTY BOTTLE AQUA 5 GALLON</v>
          </cell>
          <cell r="S2685" t="str">
            <v>8276895965</v>
          </cell>
        </row>
        <row r="2686">
          <cell r="L2686">
            <v>5042257349</v>
          </cell>
          <cell r="M2686" t="str">
            <v>74559</v>
          </cell>
          <cell r="N2686" t="str">
            <v>S21102903760/HD/3/02</v>
          </cell>
          <cell r="O2686" t="str">
            <v>YPS/N8508UV/SUKANDAR</v>
          </cell>
          <cell r="P2686" t="str">
            <v>PT. SATRIA WICAKSANA SEJATI</v>
          </cell>
          <cell r="Q2686" t="str">
            <v>PT. SATRIA WICAKSANA SEJATI</v>
          </cell>
          <cell r="R2686" t="str">
            <v>5 GALLON AQUA LOCAL</v>
          </cell>
          <cell r="S2686" t="str">
            <v>8276895965</v>
          </cell>
        </row>
        <row r="2687">
          <cell r="L2687">
            <v>5042253616</v>
          </cell>
          <cell r="M2687" t="str">
            <v>10169743</v>
          </cell>
          <cell r="N2687" t="str">
            <v>S21102903759/AS/2/02</v>
          </cell>
          <cell r="O2687" t="str">
            <v>YPS/N8548UT/GATOT</v>
          </cell>
          <cell r="P2687" t="str">
            <v>PT. SATRIA WICAKSANA SEJATI</v>
          </cell>
          <cell r="Q2687" t="str">
            <v>PT. SATRIA WICAKSANA SEJATI</v>
          </cell>
          <cell r="R2687" t="str">
            <v>JUG RACK</v>
          </cell>
          <cell r="S2687" t="str">
            <v>8276895965</v>
          </cell>
        </row>
        <row r="2688">
          <cell r="L2688">
            <v>5042253616</v>
          </cell>
          <cell r="M2688" t="str">
            <v>10169933</v>
          </cell>
          <cell r="N2688" t="str">
            <v>S21102903759/AS/2/02</v>
          </cell>
          <cell r="O2688" t="str">
            <v>YPS/N8548UT/GATOT</v>
          </cell>
          <cell r="P2688" t="str">
            <v>PT. SATRIA WICAKSANA SEJATI</v>
          </cell>
          <cell r="Q2688" t="str">
            <v>PT. SATRIA WICAKSANA SEJATI</v>
          </cell>
          <cell r="R2688" t="str">
            <v>EMPTY BOTTLE AQUA 5 GALLON</v>
          </cell>
          <cell r="S2688" t="str">
            <v>8276895965</v>
          </cell>
        </row>
        <row r="2689">
          <cell r="L2689">
            <v>5042253616</v>
          </cell>
          <cell r="M2689" t="str">
            <v>74559</v>
          </cell>
          <cell r="N2689" t="str">
            <v>S21102903759/AS/2/02</v>
          </cell>
          <cell r="O2689" t="str">
            <v>YPS/N8548UT/GATOT</v>
          </cell>
          <cell r="P2689" t="str">
            <v>PT. SATRIA WICAKSANA SEJATI</v>
          </cell>
          <cell r="Q2689" t="str">
            <v>PT. SATRIA WICAKSANA SEJATI</v>
          </cell>
          <cell r="R2689" t="str">
            <v>5 GALLON AQUA LOCAL</v>
          </cell>
          <cell r="S2689" t="str">
            <v>8276895965</v>
          </cell>
        </row>
        <row r="2690">
          <cell r="L2690">
            <v>5042256818</v>
          </cell>
          <cell r="M2690" t="str">
            <v>10169743</v>
          </cell>
          <cell r="N2690" t="str">
            <v>S21102903756/AS/2/02</v>
          </cell>
          <cell r="O2690" t="str">
            <v>YPS/N8527UV/MUHAMMAD</v>
          </cell>
          <cell r="P2690" t="str">
            <v>PT. SATRIA WICAKSANA SEJATI</v>
          </cell>
          <cell r="Q2690" t="str">
            <v>PT. SATRIA WICAKSANA SEJATI</v>
          </cell>
          <cell r="R2690" t="str">
            <v>JUG RACK</v>
          </cell>
          <cell r="S2690" t="str">
            <v>8276895965</v>
          </cell>
        </row>
        <row r="2691">
          <cell r="L2691">
            <v>5042256818</v>
          </cell>
          <cell r="M2691" t="str">
            <v>10169933</v>
          </cell>
          <cell r="N2691" t="str">
            <v>S21102903756/AS/2/02</v>
          </cell>
          <cell r="O2691" t="str">
            <v>YPS/N8527UV/MUHAMMAD</v>
          </cell>
          <cell r="P2691" t="str">
            <v>PT. SATRIA WICAKSANA SEJATI</v>
          </cell>
          <cell r="Q2691" t="str">
            <v>PT. SATRIA WICAKSANA SEJATI</v>
          </cell>
          <cell r="R2691" t="str">
            <v>EMPTY BOTTLE AQUA 5 GALLON</v>
          </cell>
          <cell r="S2691" t="str">
            <v>8276895965</v>
          </cell>
        </row>
        <row r="2692">
          <cell r="L2692">
            <v>5042256818</v>
          </cell>
          <cell r="M2692" t="str">
            <v>74559</v>
          </cell>
          <cell r="N2692" t="str">
            <v>S21102903756/AS/2/02</v>
          </cell>
          <cell r="O2692" t="str">
            <v>YPS/N8527UV/MUHAMMAD</v>
          </cell>
          <cell r="P2692" t="str">
            <v>PT. SATRIA WICAKSANA SEJATI</v>
          </cell>
          <cell r="Q2692" t="str">
            <v>PT. SATRIA WICAKSANA SEJATI</v>
          </cell>
          <cell r="R2692" t="str">
            <v>5 GALLON AQUA LOCAL</v>
          </cell>
          <cell r="S2692" t="str">
            <v>8276895965</v>
          </cell>
        </row>
        <row r="2693">
          <cell r="L2693">
            <v>5042260838</v>
          </cell>
          <cell r="M2693" t="str">
            <v>10169933</v>
          </cell>
          <cell r="N2693" t="str">
            <v>S21102903757/PY/3/02</v>
          </cell>
          <cell r="O2693" t="str">
            <v>YPS/L9370UZ/ANTON</v>
          </cell>
          <cell r="P2693" t="str">
            <v>PT. SATRIA WICAKSANA SEJATI</v>
          </cell>
          <cell r="Q2693" t="str">
            <v>PT. SATRIA WICAKSANA SEJATI</v>
          </cell>
          <cell r="R2693" t="str">
            <v>EMPTY BOTTLE AQUA 5 GALLON</v>
          </cell>
          <cell r="S2693" t="str">
            <v>8276895965</v>
          </cell>
        </row>
        <row r="2694">
          <cell r="L2694">
            <v>5042260838</v>
          </cell>
          <cell r="M2694" t="str">
            <v>74559</v>
          </cell>
          <cell r="N2694" t="str">
            <v>S21102903757/PY/3/02</v>
          </cell>
          <cell r="O2694" t="str">
            <v>YPS/L9370UZ/ANTON</v>
          </cell>
          <cell r="P2694" t="str">
            <v>PT. SATRIA WICAKSANA SEJATI</v>
          </cell>
          <cell r="Q2694" t="str">
            <v>PT. SATRIA WICAKSANA SEJATI</v>
          </cell>
          <cell r="R2694" t="str">
            <v>5 GALLON AQUA LOCAL</v>
          </cell>
          <cell r="S2694" t="str">
            <v>8276895965</v>
          </cell>
        </row>
        <row r="2695">
          <cell r="L2695">
            <v>5042249142</v>
          </cell>
          <cell r="M2695" t="str">
            <v>74553</v>
          </cell>
          <cell r="N2695" t="str">
            <v>S21102903668</v>
          </cell>
          <cell r="O2695" t="str">
            <v>YPS/N8584UV/HARYANTO</v>
          </cell>
          <cell r="P2695" t="str">
            <v>PT. SATRIA WICAKSANA SEJATI</v>
          </cell>
          <cell r="Q2695" t="str">
            <v>PT. SATRIA WICAKSANA SEJATI</v>
          </cell>
          <cell r="R2695" t="str">
            <v>1500ML AQUA LOCAL 1X12</v>
          </cell>
          <cell r="S2695" t="str">
            <v>8276895966</v>
          </cell>
        </row>
        <row r="2696">
          <cell r="L2696">
            <v>5042249142</v>
          </cell>
          <cell r="M2696" t="str">
            <v>10169749</v>
          </cell>
          <cell r="N2696" t="str">
            <v>S21102903668</v>
          </cell>
          <cell r="O2696" t="str">
            <v>YPS/N8584UV/HARYANTO</v>
          </cell>
          <cell r="P2696" t="str">
            <v>PT. SATRIA WICAKSANA SEJATI</v>
          </cell>
          <cell r="Q2696" t="str">
            <v>PT. SATRIA WICAKSANA SEJATI</v>
          </cell>
          <cell r="R2696" t="str">
            <v>PALLET RENT DOUBLE FACE</v>
          </cell>
          <cell r="S2696" t="str">
            <v>8276895966</v>
          </cell>
        </row>
        <row r="2697">
          <cell r="L2697">
            <v>5042261680</v>
          </cell>
          <cell r="M2697" t="str">
            <v>10169743</v>
          </cell>
          <cell r="N2697" t="str">
            <v>S21102903755/EL/3/02</v>
          </cell>
          <cell r="O2697" t="str">
            <v>YPS/L8858UI/BAMBANG</v>
          </cell>
          <cell r="P2697" t="str">
            <v>PT. SATRIA WICAKSANA SEJATI</v>
          </cell>
          <cell r="Q2697" t="str">
            <v>PT. SATRIA WICAKSANA SEJATI</v>
          </cell>
          <cell r="R2697" t="str">
            <v>JUG RACK</v>
          </cell>
          <cell r="S2697" t="str">
            <v>8276895965</v>
          </cell>
        </row>
        <row r="2698">
          <cell r="L2698">
            <v>5042261680</v>
          </cell>
          <cell r="M2698" t="str">
            <v>10169933</v>
          </cell>
          <cell r="N2698" t="str">
            <v>S21102903755/EL/3/02</v>
          </cell>
          <cell r="O2698" t="str">
            <v>YPS/L8858UI/BAMBANG</v>
          </cell>
          <cell r="P2698" t="str">
            <v>PT. SATRIA WICAKSANA SEJATI</v>
          </cell>
          <cell r="Q2698" t="str">
            <v>PT. SATRIA WICAKSANA SEJATI</v>
          </cell>
          <cell r="R2698" t="str">
            <v>EMPTY BOTTLE AQUA 5 GALLON</v>
          </cell>
          <cell r="S2698" t="str">
            <v>8276895965</v>
          </cell>
        </row>
        <row r="2699">
          <cell r="L2699">
            <v>5042261680</v>
          </cell>
          <cell r="M2699" t="str">
            <v>74559</v>
          </cell>
          <cell r="N2699" t="str">
            <v>S21102903755/EL/3/02</v>
          </cell>
          <cell r="O2699" t="str">
            <v>YPS/L8858UI/BAMBANG</v>
          </cell>
          <cell r="P2699" t="str">
            <v>PT. SATRIA WICAKSANA SEJATI</v>
          </cell>
          <cell r="Q2699" t="str">
            <v>PT. SATRIA WICAKSANA SEJATI</v>
          </cell>
          <cell r="R2699" t="str">
            <v>5 GALLON AQUA LOCAL</v>
          </cell>
          <cell r="S2699" t="str">
            <v>8276895965</v>
          </cell>
        </row>
        <row r="2700">
          <cell r="L2700">
            <v>5042256715</v>
          </cell>
          <cell r="M2700" t="str">
            <v>74561</v>
          </cell>
          <cell r="N2700" t="str">
            <v>S21102903673</v>
          </cell>
          <cell r="O2700" t="str">
            <v>YPS/N8495UW/MUJIB</v>
          </cell>
          <cell r="P2700" t="str">
            <v>PT. SATRIA WICAKSANA SEJATI</v>
          </cell>
          <cell r="Q2700" t="str">
            <v>PT. SATRIA WICAKSANA SEJATI</v>
          </cell>
          <cell r="R2700" t="str">
            <v>600ML AQUA LOCAL 1X24</v>
          </cell>
          <cell r="S2700" t="str">
            <v>8276895966</v>
          </cell>
        </row>
        <row r="2701">
          <cell r="L2701">
            <v>5042256715</v>
          </cell>
          <cell r="M2701" t="str">
            <v>10169749</v>
          </cell>
          <cell r="N2701" t="str">
            <v>S21102903673</v>
          </cell>
          <cell r="O2701" t="str">
            <v>YPS/N8495UW/MUJIB</v>
          </cell>
          <cell r="P2701" t="str">
            <v>PT. SATRIA WICAKSANA SEJATI</v>
          </cell>
          <cell r="Q2701" t="str">
            <v>PT. SATRIA WICAKSANA SEJATI</v>
          </cell>
          <cell r="R2701" t="str">
            <v>PALLET RENT DOUBLE FACE</v>
          </cell>
          <cell r="S2701" t="str">
            <v>8276895966</v>
          </cell>
        </row>
        <row r="2702">
          <cell r="L2702">
            <v>5042170031</v>
          </cell>
          <cell r="M2702" t="str">
            <v>10169933</v>
          </cell>
          <cell r="N2702" t="str">
            <v>S21102903758/HD/3/02</v>
          </cell>
          <cell r="O2702" t="str">
            <v>YPS/N8134UQ/SUGENG</v>
          </cell>
          <cell r="P2702" t="str">
            <v>PT. SATRIA WICAKSANA SEJATI</v>
          </cell>
          <cell r="Q2702" t="str">
            <v>PT. SATRIA WICAKSANA SEJATI</v>
          </cell>
          <cell r="R2702" t="str">
            <v>EMPTY BOTTLE AQUA 5 GALLON</v>
          </cell>
          <cell r="S2702" t="str">
            <v>8276895965</v>
          </cell>
        </row>
        <row r="2703">
          <cell r="L2703">
            <v>5042170031</v>
          </cell>
          <cell r="M2703" t="str">
            <v>74559</v>
          </cell>
          <cell r="N2703" t="str">
            <v>S21102903758/HD/3/02</v>
          </cell>
          <cell r="O2703" t="str">
            <v>YPS/N8134UQ/SUGENG</v>
          </cell>
          <cell r="P2703" t="str">
            <v>PT. SATRIA WICAKSANA SEJATI</v>
          </cell>
          <cell r="Q2703" t="str">
            <v>PT. SATRIA WICAKSANA SEJATI</v>
          </cell>
          <cell r="R2703" t="str">
            <v>5 GALLON AQUA LOCAL</v>
          </cell>
          <cell r="S2703" t="str">
            <v>8276895965</v>
          </cell>
        </row>
        <row r="2704">
          <cell r="L2704">
            <v>5042248758</v>
          </cell>
          <cell r="M2704" t="str">
            <v>74553</v>
          </cell>
          <cell r="N2704" t="str">
            <v>S21102903669</v>
          </cell>
          <cell r="O2704" t="str">
            <v>YPS/L9613UX/RONI</v>
          </cell>
          <cell r="P2704" t="str">
            <v>PT. SATRIA WICAKSANA SEJATI</v>
          </cell>
          <cell r="Q2704" t="str">
            <v>PT. SATRIA WICAKSANA SEJATI</v>
          </cell>
          <cell r="R2704" t="str">
            <v>1500ML AQUA LOCAL 1X12</v>
          </cell>
          <cell r="S2704" t="str">
            <v>8276895966</v>
          </cell>
        </row>
        <row r="2705">
          <cell r="L2705">
            <v>5042248758</v>
          </cell>
          <cell r="M2705" t="str">
            <v>10169749</v>
          </cell>
          <cell r="N2705" t="str">
            <v>S21102903669</v>
          </cell>
          <cell r="O2705" t="str">
            <v>YPS/L9613UX/RONI</v>
          </cell>
          <cell r="P2705" t="str">
            <v>PT. SATRIA WICAKSANA SEJATI</v>
          </cell>
          <cell r="Q2705" t="str">
            <v>PT. SATRIA WICAKSANA SEJATI</v>
          </cell>
          <cell r="R2705" t="str">
            <v>PALLET RENT DOUBLE FACE</v>
          </cell>
          <cell r="S2705" t="str">
            <v>8276895966</v>
          </cell>
        </row>
        <row r="2706">
          <cell r="L2706">
            <v>5042237791</v>
          </cell>
          <cell r="M2706" t="str">
            <v>10169743</v>
          </cell>
          <cell r="N2706" t="str">
            <v>S21102903826</v>
          </cell>
          <cell r="O2706" t="str">
            <v>YPS/N8699UV/GHOPIR</v>
          </cell>
          <cell r="P2706" t="str">
            <v>PT. SATRIA WICAKSANA SEJATI</v>
          </cell>
          <cell r="Q2706" t="str">
            <v>PT. SATRIA WICAKSANA SEJATI</v>
          </cell>
          <cell r="R2706" t="str">
            <v>JUG RACK</v>
          </cell>
          <cell r="S2706" t="str">
            <v>8276895965</v>
          </cell>
        </row>
        <row r="2707">
          <cell r="L2707">
            <v>5042237791</v>
          </cell>
          <cell r="M2707" t="str">
            <v>10169933</v>
          </cell>
          <cell r="N2707" t="str">
            <v>S21102903826</v>
          </cell>
          <cell r="O2707" t="str">
            <v>YPS/N8699UV/GHOPIR</v>
          </cell>
          <cell r="P2707" t="str">
            <v>PT. SATRIA WICAKSANA SEJATI</v>
          </cell>
          <cell r="Q2707" t="str">
            <v>PT. SATRIA WICAKSANA SEJATI</v>
          </cell>
          <cell r="R2707" t="str">
            <v>EMPTY BOTTLE AQUA 5 GALLON</v>
          </cell>
          <cell r="S2707" t="str">
            <v>8276895965</v>
          </cell>
        </row>
        <row r="2708">
          <cell r="L2708">
            <v>5042237791</v>
          </cell>
          <cell r="M2708" t="str">
            <v>74559</v>
          </cell>
          <cell r="N2708" t="str">
            <v>S21102903826</v>
          </cell>
          <cell r="O2708" t="str">
            <v>YPS/N8699UV/GHOPIR</v>
          </cell>
          <cell r="P2708" t="str">
            <v>PT. SATRIA WICAKSANA SEJATI</v>
          </cell>
          <cell r="Q2708" t="str">
            <v>PT. SATRIA WICAKSANA SEJATI</v>
          </cell>
          <cell r="R2708" t="str">
            <v>5 GALLON AQUA LOCAL</v>
          </cell>
          <cell r="S2708" t="str">
            <v>8276895965</v>
          </cell>
        </row>
        <row r="2709">
          <cell r="L2709">
            <v>5042254566</v>
          </cell>
          <cell r="M2709" t="str">
            <v>10169743</v>
          </cell>
          <cell r="N2709" t="str">
            <v>S21102903825</v>
          </cell>
          <cell r="O2709" t="str">
            <v>YPS/L9356UZ/AGUS S</v>
          </cell>
          <cell r="P2709" t="str">
            <v>PT. SATRIA WICAKSANA SEJATI</v>
          </cell>
          <cell r="Q2709" t="str">
            <v>PT. SATRIA WICAKSANA SEJATI</v>
          </cell>
          <cell r="R2709" t="str">
            <v>JUG RACK</v>
          </cell>
          <cell r="S2709" t="str">
            <v>8276895965</v>
          </cell>
        </row>
        <row r="2710">
          <cell r="L2710">
            <v>5042254566</v>
          </cell>
          <cell r="M2710" t="str">
            <v>10169933</v>
          </cell>
          <cell r="N2710" t="str">
            <v>S21102903825</v>
          </cell>
          <cell r="O2710" t="str">
            <v>YPS/L9356UZ/AGUS S</v>
          </cell>
          <cell r="P2710" t="str">
            <v>PT. SATRIA WICAKSANA SEJATI</v>
          </cell>
          <cell r="Q2710" t="str">
            <v>PT. SATRIA WICAKSANA SEJATI</v>
          </cell>
          <cell r="R2710" t="str">
            <v>EMPTY BOTTLE AQUA 5 GALLON</v>
          </cell>
          <cell r="S2710" t="str">
            <v>8276895965</v>
          </cell>
        </row>
        <row r="2711">
          <cell r="L2711">
            <v>5042254566</v>
          </cell>
          <cell r="M2711" t="str">
            <v>74559</v>
          </cell>
          <cell r="N2711" t="str">
            <v>S21102903825</v>
          </cell>
          <cell r="O2711" t="str">
            <v>YPS/L9356UZ/AGUS S</v>
          </cell>
          <cell r="P2711" t="str">
            <v>PT. SATRIA WICAKSANA SEJATI</v>
          </cell>
          <cell r="Q2711" t="str">
            <v>PT. SATRIA WICAKSANA SEJATI</v>
          </cell>
          <cell r="R2711" t="str">
            <v>5 GALLON AQUA LOCAL</v>
          </cell>
          <cell r="S2711" t="str">
            <v>8276895965</v>
          </cell>
        </row>
        <row r="2712">
          <cell r="L2712">
            <v>5042220389</v>
          </cell>
          <cell r="M2712" t="str">
            <v>10169743</v>
          </cell>
          <cell r="N2712" t="str">
            <v>S21102903833</v>
          </cell>
          <cell r="O2712" t="str">
            <v>YPS/N8579UR/WIYANTO</v>
          </cell>
          <cell r="P2712" t="str">
            <v>PT. SATRIA WICAKSANA SEJATI</v>
          </cell>
          <cell r="Q2712" t="str">
            <v>PT. SATRIA WICAKSANA SEJATI</v>
          </cell>
          <cell r="R2712" t="str">
            <v>JUG RACK</v>
          </cell>
          <cell r="S2712" t="str">
            <v>8276895965</v>
          </cell>
        </row>
        <row r="2713">
          <cell r="L2713">
            <v>5042220389</v>
          </cell>
          <cell r="M2713" t="str">
            <v>10169933</v>
          </cell>
          <cell r="N2713" t="str">
            <v>S21102903833</v>
          </cell>
          <cell r="O2713" t="str">
            <v>YPS/N8579UR/WIYANTO</v>
          </cell>
          <cell r="P2713" t="str">
            <v>PT. SATRIA WICAKSANA SEJATI</v>
          </cell>
          <cell r="Q2713" t="str">
            <v>PT. SATRIA WICAKSANA SEJATI</v>
          </cell>
          <cell r="R2713" t="str">
            <v>EMPTY BOTTLE AQUA 5 GALLON</v>
          </cell>
          <cell r="S2713" t="str">
            <v>8276895965</v>
          </cell>
        </row>
        <row r="2714">
          <cell r="L2714">
            <v>5042220389</v>
          </cell>
          <cell r="M2714" t="str">
            <v>74559</v>
          </cell>
          <cell r="N2714" t="str">
            <v>S21102903833</v>
          </cell>
          <cell r="O2714" t="str">
            <v>YPS/N8579UR/WIYANTO</v>
          </cell>
          <cell r="P2714" t="str">
            <v>PT. SATRIA WICAKSANA SEJATI</v>
          </cell>
          <cell r="Q2714" t="str">
            <v>PT. SATRIA WICAKSANA SEJATI</v>
          </cell>
          <cell r="R2714" t="str">
            <v>5 GALLON AQUA LOCAL</v>
          </cell>
          <cell r="S2714" t="str">
            <v>8276895965</v>
          </cell>
        </row>
        <row r="2715">
          <cell r="L2715">
            <v>5042234622</v>
          </cell>
          <cell r="M2715" t="str">
            <v>10169933</v>
          </cell>
          <cell r="N2715" t="str">
            <v>S21102903783/IS/1/01</v>
          </cell>
          <cell r="O2715" t="str">
            <v>YPS/N8547UV/SOLIKHAN</v>
          </cell>
          <cell r="P2715" t="str">
            <v>PT. SATRIA WICAKSANA SEJATI</v>
          </cell>
          <cell r="Q2715" t="str">
            <v>PT. SATRIA WICAKSANA SEJATI</v>
          </cell>
          <cell r="R2715" t="str">
            <v>EMPTY BOTTLE AQUA 5 GALLON</v>
          </cell>
          <cell r="S2715" t="str">
            <v>8276895965</v>
          </cell>
        </row>
        <row r="2716">
          <cell r="L2716">
            <v>5042234622</v>
          </cell>
          <cell r="M2716" t="str">
            <v>74559</v>
          </cell>
          <cell r="N2716" t="str">
            <v>S21102903783/IS/1/01</v>
          </cell>
          <cell r="O2716" t="str">
            <v>YPS/N8547UV/SOLIKHAN</v>
          </cell>
          <cell r="P2716" t="str">
            <v>PT. SATRIA WICAKSANA SEJATI</v>
          </cell>
          <cell r="Q2716" t="str">
            <v>PT. SATRIA WICAKSANA SEJATI</v>
          </cell>
          <cell r="R2716" t="str">
            <v>5 GALLON AQUA LOCAL</v>
          </cell>
          <cell r="S2716" t="str">
            <v>8276895965</v>
          </cell>
        </row>
        <row r="2717">
          <cell r="L2717">
            <v>5042183735</v>
          </cell>
          <cell r="M2717" t="str">
            <v>10169743</v>
          </cell>
          <cell r="N2717" t="str">
            <v>S21102903787/ZK/1/01</v>
          </cell>
          <cell r="O2717" t="str">
            <v>YPS/N8582UV/HASAN</v>
          </cell>
          <cell r="P2717" t="str">
            <v>PT. SATRIA WICAKSANA SEJATI</v>
          </cell>
          <cell r="Q2717" t="str">
            <v>PT. SATRIA WICAKSANA SEJATI</v>
          </cell>
          <cell r="R2717" t="str">
            <v>JUG RACK</v>
          </cell>
          <cell r="S2717" t="str">
            <v>8276895965</v>
          </cell>
        </row>
        <row r="2718">
          <cell r="L2718">
            <v>5042183735</v>
          </cell>
          <cell r="M2718" t="str">
            <v>10169933</v>
          </cell>
          <cell r="N2718" t="str">
            <v>S21102903787/ZK/1/01</v>
          </cell>
          <cell r="O2718" t="str">
            <v>YPS/N8582UV/HASAN</v>
          </cell>
          <cell r="P2718" t="str">
            <v>PT. SATRIA WICAKSANA SEJATI</v>
          </cell>
          <cell r="Q2718" t="str">
            <v>PT. SATRIA WICAKSANA SEJATI</v>
          </cell>
          <cell r="R2718" t="str">
            <v>EMPTY BOTTLE AQUA 5 GALLON</v>
          </cell>
          <cell r="S2718" t="str">
            <v>8276895965</v>
          </cell>
        </row>
        <row r="2719">
          <cell r="L2719">
            <v>5042183735</v>
          </cell>
          <cell r="M2719" t="str">
            <v>74559</v>
          </cell>
          <cell r="N2719" t="str">
            <v>S21102903787/ZK/1/01</v>
          </cell>
          <cell r="O2719" t="str">
            <v>YPS/N8582UV/HASAN</v>
          </cell>
          <cell r="P2719" t="str">
            <v>PT. SATRIA WICAKSANA SEJATI</v>
          </cell>
          <cell r="Q2719" t="str">
            <v>PT. SATRIA WICAKSANA SEJATI</v>
          </cell>
          <cell r="R2719" t="str">
            <v>5 GALLON AQUA LOCAL</v>
          </cell>
          <cell r="S2719" t="str">
            <v>8276895965</v>
          </cell>
        </row>
        <row r="2720">
          <cell r="L2720">
            <v>5042236869</v>
          </cell>
          <cell r="M2720" t="str">
            <v>10169743</v>
          </cell>
          <cell r="N2720" t="str">
            <v>S21102903829</v>
          </cell>
          <cell r="O2720" t="str">
            <v>YPS/N8732UW/SYAIFUL</v>
          </cell>
          <cell r="P2720" t="str">
            <v>PT. SATRIA WICAKSANA SEJATI</v>
          </cell>
          <cell r="Q2720" t="str">
            <v>PT. SATRIA WICAKSANA SEJATI</v>
          </cell>
          <cell r="R2720" t="str">
            <v>JUG RACK</v>
          </cell>
          <cell r="S2720" t="str">
            <v>8276895965</v>
          </cell>
        </row>
        <row r="2721">
          <cell r="L2721">
            <v>5042236869</v>
          </cell>
          <cell r="M2721" t="str">
            <v>10169933</v>
          </cell>
          <cell r="N2721" t="str">
            <v>S21102903829</v>
          </cell>
          <cell r="O2721" t="str">
            <v>YPS/N8732UW/SYAIFUL</v>
          </cell>
          <cell r="P2721" t="str">
            <v>PT. SATRIA WICAKSANA SEJATI</v>
          </cell>
          <cell r="Q2721" t="str">
            <v>PT. SATRIA WICAKSANA SEJATI</v>
          </cell>
          <cell r="R2721" t="str">
            <v>EMPTY BOTTLE AQUA 5 GALLON</v>
          </cell>
          <cell r="S2721" t="str">
            <v>8276895965</v>
          </cell>
        </row>
        <row r="2722">
          <cell r="L2722">
            <v>5042236869</v>
          </cell>
          <cell r="M2722" t="str">
            <v>74559</v>
          </cell>
          <cell r="N2722" t="str">
            <v>S21102903829</v>
          </cell>
          <cell r="O2722" t="str">
            <v>YPS/N8732UW/SYAIFUL</v>
          </cell>
          <cell r="P2722" t="str">
            <v>PT. SATRIA WICAKSANA SEJATI</v>
          </cell>
          <cell r="Q2722" t="str">
            <v>PT. SATRIA WICAKSANA SEJATI</v>
          </cell>
          <cell r="R2722" t="str">
            <v>5 GALLON AQUA LOCAL</v>
          </cell>
          <cell r="S2722" t="str">
            <v>8276895965</v>
          </cell>
        </row>
        <row r="2723">
          <cell r="L2723">
            <v>5042238321</v>
          </cell>
          <cell r="M2723" t="str">
            <v>10169743</v>
          </cell>
          <cell r="N2723" t="str">
            <v>S21102903784/AS/2/01</v>
          </cell>
          <cell r="O2723" t="str">
            <v>YPS/L9424UZ/SOLIKINA</v>
          </cell>
          <cell r="P2723" t="str">
            <v>PT. SATRIA WICAKSANA SEJATI</v>
          </cell>
          <cell r="Q2723" t="str">
            <v>PT. SATRIA WICAKSANA SEJATI</v>
          </cell>
          <cell r="R2723" t="str">
            <v>JUG RACK</v>
          </cell>
          <cell r="S2723" t="str">
            <v>8276895965</v>
          </cell>
        </row>
        <row r="2724">
          <cell r="L2724">
            <v>5042238321</v>
          </cell>
          <cell r="M2724" t="str">
            <v>10169933</v>
          </cell>
          <cell r="N2724" t="str">
            <v>S21102903784/AS/2/01</v>
          </cell>
          <cell r="O2724" t="str">
            <v>YPS/L9424UZ/SOLIKINA</v>
          </cell>
          <cell r="P2724" t="str">
            <v>PT. SATRIA WICAKSANA SEJATI</v>
          </cell>
          <cell r="Q2724" t="str">
            <v>PT. SATRIA WICAKSANA SEJATI</v>
          </cell>
          <cell r="R2724" t="str">
            <v>EMPTY BOTTLE AQUA 5 GALLON</v>
          </cell>
          <cell r="S2724" t="str">
            <v>8276895965</v>
          </cell>
        </row>
        <row r="2725">
          <cell r="L2725">
            <v>5042238321</v>
          </cell>
          <cell r="M2725" t="str">
            <v>74559</v>
          </cell>
          <cell r="N2725" t="str">
            <v>S21102903784/AS/2/01</v>
          </cell>
          <cell r="O2725" t="str">
            <v>YPS/L9424UZ/SOLIKINA</v>
          </cell>
          <cell r="P2725" t="str">
            <v>PT. SATRIA WICAKSANA SEJATI</v>
          </cell>
          <cell r="Q2725" t="str">
            <v>PT. SATRIA WICAKSANA SEJATI</v>
          </cell>
          <cell r="R2725" t="str">
            <v>5 GALLON AQUA LOCAL</v>
          </cell>
          <cell r="S2725" t="str">
            <v>8276895965</v>
          </cell>
        </row>
        <row r="2726">
          <cell r="L2726">
            <v>5042233505</v>
          </cell>
          <cell r="M2726" t="str">
            <v>10169743</v>
          </cell>
          <cell r="N2726" t="str">
            <v>S21102903832</v>
          </cell>
          <cell r="O2726" t="str">
            <v>YPS/L9355UZ/WAKHID</v>
          </cell>
          <cell r="P2726" t="str">
            <v>PT. SATRIA WICAKSANA SEJATI</v>
          </cell>
          <cell r="Q2726" t="str">
            <v>PT. SATRIA WICAKSANA SEJATI</v>
          </cell>
          <cell r="R2726" t="str">
            <v>JUG RACK</v>
          </cell>
          <cell r="S2726" t="str">
            <v>8276895965</v>
          </cell>
        </row>
        <row r="2727">
          <cell r="L2727">
            <v>5042233505</v>
          </cell>
          <cell r="M2727" t="str">
            <v>10169933</v>
          </cell>
          <cell r="N2727" t="str">
            <v>S21102903832</v>
          </cell>
          <cell r="O2727" t="str">
            <v>YPS/L9355UZ/WAKHID</v>
          </cell>
          <cell r="P2727" t="str">
            <v>PT. SATRIA WICAKSANA SEJATI</v>
          </cell>
          <cell r="Q2727" t="str">
            <v>PT. SATRIA WICAKSANA SEJATI</v>
          </cell>
          <cell r="R2727" t="str">
            <v>EMPTY BOTTLE AQUA 5 GALLON</v>
          </cell>
          <cell r="S2727" t="str">
            <v>8276895965</v>
          </cell>
        </row>
        <row r="2728">
          <cell r="L2728">
            <v>5042233505</v>
          </cell>
          <cell r="M2728" t="str">
            <v>74559</v>
          </cell>
          <cell r="N2728" t="str">
            <v>S21102903832</v>
          </cell>
          <cell r="O2728" t="str">
            <v>YPS/L9355UZ/WAKHID</v>
          </cell>
          <cell r="P2728" t="str">
            <v>PT. SATRIA WICAKSANA SEJATI</v>
          </cell>
          <cell r="Q2728" t="str">
            <v>PT. SATRIA WICAKSANA SEJATI</v>
          </cell>
          <cell r="R2728" t="str">
            <v>5 GALLON AQUA LOCAL</v>
          </cell>
          <cell r="S2728" t="str">
            <v>8276895965</v>
          </cell>
        </row>
        <row r="2729">
          <cell r="L2729">
            <v>5042243323</v>
          </cell>
          <cell r="M2729" t="str">
            <v>10169743</v>
          </cell>
          <cell r="N2729" t="str">
            <v>S21102903781/EL/3/01</v>
          </cell>
          <cell r="O2729" t="str">
            <v>YPS/L9425UZ/MASRIDI</v>
          </cell>
          <cell r="P2729" t="str">
            <v>PT. SATRIA WICAKSANA SEJATI</v>
          </cell>
          <cell r="Q2729" t="str">
            <v>PT. SATRIA WICAKSANA SEJATI</v>
          </cell>
          <cell r="R2729" t="str">
            <v>JUG RACK</v>
          </cell>
          <cell r="S2729" t="str">
            <v>8276895965</v>
          </cell>
        </row>
        <row r="2730">
          <cell r="L2730">
            <v>5042243323</v>
          </cell>
          <cell r="M2730" t="str">
            <v>10169933</v>
          </cell>
          <cell r="N2730" t="str">
            <v>S21102903781/EL/3/01</v>
          </cell>
          <cell r="O2730" t="str">
            <v>YPS/L9425UZ/MASRIDI</v>
          </cell>
          <cell r="P2730" t="str">
            <v>PT. SATRIA WICAKSANA SEJATI</v>
          </cell>
          <cell r="Q2730" t="str">
            <v>PT. SATRIA WICAKSANA SEJATI</v>
          </cell>
          <cell r="R2730" t="str">
            <v>EMPTY BOTTLE AQUA 5 GALLON</v>
          </cell>
          <cell r="S2730" t="str">
            <v>8276895965</v>
          </cell>
        </row>
        <row r="2731">
          <cell r="L2731">
            <v>5042243323</v>
          </cell>
          <cell r="M2731" t="str">
            <v>74559</v>
          </cell>
          <cell r="N2731" t="str">
            <v>S21102903781/EL/3/01</v>
          </cell>
          <cell r="O2731" t="str">
            <v>YPS/L9425UZ/MASRIDI</v>
          </cell>
          <cell r="P2731" t="str">
            <v>PT. SATRIA WICAKSANA SEJATI</v>
          </cell>
          <cell r="Q2731" t="str">
            <v>PT. SATRIA WICAKSANA SEJATI</v>
          </cell>
          <cell r="R2731" t="str">
            <v>5 GALLON AQUA LOCAL</v>
          </cell>
          <cell r="S2731" t="str">
            <v>8276895965</v>
          </cell>
        </row>
        <row r="2732">
          <cell r="L2732">
            <v>5042240029</v>
          </cell>
          <cell r="M2732" t="str">
            <v>10169743</v>
          </cell>
          <cell r="N2732" t="str">
            <v>S21102903778/AS/2/01</v>
          </cell>
          <cell r="O2732" t="str">
            <v>YPS/L9431UZ/NURHADI</v>
          </cell>
          <cell r="P2732" t="str">
            <v>PT. SATRIA WICAKSANA SEJATI</v>
          </cell>
          <cell r="Q2732" t="str">
            <v>PT. SATRIA WICAKSANA SEJATI</v>
          </cell>
          <cell r="R2732" t="str">
            <v>JUG RACK</v>
          </cell>
          <cell r="S2732" t="str">
            <v>8276895965</v>
          </cell>
        </row>
        <row r="2733">
          <cell r="L2733">
            <v>5042240029</v>
          </cell>
          <cell r="M2733" t="str">
            <v>10169933</v>
          </cell>
          <cell r="N2733" t="str">
            <v>S21102903778/AS/2/01</v>
          </cell>
          <cell r="O2733" t="str">
            <v>YPS/L9431UZ/NURHADI</v>
          </cell>
          <cell r="P2733" t="str">
            <v>PT. SATRIA WICAKSANA SEJATI</v>
          </cell>
          <cell r="Q2733" t="str">
            <v>PT. SATRIA WICAKSANA SEJATI</v>
          </cell>
          <cell r="R2733" t="str">
            <v>EMPTY BOTTLE AQUA 5 GALLON</v>
          </cell>
          <cell r="S2733" t="str">
            <v>8276895965</v>
          </cell>
        </row>
        <row r="2734">
          <cell r="L2734">
            <v>5042240029</v>
          </cell>
          <cell r="M2734" t="str">
            <v>74559</v>
          </cell>
          <cell r="N2734" t="str">
            <v>S21102903778/AS/2/01</v>
          </cell>
          <cell r="O2734" t="str">
            <v>YPS/L9431UZ/NURHADI</v>
          </cell>
          <cell r="P2734" t="str">
            <v>PT. SATRIA WICAKSANA SEJATI</v>
          </cell>
          <cell r="Q2734" t="str">
            <v>PT. SATRIA WICAKSANA SEJATI</v>
          </cell>
          <cell r="R2734" t="str">
            <v>5 GALLON AQUA LOCAL</v>
          </cell>
          <cell r="S2734" t="str">
            <v>8276895965</v>
          </cell>
        </row>
        <row r="2735">
          <cell r="L2735">
            <v>5042238585</v>
          </cell>
          <cell r="M2735" t="str">
            <v>10169743</v>
          </cell>
          <cell r="N2735" t="str">
            <v>S21102903782/EF/2/01</v>
          </cell>
          <cell r="O2735" t="str">
            <v>YPS/N8527UV/MUHAMAD</v>
          </cell>
          <cell r="P2735" t="str">
            <v>PT. SATRIA WICAKSANA SEJATI</v>
          </cell>
          <cell r="Q2735" t="str">
            <v>PT. SATRIA WICAKSANA SEJATI</v>
          </cell>
          <cell r="R2735" t="str">
            <v>JUG RACK</v>
          </cell>
          <cell r="S2735" t="str">
            <v>8276895965</v>
          </cell>
        </row>
        <row r="2736">
          <cell r="L2736">
            <v>5042238585</v>
          </cell>
          <cell r="M2736" t="str">
            <v>10169933</v>
          </cell>
          <cell r="N2736" t="str">
            <v>S21102903782/EF/2/01</v>
          </cell>
          <cell r="O2736" t="str">
            <v>YPS/N8527UV/MUHAMAD</v>
          </cell>
          <cell r="P2736" t="str">
            <v>PT. SATRIA WICAKSANA SEJATI</v>
          </cell>
          <cell r="Q2736" t="str">
            <v>PT. SATRIA WICAKSANA SEJATI</v>
          </cell>
          <cell r="R2736" t="str">
            <v>EMPTY BOTTLE AQUA 5 GALLON</v>
          </cell>
          <cell r="S2736" t="str">
            <v>8276895965</v>
          </cell>
        </row>
        <row r="2737">
          <cell r="L2737">
            <v>5042238585</v>
          </cell>
          <cell r="M2737" t="str">
            <v>74559</v>
          </cell>
          <cell r="N2737" t="str">
            <v>S21102903782/EF/2/01</v>
          </cell>
          <cell r="O2737" t="str">
            <v>YPS/N8527UV/MUHAMAD</v>
          </cell>
          <cell r="P2737" t="str">
            <v>PT. SATRIA WICAKSANA SEJATI</v>
          </cell>
          <cell r="Q2737" t="str">
            <v>PT. SATRIA WICAKSANA SEJATI</v>
          </cell>
          <cell r="R2737" t="str">
            <v>5 GALLON AQUA LOCAL</v>
          </cell>
          <cell r="S2737" t="str">
            <v>8276895965</v>
          </cell>
        </row>
        <row r="2738">
          <cell r="L2738">
            <v>5042242472</v>
          </cell>
          <cell r="M2738" t="str">
            <v>10169743</v>
          </cell>
          <cell r="N2738" t="str">
            <v>S21102903776/HD/3/01</v>
          </cell>
          <cell r="O2738" t="str">
            <v>YPS/N8864UW/TOSIM</v>
          </cell>
          <cell r="P2738" t="str">
            <v>PT. SATRIA WICAKSANA SEJATI</v>
          </cell>
          <cell r="Q2738" t="str">
            <v>PT. SATRIA WICAKSANA SEJATI</v>
          </cell>
          <cell r="R2738" t="str">
            <v>JUG RACK</v>
          </cell>
          <cell r="S2738" t="str">
            <v>8276895965</v>
          </cell>
        </row>
        <row r="2739">
          <cell r="L2739">
            <v>5042242472</v>
          </cell>
          <cell r="M2739" t="str">
            <v>10169933</v>
          </cell>
          <cell r="N2739" t="str">
            <v>S21102903776/HD/3/01</v>
          </cell>
          <cell r="O2739" t="str">
            <v>YPS/N8864UW/TOSIM</v>
          </cell>
          <cell r="P2739" t="str">
            <v>PT. SATRIA WICAKSANA SEJATI</v>
          </cell>
          <cell r="Q2739" t="str">
            <v>PT. SATRIA WICAKSANA SEJATI</v>
          </cell>
          <cell r="R2739" t="str">
            <v>EMPTY BOTTLE AQUA 5 GALLON</v>
          </cell>
          <cell r="S2739" t="str">
            <v>8276895965</v>
          </cell>
        </row>
        <row r="2740">
          <cell r="L2740">
            <v>5042242472</v>
          </cell>
          <cell r="M2740" t="str">
            <v>74559</v>
          </cell>
          <cell r="N2740" t="str">
            <v>S21102903776/HD/3/01</v>
          </cell>
          <cell r="O2740" t="str">
            <v>YPS/N8864UW/TOSIM</v>
          </cell>
          <cell r="P2740" t="str">
            <v>PT. SATRIA WICAKSANA SEJATI</v>
          </cell>
          <cell r="Q2740" t="str">
            <v>PT. SATRIA WICAKSANA SEJATI</v>
          </cell>
          <cell r="R2740" t="str">
            <v>5 GALLON AQUA LOCAL</v>
          </cell>
          <cell r="S2740" t="str">
            <v>8276895965</v>
          </cell>
        </row>
        <row r="2741">
          <cell r="L2741">
            <v>5042232189</v>
          </cell>
          <cell r="M2741" t="str">
            <v>10169933</v>
          </cell>
          <cell r="N2741" t="str">
            <v>S21102903786/ZK/1/01</v>
          </cell>
          <cell r="O2741" t="str">
            <v>YPS/N9879UR/JUPRI</v>
          </cell>
          <cell r="P2741" t="str">
            <v>PT. SATRIA WICAKSANA SEJATI</v>
          </cell>
          <cell r="Q2741" t="str">
            <v>PT. SATRIA WICAKSANA SEJATI</v>
          </cell>
          <cell r="R2741" t="str">
            <v>EMPTY BOTTLE AQUA 5 GALLON</v>
          </cell>
          <cell r="S2741" t="str">
            <v>8276895965</v>
          </cell>
        </row>
        <row r="2742">
          <cell r="L2742">
            <v>5042232189</v>
          </cell>
          <cell r="M2742" t="str">
            <v>74559</v>
          </cell>
          <cell r="N2742" t="str">
            <v>S21102903786/ZK/1/01</v>
          </cell>
          <cell r="O2742" t="str">
            <v>YPS/N9879UR/JUPRI</v>
          </cell>
          <cell r="P2742" t="str">
            <v>PT. SATRIA WICAKSANA SEJATI</v>
          </cell>
          <cell r="Q2742" t="str">
            <v>PT. SATRIA WICAKSANA SEJATI</v>
          </cell>
          <cell r="R2742" t="str">
            <v>5 GALLON AQUA LOCAL</v>
          </cell>
          <cell r="S2742" t="str">
            <v>8276895965</v>
          </cell>
        </row>
        <row r="2743">
          <cell r="L2743">
            <v>5042238601</v>
          </cell>
          <cell r="M2743" t="str">
            <v>10169743</v>
          </cell>
          <cell r="N2743" t="str">
            <v>S21102903830</v>
          </cell>
          <cell r="O2743" t="str">
            <v>YPS/N8573UW/FAUZAN</v>
          </cell>
          <cell r="P2743" t="str">
            <v>PT. SATRIA WICAKSANA SEJATI</v>
          </cell>
          <cell r="Q2743" t="str">
            <v>PT. SATRIA WICAKSANA SEJATI</v>
          </cell>
          <cell r="R2743" t="str">
            <v>JUG RACK</v>
          </cell>
          <cell r="S2743" t="str">
            <v>8276895965</v>
          </cell>
        </row>
        <row r="2744">
          <cell r="L2744">
            <v>5042238601</v>
          </cell>
          <cell r="M2744" t="str">
            <v>10169933</v>
          </cell>
          <cell r="N2744" t="str">
            <v>S21102903830</v>
          </cell>
          <cell r="O2744" t="str">
            <v>YPS/N8573UW/FAUZAN</v>
          </cell>
          <cell r="P2744" t="str">
            <v>PT. SATRIA WICAKSANA SEJATI</v>
          </cell>
          <cell r="Q2744" t="str">
            <v>PT. SATRIA WICAKSANA SEJATI</v>
          </cell>
          <cell r="R2744" t="str">
            <v>EMPTY BOTTLE AQUA 5 GALLON</v>
          </cell>
          <cell r="S2744" t="str">
            <v>8276895965</v>
          </cell>
        </row>
        <row r="2745">
          <cell r="L2745">
            <v>5042238601</v>
          </cell>
          <cell r="M2745" t="str">
            <v>74559</v>
          </cell>
          <cell r="N2745" t="str">
            <v>S21102903830</v>
          </cell>
          <cell r="O2745" t="str">
            <v>YPS/N8573UW/FAUZAN</v>
          </cell>
          <cell r="P2745" t="str">
            <v>PT. SATRIA WICAKSANA SEJATI</v>
          </cell>
          <cell r="Q2745" t="str">
            <v>PT. SATRIA WICAKSANA SEJATI</v>
          </cell>
          <cell r="R2745" t="str">
            <v>5 GALLON AQUA LOCAL</v>
          </cell>
          <cell r="S2745" t="str">
            <v>8276895965</v>
          </cell>
        </row>
        <row r="2746">
          <cell r="L2746">
            <v>5042222419</v>
          </cell>
          <cell r="M2746" t="str">
            <v>10169743</v>
          </cell>
          <cell r="N2746" t="str">
            <v>S21102903827</v>
          </cell>
          <cell r="O2746" t="str">
            <v>YPS/N8598UV/ARIF T</v>
          </cell>
          <cell r="P2746" t="str">
            <v>PT. SATRIA WICAKSANA SEJATI</v>
          </cell>
          <cell r="Q2746" t="str">
            <v>PT. SATRIA WICAKSANA SEJATI</v>
          </cell>
          <cell r="R2746" t="str">
            <v>JUG RACK</v>
          </cell>
          <cell r="S2746" t="str">
            <v>8276895965</v>
          </cell>
        </row>
        <row r="2747">
          <cell r="L2747">
            <v>5042222419</v>
          </cell>
          <cell r="M2747" t="str">
            <v>10169933</v>
          </cell>
          <cell r="N2747" t="str">
            <v>S21102903827</v>
          </cell>
          <cell r="O2747" t="str">
            <v>YPS/N8598UV/ARIF T</v>
          </cell>
          <cell r="P2747" t="str">
            <v>PT. SATRIA WICAKSANA SEJATI</v>
          </cell>
          <cell r="Q2747" t="str">
            <v>PT. SATRIA WICAKSANA SEJATI</v>
          </cell>
          <cell r="R2747" t="str">
            <v>EMPTY BOTTLE AQUA 5 GALLON</v>
          </cell>
          <cell r="S2747" t="str">
            <v>8276895965</v>
          </cell>
        </row>
        <row r="2748">
          <cell r="L2748">
            <v>5042222419</v>
          </cell>
          <cell r="M2748" t="str">
            <v>74559</v>
          </cell>
          <cell r="N2748" t="str">
            <v>S21102903827</v>
          </cell>
          <cell r="O2748" t="str">
            <v>YPS/N8598UV/ARIF T</v>
          </cell>
          <cell r="P2748" t="str">
            <v>PT. SATRIA WICAKSANA SEJATI</v>
          </cell>
          <cell r="Q2748" t="str">
            <v>PT. SATRIA WICAKSANA SEJATI</v>
          </cell>
          <cell r="R2748" t="str">
            <v>5 GALLON AQUA LOCAL</v>
          </cell>
          <cell r="S2748" t="str">
            <v>8276895965</v>
          </cell>
        </row>
        <row r="2749">
          <cell r="L2749">
            <v>5042240412</v>
          </cell>
          <cell r="M2749" t="str">
            <v>10169743</v>
          </cell>
          <cell r="N2749" t="str">
            <v>S21102903780/PY/3/01</v>
          </cell>
          <cell r="O2749" t="str">
            <v>YPS/N8582UV/HASAN</v>
          </cell>
          <cell r="P2749" t="str">
            <v>PT. SATRIA WICAKSANA SEJATI</v>
          </cell>
          <cell r="Q2749" t="str">
            <v>PT. SATRIA WICAKSANA SEJATI</v>
          </cell>
          <cell r="R2749" t="str">
            <v>JUG RACK</v>
          </cell>
          <cell r="S2749" t="str">
            <v>8276895965</v>
          </cell>
        </row>
        <row r="2750">
          <cell r="L2750">
            <v>5042240412</v>
          </cell>
          <cell r="M2750" t="str">
            <v>10169933</v>
          </cell>
          <cell r="N2750" t="str">
            <v>S21102903780/PY/3/01</v>
          </cell>
          <cell r="O2750" t="str">
            <v>YPS/N8582UV/HASAN</v>
          </cell>
          <cell r="P2750" t="str">
            <v>PT. SATRIA WICAKSANA SEJATI</v>
          </cell>
          <cell r="Q2750" t="str">
            <v>PT. SATRIA WICAKSANA SEJATI</v>
          </cell>
          <cell r="R2750" t="str">
            <v>EMPTY BOTTLE AQUA 5 GALLON</v>
          </cell>
          <cell r="S2750" t="str">
            <v>8276895965</v>
          </cell>
        </row>
        <row r="2751">
          <cell r="L2751">
            <v>5042240412</v>
          </cell>
          <cell r="M2751" t="str">
            <v>74559</v>
          </cell>
          <cell r="N2751" t="str">
            <v>S21102903780/PY/3/01</v>
          </cell>
          <cell r="O2751" t="str">
            <v>YPS/N8582UV/HASAN</v>
          </cell>
          <cell r="P2751" t="str">
            <v>PT. SATRIA WICAKSANA SEJATI</v>
          </cell>
          <cell r="Q2751" t="str">
            <v>PT. SATRIA WICAKSANA SEJATI</v>
          </cell>
          <cell r="R2751" t="str">
            <v>5 GALLON AQUA LOCAL</v>
          </cell>
          <cell r="S2751" t="str">
            <v>8276895965</v>
          </cell>
        </row>
        <row r="2752">
          <cell r="L2752">
            <v>5042241382</v>
          </cell>
          <cell r="M2752" t="str">
            <v>10169933</v>
          </cell>
          <cell r="N2752" t="str">
            <v>S21102903775/HD/3/01</v>
          </cell>
          <cell r="O2752" t="str">
            <v>YPS/L9167UG/YUSUF</v>
          </cell>
          <cell r="P2752" t="str">
            <v>PT. SATRIA WICAKSANA SEJATI</v>
          </cell>
          <cell r="Q2752" t="str">
            <v>PT. SATRIA WICAKSANA SEJATI</v>
          </cell>
          <cell r="R2752" t="str">
            <v>EMPTY BOTTLE AQUA 5 GALLON</v>
          </cell>
          <cell r="S2752" t="str">
            <v>8276895965</v>
          </cell>
        </row>
        <row r="2753">
          <cell r="L2753">
            <v>5042241382</v>
          </cell>
          <cell r="M2753" t="str">
            <v>74559</v>
          </cell>
          <cell r="N2753" t="str">
            <v>S21102903775/HD/3/01</v>
          </cell>
          <cell r="O2753" t="str">
            <v>YPS/L9167UG/YUSUF</v>
          </cell>
          <cell r="P2753" t="str">
            <v>PT. SATRIA WICAKSANA SEJATI</v>
          </cell>
          <cell r="Q2753" t="str">
            <v>PT. SATRIA WICAKSANA SEJATI</v>
          </cell>
          <cell r="R2753" t="str">
            <v>5 GALLON AQUA LOCAL</v>
          </cell>
          <cell r="S2753" t="str">
            <v>8276895965</v>
          </cell>
        </row>
        <row r="2754">
          <cell r="L2754">
            <v>5042234911</v>
          </cell>
          <cell r="M2754" t="str">
            <v>10169743</v>
          </cell>
          <cell r="N2754" t="str">
            <v>S21102903831</v>
          </cell>
          <cell r="O2754" t="str">
            <v>YPS/L9356UZ/AGUS</v>
          </cell>
          <cell r="P2754" t="str">
            <v>PT. SATRIA WICAKSANA SEJATI</v>
          </cell>
          <cell r="Q2754" t="str">
            <v>PT. SATRIA WICAKSANA SEJATI</v>
          </cell>
          <cell r="R2754" t="str">
            <v>JUG RACK</v>
          </cell>
          <cell r="S2754" t="str">
            <v>8276895965</v>
          </cell>
        </row>
        <row r="2755">
          <cell r="L2755">
            <v>5042234911</v>
          </cell>
          <cell r="M2755" t="str">
            <v>10169933</v>
          </cell>
          <cell r="N2755" t="str">
            <v>S21102903831</v>
          </cell>
          <cell r="O2755" t="str">
            <v>YPS/L9356UZ/AGUS</v>
          </cell>
          <cell r="P2755" t="str">
            <v>PT. SATRIA WICAKSANA SEJATI</v>
          </cell>
          <cell r="Q2755" t="str">
            <v>PT. SATRIA WICAKSANA SEJATI</v>
          </cell>
          <cell r="R2755" t="str">
            <v>EMPTY BOTTLE AQUA 5 GALLON</v>
          </cell>
          <cell r="S2755" t="str">
            <v>8276895965</v>
          </cell>
        </row>
        <row r="2756">
          <cell r="L2756">
            <v>5042234911</v>
          </cell>
          <cell r="M2756" t="str">
            <v>74559</v>
          </cell>
          <cell r="N2756" t="str">
            <v>S21102903831</v>
          </cell>
          <cell r="O2756" t="str">
            <v>YPS/L9356UZ/AGUS</v>
          </cell>
          <cell r="P2756" t="str">
            <v>PT. SATRIA WICAKSANA SEJATI</v>
          </cell>
          <cell r="Q2756" t="str">
            <v>PT. SATRIA WICAKSANA SEJATI</v>
          </cell>
          <cell r="R2756" t="str">
            <v>5 GALLON AQUA LOCAL</v>
          </cell>
          <cell r="S2756" t="str">
            <v>8276895965</v>
          </cell>
        </row>
        <row r="2757">
          <cell r="L2757">
            <v>5042221784</v>
          </cell>
          <cell r="M2757" t="str">
            <v>10169743</v>
          </cell>
          <cell r="N2757" t="str">
            <v>S21102903788/BK/1/01</v>
          </cell>
          <cell r="O2757" t="str">
            <v>YPS/L9357KUZ/AHMAD</v>
          </cell>
          <cell r="P2757" t="str">
            <v>PT. SATRIA WICAKSANA SEJATI</v>
          </cell>
          <cell r="Q2757" t="str">
            <v>PT. SATRIA WICAKSANA SEJATI</v>
          </cell>
          <cell r="R2757" t="str">
            <v>JUG RACK</v>
          </cell>
          <cell r="S2757" t="str">
            <v>8276895965</v>
          </cell>
        </row>
        <row r="2758">
          <cell r="L2758">
            <v>5042221784</v>
          </cell>
          <cell r="M2758" t="str">
            <v>10169933</v>
          </cell>
          <cell r="N2758" t="str">
            <v>S21102903788/BK/1/01</v>
          </cell>
          <cell r="O2758" t="str">
            <v>YPS/L9357KUZ/AHMAD</v>
          </cell>
          <cell r="P2758" t="str">
            <v>PT. SATRIA WICAKSANA SEJATI</v>
          </cell>
          <cell r="Q2758" t="str">
            <v>PT. SATRIA WICAKSANA SEJATI</v>
          </cell>
          <cell r="R2758" t="str">
            <v>EMPTY BOTTLE AQUA 5 GALLON</v>
          </cell>
          <cell r="S2758" t="str">
            <v>8276895965</v>
          </cell>
        </row>
        <row r="2759">
          <cell r="L2759">
            <v>5042221784</v>
          </cell>
          <cell r="M2759" t="str">
            <v>74559</v>
          </cell>
          <cell r="N2759" t="str">
            <v>S21102903788/BK/1/01</v>
          </cell>
          <cell r="O2759" t="str">
            <v>YPS/L9357KUZ/AHMAD</v>
          </cell>
          <cell r="P2759" t="str">
            <v>PT. SATRIA WICAKSANA SEJATI</v>
          </cell>
          <cell r="Q2759" t="str">
            <v>PT. SATRIA WICAKSANA SEJATI</v>
          </cell>
          <cell r="R2759" t="str">
            <v>5 GALLON AQUA LOCAL</v>
          </cell>
          <cell r="S2759" t="str">
            <v>8276895965</v>
          </cell>
        </row>
        <row r="2760">
          <cell r="L2760">
            <v>5042237958</v>
          </cell>
          <cell r="M2760" t="str">
            <v>10169933</v>
          </cell>
          <cell r="N2760" t="str">
            <v>S21102903779/PY/3/01</v>
          </cell>
          <cell r="O2760" t="str">
            <v>YPS/N9079UQ/AMIN</v>
          </cell>
          <cell r="P2760" t="str">
            <v>PT. SATRIA WICAKSANA SEJATI</v>
          </cell>
          <cell r="Q2760" t="str">
            <v>PT. SATRIA WICAKSANA SEJATI</v>
          </cell>
          <cell r="R2760" t="str">
            <v>EMPTY BOTTLE AQUA 5 GALLON</v>
          </cell>
          <cell r="S2760" t="str">
            <v>8276895965</v>
          </cell>
        </row>
        <row r="2761">
          <cell r="L2761">
            <v>5042237958</v>
          </cell>
          <cell r="M2761" t="str">
            <v>74559</v>
          </cell>
          <cell r="N2761" t="str">
            <v>S21102903779/PY/3/01</v>
          </cell>
          <cell r="O2761" t="str">
            <v>YPS/N9079UQ/AMIN</v>
          </cell>
          <cell r="P2761" t="str">
            <v>PT. SATRIA WICAKSANA SEJATI</v>
          </cell>
          <cell r="Q2761" t="str">
            <v>PT. SATRIA WICAKSANA SEJATI</v>
          </cell>
          <cell r="R2761" t="str">
            <v>5 GALLON AQUA LOCAL</v>
          </cell>
          <cell r="S2761" t="str">
            <v>8276895965</v>
          </cell>
        </row>
        <row r="2762">
          <cell r="L2762">
            <v>5042242639</v>
          </cell>
          <cell r="M2762" t="str">
            <v>10169933</v>
          </cell>
          <cell r="N2762" t="str">
            <v>S21102903777/HD/3/01</v>
          </cell>
          <cell r="O2762" t="str">
            <v>YPS/N8261UR/SOLIKHIN</v>
          </cell>
          <cell r="P2762" t="str">
            <v>PT. SATRIA WICAKSANA SEJATI</v>
          </cell>
          <cell r="Q2762" t="str">
            <v>PT. SATRIA WICAKSANA SEJATI</v>
          </cell>
          <cell r="R2762" t="str">
            <v>EMPTY BOTTLE AQUA 5 GALLON</v>
          </cell>
          <cell r="S2762" t="str">
            <v>8276895965</v>
          </cell>
        </row>
        <row r="2763">
          <cell r="L2763">
            <v>5042242639</v>
          </cell>
          <cell r="M2763" t="str">
            <v>74559</v>
          </cell>
          <cell r="N2763" t="str">
            <v>S21102903777/HD/3/01</v>
          </cell>
          <cell r="O2763" t="str">
            <v>YPS/N8261UR/SOLIKHIN</v>
          </cell>
          <cell r="P2763" t="str">
            <v>PT. SATRIA WICAKSANA SEJATI</v>
          </cell>
          <cell r="Q2763" t="str">
            <v>PT. SATRIA WICAKSANA SEJATI</v>
          </cell>
          <cell r="R2763" t="str">
            <v>5 GALLON AQUA LOCAL</v>
          </cell>
          <cell r="S2763" t="str">
            <v>8276895965</v>
          </cell>
        </row>
        <row r="2764">
          <cell r="L2764">
            <v>5042230661</v>
          </cell>
          <cell r="M2764" t="str">
            <v>10169933</v>
          </cell>
          <cell r="N2764" t="str">
            <v>S21102903789/ZK/1/01</v>
          </cell>
          <cell r="O2764" t="str">
            <v>YPS/L9062UH/IMRON</v>
          </cell>
          <cell r="P2764" t="str">
            <v>PT. SATRIA WICAKSANA SEJATI</v>
          </cell>
          <cell r="Q2764" t="str">
            <v>PT. SATRIA WICAKSANA SEJATI</v>
          </cell>
          <cell r="R2764" t="str">
            <v>EMPTY BOTTLE AQUA 5 GALLON</v>
          </cell>
          <cell r="S2764" t="str">
            <v>8276895965</v>
          </cell>
        </row>
        <row r="2765">
          <cell r="L2765">
            <v>5042230661</v>
          </cell>
          <cell r="M2765" t="str">
            <v>74559</v>
          </cell>
          <cell r="N2765" t="str">
            <v>S21102903789/ZK/1/01</v>
          </cell>
          <cell r="O2765" t="str">
            <v>YPS/L9062UH/IMRON</v>
          </cell>
          <cell r="P2765" t="str">
            <v>PT. SATRIA WICAKSANA SEJATI</v>
          </cell>
          <cell r="Q2765" t="str">
            <v>PT. SATRIA WICAKSANA SEJATI</v>
          </cell>
          <cell r="R2765" t="str">
            <v>5 GALLON AQUA LOCAL</v>
          </cell>
          <cell r="S2765" t="str">
            <v>8276895965</v>
          </cell>
        </row>
        <row r="2766">
          <cell r="L2766">
            <v>5042234824</v>
          </cell>
          <cell r="M2766" t="str">
            <v>10169933</v>
          </cell>
          <cell r="N2766" t="str">
            <v>S21102903785/IS/1/01</v>
          </cell>
          <cell r="O2766" t="str">
            <v>N8655UQ/MPT/SUGIONO</v>
          </cell>
          <cell r="P2766" t="str">
            <v>PT. SATRIA WICAKSANA SEJATI</v>
          </cell>
          <cell r="Q2766" t="str">
            <v>PT. SATRIA WICAKSANA SEJATI</v>
          </cell>
          <cell r="R2766" t="str">
            <v>EMPTY BOTTLE AQUA 5 GALLON</v>
          </cell>
          <cell r="S2766" t="str">
            <v>8276895965</v>
          </cell>
        </row>
        <row r="2767">
          <cell r="L2767">
            <v>5042234824</v>
          </cell>
          <cell r="M2767" t="str">
            <v>74559</v>
          </cell>
          <cell r="N2767" t="str">
            <v>S21102903785/IS/1/01</v>
          </cell>
          <cell r="O2767" t="str">
            <v>N8655UQ/MPT/SUGIONO</v>
          </cell>
          <cell r="P2767" t="str">
            <v>PT. SATRIA WICAKSANA SEJATI</v>
          </cell>
          <cell r="Q2767" t="str">
            <v>PT. SATRIA WICAKSANA SEJATI</v>
          </cell>
          <cell r="R2767" t="str">
            <v>5 GALLON AQUA LOCAL</v>
          </cell>
          <cell r="S2767" t="str">
            <v>8276895965</v>
          </cell>
        </row>
        <row r="2768">
          <cell r="L2768">
            <v>5042264116</v>
          </cell>
          <cell r="M2768" t="str">
            <v>10169933</v>
          </cell>
          <cell r="N2768" t="str">
            <v>S21102903748/IS/1/03</v>
          </cell>
          <cell r="O2768" t="str">
            <v>YPS/SS8186UT/DARSONO</v>
          </cell>
          <cell r="P2768" t="str">
            <v>PT. SATRIA WICAKSANA SEJATI</v>
          </cell>
          <cell r="Q2768" t="str">
            <v>PT. SATRIA WICAKSANA SEJATI</v>
          </cell>
          <cell r="R2768" t="str">
            <v>EMPTY BOTTLE AQUA 5 GALLON</v>
          </cell>
          <cell r="S2768" t="str">
            <v>8276895965</v>
          </cell>
        </row>
        <row r="2769">
          <cell r="L2769">
            <v>5042264116</v>
          </cell>
          <cell r="M2769" t="str">
            <v>74559</v>
          </cell>
          <cell r="N2769" t="str">
            <v>S21102903748/IS/1/03</v>
          </cell>
          <cell r="O2769" t="str">
            <v>YPS/SS8186UT/DARSONO</v>
          </cell>
          <cell r="P2769" t="str">
            <v>PT. SATRIA WICAKSANA SEJATI</v>
          </cell>
          <cell r="Q2769" t="str">
            <v>PT. SATRIA WICAKSANA SEJATI</v>
          </cell>
          <cell r="R2769" t="str">
            <v>5 GALLON AQUA LOCAL</v>
          </cell>
          <cell r="S2769" t="str">
            <v>8276895965</v>
          </cell>
        </row>
        <row r="2770">
          <cell r="L2770">
            <v>5042265055</v>
          </cell>
          <cell r="M2770" t="str">
            <v>10169743</v>
          </cell>
          <cell r="N2770" t="str">
            <v>S21102903747/ZK/1/03</v>
          </cell>
          <cell r="O2770" t="str">
            <v>YPS/L8177UT/AGUS</v>
          </cell>
          <cell r="P2770" t="str">
            <v>PT. SATRIA WICAKSANA SEJATI</v>
          </cell>
          <cell r="Q2770" t="str">
            <v>PT. SATRIA WICAKSANA SEJATI</v>
          </cell>
          <cell r="R2770" t="str">
            <v>JUG RACK</v>
          </cell>
          <cell r="S2770" t="str">
            <v>8276895965</v>
          </cell>
        </row>
        <row r="2771">
          <cell r="L2771">
            <v>5042265055</v>
          </cell>
          <cell r="M2771" t="str">
            <v>10169933</v>
          </cell>
          <cell r="N2771" t="str">
            <v>S21102903747/ZK/1/03</v>
          </cell>
          <cell r="O2771" t="str">
            <v>YPS/L8177UT/AGUS</v>
          </cell>
          <cell r="P2771" t="str">
            <v>PT. SATRIA WICAKSANA SEJATI</v>
          </cell>
          <cell r="Q2771" t="str">
            <v>PT. SATRIA WICAKSANA SEJATI</v>
          </cell>
          <cell r="R2771" t="str">
            <v>EMPTY BOTTLE AQUA 5 GALLON</v>
          </cell>
          <cell r="S2771" t="str">
            <v>8276895965</v>
          </cell>
        </row>
        <row r="2772">
          <cell r="L2772">
            <v>5042265055</v>
          </cell>
          <cell r="M2772" t="str">
            <v>74559</v>
          </cell>
          <cell r="N2772" t="str">
            <v>S21102903747/ZK/1/03</v>
          </cell>
          <cell r="O2772" t="str">
            <v>YPS/L8177UT/AGUS</v>
          </cell>
          <cell r="P2772" t="str">
            <v>PT. SATRIA WICAKSANA SEJATI</v>
          </cell>
          <cell r="Q2772" t="str">
            <v>PT. SATRIA WICAKSANA SEJATI</v>
          </cell>
          <cell r="R2772" t="str">
            <v>5 GALLON AQUA LOCAL</v>
          </cell>
          <cell r="S2772" t="str">
            <v>8276895965</v>
          </cell>
        </row>
        <row r="2773">
          <cell r="L2773">
            <v>5042271369</v>
          </cell>
          <cell r="M2773" t="str">
            <v>10169743</v>
          </cell>
          <cell r="N2773" t="str">
            <v>S21102903741/IS/1/03</v>
          </cell>
          <cell r="O2773" t="str">
            <v>YPS/N88N8864UW/TOSIM</v>
          </cell>
          <cell r="P2773" t="str">
            <v>PT. SATRIA WICAKSANA SEJATI</v>
          </cell>
          <cell r="Q2773" t="str">
            <v>PT. SATRIA WICAKSANA SEJATI</v>
          </cell>
          <cell r="R2773" t="str">
            <v>JUG RACK</v>
          </cell>
          <cell r="S2773" t="str">
            <v>8276895965</v>
          </cell>
        </row>
        <row r="2774">
          <cell r="L2774">
            <v>5042271369</v>
          </cell>
          <cell r="M2774" t="str">
            <v>10169933</v>
          </cell>
          <cell r="N2774" t="str">
            <v>S21102903741/IS/1/03</v>
          </cell>
          <cell r="O2774" t="str">
            <v>YPS/N88N8864UW/TOSIM</v>
          </cell>
          <cell r="P2774" t="str">
            <v>PT. SATRIA WICAKSANA SEJATI</v>
          </cell>
          <cell r="Q2774" t="str">
            <v>PT. SATRIA WICAKSANA SEJATI</v>
          </cell>
          <cell r="R2774" t="str">
            <v>EMPTY BOTTLE AQUA 5 GALLON</v>
          </cell>
          <cell r="S2774" t="str">
            <v>8276895965</v>
          </cell>
        </row>
        <row r="2775">
          <cell r="L2775">
            <v>5042271369</v>
          </cell>
          <cell r="M2775" t="str">
            <v>74559</v>
          </cell>
          <cell r="N2775" t="str">
            <v>S21102903741/IS/1/03</v>
          </cell>
          <cell r="O2775" t="str">
            <v>YPS/N88N8864UW/TOSIM</v>
          </cell>
          <cell r="P2775" t="str">
            <v>PT. SATRIA WICAKSANA SEJATI</v>
          </cell>
          <cell r="Q2775" t="str">
            <v>PT. SATRIA WICAKSANA SEJATI</v>
          </cell>
          <cell r="R2775" t="str">
            <v>5 GALLON AQUA LOCAL</v>
          </cell>
          <cell r="S2775" t="str">
            <v>8276895965</v>
          </cell>
        </row>
        <row r="2776">
          <cell r="L2776">
            <v>5042268788</v>
          </cell>
          <cell r="M2776" t="str">
            <v>10169933</v>
          </cell>
          <cell r="N2776" t="str">
            <v>S21102903752/NF/2/03</v>
          </cell>
          <cell r="O2776" t="str">
            <v>YPS/N8547UV/SOLIKHAN</v>
          </cell>
          <cell r="P2776" t="str">
            <v>PT. SATRIA WICAKSANA SEJATI</v>
          </cell>
          <cell r="Q2776" t="str">
            <v>PT. SATRIA WICAKSANA SEJATI</v>
          </cell>
          <cell r="R2776" t="str">
            <v>EMPTY BOTTLE AQUA 5 GALLON</v>
          </cell>
          <cell r="S2776" t="str">
            <v>8276895965</v>
          </cell>
        </row>
        <row r="2777">
          <cell r="L2777">
            <v>5042268788</v>
          </cell>
          <cell r="M2777" t="str">
            <v>74559</v>
          </cell>
          <cell r="N2777" t="str">
            <v>S21102903752/NF/2/03</v>
          </cell>
          <cell r="O2777" t="str">
            <v>YPS/N8547UV/SOLIKHAN</v>
          </cell>
          <cell r="P2777" t="str">
            <v>PT. SATRIA WICAKSANA SEJATI</v>
          </cell>
          <cell r="Q2777" t="str">
            <v>PT. SATRIA WICAKSANA SEJATI</v>
          </cell>
          <cell r="R2777" t="str">
            <v>5 GALLON AQUA LOCAL</v>
          </cell>
          <cell r="S2777" t="str">
            <v>8276895965</v>
          </cell>
        </row>
        <row r="2778">
          <cell r="L2778">
            <v>5042263919</v>
          </cell>
          <cell r="M2778" t="str">
            <v>10169933</v>
          </cell>
          <cell r="N2778" t="str">
            <v>S21102903751/IS/1/03</v>
          </cell>
          <cell r="O2778" t="str">
            <v>YPS/L9062UH/IMRON</v>
          </cell>
          <cell r="P2778" t="str">
            <v>PT. SATRIA WICAKSANA SEJATI</v>
          </cell>
          <cell r="Q2778" t="str">
            <v>PT. SATRIA WICAKSANA SEJATI</v>
          </cell>
          <cell r="R2778" t="str">
            <v>EMPTY BOTTLE AQUA 5 GALLON</v>
          </cell>
          <cell r="S2778" t="str">
            <v>8276895965</v>
          </cell>
        </row>
        <row r="2779">
          <cell r="L2779">
            <v>5042263919</v>
          </cell>
          <cell r="M2779" t="str">
            <v>74559</v>
          </cell>
          <cell r="N2779" t="str">
            <v>S21102903751/IS/1/03</v>
          </cell>
          <cell r="O2779" t="str">
            <v>YPS/L9062UH/IMRON</v>
          </cell>
          <cell r="P2779" t="str">
            <v>PT. SATRIA WICAKSANA SEJATI</v>
          </cell>
          <cell r="Q2779" t="str">
            <v>PT. SATRIA WICAKSANA SEJATI</v>
          </cell>
          <cell r="R2779" t="str">
            <v>5 GALLON AQUA LOCAL</v>
          </cell>
          <cell r="S2779" t="str">
            <v>8276895965</v>
          </cell>
        </row>
        <row r="2780">
          <cell r="L2780">
            <v>5042239138</v>
          </cell>
          <cell r="M2780" t="str">
            <v>10169743</v>
          </cell>
          <cell r="N2780" t="str">
            <v>S21102903739/EL/3/03</v>
          </cell>
          <cell r="O2780" t="str">
            <v>YPS/L8177UT/AGUS.S</v>
          </cell>
          <cell r="P2780" t="str">
            <v>PT. SATRIA WICAKSANA SEJATI</v>
          </cell>
          <cell r="Q2780" t="str">
            <v>PT. SATRIA WICAKSANA SEJATI</v>
          </cell>
          <cell r="R2780" t="str">
            <v>JUG RACK</v>
          </cell>
          <cell r="S2780" t="str">
            <v>8276895965</v>
          </cell>
        </row>
        <row r="2781">
          <cell r="L2781">
            <v>5042239138</v>
          </cell>
          <cell r="M2781" t="str">
            <v>10169933</v>
          </cell>
          <cell r="N2781" t="str">
            <v>S21102903739/EL/3/03</v>
          </cell>
          <cell r="O2781" t="str">
            <v>YPS/L8177UT/AGUS.S</v>
          </cell>
          <cell r="P2781" t="str">
            <v>PT. SATRIA WICAKSANA SEJATI</v>
          </cell>
          <cell r="Q2781" t="str">
            <v>PT. SATRIA WICAKSANA SEJATI</v>
          </cell>
          <cell r="R2781" t="str">
            <v>EMPTY BOTTLE AQUA 5 GALLON</v>
          </cell>
          <cell r="S2781" t="str">
            <v>8276895965</v>
          </cell>
        </row>
        <row r="2782">
          <cell r="L2782">
            <v>5042239138</v>
          </cell>
          <cell r="M2782" t="str">
            <v>74559</v>
          </cell>
          <cell r="N2782" t="str">
            <v>S21102903739/EL/3/03</v>
          </cell>
          <cell r="O2782" t="str">
            <v>YPS/L8177UT/AGUS.S</v>
          </cell>
          <cell r="P2782" t="str">
            <v>PT. SATRIA WICAKSANA SEJATI</v>
          </cell>
          <cell r="Q2782" t="str">
            <v>PT. SATRIA WICAKSANA SEJATI</v>
          </cell>
          <cell r="R2782" t="str">
            <v>5 GALLON AQUA LOCAL</v>
          </cell>
          <cell r="S2782" t="str">
            <v>8276895965</v>
          </cell>
        </row>
        <row r="2783">
          <cell r="L2783">
            <v>5042268789</v>
          </cell>
          <cell r="M2783" t="str">
            <v>10169933</v>
          </cell>
          <cell r="N2783" t="str">
            <v>S21102903749/NF/2/03</v>
          </cell>
          <cell r="O2783" t="str">
            <v>YPS/L9167UG/YUSUF</v>
          </cell>
          <cell r="P2783" t="str">
            <v>PT. SATRIA WICAKSANA SEJATI</v>
          </cell>
          <cell r="Q2783" t="str">
            <v>PT. SATRIA WICAKSANA SEJATI</v>
          </cell>
          <cell r="R2783" t="str">
            <v>EMPTY BOTTLE AQUA 5 GALLON</v>
          </cell>
          <cell r="S2783" t="str">
            <v>8276895965</v>
          </cell>
        </row>
        <row r="2784">
          <cell r="L2784">
            <v>5042268789</v>
          </cell>
          <cell r="M2784" t="str">
            <v>74559</v>
          </cell>
          <cell r="N2784" t="str">
            <v>S21102903749/NF/2/03</v>
          </cell>
          <cell r="O2784" t="str">
            <v>YPS/L9167UG/YUSUF</v>
          </cell>
          <cell r="P2784" t="str">
            <v>PT. SATRIA WICAKSANA SEJATI</v>
          </cell>
          <cell r="Q2784" t="str">
            <v>PT. SATRIA WICAKSANA SEJATI</v>
          </cell>
          <cell r="R2784" t="str">
            <v>5 GALLON AQUA LOCAL</v>
          </cell>
          <cell r="S2784" t="str">
            <v>8276895965</v>
          </cell>
        </row>
        <row r="2785">
          <cell r="L2785">
            <v>5042273287</v>
          </cell>
          <cell r="M2785" t="str">
            <v>10169743</v>
          </cell>
          <cell r="N2785" t="str">
            <v>S21102903745/AS/2/03</v>
          </cell>
          <cell r="O2785" t="str">
            <v>YPS/L8897UW/UMAR</v>
          </cell>
          <cell r="P2785" t="str">
            <v>PT. SATRIA WICAKSANA SEJATI</v>
          </cell>
          <cell r="Q2785" t="str">
            <v>PT. SATRIA WICAKSANA SEJATI</v>
          </cell>
          <cell r="R2785" t="str">
            <v>JUG RACK</v>
          </cell>
          <cell r="S2785" t="str">
            <v>8276895965</v>
          </cell>
        </row>
        <row r="2786">
          <cell r="L2786">
            <v>5042273287</v>
          </cell>
          <cell r="M2786" t="str">
            <v>10169933</v>
          </cell>
          <cell r="N2786" t="str">
            <v>S21102903745/AS/2/03</v>
          </cell>
          <cell r="O2786" t="str">
            <v>YPS/L8897UW/UMAR</v>
          </cell>
          <cell r="P2786" t="str">
            <v>PT. SATRIA WICAKSANA SEJATI</v>
          </cell>
          <cell r="Q2786" t="str">
            <v>PT. SATRIA WICAKSANA SEJATI</v>
          </cell>
          <cell r="R2786" t="str">
            <v>EMPTY BOTTLE AQUA 5 GALLON</v>
          </cell>
          <cell r="S2786" t="str">
            <v>8276895965</v>
          </cell>
        </row>
        <row r="2787">
          <cell r="L2787">
            <v>5042273287</v>
          </cell>
          <cell r="M2787" t="str">
            <v>74559</v>
          </cell>
          <cell r="N2787" t="str">
            <v>S21102903745/AS/2/03</v>
          </cell>
          <cell r="O2787" t="str">
            <v>YPS/L8897UW/UMAR</v>
          </cell>
          <cell r="P2787" t="str">
            <v>PT. SATRIA WICAKSANA SEJATI</v>
          </cell>
          <cell r="Q2787" t="str">
            <v>PT. SATRIA WICAKSANA SEJATI</v>
          </cell>
          <cell r="R2787" t="str">
            <v>5 GALLON AQUA LOCAL</v>
          </cell>
          <cell r="S2787" t="str">
            <v>8276895965</v>
          </cell>
        </row>
        <row r="2788">
          <cell r="L2788">
            <v>5042261753</v>
          </cell>
          <cell r="M2788" t="str">
            <v>10169743</v>
          </cell>
          <cell r="N2788" t="str">
            <v>S21102903750/ZK/1/03</v>
          </cell>
          <cell r="O2788" t="str">
            <v>YPS/N8878UW/SIARI</v>
          </cell>
          <cell r="P2788" t="str">
            <v>PT. SATRIA WICAKSANA SEJATI</v>
          </cell>
          <cell r="Q2788" t="str">
            <v>PT. SATRIA WICAKSANA SEJATI</v>
          </cell>
          <cell r="R2788" t="str">
            <v>JUG RACK</v>
          </cell>
          <cell r="S2788" t="str">
            <v>8276895965</v>
          </cell>
        </row>
        <row r="2789">
          <cell r="L2789">
            <v>5042261753</v>
          </cell>
          <cell r="M2789" t="str">
            <v>10169933</v>
          </cell>
          <cell r="N2789" t="str">
            <v>S21102903750/ZK/1/03</v>
          </cell>
          <cell r="O2789" t="str">
            <v>YPS/N8878UW/SIARI</v>
          </cell>
          <cell r="P2789" t="str">
            <v>PT. SATRIA WICAKSANA SEJATI</v>
          </cell>
          <cell r="Q2789" t="str">
            <v>PT. SATRIA WICAKSANA SEJATI</v>
          </cell>
          <cell r="R2789" t="str">
            <v>EMPTY BOTTLE AQUA 5 GALLON</v>
          </cell>
          <cell r="S2789" t="str">
            <v>8276895965</v>
          </cell>
        </row>
        <row r="2790">
          <cell r="L2790">
            <v>5042261753</v>
          </cell>
          <cell r="M2790" t="str">
            <v>74559</v>
          </cell>
          <cell r="N2790" t="str">
            <v>S21102903750/ZK/1/03</v>
          </cell>
          <cell r="O2790" t="str">
            <v>YPS/N8878UW/SIARI</v>
          </cell>
          <cell r="P2790" t="str">
            <v>PT. SATRIA WICAKSANA SEJATI</v>
          </cell>
          <cell r="Q2790" t="str">
            <v>PT. SATRIA WICAKSANA SEJATI</v>
          </cell>
          <cell r="R2790" t="str">
            <v>5 GALLON AQUA LOCAL</v>
          </cell>
          <cell r="S2790" t="str">
            <v>8276895965</v>
          </cell>
        </row>
        <row r="2791">
          <cell r="L2791">
            <v>5042277162</v>
          </cell>
          <cell r="M2791" t="str">
            <v>10169743</v>
          </cell>
          <cell r="N2791" t="str">
            <v>S21102903813</v>
          </cell>
          <cell r="O2791" t="str">
            <v>YPS/N8573UW/FAUZAN</v>
          </cell>
          <cell r="P2791" t="str">
            <v>PT. SATRIA WICAKSANA SEJATI</v>
          </cell>
          <cell r="Q2791" t="str">
            <v>PT. SATRIA WICAKSANA SEJATI</v>
          </cell>
          <cell r="R2791" t="str">
            <v>JUG RACK</v>
          </cell>
          <cell r="S2791" t="str">
            <v>8276895965</v>
          </cell>
        </row>
        <row r="2792">
          <cell r="L2792">
            <v>5042277162</v>
          </cell>
          <cell r="M2792" t="str">
            <v>10169933</v>
          </cell>
          <cell r="N2792" t="str">
            <v>S21102903813</v>
          </cell>
          <cell r="O2792" t="str">
            <v>YPS/N8573UW/FAUZAN</v>
          </cell>
          <cell r="P2792" t="str">
            <v>PT. SATRIA WICAKSANA SEJATI</v>
          </cell>
          <cell r="Q2792" t="str">
            <v>PT. SATRIA WICAKSANA SEJATI</v>
          </cell>
          <cell r="R2792" t="str">
            <v>EMPTY BOTTLE AQUA 5 GALLON</v>
          </cell>
          <cell r="S2792" t="str">
            <v>8276895965</v>
          </cell>
        </row>
        <row r="2793">
          <cell r="L2793">
            <v>5042277162</v>
          </cell>
          <cell r="M2793" t="str">
            <v>74559</v>
          </cell>
          <cell r="N2793" t="str">
            <v>S21102903813</v>
          </cell>
          <cell r="O2793" t="str">
            <v>YPS/N8573UW/FAUZAN</v>
          </cell>
          <cell r="P2793" t="str">
            <v>PT. SATRIA WICAKSANA SEJATI</v>
          </cell>
          <cell r="Q2793" t="str">
            <v>PT. SATRIA WICAKSANA SEJATI</v>
          </cell>
          <cell r="R2793" t="str">
            <v>5 GALLON AQUA LOCAL</v>
          </cell>
          <cell r="S2793" t="str">
            <v>8276895965</v>
          </cell>
        </row>
        <row r="2794">
          <cell r="L2794">
            <v>5042259270</v>
          </cell>
          <cell r="M2794" t="str">
            <v>10169743</v>
          </cell>
          <cell r="N2794" t="str">
            <v>S21102903753/PY/3/02</v>
          </cell>
          <cell r="O2794" t="str">
            <v>YPS/L9434UZ/ROZIQ</v>
          </cell>
          <cell r="P2794" t="str">
            <v>PT. SATRIA WICAKSANA SEJATI</v>
          </cell>
          <cell r="Q2794" t="str">
            <v>PT. SATRIA WICAKSANA SEJATI</v>
          </cell>
          <cell r="R2794" t="str">
            <v>JUG RACK</v>
          </cell>
          <cell r="S2794" t="str">
            <v>8276895965</v>
          </cell>
        </row>
        <row r="2795">
          <cell r="L2795">
            <v>5042259270</v>
          </cell>
          <cell r="M2795" t="str">
            <v>10169933</v>
          </cell>
          <cell r="N2795" t="str">
            <v>S21102903753/PY/3/02</v>
          </cell>
          <cell r="O2795" t="str">
            <v>YPS/L9434UZ/ROZIQ</v>
          </cell>
          <cell r="P2795" t="str">
            <v>PT. SATRIA WICAKSANA SEJATI</v>
          </cell>
          <cell r="Q2795" t="str">
            <v>PT. SATRIA WICAKSANA SEJATI</v>
          </cell>
          <cell r="R2795" t="str">
            <v>EMPTY BOTTLE AQUA 5 GALLON</v>
          </cell>
          <cell r="S2795" t="str">
            <v>8276895965</v>
          </cell>
        </row>
        <row r="2796">
          <cell r="L2796">
            <v>5042259270</v>
          </cell>
          <cell r="M2796" t="str">
            <v>74559</v>
          </cell>
          <cell r="N2796" t="str">
            <v>S21102903753/PY/3/02</v>
          </cell>
          <cell r="O2796" t="str">
            <v>YPS/L9434UZ/ROZIQ</v>
          </cell>
          <cell r="P2796" t="str">
            <v>PT. SATRIA WICAKSANA SEJATI</v>
          </cell>
          <cell r="Q2796" t="str">
            <v>PT. SATRIA WICAKSANA SEJATI</v>
          </cell>
          <cell r="R2796" t="str">
            <v>5 GALLON AQUA LOCAL</v>
          </cell>
          <cell r="S2796" t="str">
            <v>8276895965</v>
          </cell>
        </row>
        <row r="2797">
          <cell r="L2797">
            <v>5042265440</v>
          </cell>
          <cell r="M2797" t="str">
            <v>10169743</v>
          </cell>
          <cell r="N2797" t="str">
            <v>S21102903824</v>
          </cell>
          <cell r="O2797" t="str">
            <v>YPS/N8579UR/WIYANTO</v>
          </cell>
          <cell r="P2797" t="str">
            <v>PT. SATRIA WICAKSANA SEJATI</v>
          </cell>
          <cell r="Q2797" t="str">
            <v>PT. SATRIA WICAKSANA SEJATI</v>
          </cell>
          <cell r="R2797" t="str">
            <v>JUG RACK</v>
          </cell>
          <cell r="S2797" t="str">
            <v>8276895965</v>
          </cell>
        </row>
        <row r="2798">
          <cell r="L2798">
            <v>5042265440</v>
          </cell>
          <cell r="M2798" t="str">
            <v>10169933</v>
          </cell>
          <cell r="N2798" t="str">
            <v>S21102903824</v>
          </cell>
          <cell r="O2798" t="str">
            <v>YPS/N8579UR/WIYANTO</v>
          </cell>
          <cell r="P2798" t="str">
            <v>PT. SATRIA WICAKSANA SEJATI</v>
          </cell>
          <cell r="Q2798" t="str">
            <v>PT. SATRIA WICAKSANA SEJATI</v>
          </cell>
          <cell r="R2798" t="str">
            <v>EMPTY BOTTLE AQUA 5 GALLON</v>
          </cell>
          <cell r="S2798" t="str">
            <v>8276895965</v>
          </cell>
        </row>
        <row r="2799">
          <cell r="L2799">
            <v>5042265440</v>
          </cell>
          <cell r="M2799" t="str">
            <v>74559</v>
          </cell>
          <cell r="N2799" t="str">
            <v>S21102903824</v>
          </cell>
          <cell r="O2799" t="str">
            <v>YPS/N8579UR/WIYANTO</v>
          </cell>
          <cell r="P2799" t="str">
            <v>PT. SATRIA WICAKSANA SEJATI</v>
          </cell>
          <cell r="Q2799" t="str">
            <v>PT. SATRIA WICAKSANA SEJATI</v>
          </cell>
          <cell r="R2799" t="str">
            <v>5 GALLON AQUA LOCAL</v>
          </cell>
          <cell r="S2799" t="str">
            <v>8276895965</v>
          </cell>
        </row>
        <row r="2800">
          <cell r="L2800">
            <v>5042262332</v>
          </cell>
          <cell r="M2800" t="str">
            <v>10169933</v>
          </cell>
          <cell r="N2800" t="str">
            <v>S21102903754/ZK/1/03</v>
          </cell>
          <cell r="O2800" t="str">
            <v>YPS/N9902UR/BUDI</v>
          </cell>
          <cell r="P2800" t="str">
            <v>PT. SATRIA WICAKSANA SEJATI</v>
          </cell>
          <cell r="Q2800" t="str">
            <v>PT. SATRIA WICAKSANA SEJATI</v>
          </cell>
          <cell r="R2800" t="str">
            <v>EMPTY BOTTLE AQUA 5 GALLON</v>
          </cell>
          <cell r="S2800" t="str">
            <v>8276895965</v>
          </cell>
        </row>
        <row r="2801">
          <cell r="L2801">
            <v>5042262332</v>
          </cell>
          <cell r="M2801" t="str">
            <v>74559</v>
          </cell>
          <cell r="N2801" t="str">
            <v>S21102903754/ZK/1/03</v>
          </cell>
          <cell r="O2801" t="str">
            <v>YPS/N9902UR/BUDI</v>
          </cell>
          <cell r="P2801" t="str">
            <v>PT. SATRIA WICAKSANA SEJATI</v>
          </cell>
          <cell r="Q2801" t="str">
            <v>PT. SATRIA WICAKSANA SEJATI</v>
          </cell>
          <cell r="R2801" t="str">
            <v>5 GALLON AQUA LOCAL</v>
          </cell>
          <cell r="S2801" t="str">
            <v>8276895965</v>
          </cell>
        </row>
        <row r="2802">
          <cell r="L2802">
            <v>5042271657</v>
          </cell>
          <cell r="M2802" t="str">
            <v>10169743</v>
          </cell>
          <cell r="N2802" t="str">
            <v>S21102903819</v>
          </cell>
          <cell r="O2802" t="str">
            <v>YPS/L9356UZ/AGUS S</v>
          </cell>
          <cell r="P2802" t="str">
            <v>PT. SATRIA WICAKSANA SEJATI</v>
          </cell>
          <cell r="Q2802" t="str">
            <v>PT. SATRIA WICAKSANA SEJATI</v>
          </cell>
          <cell r="R2802" t="str">
            <v>JUG RACK</v>
          </cell>
          <cell r="S2802" t="str">
            <v>8276895965</v>
          </cell>
        </row>
        <row r="2803">
          <cell r="L2803">
            <v>5042271657</v>
          </cell>
          <cell r="M2803" t="str">
            <v>10169933</v>
          </cell>
          <cell r="N2803" t="str">
            <v>S21102903819</v>
          </cell>
          <cell r="O2803" t="str">
            <v>YPS/L9356UZ/AGUS S</v>
          </cell>
          <cell r="P2803" t="str">
            <v>PT. SATRIA WICAKSANA SEJATI</v>
          </cell>
          <cell r="Q2803" t="str">
            <v>PT. SATRIA WICAKSANA SEJATI</v>
          </cell>
          <cell r="R2803" t="str">
            <v>EMPTY BOTTLE AQUA 5 GALLON</v>
          </cell>
          <cell r="S2803" t="str">
            <v>8276895965</v>
          </cell>
        </row>
        <row r="2804">
          <cell r="L2804">
            <v>5042271657</v>
          </cell>
          <cell r="M2804" t="str">
            <v>74559</v>
          </cell>
          <cell r="N2804" t="str">
            <v>S21102903819</v>
          </cell>
          <cell r="O2804" t="str">
            <v>YPS/L9356UZ/AGUS S</v>
          </cell>
          <cell r="P2804" t="str">
            <v>PT. SATRIA WICAKSANA SEJATI</v>
          </cell>
          <cell r="Q2804" t="str">
            <v>PT. SATRIA WICAKSANA SEJATI</v>
          </cell>
          <cell r="R2804" t="str">
            <v>5 GALLON AQUA LOCAL</v>
          </cell>
          <cell r="S2804" t="str">
            <v>8276895965</v>
          </cell>
        </row>
        <row r="2805">
          <cell r="L2805">
            <v>5042260755</v>
          </cell>
          <cell r="M2805" t="str">
            <v>10169743</v>
          </cell>
          <cell r="N2805" t="str">
            <v>S21102903821</v>
          </cell>
          <cell r="O2805" t="str">
            <v>YPS/N8732UW/SYAIFUL</v>
          </cell>
          <cell r="P2805" t="str">
            <v>PT. SATRIA WICAKSANA SEJATI</v>
          </cell>
          <cell r="Q2805" t="str">
            <v>PT. SATRIA WICAKSANA SEJATI</v>
          </cell>
          <cell r="R2805" t="str">
            <v>JUG RACK</v>
          </cell>
          <cell r="S2805" t="str">
            <v>8276895965</v>
          </cell>
        </row>
        <row r="2806">
          <cell r="L2806">
            <v>5042260755</v>
          </cell>
          <cell r="M2806" t="str">
            <v>10169933</v>
          </cell>
          <cell r="N2806" t="str">
            <v>S21102903821</v>
          </cell>
          <cell r="O2806" t="str">
            <v>YPS/N8732UW/SYAIFUL</v>
          </cell>
          <cell r="P2806" t="str">
            <v>PT. SATRIA WICAKSANA SEJATI</v>
          </cell>
          <cell r="Q2806" t="str">
            <v>PT. SATRIA WICAKSANA SEJATI</v>
          </cell>
          <cell r="R2806" t="str">
            <v>EMPTY BOTTLE AQUA 5 GALLON</v>
          </cell>
          <cell r="S2806" t="str">
            <v>8276895965</v>
          </cell>
        </row>
        <row r="2807">
          <cell r="L2807">
            <v>5042260755</v>
          </cell>
          <cell r="M2807" t="str">
            <v>74559</v>
          </cell>
          <cell r="N2807" t="str">
            <v>S21102903821</v>
          </cell>
          <cell r="O2807" t="str">
            <v>YPS/N8732UW/SYAIFUL</v>
          </cell>
          <cell r="P2807" t="str">
            <v>PT. SATRIA WICAKSANA SEJATI</v>
          </cell>
          <cell r="Q2807" t="str">
            <v>PT. SATRIA WICAKSANA SEJATI</v>
          </cell>
          <cell r="R2807" t="str">
            <v>5 GALLON AQUA LOCAL</v>
          </cell>
          <cell r="S2807" t="str">
            <v>8276895965</v>
          </cell>
        </row>
        <row r="2808">
          <cell r="L2808">
            <v>5042273621</v>
          </cell>
          <cell r="M2808" t="str">
            <v>74553</v>
          </cell>
          <cell r="N2808" t="str">
            <v>S21102903667</v>
          </cell>
          <cell r="O2808" t="str">
            <v>YPS/N9935UW/SUDARSON</v>
          </cell>
          <cell r="P2808" t="str">
            <v>PT. SATRIA WICAKSANA SEJATI</v>
          </cell>
          <cell r="Q2808" t="str">
            <v>PT. SATRIA WICAKSANA SEJATI</v>
          </cell>
          <cell r="R2808" t="str">
            <v>1500ML AQUA LOCAL 1X12</v>
          </cell>
          <cell r="S2808" t="str">
            <v>8276895966</v>
          </cell>
        </row>
        <row r="2809">
          <cell r="L2809">
            <v>5042273621</v>
          </cell>
          <cell r="M2809" t="str">
            <v>10169749</v>
          </cell>
          <cell r="N2809" t="str">
            <v>S21102903667</v>
          </cell>
          <cell r="O2809" t="str">
            <v>YPS/N9935UW/SUDARSON</v>
          </cell>
          <cell r="P2809" t="str">
            <v>PT. SATRIA WICAKSANA SEJATI</v>
          </cell>
          <cell r="Q2809" t="str">
            <v>PT. SATRIA WICAKSANA SEJATI</v>
          </cell>
          <cell r="R2809" t="str">
            <v>PALLET RENT DOUBLE FACE</v>
          </cell>
          <cell r="S2809" t="str">
            <v>8276895966</v>
          </cell>
        </row>
        <row r="2810">
          <cell r="L2810">
            <v>5042269383</v>
          </cell>
          <cell r="M2810" t="str">
            <v>74553</v>
          </cell>
          <cell r="N2810">
            <v>0</v>
          </cell>
          <cell r="O2810" t="str">
            <v>YPS/L9361UZ/YOYOK</v>
          </cell>
          <cell r="P2810" t="str">
            <v>PT. SATRIA WICAKSANA SEJATI</v>
          </cell>
          <cell r="Q2810" t="str">
            <v>PT. SATRIA WICAKSANA SEJATI</v>
          </cell>
          <cell r="R2810" t="str">
            <v>1500ML AQUA LOCAL 1X12</v>
          </cell>
          <cell r="S2810" t="str">
            <v>8276895966</v>
          </cell>
        </row>
        <row r="2811">
          <cell r="L2811">
            <v>5042269383</v>
          </cell>
          <cell r="M2811" t="str">
            <v>10169749</v>
          </cell>
          <cell r="N2811">
            <v>0</v>
          </cell>
          <cell r="O2811" t="str">
            <v>YPS/L9361UZ/YOYOK</v>
          </cell>
          <cell r="P2811" t="str">
            <v>PT. SATRIA WICAKSANA SEJATI</v>
          </cell>
          <cell r="Q2811" t="str">
            <v>PT. SATRIA WICAKSANA SEJATI</v>
          </cell>
          <cell r="R2811" t="str">
            <v>PALLET RENT DOUBLE FACE</v>
          </cell>
          <cell r="S2811" t="str">
            <v>8276895966</v>
          </cell>
        </row>
        <row r="2812">
          <cell r="L2812">
            <v>5042272655</v>
          </cell>
          <cell r="M2812" t="str">
            <v>10169743</v>
          </cell>
          <cell r="N2812" t="str">
            <v>S21102903734/NF/2/03</v>
          </cell>
          <cell r="O2812" t="str">
            <v>YPS/L9357UZ/ACHMAD</v>
          </cell>
          <cell r="P2812" t="str">
            <v>PT. SATRIA WICAKSANA SEJATI</v>
          </cell>
          <cell r="Q2812" t="str">
            <v>PT. SATRIA WICAKSANA SEJATI</v>
          </cell>
          <cell r="R2812" t="str">
            <v>JUG RACK</v>
          </cell>
          <cell r="S2812" t="str">
            <v>8276895965</v>
          </cell>
        </row>
        <row r="2813">
          <cell r="L2813">
            <v>5042272655</v>
          </cell>
          <cell r="M2813" t="str">
            <v>10169933</v>
          </cell>
          <cell r="N2813" t="str">
            <v>S21102903734/NF/2/03</v>
          </cell>
          <cell r="O2813" t="str">
            <v>YPS/L9357UZ/ACHMAD</v>
          </cell>
          <cell r="P2813" t="str">
            <v>PT. SATRIA WICAKSANA SEJATI</v>
          </cell>
          <cell r="Q2813" t="str">
            <v>PT. SATRIA WICAKSANA SEJATI</v>
          </cell>
          <cell r="R2813" t="str">
            <v>EMPTY BOTTLE AQUA 5 GALLON</v>
          </cell>
          <cell r="S2813" t="str">
            <v>8276895965</v>
          </cell>
        </row>
        <row r="2814">
          <cell r="L2814">
            <v>5042272655</v>
          </cell>
          <cell r="M2814" t="str">
            <v>74559</v>
          </cell>
          <cell r="N2814" t="str">
            <v>S21102903734/NF/2/03</v>
          </cell>
          <cell r="O2814" t="str">
            <v>YPS/L9357UZ/ACHMAD</v>
          </cell>
          <cell r="P2814" t="str">
            <v>PT. SATRIA WICAKSANA SEJATI</v>
          </cell>
          <cell r="Q2814" t="str">
            <v>PT. SATRIA WICAKSANA SEJATI</v>
          </cell>
          <cell r="R2814" t="str">
            <v>5 GALLON AQUA LOCAL</v>
          </cell>
          <cell r="S2814" t="str">
            <v>8276895965</v>
          </cell>
        </row>
        <row r="2815">
          <cell r="L2815">
            <v>5042263920</v>
          </cell>
          <cell r="M2815" t="str">
            <v>74553</v>
          </cell>
          <cell r="N2815" t="str">
            <v>S21102903665</v>
          </cell>
          <cell r="O2815" t="str">
            <v>YPS/N8088UV/SOLIKIN</v>
          </cell>
          <cell r="P2815" t="str">
            <v>PT. SATRIA WICAKSANA SEJATI</v>
          </cell>
          <cell r="Q2815" t="str">
            <v>PT. SATRIA WICAKSANA SEJATI</v>
          </cell>
          <cell r="R2815" t="str">
            <v>1500ML AQUA LOCAL 1X12</v>
          </cell>
          <cell r="S2815" t="str">
            <v>8276895966</v>
          </cell>
        </row>
        <row r="2816">
          <cell r="L2816">
            <v>5042263920</v>
          </cell>
          <cell r="M2816" t="str">
            <v>10169749</v>
          </cell>
          <cell r="N2816" t="str">
            <v>S21102903665</v>
          </cell>
          <cell r="O2816" t="str">
            <v>YPS/N8088UV/SOLIKIN</v>
          </cell>
          <cell r="P2816" t="str">
            <v>PT. SATRIA WICAKSANA SEJATI</v>
          </cell>
          <cell r="Q2816" t="str">
            <v>PT. SATRIA WICAKSANA SEJATI</v>
          </cell>
          <cell r="R2816" t="str">
            <v>PALLET RENT DOUBLE FACE</v>
          </cell>
          <cell r="S2816" t="str">
            <v>8276895966</v>
          </cell>
        </row>
        <row r="2817">
          <cell r="L2817">
            <v>5042241086</v>
          </cell>
          <cell r="M2817" t="str">
            <v>74561</v>
          </cell>
          <cell r="N2817" t="str">
            <v>S21102903674</v>
          </cell>
          <cell r="O2817" t="str">
            <v>YPS/L9346UZ/ZAINUL</v>
          </cell>
          <cell r="P2817" t="str">
            <v>PT. SATRIA WICAKSANA SEJATI</v>
          </cell>
          <cell r="Q2817" t="str">
            <v>PT. SATRIA WICAKSANA SEJATI</v>
          </cell>
          <cell r="R2817" t="str">
            <v>600ML AQUA LOCAL 1X24</v>
          </cell>
          <cell r="S2817" t="str">
            <v>8276895966</v>
          </cell>
        </row>
        <row r="2818">
          <cell r="L2818">
            <v>5042241086</v>
          </cell>
          <cell r="M2818" t="str">
            <v>10169749</v>
          </cell>
          <cell r="N2818" t="str">
            <v>S21102903674</v>
          </cell>
          <cell r="O2818" t="str">
            <v>YPS/L9346UZ/ZAINUL</v>
          </cell>
          <cell r="P2818" t="str">
            <v>PT. SATRIA WICAKSANA SEJATI</v>
          </cell>
          <cell r="Q2818" t="str">
            <v>PT. SATRIA WICAKSANA SEJATI</v>
          </cell>
          <cell r="R2818" t="str">
            <v>PALLET RENT DOUBLE FACE</v>
          </cell>
          <cell r="S2818" t="str">
            <v>8276895966</v>
          </cell>
        </row>
        <row r="2819">
          <cell r="L2819">
            <v>5042266869</v>
          </cell>
          <cell r="M2819" t="str">
            <v>74553</v>
          </cell>
          <cell r="N2819" t="str">
            <v>S21102903663</v>
          </cell>
          <cell r="O2819" t="str">
            <v>YPS/L9462UM/SATIMAN</v>
          </cell>
          <cell r="P2819" t="str">
            <v>PT. SATRIA WICAKSANA SEJATI</v>
          </cell>
          <cell r="Q2819" t="str">
            <v>PT. SATRIA WICAKSANA SEJATI</v>
          </cell>
          <cell r="R2819" t="str">
            <v>1500ML AQUA LOCAL 1X12</v>
          </cell>
          <cell r="S2819" t="str">
            <v>8276895966</v>
          </cell>
        </row>
        <row r="2820">
          <cell r="L2820">
            <v>5042266869</v>
          </cell>
          <cell r="M2820" t="str">
            <v>10169749</v>
          </cell>
          <cell r="N2820" t="str">
            <v>S21102903663</v>
          </cell>
          <cell r="O2820" t="str">
            <v>YPS/L9462UM/SATIMAN</v>
          </cell>
          <cell r="P2820" t="str">
            <v>PT. SATRIA WICAKSANA SEJATI</v>
          </cell>
          <cell r="Q2820" t="str">
            <v>PT. SATRIA WICAKSANA SEJATI</v>
          </cell>
          <cell r="R2820" t="str">
            <v>PALLET RENT DOUBLE FACE</v>
          </cell>
          <cell r="S2820" t="str">
            <v>8276895966</v>
          </cell>
        </row>
        <row r="2821">
          <cell r="L2821">
            <v>5042278450</v>
          </cell>
          <cell r="M2821" t="str">
            <v>10169933</v>
          </cell>
          <cell r="N2821" t="str">
            <v>S21102903737/HD/3/03</v>
          </cell>
          <cell r="O2821" t="str">
            <v>YPS/N7906UQ/MASKUR</v>
          </cell>
          <cell r="P2821" t="str">
            <v>PT. SATRIA WICAKSANA SEJATI</v>
          </cell>
          <cell r="Q2821" t="str">
            <v>PT. SATRIA WICAKSANA SEJATI</v>
          </cell>
          <cell r="R2821" t="str">
            <v>EMPTY BOTTLE AQUA 5 GALLON</v>
          </cell>
          <cell r="S2821" t="str">
            <v>8276895965</v>
          </cell>
        </row>
        <row r="2822">
          <cell r="L2822">
            <v>5042278450</v>
          </cell>
          <cell r="M2822" t="str">
            <v>74559</v>
          </cell>
          <cell r="N2822" t="str">
            <v>S21102903737/HD/3/03</v>
          </cell>
          <cell r="O2822" t="str">
            <v>YPS/N7906UQ/MASKUR</v>
          </cell>
          <cell r="P2822" t="str">
            <v>PT. SATRIA WICAKSANA SEJATI</v>
          </cell>
          <cell r="Q2822" t="str">
            <v>PT. SATRIA WICAKSANA SEJATI</v>
          </cell>
          <cell r="R2822" t="str">
            <v>5 GALLON AQUA LOCAL</v>
          </cell>
          <cell r="S2822" t="str">
            <v>8276895965</v>
          </cell>
        </row>
        <row r="2823">
          <cell r="L2823">
            <v>5042276719</v>
          </cell>
          <cell r="M2823" t="str">
            <v>10169933</v>
          </cell>
          <cell r="N2823" t="str">
            <v>S21102903738/HD/3/03</v>
          </cell>
          <cell r="O2823" t="str">
            <v>YPS/N8491UW/WIN</v>
          </cell>
          <cell r="P2823" t="str">
            <v>PT. SATRIA WICAKSANA SEJATI</v>
          </cell>
          <cell r="Q2823" t="str">
            <v>PT. SATRIA WICAKSANA SEJATI</v>
          </cell>
          <cell r="R2823" t="str">
            <v>EMPTY BOTTLE AQUA 5 GALLON</v>
          </cell>
          <cell r="S2823" t="str">
            <v>8276895965</v>
          </cell>
        </row>
        <row r="2824">
          <cell r="L2824">
            <v>5042276719</v>
          </cell>
          <cell r="M2824" t="str">
            <v>74559</v>
          </cell>
          <cell r="N2824" t="str">
            <v>S21102903738/HD/3/03</v>
          </cell>
          <cell r="O2824" t="str">
            <v>YPS/N8491UW/WIN</v>
          </cell>
          <cell r="P2824" t="str">
            <v>PT. SATRIA WICAKSANA SEJATI</v>
          </cell>
          <cell r="Q2824" t="str">
            <v>PT. SATRIA WICAKSANA SEJATI</v>
          </cell>
          <cell r="R2824" t="str">
            <v>5 GALLON AQUA LOCAL</v>
          </cell>
          <cell r="S2824" t="str">
            <v>8276895965</v>
          </cell>
        </row>
        <row r="2825">
          <cell r="L2825">
            <v>5042274330</v>
          </cell>
          <cell r="M2825" t="str">
            <v>10169933</v>
          </cell>
          <cell r="N2825" t="str">
            <v>S21102903744/EF/2/03</v>
          </cell>
          <cell r="O2825" t="str">
            <v>YPS/L9610UX/MAHFUD</v>
          </cell>
          <cell r="P2825" t="str">
            <v>PT. SATRIA WICAKSANA SEJATI</v>
          </cell>
          <cell r="Q2825" t="str">
            <v>PT. SATRIA WICAKSANA SEJATI</v>
          </cell>
          <cell r="R2825" t="str">
            <v>EMPTY BOTTLE AQUA 5 GALLON</v>
          </cell>
          <cell r="S2825" t="str">
            <v>8276895965</v>
          </cell>
        </row>
        <row r="2826">
          <cell r="L2826">
            <v>5042274330</v>
          </cell>
          <cell r="M2826" t="str">
            <v>74559</v>
          </cell>
          <cell r="N2826" t="str">
            <v>S21102903744/EF/2/03</v>
          </cell>
          <cell r="O2826" t="str">
            <v>YPS/L9610UX/MAHFUD</v>
          </cell>
          <cell r="P2826" t="str">
            <v>PT. SATRIA WICAKSANA SEJATI</v>
          </cell>
          <cell r="Q2826" t="str">
            <v>PT. SATRIA WICAKSANA SEJATI</v>
          </cell>
          <cell r="R2826" t="str">
            <v>5 GALLON AQUA LOCAL</v>
          </cell>
          <cell r="S2826" t="str">
            <v>8276895965</v>
          </cell>
        </row>
        <row r="2827">
          <cell r="L2827">
            <v>5042267991</v>
          </cell>
          <cell r="M2827" t="str">
            <v>10169743</v>
          </cell>
          <cell r="N2827" t="str">
            <v>S21102903743/IS/1/03</v>
          </cell>
          <cell r="O2827" t="str">
            <v>YPS/L9431UZ/NUR HADI</v>
          </cell>
          <cell r="P2827" t="str">
            <v>PT. SATRIA WICAKSANA SEJATI</v>
          </cell>
          <cell r="Q2827" t="str">
            <v>PT. SATRIA WICAKSANA SEJATI</v>
          </cell>
          <cell r="R2827" t="str">
            <v>JUG RACK</v>
          </cell>
          <cell r="S2827" t="str">
            <v>8276895965</v>
          </cell>
        </row>
        <row r="2828">
          <cell r="L2828">
            <v>5042267991</v>
          </cell>
          <cell r="M2828" t="str">
            <v>10169933</v>
          </cell>
          <cell r="N2828" t="str">
            <v>S21102903743/IS/1/03</v>
          </cell>
          <cell r="O2828" t="str">
            <v>YPS/L9431UZ/NUR HADI</v>
          </cell>
          <cell r="P2828" t="str">
            <v>PT. SATRIA WICAKSANA SEJATI</v>
          </cell>
          <cell r="Q2828" t="str">
            <v>PT. SATRIA WICAKSANA SEJATI</v>
          </cell>
          <cell r="R2828" t="str">
            <v>EMPTY BOTTLE AQUA 5 GALLON</v>
          </cell>
          <cell r="S2828" t="str">
            <v>8276895965</v>
          </cell>
        </row>
        <row r="2829">
          <cell r="L2829">
            <v>5042267991</v>
          </cell>
          <cell r="M2829" t="str">
            <v>74559</v>
          </cell>
          <cell r="N2829" t="str">
            <v>S21102903743/IS/1/03</v>
          </cell>
          <cell r="O2829" t="str">
            <v>YPS/L9431UZ/NUR HADI</v>
          </cell>
          <cell r="P2829" t="str">
            <v>PT. SATRIA WICAKSANA SEJATI</v>
          </cell>
          <cell r="Q2829" t="str">
            <v>PT. SATRIA WICAKSANA SEJATI</v>
          </cell>
          <cell r="R2829" t="str">
            <v>5 GALLON AQUA LOCAL</v>
          </cell>
          <cell r="S2829" t="str">
            <v>8276895965</v>
          </cell>
        </row>
        <row r="2830">
          <cell r="L2830">
            <v>5042269430</v>
          </cell>
          <cell r="M2830" t="str">
            <v>10169743</v>
          </cell>
          <cell r="N2830" t="str">
            <v>S21102903736/EF/2/03</v>
          </cell>
          <cell r="O2830" t="str">
            <v>YPS/N8527UV/MUHAMAD</v>
          </cell>
          <cell r="P2830" t="str">
            <v>PT. SATRIA WICAKSANA SEJATI</v>
          </cell>
          <cell r="Q2830" t="str">
            <v>PT. SATRIA WICAKSANA SEJATI</v>
          </cell>
          <cell r="R2830" t="str">
            <v>JUG RACK</v>
          </cell>
          <cell r="S2830" t="str">
            <v>8276895965</v>
          </cell>
        </row>
        <row r="2831">
          <cell r="L2831">
            <v>5042269430</v>
          </cell>
          <cell r="M2831" t="str">
            <v>10169933</v>
          </cell>
          <cell r="N2831" t="str">
            <v>S21102903736/EF/2/03</v>
          </cell>
          <cell r="O2831" t="str">
            <v>YPS/N8527UV/MUHAMAD</v>
          </cell>
          <cell r="P2831" t="str">
            <v>PT. SATRIA WICAKSANA SEJATI</v>
          </cell>
          <cell r="Q2831" t="str">
            <v>PT. SATRIA WICAKSANA SEJATI</v>
          </cell>
          <cell r="R2831" t="str">
            <v>EMPTY BOTTLE AQUA 5 GALLON</v>
          </cell>
          <cell r="S2831" t="str">
            <v>8276895965</v>
          </cell>
        </row>
        <row r="2832">
          <cell r="L2832">
            <v>5042269430</v>
          </cell>
          <cell r="M2832" t="str">
            <v>74559</v>
          </cell>
          <cell r="N2832" t="str">
            <v>S21102903736/EF/2/03</v>
          </cell>
          <cell r="O2832" t="str">
            <v>YPS/N8527UV/MUHAMAD</v>
          </cell>
          <cell r="P2832" t="str">
            <v>PT. SATRIA WICAKSANA SEJATI</v>
          </cell>
          <cell r="Q2832" t="str">
            <v>PT. SATRIA WICAKSANA SEJATI</v>
          </cell>
          <cell r="R2832" t="str">
            <v>5 GALLON AQUA LOCAL</v>
          </cell>
          <cell r="S2832" t="str">
            <v>8276895965</v>
          </cell>
        </row>
        <row r="2833">
          <cell r="L2833">
            <v>5042268273</v>
          </cell>
          <cell r="M2833" t="str">
            <v>10169933</v>
          </cell>
          <cell r="N2833" t="str">
            <v>S21102903746/NF/2/03</v>
          </cell>
          <cell r="O2833" t="str">
            <v>YPS/L9272UF/AZIZ</v>
          </cell>
          <cell r="P2833" t="str">
            <v>PT. SATRIA WICAKSANA SEJATI</v>
          </cell>
          <cell r="Q2833" t="str">
            <v>PT. SATRIA WICAKSANA SEJATI</v>
          </cell>
          <cell r="R2833" t="str">
            <v>EMPTY BOTTLE AQUA 5 GALLON</v>
          </cell>
          <cell r="S2833" t="str">
            <v>8276895965</v>
          </cell>
        </row>
        <row r="2834">
          <cell r="L2834">
            <v>5042268273</v>
          </cell>
          <cell r="M2834" t="str">
            <v>74559</v>
          </cell>
          <cell r="N2834" t="str">
            <v>S21102903746/NF/2/03</v>
          </cell>
          <cell r="O2834" t="str">
            <v>YPS/L9272UF/AZIZ</v>
          </cell>
          <cell r="P2834" t="str">
            <v>PT. SATRIA WICAKSANA SEJATI</v>
          </cell>
          <cell r="Q2834" t="str">
            <v>PT. SATRIA WICAKSANA SEJATI</v>
          </cell>
          <cell r="R2834" t="str">
            <v>5 GALLON AQUA LOCAL</v>
          </cell>
          <cell r="S2834" t="str">
            <v>8276895965</v>
          </cell>
        </row>
        <row r="2835">
          <cell r="L2835">
            <v>5042272661</v>
          </cell>
          <cell r="M2835" t="str">
            <v>10169933</v>
          </cell>
          <cell r="N2835" t="str">
            <v>S21102903740/HD/3/03</v>
          </cell>
          <cell r="O2835" t="str">
            <v>YPS/N8508UV/SUKANDAR</v>
          </cell>
          <cell r="P2835" t="str">
            <v>PT. SATRIA WICAKSANA SEJATI</v>
          </cell>
          <cell r="Q2835" t="str">
            <v>PT. SATRIA WICAKSANA SEJATI</v>
          </cell>
          <cell r="R2835" t="str">
            <v>EMPTY BOTTLE AQUA 5 GALLON</v>
          </cell>
          <cell r="S2835" t="str">
            <v>8276895965</v>
          </cell>
        </row>
        <row r="2836">
          <cell r="L2836">
            <v>5042272661</v>
          </cell>
          <cell r="M2836" t="str">
            <v>74559</v>
          </cell>
          <cell r="N2836" t="str">
            <v>S21102903740/HD/3/03</v>
          </cell>
          <cell r="O2836" t="str">
            <v>YPS/N8508UV/SUKANDAR</v>
          </cell>
          <cell r="P2836" t="str">
            <v>PT. SATRIA WICAKSANA SEJATI</v>
          </cell>
          <cell r="Q2836" t="str">
            <v>PT. SATRIA WICAKSANA SEJATI</v>
          </cell>
          <cell r="R2836" t="str">
            <v>5 GALLON AQUA LOCAL</v>
          </cell>
          <cell r="S2836" t="str">
            <v>8276895965</v>
          </cell>
        </row>
        <row r="2837">
          <cell r="L2837">
            <v>5042268782</v>
          </cell>
          <cell r="M2837" t="str">
            <v>10169743</v>
          </cell>
          <cell r="N2837" t="str">
            <v>S21102903742/IS/1/03</v>
          </cell>
          <cell r="O2837" t="str">
            <v>YPS/L9425UZ/MASRIDI</v>
          </cell>
          <cell r="P2837" t="str">
            <v>PT. SATRIA WICAKSANA SEJATI</v>
          </cell>
          <cell r="Q2837" t="str">
            <v>PT. SATRIA WICAKSANA SEJATI</v>
          </cell>
          <cell r="R2837" t="str">
            <v>JUG RACK</v>
          </cell>
          <cell r="S2837" t="str">
            <v>8276895965</v>
          </cell>
        </row>
        <row r="2838">
          <cell r="L2838">
            <v>5042268782</v>
          </cell>
          <cell r="M2838" t="str">
            <v>10169933</v>
          </cell>
          <cell r="N2838" t="str">
            <v>S21102903742/IS/1/03</v>
          </cell>
          <cell r="O2838" t="str">
            <v>YPS/L9425UZ/MASRIDI</v>
          </cell>
          <cell r="P2838" t="str">
            <v>PT. SATRIA WICAKSANA SEJATI</v>
          </cell>
          <cell r="Q2838" t="str">
            <v>PT. SATRIA WICAKSANA SEJATI</v>
          </cell>
          <cell r="R2838" t="str">
            <v>EMPTY BOTTLE AQUA 5 GALLON</v>
          </cell>
          <cell r="S2838" t="str">
            <v>8276895965</v>
          </cell>
        </row>
        <row r="2839">
          <cell r="L2839">
            <v>5042268782</v>
          </cell>
          <cell r="M2839" t="str">
            <v>74559</v>
          </cell>
          <cell r="N2839" t="str">
            <v>S21102903742/IS/1/03</v>
          </cell>
          <cell r="O2839" t="str">
            <v>YPS/L9425UZ/MASRIDI</v>
          </cell>
          <cell r="P2839" t="str">
            <v>PT. SATRIA WICAKSANA SEJATI</v>
          </cell>
          <cell r="Q2839" t="str">
            <v>PT. SATRIA WICAKSANA SEJATI</v>
          </cell>
          <cell r="R2839" t="str">
            <v>5 GALLON AQUA LOCAL</v>
          </cell>
          <cell r="S2839" t="str">
            <v>8276895965</v>
          </cell>
        </row>
        <row r="2840">
          <cell r="L2840">
            <v>5042254699</v>
          </cell>
          <cell r="M2840" t="str">
            <v>145141</v>
          </cell>
          <cell r="N2840" t="str">
            <v>S21102908831</v>
          </cell>
          <cell r="O2840" t="str">
            <v>YPS/N8611UW/TONI</v>
          </cell>
          <cell r="P2840" t="str">
            <v>PT. SATRIA WICAKSANA SEJATI</v>
          </cell>
          <cell r="Q2840" t="str">
            <v>PT. SATRIA WICAKSANA SEJATI</v>
          </cell>
          <cell r="R2840" t="str">
            <v>500ML MIZONE ACTIV' LYCHEE LEMON 1X12</v>
          </cell>
          <cell r="S2840" t="str">
            <v>8276895966</v>
          </cell>
        </row>
        <row r="2841">
          <cell r="L2841">
            <v>5042254699</v>
          </cell>
          <cell r="M2841" t="str">
            <v>10169749</v>
          </cell>
          <cell r="N2841" t="str">
            <v>S21102908831</v>
          </cell>
          <cell r="O2841" t="str">
            <v>YPS/N8611UW/TONI</v>
          </cell>
          <cell r="P2841" t="str">
            <v>PT. SATRIA WICAKSANA SEJATI</v>
          </cell>
          <cell r="Q2841" t="str">
            <v>PT. SATRIA WICAKSANA SEJATI</v>
          </cell>
          <cell r="R2841" t="str">
            <v>PALLET RENT DOUBLE FACE</v>
          </cell>
          <cell r="S2841" t="str">
            <v>8276895966</v>
          </cell>
        </row>
        <row r="2842">
          <cell r="L2842">
            <v>5042299955</v>
          </cell>
          <cell r="M2842" t="str">
            <v>10169743</v>
          </cell>
          <cell r="N2842" t="str">
            <v>S21102903700/HD/2/05</v>
          </cell>
          <cell r="O2842" t="str">
            <v>YPS/L9431UZ/NURHADI</v>
          </cell>
          <cell r="P2842" t="str">
            <v>PT. SATRIA WICAKSANA SEJATI</v>
          </cell>
          <cell r="Q2842" t="str">
            <v>PT. SATRIA WICAKSANA SEJATI</v>
          </cell>
          <cell r="R2842" t="str">
            <v>JUG RACK</v>
          </cell>
          <cell r="S2842" t="str">
            <v>8276895965</v>
          </cell>
        </row>
        <row r="2843">
          <cell r="L2843">
            <v>5042299955</v>
          </cell>
          <cell r="M2843" t="str">
            <v>10169933</v>
          </cell>
          <cell r="N2843" t="str">
            <v>S21102903700/HD/2/05</v>
          </cell>
          <cell r="O2843" t="str">
            <v>YPS/L9431UZ/NURHADI</v>
          </cell>
          <cell r="P2843" t="str">
            <v>PT. SATRIA WICAKSANA SEJATI</v>
          </cell>
          <cell r="Q2843" t="str">
            <v>PT. SATRIA WICAKSANA SEJATI</v>
          </cell>
          <cell r="R2843" t="str">
            <v>EMPTY BOTTLE AQUA 5 GALLON</v>
          </cell>
          <cell r="S2843" t="str">
            <v>8276895965</v>
          </cell>
        </row>
        <row r="2844">
          <cell r="L2844">
            <v>5042299955</v>
          </cell>
          <cell r="M2844" t="str">
            <v>74559</v>
          </cell>
          <cell r="N2844" t="str">
            <v>S21102903700/HD/2/05</v>
          </cell>
          <cell r="O2844" t="str">
            <v>YPS/L9431UZ/NURHADI</v>
          </cell>
          <cell r="P2844" t="str">
            <v>PT. SATRIA WICAKSANA SEJATI</v>
          </cell>
          <cell r="Q2844" t="str">
            <v>PT. SATRIA WICAKSANA SEJATI</v>
          </cell>
          <cell r="R2844" t="str">
            <v>5 GALLON AQUA LOCAL</v>
          </cell>
          <cell r="S2844" t="str">
            <v>8276895965</v>
          </cell>
        </row>
        <row r="2845">
          <cell r="L2845">
            <v>5042309142</v>
          </cell>
          <cell r="M2845" t="str">
            <v>10169743</v>
          </cell>
          <cell r="N2845" t="str">
            <v>S21102903704/PY/3/05</v>
          </cell>
          <cell r="O2845" t="str">
            <v>YPS/N8614UW/HUDA</v>
          </cell>
          <cell r="P2845" t="str">
            <v>PT. SATRIA WICAKSANA SEJATI</v>
          </cell>
          <cell r="Q2845" t="str">
            <v>PT. SATRIA WICAKSANA SEJATI</v>
          </cell>
          <cell r="R2845" t="str">
            <v>JUG RACK</v>
          </cell>
          <cell r="S2845" t="str">
            <v>8276895965</v>
          </cell>
        </row>
        <row r="2846">
          <cell r="L2846">
            <v>5042309142</v>
          </cell>
          <cell r="M2846" t="str">
            <v>10169933</v>
          </cell>
          <cell r="N2846" t="str">
            <v>S21102903704/PY/3/05</v>
          </cell>
          <cell r="O2846" t="str">
            <v>YPS/N8614UW/HUDA</v>
          </cell>
          <cell r="P2846" t="str">
            <v>PT. SATRIA WICAKSANA SEJATI</v>
          </cell>
          <cell r="Q2846" t="str">
            <v>PT. SATRIA WICAKSANA SEJATI</v>
          </cell>
          <cell r="R2846" t="str">
            <v>EMPTY BOTTLE AQUA 5 GALLON</v>
          </cell>
          <cell r="S2846" t="str">
            <v>8276895965</v>
          </cell>
        </row>
        <row r="2847">
          <cell r="L2847">
            <v>5042309142</v>
          </cell>
          <cell r="M2847" t="str">
            <v>74559</v>
          </cell>
          <cell r="N2847" t="str">
            <v>S21102903704/PY/3/05</v>
          </cell>
          <cell r="O2847" t="str">
            <v>YPS/N8614UW/HUDA</v>
          </cell>
          <cell r="P2847" t="str">
            <v>PT. SATRIA WICAKSANA SEJATI</v>
          </cell>
          <cell r="Q2847" t="str">
            <v>PT. SATRIA WICAKSANA SEJATI</v>
          </cell>
          <cell r="R2847" t="str">
            <v>5 GALLON AQUA LOCAL</v>
          </cell>
          <cell r="S2847" t="str">
            <v>8276895965</v>
          </cell>
        </row>
        <row r="2848">
          <cell r="L2848">
            <v>5042247612</v>
          </cell>
          <cell r="M2848" t="str">
            <v>74561</v>
          </cell>
          <cell r="N2848" t="str">
            <v>S21102903670</v>
          </cell>
          <cell r="O2848" t="str">
            <v>SWS/N8590UV/SUEB</v>
          </cell>
          <cell r="P2848" t="str">
            <v>PT. SATRIA WICAKSANA SEJATI</v>
          </cell>
          <cell r="Q2848" t="str">
            <v>PT. SATRIA WICAKSANA SEJATI</v>
          </cell>
          <cell r="R2848" t="str">
            <v>600ML AQUA LOCAL 1X24</v>
          </cell>
          <cell r="S2848" t="str">
            <v>8276895966</v>
          </cell>
        </row>
        <row r="2849">
          <cell r="L2849">
            <v>5042247612</v>
          </cell>
          <cell r="M2849" t="str">
            <v>10169749</v>
          </cell>
          <cell r="N2849" t="str">
            <v>S21102903670</v>
          </cell>
          <cell r="O2849" t="str">
            <v>SWS/N8590UV/SUEB</v>
          </cell>
          <cell r="P2849" t="str">
            <v>PT. SATRIA WICAKSANA SEJATI</v>
          </cell>
          <cell r="Q2849" t="str">
            <v>PT. SATRIA WICAKSANA SEJATI</v>
          </cell>
          <cell r="R2849" t="str">
            <v>PALLET RENT DOUBLE FACE</v>
          </cell>
          <cell r="S2849" t="str">
            <v>8276895966</v>
          </cell>
        </row>
        <row r="2850">
          <cell r="L2850">
            <v>5042282318</v>
          </cell>
          <cell r="M2850" t="str">
            <v>74553</v>
          </cell>
          <cell r="N2850" t="str">
            <v>S21102903660</v>
          </cell>
          <cell r="O2850" t="str">
            <v>YPS/N8198UW/PANCA</v>
          </cell>
          <cell r="P2850" t="str">
            <v>PT. SATRIA WICAKSANA SEJATI</v>
          </cell>
          <cell r="Q2850" t="str">
            <v>PT. SATRIA WICAKSANA SEJATI</v>
          </cell>
          <cell r="R2850" t="str">
            <v>1500ML AQUA LOCAL 1X12</v>
          </cell>
          <cell r="S2850" t="str">
            <v>8276895966</v>
          </cell>
        </row>
        <row r="2851">
          <cell r="L2851">
            <v>5042282318</v>
          </cell>
          <cell r="M2851" t="str">
            <v>10169749</v>
          </cell>
          <cell r="N2851" t="str">
            <v>S21102903660</v>
          </cell>
          <cell r="O2851" t="str">
            <v>YPS/N8198UW/PANCA</v>
          </cell>
          <cell r="P2851" t="str">
            <v>PT. SATRIA WICAKSANA SEJATI</v>
          </cell>
          <cell r="Q2851" t="str">
            <v>PT. SATRIA WICAKSANA SEJATI</v>
          </cell>
          <cell r="R2851" t="str">
            <v>PALLET RENT DOUBLE FACE</v>
          </cell>
          <cell r="S2851" t="str">
            <v>8276895966</v>
          </cell>
        </row>
        <row r="2852">
          <cell r="L2852">
            <v>5042311044</v>
          </cell>
          <cell r="M2852" t="str">
            <v>74553</v>
          </cell>
          <cell r="N2852" t="str">
            <v>S21102903662</v>
          </cell>
          <cell r="O2852" t="str">
            <v>YPS/N8565UV/BAMBANG</v>
          </cell>
          <cell r="P2852" t="str">
            <v>PT. SATRIA WICAKSANA SEJATI</v>
          </cell>
          <cell r="Q2852" t="str">
            <v>PT. SATRIA WICAKSANA SEJATI</v>
          </cell>
          <cell r="R2852" t="str">
            <v>1500ML AQUA LOCAL 1X12</v>
          </cell>
          <cell r="S2852" t="str">
            <v>8276895966</v>
          </cell>
        </row>
        <row r="2853">
          <cell r="L2853">
            <v>5042311044</v>
          </cell>
          <cell r="M2853" t="str">
            <v>10169749</v>
          </cell>
          <cell r="N2853" t="str">
            <v>S21102903662</v>
          </cell>
          <cell r="O2853" t="str">
            <v>YPS/N8565UV/BAMBANG</v>
          </cell>
          <cell r="P2853" t="str">
            <v>PT. SATRIA WICAKSANA SEJATI</v>
          </cell>
          <cell r="Q2853" t="str">
            <v>PT. SATRIA WICAKSANA SEJATI</v>
          </cell>
          <cell r="R2853" t="str">
            <v>PALLET RENT DOUBLE FACE</v>
          </cell>
          <cell r="S2853" t="str">
            <v>8276895966</v>
          </cell>
        </row>
        <row r="2854">
          <cell r="L2854">
            <v>5042311297</v>
          </cell>
          <cell r="M2854" t="str">
            <v>74553</v>
          </cell>
          <cell r="N2854" t="str">
            <v>S21102903657</v>
          </cell>
          <cell r="O2854" t="str">
            <v>YPS/N9968UW/MUJIB</v>
          </cell>
          <cell r="P2854" t="str">
            <v>PT. SATRIA WICAKSANA SEJATI</v>
          </cell>
          <cell r="Q2854" t="str">
            <v>PT. SATRIA WICAKSANA SEJATI</v>
          </cell>
          <cell r="R2854" t="str">
            <v>1500ML AQUA LOCAL 1X12</v>
          </cell>
          <cell r="S2854" t="str">
            <v>8276895966</v>
          </cell>
        </row>
        <row r="2855">
          <cell r="L2855">
            <v>5042311297</v>
          </cell>
          <cell r="M2855" t="str">
            <v>10169749</v>
          </cell>
          <cell r="N2855" t="str">
            <v>S21102903657</v>
          </cell>
          <cell r="O2855" t="str">
            <v>YPS/N9968UW/MUJIB</v>
          </cell>
          <cell r="P2855" t="str">
            <v>PT. SATRIA WICAKSANA SEJATI</v>
          </cell>
          <cell r="Q2855" t="str">
            <v>PT. SATRIA WICAKSANA SEJATI</v>
          </cell>
          <cell r="R2855" t="str">
            <v>PALLET RENT DOUBLE FACE</v>
          </cell>
          <cell r="S2855" t="str">
            <v>8276895966</v>
          </cell>
        </row>
        <row r="2856">
          <cell r="L2856">
            <v>5042312600</v>
          </cell>
          <cell r="M2856" t="str">
            <v>10169933</v>
          </cell>
          <cell r="N2856" t="str">
            <v>S21102903701/HD/2/05</v>
          </cell>
          <cell r="O2856" t="str">
            <v>YPS/L9269UF/TAUFIK</v>
          </cell>
          <cell r="P2856" t="str">
            <v>PT. SATRIA WICAKSANA SEJATI</v>
          </cell>
          <cell r="Q2856" t="str">
            <v>PT. SATRIA WICAKSANA SEJATI</v>
          </cell>
          <cell r="R2856" t="str">
            <v>EMPTY BOTTLE AQUA 5 GALLON</v>
          </cell>
          <cell r="S2856" t="str">
            <v>8276895965</v>
          </cell>
        </row>
        <row r="2857">
          <cell r="L2857">
            <v>5042312600</v>
          </cell>
          <cell r="M2857" t="str">
            <v>74559</v>
          </cell>
          <cell r="N2857" t="str">
            <v>S21102903701/HD/2/05</v>
          </cell>
          <cell r="O2857" t="str">
            <v>YPS/L9269UF/TAUFIK</v>
          </cell>
          <cell r="P2857" t="str">
            <v>PT. SATRIA WICAKSANA SEJATI</v>
          </cell>
          <cell r="Q2857" t="str">
            <v>PT. SATRIA WICAKSANA SEJATI</v>
          </cell>
          <cell r="R2857" t="str">
            <v>5 GALLON AQUA LOCAL</v>
          </cell>
          <cell r="S2857" t="str">
            <v>8276895965</v>
          </cell>
        </row>
        <row r="2858">
          <cell r="L2858">
            <v>5042294068</v>
          </cell>
          <cell r="M2858" t="str">
            <v>10169743</v>
          </cell>
          <cell r="N2858" t="str">
            <v>S21102903810</v>
          </cell>
          <cell r="O2858" t="str">
            <v>YPS/N8699UV/GHOFIR</v>
          </cell>
          <cell r="P2858" t="str">
            <v>PT. SATRIA WICAKSANA SEJATI</v>
          </cell>
          <cell r="Q2858" t="str">
            <v>PT. SATRIA WICAKSANA SEJATI</v>
          </cell>
          <cell r="R2858" t="str">
            <v>JUG RACK</v>
          </cell>
          <cell r="S2858" t="str">
            <v>8276895965</v>
          </cell>
        </row>
        <row r="2859">
          <cell r="L2859">
            <v>5042294068</v>
          </cell>
          <cell r="M2859" t="str">
            <v>10169933</v>
          </cell>
          <cell r="N2859" t="str">
            <v>S21102903810</v>
          </cell>
          <cell r="O2859" t="str">
            <v>YPS/N8699UV/GHOFIR</v>
          </cell>
          <cell r="P2859" t="str">
            <v>PT. SATRIA WICAKSANA SEJATI</v>
          </cell>
          <cell r="Q2859" t="str">
            <v>PT. SATRIA WICAKSANA SEJATI</v>
          </cell>
          <cell r="R2859" t="str">
            <v>EMPTY BOTTLE AQUA 5 GALLON</v>
          </cell>
          <cell r="S2859" t="str">
            <v>8276895965</v>
          </cell>
        </row>
        <row r="2860">
          <cell r="L2860">
            <v>5042294068</v>
          </cell>
          <cell r="M2860" t="str">
            <v>74559</v>
          </cell>
          <cell r="N2860" t="str">
            <v>S21102903810</v>
          </cell>
          <cell r="O2860" t="str">
            <v>YPS/N8699UV/GHOFIR</v>
          </cell>
          <cell r="P2860" t="str">
            <v>PT. SATRIA WICAKSANA SEJATI</v>
          </cell>
          <cell r="Q2860" t="str">
            <v>PT. SATRIA WICAKSANA SEJATI</v>
          </cell>
          <cell r="R2860" t="str">
            <v>5 GALLON AQUA LOCAL</v>
          </cell>
          <cell r="S2860" t="str">
            <v>8276895965</v>
          </cell>
        </row>
        <row r="2861">
          <cell r="L2861">
            <v>5042307202</v>
          </cell>
          <cell r="M2861" t="str">
            <v>10169743</v>
          </cell>
          <cell r="N2861" t="str">
            <v>S21102903806</v>
          </cell>
          <cell r="O2861" t="str">
            <v>YPS/N8579UR/WIYANTO</v>
          </cell>
          <cell r="P2861" t="str">
            <v>PT. SATRIA WICAKSANA SEJATI</v>
          </cell>
          <cell r="Q2861" t="str">
            <v>PT. SATRIA WICAKSANA SEJATI</v>
          </cell>
          <cell r="R2861" t="str">
            <v>JUG RACK</v>
          </cell>
          <cell r="S2861" t="str">
            <v>8276895965</v>
          </cell>
        </row>
        <row r="2862">
          <cell r="L2862">
            <v>5042307202</v>
          </cell>
          <cell r="M2862" t="str">
            <v>10169933</v>
          </cell>
          <cell r="N2862" t="str">
            <v>S21102903806</v>
          </cell>
          <cell r="O2862" t="str">
            <v>YPS/N8579UR/WIYANTO</v>
          </cell>
          <cell r="P2862" t="str">
            <v>PT. SATRIA WICAKSANA SEJATI</v>
          </cell>
          <cell r="Q2862" t="str">
            <v>PT. SATRIA WICAKSANA SEJATI</v>
          </cell>
          <cell r="R2862" t="str">
            <v>EMPTY BOTTLE AQUA 5 GALLON</v>
          </cell>
          <cell r="S2862" t="str">
            <v>8276895965</v>
          </cell>
        </row>
        <row r="2863">
          <cell r="L2863">
            <v>5042307202</v>
          </cell>
          <cell r="M2863" t="str">
            <v>74559</v>
          </cell>
          <cell r="N2863" t="str">
            <v>S21102903806</v>
          </cell>
          <cell r="O2863" t="str">
            <v>YPS/N8579UR/WIYANTO</v>
          </cell>
          <cell r="P2863" t="str">
            <v>PT. SATRIA WICAKSANA SEJATI</v>
          </cell>
          <cell r="Q2863" t="str">
            <v>PT. SATRIA WICAKSANA SEJATI</v>
          </cell>
          <cell r="R2863" t="str">
            <v>5 GALLON AQUA LOCAL</v>
          </cell>
          <cell r="S2863" t="str">
            <v>8276895965</v>
          </cell>
        </row>
        <row r="2864">
          <cell r="L2864">
            <v>5042306905</v>
          </cell>
          <cell r="M2864" t="str">
            <v>10169743</v>
          </cell>
          <cell r="N2864" t="str">
            <v>S21102903809</v>
          </cell>
          <cell r="O2864" t="str">
            <v>YPS/N8502UV/SUKRONI</v>
          </cell>
          <cell r="P2864" t="str">
            <v>PT. SATRIA WICAKSANA SEJATI</v>
          </cell>
          <cell r="Q2864" t="str">
            <v>PT. SATRIA WICAKSANA SEJATI</v>
          </cell>
          <cell r="R2864" t="str">
            <v>JUG RACK</v>
          </cell>
          <cell r="S2864" t="str">
            <v>8276895965</v>
          </cell>
        </row>
        <row r="2865">
          <cell r="L2865">
            <v>5042306905</v>
          </cell>
          <cell r="M2865" t="str">
            <v>10169933</v>
          </cell>
          <cell r="N2865" t="str">
            <v>S21102903809</v>
          </cell>
          <cell r="O2865" t="str">
            <v>YPS/N8502UV/SUKRONI</v>
          </cell>
          <cell r="P2865" t="str">
            <v>PT. SATRIA WICAKSANA SEJATI</v>
          </cell>
          <cell r="Q2865" t="str">
            <v>PT. SATRIA WICAKSANA SEJATI</v>
          </cell>
          <cell r="R2865" t="str">
            <v>EMPTY BOTTLE AQUA 5 GALLON</v>
          </cell>
          <cell r="S2865" t="str">
            <v>8276895965</v>
          </cell>
        </row>
        <row r="2866">
          <cell r="L2866">
            <v>5042306905</v>
          </cell>
          <cell r="M2866" t="str">
            <v>74559</v>
          </cell>
          <cell r="N2866" t="str">
            <v>S21102903809</v>
          </cell>
          <cell r="O2866" t="str">
            <v>YPS/N8502UV/SUKRONI</v>
          </cell>
          <cell r="P2866" t="str">
            <v>PT. SATRIA WICAKSANA SEJATI</v>
          </cell>
          <cell r="Q2866" t="str">
            <v>PT. SATRIA WICAKSANA SEJATI</v>
          </cell>
          <cell r="R2866" t="str">
            <v>5 GALLON AQUA LOCAL</v>
          </cell>
          <cell r="S2866" t="str">
            <v>8276895965</v>
          </cell>
        </row>
        <row r="2867">
          <cell r="L2867">
            <v>5042312770</v>
          </cell>
          <cell r="M2867" t="str">
            <v>10169743</v>
          </cell>
          <cell r="N2867" t="str">
            <v>S21102903805</v>
          </cell>
          <cell r="O2867" t="str">
            <v>YPS/N8732UW/SYAIFUL</v>
          </cell>
          <cell r="P2867" t="str">
            <v>PT. SATRIA WICAKSANA SEJATI</v>
          </cell>
          <cell r="Q2867" t="str">
            <v>PT. SATRIA WICAKSANA SEJATI</v>
          </cell>
          <cell r="R2867" t="str">
            <v>JUG RACK</v>
          </cell>
          <cell r="S2867" t="str">
            <v>8276895965</v>
          </cell>
        </row>
        <row r="2868">
          <cell r="L2868">
            <v>5042312770</v>
          </cell>
          <cell r="M2868" t="str">
            <v>10169933</v>
          </cell>
          <cell r="N2868" t="str">
            <v>S21102903805</v>
          </cell>
          <cell r="O2868" t="str">
            <v>YPS/N8732UW/SYAIFUL</v>
          </cell>
          <cell r="P2868" t="str">
            <v>PT. SATRIA WICAKSANA SEJATI</v>
          </cell>
          <cell r="Q2868" t="str">
            <v>PT. SATRIA WICAKSANA SEJATI</v>
          </cell>
          <cell r="R2868" t="str">
            <v>EMPTY BOTTLE AQUA 5 GALLON</v>
          </cell>
          <cell r="S2868" t="str">
            <v>8276895965</v>
          </cell>
        </row>
        <row r="2869">
          <cell r="L2869">
            <v>5042312770</v>
          </cell>
          <cell r="M2869" t="str">
            <v>74559</v>
          </cell>
          <cell r="N2869" t="str">
            <v>S21102903805</v>
          </cell>
          <cell r="O2869" t="str">
            <v>YPS/N8732UW/SYAIFUL</v>
          </cell>
          <cell r="P2869" t="str">
            <v>PT. SATRIA WICAKSANA SEJATI</v>
          </cell>
          <cell r="Q2869" t="str">
            <v>PT. SATRIA WICAKSANA SEJATI</v>
          </cell>
          <cell r="R2869" t="str">
            <v>5 GALLON AQUA LOCAL</v>
          </cell>
          <cell r="S2869" t="str">
            <v>8276895965</v>
          </cell>
        </row>
        <row r="2870">
          <cell r="L2870">
            <v>5042310026</v>
          </cell>
          <cell r="M2870" t="str">
            <v>10169933</v>
          </cell>
          <cell r="N2870" t="str">
            <v>S21102903706/AS/2/05</v>
          </cell>
          <cell r="O2870" t="str">
            <v>YPS/L9370UZ/ANTON</v>
          </cell>
          <cell r="P2870" t="str">
            <v>PT. SATRIA WICAKSANA SEJATI</v>
          </cell>
          <cell r="Q2870" t="str">
            <v>PT. SATRIA WICAKSANA SEJATI</v>
          </cell>
          <cell r="R2870" t="str">
            <v>EMPTY BOTTLE AQUA 5 GALLON</v>
          </cell>
          <cell r="S2870" t="str">
            <v>8276895965</v>
          </cell>
        </row>
        <row r="2871">
          <cell r="L2871">
            <v>5042310026</v>
          </cell>
          <cell r="M2871" t="str">
            <v>74559</v>
          </cell>
          <cell r="N2871" t="str">
            <v>S21102903706/AS/2/05</v>
          </cell>
          <cell r="O2871" t="str">
            <v>YPS/L9370UZ/ANTON</v>
          </cell>
          <cell r="P2871" t="str">
            <v>PT. SATRIA WICAKSANA SEJATI</v>
          </cell>
          <cell r="Q2871" t="str">
            <v>PT. SATRIA WICAKSANA SEJATI</v>
          </cell>
          <cell r="R2871" t="str">
            <v>5 GALLON AQUA LOCAL</v>
          </cell>
          <cell r="S2871" t="str">
            <v>8276895965</v>
          </cell>
        </row>
        <row r="2872">
          <cell r="L2872">
            <v>5042298172</v>
          </cell>
          <cell r="M2872" t="str">
            <v>10169743</v>
          </cell>
          <cell r="N2872" t="str">
            <v>S21102903712/ZK/1/05</v>
          </cell>
          <cell r="O2872" t="str">
            <v>YPS/L9425UZ/MASRIDI</v>
          </cell>
          <cell r="P2872" t="str">
            <v>PT. SATRIA WICAKSANA SEJATI</v>
          </cell>
          <cell r="Q2872" t="str">
            <v>PT. SATRIA WICAKSANA SEJATI</v>
          </cell>
          <cell r="R2872" t="str">
            <v>JUG RACK</v>
          </cell>
          <cell r="S2872" t="str">
            <v>8276895965</v>
          </cell>
        </row>
        <row r="2873">
          <cell r="L2873">
            <v>5042298172</v>
          </cell>
          <cell r="M2873" t="str">
            <v>10169933</v>
          </cell>
          <cell r="N2873" t="str">
            <v>S21102903712/ZK/1/05</v>
          </cell>
          <cell r="O2873" t="str">
            <v>YPS/L9425UZ/MASRIDI</v>
          </cell>
          <cell r="P2873" t="str">
            <v>PT. SATRIA WICAKSANA SEJATI</v>
          </cell>
          <cell r="Q2873" t="str">
            <v>PT. SATRIA WICAKSANA SEJATI</v>
          </cell>
          <cell r="R2873" t="str">
            <v>EMPTY BOTTLE AQUA 5 GALLON</v>
          </cell>
          <cell r="S2873" t="str">
            <v>8276895965</v>
          </cell>
        </row>
        <row r="2874">
          <cell r="L2874">
            <v>5042298172</v>
          </cell>
          <cell r="M2874" t="str">
            <v>74559</v>
          </cell>
          <cell r="N2874" t="str">
            <v>S21102903712/ZK/1/05</v>
          </cell>
          <cell r="O2874" t="str">
            <v>YPS/L9425UZ/MASRIDI</v>
          </cell>
          <cell r="P2874" t="str">
            <v>PT. SATRIA WICAKSANA SEJATI</v>
          </cell>
          <cell r="Q2874" t="str">
            <v>PT. SATRIA WICAKSANA SEJATI</v>
          </cell>
          <cell r="R2874" t="str">
            <v>5 GALLON AQUA LOCAL</v>
          </cell>
          <cell r="S2874" t="str">
            <v>8276895965</v>
          </cell>
        </row>
        <row r="2875">
          <cell r="L2875">
            <v>5042300613</v>
          </cell>
          <cell r="M2875" t="str">
            <v>10169743</v>
          </cell>
          <cell r="N2875" t="str">
            <v>S21102903703/NF/1/05</v>
          </cell>
          <cell r="O2875" t="str">
            <v>YPS/N8789UV/SUTOYO</v>
          </cell>
          <cell r="P2875" t="str">
            <v>PT. SATRIA WICAKSANA SEJATI</v>
          </cell>
          <cell r="Q2875" t="str">
            <v>PT. SATRIA WICAKSANA SEJATI</v>
          </cell>
          <cell r="R2875" t="str">
            <v>JUG RACK</v>
          </cell>
          <cell r="S2875" t="str">
            <v>8276895965</v>
          </cell>
        </row>
        <row r="2876">
          <cell r="L2876">
            <v>5042300613</v>
          </cell>
          <cell r="M2876" t="str">
            <v>10169933</v>
          </cell>
          <cell r="N2876" t="str">
            <v>S21102903703/NF/1/05</v>
          </cell>
          <cell r="O2876" t="str">
            <v>YPS/N8789UV/SUTOYO</v>
          </cell>
          <cell r="P2876" t="str">
            <v>PT. SATRIA WICAKSANA SEJATI</v>
          </cell>
          <cell r="Q2876" t="str">
            <v>PT. SATRIA WICAKSANA SEJATI</v>
          </cell>
          <cell r="R2876" t="str">
            <v>EMPTY BOTTLE AQUA 5 GALLON</v>
          </cell>
          <cell r="S2876" t="str">
            <v>8276895965</v>
          </cell>
        </row>
        <row r="2877">
          <cell r="L2877">
            <v>5042300613</v>
          </cell>
          <cell r="M2877" t="str">
            <v>74559</v>
          </cell>
          <cell r="N2877" t="str">
            <v>S21102903703/NF/1/05</v>
          </cell>
          <cell r="O2877" t="str">
            <v>YPS/N8789UV/SUTOYO</v>
          </cell>
          <cell r="P2877" t="str">
            <v>PT. SATRIA WICAKSANA SEJATI</v>
          </cell>
          <cell r="Q2877" t="str">
            <v>PT. SATRIA WICAKSANA SEJATI</v>
          </cell>
          <cell r="R2877" t="str">
            <v>5 GALLON AQUA LOCAL</v>
          </cell>
          <cell r="S2877" t="str">
            <v>8276895965</v>
          </cell>
        </row>
        <row r="2878">
          <cell r="L2878">
            <v>5042310386</v>
          </cell>
          <cell r="M2878" t="str">
            <v>10169933</v>
          </cell>
          <cell r="N2878" t="str">
            <v>S21102903702/PY/3/05</v>
          </cell>
          <cell r="O2878" t="str">
            <v>YPS/N9709UQ/AMIN</v>
          </cell>
          <cell r="P2878" t="str">
            <v>PT. SATRIA WICAKSANA SEJATI</v>
          </cell>
          <cell r="Q2878" t="str">
            <v>PT. SATRIA WICAKSANA SEJATI</v>
          </cell>
          <cell r="R2878" t="str">
            <v>EMPTY BOTTLE AQUA 5 GALLON</v>
          </cell>
          <cell r="S2878" t="str">
            <v>8276895965</v>
          </cell>
        </row>
        <row r="2879">
          <cell r="L2879">
            <v>5042310386</v>
          </cell>
          <cell r="M2879" t="str">
            <v>74559</v>
          </cell>
          <cell r="N2879" t="str">
            <v>S21102903702/PY/3/05</v>
          </cell>
          <cell r="O2879" t="str">
            <v>YPS/N9709UQ/AMIN</v>
          </cell>
          <cell r="P2879" t="str">
            <v>PT. SATRIA WICAKSANA SEJATI</v>
          </cell>
          <cell r="Q2879" t="str">
            <v>PT. SATRIA WICAKSANA SEJATI</v>
          </cell>
          <cell r="R2879" t="str">
            <v>5 GALLON AQUA LOCAL</v>
          </cell>
          <cell r="S2879" t="str">
            <v>8276895965</v>
          </cell>
        </row>
        <row r="2880">
          <cell r="L2880">
            <v>5042305838</v>
          </cell>
          <cell r="M2880" t="str">
            <v>10169933</v>
          </cell>
          <cell r="N2880" t="str">
            <v>S21102903710/AS/2/05</v>
          </cell>
          <cell r="O2880" t="str">
            <v>YPS/N8281UR/MUSTOFA</v>
          </cell>
          <cell r="P2880" t="str">
            <v>PT. SATRIA WICAKSANA SEJATI</v>
          </cell>
          <cell r="Q2880" t="str">
            <v>PT. SATRIA WICAKSANA SEJATI</v>
          </cell>
          <cell r="R2880" t="str">
            <v>EMPTY BOTTLE AQUA 5 GALLON</v>
          </cell>
          <cell r="S2880" t="str">
            <v>8276895965</v>
          </cell>
        </row>
        <row r="2881">
          <cell r="L2881">
            <v>5042305838</v>
          </cell>
          <cell r="M2881" t="str">
            <v>74559</v>
          </cell>
          <cell r="N2881" t="str">
            <v>S21102903710/AS/2/05</v>
          </cell>
          <cell r="O2881" t="str">
            <v>YPS/N8281UR/MUSTOFA</v>
          </cell>
          <cell r="P2881" t="str">
            <v>PT. SATRIA WICAKSANA SEJATI</v>
          </cell>
          <cell r="Q2881" t="str">
            <v>PT. SATRIA WICAKSANA SEJATI</v>
          </cell>
          <cell r="R2881" t="str">
            <v>5 GALLON AQUA LOCAL</v>
          </cell>
          <cell r="S2881" t="str">
            <v>8276895965</v>
          </cell>
        </row>
        <row r="2882">
          <cell r="L2882">
            <v>5042313976</v>
          </cell>
          <cell r="M2882" t="str">
            <v>10169933</v>
          </cell>
          <cell r="N2882" t="str">
            <v>S21102903695/EF/1/06</v>
          </cell>
          <cell r="O2882" t="str">
            <v>YPS/L9610UX/MAHFUD</v>
          </cell>
          <cell r="P2882" t="str">
            <v>PT. SATRIA WICAKSANA SEJATI</v>
          </cell>
          <cell r="Q2882" t="str">
            <v>PT. SATRIA WICAKSANA SEJATI</v>
          </cell>
          <cell r="R2882" t="str">
            <v>EMPTY BOTTLE AQUA 5 GALLON</v>
          </cell>
          <cell r="S2882" t="str">
            <v>8276895965</v>
          </cell>
        </row>
        <row r="2883">
          <cell r="L2883">
            <v>5042313976</v>
          </cell>
          <cell r="M2883" t="str">
            <v>74559</v>
          </cell>
          <cell r="N2883" t="str">
            <v>S21102903695/EF/1/06</v>
          </cell>
          <cell r="O2883" t="str">
            <v>YPS/L9610UX/MAHFUD</v>
          </cell>
          <cell r="P2883" t="str">
            <v>PT. SATRIA WICAKSANA SEJATI</v>
          </cell>
          <cell r="Q2883" t="str">
            <v>PT. SATRIA WICAKSANA SEJATI</v>
          </cell>
          <cell r="R2883" t="str">
            <v>5 GALLON AQUA LOCAL</v>
          </cell>
          <cell r="S2883" t="str">
            <v>8276895965</v>
          </cell>
        </row>
        <row r="2884">
          <cell r="L2884">
            <v>5042307939</v>
          </cell>
          <cell r="M2884" t="str">
            <v>10169743</v>
          </cell>
          <cell r="N2884" t="str">
            <v>S21102903697/PY/3/05</v>
          </cell>
          <cell r="O2884" t="str">
            <v>YPS/L9430UZ/SAKUT</v>
          </cell>
          <cell r="P2884" t="str">
            <v>PT. SATRIA WICAKSANA SEJATI</v>
          </cell>
          <cell r="Q2884" t="str">
            <v>PT. SATRIA WICAKSANA SEJATI</v>
          </cell>
          <cell r="R2884" t="str">
            <v>JUG RACK</v>
          </cell>
          <cell r="S2884" t="str">
            <v>8276895965</v>
          </cell>
        </row>
        <row r="2885">
          <cell r="L2885">
            <v>5042307939</v>
          </cell>
          <cell r="M2885" t="str">
            <v>10169933</v>
          </cell>
          <cell r="N2885" t="str">
            <v>S21102903697/PY/3/05</v>
          </cell>
          <cell r="O2885" t="str">
            <v>YPS/L9430UZ/SAKUT</v>
          </cell>
          <cell r="P2885" t="str">
            <v>PT. SATRIA WICAKSANA SEJATI</v>
          </cell>
          <cell r="Q2885" t="str">
            <v>PT. SATRIA WICAKSANA SEJATI</v>
          </cell>
          <cell r="R2885" t="str">
            <v>EMPTY BOTTLE AQUA 5 GALLON</v>
          </cell>
          <cell r="S2885" t="str">
            <v>8276895965</v>
          </cell>
        </row>
        <row r="2886">
          <cell r="L2886">
            <v>5042307939</v>
          </cell>
          <cell r="M2886" t="str">
            <v>74559</v>
          </cell>
          <cell r="N2886" t="str">
            <v>S21102903697/PY/3/05</v>
          </cell>
          <cell r="O2886" t="str">
            <v>YPS/L9430UZ/SAKUT</v>
          </cell>
          <cell r="P2886" t="str">
            <v>PT. SATRIA WICAKSANA SEJATI</v>
          </cell>
          <cell r="Q2886" t="str">
            <v>PT. SATRIA WICAKSANA SEJATI</v>
          </cell>
          <cell r="R2886" t="str">
            <v>5 GALLON AQUA LOCAL</v>
          </cell>
          <cell r="S2886" t="str">
            <v>8276895965</v>
          </cell>
        </row>
        <row r="2887">
          <cell r="L2887">
            <v>5042309354</v>
          </cell>
          <cell r="M2887" t="str">
            <v>10169743</v>
          </cell>
          <cell r="N2887" t="str">
            <v>S21102903693/HD/3/05</v>
          </cell>
          <cell r="O2887" t="str">
            <v>YPS/L9357UZ/ACHMAD</v>
          </cell>
          <cell r="P2887" t="str">
            <v>PT. SATRIA WICAKSANA SEJATI</v>
          </cell>
          <cell r="Q2887" t="str">
            <v>PT. SATRIA WICAKSANA SEJATI</v>
          </cell>
          <cell r="R2887" t="str">
            <v>JUG RACK</v>
          </cell>
          <cell r="S2887" t="str">
            <v>8276895965</v>
          </cell>
        </row>
        <row r="2888">
          <cell r="L2888">
            <v>5042309354</v>
          </cell>
          <cell r="M2888" t="str">
            <v>10169933</v>
          </cell>
          <cell r="N2888" t="str">
            <v>S21102903693/HD/3/05</v>
          </cell>
          <cell r="O2888" t="str">
            <v>YPS/L9357UZ/ACHMAD</v>
          </cell>
          <cell r="P2888" t="str">
            <v>PT. SATRIA WICAKSANA SEJATI</v>
          </cell>
          <cell r="Q2888" t="str">
            <v>PT. SATRIA WICAKSANA SEJATI</v>
          </cell>
          <cell r="R2888" t="str">
            <v>EMPTY BOTTLE AQUA 5 GALLON</v>
          </cell>
          <cell r="S2888" t="str">
            <v>8276895965</v>
          </cell>
        </row>
        <row r="2889">
          <cell r="L2889">
            <v>5042309354</v>
          </cell>
          <cell r="M2889" t="str">
            <v>74559</v>
          </cell>
          <cell r="N2889" t="str">
            <v>S21102903693/HD/3/05</v>
          </cell>
          <cell r="O2889" t="str">
            <v>YPS/L9357UZ/ACHMAD</v>
          </cell>
          <cell r="P2889" t="str">
            <v>PT. SATRIA WICAKSANA SEJATI</v>
          </cell>
          <cell r="Q2889" t="str">
            <v>PT. SATRIA WICAKSANA SEJATI</v>
          </cell>
          <cell r="R2889" t="str">
            <v>5 GALLON AQUA LOCAL</v>
          </cell>
          <cell r="S2889" t="str">
            <v>8276895965</v>
          </cell>
        </row>
        <row r="2890">
          <cell r="L2890">
            <v>5042293871</v>
          </cell>
          <cell r="M2890" t="str">
            <v>10169743</v>
          </cell>
          <cell r="N2890" t="str">
            <v>S21102903698/EL/3/05</v>
          </cell>
          <cell r="O2890" t="str">
            <v>YPS/N8789UV/ARIF</v>
          </cell>
          <cell r="P2890" t="str">
            <v>PT. SATRIA WICAKSANA SEJATI</v>
          </cell>
          <cell r="Q2890" t="str">
            <v>PT. SATRIA WICAKSANA SEJATI</v>
          </cell>
          <cell r="R2890" t="str">
            <v>JUG RACK</v>
          </cell>
          <cell r="S2890" t="str">
            <v>8276895965</v>
          </cell>
        </row>
        <row r="2891">
          <cell r="L2891">
            <v>5042293871</v>
          </cell>
          <cell r="M2891" t="str">
            <v>10169933</v>
          </cell>
          <cell r="N2891" t="str">
            <v>S21102903698/EL/3/05</v>
          </cell>
          <cell r="O2891" t="str">
            <v>YPS/N8789UV/ARIF</v>
          </cell>
          <cell r="P2891" t="str">
            <v>PT. SATRIA WICAKSANA SEJATI</v>
          </cell>
          <cell r="Q2891" t="str">
            <v>PT. SATRIA WICAKSANA SEJATI</v>
          </cell>
          <cell r="R2891" t="str">
            <v>EMPTY BOTTLE AQUA 5 GALLON</v>
          </cell>
          <cell r="S2891" t="str">
            <v>8276895965</v>
          </cell>
        </row>
        <row r="2892">
          <cell r="L2892">
            <v>5042293871</v>
          </cell>
          <cell r="M2892" t="str">
            <v>74559</v>
          </cell>
          <cell r="N2892" t="str">
            <v>S21102903698/EL/3/05</v>
          </cell>
          <cell r="O2892" t="str">
            <v>YPS/N8789UV/ARIF</v>
          </cell>
          <cell r="P2892" t="str">
            <v>PT. SATRIA WICAKSANA SEJATI</v>
          </cell>
          <cell r="Q2892" t="str">
            <v>PT. SATRIA WICAKSANA SEJATI</v>
          </cell>
          <cell r="R2892" t="str">
            <v>5 GALLON AQUA LOCAL</v>
          </cell>
          <cell r="S2892" t="str">
            <v>8276895965</v>
          </cell>
        </row>
        <row r="2893">
          <cell r="L2893">
            <v>5042306065</v>
          </cell>
          <cell r="M2893" t="str">
            <v>10169933</v>
          </cell>
          <cell r="N2893" t="str">
            <v>S21102903696/HD/3/05</v>
          </cell>
          <cell r="O2893" t="str">
            <v>YPS/N8194UW/WIN</v>
          </cell>
          <cell r="P2893" t="str">
            <v>PT. SATRIA WICAKSANA SEJATI</v>
          </cell>
          <cell r="Q2893" t="str">
            <v>PT. SATRIA WICAKSANA SEJATI</v>
          </cell>
          <cell r="R2893" t="str">
            <v>EMPTY BOTTLE AQUA 5 GALLON</v>
          </cell>
          <cell r="S2893" t="str">
            <v>8276895965</v>
          </cell>
        </row>
        <row r="2894">
          <cell r="L2894">
            <v>5042306065</v>
          </cell>
          <cell r="M2894" t="str">
            <v>74559</v>
          </cell>
          <cell r="N2894" t="str">
            <v>S21102903696/HD/3/05</v>
          </cell>
          <cell r="O2894" t="str">
            <v>YPS/N8194UW/WIN</v>
          </cell>
          <cell r="P2894" t="str">
            <v>PT. SATRIA WICAKSANA SEJATI</v>
          </cell>
          <cell r="Q2894" t="str">
            <v>PT. SATRIA WICAKSANA SEJATI</v>
          </cell>
          <cell r="R2894" t="str">
            <v>5 GALLON AQUA LOCAL</v>
          </cell>
          <cell r="S2894" t="str">
            <v>8276895965</v>
          </cell>
        </row>
        <row r="2895">
          <cell r="L2895">
            <v>5042310694</v>
          </cell>
          <cell r="M2895" t="str">
            <v>10169743</v>
          </cell>
          <cell r="N2895" t="str">
            <v>S21102903705/HD/2/05</v>
          </cell>
          <cell r="O2895" t="str">
            <v>YPS/N8527UV/MUHAMMAD</v>
          </cell>
          <cell r="P2895" t="str">
            <v>PT. SATRIA WICAKSANA SEJATI</v>
          </cell>
          <cell r="Q2895" t="str">
            <v>PT. SATRIA WICAKSANA SEJATI</v>
          </cell>
          <cell r="R2895" t="str">
            <v>JUG RACK</v>
          </cell>
          <cell r="S2895" t="str">
            <v>8276895965</v>
          </cell>
        </row>
        <row r="2896">
          <cell r="L2896">
            <v>5042310694</v>
          </cell>
          <cell r="M2896" t="str">
            <v>10169933</v>
          </cell>
          <cell r="N2896" t="str">
            <v>S21102903705/HD/2/05</v>
          </cell>
          <cell r="O2896" t="str">
            <v>YPS/N8527UV/MUHAMMAD</v>
          </cell>
          <cell r="P2896" t="str">
            <v>PT. SATRIA WICAKSANA SEJATI</v>
          </cell>
          <cell r="Q2896" t="str">
            <v>PT. SATRIA WICAKSANA SEJATI</v>
          </cell>
          <cell r="R2896" t="str">
            <v>EMPTY BOTTLE AQUA 5 GALLON</v>
          </cell>
          <cell r="S2896" t="str">
            <v>8276895965</v>
          </cell>
        </row>
        <row r="2897">
          <cell r="L2897">
            <v>5042310694</v>
          </cell>
          <cell r="M2897" t="str">
            <v>74559</v>
          </cell>
          <cell r="N2897" t="str">
            <v>S21102903705/HD/2/05</v>
          </cell>
          <cell r="O2897" t="str">
            <v>YPS/N8527UV/MUHAMMAD</v>
          </cell>
          <cell r="P2897" t="str">
            <v>PT. SATRIA WICAKSANA SEJATI</v>
          </cell>
          <cell r="Q2897" t="str">
            <v>PT. SATRIA WICAKSANA SEJATI</v>
          </cell>
          <cell r="R2897" t="str">
            <v>5 GALLON AQUA LOCAL</v>
          </cell>
          <cell r="S2897" t="str">
            <v>8276895965</v>
          </cell>
        </row>
        <row r="2898">
          <cell r="L2898">
            <v>5042302927</v>
          </cell>
          <cell r="M2898" t="str">
            <v>10169743</v>
          </cell>
          <cell r="N2898" t="str">
            <v>S21102903708/ZK/1/05</v>
          </cell>
          <cell r="O2898" t="str">
            <v>YPS/L9429UZ/SOLIKIN</v>
          </cell>
          <cell r="P2898" t="str">
            <v>PT. SATRIA WICAKSANA SEJATI</v>
          </cell>
          <cell r="Q2898" t="str">
            <v>PT. SATRIA WICAKSANA SEJATI</v>
          </cell>
          <cell r="R2898" t="str">
            <v>JUG RACK</v>
          </cell>
          <cell r="S2898" t="str">
            <v>8276895965</v>
          </cell>
        </row>
        <row r="2899">
          <cell r="L2899">
            <v>5042302927</v>
          </cell>
          <cell r="M2899" t="str">
            <v>10169933</v>
          </cell>
          <cell r="N2899" t="str">
            <v>S21102903708/ZK/1/05</v>
          </cell>
          <cell r="O2899" t="str">
            <v>YPS/L9429UZ/SOLIKIN</v>
          </cell>
          <cell r="P2899" t="str">
            <v>PT. SATRIA WICAKSANA SEJATI</v>
          </cell>
          <cell r="Q2899" t="str">
            <v>PT. SATRIA WICAKSANA SEJATI</v>
          </cell>
          <cell r="R2899" t="str">
            <v>EMPTY BOTTLE AQUA 5 GALLON</v>
          </cell>
          <cell r="S2899" t="str">
            <v>8276895965</v>
          </cell>
        </row>
        <row r="2900">
          <cell r="L2900">
            <v>5042302927</v>
          </cell>
          <cell r="M2900" t="str">
            <v>74559</v>
          </cell>
          <cell r="N2900" t="str">
            <v>S21102903708/ZK/1/05</v>
          </cell>
          <cell r="O2900" t="str">
            <v>YPS/L9429UZ/SOLIKIN</v>
          </cell>
          <cell r="P2900" t="str">
            <v>PT. SATRIA WICAKSANA SEJATI</v>
          </cell>
          <cell r="Q2900" t="str">
            <v>PT. SATRIA WICAKSANA SEJATI</v>
          </cell>
          <cell r="R2900" t="str">
            <v>5 GALLON AQUA LOCAL</v>
          </cell>
          <cell r="S2900" t="str">
            <v>8276895965</v>
          </cell>
        </row>
        <row r="2901">
          <cell r="L2901">
            <v>5042311047</v>
          </cell>
          <cell r="M2901" t="str">
            <v>74553</v>
          </cell>
          <cell r="N2901" t="str">
            <v>S21102903655</v>
          </cell>
          <cell r="O2901" t="str">
            <v>YPS/L9361UZ/YOYOK</v>
          </cell>
          <cell r="P2901" t="str">
            <v>PT. SATRIA WICAKSANA SEJATI</v>
          </cell>
          <cell r="Q2901" t="str">
            <v>PT. SATRIA WICAKSANA SEJATI</v>
          </cell>
          <cell r="R2901" t="str">
            <v>1500ML AQUA LOCAL 1X12</v>
          </cell>
          <cell r="S2901" t="str">
            <v>8276895966</v>
          </cell>
        </row>
        <row r="2902">
          <cell r="L2902">
            <v>5042311047</v>
          </cell>
          <cell r="M2902" t="str">
            <v>10169749</v>
          </cell>
          <cell r="N2902" t="str">
            <v>S21102903655</v>
          </cell>
          <cell r="O2902" t="str">
            <v>YPS/L9361UZ/YOYOK</v>
          </cell>
          <cell r="P2902" t="str">
            <v>PT. SATRIA WICAKSANA SEJATI</v>
          </cell>
          <cell r="Q2902" t="str">
            <v>PT. SATRIA WICAKSANA SEJATI</v>
          </cell>
          <cell r="R2902" t="str">
            <v>PALLET RENT DOUBLE FACE</v>
          </cell>
          <cell r="S2902" t="str">
            <v>8276895966</v>
          </cell>
        </row>
        <row r="2903">
          <cell r="L2903">
            <v>5042265157</v>
          </cell>
          <cell r="M2903" t="str">
            <v>10169743</v>
          </cell>
          <cell r="N2903" t="str">
            <v>S21102903812</v>
          </cell>
          <cell r="O2903" t="str">
            <v>YPS/N8573UW/FAUZAN</v>
          </cell>
          <cell r="P2903" t="str">
            <v>PT. SATRIA WICAKSANA SEJATI</v>
          </cell>
          <cell r="Q2903" t="str">
            <v>PT. SATRIA WICAKSANA SEJATI</v>
          </cell>
          <cell r="R2903" t="str">
            <v>JUG RACK</v>
          </cell>
          <cell r="S2903" t="str">
            <v>8276895965</v>
          </cell>
        </row>
        <row r="2904">
          <cell r="L2904">
            <v>5042265157</v>
          </cell>
          <cell r="M2904" t="str">
            <v>10169933</v>
          </cell>
          <cell r="N2904" t="str">
            <v>S21102903812</v>
          </cell>
          <cell r="O2904" t="str">
            <v>YPS/N8573UW/FAUZAN</v>
          </cell>
          <cell r="P2904" t="str">
            <v>PT. SATRIA WICAKSANA SEJATI</v>
          </cell>
          <cell r="Q2904" t="str">
            <v>PT. SATRIA WICAKSANA SEJATI</v>
          </cell>
          <cell r="R2904" t="str">
            <v>EMPTY BOTTLE AQUA 5 GALLON</v>
          </cell>
          <cell r="S2904" t="str">
            <v>8276895965</v>
          </cell>
        </row>
        <row r="2905">
          <cell r="L2905">
            <v>5042265157</v>
          </cell>
          <cell r="M2905" t="str">
            <v>74559</v>
          </cell>
          <cell r="N2905" t="str">
            <v>S21102903812</v>
          </cell>
          <cell r="O2905" t="str">
            <v>YPS/N8573UW/FAUZAN</v>
          </cell>
          <cell r="P2905" t="str">
            <v>PT. SATRIA WICAKSANA SEJATI</v>
          </cell>
          <cell r="Q2905" t="str">
            <v>PT. SATRIA WICAKSANA SEJATI</v>
          </cell>
          <cell r="R2905" t="str">
            <v>5 GALLON AQUA LOCAL</v>
          </cell>
          <cell r="S2905" t="str">
            <v>8276895965</v>
          </cell>
        </row>
        <row r="2906">
          <cell r="L2906">
            <v>5042278134</v>
          </cell>
          <cell r="M2906" t="str">
            <v>10169743</v>
          </cell>
          <cell r="N2906" t="str">
            <v>S21102903815</v>
          </cell>
          <cell r="O2906" t="str">
            <v>YPS/L9355UZ/WACHID</v>
          </cell>
          <cell r="P2906" t="str">
            <v>PT. SATRIA WICAKSANA SEJATI</v>
          </cell>
          <cell r="Q2906" t="str">
            <v>PT. SATRIA WICAKSANA SEJATI</v>
          </cell>
          <cell r="R2906" t="str">
            <v>JUG RACK</v>
          </cell>
          <cell r="S2906" t="str">
            <v>8276895965</v>
          </cell>
        </row>
        <row r="2907">
          <cell r="L2907">
            <v>5042278134</v>
          </cell>
          <cell r="M2907" t="str">
            <v>10169933</v>
          </cell>
          <cell r="N2907" t="str">
            <v>S21102903815</v>
          </cell>
          <cell r="O2907" t="str">
            <v>YPS/L9355UZ/WACHID</v>
          </cell>
          <cell r="P2907" t="str">
            <v>PT. SATRIA WICAKSANA SEJATI</v>
          </cell>
          <cell r="Q2907" t="str">
            <v>PT. SATRIA WICAKSANA SEJATI</v>
          </cell>
          <cell r="R2907" t="str">
            <v>EMPTY BOTTLE AQUA 5 GALLON</v>
          </cell>
          <cell r="S2907" t="str">
            <v>8276895965</v>
          </cell>
        </row>
        <row r="2908">
          <cell r="L2908">
            <v>5042278134</v>
          </cell>
          <cell r="M2908" t="str">
            <v>74559</v>
          </cell>
          <cell r="N2908" t="str">
            <v>S21102903815</v>
          </cell>
          <cell r="O2908" t="str">
            <v>YPS/L9355UZ/WACHID</v>
          </cell>
          <cell r="P2908" t="str">
            <v>PT. SATRIA WICAKSANA SEJATI</v>
          </cell>
          <cell r="Q2908" t="str">
            <v>PT. SATRIA WICAKSANA SEJATI</v>
          </cell>
          <cell r="R2908" t="str">
            <v>5 GALLON AQUA LOCAL</v>
          </cell>
          <cell r="S2908" t="str">
            <v>8276895965</v>
          </cell>
        </row>
        <row r="2909">
          <cell r="L2909">
            <v>5042290209</v>
          </cell>
          <cell r="M2909" t="str">
            <v>10169743</v>
          </cell>
          <cell r="N2909">
            <v>0</v>
          </cell>
          <cell r="O2909" t="str">
            <v>YPS/L9431UZ/NUR HADI</v>
          </cell>
          <cell r="P2909" t="str">
            <v>PT. SATRIA WICAKSANA SEJATI</v>
          </cell>
          <cell r="Q2909" t="str">
            <v>PT. SATRIA WICAKSANA SEJATI</v>
          </cell>
          <cell r="R2909" t="str">
            <v>JUG RACK</v>
          </cell>
          <cell r="S2909" t="str">
            <v>8276895965</v>
          </cell>
        </row>
        <row r="2910">
          <cell r="L2910">
            <v>5042290209</v>
          </cell>
          <cell r="M2910" t="str">
            <v>10169933</v>
          </cell>
          <cell r="N2910">
            <v>0</v>
          </cell>
          <cell r="O2910" t="str">
            <v>YPS/L9431UZ/NUR HADI</v>
          </cell>
          <cell r="P2910" t="str">
            <v>PT. SATRIA WICAKSANA SEJATI</v>
          </cell>
          <cell r="Q2910" t="str">
            <v>PT. SATRIA WICAKSANA SEJATI</v>
          </cell>
          <cell r="R2910" t="str">
            <v>EMPTY BOTTLE AQUA 5 GALLON</v>
          </cell>
          <cell r="S2910" t="str">
            <v>8276895965</v>
          </cell>
        </row>
        <row r="2911">
          <cell r="L2911">
            <v>5042290209</v>
          </cell>
          <cell r="M2911" t="str">
            <v>74559</v>
          </cell>
          <cell r="N2911">
            <v>0</v>
          </cell>
          <cell r="O2911" t="str">
            <v>YPS/L9431UZ/NUR HADI</v>
          </cell>
          <cell r="P2911" t="str">
            <v>PT. SATRIA WICAKSANA SEJATI</v>
          </cell>
          <cell r="Q2911" t="str">
            <v>PT. SATRIA WICAKSANA SEJATI</v>
          </cell>
          <cell r="R2911" t="str">
            <v>5 GALLON AQUA LOCAL</v>
          </cell>
          <cell r="S2911" t="str">
            <v>8276895965</v>
          </cell>
        </row>
        <row r="2912">
          <cell r="L2912">
            <v>5042289963</v>
          </cell>
          <cell r="M2912" t="str">
            <v>10169933</v>
          </cell>
          <cell r="N2912" t="str">
            <v>S21102903729/BK/1/04</v>
          </cell>
          <cell r="O2912" t="str">
            <v>YPS/L9305UO/SABAR</v>
          </cell>
          <cell r="P2912" t="str">
            <v>PT. SATRIA WICAKSANA SEJATI</v>
          </cell>
          <cell r="Q2912" t="str">
            <v>PT. SATRIA WICAKSANA SEJATI</v>
          </cell>
          <cell r="R2912" t="str">
            <v>EMPTY BOTTLE AQUA 5 GALLON</v>
          </cell>
          <cell r="S2912" t="str">
            <v>8276895965</v>
          </cell>
        </row>
        <row r="2913">
          <cell r="L2913">
            <v>5042289963</v>
          </cell>
          <cell r="M2913" t="str">
            <v>74559</v>
          </cell>
          <cell r="N2913" t="str">
            <v>S21102903729/BK/1/04</v>
          </cell>
          <cell r="O2913" t="str">
            <v>YPS/L9305UO/SABAR</v>
          </cell>
          <cell r="P2913" t="str">
            <v>PT. SATRIA WICAKSANA SEJATI</v>
          </cell>
          <cell r="Q2913" t="str">
            <v>PT. SATRIA WICAKSANA SEJATI</v>
          </cell>
          <cell r="R2913" t="str">
            <v>5 GALLON AQUA LOCAL</v>
          </cell>
          <cell r="S2913" t="str">
            <v>8276895965</v>
          </cell>
        </row>
        <row r="2914">
          <cell r="L2914">
            <v>5042281687</v>
          </cell>
          <cell r="M2914" t="str">
            <v>10169743</v>
          </cell>
          <cell r="N2914" t="str">
            <v>S21102903730/BK/1/04</v>
          </cell>
          <cell r="O2914" t="str">
            <v>YPS/N8796UV/DARIANTO</v>
          </cell>
          <cell r="P2914" t="str">
            <v>PT. SATRIA WICAKSANA SEJATI</v>
          </cell>
          <cell r="Q2914" t="str">
            <v>PT. SATRIA WICAKSANA SEJATI</v>
          </cell>
          <cell r="R2914" t="str">
            <v>JUG RACK</v>
          </cell>
          <cell r="S2914" t="str">
            <v>8276895965</v>
          </cell>
        </row>
        <row r="2915">
          <cell r="L2915">
            <v>5042281687</v>
          </cell>
          <cell r="M2915" t="str">
            <v>10169933</v>
          </cell>
          <cell r="N2915" t="str">
            <v>S21102903730/BK/1/04</v>
          </cell>
          <cell r="O2915" t="str">
            <v>YPS/N8796UV/DARIANTO</v>
          </cell>
          <cell r="P2915" t="str">
            <v>PT. SATRIA WICAKSANA SEJATI</v>
          </cell>
          <cell r="Q2915" t="str">
            <v>PT. SATRIA WICAKSANA SEJATI</v>
          </cell>
          <cell r="R2915" t="str">
            <v>EMPTY BOTTLE AQUA 5 GALLON</v>
          </cell>
          <cell r="S2915" t="str">
            <v>8276895965</v>
          </cell>
        </row>
        <row r="2916">
          <cell r="L2916">
            <v>5042281687</v>
          </cell>
          <cell r="M2916" t="str">
            <v>74559</v>
          </cell>
          <cell r="N2916" t="str">
            <v>S21102903730/BK/1/04</v>
          </cell>
          <cell r="O2916" t="str">
            <v>YPS/N8796UV/DARIANTO</v>
          </cell>
          <cell r="P2916" t="str">
            <v>PT. SATRIA WICAKSANA SEJATI</v>
          </cell>
          <cell r="Q2916" t="str">
            <v>PT. SATRIA WICAKSANA SEJATI</v>
          </cell>
          <cell r="R2916" t="str">
            <v>5 GALLON AQUA LOCAL</v>
          </cell>
          <cell r="S2916" t="str">
            <v>8276895965</v>
          </cell>
        </row>
        <row r="2917">
          <cell r="L2917">
            <v>5042291287</v>
          </cell>
          <cell r="M2917" t="str">
            <v>10169933</v>
          </cell>
          <cell r="N2917" t="str">
            <v>S21102903726/NF/2/04</v>
          </cell>
          <cell r="O2917" t="str">
            <v>YPS/N9883US/RISTANTO</v>
          </cell>
          <cell r="P2917" t="str">
            <v>PT. SATRIA WICAKSANA SEJATI</v>
          </cell>
          <cell r="Q2917" t="str">
            <v>PT. SATRIA WICAKSANA SEJATI</v>
          </cell>
          <cell r="R2917" t="str">
            <v>EMPTY BOTTLE AQUA 5 GALLON</v>
          </cell>
          <cell r="S2917" t="str">
            <v>8276895965</v>
          </cell>
        </row>
        <row r="2918">
          <cell r="L2918">
            <v>5042291287</v>
          </cell>
          <cell r="M2918" t="str">
            <v>74559</v>
          </cell>
          <cell r="N2918" t="str">
            <v>S21102903726/NF/2/04</v>
          </cell>
          <cell r="O2918" t="str">
            <v>YPS/N9883US/RISTANTO</v>
          </cell>
          <cell r="P2918" t="str">
            <v>PT. SATRIA WICAKSANA SEJATI</v>
          </cell>
          <cell r="Q2918" t="str">
            <v>PT. SATRIA WICAKSANA SEJATI</v>
          </cell>
          <cell r="R2918" t="str">
            <v>5 GALLON AQUA LOCAL</v>
          </cell>
          <cell r="S2918" t="str">
            <v>8276895965</v>
          </cell>
        </row>
        <row r="2919">
          <cell r="L2919">
            <v>5042281677</v>
          </cell>
          <cell r="M2919" t="str">
            <v>10169743</v>
          </cell>
          <cell r="N2919" t="str">
            <v>S21102903724/IS/1/04</v>
          </cell>
          <cell r="O2919" t="str">
            <v>YPS/N8878UW/SIARI</v>
          </cell>
          <cell r="P2919" t="str">
            <v>PT. SATRIA WICAKSANA SEJATI</v>
          </cell>
          <cell r="Q2919" t="str">
            <v>PT. SATRIA WICAKSANA SEJATI</v>
          </cell>
          <cell r="R2919" t="str">
            <v>JUG RACK</v>
          </cell>
          <cell r="S2919" t="str">
            <v>8276895965</v>
          </cell>
        </row>
        <row r="2920">
          <cell r="L2920">
            <v>5042281677</v>
          </cell>
          <cell r="M2920" t="str">
            <v>10169933</v>
          </cell>
          <cell r="N2920" t="str">
            <v>S21102903724/IS/1/04</v>
          </cell>
          <cell r="O2920" t="str">
            <v>YPS/N8878UW/SIARI</v>
          </cell>
          <cell r="P2920" t="str">
            <v>PT. SATRIA WICAKSANA SEJATI</v>
          </cell>
          <cell r="Q2920" t="str">
            <v>PT. SATRIA WICAKSANA SEJATI</v>
          </cell>
          <cell r="R2920" t="str">
            <v>EMPTY BOTTLE AQUA 5 GALLON</v>
          </cell>
          <cell r="S2920" t="str">
            <v>8276895965</v>
          </cell>
        </row>
        <row r="2921">
          <cell r="L2921">
            <v>5042281677</v>
          </cell>
          <cell r="M2921" t="str">
            <v>74559</v>
          </cell>
          <cell r="N2921" t="str">
            <v>S21102903724/IS/1/04</v>
          </cell>
          <cell r="O2921" t="str">
            <v>YPS/N8878UW/SIARI</v>
          </cell>
          <cell r="P2921" t="str">
            <v>PT. SATRIA WICAKSANA SEJATI</v>
          </cell>
          <cell r="Q2921" t="str">
            <v>PT. SATRIA WICAKSANA SEJATI</v>
          </cell>
          <cell r="R2921" t="str">
            <v>5 GALLON AQUA LOCAL</v>
          </cell>
          <cell r="S2921" t="str">
            <v>8276895965</v>
          </cell>
        </row>
        <row r="2922">
          <cell r="L2922">
            <v>5042294917</v>
          </cell>
          <cell r="M2922" t="str">
            <v>10169933</v>
          </cell>
          <cell r="N2922" t="str">
            <v>S21102903719/PY/3/04</v>
          </cell>
          <cell r="O2922" t="str">
            <v>YPS/N8508UV/SUKANDAR</v>
          </cell>
          <cell r="P2922" t="str">
            <v>PT. SATRIA WICAKSANA SEJATI</v>
          </cell>
          <cell r="Q2922" t="str">
            <v>PT. SATRIA WICAKSANA SEJATI</v>
          </cell>
          <cell r="R2922" t="str">
            <v>EMPTY BOTTLE AQUA 5 GALLON</v>
          </cell>
          <cell r="S2922" t="str">
            <v>8276895965</v>
          </cell>
        </row>
        <row r="2923">
          <cell r="L2923">
            <v>5042294917</v>
          </cell>
          <cell r="M2923" t="str">
            <v>74559</v>
          </cell>
          <cell r="N2923" t="str">
            <v>S21102903719/PY/3/04</v>
          </cell>
          <cell r="O2923" t="str">
            <v>YPS/N8508UV/SUKANDAR</v>
          </cell>
          <cell r="P2923" t="str">
            <v>PT. SATRIA WICAKSANA SEJATI</v>
          </cell>
          <cell r="Q2923" t="str">
            <v>PT. SATRIA WICAKSANA SEJATI</v>
          </cell>
          <cell r="R2923" t="str">
            <v>5 GALLON AQUA LOCAL</v>
          </cell>
          <cell r="S2923" t="str">
            <v>8276895965</v>
          </cell>
        </row>
        <row r="2924">
          <cell r="L2924">
            <v>5042295772</v>
          </cell>
          <cell r="M2924" t="str">
            <v>10169743</v>
          </cell>
          <cell r="N2924" t="str">
            <v>S21102903715/PY/3/04</v>
          </cell>
          <cell r="O2924" t="str">
            <v>YPS/L8897UW/UMAR</v>
          </cell>
          <cell r="P2924" t="str">
            <v>PT. SATRIA WICAKSANA SEJATI</v>
          </cell>
          <cell r="Q2924" t="str">
            <v>PT. SATRIA WICAKSANA SEJATI</v>
          </cell>
          <cell r="R2924" t="str">
            <v>JUG RACK</v>
          </cell>
          <cell r="S2924" t="str">
            <v>8276895965</v>
          </cell>
        </row>
        <row r="2925">
          <cell r="L2925">
            <v>5042295772</v>
          </cell>
          <cell r="M2925" t="str">
            <v>10169933</v>
          </cell>
          <cell r="N2925" t="str">
            <v>S21102903715/PY/3/04</v>
          </cell>
          <cell r="O2925" t="str">
            <v>YPS/L8897UW/UMAR</v>
          </cell>
          <cell r="P2925" t="str">
            <v>PT. SATRIA WICAKSANA SEJATI</v>
          </cell>
          <cell r="Q2925" t="str">
            <v>PT. SATRIA WICAKSANA SEJATI</v>
          </cell>
          <cell r="R2925" t="str">
            <v>EMPTY BOTTLE AQUA 5 GALLON</v>
          </cell>
          <cell r="S2925" t="str">
            <v>8276895965</v>
          </cell>
        </row>
        <row r="2926">
          <cell r="L2926">
            <v>5042295772</v>
          </cell>
          <cell r="M2926" t="str">
            <v>74559</v>
          </cell>
          <cell r="N2926" t="str">
            <v>S21102903715/PY/3/04</v>
          </cell>
          <cell r="O2926" t="str">
            <v>YPS/L8897UW/UMAR</v>
          </cell>
          <cell r="P2926" t="str">
            <v>PT. SATRIA WICAKSANA SEJATI</v>
          </cell>
          <cell r="Q2926" t="str">
            <v>PT. SATRIA WICAKSANA SEJATI</v>
          </cell>
          <cell r="R2926" t="str">
            <v>5 GALLON AQUA LOCAL</v>
          </cell>
          <cell r="S2926" t="str">
            <v>8276895965</v>
          </cell>
        </row>
        <row r="2927">
          <cell r="L2927">
            <v>5042297042</v>
          </cell>
          <cell r="M2927" t="str">
            <v>10169933</v>
          </cell>
          <cell r="N2927" t="str">
            <v>S21102903714/EL/3/04</v>
          </cell>
          <cell r="O2927" t="str">
            <v>YPS/S8186UT/DARSONO</v>
          </cell>
          <cell r="P2927" t="str">
            <v>PT. SATRIA WICAKSANA SEJATI</v>
          </cell>
          <cell r="Q2927" t="str">
            <v>PT. SATRIA WICAKSANA SEJATI</v>
          </cell>
          <cell r="R2927" t="str">
            <v>EMPTY BOTTLE AQUA 5 GALLON</v>
          </cell>
          <cell r="S2927" t="str">
            <v>8276895965</v>
          </cell>
        </row>
        <row r="2928">
          <cell r="L2928">
            <v>5042297042</v>
          </cell>
          <cell r="M2928" t="str">
            <v>74559</v>
          </cell>
          <cell r="N2928" t="str">
            <v>S21102903714/EL/3/04</v>
          </cell>
          <cell r="O2928" t="str">
            <v>YPS/S8186UT/DARSONO</v>
          </cell>
          <cell r="P2928" t="str">
            <v>PT. SATRIA WICAKSANA SEJATI</v>
          </cell>
          <cell r="Q2928" t="str">
            <v>PT. SATRIA WICAKSANA SEJATI</v>
          </cell>
          <cell r="R2928" t="str">
            <v>5 GALLON AQUA LOCAL</v>
          </cell>
          <cell r="S2928" t="str">
            <v>8276895965</v>
          </cell>
        </row>
        <row r="2929">
          <cell r="L2929">
            <v>5042294115</v>
          </cell>
          <cell r="M2929" t="str">
            <v>10169743</v>
          </cell>
          <cell r="N2929" t="str">
            <v>S21102903717/HD/3/04</v>
          </cell>
          <cell r="O2929" t="str">
            <v>YPS/L8858UI/ARIP</v>
          </cell>
          <cell r="P2929" t="str">
            <v>PT. SATRIA WICAKSANA SEJATI</v>
          </cell>
          <cell r="Q2929" t="str">
            <v>PT. SATRIA WICAKSANA SEJATI</v>
          </cell>
          <cell r="R2929" t="str">
            <v>JUG RACK</v>
          </cell>
          <cell r="S2929" t="str">
            <v>8276895965</v>
          </cell>
        </row>
        <row r="2930">
          <cell r="L2930">
            <v>5042294115</v>
          </cell>
          <cell r="M2930" t="str">
            <v>10169933</v>
          </cell>
          <cell r="N2930" t="str">
            <v>S21102903717/HD/3/04</v>
          </cell>
          <cell r="O2930" t="str">
            <v>YPS/L8858UI/ARIP</v>
          </cell>
          <cell r="P2930" t="str">
            <v>PT. SATRIA WICAKSANA SEJATI</v>
          </cell>
          <cell r="Q2930" t="str">
            <v>PT. SATRIA WICAKSANA SEJATI</v>
          </cell>
          <cell r="R2930" t="str">
            <v>EMPTY BOTTLE AQUA 5 GALLON</v>
          </cell>
          <cell r="S2930" t="str">
            <v>8276895965</v>
          </cell>
        </row>
        <row r="2931">
          <cell r="L2931">
            <v>5042294115</v>
          </cell>
          <cell r="M2931" t="str">
            <v>74559</v>
          </cell>
          <cell r="N2931" t="str">
            <v>S21102903717/HD/3/04</v>
          </cell>
          <cell r="O2931" t="str">
            <v>YPS/L8858UI/ARIP</v>
          </cell>
          <cell r="P2931" t="str">
            <v>PT. SATRIA WICAKSANA SEJATI</v>
          </cell>
          <cell r="Q2931" t="str">
            <v>PT. SATRIA WICAKSANA SEJATI</v>
          </cell>
          <cell r="R2931" t="str">
            <v>5 GALLON AQUA LOCAL</v>
          </cell>
          <cell r="S2931" t="str">
            <v>8276895965</v>
          </cell>
        </row>
        <row r="2932">
          <cell r="L2932">
            <v>5042283218</v>
          </cell>
          <cell r="M2932" t="str">
            <v>74561</v>
          </cell>
          <cell r="N2932" t="str">
            <v>S21102903671</v>
          </cell>
          <cell r="O2932" t="str">
            <v>YPS/N8530UV/SUEB</v>
          </cell>
          <cell r="P2932" t="str">
            <v>PT. SATRIA WICAKSANA SEJATI</v>
          </cell>
          <cell r="Q2932" t="str">
            <v>PT. SATRIA WICAKSANA SEJATI</v>
          </cell>
          <cell r="R2932" t="str">
            <v>600ML AQUA LOCAL 1X24</v>
          </cell>
          <cell r="S2932" t="str">
            <v>8276895966</v>
          </cell>
        </row>
        <row r="2933">
          <cell r="L2933">
            <v>5042283218</v>
          </cell>
          <cell r="M2933" t="str">
            <v>10169749</v>
          </cell>
          <cell r="N2933" t="str">
            <v>S21102903671</v>
          </cell>
          <cell r="O2933" t="str">
            <v>YPS/N8530UV/SUEB</v>
          </cell>
          <cell r="P2933" t="str">
            <v>PT. SATRIA WICAKSANA SEJATI</v>
          </cell>
          <cell r="Q2933" t="str">
            <v>PT. SATRIA WICAKSANA SEJATI</v>
          </cell>
          <cell r="R2933" t="str">
            <v>PALLET RENT DOUBLE FACE</v>
          </cell>
          <cell r="S2933" t="str">
            <v>8276895966</v>
          </cell>
        </row>
        <row r="2934">
          <cell r="L2934">
            <v>5042294650</v>
          </cell>
          <cell r="M2934" t="str">
            <v>10169933</v>
          </cell>
          <cell r="N2934" t="str">
            <v>S21102903713/EL/3/04</v>
          </cell>
          <cell r="O2934" t="str">
            <v>YPS/L9610UX/MAHFUD</v>
          </cell>
          <cell r="P2934" t="str">
            <v>PT. SATRIA WICAKSANA SEJATI</v>
          </cell>
          <cell r="Q2934" t="str">
            <v>PT. SATRIA WICAKSANA SEJATI</v>
          </cell>
          <cell r="R2934" t="str">
            <v>EMPTY BOTTLE AQUA 5 GALLON</v>
          </cell>
          <cell r="S2934" t="str">
            <v>8276895965</v>
          </cell>
        </row>
        <row r="2935">
          <cell r="L2935">
            <v>5042294650</v>
          </cell>
          <cell r="M2935" t="str">
            <v>74559</v>
          </cell>
          <cell r="N2935" t="str">
            <v>S21102903713/EL/3/04</v>
          </cell>
          <cell r="O2935" t="str">
            <v>YPS/L9610UX/MAHFUD</v>
          </cell>
          <cell r="P2935" t="str">
            <v>PT. SATRIA WICAKSANA SEJATI</v>
          </cell>
          <cell r="Q2935" t="str">
            <v>PT. SATRIA WICAKSANA SEJATI</v>
          </cell>
          <cell r="R2935" t="str">
            <v>5 GALLON AQUA LOCAL</v>
          </cell>
          <cell r="S2935" t="str">
            <v>8276895965</v>
          </cell>
        </row>
        <row r="2936">
          <cell r="L2936">
            <v>5042278556</v>
          </cell>
          <cell r="M2936" t="str">
            <v>74553</v>
          </cell>
          <cell r="N2936" t="str">
            <v>S21102903666</v>
          </cell>
          <cell r="O2936" t="str">
            <v>YPS/L9349UZ/CIPTO</v>
          </cell>
          <cell r="P2936" t="str">
            <v>PT. SATRIA WICAKSANA SEJATI</v>
          </cell>
          <cell r="Q2936" t="str">
            <v>PT. SATRIA WICAKSANA SEJATI</v>
          </cell>
          <cell r="R2936" t="str">
            <v>1500ML AQUA LOCAL 1X12</v>
          </cell>
          <cell r="S2936" t="str">
            <v>8276895966</v>
          </cell>
        </row>
        <row r="2937">
          <cell r="L2937">
            <v>5042278556</v>
          </cell>
          <cell r="M2937" t="str">
            <v>10169749</v>
          </cell>
          <cell r="N2937" t="str">
            <v>S21102903666</v>
          </cell>
          <cell r="O2937" t="str">
            <v>YPS/L9349UZ/CIPTO</v>
          </cell>
          <cell r="P2937" t="str">
            <v>PT. SATRIA WICAKSANA SEJATI</v>
          </cell>
          <cell r="Q2937" t="str">
            <v>PT. SATRIA WICAKSANA SEJATI</v>
          </cell>
          <cell r="R2937" t="str">
            <v>PALLET RENT DOUBLE FACE</v>
          </cell>
          <cell r="S2937" t="str">
            <v>8276895966</v>
          </cell>
        </row>
        <row r="2938">
          <cell r="L2938">
            <v>5042280636</v>
          </cell>
          <cell r="M2938" t="str">
            <v>74553</v>
          </cell>
          <cell r="N2938" t="str">
            <v>S21102903661</v>
          </cell>
          <cell r="O2938" t="str">
            <v>YPS/N8653UW/KHOIRUL</v>
          </cell>
          <cell r="P2938" t="str">
            <v>PT. SATRIA WICAKSANA SEJATI</v>
          </cell>
          <cell r="Q2938" t="str">
            <v>PT. SATRIA WICAKSANA SEJATI</v>
          </cell>
          <cell r="R2938" t="str">
            <v>1500ML AQUA LOCAL 1X12</v>
          </cell>
          <cell r="S2938" t="str">
            <v>8276895966</v>
          </cell>
        </row>
        <row r="2939">
          <cell r="L2939">
            <v>5042280636</v>
          </cell>
          <cell r="M2939" t="str">
            <v>10169749</v>
          </cell>
          <cell r="N2939" t="str">
            <v>S21102903661</v>
          </cell>
          <cell r="O2939" t="str">
            <v>YPS/N8653UW/KHOIRUL</v>
          </cell>
          <cell r="P2939" t="str">
            <v>PT. SATRIA WICAKSANA SEJATI</v>
          </cell>
          <cell r="Q2939" t="str">
            <v>PT. SATRIA WICAKSANA SEJATI</v>
          </cell>
          <cell r="R2939" t="str">
            <v>PALLET RENT DOUBLE FACE</v>
          </cell>
          <cell r="S2939" t="str">
            <v>8276895966</v>
          </cell>
        </row>
        <row r="2940">
          <cell r="L2940">
            <v>5042294481</v>
          </cell>
          <cell r="M2940" t="str">
            <v>74553</v>
          </cell>
          <cell r="N2940" t="str">
            <v>S21102903650</v>
          </cell>
          <cell r="O2940" t="str">
            <v>YPS/N8227UW/HARTONO</v>
          </cell>
          <cell r="P2940" t="str">
            <v>PT. SATRIA WICAKSANA SEJATI</v>
          </cell>
          <cell r="Q2940" t="str">
            <v>PT. SATRIA WICAKSANA SEJATI</v>
          </cell>
          <cell r="R2940" t="str">
            <v>1500ML AQUA LOCAL 1X12</v>
          </cell>
          <cell r="S2940" t="str">
            <v>8276895966</v>
          </cell>
        </row>
        <row r="2941">
          <cell r="L2941">
            <v>5042294481</v>
          </cell>
          <cell r="M2941" t="str">
            <v>10169749</v>
          </cell>
          <cell r="N2941" t="str">
            <v>S21102903650</v>
          </cell>
          <cell r="O2941" t="str">
            <v>YPS/N8227UW/HARTONO</v>
          </cell>
          <cell r="P2941" t="str">
            <v>PT. SATRIA WICAKSANA SEJATI</v>
          </cell>
          <cell r="Q2941" t="str">
            <v>PT. SATRIA WICAKSANA SEJATI</v>
          </cell>
          <cell r="R2941" t="str">
            <v>PALLET RENT DOUBLE FACE</v>
          </cell>
          <cell r="S2941" t="str">
            <v>8276895966</v>
          </cell>
        </row>
        <row r="2942">
          <cell r="L2942">
            <v>5042287900</v>
          </cell>
          <cell r="M2942" t="str">
            <v>74553</v>
          </cell>
          <cell r="N2942" t="str">
            <v>S21102903659</v>
          </cell>
          <cell r="O2942" t="str">
            <v>YPS/N8105UV/SETIO</v>
          </cell>
          <cell r="P2942" t="str">
            <v>PT. SATRIA WICAKSANA SEJATI</v>
          </cell>
          <cell r="Q2942" t="str">
            <v>PT. SATRIA WICAKSANA SEJATI</v>
          </cell>
          <cell r="R2942" t="str">
            <v>1500ML AQUA LOCAL 1X12</v>
          </cell>
          <cell r="S2942" t="str">
            <v>8276895966</v>
          </cell>
        </row>
        <row r="2943">
          <cell r="L2943">
            <v>5042287900</v>
          </cell>
          <cell r="M2943" t="str">
            <v>10169749</v>
          </cell>
          <cell r="N2943" t="str">
            <v>S21102903659</v>
          </cell>
          <cell r="O2943" t="str">
            <v>YPS/N8105UV/SETIO</v>
          </cell>
          <cell r="P2943" t="str">
            <v>PT. SATRIA WICAKSANA SEJATI</v>
          </cell>
          <cell r="Q2943" t="str">
            <v>PT. SATRIA WICAKSANA SEJATI</v>
          </cell>
          <cell r="R2943" t="str">
            <v>PALLET RENT DOUBLE FACE</v>
          </cell>
          <cell r="S2943" t="str">
            <v>8276895966</v>
          </cell>
        </row>
        <row r="2944">
          <cell r="L2944">
            <v>5042285630</v>
          </cell>
          <cell r="M2944" t="str">
            <v>10169743</v>
          </cell>
          <cell r="N2944" t="str">
            <v>S21102903816</v>
          </cell>
          <cell r="O2944" t="str">
            <v>YPS/N8732UW/SAIFUL</v>
          </cell>
          <cell r="P2944" t="str">
            <v>PT. SATRIA WICAKSANA SEJATI</v>
          </cell>
          <cell r="Q2944" t="str">
            <v>PT. SATRIA WICAKSANA SEJATI</v>
          </cell>
          <cell r="R2944" t="str">
            <v>JUG RACK</v>
          </cell>
          <cell r="S2944" t="str">
            <v>8276895965</v>
          </cell>
        </row>
        <row r="2945">
          <cell r="L2945">
            <v>5042285630</v>
          </cell>
          <cell r="M2945" t="str">
            <v>10169933</v>
          </cell>
          <cell r="N2945" t="str">
            <v>S21102903816</v>
          </cell>
          <cell r="O2945" t="str">
            <v>YPS/N8732UW/SAIFUL</v>
          </cell>
          <cell r="P2945" t="str">
            <v>PT. SATRIA WICAKSANA SEJATI</v>
          </cell>
          <cell r="Q2945" t="str">
            <v>PT. SATRIA WICAKSANA SEJATI</v>
          </cell>
          <cell r="R2945" t="str">
            <v>EMPTY BOTTLE AQUA 5 GALLON</v>
          </cell>
          <cell r="S2945" t="str">
            <v>8276895965</v>
          </cell>
        </row>
        <row r="2946">
          <cell r="L2946">
            <v>5042285630</v>
          </cell>
          <cell r="M2946" t="str">
            <v>74559</v>
          </cell>
          <cell r="N2946" t="str">
            <v>S21102903816</v>
          </cell>
          <cell r="O2946" t="str">
            <v>YPS/N8732UW/SAIFUL</v>
          </cell>
          <cell r="P2946" t="str">
            <v>PT. SATRIA WICAKSANA SEJATI</v>
          </cell>
          <cell r="Q2946" t="str">
            <v>PT. SATRIA WICAKSANA SEJATI</v>
          </cell>
          <cell r="R2946" t="str">
            <v>5 GALLON AQUA LOCAL</v>
          </cell>
          <cell r="S2946" t="str">
            <v>8276895965</v>
          </cell>
        </row>
        <row r="2947">
          <cell r="L2947">
            <v>5042291603</v>
          </cell>
          <cell r="M2947" t="str">
            <v>10169933</v>
          </cell>
          <cell r="N2947" t="str">
            <v>S21102903728/EF/2/04</v>
          </cell>
          <cell r="O2947" t="str">
            <v>YPS/L8372UI/BASIT</v>
          </cell>
          <cell r="P2947" t="str">
            <v>PT. SATRIA WICAKSANA SEJATI</v>
          </cell>
          <cell r="Q2947" t="str">
            <v>PT. SATRIA WICAKSANA SEJATI</v>
          </cell>
          <cell r="R2947" t="str">
            <v>EMPTY BOTTLE AQUA 5 GALLON</v>
          </cell>
          <cell r="S2947" t="str">
            <v>8276895965</v>
          </cell>
        </row>
        <row r="2948">
          <cell r="L2948">
            <v>5042291603</v>
          </cell>
          <cell r="M2948" t="str">
            <v>74559</v>
          </cell>
          <cell r="N2948" t="str">
            <v>S21102903728/EF/2/04</v>
          </cell>
          <cell r="O2948" t="str">
            <v>YPS/L8372UI/BASIT</v>
          </cell>
          <cell r="P2948" t="str">
            <v>PT. SATRIA WICAKSANA SEJATI</v>
          </cell>
          <cell r="Q2948" t="str">
            <v>PT. SATRIA WICAKSANA SEJATI</v>
          </cell>
          <cell r="R2948" t="str">
            <v>5 GALLON AQUA LOCAL</v>
          </cell>
          <cell r="S2948" t="str">
            <v>8276895965</v>
          </cell>
        </row>
        <row r="2949">
          <cell r="L2949">
            <v>5042291086</v>
          </cell>
          <cell r="M2949" t="str">
            <v>10169743</v>
          </cell>
          <cell r="N2949" t="str">
            <v>S21102903811</v>
          </cell>
          <cell r="O2949" t="str">
            <v>YPS/N8579UR/WIYANTO</v>
          </cell>
          <cell r="P2949" t="str">
            <v>PT. SATRIA WICAKSANA SEJATI</v>
          </cell>
          <cell r="Q2949" t="str">
            <v>PT. SATRIA WICAKSANA SEJATI</v>
          </cell>
          <cell r="R2949" t="str">
            <v>JUG RACK</v>
          </cell>
          <cell r="S2949" t="str">
            <v>8276895965</v>
          </cell>
        </row>
        <row r="2950">
          <cell r="L2950">
            <v>5042291086</v>
          </cell>
          <cell r="M2950" t="str">
            <v>10169933</v>
          </cell>
          <cell r="N2950" t="str">
            <v>S21102903811</v>
          </cell>
          <cell r="O2950" t="str">
            <v>YPS/N8579UR/WIYANTO</v>
          </cell>
          <cell r="P2950" t="str">
            <v>PT. SATRIA WICAKSANA SEJATI</v>
          </cell>
          <cell r="Q2950" t="str">
            <v>PT. SATRIA WICAKSANA SEJATI</v>
          </cell>
          <cell r="R2950" t="str">
            <v>EMPTY BOTTLE AQUA 5 GALLON</v>
          </cell>
          <cell r="S2950" t="str">
            <v>8276895965</v>
          </cell>
        </row>
        <row r="2951">
          <cell r="L2951">
            <v>5042291086</v>
          </cell>
          <cell r="M2951" t="str">
            <v>74559</v>
          </cell>
          <cell r="N2951" t="str">
            <v>S21102903811</v>
          </cell>
          <cell r="O2951" t="str">
            <v>YPS/N8579UR/WIYANTO</v>
          </cell>
          <cell r="P2951" t="str">
            <v>PT. SATRIA WICAKSANA SEJATI</v>
          </cell>
          <cell r="Q2951" t="str">
            <v>PT. SATRIA WICAKSANA SEJATI</v>
          </cell>
          <cell r="R2951" t="str">
            <v>5 GALLON AQUA LOCAL</v>
          </cell>
          <cell r="S2951" t="str">
            <v>8276895965</v>
          </cell>
        </row>
        <row r="2952">
          <cell r="L2952">
            <v>5042259980</v>
          </cell>
          <cell r="M2952" t="str">
            <v>10169743</v>
          </cell>
          <cell r="N2952" t="str">
            <v>S21102903817</v>
          </cell>
          <cell r="O2952" t="str">
            <v>YPS/N8598UV/ARIEF T</v>
          </cell>
          <cell r="P2952" t="str">
            <v>PT. SATRIA WICAKSANA SEJATI</v>
          </cell>
          <cell r="Q2952" t="str">
            <v>PT. SATRIA WICAKSANA SEJATI</v>
          </cell>
          <cell r="R2952" t="str">
            <v>JUG RACK</v>
          </cell>
          <cell r="S2952" t="str">
            <v>8276895965</v>
          </cell>
        </row>
        <row r="2953">
          <cell r="L2953">
            <v>5042259980</v>
          </cell>
          <cell r="M2953" t="str">
            <v>10169933</v>
          </cell>
          <cell r="N2953" t="str">
            <v>S21102903817</v>
          </cell>
          <cell r="O2953" t="str">
            <v>YPS/N8598UV/ARIEF T</v>
          </cell>
          <cell r="P2953" t="str">
            <v>PT. SATRIA WICAKSANA SEJATI</v>
          </cell>
          <cell r="Q2953" t="str">
            <v>PT. SATRIA WICAKSANA SEJATI</v>
          </cell>
          <cell r="R2953" t="str">
            <v>EMPTY BOTTLE AQUA 5 GALLON</v>
          </cell>
          <cell r="S2953" t="str">
            <v>8276895965</v>
          </cell>
        </row>
        <row r="2954">
          <cell r="L2954">
            <v>5042259980</v>
          </cell>
          <cell r="M2954" t="str">
            <v>74559</v>
          </cell>
          <cell r="N2954" t="str">
            <v>S21102903817</v>
          </cell>
          <cell r="O2954" t="str">
            <v>YPS/N8598UV/ARIEF T</v>
          </cell>
          <cell r="P2954" t="str">
            <v>PT. SATRIA WICAKSANA SEJATI</v>
          </cell>
          <cell r="Q2954" t="str">
            <v>PT. SATRIA WICAKSANA SEJATI</v>
          </cell>
          <cell r="R2954" t="str">
            <v>5 GALLON AQUA LOCAL</v>
          </cell>
          <cell r="S2954" t="str">
            <v>8276895965</v>
          </cell>
        </row>
        <row r="2955">
          <cell r="L2955">
            <v>5042278690</v>
          </cell>
          <cell r="M2955" t="str">
            <v>10169743</v>
          </cell>
          <cell r="N2955" t="str">
            <v>S21102903732/BK/1/04</v>
          </cell>
          <cell r="O2955" t="str">
            <v>YPS/L9429UZ/SOLIKIN</v>
          </cell>
          <cell r="P2955" t="str">
            <v>PT. SATRIA WICAKSANA SEJATI</v>
          </cell>
          <cell r="Q2955" t="str">
            <v>PT. SATRIA WICAKSANA SEJATI</v>
          </cell>
          <cell r="R2955" t="str">
            <v>JUG RACK</v>
          </cell>
          <cell r="S2955" t="str">
            <v>8276895965</v>
          </cell>
        </row>
        <row r="2956">
          <cell r="L2956">
            <v>5042278690</v>
          </cell>
          <cell r="M2956" t="str">
            <v>10169933</v>
          </cell>
          <cell r="N2956" t="str">
            <v>S21102903732/BK/1/04</v>
          </cell>
          <cell r="O2956" t="str">
            <v>YPS/L9429UZ/SOLIKIN</v>
          </cell>
          <cell r="P2956" t="str">
            <v>PT. SATRIA WICAKSANA SEJATI</v>
          </cell>
          <cell r="Q2956" t="str">
            <v>PT. SATRIA WICAKSANA SEJATI</v>
          </cell>
          <cell r="R2956" t="str">
            <v>EMPTY BOTTLE AQUA 5 GALLON</v>
          </cell>
          <cell r="S2956" t="str">
            <v>8276895965</v>
          </cell>
        </row>
        <row r="2957">
          <cell r="L2957">
            <v>5042278690</v>
          </cell>
          <cell r="M2957" t="str">
            <v>74559</v>
          </cell>
          <cell r="N2957" t="str">
            <v>S21102903732/BK/1/04</v>
          </cell>
          <cell r="O2957" t="str">
            <v>YPS/L9429UZ/SOLIKIN</v>
          </cell>
          <cell r="P2957" t="str">
            <v>PT. SATRIA WICAKSANA SEJATI</v>
          </cell>
          <cell r="Q2957" t="str">
            <v>PT. SATRIA WICAKSANA SEJATI</v>
          </cell>
          <cell r="R2957" t="str">
            <v>5 GALLON AQUA LOCAL</v>
          </cell>
          <cell r="S2957" t="str">
            <v>8276895965</v>
          </cell>
        </row>
        <row r="2958">
          <cell r="L2958">
            <v>5042286686</v>
          </cell>
          <cell r="M2958" t="str">
            <v>10169743</v>
          </cell>
          <cell r="N2958" t="str">
            <v>S21102903723/IS/1/04</v>
          </cell>
          <cell r="O2958" t="str">
            <v>YPS/L9434UZ/ROZIQ</v>
          </cell>
          <cell r="P2958" t="str">
            <v>PT. SATRIA WICAKSANA SEJATI</v>
          </cell>
          <cell r="Q2958" t="str">
            <v>PT. SATRIA WICAKSANA SEJATI</v>
          </cell>
          <cell r="R2958" t="str">
            <v>JUG RACK</v>
          </cell>
          <cell r="S2958" t="str">
            <v>8276895965</v>
          </cell>
        </row>
        <row r="2959">
          <cell r="L2959">
            <v>5042286686</v>
          </cell>
          <cell r="M2959" t="str">
            <v>10169933</v>
          </cell>
          <cell r="N2959" t="str">
            <v>S21102903723/IS/1/04</v>
          </cell>
          <cell r="O2959" t="str">
            <v>YPS/L9434UZ/ROZIQ</v>
          </cell>
          <cell r="P2959" t="str">
            <v>PT. SATRIA WICAKSANA SEJATI</v>
          </cell>
          <cell r="Q2959" t="str">
            <v>PT. SATRIA WICAKSANA SEJATI</v>
          </cell>
          <cell r="R2959" t="str">
            <v>EMPTY BOTTLE AQUA 5 GALLON</v>
          </cell>
          <cell r="S2959" t="str">
            <v>8276895965</v>
          </cell>
        </row>
        <row r="2960">
          <cell r="L2960">
            <v>5042286686</v>
          </cell>
          <cell r="M2960" t="str">
            <v>74559</v>
          </cell>
          <cell r="N2960" t="str">
            <v>S21102903723/IS/1/04</v>
          </cell>
          <cell r="O2960" t="str">
            <v>YPS/L9434UZ/ROZIQ</v>
          </cell>
          <cell r="P2960" t="str">
            <v>PT. SATRIA WICAKSANA SEJATI</v>
          </cell>
          <cell r="Q2960" t="str">
            <v>PT. SATRIA WICAKSANA SEJATI</v>
          </cell>
          <cell r="R2960" t="str">
            <v>5 GALLON AQUA LOCAL</v>
          </cell>
          <cell r="S2960" t="str">
            <v>8276895965</v>
          </cell>
        </row>
        <row r="2961">
          <cell r="L2961">
            <v>5042291611</v>
          </cell>
          <cell r="M2961" t="str">
            <v>10169743</v>
          </cell>
          <cell r="N2961" t="str">
            <v>S21102903718/EF/2/04</v>
          </cell>
          <cell r="O2961" t="str">
            <v>YPS/N8796UV/DARYANTO</v>
          </cell>
          <cell r="P2961" t="str">
            <v>PT. SATRIA WICAKSANA SEJATI</v>
          </cell>
          <cell r="Q2961" t="str">
            <v>PT. SATRIA WICAKSANA SEJATI</v>
          </cell>
          <cell r="R2961" t="str">
            <v>JUG RACK</v>
          </cell>
          <cell r="S2961" t="str">
            <v>8276895965</v>
          </cell>
        </row>
        <row r="2962">
          <cell r="L2962">
            <v>5042291611</v>
          </cell>
          <cell r="M2962" t="str">
            <v>10169933</v>
          </cell>
          <cell r="N2962" t="str">
            <v>S21102903718/EF/2/04</v>
          </cell>
          <cell r="O2962" t="str">
            <v>YPS/N8796UV/DARYANTO</v>
          </cell>
          <cell r="P2962" t="str">
            <v>PT. SATRIA WICAKSANA SEJATI</v>
          </cell>
          <cell r="Q2962" t="str">
            <v>PT. SATRIA WICAKSANA SEJATI</v>
          </cell>
          <cell r="R2962" t="str">
            <v>EMPTY BOTTLE AQUA 5 GALLON</v>
          </cell>
          <cell r="S2962" t="str">
            <v>8276895965</v>
          </cell>
        </row>
        <row r="2963">
          <cell r="L2963">
            <v>5042291611</v>
          </cell>
          <cell r="M2963" t="str">
            <v>74559</v>
          </cell>
          <cell r="N2963" t="str">
            <v>S21102903718/EF/2/04</v>
          </cell>
          <cell r="O2963" t="str">
            <v>YPS/N8796UV/DARYANTO</v>
          </cell>
          <cell r="P2963" t="str">
            <v>PT. SATRIA WICAKSANA SEJATI</v>
          </cell>
          <cell r="Q2963" t="str">
            <v>PT. SATRIA WICAKSANA SEJATI</v>
          </cell>
          <cell r="R2963" t="str">
            <v>5 GALLON AQUA LOCAL</v>
          </cell>
          <cell r="S2963" t="str">
            <v>8276895965</v>
          </cell>
        </row>
        <row r="2964">
          <cell r="L2964">
            <v>5042292652</v>
          </cell>
          <cell r="M2964" t="str">
            <v>10169933</v>
          </cell>
          <cell r="N2964" t="str">
            <v>S21102903721/NF/2/04</v>
          </cell>
          <cell r="O2964" t="str">
            <v>YPS/N8863UQ/EKO</v>
          </cell>
          <cell r="P2964" t="str">
            <v>PT. SATRIA WICAKSANA SEJATI</v>
          </cell>
          <cell r="Q2964" t="str">
            <v>PT. SATRIA WICAKSANA SEJATI</v>
          </cell>
          <cell r="R2964" t="str">
            <v>EMPTY BOTTLE AQUA 5 GALLON</v>
          </cell>
          <cell r="S2964" t="str">
            <v>8276895965</v>
          </cell>
        </row>
        <row r="2965">
          <cell r="L2965">
            <v>5042292652</v>
          </cell>
          <cell r="M2965" t="str">
            <v>74559</v>
          </cell>
          <cell r="N2965" t="str">
            <v>S21102903721/NF/2/04</v>
          </cell>
          <cell r="O2965" t="str">
            <v>YPS/N8863UQ/EKO</v>
          </cell>
          <cell r="P2965" t="str">
            <v>PT. SATRIA WICAKSANA SEJATI</v>
          </cell>
          <cell r="Q2965" t="str">
            <v>PT. SATRIA WICAKSANA SEJATI</v>
          </cell>
          <cell r="R2965" t="str">
            <v>5 GALLON AQUA LOCAL</v>
          </cell>
          <cell r="S2965" t="str">
            <v>8276895965</v>
          </cell>
        </row>
        <row r="2966">
          <cell r="L2966">
            <v>5042283878</v>
          </cell>
          <cell r="M2966" t="str">
            <v>10169933</v>
          </cell>
          <cell r="N2966" t="str">
            <v>S21102903727/IS/1/04</v>
          </cell>
          <cell r="O2966" t="str">
            <v>YPS/L9271UF/TAUFIK</v>
          </cell>
          <cell r="P2966" t="str">
            <v>PT. SATRIA WICAKSANA SEJATI</v>
          </cell>
          <cell r="Q2966" t="str">
            <v>PT. SATRIA WICAKSANA SEJATI</v>
          </cell>
          <cell r="R2966" t="str">
            <v>EMPTY BOTTLE AQUA 5 GALLON</v>
          </cell>
          <cell r="S2966" t="str">
            <v>8276895965</v>
          </cell>
        </row>
        <row r="2967">
          <cell r="L2967">
            <v>5042283878</v>
          </cell>
          <cell r="M2967" t="str">
            <v>74559</v>
          </cell>
          <cell r="N2967" t="str">
            <v>S21102903727/IS/1/04</v>
          </cell>
          <cell r="O2967" t="str">
            <v>YPS/L9271UF/TAUFIK</v>
          </cell>
          <cell r="P2967" t="str">
            <v>PT. SATRIA WICAKSANA SEJATI</v>
          </cell>
          <cell r="Q2967" t="str">
            <v>PT. SATRIA WICAKSANA SEJATI</v>
          </cell>
          <cell r="R2967" t="str">
            <v>5 GALLON AQUA LOCAL</v>
          </cell>
          <cell r="S2967" t="str">
            <v>8276895965</v>
          </cell>
        </row>
        <row r="2968">
          <cell r="L2968">
            <v>5042280161</v>
          </cell>
          <cell r="M2968" t="str">
            <v>10169933</v>
          </cell>
          <cell r="N2968" t="str">
            <v>S21102903735/IS/1/04</v>
          </cell>
          <cell r="O2968" t="str">
            <v>YPS/L8373UI/MADE</v>
          </cell>
          <cell r="P2968" t="str">
            <v>PT. SATRIA WICAKSANA SEJATI</v>
          </cell>
          <cell r="Q2968" t="str">
            <v>PT. SATRIA WICAKSANA SEJATI</v>
          </cell>
          <cell r="R2968" t="str">
            <v>EMPTY BOTTLE AQUA 5 GALLON</v>
          </cell>
          <cell r="S2968" t="str">
            <v>8276895965</v>
          </cell>
        </row>
        <row r="2969">
          <cell r="L2969">
            <v>5042280161</v>
          </cell>
          <cell r="M2969" t="str">
            <v>74559</v>
          </cell>
          <cell r="N2969" t="str">
            <v>S21102903735/IS/1/04</v>
          </cell>
          <cell r="O2969" t="str">
            <v>YPS/L8373UI/MADE</v>
          </cell>
          <cell r="P2969" t="str">
            <v>PT. SATRIA WICAKSANA SEJATI</v>
          </cell>
          <cell r="Q2969" t="str">
            <v>PT. SATRIA WICAKSANA SEJATI</v>
          </cell>
          <cell r="R2969" t="str">
            <v>5 GALLON AQUA LOCAL</v>
          </cell>
          <cell r="S2969" t="str">
            <v>8276895965</v>
          </cell>
        </row>
        <row r="2970">
          <cell r="L2970">
            <v>5042286106</v>
          </cell>
          <cell r="M2970" t="str">
            <v>10169743</v>
          </cell>
          <cell r="N2970" t="str">
            <v>S21102903808</v>
          </cell>
          <cell r="O2970" t="str">
            <v>YPS/N8732UV/SYAIFUL</v>
          </cell>
          <cell r="P2970" t="str">
            <v>PT. SATRIA WICAKSANA SEJATI</v>
          </cell>
          <cell r="Q2970" t="str">
            <v>PT. SATRIA WICAKSANA SEJATI</v>
          </cell>
          <cell r="R2970" t="str">
            <v>JUG RACK</v>
          </cell>
          <cell r="S2970" t="str">
            <v>8276895965</v>
          </cell>
        </row>
        <row r="2971">
          <cell r="L2971">
            <v>5042286106</v>
          </cell>
          <cell r="M2971" t="str">
            <v>10169933</v>
          </cell>
          <cell r="N2971" t="str">
            <v>S21102903808</v>
          </cell>
          <cell r="O2971" t="str">
            <v>YPS/N8732UV/SYAIFUL</v>
          </cell>
          <cell r="P2971" t="str">
            <v>PT. SATRIA WICAKSANA SEJATI</v>
          </cell>
          <cell r="Q2971" t="str">
            <v>PT. SATRIA WICAKSANA SEJATI</v>
          </cell>
          <cell r="R2971" t="str">
            <v>EMPTY BOTTLE AQUA 5 GALLON</v>
          </cell>
          <cell r="S2971" t="str">
            <v>8276895965</v>
          </cell>
        </row>
        <row r="2972">
          <cell r="L2972">
            <v>5042286106</v>
          </cell>
          <cell r="M2972" t="str">
            <v>74559</v>
          </cell>
          <cell r="N2972" t="str">
            <v>S21102903808</v>
          </cell>
          <cell r="O2972" t="str">
            <v>YPS/N8732UV/SYAIFUL</v>
          </cell>
          <cell r="P2972" t="str">
            <v>PT. SATRIA WICAKSANA SEJATI</v>
          </cell>
          <cell r="Q2972" t="str">
            <v>PT. SATRIA WICAKSANA SEJATI</v>
          </cell>
          <cell r="R2972" t="str">
            <v>5 GALLON AQUA LOCAL</v>
          </cell>
          <cell r="S2972" t="str">
            <v>8276895965</v>
          </cell>
        </row>
        <row r="2973">
          <cell r="L2973">
            <v>5042296328</v>
          </cell>
          <cell r="M2973" t="str">
            <v>10169743</v>
          </cell>
          <cell r="N2973" t="str">
            <v>S21102903814</v>
          </cell>
          <cell r="O2973" t="str">
            <v>YPS/L9356UZ/AGUS.S</v>
          </cell>
          <cell r="P2973" t="str">
            <v>PT. SATRIA WICAKSANA SEJATI</v>
          </cell>
          <cell r="Q2973" t="str">
            <v>PT. SATRIA WICAKSANA SEJATI</v>
          </cell>
          <cell r="R2973" t="str">
            <v>JUG RACK</v>
          </cell>
          <cell r="S2973" t="str">
            <v>8276895965</v>
          </cell>
        </row>
        <row r="2974">
          <cell r="L2974">
            <v>5042296328</v>
          </cell>
          <cell r="M2974" t="str">
            <v>10169933</v>
          </cell>
          <cell r="N2974" t="str">
            <v>S21102903814</v>
          </cell>
          <cell r="O2974" t="str">
            <v>YPS/L9356UZ/AGUS.S</v>
          </cell>
          <cell r="P2974" t="str">
            <v>PT. SATRIA WICAKSANA SEJATI</v>
          </cell>
          <cell r="Q2974" t="str">
            <v>PT. SATRIA WICAKSANA SEJATI</v>
          </cell>
          <cell r="R2974" t="str">
            <v>EMPTY BOTTLE AQUA 5 GALLON</v>
          </cell>
          <cell r="S2974" t="str">
            <v>8276895965</v>
          </cell>
        </row>
        <row r="2975">
          <cell r="L2975">
            <v>5042296328</v>
          </cell>
          <cell r="M2975" t="str">
            <v>74559</v>
          </cell>
          <cell r="N2975" t="str">
            <v>S21102903814</v>
          </cell>
          <cell r="O2975" t="str">
            <v>YPS/L9356UZ/AGUS.S</v>
          </cell>
          <cell r="P2975" t="str">
            <v>PT. SATRIA WICAKSANA SEJATI</v>
          </cell>
          <cell r="Q2975" t="str">
            <v>PT. SATRIA WICAKSANA SEJATI</v>
          </cell>
          <cell r="R2975" t="str">
            <v>5 GALLON AQUA LOCAL</v>
          </cell>
          <cell r="S2975" t="str">
            <v>8276895965</v>
          </cell>
        </row>
        <row r="2976">
          <cell r="L2976">
            <v>5042225744</v>
          </cell>
          <cell r="M2976" t="str">
            <v>10169743</v>
          </cell>
          <cell r="N2976" t="str">
            <v>S21102903733/IS/1/04</v>
          </cell>
          <cell r="O2976" t="str">
            <v>YPS/N8614UW/HUDA</v>
          </cell>
          <cell r="P2976" t="str">
            <v>PT. SATRIA WICAKSANA SEJATI</v>
          </cell>
          <cell r="Q2976" t="str">
            <v>PT. SATRIA WICAKSANA SEJATI</v>
          </cell>
          <cell r="R2976" t="str">
            <v>JUG RACK</v>
          </cell>
          <cell r="S2976" t="str">
            <v>8276895965</v>
          </cell>
        </row>
        <row r="2977">
          <cell r="L2977">
            <v>5042225744</v>
          </cell>
          <cell r="M2977" t="str">
            <v>10169933</v>
          </cell>
          <cell r="N2977" t="str">
            <v>S21102903733/IS/1/04</v>
          </cell>
          <cell r="O2977" t="str">
            <v>YPS/N8614UW/HUDA</v>
          </cell>
          <cell r="P2977" t="str">
            <v>PT. SATRIA WICAKSANA SEJATI</v>
          </cell>
          <cell r="Q2977" t="str">
            <v>PT. SATRIA WICAKSANA SEJATI</v>
          </cell>
          <cell r="R2977" t="str">
            <v>EMPTY BOTTLE AQUA 5 GALLON</v>
          </cell>
          <cell r="S2977" t="str">
            <v>8276895965</v>
          </cell>
        </row>
        <row r="2978">
          <cell r="L2978">
            <v>5042225744</v>
          </cell>
          <cell r="M2978" t="str">
            <v>74559</v>
          </cell>
          <cell r="N2978" t="str">
            <v>S21102903733/IS/1/04</v>
          </cell>
          <cell r="O2978" t="str">
            <v>YPS/N8614UW/HUDA</v>
          </cell>
          <cell r="P2978" t="str">
            <v>PT. SATRIA WICAKSANA SEJATI</v>
          </cell>
          <cell r="Q2978" t="str">
            <v>PT. SATRIA WICAKSANA SEJATI</v>
          </cell>
          <cell r="R2978" t="str">
            <v>5 GALLON AQUA LOCAL</v>
          </cell>
          <cell r="S2978" t="str">
            <v>8276895965</v>
          </cell>
        </row>
        <row r="2979">
          <cell r="L2979">
            <v>5042290763</v>
          </cell>
          <cell r="M2979" t="str">
            <v>10169743</v>
          </cell>
          <cell r="N2979" t="str">
            <v>S21102903725/AS/2/04</v>
          </cell>
          <cell r="O2979" t="str">
            <v>YPS/L9430UZ/DONI</v>
          </cell>
          <cell r="P2979" t="str">
            <v>PT. SATRIA WICAKSANA SEJATI</v>
          </cell>
          <cell r="Q2979" t="str">
            <v>PT. SATRIA WICAKSANA SEJATI</v>
          </cell>
          <cell r="R2979" t="str">
            <v>JUG RACK</v>
          </cell>
          <cell r="S2979" t="str">
            <v>8276895965</v>
          </cell>
        </row>
        <row r="2980">
          <cell r="L2980">
            <v>5042290763</v>
          </cell>
          <cell r="M2980" t="str">
            <v>10169933</v>
          </cell>
          <cell r="N2980" t="str">
            <v>S21102903725/AS/2/04</v>
          </cell>
          <cell r="O2980" t="str">
            <v>YPS/L9430UZ/DONI</v>
          </cell>
          <cell r="P2980" t="str">
            <v>PT. SATRIA WICAKSANA SEJATI</v>
          </cell>
          <cell r="Q2980" t="str">
            <v>PT. SATRIA WICAKSANA SEJATI</v>
          </cell>
          <cell r="R2980" t="str">
            <v>EMPTY BOTTLE AQUA 5 GALLON</v>
          </cell>
          <cell r="S2980" t="str">
            <v>8276895965</v>
          </cell>
        </row>
        <row r="2981">
          <cell r="L2981">
            <v>5042290763</v>
          </cell>
          <cell r="M2981" t="str">
            <v>74559</v>
          </cell>
          <cell r="N2981" t="str">
            <v>S21102903725/AS/2/04</v>
          </cell>
          <cell r="O2981" t="str">
            <v>YPS/L9430UZ/DONI</v>
          </cell>
          <cell r="P2981" t="str">
            <v>PT. SATRIA WICAKSANA SEJATI</v>
          </cell>
          <cell r="Q2981" t="str">
            <v>PT. SATRIA WICAKSANA SEJATI</v>
          </cell>
          <cell r="R2981" t="str">
            <v>5 GALLON AQUA LOCAL</v>
          </cell>
          <cell r="S2981" t="str">
            <v>8276895965</v>
          </cell>
        </row>
        <row r="2982">
          <cell r="L2982">
            <v>5042292374</v>
          </cell>
          <cell r="M2982" t="str">
            <v>10169933</v>
          </cell>
          <cell r="N2982" t="str">
            <v>S21102903720/EF/2/04</v>
          </cell>
          <cell r="O2982" t="str">
            <v>YPS/N9902UR/BUDI</v>
          </cell>
          <cell r="P2982" t="str">
            <v>PT. SATRIA WICAKSANA SEJATI</v>
          </cell>
          <cell r="Q2982" t="str">
            <v>PT. SATRIA WICAKSANA SEJATI</v>
          </cell>
          <cell r="R2982" t="str">
            <v>EMPTY BOTTLE AQUA 5 GALLON</v>
          </cell>
          <cell r="S2982" t="str">
            <v>8276895965</v>
          </cell>
        </row>
        <row r="2983">
          <cell r="L2983">
            <v>5042292374</v>
          </cell>
          <cell r="M2983" t="str">
            <v>74559</v>
          </cell>
          <cell r="N2983" t="str">
            <v>S21102903720/EF/2/04</v>
          </cell>
          <cell r="O2983" t="str">
            <v>YPS/N9902UR/BUDI</v>
          </cell>
          <cell r="P2983" t="str">
            <v>PT. SATRIA WICAKSANA SEJATI</v>
          </cell>
          <cell r="Q2983" t="str">
            <v>PT. SATRIA WICAKSANA SEJATI</v>
          </cell>
          <cell r="R2983" t="str">
            <v>5 GALLON AQUA LOCAL</v>
          </cell>
          <cell r="S2983" t="str">
            <v>8276895965</v>
          </cell>
        </row>
        <row r="2984">
          <cell r="L2984">
            <v>5042286715</v>
          </cell>
          <cell r="M2984" t="str">
            <v>10169933</v>
          </cell>
          <cell r="N2984" t="str">
            <v>S21102903731/AS/2/04</v>
          </cell>
          <cell r="O2984" t="str">
            <v>YPS/L9808UV/M AMIN</v>
          </cell>
          <cell r="P2984" t="str">
            <v>PT. SATRIA WICAKSANA SEJATI</v>
          </cell>
          <cell r="Q2984" t="str">
            <v>PT. SATRIA WICAKSANA SEJATI</v>
          </cell>
          <cell r="R2984" t="str">
            <v>EMPTY BOTTLE AQUA 5 GALLON</v>
          </cell>
          <cell r="S2984" t="str">
            <v>8276895965</v>
          </cell>
        </row>
        <row r="2985">
          <cell r="L2985">
            <v>5042286715</v>
          </cell>
          <cell r="M2985" t="str">
            <v>74559</v>
          </cell>
          <cell r="N2985" t="str">
            <v>S21102903731/AS/2/04</v>
          </cell>
          <cell r="O2985" t="str">
            <v>YPS/L9808UV/M AMIN</v>
          </cell>
          <cell r="P2985" t="str">
            <v>PT. SATRIA WICAKSANA SEJATI</v>
          </cell>
          <cell r="Q2985" t="str">
            <v>PT. SATRIA WICAKSANA SEJATI</v>
          </cell>
          <cell r="R2985" t="str">
            <v>5 GALLON AQUA LOCAL</v>
          </cell>
          <cell r="S2985" t="str">
            <v>8276895965</v>
          </cell>
        </row>
        <row r="2986">
          <cell r="L2986">
            <v>5042283673</v>
          </cell>
          <cell r="M2986" t="str">
            <v>145141</v>
          </cell>
          <cell r="N2986" t="str">
            <v>S21102908834</v>
          </cell>
          <cell r="O2986" t="str">
            <v>YPS/N8611UW/TONI</v>
          </cell>
          <cell r="P2986" t="str">
            <v>PT. SATRIA WICAKSANA SEJATI</v>
          </cell>
          <cell r="Q2986" t="str">
            <v>PT. SATRIA WICAKSANA SEJATI</v>
          </cell>
          <cell r="R2986" t="str">
            <v>500ML MIZONE ACTIV' LYCHEE LEMON 1X12</v>
          </cell>
          <cell r="S2986" t="str">
            <v>8276895966</v>
          </cell>
        </row>
        <row r="2987">
          <cell r="L2987">
            <v>5042283673</v>
          </cell>
          <cell r="M2987" t="str">
            <v>10169749</v>
          </cell>
          <cell r="N2987" t="str">
            <v>S21102908834</v>
          </cell>
          <cell r="O2987" t="str">
            <v>YPS/N8611UW/TONI</v>
          </cell>
          <cell r="P2987" t="str">
            <v>PT. SATRIA WICAKSANA SEJATI</v>
          </cell>
          <cell r="Q2987" t="str">
            <v>PT. SATRIA WICAKSANA SEJATI</v>
          </cell>
          <cell r="R2987" t="str">
            <v>PALLET RENT DOUBLE FACE</v>
          </cell>
          <cell r="S2987" t="str">
            <v>8276895966</v>
          </cell>
        </row>
        <row r="2988">
          <cell r="L2988">
            <v>5042325334</v>
          </cell>
          <cell r="M2988" t="str">
            <v>10169743</v>
          </cell>
          <cell r="N2988" t="str">
            <v>S21102903801</v>
          </cell>
          <cell r="O2988" t="str">
            <v>YPS/N8579UR/WIYANTO</v>
          </cell>
          <cell r="P2988" t="str">
            <v>PT. SATRIA WICAKSANA SEJATI</v>
          </cell>
          <cell r="Q2988" t="str">
            <v>PT. SATRIA WICAKSANA SEJATI</v>
          </cell>
          <cell r="R2988" t="str">
            <v>JUG RACK</v>
          </cell>
          <cell r="S2988" t="str">
            <v>8276895965</v>
          </cell>
        </row>
        <row r="2989">
          <cell r="L2989">
            <v>5042325334</v>
          </cell>
          <cell r="M2989" t="str">
            <v>10169933</v>
          </cell>
          <cell r="N2989" t="str">
            <v>S21102903801</v>
          </cell>
          <cell r="O2989" t="str">
            <v>YPS/N8579UR/WIYANTO</v>
          </cell>
          <cell r="P2989" t="str">
            <v>PT. SATRIA WICAKSANA SEJATI</v>
          </cell>
          <cell r="Q2989" t="str">
            <v>PT. SATRIA WICAKSANA SEJATI</v>
          </cell>
          <cell r="R2989" t="str">
            <v>EMPTY BOTTLE AQUA 5 GALLON</v>
          </cell>
          <cell r="S2989" t="str">
            <v>8276895965</v>
          </cell>
        </row>
        <row r="2990">
          <cell r="L2990">
            <v>5042325334</v>
          </cell>
          <cell r="M2990" t="str">
            <v>74559</v>
          </cell>
          <cell r="N2990" t="str">
            <v>S21102903801</v>
          </cell>
          <cell r="O2990" t="str">
            <v>YPS/N8579UR/WIYANTO</v>
          </cell>
          <cell r="P2990" t="str">
            <v>PT. SATRIA WICAKSANA SEJATI</v>
          </cell>
          <cell r="Q2990" t="str">
            <v>PT. SATRIA WICAKSANA SEJATI</v>
          </cell>
          <cell r="R2990" t="str">
            <v>5 GALLON AQUA LOCAL</v>
          </cell>
          <cell r="S2990" t="str">
            <v>8276895965</v>
          </cell>
        </row>
        <row r="2991">
          <cell r="L2991">
            <v>5042318668</v>
          </cell>
          <cell r="M2991" t="str">
            <v>10169743</v>
          </cell>
          <cell r="N2991" t="str">
            <v>S21102903799</v>
          </cell>
          <cell r="O2991" t="str">
            <v>YPS/N8732UW/SYAIFUL</v>
          </cell>
          <cell r="P2991" t="str">
            <v>PT. SATRIA WICAKSANA SEJATI</v>
          </cell>
          <cell r="Q2991" t="str">
            <v>PT. SATRIA WICAKSANA SEJATI</v>
          </cell>
          <cell r="R2991" t="str">
            <v>JUG RACK</v>
          </cell>
          <cell r="S2991" t="str">
            <v>8276895965</v>
          </cell>
        </row>
        <row r="2992">
          <cell r="L2992">
            <v>5042318668</v>
          </cell>
          <cell r="M2992" t="str">
            <v>10169933</v>
          </cell>
          <cell r="N2992" t="str">
            <v>S21102903799</v>
          </cell>
          <cell r="O2992" t="str">
            <v>YPS/N8732UW/SYAIFUL</v>
          </cell>
          <cell r="P2992" t="str">
            <v>PT. SATRIA WICAKSANA SEJATI</v>
          </cell>
          <cell r="Q2992" t="str">
            <v>PT. SATRIA WICAKSANA SEJATI</v>
          </cell>
          <cell r="R2992" t="str">
            <v>EMPTY BOTTLE AQUA 5 GALLON</v>
          </cell>
          <cell r="S2992" t="str">
            <v>8276895965</v>
          </cell>
        </row>
        <row r="2993">
          <cell r="L2993">
            <v>5042318668</v>
          </cell>
          <cell r="M2993" t="str">
            <v>74559</v>
          </cell>
          <cell r="N2993" t="str">
            <v>S21102903799</v>
          </cell>
          <cell r="O2993" t="str">
            <v>YPS/N8732UW/SYAIFUL</v>
          </cell>
          <cell r="P2993" t="str">
            <v>PT. SATRIA WICAKSANA SEJATI</v>
          </cell>
          <cell r="Q2993" t="str">
            <v>PT. SATRIA WICAKSANA SEJATI</v>
          </cell>
          <cell r="R2993" t="str">
            <v>5 GALLON AQUA LOCAL</v>
          </cell>
          <cell r="S2993" t="str">
            <v>8276895965</v>
          </cell>
        </row>
        <row r="2994">
          <cell r="L2994">
            <v>5042321614</v>
          </cell>
          <cell r="M2994" t="str">
            <v>10169933</v>
          </cell>
          <cell r="N2994" t="str">
            <v>S21102903692/AS/2/06</v>
          </cell>
          <cell r="O2994" t="str">
            <v>YPS/N8655UQ/SUGIONO</v>
          </cell>
          <cell r="P2994" t="str">
            <v>PT. SATRIA WICAKSANA SEJATI</v>
          </cell>
          <cell r="Q2994" t="str">
            <v>PT. SATRIA WICAKSANA SEJATI</v>
          </cell>
          <cell r="R2994" t="str">
            <v>EMPTY BOTTLE AQUA 5 GALLON</v>
          </cell>
          <cell r="S2994" t="str">
            <v>8276895965</v>
          </cell>
        </row>
        <row r="2995">
          <cell r="L2995">
            <v>5042321614</v>
          </cell>
          <cell r="M2995" t="str">
            <v>74559</v>
          </cell>
          <cell r="N2995" t="str">
            <v>S21102903692/AS/2/06</v>
          </cell>
          <cell r="O2995" t="str">
            <v>YPS/N8655UQ/SUGIONO</v>
          </cell>
          <cell r="P2995" t="str">
            <v>PT. SATRIA WICAKSANA SEJATI</v>
          </cell>
          <cell r="Q2995" t="str">
            <v>PT. SATRIA WICAKSANA SEJATI</v>
          </cell>
          <cell r="R2995" t="str">
            <v>5 GALLON AQUA LOCAL</v>
          </cell>
          <cell r="S2995" t="str">
            <v>8276895965</v>
          </cell>
        </row>
        <row r="2996">
          <cell r="L2996">
            <v>5042326481</v>
          </cell>
          <cell r="M2996" t="str">
            <v>10169743</v>
          </cell>
          <cell r="N2996" t="str">
            <v>S21102903800</v>
          </cell>
          <cell r="O2996" t="str">
            <v>YPS/L9356UZ/AGUS</v>
          </cell>
          <cell r="P2996" t="str">
            <v>PT. SATRIA WICAKSANA SEJATI</v>
          </cell>
          <cell r="Q2996" t="str">
            <v>PT. SATRIA WICAKSANA SEJATI</v>
          </cell>
          <cell r="R2996" t="str">
            <v>JUG RACK</v>
          </cell>
          <cell r="S2996" t="str">
            <v>8276895965</v>
          </cell>
        </row>
        <row r="2997">
          <cell r="L2997">
            <v>5042326481</v>
          </cell>
          <cell r="M2997" t="str">
            <v>10169933</v>
          </cell>
          <cell r="N2997" t="str">
            <v>S21102903800</v>
          </cell>
          <cell r="O2997" t="str">
            <v>YPS/L9356UZ/AGUS</v>
          </cell>
          <cell r="P2997" t="str">
            <v>PT. SATRIA WICAKSANA SEJATI</v>
          </cell>
          <cell r="Q2997" t="str">
            <v>PT. SATRIA WICAKSANA SEJATI</v>
          </cell>
          <cell r="R2997" t="str">
            <v>EMPTY BOTTLE AQUA 5 GALLON</v>
          </cell>
          <cell r="S2997" t="str">
            <v>8276895965</v>
          </cell>
        </row>
        <row r="2998">
          <cell r="L2998">
            <v>5042326481</v>
          </cell>
          <cell r="M2998" t="str">
            <v>74559</v>
          </cell>
          <cell r="N2998" t="str">
            <v>S21102903800</v>
          </cell>
          <cell r="O2998" t="str">
            <v>YPS/L9356UZ/AGUS</v>
          </cell>
          <cell r="P2998" t="str">
            <v>PT. SATRIA WICAKSANA SEJATI</v>
          </cell>
          <cell r="Q2998" t="str">
            <v>PT. SATRIA WICAKSANA SEJATI</v>
          </cell>
          <cell r="R2998" t="str">
            <v>5 GALLON AQUA LOCAL</v>
          </cell>
          <cell r="S2998" t="str">
            <v>8276895965</v>
          </cell>
        </row>
        <row r="2999">
          <cell r="L2999">
            <v>5042316908</v>
          </cell>
          <cell r="M2999" t="str">
            <v>10169743</v>
          </cell>
          <cell r="N2999" t="str">
            <v>S21102903798</v>
          </cell>
          <cell r="O2999" t="str">
            <v>YPS/L9356UZ/AGUS S</v>
          </cell>
          <cell r="P2999" t="str">
            <v>PT. SATRIA WICAKSANA SEJATI</v>
          </cell>
          <cell r="Q2999" t="str">
            <v>PT. SATRIA WICAKSANA SEJATI</v>
          </cell>
          <cell r="R2999" t="str">
            <v>JUG RACK</v>
          </cell>
          <cell r="S2999" t="str">
            <v>8276895965</v>
          </cell>
        </row>
        <row r="3000">
          <cell r="L3000">
            <v>5042316908</v>
          </cell>
          <cell r="M3000" t="str">
            <v>10169933</v>
          </cell>
          <cell r="N3000" t="str">
            <v>S21102903798</v>
          </cell>
          <cell r="O3000" t="str">
            <v>YPS/L9356UZ/AGUS S</v>
          </cell>
          <cell r="P3000" t="str">
            <v>PT. SATRIA WICAKSANA SEJATI</v>
          </cell>
          <cell r="Q3000" t="str">
            <v>PT. SATRIA WICAKSANA SEJATI</v>
          </cell>
          <cell r="R3000" t="str">
            <v>EMPTY BOTTLE AQUA 5 GALLON</v>
          </cell>
          <cell r="S3000" t="str">
            <v>8276895965</v>
          </cell>
        </row>
        <row r="3001">
          <cell r="L3001">
            <v>5042316908</v>
          </cell>
          <cell r="M3001" t="str">
            <v>74559</v>
          </cell>
          <cell r="N3001" t="str">
            <v>S21102903798</v>
          </cell>
          <cell r="O3001" t="str">
            <v>YPS/L9356UZ/AGUS S</v>
          </cell>
          <cell r="P3001" t="str">
            <v>PT. SATRIA WICAKSANA SEJATI</v>
          </cell>
          <cell r="Q3001" t="str">
            <v>PT. SATRIA WICAKSANA SEJATI</v>
          </cell>
          <cell r="R3001" t="str">
            <v>5 GALLON AQUA LOCAL</v>
          </cell>
          <cell r="S3001" t="str">
            <v>8276895965</v>
          </cell>
        </row>
        <row r="3002">
          <cell r="L3002">
            <v>5042312249</v>
          </cell>
          <cell r="M3002" t="str">
            <v>10169743</v>
          </cell>
          <cell r="N3002" t="str">
            <v>S21102903802</v>
          </cell>
          <cell r="O3002" t="str">
            <v>YPS/L9355UZ/WACHID</v>
          </cell>
          <cell r="P3002" t="str">
            <v>PT. SATRIA WICAKSANA SEJATI</v>
          </cell>
          <cell r="Q3002" t="str">
            <v>PT. SATRIA WICAKSANA SEJATI</v>
          </cell>
          <cell r="R3002" t="str">
            <v>JUG RACK</v>
          </cell>
          <cell r="S3002" t="str">
            <v>8276895965</v>
          </cell>
        </row>
        <row r="3003">
          <cell r="L3003">
            <v>5042312249</v>
          </cell>
          <cell r="M3003" t="str">
            <v>10169933</v>
          </cell>
          <cell r="N3003" t="str">
            <v>S21102903802</v>
          </cell>
          <cell r="O3003" t="str">
            <v>YPS/L9355UZ/WACHID</v>
          </cell>
          <cell r="P3003" t="str">
            <v>PT. SATRIA WICAKSANA SEJATI</v>
          </cell>
          <cell r="Q3003" t="str">
            <v>PT. SATRIA WICAKSANA SEJATI</v>
          </cell>
          <cell r="R3003" t="str">
            <v>EMPTY BOTTLE AQUA 5 GALLON</v>
          </cell>
          <cell r="S3003" t="str">
            <v>8276895965</v>
          </cell>
        </row>
        <row r="3004">
          <cell r="L3004">
            <v>5042312249</v>
          </cell>
          <cell r="M3004" t="str">
            <v>74559</v>
          </cell>
          <cell r="N3004" t="str">
            <v>S21102903802</v>
          </cell>
          <cell r="O3004" t="str">
            <v>YPS/L9355UZ/WACHID</v>
          </cell>
          <cell r="P3004" t="str">
            <v>PT. SATRIA WICAKSANA SEJATI</v>
          </cell>
          <cell r="Q3004" t="str">
            <v>PT. SATRIA WICAKSANA SEJATI</v>
          </cell>
          <cell r="R3004" t="str">
            <v>5 GALLON AQUA LOCAL</v>
          </cell>
          <cell r="S3004" t="str">
            <v>8276895965</v>
          </cell>
        </row>
        <row r="3005">
          <cell r="L3005">
            <v>5042317005</v>
          </cell>
          <cell r="M3005" t="str">
            <v>10169933</v>
          </cell>
          <cell r="N3005" t="str">
            <v>S21102903684/AS/2/06</v>
          </cell>
          <cell r="O3005" t="str">
            <v>YPS/N8522UV/BUDI</v>
          </cell>
          <cell r="P3005" t="str">
            <v>PT. SATRIA WICAKSANA SEJATI</v>
          </cell>
          <cell r="Q3005" t="str">
            <v>PT. SATRIA WICAKSANA SEJATI</v>
          </cell>
          <cell r="R3005" t="str">
            <v>EMPTY BOTTLE AQUA 5 GALLON</v>
          </cell>
          <cell r="S3005" t="str">
            <v>8276895965</v>
          </cell>
        </row>
        <row r="3006">
          <cell r="L3006">
            <v>5042317005</v>
          </cell>
          <cell r="M3006" t="str">
            <v>74559</v>
          </cell>
          <cell r="N3006" t="str">
            <v>S21102903684/AS/2/06</v>
          </cell>
          <cell r="O3006" t="str">
            <v>YPS/N8522UV/BUDI</v>
          </cell>
          <cell r="P3006" t="str">
            <v>PT. SATRIA WICAKSANA SEJATI</v>
          </cell>
          <cell r="Q3006" t="str">
            <v>PT. SATRIA WICAKSANA SEJATI</v>
          </cell>
          <cell r="R3006" t="str">
            <v>5 GALLON AQUA LOCAL</v>
          </cell>
          <cell r="S3006" t="str">
            <v>8276895965</v>
          </cell>
        </row>
        <row r="3007">
          <cell r="L3007">
            <v>5042319553</v>
          </cell>
          <cell r="M3007" t="str">
            <v>10169933</v>
          </cell>
          <cell r="N3007" t="str">
            <v>S21102903688/AS/2/06</v>
          </cell>
          <cell r="O3007" t="str">
            <v>YPS/N8863UQ/EKO</v>
          </cell>
          <cell r="P3007" t="str">
            <v>PT. SATRIA WICAKSANA SEJATI</v>
          </cell>
          <cell r="Q3007" t="str">
            <v>PT. SATRIA WICAKSANA SEJATI</v>
          </cell>
          <cell r="R3007" t="str">
            <v>EMPTY BOTTLE AQUA 5 GALLON</v>
          </cell>
          <cell r="S3007" t="str">
            <v>8276895965</v>
          </cell>
        </row>
        <row r="3008">
          <cell r="L3008">
            <v>5042319553</v>
          </cell>
          <cell r="M3008" t="str">
            <v>74559</v>
          </cell>
          <cell r="N3008" t="str">
            <v>S21102903688/AS/2/06</v>
          </cell>
          <cell r="O3008" t="str">
            <v>YPS/N8863UQ/EKO</v>
          </cell>
          <cell r="P3008" t="str">
            <v>PT. SATRIA WICAKSANA SEJATI</v>
          </cell>
          <cell r="Q3008" t="str">
            <v>PT. SATRIA WICAKSANA SEJATI</v>
          </cell>
          <cell r="R3008" t="str">
            <v>5 GALLON AQUA LOCAL</v>
          </cell>
          <cell r="S3008" t="str">
            <v>8276895965</v>
          </cell>
        </row>
        <row r="3009">
          <cell r="L3009">
            <v>5042216428</v>
          </cell>
          <cell r="M3009" t="str">
            <v>10169933</v>
          </cell>
          <cell r="N3009" t="str">
            <v>S21102903680/PY/3/06</v>
          </cell>
          <cell r="O3009" t="str">
            <v>YPS/S8186UT/DARSONO</v>
          </cell>
          <cell r="P3009" t="str">
            <v>PT. SATRIA WICAKSANA SEJATI</v>
          </cell>
          <cell r="Q3009" t="str">
            <v>PT. SATRIA WICAKSANA SEJATI</v>
          </cell>
          <cell r="R3009" t="str">
            <v>EMPTY BOTTLE AQUA 5 GALLON</v>
          </cell>
          <cell r="S3009" t="str">
            <v>8276895965</v>
          </cell>
        </row>
        <row r="3010">
          <cell r="L3010">
            <v>5042216428</v>
          </cell>
          <cell r="M3010" t="str">
            <v>74559</v>
          </cell>
          <cell r="N3010" t="str">
            <v>S21102903680/PY/3/06</v>
          </cell>
          <cell r="O3010" t="str">
            <v>YPS/S8186UT/DARSONO</v>
          </cell>
          <cell r="P3010" t="str">
            <v>PT. SATRIA WICAKSANA SEJATI</v>
          </cell>
          <cell r="Q3010" t="str">
            <v>PT. SATRIA WICAKSANA SEJATI</v>
          </cell>
          <cell r="R3010" t="str">
            <v>5 GALLON AQUA LOCAL</v>
          </cell>
          <cell r="S3010" t="str">
            <v>8276895965</v>
          </cell>
        </row>
        <row r="3011">
          <cell r="L3011">
            <v>5042315233</v>
          </cell>
          <cell r="M3011" t="str">
            <v>74553</v>
          </cell>
          <cell r="N3011" t="str">
            <v>S21102903649</v>
          </cell>
          <cell r="O3011" t="str">
            <v>YPS/L9462UM/SATIMAN</v>
          </cell>
          <cell r="P3011" t="str">
            <v>PT. SATRIA WICAKSANA SEJATI</v>
          </cell>
          <cell r="Q3011" t="str">
            <v>PT. SATRIA WICAKSANA SEJATI</v>
          </cell>
          <cell r="R3011" t="str">
            <v>1500ML AQUA LOCAL 1X12</v>
          </cell>
          <cell r="S3011" t="str">
            <v>8276895966</v>
          </cell>
        </row>
        <row r="3012">
          <cell r="L3012">
            <v>5042315233</v>
          </cell>
          <cell r="M3012" t="str">
            <v>10169749</v>
          </cell>
          <cell r="N3012" t="str">
            <v>S21102903649</v>
          </cell>
          <cell r="O3012" t="str">
            <v>YPS/L9462UM/SATIMAN</v>
          </cell>
          <cell r="P3012" t="str">
            <v>PT. SATRIA WICAKSANA SEJATI</v>
          </cell>
          <cell r="Q3012" t="str">
            <v>PT. SATRIA WICAKSANA SEJATI</v>
          </cell>
          <cell r="R3012" t="str">
            <v>PALLET RENT DOUBLE FACE</v>
          </cell>
          <cell r="S3012" t="str">
            <v>8276895966</v>
          </cell>
        </row>
        <row r="3013">
          <cell r="L3013">
            <v>5042321619</v>
          </cell>
          <cell r="M3013" t="str">
            <v>10169743</v>
          </cell>
          <cell r="N3013" t="str">
            <v>S21102903676/PY/3/06</v>
          </cell>
          <cell r="O3013" t="str">
            <v>YPS/N8582UV/HASAN</v>
          </cell>
          <cell r="P3013" t="str">
            <v>PT. SATRIA WICAKSANA SEJATI</v>
          </cell>
          <cell r="Q3013" t="str">
            <v>PT. SATRIA WICAKSANA SEJATI</v>
          </cell>
          <cell r="R3013" t="str">
            <v>JUG RACK</v>
          </cell>
          <cell r="S3013" t="str">
            <v>8276895965</v>
          </cell>
        </row>
        <row r="3014">
          <cell r="L3014">
            <v>5042321619</v>
          </cell>
          <cell r="M3014" t="str">
            <v>10169933</v>
          </cell>
          <cell r="N3014" t="str">
            <v>S21102903676/PY/3/06</v>
          </cell>
          <cell r="O3014" t="str">
            <v>YPS/N8582UV/HASAN</v>
          </cell>
          <cell r="P3014" t="str">
            <v>PT. SATRIA WICAKSANA SEJATI</v>
          </cell>
          <cell r="Q3014" t="str">
            <v>PT. SATRIA WICAKSANA SEJATI</v>
          </cell>
          <cell r="R3014" t="str">
            <v>EMPTY BOTTLE AQUA 5 GALLON</v>
          </cell>
          <cell r="S3014" t="str">
            <v>8276895965</v>
          </cell>
        </row>
        <row r="3015">
          <cell r="L3015">
            <v>5042321619</v>
          </cell>
          <cell r="M3015" t="str">
            <v>74559</v>
          </cell>
          <cell r="N3015" t="str">
            <v>S21102903676/PY/3/06</v>
          </cell>
          <cell r="O3015" t="str">
            <v>YPS/N8582UV/HASAN</v>
          </cell>
          <cell r="P3015" t="str">
            <v>PT. SATRIA WICAKSANA SEJATI</v>
          </cell>
          <cell r="Q3015" t="str">
            <v>PT. SATRIA WICAKSANA SEJATI</v>
          </cell>
          <cell r="R3015" t="str">
            <v>5 GALLON AQUA LOCAL</v>
          </cell>
          <cell r="S3015" t="str">
            <v>8276895965</v>
          </cell>
        </row>
        <row r="3016">
          <cell r="L3016">
            <v>5042316031</v>
          </cell>
          <cell r="M3016" t="str">
            <v>10169743</v>
          </cell>
          <cell r="N3016" t="str">
            <v>S21102903685/EF/1/06</v>
          </cell>
          <cell r="O3016" t="str">
            <v>YPS/L9345UZ/M SOLIKI</v>
          </cell>
          <cell r="P3016" t="str">
            <v>PT. SATRIA WICAKSANA SEJATI</v>
          </cell>
          <cell r="Q3016" t="str">
            <v>PT. SATRIA WICAKSANA SEJATI</v>
          </cell>
          <cell r="R3016" t="str">
            <v>JUG RACK</v>
          </cell>
          <cell r="S3016" t="str">
            <v>8276896100</v>
          </cell>
        </row>
        <row r="3017">
          <cell r="L3017">
            <v>5042316031</v>
          </cell>
          <cell r="M3017" t="str">
            <v>10169933</v>
          </cell>
          <cell r="N3017" t="str">
            <v>S21102903685/EF/1/06</v>
          </cell>
          <cell r="O3017" t="str">
            <v>YPS/L9345UZ/M SOLIKI</v>
          </cell>
          <cell r="P3017" t="str">
            <v>PT. SATRIA WICAKSANA SEJATI</v>
          </cell>
          <cell r="Q3017" t="str">
            <v>PT. SATRIA WICAKSANA SEJATI</v>
          </cell>
          <cell r="R3017" t="str">
            <v>EMPTY BOTTLE AQUA 5 GALLON</v>
          </cell>
          <cell r="S3017" t="str">
            <v>8276896100</v>
          </cell>
        </row>
        <row r="3018">
          <cell r="L3018">
            <v>5042316031</v>
          </cell>
          <cell r="M3018" t="str">
            <v>74559</v>
          </cell>
          <cell r="N3018" t="str">
            <v>S21102903685/EF/1/06</v>
          </cell>
          <cell r="O3018" t="str">
            <v>YPS/L9345UZ/M SOLIKI</v>
          </cell>
          <cell r="P3018" t="str">
            <v>PT. SATRIA WICAKSANA SEJATI</v>
          </cell>
          <cell r="Q3018" t="str">
            <v>PT. SATRIA WICAKSANA SEJATI</v>
          </cell>
          <cell r="R3018" t="str">
            <v>5 GALLON AQUA LOCAL</v>
          </cell>
          <cell r="S3018" t="str">
            <v>8276896100</v>
          </cell>
        </row>
        <row r="3019">
          <cell r="L3019">
            <v>5042319826</v>
          </cell>
          <cell r="M3019" t="str">
            <v>10169933</v>
          </cell>
          <cell r="N3019" t="str">
            <v>S21102903690/AS/2/06</v>
          </cell>
          <cell r="O3019" t="str">
            <v>YPS/L9352UZ/SUMANANG</v>
          </cell>
          <cell r="P3019" t="str">
            <v>PT. SATRIA WICAKSANA SEJATI</v>
          </cell>
          <cell r="Q3019" t="str">
            <v>PT. SATRIA WICAKSANA SEJATI</v>
          </cell>
          <cell r="R3019" t="str">
            <v>EMPTY BOTTLE AQUA 5 GALLON</v>
          </cell>
          <cell r="S3019" t="str">
            <v>8276895965</v>
          </cell>
        </row>
        <row r="3020">
          <cell r="L3020">
            <v>5042319826</v>
          </cell>
          <cell r="M3020" t="str">
            <v>74559</v>
          </cell>
          <cell r="N3020" t="str">
            <v>S21102903690/AS/2/06</v>
          </cell>
          <cell r="O3020" t="str">
            <v>YPS/L9352UZ/SUMANANG</v>
          </cell>
          <cell r="P3020" t="str">
            <v>PT. SATRIA WICAKSANA SEJATI</v>
          </cell>
          <cell r="Q3020" t="str">
            <v>PT. SATRIA WICAKSANA SEJATI</v>
          </cell>
          <cell r="R3020" t="str">
            <v>5 GALLON AQUA LOCAL</v>
          </cell>
          <cell r="S3020" t="str">
            <v>8276895965</v>
          </cell>
        </row>
        <row r="3021">
          <cell r="L3021">
            <v>5042308309</v>
          </cell>
          <cell r="M3021" t="str">
            <v>10169743</v>
          </cell>
          <cell r="N3021" t="str">
            <v>S21102903687/ZK/1/06</v>
          </cell>
          <cell r="O3021" t="str">
            <v>YPS/N8582UV/HASAN</v>
          </cell>
          <cell r="P3021" t="str">
            <v>PT. SATRIA WICAKSANA SEJATI</v>
          </cell>
          <cell r="Q3021" t="str">
            <v>PT. SATRIA WICAKSANA SEJATI</v>
          </cell>
          <cell r="R3021" t="str">
            <v>JUG RACK</v>
          </cell>
          <cell r="S3021" t="str">
            <v>8276895965</v>
          </cell>
        </row>
        <row r="3022">
          <cell r="L3022">
            <v>5042308309</v>
          </cell>
          <cell r="M3022" t="str">
            <v>10169933</v>
          </cell>
          <cell r="N3022" t="str">
            <v>S21102903687/ZK/1/06</v>
          </cell>
          <cell r="O3022" t="str">
            <v>YPS/N8582UV/HASAN</v>
          </cell>
          <cell r="P3022" t="str">
            <v>PT. SATRIA WICAKSANA SEJATI</v>
          </cell>
          <cell r="Q3022" t="str">
            <v>PT. SATRIA WICAKSANA SEJATI</v>
          </cell>
          <cell r="R3022" t="str">
            <v>EMPTY BOTTLE AQUA 5 GALLON</v>
          </cell>
          <cell r="S3022" t="str">
            <v>8276895965</v>
          </cell>
        </row>
        <row r="3023">
          <cell r="L3023">
            <v>5042308309</v>
          </cell>
          <cell r="M3023" t="str">
            <v>74559</v>
          </cell>
          <cell r="N3023" t="str">
            <v>S21102903687/ZK/1/06</v>
          </cell>
          <cell r="O3023" t="str">
            <v>YPS/N8582UV/HASAN</v>
          </cell>
          <cell r="P3023" t="str">
            <v>PT. SATRIA WICAKSANA SEJATI</v>
          </cell>
          <cell r="Q3023" t="str">
            <v>PT. SATRIA WICAKSANA SEJATI</v>
          </cell>
          <cell r="R3023" t="str">
            <v>5 GALLON AQUA LOCAL</v>
          </cell>
          <cell r="S3023" t="str">
            <v>8276895965</v>
          </cell>
        </row>
        <row r="3024">
          <cell r="L3024">
            <v>5042321582</v>
          </cell>
          <cell r="M3024" t="str">
            <v>10169933</v>
          </cell>
          <cell r="N3024" t="str">
            <v>S21102903682/NF/2/06</v>
          </cell>
          <cell r="O3024" t="str">
            <v>YPS/N7985UQ/BAMBANG</v>
          </cell>
          <cell r="P3024" t="str">
            <v>PT. SATRIA WICAKSANA SEJATI</v>
          </cell>
          <cell r="Q3024" t="str">
            <v>PT. SATRIA WICAKSANA SEJATI</v>
          </cell>
          <cell r="R3024" t="str">
            <v>EMPTY BOTTLE AQUA 5 GALLON</v>
          </cell>
          <cell r="S3024" t="str">
            <v>8276895965</v>
          </cell>
        </row>
        <row r="3025">
          <cell r="L3025">
            <v>5042321582</v>
          </cell>
          <cell r="M3025" t="str">
            <v>74559</v>
          </cell>
          <cell r="N3025" t="str">
            <v>S21102903682/NF/2/06</v>
          </cell>
          <cell r="O3025" t="str">
            <v>YPS/N7985UQ/BAMBANG</v>
          </cell>
          <cell r="P3025" t="str">
            <v>PT. SATRIA WICAKSANA SEJATI</v>
          </cell>
          <cell r="Q3025" t="str">
            <v>PT. SATRIA WICAKSANA SEJATI</v>
          </cell>
          <cell r="R3025" t="str">
            <v>5 GALLON AQUA LOCAL</v>
          </cell>
          <cell r="S3025" t="str">
            <v>8276895965</v>
          </cell>
        </row>
        <row r="3026">
          <cell r="L3026">
            <v>5042321416</v>
          </cell>
          <cell r="M3026" t="str">
            <v>10169743</v>
          </cell>
          <cell r="N3026" t="str">
            <v>S21102903803</v>
          </cell>
          <cell r="O3026" t="str">
            <v>YPS/N8598UV/ARIEF T</v>
          </cell>
          <cell r="P3026" t="str">
            <v>PT. SATRIA WICAKSANA SEJATI</v>
          </cell>
          <cell r="Q3026" t="str">
            <v>PT. SATRIA WICAKSANA SEJATI</v>
          </cell>
          <cell r="R3026" t="str">
            <v>JUG RACK</v>
          </cell>
          <cell r="S3026" t="str">
            <v>8276896100</v>
          </cell>
        </row>
        <row r="3027">
          <cell r="L3027">
            <v>5042321416</v>
          </cell>
          <cell r="M3027" t="str">
            <v>10169933</v>
          </cell>
          <cell r="N3027" t="str">
            <v>S21102903803</v>
          </cell>
          <cell r="O3027" t="str">
            <v>YPS/N8598UV/ARIEF T</v>
          </cell>
          <cell r="P3027" t="str">
            <v>PT. SATRIA WICAKSANA SEJATI</v>
          </cell>
          <cell r="Q3027" t="str">
            <v>PT. SATRIA WICAKSANA SEJATI</v>
          </cell>
          <cell r="R3027" t="str">
            <v>EMPTY BOTTLE AQUA 5 GALLON</v>
          </cell>
          <cell r="S3027" t="str">
            <v>8276896100</v>
          </cell>
        </row>
        <row r="3028">
          <cell r="L3028">
            <v>5042321416</v>
          </cell>
          <cell r="M3028" t="str">
            <v>74559</v>
          </cell>
          <cell r="N3028" t="str">
            <v>S21102903803</v>
          </cell>
          <cell r="O3028" t="str">
            <v>YPS/N8598UV/ARIEF T</v>
          </cell>
          <cell r="P3028" t="str">
            <v>PT. SATRIA WICAKSANA SEJATI</v>
          </cell>
          <cell r="Q3028" t="str">
            <v>PT. SATRIA WICAKSANA SEJATI</v>
          </cell>
          <cell r="R3028" t="str">
            <v>5 GALLON AQUA LOCAL</v>
          </cell>
          <cell r="S3028" t="str">
            <v>8276896100</v>
          </cell>
        </row>
        <row r="3029">
          <cell r="L3029">
            <v>5042269196</v>
          </cell>
          <cell r="M3029" t="str">
            <v>10169743</v>
          </cell>
          <cell r="N3029" t="str">
            <v>S21102903691/EF/1/06</v>
          </cell>
          <cell r="O3029" t="str">
            <v>YPS/N8878UW/SIARI</v>
          </cell>
          <cell r="P3029" t="str">
            <v>PT. SATRIA WICAKSANA SEJATI</v>
          </cell>
          <cell r="Q3029" t="str">
            <v>PT. SATRIA WICAKSANA SEJATI</v>
          </cell>
          <cell r="R3029" t="str">
            <v>JUG RACK</v>
          </cell>
          <cell r="S3029" t="str">
            <v>8276896041</v>
          </cell>
        </row>
        <row r="3030">
          <cell r="L3030">
            <v>5042269196</v>
          </cell>
          <cell r="M3030" t="str">
            <v>10169933</v>
          </cell>
          <cell r="N3030" t="str">
            <v>S21102903691/EF/1/06</v>
          </cell>
          <cell r="O3030" t="str">
            <v>YPS/N8878UW/SIARI</v>
          </cell>
          <cell r="P3030" t="str">
            <v>PT. SATRIA WICAKSANA SEJATI</v>
          </cell>
          <cell r="Q3030" t="str">
            <v>PT. SATRIA WICAKSANA SEJATI</v>
          </cell>
          <cell r="R3030" t="str">
            <v>EMPTY BOTTLE AQUA 5 GALLON</v>
          </cell>
          <cell r="S3030" t="str">
            <v>8276896041</v>
          </cell>
        </row>
        <row r="3031">
          <cell r="L3031">
            <v>5042269196</v>
          </cell>
          <cell r="M3031" t="str">
            <v>74559</v>
          </cell>
          <cell r="N3031" t="str">
            <v>S21102903691/EF/1/06</v>
          </cell>
          <cell r="O3031" t="str">
            <v>YPS/N8878UW/SIARI</v>
          </cell>
          <cell r="P3031" t="str">
            <v>PT. SATRIA WICAKSANA SEJATI</v>
          </cell>
          <cell r="Q3031" t="str">
            <v>PT. SATRIA WICAKSANA SEJATI</v>
          </cell>
          <cell r="R3031" t="str">
            <v>5 GALLON AQUA LOCAL</v>
          </cell>
          <cell r="S3031" t="str">
            <v>8276896041</v>
          </cell>
        </row>
        <row r="3032">
          <cell r="L3032">
            <v>5042322156</v>
          </cell>
          <cell r="M3032" t="str">
            <v>10169933</v>
          </cell>
          <cell r="N3032" t="str">
            <v>S21102903686/NF/2/06</v>
          </cell>
          <cell r="O3032" t="str">
            <v>YPS/L9273UF/EKO</v>
          </cell>
          <cell r="P3032" t="str">
            <v>PT. SATRIA WICAKSANA SEJATI</v>
          </cell>
          <cell r="Q3032" t="str">
            <v>PT. SATRIA WICAKSANA SEJATI</v>
          </cell>
          <cell r="R3032" t="str">
            <v>EMPTY BOTTLE AQUA 5 GALLON</v>
          </cell>
          <cell r="S3032" t="str">
            <v>8276895965</v>
          </cell>
        </row>
        <row r="3033">
          <cell r="L3033">
            <v>5042322156</v>
          </cell>
          <cell r="M3033" t="str">
            <v>74559</v>
          </cell>
          <cell r="N3033" t="str">
            <v>S21102903686/NF/2/06</v>
          </cell>
          <cell r="O3033" t="str">
            <v>YPS/L9273UF/EKO</v>
          </cell>
          <cell r="P3033" t="str">
            <v>PT. SATRIA WICAKSANA SEJATI</v>
          </cell>
          <cell r="Q3033" t="str">
            <v>PT. SATRIA WICAKSANA SEJATI</v>
          </cell>
          <cell r="R3033" t="str">
            <v>5 GALLON AQUA LOCAL</v>
          </cell>
          <cell r="S3033" t="str">
            <v>8276895965</v>
          </cell>
        </row>
        <row r="3034">
          <cell r="L3034">
            <v>5042317428</v>
          </cell>
          <cell r="M3034" t="str">
            <v>10169933</v>
          </cell>
          <cell r="N3034" t="str">
            <v>S21102903689/NF/2/06</v>
          </cell>
          <cell r="O3034" t="str">
            <v>YPS/L9808UW/M AMIN</v>
          </cell>
          <cell r="P3034" t="str">
            <v>PT. SATRIA WICAKSANA SEJATI</v>
          </cell>
          <cell r="Q3034" t="str">
            <v>PT. SATRIA WICAKSANA SEJATI</v>
          </cell>
          <cell r="R3034" t="str">
            <v>EMPTY BOTTLE AQUA 5 GALLON</v>
          </cell>
          <cell r="S3034" t="str">
            <v>8276896041</v>
          </cell>
        </row>
        <row r="3035">
          <cell r="L3035">
            <v>5042317428</v>
          </cell>
          <cell r="M3035" t="str">
            <v>74559</v>
          </cell>
          <cell r="N3035" t="str">
            <v>S21102903689/NF/2/06</v>
          </cell>
          <cell r="O3035" t="str">
            <v>YPS/L9808UW/M AMIN</v>
          </cell>
          <cell r="P3035" t="str">
            <v>PT. SATRIA WICAKSANA SEJATI</v>
          </cell>
          <cell r="Q3035" t="str">
            <v>PT. SATRIA WICAKSANA SEJATI</v>
          </cell>
          <cell r="R3035" t="str">
            <v>5 GALLON AQUA LOCAL</v>
          </cell>
          <cell r="S3035" t="str">
            <v>8276896041</v>
          </cell>
        </row>
        <row r="3036">
          <cell r="L3036">
            <v>5042322200</v>
          </cell>
          <cell r="M3036" t="str">
            <v>10169743</v>
          </cell>
          <cell r="N3036" t="str">
            <v>S21102903683/ZK/1/06</v>
          </cell>
          <cell r="O3036" t="str">
            <v>YPS/L9429UZ/SOLIKIN</v>
          </cell>
          <cell r="P3036" t="str">
            <v>PT. SATRIA WICAKSANA SEJATI</v>
          </cell>
          <cell r="Q3036" t="str">
            <v>PT. SATRIA WICAKSANA SEJATI</v>
          </cell>
          <cell r="R3036" t="str">
            <v>JUG RACK</v>
          </cell>
          <cell r="S3036" t="str">
            <v>8276896100</v>
          </cell>
        </row>
        <row r="3037">
          <cell r="L3037">
            <v>5042322200</v>
          </cell>
          <cell r="M3037" t="str">
            <v>10169933</v>
          </cell>
          <cell r="N3037" t="str">
            <v>S21102903683/ZK/1/06</v>
          </cell>
          <cell r="O3037" t="str">
            <v>YPS/L9429UZ/SOLIKIN</v>
          </cell>
          <cell r="P3037" t="str">
            <v>PT. SATRIA WICAKSANA SEJATI</v>
          </cell>
          <cell r="Q3037" t="str">
            <v>PT. SATRIA WICAKSANA SEJATI</v>
          </cell>
          <cell r="R3037" t="str">
            <v>EMPTY BOTTLE AQUA 5 GALLON</v>
          </cell>
          <cell r="S3037" t="str">
            <v>8276896100</v>
          </cell>
        </row>
        <row r="3038">
          <cell r="L3038">
            <v>5042322200</v>
          </cell>
          <cell r="M3038" t="str">
            <v>74559</v>
          </cell>
          <cell r="N3038" t="str">
            <v>S21102903683/ZK/1/06</v>
          </cell>
          <cell r="O3038" t="str">
            <v>YPS/L9429UZ/SOLIKIN</v>
          </cell>
          <cell r="P3038" t="str">
            <v>PT. SATRIA WICAKSANA SEJATI</v>
          </cell>
          <cell r="Q3038" t="str">
            <v>PT. SATRIA WICAKSANA SEJATI</v>
          </cell>
          <cell r="R3038" t="str">
            <v>5 GALLON AQUA LOCAL</v>
          </cell>
          <cell r="S3038" t="str">
            <v>8276896100</v>
          </cell>
        </row>
        <row r="3039">
          <cell r="L3039">
            <v>5042325340</v>
          </cell>
          <cell r="M3039" t="str">
            <v>10169933</v>
          </cell>
          <cell r="N3039" t="str">
            <v>S21102903678/EL/3/06</v>
          </cell>
          <cell r="O3039" t="str">
            <v>YPS/N8508V/SUKANDAR</v>
          </cell>
          <cell r="P3039" t="str">
            <v>PT. SATRIA WICAKSANA SEJATI</v>
          </cell>
          <cell r="Q3039" t="str">
            <v>PT. SATRIA WICAKSANA SEJATI</v>
          </cell>
          <cell r="R3039" t="str">
            <v>EMPTY BOTTLE AQUA 5 GALLON</v>
          </cell>
          <cell r="S3039" t="str">
            <v>8276895965</v>
          </cell>
        </row>
        <row r="3040">
          <cell r="L3040">
            <v>5042325340</v>
          </cell>
          <cell r="M3040" t="str">
            <v>74559</v>
          </cell>
          <cell r="N3040" t="str">
            <v>S21102903678/EL/3/06</v>
          </cell>
          <cell r="O3040" t="str">
            <v>YPS/N8508V/SUKANDAR</v>
          </cell>
          <cell r="P3040" t="str">
            <v>PT. SATRIA WICAKSANA SEJATI</v>
          </cell>
          <cell r="Q3040" t="str">
            <v>PT. SATRIA WICAKSANA SEJATI</v>
          </cell>
          <cell r="R3040" t="str">
            <v>5 GALLON AQUA LOCAL</v>
          </cell>
          <cell r="S3040" t="str">
            <v>8276895965</v>
          </cell>
        </row>
        <row r="3041">
          <cell r="L3041">
            <v>5042318993</v>
          </cell>
          <cell r="M3041" t="str">
            <v>10169743</v>
          </cell>
          <cell r="N3041" t="str">
            <v>S21102903681/AS/2/06</v>
          </cell>
          <cell r="O3041" t="str">
            <v>YPS/L9431UZ/NURHADI</v>
          </cell>
          <cell r="P3041" t="str">
            <v>PT. SATRIA WICAKSANA SEJATI</v>
          </cell>
          <cell r="Q3041" t="str">
            <v>PT. SATRIA WICAKSANA SEJATI</v>
          </cell>
          <cell r="R3041" t="str">
            <v>JUG RACK</v>
          </cell>
          <cell r="S3041" t="str">
            <v>8276896100</v>
          </cell>
        </row>
        <row r="3042">
          <cell r="L3042">
            <v>5042318993</v>
          </cell>
          <cell r="M3042" t="str">
            <v>10169933</v>
          </cell>
          <cell r="N3042" t="str">
            <v>S21102903681/AS/2/06</v>
          </cell>
          <cell r="O3042" t="str">
            <v>YPS/L9431UZ/NURHADI</v>
          </cell>
          <cell r="P3042" t="str">
            <v>PT. SATRIA WICAKSANA SEJATI</v>
          </cell>
          <cell r="Q3042" t="str">
            <v>PT. SATRIA WICAKSANA SEJATI</v>
          </cell>
          <cell r="R3042" t="str">
            <v>EMPTY BOTTLE AQUA 5 GALLON</v>
          </cell>
          <cell r="S3042" t="str">
            <v>8276896100</v>
          </cell>
        </row>
        <row r="3043">
          <cell r="L3043">
            <v>5042318993</v>
          </cell>
          <cell r="M3043" t="str">
            <v>74559</v>
          </cell>
          <cell r="N3043" t="str">
            <v>S21102903681/AS/2/06</v>
          </cell>
          <cell r="O3043" t="str">
            <v>YPS/L9431UZ/NURHADI</v>
          </cell>
          <cell r="P3043" t="str">
            <v>PT. SATRIA WICAKSANA SEJATI</v>
          </cell>
          <cell r="Q3043" t="str">
            <v>PT. SATRIA WICAKSANA SEJATI</v>
          </cell>
          <cell r="R3043" t="str">
            <v>5 GALLON AQUA LOCAL</v>
          </cell>
          <cell r="S3043" t="str">
            <v>8276896100</v>
          </cell>
        </row>
        <row r="3044">
          <cell r="L3044">
            <v>5042300575</v>
          </cell>
          <cell r="M3044" t="str">
            <v>10169933</v>
          </cell>
          <cell r="N3044" t="str">
            <v>S21102903677/HD/3/06</v>
          </cell>
          <cell r="O3044" t="str">
            <v>YPS/L9370UZ/ANTON</v>
          </cell>
          <cell r="P3044" t="str">
            <v>PT. SATRIA WICAKSANA SEJATI</v>
          </cell>
          <cell r="Q3044" t="str">
            <v>PT. SATRIA WICAKSANA SEJATI</v>
          </cell>
          <cell r="R3044" t="str">
            <v>EMPTY BOTTLE AQUA 5 GALLON</v>
          </cell>
          <cell r="S3044" t="str">
            <v>8276895965</v>
          </cell>
        </row>
        <row r="3045">
          <cell r="L3045">
            <v>5042300575</v>
          </cell>
          <cell r="M3045" t="str">
            <v>74559</v>
          </cell>
          <cell r="N3045" t="str">
            <v>S21102903677/HD/3/06</v>
          </cell>
          <cell r="O3045" t="str">
            <v>YPS/L9370UZ/ANTON</v>
          </cell>
          <cell r="P3045" t="str">
            <v>PT. SATRIA WICAKSANA SEJATI</v>
          </cell>
          <cell r="Q3045" t="str">
            <v>PT. SATRIA WICAKSANA SEJATI</v>
          </cell>
          <cell r="R3045" t="str">
            <v>5 GALLON AQUA LOCAL</v>
          </cell>
          <cell r="S3045" t="str">
            <v>8276895965</v>
          </cell>
        </row>
        <row r="3046">
          <cell r="L3046">
            <v>5042315508</v>
          </cell>
          <cell r="M3046" t="str">
            <v>74553</v>
          </cell>
          <cell r="N3046" t="str">
            <v>S21102903656</v>
          </cell>
          <cell r="O3046" t="str">
            <v>YPS/N8495UW/MUJIB</v>
          </cell>
          <cell r="P3046" t="str">
            <v>PT. SATRIA WICAKSANA SEJATI</v>
          </cell>
          <cell r="Q3046" t="str">
            <v>PT. SATRIA WICAKSANA SEJATI</v>
          </cell>
          <cell r="R3046" t="str">
            <v>1500ML AQUA LOCAL 1X12</v>
          </cell>
          <cell r="S3046" t="str">
            <v>8276895966</v>
          </cell>
        </row>
        <row r="3047">
          <cell r="L3047">
            <v>5042315508</v>
          </cell>
          <cell r="M3047" t="str">
            <v>10169749</v>
          </cell>
          <cell r="N3047" t="str">
            <v>S21102903656</v>
          </cell>
          <cell r="O3047" t="str">
            <v>YPS/N8495UW/MUJIB</v>
          </cell>
          <cell r="P3047" t="str">
            <v>PT. SATRIA WICAKSANA SEJATI</v>
          </cell>
          <cell r="Q3047" t="str">
            <v>PT. SATRIA WICAKSANA SEJATI</v>
          </cell>
          <cell r="R3047" t="str">
            <v>PALLET RENT DOUBLE FACE</v>
          </cell>
          <cell r="S3047" t="str">
            <v>8276895966</v>
          </cell>
        </row>
        <row r="3048">
          <cell r="L3048">
            <v>5042324746</v>
          </cell>
          <cell r="M3048" t="str">
            <v>10169743</v>
          </cell>
          <cell r="N3048" t="str">
            <v>S21102903679/NF/2/06</v>
          </cell>
          <cell r="O3048" t="str">
            <v>YPS/N8864UW/TOSIM</v>
          </cell>
          <cell r="P3048" t="str">
            <v>PT. SATRIA WICAKSANA SEJATI</v>
          </cell>
          <cell r="Q3048" t="str">
            <v>PT. SATRIA WICAKSANA SEJATI</v>
          </cell>
          <cell r="R3048" t="str">
            <v>JUG RACK</v>
          </cell>
          <cell r="S3048" t="str">
            <v>8276895965</v>
          </cell>
        </row>
        <row r="3049">
          <cell r="L3049">
            <v>5042324746</v>
          </cell>
          <cell r="M3049" t="str">
            <v>10169933</v>
          </cell>
          <cell r="N3049" t="str">
            <v>S21102903679/NF/2/06</v>
          </cell>
          <cell r="O3049" t="str">
            <v>YPS/N8864UW/TOSIM</v>
          </cell>
          <cell r="P3049" t="str">
            <v>PT. SATRIA WICAKSANA SEJATI</v>
          </cell>
          <cell r="Q3049" t="str">
            <v>PT. SATRIA WICAKSANA SEJATI</v>
          </cell>
          <cell r="R3049" t="str">
            <v>EMPTY BOTTLE AQUA 5 GALLON</v>
          </cell>
          <cell r="S3049" t="str">
            <v>8276895965</v>
          </cell>
        </row>
        <row r="3050">
          <cell r="L3050">
            <v>5042324746</v>
          </cell>
          <cell r="M3050" t="str">
            <v>74559</v>
          </cell>
          <cell r="N3050" t="str">
            <v>S21102903679/NF/2/06</v>
          </cell>
          <cell r="O3050" t="str">
            <v>YPS/N8864UW/TOSIM</v>
          </cell>
          <cell r="P3050" t="str">
            <v>PT. SATRIA WICAKSANA SEJATI</v>
          </cell>
          <cell r="Q3050" t="str">
            <v>PT. SATRIA WICAKSANA SEJATI</v>
          </cell>
          <cell r="R3050" t="str">
            <v>5 GALLON AQUA LOCAL</v>
          </cell>
          <cell r="S3050" t="str">
            <v>8276895965</v>
          </cell>
        </row>
        <row r="3051">
          <cell r="L3051">
            <v>5042318504</v>
          </cell>
          <cell r="M3051" t="str">
            <v>74553</v>
          </cell>
          <cell r="N3051" t="str">
            <v>S21102903653</v>
          </cell>
          <cell r="O3051" t="str">
            <v>YPS/N8105UV/SETIO</v>
          </cell>
          <cell r="P3051" t="str">
            <v>PT. SATRIA WICAKSANA SEJATI</v>
          </cell>
          <cell r="Q3051" t="str">
            <v>PT. SATRIA WICAKSANA SEJATI</v>
          </cell>
          <cell r="R3051" t="str">
            <v>1500ML AQUA LOCAL 1X12</v>
          </cell>
          <cell r="S3051" t="str">
            <v>8276895966</v>
          </cell>
        </row>
        <row r="3052">
          <cell r="L3052">
            <v>5042318504</v>
          </cell>
          <cell r="M3052" t="str">
            <v>10169749</v>
          </cell>
          <cell r="N3052" t="str">
            <v>S21102903653</v>
          </cell>
          <cell r="O3052" t="str">
            <v>YPS/N8105UV/SETIO</v>
          </cell>
          <cell r="P3052" t="str">
            <v>PT. SATRIA WICAKSANA SEJATI</v>
          </cell>
          <cell r="Q3052" t="str">
            <v>PT. SATRIA WICAKSANA SEJATI</v>
          </cell>
          <cell r="R3052" t="str">
            <v>PALLET RENT DOUBLE FACE</v>
          </cell>
          <cell r="S3052" t="str">
            <v>8276895966</v>
          </cell>
        </row>
        <row r="3053">
          <cell r="L3053">
            <v>5042319786</v>
          </cell>
          <cell r="M3053" t="str">
            <v>74553</v>
          </cell>
          <cell r="N3053" t="str">
            <v>S21102903652</v>
          </cell>
          <cell r="O3053" t="str">
            <v>YPS/L9346UZ/ZAINUL A</v>
          </cell>
          <cell r="P3053" t="str">
            <v>PT. SATRIA WICAKSANA SEJATI</v>
          </cell>
          <cell r="Q3053" t="str">
            <v>PT. SATRIA WICAKSANA SEJATI</v>
          </cell>
          <cell r="R3053" t="str">
            <v>1500ML AQUA LOCAL 1X12</v>
          </cell>
          <cell r="S3053" t="str">
            <v>8276895966</v>
          </cell>
        </row>
        <row r="3054">
          <cell r="L3054">
            <v>5042319786</v>
          </cell>
          <cell r="M3054" t="str">
            <v>10169749</v>
          </cell>
          <cell r="N3054" t="str">
            <v>S21102903652</v>
          </cell>
          <cell r="O3054" t="str">
            <v>YPS/L9346UZ/ZAINUL A</v>
          </cell>
          <cell r="P3054" t="str">
            <v>PT. SATRIA WICAKSANA SEJATI</v>
          </cell>
          <cell r="Q3054" t="str">
            <v>PT. SATRIA WICAKSANA SEJATI</v>
          </cell>
          <cell r="R3054" t="str">
            <v>PALLET RENT DOUBLE FACE</v>
          </cell>
          <cell r="S3054" t="str">
            <v>8276895966</v>
          </cell>
        </row>
        <row r="3055">
          <cell r="L3055">
            <v>5042317006</v>
          </cell>
          <cell r="M3055" t="str">
            <v>10169743</v>
          </cell>
          <cell r="N3055" t="str">
            <v>S21102903675/AS/2/06</v>
          </cell>
          <cell r="O3055" t="str">
            <v>YPS/L9434UZ/ROZIQ</v>
          </cell>
          <cell r="P3055" t="str">
            <v>PT. SATRIA WICAKSANA SEJATI</v>
          </cell>
          <cell r="Q3055" t="str">
            <v>PT. SATRIA WICAKSANA SEJATI</v>
          </cell>
          <cell r="R3055" t="str">
            <v>JUG RACK</v>
          </cell>
          <cell r="S3055" t="str">
            <v>8276895965</v>
          </cell>
        </row>
        <row r="3056">
          <cell r="L3056">
            <v>5042317006</v>
          </cell>
          <cell r="M3056" t="str">
            <v>10169933</v>
          </cell>
          <cell r="N3056" t="str">
            <v>S21102903675/AS/2/06</v>
          </cell>
          <cell r="O3056" t="str">
            <v>YPS/L9434UZ/ROZIQ</v>
          </cell>
          <cell r="P3056" t="str">
            <v>PT. SATRIA WICAKSANA SEJATI</v>
          </cell>
          <cell r="Q3056" t="str">
            <v>PT. SATRIA WICAKSANA SEJATI</v>
          </cell>
          <cell r="R3056" t="str">
            <v>EMPTY BOTTLE AQUA 5 GALLON</v>
          </cell>
          <cell r="S3056" t="str">
            <v>8276895965</v>
          </cell>
        </row>
        <row r="3057">
          <cell r="L3057">
            <v>5042317006</v>
          </cell>
          <cell r="M3057" t="str">
            <v>74559</v>
          </cell>
          <cell r="N3057" t="str">
            <v>S21102903675/AS/2/06</v>
          </cell>
          <cell r="O3057" t="str">
            <v>YPS/L9434UZ/ROZIQ</v>
          </cell>
          <cell r="P3057" t="str">
            <v>PT. SATRIA WICAKSANA SEJATI</v>
          </cell>
          <cell r="Q3057" t="str">
            <v>PT. SATRIA WICAKSANA SEJATI</v>
          </cell>
          <cell r="R3057" t="str">
            <v>5 GALLON AQUA LOCAL</v>
          </cell>
          <cell r="S3057" t="str">
            <v>8276895965</v>
          </cell>
        </row>
        <row r="3058">
          <cell r="L3058">
            <v>5042311397</v>
          </cell>
          <cell r="M3058" t="str">
            <v>74553</v>
          </cell>
          <cell r="N3058" t="str">
            <v>S21102903654</v>
          </cell>
          <cell r="O3058" t="str">
            <v>YPS/L9349UZ/CIPTO</v>
          </cell>
          <cell r="P3058" t="str">
            <v>PT. SATRIA WICAKSANA SEJATI</v>
          </cell>
          <cell r="Q3058" t="str">
            <v>PT. SATRIA WICAKSANA SEJATI</v>
          </cell>
          <cell r="R3058" t="str">
            <v>1500ML AQUA LOCAL 1X12</v>
          </cell>
          <cell r="S3058" t="str">
            <v>8276895966</v>
          </cell>
        </row>
        <row r="3059">
          <cell r="L3059">
            <v>5042311397</v>
          </cell>
          <cell r="M3059" t="str">
            <v>10169749</v>
          </cell>
          <cell r="N3059" t="str">
            <v>S21102903654</v>
          </cell>
          <cell r="O3059" t="str">
            <v>YPS/L9349UZ/CIPTO</v>
          </cell>
          <cell r="P3059" t="str">
            <v>PT. SATRIA WICAKSANA SEJATI</v>
          </cell>
          <cell r="Q3059" t="str">
            <v>PT. SATRIA WICAKSANA SEJATI</v>
          </cell>
          <cell r="R3059" t="str">
            <v>PALLET RENT DOUBLE FACE</v>
          </cell>
          <cell r="S3059" t="str">
            <v>8276895966</v>
          </cell>
        </row>
        <row r="3060">
          <cell r="L3060">
            <v>5042305011</v>
          </cell>
          <cell r="M3060" t="str">
            <v>74561</v>
          </cell>
          <cell r="N3060" t="str">
            <v>S21102903672</v>
          </cell>
          <cell r="O3060" t="str">
            <v>YPS/N9967UW/MISDI</v>
          </cell>
          <cell r="P3060" t="str">
            <v>PT. SATRIA WICAKSANA SEJATI</v>
          </cell>
          <cell r="Q3060" t="str">
            <v>PT. SATRIA WICAKSANA SEJATI</v>
          </cell>
          <cell r="R3060" t="str">
            <v>600ML AQUA LOCAL 1X24</v>
          </cell>
          <cell r="S3060" t="str">
            <v>8276895966</v>
          </cell>
        </row>
        <row r="3061">
          <cell r="L3061">
            <v>5042305011</v>
          </cell>
          <cell r="M3061" t="str">
            <v>10169749</v>
          </cell>
          <cell r="N3061" t="str">
            <v>S21102903672</v>
          </cell>
          <cell r="O3061" t="str">
            <v>YPS/N9967UW/MISDI</v>
          </cell>
          <cell r="P3061" t="str">
            <v>PT. SATRIA WICAKSANA SEJATI</v>
          </cell>
          <cell r="Q3061" t="str">
            <v>PT. SATRIA WICAKSANA SEJATI</v>
          </cell>
          <cell r="R3061" t="str">
            <v>PALLET RENT DOUBLE FACE</v>
          </cell>
          <cell r="S3061" t="str">
            <v>8276895966</v>
          </cell>
        </row>
        <row r="3062">
          <cell r="L3062">
            <v>5042321922</v>
          </cell>
          <cell r="M3062" t="str">
            <v>74553</v>
          </cell>
          <cell r="N3062" t="str">
            <v>S21102903651</v>
          </cell>
          <cell r="O3062" t="str">
            <v>YPS/N8863UW/JAHJA</v>
          </cell>
          <cell r="P3062" t="str">
            <v>PT. SATRIA WICAKSANA SEJATI</v>
          </cell>
          <cell r="Q3062" t="str">
            <v>PT. SATRIA WICAKSANA SEJATI</v>
          </cell>
          <cell r="R3062" t="str">
            <v>1500ML AQUA LOCAL 1X12</v>
          </cell>
          <cell r="S3062" t="str">
            <v>8276895966</v>
          </cell>
        </row>
        <row r="3063">
          <cell r="L3063">
            <v>5042321922</v>
          </cell>
          <cell r="M3063" t="str">
            <v>10169749</v>
          </cell>
          <cell r="N3063" t="str">
            <v>S21102903651</v>
          </cell>
          <cell r="O3063" t="str">
            <v>YPS/N8863UW/JAHJA</v>
          </cell>
          <cell r="P3063" t="str">
            <v>PT. SATRIA WICAKSANA SEJATI</v>
          </cell>
          <cell r="Q3063" t="str">
            <v>PT. SATRIA WICAKSANA SEJATI</v>
          </cell>
          <cell r="R3063" t="str">
            <v>PALLET RENT DOUBLE FACE</v>
          </cell>
          <cell r="S3063" t="str">
            <v>8276895966</v>
          </cell>
        </row>
        <row r="3064">
          <cell r="L3064">
            <v>5042323250</v>
          </cell>
          <cell r="M3064" t="str">
            <v>74553</v>
          </cell>
          <cell r="N3064" t="str">
            <v>S21102903658</v>
          </cell>
          <cell r="O3064" t="str">
            <v>YPS/N8565UV/BAMBANG</v>
          </cell>
          <cell r="P3064" t="str">
            <v>PT. SATRIA WICAKSANA SEJATI</v>
          </cell>
          <cell r="Q3064" t="str">
            <v>PT. SATRIA WICAKSANA SEJATI</v>
          </cell>
          <cell r="R3064" t="str">
            <v>1500ML AQUA LOCAL 1X12</v>
          </cell>
          <cell r="S3064" t="str">
            <v>8276895966</v>
          </cell>
        </row>
        <row r="3065">
          <cell r="L3065">
            <v>5042323250</v>
          </cell>
          <cell r="M3065" t="str">
            <v>10169749</v>
          </cell>
          <cell r="N3065" t="str">
            <v>S21102903658</v>
          </cell>
          <cell r="O3065" t="str">
            <v>YPS/N8565UV/BAMBANG</v>
          </cell>
          <cell r="P3065" t="str">
            <v>PT. SATRIA WICAKSANA SEJATI</v>
          </cell>
          <cell r="Q3065" t="str">
            <v>PT. SATRIA WICAKSANA SEJATI</v>
          </cell>
          <cell r="R3065" t="str">
            <v>PALLET RENT DOUBLE FACE</v>
          </cell>
          <cell r="S3065" t="str">
            <v>8276895966</v>
          </cell>
        </row>
        <row r="3066">
          <cell r="L3066">
            <v>5042308369</v>
          </cell>
          <cell r="M3066" t="str">
            <v>10169933</v>
          </cell>
          <cell r="N3066" t="str">
            <v>S21102903707AS/2/05</v>
          </cell>
          <cell r="O3066" t="str">
            <v>YPS/N8749UR/JUPRI</v>
          </cell>
          <cell r="P3066" t="str">
            <v>PT. SATRIA WICAKSANA SEJATI</v>
          </cell>
          <cell r="Q3066" t="str">
            <v>PT. SATRIA WICAKSANA SEJATI</v>
          </cell>
          <cell r="R3066" t="str">
            <v>EMPTY BOTTLE AQUA 5 GALLON</v>
          </cell>
          <cell r="S3066" t="str">
            <v>8276895965</v>
          </cell>
        </row>
        <row r="3067">
          <cell r="L3067">
            <v>5042308369</v>
          </cell>
          <cell r="M3067" t="str">
            <v>74559</v>
          </cell>
          <cell r="N3067" t="str">
            <v>S21102903707AS/2/05</v>
          </cell>
          <cell r="O3067" t="str">
            <v>YPS/N8749UR/JUPRI</v>
          </cell>
          <cell r="P3067" t="str">
            <v>PT. SATRIA WICAKSANA SEJATI</v>
          </cell>
          <cell r="Q3067" t="str">
            <v>PT. SATRIA WICAKSANA SEJATI</v>
          </cell>
          <cell r="R3067" t="str">
            <v>5 GALLON AQUA LOCAL</v>
          </cell>
          <cell r="S3067" t="str">
            <v>8276895965</v>
          </cell>
        </row>
        <row r="3068">
          <cell r="L3068">
            <v>5042304998</v>
          </cell>
          <cell r="M3068" t="str">
            <v>10169933</v>
          </cell>
          <cell r="N3068" t="str">
            <v>S21102903709/EF/2/05</v>
          </cell>
          <cell r="O3068" t="str">
            <v>YPS/N8647UQ/HARTONO</v>
          </cell>
          <cell r="P3068" t="str">
            <v>PT. SATRIA WICAKSANA SEJATI</v>
          </cell>
          <cell r="Q3068" t="str">
            <v>PT. SATRIA WICAKSANA SEJATI</v>
          </cell>
          <cell r="R3068" t="str">
            <v>EMPTY BOTTLE AQUA 5 GALLON</v>
          </cell>
          <cell r="S3068" t="str">
            <v>8276895965</v>
          </cell>
        </row>
        <row r="3069">
          <cell r="L3069">
            <v>5042304998</v>
          </cell>
          <cell r="M3069" t="str">
            <v>74559</v>
          </cell>
          <cell r="N3069" t="str">
            <v>S21102903709/EF/2/05</v>
          </cell>
          <cell r="O3069" t="str">
            <v>YPS/N8647UQ/HARTONO</v>
          </cell>
          <cell r="P3069" t="str">
            <v>PT. SATRIA WICAKSANA SEJATI</v>
          </cell>
          <cell r="Q3069" t="str">
            <v>PT. SATRIA WICAKSANA SEJATI</v>
          </cell>
          <cell r="R3069" t="str">
            <v>5 GALLON AQUA LOCAL</v>
          </cell>
          <cell r="S3069" t="str">
            <v>8276895965</v>
          </cell>
        </row>
        <row r="3070">
          <cell r="L3070">
            <v>5042306638</v>
          </cell>
          <cell r="M3070" t="str">
            <v>10169743</v>
          </cell>
          <cell r="N3070" t="str">
            <v>S21102903804</v>
          </cell>
          <cell r="O3070" t="str">
            <v>YPS/N8573UW/FAUZAN</v>
          </cell>
          <cell r="P3070" t="str">
            <v>PT. SATRIA WICAKSANA SEJATI</v>
          </cell>
          <cell r="Q3070" t="str">
            <v>PT. SATRIA WICAKSANA SEJATI</v>
          </cell>
          <cell r="R3070" t="str">
            <v>JUG RACK</v>
          </cell>
          <cell r="S3070" t="str">
            <v>8276895965</v>
          </cell>
        </row>
        <row r="3071">
          <cell r="L3071">
            <v>5042306638</v>
          </cell>
          <cell r="M3071" t="str">
            <v>10169933</v>
          </cell>
          <cell r="N3071" t="str">
            <v>S21102903804</v>
          </cell>
          <cell r="O3071" t="str">
            <v>YPS/N8573UW/FAUZAN</v>
          </cell>
          <cell r="P3071" t="str">
            <v>PT. SATRIA WICAKSANA SEJATI</v>
          </cell>
          <cell r="Q3071" t="str">
            <v>PT. SATRIA WICAKSANA SEJATI</v>
          </cell>
          <cell r="R3071" t="str">
            <v>EMPTY BOTTLE AQUA 5 GALLON</v>
          </cell>
          <cell r="S3071" t="str">
            <v>8276895965</v>
          </cell>
        </row>
        <row r="3072">
          <cell r="L3072">
            <v>5042306638</v>
          </cell>
          <cell r="M3072" t="str">
            <v>74559</v>
          </cell>
          <cell r="N3072" t="str">
            <v>S21102903804</v>
          </cell>
          <cell r="O3072" t="str">
            <v>YPS/N8573UW/FAUZAN</v>
          </cell>
          <cell r="P3072" t="str">
            <v>PT. SATRIA WICAKSANA SEJATI</v>
          </cell>
          <cell r="Q3072" t="str">
            <v>PT. SATRIA WICAKSANA SEJATI</v>
          </cell>
          <cell r="R3072" t="str">
            <v>5 GALLON AQUA LOCAL</v>
          </cell>
          <cell r="S3072" t="str">
            <v>8276895965</v>
          </cell>
        </row>
        <row r="3073">
          <cell r="L3073">
            <v>5042294012</v>
          </cell>
          <cell r="M3073" t="str">
            <v>10169743</v>
          </cell>
          <cell r="N3073" t="str">
            <v>S21102903716/PY/3/04</v>
          </cell>
          <cell r="O3073" t="str">
            <v>YPS/L9345UZ/MSOLIKIN</v>
          </cell>
          <cell r="P3073" t="str">
            <v>PT. SATRIA WICAKSANA SEJATI</v>
          </cell>
          <cell r="Q3073" t="str">
            <v>PT. SATRIA WICAKSANA SEJATI</v>
          </cell>
          <cell r="R3073" t="str">
            <v>JUG RACK</v>
          </cell>
          <cell r="S3073" t="str">
            <v>8276895965</v>
          </cell>
        </row>
        <row r="3074">
          <cell r="L3074">
            <v>5042294012</v>
          </cell>
          <cell r="M3074" t="str">
            <v>10169933</v>
          </cell>
          <cell r="N3074" t="str">
            <v>S21102903716/PY/3/04</v>
          </cell>
          <cell r="O3074" t="str">
            <v>YPS/L9345UZ/MSOLIKIN</v>
          </cell>
          <cell r="P3074" t="str">
            <v>PT. SATRIA WICAKSANA SEJATI</v>
          </cell>
          <cell r="Q3074" t="str">
            <v>PT. SATRIA WICAKSANA SEJATI</v>
          </cell>
          <cell r="R3074" t="str">
            <v>EMPTY BOTTLE AQUA 5 GALLON</v>
          </cell>
          <cell r="S3074" t="str">
            <v>8276895965</v>
          </cell>
        </row>
        <row r="3075">
          <cell r="L3075">
            <v>5042294012</v>
          </cell>
          <cell r="M3075" t="str">
            <v>74559</v>
          </cell>
          <cell r="N3075" t="str">
            <v>S21102903716/PY/3/04</v>
          </cell>
          <cell r="O3075" t="str">
            <v>YPS/L9345UZ/MSOLIKIN</v>
          </cell>
          <cell r="P3075" t="str">
            <v>PT. SATRIA WICAKSANA SEJATI</v>
          </cell>
          <cell r="Q3075" t="str">
            <v>PT. SATRIA WICAKSANA SEJATI</v>
          </cell>
          <cell r="R3075" t="str">
            <v>5 GALLON AQUA LOCAL</v>
          </cell>
          <cell r="S3075" t="str">
            <v>8276895965</v>
          </cell>
        </row>
        <row r="3076">
          <cell r="L3076">
            <v>5042305627</v>
          </cell>
          <cell r="M3076" t="str">
            <v>10169743</v>
          </cell>
          <cell r="N3076" t="str">
            <v>S21102903807</v>
          </cell>
          <cell r="O3076" t="str">
            <v>YPS/L9356UZ/AGUS S</v>
          </cell>
          <cell r="P3076" t="str">
            <v>PT. SATRIA WICAKSANA SEJATI</v>
          </cell>
          <cell r="Q3076" t="str">
            <v>PT. SATRIA WICAKSANA SEJATI</v>
          </cell>
          <cell r="R3076" t="str">
            <v>JUG RACK</v>
          </cell>
          <cell r="S3076" t="str">
            <v>8276895965</v>
          </cell>
        </row>
        <row r="3077">
          <cell r="L3077">
            <v>5042305627</v>
          </cell>
          <cell r="M3077" t="str">
            <v>10169933</v>
          </cell>
          <cell r="N3077" t="str">
            <v>S21102903807</v>
          </cell>
          <cell r="O3077" t="str">
            <v>YPS/L9356UZ/AGUS S</v>
          </cell>
          <cell r="P3077" t="str">
            <v>PT. SATRIA WICAKSANA SEJATI</v>
          </cell>
          <cell r="Q3077" t="str">
            <v>PT. SATRIA WICAKSANA SEJATI</v>
          </cell>
          <cell r="R3077" t="str">
            <v>EMPTY BOTTLE AQUA 5 GALLON</v>
          </cell>
          <cell r="S3077" t="str">
            <v>8276895965</v>
          </cell>
        </row>
        <row r="3078">
          <cell r="L3078">
            <v>5042305627</v>
          </cell>
          <cell r="M3078" t="str">
            <v>74559</v>
          </cell>
          <cell r="N3078" t="str">
            <v>S21102903807</v>
          </cell>
          <cell r="O3078" t="str">
            <v>YPS/L9356UZ/AGUS S</v>
          </cell>
          <cell r="P3078" t="str">
            <v>PT. SATRIA WICAKSANA SEJATI</v>
          </cell>
          <cell r="Q3078" t="str">
            <v>PT. SATRIA WICAKSANA SEJATI</v>
          </cell>
          <cell r="R3078" t="str">
            <v>5 GALLON AQUA LOCAL</v>
          </cell>
          <cell r="S3078" t="str">
            <v>8276895965</v>
          </cell>
        </row>
        <row r="3079">
          <cell r="L3079">
            <v>5042310960</v>
          </cell>
          <cell r="M3079" t="str">
            <v>10169933</v>
          </cell>
          <cell r="N3079" t="str">
            <v>S21102903711/NF/2/05</v>
          </cell>
          <cell r="O3079" t="str">
            <v>YPS/L9062UH//SAKUT</v>
          </cell>
          <cell r="P3079" t="str">
            <v>PT. SATRIA WICAKSANA SEJATI</v>
          </cell>
          <cell r="Q3079" t="str">
            <v>PT. SATRIA WICAKSANA SEJATI</v>
          </cell>
          <cell r="R3079" t="str">
            <v>EMPTY BOTTLE AQUA 5 GALLON</v>
          </cell>
          <cell r="S3079" t="str">
            <v>8276895965</v>
          </cell>
        </row>
        <row r="3080">
          <cell r="L3080">
            <v>5042310960</v>
          </cell>
          <cell r="M3080" t="str">
            <v>74559</v>
          </cell>
          <cell r="N3080" t="str">
            <v>S21102903711/NF/2/05</v>
          </cell>
          <cell r="O3080" t="str">
            <v>YPS/L9062UH//SAKUT</v>
          </cell>
          <cell r="P3080" t="str">
            <v>PT. SATRIA WICAKSANA SEJATI</v>
          </cell>
          <cell r="Q3080" t="str">
            <v>PT. SATRIA WICAKSANA SEJATI</v>
          </cell>
          <cell r="R3080" t="str">
            <v>5 GALLON AQUA LOCAL</v>
          </cell>
          <cell r="S3080" t="str">
            <v>8276895965</v>
          </cell>
        </row>
        <row r="3081">
          <cell r="L3081">
            <v>5042310034</v>
          </cell>
          <cell r="M3081" t="str">
            <v>74553</v>
          </cell>
          <cell r="N3081" t="str">
            <v>S21102911728 / SURABAYA</v>
          </cell>
          <cell r="O3081" t="str">
            <v>AD1818IA/AGUS PARJON</v>
          </cell>
          <cell r="P3081" t="str">
            <v>PT. SATRIA WICAKSANA SEJATI</v>
          </cell>
          <cell r="Q3081" t="str">
            <v>PT. SATRIA WICAKSANA SEJATI</v>
          </cell>
          <cell r="R3081" t="str">
            <v>1500ML AQUA LOCAL 1X12</v>
          </cell>
          <cell r="S3081" t="str">
            <v>8276895966</v>
          </cell>
        </row>
        <row r="3082">
          <cell r="L3082">
            <v>5042241293</v>
          </cell>
          <cell r="M3082" t="str">
            <v>74556</v>
          </cell>
          <cell r="N3082" t="str">
            <v>S21102911726 / MARGOMULYO</v>
          </cell>
          <cell r="O3082" t="str">
            <v>AWT/B9009ZS/SUHARYAN</v>
          </cell>
          <cell r="P3082" t="str">
            <v>PT. SATRIA WICAKSANA SEJATI</v>
          </cell>
          <cell r="Q3082" t="str">
            <v>PT. SATRIA WICAKSANA SEJATI</v>
          </cell>
          <cell r="R3082" t="str">
            <v>330ML AQUA LOCAL 1X24</v>
          </cell>
          <cell r="S3082" t="str">
            <v>8276895966</v>
          </cell>
        </row>
        <row r="3083">
          <cell r="L3083">
            <v>5042279780</v>
          </cell>
          <cell r="M3083" t="str">
            <v>74553</v>
          </cell>
          <cell r="N3083" t="str">
            <v>S21102911725 / SURABAYA</v>
          </cell>
          <cell r="O3083" t="str">
            <v>B9909UYT/JUMENO</v>
          </cell>
          <cell r="P3083" t="str">
            <v>PT. SATRIA WICAKSANA SEJATI</v>
          </cell>
          <cell r="Q3083" t="str">
            <v>PT. SATRIA WICAKSANA SEJATI</v>
          </cell>
          <cell r="R3083" t="str">
            <v>1500ML AQUA LOCAL 1X12</v>
          </cell>
          <cell r="S3083" t="str">
            <v>8276895966</v>
          </cell>
        </row>
        <row r="3084">
          <cell r="L3084">
            <v>5042234067</v>
          </cell>
          <cell r="M3084" t="str">
            <v>10169932</v>
          </cell>
          <cell r="N3084">
            <v>0</v>
          </cell>
          <cell r="O3084">
            <v>0</v>
          </cell>
          <cell r="P3084" t="str">
            <v>PT. SATRIA WICAKSANA SEJATI</v>
          </cell>
          <cell r="Q3084" t="str">
            <v>PT. SATRIA WICAKSANA SEJATI</v>
          </cell>
          <cell r="R3084" t="str">
            <v>EMPTY BOTTLE VIT 5 GALLON</v>
          </cell>
          <cell r="S3084" t="str">
            <v>8276895966</v>
          </cell>
        </row>
        <row r="3085">
          <cell r="L3085">
            <v>5042234067</v>
          </cell>
          <cell r="M3085" t="str">
            <v>74560</v>
          </cell>
          <cell r="N3085">
            <v>0</v>
          </cell>
          <cell r="O3085">
            <v>0</v>
          </cell>
          <cell r="P3085" t="str">
            <v>PT. SATRIA WICAKSANA SEJATI</v>
          </cell>
          <cell r="Q3085" t="str">
            <v>PT. SATRIA WICAKSANA SEJATI</v>
          </cell>
          <cell r="R3085" t="str">
            <v>5 GALLON VIT LOCAL</v>
          </cell>
          <cell r="S3085" t="str">
            <v>8276895966</v>
          </cell>
        </row>
        <row r="3086">
          <cell r="L3086">
            <v>5042236984</v>
          </cell>
          <cell r="M3086" t="str">
            <v>173022</v>
          </cell>
          <cell r="N3086">
            <v>0</v>
          </cell>
          <cell r="O3086">
            <v>0</v>
          </cell>
          <cell r="P3086" t="str">
            <v>PT. SATRIA WICAKSANA SEJATI</v>
          </cell>
          <cell r="Q3086" t="str">
            <v>PT. SATRIA WICAKSANA SEJATI</v>
          </cell>
          <cell r="R3086" t="str">
            <v>200ML VIT LOCAL 1X48</v>
          </cell>
          <cell r="S3086" t="str">
            <v>8276895966</v>
          </cell>
        </row>
        <row r="3087">
          <cell r="L3087">
            <v>5042306587</v>
          </cell>
          <cell r="M3087" t="str">
            <v>10169743</v>
          </cell>
          <cell r="N3087" t="str">
            <v>S21110406924</v>
          </cell>
          <cell r="O3087" t="str">
            <v>YPS/L9356UZ/AGUS S</v>
          </cell>
          <cell r="P3087" t="str">
            <v>PT. SATRIA WICAKSANA SEJATI</v>
          </cell>
          <cell r="Q3087" t="str">
            <v>PT. SATRIA WICAKSANA SEJATI</v>
          </cell>
          <cell r="R3087" t="str">
            <v>JUG RACK</v>
          </cell>
          <cell r="S3087" t="str">
            <v>8276895965</v>
          </cell>
        </row>
        <row r="3088">
          <cell r="L3088">
            <v>5042306587</v>
          </cell>
          <cell r="M3088" t="str">
            <v>10169933</v>
          </cell>
          <cell r="N3088" t="str">
            <v>S21110406924</v>
          </cell>
          <cell r="O3088" t="str">
            <v>YPS/L9356UZ/AGUS S</v>
          </cell>
          <cell r="P3088" t="str">
            <v>PT. SATRIA WICAKSANA SEJATI</v>
          </cell>
          <cell r="Q3088" t="str">
            <v>PT. SATRIA WICAKSANA SEJATI</v>
          </cell>
          <cell r="R3088" t="str">
            <v>EMPTY BOTTLE AQUA 5 GALLON</v>
          </cell>
          <cell r="S3088" t="str">
            <v>8276895965</v>
          </cell>
        </row>
        <row r="3089">
          <cell r="L3089">
            <v>5042306587</v>
          </cell>
          <cell r="M3089" t="str">
            <v>74559</v>
          </cell>
          <cell r="N3089" t="str">
            <v>S21110406924</v>
          </cell>
          <cell r="O3089" t="str">
            <v>YPS/L9356UZ/AGUS S</v>
          </cell>
          <cell r="P3089" t="str">
            <v>PT. SATRIA WICAKSANA SEJATI</v>
          </cell>
          <cell r="Q3089" t="str">
            <v>PT. SATRIA WICAKSANA SEJATI</v>
          </cell>
          <cell r="R3089" t="str">
            <v>5 GALLON AQUA LOCAL</v>
          </cell>
          <cell r="S3089" t="str">
            <v>8276895965</v>
          </cell>
        </row>
        <row r="3090">
          <cell r="L3090">
            <v>5042253681</v>
          </cell>
          <cell r="M3090" t="str">
            <v>10169932</v>
          </cell>
          <cell r="N3090">
            <v>0</v>
          </cell>
          <cell r="O3090">
            <v>0</v>
          </cell>
          <cell r="P3090" t="str">
            <v>PT. SATRIA WICAKSANA SEJATI</v>
          </cell>
          <cell r="Q3090" t="str">
            <v>PT. SATRIA WICAKSANA SEJATI</v>
          </cell>
          <cell r="R3090" t="str">
            <v>EMPTY BOTTLE VIT 5 GALLON</v>
          </cell>
          <cell r="S3090" t="str">
            <v>8276895966</v>
          </cell>
        </row>
        <row r="3091">
          <cell r="L3091">
            <v>5042253681</v>
          </cell>
          <cell r="M3091" t="str">
            <v>74560</v>
          </cell>
          <cell r="N3091">
            <v>0</v>
          </cell>
          <cell r="O3091">
            <v>0</v>
          </cell>
          <cell r="P3091" t="str">
            <v>PT. SATRIA WICAKSANA SEJATI</v>
          </cell>
          <cell r="Q3091" t="str">
            <v>PT. SATRIA WICAKSANA SEJATI</v>
          </cell>
          <cell r="R3091" t="str">
            <v>5 GALLON VIT LOCAL</v>
          </cell>
          <cell r="S3091" t="str">
            <v>8276895966</v>
          </cell>
        </row>
        <row r="3092">
          <cell r="L3092">
            <v>5042251198</v>
          </cell>
          <cell r="M3092" t="str">
            <v>10169932</v>
          </cell>
          <cell r="N3092">
            <v>0</v>
          </cell>
          <cell r="O3092">
            <v>0</v>
          </cell>
          <cell r="P3092" t="str">
            <v>PT. SATRIA WICAKSANA SEJATI</v>
          </cell>
          <cell r="Q3092" t="str">
            <v>PT. SATRIA WICAKSANA SEJATI</v>
          </cell>
          <cell r="R3092" t="str">
            <v>EMPTY BOTTLE VIT 5 GALLON</v>
          </cell>
          <cell r="S3092" t="str">
            <v>8276895966</v>
          </cell>
        </row>
        <row r="3093">
          <cell r="L3093">
            <v>5042251198</v>
          </cell>
          <cell r="M3093" t="str">
            <v>74560</v>
          </cell>
          <cell r="N3093">
            <v>0</v>
          </cell>
          <cell r="O3093">
            <v>0</v>
          </cell>
          <cell r="P3093" t="str">
            <v>PT. SATRIA WICAKSANA SEJATI</v>
          </cell>
          <cell r="Q3093" t="str">
            <v>PT. SATRIA WICAKSANA SEJATI</v>
          </cell>
          <cell r="R3093" t="str">
            <v>5 GALLON VIT LOCAL</v>
          </cell>
          <cell r="S3093" t="str">
            <v>8276895966</v>
          </cell>
        </row>
        <row r="3094">
          <cell r="L3094">
            <v>5042318507</v>
          </cell>
          <cell r="M3094" t="str">
            <v>10169743</v>
          </cell>
          <cell r="N3094" t="str">
            <v>S21110200183</v>
          </cell>
          <cell r="O3094" t="str">
            <v>YPS/N8598UV/ARIF TIR</v>
          </cell>
          <cell r="P3094" t="str">
            <v>PT. SATRIA WICAKSANA SEJATI</v>
          </cell>
          <cell r="Q3094" t="str">
            <v>PT. SATRIA WICAKSANA SEJATI</v>
          </cell>
          <cell r="R3094" t="str">
            <v>JUG RACK</v>
          </cell>
          <cell r="S3094" t="str">
            <v>8276896100</v>
          </cell>
        </row>
        <row r="3095">
          <cell r="L3095">
            <v>5042318507</v>
          </cell>
          <cell r="M3095" t="str">
            <v>10169933</v>
          </cell>
          <cell r="N3095" t="str">
            <v>S21110200183</v>
          </cell>
          <cell r="O3095" t="str">
            <v>YPS/N8598UV/ARIF TIR</v>
          </cell>
          <cell r="P3095" t="str">
            <v>PT. SATRIA WICAKSANA SEJATI</v>
          </cell>
          <cell r="Q3095" t="str">
            <v>PT. SATRIA WICAKSANA SEJATI</v>
          </cell>
          <cell r="R3095" t="str">
            <v>EMPTY BOTTLE AQUA 5 GALLON</v>
          </cell>
          <cell r="S3095" t="str">
            <v>8276896100</v>
          </cell>
        </row>
        <row r="3096">
          <cell r="L3096">
            <v>5042318507</v>
          </cell>
          <cell r="M3096" t="str">
            <v>74559</v>
          </cell>
          <cell r="N3096" t="str">
            <v>S21110200183</v>
          </cell>
          <cell r="O3096" t="str">
            <v>YPS/N8598UV/ARIF TIR</v>
          </cell>
          <cell r="P3096" t="str">
            <v>PT. SATRIA WICAKSANA SEJATI</v>
          </cell>
          <cell r="Q3096" t="str">
            <v>PT. SATRIA WICAKSANA SEJATI</v>
          </cell>
          <cell r="R3096" t="str">
            <v>5 GALLON AQUA LOCAL</v>
          </cell>
          <cell r="S3096" t="str">
            <v>8276896100</v>
          </cell>
        </row>
        <row r="3097">
          <cell r="L3097">
            <v>5042326796</v>
          </cell>
          <cell r="M3097" t="str">
            <v>10169743</v>
          </cell>
          <cell r="N3097" t="str">
            <v>S21110200185</v>
          </cell>
          <cell r="O3097" t="str">
            <v>YPS/N8732UW/SYAIFUL</v>
          </cell>
          <cell r="P3097" t="str">
            <v>PT. SATRIA WICAKSANA SEJATI</v>
          </cell>
          <cell r="Q3097" t="str">
            <v>PT. SATRIA WICAKSANA SEJATI</v>
          </cell>
          <cell r="R3097" t="str">
            <v>JUG RACK</v>
          </cell>
          <cell r="S3097" t="str">
            <v>8276895965</v>
          </cell>
        </row>
        <row r="3098">
          <cell r="L3098">
            <v>5042326796</v>
          </cell>
          <cell r="M3098" t="str">
            <v>10169933</v>
          </cell>
          <cell r="N3098" t="str">
            <v>S21110200185</v>
          </cell>
          <cell r="O3098" t="str">
            <v>YPS/N8732UW/SYAIFUL</v>
          </cell>
          <cell r="P3098" t="str">
            <v>PT. SATRIA WICAKSANA SEJATI</v>
          </cell>
          <cell r="Q3098" t="str">
            <v>PT. SATRIA WICAKSANA SEJATI</v>
          </cell>
          <cell r="R3098" t="str">
            <v>EMPTY BOTTLE AQUA 5 GALLON</v>
          </cell>
          <cell r="S3098" t="str">
            <v>8276895965</v>
          </cell>
        </row>
        <row r="3099">
          <cell r="L3099">
            <v>5042326796</v>
          </cell>
          <cell r="M3099" t="str">
            <v>74559</v>
          </cell>
          <cell r="N3099" t="str">
            <v>S21110200185</v>
          </cell>
          <cell r="O3099" t="str">
            <v>YPS/N8732UW/SYAIFUL</v>
          </cell>
          <cell r="P3099" t="str">
            <v>PT. SATRIA WICAKSANA SEJATI</v>
          </cell>
          <cell r="Q3099" t="str">
            <v>PT. SATRIA WICAKSANA SEJATI</v>
          </cell>
          <cell r="R3099" t="str">
            <v>5 GALLON AQUA LOCAL</v>
          </cell>
          <cell r="S3099" t="str">
            <v>8276895965</v>
          </cell>
        </row>
        <row r="3100">
          <cell r="L3100">
            <v>5042321558</v>
          </cell>
          <cell r="M3100" t="str">
            <v>10169743</v>
          </cell>
          <cell r="N3100" t="str">
            <v>S21110200184</v>
          </cell>
          <cell r="O3100" t="str">
            <v>NVA/N8699UV/GHOPIR</v>
          </cell>
          <cell r="P3100" t="str">
            <v>PT. SATRIA WICAKSANA SEJATI</v>
          </cell>
          <cell r="Q3100" t="str">
            <v>PT. SATRIA WICAKSANA SEJATI</v>
          </cell>
          <cell r="R3100" t="str">
            <v>JUG RACK</v>
          </cell>
          <cell r="S3100" t="str">
            <v>8276896100</v>
          </cell>
        </row>
        <row r="3101">
          <cell r="L3101">
            <v>5042321558</v>
          </cell>
          <cell r="M3101" t="str">
            <v>10169933</v>
          </cell>
          <cell r="N3101" t="str">
            <v>S21110200184</v>
          </cell>
          <cell r="O3101" t="str">
            <v>NVA/N8699UV/GHOPIR</v>
          </cell>
          <cell r="P3101" t="str">
            <v>PT. SATRIA WICAKSANA SEJATI</v>
          </cell>
          <cell r="Q3101" t="str">
            <v>PT. SATRIA WICAKSANA SEJATI</v>
          </cell>
          <cell r="R3101" t="str">
            <v>EMPTY BOTTLE AQUA 5 GALLON</v>
          </cell>
          <cell r="S3101" t="str">
            <v>8276896100</v>
          </cell>
        </row>
        <row r="3102">
          <cell r="L3102">
            <v>5042321558</v>
          </cell>
          <cell r="M3102" t="str">
            <v>74559</v>
          </cell>
          <cell r="N3102" t="str">
            <v>S21110200184</v>
          </cell>
          <cell r="O3102" t="str">
            <v>NVA/N8699UV/GHOPIR</v>
          </cell>
          <cell r="P3102" t="str">
            <v>PT. SATRIA WICAKSANA SEJATI</v>
          </cell>
          <cell r="Q3102" t="str">
            <v>PT. SATRIA WICAKSANA SEJATI</v>
          </cell>
          <cell r="R3102" t="str">
            <v>5 GALLON AQUA LOCAL</v>
          </cell>
          <cell r="S3102" t="str">
            <v>8276896100</v>
          </cell>
        </row>
        <row r="3103">
          <cell r="L3103">
            <v>5042304076</v>
          </cell>
          <cell r="M3103" t="str">
            <v>10169743</v>
          </cell>
          <cell r="N3103" t="str">
            <v>S21110200182</v>
          </cell>
          <cell r="O3103" t="str">
            <v>YPS/N8732UW/SAIFUL</v>
          </cell>
          <cell r="P3103" t="str">
            <v>PT. SATRIA WICAKSANA SEJATI</v>
          </cell>
          <cell r="Q3103" t="str">
            <v>PT. SATRIA WICAKSANA SEJATI</v>
          </cell>
          <cell r="R3103" t="str">
            <v>JUG RACK</v>
          </cell>
          <cell r="S3103" t="str">
            <v>8276895965</v>
          </cell>
        </row>
        <row r="3104">
          <cell r="L3104">
            <v>5042304076</v>
          </cell>
          <cell r="M3104" t="str">
            <v>10169933</v>
          </cell>
          <cell r="N3104" t="str">
            <v>S21110200182</v>
          </cell>
          <cell r="O3104" t="str">
            <v>YPS/N8732UW/SAIFUL</v>
          </cell>
          <cell r="P3104" t="str">
            <v>PT. SATRIA WICAKSANA SEJATI</v>
          </cell>
          <cell r="Q3104" t="str">
            <v>PT. SATRIA WICAKSANA SEJATI</v>
          </cell>
          <cell r="R3104" t="str">
            <v>EMPTY BOTTLE AQUA 5 GALLON</v>
          </cell>
          <cell r="S3104" t="str">
            <v>8276895965</v>
          </cell>
        </row>
        <row r="3105">
          <cell r="L3105">
            <v>5042304076</v>
          </cell>
          <cell r="M3105" t="str">
            <v>74559</v>
          </cell>
          <cell r="N3105" t="str">
            <v>S21110200182</v>
          </cell>
          <cell r="O3105" t="str">
            <v>YPS/N8732UW/SAIFUL</v>
          </cell>
          <cell r="P3105" t="str">
            <v>PT. SATRIA WICAKSANA SEJATI</v>
          </cell>
          <cell r="Q3105" t="str">
            <v>PT. SATRIA WICAKSANA SEJATI</v>
          </cell>
          <cell r="R3105" t="str">
            <v>5 GALLON AQUA LOCAL</v>
          </cell>
          <cell r="S3105" t="str">
            <v>8276895965</v>
          </cell>
        </row>
        <row r="3106">
          <cell r="L3106">
            <v>5042269137</v>
          </cell>
          <cell r="M3106" t="str">
            <v>74565</v>
          </cell>
          <cell r="N3106">
            <v>0</v>
          </cell>
          <cell r="O3106">
            <v>0</v>
          </cell>
          <cell r="P3106" t="str">
            <v>PT. SATRIA WICAKSANA SEJATI</v>
          </cell>
          <cell r="Q3106" t="str">
            <v>PT. SATRIA WICAKSANA SEJATI</v>
          </cell>
          <cell r="R3106" t="str">
            <v>1500ML VIT LOCAL 1X12</v>
          </cell>
          <cell r="S3106" t="str">
            <v>8276895966</v>
          </cell>
        </row>
        <row r="3107">
          <cell r="L3107">
            <v>5042269138</v>
          </cell>
          <cell r="M3107" t="str">
            <v>10169932</v>
          </cell>
          <cell r="N3107">
            <v>0</v>
          </cell>
          <cell r="O3107">
            <v>0</v>
          </cell>
          <cell r="P3107" t="str">
            <v>PT. SATRIA WICAKSANA SEJATI</v>
          </cell>
          <cell r="Q3107" t="str">
            <v>PT. SATRIA WICAKSANA SEJATI</v>
          </cell>
          <cell r="R3107" t="str">
            <v>EMPTY BOTTLE VIT 5 GALLON</v>
          </cell>
          <cell r="S3107" t="str">
            <v>8276895966</v>
          </cell>
        </row>
        <row r="3108">
          <cell r="L3108">
            <v>5042269138</v>
          </cell>
          <cell r="M3108" t="str">
            <v>74560</v>
          </cell>
          <cell r="N3108">
            <v>0</v>
          </cell>
          <cell r="O3108">
            <v>0</v>
          </cell>
          <cell r="P3108" t="str">
            <v>PT. SATRIA WICAKSANA SEJATI</v>
          </cell>
          <cell r="Q3108" t="str">
            <v>PT. SATRIA WICAKSANA SEJATI</v>
          </cell>
          <cell r="R3108" t="str">
            <v>5 GALLON VIT LOCAL</v>
          </cell>
          <cell r="S3108" t="str">
            <v>8276895966</v>
          </cell>
        </row>
        <row r="3109">
          <cell r="L3109">
            <v>5042285931</v>
          </cell>
          <cell r="M3109" t="str">
            <v>74565</v>
          </cell>
          <cell r="N3109">
            <v>0</v>
          </cell>
          <cell r="O3109">
            <v>0</v>
          </cell>
          <cell r="P3109" t="str">
            <v>PT. SATRIA WICAKSANA SEJATI</v>
          </cell>
          <cell r="Q3109" t="str">
            <v>PT. SATRIA WICAKSANA SEJATI</v>
          </cell>
          <cell r="R3109" t="str">
            <v>1500ML VIT LOCAL 1X12</v>
          </cell>
          <cell r="S3109" t="str">
            <v>8276895966</v>
          </cell>
        </row>
        <row r="3110">
          <cell r="L3110">
            <v>5042319599</v>
          </cell>
          <cell r="M3110" t="str">
            <v>10169743</v>
          </cell>
          <cell r="N3110" t="str">
            <v>S21110404205</v>
          </cell>
          <cell r="O3110" t="str">
            <v>YPS/N8699UV/GHOFIR</v>
          </cell>
          <cell r="P3110" t="str">
            <v>PT. SATRIA WICAKSANA SEJATI</v>
          </cell>
          <cell r="Q3110" t="str">
            <v>PT. SATRIA WICAKSANA SEJATI</v>
          </cell>
          <cell r="R3110" t="str">
            <v>JUG RACK</v>
          </cell>
          <cell r="S3110" t="str">
            <v>8276895965</v>
          </cell>
        </row>
        <row r="3111">
          <cell r="L3111">
            <v>5042319599</v>
          </cell>
          <cell r="M3111" t="str">
            <v>10169933</v>
          </cell>
          <cell r="N3111" t="str">
            <v>S21110404205</v>
          </cell>
          <cell r="O3111" t="str">
            <v>YPS/N8699UV/GHOFIR</v>
          </cell>
          <cell r="P3111" t="str">
            <v>PT. SATRIA WICAKSANA SEJATI</v>
          </cell>
          <cell r="Q3111" t="str">
            <v>PT. SATRIA WICAKSANA SEJATI</v>
          </cell>
          <cell r="R3111" t="str">
            <v>EMPTY BOTTLE AQUA 5 GALLON</v>
          </cell>
          <cell r="S3111" t="str">
            <v>8276895965</v>
          </cell>
        </row>
        <row r="3112">
          <cell r="L3112">
            <v>5042319599</v>
          </cell>
          <cell r="M3112" t="str">
            <v>74559</v>
          </cell>
          <cell r="N3112" t="str">
            <v>S21110404205</v>
          </cell>
          <cell r="O3112" t="str">
            <v>YPS/N8699UV/GHOFIR</v>
          </cell>
          <cell r="P3112" t="str">
            <v>PT. SATRIA WICAKSANA SEJATI</v>
          </cell>
          <cell r="Q3112" t="str">
            <v>PT. SATRIA WICAKSANA SEJATI</v>
          </cell>
          <cell r="R3112" t="str">
            <v>5 GALLON AQUA LOCAL</v>
          </cell>
          <cell r="S3112" t="str">
            <v>8276895965</v>
          </cell>
        </row>
        <row r="3113">
          <cell r="L3113">
            <v>5042348802</v>
          </cell>
          <cell r="M3113" t="str">
            <v>74556</v>
          </cell>
          <cell r="N3113" t="str">
            <v>S21110404257 / MARGOMULYO</v>
          </cell>
          <cell r="O3113" t="str">
            <v>YPS/H1780FS/FUAD</v>
          </cell>
          <cell r="P3113" t="str">
            <v>PT. SATRIA WICAKSANA SEJATI</v>
          </cell>
          <cell r="Q3113" t="str">
            <v>PT. SATRIA WICAKSANA SEJATI</v>
          </cell>
          <cell r="R3113" t="str">
            <v>330ML AQUA LOCAL 1X24</v>
          </cell>
          <cell r="S3113" t="str">
            <v>8276895966</v>
          </cell>
        </row>
        <row r="3114">
          <cell r="L3114">
            <v>5042326255</v>
          </cell>
          <cell r="M3114" t="str">
            <v>10169743</v>
          </cell>
          <cell r="N3114" t="str">
            <v>S21110404174/HD/3/06</v>
          </cell>
          <cell r="O3114" t="str">
            <v>YPS/L9345UZ/SOLIKIN</v>
          </cell>
          <cell r="P3114" t="str">
            <v>PT. SATRIA WICAKSANA SEJATI</v>
          </cell>
          <cell r="Q3114" t="str">
            <v>PT. SATRIA WICAKSANA SEJATI</v>
          </cell>
          <cell r="R3114" t="str">
            <v>JUG RACK</v>
          </cell>
          <cell r="S3114" t="str">
            <v>8276895965</v>
          </cell>
        </row>
        <row r="3115">
          <cell r="L3115">
            <v>5042326255</v>
          </cell>
          <cell r="M3115" t="str">
            <v>10169933</v>
          </cell>
          <cell r="N3115" t="str">
            <v>S21110404174/HD/3/06</v>
          </cell>
          <cell r="O3115" t="str">
            <v>YPS/L9345UZ/SOLIKIN</v>
          </cell>
          <cell r="P3115" t="str">
            <v>PT. SATRIA WICAKSANA SEJATI</v>
          </cell>
          <cell r="Q3115" t="str">
            <v>PT. SATRIA WICAKSANA SEJATI</v>
          </cell>
          <cell r="R3115" t="str">
            <v>EMPTY BOTTLE AQUA 5 GALLON</v>
          </cell>
          <cell r="S3115" t="str">
            <v>8276895965</v>
          </cell>
        </row>
        <row r="3116">
          <cell r="L3116">
            <v>5042326255</v>
          </cell>
          <cell r="M3116" t="str">
            <v>74559</v>
          </cell>
          <cell r="N3116" t="str">
            <v>S21110404174/HD/3/06</v>
          </cell>
          <cell r="O3116" t="str">
            <v>YPS/L9345UZ/SOLIKIN</v>
          </cell>
          <cell r="P3116" t="str">
            <v>PT. SATRIA WICAKSANA SEJATI</v>
          </cell>
          <cell r="Q3116" t="str">
            <v>PT. SATRIA WICAKSANA SEJATI</v>
          </cell>
          <cell r="R3116" t="str">
            <v>5 GALLON AQUA LOCAL</v>
          </cell>
          <cell r="S3116" t="str">
            <v>8276895965</v>
          </cell>
        </row>
        <row r="3117">
          <cell r="L3117">
            <v>5042326258</v>
          </cell>
          <cell r="M3117" t="str">
            <v>10169933</v>
          </cell>
          <cell r="N3117" t="str">
            <v>S21110404171/HD/3/06</v>
          </cell>
          <cell r="O3117" t="str">
            <v>YPS/N8647UQ/HARTONO</v>
          </cell>
          <cell r="P3117" t="str">
            <v>PT. SATRIA WICAKSANA SEJATI</v>
          </cell>
          <cell r="Q3117" t="str">
            <v>PT. SATRIA WICAKSANA SEJATI</v>
          </cell>
          <cell r="R3117" t="str">
            <v>EMPTY BOTTLE AQUA 5 GALLON</v>
          </cell>
          <cell r="S3117" t="str">
            <v>8276895965</v>
          </cell>
        </row>
        <row r="3118">
          <cell r="L3118">
            <v>5042326258</v>
          </cell>
          <cell r="M3118" t="str">
            <v>74559</v>
          </cell>
          <cell r="N3118" t="str">
            <v>S21110404171/HD/3/06</v>
          </cell>
          <cell r="O3118" t="str">
            <v>YPS/N8647UQ/HARTONO</v>
          </cell>
          <cell r="P3118" t="str">
            <v>PT. SATRIA WICAKSANA SEJATI</v>
          </cell>
          <cell r="Q3118" t="str">
            <v>PT. SATRIA WICAKSANA SEJATI</v>
          </cell>
          <cell r="R3118" t="str">
            <v>5 GALLON AQUA LOCAL</v>
          </cell>
          <cell r="S3118" t="str">
            <v>8276895965</v>
          </cell>
        </row>
        <row r="3119">
          <cell r="L3119">
            <v>5042348108</v>
          </cell>
          <cell r="M3119" t="str">
            <v>74561</v>
          </cell>
          <cell r="N3119" t="str">
            <v>S21110404039</v>
          </cell>
          <cell r="O3119" t="str">
            <v>YPS/L9346UZ/ZAINUL A</v>
          </cell>
          <cell r="P3119" t="str">
            <v>PT. SATRIA WICAKSANA SEJATI</v>
          </cell>
          <cell r="Q3119" t="str">
            <v>PT. SATRIA WICAKSANA SEJATI</v>
          </cell>
          <cell r="R3119" t="str">
            <v>600ML AQUA LOCAL 1X24</v>
          </cell>
          <cell r="S3119" t="str">
            <v>8276895966</v>
          </cell>
        </row>
        <row r="3120">
          <cell r="L3120">
            <v>5042348108</v>
          </cell>
          <cell r="M3120" t="str">
            <v>10169749</v>
          </cell>
          <cell r="N3120" t="str">
            <v>S21110404039</v>
          </cell>
          <cell r="O3120" t="str">
            <v>YPS/L9346UZ/ZAINUL A</v>
          </cell>
          <cell r="P3120" t="str">
            <v>PT. SATRIA WICAKSANA SEJATI</v>
          </cell>
          <cell r="Q3120" t="str">
            <v>PT. SATRIA WICAKSANA SEJATI</v>
          </cell>
          <cell r="R3120" t="str">
            <v>PALLET RENT DOUBLE FACE</v>
          </cell>
          <cell r="S3120" t="str">
            <v>8276895966</v>
          </cell>
        </row>
        <row r="3121">
          <cell r="L3121">
            <v>5042333312</v>
          </cell>
          <cell r="M3121" t="str">
            <v>10169743</v>
          </cell>
          <cell r="N3121" t="str">
            <v>S21110404163/EL/2/07</v>
          </cell>
          <cell r="O3121" t="str">
            <v>YPS/N8527UV/MUHAMAD</v>
          </cell>
          <cell r="P3121" t="str">
            <v>PT. SATRIA WICAKSANA SEJATI</v>
          </cell>
          <cell r="Q3121" t="str">
            <v>PT. SATRIA WICAKSANA SEJATI</v>
          </cell>
          <cell r="R3121" t="str">
            <v>JUG RACK</v>
          </cell>
          <cell r="S3121" t="str">
            <v>8276896100</v>
          </cell>
        </row>
        <row r="3122">
          <cell r="L3122">
            <v>5042333312</v>
          </cell>
          <cell r="M3122" t="str">
            <v>10169933</v>
          </cell>
          <cell r="N3122" t="str">
            <v>S21110404163/EL/2/07</v>
          </cell>
          <cell r="O3122" t="str">
            <v>YPS/N8527UV/MUHAMAD</v>
          </cell>
          <cell r="P3122" t="str">
            <v>PT. SATRIA WICAKSANA SEJATI</v>
          </cell>
          <cell r="Q3122" t="str">
            <v>PT. SATRIA WICAKSANA SEJATI</v>
          </cell>
          <cell r="R3122" t="str">
            <v>EMPTY BOTTLE AQUA 5 GALLON</v>
          </cell>
          <cell r="S3122" t="str">
            <v>8276896100</v>
          </cell>
        </row>
        <row r="3123">
          <cell r="L3123">
            <v>5042333312</v>
          </cell>
          <cell r="M3123" t="str">
            <v>74559</v>
          </cell>
          <cell r="N3123" t="str">
            <v>S21110404163/EL/2/07</v>
          </cell>
          <cell r="O3123" t="str">
            <v>YPS/N8527UV/MUHAMAD</v>
          </cell>
          <cell r="P3123" t="str">
            <v>PT. SATRIA WICAKSANA SEJATI</v>
          </cell>
          <cell r="Q3123" t="str">
            <v>PT. SATRIA WICAKSANA SEJATI</v>
          </cell>
          <cell r="R3123" t="str">
            <v>5 GALLON AQUA LOCAL</v>
          </cell>
          <cell r="S3123" t="str">
            <v>8276896100</v>
          </cell>
        </row>
        <row r="3124">
          <cell r="L3124">
            <v>5042333271</v>
          </cell>
          <cell r="M3124" t="str">
            <v>10169743</v>
          </cell>
          <cell r="N3124" t="str">
            <v>S21110404164/EL/2/07</v>
          </cell>
          <cell r="O3124" t="str">
            <v>YPS/L9434UZ/ROZIQ</v>
          </cell>
          <cell r="P3124" t="str">
            <v>PT. SATRIA WICAKSANA SEJATI</v>
          </cell>
          <cell r="Q3124" t="str">
            <v>PT. SATRIA WICAKSANA SEJATI</v>
          </cell>
          <cell r="R3124" t="str">
            <v>JUG RACK</v>
          </cell>
          <cell r="S3124" t="str">
            <v>8276895965</v>
          </cell>
        </row>
        <row r="3125">
          <cell r="L3125">
            <v>5042333271</v>
          </cell>
          <cell r="M3125" t="str">
            <v>10169933</v>
          </cell>
          <cell r="N3125" t="str">
            <v>S21110404164/EL/2/07</v>
          </cell>
          <cell r="O3125" t="str">
            <v>YPS/L9434UZ/ROZIQ</v>
          </cell>
          <cell r="P3125" t="str">
            <v>PT. SATRIA WICAKSANA SEJATI</v>
          </cell>
          <cell r="Q3125" t="str">
            <v>PT. SATRIA WICAKSANA SEJATI</v>
          </cell>
          <cell r="R3125" t="str">
            <v>EMPTY BOTTLE AQUA 5 GALLON</v>
          </cell>
          <cell r="S3125" t="str">
            <v>8276895965</v>
          </cell>
        </row>
        <row r="3126">
          <cell r="L3126">
            <v>5042333271</v>
          </cell>
          <cell r="M3126" t="str">
            <v>74559</v>
          </cell>
          <cell r="N3126" t="str">
            <v>S21110404164/EL/2/07</v>
          </cell>
          <cell r="O3126" t="str">
            <v>YPS/L9434UZ/ROZIQ</v>
          </cell>
          <cell r="P3126" t="str">
            <v>PT. SATRIA WICAKSANA SEJATI</v>
          </cell>
          <cell r="Q3126" t="str">
            <v>PT. SATRIA WICAKSANA SEJATI</v>
          </cell>
          <cell r="R3126" t="str">
            <v>5 GALLON AQUA LOCAL</v>
          </cell>
          <cell r="S3126" t="str">
            <v>8276895965</v>
          </cell>
        </row>
        <row r="3127">
          <cell r="L3127">
            <v>5042327531</v>
          </cell>
          <cell r="M3127" t="str">
            <v>10169743</v>
          </cell>
          <cell r="N3127" t="str">
            <v>S21110404166/EL/2/07</v>
          </cell>
          <cell r="O3127" t="str">
            <v>YPS/L9345UZ/M.SOLIKI</v>
          </cell>
          <cell r="P3127" t="str">
            <v>PT. SATRIA WICAKSANA SEJATI</v>
          </cell>
          <cell r="Q3127" t="str">
            <v>PT. SATRIA WICAKSANA SEJATI</v>
          </cell>
          <cell r="R3127" t="str">
            <v>JUG RACK</v>
          </cell>
          <cell r="S3127" t="str">
            <v>8276896100</v>
          </cell>
        </row>
        <row r="3128">
          <cell r="L3128">
            <v>5042327531</v>
          </cell>
          <cell r="M3128" t="str">
            <v>10169933</v>
          </cell>
          <cell r="N3128" t="str">
            <v>S21110404166/EL/2/07</v>
          </cell>
          <cell r="O3128" t="str">
            <v>YPS/L9345UZ/M.SOLIKI</v>
          </cell>
          <cell r="P3128" t="str">
            <v>PT. SATRIA WICAKSANA SEJATI</v>
          </cell>
          <cell r="Q3128" t="str">
            <v>PT. SATRIA WICAKSANA SEJATI</v>
          </cell>
          <cell r="R3128" t="str">
            <v>EMPTY BOTTLE AQUA 5 GALLON</v>
          </cell>
          <cell r="S3128" t="str">
            <v>8276896100</v>
          </cell>
        </row>
        <row r="3129">
          <cell r="L3129">
            <v>5042327531</v>
          </cell>
          <cell r="M3129" t="str">
            <v>74559</v>
          </cell>
          <cell r="N3129" t="str">
            <v>S21110404166/EL/2/07</v>
          </cell>
          <cell r="O3129" t="str">
            <v>YPS/L9345UZ/M.SOLIKI</v>
          </cell>
          <cell r="P3129" t="str">
            <v>PT. SATRIA WICAKSANA SEJATI</v>
          </cell>
          <cell r="Q3129" t="str">
            <v>PT. SATRIA WICAKSANA SEJATI</v>
          </cell>
          <cell r="R3129" t="str">
            <v>5 GALLON AQUA LOCAL</v>
          </cell>
          <cell r="S3129" t="str">
            <v>8276896100</v>
          </cell>
        </row>
        <row r="3130">
          <cell r="L3130">
            <v>5042348854</v>
          </cell>
          <cell r="M3130" t="str">
            <v>10169933</v>
          </cell>
          <cell r="N3130" t="str">
            <v>S21110404158/BK/1/08</v>
          </cell>
          <cell r="O3130" t="str">
            <v>YPS/N8749UR/JUPRI</v>
          </cell>
          <cell r="P3130" t="str">
            <v>PT. SATRIA WICAKSANA SEJATI</v>
          </cell>
          <cell r="Q3130" t="str">
            <v>PT. SATRIA WICAKSANA SEJATI</v>
          </cell>
          <cell r="R3130" t="str">
            <v>EMPTY BOTTLE AQUA 5 GALLON</v>
          </cell>
          <cell r="S3130" t="str">
            <v>8276895965</v>
          </cell>
        </row>
        <row r="3131">
          <cell r="L3131">
            <v>5042348854</v>
          </cell>
          <cell r="M3131" t="str">
            <v>74559</v>
          </cell>
          <cell r="N3131" t="str">
            <v>S21110404158/BK/1/08</v>
          </cell>
          <cell r="O3131" t="str">
            <v>YPS/N8749UR/JUPRI</v>
          </cell>
          <cell r="P3131" t="str">
            <v>PT. SATRIA WICAKSANA SEJATI</v>
          </cell>
          <cell r="Q3131" t="str">
            <v>PT. SATRIA WICAKSANA SEJATI</v>
          </cell>
          <cell r="R3131" t="str">
            <v>5 GALLON AQUA LOCAL</v>
          </cell>
          <cell r="S3131" t="str">
            <v>8276895965</v>
          </cell>
        </row>
        <row r="3132">
          <cell r="L3132">
            <v>5042333428</v>
          </cell>
          <cell r="M3132" t="str">
            <v>10169743</v>
          </cell>
          <cell r="N3132" t="str">
            <v>S21110404157/NF/1/08</v>
          </cell>
          <cell r="O3132" t="str">
            <v>YPS/L9430UZ/DONI</v>
          </cell>
          <cell r="P3132" t="str">
            <v>PT. SATRIA WICAKSANA SEJATI</v>
          </cell>
          <cell r="Q3132" t="str">
            <v>PT. SATRIA WICAKSANA SEJATI</v>
          </cell>
          <cell r="R3132" t="str">
            <v>JUG RACK</v>
          </cell>
          <cell r="S3132" t="str">
            <v>8276895965</v>
          </cell>
        </row>
        <row r="3133">
          <cell r="L3133">
            <v>5042333428</v>
          </cell>
          <cell r="M3133" t="str">
            <v>10169933</v>
          </cell>
          <cell r="N3133" t="str">
            <v>S21110404157/NF/1/08</v>
          </cell>
          <cell r="O3133" t="str">
            <v>YPS/L9430UZ/DONI</v>
          </cell>
          <cell r="P3133" t="str">
            <v>PT. SATRIA WICAKSANA SEJATI</v>
          </cell>
          <cell r="Q3133" t="str">
            <v>PT. SATRIA WICAKSANA SEJATI</v>
          </cell>
          <cell r="R3133" t="str">
            <v>EMPTY BOTTLE AQUA 5 GALLON</v>
          </cell>
          <cell r="S3133" t="str">
            <v>8276895965</v>
          </cell>
        </row>
        <row r="3134">
          <cell r="L3134">
            <v>5042333428</v>
          </cell>
          <cell r="M3134" t="str">
            <v>74559</v>
          </cell>
          <cell r="N3134" t="str">
            <v>S21110404157/NF/1/08</v>
          </cell>
          <cell r="O3134" t="str">
            <v>YPS/L9430UZ/DONI</v>
          </cell>
          <cell r="P3134" t="str">
            <v>PT. SATRIA WICAKSANA SEJATI</v>
          </cell>
          <cell r="Q3134" t="str">
            <v>PT. SATRIA WICAKSANA SEJATI</v>
          </cell>
          <cell r="R3134" t="str">
            <v>5 GALLON AQUA LOCAL</v>
          </cell>
          <cell r="S3134" t="str">
            <v>8276895965</v>
          </cell>
        </row>
        <row r="3135">
          <cell r="L3135">
            <v>5042338756</v>
          </cell>
          <cell r="M3135" t="str">
            <v>10169933</v>
          </cell>
          <cell r="N3135" t="str">
            <v>S21110404160/BK/1/08</v>
          </cell>
          <cell r="O3135" t="str">
            <v>YPS/N7906UQ/MASKUR</v>
          </cell>
          <cell r="P3135" t="str">
            <v>PT. SATRIA WICAKSANA SEJATI</v>
          </cell>
          <cell r="Q3135" t="str">
            <v>PT. SATRIA WICAKSANA SEJATI</v>
          </cell>
          <cell r="R3135" t="str">
            <v>EMPTY BOTTLE AQUA 5 GALLON</v>
          </cell>
          <cell r="S3135" t="str">
            <v>8276895965</v>
          </cell>
        </row>
        <row r="3136">
          <cell r="L3136">
            <v>5042338756</v>
          </cell>
          <cell r="M3136" t="str">
            <v>74559</v>
          </cell>
          <cell r="N3136" t="str">
            <v>S21110404160/BK/1/08</v>
          </cell>
          <cell r="O3136" t="str">
            <v>YPS/N7906UQ/MASKUR</v>
          </cell>
          <cell r="P3136" t="str">
            <v>PT. SATRIA WICAKSANA SEJATI</v>
          </cell>
          <cell r="Q3136" t="str">
            <v>PT. SATRIA WICAKSANA SEJATI</v>
          </cell>
          <cell r="R3136" t="str">
            <v>5 GALLON AQUA LOCAL</v>
          </cell>
          <cell r="S3136" t="str">
            <v>8276895965</v>
          </cell>
        </row>
        <row r="3137">
          <cell r="L3137">
            <v>5042346597</v>
          </cell>
          <cell r="M3137" t="str">
            <v>10169743</v>
          </cell>
          <cell r="N3137" t="str">
            <v>S21110404149/PY/2/08</v>
          </cell>
          <cell r="O3137" t="str">
            <v>YPS/L9345UZ/MSOLIKIN</v>
          </cell>
          <cell r="P3137" t="str">
            <v>PT. SATRIA WICAKSANA SEJATI</v>
          </cell>
          <cell r="Q3137" t="str">
            <v>PT. SATRIA WICAKSANA SEJATI</v>
          </cell>
          <cell r="R3137" t="str">
            <v>JUG RACK</v>
          </cell>
          <cell r="S3137" t="str">
            <v>8276895965</v>
          </cell>
        </row>
        <row r="3138">
          <cell r="L3138">
            <v>5042346597</v>
          </cell>
          <cell r="M3138" t="str">
            <v>10169933</v>
          </cell>
          <cell r="N3138" t="str">
            <v>S21110404149/PY/2/08</v>
          </cell>
          <cell r="O3138" t="str">
            <v>YPS/L9345UZ/MSOLIKIN</v>
          </cell>
          <cell r="P3138" t="str">
            <v>PT. SATRIA WICAKSANA SEJATI</v>
          </cell>
          <cell r="Q3138" t="str">
            <v>PT. SATRIA WICAKSANA SEJATI</v>
          </cell>
          <cell r="R3138" t="str">
            <v>EMPTY BOTTLE AQUA 5 GALLON</v>
          </cell>
          <cell r="S3138" t="str">
            <v>8276895965</v>
          </cell>
        </row>
        <row r="3139">
          <cell r="L3139">
            <v>5042346597</v>
          </cell>
          <cell r="M3139" t="str">
            <v>74559</v>
          </cell>
          <cell r="N3139" t="str">
            <v>S21110404149/PY/2/08</v>
          </cell>
          <cell r="O3139" t="str">
            <v>YPS/L9345UZ/MSOLIKIN</v>
          </cell>
          <cell r="P3139" t="str">
            <v>PT. SATRIA WICAKSANA SEJATI</v>
          </cell>
          <cell r="Q3139" t="str">
            <v>PT. SATRIA WICAKSANA SEJATI</v>
          </cell>
          <cell r="R3139" t="str">
            <v>5 GALLON AQUA LOCAL</v>
          </cell>
          <cell r="S3139" t="str">
            <v>8276895965</v>
          </cell>
        </row>
        <row r="3140">
          <cell r="L3140">
            <v>5042311667</v>
          </cell>
          <cell r="M3140" t="str">
            <v>10169933</v>
          </cell>
          <cell r="N3140" t="str">
            <v>S21110404154/AS/1/08</v>
          </cell>
          <cell r="O3140" t="str">
            <v>YPS/L9808UW/ARIF</v>
          </cell>
          <cell r="P3140" t="str">
            <v>PT. SATRIA WICAKSANA SEJATI</v>
          </cell>
          <cell r="Q3140" t="str">
            <v>PT. SATRIA WICAKSANA SEJATI</v>
          </cell>
          <cell r="R3140" t="str">
            <v>EMPTY BOTTLE AQUA 5 GALLON</v>
          </cell>
          <cell r="S3140" t="str">
            <v>8276895965</v>
          </cell>
        </row>
        <row r="3141">
          <cell r="L3141">
            <v>5042311667</v>
          </cell>
          <cell r="M3141" t="str">
            <v>74559</v>
          </cell>
          <cell r="N3141" t="str">
            <v>S21110404154/AS/1/08</v>
          </cell>
          <cell r="O3141" t="str">
            <v>YPS/L9808UW/ARIF</v>
          </cell>
          <cell r="P3141" t="str">
            <v>PT. SATRIA WICAKSANA SEJATI</v>
          </cell>
          <cell r="Q3141" t="str">
            <v>PT. SATRIA WICAKSANA SEJATI</v>
          </cell>
          <cell r="R3141" t="str">
            <v>5 GALLON AQUA LOCAL</v>
          </cell>
          <cell r="S3141" t="str">
            <v>8276895965</v>
          </cell>
        </row>
        <row r="3142">
          <cell r="L3142">
            <v>5042342910</v>
          </cell>
          <cell r="M3142" t="str">
            <v>10169933</v>
          </cell>
          <cell r="N3142" t="str">
            <v>S21110404143/PY/2/08</v>
          </cell>
          <cell r="O3142" t="str">
            <v>YPS/N8863UQ/EKO</v>
          </cell>
          <cell r="P3142" t="str">
            <v>PT. SATRIA WICAKSANA SEJATI</v>
          </cell>
          <cell r="Q3142" t="str">
            <v>PT. SATRIA WICAKSANA SEJATI</v>
          </cell>
          <cell r="R3142" t="str">
            <v>EMPTY BOTTLE AQUA 5 GALLON</v>
          </cell>
          <cell r="S3142" t="str">
            <v>8276895965</v>
          </cell>
        </row>
        <row r="3143">
          <cell r="L3143">
            <v>5042342910</v>
          </cell>
          <cell r="M3143" t="str">
            <v>74559</v>
          </cell>
          <cell r="N3143" t="str">
            <v>S21110404143/PY/2/08</v>
          </cell>
          <cell r="O3143" t="str">
            <v>YPS/N8863UQ/EKO</v>
          </cell>
          <cell r="P3143" t="str">
            <v>PT. SATRIA WICAKSANA SEJATI</v>
          </cell>
          <cell r="Q3143" t="str">
            <v>PT. SATRIA WICAKSANA SEJATI</v>
          </cell>
          <cell r="R3143" t="str">
            <v>5 GALLON AQUA LOCAL</v>
          </cell>
          <cell r="S3143" t="str">
            <v>8276895965</v>
          </cell>
        </row>
        <row r="3144">
          <cell r="L3144">
            <v>5042344056</v>
          </cell>
          <cell r="M3144" t="str">
            <v>10169743</v>
          </cell>
          <cell r="N3144" t="str">
            <v>S21110404204</v>
          </cell>
          <cell r="O3144" t="str">
            <v>YPS/L9356UZ/AGUS S</v>
          </cell>
          <cell r="P3144" t="str">
            <v>PT. SATRIA WICAKSANA SEJATI</v>
          </cell>
          <cell r="Q3144" t="str">
            <v>PT. SATRIA WICAKSANA SEJATI</v>
          </cell>
          <cell r="R3144" t="str">
            <v>JUG RACK</v>
          </cell>
          <cell r="S3144" t="str">
            <v>8276896100</v>
          </cell>
        </row>
        <row r="3145">
          <cell r="L3145">
            <v>5042344056</v>
          </cell>
          <cell r="M3145" t="str">
            <v>10169933</v>
          </cell>
          <cell r="N3145" t="str">
            <v>S21110404204</v>
          </cell>
          <cell r="O3145" t="str">
            <v>YPS/L9356UZ/AGUS S</v>
          </cell>
          <cell r="P3145" t="str">
            <v>PT. SATRIA WICAKSANA SEJATI</v>
          </cell>
          <cell r="Q3145" t="str">
            <v>PT. SATRIA WICAKSANA SEJATI</v>
          </cell>
          <cell r="R3145" t="str">
            <v>EMPTY BOTTLE AQUA 5 GALLON</v>
          </cell>
          <cell r="S3145" t="str">
            <v>8276896100</v>
          </cell>
        </row>
        <row r="3146">
          <cell r="L3146">
            <v>5042344056</v>
          </cell>
          <cell r="M3146" t="str">
            <v>74559</v>
          </cell>
          <cell r="N3146" t="str">
            <v>S21110404204</v>
          </cell>
          <cell r="O3146" t="str">
            <v>YPS/L9356UZ/AGUS S</v>
          </cell>
          <cell r="P3146" t="str">
            <v>PT. SATRIA WICAKSANA SEJATI</v>
          </cell>
          <cell r="Q3146" t="str">
            <v>PT. SATRIA WICAKSANA SEJATI</v>
          </cell>
          <cell r="R3146" t="str">
            <v>5 GALLON AQUA LOCAL</v>
          </cell>
          <cell r="S3146" t="str">
            <v>8276896100</v>
          </cell>
        </row>
        <row r="3147">
          <cell r="L3147">
            <v>5042334612</v>
          </cell>
          <cell r="M3147" t="str">
            <v>10169743</v>
          </cell>
          <cell r="N3147" t="str">
            <v>S21110404162/ZK/3/07</v>
          </cell>
          <cell r="O3147" t="str">
            <v>YPS/N8864UW/TOSIM</v>
          </cell>
          <cell r="P3147" t="str">
            <v>PT. SATRIA WICAKSANA SEJATI</v>
          </cell>
          <cell r="Q3147" t="str">
            <v>PT. SATRIA WICAKSANA SEJATI</v>
          </cell>
          <cell r="R3147" t="str">
            <v>JUG RACK</v>
          </cell>
          <cell r="S3147" t="str">
            <v>8276895965</v>
          </cell>
        </row>
        <row r="3148">
          <cell r="L3148">
            <v>5042334612</v>
          </cell>
          <cell r="M3148" t="str">
            <v>10169933</v>
          </cell>
          <cell r="N3148" t="str">
            <v>S21110404162/ZK/3/07</v>
          </cell>
          <cell r="O3148" t="str">
            <v>YPS/N8864UW/TOSIM</v>
          </cell>
          <cell r="P3148" t="str">
            <v>PT. SATRIA WICAKSANA SEJATI</v>
          </cell>
          <cell r="Q3148" t="str">
            <v>PT. SATRIA WICAKSANA SEJATI</v>
          </cell>
          <cell r="R3148" t="str">
            <v>EMPTY BOTTLE AQUA 5 GALLON</v>
          </cell>
          <cell r="S3148" t="str">
            <v>8276895965</v>
          </cell>
        </row>
        <row r="3149">
          <cell r="L3149">
            <v>5042334612</v>
          </cell>
          <cell r="M3149" t="str">
            <v>74559</v>
          </cell>
          <cell r="N3149" t="str">
            <v>S21110404162/ZK/3/07</v>
          </cell>
          <cell r="O3149" t="str">
            <v>YPS/N8864UW/TOSIM</v>
          </cell>
          <cell r="P3149" t="str">
            <v>PT. SATRIA WICAKSANA SEJATI</v>
          </cell>
          <cell r="Q3149" t="str">
            <v>PT. SATRIA WICAKSANA SEJATI</v>
          </cell>
          <cell r="R3149" t="str">
            <v>5 GALLON AQUA LOCAL</v>
          </cell>
          <cell r="S3149" t="str">
            <v>8276895965</v>
          </cell>
        </row>
        <row r="3150">
          <cell r="L3150">
            <v>5042326011</v>
          </cell>
          <cell r="M3150" t="str">
            <v>10169743</v>
          </cell>
          <cell r="N3150" t="str">
            <v>S21110404208</v>
          </cell>
          <cell r="O3150" t="str">
            <v>YPS/N8579UR/WIYANTO</v>
          </cell>
          <cell r="P3150" t="str">
            <v>PT. SATRIA WICAKSANA SEJATI</v>
          </cell>
          <cell r="Q3150" t="str">
            <v>PT. SATRIA WICAKSANA SEJATI</v>
          </cell>
          <cell r="R3150" t="str">
            <v>JUG RACK</v>
          </cell>
          <cell r="S3150" t="str">
            <v>8276896100</v>
          </cell>
        </row>
        <row r="3151">
          <cell r="L3151">
            <v>5042326011</v>
          </cell>
          <cell r="M3151" t="str">
            <v>10169933</v>
          </cell>
          <cell r="N3151" t="str">
            <v>S21110404208</v>
          </cell>
          <cell r="O3151" t="str">
            <v>YPS/N8579UR/WIYANTO</v>
          </cell>
          <cell r="P3151" t="str">
            <v>PT. SATRIA WICAKSANA SEJATI</v>
          </cell>
          <cell r="Q3151" t="str">
            <v>PT. SATRIA WICAKSANA SEJATI</v>
          </cell>
          <cell r="R3151" t="str">
            <v>EMPTY BOTTLE AQUA 5 GALLON</v>
          </cell>
          <cell r="S3151" t="str">
            <v>8276896100</v>
          </cell>
        </row>
        <row r="3152">
          <cell r="L3152">
            <v>5042326011</v>
          </cell>
          <cell r="M3152" t="str">
            <v>74559</v>
          </cell>
          <cell r="N3152" t="str">
            <v>S21110404208</v>
          </cell>
          <cell r="O3152" t="str">
            <v>YPS/N8579UR/WIYANTO</v>
          </cell>
          <cell r="P3152" t="str">
            <v>PT. SATRIA WICAKSANA SEJATI</v>
          </cell>
          <cell r="Q3152" t="str">
            <v>PT. SATRIA WICAKSANA SEJATI</v>
          </cell>
          <cell r="R3152" t="str">
            <v>5 GALLON AQUA LOCAL</v>
          </cell>
          <cell r="S3152" t="str">
            <v>8276896100</v>
          </cell>
        </row>
        <row r="3153">
          <cell r="L3153">
            <v>5042344137</v>
          </cell>
          <cell r="M3153" t="str">
            <v>10169743</v>
          </cell>
          <cell r="N3153" t="str">
            <v>S21110404206</v>
          </cell>
          <cell r="O3153" t="str">
            <v>YPS/N8573UW/FAUZAN</v>
          </cell>
          <cell r="P3153" t="str">
            <v>PT. SATRIA WICAKSANA SEJATI</v>
          </cell>
          <cell r="Q3153" t="str">
            <v>PT. SATRIA WICAKSANA SEJATI</v>
          </cell>
          <cell r="R3153" t="str">
            <v>JUG RACK</v>
          </cell>
          <cell r="S3153" t="str">
            <v>8276896100</v>
          </cell>
        </row>
        <row r="3154">
          <cell r="L3154">
            <v>5042344137</v>
          </cell>
          <cell r="M3154" t="str">
            <v>10169933</v>
          </cell>
          <cell r="N3154" t="str">
            <v>S21110404206</v>
          </cell>
          <cell r="O3154" t="str">
            <v>YPS/N8573UW/FAUZAN</v>
          </cell>
          <cell r="P3154" t="str">
            <v>PT. SATRIA WICAKSANA SEJATI</v>
          </cell>
          <cell r="Q3154" t="str">
            <v>PT. SATRIA WICAKSANA SEJATI</v>
          </cell>
          <cell r="R3154" t="str">
            <v>EMPTY BOTTLE AQUA 5 GALLON</v>
          </cell>
          <cell r="S3154" t="str">
            <v>8276896100</v>
          </cell>
        </row>
        <row r="3155">
          <cell r="L3155">
            <v>5042344137</v>
          </cell>
          <cell r="M3155" t="str">
            <v>74559</v>
          </cell>
          <cell r="N3155" t="str">
            <v>S21110404206</v>
          </cell>
          <cell r="O3155" t="str">
            <v>YPS/N8573UW/FAUZAN</v>
          </cell>
          <cell r="P3155" t="str">
            <v>PT. SATRIA WICAKSANA SEJATI</v>
          </cell>
          <cell r="Q3155" t="str">
            <v>PT. SATRIA WICAKSANA SEJATI</v>
          </cell>
          <cell r="R3155" t="str">
            <v>5 GALLON AQUA LOCAL</v>
          </cell>
          <cell r="S3155" t="str">
            <v>8276896100</v>
          </cell>
        </row>
        <row r="3156">
          <cell r="L3156">
            <v>5042336654</v>
          </cell>
          <cell r="M3156" t="str">
            <v>10169743</v>
          </cell>
          <cell r="N3156" t="str">
            <v>S21110404207</v>
          </cell>
          <cell r="O3156" t="str">
            <v>YPS/L9356UZ/AGUS S</v>
          </cell>
          <cell r="P3156" t="str">
            <v>PT. SATRIA WICAKSANA SEJATI</v>
          </cell>
          <cell r="Q3156" t="str">
            <v>PT. SATRIA WICAKSANA SEJATI</v>
          </cell>
          <cell r="R3156" t="str">
            <v>JUG RACK</v>
          </cell>
          <cell r="S3156" t="str">
            <v>8276896100</v>
          </cell>
        </row>
        <row r="3157">
          <cell r="L3157">
            <v>5042336654</v>
          </cell>
          <cell r="M3157" t="str">
            <v>10169933</v>
          </cell>
          <cell r="N3157" t="str">
            <v>S21110404207</v>
          </cell>
          <cell r="O3157" t="str">
            <v>YPS/L9356UZ/AGUS S</v>
          </cell>
          <cell r="P3157" t="str">
            <v>PT. SATRIA WICAKSANA SEJATI</v>
          </cell>
          <cell r="Q3157" t="str">
            <v>PT. SATRIA WICAKSANA SEJATI</v>
          </cell>
          <cell r="R3157" t="str">
            <v>EMPTY BOTTLE AQUA 5 GALLON</v>
          </cell>
          <cell r="S3157" t="str">
            <v>8276896100</v>
          </cell>
        </row>
        <row r="3158">
          <cell r="L3158">
            <v>5042336654</v>
          </cell>
          <cell r="M3158" t="str">
            <v>74559</v>
          </cell>
          <cell r="N3158" t="str">
            <v>S21110404207</v>
          </cell>
          <cell r="O3158" t="str">
            <v>YPS/L9356UZ/AGUS S</v>
          </cell>
          <cell r="P3158" t="str">
            <v>PT. SATRIA WICAKSANA SEJATI</v>
          </cell>
          <cell r="Q3158" t="str">
            <v>PT. SATRIA WICAKSANA SEJATI</v>
          </cell>
          <cell r="R3158" t="str">
            <v>5 GALLON AQUA LOCAL</v>
          </cell>
          <cell r="S3158" t="str">
            <v>8276896100</v>
          </cell>
        </row>
        <row r="3159">
          <cell r="L3159">
            <v>5042345053</v>
          </cell>
          <cell r="M3159" t="str">
            <v>10169743</v>
          </cell>
          <cell r="N3159" t="str">
            <v>S21110404212</v>
          </cell>
          <cell r="O3159" t="str">
            <v>YPS/N8732UW/SYAIFUL</v>
          </cell>
          <cell r="P3159" t="str">
            <v>PT. SATRIA WICAKSANA SEJATI</v>
          </cell>
          <cell r="Q3159" t="str">
            <v>PT. SATRIA WICAKSANA SEJATI</v>
          </cell>
          <cell r="R3159" t="str">
            <v>JUG RACK</v>
          </cell>
          <cell r="S3159" t="str">
            <v>8276896100</v>
          </cell>
        </row>
        <row r="3160">
          <cell r="L3160">
            <v>5042345053</v>
          </cell>
          <cell r="M3160" t="str">
            <v>10169933</v>
          </cell>
          <cell r="N3160" t="str">
            <v>S21110404212</v>
          </cell>
          <cell r="O3160" t="str">
            <v>YPS/N8732UW/SYAIFUL</v>
          </cell>
          <cell r="P3160" t="str">
            <v>PT. SATRIA WICAKSANA SEJATI</v>
          </cell>
          <cell r="Q3160" t="str">
            <v>PT. SATRIA WICAKSANA SEJATI</v>
          </cell>
          <cell r="R3160" t="str">
            <v>EMPTY BOTTLE AQUA 5 GALLON</v>
          </cell>
          <cell r="S3160" t="str">
            <v>8276896100</v>
          </cell>
        </row>
        <row r="3161">
          <cell r="L3161">
            <v>5042345053</v>
          </cell>
          <cell r="M3161" t="str">
            <v>74559</v>
          </cell>
          <cell r="N3161" t="str">
            <v>S21110404212</v>
          </cell>
          <cell r="O3161" t="str">
            <v>YPS/N8732UW/SYAIFUL</v>
          </cell>
          <cell r="P3161" t="str">
            <v>PT. SATRIA WICAKSANA SEJATI</v>
          </cell>
          <cell r="Q3161" t="str">
            <v>PT. SATRIA WICAKSANA SEJATI</v>
          </cell>
          <cell r="R3161" t="str">
            <v>5 GALLON AQUA LOCAL</v>
          </cell>
          <cell r="S3161" t="str">
            <v>8276896100</v>
          </cell>
        </row>
        <row r="3162">
          <cell r="L3162">
            <v>5042333161</v>
          </cell>
          <cell r="M3162" t="str">
            <v>10169743</v>
          </cell>
          <cell r="N3162" t="str">
            <v>S21110404165/EL/2/07</v>
          </cell>
          <cell r="O3162" t="str">
            <v>YPS/L9357UZ/ACHMAD</v>
          </cell>
          <cell r="P3162" t="str">
            <v>PT. SATRIA WICAKSANA SEJATI</v>
          </cell>
          <cell r="Q3162" t="str">
            <v>PT. SATRIA WICAKSANA SEJATI</v>
          </cell>
          <cell r="R3162" t="str">
            <v>JUG RACK</v>
          </cell>
          <cell r="S3162" t="str">
            <v>8276895965</v>
          </cell>
        </row>
        <row r="3163">
          <cell r="L3163">
            <v>5042333161</v>
          </cell>
          <cell r="M3163" t="str">
            <v>10169933</v>
          </cell>
          <cell r="N3163" t="str">
            <v>S21110404165/EL/2/07</v>
          </cell>
          <cell r="O3163" t="str">
            <v>YPS/L9357UZ/ACHMAD</v>
          </cell>
          <cell r="P3163" t="str">
            <v>PT. SATRIA WICAKSANA SEJATI</v>
          </cell>
          <cell r="Q3163" t="str">
            <v>PT. SATRIA WICAKSANA SEJATI</v>
          </cell>
          <cell r="R3163" t="str">
            <v>EMPTY BOTTLE AQUA 5 GALLON</v>
          </cell>
          <cell r="S3163" t="str">
            <v>8276895965</v>
          </cell>
        </row>
        <row r="3164">
          <cell r="L3164">
            <v>5042333161</v>
          </cell>
          <cell r="M3164" t="str">
            <v>74559</v>
          </cell>
          <cell r="N3164" t="str">
            <v>S21110404165/EL/2/07</v>
          </cell>
          <cell r="O3164" t="str">
            <v>YPS/L9357UZ/ACHMAD</v>
          </cell>
          <cell r="P3164" t="str">
            <v>PT. SATRIA WICAKSANA SEJATI</v>
          </cell>
          <cell r="Q3164" t="str">
            <v>PT. SATRIA WICAKSANA SEJATI</v>
          </cell>
          <cell r="R3164" t="str">
            <v>5 GALLON AQUA LOCAL</v>
          </cell>
          <cell r="S3164" t="str">
            <v>8276895965</v>
          </cell>
        </row>
        <row r="3165">
          <cell r="L3165">
            <v>5042328023</v>
          </cell>
          <cell r="M3165" t="str">
            <v>10169743</v>
          </cell>
          <cell r="N3165" t="str">
            <v>S21110404169/AS/1/07</v>
          </cell>
          <cell r="O3165" t="str">
            <v>YPS/N8507UV/ARIF</v>
          </cell>
          <cell r="P3165" t="str">
            <v>PT. SATRIA WICAKSANA SEJATI</v>
          </cell>
          <cell r="Q3165" t="str">
            <v>PT. SATRIA WICAKSANA SEJATI</v>
          </cell>
          <cell r="R3165" t="str">
            <v>JUG RACK</v>
          </cell>
          <cell r="S3165" t="str">
            <v>8276895965</v>
          </cell>
        </row>
        <row r="3166">
          <cell r="L3166">
            <v>5042328023</v>
          </cell>
          <cell r="M3166" t="str">
            <v>10169933</v>
          </cell>
          <cell r="N3166" t="str">
            <v>S21110404169/AS/1/07</v>
          </cell>
          <cell r="O3166" t="str">
            <v>YPS/N8507UV/ARIF</v>
          </cell>
          <cell r="P3166" t="str">
            <v>PT. SATRIA WICAKSANA SEJATI</v>
          </cell>
          <cell r="Q3166" t="str">
            <v>PT. SATRIA WICAKSANA SEJATI</v>
          </cell>
          <cell r="R3166" t="str">
            <v>EMPTY BOTTLE AQUA 5 GALLON</v>
          </cell>
          <cell r="S3166" t="str">
            <v>8276895965</v>
          </cell>
        </row>
        <row r="3167">
          <cell r="L3167">
            <v>5042328023</v>
          </cell>
          <cell r="M3167" t="str">
            <v>74559</v>
          </cell>
          <cell r="N3167" t="str">
            <v>S21110404169/AS/1/07</v>
          </cell>
          <cell r="O3167" t="str">
            <v>YPS/N8507UV/ARIF</v>
          </cell>
          <cell r="P3167" t="str">
            <v>PT. SATRIA WICAKSANA SEJATI</v>
          </cell>
          <cell r="Q3167" t="str">
            <v>PT. SATRIA WICAKSANA SEJATI</v>
          </cell>
          <cell r="R3167" t="str">
            <v>5 GALLON AQUA LOCAL</v>
          </cell>
          <cell r="S3167" t="str">
            <v>8276895965</v>
          </cell>
        </row>
        <row r="3168">
          <cell r="L3168">
            <v>5042324494</v>
          </cell>
          <cell r="M3168" t="str">
            <v>10169743</v>
          </cell>
          <cell r="N3168" t="str">
            <v>S21110404168/EL/3/06</v>
          </cell>
          <cell r="O3168" t="str">
            <v>YPS/N8878UW/SIARI</v>
          </cell>
          <cell r="P3168" t="str">
            <v>PT. SATRIA WICAKSANA SEJATI</v>
          </cell>
          <cell r="Q3168" t="str">
            <v>PT. SATRIA WICAKSANA SEJATI</v>
          </cell>
          <cell r="R3168" t="str">
            <v>JUG RACK</v>
          </cell>
          <cell r="S3168" t="str">
            <v>8276895965</v>
          </cell>
        </row>
        <row r="3169">
          <cell r="L3169">
            <v>5042324494</v>
          </cell>
          <cell r="M3169" t="str">
            <v>10169933</v>
          </cell>
          <cell r="N3169" t="str">
            <v>S21110404168/EL/3/06</v>
          </cell>
          <cell r="O3169" t="str">
            <v>YPS/N8878UW/SIARI</v>
          </cell>
          <cell r="P3169" t="str">
            <v>PT. SATRIA WICAKSANA SEJATI</v>
          </cell>
          <cell r="Q3169" t="str">
            <v>PT. SATRIA WICAKSANA SEJATI</v>
          </cell>
          <cell r="R3169" t="str">
            <v>EMPTY BOTTLE AQUA 5 GALLON</v>
          </cell>
          <cell r="S3169" t="str">
            <v>8276895965</v>
          </cell>
        </row>
        <row r="3170">
          <cell r="L3170">
            <v>5042324494</v>
          </cell>
          <cell r="M3170" t="str">
            <v>74559</v>
          </cell>
          <cell r="N3170" t="str">
            <v>S21110404168/EL/3/06</v>
          </cell>
          <cell r="O3170" t="str">
            <v>YPS/N8878UW/SIARI</v>
          </cell>
          <cell r="P3170" t="str">
            <v>PT. SATRIA WICAKSANA SEJATI</v>
          </cell>
          <cell r="Q3170" t="str">
            <v>PT. SATRIA WICAKSANA SEJATI</v>
          </cell>
          <cell r="R3170" t="str">
            <v>5 GALLON AQUA LOCAL</v>
          </cell>
          <cell r="S3170" t="str">
            <v>8276895965</v>
          </cell>
        </row>
        <row r="3171">
          <cell r="L3171">
            <v>5042322031</v>
          </cell>
          <cell r="M3171" t="str">
            <v>10169743</v>
          </cell>
          <cell r="N3171" t="str">
            <v>S21110404159/EL/2/07</v>
          </cell>
          <cell r="O3171" t="str">
            <v>YPS/N8796UV/ARIF</v>
          </cell>
          <cell r="P3171" t="str">
            <v>PT. SATRIA WICAKSANA SEJATI</v>
          </cell>
          <cell r="Q3171" t="str">
            <v>PT. SATRIA WICAKSANA SEJATI</v>
          </cell>
          <cell r="R3171" t="str">
            <v>JUG RACK</v>
          </cell>
          <cell r="S3171" t="str">
            <v>8276896100</v>
          </cell>
        </row>
        <row r="3172">
          <cell r="L3172">
            <v>5042322031</v>
          </cell>
          <cell r="M3172" t="str">
            <v>10169933</v>
          </cell>
          <cell r="N3172" t="str">
            <v>S21110404159/EL/2/07</v>
          </cell>
          <cell r="O3172" t="str">
            <v>YPS/N8796UV/ARIF</v>
          </cell>
          <cell r="P3172" t="str">
            <v>PT. SATRIA WICAKSANA SEJATI</v>
          </cell>
          <cell r="Q3172" t="str">
            <v>PT. SATRIA WICAKSANA SEJATI</v>
          </cell>
          <cell r="R3172" t="str">
            <v>EMPTY BOTTLE AQUA 5 GALLON</v>
          </cell>
          <cell r="S3172" t="str">
            <v>8276896100</v>
          </cell>
        </row>
        <row r="3173">
          <cell r="L3173">
            <v>5042322031</v>
          </cell>
          <cell r="M3173" t="str">
            <v>74559</v>
          </cell>
          <cell r="N3173" t="str">
            <v>S21110404159/EL/2/07</v>
          </cell>
          <cell r="O3173" t="str">
            <v>YPS/N8796UV/ARIF</v>
          </cell>
          <cell r="P3173" t="str">
            <v>PT. SATRIA WICAKSANA SEJATI</v>
          </cell>
          <cell r="Q3173" t="str">
            <v>PT. SATRIA WICAKSANA SEJATI</v>
          </cell>
          <cell r="R3173" t="str">
            <v>5 GALLON AQUA LOCAL</v>
          </cell>
          <cell r="S3173" t="str">
            <v>8276896100</v>
          </cell>
        </row>
        <row r="3174">
          <cell r="L3174">
            <v>5042325566</v>
          </cell>
          <cell r="M3174" t="str">
            <v>10169743</v>
          </cell>
          <cell r="N3174" t="str">
            <v>S21110404167/AS/1/07</v>
          </cell>
          <cell r="O3174" t="str">
            <v>YPS/L9425UZ/MASRIDI</v>
          </cell>
          <cell r="P3174" t="str">
            <v>PT. SATRIA WICAKSANA SEJATI</v>
          </cell>
          <cell r="Q3174" t="str">
            <v>PT. SATRIA WICAKSANA SEJATI</v>
          </cell>
          <cell r="R3174" t="str">
            <v>JUG RACK</v>
          </cell>
          <cell r="S3174" t="str">
            <v>8276895965</v>
          </cell>
        </row>
        <row r="3175">
          <cell r="L3175">
            <v>5042325566</v>
          </cell>
          <cell r="M3175" t="str">
            <v>10169933</v>
          </cell>
          <cell r="N3175" t="str">
            <v>S21110404167/AS/1/07</v>
          </cell>
          <cell r="O3175" t="str">
            <v>YPS/L9425UZ/MASRIDI</v>
          </cell>
          <cell r="P3175" t="str">
            <v>PT. SATRIA WICAKSANA SEJATI</v>
          </cell>
          <cell r="Q3175" t="str">
            <v>PT. SATRIA WICAKSANA SEJATI</v>
          </cell>
          <cell r="R3175" t="str">
            <v>EMPTY BOTTLE AQUA 5 GALLON</v>
          </cell>
          <cell r="S3175" t="str">
            <v>8276895965</v>
          </cell>
        </row>
        <row r="3176">
          <cell r="L3176">
            <v>5042325566</v>
          </cell>
          <cell r="M3176" t="str">
            <v>74559</v>
          </cell>
          <cell r="N3176" t="str">
            <v>S21110404167/AS/1/07</v>
          </cell>
          <cell r="O3176" t="str">
            <v>YPS/L9425UZ/MASRIDI</v>
          </cell>
          <cell r="P3176" t="str">
            <v>PT. SATRIA WICAKSANA SEJATI</v>
          </cell>
          <cell r="Q3176" t="str">
            <v>PT. SATRIA WICAKSANA SEJATI</v>
          </cell>
          <cell r="R3176" t="str">
            <v>5 GALLON AQUA LOCAL</v>
          </cell>
          <cell r="S3176" t="str">
            <v>8276895965</v>
          </cell>
        </row>
        <row r="3177">
          <cell r="L3177">
            <v>5042322211</v>
          </cell>
          <cell r="M3177" t="str">
            <v>10169933</v>
          </cell>
          <cell r="N3177" t="str">
            <v>S21110404173/HD/3/06</v>
          </cell>
          <cell r="O3177" t="str">
            <v>YPS/N8281UR/MUSTOFA</v>
          </cell>
          <cell r="P3177" t="str">
            <v>PT. SATRIA WICAKSANA SEJATI</v>
          </cell>
          <cell r="Q3177" t="str">
            <v>PT. SATRIA WICAKSANA SEJATI</v>
          </cell>
          <cell r="R3177" t="str">
            <v>EMPTY BOTTLE AQUA 5 GALLON</v>
          </cell>
          <cell r="S3177" t="str">
            <v>8276895965</v>
          </cell>
        </row>
        <row r="3178">
          <cell r="L3178">
            <v>5042322211</v>
          </cell>
          <cell r="M3178" t="str">
            <v>74559</v>
          </cell>
          <cell r="N3178" t="str">
            <v>S21110404173/HD/3/06</v>
          </cell>
          <cell r="O3178" t="str">
            <v>YPS/N8281UR/MUSTOFA</v>
          </cell>
          <cell r="P3178" t="str">
            <v>PT. SATRIA WICAKSANA SEJATI</v>
          </cell>
          <cell r="Q3178" t="str">
            <v>PT. SATRIA WICAKSANA SEJATI</v>
          </cell>
          <cell r="R3178" t="str">
            <v>5 GALLON AQUA LOCAL</v>
          </cell>
          <cell r="S3178" t="str">
            <v>8276895965</v>
          </cell>
        </row>
        <row r="3179">
          <cell r="L3179">
            <v>5042315407</v>
          </cell>
          <cell r="M3179" t="str">
            <v>10169743</v>
          </cell>
          <cell r="N3179" t="str">
            <v>S21110404170/AS/1/07</v>
          </cell>
          <cell r="O3179" t="str">
            <v>YPS/N8614UW/HUDA</v>
          </cell>
          <cell r="P3179" t="str">
            <v>PT. SATRIA WICAKSANA SEJATI</v>
          </cell>
          <cell r="Q3179" t="str">
            <v>PT. SATRIA WICAKSANA SEJATI</v>
          </cell>
          <cell r="R3179" t="str">
            <v>JUG RACK</v>
          </cell>
          <cell r="S3179" t="str">
            <v>8276895965</v>
          </cell>
        </row>
        <row r="3180">
          <cell r="L3180">
            <v>5042315407</v>
          </cell>
          <cell r="M3180" t="str">
            <v>10169933</v>
          </cell>
          <cell r="N3180" t="str">
            <v>S21110404170/AS/1/07</v>
          </cell>
          <cell r="O3180" t="str">
            <v>YPS/N8614UW/HUDA</v>
          </cell>
          <cell r="P3180" t="str">
            <v>PT. SATRIA WICAKSANA SEJATI</v>
          </cell>
          <cell r="Q3180" t="str">
            <v>PT. SATRIA WICAKSANA SEJATI</v>
          </cell>
          <cell r="R3180" t="str">
            <v>EMPTY BOTTLE AQUA 5 GALLON</v>
          </cell>
          <cell r="S3180" t="str">
            <v>8276895965</v>
          </cell>
        </row>
        <row r="3181">
          <cell r="L3181">
            <v>5042315407</v>
          </cell>
          <cell r="M3181" t="str">
            <v>74559</v>
          </cell>
          <cell r="N3181" t="str">
            <v>S21110404170/AS/1/07</v>
          </cell>
          <cell r="O3181" t="str">
            <v>YPS/N8614UW/HUDA</v>
          </cell>
          <cell r="P3181" t="str">
            <v>PT. SATRIA WICAKSANA SEJATI</v>
          </cell>
          <cell r="Q3181" t="str">
            <v>PT. SATRIA WICAKSANA SEJATI</v>
          </cell>
          <cell r="R3181" t="str">
            <v>5 GALLON AQUA LOCAL</v>
          </cell>
          <cell r="S3181" t="str">
            <v>8276895965</v>
          </cell>
        </row>
        <row r="3182">
          <cell r="L3182">
            <v>5042326448</v>
          </cell>
          <cell r="M3182" t="str">
            <v>10169743</v>
          </cell>
          <cell r="N3182" t="str">
            <v>S21110404209</v>
          </cell>
          <cell r="O3182" t="str">
            <v>YPS/N8573UW/FAUZAN</v>
          </cell>
          <cell r="P3182" t="str">
            <v>PT. SATRIA WICAKSANA SEJATI</v>
          </cell>
          <cell r="Q3182" t="str">
            <v>PT. SATRIA WICAKSANA SEJATI</v>
          </cell>
          <cell r="R3182" t="str">
            <v>JUG RACK</v>
          </cell>
          <cell r="S3182" t="str">
            <v>8276896100</v>
          </cell>
        </row>
        <row r="3183">
          <cell r="L3183">
            <v>5042326448</v>
          </cell>
          <cell r="M3183" t="str">
            <v>10169933</v>
          </cell>
          <cell r="N3183" t="str">
            <v>S21110404209</v>
          </cell>
          <cell r="O3183" t="str">
            <v>YPS/N8573UW/FAUZAN</v>
          </cell>
          <cell r="P3183" t="str">
            <v>PT. SATRIA WICAKSANA SEJATI</v>
          </cell>
          <cell r="Q3183" t="str">
            <v>PT. SATRIA WICAKSANA SEJATI</v>
          </cell>
          <cell r="R3183" t="str">
            <v>EMPTY BOTTLE AQUA 5 GALLON</v>
          </cell>
          <cell r="S3183" t="str">
            <v>8276896100</v>
          </cell>
        </row>
        <row r="3184">
          <cell r="L3184">
            <v>5042326448</v>
          </cell>
          <cell r="M3184" t="str">
            <v>74559</v>
          </cell>
          <cell r="N3184" t="str">
            <v>S21110404209</v>
          </cell>
          <cell r="O3184" t="str">
            <v>YPS/N8573UW/FAUZAN</v>
          </cell>
          <cell r="P3184" t="str">
            <v>PT. SATRIA WICAKSANA SEJATI</v>
          </cell>
          <cell r="Q3184" t="str">
            <v>PT. SATRIA WICAKSANA SEJATI</v>
          </cell>
          <cell r="R3184" t="str">
            <v>5 GALLON AQUA LOCAL</v>
          </cell>
          <cell r="S3184" t="str">
            <v>8276896100</v>
          </cell>
        </row>
        <row r="3185">
          <cell r="L3185">
            <v>5042326799</v>
          </cell>
          <cell r="M3185" t="str">
            <v>10169743</v>
          </cell>
          <cell r="N3185" t="str">
            <v>S21110404161/ZK/3/07</v>
          </cell>
          <cell r="O3185" t="str">
            <v>YPS/L8858UI/BAMBANG</v>
          </cell>
          <cell r="P3185" t="str">
            <v>PT. SATRIA WICAKSANA SEJATI</v>
          </cell>
          <cell r="Q3185" t="str">
            <v>PT. SATRIA WICAKSANA SEJATI</v>
          </cell>
          <cell r="R3185" t="str">
            <v>JUG RACK</v>
          </cell>
          <cell r="S3185" t="str">
            <v>8276895965</v>
          </cell>
        </row>
        <row r="3186">
          <cell r="L3186">
            <v>5042326799</v>
          </cell>
          <cell r="M3186" t="str">
            <v>10169933</v>
          </cell>
          <cell r="N3186" t="str">
            <v>S21110404161/ZK/3/07</v>
          </cell>
          <cell r="O3186" t="str">
            <v>YPS/L8858UI/BAMBANG</v>
          </cell>
          <cell r="P3186" t="str">
            <v>PT. SATRIA WICAKSANA SEJATI</v>
          </cell>
          <cell r="Q3186" t="str">
            <v>PT. SATRIA WICAKSANA SEJATI</v>
          </cell>
          <cell r="R3186" t="str">
            <v>EMPTY BOTTLE AQUA 5 GALLON</v>
          </cell>
          <cell r="S3186" t="str">
            <v>8276895965</v>
          </cell>
        </row>
        <row r="3187">
          <cell r="L3187">
            <v>5042326799</v>
          </cell>
          <cell r="M3187" t="str">
            <v>74559</v>
          </cell>
          <cell r="N3187" t="str">
            <v>S21110404161/ZK/3/07</v>
          </cell>
          <cell r="O3187" t="str">
            <v>YPS/L8858UI/BAMBANG</v>
          </cell>
          <cell r="P3187" t="str">
            <v>PT. SATRIA WICAKSANA SEJATI</v>
          </cell>
          <cell r="Q3187" t="str">
            <v>PT. SATRIA WICAKSANA SEJATI</v>
          </cell>
          <cell r="R3187" t="str">
            <v>5 GALLON AQUA LOCAL</v>
          </cell>
          <cell r="S3187" t="str">
            <v>8276895965</v>
          </cell>
        </row>
        <row r="3188">
          <cell r="L3188">
            <v>5042345837</v>
          </cell>
          <cell r="M3188" t="str">
            <v>74561</v>
          </cell>
          <cell r="N3188" t="str">
            <v>S21110404040</v>
          </cell>
          <cell r="O3188" t="str">
            <v>YPS/N9960UW/ANTONI</v>
          </cell>
          <cell r="P3188" t="str">
            <v>PT. SATRIA WICAKSANA SEJATI</v>
          </cell>
          <cell r="Q3188" t="str">
            <v>PT. SATRIA WICAKSANA SEJATI</v>
          </cell>
          <cell r="R3188" t="str">
            <v>600ML AQUA LOCAL 1X24</v>
          </cell>
          <cell r="S3188" t="str">
            <v>8276895966</v>
          </cell>
        </row>
        <row r="3189">
          <cell r="L3189">
            <v>5042345837</v>
          </cell>
          <cell r="M3189" t="str">
            <v>10169749</v>
          </cell>
          <cell r="N3189" t="str">
            <v>S21110404040</v>
          </cell>
          <cell r="O3189" t="str">
            <v>YPS/N9960UW/ANTONI</v>
          </cell>
          <cell r="P3189" t="str">
            <v>PT. SATRIA WICAKSANA SEJATI</v>
          </cell>
          <cell r="Q3189" t="str">
            <v>PT. SATRIA WICAKSANA SEJATI</v>
          </cell>
          <cell r="R3189" t="str">
            <v>PALLET RENT DOUBLE FACE</v>
          </cell>
          <cell r="S3189" t="str">
            <v>8276895966</v>
          </cell>
        </row>
        <row r="3190">
          <cell r="L3190">
            <v>5042348589</v>
          </cell>
          <cell r="M3190" t="str">
            <v>10169933</v>
          </cell>
          <cell r="N3190" t="str">
            <v>S21110404145/IS/3/08</v>
          </cell>
          <cell r="O3190" t="str">
            <v>YPS/N8508UV/ARIF</v>
          </cell>
          <cell r="P3190" t="str">
            <v>PT. SATRIA WICAKSANA SEJATI</v>
          </cell>
          <cell r="Q3190" t="str">
            <v>PT. SATRIA WICAKSANA SEJATI</v>
          </cell>
          <cell r="R3190" t="str">
            <v>EMPTY BOTTLE AQUA 5 GALLON</v>
          </cell>
          <cell r="S3190" t="str">
            <v>8276895965</v>
          </cell>
        </row>
        <row r="3191">
          <cell r="L3191">
            <v>5042348589</v>
          </cell>
          <cell r="M3191" t="str">
            <v>74559</v>
          </cell>
          <cell r="N3191" t="str">
            <v>S21110404145/IS/3/08</v>
          </cell>
          <cell r="O3191" t="str">
            <v>YPS/N8508UV/ARIF</v>
          </cell>
          <cell r="P3191" t="str">
            <v>PT. SATRIA WICAKSANA SEJATI</v>
          </cell>
          <cell r="Q3191" t="str">
            <v>PT. SATRIA WICAKSANA SEJATI</v>
          </cell>
          <cell r="R3191" t="str">
            <v>5 GALLON AQUA LOCAL</v>
          </cell>
          <cell r="S3191" t="str">
            <v>8276895965</v>
          </cell>
        </row>
        <row r="3192">
          <cell r="L3192">
            <v>5042321339</v>
          </cell>
          <cell r="M3192" t="str">
            <v>10169743</v>
          </cell>
          <cell r="N3192" t="str">
            <v>S21110404211</v>
          </cell>
          <cell r="O3192" t="str">
            <v>YPS/L9355UZ/WACHID</v>
          </cell>
          <cell r="P3192" t="str">
            <v>PT. SATRIA WICAKSANA SEJATI</v>
          </cell>
          <cell r="Q3192" t="str">
            <v>PT. SATRIA WICAKSANA SEJATI</v>
          </cell>
          <cell r="R3192" t="str">
            <v>JUG RACK</v>
          </cell>
          <cell r="S3192" t="str">
            <v>8276896100</v>
          </cell>
        </row>
        <row r="3193">
          <cell r="L3193">
            <v>5042321339</v>
          </cell>
          <cell r="M3193" t="str">
            <v>10169933</v>
          </cell>
          <cell r="N3193" t="str">
            <v>S21110404211</v>
          </cell>
          <cell r="O3193" t="str">
            <v>YPS/L9355UZ/WACHID</v>
          </cell>
          <cell r="P3193" t="str">
            <v>PT. SATRIA WICAKSANA SEJATI</v>
          </cell>
          <cell r="Q3193" t="str">
            <v>PT. SATRIA WICAKSANA SEJATI</v>
          </cell>
          <cell r="R3193" t="str">
            <v>EMPTY BOTTLE AQUA 5 GALLON</v>
          </cell>
          <cell r="S3193" t="str">
            <v>8276896100</v>
          </cell>
        </row>
        <row r="3194">
          <cell r="L3194">
            <v>5042321339</v>
          </cell>
          <cell r="M3194" t="str">
            <v>74559</v>
          </cell>
          <cell r="N3194" t="str">
            <v>S21110404211</v>
          </cell>
          <cell r="O3194" t="str">
            <v>YPS/L9355UZ/WACHID</v>
          </cell>
          <cell r="P3194" t="str">
            <v>PT. SATRIA WICAKSANA SEJATI</v>
          </cell>
          <cell r="Q3194" t="str">
            <v>PT. SATRIA WICAKSANA SEJATI</v>
          </cell>
          <cell r="R3194" t="str">
            <v>5 GALLON AQUA LOCAL</v>
          </cell>
          <cell r="S3194" t="str">
            <v>8276896100</v>
          </cell>
        </row>
        <row r="3195">
          <cell r="L3195">
            <v>5042338278</v>
          </cell>
          <cell r="M3195" t="str">
            <v>10169743</v>
          </cell>
          <cell r="N3195" t="str">
            <v>S21110404148/PY/2/08</v>
          </cell>
          <cell r="O3195" t="str">
            <v>YPS/L8177UT/AGUS S</v>
          </cell>
          <cell r="P3195" t="str">
            <v>PT. SATRIA WICAKSANA SEJATI</v>
          </cell>
          <cell r="Q3195" t="str">
            <v>PT. SATRIA WICAKSANA SEJATI</v>
          </cell>
          <cell r="R3195" t="str">
            <v>JUG RACK</v>
          </cell>
          <cell r="S3195" t="str">
            <v>8276895965</v>
          </cell>
        </row>
        <row r="3196">
          <cell r="L3196">
            <v>5042338278</v>
          </cell>
          <cell r="M3196" t="str">
            <v>10169933</v>
          </cell>
          <cell r="N3196" t="str">
            <v>S21110404148/PY/2/08</v>
          </cell>
          <cell r="O3196" t="str">
            <v>YPS/L8177UT/AGUS S</v>
          </cell>
          <cell r="P3196" t="str">
            <v>PT. SATRIA WICAKSANA SEJATI</v>
          </cell>
          <cell r="Q3196" t="str">
            <v>PT. SATRIA WICAKSANA SEJATI</v>
          </cell>
          <cell r="R3196" t="str">
            <v>EMPTY BOTTLE AQUA 5 GALLON</v>
          </cell>
          <cell r="S3196" t="str">
            <v>8276895965</v>
          </cell>
        </row>
        <row r="3197">
          <cell r="L3197">
            <v>5042338278</v>
          </cell>
          <cell r="M3197" t="str">
            <v>74559</v>
          </cell>
          <cell r="N3197" t="str">
            <v>S21110404148/PY/2/08</v>
          </cell>
          <cell r="O3197" t="str">
            <v>YPS/L8177UT/AGUS S</v>
          </cell>
          <cell r="P3197" t="str">
            <v>PT. SATRIA WICAKSANA SEJATI</v>
          </cell>
          <cell r="Q3197" t="str">
            <v>PT. SATRIA WICAKSANA SEJATI</v>
          </cell>
          <cell r="R3197" t="str">
            <v>5 GALLON AQUA LOCAL</v>
          </cell>
          <cell r="S3197" t="str">
            <v>8276895965</v>
          </cell>
        </row>
        <row r="3198">
          <cell r="L3198">
            <v>5042288597</v>
          </cell>
          <cell r="M3198" t="str">
            <v>10169933</v>
          </cell>
          <cell r="N3198" t="str">
            <v>S21110404156/BK/1/08</v>
          </cell>
          <cell r="O3198" t="str">
            <v>YPS/L9305UQ/ARIP</v>
          </cell>
          <cell r="P3198" t="str">
            <v>PT. SATRIA WICAKSANA SEJATI</v>
          </cell>
          <cell r="Q3198" t="str">
            <v>PT. SATRIA WICAKSANA SEJATI</v>
          </cell>
          <cell r="R3198" t="str">
            <v>EMPTY BOTTLE AQUA 5 GALLON</v>
          </cell>
          <cell r="S3198" t="str">
            <v>8276895965</v>
          </cell>
        </row>
        <row r="3199">
          <cell r="L3199">
            <v>5042288597</v>
          </cell>
          <cell r="M3199" t="str">
            <v>74559</v>
          </cell>
          <cell r="N3199" t="str">
            <v>S21110404156/BK/1/08</v>
          </cell>
          <cell r="O3199" t="str">
            <v>YPS/L9305UQ/ARIP</v>
          </cell>
          <cell r="P3199" t="str">
            <v>PT. SATRIA WICAKSANA SEJATI</v>
          </cell>
          <cell r="Q3199" t="str">
            <v>PT. SATRIA WICAKSANA SEJATI</v>
          </cell>
          <cell r="R3199" t="str">
            <v>5 GALLON AQUA LOCAL</v>
          </cell>
          <cell r="S3199" t="str">
            <v>8276895965</v>
          </cell>
        </row>
        <row r="3200">
          <cell r="L3200">
            <v>5042339952</v>
          </cell>
          <cell r="M3200" t="str">
            <v>10169933</v>
          </cell>
          <cell r="N3200" t="str">
            <v>S21110404150/BK/1/08</v>
          </cell>
          <cell r="O3200" t="str">
            <v>YPS/N9958UR/SUGENG</v>
          </cell>
          <cell r="P3200" t="str">
            <v>PT. SATRIA WICAKSANA SEJATI</v>
          </cell>
          <cell r="Q3200" t="str">
            <v>PT. SATRIA WICAKSANA SEJATI</v>
          </cell>
          <cell r="R3200" t="str">
            <v>EMPTY BOTTLE AQUA 5 GALLON</v>
          </cell>
          <cell r="S3200" t="str">
            <v>8276895965</v>
          </cell>
        </row>
        <row r="3201">
          <cell r="L3201">
            <v>5042339952</v>
          </cell>
          <cell r="M3201" t="str">
            <v>74559</v>
          </cell>
          <cell r="N3201" t="str">
            <v>S21110404150/BK/1/08</v>
          </cell>
          <cell r="O3201" t="str">
            <v>YPS/N9958UR/SUGENG</v>
          </cell>
          <cell r="P3201" t="str">
            <v>PT. SATRIA WICAKSANA SEJATI</v>
          </cell>
          <cell r="Q3201" t="str">
            <v>PT. SATRIA WICAKSANA SEJATI</v>
          </cell>
          <cell r="R3201" t="str">
            <v>5 GALLON AQUA LOCAL</v>
          </cell>
          <cell r="S3201" t="str">
            <v>8276895965</v>
          </cell>
        </row>
        <row r="3202">
          <cell r="L3202">
            <v>5042324940</v>
          </cell>
          <cell r="M3202" t="str">
            <v>10169743</v>
          </cell>
          <cell r="N3202" t="str">
            <v>S21110404151/PY/2/08</v>
          </cell>
          <cell r="O3202" t="str">
            <v>YPS/L9430UZ/DONI</v>
          </cell>
          <cell r="P3202" t="str">
            <v>PT. SATRIA WICAKSANA SEJATI</v>
          </cell>
          <cell r="Q3202" t="str">
            <v>PT. SATRIA WICAKSANA SEJATI</v>
          </cell>
          <cell r="R3202" t="str">
            <v>JUG RACK</v>
          </cell>
          <cell r="S3202" t="str">
            <v>8276895965</v>
          </cell>
        </row>
        <row r="3203">
          <cell r="L3203">
            <v>5042324940</v>
          </cell>
          <cell r="M3203" t="str">
            <v>10169933</v>
          </cell>
          <cell r="N3203" t="str">
            <v>S21110404151/PY/2/08</v>
          </cell>
          <cell r="O3203" t="str">
            <v>YPS/L9430UZ/DONI</v>
          </cell>
          <cell r="P3203" t="str">
            <v>PT. SATRIA WICAKSANA SEJATI</v>
          </cell>
          <cell r="Q3203" t="str">
            <v>PT. SATRIA WICAKSANA SEJATI</v>
          </cell>
          <cell r="R3203" t="str">
            <v>EMPTY BOTTLE AQUA 5 GALLON</v>
          </cell>
          <cell r="S3203" t="str">
            <v>8276895965</v>
          </cell>
        </row>
        <row r="3204">
          <cell r="L3204">
            <v>5042324940</v>
          </cell>
          <cell r="M3204" t="str">
            <v>74559</v>
          </cell>
          <cell r="N3204" t="str">
            <v>S21110404151/PY/2/08</v>
          </cell>
          <cell r="O3204" t="str">
            <v>YPS/L9430UZ/DONI</v>
          </cell>
          <cell r="P3204" t="str">
            <v>PT. SATRIA WICAKSANA SEJATI</v>
          </cell>
          <cell r="Q3204" t="str">
            <v>PT. SATRIA WICAKSANA SEJATI</v>
          </cell>
          <cell r="R3204" t="str">
            <v>5 GALLON AQUA LOCAL</v>
          </cell>
          <cell r="S3204" t="str">
            <v>8276895965</v>
          </cell>
        </row>
        <row r="3205">
          <cell r="L3205">
            <v>5042324493</v>
          </cell>
          <cell r="M3205" t="str">
            <v>10169743</v>
          </cell>
          <cell r="N3205" t="str">
            <v>S21110404210</v>
          </cell>
          <cell r="O3205" t="str">
            <v>YPS/N8502UV/SUKRONI</v>
          </cell>
          <cell r="P3205" t="str">
            <v>PT. SATRIA WICAKSANA SEJATI</v>
          </cell>
          <cell r="Q3205" t="str">
            <v>PT. SATRIA WICAKSANA SEJATI</v>
          </cell>
          <cell r="R3205" t="str">
            <v>JUG RACK</v>
          </cell>
          <cell r="S3205" t="str">
            <v>8276896100</v>
          </cell>
        </row>
        <row r="3206">
          <cell r="L3206">
            <v>5042324493</v>
          </cell>
          <cell r="M3206" t="str">
            <v>10169933</v>
          </cell>
          <cell r="N3206" t="str">
            <v>S21110404210</v>
          </cell>
          <cell r="O3206" t="str">
            <v>YPS/N8502UV/SUKRONI</v>
          </cell>
          <cell r="P3206" t="str">
            <v>PT. SATRIA WICAKSANA SEJATI</v>
          </cell>
          <cell r="Q3206" t="str">
            <v>PT. SATRIA WICAKSANA SEJATI</v>
          </cell>
          <cell r="R3206" t="str">
            <v>EMPTY BOTTLE AQUA 5 GALLON</v>
          </cell>
          <cell r="S3206" t="str">
            <v>8276896100</v>
          </cell>
        </row>
        <row r="3207">
          <cell r="L3207">
            <v>5042324493</v>
          </cell>
          <cell r="M3207" t="str">
            <v>74559</v>
          </cell>
          <cell r="N3207" t="str">
            <v>S21110404210</v>
          </cell>
          <cell r="O3207" t="str">
            <v>YPS/N8502UV/SUKRONI</v>
          </cell>
          <cell r="P3207" t="str">
            <v>PT. SATRIA WICAKSANA SEJATI</v>
          </cell>
          <cell r="Q3207" t="str">
            <v>PT. SATRIA WICAKSANA SEJATI</v>
          </cell>
          <cell r="R3207" t="str">
            <v>5 GALLON AQUA LOCAL</v>
          </cell>
          <cell r="S3207" t="str">
            <v>8276896100</v>
          </cell>
        </row>
        <row r="3208">
          <cell r="L3208">
            <v>5042320225</v>
          </cell>
          <cell r="M3208" t="str">
            <v>10169743</v>
          </cell>
          <cell r="N3208" t="str">
            <v>S21110404155/ND/1/08</v>
          </cell>
          <cell r="O3208" t="str">
            <v>YPS/N8582UV/HASAN</v>
          </cell>
          <cell r="P3208" t="str">
            <v>PT. SATRIA WICAKSANA SEJATI</v>
          </cell>
          <cell r="Q3208" t="str">
            <v>PT. SATRIA WICAKSANA SEJATI</v>
          </cell>
          <cell r="R3208" t="str">
            <v>JUG RACK</v>
          </cell>
          <cell r="S3208" t="str">
            <v>8276895965</v>
          </cell>
        </row>
        <row r="3209">
          <cell r="L3209">
            <v>5042320225</v>
          </cell>
          <cell r="M3209" t="str">
            <v>10169933</v>
          </cell>
          <cell r="N3209" t="str">
            <v>S21110404155/ND/1/08</v>
          </cell>
          <cell r="O3209" t="str">
            <v>YPS/N8582UV/HASAN</v>
          </cell>
          <cell r="P3209" t="str">
            <v>PT. SATRIA WICAKSANA SEJATI</v>
          </cell>
          <cell r="Q3209" t="str">
            <v>PT. SATRIA WICAKSANA SEJATI</v>
          </cell>
          <cell r="R3209" t="str">
            <v>EMPTY BOTTLE AQUA 5 GALLON</v>
          </cell>
          <cell r="S3209" t="str">
            <v>8276895965</v>
          </cell>
        </row>
        <row r="3210">
          <cell r="L3210">
            <v>5042320225</v>
          </cell>
          <cell r="M3210" t="str">
            <v>74559</v>
          </cell>
          <cell r="N3210" t="str">
            <v>S21110404155/ND/1/08</v>
          </cell>
          <cell r="O3210" t="str">
            <v>YPS/N8582UV/HASAN</v>
          </cell>
          <cell r="P3210" t="str">
            <v>PT. SATRIA WICAKSANA SEJATI</v>
          </cell>
          <cell r="Q3210" t="str">
            <v>PT. SATRIA WICAKSANA SEJATI</v>
          </cell>
          <cell r="R3210" t="str">
            <v>5 GALLON AQUA LOCAL</v>
          </cell>
          <cell r="S3210" t="str">
            <v>8276895965</v>
          </cell>
        </row>
        <row r="3211">
          <cell r="L3211">
            <v>5042343499</v>
          </cell>
          <cell r="M3211" t="str">
            <v>74556</v>
          </cell>
          <cell r="N3211" t="str">
            <v>S21110404252 / MARGOMULYO</v>
          </cell>
          <cell r="O3211" t="str">
            <v>YPS/N9956UW/DENI</v>
          </cell>
          <cell r="P3211" t="str">
            <v>PT. SATRIA WICAKSANA SEJATI</v>
          </cell>
          <cell r="Q3211" t="str">
            <v>PT. SATRIA WICAKSANA SEJATI</v>
          </cell>
          <cell r="R3211" t="str">
            <v>330ML AQUA LOCAL 1X24</v>
          </cell>
          <cell r="S3211" t="str">
            <v>8276895966</v>
          </cell>
        </row>
        <row r="3212">
          <cell r="L3212">
            <v>5042285932</v>
          </cell>
          <cell r="M3212" t="str">
            <v>10169932</v>
          </cell>
          <cell r="N3212">
            <v>0</v>
          </cell>
          <cell r="O3212">
            <v>0</v>
          </cell>
          <cell r="P3212" t="str">
            <v>PT. SATRIA WICAKSANA SEJATI</v>
          </cell>
          <cell r="Q3212" t="str">
            <v>PT. SATRIA WICAKSANA SEJATI</v>
          </cell>
          <cell r="R3212" t="str">
            <v>EMPTY BOTTLE VIT 5 GALLON</v>
          </cell>
          <cell r="S3212" t="str">
            <v>8276895966</v>
          </cell>
        </row>
        <row r="3213">
          <cell r="L3213">
            <v>5042285932</v>
          </cell>
          <cell r="M3213" t="str">
            <v>74560</v>
          </cell>
          <cell r="N3213">
            <v>0</v>
          </cell>
          <cell r="O3213">
            <v>0</v>
          </cell>
          <cell r="P3213" t="str">
            <v>PT. SATRIA WICAKSANA SEJATI</v>
          </cell>
          <cell r="Q3213" t="str">
            <v>PT. SATRIA WICAKSANA SEJATI</v>
          </cell>
          <cell r="R3213" t="str">
            <v>5 GALLON VIT LOCAL</v>
          </cell>
          <cell r="S3213" t="str">
            <v>8276895966</v>
          </cell>
        </row>
        <row r="3214">
          <cell r="L3214">
            <v>5042287307</v>
          </cell>
          <cell r="M3214" t="str">
            <v>10169932</v>
          </cell>
          <cell r="N3214">
            <v>0</v>
          </cell>
          <cell r="O3214">
            <v>0</v>
          </cell>
          <cell r="P3214" t="str">
            <v>PT. SATRIA WICAKSANA SEJATI</v>
          </cell>
          <cell r="Q3214" t="str">
            <v>PT. SATRIA WICAKSANA SEJATI</v>
          </cell>
          <cell r="R3214" t="str">
            <v>EMPTY BOTTLE VIT 5 GALLON</v>
          </cell>
          <cell r="S3214" t="str">
            <v>8276895966</v>
          </cell>
        </row>
        <row r="3215">
          <cell r="L3215">
            <v>5042287307</v>
          </cell>
          <cell r="M3215" t="str">
            <v>74560</v>
          </cell>
          <cell r="N3215">
            <v>0</v>
          </cell>
          <cell r="O3215">
            <v>0</v>
          </cell>
          <cell r="P3215" t="str">
            <v>PT. SATRIA WICAKSANA SEJATI</v>
          </cell>
          <cell r="Q3215" t="str">
            <v>PT. SATRIA WICAKSANA SEJATI</v>
          </cell>
          <cell r="R3215" t="str">
            <v>5 GALLON VIT LOCAL</v>
          </cell>
          <cell r="S3215" t="str">
            <v>8276895966</v>
          </cell>
        </row>
        <row r="3216">
          <cell r="L3216">
            <v>5042287308</v>
          </cell>
          <cell r="M3216" t="str">
            <v>157095</v>
          </cell>
          <cell r="N3216">
            <v>0</v>
          </cell>
          <cell r="O3216">
            <v>0</v>
          </cell>
          <cell r="P3216" t="str">
            <v>PT. SATRIA WICAKSANA SEJATI</v>
          </cell>
          <cell r="Q3216" t="str">
            <v>PT. SATRIA WICAKSANA SEJATI</v>
          </cell>
          <cell r="R3216" t="str">
            <v>550ML VIT LOCAL 1X24</v>
          </cell>
          <cell r="S3216" t="str">
            <v>8276895966</v>
          </cell>
        </row>
        <row r="3217">
          <cell r="L3217">
            <v>5042343485</v>
          </cell>
          <cell r="M3217" t="str">
            <v>145141</v>
          </cell>
          <cell r="N3217">
            <v>0</v>
          </cell>
          <cell r="O3217" t="str">
            <v>YPS/N8863UV/YAHYA</v>
          </cell>
          <cell r="P3217" t="str">
            <v>PT. SATRIA WICAKSANA SEJATI</v>
          </cell>
          <cell r="Q3217" t="str">
            <v>PT. SATRIA WICAKSANA SEJATI</v>
          </cell>
          <cell r="R3217" t="str">
            <v>500ML MIZONE ACTIV' LYCHEE LEMON 1X12</v>
          </cell>
          <cell r="S3217" t="str">
            <v>8276895966</v>
          </cell>
        </row>
        <row r="3218">
          <cell r="L3218">
            <v>5042343485</v>
          </cell>
          <cell r="M3218" t="str">
            <v>10169749</v>
          </cell>
          <cell r="N3218">
            <v>0</v>
          </cell>
          <cell r="O3218" t="str">
            <v>YPS/N8863UV/YAHYA</v>
          </cell>
          <cell r="P3218" t="str">
            <v>PT. SATRIA WICAKSANA SEJATI</v>
          </cell>
          <cell r="Q3218" t="str">
            <v>PT. SATRIA WICAKSANA SEJATI</v>
          </cell>
          <cell r="R3218" t="str">
            <v>PALLET RENT DOUBLE FACE</v>
          </cell>
          <cell r="S3218" t="str">
            <v>8276895966</v>
          </cell>
        </row>
        <row r="3219">
          <cell r="L3219">
            <v>5042303859</v>
          </cell>
          <cell r="M3219" t="str">
            <v>10169932</v>
          </cell>
          <cell r="N3219">
            <v>0</v>
          </cell>
          <cell r="O3219">
            <v>0</v>
          </cell>
          <cell r="P3219" t="str">
            <v>PT. SATRIA WICAKSANA SEJATI</v>
          </cell>
          <cell r="Q3219" t="str">
            <v>PT. SATRIA WICAKSANA SEJATI</v>
          </cell>
          <cell r="R3219" t="str">
            <v>EMPTY BOTTLE VIT 5 GALLON</v>
          </cell>
          <cell r="S3219" t="str">
            <v>8276895966</v>
          </cell>
        </row>
        <row r="3220">
          <cell r="L3220">
            <v>5042303859</v>
          </cell>
          <cell r="M3220" t="str">
            <v>74560</v>
          </cell>
          <cell r="N3220">
            <v>0</v>
          </cell>
          <cell r="O3220">
            <v>0</v>
          </cell>
          <cell r="P3220" t="str">
            <v>PT. SATRIA WICAKSANA SEJATI</v>
          </cell>
          <cell r="Q3220" t="str">
            <v>PT. SATRIA WICAKSANA SEJATI</v>
          </cell>
          <cell r="R3220" t="str">
            <v>5 GALLON VIT LOCAL</v>
          </cell>
          <cell r="S3220" t="str">
            <v>8276895966</v>
          </cell>
        </row>
        <row r="3221">
          <cell r="L3221">
            <v>5042347457</v>
          </cell>
          <cell r="M3221" t="str">
            <v>145141</v>
          </cell>
          <cell r="N3221" t="str">
            <v>S21110800182</v>
          </cell>
          <cell r="O3221" t="str">
            <v>YPS/N8596UV/SUMARNO</v>
          </cell>
          <cell r="P3221" t="str">
            <v>PT. SATRIA WICAKSANA SEJATI</v>
          </cell>
          <cell r="Q3221" t="str">
            <v>PT. SATRIA WICAKSANA SEJATI</v>
          </cell>
          <cell r="R3221" t="str">
            <v>500ML MIZONE ACTIV' LYCHEE LEMON 1X12</v>
          </cell>
          <cell r="S3221" t="str">
            <v>8276895966</v>
          </cell>
        </row>
        <row r="3222">
          <cell r="L3222">
            <v>5042347457</v>
          </cell>
          <cell r="M3222" t="str">
            <v>10169749</v>
          </cell>
          <cell r="N3222" t="str">
            <v>S21110800182</v>
          </cell>
          <cell r="O3222" t="str">
            <v>YPS/N8596UV/SUMARNO</v>
          </cell>
          <cell r="P3222" t="str">
            <v>PT. SATRIA WICAKSANA SEJATI</v>
          </cell>
          <cell r="Q3222" t="str">
            <v>PT. SATRIA WICAKSANA SEJATI</v>
          </cell>
          <cell r="R3222" t="str">
            <v>PALLET RENT DOUBLE FACE</v>
          </cell>
          <cell r="S3222" t="str">
            <v>8276895966</v>
          </cell>
        </row>
        <row r="3223">
          <cell r="L3223">
            <v>5042346038</v>
          </cell>
          <cell r="M3223" t="str">
            <v>145141</v>
          </cell>
          <cell r="N3223" t="str">
            <v>S21110800183</v>
          </cell>
          <cell r="O3223" t="str">
            <v>YPS/N9967UW/MISDI</v>
          </cell>
          <cell r="P3223" t="str">
            <v>PT. SATRIA WICAKSANA SEJATI</v>
          </cell>
          <cell r="Q3223" t="str">
            <v>PT. SATRIA WICAKSANA SEJATI</v>
          </cell>
          <cell r="R3223" t="str">
            <v>500ML MIZONE ACTIV' LYCHEE LEMON 1X12</v>
          </cell>
          <cell r="S3223" t="str">
            <v>8276895966</v>
          </cell>
        </row>
        <row r="3224">
          <cell r="L3224">
            <v>5042346038</v>
          </cell>
          <cell r="M3224" t="str">
            <v>10169749</v>
          </cell>
          <cell r="N3224" t="str">
            <v>S21110800183</v>
          </cell>
          <cell r="O3224" t="str">
            <v>YPS/N9967UW/MISDI</v>
          </cell>
          <cell r="P3224" t="str">
            <v>PT. SATRIA WICAKSANA SEJATI</v>
          </cell>
          <cell r="Q3224" t="str">
            <v>PT. SATRIA WICAKSANA SEJATI</v>
          </cell>
          <cell r="R3224" t="str">
            <v>PALLET RENT DOUBLE FACE</v>
          </cell>
          <cell r="S3224" t="str">
            <v>8276895966</v>
          </cell>
        </row>
        <row r="3225">
          <cell r="L3225">
            <v>5042347526</v>
          </cell>
          <cell r="M3225" t="str">
            <v>145141</v>
          </cell>
          <cell r="N3225" t="str">
            <v>S21110800185</v>
          </cell>
          <cell r="O3225" t="str">
            <v>YPS/N8603UV/B SLAMET</v>
          </cell>
          <cell r="P3225" t="str">
            <v>PT. SATRIA WICAKSANA SEJATI</v>
          </cell>
          <cell r="Q3225" t="str">
            <v>PT. SATRIA WICAKSANA SEJATI</v>
          </cell>
          <cell r="R3225" t="str">
            <v>500ML MIZONE ACTIV' LYCHEE LEMON 1X12</v>
          </cell>
          <cell r="S3225" t="str">
            <v>8276895966</v>
          </cell>
        </row>
        <row r="3226">
          <cell r="L3226">
            <v>5042347526</v>
          </cell>
          <cell r="M3226" t="str">
            <v>10169749</v>
          </cell>
          <cell r="N3226" t="str">
            <v>S21110800185</v>
          </cell>
          <cell r="O3226" t="str">
            <v>YPS/N8603UV/B SLAMET</v>
          </cell>
          <cell r="P3226" t="str">
            <v>PT. SATRIA WICAKSANA SEJATI</v>
          </cell>
          <cell r="Q3226" t="str">
            <v>PT. SATRIA WICAKSANA SEJATI</v>
          </cell>
          <cell r="R3226" t="str">
            <v>PALLET RENT DOUBLE FACE</v>
          </cell>
          <cell r="S3226" t="str">
            <v>8276895966</v>
          </cell>
        </row>
        <row r="3227">
          <cell r="L3227">
            <v>5042304977</v>
          </cell>
          <cell r="M3227" t="str">
            <v>157095</v>
          </cell>
          <cell r="N3227">
            <v>0</v>
          </cell>
          <cell r="O3227">
            <v>0</v>
          </cell>
          <cell r="P3227" t="str">
            <v>UD. SATRIA WICAKSANA SEJATI</v>
          </cell>
          <cell r="Q3227" t="str">
            <v>PT. SATRIA WICAKSANA SEJATI</v>
          </cell>
          <cell r="R3227" t="str">
            <v>550ML VIT LOCAL 1X24</v>
          </cell>
          <cell r="S3227" t="str">
            <v>8276895966</v>
          </cell>
        </row>
        <row r="3228">
          <cell r="L3228">
            <v>5042232182</v>
          </cell>
          <cell r="M3228" t="str">
            <v>10169933</v>
          </cell>
          <cell r="N3228" t="str">
            <v>S21102803837/T110136C/BK/1/01</v>
          </cell>
          <cell r="O3228">
            <v>0</v>
          </cell>
          <cell r="P3228" t="str">
            <v>PT. SATRIA WICAKSANA SEJATI</v>
          </cell>
          <cell r="Q3228" t="str">
            <v>PT. SATRIA WICAKSANA SEJATI</v>
          </cell>
          <cell r="R3228" t="str">
            <v>EMPTY BOTTLE AQUA 5 GALLON</v>
          </cell>
          <cell r="S3228" t="str">
            <v>8276895965</v>
          </cell>
        </row>
        <row r="3229">
          <cell r="L3229">
            <v>5042232182</v>
          </cell>
          <cell r="M3229" t="str">
            <v>74559</v>
          </cell>
          <cell r="N3229" t="str">
            <v>S21102803837/T110136C/BK/1/01</v>
          </cell>
          <cell r="O3229">
            <v>0</v>
          </cell>
          <cell r="P3229" t="str">
            <v>PT. SATRIA WICAKSANA SEJATI</v>
          </cell>
          <cell r="Q3229" t="str">
            <v>PT. SATRIA WICAKSANA SEJATI</v>
          </cell>
          <cell r="R3229" t="str">
            <v>5 GALLON AQUA LOCAL</v>
          </cell>
          <cell r="S3229" t="str">
            <v>8276895965</v>
          </cell>
        </row>
        <row r="3230">
          <cell r="L3230">
            <v>5042232182</v>
          </cell>
          <cell r="M3230" t="str">
            <v>10169933</v>
          </cell>
          <cell r="N3230" t="str">
            <v>S21102803837/T110136C/BK/1/01</v>
          </cell>
          <cell r="O3230">
            <v>0</v>
          </cell>
          <cell r="P3230" t="str">
            <v>PT. SATRIA WICAKSANA SEJATI</v>
          </cell>
          <cell r="Q3230" t="str">
            <v>PT. SATRIA WICAKSANA SEJATI</v>
          </cell>
          <cell r="R3230" t="str">
            <v>EMPTY BOTTLE AQUA 5 GALLON</v>
          </cell>
          <cell r="S3230" t="str">
            <v>8276895965</v>
          </cell>
        </row>
        <row r="3231">
          <cell r="L3231">
            <v>5042265262</v>
          </cell>
          <cell r="M3231" t="str">
            <v>10169933</v>
          </cell>
          <cell r="N3231" t="str">
            <v>S21102903739/T1103197D/EL/3/03</v>
          </cell>
          <cell r="O3231" t="str">
            <v>YPS/L8177UT/AGUS.S</v>
          </cell>
          <cell r="P3231" t="str">
            <v>PT. SATRIA WICAKSANA SEJATI</v>
          </cell>
          <cell r="Q3231" t="str">
            <v>PT. SATRIA WICAKSANA SEJATI</v>
          </cell>
          <cell r="R3231" t="str">
            <v>EMPTY BOTTLE AQUA 5 GALLON</v>
          </cell>
          <cell r="S3231" t="str">
            <v>8276895965</v>
          </cell>
        </row>
        <row r="3232">
          <cell r="L3232">
            <v>5042265262</v>
          </cell>
          <cell r="M3232" t="str">
            <v>74559</v>
          </cell>
          <cell r="N3232" t="str">
            <v>S21102903739/T1103197D/EL/3/03</v>
          </cell>
          <cell r="O3232" t="str">
            <v>YPS/L8177UT/AGUS.S</v>
          </cell>
          <cell r="P3232" t="str">
            <v>PT. SATRIA WICAKSANA SEJATI</v>
          </cell>
          <cell r="Q3232" t="str">
            <v>PT. SATRIA WICAKSANA SEJATI</v>
          </cell>
          <cell r="R3232" t="str">
            <v>5 GALLON AQUA LOCAL</v>
          </cell>
          <cell r="S3232" t="str">
            <v>8276895965</v>
          </cell>
        </row>
        <row r="3233">
          <cell r="L3233">
            <v>5042265262</v>
          </cell>
          <cell r="M3233" t="str">
            <v>10169933</v>
          </cell>
          <cell r="N3233" t="str">
            <v>S21102903739/T1103197D/EL/3/03</v>
          </cell>
          <cell r="O3233" t="str">
            <v>YPS/L8177UT/AGUS.S</v>
          </cell>
          <cell r="P3233" t="str">
            <v>PT. SATRIA WICAKSANA SEJATI</v>
          </cell>
          <cell r="Q3233" t="str">
            <v>PT. SATRIA WICAKSANA SEJATI</v>
          </cell>
          <cell r="R3233" t="str">
            <v>EMPTY BOTTLE AQUA 5 GALLON</v>
          </cell>
          <cell r="S3233" t="str">
            <v>8276895965</v>
          </cell>
        </row>
        <row r="3234">
          <cell r="L3234">
            <v>5042242704</v>
          </cell>
          <cell r="M3234" t="str">
            <v>10169933</v>
          </cell>
          <cell r="N3234" t="str">
            <v>S21102803743/T1104151D/EF/2/04</v>
          </cell>
          <cell r="O3234" t="str">
            <v>YPS/L9357UZ/AHMAD</v>
          </cell>
          <cell r="P3234" t="str">
            <v>PT. SATRIA WICAKSANA SEJATI</v>
          </cell>
          <cell r="Q3234" t="str">
            <v>PT. SATRIA WICAKSANA SEJATI</v>
          </cell>
          <cell r="R3234" t="str">
            <v>EMPTY BOTTLE AQUA 5 GALLON</v>
          </cell>
          <cell r="S3234" t="str">
            <v>8276895965</v>
          </cell>
        </row>
        <row r="3235">
          <cell r="L3235">
            <v>5042295768</v>
          </cell>
          <cell r="M3235" t="str">
            <v>10169933</v>
          </cell>
          <cell r="N3235" t="str">
            <v>S21102903714/T110510A/PY/3/04</v>
          </cell>
          <cell r="O3235" t="str">
            <v>YPS/S8186UT/DARSONO</v>
          </cell>
          <cell r="P3235" t="str">
            <v>PT. SATRIA WICAKSANA SEJATI</v>
          </cell>
          <cell r="Q3235" t="str">
            <v>PT. SATRIA WICAKSANA SEJATI</v>
          </cell>
          <cell r="R3235" t="str">
            <v>EMPTY BOTTLE AQUA 5 GALLON</v>
          </cell>
          <cell r="S3235" t="str">
            <v>8276895965</v>
          </cell>
        </row>
        <row r="3236">
          <cell r="L3236">
            <v>5042295768</v>
          </cell>
          <cell r="M3236" t="str">
            <v>74559</v>
          </cell>
          <cell r="N3236" t="str">
            <v>S21102903714/T110510A/PY/3/04</v>
          </cell>
          <cell r="O3236" t="str">
            <v>YPS/S8186UT/DARSONO</v>
          </cell>
          <cell r="P3236" t="str">
            <v>PT. SATRIA WICAKSANA SEJATI</v>
          </cell>
          <cell r="Q3236" t="str">
            <v>PT. SATRIA WICAKSANA SEJATI</v>
          </cell>
          <cell r="R3236" t="str">
            <v>5 GALLON AQUA LOCAL</v>
          </cell>
          <cell r="S3236" t="str">
            <v>8276895965</v>
          </cell>
        </row>
        <row r="3237">
          <cell r="L3237">
            <v>5042295768</v>
          </cell>
          <cell r="M3237" t="str">
            <v>10169933</v>
          </cell>
          <cell r="N3237" t="str">
            <v>S21102903714/T110510A/PY/3/04</v>
          </cell>
          <cell r="O3237" t="str">
            <v>YPS/S8186UT/DARSONO</v>
          </cell>
          <cell r="P3237" t="str">
            <v>PT. SATRIA WICAKSANA SEJATI</v>
          </cell>
          <cell r="Q3237" t="str">
            <v>PT. SATRIA WICAKSANA SEJATI</v>
          </cell>
          <cell r="R3237" t="str">
            <v>EMPTY BOTTLE AQUA 5 GALLON</v>
          </cell>
          <cell r="S3237" t="str">
            <v>8276895965</v>
          </cell>
        </row>
        <row r="3238">
          <cell r="L3238">
            <v>5042322487</v>
          </cell>
          <cell r="M3238" t="str">
            <v>10169933</v>
          </cell>
          <cell r="N3238" t="str">
            <v>S21102803706/T106123A/EF/2/06</v>
          </cell>
          <cell r="O3238" t="str">
            <v>YPS/N9902UR/BUDI</v>
          </cell>
          <cell r="P3238" t="str">
            <v>PT. SATRIA WICAKSANA SEJATI</v>
          </cell>
          <cell r="Q3238" t="str">
            <v>PT. SATRIA WICAKSANA SEJATI</v>
          </cell>
          <cell r="R3238" t="str">
            <v>EMPTY BOTTLE AQUA 5 GALLON</v>
          </cell>
          <cell r="S3238" t="str">
            <v>8276895965</v>
          </cell>
        </row>
        <row r="3239">
          <cell r="L3239">
            <v>5042281419</v>
          </cell>
          <cell r="M3239" t="str">
            <v>10169933</v>
          </cell>
          <cell r="N3239" t="str">
            <v>S21102903713/T110536A/EL/3/04</v>
          </cell>
          <cell r="O3239" t="str">
            <v>YPS/L9610UX/MAHFUD</v>
          </cell>
          <cell r="P3239" t="str">
            <v>PT. SATRIA WICAKSANA SEJATI</v>
          </cell>
          <cell r="Q3239" t="str">
            <v>PT. SATRIA WICAKSANA SEJATI</v>
          </cell>
          <cell r="R3239" t="str">
            <v>EMPTY BOTTLE AQUA 5 GALLON</v>
          </cell>
          <cell r="S3239" t="str">
            <v>8276895965</v>
          </cell>
        </row>
        <row r="3240">
          <cell r="L3240">
            <v>5042281419</v>
          </cell>
          <cell r="M3240" t="str">
            <v>74559</v>
          </cell>
          <cell r="N3240" t="str">
            <v>S21102903713/T110536A/EL/3/04</v>
          </cell>
          <cell r="O3240" t="str">
            <v>YPS/L9610UX/MAHFUD</v>
          </cell>
          <cell r="P3240" t="str">
            <v>PT. SATRIA WICAKSANA SEJATI</v>
          </cell>
          <cell r="Q3240" t="str">
            <v>PT. SATRIA WICAKSANA SEJATI</v>
          </cell>
          <cell r="R3240" t="str">
            <v>5 GALLON AQUA LOCAL</v>
          </cell>
          <cell r="S3240" t="str">
            <v>8276895965</v>
          </cell>
        </row>
        <row r="3241">
          <cell r="L3241">
            <v>5042281419</v>
          </cell>
          <cell r="M3241" t="str">
            <v>10169933</v>
          </cell>
          <cell r="N3241" t="str">
            <v>S21102903713/T110536A/EL/3/04</v>
          </cell>
          <cell r="O3241" t="str">
            <v>YPS/L9610UX/MAHFUD</v>
          </cell>
          <cell r="P3241" t="str">
            <v>PT. SATRIA WICAKSANA SEJATI</v>
          </cell>
          <cell r="Q3241" t="str">
            <v>PT. SATRIA WICAKSANA SEJATI</v>
          </cell>
          <cell r="R3241" t="str">
            <v>EMPTY BOTTLE AQUA 5 GALLON</v>
          </cell>
          <cell r="S3241" t="str">
            <v>8276895965</v>
          </cell>
        </row>
        <row r="3242">
          <cell r="L3242">
            <v>5042326943</v>
          </cell>
          <cell r="M3242" t="str">
            <v>10169933</v>
          </cell>
          <cell r="N3242" t="str">
            <v>S21110404164/T110759D/EL/2/07</v>
          </cell>
          <cell r="O3242" t="str">
            <v>YPS/L9434UZ/ROZIQ</v>
          </cell>
          <cell r="P3242" t="str">
            <v>PT. SATRIA WICAKSANA SEJATI</v>
          </cell>
          <cell r="Q3242" t="str">
            <v>PT. SATRIA WICAKSANA SEJATI</v>
          </cell>
          <cell r="R3242" t="str">
            <v>EMPTY BOTTLE AQUA 5 GALLON</v>
          </cell>
          <cell r="S3242" t="str">
            <v>8276895965</v>
          </cell>
        </row>
        <row r="3243">
          <cell r="L3243">
            <v>5042289506</v>
          </cell>
          <cell r="M3243" t="str">
            <v>10169933</v>
          </cell>
          <cell r="N3243" t="str">
            <v>T.115813/HP3/2</v>
          </cell>
          <cell r="O3243" t="str">
            <v>YPS/L9356UZ/AGUS.S</v>
          </cell>
          <cell r="P3243" t="str">
            <v>PT. SATRIA WICAKSANA SEJATI</v>
          </cell>
          <cell r="Q3243" t="str">
            <v>PT. SATRIA WICAKSANA SEJATI</v>
          </cell>
          <cell r="R3243" t="str">
            <v>EMPTY BOTTLE AQUA 5 GALLON</v>
          </cell>
          <cell r="S3243" t="str">
            <v>8276895965</v>
          </cell>
        </row>
        <row r="3244">
          <cell r="L3244">
            <v>5042289506</v>
          </cell>
          <cell r="M3244" t="str">
            <v>74559</v>
          </cell>
          <cell r="N3244" t="str">
            <v>T.115813/HP3/2</v>
          </cell>
          <cell r="O3244" t="str">
            <v>YPS/L9356UZ/AGUS.S</v>
          </cell>
          <cell r="P3244" t="str">
            <v>PT. SATRIA WICAKSANA SEJATI</v>
          </cell>
          <cell r="Q3244" t="str">
            <v>PT. SATRIA WICAKSANA SEJATI</v>
          </cell>
          <cell r="R3244" t="str">
            <v>5 GALLON AQUA LOCAL</v>
          </cell>
          <cell r="S3244" t="str">
            <v>8276895965</v>
          </cell>
        </row>
        <row r="3245">
          <cell r="L3245">
            <v>5042289506</v>
          </cell>
          <cell r="M3245" t="str">
            <v>10169933</v>
          </cell>
          <cell r="N3245" t="str">
            <v>T.115813/HP3/2</v>
          </cell>
          <cell r="O3245" t="str">
            <v>YPS/L9356UZ/AGUS.S</v>
          </cell>
          <cell r="P3245" t="str">
            <v>PT. SATRIA WICAKSANA SEJATI</v>
          </cell>
          <cell r="Q3245" t="str">
            <v>PT. SATRIA WICAKSANA SEJATI</v>
          </cell>
          <cell r="R3245" t="str">
            <v>EMPTY BOTTLE AQUA 5 GALLON</v>
          </cell>
          <cell r="S3245" t="str">
            <v>8276895965</v>
          </cell>
        </row>
        <row r="3246">
          <cell r="L3246">
            <v>5042222737</v>
          </cell>
          <cell r="M3246" t="str">
            <v>10169933</v>
          </cell>
          <cell r="N3246" t="str">
            <v>T.111312/HP3/10</v>
          </cell>
          <cell r="O3246" t="str">
            <v>YPS/N8598UV/ARIF T</v>
          </cell>
          <cell r="P3246" t="str">
            <v>PT. SATRIA WICAKSANA SEJATI</v>
          </cell>
          <cell r="Q3246" t="str">
            <v>PT. SATRIA WICAKSANA SEJATI</v>
          </cell>
          <cell r="R3246" t="str">
            <v>EMPTY BOTTLE AQUA 5 GALLON</v>
          </cell>
          <cell r="S3246" t="str">
            <v>8276895965</v>
          </cell>
        </row>
        <row r="3247">
          <cell r="L3247">
            <v>5042241200</v>
          </cell>
          <cell r="M3247" t="str">
            <v>10169933</v>
          </cell>
          <cell r="N3247" t="str">
            <v>S21102803821/T110183A/AS/2/01</v>
          </cell>
          <cell r="O3247" t="str">
            <v>YPS/N8194UW/WIN</v>
          </cell>
          <cell r="P3247" t="str">
            <v>PT. SATRIA WICAKSANA SEJATI</v>
          </cell>
          <cell r="Q3247" t="str">
            <v>PT. SATRIA WICAKSANA SEJATI</v>
          </cell>
          <cell r="R3247" t="str">
            <v>EMPTY BOTTLE AQUA 5 GALLON</v>
          </cell>
          <cell r="S3247" t="str">
            <v>8276895965</v>
          </cell>
        </row>
        <row r="3248">
          <cell r="L3248">
            <v>5042246177</v>
          </cell>
          <cell r="M3248" t="str">
            <v>10169933</v>
          </cell>
          <cell r="N3248" t="str">
            <v>T.115799/HP3/20</v>
          </cell>
          <cell r="O3248" t="str">
            <v>YPS/N8579UR/WIYANTO</v>
          </cell>
          <cell r="P3248" t="str">
            <v>PT. SATRIA WICAKSANA SEJATI</v>
          </cell>
          <cell r="Q3248" t="str">
            <v>PT. SATRIA WICAKSANA SEJATI</v>
          </cell>
          <cell r="R3248" t="str">
            <v>EMPTY BOTTLE AQUA 5 GALLON</v>
          </cell>
          <cell r="S3248" t="str">
            <v>8276895965</v>
          </cell>
        </row>
        <row r="3249">
          <cell r="L3249">
            <v>5042246177</v>
          </cell>
          <cell r="M3249" t="str">
            <v>74559</v>
          </cell>
          <cell r="N3249" t="str">
            <v>T.115799/HP3/20</v>
          </cell>
          <cell r="O3249" t="str">
            <v>YPS/N8579UR/WIYANTO</v>
          </cell>
          <cell r="P3249" t="str">
            <v>PT. SATRIA WICAKSANA SEJATI</v>
          </cell>
          <cell r="Q3249" t="str">
            <v>PT. SATRIA WICAKSANA SEJATI</v>
          </cell>
          <cell r="R3249" t="str">
            <v>5 GALLON AQUA LOCAL</v>
          </cell>
          <cell r="S3249" t="str">
            <v>8276895965</v>
          </cell>
        </row>
        <row r="3250">
          <cell r="L3250">
            <v>5042246177</v>
          </cell>
          <cell r="M3250" t="str">
            <v>10169933</v>
          </cell>
          <cell r="N3250" t="str">
            <v>T.115799/HP3/20</v>
          </cell>
          <cell r="O3250" t="str">
            <v>YPS/N8579UR/WIYANTO</v>
          </cell>
          <cell r="P3250" t="str">
            <v>PT. SATRIA WICAKSANA SEJATI</v>
          </cell>
          <cell r="Q3250" t="str">
            <v>PT. SATRIA WICAKSANA SEJATI</v>
          </cell>
          <cell r="R3250" t="str">
            <v>EMPTY BOTTLE AQUA 5 GALLON</v>
          </cell>
          <cell r="S3250" t="str">
            <v>8276895965</v>
          </cell>
        </row>
        <row r="3251">
          <cell r="L3251">
            <v>5042261609</v>
          </cell>
          <cell r="M3251" t="str">
            <v>10169933</v>
          </cell>
          <cell r="N3251" t="str">
            <v>T.111320/HP3/12</v>
          </cell>
          <cell r="O3251" t="str">
            <v>YPS/N8699UV/GHOPIR</v>
          </cell>
          <cell r="P3251" t="str">
            <v>PT. SATRIA WICAKSANA SEJATI</v>
          </cell>
          <cell r="Q3251" t="str">
            <v>PT. SATRIA WICAKSANA SEJATI</v>
          </cell>
          <cell r="R3251" t="str">
            <v>EMPTY BOTTLE AQUA 5 GALLON</v>
          </cell>
          <cell r="S3251" t="str">
            <v>8276895965</v>
          </cell>
        </row>
        <row r="3252">
          <cell r="L3252">
            <v>5042230035</v>
          </cell>
          <cell r="M3252" t="str">
            <v>10169933</v>
          </cell>
          <cell r="N3252" t="str">
            <v>S21102903785/T110138C/BK/1/01</v>
          </cell>
          <cell r="O3252" t="str">
            <v>YPS/N8655UQ/SUGIONO</v>
          </cell>
          <cell r="P3252" t="str">
            <v>PT. SATRIA WICAKSANA SEJATI</v>
          </cell>
          <cell r="Q3252" t="str">
            <v>PT. SATRIA WICAKSANA SEJATI</v>
          </cell>
          <cell r="R3252" t="str">
            <v>EMPTY BOTTLE AQUA 5 GALLON</v>
          </cell>
          <cell r="S3252" t="str">
            <v>8276895965</v>
          </cell>
        </row>
        <row r="3253">
          <cell r="L3253">
            <v>5042230035</v>
          </cell>
          <cell r="M3253" t="str">
            <v>74559</v>
          </cell>
          <cell r="N3253" t="str">
            <v>S21102903785/T110138C/BK/1/01</v>
          </cell>
          <cell r="O3253" t="str">
            <v>YPS/N8655UQ/SUGIONO</v>
          </cell>
          <cell r="P3253" t="str">
            <v>PT. SATRIA WICAKSANA SEJATI</v>
          </cell>
          <cell r="Q3253" t="str">
            <v>PT. SATRIA WICAKSANA SEJATI</v>
          </cell>
          <cell r="R3253" t="str">
            <v>5 GALLON AQUA LOCAL</v>
          </cell>
          <cell r="S3253" t="str">
            <v>8276895965</v>
          </cell>
        </row>
        <row r="3254">
          <cell r="L3254">
            <v>5042230035</v>
          </cell>
          <cell r="M3254" t="str">
            <v>10169933</v>
          </cell>
          <cell r="N3254" t="str">
            <v>S21102903785/T110138C/BK/1/01</v>
          </cell>
          <cell r="O3254" t="str">
            <v>YPS/N8655UQ/SUGIONO</v>
          </cell>
          <cell r="P3254" t="str">
            <v>PT. SATRIA WICAKSANA SEJATI</v>
          </cell>
          <cell r="Q3254" t="str">
            <v>PT. SATRIA WICAKSANA SEJATI</v>
          </cell>
          <cell r="R3254" t="str">
            <v>EMPTY BOTTLE AQUA 5 GALLON</v>
          </cell>
          <cell r="S3254" t="str">
            <v>8276895965</v>
          </cell>
        </row>
        <row r="3255">
          <cell r="L3255">
            <v>5042236998</v>
          </cell>
          <cell r="M3255" t="str">
            <v>10169933</v>
          </cell>
          <cell r="N3255" t="str">
            <v>T.115804/HP3/17</v>
          </cell>
          <cell r="O3255" t="str">
            <v>YPS/N8732UW/SYAIFUL</v>
          </cell>
          <cell r="P3255" t="str">
            <v>PT. SATRIA WICAKSANA SEJATI</v>
          </cell>
          <cell r="Q3255" t="str">
            <v>PT. SATRIA WICAKSANA SEJATI</v>
          </cell>
          <cell r="R3255" t="str">
            <v>EMPTY BOTTLE AQUA 5 GALLON</v>
          </cell>
          <cell r="S3255" t="str">
            <v>8276895965</v>
          </cell>
        </row>
        <row r="3256">
          <cell r="L3256">
            <v>5042226258</v>
          </cell>
          <cell r="M3256" t="str">
            <v>10169933</v>
          </cell>
          <cell r="N3256" t="str">
            <v>T.115798/HP3/1</v>
          </cell>
          <cell r="O3256" t="str">
            <v>YPS/N8579UR/WIYANTO</v>
          </cell>
          <cell r="P3256" t="str">
            <v>PT. SATRIA WICAKSANA SEJATI</v>
          </cell>
          <cell r="Q3256" t="str">
            <v>PT. SATRIA WICAKSANA SEJATI</v>
          </cell>
          <cell r="R3256" t="str">
            <v>EMPTY BOTTLE AQUA 5 GALLON</v>
          </cell>
          <cell r="S3256" t="str">
            <v>8276895965</v>
          </cell>
        </row>
        <row r="3257">
          <cell r="L3257">
            <v>5042249117</v>
          </cell>
          <cell r="M3257" t="str">
            <v>10169933</v>
          </cell>
          <cell r="N3257" t="str">
            <v>S21102903763/T1102114B/NF/2/02</v>
          </cell>
          <cell r="O3257" t="str">
            <v>YPS/L9273UF/EKO</v>
          </cell>
          <cell r="P3257" t="str">
            <v>PT. SATRIA WICAKSANA SEJATI</v>
          </cell>
          <cell r="Q3257" t="str">
            <v>PT. SATRIA WICAKSANA SEJATI</v>
          </cell>
          <cell r="R3257" t="str">
            <v>EMPTY BOTTLE AQUA 5 GALLON</v>
          </cell>
          <cell r="S3257" t="str">
            <v>8276895965</v>
          </cell>
        </row>
        <row r="3258">
          <cell r="L3258">
            <v>5042249117</v>
          </cell>
          <cell r="M3258" t="str">
            <v>74559</v>
          </cell>
          <cell r="N3258" t="str">
            <v>S21102903763/T1102114B/NF/2/02</v>
          </cell>
          <cell r="O3258" t="str">
            <v>YPS/L9273UF/EKO</v>
          </cell>
          <cell r="P3258" t="str">
            <v>PT. SATRIA WICAKSANA SEJATI</v>
          </cell>
          <cell r="Q3258" t="str">
            <v>PT. SATRIA WICAKSANA SEJATI</v>
          </cell>
          <cell r="R3258" t="str">
            <v>5 GALLON AQUA LOCAL</v>
          </cell>
          <cell r="S3258" t="str">
            <v>8276895965</v>
          </cell>
        </row>
        <row r="3259">
          <cell r="L3259">
            <v>5042249117</v>
          </cell>
          <cell r="M3259" t="str">
            <v>10169933</v>
          </cell>
          <cell r="N3259" t="str">
            <v>S21102903763/T1102114B/NF/2/02</v>
          </cell>
          <cell r="O3259" t="str">
            <v>YPS/L9273UF/EKO</v>
          </cell>
          <cell r="P3259" t="str">
            <v>PT. SATRIA WICAKSANA SEJATI</v>
          </cell>
          <cell r="Q3259" t="str">
            <v>PT. SATRIA WICAKSANA SEJATI</v>
          </cell>
          <cell r="R3259" t="str">
            <v>EMPTY BOTTLE AQUA 5 GALLON</v>
          </cell>
          <cell r="S3259" t="str">
            <v>8276895965</v>
          </cell>
        </row>
        <row r="3260">
          <cell r="L3260">
            <v>5042239061</v>
          </cell>
          <cell r="M3260" t="str">
            <v>10169933</v>
          </cell>
          <cell r="N3260" t="str">
            <v>S21102908161/T110184A/AS/2/01</v>
          </cell>
          <cell r="O3260" t="str">
            <v>YPS/N8508UV/SUKANDAR</v>
          </cell>
          <cell r="P3260" t="str">
            <v>PT. SATRIA WICAKSANA SEJATI</v>
          </cell>
          <cell r="Q3260" t="str">
            <v>PT. SATRIA WICAKSANA SEJATI</v>
          </cell>
          <cell r="R3260" t="str">
            <v>EMPTY BOTTLE AQUA 5 GALLON</v>
          </cell>
          <cell r="S3260" t="str">
            <v>8276895965</v>
          </cell>
        </row>
        <row r="3261">
          <cell r="L3261">
            <v>5042241560</v>
          </cell>
          <cell r="M3261" t="str">
            <v>10169933</v>
          </cell>
          <cell r="N3261" t="str">
            <v>S21102903782/T110192D/EF/2/01</v>
          </cell>
          <cell r="O3261" t="str">
            <v>YPS/N8527UV/MUHAMAD</v>
          </cell>
          <cell r="P3261" t="str">
            <v>PT. SATRIA WICAKSANA SEJATI</v>
          </cell>
          <cell r="Q3261" t="str">
            <v>PT. SATRIA WICAKSANA SEJATI</v>
          </cell>
          <cell r="R3261" t="str">
            <v>EMPTY BOTTLE AQUA 5 GALLON</v>
          </cell>
          <cell r="S3261" t="str">
            <v>8276895965</v>
          </cell>
        </row>
        <row r="3262">
          <cell r="L3262">
            <v>5042232869</v>
          </cell>
          <cell r="M3262" t="str">
            <v>10169933</v>
          </cell>
          <cell r="N3262" t="str">
            <v>T.115793/HP3/18</v>
          </cell>
          <cell r="O3262" t="str">
            <v>YPS/N8573UW/FAUZAN</v>
          </cell>
          <cell r="P3262" t="str">
            <v>PT. SATRIA WICAKSANA SEJATI</v>
          </cell>
          <cell r="Q3262" t="str">
            <v>PT. SATRIA WICAKSANA SEJATI</v>
          </cell>
          <cell r="R3262" t="str">
            <v>EMPTY BOTTLE AQUA 5 GALLON</v>
          </cell>
          <cell r="S3262" t="str">
            <v>8276895965</v>
          </cell>
        </row>
        <row r="3263">
          <cell r="L3263">
            <v>5042232869</v>
          </cell>
          <cell r="M3263" t="str">
            <v>74559</v>
          </cell>
          <cell r="N3263" t="str">
            <v>T.115793/HP3/18</v>
          </cell>
          <cell r="O3263" t="str">
            <v>YPS/N8573UW/FAUZAN</v>
          </cell>
          <cell r="P3263" t="str">
            <v>PT. SATRIA WICAKSANA SEJATI</v>
          </cell>
          <cell r="Q3263" t="str">
            <v>PT. SATRIA WICAKSANA SEJATI</v>
          </cell>
          <cell r="R3263" t="str">
            <v>5 GALLON AQUA LOCAL</v>
          </cell>
          <cell r="S3263" t="str">
            <v>8276895965</v>
          </cell>
        </row>
        <row r="3264">
          <cell r="L3264">
            <v>5042232869</v>
          </cell>
          <cell r="M3264" t="str">
            <v>10169933</v>
          </cell>
          <cell r="N3264" t="str">
            <v>T.115793/HP3/18</v>
          </cell>
          <cell r="O3264" t="str">
            <v>YPS/N8573UW/FAUZAN</v>
          </cell>
          <cell r="P3264" t="str">
            <v>PT. SATRIA WICAKSANA SEJATI</v>
          </cell>
          <cell r="Q3264" t="str">
            <v>PT. SATRIA WICAKSANA SEJATI</v>
          </cell>
          <cell r="R3264" t="str">
            <v>EMPTY BOTTLE AQUA 5 GALLON</v>
          </cell>
          <cell r="S3264" t="str">
            <v>8276895965</v>
          </cell>
        </row>
        <row r="3265">
          <cell r="L3265">
            <v>5042270886</v>
          </cell>
          <cell r="M3265" t="str">
            <v>10169933</v>
          </cell>
          <cell r="N3265" t="str">
            <v>S21102903752/T1103111C/IS/1/03</v>
          </cell>
          <cell r="O3265" t="str">
            <v>YPS/N8547UV/SOLIKHAN</v>
          </cell>
          <cell r="P3265" t="str">
            <v>PT. SATRIA WICAKSANA SEJATI</v>
          </cell>
          <cell r="Q3265" t="str">
            <v>PT. SATRIA WICAKSANA SEJATI</v>
          </cell>
          <cell r="R3265" t="str">
            <v>EMPTY BOTTLE AQUA 5 GALLON</v>
          </cell>
          <cell r="S3265" t="str">
            <v>8276895965</v>
          </cell>
        </row>
        <row r="3266">
          <cell r="L3266">
            <v>5042333427</v>
          </cell>
          <cell r="M3266" t="str">
            <v>10169933</v>
          </cell>
          <cell r="N3266" t="str">
            <v>S21110404157/T110809D/NF/1/08</v>
          </cell>
          <cell r="O3266" t="str">
            <v>YPS/L9430UZ/DONI</v>
          </cell>
          <cell r="P3266" t="str">
            <v>PT. SATRIA WICAKSANA SEJATI</v>
          </cell>
          <cell r="Q3266" t="str">
            <v>PT. SATRIA WICAKSANA SEJATI</v>
          </cell>
          <cell r="R3266" t="str">
            <v>EMPTY BOTTLE AQUA 5 GALLON</v>
          </cell>
          <cell r="S3266" t="str">
            <v>8276895965</v>
          </cell>
        </row>
        <row r="3267">
          <cell r="L3267">
            <v>5042247613</v>
          </cell>
          <cell r="M3267" t="str">
            <v>10169933</v>
          </cell>
          <cell r="N3267" t="str">
            <v>S21102903708/T110599D/ZK/1/05</v>
          </cell>
          <cell r="O3267" t="str">
            <v>YPS/L9429UZ/SOLIKIN</v>
          </cell>
          <cell r="P3267" t="str">
            <v>PT. SATRIA WICAKSANA SEJATI</v>
          </cell>
          <cell r="Q3267" t="str">
            <v>PT. SATRIA WICAKSANA SEJATI</v>
          </cell>
          <cell r="R3267" t="str">
            <v>EMPTY BOTTLE AQUA 5 GALLON</v>
          </cell>
          <cell r="S3267" t="str">
            <v>8276895965</v>
          </cell>
        </row>
        <row r="3268">
          <cell r="L3268">
            <v>5042233658</v>
          </cell>
          <cell r="M3268" t="str">
            <v>10169933</v>
          </cell>
          <cell r="N3268" t="str">
            <v>S21102903789/T110134B/ZK/1/01</v>
          </cell>
          <cell r="O3268" t="str">
            <v>YPS/L9062UH/IMRON</v>
          </cell>
          <cell r="P3268" t="str">
            <v>PT. SATRIA WICAKSANA SEJATI</v>
          </cell>
          <cell r="Q3268" t="str">
            <v>PT. SATRIA WICAKSANA SEJATI</v>
          </cell>
          <cell r="R3268" t="str">
            <v>EMPTY BOTTLE AQUA 5 GALLON</v>
          </cell>
          <cell r="S3268" t="str">
            <v>8276895965</v>
          </cell>
        </row>
        <row r="3269">
          <cell r="L3269">
            <v>5042233658</v>
          </cell>
          <cell r="M3269" t="str">
            <v>74559</v>
          </cell>
          <cell r="N3269" t="str">
            <v>S21102903789/T110134B/ZK/1/01</v>
          </cell>
          <cell r="O3269" t="str">
            <v>YPS/L9062UH/IMRON</v>
          </cell>
          <cell r="P3269" t="str">
            <v>PT. SATRIA WICAKSANA SEJATI</v>
          </cell>
          <cell r="Q3269" t="str">
            <v>PT. SATRIA WICAKSANA SEJATI</v>
          </cell>
          <cell r="R3269" t="str">
            <v>5 GALLON AQUA LOCAL</v>
          </cell>
          <cell r="S3269" t="str">
            <v>8276895965</v>
          </cell>
        </row>
        <row r="3270">
          <cell r="L3270">
            <v>5042233658</v>
          </cell>
          <cell r="M3270" t="str">
            <v>10169933</v>
          </cell>
          <cell r="N3270" t="str">
            <v>S21102903789/T110134B/ZK/1/01</v>
          </cell>
          <cell r="O3270" t="str">
            <v>YPS/L9062UH/IMRON</v>
          </cell>
          <cell r="P3270" t="str">
            <v>PT. SATRIA WICAKSANA SEJATI</v>
          </cell>
          <cell r="Q3270" t="str">
            <v>PT. SATRIA WICAKSANA SEJATI</v>
          </cell>
          <cell r="R3270" t="str">
            <v>EMPTY BOTTLE AQUA 5 GALLON</v>
          </cell>
          <cell r="S3270" t="str">
            <v>8276895965</v>
          </cell>
        </row>
        <row r="3271">
          <cell r="L3271">
            <v>5042241426</v>
          </cell>
          <cell r="M3271" t="str">
            <v>10169933</v>
          </cell>
          <cell r="N3271" t="str">
            <v>S21102803828/T110211D/HD/3/01</v>
          </cell>
          <cell r="O3271" t="str">
            <v>YPS/L8858UI/BAMBANG</v>
          </cell>
          <cell r="P3271" t="str">
            <v>PT. SATRIA WICAKSANA SEJATI</v>
          </cell>
          <cell r="Q3271" t="str">
            <v>PT. SATRIA WICAKSANA SEJATI</v>
          </cell>
          <cell r="R3271" t="str">
            <v>EMPTY BOTTLE AQUA 5 GALLON</v>
          </cell>
          <cell r="S3271" t="str">
            <v>8276895965</v>
          </cell>
        </row>
        <row r="3272">
          <cell r="L3272">
            <v>5042213382</v>
          </cell>
          <cell r="M3272" t="str">
            <v>10169933</v>
          </cell>
          <cell r="N3272" t="str">
            <v>S21102903773/T110263B/IS/1/02</v>
          </cell>
          <cell r="O3272" t="str">
            <v>YPS/S9012US/SOBACH</v>
          </cell>
          <cell r="P3272" t="str">
            <v>PT. SATRIA WICAKSANA SEJATI</v>
          </cell>
          <cell r="Q3272" t="str">
            <v>PT. SATRIA WICAKSANA SEJATI</v>
          </cell>
          <cell r="R3272" t="str">
            <v>EMPTY BOTTLE AQUA 5 GALLON</v>
          </cell>
          <cell r="S3272" t="str">
            <v>8276895965</v>
          </cell>
        </row>
        <row r="3273">
          <cell r="L3273">
            <v>5042244080</v>
          </cell>
          <cell r="M3273" t="str">
            <v>10169933</v>
          </cell>
          <cell r="N3273" t="str">
            <v>S21102803824/T11029C/PY/3/01</v>
          </cell>
          <cell r="O3273" t="str">
            <v>YPS/N8522UV/BUDI</v>
          </cell>
          <cell r="P3273" t="str">
            <v>PT. SATRIA WICAKSANA SEJATI</v>
          </cell>
          <cell r="Q3273" t="str">
            <v>PT. SATRIA WICAKSANA SEJATI</v>
          </cell>
          <cell r="R3273" t="str">
            <v>EMPTY BOTTLE AQUA 5 GALLON</v>
          </cell>
          <cell r="S3273" t="str">
            <v>8276895965</v>
          </cell>
        </row>
        <row r="3274">
          <cell r="L3274">
            <v>5042244080</v>
          </cell>
          <cell r="M3274" t="str">
            <v>74559</v>
          </cell>
          <cell r="N3274" t="str">
            <v>S21102803824/T11029C/PY/3/01</v>
          </cell>
          <cell r="O3274" t="str">
            <v>YPS/N8522UV/BUDI</v>
          </cell>
          <cell r="P3274" t="str">
            <v>PT. SATRIA WICAKSANA SEJATI</v>
          </cell>
          <cell r="Q3274" t="str">
            <v>PT. SATRIA WICAKSANA SEJATI</v>
          </cell>
          <cell r="R3274" t="str">
            <v>5 GALLON AQUA LOCAL</v>
          </cell>
          <cell r="S3274" t="str">
            <v>8276895965</v>
          </cell>
        </row>
        <row r="3275">
          <cell r="L3275">
            <v>5042244080</v>
          </cell>
          <cell r="M3275" t="str">
            <v>10169933</v>
          </cell>
          <cell r="N3275" t="str">
            <v>S21102803824/T11029C/PY/3/01</v>
          </cell>
          <cell r="O3275" t="str">
            <v>YPS/N8522UV/BUDI</v>
          </cell>
          <cell r="P3275" t="str">
            <v>PT. SATRIA WICAKSANA SEJATI</v>
          </cell>
          <cell r="Q3275" t="str">
            <v>PT. SATRIA WICAKSANA SEJATI</v>
          </cell>
          <cell r="R3275" t="str">
            <v>EMPTY BOTTLE AQUA 5 GALLON</v>
          </cell>
          <cell r="S3275" t="str">
            <v>8276895965</v>
          </cell>
        </row>
        <row r="3276">
          <cell r="L3276">
            <v>5042264115</v>
          </cell>
          <cell r="M3276" t="str">
            <v>10169933</v>
          </cell>
          <cell r="N3276" t="str">
            <v>S21102903742/T1103107D/IS/1/03</v>
          </cell>
          <cell r="O3276" t="str">
            <v>YPS/L9425UZ/MASRIDI</v>
          </cell>
          <cell r="P3276" t="str">
            <v>PT. SATRIA WICAKSANA SEJATI</v>
          </cell>
          <cell r="Q3276" t="str">
            <v>PT. SATRIA WICAKSANA SEJATI</v>
          </cell>
          <cell r="R3276" t="str">
            <v>EMPTY BOTTLE AQUA 5 GALLON</v>
          </cell>
          <cell r="S3276" t="str">
            <v>8276895965</v>
          </cell>
        </row>
        <row r="3277">
          <cell r="L3277">
            <v>5042246854</v>
          </cell>
          <cell r="M3277" t="str">
            <v>10169933</v>
          </cell>
          <cell r="N3277" t="str">
            <v>S21102903768/T110285A/IS/1/02</v>
          </cell>
          <cell r="O3277" t="str">
            <v>YPS/L9305UP/SABAR</v>
          </cell>
          <cell r="P3277" t="str">
            <v>PT. SATRIA WICAKSANA SEJATI</v>
          </cell>
          <cell r="Q3277" t="str">
            <v>PT. SATRIA WICAKSANA SEJATI</v>
          </cell>
          <cell r="R3277" t="str">
            <v>EMPTY BOTTLE AQUA 5 GALLON</v>
          </cell>
          <cell r="S3277" t="str">
            <v>8276895965</v>
          </cell>
        </row>
        <row r="3278">
          <cell r="L3278">
            <v>5042237161</v>
          </cell>
          <cell r="M3278" t="str">
            <v>10169933</v>
          </cell>
          <cell r="N3278" t="str">
            <v>S21102903786/T110145C/BK/1/01</v>
          </cell>
          <cell r="O3278" t="str">
            <v>YPS/N9879UR/JUPRI</v>
          </cell>
          <cell r="P3278" t="str">
            <v>PT. SATRIA WICAKSANA SEJATI</v>
          </cell>
          <cell r="Q3278" t="str">
            <v>PT. SATRIA WICAKSANA SEJATI</v>
          </cell>
          <cell r="R3278" t="str">
            <v>EMPTY BOTTLE AQUA 5 GALLON</v>
          </cell>
          <cell r="S3278" t="str">
            <v>8276895965</v>
          </cell>
        </row>
        <row r="3279">
          <cell r="L3279">
            <v>5042237161</v>
          </cell>
          <cell r="M3279" t="str">
            <v>74559</v>
          </cell>
          <cell r="N3279" t="str">
            <v>S21102903786/T110145C/BK/1/01</v>
          </cell>
          <cell r="O3279" t="str">
            <v>YPS/N9879UR/JUPRI</v>
          </cell>
          <cell r="P3279" t="str">
            <v>PT. SATRIA WICAKSANA SEJATI</v>
          </cell>
          <cell r="Q3279" t="str">
            <v>PT. SATRIA WICAKSANA SEJATI</v>
          </cell>
          <cell r="R3279" t="str">
            <v>5 GALLON AQUA LOCAL</v>
          </cell>
          <cell r="S3279" t="str">
            <v>8276895965</v>
          </cell>
        </row>
        <row r="3280">
          <cell r="L3280">
            <v>5042237161</v>
          </cell>
          <cell r="M3280" t="str">
            <v>10169933</v>
          </cell>
          <cell r="N3280" t="str">
            <v>S21102903786/T110145C/BK/1/01</v>
          </cell>
          <cell r="O3280" t="str">
            <v>YPS/N9879UR/JUPRI</v>
          </cell>
          <cell r="P3280" t="str">
            <v>PT. SATRIA WICAKSANA SEJATI</v>
          </cell>
          <cell r="Q3280" t="str">
            <v>PT. SATRIA WICAKSANA SEJATI</v>
          </cell>
          <cell r="R3280" t="str">
            <v>EMPTY BOTTLE AQUA 5 GALLON</v>
          </cell>
          <cell r="S3280" t="str">
            <v>8276895965</v>
          </cell>
        </row>
        <row r="3281">
          <cell r="L3281">
            <v>5042241609</v>
          </cell>
          <cell r="M3281" t="str">
            <v>10169933</v>
          </cell>
          <cell r="N3281" t="str">
            <v>S21102803831/T1001113D/AS/2/01</v>
          </cell>
          <cell r="O3281" t="str">
            <v>YPS/L9430UZ/SAKUT</v>
          </cell>
          <cell r="P3281" t="str">
            <v>PT. SATRIA WICAKSANA SEJATI</v>
          </cell>
          <cell r="Q3281" t="str">
            <v>PT. SATRIA WICAKSANA SEJATI</v>
          </cell>
          <cell r="R3281" t="str">
            <v>EMPTY BOTTLE AQUA 5 GALLON</v>
          </cell>
          <cell r="S3281" t="str">
            <v>8276895965</v>
          </cell>
        </row>
        <row r="3282">
          <cell r="L3282">
            <v>5042240697</v>
          </cell>
          <cell r="M3282" t="str">
            <v>10169933</v>
          </cell>
          <cell r="N3282" t="str">
            <v>S21102903780/T1101136D/PY/3/01</v>
          </cell>
          <cell r="O3282" t="str">
            <v>YPS/N8582UV/HASAN</v>
          </cell>
          <cell r="P3282" t="str">
            <v>PT. SATRIA WICAKSANA SEJATI</v>
          </cell>
          <cell r="Q3282" t="str">
            <v>PT. SATRIA WICAKSANA SEJATI</v>
          </cell>
          <cell r="R3282" t="str">
            <v>EMPTY BOTTLE AQUA 5 GALLON</v>
          </cell>
          <cell r="S3282" t="str">
            <v>8276895965</v>
          </cell>
        </row>
        <row r="3283">
          <cell r="L3283">
            <v>5042240697</v>
          </cell>
          <cell r="M3283" t="str">
            <v>74559</v>
          </cell>
          <cell r="N3283" t="str">
            <v>S21102903780/T1101136D/PY/3/01</v>
          </cell>
          <cell r="O3283" t="str">
            <v>YPS/N8582UV/HASAN</v>
          </cell>
          <cell r="P3283" t="str">
            <v>PT. SATRIA WICAKSANA SEJATI</v>
          </cell>
          <cell r="Q3283" t="str">
            <v>PT. SATRIA WICAKSANA SEJATI</v>
          </cell>
          <cell r="R3283" t="str">
            <v>5 GALLON AQUA LOCAL</v>
          </cell>
          <cell r="S3283" t="str">
            <v>8276895965</v>
          </cell>
        </row>
        <row r="3284">
          <cell r="L3284">
            <v>5042240697</v>
          </cell>
          <cell r="M3284" t="str">
            <v>10169933</v>
          </cell>
          <cell r="N3284" t="str">
            <v>S21102903780/T1101136D/PY/3/01</v>
          </cell>
          <cell r="O3284" t="str">
            <v>YPS/N8582UV/HASAN</v>
          </cell>
          <cell r="P3284" t="str">
            <v>PT. SATRIA WICAKSANA SEJATI</v>
          </cell>
          <cell r="Q3284" t="str">
            <v>PT. SATRIA WICAKSANA SEJATI</v>
          </cell>
          <cell r="R3284" t="str">
            <v>EMPTY BOTTLE AQUA 5 GALLON</v>
          </cell>
          <cell r="S3284" t="str">
            <v>8276895965</v>
          </cell>
        </row>
        <row r="3285">
          <cell r="L3285">
            <v>5042232308</v>
          </cell>
          <cell r="M3285" t="str">
            <v>10169933</v>
          </cell>
          <cell r="N3285" t="str">
            <v>T.115816/HP3/20</v>
          </cell>
          <cell r="O3285" t="str">
            <v>YPS/L9356UZ/AGUS</v>
          </cell>
          <cell r="P3285" t="str">
            <v>PT. SATRIA WICAKSANA SEJATI</v>
          </cell>
          <cell r="Q3285" t="str">
            <v>PT. SATRIA WICAKSANA SEJATI</v>
          </cell>
          <cell r="R3285" t="str">
            <v>EMPTY BOTTLE AQUA 5 GALLON</v>
          </cell>
          <cell r="S3285" t="str">
            <v>8276895965</v>
          </cell>
        </row>
        <row r="3286">
          <cell r="L3286">
            <v>5042243278</v>
          </cell>
          <cell r="M3286" t="str">
            <v>10169933</v>
          </cell>
          <cell r="N3286" t="str">
            <v>S21102803826/T110252A/BK/1/02</v>
          </cell>
          <cell r="O3286" t="str">
            <v>YPS/L8372UI/BASIT</v>
          </cell>
          <cell r="P3286" t="str">
            <v>PT. SATRIA WICAKSANA SEJATI</v>
          </cell>
          <cell r="Q3286" t="str">
            <v>PT. SATRIA WICAKSANA SEJATI</v>
          </cell>
          <cell r="R3286" t="str">
            <v>EMPTY BOTTLE AQUA 5 GALLON</v>
          </cell>
          <cell r="S3286" t="str">
            <v>8276895965</v>
          </cell>
        </row>
        <row r="3287">
          <cell r="L3287">
            <v>5042243278</v>
          </cell>
          <cell r="M3287" t="str">
            <v>74559</v>
          </cell>
          <cell r="N3287" t="str">
            <v>S21102803826/T110252A/BK/1/02</v>
          </cell>
          <cell r="O3287" t="str">
            <v>YPS/L8372UI/BASIT</v>
          </cell>
          <cell r="P3287" t="str">
            <v>PT. SATRIA WICAKSANA SEJATI</v>
          </cell>
          <cell r="Q3287" t="str">
            <v>PT. SATRIA WICAKSANA SEJATI</v>
          </cell>
          <cell r="R3287" t="str">
            <v>5 GALLON AQUA LOCAL</v>
          </cell>
          <cell r="S3287" t="str">
            <v>8276895965</v>
          </cell>
        </row>
        <row r="3288">
          <cell r="L3288">
            <v>5042243278</v>
          </cell>
          <cell r="M3288" t="str">
            <v>10169933</v>
          </cell>
          <cell r="N3288" t="str">
            <v>S21102803826/T110252A/BK/1/02</v>
          </cell>
          <cell r="O3288" t="str">
            <v>YPS/L8372UI/BASIT</v>
          </cell>
          <cell r="P3288" t="str">
            <v>PT. SATRIA WICAKSANA SEJATI</v>
          </cell>
          <cell r="Q3288" t="str">
            <v>PT. SATRIA WICAKSANA SEJATI</v>
          </cell>
          <cell r="R3288" t="str">
            <v>EMPTY BOTTLE AQUA 5 GALLON</v>
          </cell>
          <cell r="S3288" t="str">
            <v>8276895965</v>
          </cell>
        </row>
        <row r="3289">
          <cell r="L3289">
            <v>5042272469</v>
          </cell>
          <cell r="M3289" t="str">
            <v>10169933</v>
          </cell>
          <cell r="N3289" t="str">
            <v>S21102903740/T1103202A/HD/3/03</v>
          </cell>
          <cell r="O3289" t="str">
            <v>YPS/N8508UV/SUKANDAR</v>
          </cell>
          <cell r="P3289" t="str">
            <v>PT. SATRIA WICAKSANA SEJATI</v>
          </cell>
          <cell r="Q3289" t="str">
            <v>PT. SATRIA WICAKSANA SEJATI</v>
          </cell>
          <cell r="R3289" t="str">
            <v>EMPTY BOTTLE AQUA 5 GALLON</v>
          </cell>
          <cell r="S3289" t="str">
            <v>8276895965</v>
          </cell>
        </row>
        <row r="3290">
          <cell r="L3290">
            <v>5042272469</v>
          </cell>
          <cell r="M3290" t="str">
            <v>74559</v>
          </cell>
          <cell r="N3290" t="str">
            <v>S21102903740/T1103202A/HD/3/03</v>
          </cell>
          <cell r="O3290" t="str">
            <v>YPS/N8508UV/SUKANDAR</v>
          </cell>
          <cell r="P3290" t="str">
            <v>PT. SATRIA WICAKSANA SEJATI</v>
          </cell>
          <cell r="Q3290" t="str">
            <v>PT. SATRIA WICAKSANA SEJATI</v>
          </cell>
          <cell r="R3290" t="str">
            <v>5 GALLON AQUA LOCAL</v>
          </cell>
          <cell r="S3290" t="str">
            <v>8276895965</v>
          </cell>
        </row>
        <row r="3291">
          <cell r="L3291">
            <v>5042272469</v>
          </cell>
          <cell r="M3291" t="str">
            <v>10169933</v>
          </cell>
          <cell r="N3291" t="str">
            <v>S21102903740/T1103202A/HD/3/03</v>
          </cell>
          <cell r="O3291" t="str">
            <v>YPS/N8508UV/SUKANDAR</v>
          </cell>
          <cell r="P3291" t="str">
            <v>PT. SATRIA WICAKSANA SEJATI</v>
          </cell>
          <cell r="Q3291" t="str">
            <v>PT. SATRIA WICAKSANA SEJATI</v>
          </cell>
          <cell r="R3291" t="str">
            <v>EMPTY BOTTLE AQUA 5 GALLON</v>
          </cell>
          <cell r="S3291" t="str">
            <v>8276895965</v>
          </cell>
        </row>
        <row r="3292">
          <cell r="L3292">
            <v>5042276014</v>
          </cell>
          <cell r="M3292" t="str">
            <v>10169933</v>
          </cell>
          <cell r="N3292" t="str">
            <v>S21102903678/T1106191A/PY/3/06</v>
          </cell>
          <cell r="O3292" t="str">
            <v>YPS/N8508UV/SUKANDAR</v>
          </cell>
          <cell r="P3292" t="str">
            <v>PT. SATRIA WICAKSANA SEJATI</v>
          </cell>
          <cell r="Q3292" t="str">
            <v>PT. SATRIA WICAKSANA SEJATI</v>
          </cell>
          <cell r="R3292" t="str">
            <v>EMPTY BOTTLE AQUA 5 GALLON</v>
          </cell>
          <cell r="S3292" t="str">
            <v>8276895965</v>
          </cell>
        </row>
        <row r="3293">
          <cell r="L3293">
            <v>5042276014</v>
          </cell>
          <cell r="M3293" t="str">
            <v>74559</v>
          </cell>
          <cell r="N3293" t="str">
            <v>S21102903678/T1106191A/PY/3/06</v>
          </cell>
          <cell r="O3293" t="str">
            <v>YPS/N8508UV/SUKANDAR</v>
          </cell>
          <cell r="P3293" t="str">
            <v>PT. SATRIA WICAKSANA SEJATI</v>
          </cell>
          <cell r="Q3293" t="str">
            <v>PT. SATRIA WICAKSANA SEJATI</v>
          </cell>
          <cell r="R3293" t="str">
            <v>5 GALLON AQUA LOCAL</v>
          </cell>
          <cell r="S3293" t="str">
            <v>8276895965</v>
          </cell>
        </row>
        <row r="3294">
          <cell r="L3294">
            <v>5042276014</v>
          </cell>
          <cell r="M3294" t="str">
            <v>10169933</v>
          </cell>
          <cell r="N3294" t="str">
            <v>S21102903678/T1106191A/PY/3/06</v>
          </cell>
          <cell r="O3294" t="str">
            <v>YPS/N8508UV/SUKANDAR</v>
          </cell>
          <cell r="P3294" t="str">
            <v>PT. SATRIA WICAKSANA SEJATI</v>
          </cell>
          <cell r="Q3294" t="str">
            <v>PT. SATRIA WICAKSANA SEJATI</v>
          </cell>
          <cell r="R3294" t="str">
            <v>EMPTY BOTTLE AQUA 5 GALLON</v>
          </cell>
          <cell r="S3294" t="str">
            <v>8276895965</v>
          </cell>
        </row>
        <row r="3295">
          <cell r="L3295">
            <v>5042235139</v>
          </cell>
          <cell r="M3295" t="str">
            <v>10169933</v>
          </cell>
          <cell r="N3295" t="str">
            <v>S21102803836/T110148B/IS/1/01</v>
          </cell>
          <cell r="O3295" t="str">
            <v>YPS/S8186UT/DARSONO</v>
          </cell>
          <cell r="P3295" t="str">
            <v>PT. SATRIA WICAKSANA SEJATI</v>
          </cell>
          <cell r="Q3295" t="str">
            <v>PT. SATRIA WICAKSANA SEJATI</v>
          </cell>
          <cell r="R3295" t="str">
            <v>EMPTY BOTTLE AQUA 5 GALLON</v>
          </cell>
          <cell r="S3295" t="str">
            <v>8276895965</v>
          </cell>
        </row>
        <row r="3296">
          <cell r="L3296">
            <v>5042235139</v>
          </cell>
          <cell r="M3296" t="str">
            <v>74559</v>
          </cell>
          <cell r="N3296" t="str">
            <v>S21102803836/T110148B/IS/1/01</v>
          </cell>
          <cell r="O3296" t="str">
            <v>YPS/S8186UT/DARSONO</v>
          </cell>
          <cell r="P3296" t="str">
            <v>PT. SATRIA WICAKSANA SEJATI</v>
          </cell>
          <cell r="Q3296" t="str">
            <v>PT. SATRIA WICAKSANA SEJATI</v>
          </cell>
          <cell r="R3296" t="str">
            <v>5 GALLON AQUA LOCAL</v>
          </cell>
          <cell r="S3296" t="str">
            <v>8276895965</v>
          </cell>
        </row>
        <row r="3297">
          <cell r="L3297">
            <v>5042235139</v>
          </cell>
          <cell r="M3297" t="str">
            <v>10169933</v>
          </cell>
          <cell r="N3297" t="str">
            <v>S21102803836/T110148B/IS/1/01</v>
          </cell>
          <cell r="O3297" t="str">
            <v>YPS/S8186UT/DARSONO</v>
          </cell>
          <cell r="P3297" t="str">
            <v>PT. SATRIA WICAKSANA SEJATI</v>
          </cell>
          <cell r="Q3297" t="str">
            <v>PT. SATRIA WICAKSANA SEJATI</v>
          </cell>
          <cell r="R3297" t="str">
            <v>EMPTY BOTTLE AQUA 5 GALLON</v>
          </cell>
          <cell r="S3297" t="str">
            <v>8276895965</v>
          </cell>
        </row>
        <row r="3298">
          <cell r="L3298">
            <v>5042234516</v>
          </cell>
          <cell r="M3298" t="str">
            <v>10169933</v>
          </cell>
          <cell r="N3298" t="str">
            <v>S21102903784/T110154D/AS/2/01</v>
          </cell>
          <cell r="O3298" t="str">
            <v>YPS/L9424UZ/SOLIKINA</v>
          </cell>
          <cell r="P3298" t="str">
            <v>PT. SATRIA WICAKSANA SEJATI</v>
          </cell>
          <cell r="Q3298" t="str">
            <v>PT. SATRIA WICAKSANA SEJATI</v>
          </cell>
          <cell r="R3298" t="str">
            <v>EMPTY BOTTLE AQUA 5 GALLON</v>
          </cell>
          <cell r="S3298" t="str">
            <v>8276895965</v>
          </cell>
        </row>
        <row r="3299">
          <cell r="L3299">
            <v>5042243572</v>
          </cell>
          <cell r="M3299" t="str">
            <v>10169933</v>
          </cell>
          <cell r="N3299" t="str">
            <v>S21102908195/T110214B/PY/3/01</v>
          </cell>
          <cell r="O3299" t="str">
            <v>YPS/N8540UV/DWIINDRA</v>
          </cell>
          <cell r="P3299" t="str">
            <v>PT. SATRIA WICAKSANA SEJATI</v>
          </cell>
          <cell r="Q3299" t="str">
            <v>PT. SATRIA WICAKSANA SEJATI</v>
          </cell>
          <cell r="R3299" t="str">
            <v>EMPTY BOTTLE AQUA 5 GALLON</v>
          </cell>
          <cell r="S3299" t="str">
            <v>8276895965</v>
          </cell>
        </row>
        <row r="3300">
          <cell r="L3300">
            <v>5042243572</v>
          </cell>
          <cell r="M3300" t="str">
            <v>74559</v>
          </cell>
          <cell r="N3300" t="str">
            <v>S21102908195/T110214B/PY/3/01</v>
          </cell>
          <cell r="O3300" t="str">
            <v>YPS/N8540UV/DWIINDRA</v>
          </cell>
          <cell r="P3300" t="str">
            <v>PT. SATRIA WICAKSANA SEJATI</v>
          </cell>
          <cell r="Q3300" t="str">
            <v>PT. SATRIA WICAKSANA SEJATI</v>
          </cell>
          <cell r="R3300" t="str">
            <v>5 GALLON AQUA LOCAL</v>
          </cell>
          <cell r="S3300" t="str">
            <v>8276895965</v>
          </cell>
        </row>
        <row r="3301">
          <cell r="L3301">
            <v>5042243572</v>
          </cell>
          <cell r="M3301" t="str">
            <v>10169933</v>
          </cell>
          <cell r="N3301" t="str">
            <v>S21102908195/T110214B/PY/3/01</v>
          </cell>
          <cell r="O3301" t="str">
            <v>YPS/N8540UV/DWIINDRA</v>
          </cell>
          <cell r="P3301" t="str">
            <v>PT. SATRIA WICAKSANA SEJATI</v>
          </cell>
          <cell r="Q3301" t="str">
            <v>PT. SATRIA WICAKSANA SEJATI</v>
          </cell>
          <cell r="R3301" t="str">
            <v>EMPTY BOTTLE AQUA 5 GALLON</v>
          </cell>
          <cell r="S3301" t="str">
            <v>8276895965</v>
          </cell>
        </row>
        <row r="3302">
          <cell r="L3302">
            <v>5042270429</v>
          </cell>
          <cell r="M3302" t="str">
            <v>10169933</v>
          </cell>
          <cell r="N3302" t="str">
            <v>S21102803767/T1103207D/HD/3/03</v>
          </cell>
          <cell r="O3302" t="str">
            <v>YPS/L8858UI/BAMBANG</v>
          </cell>
          <cell r="P3302" t="str">
            <v>PT. SATRIA WICAKSANA SEJATI</v>
          </cell>
          <cell r="Q3302" t="str">
            <v>PT. SATRIA WICAKSANA SEJATI</v>
          </cell>
          <cell r="R3302" t="str">
            <v>EMPTY BOTTLE AQUA 5 GALLON</v>
          </cell>
          <cell r="S3302" t="str">
            <v>8276895965</v>
          </cell>
        </row>
        <row r="3303">
          <cell r="L3303">
            <v>5042258567</v>
          </cell>
          <cell r="M3303" t="str">
            <v>10169933</v>
          </cell>
          <cell r="N3303" t="str">
            <v>S21102903761/T1102154D/NF/2/02</v>
          </cell>
          <cell r="O3303" t="str">
            <v>YPS/L9429UZ/SOLIKIN</v>
          </cell>
          <cell r="P3303" t="str">
            <v>PT. SATRIA WICAKSANA SEJATI</v>
          </cell>
          <cell r="Q3303" t="str">
            <v>PT. SATRIA WICAKSANA SEJATI</v>
          </cell>
          <cell r="R3303" t="str">
            <v>EMPTY BOTTLE AQUA 5 GALLON</v>
          </cell>
          <cell r="S3303" t="str">
            <v>8276895965</v>
          </cell>
        </row>
        <row r="3304">
          <cell r="L3304">
            <v>5042256672</v>
          </cell>
          <cell r="M3304" t="str">
            <v>10169933</v>
          </cell>
          <cell r="N3304" t="str">
            <v>S21102803797/T1102167D/NF/2/02</v>
          </cell>
          <cell r="O3304" t="str">
            <v>YPS/N8582UV/HASAN</v>
          </cell>
          <cell r="P3304" t="str">
            <v>PT. SATRIA WICAKSANA SEJATI</v>
          </cell>
          <cell r="Q3304" t="str">
            <v>PT. SATRIA WICAKSANA SEJATI</v>
          </cell>
          <cell r="R3304" t="str">
            <v>EMPTY BOTTLE AQUA 5 GALLON</v>
          </cell>
          <cell r="S3304" t="str">
            <v>8276895965</v>
          </cell>
        </row>
        <row r="3305">
          <cell r="L3305">
            <v>5042259842</v>
          </cell>
          <cell r="M3305" t="str">
            <v>10169933</v>
          </cell>
          <cell r="N3305" t="str">
            <v>S21102903756/T1102157D/AS/2/02</v>
          </cell>
          <cell r="O3305" t="str">
            <v>YPS/N8527UV/MUHAMMAD</v>
          </cell>
          <cell r="P3305" t="str">
            <v>PT. SATRIA WICAKSANA SEJATI</v>
          </cell>
          <cell r="Q3305" t="str">
            <v>PT. SATRIA WICAKSANA SEJATI</v>
          </cell>
          <cell r="R3305" t="str">
            <v>EMPTY BOTTLE AQUA 5 GALLON</v>
          </cell>
          <cell r="S3305" t="str">
            <v>8276895965</v>
          </cell>
        </row>
        <row r="3306">
          <cell r="L3306">
            <v>5042254469</v>
          </cell>
          <cell r="M3306" t="str">
            <v>10169933</v>
          </cell>
          <cell r="N3306" t="str">
            <v>T.111318/HP3/47</v>
          </cell>
          <cell r="O3306" t="str">
            <v>YPS/N8598UV/SUKRONI</v>
          </cell>
          <cell r="P3306" t="str">
            <v>PT. SATRIA WICAKSANA SEJATI</v>
          </cell>
          <cell r="Q3306" t="str">
            <v>PT. SATRIA WICAKSANA SEJATI</v>
          </cell>
          <cell r="R3306" t="str">
            <v>EMPTY BOTTLE AQUA 5 GALLON</v>
          </cell>
          <cell r="S3306" t="str">
            <v>8276895965</v>
          </cell>
        </row>
        <row r="3307">
          <cell r="L3307">
            <v>5042250290</v>
          </cell>
          <cell r="M3307" t="str">
            <v>10169933</v>
          </cell>
          <cell r="N3307" t="str">
            <v>S21102903765/T110298D/ZK/1/02</v>
          </cell>
          <cell r="O3307" t="str">
            <v>YPS/L8897UW/UMAR</v>
          </cell>
          <cell r="P3307" t="str">
            <v>PT. SATRIA WICAKSANA SEJATI</v>
          </cell>
          <cell r="Q3307" t="str">
            <v>PT. SATRIA WICAKSANA SEJATI</v>
          </cell>
          <cell r="R3307" t="str">
            <v>EMPTY BOTTLE AQUA 5 GALLON</v>
          </cell>
          <cell r="S3307" t="str">
            <v>8276895965</v>
          </cell>
        </row>
        <row r="3308">
          <cell r="L3308">
            <v>5042240036</v>
          </cell>
          <cell r="M3308" t="str">
            <v>10169933</v>
          </cell>
          <cell r="N3308" t="str">
            <v>S21102803817/T1101125D/AS/2/01</v>
          </cell>
          <cell r="O3308" t="str">
            <v>YPS/N8548UV/GATOT</v>
          </cell>
          <cell r="P3308" t="str">
            <v>PT. SATRIA WICAKSANA SEJATI</v>
          </cell>
          <cell r="Q3308" t="str">
            <v>PT. SATRIA WICAKSANA SEJATI</v>
          </cell>
          <cell r="R3308" t="str">
            <v>EMPTY BOTTLE AQUA 5 GALLON</v>
          </cell>
          <cell r="S3308" t="str">
            <v>8276895965</v>
          </cell>
        </row>
        <row r="3309">
          <cell r="L3309">
            <v>5042241542</v>
          </cell>
          <cell r="M3309" t="str">
            <v>10169933</v>
          </cell>
          <cell r="N3309" t="str">
            <v>S21102903771/T110245D/ZK/1/02</v>
          </cell>
          <cell r="O3309" t="str">
            <v>YPS/N8614UW/HUDA</v>
          </cell>
          <cell r="P3309" t="str">
            <v>PT. SATRIA WICAKSANA SEJATI</v>
          </cell>
          <cell r="Q3309" t="str">
            <v>PT. SATRIA WICAKSANA SEJATI</v>
          </cell>
          <cell r="R3309" t="str">
            <v>EMPTY BOTTLE AQUA 5 GALLON</v>
          </cell>
          <cell r="S3309" t="str">
            <v>8276895965</v>
          </cell>
        </row>
        <row r="3310">
          <cell r="L3310">
            <v>5042242266</v>
          </cell>
          <cell r="M3310" t="str">
            <v>10169933</v>
          </cell>
          <cell r="N3310" t="str">
            <v>S21102903776/T11026D/HD/3/01</v>
          </cell>
          <cell r="O3310" t="str">
            <v>YPS/N8864UW/TOSIM</v>
          </cell>
          <cell r="P3310" t="str">
            <v>PT. SATRIA WICAKSANA SEJATI</v>
          </cell>
          <cell r="Q3310" t="str">
            <v>PT. SATRIA WICAKSANA SEJATI</v>
          </cell>
          <cell r="R3310" t="str">
            <v>EMPTY BOTTLE AQUA 5 GALLON</v>
          </cell>
          <cell r="S3310" t="str">
            <v>8276895965</v>
          </cell>
        </row>
        <row r="3311">
          <cell r="L3311">
            <v>5042278445</v>
          </cell>
          <cell r="M3311" t="str">
            <v>10169933</v>
          </cell>
          <cell r="N3311" t="str">
            <v>S21102903735/T110435C/HD/3/03</v>
          </cell>
          <cell r="O3311" t="str">
            <v>YPS/L8373UI/MADE</v>
          </cell>
          <cell r="P3311" t="str">
            <v>PT. SATRIA WICAKSANA SEJATI</v>
          </cell>
          <cell r="Q3311" t="str">
            <v>PT. SATRIA WICAKSANA SEJATI</v>
          </cell>
          <cell r="R3311" t="str">
            <v>EMPTY BOTTLE AQUA 5 GALLON</v>
          </cell>
          <cell r="S3311" t="str">
            <v>8276895965</v>
          </cell>
        </row>
        <row r="3312">
          <cell r="L3312">
            <v>5042278445</v>
          </cell>
          <cell r="M3312" t="str">
            <v>74559</v>
          </cell>
          <cell r="N3312" t="str">
            <v>S21102903735/T110435C/HD/3/03</v>
          </cell>
          <cell r="O3312" t="str">
            <v>YPS/L8373UI/MADE</v>
          </cell>
          <cell r="P3312" t="str">
            <v>PT. SATRIA WICAKSANA SEJATI</v>
          </cell>
          <cell r="Q3312" t="str">
            <v>PT. SATRIA WICAKSANA SEJATI</v>
          </cell>
          <cell r="R3312" t="str">
            <v>5 GALLON AQUA LOCAL</v>
          </cell>
          <cell r="S3312" t="str">
            <v>8276895965</v>
          </cell>
        </row>
        <row r="3313">
          <cell r="L3313">
            <v>5042278445</v>
          </cell>
          <cell r="M3313" t="str">
            <v>10169933</v>
          </cell>
          <cell r="N3313" t="str">
            <v>S21102903735/T110435C/HD/3/03</v>
          </cell>
          <cell r="O3313" t="str">
            <v>YPS/L8373UI/MADE</v>
          </cell>
          <cell r="P3313" t="str">
            <v>PT. SATRIA WICAKSANA SEJATI</v>
          </cell>
          <cell r="Q3313" t="str">
            <v>PT. SATRIA WICAKSANA SEJATI</v>
          </cell>
          <cell r="R3313" t="str">
            <v>EMPTY BOTTLE AQUA 5 GALLON</v>
          </cell>
          <cell r="S3313" t="str">
            <v>8276895965</v>
          </cell>
        </row>
        <row r="3314">
          <cell r="L3314">
            <v>5042242416</v>
          </cell>
          <cell r="M3314" t="str">
            <v>10169933</v>
          </cell>
          <cell r="N3314" t="str">
            <v>S21102903775/T110141C/HD/3/01</v>
          </cell>
          <cell r="O3314" t="str">
            <v>YPS/L9167UG/YUSUF</v>
          </cell>
          <cell r="P3314" t="str">
            <v>PT. SATRIA WICAKSANA SEJATI</v>
          </cell>
          <cell r="Q3314" t="str">
            <v>PT. SATRIA WICAKSANA SEJATI</v>
          </cell>
          <cell r="R3314" t="str">
            <v>EMPTY BOTTLE AQUA 5 GALLON</v>
          </cell>
          <cell r="S3314" t="str">
            <v>8276895965</v>
          </cell>
        </row>
        <row r="3315">
          <cell r="L3315">
            <v>5042242416</v>
          </cell>
          <cell r="M3315" t="str">
            <v>74559</v>
          </cell>
          <cell r="N3315" t="str">
            <v>S21102903775/T110141C/HD/3/01</v>
          </cell>
          <cell r="O3315" t="str">
            <v>YPS/L9167UG/YUSUF</v>
          </cell>
          <cell r="P3315" t="str">
            <v>PT. SATRIA WICAKSANA SEJATI</v>
          </cell>
          <cell r="Q3315" t="str">
            <v>PT. SATRIA WICAKSANA SEJATI</v>
          </cell>
          <cell r="R3315" t="str">
            <v>5 GALLON AQUA LOCAL</v>
          </cell>
          <cell r="S3315" t="str">
            <v>8276895965</v>
          </cell>
        </row>
        <row r="3316">
          <cell r="L3316">
            <v>5042242416</v>
          </cell>
          <cell r="M3316" t="str">
            <v>10169933</v>
          </cell>
          <cell r="N3316" t="str">
            <v>S21102903775/T110141C/HD/3/01</v>
          </cell>
          <cell r="O3316" t="str">
            <v>YPS/L9167UG/YUSUF</v>
          </cell>
          <cell r="P3316" t="str">
            <v>PT. SATRIA WICAKSANA SEJATI</v>
          </cell>
          <cell r="Q3316" t="str">
            <v>PT. SATRIA WICAKSANA SEJATI</v>
          </cell>
          <cell r="R3316" t="str">
            <v>EMPTY BOTTLE AQUA 5 GALLON</v>
          </cell>
          <cell r="S3316" t="str">
            <v>8276895965</v>
          </cell>
        </row>
        <row r="3317">
          <cell r="L3317">
            <v>5042287856</v>
          </cell>
          <cell r="M3317" t="str">
            <v>10169933</v>
          </cell>
          <cell r="N3317" t="str">
            <v>S21102803759/T1104112C/NF/2/04</v>
          </cell>
          <cell r="O3317" t="str">
            <v>YPS/N7985UQ/BAMBANG</v>
          </cell>
          <cell r="P3317" t="str">
            <v>PT. SATRIA WICAKSANA SEJATI</v>
          </cell>
          <cell r="Q3317" t="str">
            <v>PT. SATRIA WICAKSANA SEJATI</v>
          </cell>
          <cell r="R3317" t="str">
            <v>EMPTY BOTTLE AQUA 5 GALLON</v>
          </cell>
          <cell r="S3317" t="str">
            <v>8276895965</v>
          </cell>
        </row>
        <row r="3318">
          <cell r="L3318">
            <v>5042287856</v>
          </cell>
          <cell r="M3318" t="str">
            <v>74559</v>
          </cell>
          <cell r="N3318" t="str">
            <v>S21102803759/T1104112C/NF/2/04</v>
          </cell>
          <cell r="O3318" t="str">
            <v>YPS/N7985UQ/BAMBANG</v>
          </cell>
          <cell r="P3318" t="str">
            <v>PT. SATRIA WICAKSANA SEJATI</v>
          </cell>
          <cell r="Q3318" t="str">
            <v>PT. SATRIA WICAKSANA SEJATI</v>
          </cell>
          <cell r="R3318" t="str">
            <v>5 GALLON AQUA LOCAL</v>
          </cell>
          <cell r="S3318" t="str">
            <v>8276895965</v>
          </cell>
        </row>
        <row r="3319">
          <cell r="L3319">
            <v>5042287856</v>
          </cell>
          <cell r="M3319" t="str">
            <v>10169933</v>
          </cell>
          <cell r="N3319" t="str">
            <v>S21102803759/T1104112C/NF/2/04</v>
          </cell>
          <cell r="O3319" t="str">
            <v>YPS/N7985UQ/BAMBANG</v>
          </cell>
          <cell r="P3319" t="str">
            <v>PT. SATRIA WICAKSANA SEJATI</v>
          </cell>
          <cell r="Q3319" t="str">
            <v>PT. SATRIA WICAKSANA SEJATI</v>
          </cell>
          <cell r="R3319" t="str">
            <v>EMPTY BOTTLE AQUA 5 GALLON</v>
          </cell>
          <cell r="S3319" t="str">
            <v>8276895965</v>
          </cell>
        </row>
        <row r="3320">
          <cell r="L3320">
            <v>5042260001</v>
          </cell>
          <cell r="M3320" t="str">
            <v>10169933</v>
          </cell>
          <cell r="N3320" t="str">
            <v>T.115794/HP3/51</v>
          </cell>
          <cell r="O3320" t="str">
            <v>YPS/N8573UW/FAUZAN</v>
          </cell>
          <cell r="P3320" t="str">
            <v>PT. SATRIA WICAKSANA SEJATI</v>
          </cell>
          <cell r="Q3320" t="str">
            <v>PT. SATRIA WICAKSANA SEJATI</v>
          </cell>
          <cell r="R3320" t="str">
            <v>EMPTY BOTTLE AQUA 5 GALLON</v>
          </cell>
          <cell r="S3320" t="str">
            <v>8276895965</v>
          </cell>
        </row>
        <row r="3321">
          <cell r="L3321">
            <v>5042242633</v>
          </cell>
          <cell r="M3321" t="str">
            <v>10169933</v>
          </cell>
          <cell r="N3321" t="str">
            <v>S21102803827/T110235B/HD/3/01</v>
          </cell>
          <cell r="O3321" t="str">
            <v>YPS/N8544UV/M.SLAMET</v>
          </cell>
          <cell r="P3321" t="str">
            <v>PT. SATRIA WICAKSANA SEJATI</v>
          </cell>
          <cell r="Q3321" t="str">
            <v>PT. SATRIA WICAKSANA SEJATI</v>
          </cell>
          <cell r="R3321" t="str">
            <v>EMPTY BOTTLE AQUA 5 GALLON</v>
          </cell>
          <cell r="S3321" t="str">
            <v>8276895965</v>
          </cell>
        </row>
        <row r="3322">
          <cell r="L3322">
            <v>5042242633</v>
          </cell>
          <cell r="M3322" t="str">
            <v>74559</v>
          </cell>
          <cell r="N3322" t="str">
            <v>S21102803827/T110235B/HD/3/01</v>
          </cell>
          <cell r="O3322" t="str">
            <v>YPS/N8544UV/M.SLAMET</v>
          </cell>
          <cell r="P3322" t="str">
            <v>PT. SATRIA WICAKSANA SEJATI</v>
          </cell>
          <cell r="Q3322" t="str">
            <v>PT. SATRIA WICAKSANA SEJATI</v>
          </cell>
          <cell r="R3322" t="str">
            <v>5 GALLON AQUA LOCAL</v>
          </cell>
          <cell r="S3322" t="str">
            <v>8276895965</v>
          </cell>
        </row>
        <row r="3323">
          <cell r="L3323">
            <v>5042242633</v>
          </cell>
          <cell r="M3323" t="str">
            <v>10169933</v>
          </cell>
          <cell r="N3323" t="str">
            <v>S21102803827/T110235B/HD/3/01</v>
          </cell>
          <cell r="O3323" t="str">
            <v>YPS/N8544UV/M.SLAMET</v>
          </cell>
          <cell r="P3323" t="str">
            <v>PT. SATRIA WICAKSANA SEJATI</v>
          </cell>
          <cell r="Q3323" t="str">
            <v>PT. SATRIA WICAKSANA SEJATI</v>
          </cell>
          <cell r="R3323" t="str">
            <v>EMPTY BOTTLE AQUA 5 GALLON</v>
          </cell>
          <cell r="S3323" t="str">
            <v>8276895965</v>
          </cell>
        </row>
        <row r="3324">
          <cell r="L3324">
            <v>5042252270</v>
          </cell>
          <cell r="M3324" t="str">
            <v>10169933</v>
          </cell>
          <cell r="N3324" t="str">
            <v>T.111319/HP3/53</v>
          </cell>
          <cell r="O3324" t="str">
            <v>YPS/L9355UZ/WAKHID</v>
          </cell>
          <cell r="P3324" t="str">
            <v>PT. SATRIA WICAKSANA SEJATI</v>
          </cell>
          <cell r="Q3324" t="str">
            <v>PT. SATRIA WICAKSANA SEJATI</v>
          </cell>
          <cell r="R3324" t="str">
            <v>EMPTY BOTTLE AQUA 5 GALLON</v>
          </cell>
          <cell r="S3324" t="str">
            <v>8276895965</v>
          </cell>
        </row>
        <row r="3325">
          <cell r="L3325">
            <v>5042253886</v>
          </cell>
          <cell r="M3325" t="str">
            <v>10169933</v>
          </cell>
          <cell r="N3325" t="str">
            <v>S21102903762/T1102127D/NF/2/02</v>
          </cell>
          <cell r="O3325" t="str">
            <v>YPS/L9431UZ/NUR HADI</v>
          </cell>
          <cell r="P3325" t="str">
            <v>PT. SATRIA WICAKSANA SEJATI</v>
          </cell>
          <cell r="Q3325" t="str">
            <v>PT. SATRIA WICAKSANA SEJATI</v>
          </cell>
          <cell r="R3325" t="str">
            <v>EMPTY BOTTLE AQUA 5 GALLON</v>
          </cell>
          <cell r="S3325" t="str">
            <v>8276895965</v>
          </cell>
        </row>
        <row r="3326">
          <cell r="L3326">
            <v>5042270598</v>
          </cell>
          <cell r="M3326" t="str">
            <v>10169933</v>
          </cell>
          <cell r="N3326" t="str">
            <v>S21102803760/T110459B/ZK/1/04</v>
          </cell>
          <cell r="O3326" t="str">
            <v>YPS/L9370UZ/ANTON</v>
          </cell>
          <cell r="P3326" t="str">
            <v>PT. SATRIA WICAKSANA SEJATI</v>
          </cell>
          <cell r="Q3326" t="str">
            <v>PT. SATRIA WICAKSANA SEJATI</v>
          </cell>
          <cell r="R3326" t="str">
            <v>EMPTY BOTTLE AQUA 5 GALLON</v>
          </cell>
          <cell r="S3326" t="str">
            <v>8276895965</v>
          </cell>
        </row>
        <row r="3327">
          <cell r="L3327">
            <v>5042250299</v>
          </cell>
          <cell r="M3327" t="str">
            <v>10169933</v>
          </cell>
          <cell r="N3327" t="str">
            <v>S21102903767/T1102106A/BK/1/02</v>
          </cell>
          <cell r="O3327" t="str">
            <v>YPS/S9015US/RIFA'I</v>
          </cell>
          <cell r="P3327" t="str">
            <v>PT. SATRIA WICAKSANA SEJATI</v>
          </cell>
          <cell r="Q3327" t="str">
            <v>PT. SATRIA WICAKSANA SEJATI</v>
          </cell>
          <cell r="R3327" t="str">
            <v>EMPTY BOTTLE AQUA 5 GALLON</v>
          </cell>
          <cell r="S3327" t="str">
            <v>8276895965</v>
          </cell>
        </row>
        <row r="3328">
          <cell r="L3328">
            <v>5042305233</v>
          </cell>
          <cell r="M3328" t="str">
            <v>10169933</v>
          </cell>
          <cell r="N3328" t="str">
            <v>S21102903701/T1105163A/AS/2/05</v>
          </cell>
          <cell r="O3328" t="str">
            <v>YPS/L9269UF/TAUFIK</v>
          </cell>
          <cell r="P3328" t="str">
            <v>PT. SATRIA WICAKSANA SEJATI</v>
          </cell>
          <cell r="Q3328" t="str">
            <v>PT. SATRIA WICAKSANA SEJATI</v>
          </cell>
          <cell r="R3328" t="str">
            <v>EMPTY BOTTLE AQUA 5 GALLON</v>
          </cell>
          <cell r="S3328" t="str">
            <v>8276895965</v>
          </cell>
        </row>
        <row r="3329">
          <cell r="L3329">
            <v>5042270890</v>
          </cell>
          <cell r="M3329" t="str">
            <v>10169933</v>
          </cell>
          <cell r="N3329" t="str">
            <v>S21102803776/T1103132B/NF/2/03</v>
          </cell>
          <cell r="O3329" t="str">
            <v>YPS/N9079UQ/AMIN</v>
          </cell>
          <cell r="P3329" t="str">
            <v>PT. SATRIA WICAKSANA SEJATI</v>
          </cell>
          <cell r="Q3329" t="str">
            <v>PT. SATRIA WICAKSANA SEJATI</v>
          </cell>
          <cell r="R3329" t="str">
            <v>EMPTY BOTTLE AQUA 5 GALLON</v>
          </cell>
          <cell r="S3329" t="str">
            <v>8276895965</v>
          </cell>
        </row>
        <row r="3330">
          <cell r="L3330">
            <v>5042270890</v>
          </cell>
          <cell r="M3330" t="str">
            <v>74559</v>
          </cell>
          <cell r="N3330" t="str">
            <v>S21102803776/T1103132B/NF/2/03</v>
          </cell>
          <cell r="O3330" t="str">
            <v>YPS/N9079UQ/AMIN</v>
          </cell>
          <cell r="P3330" t="str">
            <v>PT. SATRIA WICAKSANA SEJATI</v>
          </cell>
          <cell r="Q3330" t="str">
            <v>PT. SATRIA WICAKSANA SEJATI</v>
          </cell>
          <cell r="R3330" t="str">
            <v>5 GALLON AQUA LOCAL</v>
          </cell>
          <cell r="S3330" t="str">
            <v>8276895965</v>
          </cell>
        </row>
        <row r="3331">
          <cell r="L3331">
            <v>5042270890</v>
          </cell>
          <cell r="M3331" t="str">
            <v>10169933</v>
          </cell>
          <cell r="N3331" t="str">
            <v>S21102803776/T1103132B/NF/2/03</v>
          </cell>
          <cell r="O3331" t="str">
            <v>YPS/N9079UQ/AMIN</v>
          </cell>
          <cell r="P3331" t="str">
            <v>PT. SATRIA WICAKSANA SEJATI</v>
          </cell>
          <cell r="Q3331" t="str">
            <v>PT. SATRIA WICAKSANA SEJATI</v>
          </cell>
          <cell r="R3331" t="str">
            <v>EMPTY BOTTLE AQUA 5 GALLON</v>
          </cell>
          <cell r="S3331" t="str">
            <v>8276895965</v>
          </cell>
        </row>
        <row r="3332">
          <cell r="L3332">
            <v>5042260723</v>
          </cell>
          <cell r="M3332" t="str">
            <v>10169933</v>
          </cell>
          <cell r="N3332" t="str">
            <v>S21102903758/T1102181B/HD/3/02</v>
          </cell>
          <cell r="O3332" t="str">
            <v>YPS/N8134UQ/SUGENG</v>
          </cell>
          <cell r="P3332" t="str">
            <v>PT. SATRIA WICAKSANA SEJATI</v>
          </cell>
          <cell r="Q3332" t="str">
            <v>PT. SATRIA WICAKSANA SEJATI</v>
          </cell>
          <cell r="R3332" t="str">
            <v>EMPTY BOTTLE AQUA 5 GALLON</v>
          </cell>
          <cell r="S3332" t="str">
            <v>8276895965</v>
          </cell>
        </row>
        <row r="3333">
          <cell r="L3333">
            <v>5042282958</v>
          </cell>
          <cell r="M3333" t="str">
            <v>10169933</v>
          </cell>
          <cell r="N3333" t="str">
            <v>S21102903723/T110496D/IS/1/04</v>
          </cell>
          <cell r="O3333" t="str">
            <v>YPS/L9434UZ/ROZIQ</v>
          </cell>
          <cell r="P3333" t="str">
            <v>PT. SATRIA WICAKSANA SEJATI</v>
          </cell>
          <cell r="Q3333" t="str">
            <v>PT. SATRIA WICAKSANA SEJATI</v>
          </cell>
          <cell r="R3333" t="str">
            <v>EMPTY BOTTLE AQUA 5 GALLON</v>
          </cell>
          <cell r="S3333" t="str">
            <v>8276895965</v>
          </cell>
        </row>
        <row r="3334">
          <cell r="L3334">
            <v>5042255035</v>
          </cell>
          <cell r="M3334" t="str">
            <v>10169933</v>
          </cell>
          <cell r="N3334" t="str">
            <v>S21102803798/T1102197D/EL/3/02</v>
          </cell>
          <cell r="O3334" t="str">
            <v>YPS/L9357UZ/ACHMAD</v>
          </cell>
          <cell r="P3334" t="str">
            <v>PT. SATRIA WICAKSANA SEJATI</v>
          </cell>
          <cell r="Q3334" t="str">
            <v>PT. SATRIA WICAKSANA SEJATI</v>
          </cell>
          <cell r="R3334" t="str">
            <v>EMPTY BOTTLE AQUA 5 GALLON</v>
          </cell>
          <cell r="S3334" t="str">
            <v>8276895965</v>
          </cell>
        </row>
        <row r="3335">
          <cell r="L3335">
            <v>5042260756</v>
          </cell>
          <cell r="M3335" t="str">
            <v>10169933</v>
          </cell>
          <cell r="N3335" t="str">
            <v>T.115805/HP3/26</v>
          </cell>
          <cell r="O3335" t="str">
            <v>YPS/N8732UW/SYAIFUL</v>
          </cell>
          <cell r="P3335" t="str">
            <v>PT. SATRIA WICAKSANA SEJATI</v>
          </cell>
          <cell r="Q3335" t="str">
            <v>PT. SATRIA WICAKSANA SEJATI</v>
          </cell>
          <cell r="R3335" t="str">
            <v>EMPTY BOTTLE AQUA 5 GALLON</v>
          </cell>
          <cell r="S3335" t="str">
            <v>8276895965</v>
          </cell>
        </row>
        <row r="3336">
          <cell r="L3336">
            <v>5042260756</v>
          </cell>
          <cell r="M3336" t="str">
            <v>74559</v>
          </cell>
          <cell r="N3336" t="str">
            <v>T.115805/HP3/26</v>
          </cell>
          <cell r="O3336" t="str">
            <v>YPS/N8732UW/SYAIFUL</v>
          </cell>
          <cell r="P3336" t="str">
            <v>PT. SATRIA WICAKSANA SEJATI</v>
          </cell>
          <cell r="Q3336" t="str">
            <v>PT. SATRIA WICAKSANA SEJATI</v>
          </cell>
          <cell r="R3336" t="str">
            <v>5 GALLON AQUA LOCAL</v>
          </cell>
          <cell r="S3336" t="str">
            <v>8276895965</v>
          </cell>
        </row>
        <row r="3337">
          <cell r="L3337">
            <v>5042260756</v>
          </cell>
          <cell r="M3337" t="str">
            <v>10169933</v>
          </cell>
          <cell r="N3337" t="str">
            <v>T.115805/HP3/26</v>
          </cell>
          <cell r="O3337" t="str">
            <v>YPS/N8732UW/SYAIFUL</v>
          </cell>
          <cell r="P3337" t="str">
            <v>PT. SATRIA WICAKSANA SEJATI</v>
          </cell>
          <cell r="Q3337" t="str">
            <v>PT. SATRIA WICAKSANA SEJATI</v>
          </cell>
          <cell r="R3337" t="str">
            <v>EMPTY BOTTLE AQUA 5 GALLON</v>
          </cell>
          <cell r="S3337" t="str">
            <v>8276895965</v>
          </cell>
        </row>
        <row r="3338">
          <cell r="L3338">
            <v>5042250208</v>
          </cell>
          <cell r="M3338" t="str">
            <v>10169933</v>
          </cell>
          <cell r="N3338" t="str">
            <v>T.111317/HP3/29</v>
          </cell>
          <cell r="O3338" t="str">
            <v>YPS/N8699UV/GHOPIR</v>
          </cell>
          <cell r="P3338" t="str">
            <v>PT. SATRIA WICAKSANA SEJATI</v>
          </cell>
          <cell r="Q3338" t="str">
            <v>PT. SATRIA WICAKSANA SEJATI</v>
          </cell>
          <cell r="R3338" t="str">
            <v>EMPTY BOTTLE AQUA 5 GALLON</v>
          </cell>
          <cell r="S3338" t="str">
            <v>8276895965</v>
          </cell>
        </row>
        <row r="3339">
          <cell r="L3339">
            <v>5042252662</v>
          </cell>
          <cell r="M3339" t="str">
            <v>10169933</v>
          </cell>
          <cell r="N3339" t="str">
            <v>T.115815/HP3/35</v>
          </cell>
          <cell r="O3339" t="str">
            <v>YPS/L9356UZ/AGUS S</v>
          </cell>
          <cell r="P3339" t="str">
            <v>PT. SATRIA WICAKSANA SEJATI</v>
          </cell>
          <cell r="Q3339" t="str">
            <v>PT. SATRIA WICAKSANA SEJATI</v>
          </cell>
          <cell r="R3339" t="str">
            <v>EMPTY BOTTLE AQUA 5 GALLON</v>
          </cell>
          <cell r="S3339" t="str">
            <v>8276895965</v>
          </cell>
        </row>
        <row r="3340">
          <cell r="L3340">
            <v>5042282011</v>
          </cell>
          <cell r="M3340" t="str">
            <v>10169933</v>
          </cell>
          <cell r="N3340" t="str">
            <v>S21102803757/T110456A/ZK/1/04</v>
          </cell>
          <cell r="O3340" t="str">
            <v>YPS/S9015US/RIFA'I</v>
          </cell>
          <cell r="P3340" t="str">
            <v>PT. SATRIA WICAKSANA SEJATI</v>
          </cell>
          <cell r="Q3340" t="str">
            <v>PT. SATRIA WICAKSANA SEJATI</v>
          </cell>
          <cell r="R3340" t="str">
            <v>EMPTY BOTTLE AQUA 5 GALLON</v>
          </cell>
          <cell r="S3340" t="str">
            <v>8276895965</v>
          </cell>
        </row>
        <row r="3341">
          <cell r="L3341">
            <v>5042243149</v>
          </cell>
          <cell r="M3341" t="str">
            <v>10169933</v>
          </cell>
          <cell r="N3341" t="str">
            <v>S21102803813/T110274C/IS/1/02</v>
          </cell>
          <cell r="O3341" t="str">
            <v>YPS/N9883US/RISTANTO</v>
          </cell>
          <cell r="P3341" t="str">
            <v>PT. SATRIA WICAKSANA SEJATI</v>
          </cell>
          <cell r="Q3341" t="str">
            <v>PT. SATRIA WICAKSANA SEJATI</v>
          </cell>
          <cell r="R3341" t="str">
            <v>EMPTY BOTTLE AQUA 5 GALLON</v>
          </cell>
          <cell r="S3341" t="str">
            <v>8276895965</v>
          </cell>
        </row>
        <row r="3342">
          <cell r="L3342">
            <v>5042252659</v>
          </cell>
          <cell r="M3342" t="str">
            <v>10169933</v>
          </cell>
          <cell r="N3342" t="str">
            <v>S21102903764/T1102112D/IS/1/02</v>
          </cell>
          <cell r="O3342" t="str">
            <v>YPSL9345UZ/M SOLIKIN</v>
          </cell>
          <cell r="P3342" t="str">
            <v>PT. SATRIA WICAKSANA SEJATI</v>
          </cell>
          <cell r="Q3342" t="str">
            <v>PT. SATRIA WICAKSANA SEJATI</v>
          </cell>
          <cell r="R3342" t="str">
            <v>EMPTY BOTTLE AQUA 5 GALLON</v>
          </cell>
          <cell r="S3342" t="str">
            <v>8276895965</v>
          </cell>
        </row>
        <row r="3343">
          <cell r="L3343">
            <v>5042253644</v>
          </cell>
          <cell r="M3343" t="str">
            <v>10169932</v>
          </cell>
          <cell r="N3343">
            <v>0</v>
          </cell>
          <cell r="O3343">
            <v>0</v>
          </cell>
          <cell r="P3343" t="str">
            <v>PT. SATRIA WICAKSANA SEJATI</v>
          </cell>
          <cell r="Q3343" t="str">
            <v>PT. SATRIA WICAKSANA SEJATI</v>
          </cell>
          <cell r="R3343" t="str">
            <v>EMPTY BOTTLE VIT 5 GALLON</v>
          </cell>
          <cell r="S3343" t="str">
            <v>8276895965</v>
          </cell>
        </row>
        <row r="3344">
          <cell r="L3344">
            <v>5042269536</v>
          </cell>
          <cell r="M3344" t="str">
            <v>10169933</v>
          </cell>
          <cell r="N3344" t="str">
            <v>S21102803786/T110394B/ZK/1/03</v>
          </cell>
          <cell r="O3344" t="str">
            <v>YPS/N8261UR/SOLIHIN</v>
          </cell>
          <cell r="P3344" t="str">
            <v>PT. SATRIA WICAKSANA SEJATI</v>
          </cell>
          <cell r="Q3344" t="str">
            <v>PT. SATRIA WICAKSANA SEJATI</v>
          </cell>
          <cell r="R3344" t="str">
            <v>EMPTY BOTTLE AQUA 5 GALLON</v>
          </cell>
          <cell r="S3344" t="str">
            <v>8276895965</v>
          </cell>
        </row>
        <row r="3345">
          <cell r="L3345">
            <v>5042302238</v>
          </cell>
          <cell r="M3345" t="str">
            <v>10169933</v>
          </cell>
          <cell r="N3345" t="str">
            <v>S21102803718/T1105165D/AS/2/05</v>
          </cell>
          <cell r="O3345" t="str">
            <v>YPS/L9434UZ/ROZIQ</v>
          </cell>
          <cell r="P3345" t="str">
            <v>PT. SATRIA WICAKSANA SEJATI</v>
          </cell>
          <cell r="Q3345" t="str">
            <v>PT. SATRIA WICAKSANA SEJATI</v>
          </cell>
          <cell r="R3345" t="str">
            <v>EMPTY BOTTLE AQUA 5 GALLON</v>
          </cell>
          <cell r="S3345" t="str">
            <v>8276895965</v>
          </cell>
        </row>
        <row r="3346">
          <cell r="L3346">
            <v>5042275230</v>
          </cell>
          <cell r="M3346" t="str">
            <v>10169933</v>
          </cell>
          <cell r="N3346" t="str">
            <v>S21102903736/T1103172D/EF/2/03</v>
          </cell>
          <cell r="O3346" t="str">
            <v>YPS/N8527UV/MUHAMAD</v>
          </cell>
          <cell r="P3346" t="str">
            <v>PT. SATRIA WICAKSANA SEJATI</v>
          </cell>
          <cell r="Q3346" t="str">
            <v>PT. SATRIA WICAKSANA SEJATI</v>
          </cell>
          <cell r="R3346" t="str">
            <v>EMPTY BOTTLE AQUA 5 GALLON</v>
          </cell>
          <cell r="S3346" t="str">
            <v>8276895965</v>
          </cell>
        </row>
        <row r="3347">
          <cell r="L3347">
            <v>5042271882</v>
          </cell>
          <cell r="M3347" t="str">
            <v>10169933</v>
          </cell>
          <cell r="N3347" t="str">
            <v>S21102903751/T1103101A/BK/1/03</v>
          </cell>
          <cell r="O3347" t="str">
            <v>YPS/L9062UH/IMRON</v>
          </cell>
          <cell r="P3347" t="str">
            <v>PT. SATRIA WICAKSANA SEJATI</v>
          </cell>
          <cell r="Q3347" t="str">
            <v>PT. SATRIA WICAKSANA SEJATI</v>
          </cell>
          <cell r="R3347" t="str">
            <v>EMPTY BOTTLE AQUA 5 GALLON</v>
          </cell>
          <cell r="S3347" t="str">
            <v>8276895965</v>
          </cell>
        </row>
        <row r="3348">
          <cell r="L3348">
            <v>5042271882</v>
          </cell>
          <cell r="M3348" t="str">
            <v>74559</v>
          </cell>
          <cell r="N3348" t="str">
            <v>S21102903751/T1103101A/BK/1/03</v>
          </cell>
          <cell r="O3348" t="str">
            <v>YPS/L9062UH/IMRON</v>
          </cell>
          <cell r="P3348" t="str">
            <v>PT. SATRIA WICAKSANA SEJATI</v>
          </cell>
          <cell r="Q3348" t="str">
            <v>PT. SATRIA WICAKSANA SEJATI</v>
          </cell>
          <cell r="R3348" t="str">
            <v>5 GALLON AQUA LOCAL</v>
          </cell>
          <cell r="S3348" t="str">
            <v>8276895965</v>
          </cell>
        </row>
        <row r="3349">
          <cell r="L3349">
            <v>5042271882</v>
          </cell>
          <cell r="M3349" t="str">
            <v>10169933</v>
          </cell>
          <cell r="N3349" t="str">
            <v>S21102903751/T1103101A/BK/1/03</v>
          </cell>
          <cell r="O3349" t="str">
            <v>YPS/L9062UH/IMRON</v>
          </cell>
          <cell r="P3349" t="str">
            <v>PT. SATRIA WICAKSANA SEJATI</v>
          </cell>
          <cell r="Q3349" t="str">
            <v>PT. SATRIA WICAKSANA SEJATI</v>
          </cell>
          <cell r="R3349" t="str">
            <v>EMPTY BOTTLE AQUA 5 GALLON</v>
          </cell>
          <cell r="S3349" t="str">
            <v>8276895965</v>
          </cell>
        </row>
        <row r="3350">
          <cell r="L3350">
            <v>5042260868</v>
          </cell>
          <cell r="M3350" t="str">
            <v>10169933</v>
          </cell>
          <cell r="N3350" t="str">
            <v>S21102903753/T110329D/PY/3/02</v>
          </cell>
          <cell r="O3350" t="str">
            <v>YPS/L9434UZ/ROZIQ</v>
          </cell>
          <cell r="P3350" t="str">
            <v>PT. SATRIA WICAKSANA SEJATI</v>
          </cell>
          <cell r="Q3350" t="str">
            <v>PT. SATRIA WICAKSANA SEJATI</v>
          </cell>
          <cell r="R3350" t="str">
            <v>EMPTY BOTTLE AQUA 5 GALLON</v>
          </cell>
          <cell r="S3350" t="str">
            <v>8276895965</v>
          </cell>
        </row>
        <row r="3351">
          <cell r="L3351">
            <v>5042259671</v>
          </cell>
          <cell r="M3351" t="str">
            <v>10169933</v>
          </cell>
          <cell r="N3351" t="str">
            <v>T.115800/HP3/25</v>
          </cell>
          <cell r="O3351" t="str">
            <v>YPS/N8579UR/WIYANTO</v>
          </cell>
          <cell r="P3351" t="str">
            <v>PT. SATRIA WICAKSANA SEJATI</v>
          </cell>
          <cell r="Q3351" t="str">
            <v>PT. SATRIA WICAKSANA SEJATI</v>
          </cell>
          <cell r="R3351" t="str">
            <v>EMPTY BOTTLE AQUA 5 GALLON</v>
          </cell>
          <cell r="S3351" t="str">
            <v>8276895965</v>
          </cell>
        </row>
        <row r="3352">
          <cell r="L3352">
            <v>5042277193</v>
          </cell>
          <cell r="M3352" t="str">
            <v>10169933</v>
          </cell>
          <cell r="N3352" t="str">
            <v>S21102903732/T110472D/BK/1/04</v>
          </cell>
          <cell r="O3352" t="str">
            <v>YPS/L9429UZ/SOLIKIN</v>
          </cell>
          <cell r="P3352" t="str">
            <v>PT. SATRIA WICAKSANA SEJATI</v>
          </cell>
          <cell r="Q3352" t="str">
            <v>PT. SATRIA WICAKSANA SEJATI</v>
          </cell>
          <cell r="R3352" t="str">
            <v>EMPTY BOTTLE AQUA 5 GALLON</v>
          </cell>
          <cell r="S3352" t="str">
            <v>8276895965</v>
          </cell>
        </row>
        <row r="3353">
          <cell r="L3353">
            <v>5042281108</v>
          </cell>
          <cell r="M3353" t="str">
            <v>10169933</v>
          </cell>
          <cell r="N3353" t="str">
            <v>S21102803763/T110445A/ZK/1/04</v>
          </cell>
          <cell r="O3353" t="str">
            <v>YPS/S9012US/SOBACH</v>
          </cell>
          <cell r="P3353" t="str">
            <v>PT. SATRIA WICAKSANA SEJATI</v>
          </cell>
          <cell r="Q3353" t="str">
            <v>PT. SATRIA WICAKSANA SEJATI</v>
          </cell>
          <cell r="R3353" t="str">
            <v>EMPTY BOTTLE AQUA 5 GALLON</v>
          </cell>
          <cell r="S3353" t="str">
            <v>8276895965</v>
          </cell>
        </row>
        <row r="3354">
          <cell r="L3354">
            <v>5042281108</v>
          </cell>
          <cell r="M3354" t="str">
            <v>74559</v>
          </cell>
          <cell r="N3354" t="str">
            <v>S21102803763/T110445A/ZK/1/04</v>
          </cell>
          <cell r="O3354" t="str">
            <v>YPS/S9012US/SOBACH</v>
          </cell>
          <cell r="P3354" t="str">
            <v>PT. SATRIA WICAKSANA SEJATI</v>
          </cell>
          <cell r="Q3354" t="str">
            <v>PT. SATRIA WICAKSANA SEJATI</v>
          </cell>
          <cell r="R3354" t="str">
            <v>5 GALLON AQUA LOCAL</v>
          </cell>
          <cell r="S3354" t="str">
            <v>8276895965</v>
          </cell>
        </row>
        <row r="3355">
          <cell r="L3355">
            <v>5042281108</v>
          </cell>
          <cell r="M3355" t="str">
            <v>10169933</v>
          </cell>
          <cell r="N3355" t="str">
            <v>S21102803763/T110445A/ZK/1/04</v>
          </cell>
          <cell r="O3355" t="str">
            <v>YPS/S9012US/SOBACH</v>
          </cell>
          <cell r="P3355" t="str">
            <v>PT. SATRIA WICAKSANA SEJATI</v>
          </cell>
          <cell r="Q3355" t="str">
            <v>PT. SATRIA WICAKSANA SEJATI</v>
          </cell>
          <cell r="R3355" t="str">
            <v>EMPTY BOTTLE AQUA 5 GALLON</v>
          </cell>
          <cell r="S3355" t="str">
            <v>8276895965</v>
          </cell>
        </row>
        <row r="3356">
          <cell r="L3356">
            <v>5042259860</v>
          </cell>
          <cell r="M3356" t="str">
            <v>10169933</v>
          </cell>
          <cell r="N3356" t="str">
            <v>S21102803795/T1102187D/PY/3/02</v>
          </cell>
          <cell r="O3356" t="str">
            <v>YPS/N8796UV/DARYANTO</v>
          </cell>
          <cell r="P3356" t="str">
            <v>PT. SATRIA WICAKSANA SEJATI</v>
          </cell>
          <cell r="Q3356" t="str">
            <v>PT. SATRIA WICAKSANA SEJATI</v>
          </cell>
          <cell r="R3356" t="str">
            <v>EMPTY BOTTLE AQUA 5 GALLON</v>
          </cell>
          <cell r="S3356" t="str">
            <v>8276895965</v>
          </cell>
        </row>
        <row r="3357">
          <cell r="L3357">
            <v>5042273406</v>
          </cell>
          <cell r="M3357" t="str">
            <v>10169933</v>
          </cell>
          <cell r="N3357" t="str">
            <v>S21102803781/T1103124B/NF/2/03</v>
          </cell>
          <cell r="O3357" t="str">
            <v>YPS/N8647UQ/HARTONO</v>
          </cell>
          <cell r="P3357" t="str">
            <v>PT. SATRIA WICAKSANA SEJATI</v>
          </cell>
          <cell r="Q3357" t="str">
            <v>PT. SATRIA WICAKSANA SEJATI</v>
          </cell>
          <cell r="R3357" t="str">
            <v>EMPTY BOTTLE AQUA 5 GALLON</v>
          </cell>
          <cell r="S3357" t="str">
            <v>8276895965</v>
          </cell>
        </row>
        <row r="3358">
          <cell r="L3358">
            <v>5042274032</v>
          </cell>
          <cell r="M3358" t="str">
            <v>10169933</v>
          </cell>
          <cell r="N3358" t="str">
            <v>S21102903744/T1103136A/NF/2/03</v>
          </cell>
          <cell r="O3358" t="str">
            <v>YPS/L9610UX/MAHFUD</v>
          </cell>
          <cell r="P3358" t="str">
            <v>PT. SATRIA WICAKSANA SEJATI</v>
          </cell>
          <cell r="Q3358" t="str">
            <v>PT. SATRIA WICAKSANA SEJATI</v>
          </cell>
          <cell r="R3358" t="str">
            <v>EMPTY BOTTLE AQUA 5 GALLON</v>
          </cell>
          <cell r="S3358" t="str">
            <v>8276895965</v>
          </cell>
        </row>
        <row r="3359">
          <cell r="L3359">
            <v>5042266900</v>
          </cell>
          <cell r="M3359" t="str">
            <v>10169933</v>
          </cell>
          <cell r="N3359" t="str">
            <v>S21102903749/T110399B/IS/1/03</v>
          </cell>
          <cell r="O3359" t="str">
            <v>YPS/L9167UG/YUSUF</v>
          </cell>
          <cell r="P3359" t="str">
            <v>PT. SATRIA WICAKSANA SEJATI</v>
          </cell>
          <cell r="Q3359" t="str">
            <v>PT. SATRIA WICAKSANA SEJATI</v>
          </cell>
          <cell r="R3359" t="str">
            <v>EMPTY BOTTLE AQUA 5 GALLON</v>
          </cell>
          <cell r="S3359" t="str">
            <v>8276895965</v>
          </cell>
        </row>
        <row r="3360">
          <cell r="L3360">
            <v>5042266900</v>
          </cell>
          <cell r="M3360" t="str">
            <v>74559</v>
          </cell>
          <cell r="N3360" t="str">
            <v>S21102903749/T110399B/IS/1/03</v>
          </cell>
          <cell r="O3360" t="str">
            <v>YPS/L9167UG/YUSUF</v>
          </cell>
          <cell r="P3360" t="str">
            <v>PT. SATRIA WICAKSANA SEJATI</v>
          </cell>
          <cell r="Q3360" t="str">
            <v>PT. SATRIA WICAKSANA SEJATI</v>
          </cell>
          <cell r="R3360" t="str">
            <v>5 GALLON AQUA LOCAL</v>
          </cell>
          <cell r="S3360" t="str">
            <v>8276895965</v>
          </cell>
        </row>
        <row r="3361">
          <cell r="L3361">
            <v>5042266900</v>
          </cell>
          <cell r="M3361" t="str">
            <v>10169933</v>
          </cell>
          <cell r="N3361" t="str">
            <v>S21102903749/T110399B/IS/1/03</v>
          </cell>
          <cell r="O3361" t="str">
            <v>YPS/L9167UG/YUSUF</v>
          </cell>
          <cell r="P3361" t="str">
            <v>PT. SATRIA WICAKSANA SEJATI</v>
          </cell>
          <cell r="Q3361" t="str">
            <v>PT. SATRIA WICAKSANA SEJATI</v>
          </cell>
          <cell r="R3361" t="str">
            <v>EMPTY BOTTLE AQUA 5 GALLON</v>
          </cell>
          <cell r="S3361" t="str">
            <v>8276895965</v>
          </cell>
        </row>
        <row r="3362">
          <cell r="L3362">
            <v>5042216416</v>
          </cell>
          <cell r="M3362" t="str">
            <v>10169933</v>
          </cell>
          <cell r="N3362" t="str">
            <v>S21102803787/T110393C/BK/1/03</v>
          </cell>
          <cell r="O3362" t="str">
            <v>YPS/N9879UR/JUPRI</v>
          </cell>
          <cell r="P3362" t="str">
            <v>PT. SATRIA WICAKSANA SEJATI</v>
          </cell>
          <cell r="Q3362" t="str">
            <v>PT. SATRIA WICAKSANA SEJATI</v>
          </cell>
          <cell r="R3362" t="str">
            <v>EMPTY BOTTLE AQUA 5 GALLON</v>
          </cell>
          <cell r="S3362" t="str">
            <v>8276895965</v>
          </cell>
        </row>
        <row r="3363">
          <cell r="L3363">
            <v>5042216416</v>
          </cell>
          <cell r="M3363" t="str">
            <v>74559</v>
          </cell>
          <cell r="N3363" t="str">
            <v>S21102803787/T110393C/BK/1/03</v>
          </cell>
          <cell r="O3363" t="str">
            <v>YPS/N9879UR/JUPRI</v>
          </cell>
          <cell r="P3363" t="str">
            <v>PT. SATRIA WICAKSANA SEJATI</v>
          </cell>
          <cell r="Q3363" t="str">
            <v>PT. SATRIA WICAKSANA SEJATI</v>
          </cell>
          <cell r="R3363" t="str">
            <v>5 GALLON AQUA LOCAL</v>
          </cell>
          <cell r="S3363" t="str">
            <v>8276895965</v>
          </cell>
        </row>
        <row r="3364">
          <cell r="L3364">
            <v>5042216416</v>
          </cell>
          <cell r="M3364" t="str">
            <v>10169933</v>
          </cell>
          <cell r="N3364" t="str">
            <v>S21102803787/T110393C/BK/1/03</v>
          </cell>
          <cell r="O3364" t="str">
            <v>YPS/N9879UR/JUPRI</v>
          </cell>
          <cell r="P3364" t="str">
            <v>PT. SATRIA WICAKSANA SEJATI</v>
          </cell>
          <cell r="Q3364" t="str">
            <v>PT. SATRIA WICAKSANA SEJATI</v>
          </cell>
          <cell r="R3364" t="str">
            <v>EMPTY BOTTLE AQUA 5 GALLON</v>
          </cell>
          <cell r="S3364" t="str">
            <v>8276895965</v>
          </cell>
        </row>
        <row r="3365">
          <cell r="L3365">
            <v>5042273844</v>
          </cell>
          <cell r="M3365" t="str">
            <v>10169933</v>
          </cell>
          <cell r="N3365" t="str">
            <v>T.115814/HP3/42</v>
          </cell>
          <cell r="O3365" t="str">
            <v>YPS/L9356UZ/AGUS S</v>
          </cell>
          <cell r="P3365" t="str">
            <v>PT. SATRIA WICAKSANA SEJATI</v>
          </cell>
          <cell r="Q3365" t="str">
            <v>PT. SATRIA WICAKSANA SEJATI</v>
          </cell>
          <cell r="R3365" t="str">
            <v>EMPTY BOTTLE AQUA 5 GALLON</v>
          </cell>
          <cell r="S3365" t="str">
            <v>8276895965</v>
          </cell>
        </row>
        <row r="3366">
          <cell r="L3366">
            <v>5042273844</v>
          </cell>
          <cell r="M3366" t="str">
            <v>74559</v>
          </cell>
          <cell r="N3366" t="str">
            <v>T.115814/HP3/42</v>
          </cell>
          <cell r="O3366" t="str">
            <v>YPS/L9356UZ/AGUS S</v>
          </cell>
          <cell r="P3366" t="str">
            <v>PT. SATRIA WICAKSANA SEJATI</v>
          </cell>
          <cell r="Q3366" t="str">
            <v>PT. SATRIA WICAKSANA SEJATI</v>
          </cell>
          <cell r="R3366" t="str">
            <v>5 GALLON AQUA LOCAL</v>
          </cell>
          <cell r="S3366" t="str">
            <v>8276895965</v>
          </cell>
        </row>
        <row r="3367">
          <cell r="L3367">
            <v>5042273844</v>
          </cell>
          <cell r="M3367" t="str">
            <v>10169933</v>
          </cell>
          <cell r="N3367" t="str">
            <v>T.115814/HP3/42</v>
          </cell>
          <cell r="O3367" t="str">
            <v>YPS/L9356UZ/AGUS S</v>
          </cell>
          <cell r="P3367" t="str">
            <v>PT. SATRIA WICAKSANA SEJATI</v>
          </cell>
          <cell r="Q3367" t="str">
            <v>PT. SATRIA WICAKSANA SEJATI</v>
          </cell>
          <cell r="R3367" t="str">
            <v>EMPTY BOTTLE AQUA 5 GALLON</v>
          </cell>
          <cell r="S3367" t="str">
            <v>8276895965</v>
          </cell>
        </row>
        <row r="3368">
          <cell r="L3368">
            <v>5042288107</v>
          </cell>
          <cell r="M3368" t="str">
            <v>10169933</v>
          </cell>
          <cell r="N3368" t="str">
            <v>S21102903718/T1104142D/EF/2/04</v>
          </cell>
          <cell r="O3368" t="str">
            <v>YPS/N8796UV/DARYANTO</v>
          </cell>
          <cell r="P3368" t="str">
            <v>PT. SATRIA WICAKSANA SEJATI</v>
          </cell>
          <cell r="Q3368" t="str">
            <v>PT. SATRIA WICAKSANA SEJATI</v>
          </cell>
          <cell r="R3368" t="str">
            <v>EMPTY BOTTLE AQUA 5 GALLON</v>
          </cell>
          <cell r="S3368" t="str">
            <v>8276895965</v>
          </cell>
        </row>
        <row r="3369">
          <cell r="L3369">
            <v>5042295374</v>
          </cell>
          <cell r="M3369" t="str">
            <v>10169933</v>
          </cell>
          <cell r="N3369" t="str">
            <v>T.115807/HP3/72</v>
          </cell>
          <cell r="O3369" t="str">
            <v>YPS/N8732UV/SYAIFUL</v>
          </cell>
          <cell r="P3369" t="str">
            <v>PT. SATRIA WICAKSANA SEJATI</v>
          </cell>
          <cell r="Q3369" t="str">
            <v>PT. SATRIA WICAKSANA SEJATI</v>
          </cell>
          <cell r="R3369" t="str">
            <v>EMPTY BOTTLE AQUA 5 GALLON</v>
          </cell>
          <cell r="S3369" t="str">
            <v>8276895965</v>
          </cell>
        </row>
        <row r="3370">
          <cell r="L3370">
            <v>5042281911</v>
          </cell>
          <cell r="M3370" t="str">
            <v>10169933</v>
          </cell>
          <cell r="N3370" t="str">
            <v>S21102903731/T1104106A/IS/1/04</v>
          </cell>
          <cell r="O3370" t="str">
            <v>YPS/L9808UW/M AMIN</v>
          </cell>
          <cell r="P3370" t="str">
            <v>PT. SATRIA WICAKSANA SEJATI</v>
          </cell>
          <cell r="Q3370" t="str">
            <v>PT. SATRIA WICAKSANA SEJATI</v>
          </cell>
          <cell r="R3370" t="str">
            <v>EMPTY BOTTLE AQUA 5 GALLON</v>
          </cell>
          <cell r="S3370" t="str">
            <v>8276895965</v>
          </cell>
        </row>
        <row r="3371">
          <cell r="L3371">
            <v>5042269360</v>
          </cell>
          <cell r="M3371" t="str">
            <v>10169933</v>
          </cell>
          <cell r="N3371" t="str">
            <v>S21102803789/T110389C/IS/1/03</v>
          </cell>
          <cell r="O3371" t="str">
            <v>YPS/N8655UQ/SUGIONO</v>
          </cell>
          <cell r="P3371" t="str">
            <v>PT. SATRIA WICAKSANA SEJATI</v>
          </cell>
          <cell r="Q3371" t="str">
            <v>PT. SATRIA WICAKSANA SEJATI</v>
          </cell>
          <cell r="R3371" t="str">
            <v>EMPTY BOTTLE AQUA 5 GALLON</v>
          </cell>
          <cell r="S3371" t="str">
            <v>8276895965</v>
          </cell>
        </row>
        <row r="3372">
          <cell r="L3372">
            <v>5042269360</v>
          </cell>
          <cell r="M3372" t="str">
            <v>74559</v>
          </cell>
          <cell r="N3372" t="str">
            <v>S21102803789/T110389C/IS/1/03</v>
          </cell>
          <cell r="O3372" t="str">
            <v>YPS/N8655UQ/SUGIONO</v>
          </cell>
          <cell r="P3372" t="str">
            <v>PT. SATRIA WICAKSANA SEJATI</v>
          </cell>
          <cell r="Q3372" t="str">
            <v>PT. SATRIA WICAKSANA SEJATI</v>
          </cell>
          <cell r="R3372" t="str">
            <v>5 GALLON AQUA LOCAL</v>
          </cell>
          <cell r="S3372" t="str">
            <v>8276895965</v>
          </cell>
        </row>
        <row r="3373">
          <cell r="L3373">
            <v>5042269360</v>
          </cell>
          <cell r="M3373" t="str">
            <v>10169933</v>
          </cell>
          <cell r="N3373" t="str">
            <v>S21102803789/T110389C/IS/1/03</v>
          </cell>
          <cell r="O3373" t="str">
            <v>YPS/N8655UQ/SUGIONO</v>
          </cell>
          <cell r="P3373" t="str">
            <v>PT. SATRIA WICAKSANA SEJATI</v>
          </cell>
          <cell r="Q3373" t="str">
            <v>PT. SATRIA WICAKSANA SEJATI</v>
          </cell>
          <cell r="R3373" t="str">
            <v>EMPTY BOTTLE AQUA 5 GALLON</v>
          </cell>
          <cell r="S3373" t="str">
            <v>8276895965</v>
          </cell>
        </row>
        <row r="3374">
          <cell r="L3374">
            <v>5042308724</v>
          </cell>
          <cell r="M3374" t="str">
            <v>10169933</v>
          </cell>
          <cell r="N3374" t="str">
            <v>S21102903711/T1105110B/AS/2/05</v>
          </cell>
          <cell r="O3374" t="str">
            <v>YPS/L9062UH/SAKUT</v>
          </cell>
          <cell r="P3374" t="str">
            <v>PT. SATRIA WICAKSANA SEJATI</v>
          </cell>
          <cell r="Q3374" t="str">
            <v>PT. SATRIA WICAKSANA SEJATI</v>
          </cell>
          <cell r="R3374" t="str">
            <v>EMPTY BOTTLE AQUA 5 GALLON</v>
          </cell>
          <cell r="S3374" t="str">
            <v>8276895965</v>
          </cell>
        </row>
        <row r="3375">
          <cell r="L3375">
            <v>5042308724</v>
          </cell>
          <cell r="M3375" t="str">
            <v>74559</v>
          </cell>
          <cell r="N3375" t="str">
            <v>S21102903711/T1105110B/AS/2/05</v>
          </cell>
          <cell r="O3375" t="str">
            <v>YPS/L9062UH/SAKUT</v>
          </cell>
          <cell r="P3375" t="str">
            <v>PT. SATRIA WICAKSANA SEJATI</v>
          </cell>
          <cell r="Q3375" t="str">
            <v>PT. SATRIA WICAKSANA SEJATI</v>
          </cell>
          <cell r="R3375" t="str">
            <v>5 GALLON AQUA LOCAL</v>
          </cell>
          <cell r="S3375" t="str">
            <v>8276895965</v>
          </cell>
        </row>
        <row r="3376">
          <cell r="L3376">
            <v>5042308724</v>
          </cell>
          <cell r="M3376" t="str">
            <v>10169933</v>
          </cell>
          <cell r="N3376" t="str">
            <v>S21102903711/T1105110B/AS/2/05</v>
          </cell>
          <cell r="O3376" t="str">
            <v>YPS/L9062UH/SAKUT</v>
          </cell>
          <cell r="P3376" t="str">
            <v>PT. SATRIA WICAKSANA SEJATI</v>
          </cell>
          <cell r="Q3376" t="str">
            <v>PT. SATRIA WICAKSANA SEJATI</v>
          </cell>
          <cell r="R3376" t="str">
            <v>EMPTY BOTTLE AQUA 5 GALLON</v>
          </cell>
          <cell r="S3376" t="str">
            <v>8276895965</v>
          </cell>
        </row>
        <row r="3377">
          <cell r="L3377">
            <v>5042265958</v>
          </cell>
          <cell r="M3377" t="str">
            <v>10169933</v>
          </cell>
          <cell r="N3377" t="str">
            <v>S21102903741/T1103113D/IS/1/03</v>
          </cell>
          <cell r="O3377" t="str">
            <v>YPS/N8864UW/TOSIM</v>
          </cell>
          <cell r="P3377" t="str">
            <v>PT. SATRIA WICAKSANA SEJATI</v>
          </cell>
          <cell r="Q3377" t="str">
            <v>PT. SATRIA WICAKSANA SEJATI</v>
          </cell>
          <cell r="R3377" t="str">
            <v>EMPTY BOTTLE AQUA 5 GALLON</v>
          </cell>
          <cell r="S3377" t="str">
            <v>8276895965</v>
          </cell>
        </row>
        <row r="3378">
          <cell r="L3378">
            <v>5042270404</v>
          </cell>
          <cell r="M3378" t="str">
            <v>10169933</v>
          </cell>
          <cell r="N3378" t="str">
            <v>S21102903743/T1103116D/IS/1/03</v>
          </cell>
          <cell r="O3378" t="str">
            <v>YPS/L9431UZ/NUR HADI</v>
          </cell>
          <cell r="P3378" t="str">
            <v>PT. SATRIA WICAKSANA SEJATI</v>
          </cell>
          <cell r="Q3378" t="str">
            <v>PT. SATRIA WICAKSANA SEJATI</v>
          </cell>
          <cell r="R3378" t="str">
            <v>EMPTY BOTTLE AQUA 5 GALLON</v>
          </cell>
          <cell r="S3378" t="str">
            <v>8276895965</v>
          </cell>
        </row>
        <row r="3379">
          <cell r="L3379">
            <v>5042277401</v>
          </cell>
          <cell r="M3379" t="str">
            <v>10169933</v>
          </cell>
          <cell r="N3379" t="str">
            <v>T.115795/HP3/54</v>
          </cell>
          <cell r="O3379" t="str">
            <v>YPS/N8573UW/FAUZAN</v>
          </cell>
          <cell r="P3379" t="str">
            <v>PT. SATRIA WICAKSANA SEJATI</v>
          </cell>
          <cell r="Q3379" t="str">
            <v>PT. SATRIA WICAKSANA SEJATI</v>
          </cell>
          <cell r="R3379" t="str">
            <v>EMPTY BOTTLE AQUA 5 GALLON</v>
          </cell>
          <cell r="S3379" t="str">
            <v>8276895965</v>
          </cell>
        </row>
        <row r="3380">
          <cell r="L3380">
            <v>5042295303</v>
          </cell>
          <cell r="M3380" t="str">
            <v>10169933</v>
          </cell>
          <cell r="N3380" t="str">
            <v>S21102903712/T110565D/ZK/1/05</v>
          </cell>
          <cell r="O3380" t="str">
            <v>YPS/L9425UZ/MASRIDI</v>
          </cell>
          <cell r="P3380" t="str">
            <v>PT. SATRIA WICAKSANA SEJATI</v>
          </cell>
          <cell r="Q3380" t="str">
            <v>PT. SATRIA WICAKSANA SEJATI</v>
          </cell>
          <cell r="R3380" t="str">
            <v>EMPTY BOTTLE AQUA 5 GALLON</v>
          </cell>
          <cell r="S3380" t="str">
            <v>8276895965</v>
          </cell>
        </row>
        <row r="3381">
          <cell r="L3381">
            <v>5042267464</v>
          </cell>
          <cell r="M3381" t="str">
            <v>10169933</v>
          </cell>
          <cell r="N3381" t="str">
            <v>S21102903745/T1103128D/AS/2/03</v>
          </cell>
          <cell r="O3381" t="str">
            <v>YPS/L8897UW/UMAR</v>
          </cell>
          <cell r="P3381" t="str">
            <v>PT. SATRIA WICAKSANA SEJATI</v>
          </cell>
          <cell r="Q3381" t="str">
            <v>PT. SATRIA WICAKSANA SEJATI</v>
          </cell>
          <cell r="R3381" t="str">
            <v>EMPTY BOTTLE AQUA 5 GALLON</v>
          </cell>
          <cell r="S3381" t="str">
            <v>8276895965</v>
          </cell>
        </row>
        <row r="3382">
          <cell r="L3382">
            <v>5042287239</v>
          </cell>
          <cell r="M3382" t="str">
            <v>10169933</v>
          </cell>
          <cell r="N3382" t="str">
            <v>S21102903716/T110544D/PY/3/04</v>
          </cell>
          <cell r="O3382" t="str">
            <v>YPS/L9345UZ/MSOLIKIN</v>
          </cell>
          <cell r="P3382" t="str">
            <v>PT. SATRIA WICAKSANA SEJATI</v>
          </cell>
          <cell r="Q3382" t="str">
            <v>PT. SATRIA WICAKSANA SEJATI</v>
          </cell>
          <cell r="R3382" t="str">
            <v>EMPTY BOTTLE AQUA 5 GALLON</v>
          </cell>
          <cell r="S3382" t="str">
            <v>8276895965</v>
          </cell>
        </row>
        <row r="3383">
          <cell r="L3383">
            <v>5042278009</v>
          </cell>
          <cell r="M3383" t="str">
            <v>10169933</v>
          </cell>
          <cell r="N3383" t="str">
            <v>S21102803770/T1103194D/PY/3/03</v>
          </cell>
          <cell r="O3383" t="str">
            <v>YPS/N8548UV/GATOT</v>
          </cell>
          <cell r="P3383" t="str">
            <v>PT. SATRIA WICAKSANA SEJATI</v>
          </cell>
          <cell r="Q3383" t="str">
            <v>PT. SATRIA WICAKSANA SEJATI</v>
          </cell>
          <cell r="R3383" t="str">
            <v>EMPTY BOTTLE AQUA 5 GALLON</v>
          </cell>
          <cell r="S3383" t="str">
            <v>8276895965</v>
          </cell>
        </row>
        <row r="3384">
          <cell r="L3384">
            <v>5042281579</v>
          </cell>
          <cell r="M3384" t="str">
            <v>10169933</v>
          </cell>
          <cell r="N3384" t="str">
            <v>T.111322/HP3/35</v>
          </cell>
          <cell r="O3384" t="str">
            <v>YPS/N8598UV/ARIEF T</v>
          </cell>
          <cell r="P3384" t="str">
            <v>PT. SATRIA WICAKSANA SEJATI</v>
          </cell>
          <cell r="Q3384" t="str">
            <v>PT. SATRIA WICAKSANA SEJATI</v>
          </cell>
          <cell r="R3384" t="str">
            <v>EMPTY BOTTLE AQUA 5 GALLON</v>
          </cell>
          <cell r="S3384" t="str">
            <v>8276895965</v>
          </cell>
        </row>
        <row r="3385">
          <cell r="L3385">
            <v>5042287780</v>
          </cell>
          <cell r="M3385" t="str">
            <v>10169933</v>
          </cell>
          <cell r="N3385" t="str">
            <v>T.115806/HP3/39</v>
          </cell>
          <cell r="O3385" t="str">
            <v>YPS/N8732UW/SAIFUL</v>
          </cell>
          <cell r="P3385" t="str">
            <v>PT. SATRIA WICAKSANA SEJATI</v>
          </cell>
          <cell r="Q3385" t="str">
            <v>PT. SATRIA WICAKSANA SEJATI</v>
          </cell>
          <cell r="R3385" t="str">
            <v>EMPTY BOTTLE AQUA 5 GALLON</v>
          </cell>
          <cell r="S3385" t="str">
            <v>8276895965</v>
          </cell>
        </row>
        <row r="3386">
          <cell r="L3386">
            <v>5042297002</v>
          </cell>
          <cell r="M3386" t="str">
            <v>10169933</v>
          </cell>
          <cell r="N3386" t="str">
            <v>S21102903715/T110530D/PY/3/04</v>
          </cell>
          <cell r="O3386" t="str">
            <v>YPS/L8897UW/UMAR</v>
          </cell>
          <cell r="P3386" t="str">
            <v>PT. SATRIA WICAKSANA SEJATI</v>
          </cell>
          <cell r="Q3386" t="str">
            <v>PT. SATRIA WICAKSANA SEJATI</v>
          </cell>
          <cell r="R3386" t="str">
            <v>EMPTY BOTTLE AQUA 5 GALLON</v>
          </cell>
          <cell r="S3386" t="str">
            <v>8276895965</v>
          </cell>
        </row>
        <row r="3387">
          <cell r="L3387">
            <v>5042326525</v>
          </cell>
          <cell r="M3387" t="str">
            <v>10169933</v>
          </cell>
          <cell r="N3387" t="str">
            <v>S21110404170/T110736D/AS/1/07</v>
          </cell>
          <cell r="O3387" t="str">
            <v>YPS/N8614UW/HUDA</v>
          </cell>
          <cell r="P3387" t="str">
            <v>PT. SATRIA WICAKSANA SEJATI</v>
          </cell>
          <cell r="Q3387" t="str">
            <v>PT. SATRIA WICAKSANA SEJATI</v>
          </cell>
          <cell r="R3387" t="str">
            <v>EMPTY BOTTLE AQUA 5 GALLON</v>
          </cell>
          <cell r="S3387" t="str">
            <v>8276895965</v>
          </cell>
        </row>
        <row r="3388">
          <cell r="L3388">
            <v>5042279954</v>
          </cell>
          <cell r="M3388" t="str">
            <v>10169933</v>
          </cell>
          <cell r="N3388" t="str">
            <v>S21102903722/T1104121D/NF/2/04</v>
          </cell>
          <cell r="O3388" t="str">
            <v>YPS/L9431UZ/NUR HADI</v>
          </cell>
          <cell r="P3388" t="str">
            <v>PT. SATRIA WICAKSANA SEJATI</v>
          </cell>
          <cell r="Q3388" t="str">
            <v>PT. SATRIA WICAKSANA SEJATI</v>
          </cell>
          <cell r="R3388" t="str">
            <v>EMPTY BOTTLE AQUA 5 GALLON</v>
          </cell>
          <cell r="S3388" t="str">
            <v>8276895965</v>
          </cell>
        </row>
        <row r="3389">
          <cell r="L3389">
            <v>5042306399</v>
          </cell>
          <cell r="M3389" t="str">
            <v>10169933</v>
          </cell>
          <cell r="N3389" t="str">
            <v>T.115797/HP3/49</v>
          </cell>
          <cell r="O3389" t="str">
            <v>YPS/N8573UW/FAUZAN</v>
          </cell>
          <cell r="P3389" t="str">
            <v>PT. SATRIA WICAKSANA SEJATI</v>
          </cell>
          <cell r="Q3389" t="str">
            <v>PT. SATRIA WICAKSANA SEJATI</v>
          </cell>
          <cell r="R3389" t="str">
            <v>EMPTY BOTTLE AQUA 5 GALLON</v>
          </cell>
          <cell r="S3389" t="str">
            <v>8276895965</v>
          </cell>
        </row>
        <row r="3390">
          <cell r="L3390">
            <v>5042306399</v>
          </cell>
          <cell r="M3390" t="str">
            <v>74559</v>
          </cell>
          <cell r="N3390" t="str">
            <v>T.115797/HP3/49</v>
          </cell>
          <cell r="O3390" t="str">
            <v>YPS/N8573UW/FAUZAN</v>
          </cell>
          <cell r="P3390" t="str">
            <v>PT. SATRIA WICAKSANA SEJATI</v>
          </cell>
          <cell r="Q3390" t="str">
            <v>PT. SATRIA WICAKSANA SEJATI</v>
          </cell>
          <cell r="R3390" t="str">
            <v>5 GALLON AQUA LOCAL</v>
          </cell>
          <cell r="S3390" t="str">
            <v>8276895965</v>
          </cell>
        </row>
        <row r="3391">
          <cell r="L3391">
            <v>5042306399</v>
          </cell>
          <cell r="M3391" t="str">
            <v>10169933</v>
          </cell>
          <cell r="N3391" t="str">
            <v>T.115797/HP3/49</v>
          </cell>
          <cell r="O3391" t="str">
            <v>YPS/N8573UW/FAUZAN</v>
          </cell>
          <cell r="P3391" t="str">
            <v>PT. SATRIA WICAKSANA SEJATI</v>
          </cell>
          <cell r="Q3391" t="str">
            <v>PT. SATRIA WICAKSANA SEJATI</v>
          </cell>
          <cell r="R3391" t="str">
            <v>EMPTY BOTTLE AQUA 5 GALLON</v>
          </cell>
          <cell r="S3391" t="str">
            <v>8276895965</v>
          </cell>
        </row>
        <row r="3392">
          <cell r="L3392">
            <v>5042283358</v>
          </cell>
          <cell r="M3392" t="str">
            <v>10169933</v>
          </cell>
          <cell r="N3392" t="str">
            <v>S21102903724/T110499D/IS/1/04</v>
          </cell>
          <cell r="O3392" t="str">
            <v>YPS/N8878UW/SIARI</v>
          </cell>
          <cell r="P3392" t="str">
            <v>PT. SATRIA WICAKSANA SEJATI</v>
          </cell>
          <cell r="Q3392" t="str">
            <v>PT. SATRIA WICAKSANA SEJATI</v>
          </cell>
          <cell r="R3392" t="str">
            <v>EMPTY BOTTLE AQUA 5 GALLON</v>
          </cell>
          <cell r="S3392" t="str">
            <v>8276895965</v>
          </cell>
        </row>
        <row r="3393">
          <cell r="L3393">
            <v>5042277909</v>
          </cell>
          <cell r="M3393" t="str">
            <v>10169933</v>
          </cell>
          <cell r="N3393" t="str">
            <v>S21102903733/T110443D/BK/1/04</v>
          </cell>
          <cell r="O3393" t="str">
            <v>YPS/N8614KUW/HUDA</v>
          </cell>
          <cell r="P3393" t="str">
            <v>PT. SATRIA WICAKSANA SEJATI</v>
          </cell>
          <cell r="Q3393" t="str">
            <v>PT. SATRIA WICAKSANA SEJATI</v>
          </cell>
          <cell r="R3393" t="str">
            <v>EMPTY BOTTLE AQUA 5 GALLON</v>
          </cell>
          <cell r="S3393" t="str">
            <v>8276895965</v>
          </cell>
        </row>
        <row r="3394">
          <cell r="L3394">
            <v>5042278183</v>
          </cell>
          <cell r="M3394" t="str">
            <v>10169933</v>
          </cell>
          <cell r="N3394" t="str">
            <v>T.111321/HP3/14</v>
          </cell>
          <cell r="O3394" t="str">
            <v>YPS/L9355UZ/WACHID</v>
          </cell>
          <cell r="P3394" t="str">
            <v>PT. SATRIA WICAKSANA SEJATI</v>
          </cell>
          <cell r="Q3394" t="str">
            <v>PT. SATRIA WICAKSANA SEJATI</v>
          </cell>
          <cell r="R3394" t="str">
            <v>EMPTY BOTTLE AQUA 5 GALLON</v>
          </cell>
          <cell r="S3394" t="str">
            <v>8276895965</v>
          </cell>
        </row>
        <row r="3395">
          <cell r="L3395">
            <v>5042294449</v>
          </cell>
          <cell r="M3395" t="str">
            <v>10169933</v>
          </cell>
          <cell r="N3395" t="str">
            <v>S21102803745/T1104143D/AS/2/04</v>
          </cell>
          <cell r="O3395" t="str">
            <v>YPS/L8177UT/AGUS S</v>
          </cell>
          <cell r="P3395" t="str">
            <v>PT. SATRIA WICAKSANA SEJATI</v>
          </cell>
          <cell r="Q3395" t="str">
            <v>PT. SATRIA WICAKSANA SEJATI</v>
          </cell>
          <cell r="R3395" t="str">
            <v>EMPTY BOTTLE AQUA 5 GALLON</v>
          </cell>
          <cell r="S3395" t="str">
            <v>8276895965</v>
          </cell>
        </row>
        <row r="3396">
          <cell r="L3396">
            <v>5042293543</v>
          </cell>
          <cell r="M3396" t="str">
            <v>10169933</v>
          </cell>
          <cell r="N3396" t="str">
            <v>S21102903720/T1104157A/AS/2/04</v>
          </cell>
          <cell r="O3396" t="str">
            <v>YPS/N9902UR/BUDI</v>
          </cell>
          <cell r="P3396" t="str">
            <v>PT. SATRIA WICAKSANA SEJATI</v>
          </cell>
          <cell r="Q3396" t="str">
            <v>PT. SATRIA WICAKSANA SEJATI</v>
          </cell>
          <cell r="R3396" t="str">
            <v>EMPTY BOTTLE AQUA 5 GALLON</v>
          </cell>
          <cell r="S3396" t="str">
            <v>8276895965</v>
          </cell>
        </row>
        <row r="3397">
          <cell r="L3397">
            <v>5042285473</v>
          </cell>
          <cell r="M3397" t="str">
            <v>10169933</v>
          </cell>
          <cell r="N3397" t="str">
            <v>S21102903729/T110492A/ZK/1/04</v>
          </cell>
          <cell r="O3397" t="str">
            <v>YPS/L9305UO/SABAR</v>
          </cell>
          <cell r="P3397" t="str">
            <v>PT. SATRIA WICAKSANA SEJATI</v>
          </cell>
          <cell r="Q3397" t="str">
            <v>PT. SATRIA WICAKSANA SEJATI</v>
          </cell>
          <cell r="R3397" t="str">
            <v>EMPTY BOTTLE AQUA 5 GALLON</v>
          </cell>
          <cell r="S3397" t="str">
            <v>8276895965</v>
          </cell>
        </row>
        <row r="3398">
          <cell r="L3398">
            <v>5042285473</v>
          </cell>
          <cell r="M3398" t="str">
            <v>74559</v>
          </cell>
          <cell r="N3398" t="str">
            <v>S21102903729/T110492A/ZK/1/04</v>
          </cell>
          <cell r="O3398" t="str">
            <v>YPS/L9305UO/SABAR</v>
          </cell>
          <cell r="P3398" t="str">
            <v>PT. SATRIA WICAKSANA SEJATI</v>
          </cell>
          <cell r="Q3398" t="str">
            <v>PT. SATRIA WICAKSANA SEJATI</v>
          </cell>
          <cell r="R3398" t="str">
            <v>5 GALLON AQUA LOCAL</v>
          </cell>
          <cell r="S3398" t="str">
            <v>8276895965</v>
          </cell>
        </row>
        <row r="3399">
          <cell r="L3399">
            <v>5042285473</v>
          </cell>
          <cell r="M3399" t="str">
            <v>10169933</v>
          </cell>
          <cell r="N3399" t="str">
            <v>S21102903729/T110492A/ZK/1/04</v>
          </cell>
          <cell r="O3399" t="str">
            <v>YPS/L9305UO/SABAR</v>
          </cell>
          <cell r="P3399" t="str">
            <v>PT. SATRIA WICAKSANA SEJATI</v>
          </cell>
          <cell r="Q3399" t="str">
            <v>PT. SATRIA WICAKSANA SEJATI</v>
          </cell>
          <cell r="R3399" t="str">
            <v>EMPTY BOTTLE AQUA 5 GALLON</v>
          </cell>
          <cell r="S3399" t="str">
            <v>8276895965</v>
          </cell>
        </row>
        <row r="3400">
          <cell r="L3400">
            <v>5042287273</v>
          </cell>
          <cell r="M3400" t="str">
            <v>10169933</v>
          </cell>
          <cell r="N3400" t="str">
            <v>S21102803761/T110493A/ZK/1/04</v>
          </cell>
          <cell r="O3400" t="str">
            <v>YPS/N8134UQ/SUGENG</v>
          </cell>
          <cell r="P3400" t="str">
            <v>PT. SATRIA WICAKSANA SEJATI</v>
          </cell>
          <cell r="Q3400" t="str">
            <v>PT. SATRIA WICAKSANA SEJATI</v>
          </cell>
          <cell r="R3400" t="str">
            <v>EMPTY BOTTLE AQUA 5 GALLON</v>
          </cell>
          <cell r="S3400" t="str">
            <v>8276895965</v>
          </cell>
        </row>
        <row r="3401">
          <cell r="L3401">
            <v>5042287273</v>
          </cell>
          <cell r="M3401" t="str">
            <v>74559</v>
          </cell>
          <cell r="N3401" t="str">
            <v>S21102803761/T110493A/ZK/1/04</v>
          </cell>
          <cell r="O3401" t="str">
            <v>YPS/N8134UQ/SUGENG</v>
          </cell>
          <cell r="P3401" t="str">
            <v>PT. SATRIA WICAKSANA SEJATI</v>
          </cell>
          <cell r="Q3401" t="str">
            <v>PT. SATRIA WICAKSANA SEJATI</v>
          </cell>
          <cell r="R3401" t="str">
            <v>5 GALLON AQUA LOCAL</v>
          </cell>
          <cell r="S3401" t="str">
            <v>8276895965</v>
          </cell>
        </row>
        <row r="3402">
          <cell r="L3402">
            <v>5042287273</v>
          </cell>
          <cell r="M3402" t="str">
            <v>10169933</v>
          </cell>
          <cell r="N3402" t="str">
            <v>S21102803761/T110493A/ZK/1/04</v>
          </cell>
          <cell r="O3402" t="str">
            <v>YPS/N8134UQ/SUGENG</v>
          </cell>
          <cell r="P3402" t="str">
            <v>PT. SATRIA WICAKSANA SEJATI</v>
          </cell>
          <cell r="Q3402" t="str">
            <v>PT. SATRIA WICAKSANA SEJATI</v>
          </cell>
          <cell r="R3402" t="str">
            <v>EMPTY BOTTLE AQUA 5 GALLON</v>
          </cell>
          <cell r="S3402" t="str">
            <v>8276895965</v>
          </cell>
        </row>
        <row r="3403">
          <cell r="L3403">
            <v>5042313202</v>
          </cell>
          <cell r="M3403" t="str">
            <v>10169933</v>
          </cell>
          <cell r="N3403" t="str">
            <v>S21102903698/T110630D/EL/3/05</v>
          </cell>
          <cell r="O3403" t="str">
            <v>YPS/N8789UV/ARIF</v>
          </cell>
          <cell r="P3403" t="str">
            <v>PT. SATRIA WICAKSANA SEJATI</v>
          </cell>
          <cell r="Q3403" t="str">
            <v>PT. SATRIA WICAKSANA SEJATI</v>
          </cell>
          <cell r="R3403" t="str">
            <v>EMPTY BOTTLE AQUA 5 GALLON</v>
          </cell>
          <cell r="S3403" t="str">
            <v>8276895965</v>
          </cell>
        </row>
        <row r="3404">
          <cell r="L3404">
            <v>5042313202</v>
          </cell>
          <cell r="M3404" t="str">
            <v>74559</v>
          </cell>
          <cell r="N3404" t="str">
            <v>S21102903698/T110630D/EL/3/05</v>
          </cell>
          <cell r="O3404" t="str">
            <v>YPS/N8789UV/ARIF</v>
          </cell>
          <cell r="P3404" t="str">
            <v>PT. SATRIA WICAKSANA SEJATI</v>
          </cell>
          <cell r="Q3404" t="str">
            <v>PT. SATRIA WICAKSANA SEJATI</v>
          </cell>
          <cell r="R3404" t="str">
            <v>5 GALLON AQUA LOCAL</v>
          </cell>
          <cell r="S3404" t="str">
            <v>8276895965</v>
          </cell>
        </row>
        <row r="3405">
          <cell r="L3405">
            <v>5042313202</v>
          </cell>
          <cell r="M3405" t="str">
            <v>10169933</v>
          </cell>
          <cell r="N3405" t="str">
            <v>S21102903698/T110630D/EL/3/05</v>
          </cell>
          <cell r="O3405" t="str">
            <v>YPS/N8789UV/ARIF</v>
          </cell>
          <cell r="P3405" t="str">
            <v>PT. SATRIA WICAKSANA SEJATI</v>
          </cell>
          <cell r="Q3405" t="str">
            <v>PT. SATRIA WICAKSANA SEJATI</v>
          </cell>
          <cell r="R3405" t="str">
            <v>EMPTY BOTTLE AQUA 5 GALLON</v>
          </cell>
          <cell r="S3405" t="str">
            <v>8276895965</v>
          </cell>
        </row>
        <row r="3406">
          <cell r="L3406">
            <v>5042287314</v>
          </cell>
          <cell r="M3406" t="str">
            <v>10169932</v>
          </cell>
          <cell r="N3406">
            <v>0</v>
          </cell>
          <cell r="O3406">
            <v>0</v>
          </cell>
          <cell r="P3406" t="str">
            <v>PT. SATRIA WICAKSANA SEJATI</v>
          </cell>
          <cell r="Q3406" t="str">
            <v>PT. SATRIA WICAKSANA SEJATI</v>
          </cell>
          <cell r="R3406" t="str">
            <v>EMPTY BOTTLE VIT 5 GALLON</v>
          </cell>
          <cell r="S3406" t="str">
            <v>8276895965</v>
          </cell>
        </row>
        <row r="3407">
          <cell r="L3407">
            <v>5042292002</v>
          </cell>
          <cell r="M3407" t="str">
            <v>10169933</v>
          </cell>
          <cell r="N3407" t="str">
            <v>T.115801/HP3/47</v>
          </cell>
          <cell r="O3407" t="str">
            <v>YPS/N8579UR/WIYANTO</v>
          </cell>
          <cell r="P3407" t="str">
            <v>PT. SATRIA WICAKSANA SEJATI</v>
          </cell>
          <cell r="Q3407" t="str">
            <v>PT. SATRIA WICAKSANA SEJATI</v>
          </cell>
          <cell r="R3407" t="str">
            <v>EMPTY BOTTLE AQUA 5 GALLON</v>
          </cell>
          <cell r="S3407" t="str">
            <v>8276895965</v>
          </cell>
        </row>
        <row r="3408">
          <cell r="L3408">
            <v>5042305946</v>
          </cell>
          <cell r="M3408" t="str">
            <v>10169933</v>
          </cell>
          <cell r="N3408" t="str">
            <v>S21102903704/T1105193D/PY/3/05</v>
          </cell>
          <cell r="O3408" t="str">
            <v>YPS/N8614UW/HUDA</v>
          </cell>
          <cell r="P3408" t="str">
            <v>PT. SATRIA WICAKSANA SEJATI</v>
          </cell>
          <cell r="Q3408" t="str">
            <v>PT. SATRIA WICAKSANA SEJATI</v>
          </cell>
          <cell r="R3408" t="str">
            <v>EMPTY BOTTLE AQUA 5 GALLON</v>
          </cell>
          <cell r="S3408" t="str">
            <v>8276895965</v>
          </cell>
        </row>
        <row r="3409">
          <cell r="L3409">
            <v>5042312771</v>
          </cell>
          <cell r="M3409" t="str">
            <v>10169933</v>
          </cell>
          <cell r="N3409" t="str">
            <v>T.115808/HP3/12</v>
          </cell>
          <cell r="O3409" t="str">
            <v>YPS/N8732UW/SYAIFUL</v>
          </cell>
          <cell r="P3409" t="str">
            <v>PT. SATRIA WICAKSANA SEJATI</v>
          </cell>
          <cell r="Q3409" t="str">
            <v>PT. SATRIA WICAKSANA SEJATI</v>
          </cell>
          <cell r="R3409" t="str">
            <v>EMPTY BOTTLE AQUA 5 GALLON</v>
          </cell>
          <cell r="S3409" t="str">
            <v>8276895965</v>
          </cell>
        </row>
        <row r="3410">
          <cell r="L3410">
            <v>5042308487</v>
          </cell>
          <cell r="M3410" t="str">
            <v>10169933</v>
          </cell>
          <cell r="N3410" t="str">
            <v>S21102803734/T1105114B/EF/2/05</v>
          </cell>
          <cell r="O3410" t="str">
            <v>YPS/L9167UG/YUSUF</v>
          </cell>
          <cell r="P3410" t="str">
            <v>PT. SATRIA WICAKSANA SEJATI</v>
          </cell>
          <cell r="Q3410" t="str">
            <v>PT. SATRIA WICAKSANA SEJATI</v>
          </cell>
          <cell r="R3410" t="str">
            <v>EMPTY BOTTLE AQUA 5 GALLON</v>
          </cell>
          <cell r="S3410" t="str">
            <v>8276895965</v>
          </cell>
        </row>
        <row r="3411">
          <cell r="L3411">
            <v>5042311321</v>
          </cell>
          <cell r="M3411" t="str">
            <v>10169933</v>
          </cell>
          <cell r="N3411" t="str">
            <v>S21102803727/T1105145D/EF/2/05</v>
          </cell>
          <cell r="O3411" t="str">
            <v>YPS/N8796UV/DARYANTO</v>
          </cell>
          <cell r="P3411" t="str">
            <v>PT. SATRIA WICAKSANA SEJATI</v>
          </cell>
          <cell r="Q3411" t="str">
            <v>PT. SATRIA WICAKSANA SEJATI</v>
          </cell>
          <cell r="R3411" t="str">
            <v>EMPTY BOTTLE AQUA 5 GALLON</v>
          </cell>
          <cell r="S3411" t="str">
            <v>8276895965</v>
          </cell>
        </row>
        <row r="3412">
          <cell r="L3412">
            <v>5042293425</v>
          </cell>
          <cell r="M3412" t="str">
            <v>10169933</v>
          </cell>
          <cell r="N3412" t="str">
            <v>S21102803747/T1104141D/NF/2/04</v>
          </cell>
          <cell r="O3412" t="str">
            <v>YPS/N8527UV/MUHAMAD</v>
          </cell>
          <cell r="P3412" t="str">
            <v>PT. SATRIA WICAKSANA SEJATI</v>
          </cell>
          <cell r="Q3412" t="str">
            <v>PT. SATRIA WICAKSANA SEJATI</v>
          </cell>
          <cell r="R3412" t="str">
            <v>EMPTY BOTTLE AQUA 5 GALLON</v>
          </cell>
          <cell r="S3412" t="str">
            <v>8276895965</v>
          </cell>
        </row>
        <row r="3413">
          <cell r="L3413">
            <v>5042226115</v>
          </cell>
          <cell r="M3413" t="str">
            <v>10169933</v>
          </cell>
          <cell r="N3413" t="str">
            <v>S21102903719/T11057A/HD/3/04</v>
          </cell>
          <cell r="O3413" t="str">
            <v>YPS/N8568UV/SUKANDAR</v>
          </cell>
          <cell r="P3413" t="str">
            <v>PT. SATRIA WICAKSANA SEJATI</v>
          </cell>
          <cell r="Q3413" t="str">
            <v>PT. SATRIA WICAKSANA SEJATI</v>
          </cell>
          <cell r="R3413" t="str">
            <v>EMPTY BOTTLE AQUA 5 GALLON</v>
          </cell>
          <cell r="S3413" t="str">
            <v>8276895965</v>
          </cell>
        </row>
        <row r="3414">
          <cell r="L3414">
            <v>5042226115</v>
          </cell>
          <cell r="M3414" t="str">
            <v>74559</v>
          </cell>
          <cell r="N3414" t="str">
            <v>S21102903719/T11057A/HD/3/04</v>
          </cell>
          <cell r="O3414" t="str">
            <v>YPS/N8568UV/SUKANDAR</v>
          </cell>
          <cell r="P3414" t="str">
            <v>PT. SATRIA WICAKSANA SEJATI</v>
          </cell>
          <cell r="Q3414" t="str">
            <v>PT. SATRIA WICAKSANA SEJATI</v>
          </cell>
          <cell r="R3414" t="str">
            <v>5 GALLON AQUA LOCAL</v>
          </cell>
          <cell r="S3414" t="str">
            <v>8276895965</v>
          </cell>
        </row>
        <row r="3415">
          <cell r="L3415">
            <v>5042226115</v>
          </cell>
          <cell r="M3415" t="str">
            <v>10169933</v>
          </cell>
          <cell r="N3415" t="str">
            <v>S21102903719/T11057A/HD/3/04</v>
          </cell>
          <cell r="O3415" t="str">
            <v>YPS/N8568UV/SUKANDAR</v>
          </cell>
          <cell r="P3415" t="str">
            <v>PT. SATRIA WICAKSANA SEJATI</v>
          </cell>
          <cell r="Q3415" t="str">
            <v>PT. SATRIA WICAKSANA SEJATI</v>
          </cell>
          <cell r="R3415" t="str">
            <v>EMPTY BOTTLE AQUA 5 GALLON</v>
          </cell>
          <cell r="S3415" t="str">
            <v>8276895965</v>
          </cell>
        </row>
        <row r="3416">
          <cell r="L3416">
            <v>5042311049</v>
          </cell>
          <cell r="M3416" t="str">
            <v>10169933</v>
          </cell>
          <cell r="N3416" t="str">
            <v>T.1680021058/HP3/52</v>
          </cell>
          <cell r="O3416" t="str">
            <v>YPS/N8612UW/DENI</v>
          </cell>
          <cell r="P3416" t="str">
            <v>PT. SATRIA WICAKSANA SEJATI</v>
          </cell>
          <cell r="Q3416" t="str">
            <v>PT. SATRIA WICAKSANA SEJATI</v>
          </cell>
          <cell r="R3416" t="str">
            <v>EMPTY BOTTLE AQUA 5 GALLON</v>
          </cell>
          <cell r="S3416" t="str">
            <v>8276895965</v>
          </cell>
        </row>
        <row r="3417">
          <cell r="L3417">
            <v>5042288565</v>
          </cell>
          <cell r="M3417" t="str">
            <v>10169933</v>
          </cell>
          <cell r="N3417" t="str">
            <v>T.115796/HP3/55</v>
          </cell>
          <cell r="O3417" t="str">
            <v>YPS/N8573UW/FAUZAN</v>
          </cell>
          <cell r="P3417" t="str">
            <v>PT. SATRIA WICAKSANA SEJATI</v>
          </cell>
          <cell r="Q3417" t="str">
            <v>PT. SATRIA WICAKSANA SEJATI</v>
          </cell>
          <cell r="R3417" t="str">
            <v>EMPTY BOTTLE AQUA 5 GALLON</v>
          </cell>
          <cell r="S3417" t="str">
            <v>8276895965</v>
          </cell>
        </row>
        <row r="3418">
          <cell r="L3418">
            <v>5042288565</v>
          </cell>
          <cell r="M3418" t="str">
            <v>74559</v>
          </cell>
          <cell r="N3418" t="str">
            <v>T.115796/HP3/55</v>
          </cell>
          <cell r="O3418" t="str">
            <v>YPS/N8573UW/FAUZAN</v>
          </cell>
          <cell r="P3418" t="str">
            <v>PT. SATRIA WICAKSANA SEJATI</v>
          </cell>
          <cell r="Q3418" t="str">
            <v>PT. SATRIA WICAKSANA SEJATI</v>
          </cell>
          <cell r="R3418" t="str">
            <v>5 GALLON AQUA LOCAL</v>
          </cell>
          <cell r="S3418" t="str">
            <v>8276895965</v>
          </cell>
        </row>
        <row r="3419">
          <cell r="L3419">
            <v>5042288565</v>
          </cell>
          <cell r="M3419" t="str">
            <v>10169933</v>
          </cell>
          <cell r="N3419" t="str">
            <v>T.115796/HP3/55</v>
          </cell>
          <cell r="O3419" t="str">
            <v>YPS/N8573UW/FAUZAN</v>
          </cell>
          <cell r="P3419" t="str">
            <v>PT. SATRIA WICAKSANA SEJATI</v>
          </cell>
          <cell r="Q3419" t="str">
            <v>PT. SATRIA WICAKSANA SEJATI</v>
          </cell>
          <cell r="R3419" t="str">
            <v>EMPTY BOTTLE AQUA 5 GALLON</v>
          </cell>
          <cell r="S3419" t="str">
            <v>8276895965</v>
          </cell>
        </row>
        <row r="3420">
          <cell r="L3420">
            <v>5042309155</v>
          </cell>
          <cell r="M3420" t="str">
            <v>10169933</v>
          </cell>
          <cell r="N3420" t="str">
            <v>T.115818/HP3/2</v>
          </cell>
          <cell r="O3420" t="str">
            <v>YPS/L9356UZ/AGUS S</v>
          </cell>
          <cell r="P3420" t="str">
            <v>PT. SATRIA WICAKSANA SEJATI</v>
          </cell>
          <cell r="Q3420" t="str">
            <v>PT. SATRIA WICAKSANA SEJATI</v>
          </cell>
          <cell r="R3420" t="str">
            <v>EMPTY BOTTLE AQUA 5 GALLON</v>
          </cell>
          <cell r="S3420" t="str">
            <v>8276895965</v>
          </cell>
        </row>
        <row r="3421">
          <cell r="L3421">
            <v>5042296357</v>
          </cell>
          <cell r="M3421" t="str">
            <v>10169933</v>
          </cell>
          <cell r="N3421" t="str">
            <v>T.111323/HP3/17</v>
          </cell>
          <cell r="O3421" t="str">
            <v>YPS/N8699UV/GHOFIR</v>
          </cell>
          <cell r="P3421" t="str">
            <v>PT. SATRIA WICAKSANA SEJATI</v>
          </cell>
          <cell r="Q3421" t="str">
            <v>PT. SATRIA WICAKSANA SEJATI</v>
          </cell>
          <cell r="R3421" t="str">
            <v>EMPTY BOTTLE AQUA 5 GALLON</v>
          </cell>
          <cell r="S3421" t="str">
            <v>8276895965</v>
          </cell>
        </row>
        <row r="3422">
          <cell r="L3422">
            <v>5042306711</v>
          </cell>
          <cell r="M3422" t="str">
            <v>10169933</v>
          </cell>
          <cell r="N3422" t="str">
            <v>T.115802/HP3/47</v>
          </cell>
          <cell r="O3422" t="str">
            <v>YPS/N8579UR/WIYANTO</v>
          </cell>
          <cell r="P3422" t="str">
            <v>PT. SATRIA WICAKSANA SEJATI</v>
          </cell>
          <cell r="Q3422" t="str">
            <v>PT. SATRIA WICAKSANA SEJATI</v>
          </cell>
          <cell r="R3422" t="str">
            <v>EMPTY BOTTLE AQUA 5 GALLON</v>
          </cell>
          <cell r="S3422" t="str">
            <v>8276895965</v>
          </cell>
        </row>
        <row r="3423">
          <cell r="L3423">
            <v>5042306711</v>
          </cell>
          <cell r="M3423" t="str">
            <v>74559</v>
          </cell>
          <cell r="N3423" t="str">
            <v>T.115802/HP3/47</v>
          </cell>
          <cell r="O3423" t="str">
            <v>YPS/N8579UR/WIYANTO</v>
          </cell>
          <cell r="P3423" t="str">
            <v>PT. SATRIA WICAKSANA SEJATI</v>
          </cell>
          <cell r="Q3423" t="str">
            <v>PT. SATRIA WICAKSANA SEJATI</v>
          </cell>
          <cell r="R3423" t="str">
            <v>5 GALLON AQUA LOCAL</v>
          </cell>
          <cell r="S3423" t="str">
            <v>8276895965</v>
          </cell>
        </row>
        <row r="3424">
          <cell r="L3424">
            <v>5042306711</v>
          </cell>
          <cell r="M3424" t="str">
            <v>10169933</v>
          </cell>
          <cell r="N3424" t="str">
            <v>T.115802/HP3/47</v>
          </cell>
          <cell r="O3424" t="str">
            <v>YPS/N8579UR/WIYANTO</v>
          </cell>
          <cell r="P3424" t="str">
            <v>PT. SATRIA WICAKSANA SEJATI</v>
          </cell>
          <cell r="Q3424" t="str">
            <v>PT. SATRIA WICAKSANA SEJATI</v>
          </cell>
          <cell r="R3424" t="str">
            <v>EMPTY BOTTLE AQUA 5 GALLON</v>
          </cell>
          <cell r="S3424" t="str">
            <v>8276895965</v>
          </cell>
        </row>
        <row r="3425">
          <cell r="L3425">
            <v>5042322806</v>
          </cell>
          <cell r="M3425" t="str">
            <v>10169933</v>
          </cell>
          <cell r="N3425" t="str">
            <v>S21102903679/T1106164D/NF/2/06</v>
          </cell>
          <cell r="O3425" t="str">
            <v>YPS/N8864UW/TOSIM</v>
          </cell>
          <cell r="P3425" t="str">
            <v>PT. SATRIA WICAKSANA SEJATI</v>
          </cell>
          <cell r="Q3425" t="str">
            <v>PT. SATRIA WICAKSANA SEJATI</v>
          </cell>
          <cell r="R3425" t="str">
            <v>EMPTY BOTTLE AQUA 5 GALLON</v>
          </cell>
          <cell r="S3425" t="str">
            <v>8276895965</v>
          </cell>
        </row>
        <row r="3426">
          <cell r="L3426">
            <v>5042313247</v>
          </cell>
          <cell r="M3426" t="str">
            <v>10169933</v>
          </cell>
          <cell r="N3426" t="str">
            <v>S21102903677/T1106180A/HD/3/06</v>
          </cell>
          <cell r="O3426" t="str">
            <v>YPS/L9370UZ/ANTON</v>
          </cell>
          <cell r="P3426" t="str">
            <v>PT. SATRIA WICAKSANA SEJATI</v>
          </cell>
          <cell r="Q3426" t="str">
            <v>PT. SATRIA WICAKSANA SEJATI</v>
          </cell>
          <cell r="R3426" t="str">
            <v>EMPTY BOTTLE AQUA 5 GALLON</v>
          </cell>
          <cell r="S3426" t="str">
            <v>8276895965</v>
          </cell>
        </row>
        <row r="3427">
          <cell r="L3427">
            <v>5042323380</v>
          </cell>
          <cell r="M3427" t="str">
            <v>10169933</v>
          </cell>
          <cell r="N3427" t="str">
            <v>S21110406315/T1106177D/PY/2/06</v>
          </cell>
          <cell r="O3427" t="str">
            <v>YPS/L9357UZ/ACHMAD</v>
          </cell>
          <cell r="P3427" t="str">
            <v>PT. SATRIA WICAKSANA SEJATI</v>
          </cell>
          <cell r="Q3427" t="str">
            <v>PT. SATRIA WICAKSANA SEJATI</v>
          </cell>
          <cell r="R3427" t="str">
            <v>EMPTY BOTTLE AQUA 5 GALLON</v>
          </cell>
          <cell r="S3427" t="str">
            <v>8276895965</v>
          </cell>
        </row>
        <row r="3428">
          <cell r="L3428">
            <v>5042304090</v>
          </cell>
          <cell r="M3428" t="str">
            <v>10169933</v>
          </cell>
          <cell r="N3428" t="str">
            <v>T.115817/HP3/45</v>
          </cell>
          <cell r="O3428" t="str">
            <v>YPS/N8732UW/SAIFUL</v>
          </cell>
          <cell r="P3428" t="str">
            <v>PT. SATRIA WICAKSANA SEJATI</v>
          </cell>
          <cell r="Q3428" t="str">
            <v>PT. SATRIA WICAKSANA SEJATI</v>
          </cell>
          <cell r="R3428" t="str">
            <v>EMPTY BOTTLE AQUA 5 GALLON</v>
          </cell>
          <cell r="S3428" t="str">
            <v>8276895965</v>
          </cell>
        </row>
        <row r="3429">
          <cell r="L3429">
            <v>5042304090</v>
          </cell>
          <cell r="M3429" t="str">
            <v>74559</v>
          </cell>
          <cell r="N3429" t="str">
            <v>T.115817/HP3/45</v>
          </cell>
          <cell r="O3429" t="str">
            <v>YPS/N8732UW/SAIFUL</v>
          </cell>
          <cell r="P3429" t="str">
            <v>PT. SATRIA WICAKSANA SEJATI</v>
          </cell>
          <cell r="Q3429" t="str">
            <v>PT. SATRIA WICAKSANA SEJATI</v>
          </cell>
          <cell r="R3429" t="str">
            <v>5 GALLON AQUA LOCAL</v>
          </cell>
          <cell r="S3429" t="str">
            <v>8276895965</v>
          </cell>
        </row>
        <row r="3430">
          <cell r="L3430">
            <v>5042304090</v>
          </cell>
          <cell r="M3430" t="str">
            <v>10169933</v>
          </cell>
          <cell r="N3430" t="str">
            <v>T.115817/HP3/45</v>
          </cell>
          <cell r="O3430" t="str">
            <v>YPS/N8732UW/SAIFUL</v>
          </cell>
          <cell r="P3430" t="str">
            <v>PT. SATRIA WICAKSANA SEJATI</v>
          </cell>
          <cell r="Q3430" t="str">
            <v>PT. SATRIA WICAKSANA SEJATI</v>
          </cell>
          <cell r="R3430" t="str">
            <v>EMPTY BOTTLE AQUA 5 GALLON</v>
          </cell>
          <cell r="S3430" t="str">
            <v>8276895965</v>
          </cell>
        </row>
        <row r="3431">
          <cell r="L3431">
            <v>5042318679</v>
          </cell>
          <cell r="M3431" t="str">
            <v>10169933</v>
          </cell>
          <cell r="N3431" t="str">
            <v>T.115827/HP3/9</v>
          </cell>
          <cell r="O3431">
            <v>0</v>
          </cell>
          <cell r="P3431" t="str">
            <v>PT. SATRIA WICAKSANA SEJATI</v>
          </cell>
          <cell r="Q3431" t="str">
            <v>PT. SATRIA WICAKSANA SEJATI</v>
          </cell>
          <cell r="R3431" t="str">
            <v>EMPTY BOTTLE AQUA 5 GALLON</v>
          </cell>
          <cell r="S3431" t="str">
            <v>8276895965</v>
          </cell>
        </row>
        <row r="3432">
          <cell r="L3432">
            <v>5042318679</v>
          </cell>
          <cell r="M3432" t="str">
            <v>74559</v>
          </cell>
          <cell r="N3432" t="str">
            <v>T.115827/HP3/9</v>
          </cell>
          <cell r="O3432">
            <v>0</v>
          </cell>
          <cell r="P3432" t="str">
            <v>PT. SATRIA WICAKSANA SEJATI</v>
          </cell>
          <cell r="Q3432" t="str">
            <v>PT. SATRIA WICAKSANA SEJATI</v>
          </cell>
          <cell r="R3432" t="str">
            <v>5 GALLON AQUA LOCAL</v>
          </cell>
          <cell r="S3432" t="str">
            <v>8276895965</v>
          </cell>
        </row>
        <row r="3433">
          <cell r="L3433">
            <v>5042318679</v>
          </cell>
          <cell r="M3433" t="str">
            <v>10169933</v>
          </cell>
          <cell r="N3433" t="str">
            <v>T.115827/HP3/9</v>
          </cell>
          <cell r="O3433">
            <v>0</v>
          </cell>
          <cell r="P3433" t="str">
            <v>PT. SATRIA WICAKSANA SEJATI</v>
          </cell>
          <cell r="Q3433" t="str">
            <v>PT. SATRIA WICAKSANA SEJATI</v>
          </cell>
          <cell r="R3433" t="str">
            <v>EMPTY BOTTLE AQUA 5 GALLON</v>
          </cell>
          <cell r="S3433" t="str">
            <v>8276895965</v>
          </cell>
        </row>
        <row r="3434">
          <cell r="L3434">
            <v>5042348685</v>
          </cell>
          <cell r="M3434" t="str">
            <v>10169933</v>
          </cell>
          <cell r="N3434" t="str">
            <v>S2111010406298/T110839A/BK/1/08</v>
          </cell>
          <cell r="O3434" t="str">
            <v>YPS/N8182UR/MUSTOFA</v>
          </cell>
          <cell r="P3434" t="str">
            <v>PT. SATRIA WICAKSANA SEJATI</v>
          </cell>
          <cell r="Q3434" t="str">
            <v>PT. SATRIA WICAKSANA SEJATI</v>
          </cell>
          <cell r="R3434" t="str">
            <v>EMPTY BOTTLE AQUA 5 GALLON</v>
          </cell>
          <cell r="S3434" t="str">
            <v>8276895965</v>
          </cell>
        </row>
        <row r="3435">
          <cell r="L3435">
            <v>5042312423</v>
          </cell>
          <cell r="M3435" t="str">
            <v>10169933</v>
          </cell>
          <cell r="N3435" t="str">
            <v>S21102903696/T110622B/HD/3/05</v>
          </cell>
          <cell r="O3435" t="str">
            <v>YPS/N8194UW/WIN</v>
          </cell>
          <cell r="P3435" t="str">
            <v>PT. SATRIA WICAKSANA SEJATI</v>
          </cell>
          <cell r="Q3435" t="str">
            <v>PT. SATRIA WICAKSANA SEJATI</v>
          </cell>
          <cell r="R3435" t="str">
            <v>EMPTY BOTTLE AQUA 5 GALLON</v>
          </cell>
          <cell r="S3435" t="str">
            <v>8276895965</v>
          </cell>
        </row>
        <row r="3436">
          <cell r="L3436">
            <v>5042312423</v>
          </cell>
          <cell r="M3436" t="str">
            <v>74559</v>
          </cell>
          <cell r="N3436" t="str">
            <v>S21102903696/T110622B/HD/3/05</v>
          </cell>
          <cell r="O3436" t="str">
            <v>YPS/N8194UW/WIN</v>
          </cell>
          <cell r="P3436" t="str">
            <v>PT. SATRIA WICAKSANA SEJATI</v>
          </cell>
          <cell r="Q3436" t="str">
            <v>PT. SATRIA WICAKSANA SEJATI</v>
          </cell>
          <cell r="R3436" t="str">
            <v>5 GALLON AQUA LOCAL</v>
          </cell>
          <cell r="S3436" t="str">
            <v>8276895965</v>
          </cell>
        </row>
        <row r="3437">
          <cell r="L3437">
            <v>5042312423</v>
          </cell>
          <cell r="M3437" t="str">
            <v>10169933</v>
          </cell>
          <cell r="N3437" t="str">
            <v>S21102903696/T110622B/HD/3/05</v>
          </cell>
          <cell r="O3437" t="str">
            <v>YPS/N8194UW/WIN</v>
          </cell>
          <cell r="P3437" t="str">
            <v>PT. SATRIA WICAKSANA SEJATI</v>
          </cell>
          <cell r="Q3437" t="str">
            <v>PT. SATRIA WICAKSANA SEJATI</v>
          </cell>
          <cell r="R3437" t="str">
            <v>EMPTY BOTTLE AQUA 5 GALLON</v>
          </cell>
          <cell r="S3437" t="str">
            <v>8276895965</v>
          </cell>
        </row>
        <row r="3438">
          <cell r="L3438">
            <v>5042310675</v>
          </cell>
          <cell r="M3438" t="str">
            <v>10169933</v>
          </cell>
          <cell r="N3438" t="str">
            <v>S21102903695/T110654A/BK/1/06</v>
          </cell>
          <cell r="O3438" t="str">
            <v>YPS/L9510UX/MAHFUD</v>
          </cell>
          <cell r="P3438" t="str">
            <v>PT. SATRIA WICAKSANA SEJATI</v>
          </cell>
          <cell r="Q3438" t="str">
            <v>PT. SATRIA WICAKSANA SEJATI</v>
          </cell>
          <cell r="R3438" t="str">
            <v>EMPTY BOTTLE AQUA 5 GALLON</v>
          </cell>
          <cell r="S3438" t="str">
            <v>8276895965</v>
          </cell>
        </row>
        <row r="3439">
          <cell r="L3439">
            <v>5042346194</v>
          </cell>
          <cell r="M3439" t="str">
            <v>10169933</v>
          </cell>
          <cell r="N3439" t="str">
            <v>S21110404155/T110837D/BK/1/08</v>
          </cell>
          <cell r="O3439" t="str">
            <v>YPS/N8582UV/HASAN</v>
          </cell>
          <cell r="P3439" t="str">
            <v>PT. SATRIA WICAKSANA SEJATI</v>
          </cell>
          <cell r="Q3439" t="str">
            <v>PT. SATRIA WICAKSANA SEJATI</v>
          </cell>
          <cell r="R3439" t="str">
            <v>EMPTY BOTTLE AQUA 5 GALLON</v>
          </cell>
          <cell r="S3439" t="str">
            <v>8276895965</v>
          </cell>
        </row>
        <row r="3440">
          <cell r="L3440">
            <v>5042304378</v>
          </cell>
          <cell r="M3440" t="str">
            <v>10169933</v>
          </cell>
          <cell r="N3440" t="str">
            <v>T.111326/HP3/36</v>
          </cell>
          <cell r="O3440" t="str">
            <v>YPS/N8502UV/SUKRONI</v>
          </cell>
          <cell r="P3440" t="str">
            <v>PT. SATRIA WICAKSANA SEJATI</v>
          </cell>
          <cell r="Q3440" t="str">
            <v>PT. SATRIA WICAKSANA SEJATI</v>
          </cell>
          <cell r="R3440" t="str">
            <v>EMPTY BOTTLE AQUA 5 GALLON</v>
          </cell>
          <cell r="S3440" t="str">
            <v>8276895965</v>
          </cell>
        </row>
        <row r="3441">
          <cell r="L3441">
            <v>5042305005</v>
          </cell>
          <cell r="M3441" t="str">
            <v>10169933</v>
          </cell>
          <cell r="N3441" t="str">
            <v>S21102803719/T1105133A/AS/2/05</v>
          </cell>
          <cell r="O3441" t="str">
            <v>YPS/L8373UI/MADE</v>
          </cell>
          <cell r="P3441" t="str">
            <v>PT. SATRIA WICAKSANA SEJATI</v>
          </cell>
          <cell r="Q3441" t="str">
            <v>PT. SATRIA WICAKSANA SEJATI</v>
          </cell>
          <cell r="R3441" t="str">
            <v>EMPTY BOTTLE AQUA 5 GALLON</v>
          </cell>
          <cell r="S3441" t="str">
            <v>8276895965</v>
          </cell>
        </row>
        <row r="3442">
          <cell r="L3442">
            <v>5042319183</v>
          </cell>
          <cell r="M3442" t="str">
            <v>10169933</v>
          </cell>
          <cell r="N3442" t="str">
            <v>T.111331/HP3/37</v>
          </cell>
          <cell r="O3442" t="str">
            <v>NVA/N8699UV/GHOPIR</v>
          </cell>
          <cell r="P3442" t="str">
            <v>PT. SATRIA WICAKSANA SEJATI</v>
          </cell>
          <cell r="Q3442" t="str">
            <v>PT. SATRIA WICAKSANA SEJATI</v>
          </cell>
          <cell r="R3442" t="str">
            <v>EMPTY BOTTLE AQUA 5 GALLON</v>
          </cell>
          <cell r="S3442" t="str">
            <v>8276895965</v>
          </cell>
        </row>
        <row r="3443">
          <cell r="L3443">
            <v>5042322029</v>
          </cell>
          <cell r="M3443" t="str">
            <v>10169933</v>
          </cell>
          <cell r="N3443" t="str">
            <v>S21110404173/T110723C/PY/3/06</v>
          </cell>
          <cell r="O3443" t="str">
            <v>YPS/N8281UR/MUSTOFA</v>
          </cell>
          <cell r="P3443" t="str">
            <v>PT. SATRIA WICAKSANA SEJATI</v>
          </cell>
          <cell r="Q3443" t="str">
            <v>PT. SATRIA WICAKSANA SEJATI</v>
          </cell>
          <cell r="R3443" t="str">
            <v>EMPTY BOTTLE AQUA 5 GALLON</v>
          </cell>
          <cell r="S3443" t="str">
            <v>8276895965</v>
          </cell>
        </row>
        <row r="3444">
          <cell r="L3444">
            <v>5042322029</v>
          </cell>
          <cell r="M3444" t="str">
            <v>74559</v>
          </cell>
          <cell r="N3444" t="str">
            <v>S21110404173/T110723C/PY/3/06</v>
          </cell>
          <cell r="O3444" t="str">
            <v>YPS/N8281UR/MUSTOFA</v>
          </cell>
          <cell r="P3444" t="str">
            <v>PT. SATRIA WICAKSANA SEJATI</v>
          </cell>
          <cell r="Q3444" t="str">
            <v>PT. SATRIA WICAKSANA SEJATI</v>
          </cell>
          <cell r="R3444" t="str">
            <v>5 GALLON AQUA LOCAL</v>
          </cell>
          <cell r="S3444" t="str">
            <v>8276895965</v>
          </cell>
        </row>
        <row r="3445">
          <cell r="L3445">
            <v>5042322029</v>
          </cell>
          <cell r="M3445" t="str">
            <v>10169933</v>
          </cell>
          <cell r="N3445" t="str">
            <v>S21110404173/T110723C/PY/3/06</v>
          </cell>
          <cell r="O3445" t="str">
            <v>YPS/N8281UR/MUSTOFA</v>
          </cell>
          <cell r="P3445" t="str">
            <v>PT. SATRIA WICAKSANA SEJATI</v>
          </cell>
          <cell r="Q3445" t="str">
            <v>PT. SATRIA WICAKSANA SEJATI</v>
          </cell>
          <cell r="R3445" t="str">
            <v>EMPTY BOTTLE AQUA 5 GALLON</v>
          </cell>
          <cell r="S3445" t="str">
            <v>8276895965</v>
          </cell>
        </row>
        <row r="3446">
          <cell r="L3446">
            <v>5042333492</v>
          </cell>
          <cell r="M3446" t="str">
            <v>10169933</v>
          </cell>
          <cell r="N3446" t="str">
            <v>T.115817/HP3/23</v>
          </cell>
          <cell r="O3446" t="str">
            <v>YPS/N8732UW/SYAIFUL</v>
          </cell>
          <cell r="P3446" t="str">
            <v>PT. SATRIA WICAKSANA SEJATI</v>
          </cell>
          <cell r="Q3446" t="str">
            <v>PT. SATRIA WICAKSANA SEJATI</v>
          </cell>
          <cell r="R3446" t="str">
            <v>EMPTY BOTTLE AQUA 5 GALLON</v>
          </cell>
          <cell r="S3446" t="str">
            <v>8276895965</v>
          </cell>
        </row>
        <row r="3447">
          <cell r="L3447">
            <v>5042320146</v>
          </cell>
          <cell r="M3447" t="str">
            <v>10169933</v>
          </cell>
          <cell r="N3447" t="str">
            <v>S21102903683/T110699D/ZK/1/06</v>
          </cell>
          <cell r="O3447" t="str">
            <v>YPS/L9429UZ/SOLIKIN</v>
          </cell>
          <cell r="P3447" t="str">
            <v>PT. SATRIA WICAKSANA SEJATI</v>
          </cell>
          <cell r="Q3447" t="str">
            <v>PT. SATRIA WICAKSANA SEJATI</v>
          </cell>
          <cell r="R3447" t="str">
            <v>EMPTY BOTTLE AQUA 5 GALLON</v>
          </cell>
          <cell r="S3447" t="str">
            <v>8276895965</v>
          </cell>
        </row>
        <row r="3448">
          <cell r="L3448">
            <v>5042321620</v>
          </cell>
          <cell r="M3448" t="str">
            <v>10169933</v>
          </cell>
          <cell r="N3448" t="str">
            <v>S21102803699/T1106181A/PY/3/06</v>
          </cell>
          <cell r="O3448" t="str">
            <v>YPS/N8547UV/SOLIKHAN</v>
          </cell>
          <cell r="P3448" t="str">
            <v>PT. SATRIA WICAKSANA SEJATI</v>
          </cell>
          <cell r="Q3448" t="str">
            <v>PT. SATRIA WICAKSANA SEJATI</v>
          </cell>
          <cell r="R3448" t="str">
            <v>EMPTY BOTTLE AQUA 5 GALLON</v>
          </cell>
          <cell r="S3448" t="str">
            <v>8276895965</v>
          </cell>
        </row>
        <row r="3449">
          <cell r="L3449">
            <v>5042311562</v>
          </cell>
          <cell r="M3449" t="str">
            <v>10169933</v>
          </cell>
          <cell r="N3449" t="str">
            <v>S21102803730/T1105141A/HD/2/05</v>
          </cell>
          <cell r="O3449" t="str">
            <v>YPS/L9272UF/AZIZ</v>
          </cell>
          <cell r="P3449" t="str">
            <v>PT. SATRIA WICAKSANA SEJATI</v>
          </cell>
          <cell r="Q3449" t="str">
            <v>PT. SATRIA WICAKSANA SEJATI</v>
          </cell>
          <cell r="R3449" t="str">
            <v>EMPTY BOTTLE AQUA 5 GALLON</v>
          </cell>
          <cell r="S3449" t="str">
            <v>8276895965</v>
          </cell>
        </row>
        <row r="3450">
          <cell r="L3450">
            <v>5042312791</v>
          </cell>
          <cell r="M3450" t="str">
            <v>10169933</v>
          </cell>
          <cell r="N3450" t="str">
            <v>T.111325/HP3/25</v>
          </cell>
          <cell r="O3450" t="str">
            <v>YPS/L9355UZ/WACHID</v>
          </cell>
          <cell r="P3450" t="str">
            <v>PT. SATRIA WICAKSANA SEJATI</v>
          </cell>
          <cell r="Q3450" t="str">
            <v>PT. SATRIA WICAKSANA SEJATI</v>
          </cell>
          <cell r="R3450" t="str">
            <v>EMPTY BOTTLE AQUA 5 GALLON</v>
          </cell>
          <cell r="S3450" t="str">
            <v>8276895965</v>
          </cell>
        </row>
        <row r="3451">
          <cell r="L3451">
            <v>5042308281</v>
          </cell>
          <cell r="M3451" t="str">
            <v>10169933</v>
          </cell>
          <cell r="N3451" t="str">
            <v>T.115812/HP3/38</v>
          </cell>
          <cell r="O3451" t="str">
            <v>YPS/L9356UZ/AGUS S</v>
          </cell>
          <cell r="P3451" t="str">
            <v>PT. SATRIA WICAKSANA SEJATI</v>
          </cell>
          <cell r="Q3451" t="str">
            <v>PT. SATRIA WICAKSANA SEJATI</v>
          </cell>
          <cell r="R3451" t="str">
            <v>EMPTY BOTTLE AQUA 5 GALLON</v>
          </cell>
          <cell r="S3451" t="str">
            <v>8276895965</v>
          </cell>
        </row>
        <row r="3452">
          <cell r="L3452">
            <v>5042321897</v>
          </cell>
          <cell r="M3452" t="str">
            <v>10169933</v>
          </cell>
          <cell r="N3452" t="str">
            <v>S21102903689/T1106136A/AS/2/06</v>
          </cell>
          <cell r="O3452" t="str">
            <v>YPS/L9808UW/M AMIN</v>
          </cell>
          <cell r="P3452" t="str">
            <v>PT. SATRIA WICAKSANA SEJATI</v>
          </cell>
          <cell r="Q3452" t="str">
            <v>PT. SATRIA WICAKSANA SEJATI</v>
          </cell>
          <cell r="R3452" t="str">
            <v>EMPTY BOTTLE AQUA 5 GALLON</v>
          </cell>
          <cell r="S3452" t="str">
            <v>8276895965</v>
          </cell>
        </row>
        <row r="3453">
          <cell r="L3453">
            <v>5042321897</v>
          </cell>
          <cell r="M3453" t="str">
            <v>74559</v>
          </cell>
          <cell r="N3453" t="str">
            <v>S21102903689/T1106136A/AS/2/06</v>
          </cell>
          <cell r="O3453" t="str">
            <v>YPS/L9808UW/M AMIN</v>
          </cell>
          <cell r="P3453" t="str">
            <v>PT. SATRIA WICAKSANA SEJATI</v>
          </cell>
          <cell r="Q3453" t="str">
            <v>PT. SATRIA WICAKSANA SEJATI</v>
          </cell>
          <cell r="R3453" t="str">
            <v>5 GALLON AQUA LOCAL</v>
          </cell>
          <cell r="S3453" t="str">
            <v>8276895965</v>
          </cell>
        </row>
        <row r="3454">
          <cell r="L3454">
            <v>5042321897</v>
          </cell>
          <cell r="M3454" t="str">
            <v>10169933</v>
          </cell>
          <cell r="N3454" t="str">
            <v>S21102903689/T1106136A/AS/2/06</v>
          </cell>
          <cell r="O3454" t="str">
            <v>YPS/L9808UW/M AMIN</v>
          </cell>
          <cell r="P3454" t="str">
            <v>PT. SATRIA WICAKSANA SEJATI</v>
          </cell>
          <cell r="Q3454" t="str">
            <v>PT. SATRIA WICAKSANA SEJATI</v>
          </cell>
          <cell r="R3454" t="str">
            <v>EMPTY BOTTLE AQUA 5 GALLON</v>
          </cell>
          <cell r="S3454" t="str">
            <v>8276895965</v>
          </cell>
        </row>
        <row r="3455">
          <cell r="L3455">
            <v>5042306815</v>
          </cell>
          <cell r="M3455" t="str">
            <v>10169933</v>
          </cell>
          <cell r="N3455" t="str">
            <v>S21102903700/T1105146D/HD/2/05</v>
          </cell>
          <cell r="O3455" t="str">
            <v>YPS/L9431UZ/NURHADI</v>
          </cell>
          <cell r="P3455" t="str">
            <v>PT. SATRIA WICAKSANA SEJATI</v>
          </cell>
          <cell r="Q3455" t="str">
            <v>PT. SATRIA WICAKSANA SEJATI</v>
          </cell>
          <cell r="R3455" t="str">
            <v>EMPTY BOTTLE AQUA 5 GALLON</v>
          </cell>
          <cell r="S3455" t="str">
            <v>8276895965</v>
          </cell>
        </row>
        <row r="3456">
          <cell r="L3456">
            <v>5042320909</v>
          </cell>
          <cell r="M3456" t="str">
            <v>10169933</v>
          </cell>
          <cell r="N3456" t="str">
            <v>T.111332/HP3/11</v>
          </cell>
          <cell r="O3456" t="str">
            <v>YPS/N8502UV/SUKRONI</v>
          </cell>
          <cell r="P3456" t="str">
            <v>PT. SATRIA WICAKSANA SEJATI</v>
          </cell>
          <cell r="Q3456" t="str">
            <v>PT. SATRIA WICAKSANA SEJATI</v>
          </cell>
          <cell r="R3456" t="str">
            <v>EMPTY BOTTLE AQUA 5 GALLON</v>
          </cell>
          <cell r="S3456" t="str">
            <v>8276895965</v>
          </cell>
        </row>
        <row r="3457">
          <cell r="L3457">
            <v>5042321340</v>
          </cell>
          <cell r="M3457" t="str">
            <v>10169933</v>
          </cell>
          <cell r="N3457" t="str">
            <v>T.111333/HP3/15</v>
          </cell>
          <cell r="O3457" t="str">
            <v>YPS/L9355UZ/WACHID</v>
          </cell>
          <cell r="P3457" t="str">
            <v>PT. SATRIA WICAKSANA SEJATI</v>
          </cell>
          <cell r="Q3457" t="str">
            <v>PT. SATRIA WICAKSANA SEJATI</v>
          </cell>
          <cell r="R3457" t="str">
            <v>EMPTY BOTTLE AQUA 5 GALLON</v>
          </cell>
          <cell r="S3457" t="str">
            <v>8276895965</v>
          </cell>
        </row>
        <row r="3458">
          <cell r="L3458">
            <v>5042313093</v>
          </cell>
          <cell r="M3458" t="str">
            <v>10169933</v>
          </cell>
          <cell r="N3458" t="str">
            <v>S21102803715/T110637D/HD/3/05</v>
          </cell>
          <cell r="O3458" t="str">
            <v>YPS/L9425UZ/MASRIDI</v>
          </cell>
          <cell r="P3458" t="str">
            <v>PT. SATRIA WICAKSANA SEJATI</v>
          </cell>
          <cell r="Q3458" t="str">
            <v>PT. SATRIA WICAKSANA SEJATI</v>
          </cell>
          <cell r="R3458" t="str">
            <v>EMPTY BOTTLE AQUA 5 GALLON</v>
          </cell>
          <cell r="S3458" t="str">
            <v>8276895965</v>
          </cell>
        </row>
        <row r="3459">
          <cell r="L3459">
            <v>5042322152</v>
          </cell>
          <cell r="M3459" t="str">
            <v>10169933</v>
          </cell>
          <cell r="N3459" t="str">
            <v>S21102903688/T1106126B/NF/2/06</v>
          </cell>
          <cell r="O3459" t="str">
            <v>YPS/N8863UQ/EKO</v>
          </cell>
          <cell r="P3459" t="str">
            <v>PT. SATRIA WICAKSANA SEJATI</v>
          </cell>
          <cell r="Q3459" t="str">
            <v>PT. SATRIA WICAKSANA SEJATI</v>
          </cell>
          <cell r="R3459" t="str">
            <v>EMPTY BOTTLE AQUA 5 GALLON</v>
          </cell>
          <cell r="S3459" t="str">
            <v>8276895965</v>
          </cell>
        </row>
        <row r="3460">
          <cell r="L3460">
            <v>5042306090</v>
          </cell>
          <cell r="M3460" t="str">
            <v>10169933</v>
          </cell>
          <cell r="N3460" t="str">
            <v>S21102803690/T1106202D/HD/3/06</v>
          </cell>
          <cell r="O3460" t="str">
            <v>YPS/N8789UV/ARIF</v>
          </cell>
          <cell r="P3460" t="str">
            <v>PT. SATRIA WICAKSANA SEJATI</v>
          </cell>
          <cell r="Q3460" t="str">
            <v>PT. SATRIA WICAKSANA SEJATI</v>
          </cell>
          <cell r="R3460" t="str">
            <v>EMPTY BOTTLE AQUA 5 GALLON</v>
          </cell>
          <cell r="S3460" t="str">
            <v>8276895965</v>
          </cell>
        </row>
        <row r="3461">
          <cell r="L3461">
            <v>5042323342</v>
          </cell>
          <cell r="M3461" t="str">
            <v>10169933</v>
          </cell>
          <cell r="N3461" t="str">
            <v>S21110406301/T11084D/ZK/3/07</v>
          </cell>
          <cell r="O3461" t="str">
            <v>YPS/N8614UW/HUDA</v>
          </cell>
          <cell r="P3461" t="str">
            <v>PT. SATRIA WICAKSANA SEJATI</v>
          </cell>
          <cell r="Q3461" t="str">
            <v>PT. SATRIA WICAKSANA SEJATI</v>
          </cell>
          <cell r="R3461" t="str">
            <v>EMPTY BOTTLE AQUA 5 GALLON</v>
          </cell>
          <cell r="S3461" t="str">
            <v>8276895965</v>
          </cell>
        </row>
        <row r="3462">
          <cell r="L3462">
            <v>5042307940</v>
          </cell>
          <cell r="M3462" t="str">
            <v>10169933</v>
          </cell>
          <cell r="N3462" t="str">
            <v>S21102903697/T110640D/PY/3/05</v>
          </cell>
          <cell r="O3462" t="str">
            <v>YPS/L9430UZ/SAKUT</v>
          </cell>
          <cell r="P3462" t="str">
            <v>PT. SATRIA WICAKSANA SEJATI</v>
          </cell>
          <cell r="Q3462" t="str">
            <v>PT. SATRIA WICAKSANA SEJATI</v>
          </cell>
          <cell r="R3462" t="str">
            <v>EMPTY BOTTLE AQUA 5 GALLON</v>
          </cell>
          <cell r="S3462" t="str">
            <v>8276895965</v>
          </cell>
        </row>
        <row r="3463">
          <cell r="L3463">
            <v>5042307940</v>
          </cell>
          <cell r="M3463" t="str">
            <v>74559</v>
          </cell>
          <cell r="N3463" t="str">
            <v>S21102903697/T110640D/PY/3/05</v>
          </cell>
          <cell r="O3463" t="str">
            <v>YPS/L9430UZ/SAKUT</v>
          </cell>
          <cell r="P3463" t="str">
            <v>PT. SATRIA WICAKSANA SEJATI</v>
          </cell>
          <cell r="Q3463" t="str">
            <v>PT. SATRIA WICAKSANA SEJATI</v>
          </cell>
          <cell r="R3463" t="str">
            <v>5 GALLON AQUA LOCAL</v>
          </cell>
          <cell r="S3463" t="str">
            <v>8276895965</v>
          </cell>
        </row>
        <row r="3464">
          <cell r="L3464">
            <v>5042307940</v>
          </cell>
          <cell r="M3464" t="str">
            <v>10169933</v>
          </cell>
          <cell r="N3464" t="str">
            <v>S21102903697/T110640D/PY/3/05</v>
          </cell>
          <cell r="O3464" t="str">
            <v>YPS/L9430UZ/SAKUT</v>
          </cell>
          <cell r="P3464" t="str">
            <v>PT. SATRIA WICAKSANA SEJATI</v>
          </cell>
          <cell r="Q3464" t="str">
            <v>PT. SATRIA WICAKSANA SEJATI</v>
          </cell>
          <cell r="R3464" t="str">
            <v>EMPTY BOTTLE AQUA 5 GALLON</v>
          </cell>
          <cell r="S3464" t="str">
            <v>8276895965</v>
          </cell>
        </row>
        <row r="3465">
          <cell r="L3465">
            <v>5042322434</v>
          </cell>
          <cell r="M3465" t="str">
            <v>10169933</v>
          </cell>
          <cell r="N3465" t="str">
            <v>T.115803/HP3/00029</v>
          </cell>
          <cell r="O3465" t="str">
            <v>YPS/N8579UR/WIYANTO</v>
          </cell>
          <cell r="P3465" t="str">
            <v>PT. SATRIA WICAKSANA SEJATI</v>
          </cell>
          <cell r="Q3465" t="str">
            <v>PT. SATRIA WICAKSANA SEJATI</v>
          </cell>
          <cell r="R3465" t="str">
            <v>EMPTY BOTTLE AQUA 5 GALLON</v>
          </cell>
          <cell r="S3465" t="str">
            <v>8276895965</v>
          </cell>
        </row>
        <row r="3466">
          <cell r="L3466">
            <v>5042312013</v>
          </cell>
          <cell r="M3466" t="str">
            <v>10169933</v>
          </cell>
          <cell r="N3466" t="str">
            <v>S21102803716/T1105182A/HD/3/05</v>
          </cell>
          <cell r="O3466" t="str">
            <v>YPS/N7906UQ/MASKUR</v>
          </cell>
          <cell r="P3466" t="str">
            <v>PT. SATRIA WICAKSANA SEJATI</v>
          </cell>
          <cell r="Q3466" t="str">
            <v>PT. SATRIA WICAKSANA SEJATI</v>
          </cell>
          <cell r="R3466" t="str">
            <v>EMPTY BOTTLE AQUA 5 GALLON</v>
          </cell>
          <cell r="S3466" t="str">
            <v>8276895965</v>
          </cell>
        </row>
        <row r="3467">
          <cell r="L3467">
            <v>5042312013</v>
          </cell>
          <cell r="M3467" t="str">
            <v>74559</v>
          </cell>
          <cell r="N3467" t="str">
            <v>S21102803716/T1105182A/HD/3/05</v>
          </cell>
          <cell r="O3467" t="str">
            <v>YPS/N7906UQ/MASKUR</v>
          </cell>
          <cell r="P3467" t="str">
            <v>PT. SATRIA WICAKSANA SEJATI</v>
          </cell>
          <cell r="Q3467" t="str">
            <v>PT. SATRIA WICAKSANA SEJATI</v>
          </cell>
          <cell r="R3467" t="str">
            <v>5 GALLON AQUA LOCAL</v>
          </cell>
          <cell r="S3467" t="str">
            <v>8276895965</v>
          </cell>
        </row>
        <row r="3468">
          <cell r="L3468">
            <v>5042312013</v>
          </cell>
          <cell r="M3468" t="str">
            <v>10169933</v>
          </cell>
          <cell r="N3468" t="str">
            <v>S21102803716/T1105182A/HD/3/05</v>
          </cell>
          <cell r="O3468" t="str">
            <v>YPS/N7906UQ/MASKUR</v>
          </cell>
          <cell r="P3468" t="str">
            <v>PT. SATRIA WICAKSANA SEJATI</v>
          </cell>
          <cell r="Q3468" t="str">
            <v>PT. SATRIA WICAKSANA SEJATI</v>
          </cell>
          <cell r="R3468" t="str">
            <v>EMPTY BOTTLE AQUA 5 GALLON</v>
          </cell>
          <cell r="S3468" t="str">
            <v>8276895965</v>
          </cell>
        </row>
        <row r="3469">
          <cell r="L3469">
            <v>5042322382</v>
          </cell>
          <cell r="M3469" t="str">
            <v>10169933</v>
          </cell>
          <cell r="N3469" t="str">
            <v>S2110404168/T110728D/EL/3/06</v>
          </cell>
          <cell r="O3469" t="str">
            <v>YPS/N8878UW/SIARI</v>
          </cell>
          <cell r="P3469" t="str">
            <v>PT. SATRIA WICAKSANA SEJATI</v>
          </cell>
          <cell r="Q3469" t="str">
            <v>PT. SATRIA WICAKSANA SEJATI</v>
          </cell>
          <cell r="R3469" t="str">
            <v>EMPTY BOTTLE AQUA 5 GALLON</v>
          </cell>
          <cell r="S3469" t="str">
            <v>8276895965</v>
          </cell>
        </row>
        <row r="3470">
          <cell r="L3470">
            <v>5042324283</v>
          </cell>
          <cell r="M3470" t="str">
            <v>10169933</v>
          </cell>
          <cell r="N3470" t="str">
            <v>S21102803686/T1106130C/AS/2/06</v>
          </cell>
          <cell r="O3470" t="str">
            <v>YPS/L9273UF/EKO</v>
          </cell>
          <cell r="P3470" t="str">
            <v>PT. SATRIA WICAKSANA SEJATI</v>
          </cell>
          <cell r="Q3470" t="str">
            <v>PT. SATRIA WICAKSANA SEJATI</v>
          </cell>
          <cell r="R3470" t="str">
            <v>EMPTY BOTTLE AQUA 5 GALLON</v>
          </cell>
          <cell r="S3470" t="str">
            <v>8276895965</v>
          </cell>
        </row>
        <row r="3471">
          <cell r="L3471">
            <v>5042324283</v>
          </cell>
          <cell r="M3471" t="str">
            <v>74559</v>
          </cell>
          <cell r="N3471" t="str">
            <v>S21102803686/T1106130C/AS/2/06</v>
          </cell>
          <cell r="O3471" t="str">
            <v>YPS/L9273UF/EKO</v>
          </cell>
          <cell r="P3471" t="str">
            <v>PT. SATRIA WICAKSANA SEJATI</v>
          </cell>
          <cell r="Q3471" t="str">
            <v>PT. SATRIA WICAKSANA SEJATI</v>
          </cell>
          <cell r="R3471" t="str">
            <v>5 GALLON AQUA LOCAL</v>
          </cell>
          <cell r="S3471" t="str">
            <v>8276895965</v>
          </cell>
        </row>
        <row r="3472">
          <cell r="L3472">
            <v>5042324283</v>
          </cell>
          <cell r="M3472" t="str">
            <v>10169933</v>
          </cell>
          <cell r="N3472" t="str">
            <v>S21102803686/T1106130C/AS/2/06</v>
          </cell>
          <cell r="O3472" t="str">
            <v>YPS/L9273UF/EKO</v>
          </cell>
          <cell r="P3472" t="str">
            <v>PT. SATRIA WICAKSANA SEJATI</v>
          </cell>
          <cell r="Q3472" t="str">
            <v>PT. SATRIA WICAKSANA SEJATI</v>
          </cell>
          <cell r="R3472" t="str">
            <v>EMPTY BOTTLE AQUA 5 GALLON</v>
          </cell>
          <cell r="S3472" t="str">
            <v>8276895965</v>
          </cell>
        </row>
        <row r="3473">
          <cell r="L3473">
            <v>5042324296</v>
          </cell>
          <cell r="M3473" t="str">
            <v>10169933</v>
          </cell>
          <cell r="N3473" t="str">
            <v>S21102903676/T1106179D/PY/3/06</v>
          </cell>
          <cell r="O3473" t="str">
            <v>YPS/N8582UV/HASAN</v>
          </cell>
          <cell r="P3473" t="str">
            <v>PT. SATRIA WICAKSANA SEJATI</v>
          </cell>
          <cell r="Q3473" t="str">
            <v>PT. SATRIA WICAKSANA SEJATI</v>
          </cell>
          <cell r="R3473" t="str">
            <v>EMPTY BOTTLE AQUA 5 GALLON</v>
          </cell>
          <cell r="S3473" t="str">
            <v>8276895965</v>
          </cell>
        </row>
        <row r="3474">
          <cell r="L3474">
            <v>5042321415</v>
          </cell>
          <cell r="M3474" t="str">
            <v>10169933</v>
          </cell>
          <cell r="N3474" t="str">
            <v>T.111329/HP3/00013</v>
          </cell>
          <cell r="O3474" t="str">
            <v>YPS/N8598UV/ARIEF T</v>
          </cell>
          <cell r="P3474" t="str">
            <v>PT. SATRIA WICAKSANA SEJATI</v>
          </cell>
          <cell r="Q3474" t="str">
            <v>PT. SATRIA WICAKSANA SEJATI</v>
          </cell>
          <cell r="R3474" t="str">
            <v>EMPTY BOTTLE AQUA 5 GALLON</v>
          </cell>
          <cell r="S3474" t="str">
            <v>8276895965</v>
          </cell>
        </row>
        <row r="3475">
          <cell r="L3475">
            <v>5042324693</v>
          </cell>
          <cell r="M3475" t="str">
            <v>10169933</v>
          </cell>
          <cell r="N3475" t="str">
            <v>T.115809/HP3/33</v>
          </cell>
          <cell r="O3475" t="str">
            <v>YPS/N8732UW/SYAIFUL</v>
          </cell>
          <cell r="P3475" t="str">
            <v>PT. SATRIA WICAKSANA SEJATI</v>
          </cell>
          <cell r="Q3475" t="str">
            <v>PT. SATRIA WICAKSANA SEJATI</v>
          </cell>
          <cell r="R3475" t="str">
            <v>EMPTY BOTTLE AQUA 5 GALLON</v>
          </cell>
          <cell r="S3475" t="str">
            <v>8276895965</v>
          </cell>
        </row>
        <row r="3476">
          <cell r="L3476">
            <v>5042324693</v>
          </cell>
          <cell r="M3476" t="str">
            <v>74559</v>
          </cell>
          <cell r="N3476" t="str">
            <v>T.115809/HP3/33</v>
          </cell>
          <cell r="O3476" t="str">
            <v>YPS/N8732UW/SYAIFUL</v>
          </cell>
          <cell r="P3476" t="str">
            <v>PT. SATRIA WICAKSANA SEJATI</v>
          </cell>
          <cell r="Q3476" t="str">
            <v>PT. SATRIA WICAKSANA SEJATI</v>
          </cell>
          <cell r="R3476" t="str">
            <v>5 GALLON AQUA LOCAL</v>
          </cell>
          <cell r="S3476" t="str">
            <v>8276895965</v>
          </cell>
        </row>
        <row r="3477">
          <cell r="L3477">
            <v>5042324693</v>
          </cell>
          <cell r="M3477" t="str">
            <v>10169933</v>
          </cell>
          <cell r="N3477" t="str">
            <v>T.115809/HP3/33</v>
          </cell>
          <cell r="O3477" t="str">
            <v>YPS/N8732UW/SYAIFUL</v>
          </cell>
          <cell r="P3477" t="str">
            <v>PT. SATRIA WICAKSANA SEJATI</v>
          </cell>
          <cell r="Q3477" t="str">
            <v>PT. SATRIA WICAKSANA SEJATI</v>
          </cell>
          <cell r="R3477" t="str">
            <v>EMPTY BOTTLE AQUA 5 GALLON</v>
          </cell>
          <cell r="S3477" t="str">
            <v>8276895965</v>
          </cell>
        </row>
        <row r="3478">
          <cell r="L3478">
            <v>5042349368</v>
          </cell>
          <cell r="M3478" t="str">
            <v>10169933</v>
          </cell>
          <cell r="N3478" t="str">
            <v>S21110406290/T1108140D/PY/2/08</v>
          </cell>
          <cell r="O3478" t="str">
            <v>YPS/N8527UV/MUHAMMAD</v>
          </cell>
          <cell r="P3478" t="str">
            <v>PT. SATRIA WICAKSANA SEJATI</v>
          </cell>
          <cell r="Q3478" t="str">
            <v>PT. SATRIA WICAKSANA SEJATI</v>
          </cell>
          <cell r="R3478" t="str">
            <v>EMPTY BOTTLE AQUA 5 GALLON</v>
          </cell>
          <cell r="S3478" t="str">
            <v>8276895965</v>
          </cell>
        </row>
        <row r="3479">
          <cell r="L3479">
            <v>5042327876</v>
          </cell>
          <cell r="M3479" t="str">
            <v>10169933</v>
          </cell>
          <cell r="N3479" t="str">
            <v>S21110406308/T11077D/EL/2/07</v>
          </cell>
          <cell r="O3479" t="str">
            <v>YPS/L9431UZ/NURHADI</v>
          </cell>
          <cell r="P3479" t="str">
            <v>PT. SATRIA WICAKSANA SEJATI</v>
          </cell>
          <cell r="Q3479" t="str">
            <v>PT. SATRIA WICAKSANA SEJATI</v>
          </cell>
          <cell r="R3479" t="str">
            <v>EMPTY BOTTLE AQUA 5 GALLON</v>
          </cell>
          <cell r="S3479" t="str">
            <v>8276895965</v>
          </cell>
        </row>
        <row r="3480">
          <cell r="L3480">
            <v>5042331030</v>
          </cell>
          <cell r="M3480" t="str">
            <v>10169933</v>
          </cell>
          <cell r="N3480" t="str">
            <v>S21110406303/T110761D/EL/2/06</v>
          </cell>
          <cell r="O3480" t="str">
            <v>YPS/N8878UW/SIARI</v>
          </cell>
          <cell r="P3480" t="str">
            <v>PT. SATRIA WICAKSANA SEJATI</v>
          </cell>
          <cell r="Q3480" t="str">
            <v>PT. SATRIA WICAKSANA SEJATI</v>
          </cell>
          <cell r="R3480" t="str">
            <v>EMPTY BOTTLE AQUA 5 GALLON</v>
          </cell>
          <cell r="S3480" t="str">
            <v>8276895965</v>
          </cell>
        </row>
        <row r="3481">
          <cell r="L3481">
            <v>5042325307</v>
          </cell>
          <cell r="M3481" t="str">
            <v>10169933</v>
          </cell>
          <cell r="N3481" t="str">
            <v>S21110404174/T110725D/HD/3/06</v>
          </cell>
          <cell r="O3481" t="str">
            <v>YPS/L9345UZ/SOLIKIN</v>
          </cell>
          <cell r="P3481" t="str">
            <v>PT. SATRIA WICAKSANA SEJATI</v>
          </cell>
          <cell r="Q3481" t="str">
            <v>PT. SATRIA WICAKSANA SEJATI</v>
          </cell>
          <cell r="R3481" t="str">
            <v>EMPTY BOTTLE AQUA 5 GALLON</v>
          </cell>
          <cell r="S3481" t="str">
            <v>8276895965</v>
          </cell>
        </row>
        <row r="3482">
          <cell r="L3482">
            <v>5042325307</v>
          </cell>
          <cell r="M3482" t="str">
            <v>74559</v>
          </cell>
          <cell r="N3482" t="str">
            <v>S21110404174/T110725D/HD/3/06</v>
          </cell>
          <cell r="O3482" t="str">
            <v>YPS/L9345UZ/SOLIKIN</v>
          </cell>
          <cell r="P3482" t="str">
            <v>PT. SATRIA WICAKSANA SEJATI</v>
          </cell>
          <cell r="Q3482" t="str">
            <v>PT. SATRIA WICAKSANA SEJATI</v>
          </cell>
          <cell r="R3482" t="str">
            <v>5 GALLON AQUA LOCAL</v>
          </cell>
          <cell r="S3482" t="str">
            <v>8276895965</v>
          </cell>
        </row>
        <row r="3483">
          <cell r="L3483">
            <v>5042325307</v>
          </cell>
          <cell r="M3483" t="str">
            <v>10169933</v>
          </cell>
          <cell r="N3483" t="str">
            <v>S21110404174/T110725D/HD/3/06</v>
          </cell>
          <cell r="O3483" t="str">
            <v>YPS/L9345UZ/SOLIKIN</v>
          </cell>
          <cell r="P3483" t="str">
            <v>PT. SATRIA WICAKSANA SEJATI</v>
          </cell>
          <cell r="Q3483" t="str">
            <v>PT. SATRIA WICAKSANA SEJATI</v>
          </cell>
          <cell r="R3483" t="str">
            <v>EMPTY BOTTLE AQUA 5 GALLON</v>
          </cell>
          <cell r="S3483" t="str">
            <v>8276895965</v>
          </cell>
        </row>
        <row r="3484">
          <cell r="L3484">
            <v>5042326424</v>
          </cell>
          <cell r="M3484" t="str">
            <v>10169933</v>
          </cell>
          <cell r="N3484" t="str">
            <v>S21110404167/T110741D/AS/1/07</v>
          </cell>
          <cell r="O3484" t="str">
            <v>YPS/L9425UZ/MASRIDI</v>
          </cell>
          <cell r="P3484" t="str">
            <v>PT. SATRIA WICAKSANA SEJATI</v>
          </cell>
          <cell r="Q3484" t="str">
            <v>PT. SATRIA WICAKSANA SEJATI</v>
          </cell>
          <cell r="R3484" t="str">
            <v>EMPTY BOTTLE AQUA 5 GALLON</v>
          </cell>
          <cell r="S3484" t="str">
            <v>8276895965</v>
          </cell>
        </row>
        <row r="3485">
          <cell r="L3485">
            <v>5042348012</v>
          </cell>
          <cell r="M3485" t="str">
            <v>10169933</v>
          </cell>
          <cell r="N3485" t="str">
            <v>S21110404158/T110838A/BK/1/08</v>
          </cell>
          <cell r="O3485" t="str">
            <v>YPS/N8749UR/JUPRI</v>
          </cell>
          <cell r="P3485" t="str">
            <v>PT. SATRIA WICAKSANA SEJATI</v>
          </cell>
          <cell r="Q3485" t="str">
            <v>PT. SATRIA WICAKSANA SEJATI</v>
          </cell>
          <cell r="R3485" t="str">
            <v>EMPTY BOTTLE AQUA 5 GALLON</v>
          </cell>
          <cell r="S3485" t="str">
            <v>8276895965</v>
          </cell>
        </row>
        <row r="3486">
          <cell r="L3486">
            <v>5042348162</v>
          </cell>
          <cell r="M3486" t="str">
            <v>10169933</v>
          </cell>
          <cell r="N3486" t="str">
            <v>S21110404151/T1108115D/PY/2/08</v>
          </cell>
          <cell r="O3486" t="str">
            <v>YPS/L9430UZ/DONI</v>
          </cell>
          <cell r="P3486" t="str">
            <v>PT. SATRIA WICAKSANA SEJATI</v>
          </cell>
          <cell r="Q3486" t="str">
            <v>PT. SATRIA WICAKSANA SEJATI</v>
          </cell>
          <cell r="R3486" t="str">
            <v>EMPTY BOTTLE AQUA 5 GALLON</v>
          </cell>
          <cell r="S3486" t="str">
            <v>8276895965</v>
          </cell>
        </row>
        <row r="3487">
          <cell r="L3487">
            <v>5042314147</v>
          </cell>
          <cell r="M3487" t="str">
            <v>10169933</v>
          </cell>
          <cell r="N3487" t="str">
            <v>S21102903685/T110694D/ZK/1/06</v>
          </cell>
          <cell r="O3487" t="str">
            <v>YPS/L9345UZ/MSOLIKIN</v>
          </cell>
          <cell r="P3487" t="str">
            <v>PT. SATRIA WICAKSANA SEJATI</v>
          </cell>
          <cell r="Q3487" t="str">
            <v>PT. SATRIA WICAKSANA SEJATI</v>
          </cell>
          <cell r="R3487" t="str">
            <v>EMPTY BOTTLE AQUA 5 GALLON</v>
          </cell>
          <cell r="S3487" t="str">
            <v>8276895965</v>
          </cell>
        </row>
        <row r="3488">
          <cell r="L3488">
            <v>5042322456</v>
          </cell>
          <cell r="M3488" t="str">
            <v>10169933</v>
          </cell>
          <cell r="N3488" t="str">
            <v>T.115810/HP3/46</v>
          </cell>
          <cell r="O3488" t="str">
            <v>YPS/L9356UZ/AGUS</v>
          </cell>
          <cell r="P3488" t="str">
            <v>PT. SATRIA WICAKSANA SEJATI</v>
          </cell>
          <cell r="Q3488" t="str">
            <v>PT. SATRIA WICAKSANA SEJATI</v>
          </cell>
          <cell r="R3488" t="str">
            <v>EMPTY BOTTLE AQUA 5 GALLON</v>
          </cell>
          <cell r="S3488" t="str">
            <v>8276895965</v>
          </cell>
        </row>
        <row r="3489">
          <cell r="L3489">
            <v>5042348872</v>
          </cell>
          <cell r="M3489" t="str">
            <v>10169933</v>
          </cell>
          <cell r="N3489" t="str">
            <v>S21110406289/T1108151C/IS/3/08</v>
          </cell>
          <cell r="O3489" t="str">
            <v>YPS/L9352UZ/SUMANANG</v>
          </cell>
          <cell r="P3489" t="str">
            <v>PT. SATRIA WICAKSANA SEJATI</v>
          </cell>
          <cell r="Q3489" t="str">
            <v>PT. SATRIA WICAKSANA SEJATI</v>
          </cell>
          <cell r="R3489" t="str">
            <v>EMPTY BOTTLE AQUA 5 GALLON</v>
          </cell>
          <cell r="S3489" t="str">
            <v>8276895965</v>
          </cell>
        </row>
        <row r="3490">
          <cell r="L3490">
            <v>5042336656</v>
          </cell>
          <cell r="M3490" t="str">
            <v>10169933</v>
          </cell>
          <cell r="N3490" t="str">
            <v>T.115828/HP3/16</v>
          </cell>
          <cell r="O3490" t="str">
            <v>YPS/L9356UZ/AGUS S</v>
          </cell>
          <cell r="P3490" t="str">
            <v>PT. SATRIA WICAKSANA SEJATI</v>
          </cell>
          <cell r="Q3490" t="str">
            <v>PT. SATRIA WICAKSANA SEJATI</v>
          </cell>
          <cell r="R3490" t="str">
            <v>EMPTY BOTTLE AQUA 5 GALLON</v>
          </cell>
          <cell r="S3490" t="str">
            <v>8276895965</v>
          </cell>
        </row>
        <row r="3491">
          <cell r="L3491">
            <v>5042343858</v>
          </cell>
          <cell r="M3491" t="str">
            <v>10169933</v>
          </cell>
          <cell r="N3491" t="str">
            <v>T.115826/HP3/41</v>
          </cell>
          <cell r="O3491" t="str">
            <v>YPS/N8573UW/FAUZAN</v>
          </cell>
          <cell r="P3491" t="str">
            <v>PT. SATRIA WICAKSANA SEJATI</v>
          </cell>
          <cell r="Q3491" t="str">
            <v>PT. SATRIA WICAKSANA SEJATI</v>
          </cell>
          <cell r="R3491" t="str">
            <v>EMPTY BOTTLE AQUA 5 GALLON</v>
          </cell>
          <cell r="S3491" t="str">
            <v>8276895965</v>
          </cell>
        </row>
        <row r="3492">
          <cell r="L3492">
            <v>5042343858</v>
          </cell>
          <cell r="M3492" t="str">
            <v>74559</v>
          </cell>
          <cell r="N3492" t="str">
            <v>T.115826/HP3/41</v>
          </cell>
          <cell r="O3492" t="str">
            <v>YPS/N8573UW/FAUZAN</v>
          </cell>
          <cell r="P3492" t="str">
            <v>PT. SATRIA WICAKSANA SEJATI</v>
          </cell>
          <cell r="Q3492" t="str">
            <v>PT. SATRIA WICAKSANA SEJATI</v>
          </cell>
          <cell r="R3492" t="str">
            <v>5 GALLON AQUA LOCAL</v>
          </cell>
          <cell r="S3492" t="str">
            <v>8276895965</v>
          </cell>
        </row>
        <row r="3493">
          <cell r="L3493">
            <v>5042343858</v>
          </cell>
          <cell r="M3493" t="str">
            <v>10169933</v>
          </cell>
          <cell r="N3493" t="str">
            <v>T.115826/HP3/41</v>
          </cell>
          <cell r="O3493" t="str">
            <v>YPS/N8573UW/FAUZAN</v>
          </cell>
          <cell r="P3493" t="str">
            <v>PT. SATRIA WICAKSANA SEJATI</v>
          </cell>
          <cell r="Q3493" t="str">
            <v>PT. SATRIA WICAKSANA SEJATI</v>
          </cell>
          <cell r="R3493" t="str">
            <v>EMPTY BOTTLE AQUA 5 GALLON</v>
          </cell>
          <cell r="S3493" t="str">
            <v>8276895965</v>
          </cell>
        </row>
        <row r="3494">
          <cell r="L3494">
            <v>5042320095</v>
          </cell>
          <cell r="M3494" t="str">
            <v>10169933</v>
          </cell>
          <cell r="N3494" t="str">
            <v>S21102903691/T110651D/EF/1/06</v>
          </cell>
          <cell r="O3494" t="str">
            <v>YPS/N8878UW/SIARI</v>
          </cell>
          <cell r="P3494" t="str">
            <v>PT. SATRIA WICAKSANA SEJATI</v>
          </cell>
          <cell r="Q3494" t="str">
            <v>PT. SATRIA WICAKSANA SEJATI</v>
          </cell>
          <cell r="R3494" t="str">
            <v>EMPTY BOTTLE AQUA 5 GALLON</v>
          </cell>
          <cell r="S3494" t="str">
            <v>8276895965</v>
          </cell>
        </row>
        <row r="3495">
          <cell r="L3495">
            <v>5042327995</v>
          </cell>
          <cell r="M3495" t="str">
            <v>10169933</v>
          </cell>
          <cell r="N3495" t="str">
            <v>S21110404162/T11087D/ZK/3/07</v>
          </cell>
          <cell r="O3495" t="str">
            <v>YPS/N8864UW/TOSIM</v>
          </cell>
          <cell r="P3495" t="str">
            <v>PT. SATRIA WICAKSANA SEJATI</v>
          </cell>
          <cell r="Q3495" t="str">
            <v>PT. SATRIA WICAKSANA SEJATI</v>
          </cell>
          <cell r="R3495" t="str">
            <v>EMPTY BOTTLE AQUA 5 GALLON</v>
          </cell>
          <cell r="S3495" t="str">
            <v>8276895965</v>
          </cell>
        </row>
        <row r="3496">
          <cell r="L3496">
            <v>5042350404</v>
          </cell>
          <cell r="M3496" t="str">
            <v>10169933</v>
          </cell>
          <cell r="N3496" t="str">
            <v>S21110406286/T1108150D/IS/3/08</v>
          </cell>
          <cell r="O3496" t="str">
            <v>YPS/N8864UW/TOSIM</v>
          </cell>
          <cell r="P3496" t="str">
            <v>PT. SATRIA WICAKSANA SEJATI</v>
          </cell>
          <cell r="Q3496" t="str">
            <v>PT. SATRIA WICAKSANA SEJATI</v>
          </cell>
          <cell r="R3496" t="str">
            <v>EMPTY BOTTLE AQUA 5 GALLON</v>
          </cell>
          <cell r="S3496" t="str">
            <v>8276895965</v>
          </cell>
        </row>
        <row r="3497">
          <cell r="L3497">
            <v>5042350127</v>
          </cell>
          <cell r="M3497" t="str">
            <v>10169933</v>
          </cell>
          <cell r="N3497" t="str">
            <v>S21110406294/T110858B/BK/1/08</v>
          </cell>
          <cell r="O3497" t="str">
            <v>YPS/N8661UW/DENY S</v>
          </cell>
          <cell r="P3497" t="str">
            <v>PT. SATRIA WICAKSANA SEJATI</v>
          </cell>
          <cell r="Q3497" t="str">
            <v>PT. SATRIA WICAKSANA SEJATI</v>
          </cell>
          <cell r="R3497" t="str">
            <v>EMPTY BOTTLE AQUA 5 GALLON</v>
          </cell>
          <cell r="S3497" t="str">
            <v>8276895965</v>
          </cell>
        </row>
        <row r="3498">
          <cell r="L3498">
            <v>5042344694</v>
          </cell>
          <cell r="M3498" t="str">
            <v>10169933</v>
          </cell>
          <cell r="N3498" t="str">
            <v>S21110404143/T110893A/PY/2/08</v>
          </cell>
          <cell r="O3498" t="str">
            <v>YPS/N8863UQ/EKO</v>
          </cell>
          <cell r="P3498" t="str">
            <v>PT. SATRIA WICAKSANA SEJATI</v>
          </cell>
          <cell r="Q3498" t="str">
            <v>PT. SATRIA WICAKSANA SEJATI</v>
          </cell>
          <cell r="R3498" t="str">
            <v>EMPTY BOTTLE AQUA 5 GALLON</v>
          </cell>
          <cell r="S3498" t="str">
            <v>8276895965</v>
          </cell>
        </row>
        <row r="3499">
          <cell r="L3499">
            <v>5042344694</v>
          </cell>
          <cell r="M3499" t="str">
            <v>74559</v>
          </cell>
          <cell r="N3499" t="str">
            <v>S21110404143/T110893A/PY/2/08</v>
          </cell>
          <cell r="O3499" t="str">
            <v>YPS/N8863UQ/EKO</v>
          </cell>
          <cell r="P3499" t="str">
            <v>PT. SATRIA WICAKSANA SEJATI</v>
          </cell>
          <cell r="Q3499" t="str">
            <v>PT. SATRIA WICAKSANA SEJATI</v>
          </cell>
          <cell r="R3499" t="str">
            <v>5 GALLON AQUA LOCAL</v>
          </cell>
          <cell r="S3499" t="str">
            <v>8276895965</v>
          </cell>
        </row>
        <row r="3500">
          <cell r="L3500">
            <v>5042344694</v>
          </cell>
          <cell r="M3500" t="str">
            <v>10169933</v>
          </cell>
          <cell r="N3500" t="str">
            <v>S21110404143/T110893A/PY/2/08</v>
          </cell>
          <cell r="O3500" t="str">
            <v>YPS/N8863UQ/EKO</v>
          </cell>
          <cell r="P3500" t="str">
            <v>PT. SATRIA WICAKSANA SEJATI</v>
          </cell>
          <cell r="Q3500" t="str">
            <v>PT. SATRIA WICAKSANA SEJATI</v>
          </cell>
          <cell r="R3500" t="str">
            <v>EMPTY BOTTLE AQUA 5 GALLON</v>
          </cell>
          <cell r="S3500" t="str">
            <v>8276895965</v>
          </cell>
        </row>
        <row r="3501">
          <cell r="L3501">
            <v>5042318942</v>
          </cell>
          <cell r="M3501" t="str">
            <v>10169933</v>
          </cell>
          <cell r="N3501" t="str">
            <v>T.115811/HP3/00014</v>
          </cell>
          <cell r="O3501" t="str">
            <v>YPS/L9356UZ/AGUS S</v>
          </cell>
          <cell r="P3501" t="str">
            <v>PT. SATRIA WICAKSANA SEJATI</v>
          </cell>
          <cell r="Q3501" t="str">
            <v>PT. SATRIA WICAKSANA SEJATI</v>
          </cell>
          <cell r="R3501" t="str">
            <v>EMPTY BOTTLE AQUA 5 GALLON</v>
          </cell>
          <cell r="S3501" t="str">
            <v>8276895965</v>
          </cell>
        </row>
        <row r="3502">
          <cell r="L3502">
            <v>5042325332</v>
          </cell>
          <cell r="M3502" t="str">
            <v>10169933</v>
          </cell>
          <cell r="N3502" t="str">
            <v>T.111334/HP3/00028</v>
          </cell>
          <cell r="O3502" t="str">
            <v>YPS/N8598UV/ARIF TIR</v>
          </cell>
          <cell r="P3502" t="str">
            <v>PT. SATRIA WICAKSANA SEJATI</v>
          </cell>
          <cell r="Q3502" t="str">
            <v>PT. SATRIA WICAKSANA SEJATI</v>
          </cell>
          <cell r="R3502" t="str">
            <v>EMPTY BOTTLE AQUA 5 GALLON</v>
          </cell>
          <cell r="S3502" t="str">
            <v>8276895965</v>
          </cell>
        </row>
        <row r="3503">
          <cell r="L3503">
            <v>5042325385</v>
          </cell>
          <cell r="M3503" t="str">
            <v>10169933</v>
          </cell>
          <cell r="N3503" t="str">
            <v>S21102803700/T1106197D/EL/3/06</v>
          </cell>
          <cell r="O3503" t="str">
            <v>YPS/N8527UV/MUHAMAD</v>
          </cell>
          <cell r="P3503" t="str">
            <v>PT. SATRIA WICAKSANA SEJATI</v>
          </cell>
          <cell r="Q3503" t="str">
            <v>PT. SATRIA WICAKSANA SEJATI</v>
          </cell>
          <cell r="R3503" t="str">
            <v>EMPTY BOTTLE AQUA 5 GALLON</v>
          </cell>
          <cell r="S3503" t="str">
            <v>8276895965</v>
          </cell>
        </row>
        <row r="3504">
          <cell r="L3504">
            <v>5042333162</v>
          </cell>
          <cell r="M3504" t="str">
            <v>10169933</v>
          </cell>
          <cell r="N3504" t="str">
            <v>S21110404166/T110753D/EL/2/07</v>
          </cell>
          <cell r="O3504" t="str">
            <v>YPS/L9345UZ/M.SOLIKI</v>
          </cell>
          <cell r="P3504" t="str">
            <v>PT. SATRIA WICAKSANA SEJATI</v>
          </cell>
          <cell r="Q3504" t="str">
            <v>PT. SATRIA WICAKSANA SEJATI</v>
          </cell>
          <cell r="R3504" t="str">
            <v>EMPTY BOTTLE AQUA 5 GALLON</v>
          </cell>
          <cell r="S3504" t="str">
            <v>8276895965</v>
          </cell>
        </row>
        <row r="3505">
          <cell r="L3505">
            <v>5042349769</v>
          </cell>
          <cell r="M3505" t="str">
            <v>10169933</v>
          </cell>
          <cell r="N3505" t="str">
            <v>T.111335/HP3/24</v>
          </cell>
          <cell r="O3505" t="str">
            <v>YPS/N8699UV/GHOFIR</v>
          </cell>
          <cell r="P3505" t="str">
            <v>PT. SATRIA WICAKSANA SEJATI</v>
          </cell>
          <cell r="Q3505" t="str">
            <v>PT. SATRIA WICAKSANA SEJATI</v>
          </cell>
          <cell r="R3505" t="str">
            <v>EMPTY BOTTLE AQUA 5 GALLON</v>
          </cell>
          <cell r="S3505" t="str">
            <v>8276895965</v>
          </cell>
        </row>
        <row r="3506">
          <cell r="L3506">
            <v>5042312222</v>
          </cell>
          <cell r="M3506" t="str">
            <v>10169933</v>
          </cell>
          <cell r="N3506" t="str">
            <v>T.35854/HP3/00023</v>
          </cell>
          <cell r="O3506" t="str">
            <v>YPS/L9361UZ/YOYOK</v>
          </cell>
          <cell r="P3506" t="str">
            <v>PT. SATRIA WICAKSANA SEJATI</v>
          </cell>
          <cell r="Q3506" t="str">
            <v>PT. SATRIA WICAKSANA SEJATI</v>
          </cell>
          <cell r="R3506" t="str">
            <v>EMPTY BOTTLE AQUA 5 GALLON</v>
          </cell>
          <cell r="S3506" t="str">
            <v>8276895965</v>
          </cell>
        </row>
        <row r="3507">
          <cell r="L3507">
            <v>5042324285</v>
          </cell>
          <cell r="M3507" t="str">
            <v>10169933</v>
          </cell>
          <cell r="N3507" t="str">
            <v>S21102903681/T1106148D/AS/2/06</v>
          </cell>
          <cell r="O3507" t="str">
            <v>YPS/L9431UZ/NURHADI</v>
          </cell>
          <cell r="P3507" t="str">
            <v>PT. SATRIA WICAKSANA SEJATI</v>
          </cell>
          <cell r="Q3507" t="str">
            <v>PT. SATRIA WICAKSANA SEJATI</v>
          </cell>
          <cell r="R3507" t="str">
            <v>EMPTY BOTTLE AQUA 5 GALLON</v>
          </cell>
          <cell r="S3507" t="str">
            <v>8276895965</v>
          </cell>
        </row>
        <row r="3508">
          <cell r="L3508">
            <v>5042328679</v>
          </cell>
          <cell r="M3508" t="str">
            <v>10169933</v>
          </cell>
          <cell r="N3508" t="str">
            <v>S21110404154/T110824A/AS/1/08</v>
          </cell>
          <cell r="O3508" t="str">
            <v>YPS/L9808UW/ARIF</v>
          </cell>
          <cell r="P3508" t="str">
            <v>PT. SATRIA WICAKSANA SEJATI</v>
          </cell>
          <cell r="Q3508" t="str">
            <v>PT. SATRIA WICAKSANA SEJATI</v>
          </cell>
          <cell r="R3508" t="str">
            <v>EMPTY BOTTLE AQUA 5 GALLON</v>
          </cell>
          <cell r="S3508" t="str">
            <v>8276895965</v>
          </cell>
        </row>
        <row r="3509">
          <cell r="L3509">
            <v>5042319429</v>
          </cell>
          <cell r="M3509" t="str">
            <v>10169933</v>
          </cell>
          <cell r="N3509" t="str">
            <v>S21102903680/T1106165A/AS/2/06</v>
          </cell>
          <cell r="O3509" t="str">
            <v>YPS/S8186UT/DARSONO</v>
          </cell>
          <cell r="P3509" t="str">
            <v>PT. SATRIA WICAKSANA SEJATI</v>
          </cell>
          <cell r="Q3509" t="str">
            <v>PT. SATRIA WICAKSANA SEJATI</v>
          </cell>
          <cell r="R3509" t="str">
            <v>EMPTY BOTTLE AQUA 5 GALLON</v>
          </cell>
          <cell r="S3509" t="str">
            <v>8276895965</v>
          </cell>
        </row>
        <row r="3510">
          <cell r="L3510">
            <v>5042345549</v>
          </cell>
          <cell r="M3510" t="str">
            <v>10169933</v>
          </cell>
          <cell r="N3510" t="str">
            <v>T.115823/HP3/38</v>
          </cell>
          <cell r="O3510" t="str">
            <v>YPS/L9356UZ/AGUS S</v>
          </cell>
          <cell r="P3510" t="str">
            <v>PT. SATRIA WICAKSANA SEJATI</v>
          </cell>
          <cell r="Q3510" t="str">
            <v>PT. SATRIA WICAKSANA SEJATI</v>
          </cell>
          <cell r="R3510" t="str">
            <v>EMPTY BOTTLE AQUA 5 GALLON</v>
          </cell>
          <cell r="S3510" t="str">
            <v>8276895965</v>
          </cell>
        </row>
        <row r="3511">
          <cell r="L3511">
            <v>5042345549</v>
          </cell>
          <cell r="M3511" t="str">
            <v>74559</v>
          </cell>
          <cell r="N3511" t="str">
            <v>T.115823/HP3/38</v>
          </cell>
          <cell r="O3511" t="str">
            <v>YPS/L9356UZ/AGUS S</v>
          </cell>
          <cell r="P3511" t="str">
            <v>PT. SATRIA WICAKSANA SEJATI</v>
          </cell>
          <cell r="Q3511" t="str">
            <v>PT. SATRIA WICAKSANA SEJATI</v>
          </cell>
          <cell r="R3511" t="str">
            <v>5 GALLON AQUA LOCAL</v>
          </cell>
          <cell r="S3511" t="str">
            <v>8276895965</v>
          </cell>
        </row>
        <row r="3512">
          <cell r="L3512">
            <v>5042345549</v>
          </cell>
          <cell r="M3512" t="str">
            <v>10169933</v>
          </cell>
          <cell r="N3512" t="str">
            <v>T.115823/HP3/38</v>
          </cell>
          <cell r="O3512" t="str">
            <v>YPS/L9356UZ/AGUS S</v>
          </cell>
          <cell r="P3512" t="str">
            <v>PT. SATRIA WICAKSANA SEJATI</v>
          </cell>
          <cell r="Q3512" t="str">
            <v>PT. SATRIA WICAKSANA SEJATI</v>
          </cell>
          <cell r="R3512" t="str">
            <v>EMPTY BOTTLE AQUA 5 GALLON</v>
          </cell>
          <cell r="S3512" t="str">
            <v>8276895965</v>
          </cell>
        </row>
        <row r="3513">
          <cell r="L3513">
            <v>5042323394</v>
          </cell>
          <cell r="M3513" t="str">
            <v>10169933</v>
          </cell>
          <cell r="N3513" t="str">
            <v>S21110404171/T110719A/EL/3/06</v>
          </cell>
          <cell r="O3513" t="str">
            <v>YPS/N8647UQ/HARTONO</v>
          </cell>
          <cell r="P3513" t="str">
            <v>PT. SATRIA WICAKSANA SEJATI</v>
          </cell>
          <cell r="Q3513" t="str">
            <v>PT. SATRIA WICAKSANA SEJATI</v>
          </cell>
          <cell r="R3513" t="str">
            <v>EMPTY BOTTLE AQUA 5 GALLON</v>
          </cell>
          <cell r="S3513" t="str">
            <v>8276895965</v>
          </cell>
        </row>
        <row r="3514">
          <cell r="L3514">
            <v>5042341747</v>
          </cell>
          <cell r="M3514" t="str">
            <v>10169933</v>
          </cell>
          <cell r="N3514" t="str">
            <v>S21110800015/T1108121D/PY/2/08</v>
          </cell>
          <cell r="O3514" t="str">
            <v>YPS/L9357UZ/ACHMAD</v>
          </cell>
          <cell r="P3514" t="str">
            <v>PT. SATRIA WICAKSANA SEJATI</v>
          </cell>
          <cell r="Q3514" t="str">
            <v>PT. SATRIA WICAKSANA SEJATI</v>
          </cell>
          <cell r="R3514" t="str">
            <v>EMPTY BOTTLE AQUA 5 GALLON</v>
          </cell>
          <cell r="S3514" t="str">
            <v>8276895965</v>
          </cell>
        </row>
        <row r="3515">
          <cell r="L3515">
            <v>5042349410</v>
          </cell>
          <cell r="M3515" t="str">
            <v>10169933</v>
          </cell>
          <cell r="N3515" t="str">
            <v>S21110404145/T1108128B/PY/2/08</v>
          </cell>
          <cell r="O3515" t="str">
            <v>YPS/N8508UV/ARIF</v>
          </cell>
          <cell r="P3515" t="str">
            <v>PT. SATRIA WICAKSANA SEJATI</v>
          </cell>
          <cell r="Q3515" t="str">
            <v>PT. SATRIA WICAKSANA SEJATI</v>
          </cell>
          <cell r="R3515" t="str">
            <v>EMPTY BOTTLE AQUA 5 GALLON</v>
          </cell>
          <cell r="S3515" t="str">
            <v>8276895965</v>
          </cell>
        </row>
        <row r="3516">
          <cell r="L3516">
            <v>5042332008</v>
          </cell>
          <cell r="M3516" t="str">
            <v>10169933</v>
          </cell>
          <cell r="N3516" t="str">
            <v>S21110406302/T110766D/ZK/3/07</v>
          </cell>
          <cell r="O3516" t="str">
            <v>YPS/L9429UZ/SOLIKIN</v>
          </cell>
          <cell r="P3516" t="str">
            <v>PT. SATRIA WICAKSANA SEJATI</v>
          </cell>
          <cell r="Q3516" t="str">
            <v>PT. SATRIA WICAKSANA SEJATI</v>
          </cell>
          <cell r="R3516" t="str">
            <v>EMPTY BOTTLE AQUA 5 GALLON</v>
          </cell>
          <cell r="S3516" t="str">
            <v>8276895965</v>
          </cell>
        </row>
        <row r="3517">
          <cell r="L3517">
            <v>5042346421</v>
          </cell>
          <cell r="M3517" t="str">
            <v>10169933</v>
          </cell>
          <cell r="N3517" t="str">
            <v>T.115838/HP3/29</v>
          </cell>
          <cell r="O3517" t="str">
            <v>YPS/N8732UW/SYAIFUL</v>
          </cell>
          <cell r="P3517" t="str">
            <v>PT. SATRIA WICAKSANA SEJATI</v>
          </cell>
          <cell r="Q3517" t="str">
            <v>PT. SATRIA WICAKSANA SEJATI</v>
          </cell>
          <cell r="R3517" t="str">
            <v>EMPTY BOTTLE AQUA 5 GALLON</v>
          </cell>
          <cell r="S3517" t="str">
            <v>8276895965</v>
          </cell>
        </row>
        <row r="3518">
          <cell r="L3518">
            <v>5042346421</v>
          </cell>
          <cell r="M3518" t="str">
            <v>74559</v>
          </cell>
          <cell r="N3518" t="str">
            <v>T.115838/HP3/29</v>
          </cell>
          <cell r="O3518" t="str">
            <v>YPS/N8732UW/SYAIFUL</v>
          </cell>
          <cell r="P3518" t="str">
            <v>PT. SATRIA WICAKSANA SEJATI</v>
          </cell>
          <cell r="Q3518" t="str">
            <v>PT. SATRIA WICAKSANA SEJATI</v>
          </cell>
          <cell r="R3518" t="str">
            <v>5 GALLON AQUA LOCAL</v>
          </cell>
          <cell r="S3518" t="str">
            <v>8276895965</v>
          </cell>
        </row>
        <row r="3519">
          <cell r="L3519">
            <v>5042346421</v>
          </cell>
          <cell r="M3519" t="str">
            <v>10169933</v>
          </cell>
          <cell r="N3519" t="str">
            <v>T.115838/HP3/29</v>
          </cell>
          <cell r="O3519" t="str">
            <v>YPS/N8732UW/SYAIFUL</v>
          </cell>
          <cell r="P3519" t="str">
            <v>PT. SATRIA WICAKSANA SEJATI</v>
          </cell>
          <cell r="Q3519" t="str">
            <v>PT. SATRIA WICAKSANA SEJATI</v>
          </cell>
          <cell r="R3519" t="str">
            <v>EMPTY BOTTLE AQUA 5 GALLON</v>
          </cell>
          <cell r="S3519" t="str">
            <v>8276895965</v>
          </cell>
        </row>
        <row r="3520">
          <cell r="L3520">
            <v>5042346905</v>
          </cell>
          <cell r="M3520" t="str">
            <v>10169933</v>
          </cell>
          <cell r="N3520" t="str">
            <v>T.115835/HP3/31</v>
          </cell>
          <cell r="O3520">
            <v>0</v>
          </cell>
          <cell r="P3520" t="str">
            <v>PT. SATRIA WICAKSANA SEJATI</v>
          </cell>
          <cell r="Q3520" t="str">
            <v>PT. SATRIA WICAKSANA SEJATI</v>
          </cell>
          <cell r="R3520" t="str">
            <v>EMPTY BOTTLE AQUA 5 GALLON</v>
          </cell>
          <cell r="S3520" t="str">
            <v>8276895965</v>
          </cell>
        </row>
        <row r="3521">
          <cell r="L3521">
            <v>5042346905</v>
          </cell>
          <cell r="M3521" t="str">
            <v>74559</v>
          </cell>
          <cell r="N3521" t="str">
            <v>T.115835/HP3/31</v>
          </cell>
          <cell r="O3521">
            <v>0</v>
          </cell>
          <cell r="P3521" t="str">
            <v>PT. SATRIA WICAKSANA SEJATI</v>
          </cell>
          <cell r="Q3521" t="str">
            <v>PT. SATRIA WICAKSANA SEJATI</v>
          </cell>
          <cell r="R3521" t="str">
            <v>5 GALLON AQUA LOCAL</v>
          </cell>
          <cell r="S3521" t="str">
            <v>8276895965</v>
          </cell>
        </row>
        <row r="3522">
          <cell r="L3522">
            <v>5042346905</v>
          </cell>
          <cell r="M3522" t="str">
            <v>10169933</v>
          </cell>
          <cell r="N3522" t="str">
            <v>T.115835/HP3/31</v>
          </cell>
          <cell r="O3522">
            <v>0</v>
          </cell>
          <cell r="P3522" t="str">
            <v>PT. SATRIA WICAKSANA SEJATI</v>
          </cell>
          <cell r="Q3522" t="str">
            <v>PT. SATRIA WICAKSANA SEJATI</v>
          </cell>
          <cell r="R3522" t="str">
            <v>EMPTY BOTTLE AQUA 5 GALLON</v>
          </cell>
          <cell r="S3522" t="str">
            <v>8276895965</v>
          </cell>
        </row>
        <row r="3523">
          <cell r="L3523">
            <v>5042349202</v>
          </cell>
          <cell r="M3523" t="str">
            <v>10169933</v>
          </cell>
          <cell r="N3523" t="str">
            <v>S21110404149/T1108135D/PY/2/08</v>
          </cell>
          <cell r="O3523" t="str">
            <v>YPS/L9345UZ/MSOLIKIN</v>
          </cell>
          <cell r="P3523" t="str">
            <v>PT. SATRIA WICAKSANA SEJATI</v>
          </cell>
          <cell r="Q3523" t="str">
            <v>PT. SATRIA WICAKSANA SEJATI</v>
          </cell>
          <cell r="R3523" t="str">
            <v>EMPTY BOTTLE AQUA 5 GALLON</v>
          </cell>
          <cell r="S3523" t="str">
            <v>8276895965</v>
          </cell>
        </row>
        <row r="3524">
          <cell r="L3524">
            <v>5042347628</v>
          </cell>
          <cell r="M3524" t="str">
            <v>10169933</v>
          </cell>
          <cell r="N3524" t="str">
            <v>S21110406287/T1108138D/PY/2/08</v>
          </cell>
          <cell r="O3524" t="str">
            <v>YPS/N8582UV/HASAN</v>
          </cell>
          <cell r="P3524" t="str">
            <v>PT. SATRIA WICAKSANA SEJATI</v>
          </cell>
          <cell r="Q3524" t="str">
            <v>PT. SATRIA WICAKSANA SEJATI</v>
          </cell>
          <cell r="R3524" t="str">
            <v>EMPTY BOTTLE AQUA 5 GALLON</v>
          </cell>
          <cell r="S3524" t="str">
            <v>8276895965</v>
          </cell>
        </row>
        <row r="3525">
          <cell r="L3525">
            <v>5042233496</v>
          </cell>
          <cell r="M3525" t="str">
            <v>10169933</v>
          </cell>
          <cell r="N3525" t="str">
            <v>T.111313/HP3/12</v>
          </cell>
          <cell r="O3525" t="str">
            <v>YPS/L9355UZ/WAKHID</v>
          </cell>
          <cell r="P3525" t="str">
            <v>UD. SATRIA WICAKSANA SEJATI</v>
          </cell>
          <cell r="Q3525" t="str">
            <v>PT. SATRIA WICAKSANA SEJATI</v>
          </cell>
          <cell r="R3525" t="str">
            <v>EMPTY BOTTLE AQUA 5 GALLON</v>
          </cell>
          <cell r="S3525" t="str">
            <v>8276895965</v>
          </cell>
        </row>
        <row r="3526">
          <cell r="L3526">
            <v>6008139305</v>
          </cell>
          <cell r="M3526" t="str">
            <v>10169749</v>
          </cell>
          <cell r="N3526" t="str">
            <v>R148612</v>
          </cell>
          <cell r="O3526" t="str">
            <v>YPS/N8603UV/B SLAMET</v>
          </cell>
          <cell r="P3526" t="str">
            <v>TOKO MAKMUR JAYA SUGIHARTO</v>
          </cell>
          <cell r="Q3526" t="str">
            <v>TOKO MAKMUR JAYA SUGIHARTO</v>
          </cell>
          <cell r="R3526" t="str">
            <v>PALLET RENT DOUBLE FACE</v>
          </cell>
          <cell r="S3526" t="str">
            <v>2050350324</v>
          </cell>
        </row>
        <row r="3527">
          <cell r="L3527">
            <v>6008132916</v>
          </cell>
          <cell r="M3527" t="str">
            <v>10169933</v>
          </cell>
          <cell r="N3527" t="str">
            <v>S21102908162/H1102116C/ZK/1/02</v>
          </cell>
          <cell r="O3527" t="str">
            <v>YPS/N8543UV/NADIR</v>
          </cell>
          <cell r="P3527" t="str">
            <v>TOKO MAKMUR JAYA SUGIHARTO</v>
          </cell>
          <cell r="Q3527" t="str">
            <v>TOKO MAKMUR JAYA SUGIHARTO</v>
          </cell>
          <cell r="R3527" t="str">
            <v>EMPTY BOTTLE AQUA 5 GALLON</v>
          </cell>
          <cell r="S3527" t="str">
            <v>2050350324</v>
          </cell>
        </row>
        <row r="3528">
          <cell r="L3528">
            <v>6008132916</v>
          </cell>
          <cell r="M3528" t="str">
            <v>10169933</v>
          </cell>
          <cell r="N3528" t="str">
            <v>S21102908162/H1102116C/ZK/1/02</v>
          </cell>
          <cell r="O3528" t="str">
            <v>YPS/N8543UV/NADIR</v>
          </cell>
          <cell r="P3528" t="str">
            <v>TOKO MAKMUR JAYA SUGIHARTO</v>
          </cell>
          <cell r="Q3528" t="str">
            <v>TOKO MAKMUR JAYA SUGIHARTO</v>
          </cell>
          <cell r="R3528" t="str">
            <v>EMPTY BOTTLE AQUA 5 GALLON</v>
          </cell>
          <cell r="S3528" t="str">
            <v>2050350324</v>
          </cell>
        </row>
        <row r="3529">
          <cell r="L3529">
            <v>6008132916</v>
          </cell>
          <cell r="M3529" t="str">
            <v>74559</v>
          </cell>
          <cell r="N3529" t="str">
            <v>S21102908162/H1102116C/ZK/1/02</v>
          </cell>
          <cell r="O3529" t="str">
            <v>YPS/N8543UV/NADIR</v>
          </cell>
          <cell r="P3529" t="str">
            <v>TOKO MAKMUR JAYA SUGIHARTO</v>
          </cell>
          <cell r="Q3529" t="str">
            <v>TOKO MAKMUR JAYA SUGIHARTO</v>
          </cell>
          <cell r="R3529" t="str">
            <v>5 GALLON AQUA LOCAL</v>
          </cell>
          <cell r="S3529" t="str">
            <v>2050350324</v>
          </cell>
        </row>
        <row r="3530">
          <cell r="L3530">
            <v>6008118224</v>
          </cell>
          <cell r="M3530" t="str">
            <v>10169749</v>
          </cell>
          <cell r="N3530" t="str">
            <v>R.147412</v>
          </cell>
          <cell r="O3530" t="str">
            <v>YPS/N9959UW/SURAHMAN</v>
          </cell>
          <cell r="P3530" t="str">
            <v>TOKO MAKMUR JAYA SUGIHARTO</v>
          </cell>
          <cell r="Q3530" t="str">
            <v>TOKO MAKMUR JAYA SUGIHARTO</v>
          </cell>
          <cell r="R3530" t="str">
            <v>PALLET RENT DOUBLE FACE</v>
          </cell>
          <cell r="S3530" t="str">
            <v>2050350324</v>
          </cell>
        </row>
        <row r="3531">
          <cell r="L3531">
            <v>6008131794</v>
          </cell>
          <cell r="M3531" t="str">
            <v>10169749</v>
          </cell>
          <cell r="N3531" t="str">
            <v>R.148776</v>
          </cell>
          <cell r="O3531" t="str">
            <v>YPS/B9731WG/IMAM</v>
          </cell>
          <cell r="P3531" t="str">
            <v>TOKO MAKMUR JAYA SUGIHARTO</v>
          </cell>
          <cell r="Q3531" t="str">
            <v>TOKO MAKMUR JAYA SUGIHARTO</v>
          </cell>
          <cell r="R3531" t="str">
            <v>PALLET RENT DOUBLE FACE</v>
          </cell>
          <cell r="S3531" t="str">
            <v>2050350324</v>
          </cell>
        </row>
        <row r="3532">
          <cell r="L3532">
            <v>6008150740</v>
          </cell>
          <cell r="M3532" t="str">
            <v>10169749</v>
          </cell>
          <cell r="N3532" t="str">
            <v>R.148649</v>
          </cell>
          <cell r="O3532" t="str">
            <v>YPS/L9694UY/NURALI</v>
          </cell>
          <cell r="P3532" t="str">
            <v>TOKO MAKMUR JAYA SUGIHARTO</v>
          </cell>
          <cell r="Q3532" t="str">
            <v>TOKO MAKMUR JAYA SUGIHARTO</v>
          </cell>
          <cell r="R3532" t="str">
            <v>PALLET RENT DOUBLE FACE</v>
          </cell>
          <cell r="S3532" t="str">
            <v>2050350324</v>
          </cell>
        </row>
        <row r="3533">
          <cell r="L3533">
            <v>6008141484</v>
          </cell>
          <cell r="M3533" t="str">
            <v>10169749</v>
          </cell>
          <cell r="N3533" t="str">
            <v>R.147427</v>
          </cell>
          <cell r="O3533" t="str">
            <v>YPS/L9695UY/NARTO</v>
          </cell>
          <cell r="P3533" t="str">
            <v>TOKO MAKMUR JAYA SUGIHARTO</v>
          </cell>
          <cell r="Q3533" t="str">
            <v>TOKO MAKMUR JAYA SUGIHARTO</v>
          </cell>
          <cell r="R3533" t="str">
            <v>PALLET RENT DOUBLE FACE</v>
          </cell>
          <cell r="S3533" t="str">
            <v>2050350324</v>
          </cell>
        </row>
        <row r="3534">
          <cell r="L3534">
            <v>6008137945</v>
          </cell>
          <cell r="M3534" t="str">
            <v>10169749</v>
          </cell>
          <cell r="N3534" t="str">
            <v>R.148768</v>
          </cell>
          <cell r="O3534" t="str">
            <v>YPS/N8580UV/NANANG</v>
          </cell>
          <cell r="P3534" t="str">
            <v>TOKO MAKMUR JAYA SUGIHARTO</v>
          </cell>
          <cell r="Q3534" t="str">
            <v>TOKO MAKMUR JAYA SUGIHARTO</v>
          </cell>
          <cell r="R3534" t="str">
            <v>PALLET RENT DOUBLE FACE</v>
          </cell>
          <cell r="S3534" t="str">
            <v>2050350324</v>
          </cell>
        </row>
        <row r="3535">
          <cell r="L3535">
            <v>6008136343</v>
          </cell>
          <cell r="M3535" t="str">
            <v>10169749</v>
          </cell>
          <cell r="N3535" t="str">
            <v>R.147402</v>
          </cell>
          <cell r="O3535" t="str">
            <v>YPS/N8565UV/BAMBANG</v>
          </cell>
          <cell r="P3535" t="str">
            <v>TOKO MAKMUR JAYA SUGIHARTO</v>
          </cell>
          <cell r="Q3535" t="str">
            <v>TOKO MAKMUR JAYA SUGIHARTO</v>
          </cell>
          <cell r="R3535" t="str">
            <v>PALLET RENT DOUBLE FACE</v>
          </cell>
          <cell r="S3535" t="str">
            <v>2050350324</v>
          </cell>
        </row>
        <row r="3536">
          <cell r="L3536">
            <v>6008139346</v>
          </cell>
          <cell r="M3536" t="str">
            <v>10169749</v>
          </cell>
          <cell r="N3536" t="str">
            <v>R.147404</v>
          </cell>
          <cell r="O3536" t="str">
            <v>YPS/L9359UZ/SULAIMAN</v>
          </cell>
          <cell r="P3536" t="str">
            <v>TOKO MAKMUR JAYA SUGIHARTO</v>
          </cell>
          <cell r="Q3536" t="str">
            <v>TOKO MAKMUR JAYA SUGIHARTO</v>
          </cell>
          <cell r="R3536" t="str">
            <v>PALLET RENT DOUBLE FACE</v>
          </cell>
          <cell r="S3536" t="str">
            <v>2050350324</v>
          </cell>
        </row>
        <row r="3537">
          <cell r="L3537">
            <v>6008118429</v>
          </cell>
          <cell r="M3537" t="str">
            <v>10169749</v>
          </cell>
          <cell r="N3537" t="str">
            <v>R.148605</v>
          </cell>
          <cell r="O3537" t="str">
            <v>YPS/N8611UW/TONI</v>
          </cell>
          <cell r="P3537" t="str">
            <v>TOKO MAKMUR JAYA SUGIHARTO</v>
          </cell>
          <cell r="Q3537" t="str">
            <v>TOKO MAKMUR JAYA SUGIHARTO</v>
          </cell>
          <cell r="R3537" t="str">
            <v>PALLET RENT DOUBLE FACE</v>
          </cell>
          <cell r="S3537" t="str">
            <v>2050350324</v>
          </cell>
        </row>
        <row r="3538">
          <cell r="L3538">
            <v>6008143063</v>
          </cell>
          <cell r="M3538" t="str">
            <v>10169749</v>
          </cell>
          <cell r="N3538" t="str">
            <v>R.148608</v>
          </cell>
          <cell r="O3538" t="str">
            <v>YPS/N8599UV/SARBINI</v>
          </cell>
          <cell r="P3538" t="str">
            <v>TOKO MAKMUR JAYA SUGIHARTO</v>
          </cell>
          <cell r="Q3538" t="str">
            <v>TOKO MAKMUR JAYA SUGIHARTO</v>
          </cell>
          <cell r="R3538" t="str">
            <v>PALLET RENT DOUBLE FACE</v>
          </cell>
          <cell r="S3538" t="str">
            <v>2050350324</v>
          </cell>
        </row>
        <row r="3539">
          <cell r="L3539">
            <v>6008141888</v>
          </cell>
          <cell r="M3539" t="str">
            <v>10169749</v>
          </cell>
          <cell r="N3539" t="str">
            <v>R.147438</v>
          </cell>
          <cell r="O3539" t="str">
            <v>YPS/L9354UZ/SISWANTO</v>
          </cell>
          <cell r="P3539" t="str">
            <v>TOKO MAKMUR JAYA SUGIHARTO</v>
          </cell>
          <cell r="Q3539" t="str">
            <v>TOKO MAKMUR JAYA SUGIHARTO</v>
          </cell>
          <cell r="R3539" t="str">
            <v>PALLET RENT DOUBLE FACE</v>
          </cell>
          <cell r="S3539" t="str">
            <v>2050350324</v>
          </cell>
        </row>
        <row r="3540">
          <cell r="L3540">
            <v>6008141051</v>
          </cell>
          <cell r="M3540" t="str">
            <v>10169749</v>
          </cell>
          <cell r="N3540" t="str">
            <v>R.148603</v>
          </cell>
          <cell r="O3540" t="str">
            <v>YPS/N8612UW/DENI R</v>
          </cell>
          <cell r="P3540" t="str">
            <v>TOKO MAKMUR JAYA SUGIHARTO</v>
          </cell>
          <cell r="Q3540" t="str">
            <v>TOKO MAKMUR JAYA SUGIHARTO</v>
          </cell>
          <cell r="R3540" t="str">
            <v>PALLET RENT DOUBLE FACE</v>
          </cell>
          <cell r="S3540" t="str">
            <v>2050350324</v>
          </cell>
        </row>
        <row r="3541">
          <cell r="L3541">
            <v>6008146024</v>
          </cell>
          <cell r="M3541" t="str">
            <v>10169749</v>
          </cell>
          <cell r="N3541" t="str">
            <v>R.148578</v>
          </cell>
          <cell r="O3541" t="str">
            <v>YPS/L9695UY/NARTO</v>
          </cell>
          <cell r="P3541" t="str">
            <v>TOKO MAKMUR JAYA SUGIHARTO</v>
          </cell>
          <cell r="Q3541" t="str">
            <v>TOKO MAKMUR JAYA SUGIHARTO</v>
          </cell>
          <cell r="R3541" t="str">
            <v>PALLET RENT DOUBLE FACE</v>
          </cell>
          <cell r="S3541" t="str">
            <v>2050350324</v>
          </cell>
        </row>
        <row r="3542">
          <cell r="L3542">
            <v>6008138076</v>
          </cell>
          <cell r="M3542" t="str">
            <v>10169749</v>
          </cell>
          <cell r="N3542" t="str">
            <v>R.148556</v>
          </cell>
          <cell r="O3542" t="str">
            <v>YPS/L8211UT/ZEMY</v>
          </cell>
          <cell r="P3542" t="str">
            <v>TOKO MAKMUR JAYA SUGIHARTO</v>
          </cell>
          <cell r="Q3542" t="str">
            <v>TOKO MAKMUR JAYA SUGIHARTO</v>
          </cell>
          <cell r="R3542" t="str">
            <v>PALLET RENT DOUBLE FACE</v>
          </cell>
          <cell r="S3542" t="str">
            <v>2050350324</v>
          </cell>
        </row>
        <row r="3543">
          <cell r="L3543">
            <v>6008143856</v>
          </cell>
          <cell r="M3543" t="str">
            <v>10169933</v>
          </cell>
          <cell r="N3543" t="str">
            <v>S21102908196/H1103180C/PY/3/03</v>
          </cell>
          <cell r="O3543" t="str">
            <v>YPS/N8540UV/DWIINDRA</v>
          </cell>
          <cell r="P3543" t="str">
            <v>TOKO MAKMUR JAYA SUGIHARTO</v>
          </cell>
          <cell r="Q3543" t="str">
            <v>TOKO MAKMUR JAYA SUGIHARTO</v>
          </cell>
          <cell r="R3543" t="str">
            <v>EMPTY BOTTLE AQUA 5 GALLON</v>
          </cell>
          <cell r="S3543" t="str">
            <v>2050350324</v>
          </cell>
        </row>
        <row r="3544">
          <cell r="L3544">
            <v>6008143856</v>
          </cell>
          <cell r="M3544" t="str">
            <v>10169933</v>
          </cell>
          <cell r="N3544" t="str">
            <v>S21102908196/H1103180C/PY/3/03</v>
          </cell>
          <cell r="O3544" t="str">
            <v>YPS/N8540UV/DWIINDRA</v>
          </cell>
          <cell r="P3544" t="str">
            <v>TOKO MAKMUR JAYA SUGIHARTO</v>
          </cell>
          <cell r="Q3544" t="str">
            <v>TOKO MAKMUR JAYA SUGIHARTO</v>
          </cell>
          <cell r="R3544" t="str">
            <v>EMPTY BOTTLE AQUA 5 GALLON</v>
          </cell>
          <cell r="S3544" t="str">
            <v>2050350324</v>
          </cell>
        </row>
        <row r="3545">
          <cell r="L3545">
            <v>6008143856</v>
          </cell>
          <cell r="M3545" t="str">
            <v>74559</v>
          </cell>
          <cell r="N3545" t="str">
            <v>S21102908196/H1103180C/PY/3/03</v>
          </cell>
          <cell r="O3545" t="str">
            <v>YPS/N8540UV/DWIINDRA</v>
          </cell>
          <cell r="P3545" t="str">
            <v>TOKO MAKMUR JAYA SUGIHARTO</v>
          </cell>
          <cell r="Q3545" t="str">
            <v>TOKO MAKMUR JAYA SUGIHARTO</v>
          </cell>
          <cell r="R3545" t="str">
            <v>5 GALLON AQUA LOCAL</v>
          </cell>
          <cell r="S3545" t="str">
            <v>2050350324</v>
          </cell>
        </row>
        <row r="3546">
          <cell r="L3546">
            <v>6008146118</v>
          </cell>
          <cell r="M3546" t="str">
            <v>10169749</v>
          </cell>
          <cell r="N3546" t="str">
            <v>R.148597</v>
          </cell>
          <cell r="O3546" t="str">
            <v>YPS/N8198UW/PANCA</v>
          </cell>
          <cell r="P3546" t="str">
            <v>TOKO MAKMUR JAYA SUGIHARTO</v>
          </cell>
          <cell r="Q3546" t="str">
            <v>TOKO MAKMUR JAYA SUGIHARTO</v>
          </cell>
          <cell r="R3546" t="str">
            <v>PALLET RENT DOUBLE FACE</v>
          </cell>
          <cell r="S3546" t="str">
            <v>2050350324</v>
          </cell>
        </row>
        <row r="3547">
          <cell r="L3547">
            <v>6008141033</v>
          </cell>
          <cell r="M3547" t="str">
            <v>10169749</v>
          </cell>
          <cell r="N3547" t="str">
            <v>R.148564</v>
          </cell>
          <cell r="O3547" t="str">
            <v>YPS/N8818UT/DWI</v>
          </cell>
          <cell r="P3547" t="str">
            <v>TOKO MAKMUR JAYA SUGIHARTO</v>
          </cell>
          <cell r="Q3547" t="str">
            <v>TOKO MAKMUR JAYA SUGIHARTO</v>
          </cell>
          <cell r="R3547" t="str">
            <v>PALLET RENT DOUBLE FACE</v>
          </cell>
          <cell r="S3547" t="str">
            <v>2050350324</v>
          </cell>
        </row>
        <row r="3548">
          <cell r="L3548">
            <v>6008144859</v>
          </cell>
          <cell r="M3548" t="str">
            <v>10169749</v>
          </cell>
          <cell r="N3548" t="str">
            <v>R.147449</v>
          </cell>
          <cell r="O3548" t="str">
            <v>PSF/L9359UZ/SULAIMAN</v>
          </cell>
          <cell r="P3548" t="str">
            <v>TOKO MAKMUR JAYA SUGIHARTO</v>
          </cell>
          <cell r="Q3548" t="str">
            <v>TOKO MAKMUR JAYA SUGIHARTO</v>
          </cell>
          <cell r="R3548" t="str">
            <v>PALLET RENT DOUBLE FACE</v>
          </cell>
          <cell r="S3548" t="str">
            <v>2050350324</v>
          </cell>
        </row>
        <row r="3549">
          <cell r="L3549">
            <v>6008146325</v>
          </cell>
          <cell r="M3549" t="str">
            <v>10169749</v>
          </cell>
          <cell r="N3549" t="str">
            <v>R.148553</v>
          </cell>
          <cell r="O3549" t="str">
            <v>YPS/N8599UV/SARBINI</v>
          </cell>
          <cell r="P3549" t="str">
            <v>TOKO MAKMUR JAYA SUGIHARTO</v>
          </cell>
          <cell r="Q3549" t="str">
            <v>TOKO MAKMUR JAYA SUGIHARTO</v>
          </cell>
          <cell r="R3549" t="str">
            <v>PALLET RENT DOUBLE FACE</v>
          </cell>
          <cell r="S3549" t="str">
            <v>2050350324</v>
          </cell>
        </row>
        <row r="3550">
          <cell r="L3550">
            <v>6008148324</v>
          </cell>
          <cell r="M3550" t="str">
            <v>10169749</v>
          </cell>
          <cell r="N3550" t="str">
            <v>R148563</v>
          </cell>
          <cell r="O3550" t="str">
            <v>YPS/N9931UW/JONI</v>
          </cell>
          <cell r="P3550" t="str">
            <v>TOKO MAKMUR JAYA SUGIHARTO</v>
          </cell>
          <cell r="Q3550" t="str">
            <v>TOKO MAKMUR JAYA SUGIHARTO</v>
          </cell>
          <cell r="R3550" t="str">
            <v>PALLET RENT DOUBLE FACE</v>
          </cell>
          <cell r="S3550" t="str">
            <v>2050350324</v>
          </cell>
        </row>
        <row r="3551">
          <cell r="L3551">
            <v>6008153049</v>
          </cell>
          <cell r="M3551" t="str">
            <v>10169749</v>
          </cell>
          <cell r="N3551" t="str">
            <v>R.148672</v>
          </cell>
          <cell r="O3551" t="str">
            <v>YPS/N8503UV/ZAINUL A</v>
          </cell>
          <cell r="P3551" t="str">
            <v>TOKO MAKMUR JAYA SUGIHARTO</v>
          </cell>
          <cell r="Q3551" t="str">
            <v>TOKO MAKMUR JAYA SUGIHARTO</v>
          </cell>
          <cell r="R3551" t="str">
            <v>PALLET RENT DOUBLE FACE</v>
          </cell>
          <cell r="S3551" t="str">
            <v>2050350324</v>
          </cell>
        </row>
        <row r="3552">
          <cell r="L3552">
            <v>6008147983</v>
          </cell>
          <cell r="M3552" t="str">
            <v>10169749</v>
          </cell>
          <cell r="N3552" t="str">
            <v>R.148594</v>
          </cell>
          <cell r="O3552" t="str">
            <v>YPS/N8165UV/SUMARYON</v>
          </cell>
          <cell r="P3552" t="str">
            <v>TOKO MAKMUR JAYA SUGIHARTO</v>
          </cell>
          <cell r="Q3552" t="str">
            <v>TOKO MAKMUR JAYA SUGIHARTO</v>
          </cell>
          <cell r="R3552" t="str">
            <v>PALLET RENT DOUBLE FACE</v>
          </cell>
          <cell r="S3552" t="str">
            <v>2050350324</v>
          </cell>
        </row>
        <row r="3553">
          <cell r="L3553">
            <v>6008149530</v>
          </cell>
          <cell r="M3553" t="str">
            <v>10169749</v>
          </cell>
          <cell r="N3553" t="str">
            <v>R.148587</v>
          </cell>
          <cell r="O3553" t="str">
            <v>YPS/N8143UV/MISTAM</v>
          </cell>
          <cell r="P3553" t="str">
            <v>TOKO MAKMUR JAYA SUGIHARTO</v>
          </cell>
          <cell r="Q3553" t="str">
            <v>TOKO MAKMUR JAYA SUGIHARTO</v>
          </cell>
          <cell r="R3553" t="str">
            <v>PALLET RENT DOUBLE FACE</v>
          </cell>
          <cell r="S3553" t="str">
            <v>2050350324</v>
          </cell>
        </row>
        <row r="3554">
          <cell r="L3554">
            <v>6008151914</v>
          </cell>
          <cell r="M3554" t="str">
            <v>10169749</v>
          </cell>
          <cell r="N3554" t="str">
            <v>R.148677</v>
          </cell>
          <cell r="O3554" t="str">
            <v>YPS/N8603UV/B SLAMET</v>
          </cell>
          <cell r="P3554" t="str">
            <v>TOKO MAKMUR JAYA SUGIHARTO</v>
          </cell>
          <cell r="Q3554" t="str">
            <v>TOKO MAKMUR JAYA SUGIHARTO</v>
          </cell>
          <cell r="R3554" t="str">
            <v>PALLET RENT DOUBLE FACE</v>
          </cell>
          <cell r="S3554" t="str">
            <v>2050350324</v>
          </cell>
        </row>
        <row r="3555">
          <cell r="L3555">
            <v>6008153210</v>
          </cell>
          <cell r="M3555" t="str">
            <v>10169749</v>
          </cell>
          <cell r="N3555" t="str">
            <v>R148690</v>
          </cell>
          <cell r="O3555" t="str">
            <v>YPS/N8660UW/SYAIFUL</v>
          </cell>
          <cell r="P3555" t="str">
            <v>TOKO MAKMUR JAYA SUGIHARTO</v>
          </cell>
          <cell r="Q3555" t="str">
            <v>TOKO MAKMUR JAYA SUGIHARTO</v>
          </cell>
          <cell r="R3555" t="str">
            <v>PALLET RENT DOUBLE FACE</v>
          </cell>
          <cell r="S3555" t="str">
            <v>2050350324</v>
          </cell>
        </row>
        <row r="3556">
          <cell r="L3556">
            <v>6008154655</v>
          </cell>
          <cell r="M3556" t="str">
            <v>10169749</v>
          </cell>
          <cell r="N3556" t="str">
            <v>R.148687</v>
          </cell>
          <cell r="O3556" t="str">
            <v>YPS/N8653UW/KHOIRUL</v>
          </cell>
          <cell r="P3556" t="str">
            <v>TOKO MAKMUR JAYA SUGIHARTO</v>
          </cell>
          <cell r="Q3556" t="str">
            <v>TOKO MAKMUR JAYA SUGIHARTO</v>
          </cell>
          <cell r="R3556" t="str">
            <v>PALLET RENT DOUBLE FACE</v>
          </cell>
          <cell r="S3556" t="str">
            <v>2050350324</v>
          </cell>
        </row>
        <row r="3557">
          <cell r="L3557">
            <v>5042284987</v>
          </cell>
          <cell r="M3557" t="str">
            <v>74561</v>
          </cell>
          <cell r="N3557" t="str">
            <v>S21102908178</v>
          </cell>
          <cell r="O3557" t="str">
            <v>YPS/L8211UT/ZEMY</v>
          </cell>
          <cell r="P3557" t="str">
            <v>TOKO MAKMUR JAYA SUGIHARTO</v>
          </cell>
          <cell r="Q3557" t="str">
            <v>TOKO MAKMUR JAYA SUGIHARTO</v>
          </cell>
          <cell r="R3557" t="str">
            <v>600ML AQUA LOCAL 1X24</v>
          </cell>
          <cell r="S3557" t="str">
            <v>8276895987</v>
          </cell>
        </row>
        <row r="3558">
          <cell r="L3558">
            <v>5042284987</v>
          </cell>
          <cell r="M3558" t="str">
            <v>10169749</v>
          </cell>
          <cell r="N3558" t="str">
            <v>S21102908178</v>
          </cell>
          <cell r="O3558" t="str">
            <v>YPS/L8211UT/ZEMY</v>
          </cell>
          <cell r="P3558" t="str">
            <v>TOKO MAKMUR JAYA SUGIHARTO</v>
          </cell>
          <cell r="Q3558" t="str">
            <v>TOKO MAKMUR JAYA SUGIHARTO</v>
          </cell>
          <cell r="R3558" t="str">
            <v>PALLET RENT DOUBLE FACE</v>
          </cell>
          <cell r="S3558" t="str">
            <v>8276895987</v>
          </cell>
        </row>
        <row r="3559">
          <cell r="L3559">
            <v>5042281936</v>
          </cell>
          <cell r="M3559" t="str">
            <v>74561</v>
          </cell>
          <cell r="N3559" t="str">
            <v>S21102908184</v>
          </cell>
          <cell r="O3559" t="str">
            <v>PSF/L9359UZ/SULAIMAN</v>
          </cell>
          <cell r="P3559" t="str">
            <v>TOKO MAKMUR JAYA SUGIHARTO</v>
          </cell>
          <cell r="Q3559" t="str">
            <v>TOKO MAKMUR JAYA SUGIHARTO</v>
          </cell>
          <cell r="R3559" t="str">
            <v>600ML AQUA LOCAL 1X24</v>
          </cell>
          <cell r="S3559" t="str">
            <v>8276895987</v>
          </cell>
        </row>
        <row r="3560">
          <cell r="L3560">
            <v>5042281936</v>
          </cell>
          <cell r="M3560" t="str">
            <v>10169749</v>
          </cell>
          <cell r="N3560" t="str">
            <v>S21102908184</v>
          </cell>
          <cell r="O3560" t="str">
            <v>PSF/L9359UZ/SULAIMAN</v>
          </cell>
          <cell r="P3560" t="str">
            <v>TOKO MAKMUR JAYA SUGIHARTO</v>
          </cell>
          <cell r="Q3560" t="str">
            <v>TOKO MAKMUR JAYA SUGIHARTO</v>
          </cell>
          <cell r="R3560" t="str">
            <v>PALLET RENT DOUBLE FACE</v>
          </cell>
          <cell r="S3560" t="str">
            <v>8276895987</v>
          </cell>
        </row>
        <row r="3561">
          <cell r="L3561">
            <v>5042291280</v>
          </cell>
          <cell r="M3561" t="str">
            <v>74561</v>
          </cell>
          <cell r="N3561" t="str">
            <v>S21102908182</v>
          </cell>
          <cell r="O3561" t="str">
            <v>YPS/N8599UV/SARBINI</v>
          </cell>
          <cell r="P3561" t="str">
            <v>TOKO MAKMUR JAYA SUGIHARTO</v>
          </cell>
          <cell r="Q3561" t="str">
            <v>TOKO MAKMUR JAYA SUGIHARTO</v>
          </cell>
          <cell r="R3561" t="str">
            <v>600ML AQUA LOCAL 1X24</v>
          </cell>
          <cell r="S3561" t="str">
            <v>8276895987</v>
          </cell>
        </row>
        <row r="3562">
          <cell r="L3562">
            <v>5042291280</v>
          </cell>
          <cell r="M3562" t="str">
            <v>10169749</v>
          </cell>
          <cell r="N3562" t="str">
            <v>S21102908182</v>
          </cell>
          <cell r="O3562" t="str">
            <v>YPS/N8599UV/SARBINI</v>
          </cell>
          <cell r="P3562" t="str">
            <v>TOKO MAKMUR JAYA SUGIHARTO</v>
          </cell>
          <cell r="Q3562" t="str">
            <v>TOKO MAKMUR JAYA SUGIHARTO</v>
          </cell>
          <cell r="R3562" t="str">
            <v>PALLET RENT DOUBLE FACE</v>
          </cell>
          <cell r="S3562" t="str">
            <v>8276895987</v>
          </cell>
        </row>
        <row r="3563">
          <cell r="L3563">
            <v>5042296280</v>
          </cell>
          <cell r="M3563" t="str">
            <v>74561</v>
          </cell>
          <cell r="N3563" t="str">
            <v>S21102908180</v>
          </cell>
          <cell r="O3563" t="str">
            <v>YPS/N9931UW/JONI</v>
          </cell>
          <cell r="P3563" t="str">
            <v>TOKO MAKMUR JAYA SUGIHARTO</v>
          </cell>
          <cell r="Q3563" t="str">
            <v>TOKO MAKMUR JAYA SUGIHARTO</v>
          </cell>
          <cell r="R3563" t="str">
            <v>600ML AQUA LOCAL 1X24</v>
          </cell>
          <cell r="S3563" t="str">
            <v>8276895987</v>
          </cell>
        </row>
        <row r="3564">
          <cell r="L3564">
            <v>5042296280</v>
          </cell>
          <cell r="M3564" t="str">
            <v>10169749</v>
          </cell>
          <cell r="N3564" t="str">
            <v>S21102908180</v>
          </cell>
          <cell r="O3564" t="str">
            <v>YPS/N9931UW/JONI</v>
          </cell>
          <cell r="P3564" t="str">
            <v>TOKO MAKMUR JAYA SUGIHARTO</v>
          </cell>
          <cell r="Q3564" t="str">
            <v>TOKO MAKMUR JAYA SUGIHARTO</v>
          </cell>
          <cell r="R3564" t="str">
            <v>PALLET RENT DOUBLE FACE</v>
          </cell>
          <cell r="S3564" t="str">
            <v>8276895987</v>
          </cell>
        </row>
        <row r="3565">
          <cell r="L3565">
            <v>5042265158</v>
          </cell>
          <cell r="M3565" t="str">
            <v>74553</v>
          </cell>
          <cell r="N3565" t="str">
            <v>S21102908175</v>
          </cell>
          <cell r="O3565" t="str">
            <v>YPS/N8818UT/DWI</v>
          </cell>
          <cell r="P3565" t="str">
            <v>TOKO MAKMUR JAYA SUGIHARTO</v>
          </cell>
          <cell r="Q3565" t="str">
            <v>TOKO MAKMUR JAYA SUGIHARTO</v>
          </cell>
          <cell r="R3565" t="str">
            <v>1500ML AQUA LOCAL 1X12</v>
          </cell>
          <cell r="S3565" t="str">
            <v>8276895987</v>
          </cell>
        </row>
        <row r="3566">
          <cell r="L3566">
            <v>5042265158</v>
          </cell>
          <cell r="M3566" t="str">
            <v>10169749</v>
          </cell>
          <cell r="N3566" t="str">
            <v>S21102908175</v>
          </cell>
          <cell r="O3566" t="str">
            <v>YPS/N8818UT/DWI</v>
          </cell>
          <cell r="P3566" t="str">
            <v>TOKO MAKMUR JAYA SUGIHARTO</v>
          </cell>
          <cell r="Q3566" t="str">
            <v>TOKO MAKMUR JAYA SUGIHARTO</v>
          </cell>
          <cell r="R3566" t="str">
            <v>PALLET RENT DOUBLE FACE</v>
          </cell>
          <cell r="S3566" t="str">
            <v>8276895987</v>
          </cell>
        </row>
        <row r="3567">
          <cell r="L3567">
            <v>5042189271</v>
          </cell>
          <cell r="M3567" t="str">
            <v>74561</v>
          </cell>
          <cell r="N3567" t="str">
            <v>S21102908189</v>
          </cell>
          <cell r="O3567" t="str">
            <v>YPS/N8599UV/SARBINI</v>
          </cell>
          <cell r="P3567" t="str">
            <v>TOKO MAKMUR JAYA SUGIHARTO</v>
          </cell>
          <cell r="Q3567" t="str">
            <v>TOKO MAKMUR JAYA SUGIHARTO</v>
          </cell>
          <cell r="R3567" t="str">
            <v>600ML AQUA LOCAL 1X24</v>
          </cell>
          <cell r="S3567" t="str">
            <v>8276895987</v>
          </cell>
        </row>
        <row r="3568">
          <cell r="L3568">
            <v>5042189271</v>
          </cell>
          <cell r="M3568" t="str">
            <v>10169749</v>
          </cell>
          <cell r="N3568" t="str">
            <v>S21102908189</v>
          </cell>
          <cell r="O3568" t="str">
            <v>YPS/N8599UV/SARBINI</v>
          </cell>
          <cell r="P3568" t="str">
            <v>TOKO MAKMUR JAYA SUGIHARTO</v>
          </cell>
          <cell r="Q3568" t="str">
            <v>TOKO MAKMUR JAYA SUGIHARTO</v>
          </cell>
          <cell r="R3568" t="str">
            <v>PALLET RENT DOUBLE FACE</v>
          </cell>
          <cell r="S3568" t="str">
            <v>8276895987</v>
          </cell>
        </row>
        <row r="3569">
          <cell r="L3569">
            <v>5042275024</v>
          </cell>
          <cell r="M3569" t="str">
            <v>74553</v>
          </cell>
          <cell r="N3569" t="str">
            <v>S21102908176</v>
          </cell>
          <cell r="O3569" t="str">
            <v>YPS/N8603UV/B SLAMET</v>
          </cell>
          <cell r="P3569" t="str">
            <v>TOKO MAKMUR JAYA SUGIHARTO</v>
          </cell>
          <cell r="Q3569" t="str">
            <v>TOKO MAKMUR JAYA SUGIHARTO</v>
          </cell>
          <cell r="R3569" t="str">
            <v>1500ML AQUA LOCAL 1X12</v>
          </cell>
          <cell r="S3569" t="str">
            <v>8276895987</v>
          </cell>
        </row>
        <row r="3570">
          <cell r="L3570">
            <v>5042275024</v>
          </cell>
          <cell r="M3570" t="str">
            <v>10169749</v>
          </cell>
          <cell r="N3570" t="str">
            <v>S21102908176</v>
          </cell>
          <cell r="O3570" t="str">
            <v>YPS/N8603UV/B SLAMET</v>
          </cell>
          <cell r="P3570" t="str">
            <v>TOKO MAKMUR JAYA SUGIHARTO</v>
          </cell>
          <cell r="Q3570" t="str">
            <v>TOKO MAKMUR JAYA SUGIHARTO</v>
          </cell>
          <cell r="R3570" t="str">
            <v>PALLET RENT DOUBLE FACE</v>
          </cell>
          <cell r="S3570" t="str">
            <v>8276895987</v>
          </cell>
        </row>
        <row r="3571">
          <cell r="L3571">
            <v>5042270999</v>
          </cell>
          <cell r="M3571" t="str">
            <v>10169933</v>
          </cell>
          <cell r="N3571" t="str">
            <v>S21102908196/EL/3/03</v>
          </cell>
          <cell r="O3571" t="str">
            <v>YPS/N8540UV/DWIINDRA</v>
          </cell>
          <cell r="P3571" t="str">
            <v>TOKO MAKMUR JAYA SUGIHARTO</v>
          </cell>
          <cell r="Q3571" t="str">
            <v>TOKO MAKMUR JAYA SUGIHARTO</v>
          </cell>
          <cell r="R3571" t="str">
            <v>EMPTY BOTTLE AQUA 5 GALLON</v>
          </cell>
          <cell r="S3571" t="str">
            <v>8276895987</v>
          </cell>
        </row>
        <row r="3572">
          <cell r="L3572">
            <v>5042270999</v>
          </cell>
          <cell r="M3572" t="str">
            <v>74559</v>
          </cell>
          <cell r="N3572" t="str">
            <v>S21102908196/EL/3/03</v>
          </cell>
          <cell r="O3572" t="str">
            <v>YPS/N8540UV/DWIINDRA</v>
          </cell>
          <cell r="P3572" t="str">
            <v>TOKO MAKMUR JAYA SUGIHARTO</v>
          </cell>
          <cell r="Q3572" t="str">
            <v>TOKO MAKMUR JAYA SUGIHARTO</v>
          </cell>
          <cell r="R3572" t="str">
            <v>5 GALLON AQUA LOCAL</v>
          </cell>
          <cell r="S3572" t="str">
            <v>8276895987</v>
          </cell>
        </row>
        <row r="3573">
          <cell r="L3573">
            <v>5042246790</v>
          </cell>
          <cell r="M3573" t="str">
            <v>74561</v>
          </cell>
          <cell r="N3573" t="str">
            <v>S21102908192</v>
          </cell>
          <cell r="O3573" t="str">
            <v>YPS/N8565UV/BAMBANG</v>
          </cell>
          <cell r="P3573" t="str">
            <v>TOKO MAKMUR JAYA SUGIHARTO</v>
          </cell>
          <cell r="Q3573" t="str">
            <v>TOKO MAKMUR JAYA SUGIHARTO</v>
          </cell>
          <cell r="R3573" t="str">
            <v>600ML AQUA LOCAL 1X24</v>
          </cell>
          <cell r="S3573" t="str">
            <v>8276895987</v>
          </cell>
        </row>
        <row r="3574">
          <cell r="L3574">
            <v>5042246790</v>
          </cell>
          <cell r="M3574" t="str">
            <v>10169749</v>
          </cell>
          <cell r="N3574" t="str">
            <v>S21102908192</v>
          </cell>
          <cell r="O3574" t="str">
            <v>YPS/N8565UV/BAMBANG</v>
          </cell>
          <cell r="P3574" t="str">
            <v>TOKO MAKMUR JAYA SUGIHARTO</v>
          </cell>
          <cell r="Q3574" t="str">
            <v>TOKO MAKMUR JAYA SUGIHARTO</v>
          </cell>
          <cell r="R3574" t="str">
            <v>PALLET RENT DOUBLE FACE</v>
          </cell>
          <cell r="S3574" t="str">
            <v>8276895987</v>
          </cell>
        </row>
        <row r="3575">
          <cell r="L3575">
            <v>5042241490</v>
          </cell>
          <cell r="M3575" t="str">
            <v>74561</v>
          </cell>
          <cell r="N3575" t="str">
            <v>S21102908194</v>
          </cell>
          <cell r="O3575" t="str">
            <v>YPS/B9731WG/IMAM</v>
          </cell>
          <cell r="P3575" t="str">
            <v>TOKO MAKMUR JAYA SUGIHARTO</v>
          </cell>
          <cell r="Q3575" t="str">
            <v>TOKO MAKMUR JAYA SUGIHARTO</v>
          </cell>
          <cell r="R3575" t="str">
            <v>600ML AQUA LOCAL 1X24</v>
          </cell>
          <cell r="S3575" t="str">
            <v>8276895987</v>
          </cell>
        </row>
        <row r="3576">
          <cell r="L3576">
            <v>5042241490</v>
          </cell>
          <cell r="M3576" t="str">
            <v>10169749</v>
          </cell>
          <cell r="N3576" t="str">
            <v>S21102908194</v>
          </cell>
          <cell r="O3576" t="str">
            <v>YPS/B9731WG/IMAM</v>
          </cell>
          <cell r="P3576" t="str">
            <v>TOKO MAKMUR JAYA SUGIHARTO</v>
          </cell>
          <cell r="Q3576" t="str">
            <v>TOKO MAKMUR JAYA SUGIHARTO</v>
          </cell>
          <cell r="R3576" t="str">
            <v>PALLET RENT DOUBLE FACE</v>
          </cell>
          <cell r="S3576" t="str">
            <v>8276895987</v>
          </cell>
        </row>
        <row r="3577">
          <cell r="L3577">
            <v>5042241786</v>
          </cell>
          <cell r="M3577" t="str">
            <v>10169933</v>
          </cell>
          <cell r="N3577" t="str">
            <v>S21102908195/HD/3/01</v>
          </cell>
          <cell r="O3577" t="str">
            <v>YPS/N8540UV/DWIINDRA</v>
          </cell>
          <cell r="P3577" t="str">
            <v>TOKO MAKMUR JAYA SUGIHARTO</v>
          </cell>
          <cell r="Q3577" t="str">
            <v>TOKO MAKMUR JAYA SUGIHARTO</v>
          </cell>
          <cell r="R3577" t="str">
            <v>EMPTY BOTTLE AQUA 5 GALLON</v>
          </cell>
          <cell r="S3577" t="str">
            <v>8276895987</v>
          </cell>
        </row>
        <row r="3578">
          <cell r="L3578">
            <v>5042241786</v>
          </cell>
          <cell r="M3578" t="str">
            <v>74559</v>
          </cell>
          <cell r="N3578" t="str">
            <v>S21102908195/HD/3/01</v>
          </cell>
          <cell r="O3578" t="str">
            <v>YPS/N8540UV/DWIINDRA</v>
          </cell>
          <cell r="P3578" t="str">
            <v>TOKO MAKMUR JAYA SUGIHARTO</v>
          </cell>
          <cell r="Q3578" t="str">
            <v>TOKO MAKMUR JAYA SUGIHARTO</v>
          </cell>
          <cell r="R3578" t="str">
            <v>5 GALLON AQUA LOCAL</v>
          </cell>
          <cell r="S3578" t="str">
            <v>8276895987</v>
          </cell>
        </row>
        <row r="3579">
          <cell r="L3579">
            <v>5042262313</v>
          </cell>
          <cell r="M3579" t="str">
            <v>74561</v>
          </cell>
          <cell r="N3579" t="str">
            <v>S21102908186</v>
          </cell>
          <cell r="O3579" t="str">
            <v>YPS/L9354UZ/SISWANTO</v>
          </cell>
          <cell r="P3579" t="str">
            <v>TOKO MAKMUR JAYA SUGIHARTO</v>
          </cell>
          <cell r="Q3579" t="str">
            <v>TOKO MAKMUR JAYA SUGIHARTO</v>
          </cell>
          <cell r="R3579" t="str">
            <v>600ML AQUA LOCAL 1X24</v>
          </cell>
          <cell r="S3579" t="str">
            <v>8276895987</v>
          </cell>
        </row>
        <row r="3580">
          <cell r="L3580">
            <v>5042262313</v>
          </cell>
          <cell r="M3580" t="str">
            <v>10169749</v>
          </cell>
          <cell r="N3580" t="str">
            <v>S21102908186</v>
          </cell>
          <cell r="O3580" t="str">
            <v>YPS/L9354UZ/SISWANTO</v>
          </cell>
          <cell r="P3580" t="str">
            <v>TOKO MAKMUR JAYA SUGIHARTO</v>
          </cell>
          <cell r="Q3580" t="str">
            <v>TOKO MAKMUR JAYA SUGIHARTO</v>
          </cell>
          <cell r="R3580" t="str">
            <v>PALLET RENT DOUBLE FACE</v>
          </cell>
          <cell r="S3580" t="str">
            <v>8276895987</v>
          </cell>
        </row>
        <row r="3581">
          <cell r="L3581">
            <v>5042275567</v>
          </cell>
          <cell r="M3581" t="str">
            <v>74561</v>
          </cell>
          <cell r="N3581" t="str">
            <v>S21102908190</v>
          </cell>
          <cell r="O3581" t="str">
            <v>YPS/N8612UW/DENI R</v>
          </cell>
          <cell r="P3581" t="str">
            <v>TOKO MAKMUR JAYA SUGIHARTO</v>
          </cell>
          <cell r="Q3581" t="str">
            <v>TOKO MAKMUR JAYA SUGIHARTO</v>
          </cell>
          <cell r="R3581" t="str">
            <v>600ML AQUA LOCAL 1X24</v>
          </cell>
          <cell r="S3581" t="str">
            <v>8276895987</v>
          </cell>
        </row>
        <row r="3582">
          <cell r="L3582">
            <v>5042275567</v>
          </cell>
          <cell r="M3582" t="str">
            <v>10169749</v>
          </cell>
          <cell r="N3582" t="str">
            <v>S21102908190</v>
          </cell>
          <cell r="O3582" t="str">
            <v>YPS/N8612UW/DENI R</v>
          </cell>
          <cell r="P3582" t="str">
            <v>TOKO MAKMUR JAYA SUGIHARTO</v>
          </cell>
          <cell r="Q3582" t="str">
            <v>TOKO MAKMUR JAYA SUGIHARTO</v>
          </cell>
          <cell r="R3582" t="str">
            <v>PALLET RENT DOUBLE FACE</v>
          </cell>
          <cell r="S3582" t="str">
            <v>8276895987</v>
          </cell>
        </row>
        <row r="3583">
          <cell r="L3583">
            <v>5042244568</v>
          </cell>
          <cell r="M3583" t="str">
            <v>74561</v>
          </cell>
          <cell r="N3583" t="str">
            <v>S21102908188</v>
          </cell>
          <cell r="O3583" t="str">
            <v>YPS/N9959UW/SURAHMAN</v>
          </cell>
          <cell r="P3583" t="str">
            <v>TOKO MAKMUR JAYA SUGIHARTO</v>
          </cell>
          <cell r="Q3583" t="str">
            <v>TOKO MAKMUR JAYA SUGIHARTO</v>
          </cell>
          <cell r="R3583" t="str">
            <v>600ML AQUA LOCAL 1X24</v>
          </cell>
          <cell r="S3583" t="str">
            <v>8276895987</v>
          </cell>
        </row>
        <row r="3584">
          <cell r="L3584">
            <v>5042244568</v>
          </cell>
          <cell r="M3584" t="str">
            <v>10169749</v>
          </cell>
          <cell r="N3584" t="str">
            <v>S21102908188</v>
          </cell>
          <cell r="O3584" t="str">
            <v>YPS/N9959UW/SURAHMAN</v>
          </cell>
          <cell r="P3584" t="str">
            <v>TOKO MAKMUR JAYA SUGIHARTO</v>
          </cell>
          <cell r="Q3584" t="str">
            <v>TOKO MAKMUR JAYA SUGIHARTO</v>
          </cell>
          <cell r="R3584" t="str">
            <v>PALLET RENT DOUBLE FACE</v>
          </cell>
          <cell r="S3584" t="str">
            <v>8276895987</v>
          </cell>
        </row>
        <row r="3585">
          <cell r="L3585">
            <v>5042252819</v>
          </cell>
          <cell r="M3585" t="str">
            <v>74561</v>
          </cell>
          <cell r="N3585" t="str">
            <v>S21102908193</v>
          </cell>
          <cell r="O3585" t="str">
            <v>YPS/N8580UV/NANANG</v>
          </cell>
          <cell r="P3585" t="str">
            <v>TOKO MAKMUR JAYA SUGIHARTO</v>
          </cell>
          <cell r="Q3585" t="str">
            <v>TOKO MAKMUR JAYA SUGIHARTO</v>
          </cell>
          <cell r="R3585" t="str">
            <v>600ML AQUA LOCAL 1X24</v>
          </cell>
          <cell r="S3585" t="str">
            <v>8276895987</v>
          </cell>
        </row>
        <row r="3586">
          <cell r="L3586">
            <v>5042252819</v>
          </cell>
          <cell r="M3586" t="str">
            <v>10169749</v>
          </cell>
          <cell r="N3586" t="str">
            <v>S21102908193</v>
          </cell>
          <cell r="O3586" t="str">
            <v>YPS/N8580UV/NANANG</v>
          </cell>
          <cell r="P3586" t="str">
            <v>TOKO MAKMUR JAYA SUGIHARTO</v>
          </cell>
          <cell r="Q3586" t="str">
            <v>TOKO MAKMUR JAYA SUGIHARTO</v>
          </cell>
          <cell r="R3586" t="str">
            <v>PALLET RENT DOUBLE FACE</v>
          </cell>
          <cell r="S3586" t="str">
            <v>8276895987</v>
          </cell>
        </row>
        <row r="3587">
          <cell r="L3587">
            <v>5042272402</v>
          </cell>
          <cell r="M3587" t="str">
            <v>74561</v>
          </cell>
          <cell r="N3587" t="str">
            <v>S21102908185</v>
          </cell>
          <cell r="O3587" t="str">
            <v>YPS/N8611UW/TONI</v>
          </cell>
          <cell r="P3587" t="str">
            <v>TOKO MAKMUR JAYA SUGIHARTO</v>
          </cell>
          <cell r="Q3587" t="str">
            <v>TOKO MAKMUR JAYA SUGIHARTO</v>
          </cell>
          <cell r="R3587" t="str">
            <v>600ML AQUA LOCAL 1X24</v>
          </cell>
          <cell r="S3587" t="str">
            <v>8276895987</v>
          </cell>
        </row>
        <row r="3588">
          <cell r="L3588">
            <v>5042272402</v>
          </cell>
          <cell r="M3588" t="str">
            <v>10169749</v>
          </cell>
          <cell r="N3588" t="str">
            <v>S21102908185</v>
          </cell>
          <cell r="O3588" t="str">
            <v>YPS/N8611UW/TONI</v>
          </cell>
          <cell r="P3588" t="str">
            <v>TOKO MAKMUR JAYA SUGIHARTO</v>
          </cell>
          <cell r="Q3588" t="str">
            <v>TOKO MAKMUR JAYA SUGIHARTO</v>
          </cell>
          <cell r="R3588" t="str">
            <v>PALLET RENT DOUBLE FACE</v>
          </cell>
          <cell r="S3588" t="str">
            <v>8276895987</v>
          </cell>
        </row>
        <row r="3589">
          <cell r="L3589">
            <v>5042258710</v>
          </cell>
          <cell r="M3589" t="str">
            <v>74561</v>
          </cell>
          <cell r="N3589" t="str">
            <v>S21102908191</v>
          </cell>
          <cell r="O3589" t="str">
            <v>YPS/L9359UZ/SULAIMAN</v>
          </cell>
          <cell r="P3589" t="str">
            <v>TOKO MAKMUR JAYA SUGIHARTO</v>
          </cell>
          <cell r="Q3589" t="str">
            <v>TOKO MAKMUR JAYA SUGIHARTO</v>
          </cell>
          <cell r="R3589" t="str">
            <v>600ML AQUA LOCAL 1X24</v>
          </cell>
          <cell r="S3589" t="str">
            <v>8276895987</v>
          </cell>
        </row>
        <row r="3590">
          <cell r="L3590">
            <v>5042258710</v>
          </cell>
          <cell r="M3590" t="str">
            <v>10169749</v>
          </cell>
          <cell r="N3590" t="str">
            <v>S21102908191</v>
          </cell>
          <cell r="O3590" t="str">
            <v>YPS/L9359UZ/SULAIMAN</v>
          </cell>
          <cell r="P3590" t="str">
            <v>TOKO MAKMUR JAYA SUGIHARTO</v>
          </cell>
          <cell r="Q3590" t="str">
            <v>TOKO MAKMUR JAYA SUGIHARTO</v>
          </cell>
          <cell r="R3590" t="str">
            <v>PALLET RENT DOUBLE FACE</v>
          </cell>
          <cell r="S3590" t="str">
            <v>8276895987</v>
          </cell>
        </row>
        <row r="3591">
          <cell r="L3591">
            <v>5042259787</v>
          </cell>
          <cell r="M3591" t="str">
            <v>74561</v>
          </cell>
          <cell r="N3591" t="str">
            <v>S21102908187</v>
          </cell>
          <cell r="O3591" t="str">
            <v>YPS/L9695UY/NARTO</v>
          </cell>
          <cell r="P3591" t="str">
            <v>TOKO MAKMUR JAYA SUGIHARTO</v>
          </cell>
          <cell r="Q3591" t="str">
            <v>TOKO MAKMUR JAYA SUGIHARTO</v>
          </cell>
          <cell r="R3591" t="str">
            <v>600ML AQUA LOCAL 1X24</v>
          </cell>
          <cell r="S3591" t="str">
            <v>8276895987</v>
          </cell>
        </row>
        <row r="3592">
          <cell r="L3592">
            <v>5042259787</v>
          </cell>
          <cell r="M3592" t="str">
            <v>10169749</v>
          </cell>
          <cell r="N3592" t="str">
            <v>S21102908187</v>
          </cell>
          <cell r="O3592" t="str">
            <v>YPS/L9695UY/NARTO</v>
          </cell>
          <cell r="P3592" t="str">
            <v>TOKO MAKMUR JAYA SUGIHARTO</v>
          </cell>
          <cell r="Q3592" t="str">
            <v>TOKO MAKMUR JAYA SUGIHARTO</v>
          </cell>
          <cell r="R3592" t="str">
            <v>PALLET RENT DOUBLE FACE</v>
          </cell>
          <cell r="S3592" t="str">
            <v>8276895987</v>
          </cell>
        </row>
        <row r="3593">
          <cell r="L3593">
            <v>5042311780</v>
          </cell>
          <cell r="M3593" t="str">
            <v>74561</v>
          </cell>
          <cell r="N3593" t="str">
            <v>S21102908181</v>
          </cell>
          <cell r="O3593" t="str">
            <v>YPS/L9694UY/NURALI</v>
          </cell>
          <cell r="P3593" t="str">
            <v>TOKO MAKMUR JAYA SUGIHARTO</v>
          </cell>
          <cell r="Q3593" t="str">
            <v>TOKO MAKMUR JAYA SUGIHARTO</v>
          </cell>
          <cell r="R3593" t="str">
            <v>600ML AQUA LOCAL 1X24</v>
          </cell>
          <cell r="S3593" t="str">
            <v>8276895987</v>
          </cell>
        </row>
        <row r="3594">
          <cell r="L3594">
            <v>5042311780</v>
          </cell>
          <cell r="M3594" t="str">
            <v>10169749</v>
          </cell>
          <cell r="N3594" t="str">
            <v>S21102908181</v>
          </cell>
          <cell r="O3594" t="str">
            <v>YPS/L9694UY/NURALI</v>
          </cell>
          <cell r="P3594" t="str">
            <v>TOKO MAKMUR JAYA SUGIHARTO</v>
          </cell>
          <cell r="Q3594" t="str">
            <v>TOKO MAKMUR JAYA SUGIHARTO</v>
          </cell>
          <cell r="R3594" t="str">
            <v>PALLET RENT DOUBLE FACE</v>
          </cell>
          <cell r="S3594" t="str">
            <v>8276895987</v>
          </cell>
        </row>
        <row r="3595">
          <cell r="L3595">
            <v>5042308054</v>
          </cell>
          <cell r="M3595" t="str">
            <v>74553</v>
          </cell>
          <cell r="N3595" t="str">
            <v>S21102908177</v>
          </cell>
          <cell r="O3595" t="str">
            <v>YPS/N8198UW/PANCA</v>
          </cell>
          <cell r="P3595" t="str">
            <v>TOKO MAKMUR JAYA SUGIHARTO</v>
          </cell>
          <cell r="Q3595" t="str">
            <v>TOKO MAKMUR JAYA SUGIHARTO</v>
          </cell>
          <cell r="R3595" t="str">
            <v>1500ML AQUA LOCAL 1X12</v>
          </cell>
          <cell r="S3595" t="str">
            <v>8276895987</v>
          </cell>
        </row>
        <row r="3596">
          <cell r="L3596">
            <v>5042308054</v>
          </cell>
          <cell r="M3596" t="str">
            <v>10169749</v>
          </cell>
          <cell r="N3596" t="str">
            <v>S21102908177</v>
          </cell>
          <cell r="O3596" t="str">
            <v>YPS/N8198UW/PANCA</v>
          </cell>
          <cell r="P3596" t="str">
            <v>TOKO MAKMUR JAYA SUGIHARTO</v>
          </cell>
          <cell r="Q3596" t="str">
            <v>TOKO MAKMUR JAYA SUGIHARTO</v>
          </cell>
          <cell r="R3596" t="str">
            <v>PALLET RENT DOUBLE FACE</v>
          </cell>
          <cell r="S3596" t="str">
            <v>8276895987</v>
          </cell>
        </row>
        <row r="3597">
          <cell r="L3597">
            <v>5042310805</v>
          </cell>
          <cell r="M3597" t="str">
            <v>74561</v>
          </cell>
          <cell r="N3597" t="str">
            <v>S21102908174</v>
          </cell>
          <cell r="O3597" t="str">
            <v>YPS/N8143UV/MISTAM</v>
          </cell>
          <cell r="P3597" t="str">
            <v>TOKO MAKMUR JAYA SUGIHARTO</v>
          </cell>
          <cell r="Q3597" t="str">
            <v>TOKO MAKMUR JAYA SUGIHARTO</v>
          </cell>
          <cell r="R3597" t="str">
            <v>600ML AQUA LOCAL 1X24</v>
          </cell>
          <cell r="S3597" t="str">
            <v>8276895987</v>
          </cell>
        </row>
        <row r="3598">
          <cell r="L3598">
            <v>5042310805</v>
          </cell>
          <cell r="M3598" t="str">
            <v>10169749</v>
          </cell>
          <cell r="N3598" t="str">
            <v>S21102908174</v>
          </cell>
          <cell r="O3598" t="str">
            <v>YPS/N8143UV/MISTAM</v>
          </cell>
          <cell r="P3598" t="str">
            <v>TOKO MAKMUR JAYA SUGIHARTO</v>
          </cell>
          <cell r="Q3598" t="str">
            <v>TOKO MAKMUR JAYA SUGIHARTO</v>
          </cell>
          <cell r="R3598" t="str">
            <v>PALLET RENT DOUBLE FACE</v>
          </cell>
          <cell r="S3598" t="str">
            <v>8276895987</v>
          </cell>
        </row>
        <row r="3599">
          <cell r="L3599">
            <v>5042311185</v>
          </cell>
          <cell r="M3599" t="str">
            <v>74553</v>
          </cell>
          <cell r="N3599" t="str">
            <v>S21102908173</v>
          </cell>
          <cell r="O3599" t="str">
            <v>YPS/N8165UV/SUMARYON</v>
          </cell>
          <cell r="P3599" t="str">
            <v>TOKO MAKMUR JAYA SUGIHARTO</v>
          </cell>
          <cell r="Q3599" t="str">
            <v>TOKO MAKMUR JAYA SUGIHARTO</v>
          </cell>
          <cell r="R3599" t="str">
            <v>1500ML AQUA LOCAL 1X12</v>
          </cell>
          <cell r="S3599" t="str">
            <v>8276895987</v>
          </cell>
        </row>
        <row r="3600">
          <cell r="L3600">
            <v>5042311185</v>
          </cell>
          <cell r="M3600" t="str">
            <v>10169749</v>
          </cell>
          <cell r="N3600" t="str">
            <v>S21102908173</v>
          </cell>
          <cell r="O3600" t="str">
            <v>YPS/N8165UV/SUMARYON</v>
          </cell>
          <cell r="P3600" t="str">
            <v>TOKO MAKMUR JAYA SUGIHARTO</v>
          </cell>
          <cell r="Q3600" t="str">
            <v>TOKO MAKMUR JAYA SUGIHARTO</v>
          </cell>
          <cell r="R3600" t="str">
            <v>PALLET RENT DOUBLE FACE</v>
          </cell>
          <cell r="S3600" t="str">
            <v>8276895987</v>
          </cell>
        </row>
        <row r="3601">
          <cell r="L3601">
            <v>5042292036</v>
          </cell>
          <cell r="M3601" t="str">
            <v>74561</v>
          </cell>
          <cell r="N3601" t="str">
            <v>S21102908179</v>
          </cell>
          <cell r="O3601" t="str">
            <v>YPS/L9695UY/NARTO</v>
          </cell>
          <cell r="P3601" t="str">
            <v>TOKO MAKMUR JAYA SUGIHARTO</v>
          </cell>
          <cell r="Q3601" t="str">
            <v>TOKO MAKMUR JAYA SUGIHARTO</v>
          </cell>
          <cell r="R3601" t="str">
            <v>600ML AQUA LOCAL 1X24</v>
          </cell>
          <cell r="S3601" t="str">
            <v>8276895987</v>
          </cell>
        </row>
        <row r="3602">
          <cell r="L3602">
            <v>5042292036</v>
          </cell>
          <cell r="M3602" t="str">
            <v>10169749</v>
          </cell>
          <cell r="N3602" t="str">
            <v>S21102908179</v>
          </cell>
          <cell r="O3602" t="str">
            <v>YPS/L9695UY/NARTO</v>
          </cell>
          <cell r="P3602" t="str">
            <v>TOKO MAKMUR JAYA SUGIHARTO</v>
          </cell>
          <cell r="Q3602" t="str">
            <v>TOKO MAKMUR JAYA SUGIHARTO</v>
          </cell>
          <cell r="R3602" t="str">
            <v>PALLET RENT DOUBLE FACE</v>
          </cell>
          <cell r="S3602" t="str">
            <v>8276895987</v>
          </cell>
        </row>
        <row r="3603">
          <cell r="L3603">
            <v>5042318190</v>
          </cell>
          <cell r="M3603" t="str">
            <v>74561</v>
          </cell>
          <cell r="N3603" t="str">
            <v>S21102908183</v>
          </cell>
          <cell r="O3603" t="str">
            <v>YPS/N8503UV/ZAINUL A</v>
          </cell>
          <cell r="P3603" t="str">
            <v>TOKO MAKMUR JAYA SUGIHARTO</v>
          </cell>
          <cell r="Q3603" t="str">
            <v>TOKO MAKMUR JAYA SUGIHARTO</v>
          </cell>
          <cell r="R3603" t="str">
            <v>600ML AQUA LOCAL 1X24</v>
          </cell>
          <cell r="S3603" t="str">
            <v>8276895987</v>
          </cell>
        </row>
        <row r="3604">
          <cell r="L3604">
            <v>5042318190</v>
          </cell>
          <cell r="M3604" t="str">
            <v>10169749</v>
          </cell>
          <cell r="N3604" t="str">
            <v>S21102908183</v>
          </cell>
          <cell r="O3604" t="str">
            <v>YPS/N8503UV/ZAINUL A</v>
          </cell>
          <cell r="P3604" t="str">
            <v>TOKO MAKMUR JAYA SUGIHARTO</v>
          </cell>
          <cell r="Q3604" t="str">
            <v>TOKO MAKMUR JAYA SUGIHARTO</v>
          </cell>
          <cell r="R3604" t="str">
            <v>PALLET RENT DOUBLE FACE</v>
          </cell>
          <cell r="S3604" t="str">
            <v>8276895987</v>
          </cell>
        </row>
        <row r="3605">
          <cell r="L3605">
            <v>5042325721</v>
          </cell>
          <cell r="M3605" t="str">
            <v>74561</v>
          </cell>
          <cell r="N3605" t="str">
            <v>S21102908172</v>
          </cell>
          <cell r="O3605" t="str">
            <v>YPS/N8660UW/SYAIFUL</v>
          </cell>
          <cell r="P3605" t="str">
            <v>TOKO MAKMUR JAYA SUGIHARTO</v>
          </cell>
          <cell r="Q3605" t="str">
            <v>TOKO MAKMUR JAYA SUGIHARTO</v>
          </cell>
          <cell r="R3605" t="str">
            <v>600ML AQUA LOCAL 1X24</v>
          </cell>
          <cell r="S3605" t="str">
            <v>8276895987</v>
          </cell>
        </row>
        <row r="3606">
          <cell r="L3606">
            <v>5042325721</v>
          </cell>
          <cell r="M3606" t="str">
            <v>10169749</v>
          </cell>
          <cell r="N3606" t="str">
            <v>S21102908172</v>
          </cell>
          <cell r="O3606" t="str">
            <v>YPS/N8660UW/SYAIFUL</v>
          </cell>
          <cell r="P3606" t="str">
            <v>TOKO MAKMUR JAYA SUGIHARTO</v>
          </cell>
          <cell r="Q3606" t="str">
            <v>TOKO MAKMUR JAYA SUGIHARTO</v>
          </cell>
          <cell r="R3606" t="str">
            <v>PALLET RENT DOUBLE FACE</v>
          </cell>
          <cell r="S3606" t="str">
            <v>8276895987</v>
          </cell>
        </row>
        <row r="3607">
          <cell r="L3607">
            <v>5042326173</v>
          </cell>
          <cell r="M3607" t="str">
            <v>74553</v>
          </cell>
          <cell r="N3607" t="str">
            <v>S21102908171</v>
          </cell>
          <cell r="O3607" t="str">
            <v>YPS/N8653UW/KHOIRUL</v>
          </cell>
          <cell r="P3607" t="str">
            <v>TOKO MAKMUR JAYA SUGIHARTO</v>
          </cell>
          <cell r="Q3607" t="str">
            <v>TOKO MAKMUR JAYA SUGIHARTO</v>
          </cell>
          <cell r="R3607" t="str">
            <v>1500ML AQUA LOCAL 1X12</v>
          </cell>
          <cell r="S3607" t="str">
            <v>8276895987</v>
          </cell>
        </row>
        <row r="3608">
          <cell r="L3608">
            <v>5042326173</v>
          </cell>
          <cell r="M3608" t="str">
            <v>10169749</v>
          </cell>
          <cell r="N3608" t="str">
            <v>S21102908171</v>
          </cell>
          <cell r="O3608" t="str">
            <v>YPS/N8653UW/KHOIRUL</v>
          </cell>
          <cell r="P3608" t="str">
            <v>TOKO MAKMUR JAYA SUGIHARTO</v>
          </cell>
          <cell r="Q3608" t="str">
            <v>TOKO MAKMUR JAYA SUGIHARTO</v>
          </cell>
          <cell r="R3608" t="str">
            <v>PALLET RENT DOUBLE FACE</v>
          </cell>
          <cell r="S3608" t="str">
            <v>8276895987</v>
          </cell>
        </row>
        <row r="3609">
          <cell r="L3609">
            <v>5042322419</v>
          </cell>
          <cell r="M3609" t="str">
            <v>74561</v>
          </cell>
          <cell r="N3609" t="str">
            <v>S21102910837</v>
          </cell>
          <cell r="O3609" t="str">
            <v>YPS/N8603UV/B SLAMET</v>
          </cell>
          <cell r="P3609" t="str">
            <v>TOKO MAKMUR JAYA SUGIHARTO</v>
          </cell>
          <cell r="Q3609" t="str">
            <v>TOKO MAKMUR JAYA SUGIHARTO</v>
          </cell>
          <cell r="R3609" t="str">
            <v>600ML AQUA LOCAL 1X24</v>
          </cell>
          <cell r="S3609" t="str">
            <v>8276895987</v>
          </cell>
        </row>
        <row r="3610">
          <cell r="L3610">
            <v>5042322419</v>
          </cell>
          <cell r="M3610" t="str">
            <v>10169749</v>
          </cell>
          <cell r="N3610" t="str">
            <v>S21102910837</v>
          </cell>
          <cell r="O3610" t="str">
            <v>YPS/N8603UV/B SLAMET</v>
          </cell>
          <cell r="P3610" t="str">
            <v>TOKO MAKMUR JAYA SUGIHARTO</v>
          </cell>
          <cell r="Q3610" t="str">
            <v>TOKO MAKMUR JAYA SUGIHARTO</v>
          </cell>
          <cell r="R3610" t="str">
            <v>PALLET RENT DOUBLE FACE</v>
          </cell>
          <cell r="S3610" t="str">
            <v>8276895987</v>
          </cell>
        </row>
        <row r="3611">
          <cell r="L3611">
            <v>5042348529</v>
          </cell>
          <cell r="M3611" t="str">
            <v>10169933</v>
          </cell>
          <cell r="N3611" t="str">
            <v>S21110406344/PY/2/08</v>
          </cell>
          <cell r="O3611" t="str">
            <v>YPS/N8543UV/NADIR</v>
          </cell>
          <cell r="P3611" t="str">
            <v>TOKO MAKMUR JAYA SUGIHARTO</v>
          </cell>
          <cell r="Q3611" t="str">
            <v>TOKO MAKMUR JAYA SUGIHARTO</v>
          </cell>
          <cell r="R3611" t="str">
            <v>EMPTY BOTTLE AQUA 5 GALLON</v>
          </cell>
          <cell r="S3611" t="str">
            <v>8276895987</v>
          </cell>
        </row>
        <row r="3612">
          <cell r="L3612">
            <v>5042348529</v>
          </cell>
          <cell r="M3612" t="str">
            <v>74559</v>
          </cell>
          <cell r="N3612" t="str">
            <v>S21110406344/PY/2/08</v>
          </cell>
          <cell r="O3612" t="str">
            <v>YPS/N8543UV/NADIR</v>
          </cell>
          <cell r="P3612" t="str">
            <v>TOKO MAKMUR JAYA SUGIHARTO</v>
          </cell>
          <cell r="Q3612" t="str">
            <v>TOKO MAKMUR JAYA SUGIHARTO</v>
          </cell>
          <cell r="R3612" t="str">
            <v>5 GALLON AQUA LOCAL</v>
          </cell>
          <cell r="S3612" t="str">
            <v>8276895987</v>
          </cell>
        </row>
        <row r="3613">
          <cell r="L3613">
            <v>5042250037</v>
          </cell>
          <cell r="M3613" t="str">
            <v>10169933</v>
          </cell>
          <cell r="N3613" t="str">
            <v>S21102908162/T1102116C/ZK/1/02</v>
          </cell>
          <cell r="O3613" t="str">
            <v>YPS/N8543UV/NADIR</v>
          </cell>
          <cell r="P3613" t="str">
            <v>TOKO MAKMUR JAYA SUGIHARTO</v>
          </cell>
          <cell r="Q3613" t="str">
            <v>TOKO MAKMUR JAYA SUGIHARTO</v>
          </cell>
          <cell r="R3613" t="str">
            <v>EMPTY BOTTLE AQUA 5 GALLON</v>
          </cell>
          <cell r="S3613" t="str">
            <v>8276895987</v>
          </cell>
        </row>
        <row r="3614">
          <cell r="L3614">
            <v>5042277141</v>
          </cell>
          <cell r="M3614" t="str">
            <v>10169933</v>
          </cell>
          <cell r="N3614" t="str">
            <v>S21102908196/T1103180C/PY/3/03</v>
          </cell>
          <cell r="O3614" t="str">
            <v>YPS/N8540UV/DWIINDRA</v>
          </cell>
          <cell r="P3614" t="str">
            <v>TOKO MAKMUR JAYA SUGIHARTO</v>
          </cell>
          <cell r="Q3614" t="str">
            <v>TOKO MAKMUR JAYA SUGIHARTO</v>
          </cell>
          <cell r="R3614" t="str">
            <v>EMPTY BOTTLE AQUA 5 GALLON</v>
          </cell>
          <cell r="S3614" t="str">
            <v>8276895987</v>
          </cell>
        </row>
        <row r="3615">
          <cell r="L3615">
            <v>5042234068</v>
          </cell>
          <cell r="M3615" t="str">
            <v>74565</v>
          </cell>
          <cell r="N3615">
            <v>0</v>
          </cell>
          <cell r="O3615">
            <v>0</v>
          </cell>
          <cell r="P3615" t="str">
            <v>PT. PUTRA BORNEO SUGIARTO</v>
          </cell>
          <cell r="Q3615" t="str">
            <v>PT. PUTRA BORNEO SUGIARTO</v>
          </cell>
          <cell r="R3615" t="str">
            <v>1500ML VIT LOCAL 1X12</v>
          </cell>
          <cell r="S3615" t="str">
            <v>8276896007</v>
          </cell>
        </row>
        <row r="3616">
          <cell r="L3616">
            <v>5042303860</v>
          </cell>
          <cell r="M3616" t="str">
            <v>74565</v>
          </cell>
          <cell r="N3616">
            <v>0</v>
          </cell>
          <cell r="O3616">
            <v>0</v>
          </cell>
          <cell r="P3616" t="str">
            <v>PT. PUTRA BORNEO SUGIARTO</v>
          </cell>
          <cell r="Q3616" t="str">
            <v>PT. PUTRA BORNEO SUGIARTO</v>
          </cell>
          <cell r="R3616" t="str">
            <v>1500ML VIT LOCAL 1X12</v>
          </cell>
          <cell r="S3616" t="str">
            <v>8276896007</v>
          </cell>
        </row>
        <row r="3617">
          <cell r="L3617">
            <v>5042285933</v>
          </cell>
          <cell r="M3617" t="str">
            <v>74565</v>
          </cell>
          <cell r="N3617">
            <v>0</v>
          </cell>
          <cell r="O3617">
            <v>0</v>
          </cell>
          <cell r="P3617" t="str">
            <v>PT. PUTRA BORNEO SUGIARTO</v>
          </cell>
          <cell r="Q3617" t="str">
            <v>PT. PUTRA BORNEO SUGIARTO</v>
          </cell>
          <cell r="R3617" t="str">
            <v>1500ML VIT LOCAL 1X12</v>
          </cell>
          <cell r="S3617" t="str">
            <v>8276896007</v>
          </cell>
        </row>
        <row r="3618">
          <cell r="L3618">
            <v>5042304979</v>
          </cell>
          <cell r="M3618" t="str">
            <v>157095</v>
          </cell>
          <cell r="N3618">
            <v>0</v>
          </cell>
          <cell r="O3618">
            <v>0</v>
          </cell>
          <cell r="P3618" t="str">
            <v>PT. PUTRA BORNEO SUGIARTO</v>
          </cell>
          <cell r="Q3618" t="str">
            <v>PT. PUTRA BORNEO SUGIARTO</v>
          </cell>
          <cell r="R3618" t="str">
            <v>550ML VIT LOCAL 1X24</v>
          </cell>
          <cell r="S3618" t="str">
            <v>8276896007</v>
          </cell>
        </row>
        <row r="3619">
          <cell r="L3619"/>
          <cell r="M3619"/>
          <cell r="N3619"/>
          <cell r="O3619"/>
          <cell r="P3619"/>
          <cell r="Q3619"/>
          <cell r="R3619"/>
          <cell r="S3619"/>
        </row>
        <row r="3620">
          <cell r="A3620" t="str">
            <v>Sum of Delivery SuM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>
        <row r="1">
          <cell r="L1" t="str">
            <v>Delivery number</v>
          </cell>
        </row>
      </sheetData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1">
          <cell r="L1" t="str">
            <v>Delivery number</v>
          </cell>
        </row>
      </sheetData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>
        <row r="1">
          <cell r="L1" t="str">
            <v>Delivery number</v>
          </cell>
        </row>
      </sheetData>
      <sheetData sheetId="42"/>
      <sheetData sheetId="43"/>
      <sheetData sheetId="44">
        <row r="1">
          <cell r="C1" t="str">
            <v>Gabung</v>
          </cell>
          <cell r="D1" t="str">
            <v>HARGA</v>
          </cell>
        </row>
        <row r="2">
          <cell r="C2" t="str">
            <v>LIVIA MANDIRI SEJATI350ML MIZONE ACTIV' LYCHEE LEMON 1X12</v>
          </cell>
          <cell r="D2">
            <v>26300</v>
          </cell>
        </row>
        <row r="3">
          <cell r="C3" t="str">
            <v>LIVIA MANDIRI SEJATI500ML MIZONE ACTIV' LYCHEE LEMON 1X12</v>
          </cell>
          <cell r="D3">
            <v>33900</v>
          </cell>
        </row>
        <row r="4">
          <cell r="C4" t="str">
            <v>LIVIA MANDIRI SEJATI500ML MIZONE BREKFREE CHERRYBLSSOM 1X12</v>
          </cell>
          <cell r="D4">
            <v>33900</v>
          </cell>
        </row>
        <row r="5">
          <cell r="C5" t="str">
            <v>LIVIA MANDIRI SEJATI500ML MIZONE MOOD UP CRANBERRY 1X12</v>
          </cell>
          <cell r="D5">
            <v>33900</v>
          </cell>
        </row>
        <row r="6">
          <cell r="C6" t="str">
            <v>LIVIA MANDIRI SEJATI500ML MIZONE MOVE ON STARFRUIT 1X12</v>
          </cell>
          <cell r="D6">
            <v>33900</v>
          </cell>
        </row>
        <row r="7">
          <cell r="C7" t="str">
            <v>LIVIA MANDIRI SEJATIAQ.1500ML 1X12</v>
          </cell>
          <cell r="D7">
            <v>40500</v>
          </cell>
        </row>
        <row r="8">
          <cell r="C8" t="str">
            <v>LIVIA MANDIRI SEJATIAQ.220ML 1X48</v>
          </cell>
          <cell r="D8">
            <v>23550</v>
          </cell>
        </row>
        <row r="9">
          <cell r="C9" t="str">
            <v>LIVIA MANDIRI SEJATIAQ.750ML 1X18</v>
          </cell>
          <cell r="D9">
            <v>0</v>
          </cell>
        </row>
        <row r="10">
          <cell r="C10" t="str">
            <v>LIVIA MANDIRI SEJATIAQ.330ML 1X24</v>
          </cell>
          <cell r="D10">
            <v>29330</v>
          </cell>
        </row>
        <row r="11">
          <cell r="C11" t="str">
            <v>LIVIA MANDIRI SEJATIAQ.5GLN BTL</v>
          </cell>
          <cell r="D11">
            <v>30000</v>
          </cell>
        </row>
        <row r="12">
          <cell r="C12" t="str">
            <v>LIVIA MANDIRI SEJATIAQ.5GLN ISI</v>
          </cell>
          <cell r="D12">
            <v>9850</v>
          </cell>
        </row>
        <row r="13">
          <cell r="C13" t="str">
            <v>LIVIA MANDIRI SEJATIAQ.600ML 1X24</v>
          </cell>
          <cell r="D13">
            <v>37240</v>
          </cell>
        </row>
        <row r="14">
          <cell r="C14" t="str">
            <v>LIVIA MANDIRI SEJATIAQ.KRTN 220 ML 1X1</v>
          </cell>
          <cell r="D14">
            <v>0</v>
          </cell>
        </row>
        <row r="15">
          <cell r="C15" t="str">
            <v>LIVIA MANDIRI SEJATIJUG RACK</v>
          </cell>
          <cell r="D15">
            <v>0</v>
          </cell>
        </row>
        <row r="16">
          <cell r="C16" t="str">
            <v>LIVIA MANDIRI SEJATIPALLET 120CM X 100CM X 16CM</v>
          </cell>
          <cell r="D16">
            <v>100000</v>
          </cell>
        </row>
        <row r="17">
          <cell r="C17" t="str">
            <v>LIVIA MANDIRI SEJATIPALLET LOSCAM</v>
          </cell>
          <cell r="D17">
            <v>100000</v>
          </cell>
        </row>
        <row r="18">
          <cell r="C18" t="str">
            <v>LIVIA MANDIRI SEJATIVT.1500ML 1X12</v>
          </cell>
          <cell r="D18">
            <v>25620</v>
          </cell>
        </row>
        <row r="19">
          <cell r="C19" t="str">
            <v>LIVIA MANDIRI SEJATIVT.200ML 1X48</v>
          </cell>
          <cell r="D19">
            <v>14900</v>
          </cell>
        </row>
        <row r="20">
          <cell r="C20" t="str">
            <v>LIVIA MANDIRI SEJATIVT.330ML 1X24</v>
          </cell>
          <cell r="D20">
            <v>21700</v>
          </cell>
        </row>
        <row r="21">
          <cell r="C21" t="str">
            <v>LIVIA MANDIRI SEJATIVT.550ML 1X24</v>
          </cell>
          <cell r="D21">
            <v>24030</v>
          </cell>
        </row>
        <row r="22">
          <cell r="C22" t="str">
            <v>LIVIA MANDIRI SEJATIVT.5GLN BTL</v>
          </cell>
          <cell r="D22">
            <v>30000</v>
          </cell>
        </row>
        <row r="23">
          <cell r="C23" t="str">
            <v>LIVIA MANDIRI SEJATIVT.5GLN ISI</v>
          </cell>
          <cell r="D23">
            <v>7440</v>
          </cell>
        </row>
        <row r="24">
          <cell r="C24" t="str">
            <v>LIVIA MANDIRI SEJATIVT.KRTN 200 ML 1X1</v>
          </cell>
          <cell r="D24">
            <v>0</v>
          </cell>
        </row>
        <row r="25">
          <cell r="C25" t="str">
            <v>LIVIA MANDIRI SEJATIVT.KRTN 550 ML 1X1</v>
          </cell>
          <cell r="D25">
            <v>0</v>
          </cell>
        </row>
        <row r="26">
          <cell r="C26" t="str">
            <v>SATRIA WICAKSANA SEJATI350ML MIZONE ACTIV' LYCHEE LEMON 1X12</v>
          </cell>
          <cell r="D26">
            <v>26300</v>
          </cell>
        </row>
        <row r="27">
          <cell r="C27" t="str">
            <v>SATRIA WICAKSANA SEJATI500ML MIZONE ACTIV' LYCHEE LEMON 1X12</v>
          </cell>
          <cell r="D27">
            <v>33900</v>
          </cell>
        </row>
        <row r="28">
          <cell r="C28" t="str">
            <v>SATRIA WICAKSANA SEJATI500ML MIZONE BREKFREE CHERRYBLSSOM 1X12</v>
          </cell>
          <cell r="D28">
            <v>33900</v>
          </cell>
        </row>
        <row r="29">
          <cell r="C29" t="str">
            <v>SATRIA WICAKSANA SEJATI500ML MIZONE MOOD UP CRANBERRY 1X12</v>
          </cell>
          <cell r="D29">
            <v>33900</v>
          </cell>
        </row>
        <row r="30">
          <cell r="C30" t="str">
            <v>SATRIA WICAKSANA SEJATI500ML MIZONE MOVE ON STARFRUIT 1X12</v>
          </cell>
          <cell r="D30">
            <v>33900</v>
          </cell>
        </row>
        <row r="31">
          <cell r="C31" t="str">
            <v>SATRIA WICAKSANA SEJATIAQ.1500ML 1X12</v>
          </cell>
          <cell r="D31">
            <v>40500</v>
          </cell>
        </row>
        <row r="32">
          <cell r="C32" t="str">
            <v>SATRIA WICAKSANA SEJATIAQ.220ML 1X48</v>
          </cell>
          <cell r="D32">
            <v>23550</v>
          </cell>
        </row>
        <row r="33">
          <cell r="C33" t="str">
            <v>SATRIA WICAKSANA SEJATIAQ.330ML 1X24</v>
          </cell>
          <cell r="D33">
            <v>29330</v>
          </cell>
        </row>
        <row r="34">
          <cell r="C34" t="str">
            <v>SATRIA WICAKSANA SEJATIAQ.750ML 1X18</v>
          </cell>
          <cell r="D34">
            <v>0</v>
          </cell>
        </row>
        <row r="35">
          <cell r="C35" t="str">
            <v>SATRIA WICAKSANA SEJATIAQ.380ML REFLECTIONS 1X12</v>
          </cell>
          <cell r="D35">
            <v>80652</v>
          </cell>
        </row>
        <row r="36">
          <cell r="C36" t="str">
            <v>SATRIA WICAKSANA SEJATIAQ.5GLN BTL</v>
          </cell>
          <cell r="D36">
            <v>30000</v>
          </cell>
        </row>
        <row r="37">
          <cell r="C37" t="str">
            <v>SATRIA WICAKSANA SEJATIAQ.5GLN ISI</v>
          </cell>
          <cell r="D37">
            <v>9850</v>
          </cell>
        </row>
        <row r="38">
          <cell r="C38" t="str">
            <v>SATRIA WICAKSANA SEJATIAQ.600ML 1X24</v>
          </cell>
          <cell r="D38">
            <v>37240</v>
          </cell>
        </row>
        <row r="39">
          <cell r="C39" t="str">
            <v>SATRIA WICAKSANA SEJATIAQ.KRTN 220 ML 1X1</v>
          </cell>
          <cell r="D39">
            <v>0</v>
          </cell>
        </row>
        <row r="40">
          <cell r="C40" t="str">
            <v>SATRIA WICAKSANA SEJATIJUG RACK</v>
          </cell>
          <cell r="D40">
            <v>0</v>
          </cell>
        </row>
        <row r="41">
          <cell r="C41" t="str">
            <v>SATRIA WICAKSANA SEJATIPALLET LOSCAM</v>
          </cell>
          <cell r="D41">
            <v>100000</v>
          </cell>
        </row>
        <row r="42">
          <cell r="C42" t="str">
            <v>SATRIA WICAKSANA SEJATIVT.1500ML 1X12</v>
          </cell>
          <cell r="D42">
            <v>25620</v>
          </cell>
        </row>
        <row r="43">
          <cell r="C43" t="str">
            <v>SATRIA WICAKSANA SEJATIVT.200ML 1X48</v>
          </cell>
          <cell r="D43">
            <v>14900</v>
          </cell>
        </row>
        <row r="44">
          <cell r="C44" t="str">
            <v>SATRIA WICAKSANA SEJATIVT.330ML 1X24</v>
          </cell>
          <cell r="D44">
            <v>21700</v>
          </cell>
        </row>
        <row r="45">
          <cell r="C45" t="str">
            <v>SATRIA WICAKSANA SEJATIVT.550ML 1X24</v>
          </cell>
          <cell r="D45">
            <v>24030</v>
          </cell>
        </row>
        <row r="46">
          <cell r="C46" t="str">
            <v>SATRIA WICAKSANA SEJATIVT.5GLN BTL</v>
          </cell>
          <cell r="D46">
            <v>30000</v>
          </cell>
        </row>
        <row r="47">
          <cell r="C47" t="str">
            <v>SATRIA WICAKSANA SEJATIVT.5GLN ISI</v>
          </cell>
          <cell r="D47">
            <v>7440</v>
          </cell>
        </row>
        <row r="48">
          <cell r="C48" t="str">
            <v>SATRIA WICAKSANA SEJATIVT.KRTN 200 ML 1X1</v>
          </cell>
          <cell r="D48">
            <v>0</v>
          </cell>
        </row>
        <row r="49">
          <cell r="C49" t="str">
            <v>SATRIA WICAKSANA SEJATIVT.KRTN 550 ML 1X1</v>
          </cell>
          <cell r="D49">
            <v>0</v>
          </cell>
        </row>
        <row r="50">
          <cell r="C50" t="str">
            <v>SATRIA WICAKSANA SEJATIAQ.KRTN 1500 ML 1X1</v>
          </cell>
          <cell r="D50">
            <v>0</v>
          </cell>
        </row>
        <row r="51">
          <cell r="C51" t="str">
            <v>MAKMUR JAYA SUGIHARTO350ML MIZONE ACTIV' LYCHEE LEMON 1X12</v>
          </cell>
          <cell r="D51">
            <v>0</v>
          </cell>
        </row>
        <row r="52">
          <cell r="C52" t="str">
            <v>MAKMUR JAYA SUGIHARTO500ML MIZONE ACTIV' LYCHEE LEMON 1X12</v>
          </cell>
          <cell r="D52">
            <v>0</v>
          </cell>
        </row>
        <row r="53">
          <cell r="C53" t="str">
            <v>MAKMUR JAYA SUGIHARTO500ML MIZONE BREKFREE CHERRYBLSSOM 1X12</v>
          </cell>
          <cell r="D53">
            <v>0</v>
          </cell>
        </row>
        <row r="54">
          <cell r="C54" t="str">
            <v>MAKMUR JAYA SUGIHARTO500ML MIZONE MOOD UP CRANBERRY 1X12</v>
          </cell>
          <cell r="D54">
            <v>0</v>
          </cell>
        </row>
        <row r="55">
          <cell r="C55" t="str">
            <v>MAKMUR JAYA SUGIHARTO500ML MIZONE MOVE ON STARFRUIT 1X12</v>
          </cell>
          <cell r="D55">
            <v>0</v>
          </cell>
        </row>
        <row r="56">
          <cell r="C56" t="str">
            <v>MAKMUR JAYA SUGIHARTOAQ.1500ML 1X12</v>
          </cell>
          <cell r="D56">
            <v>39360</v>
          </cell>
        </row>
        <row r="57">
          <cell r="C57" t="str">
            <v>MAKMUR JAYA SUGIHARTOAQ.220ML 1X48</v>
          </cell>
          <cell r="D57">
            <v>22750</v>
          </cell>
        </row>
        <row r="58">
          <cell r="C58" t="str">
            <v>MAKMUR JAYA SUGIHARTOAQ.330ML 1X24</v>
          </cell>
          <cell r="D58">
            <v>0</v>
          </cell>
        </row>
        <row r="59">
          <cell r="C59" t="str">
            <v>MAKMUR JAYA SUGIHARTOAQ.5GLN BTL</v>
          </cell>
          <cell r="D59">
            <v>30000</v>
          </cell>
        </row>
        <row r="60">
          <cell r="C60" t="str">
            <v>MAKMUR JAYA SUGIHARTOAQ.5GLN ISI</v>
          </cell>
          <cell r="D60">
            <v>9430</v>
          </cell>
        </row>
        <row r="61">
          <cell r="C61" t="str">
            <v>MAKMUR JAYA SUGIHARTOAQ.600ML 1X24</v>
          </cell>
          <cell r="D61">
            <v>37240</v>
          </cell>
        </row>
        <row r="62">
          <cell r="C62" t="str">
            <v>MAKMUR JAYA SUGIHARTOAQ.KRTN 220 ML 1X1</v>
          </cell>
          <cell r="D62">
            <v>0</v>
          </cell>
        </row>
        <row r="63">
          <cell r="C63" t="str">
            <v>MAKMUR JAYA SUGIHARTOJUG RACK</v>
          </cell>
          <cell r="D63">
            <v>0</v>
          </cell>
        </row>
        <row r="64">
          <cell r="C64" t="str">
            <v>MAKMUR JAYA SUGIHARTOPALLET LOSCAM</v>
          </cell>
          <cell r="D64">
            <v>100000</v>
          </cell>
        </row>
        <row r="65">
          <cell r="C65" t="str">
            <v>MAKMUR JAYA SUGIHARTOVT.1500ML 1X12</v>
          </cell>
          <cell r="D65">
            <v>0</v>
          </cell>
        </row>
        <row r="66">
          <cell r="C66" t="str">
            <v>MAKMUR JAYA SUGIHARTOVT.200ML 1X48</v>
          </cell>
          <cell r="D66">
            <v>0</v>
          </cell>
        </row>
        <row r="67">
          <cell r="C67" t="str">
            <v>MAKMUR JAYA SUGIHARTOVT.550ML 1X24</v>
          </cell>
          <cell r="D67">
            <v>0</v>
          </cell>
        </row>
        <row r="68">
          <cell r="C68" t="str">
            <v>MAKMUR JAYA SUGIHARTOVT.5GLN BTL</v>
          </cell>
          <cell r="D68">
            <v>0</v>
          </cell>
        </row>
        <row r="69">
          <cell r="C69" t="str">
            <v>MAKMUR JAYA SUGIHARTOVT.5GLN ISI</v>
          </cell>
          <cell r="D69">
            <v>0</v>
          </cell>
        </row>
        <row r="70">
          <cell r="C70" t="str">
            <v>MAKMUR JAYA SUGIHARTOVT.KRTN 200 ML 1X1</v>
          </cell>
          <cell r="D70">
            <v>0</v>
          </cell>
        </row>
        <row r="71">
          <cell r="C71" t="str">
            <v>MAKMUR JAYA SUGIHARTOVT.KRTN 550 ML 1X1</v>
          </cell>
          <cell r="D71">
            <v>0</v>
          </cell>
        </row>
        <row r="72">
          <cell r="C72" t="str">
            <v>PUTERA SEJATI350ML MIZONE ACTIV' LYCHEE LEMON 1X12</v>
          </cell>
          <cell r="D72">
            <v>0</v>
          </cell>
        </row>
        <row r="73">
          <cell r="C73" t="str">
            <v>PUTERA SEJATI500ML MIZONE ACTIV' LYCHEE LEMON 1X12</v>
          </cell>
          <cell r="D73">
            <v>33900</v>
          </cell>
        </row>
        <row r="74">
          <cell r="C74" t="str">
            <v>PUTERA SEJATI500ML MIZONE BREKFREE CHERRYBLSSOM 1X12</v>
          </cell>
          <cell r="D74">
            <v>33900</v>
          </cell>
        </row>
        <row r="75">
          <cell r="C75" t="str">
            <v>PUTERA SEJATI500ML MIZONE MOOD UP CRANBERRY 1X12</v>
          </cell>
          <cell r="D75">
            <v>33900</v>
          </cell>
        </row>
        <row r="76">
          <cell r="C76" t="str">
            <v>PUTERA SEJATI500ML MIZONE MOVE ON STARFRUIT 1X12</v>
          </cell>
          <cell r="D76">
            <v>33900</v>
          </cell>
        </row>
        <row r="77">
          <cell r="C77" t="str">
            <v>PUTERA SEJATIAQ.1500ML 1X12</v>
          </cell>
          <cell r="D77">
            <v>39360</v>
          </cell>
        </row>
        <row r="78">
          <cell r="C78" t="str">
            <v>PUTERA SEJATIAQ.220ML 1X48</v>
          </cell>
          <cell r="D78">
            <v>22750</v>
          </cell>
        </row>
        <row r="79">
          <cell r="C79" t="str">
            <v>PUTERA SEJATIAQ.330ML 1X24</v>
          </cell>
          <cell r="D79">
            <v>29330</v>
          </cell>
        </row>
        <row r="80">
          <cell r="C80" t="str">
            <v>PUTERA SEJATIAQ.5GLN BTL</v>
          </cell>
          <cell r="D80">
            <v>30000</v>
          </cell>
        </row>
        <row r="81">
          <cell r="C81" t="str">
            <v>PUTERA SEJATIAQ.5GLN ISI</v>
          </cell>
          <cell r="D81">
            <v>9430</v>
          </cell>
        </row>
        <row r="82">
          <cell r="C82" t="str">
            <v>PUTERA SEJATIAQ.600ML 1X24</v>
          </cell>
          <cell r="D82">
            <v>37240</v>
          </cell>
        </row>
        <row r="83">
          <cell r="C83" t="str">
            <v>PUTERA SEJATIAQ.KRTN 220 ML 1X1</v>
          </cell>
          <cell r="D83">
            <v>0</v>
          </cell>
        </row>
        <row r="84">
          <cell r="C84" t="str">
            <v>PUTERA SEJATIJUG RACK</v>
          </cell>
          <cell r="D84">
            <v>0</v>
          </cell>
        </row>
        <row r="85">
          <cell r="C85" t="str">
            <v>PUTERA SEJATIPALLET LOSCAM</v>
          </cell>
          <cell r="D85">
            <v>100000</v>
          </cell>
        </row>
        <row r="86">
          <cell r="C86" t="str">
            <v>PUTERA SEJATIVT.1500ML 1X12</v>
          </cell>
          <cell r="D86">
            <v>0</v>
          </cell>
        </row>
        <row r="87">
          <cell r="C87" t="str">
            <v>PUTERA SEJATIVT.200ML 1X48</v>
          </cell>
          <cell r="D87">
            <v>0</v>
          </cell>
        </row>
        <row r="88">
          <cell r="C88" t="str">
            <v>PUTERA SEJATIVT.550ML 1X24</v>
          </cell>
          <cell r="D88">
            <v>0</v>
          </cell>
        </row>
        <row r="89">
          <cell r="C89" t="str">
            <v>PUTERA SEJATIVT.5GLN BTL</v>
          </cell>
          <cell r="D89">
            <v>0</v>
          </cell>
        </row>
        <row r="90">
          <cell r="C90" t="str">
            <v>PUTERA SEJATIVT.5GLN ISI</v>
          </cell>
          <cell r="D90">
            <v>0</v>
          </cell>
        </row>
        <row r="91">
          <cell r="C91" t="str">
            <v>PUTERA SEJATIVT.KRTN 200 ML 1X1</v>
          </cell>
          <cell r="D91">
            <v>0</v>
          </cell>
        </row>
        <row r="92">
          <cell r="C92" t="str">
            <v>PUTERA SEJATIVT.KRTN 550 ML 1X1</v>
          </cell>
          <cell r="D92">
            <v>0</v>
          </cell>
        </row>
        <row r="93">
          <cell r="C93" t="str">
            <v>PUTERA BORNEO SUGIHARTO350ML MIZONE ACTIV' LYCHEE LEMON 1X12</v>
          </cell>
          <cell r="D93">
            <v>0</v>
          </cell>
        </row>
        <row r="94">
          <cell r="C94" t="str">
            <v>PUTERA BORNEO SUGIHARTO500ML MIZONE ACTIV' LYCHEE LEMON 1X12</v>
          </cell>
          <cell r="D94">
            <v>0</v>
          </cell>
        </row>
        <row r="95">
          <cell r="C95" t="str">
            <v>PUTERA BORNEO SUGIHARTO500ML MIZONE BREKFREE CHERRYBLSSOM 1X12</v>
          </cell>
          <cell r="D95">
            <v>0</v>
          </cell>
        </row>
        <row r="96">
          <cell r="C96" t="str">
            <v>PUTERA BORNEO SUGIHARTO500ML MIZONE MOOD UP CRANBERRY 1X12</v>
          </cell>
          <cell r="D96">
            <v>0</v>
          </cell>
        </row>
        <row r="97">
          <cell r="C97" t="str">
            <v>PUTERA BORNEO SUGIHARTO500ML MIZONE MOVE ON STARFRUIT 1X12</v>
          </cell>
          <cell r="D97">
            <v>0</v>
          </cell>
        </row>
        <row r="98">
          <cell r="C98" t="str">
            <v>PUTERA BORNEO SUGIHARTOAQ.1500ML 1X12</v>
          </cell>
          <cell r="D98">
            <v>0</v>
          </cell>
        </row>
        <row r="99">
          <cell r="C99" t="str">
            <v>PUTERA BORNEO SUGIHARTOAQ.220ML 1X48</v>
          </cell>
          <cell r="D99">
            <v>0</v>
          </cell>
        </row>
        <row r="100">
          <cell r="C100" t="str">
            <v>PUTERA BORNEO SUGIHARTOAQ.330ML 1X24</v>
          </cell>
          <cell r="D100">
            <v>0</v>
          </cell>
        </row>
        <row r="101">
          <cell r="C101" t="str">
            <v>PUTERA BORNEO SUGIHARTOAQ.5GLN BTL</v>
          </cell>
          <cell r="D101">
            <v>0</v>
          </cell>
        </row>
        <row r="102">
          <cell r="C102" t="str">
            <v>PUTERA BORNEO SUGIHARTOAQ.5GLN ISI</v>
          </cell>
          <cell r="D102">
            <v>0</v>
          </cell>
        </row>
        <row r="103">
          <cell r="C103" t="str">
            <v>PUTERA BORNEO SUGIHARTOAQ.600ML 1X24</v>
          </cell>
          <cell r="D103">
            <v>0</v>
          </cell>
        </row>
        <row r="104">
          <cell r="C104" t="str">
            <v>PUTERA BORNEO SUGIHARTOAQ.KRTN 220 ML 1X1</v>
          </cell>
          <cell r="D104">
            <v>0</v>
          </cell>
        </row>
        <row r="105">
          <cell r="C105" t="str">
            <v>PUTERA BORNEO SUGIHARTOJUG RACK</v>
          </cell>
          <cell r="D105">
            <v>0</v>
          </cell>
        </row>
        <row r="106">
          <cell r="C106" t="str">
            <v>PUTERA BORNEO SUGIHARTOPALLET LOSCAM</v>
          </cell>
          <cell r="D106">
            <v>0</v>
          </cell>
        </row>
        <row r="107">
          <cell r="C107" t="str">
            <v>PUTERA BORNEO SUGIHARTOVT.1500ML 1X12</v>
          </cell>
          <cell r="D107">
            <v>25620</v>
          </cell>
        </row>
        <row r="108">
          <cell r="C108" t="str">
            <v>PUTERA BORNEO SUGIHARTOVT.200ML 1X48</v>
          </cell>
          <cell r="D108">
            <v>14900</v>
          </cell>
        </row>
        <row r="109">
          <cell r="C109" t="str">
            <v>PUTERA BORNEO SUGIHARTOVT.330ML 1X24</v>
          </cell>
          <cell r="D109">
            <v>24400</v>
          </cell>
        </row>
        <row r="110">
          <cell r="C110" t="str">
            <v>PUTERA BORNEO SUGIHARTOVT.550ML 1X24</v>
          </cell>
          <cell r="D110">
            <v>24030</v>
          </cell>
        </row>
        <row r="111">
          <cell r="C111" t="str">
            <v>PUTERA BORNEO SUGIHARTOVT.5GLN BTL</v>
          </cell>
          <cell r="D111">
            <v>30000</v>
          </cell>
        </row>
        <row r="112">
          <cell r="C112" t="str">
            <v>PUTERA BORNEO SUGIHARTOVT.5GLN ISI</v>
          </cell>
          <cell r="D112">
            <v>7440</v>
          </cell>
        </row>
        <row r="113">
          <cell r="C113" t="str">
            <v>PUTERA BORNEO SUGIHARTOVT.KRTN 200 ML 1X1</v>
          </cell>
          <cell r="D113">
            <v>0</v>
          </cell>
        </row>
        <row r="114">
          <cell r="C114" t="str">
            <v>PUTERA BORNEO SUGIHARTOVT.KRTN 550 ML 1X1</v>
          </cell>
          <cell r="D114">
            <v>0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"/>
      <sheetName val="2"/>
      <sheetName val="3"/>
      <sheetName val="4"/>
      <sheetName val="5"/>
      <sheetName val="6"/>
      <sheetName val="7"/>
      <sheetName val="8"/>
      <sheetName val="ALL1"/>
      <sheetName val="TIV1"/>
      <sheetName val="9"/>
      <sheetName val="10"/>
      <sheetName val="11"/>
      <sheetName val="12"/>
      <sheetName val="13"/>
      <sheetName val="14"/>
      <sheetName val="15"/>
      <sheetName val="16"/>
      <sheetName val="ALL2"/>
      <sheetName val="TIV2"/>
      <sheetName val="17"/>
      <sheetName val="18"/>
      <sheetName val="19"/>
      <sheetName val="20"/>
      <sheetName val="21"/>
      <sheetName val="22"/>
      <sheetName val="23"/>
      <sheetName val="ALL3"/>
      <sheetName val="TIV3"/>
      <sheetName val="24"/>
      <sheetName val="25"/>
      <sheetName val="26"/>
      <sheetName val="27"/>
      <sheetName val="28"/>
      <sheetName val="29"/>
      <sheetName val="30"/>
      <sheetName val="31"/>
      <sheetName val="ALL4"/>
      <sheetName val="TIV4"/>
      <sheetName val="KLAIM"/>
      <sheetName val="HARGA"/>
      <sheetName val="AL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>
        <row r="1">
          <cell r="L1" t="str">
            <v>Delivery number</v>
          </cell>
          <cell r="M1" t="str">
            <v>Material</v>
          </cell>
          <cell r="N1" t="str">
            <v>External Delivery ID</v>
          </cell>
          <cell r="O1" t="str">
            <v>Means of Trans. ID</v>
          </cell>
          <cell r="P1" t="str">
            <v>Ship to name</v>
          </cell>
          <cell r="Q1" t="str">
            <v>Sold to name</v>
          </cell>
          <cell r="R1" t="str">
            <v>Material description</v>
          </cell>
          <cell r="S1" t="str">
            <v>Billing Document</v>
          </cell>
        </row>
        <row r="2">
          <cell r="L2">
            <v>6008123038</v>
          </cell>
          <cell r="M2" t="str">
            <v>10169749</v>
          </cell>
          <cell r="N2" t="str">
            <v>R.148839</v>
          </cell>
          <cell r="O2" t="str">
            <v>YPS/L8193UA/ROHIM</v>
          </cell>
          <cell r="P2" t="str">
            <v>PT. LIVIA MANDIRI SEJATI</v>
          </cell>
          <cell r="Q2" t="str">
            <v>PT. LIVIA MANDIRI SEJATI</v>
          </cell>
          <cell r="R2" t="str">
            <v>PALLET RENT DOUBLE FACE</v>
          </cell>
          <cell r="S2" t="str">
            <v>2050348942</v>
          </cell>
        </row>
        <row r="3">
          <cell r="L3">
            <v>6008127664</v>
          </cell>
          <cell r="M3" t="str">
            <v>10169933</v>
          </cell>
          <cell r="N3" t="str">
            <v>S21102101775/H102969D/BK/1/29</v>
          </cell>
          <cell r="O3" t="str">
            <v>YPS/N9374WE/AGUS D</v>
          </cell>
          <cell r="P3" t="str">
            <v>PT. LIVIA MANDIRI SEJATI</v>
          </cell>
          <cell r="Q3" t="str">
            <v>PT. LIVIA MANDIRI SEJATI</v>
          </cell>
          <cell r="R3" t="str">
            <v>EMPTY BOTTLE AQUA 5 GALLON</v>
          </cell>
          <cell r="S3" t="str">
            <v>2050348943</v>
          </cell>
        </row>
        <row r="4">
          <cell r="L4">
            <v>6008127664</v>
          </cell>
          <cell r="M4" t="str">
            <v>10169933</v>
          </cell>
          <cell r="N4" t="str">
            <v>S21102101775/H102969D/BK/1/29</v>
          </cell>
          <cell r="O4" t="str">
            <v>YPS/N9374WE/AGUS D</v>
          </cell>
          <cell r="P4" t="str">
            <v>PT. LIVIA MANDIRI SEJATI</v>
          </cell>
          <cell r="Q4" t="str">
            <v>PT. LIVIA MANDIRI SEJATI</v>
          </cell>
          <cell r="R4" t="str">
            <v>EMPTY BOTTLE AQUA 5 GALLON</v>
          </cell>
          <cell r="S4" t="str">
            <v>2050348943</v>
          </cell>
        </row>
        <row r="5">
          <cell r="L5">
            <v>6008127664</v>
          </cell>
          <cell r="M5" t="str">
            <v>10169743</v>
          </cell>
          <cell r="N5" t="str">
            <v>S21102101775/H102969D/BK/1/29</v>
          </cell>
          <cell r="O5" t="str">
            <v>YPS/N9374WE/AGUS D</v>
          </cell>
          <cell r="P5" t="str">
            <v>PT. LIVIA MANDIRI SEJATI</v>
          </cell>
          <cell r="Q5" t="str">
            <v>PT. LIVIA MANDIRI SEJATI</v>
          </cell>
          <cell r="R5" t="str">
            <v>JUG RACK</v>
          </cell>
          <cell r="S5" t="str">
            <v>2050348943</v>
          </cell>
        </row>
        <row r="6">
          <cell r="L6">
            <v>6008127664</v>
          </cell>
          <cell r="M6" t="str">
            <v>74559</v>
          </cell>
          <cell r="N6" t="str">
            <v>S21102101775/H102969D/BK/1/29</v>
          </cell>
          <cell r="O6" t="str">
            <v>YPS/N9374WE/AGUS D</v>
          </cell>
          <cell r="P6" t="str">
            <v>PT. LIVIA MANDIRI SEJATI</v>
          </cell>
          <cell r="Q6" t="str">
            <v>PT. LIVIA MANDIRI SEJATI</v>
          </cell>
          <cell r="R6" t="str">
            <v>5 GALLON AQUA LOCAL</v>
          </cell>
          <cell r="S6" t="str">
            <v>2050348943</v>
          </cell>
        </row>
        <row r="7">
          <cell r="L7">
            <v>6008111627</v>
          </cell>
          <cell r="M7" t="str">
            <v>10169933</v>
          </cell>
          <cell r="N7" t="str">
            <v>S21102201503/H102531D/PY/1/25</v>
          </cell>
          <cell r="O7" t="str">
            <v>YPS/N8582UV/HASAN</v>
          </cell>
          <cell r="P7" t="str">
            <v>PT. LIVIA MANDIRI SEJATI</v>
          </cell>
          <cell r="Q7" t="str">
            <v>PT. LIVIA MANDIRI SEJATI</v>
          </cell>
          <cell r="R7" t="str">
            <v>EMPTY BOTTLE AQUA 5 GALLON</v>
          </cell>
          <cell r="S7" t="str">
            <v>2050348943</v>
          </cell>
        </row>
        <row r="8">
          <cell r="L8">
            <v>6008111627</v>
          </cell>
          <cell r="M8" t="str">
            <v>10169933</v>
          </cell>
          <cell r="N8" t="str">
            <v>S21102201503/H102531D/PY/1/25</v>
          </cell>
          <cell r="O8" t="str">
            <v>YPS/N8582UV/HASAN</v>
          </cell>
          <cell r="P8" t="str">
            <v>PT. LIVIA MANDIRI SEJATI</v>
          </cell>
          <cell r="Q8" t="str">
            <v>PT. LIVIA MANDIRI SEJATI</v>
          </cell>
          <cell r="R8" t="str">
            <v>EMPTY BOTTLE AQUA 5 GALLON</v>
          </cell>
          <cell r="S8" t="str">
            <v>2050348943</v>
          </cell>
        </row>
        <row r="9">
          <cell r="L9">
            <v>6008111627</v>
          </cell>
          <cell r="M9" t="str">
            <v>10169743</v>
          </cell>
          <cell r="N9" t="str">
            <v>S21102201503/H102531D/PY/1/25</v>
          </cell>
          <cell r="O9" t="str">
            <v>YPS/N8582UV/HASAN</v>
          </cell>
          <cell r="P9" t="str">
            <v>PT. LIVIA MANDIRI SEJATI</v>
          </cell>
          <cell r="Q9" t="str">
            <v>PT. LIVIA MANDIRI SEJATI</v>
          </cell>
          <cell r="R9" t="str">
            <v>JUG RACK</v>
          </cell>
          <cell r="S9" t="str">
            <v>2050348943</v>
          </cell>
        </row>
        <row r="10">
          <cell r="L10">
            <v>6008111627</v>
          </cell>
          <cell r="M10" t="str">
            <v>74559</v>
          </cell>
          <cell r="N10" t="str">
            <v>S21102201503/H102531D/PY/1/25</v>
          </cell>
          <cell r="O10" t="str">
            <v>YPS/N8582UV/HASAN</v>
          </cell>
          <cell r="P10" t="str">
            <v>PT. LIVIA MANDIRI SEJATI</v>
          </cell>
          <cell r="Q10" t="str">
            <v>PT. LIVIA MANDIRI SEJATI</v>
          </cell>
          <cell r="R10" t="str">
            <v>5 GALLON AQUA LOCAL</v>
          </cell>
          <cell r="S10" t="str">
            <v>2050348943</v>
          </cell>
        </row>
        <row r="11">
          <cell r="L11">
            <v>6008120084</v>
          </cell>
          <cell r="M11" t="str">
            <v>10169933</v>
          </cell>
          <cell r="N11" t="str">
            <v>S21102200162/H1026185D/EF/3/26</v>
          </cell>
          <cell r="O11" t="str">
            <v>YPS/N9374WE/AGUS D</v>
          </cell>
          <cell r="P11" t="str">
            <v>PT. LIVIA MANDIRI SEJATI</v>
          </cell>
          <cell r="Q11" t="str">
            <v>PT. LIVIA MANDIRI SEJATI</v>
          </cell>
          <cell r="R11" t="str">
            <v>EMPTY BOTTLE AQUA 5 GALLON</v>
          </cell>
          <cell r="S11" t="str">
            <v>2050348943</v>
          </cell>
        </row>
        <row r="12">
          <cell r="L12">
            <v>6008120084</v>
          </cell>
          <cell r="M12" t="str">
            <v>10169933</v>
          </cell>
          <cell r="N12" t="str">
            <v>S21102200162/H1026185D/EF/3/26</v>
          </cell>
          <cell r="O12" t="str">
            <v>YPS/N9374WE/AGUS D</v>
          </cell>
          <cell r="P12" t="str">
            <v>PT. LIVIA MANDIRI SEJATI</v>
          </cell>
          <cell r="Q12" t="str">
            <v>PT. LIVIA MANDIRI SEJATI</v>
          </cell>
          <cell r="R12" t="str">
            <v>EMPTY BOTTLE AQUA 5 GALLON</v>
          </cell>
          <cell r="S12" t="str">
            <v>2050348943</v>
          </cell>
        </row>
        <row r="13">
          <cell r="L13">
            <v>6008120084</v>
          </cell>
          <cell r="M13" t="str">
            <v>10169743</v>
          </cell>
          <cell r="N13" t="str">
            <v>S21102200162/H1026185D/EF/3/26</v>
          </cell>
          <cell r="O13" t="str">
            <v>YPS/N9374WE/AGUS D</v>
          </cell>
          <cell r="P13" t="str">
            <v>PT. LIVIA MANDIRI SEJATI</v>
          </cell>
          <cell r="Q13" t="str">
            <v>PT. LIVIA MANDIRI SEJATI</v>
          </cell>
          <cell r="R13" t="str">
            <v>JUG RACK</v>
          </cell>
          <cell r="S13" t="str">
            <v>2050348943</v>
          </cell>
        </row>
        <row r="14">
          <cell r="L14">
            <v>6008120084</v>
          </cell>
          <cell r="M14" t="str">
            <v>74559</v>
          </cell>
          <cell r="N14" t="str">
            <v>S21102200162/H1026185D/EF/3/26</v>
          </cell>
          <cell r="O14" t="str">
            <v>YPS/N9374WE/AGUS D</v>
          </cell>
          <cell r="P14" t="str">
            <v>PT. LIVIA MANDIRI SEJATI</v>
          </cell>
          <cell r="Q14" t="str">
            <v>PT. LIVIA MANDIRI SEJATI</v>
          </cell>
          <cell r="R14" t="str">
            <v>5 GALLON AQUA LOCAL</v>
          </cell>
          <cell r="S14" t="str">
            <v>2050348943</v>
          </cell>
        </row>
        <row r="15">
          <cell r="L15">
            <v>6008117285</v>
          </cell>
          <cell r="M15" t="str">
            <v>10169933</v>
          </cell>
          <cell r="N15" t="str">
            <v>S21102201477/H102684D/BK/1/26</v>
          </cell>
          <cell r="O15" t="str">
            <v>YPS/N8789UV/SUTOYO</v>
          </cell>
          <cell r="P15" t="str">
            <v>PT. LIVIA MANDIRI SEJATI</v>
          </cell>
          <cell r="Q15" t="str">
            <v>PT. LIVIA MANDIRI SEJATI</v>
          </cell>
          <cell r="R15" t="str">
            <v>EMPTY BOTTLE AQUA 5 GALLON</v>
          </cell>
          <cell r="S15" t="str">
            <v>2050348943</v>
          </cell>
        </row>
        <row r="16">
          <cell r="L16">
            <v>6008117285</v>
          </cell>
          <cell r="M16" t="str">
            <v>10169933</v>
          </cell>
          <cell r="N16" t="str">
            <v>S21102201477/H102684D/BK/1/26</v>
          </cell>
          <cell r="O16" t="str">
            <v>YPS/N8789UV/SUTOYO</v>
          </cell>
          <cell r="P16" t="str">
            <v>PT. LIVIA MANDIRI SEJATI</v>
          </cell>
          <cell r="Q16" t="str">
            <v>PT. LIVIA MANDIRI SEJATI</v>
          </cell>
          <cell r="R16" t="str">
            <v>EMPTY BOTTLE AQUA 5 GALLON</v>
          </cell>
          <cell r="S16" t="str">
            <v>2050348943</v>
          </cell>
        </row>
        <row r="17">
          <cell r="L17">
            <v>6008117285</v>
          </cell>
          <cell r="M17" t="str">
            <v>10169743</v>
          </cell>
          <cell r="N17" t="str">
            <v>S21102201477/H102684D/BK/1/26</v>
          </cell>
          <cell r="O17" t="str">
            <v>YPS/N8789UV/SUTOYO</v>
          </cell>
          <cell r="P17" t="str">
            <v>PT. LIVIA MANDIRI SEJATI</v>
          </cell>
          <cell r="Q17" t="str">
            <v>PT. LIVIA MANDIRI SEJATI</v>
          </cell>
          <cell r="R17" t="str">
            <v>JUG RACK</v>
          </cell>
          <cell r="S17" t="str">
            <v>2050348943</v>
          </cell>
        </row>
        <row r="18">
          <cell r="L18">
            <v>6008117285</v>
          </cell>
          <cell r="M18" t="str">
            <v>74559</v>
          </cell>
          <cell r="N18" t="str">
            <v>S21102201477/H102684D/BK/1/26</v>
          </cell>
          <cell r="O18" t="str">
            <v>YPS/N8789UV/SUTOYO</v>
          </cell>
          <cell r="P18" t="str">
            <v>PT. LIVIA MANDIRI SEJATI</v>
          </cell>
          <cell r="Q18" t="str">
            <v>PT. LIVIA MANDIRI SEJATI</v>
          </cell>
          <cell r="R18" t="str">
            <v>5 GALLON AQUA LOCAL</v>
          </cell>
          <cell r="S18" t="str">
            <v>2050348943</v>
          </cell>
        </row>
        <row r="19">
          <cell r="L19">
            <v>6008114849</v>
          </cell>
          <cell r="M19" t="str">
            <v>10169933</v>
          </cell>
          <cell r="N19" t="str">
            <v>S21102200204/H1025110A/IS/2/25</v>
          </cell>
          <cell r="O19" t="str">
            <v>YPS/N8274UV/BAKHIN</v>
          </cell>
          <cell r="P19" t="str">
            <v>PT. LIVIA MANDIRI SEJATI</v>
          </cell>
          <cell r="Q19" t="str">
            <v>PT. LIVIA MANDIRI SEJATI</v>
          </cell>
          <cell r="R19" t="str">
            <v>EMPTY BOTTLE AQUA 5 GALLON</v>
          </cell>
          <cell r="S19" t="str">
            <v>2050348943</v>
          </cell>
        </row>
        <row r="20">
          <cell r="L20">
            <v>6008114849</v>
          </cell>
          <cell r="M20" t="str">
            <v>10169933</v>
          </cell>
          <cell r="N20" t="str">
            <v>S21102200204/H1025110A/IS/2/25</v>
          </cell>
          <cell r="O20" t="str">
            <v>YPS/N8274UV/BAKHIN</v>
          </cell>
          <cell r="P20" t="str">
            <v>PT. LIVIA MANDIRI SEJATI</v>
          </cell>
          <cell r="Q20" t="str">
            <v>PT. LIVIA MANDIRI SEJATI</v>
          </cell>
          <cell r="R20" t="str">
            <v>EMPTY BOTTLE AQUA 5 GALLON</v>
          </cell>
          <cell r="S20" t="str">
            <v>2050348943</v>
          </cell>
        </row>
        <row r="21">
          <cell r="L21">
            <v>6008114849</v>
          </cell>
          <cell r="M21" t="str">
            <v>74559</v>
          </cell>
          <cell r="N21" t="str">
            <v>S21102200204/H1025110A/IS/2/25</v>
          </cell>
          <cell r="O21" t="str">
            <v>YPS/N8274UV/BAKHIN</v>
          </cell>
          <cell r="P21" t="str">
            <v>PT. LIVIA MANDIRI SEJATI</v>
          </cell>
          <cell r="Q21" t="str">
            <v>PT. LIVIA MANDIRI SEJATI</v>
          </cell>
          <cell r="R21" t="str">
            <v>5 GALLON AQUA LOCAL</v>
          </cell>
          <cell r="S21" t="str">
            <v>2050348943</v>
          </cell>
        </row>
        <row r="22">
          <cell r="L22">
            <v>6008129075</v>
          </cell>
          <cell r="M22" t="str">
            <v>10169933</v>
          </cell>
          <cell r="N22" t="str">
            <v>S21102101740/H103056D/EL/1/30</v>
          </cell>
          <cell r="O22" t="str">
            <v>YPS/L9358UZ/MAT ALI</v>
          </cell>
          <cell r="P22" t="str">
            <v>PT. LIVIA MANDIRI SEJATI</v>
          </cell>
          <cell r="Q22" t="str">
            <v>PT. LIVIA MANDIRI SEJATI</v>
          </cell>
          <cell r="R22" t="str">
            <v>EMPTY BOTTLE AQUA 5 GALLON</v>
          </cell>
          <cell r="S22" t="str">
            <v>2050348943</v>
          </cell>
        </row>
        <row r="23">
          <cell r="L23">
            <v>6008129075</v>
          </cell>
          <cell r="M23" t="str">
            <v>10169933</v>
          </cell>
          <cell r="N23" t="str">
            <v>S21102101740/H103056D/EL/1/30</v>
          </cell>
          <cell r="O23" t="str">
            <v>YPS/L9358UZ/MAT ALI</v>
          </cell>
          <cell r="P23" t="str">
            <v>PT. LIVIA MANDIRI SEJATI</v>
          </cell>
          <cell r="Q23" t="str">
            <v>PT. LIVIA MANDIRI SEJATI</v>
          </cell>
          <cell r="R23" t="str">
            <v>EMPTY BOTTLE AQUA 5 GALLON</v>
          </cell>
          <cell r="S23" t="str">
            <v>2050348943</v>
          </cell>
        </row>
        <row r="24">
          <cell r="L24">
            <v>6008129075</v>
          </cell>
          <cell r="M24" t="str">
            <v>10169743</v>
          </cell>
          <cell r="N24" t="str">
            <v>S21102101740/H103056D/EL/1/30</v>
          </cell>
          <cell r="O24" t="str">
            <v>YPS/L9358UZ/MAT ALI</v>
          </cell>
          <cell r="P24" t="str">
            <v>PT. LIVIA MANDIRI SEJATI</v>
          </cell>
          <cell r="Q24" t="str">
            <v>PT. LIVIA MANDIRI SEJATI</v>
          </cell>
          <cell r="R24" t="str">
            <v>JUG RACK</v>
          </cell>
          <cell r="S24" t="str">
            <v>2050348943</v>
          </cell>
        </row>
        <row r="25">
          <cell r="L25">
            <v>6008129075</v>
          </cell>
          <cell r="M25" t="str">
            <v>74559</v>
          </cell>
          <cell r="N25" t="str">
            <v>S21102101740/H103056D/EL/1/30</v>
          </cell>
          <cell r="O25" t="str">
            <v>YPS/L9358UZ/MAT ALI</v>
          </cell>
          <cell r="P25" t="str">
            <v>PT. LIVIA MANDIRI SEJATI</v>
          </cell>
          <cell r="Q25" t="str">
            <v>PT. LIVIA MANDIRI SEJATI</v>
          </cell>
          <cell r="R25" t="str">
            <v>5 GALLON AQUA LOCAL</v>
          </cell>
          <cell r="S25" t="str">
            <v>2050348943</v>
          </cell>
        </row>
        <row r="26">
          <cell r="L26">
            <v>6008109300</v>
          </cell>
          <cell r="M26" t="str">
            <v>10169933</v>
          </cell>
          <cell r="N26" t="str">
            <v>S21102200129/H102819A/NF/3/27</v>
          </cell>
          <cell r="O26" t="str">
            <v>YPS/L9428UZ/HADI SIS</v>
          </cell>
          <cell r="P26" t="str">
            <v>PT. LIVIA MANDIRI SEJATI</v>
          </cell>
          <cell r="Q26" t="str">
            <v>PT. LIVIA MANDIRI SEJATI</v>
          </cell>
          <cell r="R26" t="str">
            <v>EMPTY BOTTLE AQUA 5 GALLON</v>
          </cell>
          <cell r="S26" t="str">
            <v>2050348943</v>
          </cell>
        </row>
        <row r="27">
          <cell r="L27">
            <v>6008109300</v>
          </cell>
          <cell r="M27" t="str">
            <v>10169933</v>
          </cell>
          <cell r="N27" t="str">
            <v>S21102200129/H102819A/NF/3/27</v>
          </cell>
          <cell r="O27" t="str">
            <v>YPS/L9428UZ/HADI SIS</v>
          </cell>
          <cell r="P27" t="str">
            <v>PT. LIVIA MANDIRI SEJATI</v>
          </cell>
          <cell r="Q27" t="str">
            <v>PT. LIVIA MANDIRI SEJATI</v>
          </cell>
          <cell r="R27" t="str">
            <v>EMPTY BOTTLE AQUA 5 GALLON</v>
          </cell>
          <cell r="S27" t="str">
            <v>2050348943</v>
          </cell>
        </row>
        <row r="28">
          <cell r="L28">
            <v>6008109300</v>
          </cell>
          <cell r="M28" t="str">
            <v>74559</v>
          </cell>
          <cell r="N28" t="str">
            <v>S21102200129/H102819A/NF/3/27</v>
          </cell>
          <cell r="O28" t="str">
            <v>YPS/L9428UZ/HADI SIS</v>
          </cell>
          <cell r="P28" t="str">
            <v>PT. LIVIA MANDIRI SEJATI</v>
          </cell>
          <cell r="Q28" t="str">
            <v>PT. LIVIA MANDIRI SEJATI</v>
          </cell>
          <cell r="R28" t="str">
            <v>5 GALLON AQUA LOCAL</v>
          </cell>
          <cell r="S28" t="str">
            <v>2050348943</v>
          </cell>
        </row>
        <row r="29">
          <cell r="L29">
            <v>6008111431</v>
          </cell>
          <cell r="M29" t="str">
            <v>10169933</v>
          </cell>
          <cell r="N29" t="str">
            <v>S21102200124/H1028123B/IS/2/28</v>
          </cell>
          <cell r="O29" t="str">
            <v>YPS/L8352UZ/SUMANANG</v>
          </cell>
          <cell r="P29" t="str">
            <v>PT. LIVIA MANDIRI SEJATI</v>
          </cell>
          <cell r="Q29" t="str">
            <v>PT. LIVIA MANDIRI SEJATI</v>
          </cell>
          <cell r="R29" t="str">
            <v>EMPTY BOTTLE AQUA 5 GALLON</v>
          </cell>
          <cell r="S29" t="str">
            <v>2050348943</v>
          </cell>
        </row>
        <row r="30">
          <cell r="L30">
            <v>6008111431</v>
          </cell>
          <cell r="M30" t="str">
            <v>10169933</v>
          </cell>
          <cell r="N30" t="str">
            <v>S21102200124/H1028123B/IS/2/28</v>
          </cell>
          <cell r="O30" t="str">
            <v>YPS/L8352UZ/SUMANANG</v>
          </cell>
          <cell r="P30" t="str">
            <v>PT. LIVIA MANDIRI SEJATI</v>
          </cell>
          <cell r="Q30" t="str">
            <v>PT. LIVIA MANDIRI SEJATI</v>
          </cell>
          <cell r="R30" t="str">
            <v>EMPTY BOTTLE AQUA 5 GALLON</v>
          </cell>
          <cell r="S30" t="str">
            <v>2050348943</v>
          </cell>
        </row>
        <row r="31">
          <cell r="L31">
            <v>6008111431</v>
          </cell>
          <cell r="M31" t="str">
            <v>74559</v>
          </cell>
          <cell r="N31" t="str">
            <v>S21102200124/H1028123B/IS/2/28</v>
          </cell>
          <cell r="O31" t="str">
            <v>YPS/L8352UZ/SUMANANG</v>
          </cell>
          <cell r="P31" t="str">
            <v>PT. LIVIA MANDIRI SEJATI</v>
          </cell>
          <cell r="Q31" t="str">
            <v>PT. LIVIA MANDIRI SEJATI</v>
          </cell>
          <cell r="R31" t="str">
            <v>5 GALLON AQUA LOCAL</v>
          </cell>
          <cell r="S31" t="str">
            <v>2050348943</v>
          </cell>
        </row>
        <row r="32">
          <cell r="L32">
            <v>6008109216</v>
          </cell>
          <cell r="M32" t="str">
            <v>10169933</v>
          </cell>
          <cell r="N32" t="str">
            <v>S21102200203/H102538A/HD/1/25</v>
          </cell>
          <cell r="O32" t="str">
            <v>YPS/N8193UW/ZAINUR</v>
          </cell>
          <cell r="P32" t="str">
            <v>PT. LIVIA MANDIRI SEJATI</v>
          </cell>
          <cell r="Q32" t="str">
            <v>PT. LIVIA MANDIRI SEJATI</v>
          </cell>
          <cell r="R32" t="str">
            <v>EMPTY BOTTLE AQUA 5 GALLON</v>
          </cell>
          <cell r="S32" t="str">
            <v>2050348943</v>
          </cell>
        </row>
        <row r="33">
          <cell r="L33">
            <v>6008109216</v>
          </cell>
          <cell r="M33" t="str">
            <v>10169933</v>
          </cell>
          <cell r="N33" t="str">
            <v>S21102200203/H102538A/HD/1/25</v>
          </cell>
          <cell r="O33" t="str">
            <v>YPS/N8193UW/ZAINUR</v>
          </cell>
          <cell r="P33" t="str">
            <v>PT. LIVIA MANDIRI SEJATI</v>
          </cell>
          <cell r="Q33" t="str">
            <v>PT. LIVIA MANDIRI SEJATI</v>
          </cell>
          <cell r="R33" t="str">
            <v>EMPTY BOTTLE AQUA 5 GALLON</v>
          </cell>
          <cell r="S33" t="str">
            <v>2050348943</v>
          </cell>
        </row>
        <row r="34">
          <cell r="L34">
            <v>6008109216</v>
          </cell>
          <cell r="M34" t="str">
            <v>74559</v>
          </cell>
          <cell r="N34" t="str">
            <v>S21102200203/H102538A/HD/1/25</v>
          </cell>
          <cell r="O34" t="str">
            <v>YPS/N8193UW/ZAINUR</v>
          </cell>
          <cell r="P34" t="str">
            <v>PT. LIVIA MANDIRI SEJATI</v>
          </cell>
          <cell r="Q34" t="str">
            <v>PT. LIVIA MANDIRI SEJATI</v>
          </cell>
          <cell r="R34" t="str">
            <v>5 GALLON AQUA LOCAL</v>
          </cell>
          <cell r="S34" t="str">
            <v>2050348943</v>
          </cell>
        </row>
        <row r="35">
          <cell r="L35">
            <v>6008117242</v>
          </cell>
          <cell r="M35" t="str">
            <v>10169749</v>
          </cell>
          <cell r="N35" t="str">
            <v>R.156540</v>
          </cell>
          <cell r="O35" t="str">
            <v>YPS/N8574UV/EKO P</v>
          </cell>
          <cell r="P35" t="str">
            <v>PT. LIVIA MANDIRI SEJATI</v>
          </cell>
          <cell r="Q35" t="str">
            <v>PT. LIVIA MANDIRI SEJATI</v>
          </cell>
          <cell r="R35" t="str">
            <v>PALLET RENT DOUBLE FACE</v>
          </cell>
          <cell r="S35" t="str">
            <v>2050348942</v>
          </cell>
        </row>
        <row r="36">
          <cell r="L36">
            <v>6008110374</v>
          </cell>
          <cell r="M36" t="str">
            <v>10169933</v>
          </cell>
          <cell r="N36" t="str">
            <v>S21101500955/H1023197A/IS/3/23</v>
          </cell>
          <cell r="O36" t="str">
            <v>YPS/N8812UV/WAHID</v>
          </cell>
          <cell r="P36" t="str">
            <v>PT. LIVIA MANDIRI SEJATI</v>
          </cell>
          <cell r="Q36" t="str">
            <v>PT. LIVIA MANDIRI SEJATI</v>
          </cell>
          <cell r="R36" t="str">
            <v>EMPTY BOTTLE AQUA 5 GALLON</v>
          </cell>
          <cell r="S36" t="str">
            <v>2050348943</v>
          </cell>
        </row>
        <row r="37">
          <cell r="L37">
            <v>6008110374</v>
          </cell>
          <cell r="M37" t="str">
            <v>10169933</v>
          </cell>
          <cell r="N37" t="str">
            <v>S21101500955/H1023197A/IS/3/23</v>
          </cell>
          <cell r="O37" t="str">
            <v>YPS/N8812UV/WAHID</v>
          </cell>
          <cell r="P37" t="str">
            <v>PT. LIVIA MANDIRI SEJATI</v>
          </cell>
          <cell r="Q37" t="str">
            <v>PT. LIVIA MANDIRI SEJATI</v>
          </cell>
          <cell r="R37" t="str">
            <v>EMPTY BOTTLE AQUA 5 GALLON</v>
          </cell>
          <cell r="S37" t="str">
            <v>2050348943</v>
          </cell>
        </row>
        <row r="38">
          <cell r="L38">
            <v>6008110374</v>
          </cell>
          <cell r="M38" t="str">
            <v>74559</v>
          </cell>
          <cell r="N38" t="str">
            <v>S21101500955/H1023197A/IS/3/23</v>
          </cell>
          <cell r="O38" t="str">
            <v>YPS/N8812UV/WAHID</v>
          </cell>
          <cell r="P38" t="str">
            <v>PT. LIVIA MANDIRI SEJATI</v>
          </cell>
          <cell r="Q38" t="str">
            <v>PT. LIVIA MANDIRI SEJATI</v>
          </cell>
          <cell r="R38" t="str">
            <v>5 GALLON AQUA LOCAL</v>
          </cell>
          <cell r="S38" t="str">
            <v>2050348943</v>
          </cell>
        </row>
        <row r="39">
          <cell r="L39">
            <v>6008113803</v>
          </cell>
          <cell r="M39" t="str">
            <v>10169933</v>
          </cell>
          <cell r="N39" t="str">
            <v>S21102200214/H102533D/PY/1/25</v>
          </cell>
          <cell r="O39" t="str">
            <v>YPS/N9374WE/AGUS D</v>
          </cell>
          <cell r="P39" t="str">
            <v>PT. LIVIA MANDIRI SEJATI</v>
          </cell>
          <cell r="Q39" t="str">
            <v>PT. LIVIA MANDIRI SEJATI</v>
          </cell>
          <cell r="R39" t="str">
            <v>EMPTY BOTTLE AQUA 5 GALLON</v>
          </cell>
          <cell r="S39" t="str">
            <v>2050348943</v>
          </cell>
        </row>
        <row r="40">
          <cell r="L40">
            <v>6008113803</v>
          </cell>
          <cell r="M40" t="str">
            <v>10169933</v>
          </cell>
          <cell r="N40" t="str">
            <v>S21102200214/H102533D/PY/1/25</v>
          </cell>
          <cell r="O40" t="str">
            <v>YPS/N9374WE/AGUS D</v>
          </cell>
          <cell r="P40" t="str">
            <v>PT. LIVIA MANDIRI SEJATI</v>
          </cell>
          <cell r="Q40" t="str">
            <v>PT. LIVIA MANDIRI SEJATI</v>
          </cell>
          <cell r="R40" t="str">
            <v>EMPTY BOTTLE AQUA 5 GALLON</v>
          </cell>
          <cell r="S40" t="str">
            <v>2050348943</v>
          </cell>
        </row>
        <row r="41">
          <cell r="L41">
            <v>6008113803</v>
          </cell>
          <cell r="M41" t="str">
            <v>10169743</v>
          </cell>
          <cell r="N41" t="str">
            <v>S21102200214/H102533D/PY/1/25</v>
          </cell>
          <cell r="O41" t="str">
            <v>YPS/N9374WE/AGUS D</v>
          </cell>
          <cell r="P41" t="str">
            <v>PT. LIVIA MANDIRI SEJATI</v>
          </cell>
          <cell r="Q41" t="str">
            <v>PT. LIVIA MANDIRI SEJATI</v>
          </cell>
          <cell r="R41" t="str">
            <v>JUG RACK</v>
          </cell>
          <cell r="S41" t="str">
            <v>2050348943</v>
          </cell>
        </row>
        <row r="42">
          <cell r="L42">
            <v>6008113803</v>
          </cell>
          <cell r="M42" t="str">
            <v>74559</v>
          </cell>
          <cell r="N42" t="str">
            <v>S21102200214/H102533D/PY/1/25</v>
          </cell>
          <cell r="O42" t="str">
            <v>YPS/N9374WE/AGUS D</v>
          </cell>
          <cell r="P42" t="str">
            <v>PT. LIVIA MANDIRI SEJATI</v>
          </cell>
          <cell r="Q42" t="str">
            <v>PT. LIVIA MANDIRI SEJATI</v>
          </cell>
          <cell r="R42" t="str">
            <v>5 GALLON AQUA LOCAL</v>
          </cell>
          <cell r="S42" t="str">
            <v>2050348943</v>
          </cell>
        </row>
        <row r="43">
          <cell r="L43">
            <v>6008107260</v>
          </cell>
          <cell r="M43" t="str">
            <v>10169749</v>
          </cell>
          <cell r="N43" t="str">
            <v>A/R.152926</v>
          </cell>
          <cell r="O43" t="str">
            <v>YPS/N8092UV/RIZAL</v>
          </cell>
          <cell r="P43" t="str">
            <v>PT. LIVIA MANDIRI SEJATI</v>
          </cell>
          <cell r="Q43" t="str">
            <v>PT. LIVIA MANDIRI SEJATI</v>
          </cell>
          <cell r="R43" t="str">
            <v>PALLET RENT DOUBLE FACE</v>
          </cell>
          <cell r="S43" t="str">
            <v>2050348942</v>
          </cell>
        </row>
        <row r="44">
          <cell r="L44">
            <v>6008113819</v>
          </cell>
          <cell r="M44" t="str">
            <v>10169933</v>
          </cell>
          <cell r="N44" t="str">
            <v>S21102201495/H102580A/BK/2/25</v>
          </cell>
          <cell r="O44" t="str">
            <v>YPS/N8522UV/BUDI</v>
          </cell>
          <cell r="P44" t="str">
            <v>PT. LIVIA MANDIRI SEJATI</v>
          </cell>
          <cell r="Q44" t="str">
            <v>PT. LIVIA MANDIRI SEJATI</v>
          </cell>
          <cell r="R44" t="str">
            <v>EMPTY BOTTLE AQUA 5 GALLON</v>
          </cell>
          <cell r="S44" t="str">
            <v>2050348943</v>
          </cell>
        </row>
        <row r="45">
          <cell r="L45">
            <v>6008113819</v>
          </cell>
          <cell r="M45" t="str">
            <v>10169933</v>
          </cell>
          <cell r="N45" t="str">
            <v>S21102201495/H102580A/BK/2/25</v>
          </cell>
          <cell r="O45" t="str">
            <v>YPS/N8522UV/BUDI</v>
          </cell>
          <cell r="P45" t="str">
            <v>PT. LIVIA MANDIRI SEJATI</v>
          </cell>
          <cell r="Q45" t="str">
            <v>PT. LIVIA MANDIRI SEJATI</v>
          </cell>
          <cell r="R45" t="str">
            <v>EMPTY BOTTLE AQUA 5 GALLON</v>
          </cell>
          <cell r="S45" t="str">
            <v>2050348943</v>
          </cell>
        </row>
        <row r="46">
          <cell r="L46">
            <v>6008113819</v>
          </cell>
          <cell r="M46" t="str">
            <v>74559</v>
          </cell>
          <cell r="N46" t="str">
            <v>S21102201495/H102580A/BK/2/25</v>
          </cell>
          <cell r="O46" t="str">
            <v>YPS/N8522UV/BUDI</v>
          </cell>
          <cell r="P46" t="str">
            <v>PT. LIVIA MANDIRI SEJATI</v>
          </cell>
          <cell r="Q46" t="str">
            <v>PT. LIVIA MANDIRI SEJATI</v>
          </cell>
          <cell r="R46" t="str">
            <v>5 GALLON AQUA LOCAL</v>
          </cell>
          <cell r="S46" t="str">
            <v>2050348943</v>
          </cell>
        </row>
        <row r="47">
          <cell r="L47">
            <v>6008107794</v>
          </cell>
          <cell r="M47" t="str">
            <v>10169933</v>
          </cell>
          <cell r="N47" t="str">
            <v>S21102201507/H102445B/HD/3/23</v>
          </cell>
          <cell r="O47" t="str">
            <v>YPS/L8372UI/BASIT</v>
          </cell>
          <cell r="P47" t="str">
            <v>PT. LIVIA MANDIRI SEJATI</v>
          </cell>
          <cell r="Q47" t="str">
            <v>PT. LIVIA MANDIRI SEJATI</v>
          </cell>
          <cell r="R47" t="str">
            <v>EMPTY BOTTLE AQUA 5 GALLON</v>
          </cell>
          <cell r="S47" t="str">
            <v>2050348943</v>
          </cell>
        </row>
        <row r="48">
          <cell r="L48">
            <v>6008107794</v>
          </cell>
          <cell r="M48" t="str">
            <v>10169933</v>
          </cell>
          <cell r="N48" t="str">
            <v>S21102201507/H102445B/HD/3/23</v>
          </cell>
          <cell r="O48" t="str">
            <v>YPS/L8372UI/BASIT</v>
          </cell>
          <cell r="P48" t="str">
            <v>PT. LIVIA MANDIRI SEJATI</v>
          </cell>
          <cell r="Q48" t="str">
            <v>PT. LIVIA MANDIRI SEJATI</v>
          </cell>
          <cell r="R48" t="str">
            <v>EMPTY BOTTLE AQUA 5 GALLON</v>
          </cell>
          <cell r="S48" t="str">
            <v>2050348943</v>
          </cell>
        </row>
        <row r="49">
          <cell r="L49">
            <v>6008107794</v>
          </cell>
          <cell r="M49" t="str">
            <v>74559</v>
          </cell>
          <cell r="N49" t="str">
            <v>S21102201507/H102445B/HD/3/23</v>
          </cell>
          <cell r="O49" t="str">
            <v>YPS/L8372UI/BASIT</v>
          </cell>
          <cell r="P49" t="str">
            <v>PT. LIVIA MANDIRI SEJATI</v>
          </cell>
          <cell r="Q49" t="str">
            <v>PT. LIVIA MANDIRI SEJATI</v>
          </cell>
          <cell r="R49" t="str">
            <v>5 GALLON AQUA LOCAL</v>
          </cell>
          <cell r="S49" t="str">
            <v>2050348943</v>
          </cell>
        </row>
        <row r="50">
          <cell r="L50">
            <v>6008110790</v>
          </cell>
          <cell r="M50" t="str">
            <v>10169749</v>
          </cell>
          <cell r="N50" t="str">
            <v>R.S21102200111/148920</v>
          </cell>
          <cell r="O50" t="str">
            <v>YPS/N8611UW/TONI</v>
          </cell>
          <cell r="P50" t="str">
            <v>PT. LIVIA MANDIRI SEJATI</v>
          </cell>
          <cell r="Q50" t="str">
            <v>PT. LIVIA MANDIRI SEJATI</v>
          </cell>
          <cell r="R50" t="str">
            <v>PALLET RENT DOUBLE FACE</v>
          </cell>
          <cell r="S50" t="str">
            <v>2050348942</v>
          </cell>
        </row>
        <row r="51">
          <cell r="L51">
            <v>6008117699</v>
          </cell>
          <cell r="M51" t="str">
            <v>10169933</v>
          </cell>
          <cell r="N51" t="str">
            <v>S21102201461/H1026204D/EF/3/26</v>
          </cell>
          <cell r="O51" t="str">
            <v>YPS/N8527UV/MASRIDI</v>
          </cell>
          <cell r="P51" t="str">
            <v>PT. LIVIA MANDIRI SEJATI</v>
          </cell>
          <cell r="Q51" t="str">
            <v>PT. LIVIA MANDIRI SEJATI</v>
          </cell>
          <cell r="R51" t="str">
            <v>EMPTY BOTTLE AQUA 5 GALLON</v>
          </cell>
          <cell r="S51" t="str">
            <v>2050348943</v>
          </cell>
        </row>
        <row r="52">
          <cell r="L52">
            <v>6008117699</v>
          </cell>
          <cell r="M52" t="str">
            <v>10169933</v>
          </cell>
          <cell r="N52" t="str">
            <v>S21102201461/H1026204D/EF/3/26</v>
          </cell>
          <cell r="O52" t="str">
            <v>YPS/N8527UV/MASRIDI</v>
          </cell>
          <cell r="P52" t="str">
            <v>PT. LIVIA MANDIRI SEJATI</v>
          </cell>
          <cell r="Q52" t="str">
            <v>PT. LIVIA MANDIRI SEJATI</v>
          </cell>
          <cell r="R52" t="str">
            <v>EMPTY BOTTLE AQUA 5 GALLON</v>
          </cell>
          <cell r="S52" t="str">
            <v>2050348943</v>
          </cell>
        </row>
        <row r="53">
          <cell r="L53">
            <v>6008117699</v>
          </cell>
          <cell r="M53" t="str">
            <v>10169743</v>
          </cell>
          <cell r="N53" t="str">
            <v>S21102201461/H1026204D/EF/3/26</v>
          </cell>
          <cell r="O53" t="str">
            <v>YPS/N8527UV/MASRIDI</v>
          </cell>
          <cell r="P53" t="str">
            <v>PT. LIVIA MANDIRI SEJATI</v>
          </cell>
          <cell r="Q53" t="str">
            <v>PT. LIVIA MANDIRI SEJATI</v>
          </cell>
          <cell r="R53" t="str">
            <v>JUG RACK</v>
          </cell>
          <cell r="S53" t="str">
            <v>2050348943</v>
          </cell>
        </row>
        <row r="54">
          <cell r="L54">
            <v>6008117699</v>
          </cell>
          <cell r="M54" t="str">
            <v>74559</v>
          </cell>
          <cell r="N54" t="str">
            <v>S21102201461/H1026204D/EF/3/26</v>
          </cell>
          <cell r="O54" t="str">
            <v>YPS/N8527UV/MASRIDI</v>
          </cell>
          <cell r="P54" t="str">
            <v>PT. LIVIA MANDIRI SEJATI</v>
          </cell>
          <cell r="Q54" t="str">
            <v>PT. LIVIA MANDIRI SEJATI</v>
          </cell>
          <cell r="R54" t="str">
            <v>5 GALLON AQUA LOCAL</v>
          </cell>
          <cell r="S54" t="str">
            <v>2050348943</v>
          </cell>
        </row>
        <row r="55">
          <cell r="L55">
            <v>6008123008</v>
          </cell>
          <cell r="M55" t="str">
            <v>10169749</v>
          </cell>
          <cell r="N55" t="str">
            <v>R148801</v>
          </cell>
          <cell r="O55" t="str">
            <v>YPS/L9693US/IRKHAM</v>
          </cell>
          <cell r="P55" t="str">
            <v>PT. LIVIA MANDIRI SEJATI</v>
          </cell>
          <cell r="Q55" t="str">
            <v>PT. LIVIA MANDIRI SEJATI</v>
          </cell>
          <cell r="R55" t="str">
            <v>PALLET RENT DOUBLE FACE</v>
          </cell>
          <cell r="S55" t="str">
            <v>2050348942</v>
          </cell>
        </row>
        <row r="56">
          <cell r="L56">
            <v>6008119194</v>
          </cell>
          <cell r="M56" t="str">
            <v>10169749</v>
          </cell>
          <cell r="N56" t="str">
            <v>R143496</v>
          </cell>
          <cell r="O56" t="str">
            <v>YPS/N8596UV/SUMARNO</v>
          </cell>
          <cell r="P56" t="str">
            <v>PT. LIVIA MANDIRI SEJATI</v>
          </cell>
          <cell r="Q56" t="str">
            <v>PT. LIVIA MANDIRI SEJATI</v>
          </cell>
          <cell r="R56" t="str">
            <v>PALLET RENT DOUBLE FACE</v>
          </cell>
          <cell r="S56" t="str">
            <v>2050348942</v>
          </cell>
        </row>
        <row r="57">
          <cell r="L57">
            <v>6008129117</v>
          </cell>
          <cell r="M57" t="str">
            <v>10169749</v>
          </cell>
          <cell r="N57" t="str">
            <v>R.148837</v>
          </cell>
          <cell r="O57" t="str">
            <v>YPS/N8576UV/EKO J</v>
          </cell>
          <cell r="P57" t="str">
            <v>PT. LIVIA MANDIRI SEJATI</v>
          </cell>
          <cell r="Q57" t="str">
            <v>PT. LIVIA MANDIRI SEJATI</v>
          </cell>
          <cell r="R57" t="str">
            <v>PALLET RENT DOUBLE FACE</v>
          </cell>
          <cell r="S57" t="str">
            <v>2050348942</v>
          </cell>
        </row>
        <row r="58">
          <cell r="L58">
            <v>6008078186</v>
          </cell>
          <cell r="M58" t="str">
            <v>10169933</v>
          </cell>
          <cell r="N58" t="str">
            <v>S21102201508/H102419D/BK/3/23</v>
          </cell>
          <cell r="O58" t="str">
            <v>YPS/N9515WE/ARIF</v>
          </cell>
          <cell r="P58" t="str">
            <v>PT. LIVIA MANDIRI SEJATI</v>
          </cell>
          <cell r="Q58" t="str">
            <v>PT. LIVIA MANDIRI SEJATI</v>
          </cell>
          <cell r="R58" t="str">
            <v>EMPTY BOTTLE AQUA 5 GALLON</v>
          </cell>
          <cell r="S58" t="str">
            <v>2050348943</v>
          </cell>
        </row>
        <row r="59">
          <cell r="L59">
            <v>6008078186</v>
          </cell>
          <cell r="M59" t="str">
            <v>10169933</v>
          </cell>
          <cell r="N59" t="str">
            <v>S21102201508/H102419D/BK/3/23</v>
          </cell>
          <cell r="O59" t="str">
            <v>YPS/N9515WE/ARIF</v>
          </cell>
          <cell r="P59" t="str">
            <v>PT. LIVIA MANDIRI SEJATI</v>
          </cell>
          <cell r="Q59" t="str">
            <v>PT. LIVIA MANDIRI SEJATI</v>
          </cell>
          <cell r="R59" t="str">
            <v>EMPTY BOTTLE AQUA 5 GALLON</v>
          </cell>
          <cell r="S59" t="str">
            <v>2050348943</v>
          </cell>
        </row>
        <row r="60">
          <cell r="L60">
            <v>6008078186</v>
          </cell>
          <cell r="M60" t="str">
            <v>10169743</v>
          </cell>
          <cell r="N60" t="str">
            <v>S21102201508/H102419D/BK/3/23</v>
          </cell>
          <cell r="O60" t="str">
            <v>YPS/N9515WE/ARIF</v>
          </cell>
          <cell r="P60" t="str">
            <v>PT. LIVIA MANDIRI SEJATI</v>
          </cell>
          <cell r="Q60" t="str">
            <v>PT. LIVIA MANDIRI SEJATI</v>
          </cell>
          <cell r="R60" t="str">
            <v>JUG RACK</v>
          </cell>
          <cell r="S60" t="str">
            <v>2050348943</v>
          </cell>
        </row>
        <row r="61">
          <cell r="L61">
            <v>6008078186</v>
          </cell>
          <cell r="M61" t="str">
            <v>74559</v>
          </cell>
          <cell r="N61" t="str">
            <v>S21102201508/H102419D/BK/3/23</v>
          </cell>
          <cell r="O61" t="str">
            <v>YPS/N9515WE/ARIF</v>
          </cell>
          <cell r="P61" t="str">
            <v>PT. LIVIA MANDIRI SEJATI</v>
          </cell>
          <cell r="Q61" t="str">
            <v>PT. LIVIA MANDIRI SEJATI</v>
          </cell>
          <cell r="R61" t="str">
            <v>5 GALLON AQUA LOCAL</v>
          </cell>
          <cell r="S61" t="str">
            <v>2050348943</v>
          </cell>
        </row>
        <row r="62">
          <cell r="L62">
            <v>6008108439</v>
          </cell>
          <cell r="M62" t="str">
            <v>10169933</v>
          </cell>
          <cell r="N62" t="str">
            <v>S21102200172/H1026124C/BK/2/26</v>
          </cell>
          <cell r="O62" t="str">
            <v>YPS/N8812UV/WAHID</v>
          </cell>
          <cell r="P62" t="str">
            <v>PT. LIVIA MANDIRI SEJATI</v>
          </cell>
          <cell r="Q62" t="str">
            <v>PT. LIVIA MANDIRI SEJATI</v>
          </cell>
          <cell r="R62" t="str">
            <v>EMPTY BOTTLE AQUA 5 GALLON</v>
          </cell>
          <cell r="S62" t="str">
            <v>2050348943</v>
          </cell>
        </row>
        <row r="63">
          <cell r="L63">
            <v>6008108439</v>
          </cell>
          <cell r="M63" t="str">
            <v>10169933</v>
          </cell>
          <cell r="N63" t="str">
            <v>S21102200172/H1026124C/BK/2/26</v>
          </cell>
          <cell r="O63" t="str">
            <v>YPS/N8812UV/WAHID</v>
          </cell>
          <cell r="P63" t="str">
            <v>PT. LIVIA MANDIRI SEJATI</v>
          </cell>
          <cell r="Q63" t="str">
            <v>PT. LIVIA MANDIRI SEJATI</v>
          </cell>
          <cell r="R63" t="str">
            <v>EMPTY BOTTLE AQUA 5 GALLON</v>
          </cell>
          <cell r="S63" t="str">
            <v>2050348943</v>
          </cell>
        </row>
        <row r="64">
          <cell r="L64">
            <v>6008108439</v>
          </cell>
          <cell r="M64" t="str">
            <v>74559</v>
          </cell>
          <cell r="N64" t="str">
            <v>S21102200172/H1026124C/BK/2/26</v>
          </cell>
          <cell r="O64" t="str">
            <v>YPS/N8812UV/WAHID</v>
          </cell>
          <cell r="P64" t="str">
            <v>PT. LIVIA MANDIRI SEJATI</v>
          </cell>
          <cell r="Q64" t="str">
            <v>PT. LIVIA MANDIRI SEJATI</v>
          </cell>
          <cell r="R64" t="str">
            <v>5 GALLON AQUA LOCAL</v>
          </cell>
          <cell r="S64" t="str">
            <v>2050348943</v>
          </cell>
        </row>
        <row r="65">
          <cell r="L65">
            <v>6008116123</v>
          </cell>
          <cell r="M65" t="str">
            <v>10169933</v>
          </cell>
          <cell r="N65" t="str">
            <v>S21102201493/H1025139D/NF/3/25</v>
          </cell>
          <cell r="O65" t="str">
            <v>YPS/L9434UZ/TRI</v>
          </cell>
          <cell r="P65" t="str">
            <v>PT. LIVIA MANDIRI SEJATI</v>
          </cell>
          <cell r="Q65" t="str">
            <v>PT. LIVIA MANDIRI SEJATI</v>
          </cell>
          <cell r="R65" t="str">
            <v>EMPTY BOTTLE AQUA 5 GALLON</v>
          </cell>
          <cell r="S65" t="str">
            <v>2050348943</v>
          </cell>
        </row>
        <row r="66">
          <cell r="L66">
            <v>6008116123</v>
          </cell>
          <cell r="M66" t="str">
            <v>10169933</v>
          </cell>
          <cell r="N66" t="str">
            <v>S21102201493/H1025139D/NF/3/25</v>
          </cell>
          <cell r="O66" t="str">
            <v>YPS/L9434UZ/TRI</v>
          </cell>
          <cell r="P66" t="str">
            <v>PT. LIVIA MANDIRI SEJATI</v>
          </cell>
          <cell r="Q66" t="str">
            <v>PT. LIVIA MANDIRI SEJATI</v>
          </cell>
          <cell r="R66" t="str">
            <v>EMPTY BOTTLE AQUA 5 GALLON</v>
          </cell>
          <cell r="S66" t="str">
            <v>2050348943</v>
          </cell>
        </row>
        <row r="67">
          <cell r="L67">
            <v>6008116123</v>
          </cell>
          <cell r="M67" t="str">
            <v>10169743</v>
          </cell>
          <cell r="N67" t="str">
            <v>S21102201493/H1025139D/NF/3/25</v>
          </cell>
          <cell r="O67" t="str">
            <v>YPS/L9434UZ/TRI</v>
          </cell>
          <cell r="P67" t="str">
            <v>PT. LIVIA MANDIRI SEJATI</v>
          </cell>
          <cell r="Q67" t="str">
            <v>PT. LIVIA MANDIRI SEJATI</v>
          </cell>
          <cell r="R67" t="str">
            <v>JUG RACK</v>
          </cell>
          <cell r="S67" t="str">
            <v>2050348943</v>
          </cell>
        </row>
        <row r="68">
          <cell r="L68">
            <v>6008116123</v>
          </cell>
          <cell r="M68" t="str">
            <v>74559</v>
          </cell>
          <cell r="N68" t="str">
            <v>S21102201493/H1025139D/NF/3/25</v>
          </cell>
          <cell r="O68" t="str">
            <v>YPS/L9434UZ/TRI</v>
          </cell>
          <cell r="P68" t="str">
            <v>PT. LIVIA MANDIRI SEJATI</v>
          </cell>
          <cell r="Q68" t="str">
            <v>PT. LIVIA MANDIRI SEJATI</v>
          </cell>
          <cell r="R68" t="str">
            <v>5 GALLON AQUA LOCAL</v>
          </cell>
          <cell r="S68" t="str">
            <v>2050348943</v>
          </cell>
        </row>
        <row r="69">
          <cell r="L69">
            <v>6008114703</v>
          </cell>
          <cell r="M69" t="str">
            <v>10169749</v>
          </cell>
          <cell r="N69" t="str">
            <v>R148923</v>
          </cell>
          <cell r="O69" t="str">
            <v>YPS/N9931UW/JONI</v>
          </cell>
          <cell r="P69" t="str">
            <v>PT. LIVIA MANDIRI SEJATI</v>
          </cell>
          <cell r="Q69" t="str">
            <v>PT. LIVIA MANDIRI SEJATI</v>
          </cell>
          <cell r="R69" t="str">
            <v>PALLET RENT DOUBLE FACE</v>
          </cell>
          <cell r="S69" t="str">
            <v>2050348942</v>
          </cell>
        </row>
        <row r="70">
          <cell r="L70">
            <v>6008117279</v>
          </cell>
          <cell r="M70" t="str">
            <v>10169749</v>
          </cell>
          <cell r="N70" t="str">
            <v>R.148855</v>
          </cell>
          <cell r="O70" t="str">
            <v>YPS/N8032UV/RICHAK</v>
          </cell>
          <cell r="P70" t="str">
            <v>PT. LIVIA MANDIRI SEJATI</v>
          </cell>
          <cell r="Q70" t="str">
            <v>PT. LIVIA MANDIRI SEJATI</v>
          </cell>
          <cell r="R70" t="str">
            <v>PALLET RENT DOUBLE FACE</v>
          </cell>
          <cell r="S70" t="str">
            <v>2050348942</v>
          </cell>
        </row>
        <row r="71">
          <cell r="L71">
            <v>6008112848</v>
          </cell>
          <cell r="M71" t="str">
            <v>10169933</v>
          </cell>
          <cell r="N71" t="str">
            <v>S21102200185/H102683A/EL/1/26</v>
          </cell>
          <cell r="O71" t="str">
            <v>YPS/L9370UZ/ANTON</v>
          </cell>
          <cell r="P71" t="str">
            <v>PT. LIVIA MANDIRI SEJATI</v>
          </cell>
          <cell r="Q71" t="str">
            <v>PT. LIVIA MANDIRI SEJATI</v>
          </cell>
          <cell r="R71" t="str">
            <v>EMPTY BOTTLE AQUA 5 GALLON</v>
          </cell>
          <cell r="S71" t="str">
            <v>2050348943</v>
          </cell>
        </row>
        <row r="72">
          <cell r="L72">
            <v>6008112848</v>
          </cell>
          <cell r="M72" t="str">
            <v>10169933</v>
          </cell>
          <cell r="N72" t="str">
            <v>S21102200185/H102683A/EL/1/26</v>
          </cell>
          <cell r="O72" t="str">
            <v>YPS/L9370UZ/ANTON</v>
          </cell>
          <cell r="P72" t="str">
            <v>PT. LIVIA MANDIRI SEJATI</v>
          </cell>
          <cell r="Q72" t="str">
            <v>PT. LIVIA MANDIRI SEJATI</v>
          </cell>
          <cell r="R72" t="str">
            <v>EMPTY BOTTLE AQUA 5 GALLON</v>
          </cell>
          <cell r="S72" t="str">
            <v>2050348943</v>
          </cell>
        </row>
        <row r="73">
          <cell r="L73">
            <v>6008112848</v>
          </cell>
          <cell r="M73" t="str">
            <v>74559</v>
          </cell>
          <cell r="N73" t="str">
            <v>S21102200185/H102683A/EL/1/26</v>
          </cell>
          <cell r="O73" t="str">
            <v>YPS/L9370UZ/ANTON</v>
          </cell>
          <cell r="P73" t="str">
            <v>PT. LIVIA MANDIRI SEJATI</v>
          </cell>
          <cell r="Q73" t="str">
            <v>PT. LIVIA MANDIRI SEJATI</v>
          </cell>
          <cell r="R73" t="str">
            <v>5 GALLON AQUA LOCAL</v>
          </cell>
          <cell r="S73" t="str">
            <v>2050348943</v>
          </cell>
        </row>
        <row r="74">
          <cell r="L74">
            <v>6008125351</v>
          </cell>
          <cell r="M74" t="str">
            <v>10169933</v>
          </cell>
          <cell r="N74" t="str">
            <v>S21102101787/H1028179D/ZK/2/28</v>
          </cell>
          <cell r="O74" t="str">
            <v>YPS/L9434UZ/TRIHUTAD</v>
          </cell>
          <cell r="P74" t="str">
            <v>PT. LIVIA MANDIRI SEJATI</v>
          </cell>
          <cell r="Q74" t="str">
            <v>PT. LIVIA MANDIRI SEJATI</v>
          </cell>
          <cell r="R74" t="str">
            <v>EMPTY BOTTLE AQUA 5 GALLON</v>
          </cell>
          <cell r="S74" t="str">
            <v>2050348943</v>
          </cell>
        </row>
        <row r="75">
          <cell r="L75">
            <v>6008125351</v>
          </cell>
          <cell r="M75" t="str">
            <v>10169933</v>
          </cell>
          <cell r="N75" t="str">
            <v>S21102101787/H1028179D/ZK/2/28</v>
          </cell>
          <cell r="O75" t="str">
            <v>YPS/L9434UZ/TRIHUTAD</v>
          </cell>
          <cell r="P75" t="str">
            <v>PT. LIVIA MANDIRI SEJATI</v>
          </cell>
          <cell r="Q75" t="str">
            <v>PT. LIVIA MANDIRI SEJATI</v>
          </cell>
          <cell r="R75" t="str">
            <v>EMPTY BOTTLE AQUA 5 GALLON</v>
          </cell>
          <cell r="S75" t="str">
            <v>2050348943</v>
          </cell>
        </row>
        <row r="76">
          <cell r="L76">
            <v>6008125351</v>
          </cell>
          <cell r="M76" t="str">
            <v>10169743</v>
          </cell>
          <cell r="N76" t="str">
            <v>S21102101787/H1028179D/ZK/2/28</v>
          </cell>
          <cell r="O76" t="str">
            <v>YPS/L9434UZ/TRIHUTAD</v>
          </cell>
          <cell r="P76" t="str">
            <v>PT. LIVIA MANDIRI SEJATI</v>
          </cell>
          <cell r="Q76" t="str">
            <v>PT. LIVIA MANDIRI SEJATI</v>
          </cell>
          <cell r="R76" t="str">
            <v>JUG RACK</v>
          </cell>
          <cell r="S76" t="str">
            <v>2050348943</v>
          </cell>
        </row>
        <row r="77">
          <cell r="L77">
            <v>6008125351</v>
          </cell>
          <cell r="M77" t="str">
            <v>74559</v>
          </cell>
          <cell r="N77" t="str">
            <v>S21102101787/H1028179D/ZK/2/28</v>
          </cell>
          <cell r="O77" t="str">
            <v>YPS/L9434UZ/TRIHUTAD</v>
          </cell>
          <cell r="P77" t="str">
            <v>PT. LIVIA MANDIRI SEJATI</v>
          </cell>
          <cell r="Q77" t="str">
            <v>PT. LIVIA MANDIRI SEJATI</v>
          </cell>
          <cell r="R77" t="str">
            <v>5 GALLON AQUA LOCAL</v>
          </cell>
          <cell r="S77" t="str">
            <v>2050348943</v>
          </cell>
        </row>
        <row r="78">
          <cell r="L78">
            <v>6008114981</v>
          </cell>
          <cell r="M78" t="str">
            <v>10169933</v>
          </cell>
          <cell r="N78" t="str">
            <v>S21102200177/H102664A/EL/1/26</v>
          </cell>
          <cell r="O78" t="str">
            <v>YPS/N8587UV/SAIFUDIN</v>
          </cell>
          <cell r="P78" t="str">
            <v>PT. LIVIA MANDIRI SEJATI</v>
          </cell>
          <cell r="Q78" t="str">
            <v>PT. LIVIA MANDIRI SEJATI</v>
          </cell>
          <cell r="R78" t="str">
            <v>EMPTY BOTTLE AQUA 5 GALLON</v>
          </cell>
          <cell r="S78" t="str">
            <v>2050348943</v>
          </cell>
        </row>
        <row r="79">
          <cell r="L79">
            <v>6008114981</v>
          </cell>
          <cell r="M79" t="str">
            <v>10169933</v>
          </cell>
          <cell r="N79" t="str">
            <v>S21102200177/H102664A/EL/1/26</v>
          </cell>
          <cell r="O79" t="str">
            <v>YPS/N8587UV/SAIFUDIN</v>
          </cell>
          <cell r="P79" t="str">
            <v>PT. LIVIA MANDIRI SEJATI</v>
          </cell>
          <cell r="Q79" t="str">
            <v>PT. LIVIA MANDIRI SEJATI</v>
          </cell>
          <cell r="R79" t="str">
            <v>EMPTY BOTTLE AQUA 5 GALLON</v>
          </cell>
          <cell r="S79" t="str">
            <v>2050348943</v>
          </cell>
        </row>
        <row r="80">
          <cell r="L80">
            <v>6008114981</v>
          </cell>
          <cell r="M80" t="str">
            <v>74559</v>
          </cell>
          <cell r="N80" t="str">
            <v>S21102200177/H102664A/EL/1/26</v>
          </cell>
          <cell r="O80" t="str">
            <v>YPS/N8587UV/SAIFUDIN</v>
          </cell>
          <cell r="P80" t="str">
            <v>PT. LIVIA MANDIRI SEJATI</v>
          </cell>
          <cell r="Q80" t="str">
            <v>PT. LIVIA MANDIRI SEJATI</v>
          </cell>
          <cell r="R80" t="str">
            <v>5 GALLON AQUA LOCAL</v>
          </cell>
          <cell r="S80" t="str">
            <v>2050348943</v>
          </cell>
        </row>
        <row r="81">
          <cell r="L81">
            <v>6008113926</v>
          </cell>
          <cell r="M81" t="str">
            <v>10169933</v>
          </cell>
          <cell r="N81" t="str">
            <v>S21102201499/H102561B/PY/1/25</v>
          </cell>
          <cell r="O81" t="str">
            <v>YPS/N9611UR/IBRAHIM</v>
          </cell>
          <cell r="P81" t="str">
            <v>PT. LIVIA MANDIRI SEJATI</v>
          </cell>
          <cell r="Q81" t="str">
            <v>PT. LIVIA MANDIRI SEJATI</v>
          </cell>
          <cell r="R81" t="str">
            <v>EMPTY BOTTLE AQUA 5 GALLON</v>
          </cell>
          <cell r="S81" t="str">
            <v>2050348943</v>
          </cell>
        </row>
        <row r="82">
          <cell r="L82">
            <v>6008113926</v>
          </cell>
          <cell r="M82" t="str">
            <v>10169933</v>
          </cell>
          <cell r="N82" t="str">
            <v>S21102201499/H102561B/PY/1/25</v>
          </cell>
          <cell r="O82" t="str">
            <v>YPS/N9611UR/IBRAHIM</v>
          </cell>
          <cell r="P82" t="str">
            <v>PT. LIVIA MANDIRI SEJATI</v>
          </cell>
          <cell r="Q82" t="str">
            <v>PT. LIVIA MANDIRI SEJATI</v>
          </cell>
          <cell r="R82" t="str">
            <v>EMPTY BOTTLE AQUA 5 GALLON</v>
          </cell>
          <cell r="S82" t="str">
            <v>2050348943</v>
          </cell>
        </row>
        <row r="83">
          <cell r="L83">
            <v>6008113926</v>
          </cell>
          <cell r="M83" t="str">
            <v>74559</v>
          </cell>
          <cell r="N83" t="str">
            <v>S21102201499/H102561B/PY/1/25</v>
          </cell>
          <cell r="O83" t="str">
            <v>YPS/N9611UR/IBRAHIM</v>
          </cell>
          <cell r="P83" t="str">
            <v>PT. LIVIA MANDIRI SEJATI</v>
          </cell>
          <cell r="Q83" t="str">
            <v>PT. LIVIA MANDIRI SEJATI</v>
          </cell>
          <cell r="R83" t="str">
            <v>5 GALLON AQUA LOCAL</v>
          </cell>
          <cell r="S83" t="str">
            <v>2050348943</v>
          </cell>
        </row>
        <row r="84">
          <cell r="L84">
            <v>6008108158</v>
          </cell>
          <cell r="M84" t="str">
            <v>10169933</v>
          </cell>
          <cell r="N84" t="str">
            <v>S21102200206/H102529A/PY/1/25</v>
          </cell>
          <cell r="O84" t="str">
            <v>YPS/P9485UQ/AGUS</v>
          </cell>
          <cell r="P84" t="str">
            <v>PT. LIVIA MANDIRI SEJATI</v>
          </cell>
          <cell r="Q84" t="str">
            <v>PT. LIVIA MANDIRI SEJATI</v>
          </cell>
          <cell r="R84" t="str">
            <v>EMPTY BOTTLE AQUA 5 GALLON</v>
          </cell>
          <cell r="S84" t="str">
            <v>2050348943</v>
          </cell>
        </row>
        <row r="85">
          <cell r="L85">
            <v>6008108158</v>
          </cell>
          <cell r="M85" t="str">
            <v>10169933</v>
          </cell>
          <cell r="N85" t="str">
            <v>S21102200206/H102529A/PY/1/25</v>
          </cell>
          <cell r="O85" t="str">
            <v>YPS/P9485UQ/AGUS</v>
          </cell>
          <cell r="P85" t="str">
            <v>PT. LIVIA MANDIRI SEJATI</v>
          </cell>
          <cell r="Q85" t="str">
            <v>PT. LIVIA MANDIRI SEJATI</v>
          </cell>
          <cell r="R85" t="str">
            <v>EMPTY BOTTLE AQUA 5 GALLON</v>
          </cell>
          <cell r="S85" t="str">
            <v>2050348943</v>
          </cell>
        </row>
        <row r="86">
          <cell r="L86">
            <v>6008108158</v>
          </cell>
          <cell r="M86" t="str">
            <v>74559</v>
          </cell>
          <cell r="N86" t="str">
            <v>S21102200206/H102529A/PY/1/25</v>
          </cell>
          <cell r="O86" t="str">
            <v>YPS/P9485UQ/AGUS</v>
          </cell>
          <cell r="P86" t="str">
            <v>PT. LIVIA MANDIRI SEJATI</v>
          </cell>
          <cell r="Q86" t="str">
            <v>PT. LIVIA MANDIRI SEJATI</v>
          </cell>
          <cell r="R86" t="str">
            <v>5 GALLON AQUA LOCAL</v>
          </cell>
          <cell r="S86" t="str">
            <v>2050348943</v>
          </cell>
        </row>
        <row r="87">
          <cell r="L87">
            <v>6008119616</v>
          </cell>
          <cell r="M87" t="str">
            <v>10169749</v>
          </cell>
          <cell r="N87" t="str">
            <v>R.148861</v>
          </cell>
          <cell r="O87" t="str">
            <v>YPS/N8584UV/YANTO A</v>
          </cell>
          <cell r="P87" t="str">
            <v>PT. LIVIA MANDIRI SEJATI</v>
          </cell>
          <cell r="Q87" t="str">
            <v>PT. LIVIA MANDIRI SEJATI</v>
          </cell>
          <cell r="R87" t="str">
            <v>PALLET RENT DOUBLE FACE</v>
          </cell>
          <cell r="S87" t="str">
            <v>2050348942</v>
          </cell>
        </row>
        <row r="88">
          <cell r="L88">
            <v>6008113380</v>
          </cell>
          <cell r="M88" t="str">
            <v>10169933</v>
          </cell>
          <cell r="N88" t="str">
            <v>S21102201497/H102552A/HD/1/25</v>
          </cell>
          <cell r="O88" t="str">
            <v>YPS/N8261UR/SOLIKHIN</v>
          </cell>
          <cell r="P88" t="str">
            <v>PT. LIVIA MANDIRI SEJATI</v>
          </cell>
          <cell r="Q88" t="str">
            <v>PT. LIVIA MANDIRI SEJATI</v>
          </cell>
          <cell r="R88" t="str">
            <v>EMPTY BOTTLE AQUA 5 GALLON</v>
          </cell>
          <cell r="S88" t="str">
            <v>2050348943</v>
          </cell>
        </row>
        <row r="89">
          <cell r="L89">
            <v>6008113380</v>
          </cell>
          <cell r="M89" t="str">
            <v>10169933</v>
          </cell>
          <cell r="N89" t="str">
            <v>S21102201497/H102552A/HD/1/25</v>
          </cell>
          <cell r="O89" t="str">
            <v>YPS/N8261UR/SOLIKHIN</v>
          </cell>
          <cell r="P89" t="str">
            <v>PT. LIVIA MANDIRI SEJATI</v>
          </cell>
          <cell r="Q89" t="str">
            <v>PT. LIVIA MANDIRI SEJATI</v>
          </cell>
          <cell r="R89" t="str">
            <v>EMPTY BOTTLE AQUA 5 GALLON</v>
          </cell>
          <cell r="S89" t="str">
            <v>2050348943</v>
          </cell>
        </row>
        <row r="90">
          <cell r="L90">
            <v>6008113380</v>
          </cell>
          <cell r="M90" t="str">
            <v>74559</v>
          </cell>
          <cell r="N90" t="str">
            <v>S21102201497/H102552A/HD/1/25</v>
          </cell>
          <cell r="O90" t="str">
            <v>YPS/N8261UR/SOLIKHIN</v>
          </cell>
          <cell r="P90" t="str">
            <v>PT. LIVIA MANDIRI SEJATI</v>
          </cell>
          <cell r="Q90" t="str">
            <v>PT. LIVIA MANDIRI SEJATI</v>
          </cell>
          <cell r="R90" t="str">
            <v>5 GALLON AQUA LOCAL</v>
          </cell>
          <cell r="S90" t="str">
            <v>2050348943</v>
          </cell>
        </row>
        <row r="91">
          <cell r="L91">
            <v>6008118767</v>
          </cell>
          <cell r="M91" t="str">
            <v>10169749</v>
          </cell>
          <cell r="N91" t="str">
            <v>R148867</v>
          </cell>
          <cell r="O91" t="str">
            <v>YPS/L8983UU/ARIF</v>
          </cell>
          <cell r="P91" t="str">
            <v>PT. LIVIA MANDIRI SEJATI</v>
          </cell>
          <cell r="Q91" t="str">
            <v>PT. LIVIA MANDIRI SEJATI</v>
          </cell>
          <cell r="R91" t="str">
            <v>PALLET RENT DOUBLE FACE</v>
          </cell>
          <cell r="S91" t="str">
            <v>2050348942</v>
          </cell>
        </row>
        <row r="92">
          <cell r="L92">
            <v>6008108075</v>
          </cell>
          <cell r="M92" t="str">
            <v>10169933</v>
          </cell>
          <cell r="N92" t="str">
            <v>S21102201480/H102646D/AS/3/25</v>
          </cell>
          <cell r="O92" t="str">
            <v>YPS/L9357UV/AHMAD</v>
          </cell>
          <cell r="P92" t="str">
            <v>PT. LIVIA MANDIRI SEJATI</v>
          </cell>
          <cell r="Q92" t="str">
            <v>PT. LIVIA MANDIRI SEJATI</v>
          </cell>
          <cell r="R92" t="str">
            <v>EMPTY BOTTLE AQUA 5 GALLON</v>
          </cell>
          <cell r="S92" t="str">
            <v>2050348943</v>
          </cell>
        </row>
        <row r="93">
          <cell r="L93">
            <v>6008108075</v>
          </cell>
          <cell r="M93" t="str">
            <v>10169933</v>
          </cell>
          <cell r="N93" t="str">
            <v>S21102201480/H102646D/AS/3/25</v>
          </cell>
          <cell r="O93" t="str">
            <v>YPS/L9357UV/AHMAD</v>
          </cell>
          <cell r="P93" t="str">
            <v>PT. LIVIA MANDIRI SEJATI</v>
          </cell>
          <cell r="Q93" t="str">
            <v>PT. LIVIA MANDIRI SEJATI</v>
          </cell>
          <cell r="R93" t="str">
            <v>EMPTY BOTTLE AQUA 5 GALLON</v>
          </cell>
          <cell r="S93" t="str">
            <v>2050348943</v>
          </cell>
        </row>
        <row r="94">
          <cell r="L94">
            <v>6008108075</v>
          </cell>
          <cell r="M94" t="str">
            <v>10169743</v>
          </cell>
          <cell r="N94" t="str">
            <v>S21102201480/H102646D/AS/3/25</v>
          </cell>
          <cell r="O94" t="str">
            <v>YPS/L9357UV/AHMAD</v>
          </cell>
          <cell r="P94" t="str">
            <v>PT. LIVIA MANDIRI SEJATI</v>
          </cell>
          <cell r="Q94" t="str">
            <v>PT. LIVIA MANDIRI SEJATI</v>
          </cell>
          <cell r="R94" t="str">
            <v>JUG RACK</v>
          </cell>
          <cell r="S94" t="str">
            <v>2050348943</v>
          </cell>
        </row>
        <row r="95">
          <cell r="L95">
            <v>6008108075</v>
          </cell>
          <cell r="M95" t="str">
            <v>74559</v>
          </cell>
          <cell r="N95" t="str">
            <v>S21102201480/H102646D/AS/3/25</v>
          </cell>
          <cell r="O95" t="str">
            <v>YPS/L9357UV/AHMAD</v>
          </cell>
          <cell r="P95" t="str">
            <v>PT. LIVIA MANDIRI SEJATI</v>
          </cell>
          <cell r="Q95" t="str">
            <v>PT. LIVIA MANDIRI SEJATI</v>
          </cell>
          <cell r="R95" t="str">
            <v>5 GALLON AQUA LOCAL</v>
          </cell>
          <cell r="S95" t="str">
            <v>2050348943</v>
          </cell>
        </row>
        <row r="96">
          <cell r="L96">
            <v>6008115378</v>
          </cell>
          <cell r="M96" t="str">
            <v>10169933</v>
          </cell>
          <cell r="N96" t="str">
            <v>S21102200184/H102621A/BK/1/26</v>
          </cell>
          <cell r="O96" t="str">
            <v>YPS/N8390UV/ALDI</v>
          </cell>
          <cell r="P96" t="str">
            <v>PT. LIVIA MANDIRI SEJATI</v>
          </cell>
          <cell r="Q96" t="str">
            <v>PT. LIVIA MANDIRI SEJATI</v>
          </cell>
          <cell r="R96" t="str">
            <v>EMPTY BOTTLE AQUA 5 GALLON</v>
          </cell>
          <cell r="S96" t="str">
            <v>2050348943</v>
          </cell>
        </row>
        <row r="97">
          <cell r="L97">
            <v>6008115378</v>
          </cell>
          <cell r="M97" t="str">
            <v>10169933</v>
          </cell>
          <cell r="N97" t="str">
            <v>S21102200184/H102621A/BK/1/26</v>
          </cell>
          <cell r="O97" t="str">
            <v>YPS/N8390UV/ALDI</v>
          </cell>
          <cell r="P97" t="str">
            <v>PT. LIVIA MANDIRI SEJATI</v>
          </cell>
          <cell r="Q97" t="str">
            <v>PT. LIVIA MANDIRI SEJATI</v>
          </cell>
          <cell r="R97" t="str">
            <v>EMPTY BOTTLE AQUA 5 GALLON</v>
          </cell>
          <cell r="S97" t="str">
            <v>2050348943</v>
          </cell>
        </row>
        <row r="98">
          <cell r="L98">
            <v>6008115378</v>
          </cell>
          <cell r="M98" t="str">
            <v>74559</v>
          </cell>
          <cell r="N98" t="str">
            <v>S21102200184/H102621A/BK/1/26</v>
          </cell>
          <cell r="O98" t="str">
            <v>YPS/N8390UV/ALDI</v>
          </cell>
          <cell r="P98" t="str">
            <v>PT. LIVIA MANDIRI SEJATI</v>
          </cell>
          <cell r="Q98" t="str">
            <v>PT. LIVIA MANDIRI SEJATI</v>
          </cell>
          <cell r="R98" t="str">
            <v>5 GALLON AQUA LOCAL</v>
          </cell>
          <cell r="S98" t="str">
            <v>2050348943</v>
          </cell>
        </row>
        <row r="99">
          <cell r="L99">
            <v>6008117377</v>
          </cell>
          <cell r="M99" t="str">
            <v>10169749</v>
          </cell>
          <cell r="N99" t="str">
            <v>R.148942</v>
          </cell>
          <cell r="O99" t="str">
            <v>YPS/L9354UZ/SISWANTO</v>
          </cell>
          <cell r="P99" t="str">
            <v>PT. LIVIA MANDIRI SEJATI</v>
          </cell>
          <cell r="Q99" t="str">
            <v>PT. LIVIA MANDIRI SEJATI</v>
          </cell>
          <cell r="R99" t="str">
            <v>PALLET RENT DOUBLE FACE</v>
          </cell>
          <cell r="S99" t="str">
            <v>2050348942</v>
          </cell>
        </row>
        <row r="100">
          <cell r="L100">
            <v>6008120721</v>
          </cell>
          <cell r="M100" t="str">
            <v>10169749</v>
          </cell>
          <cell r="N100" t="str">
            <v>R.148870</v>
          </cell>
          <cell r="O100" t="str">
            <v>YPS/N9965UW/FAIZIN</v>
          </cell>
          <cell r="P100" t="str">
            <v>PT. LIVIA MANDIRI SEJATI</v>
          </cell>
          <cell r="Q100" t="str">
            <v>PT. LIVIA MANDIRI SEJATI</v>
          </cell>
          <cell r="R100" t="str">
            <v>PALLET RENT DOUBLE FACE</v>
          </cell>
          <cell r="S100" t="str">
            <v>2050348942</v>
          </cell>
        </row>
        <row r="101">
          <cell r="L101">
            <v>6008112527</v>
          </cell>
          <cell r="M101" t="str">
            <v>10169933</v>
          </cell>
          <cell r="N101" t="str">
            <v>S21102200213/H102413D/BK/3/23</v>
          </cell>
          <cell r="O101" t="str">
            <v>YPS/L9358UZ/MAT ALI</v>
          </cell>
          <cell r="P101" t="str">
            <v>PT. LIVIA MANDIRI SEJATI</v>
          </cell>
          <cell r="Q101" t="str">
            <v>PT. LIVIA MANDIRI SEJATI</v>
          </cell>
          <cell r="R101" t="str">
            <v>EMPTY BOTTLE AQUA 5 GALLON</v>
          </cell>
          <cell r="S101" t="str">
            <v>2050348943</v>
          </cell>
        </row>
        <row r="102">
          <cell r="L102">
            <v>6008112527</v>
          </cell>
          <cell r="M102" t="str">
            <v>10169933</v>
          </cell>
          <cell r="N102" t="str">
            <v>S21102200213/H102413D/BK/3/23</v>
          </cell>
          <cell r="O102" t="str">
            <v>YPS/L9358UZ/MAT ALI</v>
          </cell>
          <cell r="P102" t="str">
            <v>PT. LIVIA MANDIRI SEJATI</v>
          </cell>
          <cell r="Q102" t="str">
            <v>PT. LIVIA MANDIRI SEJATI</v>
          </cell>
          <cell r="R102" t="str">
            <v>EMPTY BOTTLE AQUA 5 GALLON</v>
          </cell>
          <cell r="S102" t="str">
            <v>2050348943</v>
          </cell>
        </row>
        <row r="103">
          <cell r="L103">
            <v>6008112527</v>
          </cell>
          <cell r="M103" t="str">
            <v>10169743</v>
          </cell>
          <cell r="N103" t="str">
            <v>S21102200213/H102413D/BK/3/23</v>
          </cell>
          <cell r="O103" t="str">
            <v>YPS/L9358UZ/MAT ALI</v>
          </cell>
          <cell r="P103" t="str">
            <v>PT. LIVIA MANDIRI SEJATI</v>
          </cell>
          <cell r="Q103" t="str">
            <v>PT. LIVIA MANDIRI SEJATI</v>
          </cell>
          <cell r="R103" t="str">
            <v>JUG RACK</v>
          </cell>
          <cell r="S103" t="str">
            <v>2050348943</v>
          </cell>
        </row>
        <row r="104">
          <cell r="L104">
            <v>6008112527</v>
          </cell>
          <cell r="M104" t="str">
            <v>74559</v>
          </cell>
          <cell r="N104" t="str">
            <v>S21102200213/H102413D/BK/3/23</v>
          </cell>
          <cell r="O104" t="str">
            <v>YPS/L9358UZ/MAT ALI</v>
          </cell>
          <cell r="P104" t="str">
            <v>PT. LIVIA MANDIRI SEJATI</v>
          </cell>
          <cell r="Q104" t="str">
            <v>PT. LIVIA MANDIRI SEJATI</v>
          </cell>
          <cell r="R104" t="str">
            <v>5 GALLON AQUA LOCAL</v>
          </cell>
          <cell r="S104" t="str">
            <v>2050348943</v>
          </cell>
        </row>
        <row r="105">
          <cell r="L105">
            <v>6008114759</v>
          </cell>
          <cell r="M105" t="str">
            <v>10169933</v>
          </cell>
          <cell r="N105" t="str">
            <v>S21102200174/H1026130A/ZK/2/26</v>
          </cell>
          <cell r="O105" t="str">
            <v>YPS/N8547UV/SOLIKHAN</v>
          </cell>
          <cell r="P105" t="str">
            <v>PT. LIVIA MANDIRI SEJATI</v>
          </cell>
          <cell r="Q105" t="str">
            <v>PT. LIVIA MANDIRI SEJATI</v>
          </cell>
          <cell r="R105" t="str">
            <v>EMPTY BOTTLE AQUA 5 GALLON</v>
          </cell>
          <cell r="S105" t="str">
            <v>2050348943</v>
          </cell>
        </row>
        <row r="106">
          <cell r="L106">
            <v>6008114759</v>
          </cell>
          <cell r="M106" t="str">
            <v>10169933</v>
          </cell>
          <cell r="N106" t="str">
            <v>S21102200174/H1026130A/ZK/2/26</v>
          </cell>
          <cell r="O106" t="str">
            <v>YPS/N8547UV/SOLIKHAN</v>
          </cell>
          <cell r="P106" t="str">
            <v>PT. LIVIA MANDIRI SEJATI</v>
          </cell>
          <cell r="Q106" t="str">
            <v>PT. LIVIA MANDIRI SEJATI</v>
          </cell>
          <cell r="R106" t="str">
            <v>EMPTY BOTTLE AQUA 5 GALLON</v>
          </cell>
          <cell r="S106" t="str">
            <v>2050348943</v>
          </cell>
        </row>
        <row r="107">
          <cell r="L107">
            <v>6008114759</v>
          </cell>
          <cell r="M107" t="str">
            <v>74559</v>
          </cell>
          <cell r="N107" t="str">
            <v>S21102200174/H1026130A/ZK/2/26</v>
          </cell>
          <cell r="O107" t="str">
            <v>YPS/N8547UV/SOLIKHAN</v>
          </cell>
          <cell r="P107" t="str">
            <v>PT. LIVIA MANDIRI SEJATI</v>
          </cell>
          <cell r="Q107" t="str">
            <v>PT. LIVIA MANDIRI SEJATI</v>
          </cell>
          <cell r="R107" t="str">
            <v>5 GALLON AQUA LOCAL</v>
          </cell>
          <cell r="S107" t="str">
            <v>2050348943</v>
          </cell>
        </row>
        <row r="108">
          <cell r="L108">
            <v>6008107264</v>
          </cell>
          <cell r="M108" t="str">
            <v>10169933</v>
          </cell>
          <cell r="N108" t="str">
            <v>S21102200210/H102547D/PY/1/25</v>
          </cell>
          <cell r="O108" t="str">
            <v>YPS/N8507UV/KHOTIB</v>
          </cell>
          <cell r="P108" t="str">
            <v>PT. LIVIA MANDIRI SEJATI</v>
          </cell>
          <cell r="Q108" t="str">
            <v>PT. LIVIA MANDIRI SEJATI</v>
          </cell>
          <cell r="R108" t="str">
            <v>EMPTY BOTTLE AQUA 5 GALLON</v>
          </cell>
          <cell r="S108" t="str">
            <v>2050348943</v>
          </cell>
        </row>
        <row r="109">
          <cell r="L109">
            <v>6008107264</v>
          </cell>
          <cell r="M109" t="str">
            <v>10169933</v>
          </cell>
          <cell r="N109" t="str">
            <v>S21102200210/H102547D/PY/1/25</v>
          </cell>
          <cell r="O109" t="str">
            <v>YPS/N8507UV/KHOTIB</v>
          </cell>
          <cell r="P109" t="str">
            <v>PT. LIVIA MANDIRI SEJATI</v>
          </cell>
          <cell r="Q109" t="str">
            <v>PT. LIVIA MANDIRI SEJATI</v>
          </cell>
          <cell r="R109" t="str">
            <v>EMPTY BOTTLE AQUA 5 GALLON</v>
          </cell>
          <cell r="S109" t="str">
            <v>2050348943</v>
          </cell>
        </row>
        <row r="110">
          <cell r="L110">
            <v>6008107264</v>
          </cell>
          <cell r="M110" t="str">
            <v>10169743</v>
          </cell>
          <cell r="N110" t="str">
            <v>S21102200210/H102547D/PY/1/25</v>
          </cell>
          <cell r="O110" t="str">
            <v>YPS/N8507UV/KHOTIB</v>
          </cell>
          <cell r="P110" t="str">
            <v>PT. LIVIA MANDIRI SEJATI</v>
          </cell>
          <cell r="Q110" t="str">
            <v>PT. LIVIA MANDIRI SEJATI</v>
          </cell>
          <cell r="R110" t="str">
            <v>JUG RACK</v>
          </cell>
          <cell r="S110" t="str">
            <v>2050348943</v>
          </cell>
        </row>
        <row r="111">
          <cell r="L111">
            <v>6008107264</v>
          </cell>
          <cell r="M111" t="str">
            <v>74559</v>
          </cell>
          <cell r="N111" t="str">
            <v>S21102200210/H102547D/PY/1/25</v>
          </cell>
          <cell r="O111" t="str">
            <v>YPS/N8507UV/KHOTIB</v>
          </cell>
          <cell r="P111" t="str">
            <v>PT. LIVIA MANDIRI SEJATI</v>
          </cell>
          <cell r="Q111" t="str">
            <v>PT. LIVIA MANDIRI SEJATI</v>
          </cell>
          <cell r="R111" t="str">
            <v>5 GALLON AQUA LOCAL</v>
          </cell>
          <cell r="S111" t="str">
            <v>2050348943</v>
          </cell>
        </row>
        <row r="112">
          <cell r="L112">
            <v>6008110990</v>
          </cell>
          <cell r="M112" t="str">
            <v>10169933</v>
          </cell>
          <cell r="N112" t="str">
            <v>S21102201506/H102442B/ZK/3/23</v>
          </cell>
          <cell r="O112" t="str">
            <v>YPS/L9614UX/KOMARI</v>
          </cell>
          <cell r="P112" t="str">
            <v>PT. LIVIA MANDIRI SEJATI</v>
          </cell>
          <cell r="Q112" t="str">
            <v>PT. LIVIA MANDIRI SEJATI</v>
          </cell>
          <cell r="R112" t="str">
            <v>EMPTY BOTTLE AQUA 5 GALLON</v>
          </cell>
          <cell r="S112" t="str">
            <v>2050348943</v>
          </cell>
        </row>
        <row r="113">
          <cell r="L113">
            <v>6008114748</v>
          </cell>
          <cell r="M113" t="str">
            <v>10169933</v>
          </cell>
          <cell r="N113" t="str">
            <v>S21102200169/H1026103D/BK/1/26</v>
          </cell>
          <cell r="O113" t="str">
            <v>YPS/N8548UV/GATOT</v>
          </cell>
          <cell r="P113" t="str">
            <v>PT. LIVIA MANDIRI SEJATI</v>
          </cell>
          <cell r="Q113" t="str">
            <v>PT. LIVIA MANDIRI SEJATI</v>
          </cell>
          <cell r="R113" t="str">
            <v>EMPTY BOTTLE AQUA 5 GALLON</v>
          </cell>
          <cell r="S113" t="str">
            <v>2050348943</v>
          </cell>
        </row>
        <row r="114">
          <cell r="L114">
            <v>6008114748</v>
          </cell>
          <cell r="M114" t="str">
            <v>10169933</v>
          </cell>
          <cell r="N114" t="str">
            <v>S21102200169/H1026103D/BK/1/26</v>
          </cell>
          <cell r="O114" t="str">
            <v>YPS/N8548UV/GATOT</v>
          </cell>
          <cell r="P114" t="str">
            <v>PT. LIVIA MANDIRI SEJATI</v>
          </cell>
          <cell r="Q114" t="str">
            <v>PT. LIVIA MANDIRI SEJATI</v>
          </cell>
          <cell r="R114" t="str">
            <v>EMPTY BOTTLE AQUA 5 GALLON</v>
          </cell>
          <cell r="S114" t="str">
            <v>2050348943</v>
          </cell>
        </row>
        <row r="115">
          <cell r="L115">
            <v>6008114748</v>
          </cell>
          <cell r="M115" t="str">
            <v>10169743</v>
          </cell>
          <cell r="N115" t="str">
            <v>S21102200169/H1026103D/BK/1/26</v>
          </cell>
          <cell r="O115" t="str">
            <v>YPS/N8548UV/GATOT</v>
          </cell>
          <cell r="P115" t="str">
            <v>PT. LIVIA MANDIRI SEJATI</v>
          </cell>
          <cell r="Q115" t="str">
            <v>PT. LIVIA MANDIRI SEJATI</v>
          </cell>
          <cell r="R115" t="str">
            <v>JUG RACK</v>
          </cell>
          <cell r="S115" t="str">
            <v>2050348943</v>
          </cell>
        </row>
        <row r="116">
          <cell r="L116">
            <v>6008114748</v>
          </cell>
          <cell r="M116" t="str">
            <v>74559</v>
          </cell>
          <cell r="N116" t="str">
            <v>S21102200169/H1026103D/BK/1/26</v>
          </cell>
          <cell r="O116" t="str">
            <v>YPS/N8548UV/GATOT</v>
          </cell>
          <cell r="P116" t="str">
            <v>PT. LIVIA MANDIRI SEJATI</v>
          </cell>
          <cell r="Q116" t="str">
            <v>PT. LIVIA MANDIRI SEJATI</v>
          </cell>
          <cell r="R116" t="str">
            <v>5 GALLON AQUA LOCAL</v>
          </cell>
          <cell r="S116" t="str">
            <v>2050348943</v>
          </cell>
        </row>
        <row r="117">
          <cell r="L117">
            <v>6008115466</v>
          </cell>
          <cell r="M117" t="str">
            <v>10169933</v>
          </cell>
          <cell r="N117" t="str">
            <v>S21102500240/H102624D/EF/3/25</v>
          </cell>
          <cell r="O117" t="str">
            <v>YPS/N8507UV/KHOTIB</v>
          </cell>
          <cell r="P117" t="str">
            <v>PT. LIVIA MANDIRI SEJATI</v>
          </cell>
          <cell r="Q117" t="str">
            <v>PT. LIVIA MANDIRI SEJATI</v>
          </cell>
          <cell r="R117" t="str">
            <v>EMPTY BOTTLE AQUA 5 GALLON</v>
          </cell>
          <cell r="S117" t="str">
            <v>2050348943</v>
          </cell>
        </row>
        <row r="118">
          <cell r="L118">
            <v>6008115466</v>
          </cell>
          <cell r="M118" t="str">
            <v>10169933</v>
          </cell>
          <cell r="N118" t="str">
            <v>S21102500240/H102624D/EF/3/25</v>
          </cell>
          <cell r="O118" t="str">
            <v>YPS/N8507UV/KHOTIB</v>
          </cell>
          <cell r="P118" t="str">
            <v>PT. LIVIA MANDIRI SEJATI</v>
          </cell>
          <cell r="Q118" t="str">
            <v>PT. LIVIA MANDIRI SEJATI</v>
          </cell>
          <cell r="R118" t="str">
            <v>EMPTY BOTTLE AQUA 5 GALLON</v>
          </cell>
          <cell r="S118" t="str">
            <v>2050348943</v>
          </cell>
        </row>
        <row r="119">
          <cell r="L119">
            <v>6008115466</v>
          </cell>
          <cell r="M119" t="str">
            <v>10169743</v>
          </cell>
          <cell r="N119" t="str">
            <v>S21102500240/H102624D/EF/3/25</v>
          </cell>
          <cell r="O119" t="str">
            <v>YPS/N8507UV/KHOTIB</v>
          </cell>
          <cell r="P119" t="str">
            <v>PT. LIVIA MANDIRI SEJATI</v>
          </cell>
          <cell r="Q119" t="str">
            <v>PT. LIVIA MANDIRI SEJATI</v>
          </cell>
          <cell r="R119" t="str">
            <v>JUG RACK</v>
          </cell>
          <cell r="S119" t="str">
            <v>2050348943</v>
          </cell>
        </row>
        <row r="120">
          <cell r="L120">
            <v>6008115466</v>
          </cell>
          <cell r="M120" t="str">
            <v>74559</v>
          </cell>
          <cell r="N120" t="str">
            <v>S21102500240/H102624D/EF/3/25</v>
          </cell>
          <cell r="O120" t="str">
            <v>YPS/N8507UV/KHOTIB</v>
          </cell>
          <cell r="P120" t="str">
            <v>PT. LIVIA MANDIRI SEJATI</v>
          </cell>
          <cell r="Q120" t="str">
            <v>PT. LIVIA MANDIRI SEJATI</v>
          </cell>
          <cell r="R120" t="str">
            <v>5 GALLON AQUA LOCAL</v>
          </cell>
          <cell r="S120" t="str">
            <v>2050348943</v>
          </cell>
        </row>
        <row r="121">
          <cell r="L121">
            <v>6008111010</v>
          </cell>
          <cell r="M121" t="str">
            <v>10169749</v>
          </cell>
          <cell r="N121" t="str">
            <v>R.156547</v>
          </cell>
          <cell r="O121" t="str">
            <v>YPS/N8596UV/SUMARNO</v>
          </cell>
          <cell r="P121" t="str">
            <v>PT. LIVIA MANDIRI SEJATI</v>
          </cell>
          <cell r="Q121" t="str">
            <v>PT. LIVIA MANDIRI SEJATI</v>
          </cell>
          <cell r="R121" t="str">
            <v>PALLET RENT DOUBLE FACE</v>
          </cell>
          <cell r="S121" t="str">
            <v>2050348942</v>
          </cell>
        </row>
        <row r="122">
          <cell r="L122">
            <v>6008114245</v>
          </cell>
          <cell r="M122" t="str">
            <v>10169749</v>
          </cell>
          <cell r="N122" t="str">
            <v>R148903</v>
          </cell>
          <cell r="O122" t="str">
            <v>YPS/N8660UW/SYAIFUL</v>
          </cell>
          <cell r="P122" t="str">
            <v>PT. LIVIA MANDIRI SEJATI</v>
          </cell>
          <cell r="Q122" t="str">
            <v>PT. LIVIA MANDIRI SEJATI</v>
          </cell>
          <cell r="R122" t="str">
            <v>PALLET RENT DOUBLE FACE</v>
          </cell>
          <cell r="S122" t="str">
            <v>2050348942</v>
          </cell>
        </row>
        <row r="123">
          <cell r="L123">
            <v>6008121529</v>
          </cell>
          <cell r="M123" t="str">
            <v>10169749</v>
          </cell>
          <cell r="N123" t="str">
            <v>R.159451</v>
          </cell>
          <cell r="O123" t="str">
            <v>YPS/N9934UW/SULIS</v>
          </cell>
          <cell r="P123" t="str">
            <v>PT. LIVIA MANDIRI SEJATI</v>
          </cell>
          <cell r="Q123" t="str">
            <v>PT. LIVIA MANDIRI SEJATI</v>
          </cell>
          <cell r="R123" t="str">
            <v>PALLET RENT DOUBLE FACE</v>
          </cell>
          <cell r="S123" t="str">
            <v>2050348942</v>
          </cell>
        </row>
        <row r="124">
          <cell r="L124">
            <v>6008121221</v>
          </cell>
          <cell r="M124" t="str">
            <v>10169749</v>
          </cell>
          <cell r="N124" t="str">
            <v>R148892</v>
          </cell>
          <cell r="O124" t="str">
            <v>YPS/N9958UW/KUS H</v>
          </cell>
          <cell r="P124" t="str">
            <v>PT. LIVIA MANDIRI SEJATI</v>
          </cell>
          <cell r="Q124" t="str">
            <v>PT. LIVIA MANDIRI SEJATI</v>
          </cell>
          <cell r="R124" t="str">
            <v>PALLET RENT DOUBLE FACE</v>
          </cell>
          <cell r="S124" t="str">
            <v>2050348942</v>
          </cell>
        </row>
        <row r="125">
          <cell r="L125">
            <v>6008116693</v>
          </cell>
          <cell r="M125" t="str">
            <v>10169933</v>
          </cell>
          <cell r="N125" t="str">
            <v>S21102200171/H1025114D/BK/2/26</v>
          </cell>
          <cell r="O125" t="str">
            <v>YPS/N9375WE/MAKRUS A</v>
          </cell>
          <cell r="P125" t="str">
            <v>PT. LIVIA MANDIRI SEJATI</v>
          </cell>
          <cell r="Q125" t="str">
            <v>PT. LIVIA MANDIRI SEJATI</v>
          </cell>
          <cell r="R125" t="str">
            <v>EMPTY BOTTLE AQUA 5 GALLON</v>
          </cell>
          <cell r="S125" t="str">
            <v>2050348943</v>
          </cell>
        </row>
        <row r="126">
          <cell r="L126">
            <v>6008116693</v>
          </cell>
          <cell r="M126" t="str">
            <v>10169933</v>
          </cell>
          <cell r="N126" t="str">
            <v>S21102200171/H1025114D/BK/2/26</v>
          </cell>
          <cell r="O126" t="str">
            <v>YPS/N9375WE/MAKRUS A</v>
          </cell>
          <cell r="P126" t="str">
            <v>PT. LIVIA MANDIRI SEJATI</v>
          </cell>
          <cell r="Q126" t="str">
            <v>PT. LIVIA MANDIRI SEJATI</v>
          </cell>
          <cell r="R126" t="str">
            <v>EMPTY BOTTLE AQUA 5 GALLON</v>
          </cell>
          <cell r="S126" t="str">
            <v>2050348943</v>
          </cell>
        </row>
        <row r="127">
          <cell r="L127">
            <v>6008116693</v>
          </cell>
          <cell r="M127" t="str">
            <v>10169743</v>
          </cell>
          <cell r="N127" t="str">
            <v>S21102200171/H1025114D/BK/2/26</v>
          </cell>
          <cell r="O127" t="str">
            <v>YPS/N9375WE/MAKRUS A</v>
          </cell>
          <cell r="P127" t="str">
            <v>PT. LIVIA MANDIRI SEJATI</v>
          </cell>
          <cell r="Q127" t="str">
            <v>PT. LIVIA MANDIRI SEJATI</v>
          </cell>
          <cell r="R127" t="str">
            <v>JUG RACK</v>
          </cell>
          <cell r="S127" t="str">
            <v>2050348943</v>
          </cell>
        </row>
        <row r="128">
          <cell r="L128">
            <v>6008116693</v>
          </cell>
          <cell r="M128" t="str">
            <v>74559</v>
          </cell>
          <cell r="N128" t="str">
            <v>S21102200171/H1025114D/BK/2/26</v>
          </cell>
          <cell r="O128" t="str">
            <v>YPS/N9375WE/MAKRUS A</v>
          </cell>
          <cell r="P128" t="str">
            <v>PT. LIVIA MANDIRI SEJATI</v>
          </cell>
          <cell r="Q128" t="str">
            <v>PT. LIVIA MANDIRI SEJATI</v>
          </cell>
          <cell r="R128" t="str">
            <v>5 GALLON AQUA LOCAL</v>
          </cell>
          <cell r="S128" t="str">
            <v>2050348943</v>
          </cell>
        </row>
        <row r="129">
          <cell r="L129">
            <v>6008118915</v>
          </cell>
          <cell r="M129" t="str">
            <v>10169933</v>
          </cell>
          <cell r="N129" t="str">
            <v>S21102200140/H1027146D/ZK/2/27</v>
          </cell>
          <cell r="O129" t="str">
            <v>YPS/N8796UV/DARYANTO</v>
          </cell>
          <cell r="P129" t="str">
            <v>PT. LIVIA MANDIRI SEJATI</v>
          </cell>
          <cell r="Q129" t="str">
            <v>PT. LIVIA MANDIRI SEJATI</v>
          </cell>
          <cell r="R129" t="str">
            <v>EMPTY BOTTLE AQUA 5 GALLON</v>
          </cell>
          <cell r="S129" t="str">
            <v>2050348943</v>
          </cell>
        </row>
        <row r="130">
          <cell r="L130">
            <v>6008118915</v>
          </cell>
          <cell r="M130" t="str">
            <v>10169933</v>
          </cell>
          <cell r="N130" t="str">
            <v>S21102200140/H1027146D/ZK/2/27</v>
          </cell>
          <cell r="O130" t="str">
            <v>YPS/N8796UV/DARYANTO</v>
          </cell>
          <cell r="P130" t="str">
            <v>PT. LIVIA MANDIRI SEJATI</v>
          </cell>
          <cell r="Q130" t="str">
            <v>PT. LIVIA MANDIRI SEJATI</v>
          </cell>
          <cell r="R130" t="str">
            <v>EMPTY BOTTLE AQUA 5 GALLON</v>
          </cell>
          <cell r="S130" t="str">
            <v>2050348943</v>
          </cell>
        </row>
        <row r="131">
          <cell r="L131">
            <v>6008118915</v>
          </cell>
          <cell r="M131" t="str">
            <v>10169743</v>
          </cell>
          <cell r="N131" t="str">
            <v>S21102200140/H1027146D/ZK/2/27</v>
          </cell>
          <cell r="O131" t="str">
            <v>YPS/N8796UV/DARYANTO</v>
          </cell>
          <cell r="P131" t="str">
            <v>PT. LIVIA MANDIRI SEJATI</v>
          </cell>
          <cell r="Q131" t="str">
            <v>PT. LIVIA MANDIRI SEJATI</v>
          </cell>
          <cell r="R131" t="str">
            <v>JUG RACK</v>
          </cell>
          <cell r="S131" t="str">
            <v>2050348943</v>
          </cell>
        </row>
        <row r="132">
          <cell r="L132">
            <v>6008118915</v>
          </cell>
          <cell r="M132" t="str">
            <v>74559</v>
          </cell>
          <cell r="N132" t="str">
            <v>S21102200140/H1027146D/ZK/2/27</v>
          </cell>
          <cell r="O132" t="str">
            <v>YPS/N8796UV/DARYANTO</v>
          </cell>
          <cell r="P132" t="str">
            <v>PT. LIVIA MANDIRI SEJATI</v>
          </cell>
          <cell r="Q132" t="str">
            <v>PT. LIVIA MANDIRI SEJATI</v>
          </cell>
          <cell r="R132" t="str">
            <v>5 GALLON AQUA LOCAL</v>
          </cell>
          <cell r="S132" t="str">
            <v>2050348943</v>
          </cell>
        </row>
        <row r="133">
          <cell r="L133">
            <v>6008115175</v>
          </cell>
          <cell r="M133" t="str">
            <v>10169933</v>
          </cell>
          <cell r="N133" t="str">
            <v>S21102200201/H1025100A/NF/2/25</v>
          </cell>
          <cell r="O133" t="str">
            <v>YPS/N8134UQ/SUGENG</v>
          </cell>
          <cell r="P133" t="str">
            <v>PT. LIVIA MANDIRI SEJATI</v>
          </cell>
          <cell r="Q133" t="str">
            <v>PT. LIVIA MANDIRI SEJATI</v>
          </cell>
          <cell r="R133" t="str">
            <v>EMPTY BOTTLE AQUA 5 GALLON</v>
          </cell>
          <cell r="S133" t="str">
            <v>2050348943</v>
          </cell>
        </row>
        <row r="134">
          <cell r="L134">
            <v>6008115175</v>
          </cell>
          <cell r="M134" t="str">
            <v>10169933</v>
          </cell>
          <cell r="N134" t="str">
            <v>S21102200201/H1025100A/NF/2/25</v>
          </cell>
          <cell r="O134" t="str">
            <v>YPS/N8134UQ/SUGENG</v>
          </cell>
          <cell r="P134" t="str">
            <v>PT. LIVIA MANDIRI SEJATI</v>
          </cell>
          <cell r="Q134" t="str">
            <v>PT. LIVIA MANDIRI SEJATI</v>
          </cell>
          <cell r="R134" t="str">
            <v>EMPTY BOTTLE AQUA 5 GALLON</v>
          </cell>
          <cell r="S134" t="str">
            <v>2050348943</v>
          </cell>
        </row>
        <row r="135">
          <cell r="L135">
            <v>6008115175</v>
          </cell>
          <cell r="M135" t="str">
            <v>74559</v>
          </cell>
          <cell r="N135" t="str">
            <v>S21102200201/H1025100A/NF/2/25</v>
          </cell>
          <cell r="O135" t="str">
            <v>YPS/N8134UQ/SUGENG</v>
          </cell>
          <cell r="P135" t="str">
            <v>PT. LIVIA MANDIRI SEJATI</v>
          </cell>
          <cell r="Q135" t="str">
            <v>PT. LIVIA MANDIRI SEJATI</v>
          </cell>
          <cell r="R135" t="str">
            <v>5 GALLON AQUA LOCAL</v>
          </cell>
          <cell r="S135" t="str">
            <v>2050348943</v>
          </cell>
        </row>
        <row r="136">
          <cell r="L136">
            <v>6008109465</v>
          </cell>
          <cell r="M136" t="str">
            <v>10169933</v>
          </cell>
          <cell r="N136" t="str">
            <v>S21101500951/H1023196A/ZK/3/23</v>
          </cell>
          <cell r="O136" t="str">
            <v>YPS/L8907UT/ROBY</v>
          </cell>
          <cell r="P136" t="str">
            <v>PT. LIVIA MANDIRI SEJATI</v>
          </cell>
          <cell r="Q136" t="str">
            <v>PT. LIVIA MANDIRI SEJATI</v>
          </cell>
          <cell r="R136" t="str">
            <v>EMPTY BOTTLE AQUA 5 GALLON</v>
          </cell>
          <cell r="S136" t="str">
            <v>2050348943</v>
          </cell>
        </row>
        <row r="137">
          <cell r="L137">
            <v>6008109465</v>
          </cell>
          <cell r="M137" t="str">
            <v>10169933</v>
          </cell>
          <cell r="N137" t="str">
            <v>S21101500951/H1023196A/ZK/3/23</v>
          </cell>
          <cell r="O137" t="str">
            <v>YPS/L8907UT/ROBY</v>
          </cell>
          <cell r="P137" t="str">
            <v>PT. LIVIA MANDIRI SEJATI</v>
          </cell>
          <cell r="Q137" t="str">
            <v>PT. LIVIA MANDIRI SEJATI</v>
          </cell>
          <cell r="R137" t="str">
            <v>EMPTY BOTTLE AQUA 5 GALLON</v>
          </cell>
          <cell r="S137" t="str">
            <v>2050348943</v>
          </cell>
        </row>
        <row r="138">
          <cell r="L138">
            <v>6008109465</v>
          </cell>
          <cell r="M138" t="str">
            <v>74559</v>
          </cell>
          <cell r="N138" t="str">
            <v>S21101500951/H1023196A/ZK/3/23</v>
          </cell>
          <cell r="O138" t="str">
            <v>YPS/L8907UT/ROBY</v>
          </cell>
          <cell r="P138" t="str">
            <v>PT. LIVIA MANDIRI SEJATI</v>
          </cell>
          <cell r="Q138" t="str">
            <v>PT. LIVIA MANDIRI SEJATI</v>
          </cell>
          <cell r="R138" t="str">
            <v>5 GALLON AQUA LOCAL</v>
          </cell>
          <cell r="S138" t="str">
            <v>2050348943</v>
          </cell>
        </row>
        <row r="139">
          <cell r="L139">
            <v>6008114560</v>
          </cell>
          <cell r="M139" t="str">
            <v>10169933</v>
          </cell>
          <cell r="N139" t="str">
            <v>S21102200200/H102550A/HD/1/25</v>
          </cell>
          <cell r="O139" t="str">
            <v>YPS/L9427UZ/EDY</v>
          </cell>
          <cell r="P139" t="str">
            <v>PT. LIVIA MANDIRI SEJATI</v>
          </cell>
          <cell r="Q139" t="str">
            <v>PT. LIVIA MANDIRI SEJATI</v>
          </cell>
          <cell r="R139" t="str">
            <v>EMPTY BOTTLE AQUA 5 GALLON</v>
          </cell>
          <cell r="S139" t="str">
            <v>2050348943</v>
          </cell>
        </row>
        <row r="140">
          <cell r="L140">
            <v>6008114560</v>
          </cell>
          <cell r="M140" t="str">
            <v>10169933</v>
          </cell>
          <cell r="N140" t="str">
            <v>S21102200200/H102550A/HD/1/25</v>
          </cell>
          <cell r="O140" t="str">
            <v>YPS/L9427UZ/EDY</v>
          </cell>
          <cell r="P140" t="str">
            <v>PT. LIVIA MANDIRI SEJATI</v>
          </cell>
          <cell r="Q140" t="str">
            <v>PT. LIVIA MANDIRI SEJATI</v>
          </cell>
          <cell r="R140" t="str">
            <v>EMPTY BOTTLE AQUA 5 GALLON</v>
          </cell>
          <cell r="S140" t="str">
            <v>2050348943</v>
          </cell>
        </row>
        <row r="141">
          <cell r="L141">
            <v>6008114560</v>
          </cell>
          <cell r="M141" t="str">
            <v>74559</v>
          </cell>
          <cell r="N141" t="str">
            <v>S21102200200/H102550A/HD/1/25</v>
          </cell>
          <cell r="O141" t="str">
            <v>YPS/L9427UZ/EDY</v>
          </cell>
          <cell r="P141" t="str">
            <v>PT. LIVIA MANDIRI SEJATI</v>
          </cell>
          <cell r="Q141" t="str">
            <v>PT. LIVIA MANDIRI SEJATI</v>
          </cell>
          <cell r="R141" t="str">
            <v>5 GALLON AQUA LOCAL</v>
          </cell>
          <cell r="S141" t="str">
            <v>2050348943</v>
          </cell>
        </row>
        <row r="142">
          <cell r="L142">
            <v>6008115886</v>
          </cell>
          <cell r="M142" t="str">
            <v>10169933</v>
          </cell>
          <cell r="N142" t="str">
            <v>S21102200195/H1025108A/IS/2/25</v>
          </cell>
          <cell r="O142" t="str">
            <v>YPS/N8548UV/SAKUT</v>
          </cell>
          <cell r="P142" t="str">
            <v>PT. LIVIA MANDIRI SEJATI</v>
          </cell>
          <cell r="Q142" t="str">
            <v>PT. LIVIA MANDIRI SEJATI</v>
          </cell>
          <cell r="R142" t="str">
            <v>EMPTY BOTTLE AQUA 5 GALLON</v>
          </cell>
          <cell r="S142" t="str">
            <v>2050348943</v>
          </cell>
        </row>
        <row r="143">
          <cell r="L143">
            <v>6008115886</v>
          </cell>
          <cell r="M143" t="str">
            <v>10169933</v>
          </cell>
          <cell r="N143" t="str">
            <v>S21102200195/H1025108A/IS/2/25</v>
          </cell>
          <cell r="O143" t="str">
            <v>YPS/N8548UV/SAKUT</v>
          </cell>
          <cell r="P143" t="str">
            <v>PT. LIVIA MANDIRI SEJATI</v>
          </cell>
          <cell r="Q143" t="str">
            <v>PT. LIVIA MANDIRI SEJATI</v>
          </cell>
          <cell r="R143" t="str">
            <v>EMPTY BOTTLE AQUA 5 GALLON</v>
          </cell>
          <cell r="S143" t="str">
            <v>2050348943</v>
          </cell>
        </row>
        <row r="144">
          <cell r="L144">
            <v>6008115886</v>
          </cell>
          <cell r="M144" t="str">
            <v>74559</v>
          </cell>
          <cell r="N144" t="str">
            <v>S21102200195/H1025108A/IS/2/25</v>
          </cell>
          <cell r="O144" t="str">
            <v>YPS/N8548UV/SAKUT</v>
          </cell>
          <cell r="P144" t="str">
            <v>PT. LIVIA MANDIRI SEJATI</v>
          </cell>
          <cell r="Q144" t="str">
            <v>PT. LIVIA MANDIRI SEJATI</v>
          </cell>
          <cell r="R144" t="str">
            <v>5 GALLON AQUA LOCAL</v>
          </cell>
          <cell r="S144" t="str">
            <v>2050348943</v>
          </cell>
        </row>
        <row r="145">
          <cell r="L145">
            <v>6008115630</v>
          </cell>
          <cell r="M145" t="str">
            <v>10169933</v>
          </cell>
          <cell r="N145" t="str">
            <v>S21102201484/H102667D/HD/1/26</v>
          </cell>
          <cell r="O145" t="str">
            <v>YPS/L9430UZ/DONI</v>
          </cell>
          <cell r="P145" t="str">
            <v>PT. LIVIA MANDIRI SEJATI</v>
          </cell>
          <cell r="Q145" t="str">
            <v>PT. LIVIA MANDIRI SEJATI</v>
          </cell>
          <cell r="R145" t="str">
            <v>EMPTY BOTTLE AQUA 5 GALLON</v>
          </cell>
          <cell r="S145" t="str">
            <v>2050348943</v>
          </cell>
        </row>
        <row r="146">
          <cell r="L146">
            <v>6008115630</v>
          </cell>
          <cell r="M146" t="str">
            <v>10169743</v>
          </cell>
          <cell r="N146" t="str">
            <v>S21102201484/H102667D/HD/1/26</v>
          </cell>
          <cell r="O146" t="str">
            <v>YPS/L9430UZ/DONI</v>
          </cell>
          <cell r="P146" t="str">
            <v>PT. LIVIA MANDIRI SEJATI</v>
          </cell>
          <cell r="Q146" t="str">
            <v>PT. LIVIA MANDIRI SEJATI</v>
          </cell>
          <cell r="R146" t="str">
            <v>JUG RACK</v>
          </cell>
          <cell r="S146" t="str">
            <v>2050348943</v>
          </cell>
        </row>
        <row r="147">
          <cell r="L147">
            <v>6008111555</v>
          </cell>
          <cell r="M147" t="str">
            <v>10169933</v>
          </cell>
          <cell r="N147" t="str">
            <v>S21102211241/H102562B/BK/1/25</v>
          </cell>
          <cell r="O147" t="str">
            <v>YPS/N8543UV/NADIR</v>
          </cell>
          <cell r="P147" t="str">
            <v>PT. LIVIA MANDIRI SEJATI</v>
          </cell>
          <cell r="Q147" t="str">
            <v>PT. LIVIA MANDIRI SEJATI</v>
          </cell>
          <cell r="R147" t="str">
            <v>EMPTY BOTTLE AQUA 5 GALLON</v>
          </cell>
          <cell r="S147" t="str">
            <v>2050348943</v>
          </cell>
        </row>
        <row r="148">
          <cell r="L148">
            <v>6008111555</v>
          </cell>
          <cell r="M148" t="str">
            <v>10169933</v>
          </cell>
          <cell r="N148" t="str">
            <v>S21102211241/H102562B/BK/1/25</v>
          </cell>
          <cell r="O148" t="str">
            <v>YPS/N8543UV/NADIR</v>
          </cell>
          <cell r="P148" t="str">
            <v>PT. LIVIA MANDIRI SEJATI</v>
          </cell>
          <cell r="Q148" t="str">
            <v>PT. LIVIA MANDIRI SEJATI</v>
          </cell>
          <cell r="R148" t="str">
            <v>EMPTY BOTTLE AQUA 5 GALLON</v>
          </cell>
          <cell r="S148" t="str">
            <v>2050348943</v>
          </cell>
        </row>
        <row r="149">
          <cell r="L149">
            <v>6008111555</v>
          </cell>
          <cell r="M149" t="str">
            <v>74559</v>
          </cell>
          <cell r="N149" t="str">
            <v>S21102211241/H102562B/BK/1/25</v>
          </cell>
          <cell r="O149" t="str">
            <v>YPS/N8543UV/NADIR</v>
          </cell>
          <cell r="P149" t="str">
            <v>PT. LIVIA MANDIRI SEJATI</v>
          </cell>
          <cell r="Q149" t="str">
            <v>PT. LIVIA MANDIRI SEJATI</v>
          </cell>
          <cell r="R149" t="str">
            <v>5 GALLON AQUA LOCAL</v>
          </cell>
          <cell r="S149" t="str">
            <v>2050348943</v>
          </cell>
        </row>
        <row r="150">
          <cell r="L150">
            <v>6008114966</v>
          </cell>
          <cell r="M150" t="str">
            <v>10169933</v>
          </cell>
          <cell r="N150" t="str">
            <v>S21102200194/H102567D/ZK/2/25</v>
          </cell>
          <cell r="O150" t="str">
            <v>YPS/L9358UZ/MAT ALI</v>
          </cell>
          <cell r="P150" t="str">
            <v>PT. LIVIA MANDIRI SEJATI</v>
          </cell>
          <cell r="Q150" t="str">
            <v>PT. LIVIA MANDIRI SEJATI</v>
          </cell>
          <cell r="R150" t="str">
            <v>EMPTY BOTTLE AQUA 5 GALLON</v>
          </cell>
          <cell r="S150" t="str">
            <v>2050348943</v>
          </cell>
        </row>
        <row r="151">
          <cell r="L151">
            <v>6008114966</v>
          </cell>
          <cell r="M151" t="str">
            <v>10169933</v>
          </cell>
          <cell r="N151" t="str">
            <v>S21102200194/H102567D/ZK/2/25</v>
          </cell>
          <cell r="O151" t="str">
            <v>YPS/L9358UZ/MAT ALI</v>
          </cell>
          <cell r="P151" t="str">
            <v>PT. LIVIA MANDIRI SEJATI</v>
          </cell>
          <cell r="Q151" t="str">
            <v>PT. LIVIA MANDIRI SEJATI</v>
          </cell>
          <cell r="R151" t="str">
            <v>EMPTY BOTTLE AQUA 5 GALLON</v>
          </cell>
          <cell r="S151" t="str">
            <v>2050348943</v>
          </cell>
        </row>
        <row r="152">
          <cell r="L152">
            <v>6008114966</v>
          </cell>
          <cell r="M152" t="str">
            <v>10169743</v>
          </cell>
          <cell r="N152" t="str">
            <v>S21102200194/H102567D/ZK/2/25</v>
          </cell>
          <cell r="O152" t="str">
            <v>YPS/L9358UZ/MAT ALI</v>
          </cell>
          <cell r="P152" t="str">
            <v>PT. LIVIA MANDIRI SEJATI</v>
          </cell>
          <cell r="Q152" t="str">
            <v>PT. LIVIA MANDIRI SEJATI</v>
          </cell>
          <cell r="R152" t="str">
            <v>JUG RACK</v>
          </cell>
          <cell r="S152" t="str">
            <v>2050348943</v>
          </cell>
        </row>
        <row r="153">
          <cell r="L153">
            <v>6008114966</v>
          </cell>
          <cell r="M153" t="str">
            <v>74559</v>
          </cell>
          <cell r="N153" t="str">
            <v>S21102200194/H102567D/ZK/2/25</v>
          </cell>
          <cell r="O153" t="str">
            <v>YPS/L9358UZ/MAT ALI</v>
          </cell>
          <cell r="P153" t="str">
            <v>PT. LIVIA MANDIRI SEJATI</v>
          </cell>
          <cell r="Q153" t="str">
            <v>PT. LIVIA MANDIRI SEJATI</v>
          </cell>
          <cell r="R153" t="str">
            <v>5 GALLON AQUA LOCAL</v>
          </cell>
          <cell r="S153" t="str">
            <v>2050348943</v>
          </cell>
        </row>
        <row r="154">
          <cell r="L154">
            <v>6008111504</v>
          </cell>
          <cell r="M154" t="str">
            <v>10169933</v>
          </cell>
          <cell r="N154" t="str">
            <v>S21102200197/H102582B/BK/2/25</v>
          </cell>
          <cell r="O154" t="str">
            <v>YPS/N8430UV/SLAMET</v>
          </cell>
          <cell r="P154" t="str">
            <v>PT. LIVIA MANDIRI SEJATI</v>
          </cell>
          <cell r="Q154" t="str">
            <v>PT. LIVIA MANDIRI SEJATI</v>
          </cell>
          <cell r="R154" t="str">
            <v>EMPTY BOTTLE AQUA 5 GALLON</v>
          </cell>
          <cell r="S154" t="str">
            <v>2050348943</v>
          </cell>
        </row>
        <row r="155">
          <cell r="L155">
            <v>6008111504</v>
          </cell>
          <cell r="M155" t="str">
            <v>10169933</v>
          </cell>
          <cell r="N155" t="str">
            <v>S21102200197/H102582B/BK/2/25</v>
          </cell>
          <cell r="O155" t="str">
            <v>YPS/N8430UV/SLAMET</v>
          </cell>
          <cell r="P155" t="str">
            <v>PT. LIVIA MANDIRI SEJATI</v>
          </cell>
          <cell r="Q155" t="str">
            <v>PT. LIVIA MANDIRI SEJATI</v>
          </cell>
          <cell r="R155" t="str">
            <v>EMPTY BOTTLE AQUA 5 GALLON</v>
          </cell>
          <cell r="S155" t="str">
            <v>2050348943</v>
          </cell>
        </row>
        <row r="156">
          <cell r="L156">
            <v>6008111504</v>
          </cell>
          <cell r="M156" t="str">
            <v>74559</v>
          </cell>
          <cell r="N156" t="str">
            <v>S21102200197/H102582B/BK/2/25</v>
          </cell>
          <cell r="O156" t="str">
            <v>YPS/N8430UV/SLAMET</v>
          </cell>
          <cell r="P156" t="str">
            <v>PT. LIVIA MANDIRI SEJATI</v>
          </cell>
          <cell r="Q156" t="str">
            <v>PT. LIVIA MANDIRI SEJATI</v>
          </cell>
          <cell r="R156" t="str">
            <v>5 GALLON AQUA LOCAL</v>
          </cell>
          <cell r="S156" t="str">
            <v>2050348943</v>
          </cell>
        </row>
        <row r="157">
          <cell r="L157">
            <v>6008110397</v>
          </cell>
          <cell r="M157" t="str">
            <v>10169933</v>
          </cell>
          <cell r="N157" t="str">
            <v>S21102200198/H1025113D/IS/2/25</v>
          </cell>
          <cell r="O157" t="str">
            <v>YPS/N9375WE/MACHRUS</v>
          </cell>
          <cell r="P157" t="str">
            <v>PT. LIVIA MANDIRI SEJATI</v>
          </cell>
          <cell r="Q157" t="str">
            <v>PT. LIVIA MANDIRI SEJATI</v>
          </cell>
          <cell r="R157" t="str">
            <v>EMPTY BOTTLE AQUA 5 GALLON</v>
          </cell>
          <cell r="S157" t="str">
            <v>2050348943</v>
          </cell>
        </row>
        <row r="158">
          <cell r="L158">
            <v>6008110397</v>
          </cell>
          <cell r="M158" t="str">
            <v>10169933</v>
          </cell>
          <cell r="N158" t="str">
            <v>S21102200198/H1025113D/IS/2/25</v>
          </cell>
          <cell r="O158" t="str">
            <v>YPS/N9375WE/MACHRUS</v>
          </cell>
          <cell r="P158" t="str">
            <v>PT. LIVIA MANDIRI SEJATI</v>
          </cell>
          <cell r="Q158" t="str">
            <v>PT. LIVIA MANDIRI SEJATI</v>
          </cell>
          <cell r="R158" t="str">
            <v>EMPTY BOTTLE AQUA 5 GALLON</v>
          </cell>
          <cell r="S158" t="str">
            <v>2050348943</v>
          </cell>
        </row>
        <row r="159">
          <cell r="L159">
            <v>6008110397</v>
          </cell>
          <cell r="M159" t="str">
            <v>10169743</v>
          </cell>
          <cell r="N159" t="str">
            <v>S21102200198/H1025113D/IS/2/25</v>
          </cell>
          <cell r="O159" t="str">
            <v>YPS/N9375WE/MACHRUS</v>
          </cell>
          <cell r="P159" t="str">
            <v>PT. LIVIA MANDIRI SEJATI</v>
          </cell>
          <cell r="Q159" t="str">
            <v>PT. LIVIA MANDIRI SEJATI</v>
          </cell>
          <cell r="R159" t="str">
            <v>JUG RACK</v>
          </cell>
          <cell r="S159" t="str">
            <v>2050348943</v>
          </cell>
        </row>
        <row r="160">
          <cell r="L160">
            <v>6008110397</v>
          </cell>
          <cell r="M160" t="str">
            <v>74559</v>
          </cell>
          <cell r="N160" t="str">
            <v>S21102200198/H1025113D/IS/2/25</v>
          </cell>
          <cell r="O160" t="str">
            <v>YPS/N9375WE/MACHRUS</v>
          </cell>
          <cell r="P160" t="str">
            <v>PT. LIVIA MANDIRI SEJATI</v>
          </cell>
          <cell r="Q160" t="str">
            <v>PT. LIVIA MANDIRI SEJATI</v>
          </cell>
          <cell r="R160" t="str">
            <v>5 GALLON AQUA LOCAL</v>
          </cell>
          <cell r="S160" t="str">
            <v>2050348943</v>
          </cell>
        </row>
        <row r="161">
          <cell r="L161">
            <v>6008118161</v>
          </cell>
          <cell r="M161" t="str">
            <v>10169933</v>
          </cell>
          <cell r="N161" t="str">
            <v>S21102200175/H102698B/HD/1/26</v>
          </cell>
          <cell r="O161" t="str">
            <v>YPS/L9352UZ/SUMANANG</v>
          </cell>
          <cell r="P161" t="str">
            <v>PT. LIVIA MANDIRI SEJATI</v>
          </cell>
          <cell r="Q161" t="str">
            <v>PT. LIVIA MANDIRI SEJATI</v>
          </cell>
          <cell r="R161" t="str">
            <v>EMPTY BOTTLE AQUA 5 GALLON</v>
          </cell>
          <cell r="S161" t="str">
            <v>2050348943</v>
          </cell>
        </row>
        <row r="162">
          <cell r="L162">
            <v>6008118161</v>
          </cell>
          <cell r="M162" t="str">
            <v>10169933</v>
          </cell>
          <cell r="N162" t="str">
            <v>S21102200175/H102698B/HD/1/26</v>
          </cell>
          <cell r="O162" t="str">
            <v>YPS/L9352UZ/SUMANANG</v>
          </cell>
          <cell r="P162" t="str">
            <v>PT. LIVIA MANDIRI SEJATI</v>
          </cell>
          <cell r="Q162" t="str">
            <v>PT. LIVIA MANDIRI SEJATI</v>
          </cell>
          <cell r="R162" t="str">
            <v>EMPTY BOTTLE AQUA 5 GALLON</v>
          </cell>
          <cell r="S162" t="str">
            <v>2050348943</v>
          </cell>
        </row>
        <row r="163">
          <cell r="L163">
            <v>6008118161</v>
          </cell>
          <cell r="M163" t="str">
            <v>74559</v>
          </cell>
          <cell r="N163" t="str">
            <v>S21102200175/H102698B/HD/1/26</v>
          </cell>
          <cell r="O163" t="str">
            <v>YPS/L9352UZ/SUMANANG</v>
          </cell>
          <cell r="P163" t="str">
            <v>PT. LIVIA MANDIRI SEJATI</v>
          </cell>
          <cell r="Q163" t="str">
            <v>PT. LIVIA MANDIRI SEJATI</v>
          </cell>
          <cell r="R163" t="str">
            <v>5 GALLON AQUA LOCAL</v>
          </cell>
          <cell r="S163" t="str">
            <v>2050348943</v>
          </cell>
        </row>
        <row r="164">
          <cell r="L164">
            <v>6008117055</v>
          </cell>
          <cell r="M164" t="str">
            <v>10169933</v>
          </cell>
          <cell r="N164" t="str">
            <v>S21102200164/H1026128D/IS/2/26</v>
          </cell>
          <cell r="O164" t="str">
            <v>YPS/L93588UZ/MAT ALI</v>
          </cell>
          <cell r="P164" t="str">
            <v>PT. LIVIA MANDIRI SEJATI</v>
          </cell>
          <cell r="Q164" t="str">
            <v>PT. LIVIA MANDIRI SEJATI</v>
          </cell>
          <cell r="R164" t="str">
            <v>EMPTY BOTTLE AQUA 5 GALLON</v>
          </cell>
          <cell r="S164" t="str">
            <v>2050348943</v>
          </cell>
        </row>
        <row r="165">
          <cell r="L165">
            <v>6008117055</v>
          </cell>
          <cell r="M165" t="str">
            <v>10169933</v>
          </cell>
          <cell r="N165" t="str">
            <v>S21102200164/H1026128D/IS/2/26</v>
          </cell>
          <cell r="O165" t="str">
            <v>YPS/L93588UZ/MAT ALI</v>
          </cell>
          <cell r="P165" t="str">
            <v>PT. LIVIA MANDIRI SEJATI</v>
          </cell>
          <cell r="Q165" t="str">
            <v>PT. LIVIA MANDIRI SEJATI</v>
          </cell>
          <cell r="R165" t="str">
            <v>EMPTY BOTTLE AQUA 5 GALLON</v>
          </cell>
          <cell r="S165" t="str">
            <v>2050348943</v>
          </cell>
        </row>
        <row r="166">
          <cell r="L166">
            <v>6008117055</v>
          </cell>
          <cell r="M166" t="str">
            <v>10169743</v>
          </cell>
          <cell r="N166" t="str">
            <v>S21102200164/H1026128D/IS/2/26</v>
          </cell>
          <cell r="O166" t="str">
            <v>YPS/L93588UZ/MAT ALI</v>
          </cell>
          <cell r="P166" t="str">
            <v>PT. LIVIA MANDIRI SEJATI</v>
          </cell>
          <cell r="Q166" t="str">
            <v>PT. LIVIA MANDIRI SEJATI</v>
          </cell>
          <cell r="R166" t="str">
            <v>JUG RACK</v>
          </cell>
          <cell r="S166" t="str">
            <v>2050348943</v>
          </cell>
        </row>
        <row r="167">
          <cell r="L167">
            <v>6008117055</v>
          </cell>
          <cell r="M167" t="str">
            <v>74559</v>
          </cell>
          <cell r="N167" t="str">
            <v>S21102200164/H1026128D/IS/2/26</v>
          </cell>
          <cell r="O167" t="str">
            <v>YPS/L93588UZ/MAT ALI</v>
          </cell>
          <cell r="P167" t="str">
            <v>PT. LIVIA MANDIRI SEJATI</v>
          </cell>
          <cell r="Q167" t="str">
            <v>PT. LIVIA MANDIRI SEJATI</v>
          </cell>
          <cell r="R167" t="str">
            <v>5 GALLON AQUA LOCAL</v>
          </cell>
          <cell r="S167" t="str">
            <v>2050348943</v>
          </cell>
        </row>
        <row r="168">
          <cell r="L168">
            <v>6008118012</v>
          </cell>
          <cell r="M168" t="str">
            <v>10169933</v>
          </cell>
          <cell r="N168" t="str">
            <v>S21102200182/H1026117D/BK/2/26</v>
          </cell>
          <cell r="O168" t="str">
            <v>YPS/L9051UX/RAHMAN</v>
          </cell>
          <cell r="P168" t="str">
            <v>PT. LIVIA MANDIRI SEJATI</v>
          </cell>
          <cell r="Q168" t="str">
            <v>PT. LIVIA MANDIRI SEJATI</v>
          </cell>
          <cell r="R168" t="str">
            <v>EMPTY BOTTLE AQUA 5 GALLON</v>
          </cell>
          <cell r="S168" t="str">
            <v>2050348943</v>
          </cell>
        </row>
        <row r="169">
          <cell r="L169">
            <v>6008118012</v>
          </cell>
          <cell r="M169" t="str">
            <v>10169933</v>
          </cell>
          <cell r="N169" t="str">
            <v>S21102200182/H1026117D/BK/2/26</v>
          </cell>
          <cell r="O169" t="str">
            <v>YPS/L9051UX/RAHMAN</v>
          </cell>
          <cell r="P169" t="str">
            <v>PT. LIVIA MANDIRI SEJATI</v>
          </cell>
          <cell r="Q169" t="str">
            <v>PT. LIVIA MANDIRI SEJATI</v>
          </cell>
          <cell r="R169" t="str">
            <v>EMPTY BOTTLE AQUA 5 GALLON</v>
          </cell>
          <cell r="S169" t="str">
            <v>2050348943</v>
          </cell>
        </row>
        <row r="170">
          <cell r="L170">
            <v>6008118012</v>
          </cell>
          <cell r="M170" t="str">
            <v>10169743</v>
          </cell>
          <cell r="N170" t="str">
            <v>S21102200182/H1026117D/BK/2/26</v>
          </cell>
          <cell r="O170" t="str">
            <v>YPS/L9051UX/RAHMAN</v>
          </cell>
          <cell r="P170" t="str">
            <v>PT. LIVIA MANDIRI SEJATI</v>
          </cell>
          <cell r="Q170" t="str">
            <v>PT. LIVIA MANDIRI SEJATI</v>
          </cell>
          <cell r="R170" t="str">
            <v>JUG RACK</v>
          </cell>
          <cell r="S170" t="str">
            <v>2050348943</v>
          </cell>
        </row>
        <row r="171">
          <cell r="L171">
            <v>6008118012</v>
          </cell>
          <cell r="M171" t="str">
            <v>74559</v>
          </cell>
          <cell r="N171" t="str">
            <v>S21102200182/H1026117D/BK/2/26</v>
          </cell>
          <cell r="O171" t="str">
            <v>YPS/L9051UX/RAHMAN</v>
          </cell>
          <cell r="P171" t="str">
            <v>PT. LIVIA MANDIRI SEJATI</v>
          </cell>
          <cell r="Q171" t="str">
            <v>PT. LIVIA MANDIRI SEJATI</v>
          </cell>
          <cell r="R171" t="str">
            <v>5 GALLON AQUA LOCAL</v>
          </cell>
          <cell r="S171" t="str">
            <v>2050348943</v>
          </cell>
        </row>
        <row r="172">
          <cell r="L172">
            <v>6008110631</v>
          </cell>
          <cell r="M172" t="str">
            <v>10169749</v>
          </cell>
          <cell r="N172" t="str">
            <v>R.159397</v>
          </cell>
          <cell r="O172" t="str">
            <v>YPS/N9934UW/SULIS</v>
          </cell>
          <cell r="P172" t="str">
            <v>PT. LIVIA MANDIRI SEJATI</v>
          </cell>
          <cell r="Q172" t="str">
            <v>PT. LIVIA MANDIRI SEJATI</v>
          </cell>
          <cell r="R172" t="str">
            <v>PALLET RENT DOUBLE FACE</v>
          </cell>
          <cell r="S172" t="str">
            <v>2050348942</v>
          </cell>
        </row>
        <row r="173">
          <cell r="L173">
            <v>6008111495</v>
          </cell>
          <cell r="M173" t="str">
            <v>10169933</v>
          </cell>
          <cell r="N173" t="str">
            <v>S21102201488/H102543B/PY/1/25</v>
          </cell>
          <cell r="O173" t="str">
            <v>YPS/L9269UF/SOLIKHAN</v>
          </cell>
          <cell r="P173" t="str">
            <v>PT. LIVIA MANDIRI SEJATI</v>
          </cell>
          <cell r="Q173" t="str">
            <v>PT. LIVIA MANDIRI SEJATI</v>
          </cell>
          <cell r="R173" t="str">
            <v>EMPTY BOTTLE AQUA 5 GALLON</v>
          </cell>
          <cell r="S173" t="str">
            <v>2050348943</v>
          </cell>
        </row>
        <row r="174">
          <cell r="L174">
            <v>6008111495</v>
          </cell>
          <cell r="M174" t="str">
            <v>10169933</v>
          </cell>
          <cell r="N174" t="str">
            <v>S21102201488/H102543B/PY/1/25</v>
          </cell>
          <cell r="O174" t="str">
            <v>YPS/L9269UF/SOLIKHAN</v>
          </cell>
          <cell r="P174" t="str">
            <v>PT. LIVIA MANDIRI SEJATI</v>
          </cell>
          <cell r="Q174" t="str">
            <v>PT. LIVIA MANDIRI SEJATI</v>
          </cell>
          <cell r="R174" t="str">
            <v>EMPTY BOTTLE AQUA 5 GALLON</v>
          </cell>
          <cell r="S174" t="str">
            <v>2050348943</v>
          </cell>
        </row>
        <row r="175">
          <cell r="L175">
            <v>6008111495</v>
          </cell>
          <cell r="M175" t="str">
            <v>74559</v>
          </cell>
          <cell r="N175" t="str">
            <v>S21102201488/H102543B/PY/1/25</v>
          </cell>
          <cell r="O175" t="str">
            <v>YPS/L9269UF/SOLIKHAN</v>
          </cell>
          <cell r="P175" t="str">
            <v>PT. LIVIA MANDIRI SEJATI</v>
          </cell>
          <cell r="Q175" t="str">
            <v>PT. LIVIA MANDIRI SEJATI</v>
          </cell>
          <cell r="R175" t="str">
            <v>5 GALLON AQUA LOCAL</v>
          </cell>
          <cell r="S175" t="str">
            <v>2050348943</v>
          </cell>
        </row>
        <row r="176">
          <cell r="L176">
            <v>6008114310</v>
          </cell>
          <cell r="M176" t="str">
            <v>10169933</v>
          </cell>
          <cell r="N176" t="str">
            <v>S21102200133/H1027176D/AS/2/27</v>
          </cell>
          <cell r="O176" t="str">
            <v>YPS/N9375WE/SAKUT</v>
          </cell>
          <cell r="P176" t="str">
            <v>PT. LIVIA MANDIRI SEJATI</v>
          </cell>
          <cell r="Q176" t="str">
            <v>PT. LIVIA MANDIRI SEJATI</v>
          </cell>
          <cell r="R176" t="str">
            <v>EMPTY BOTTLE AQUA 5 GALLON</v>
          </cell>
          <cell r="S176" t="str">
            <v>2050348943</v>
          </cell>
        </row>
        <row r="177">
          <cell r="L177">
            <v>6008114310</v>
          </cell>
          <cell r="M177" t="str">
            <v>10169933</v>
          </cell>
          <cell r="N177" t="str">
            <v>S21102200133/H1027176D/AS/2/27</v>
          </cell>
          <cell r="O177" t="str">
            <v>YPS/N9375WE/SAKUT</v>
          </cell>
          <cell r="P177" t="str">
            <v>PT. LIVIA MANDIRI SEJATI</v>
          </cell>
          <cell r="Q177" t="str">
            <v>PT. LIVIA MANDIRI SEJATI</v>
          </cell>
          <cell r="R177" t="str">
            <v>EMPTY BOTTLE AQUA 5 GALLON</v>
          </cell>
          <cell r="S177" t="str">
            <v>2050348943</v>
          </cell>
        </row>
        <row r="178">
          <cell r="L178">
            <v>6008114310</v>
          </cell>
          <cell r="M178" t="str">
            <v>10169743</v>
          </cell>
          <cell r="N178" t="str">
            <v>S21102200133/H1027176D/AS/2/27</v>
          </cell>
          <cell r="O178" t="str">
            <v>YPS/N9375WE/SAKUT</v>
          </cell>
          <cell r="P178" t="str">
            <v>PT. LIVIA MANDIRI SEJATI</v>
          </cell>
          <cell r="Q178" t="str">
            <v>PT. LIVIA MANDIRI SEJATI</v>
          </cell>
          <cell r="R178" t="str">
            <v>JUG RACK</v>
          </cell>
          <cell r="S178" t="str">
            <v>2050348943</v>
          </cell>
        </row>
        <row r="179">
          <cell r="L179">
            <v>6008114310</v>
          </cell>
          <cell r="M179" t="str">
            <v>74559</v>
          </cell>
          <cell r="N179" t="str">
            <v>S21102200133/H1027176D/AS/2/27</v>
          </cell>
          <cell r="O179" t="str">
            <v>YPS/N9375WE/SAKUT</v>
          </cell>
          <cell r="P179" t="str">
            <v>PT. LIVIA MANDIRI SEJATI</v>
          </cell>
          <cell r="Q179" t="str">
            <v>PT. LIVIA MANDIRI SEJATI</v>
          </cell>
          <cell r="R179" t="str">
            <v>5 GALLON AQUA LOCAL</v>
          </cell>
          <cell r="S179" t="str">
            <v>2050348943</v>
          </cell>
        </row>
        <row r="180">
          <cell r="L180">
            <v>6008125447</v>
          </cell>
          <cell r="M180" t="str">
            <v>10169749</v>
          </cell>
          <cell r="N180" t="str">
            <v>S21102700054</v>
          </cell>
          <cell r="O180" t="str">
            <v>YPS/N8545UV/HUMAIDI</v>
          </cell>
          <cell r="P180" t="str">
            <v>PT. LIVIA MANDIRI SEJATI</v>
          </cell>
          <cell r="Q180" t="str">
            <v>PT. LIVIA MANDIRI SEJATI</v>
          </cell>
          <cell r="R180" t="str">
            <v>PALLET RENT DOUBLE FACE</v>
          </cell>
          <cell r="S180" t="str">
            <v>2050348942</v>
          </cell>
        </row>
        <row r="181">
          <cell r="L181">
            <v>6008125623</v>
          </cell>
          <cell r="M181" t="str">
            <v>10169933</v>
          </cell>
          <cell r="N181" t="str">
            <v>S21102101766/H1028177D/BK/2/28</v>
          </cell>
          <cell r="O181" t="str">
            <v>YPS/N8789UV/SAKUT</v>
          </cell>
          <cell r="P181" t="str">
            <v>PT. LIVIA MANDIRI SEJATI</v>
          </cell>
          <cell r="Q181" t="str">
            <v>PT. LIVIA MANDIRI SEJATI</v>
          </cell>
          <cell r="R181" t="str">
            <v>EMPTY BOTTLE AQUA 5 GALLON</v>
          </cell>
          <cell r="S181" t="str">
            <v>2050348943</v>
          </cell>
        </row>
        <row r="182">
          <cell r="L182">
            <v>6008125623</v>
          </cell>
          <cell r="M182" t="str">
            <v>10169933</v>
          </cell>
          <cell r="N182" t="str">
            <v>S21102101766/H1028177D/BK/2/28</v>
          </cell>
          <cell r="O182" t="str">
            <v>YPS/N8789UV/SAKUT</v>
          </cell>
          <cell r="P182" t="str">
            <v>PT. LIVIA MANDIRI SEJATI</v>
          </cell>
          <cell r="Q182" t="str">
            <v>PT. LIVIA MANDIRI SEJATI</v>
          </cell>
          <cell r="R182" t="str">
            <v>EMPTY BOTTLE AQUA 5 GALLON</v>
          </cell>
          <cell r="S182" t="str">
            <v>2050348943</v>
          </cell>
        </row>
        <row r="183">
          <cell r="L183">
            <v>6008125623</v>
          </cell>
          <cell r="M183" t="str">
            <v>10169743</v>
          </cell>
          <cell r="N183" t="str">
            <v>S21102101766/H1028177D/BK/2/28</v>
          </cell>
          <cell r="O183" t="str">
            <v>YPS/N8789UV/SAKUT</v>
          </cell>
          <cell r="P183" t="str">
            <v>PT. LIVIA MANDIRI SEJATI</v>
          </cell>
          <cell r="Q183" t="str">
            <v>PT. LIVIA MANDIRI SEJATI</v>
          </cell>
          <cell r="R183" t="str">
            <v>JUG RACK</v>
          </cell>
          <cell r="S183" t="str">
            <v>2050348943</v>
          </cell>
        </row>
        <row r="184">
          <cell r="L184">
            <v>6008125623</v>
          </cell>
          <cell r="M184" t="str">
            <v>74559</v>
          </cell>
          <cell r="N184" t="str">
            <v>S21102101766/H1028177D/BK/2/28</v>
          </cell>
          <cell r="O184" t="str">
            <v>YPS/N8789UV/SAKUT</v>
          </cell>
          <cell r="P184" t="str">
            <v>PT. LIVIA MANDIRI SEJATI</v>
          </cell>
          <cell r="Q184" t="str">
            <v>PT. LIVIA MANDIRI SEJATI</v>
          </cell>
          <cell r="R184" t="str">
            <v>5 GALLON AQUA LOCAL</v>
          </cell>
          <cell r="S184" t="str">
            <v>2050348943</v>
          </cell>
        </row>
        <row r="185">
          <cell r="L185">
            <v>6008112803</v>
          </cell>
          <cell r="M185" t="str">
            <v>10169933</v>
          </cell>
          <cell r="N185" t="str">
            <v>S21102200216/H1023192D/IS/3/23</v>
          </cell>
          <cell r="O185" t="str">
            <v>YPS/L9424UZ/NURCHOLI</v>
          </cell>
          <cell r="P185" t="str">
            <v>PT. LIVIA MANDIRI SEJATI</v>
          </cell>
          <cell r="Q185" t="str">
            <v>PT. LIVIA MANDIRI SEJATI</v>
          </cell>
          <cell r="R185" t="str">
            <v>EMPTY BOTTLE AQUA 5 GALLON</v>
          </cell>
          <cell r="S185" t="str">
            <v>2050348943</v>
          </cell>
        </row>
        <row r="186">
          <cell r="L186">
            <v>6008112803</v>
          </cell>
          <cell r="M186" t="str">
            <v>10169933</v>
          </cell>
          <cell r="N186" t="str">
            <v>S21102200216/H1023192D/IS/3/23</v>
          </cell>
          <cell r="O186" t="str">
            <v>YPS/L9424UZ/NURCHOLI</v>
          </cell>
          <cell r="P186" t="str">
            <v>PT. LIVIA MANDIRI SEJATI</v>
          </cell>
          <cell r="Q186" t="str">
            <v>PT. LIVIA MANDIRI SEJATI</v>
          </cell>
          <cell r="R186" t="str">
            <v>EMPTY BOTTLE AQUA 5 GALLON</v>
          </cell>
          <cell r="S186" t="str">
            <v>2050348943</v>
          </cell>
        </row>
        <row r="187">
          <cell r="L187">
            <v>6008112803</v>
          </cell>
          <cell r="M187" t="str">
            <v>10169743</v>
          </cell>
          <cell r="N187" t="str">
            <v>S21102200216/H1023192D/IS/3/23</v>
          </cell>
          <cell r="O187" t="str">
            <v>YPS/L9424UZ/NURCHOLI</v>
          </cell>
          <cell r="P187" t="str">
            <v>PT. LIVIA MANDIRI SEJATI</v>
          </cell>
          <cell r="Q187" t="str">
            <v>PT. LIVIA MANDIRI SEJATI</v>
          </cell>
          <cell r="R187" t="str">
            <v>JUG RACK</v>
          </cell>
          <cell r="S187" t="str">
            <v>2050348943</v>
          </cell>
        </row>
        <row r="188">
          <cell r="L188">
            <v>6008112803</v>
          </cell>
          <cell r="M188" t="str">
            <v>74559</v>
          </cell>
          <cell r="N188" t="str">
            <v>S21102200216/H1023192D/IS/3/23</v>
          </cell>
          <cell r="O188" t="str">
            <v>YPS/L9424UZ/NURCHOLI</v>
          </cell>
          <cell r="P188" t="str">
            <v>PT. LIVIA MANDIRI SEJATI</v>
          </cell>
          <cell r="Q188" t="str">
            <v>PT. LIVIA MANDIRI SEJATI</v>
          </cell>
          <cell r="R188" t="str">
            <v>5 GALLON AQUA LOCAL</v>
          </cell>
          <cell r="S188" t="str">
            <v>2050348943</v>
          </cell>
        </row>
        <row r="189">
          <cell r="L189">
            <v>6008079911</v>
          </cell>
          <cell r="M189" t="str">
            <v>10169933</v>
          </cell>
          <cell r="N189" t="str">
            <v>S21102201491/H102590C/IS/2/25</v>
          </cell>
          <cell r="O189" t="str">
            <v>YPS/N8281UR/MUSTAFA</v>
          </cell>
          <cell r="P189" t="str">
            <v>PT. LIVIA MANDIRI SEJATI</v>
          </cell>
          <cell r="Q189" t="str">
            <v>PT. LIVIA MANDIRI SEJATI</v>
          </cell>
          <cell r="R189" t="str">
            <v>EMPTY BOTTLE AQUA 5 GALLON</v>
          </cell>
          <cell r="S189" t="str">
            <v>2050348943</v>
          </cell>
        </row>
        <row r="190">
          <cell r="L190">
            <v>6008079911</v>
          </cell>
          <cell r="M190" t="str">
            <v>10169933</v>
          </cell>
          <cell r="N190" t="str">
            <v>S21102201491/H102590C/IS/2/25</v>
          </cell>
          <cell r="O190" t="str">
            <v>YPS/N8281UR/MUSTAFA</v>
          </cell>
          <cell r="P190" t="str">
            <v>PT. LIVIA MANDIRI SEJATI</v>
          </cell>
          <cell r="Q190" t="str">
            <v>PT. LIVIA MANDIRI SEJATI</v>
          </cell>
          <cell r="R190" t="str">
            <v>EMPTY BOTTLE AQUA 5 GALLON</v>
          </cell>
          <cell r="S190" t="str">
            <v>2050348943</v>
          </cell>
        </row>
        <row r="191">
          <cell r="L191">
            <v>6008079911</v>
          </cell>
          <cell r="M191" t="str">
            <v>74559</v>
          </cell>
          <cell r="N191" t="str">
            <v>S21102201491/H102590C/IS/2/25</v>
          </cell>
          <cell r="O191" t="str">
            <v>YPS/N8281UR/MUSTAFA</v>
          </cell>
          <cell r="P191" t="str">
            <v>PT. LIVIA MANDIRI SEJATI</v>
          </cell>
          <cell r="Q191" t="str">
            <v>PT. LIVIA MANDIRI SEJATI</v>
          </cell>
          <cell r="R191" t="str">
            <v>5 GALLON AQUA LOCAL</v>
          </cell>
          <cell r="S191" t="str">
            <v>2050348943</v>
          </cell>
        </row>
        <row r="192">
          <cell r="L192">
            <v>6008114616</v>
          </cell>
          <cell r="M192" t="str">
            <v>10169933</v>
          </cell>
          <cell r="N192" t="str">
            <v>S21102200191/H10263A/EF/3/25</v>
          </cell>
          <cell r="O192" t="str">
            <v>YPS/L9428UZ/HADI</v>
          </cell>
          <cell r="P192" t="str">
            <v>PT. LIVIA MANDIRI SEJATI</v>
          </cell>
          <cell r="Q192" t="str">
            <v>PT. LIVIA MANDIRI SEJATI</v>
          </cell>
          <cell r="R192" t="str">
            <v>EMPTY BOTTLE AQUA 5 GALLON</v>
          </cell>
          <cell r="S192" t="str">
            <v>2050348943</v>
          </cell>
        </row>
        <row r="193">
          <cell r="L193">
            <v>6008114616</v>
          </cell>
          <cell r="M193" t="str">
            <v>10169933</v>
          </cell>
          <cell r="N193" t="str">
            <v>S21102200191/H10263A/EF/3/25</v>
          </cell>
          <cell r="O193" t="str">
            <v>YPS/L9428UZ/HADI</v>
          </cell>
          <cell r="P193" t="str">
            <v>PT. LIVIA MANDIRI SEJATI</v>
          </cell>
          <cell r="Q193" t="str">
            <v>PT. LIVIA MANDIRI SEJATI</v>
          </cell>
          <cell r="R193" t="str">
            <v>EMPTY BOTTLE AQUA 5 GALLON</v>
          </cell>
          <cell r="S193" t="str">
            <v>2050348943</v>
          </cell>
        </row>
        <row r="194">
          <cell r="L194">
            <v>6008114616</v>
          </cell>
          <cell r="M194" t="str">
            <v>74559</v>
          </cell>
          <cell r="N194" t="str">
            <v>S21102200191/H10263A/EF/3/25</v>
          </cell>
          <cell r="O194" t="str">
            <v>YPS/L9428UZ/HADI</v>
          </cell>
          <cell r="P194" t="str">
            <v>PT. LIVIA MANDIRI SEJATI</v>
          </cell>
          <cell r="Q194" t="str">
            <v>PT. LIVIA MANDIRI SEJATI</v>
          </cell>
          <cell r="R194" t="str">
            <v>5 GALLON AQUA LOCAL</v>
          </cell>
          <cell r="S194" t="str">
            <v>2050348943</v>
          </cell>
        </row>
        <row r="195">
          <cell r="L195">
            <v>6008112602</v>
          </cell>
          <cell r="M195" t="str">
            <v>10169749</v>
          </cell>
          <cell r="N195" t="str">
            <v>R148901</v>
          </cell>
          <cell r="O195" t="str">
            <v>YPS/N8143UW/MISTAM</v>
          </cell>
          <cell r="P195" t="str">
            <v>PT. LIVIA MANDIRI SEJATI</v>
          </cell>
          <cell r="Q195" t="str">
            <v>PT. LIVIA MANDIRI SEJATI</v>
          </cell>
          <cell r="R195" t="str">
            <v>PALLET RENT DOUBLE FACE</v>
          </cell>
          <cell r="S195" t="str">
            <v>2050348942</v>
          </cell>
        </row>
        <row r="196">
          <cell r="L196">
            <v>6008112997</v>
          </cell>
          <cell r="M196" t="str">
            <v>10169933</v>
          </cell>
          <cell r="N196" t="str">
            <v>S21102201489/H102596C/NF/2/25</v>
          </cell>
          <cell r="O196" t="str">
            <v>YPS/N9079UQ/AMIN</v>
          </cell>
          <cell r="P196" t="str">
            <v>PT. LIVIA MANDIRI SEJATI</v>
          </cell>
          <cell r="Q196" t="str">
            <v>PT. LIVIA MANDIRI SEJATI</v>
          </cell>
          <cell r="R196" t="str">
            <v>EMPTY BOTTLE AQUA 5 GALLON</v>
          </cell>
          <cell r="S196" t="str">
            <v>2050348943</v>
          </cell>
        </row>
        <row r="197">
          <cell r="L197">
            <v>6008112997</v>
          </cell>
          <cell r="M197" t="str">
            <v>10169933</v>
          </cell>
          <cell r="N197" t="str">
            <v>S21102201489/H102596C/NF/2/25</v>
          </cell>
          <cell r="O197" t="str">
            <v>YPS/N9079UQ/AMIN</v>
          </cell>
          <cell r="P197" t="str">
            <v>PT. LIVIA MANDIRI SEJATI</v>
          </cell>
          <cell r="Q197" t="str">
            <v>PT. LIVIA MANDIRI SEJATI</v>
          </cell>
          <cell r="R197" t="str">
            <v>EMPTY BOTTLE AQUA 5 GALLON</v>
          </cell>
          <cell r="S197" t="str">
            <v>2050348943</v>
          </cell>
        </row>
        <row r="198">
          <cell r="L198">
            <v>6008112997</v>
          </cell>
          <cell r="M198" t="str">
            <v>74559</v>
          </cell>
          <cell r="N198" t="str">
            <v>S21102201489/H102596C/NF/2/25</v>
          </cell>
          <cell r="O198" t="str">
            <v>YPS/N9079UQ/AMIN</v>
          </cell>
          <cell r="P198" t="str">
            <v>PT. LIVIA MANDIRI SEJATI</v>
          </cell>
          <cell r="Q198" t="str">
            <v>PT. LIVIA MANDIRI SEJATI</v>
          </cell>
          <cell r="R198" t="str">
            <v>5 GALLON AQUA LOCAL</v>
          </cell>
          <cell r="S198" t="str">
            <v>2050348943</v>
          </cell>
        </row>
        <row r="199">
          <cell r="L199">
            <v>6008105511</v>
          </cell>
          <cell r="M199" t="str">
            <v>10169933</v>
          </cell>
          <cell r="N199" t="str">
            <v>S21102200161/H102690B/EL/1/26</v>
          </cell>
          <cell r="O199" t="str">
            <v>YPS/N8671UW/ROZIQ</v>
          </cell>
          <cell r="P199" t="str">
            <v>PT. LIVIA MANDIRI SEJATI</v>
          </cell>
          <cell r="Q199" t="str">
            <v>PT. LIVIA MANDIRI SEJATI</v>
          </cell>
          <cell r="R199" t="str">
            <v>EMPTY BOTTLE AQUA 5 GALLON</v>
          </cell>
          <cell r="S199" t="str">
            <v>2050348943</v>
          </cell>
        </row>
        <row r="200">
          <cell r="L200">
            <v>6008105511</v>
          </cell>
          <cell r="M200" t="str">
            <v>10169933</v>
          </cell>
          <cell r="N200" t="str">
            <v>S21102200161/H102690B/EL/1/26</v>
          </cell>
          <cell r="O200" t="str">
            <v>YPS/N8671UW/ROZIQ</v>
          </cell>
          <cell r="P200" t="str">
            <v>PT. LIVIA MANDIRI SEJATI</v>
          </cell>
          <cell r="Q200" t="str">
            <v>PT. LIVIA MANDIRI SEJATI</v>
          </cell>
          <cell r="R200" t="str">
            <v>EMPTY BOTTLE AQUA 5 GALLON</v>
          </cell>
          <cell r="S200" t="str">
            <v>2050348943</v>
          </cell>
        </row>
        <row r="201">
          <cell r="L201">
            <v>6008105511</v>
          </cell>
          <cell r="M201" t="str">
            <v>74559</v>
          </cell>
          <cell r="N201" t="str">
            <v>S21102200161/H102690B/EL/1/26</v>
          </cell>
          <cell r="O201" t="str">
            <v>YPS/N8671UW/ROZIQ</v>
          </cell>
          <cell r="P201" t="str">
            <v>PT. LIVIA MANDIRI SEJATI</v>
          </cell>
          <cell r="Q201" t="str">
            <v>PT. LIVIA MANDIRI SEJATI</v>
          </cell>
          <cell r="R201" t="str">
            <v>5 GALLON AQUA LOCAL</v>
          </cell>
          <cell r="S201" t="str">
            <v>2050348943</v>
          </cell>
        </row>
        <row r="202">
          <cell r="L202">
            <v>6008111376</v>
          </cell>
          <cell r="M202" t="str">
            <v>10169932</v>
          </cell>
          <cell r="N202">
            <v>0</v>
          </cell>
          <cell r="O202">
            <v>0</v>
          </cell>
          <cell r="P202" t="str">
            <v>PT. LIVIA MANDIRI SEJATI</v>
          </cell>
          <cell r="Q202" t="str">
            <v>PT. LIVIA MANDIRI SEJATI</v>
          </cell>
          <cell r="R202" t="str">
            <v>EMPTY BOTTLE VIT 5 GALLON</v>
          </cell>
          <cell r="S202" t="str">
            <v>2050348942</v>
          </cell>
        </row>
        <row r="203">
          <cell r="L203">
            <v>6008111376</v>
          </cell>
          <cell r="M203" t="str">
            <v>10169932</v>
          </cell>
          <cell r="N203">
            <v>0</v>
          </cell>
          <cell r="O203">
            <v>0</v>
          </cell>
          <cell r="P203" t="str">
            <v>PT. LIVIA MANDIRI SEJATI</v>
          </cell>
          <cell r="Q203" t="str">
            <v>PT. LIVIA MANDIRI SEJATI</v>
          </cell>
          <cell r="R203" t="str">
            <v>EMPTY BOTTLE VIT 5 GALLON</v>
          </cell>
          <cell r="S203" t="str">
            <v>2050348942</v>
          </cell>
        </row>
        <row r="204">
          <cell r="L204">
            <v>6008111376</v>
          </cell>
          <cell r="M204" t="str">
            <v>74560</v>
          </cell>
          <cell r="N204">
            <v>0</v>
          </cell>
          <cell r="O204">
            <v>0</v>
          </cell>
          <cell r="P204" t="str">
            <v>PT. LIVIA MANDIRI SEJATI</v>
          </cell>
          <cell r="Q204" t="str">
            <v>PT. LIVIA MANDIRI SEJATI</v>
          </cell>
          <cell r="R204" t="str">
            <v>5 GALLON VIT LOCAL</v>
          </cell>
          <cell r="S204" t="str">
            <v>2050348942</v>
          </cell>
        </row>
        <row r="205">
          <cell r="L205">
            <v>6008116992</v>
          </cell>
          <cell r="M205" t="str">
            <v>10169933</v>
          </cell>
          <cell r="N205" t="str">
            <v>S21102200148/H102774A/PY/1/27</v>
          </cell>
          <cell r="O205" t="str">
            <v>YPS/N8193UW/ZAINUR</v>
          </cell>
          <cell r="P205" t="str">
            <v>PT. LIVIA MANDIRI SEJATI</v>
          </cell>
          <cell r="Q205" t="str">
            <v>PT. LIVIA MANDIRI SEJATI</v>
          </cell>
          <cell r="R205" t="str">
            <v>EMPTY BOTTLE AQUA 5 GALLON</v>
          </cell>
          <cell r="S205" t="str">
            <v>2050348943</v>
          </cell>
        </row>
        <row r="206">
          <cell r="L206">
            <v>6008116992</v>
          </cell>
          <cell r="M206" t="str">
            <v>10169933</v>
          </cell>
          <cell r="N206" t="str">
            <v>S21102200148/H102774A/PY/1/27</v>
          </cell>
          <cell r="O206" t="str">
            <v>YPS/N8193UW/ZAINUR</v>
          </cell>
          <cell r="P206" t="str">
            <v>PT. LIVIA MANDIRI SEJATI</v>
          </cell>
          <cell r="Q206" t="str">
            <v>PT. LIVIA MANDIRI SEJATI</v>
          </cell>
          <cell r="R206" t="str">
            <v>EMPTY BOTTLE AQUA 5 GALLON</v>
          </cell>
          <cell r="S206" t="str">
            <v>2050348943</v>
          </cell>
        </row>
        <row r="207">
          <cell r="L207">
            <v>6008116992</v>
          </cell>
          <cell r="M207" t="str">
            <v>74559</v>
          </cell>
          <cell r="N207" t="str">
            <v>S21102200148/H102774A/PY/1/27</v>
          </cell>
          <cell r="O207" t="str">
            <v>YPS/N8193UW/ZAINUR</v>
          </cell>
          <cell r="P207" t="str">
            <v>PT. LIVIA MANDIRI SEJATI</v>
          </cell>
          <cell r="Q207" t="str">
            <v>PT. LIVIA MANDIRI SEJATI</v>
          </cell>
          <cell r="R207" t="str">
            <v>5 GALLON AQUA LOCAL</v>
          </cell>
          <cell r="S207" t="str">
            <v>2050348943</v>
          </cell>
        </row>
        <row r="208">
          <cell r="L208">
            <v>6008122083</v>
          </cell>
          <cell r="M208" t="str">
            <v>10169933</v>
          </cell>
          <cell r="N208" t="str">
            <v>S21102201446/H1027109B/PY/1/27</v>
          </cell>
          <cell r="O208" t="str">
            <v>YPS/N9879UR/JUPRI</v>
          </cell>
          <cell r="P208" t="str">
            <v>PT. LIVIA MANDIRI SEJATI</v>
          </cell>
          <cell r="Q208" t="str">
            <v>PT. LIVIA MANDIRI SEJATI</v>
          </cell>
          <cell r="R208" t="str">
            <v>EMPTY BOTTLE AQUA 5 GALLON</v>
          </cell>
          <cell r="S208" t="str">
            <v>2050348943</v>
          </cell>
        </row>
        <row r="209">
          <cell r="L209">
            <v>6008122083</v>
          </cell>
          <cell r="M209" t="str">
            <v>10169933</v>
          </cell>
          <cell r="N209" t="str">
            <v>S21102201446/H1027109B/PY/1/27</v>
          </cell>
          <cell r="O209" t="str">
            <v>YPS/N9879UR/JUPRI</v>
          </cell>
          <cell r="P209" t="str">
            <v>PT. LIVIA MANDIRI SEJATI</v>
          </cell>
          <cell r="Q209" t="str">
            <v>PT. LIVIA MANDIRI SEJATI</v>
          </cell>
          <cell r="R209" t="str">
            <v>EMPTY BOTTLE AQUA 5 GALLON</v>
          </cell>
          <cell r="S209" t="str">
            <v>2050348943</v>
          </cell>
        </row>
        <row r="210">
          <cell r="L210">
            <v>6008122083</v>
          </cell>
          <cell r="M210" t="str">
            <v>74559</v>
          </cell>
          <cell r="N210" t="str">
            <v>S21102201446/H1027109B/PY/1/27</v>
          </cell>
          <cell r="O210" t="str">
            <v>YPS/N9879UR/JUPRI</v>
          </cell>
          <cell r="P210" t="str">
            <v>PT. LIVIA MANDIRI SEJATI</v>
          </cell>
          <cell r="Q210" t="str">
            <v>PT. LIVIA MANDIRI SEJATI</v>
          </cell>
          <cell r="R210" t="str">
            <v>5 GALLON AQUA LOCAL</v>
          </cell>
          <cell r="S210" t="str">
            <v>2050348943</v>
          </cell>
        </row>
        <row r="211">
          <cell r="L211">
            <v>6008112679</v>
          </cell>
          <cell r="M211" t="str">
            <v>10169933</v>
          </cell>
          <cell r="N211" t="str">
            <v>S21102200183/H102670C/EL/1/26</v>
          </cell>
          <cell r="O211" t="str">
            <v>YPS/N8544UV/SLAMET</v>
          </cell>
          <cell r="P211" t="str">
            <v>PT. LIVIA MANDIRI SEJATI</v>
          </cell>
          <cell r="Q211" t="str">
            <v>PT. LIVIA MANDIRI SEJATI</v>
          </cell>
          <cell r="R211" t="str">
            <v>EMPTY BOTTLE AQUA 5 GALLON</v>
          </cell>
          <cell r="S211" t="str">
            <v>2050348943</v>
          </cell>
        </row>
        <row r="212">
          <cell r="L212">
            <v>6008112679</v>
          </cell>
          <cell r="M212" t="str">
            <v>10169933</v>
          </cell>
          <cell r="N212" t="str">
            <v>S21102200183/H102670C/EL/1/26</v>
          </cell>
          <cell r="O212" t="str">
            <v>YPS/N8544UV/SLAMET</v>
          </cell>
          <cell r="P212" t="str">
            <v>PT. LIVIA MANDIRI SEJATI</v>
          </cell>
          <cell r="Q212" t="str">
            <v>PT. LIVIA MANDIRI SEJATI</v>
          </cell>
          <cell r="R212" t="str">
            <v>EMPTY BOTTLE AQUA 5 GALLON</v>
          </cell>
          <cell r="S212" t="str">
            <v>2050348943</v>
          </cell>
        </row>
        <row r="213">
          <cell r="L213">
            <v>6008112679</v>
          </cell>
          <cell r="M213" t="str">
            <v>74559</v>
          </cell>
          <cell r="N213" t="str">
            <v>S21102200183/H102670C/EL/1/26</v>
          </cell>
          <cell r="O213" t="str">
            <v>YPS/N8544UV/SLAMET</v>
          </cell>
          <cell r="P213" t="str">
            <v>PT. LIVIA MANDIRI SEJATI</v>
          </cell>
          <cell r="Q213" t="str">
            <v>PT. LIVIA MANDIRI SEJATI</v>
          </cell>
          <cell r="R213" t="str">
            <v>5 GALLON AQUA LOCAL</v>
          </cell>
          <cell r="S213" t="str">
            <v>2050348943</v>
          </cell>
        </row>
        <row r="214">
          <cell r="L214">
            <v>6008110876</v>
          </cell>
          <cell r="M214" t="str">
            <v>10169933</v>
          </cell>
          <cell r="N214" t="str">
            <v>S21102200178/H102693D/BK/1/26</v>
          </cell>
          <cell r="O214" t="str">
            <v>YPS/L8813UT/JAMALI</v>
          </cell>
          <cell r="P214" t="str">
            <v>PT. LIVIA MANDIRI SEJATI</v>
          </cell>
          <cell r="Q214" t="str">
            <v>PT. LIVIA MANDIRI SEJATI</v>
          </cell>
          <cell r="R214" t="str">
            <v>EMPTY BOTTLE AQUA 5 GALLON</v>
          </cell>
          <cell r="S214" t="str">
            <v>2050348943</v>
          </cell>
        </row>
        <row r="215">
          <cell r="L215">
            <v>6008110876</v>
          </cell>
          <cell r="M215" t="str">
            <v>10169933</v>
          </cell>
          <cell r="N215" t="str">
            <v>S21102200178/H102693D/BK/1/26</v>
          </cell>
          <cell r="O215" t="str">
            <v>YPS/L8813UT/JAMALI</v>
          </cell>
          <cell r="P215" t="str">
            <v>PT. LIVIA MANDIRI SEJATI</v>
          </cell>
          <cell r="Q215" t="str">
            <v>PT. LIVIA MANDIRI SEJATI</v>
          </cell>
          <cell r="R215" t="str">
            <v>EMPTY BOTTLE AQUA 5 GALLON</v>
          </cell>
          <cell r="S215" t="str">
            <v>2050348943</v>
          </cell>
        </row>
        <row r="216">
          <cell r="L216">
            <v>6008110876</v>
          </cell>
          <cell r="M216" t="str">
            <v>10169743</v>
          </cell>
          <cell r="N216" t="str">
            <v>S21102200178/H102693D/BK/1/26</v>
          </cell>
          <cell r="O216" t="str">
            <v>YPS/L8813UT/JAMALI</v>
          </cell>
          <cell r="P216" t="str">
            <v>PT. LIVIA MANDIRI SEJATI</v>
          </cell>
          <cell r="Q216" t="str">
            <v>PT. LIVIA MANDIRI SEJATI</v>
          </cell>
          <cell r="R216" t="str">
            <v>JUG RACK</v>
          </cell>
          <cell r="S216" t="str">
            <v>2050348943</v>
          </cell>
        </row>
        <row r="217">
          <cell r="L217">
            <v>6008110876</v>
          </cell>
          <cell r="M217" t="str">
            <v>74559</v>
          </cell>
          <cell r="N217" t="str">
            <v>S21102200178/H102693D/BK/1/26</v>
          </cell>
          <cell r="O217" t="str">
            <v>YPS/L8813UT/JAMALI</v>
          </cell>
          <cell r="P217" t="str">
            <v>PT. LIVIA MANDIRI SEJATI</v>
          </cell>
          <cell r="Q217" t="str">
            <v>PT. LIVIA MANDIRI SEJATI</v>
          </cell>
          <cell r="R217" t="str">
            <v>5 GALLON AQUA LOCAL</v>
          </cell>
          <cell r="S217" t="str">
            <v>2050348943</v>
          </cell>
        </row>
        <row r="218">
          <cell r="L218">
            <v>6008122058</v>
          </cell>
          <cell r="M218" t="str">
            <v>10169933</v>
          </cell>
          <cell r="N218" t="str">
            <v>S21102200135/H1027161D/AS/2/27</v>
          </cell>
          <cell r="O218" t="str">
            <v>YPS/L9358UZ/MATALI</v>
          </cell>
          <cell r="P218" t="str">
            <v>PT. LIVIA MANDIRI SEJATI</v>
          </cell>
          <cell r="Q218" t="str">
            <v>PT. LIVIA MANDIRI SEJATI</v>
          </cell>
          <cell r="R218" t="str">
            <v>EMPTY BOTTLE AQUA 5 GALLON</v>
          </cell>
          <cell r="S218" t="str">
            <v>2050348943</v>
          </cell>
        </row>
        <row r="219">
          <cell r="L219">
            <v>6008122058</v>
          </cell>
          <cell r="M219" t="str">
            <v>10169933</v>
          </cell>
          <cell r="N219" t="str">
            <v>S21102200135/H1027161D/AS/2/27</v>
          </cell>
          <cell r="O219" t="str">
            <v>YPS/L9358UZ/MATALI</v>
          </cell>
          <cell r="P219" t="str">
            <v>PT. LIVIA MANDIRI SEJATI</v>
          </cell>
          <cell r="Q219" t="str">
            <v>PT. LIVIA MANDIRI SEJATI</v>
          </cell>
          <cell r="R219" t="str">
            <v>EMPTY BOTTLE AQUA 5 GALLON</v>
          </cell>
          <cell r="S219" t="str">
            <v>2050348943</v>
          </cell>
        </row>
        <row r="220">
          <cell r="L220">
            <v>6008122058</v>
          </cell>
          <cell r="M220" t="str">
            <v>10169743</v>
          </cell>
          <cell r="N220" t="str">
            <v>S21102200135/H1027161D/AS/2/27</v>
          </cell>
          <cell r="O220" t="str">
            <v>YPS/L9358UZ/MATALI</v>
          </cell>
          <cell r="P220" t="str">
            <v>PT. LIVIA MANDIRI SEJATI</v>
          </cell>
          <cell r="Q220" t="str">
            <v>PT. LIVIA MANDIRI SEJATI</v>
          </cell>
          <cell r="R220" t="str">
            <v>JUG RACK</v>
          </cell>
          <cell r="S220" t="str">
            <v>2050348943</v>
          </cell>
        </row>
        <row r="221">
          <cell r="L221">
            <v>6008122058</v>
          </cell>
          <cell r="M221" t="str">
            <v>74559</v>
          </cell>
          <cell r="N221" t="str">
            <v>S21102200135/H1027161D/AS/2/27</v>
          </cell>
          <cell r="O221" t="str">
            <v>YPS/L9358UZ/MATALI</v>
          </cell>
          <cell r="P221" t="str">
            <v>PT. LIVIA MANDIRI SEJATI</v>
          </cell>
          <cell r="Q221" t="str">
            <v>PT. LIVIA MANDIRI SEJATI</v>
          </cell>
          <cell r="R221" t="str">
            <v>5 GALLON AQUA LOCAL</v>
          </cell>
          <cell r="S221" t="str">
            <v>2050348943</v>
          </cell>
        </row>
        <row r="222">
          <cell r="L222">
            <v>6008113615</v>
          </cell>
          <cell r="M222" t="str">
            <v>10169933</v>
          </cell>
          <cell r="N222" t="str">
            <v>S21102200199/H102565D/BK/2/25</v>
          </cell>
          <cell r="O222" t="str">
            <v>YPS/L9051UX/RAHMAN</v>
          </cell>
          <cell r="P222" t="str">
            <v>PT. LIVIA MANDIRI SEJATI</v>
          </cell>
          <cell r="Q222" t="str">
            <v>PT. LIVIA MANDIRI SEJATI</v>
          </cell>
          <cell r="R222" t="str">
            <v>EMPTY BOTTLE AQUA 5 GALLON</v>
          </cell>
          <cell r="S222" t="str">
            <v>2050348943</v>
          </cell>
        </row>
        <row r="223">
          <cell r="L223">
            <v>6008113615</v>
          </cell>
          <cell r="M223" t="str">
            <v>10169933</v>
          </cell>
          <cell r="N223" t="str">
            <v>S21102200199/H102565D/BK/2/25</v>
          </cell>
          <cell r="O223" t="str">
            <v>YPS/L9051UX/RAHMAN</v>
          </cell>
          <cell r="P223" t="str">
            <v>PT. LIVIA MANDIRI SEJATI</v>
          </cell>
          <cell r="Q223" t="str">
            <v>PT. LIVIA MANDIRI SEJATI</v>
          </cell>
          <cell r="R223" t="str">
            <v>EMPTY BOTTLE AQUA 5 GALLON</v>
          </cell>
          <cell r="S223" t="str">
            <v>2050348943</v>
          </cell>
        </row>
        <row r="224">
          <cell r="L224">
            <v>6008113615</v>
          </cell>
          <cell r="M224" t="str">
            <v>10169743</v>
          </cell>
          <cell r="N224" t="str">
            <v>S21102200199/H102565D/BK/2/25</v>
          </cell>
          <cell r="O224" t="str">
            <v>YPS/L9051UX/RAHMAN</v>
          </cell>
          <cell r="P224" t="str">
            <v>PT. LIVIA MANDIRI SEJATI</v>
          </cell>
          <cell r="Q224" t="str">
            <v>PT. LIVIA MANDIRI SEJATI</v>
          </cell>
          <cell r="R224" t="str">
            <v>JUG RACK</v>
          </cell>
          <cell r="S224" t="str">
            <v>2050348943</v>
          </cell>
        </row>
        <row r="225">
          <cell r="L225">
            <v>6008113615</v>
          </cell>
          <cell r="M225" t="str">
            <v>74559</v>
          </cell>
          <cell r="N225" t="str">
            <v>S21102200199/H102565D/BK/2/25</v>
          </cell>
          <cell r="O225" t="str">
            <v>YPS/L9051UX/RAHMAN</v>
          </cell>
          <cell r="P225" t="str">
            <v>PT. LIVIA MANDIRI SEJATI</v>
          </cell>
          <cell r="Q225" t="str">
            <v>PT. LIVIA MANDIRI SEJATI</v>
          </cell>
          <cell r="R225" t="str">
            <v>5 GALLON AQUA LOCAL</v>
          </cell>
          <cell r="S225" t="str">
            <v>2050348943</v>
          </cell>
        </row>
        <row r="226">
          <cell r="L226">
            <v>6008115747</v>
          </cell>
          <cell r="M226" t="str">
            <v>10169933</v>
          </cell>
          <cell r="N226" t="str">
            <v>S21102201476/H102668C/HD/1/26</v>
          </cell>
          <cell r="O226" t="str">
            <v>YPS/S9012US/SOBACH</v>
          </cell>
          <cell r="P226" t="str">
            <v>PT. LIVIA MANDIRI SEJATI</v>
          </cell>
          <cell r="Q226" t="str">
            <v>PT. LIVIA MANDIRI SEJATI</v>
          </cell>
          <cell r="R226" t="str">
            <v>EMPTY BOTTLE AQUA 5 GALLON</v>
          </cell>
          <cell r="S226" t="str">
            <v>2050348943</v>
          </cell>
        </row>
        <row r="227">
          <cell r="L227">
            <v>6008115747</v>
          </cell>
          <cell r="M227" t="str">
            <v>10169933</v>
          </cell>
          <cell r="N227" t="str">
            <v>S21102201476/H102668C/HD/1/26</v>
          </cell>
          <cell r="O227" t="str">
            <v>YPS/S9012US/SOBACH</v>
          </cell>
          <cell r="P227" t="str">
            <v>PT. LIVIA MANDIRI SEJATI</v>
          </cell>
          <cell r="Q227" t="str">
            <v>PT. LIVIA MANDIRI SEJATI</v>
          </cell>
          <cell r="R227" t="str">
            <v>EMPTY BOTTLE AQUA 5 GALLON</v>
          </cell>
          <cell r="S227" t="str">
            <v>2050348943</v>
          </cell>
        </row>
        <row r="228">
          <cell r="L228">
            <v>6008115747</v>
          </cell>
          <cell r="M228" t="str">
            <v>74559</v>
          </cell>
          <cell r="N228" t="str">
            <v>S21102201476/H102668C/HD/1/26</v>
          </cell>
          <cell r="O228" t="str">
            <v>YPS/S9012US/SOBACH</v>
          </cell>
          <cell r="P228" t="str">
            <v>PT. LIVIA MANDIRI SEJATI</v>
          </cell>
          <cell r="Q228" t="str">
            <v>PT. LIVIA MANDIRI SEJATI</v>
          </cell>
          <cell r="R228" t="str">
            <v>5 GALLON AQUA LOCAL</v>
          </cell>
          <cell r="S228" t="str">
            <v>2050348943</v>
          </cell>
        </row>
        <row r="229">
          <cell r="L229">
            <v>6008123138</v>
          </cell>
          <cell r="M229" t="str">
            <v>10169933</v>
          </cell>
          <cell r="N229" t="str">
            <v>S21102200123/H102846A/PY/1/28</v>
          </cell>
          <cell r="O229" t="str">
            <v>YPS/N8812UV/WAHID</v>
          </cell>
          <cell r="P229" t="str">
            <v>PT. LIVIA MANDIRI SEJATI</v>
          </cell>
          <cell r="Q229" t="str">
            <v>PT. LIVIA MANDIRI SEJATI</v>
          </cell>
          <cell r="R229" t="str">
            <v>EMPTY BOTTLE AQUA 5 GALLON</v>
          </cell>
          <cell r="S229" t="str">
            <v>2050348943</v>
          </cell>
        </row>
        <row r="230">
          <cell r="L230">
            <v>6008123138</v>
          </cell>
          <cell r="M230" t="str">
            <v>10169933</v>
          </cell>
          <cell r="N230" t="str">
            <v>S21102200123/H102846A/PY/1/28</v>
          </cell>
          <cell r="O230" t="str">
            <v>YPS/N8812UV/WAHID</v>
          </cell>
          <cell r="P230" t="str">
            <v>PT. LIVIA MANDIRI SEJATI</v>
          </cell>
          <cell r="Q230" t="str">
            <v>PT. LIVIA MANDIRI SEJATI</v>
          </cell>
          <cell r="R230" t="str">
            <v>EMPTY BOTTLE AQUA 5 GALLON</v>
          </cell>
          <cell r="S230" t="str">
            <v>2050348943</v>
          </cell>
        </row>
        <row r="231">
          <cell r="L231">
            <v>6008123138</v>
          </cell>
          <cell r="M231" t="str">
            <v>74559</v>
          </cell>
          <cell r="N231" t="str">
            <v>S21102200123/H102846A/PY/1/28</v>
          </cell>
          <cell r="O231" t="str">
            <v>YPS/N8812UV/WAHID</v>
          </cell>
          <cell r="P231" t="str">
            <v>PT. LIVIA MANDIRI SEJATI</v>
          </cell>
          <cell r="Q231" t="str">
            <v>PT. LIVIA MANDIRI SEJATI</v>
          </cell>
          <cell r="R231" t="str">
            <v>5 GALLON AQUA LOCAL</v>
          </cell>
          <cell r="S231" t="str">
            <v>2050348943</v>
          </cell>
        </row>
        <row r="232">
          <cell r="L232">
            <v>6008126203</v>
          </cell>
          <cell r="M232" t="str">
            <v>10169933</v>
          </cell>
          <cell r="N232" t="str">
            <v>S21102201423/H1028111C/PY/1/28</v>
          </cell>
          <cell r="O232" t="str">
            <v>YPS/L9370UZ/ANTON</v>
          </cell>
          <cell r="P232" t="str">
            <v>PT. LIVIA MANDIRI SEJATI</v>
          </cell>
          <cell r="Q232" t="str">
            <v>PT. LIVIA MANDIRI SEJATI</v>
          </cell>
          <cell r="R232" t="str">
            <v>EMPTY BOTTLE AQUA 5 GALLON</v>
          </cell>
          <cell r="S232" t="str">
            <v>2050348943</v>
          </cell>
        </row>
        <row r="233">
          <cell r="L233">
            <v>6008126203</v>
          </cell>
          <cell r="M233" t="str">
            <v>10169933</v>
          </cell>
          <cell r="N233" t="str">
            <v>S21102201423/H1028111C/PY/1/28</v>
          </cell>
          <cell r="O233" t="str">
            <v>YPS/L9370UZ/ANTON</v>
          </cell>
          <cell r="P233" t="str">
            <v>PT. LIVIA MANDIRI SEJATI</v>
          </cell>
          <cell r="Q233" t="str">
            <v>PT. LIVIA MANDIRI SEJATI</v>
          </cell>
          <cell r="R233" t="str">
            <v>EMPTY BOTTLE AQUA 5 GALLON</v>
          </cell>
          <cell r="S233" t="str">
            <v>2050348943</v>
          </cell>
        </row>
        <row r="234">
          <cell r="L234">
            <v>6008126203</v>
          </cell>
          <cell r="M234" t="str">
            <v>74559</v>
          </cell>
          <cell r="N234" t="str">
            <v>S21102201423/H1028111C/PY/1/28</v>
          </cell>
          <cell r="O234" t="str">
            <v>YPS/L9370UZ/ANTON</v>
          </cell>
          <cell r="P234" t="str">
            <v>PT. LIVIA MANDIRI SEJATI</v>
          </cell>
          <cell r="Q234" t="str">
            <v>PT. LIVIA MANDIRI SEJATI</v>
          </cell>
          <cell r="R234" t="str">
            <v>5 GALLON AQUA LOCAL</v>
          </cell>
          <cell r="S234" t="str">
            <v>2050348943</v>
          </cell>
        </row>
        <row r="235">
          <cell r="L235">
            <v>6008122493</v>
          </cell>
          <cell r="M235" t="str">
            <v>10169933</v>
          </cell>
          <cell r="N235" t="str">
            <v>S21102201418/H1028128A/BK/2/28</v>
          </cell>
          <cell r="O235" t="str">
            <v>YPS/N9902UR/BUDI</v>
          </cell>
          <cell r="P235" t="str">
            <v>PT. LIVIA MANDIRI SEJATI</v>
          </cell>
          <cell r="Q235" t="str">
            <v>PT. LIVIA MANDIRI SEJATI</v>
          </cell>
          <cell r="R235" t="str">
            <v>EMPTY BOTTLE AQUA 5 GALLON</v>
          </cell>
          <cell r="S235" t="str">
            <v>2050348943</v>
          </cell>
        </row>
        <row r="236">
          <cell r="L236">
            <v>6008122493</v>
          </cell>
          <cell r="M236" t="str">
            <v>10169933</v>
          </cell>
          <cell r="N236" t="str">
            <v>S21102201418/H1028128A/BK/2/28</v>
          </cell>
          <cell r="O236" t="str">
            <v>YPS/N9902UR/BUDI</v>
          </cell>
          <cell r="P236" t="str">
            <v>PT. LIVIA MANDIRI SEJATI</v>
          </cell>
          <cell r="Q236" t="str">
            <v>PT. LIVIA MANDIRI SEJATI</v>
          </cell>
          <cell r="R236" t="str">
            <v>EMPTY BOTTLE AQUA 5 GALLON</v>
          </cell>
          <cell r="S236" t="str">
            <v>2050348943</v>
          </cell>
        </row>
        <row r="237">
          <cell r="L237">
            <v>6008122493</v>
          </cell>
          <cell r="M237" t="str">
            <v>74559</v>
          </cell>
          <cell r="N237" t="str">
            <v>S21102201418/H1028128A/BK/2/28</v>
          </cell>
          <cell r="O237" t="str">
            <v>YPS/N9902UR/BUDI</v>
          </cell>
          <cell r="P237" t="str">
            <v>PT. LIVIA MANDIRI SEJATI</v>
          </cell>
          <cell r="Q237" t="str">
            <v>PT. LIVIA MANDIRI SEJATI</v>
          </cell>
          <cell r="R237" t="str">
            <v>5 GALLON AQUA LOCAL</v>
          </cell>
          <cell r="S237" t="str">
            <v>2050348943</v>
          </cell>
        </row>
        <row r="238">
          <cell r="L238">
            <v>6008118696</v>
          </cell>
          <cell r="M238" t="str">
            <v>10169933</v>
          </cell>
          <cell r="N238" t="str">
            <v>S21102200176/H1026154A/IS/2/26</v>
          </cell>
          <cell r="O238" t="str">
            <v>YPS/P8194UR/HERI</v>
          </cell>
          <cell r="P238" t="str">
            <v>PT. LIVIA MANDIRI SEJATI</v>
          </cell>
          <cell r="Q238" t="str">
            <v>PT. LIVIA MANDIRI SEJATI</v>
          </cell>
          <cell r="R238" t="str">
            <v>EMPTY BOTTLE AQUA 5 GALLON</v>
          </cell>
          <cell r="S238" t="str">
            <v>2050348943</v>
          </cell>
        </row>
        <row r="239">
          <cell r="L239">
            <v>6008118696</v>
          </cell>
          <cell r="M239" t="str">
            <v>10169933</v>
          </cell>
          <cell r="N239" t="str">
            <v>S21102200176/H1026154A/IS/2/26</v>
          </cell>
          <cell r="O239" t="str">
            <v>YPS/P8194UR/HERI</v>
          </cell>
          <cell r="P239" t="str">
            <v>PT. LIVIA MANDIRI SEJATI</v>
          </cell>
          <cell r="Q239" t="str">
            <v>PT. LIVIA MANDIRI SEJATI</v>
          </cell>
          <cell r="R239" t="str">
            <v>EMPTY BOTTLE AQUA 5 GALLON</v>
          </cell>
          <cell r="S239" t="str">
            <v>2050348943</v>
          </cell>
        </row>
        <row r="240">
          <cell r="L240">
            <v>6008118696</v>
          </cell>
          <cell r="M240" t="str">
            <v>74559</v>
          </cell>
          <cell r="N240" t="str">
            <v>S21102200176/H1026154A/IS/2/26</v>
          </cell>
          <cell r="O240" t="str">
            <v>YPS/P8194UR/HERI</v>
          </cell>
          <cell r="P240" t="str">
            <v>PT. LIVIA MANDIRI SEJATI</v>
          </cell>
          <cell r="Q240" t="str">
            <v>PT. LIVIA MANDIRI SEJATI</v>
          </cell>
          <cell r="R240" t="str">
            <v>5 GALLON AQUA LOCAL</v>
          </cell>
          <cell r="S240" t="str">
            <v>2050348943</v>
          </cell>
        </row>
        <row r="241">
          <cell r="L241">
            <v>6008118765</v>
          </cell>
          <cell r="M241" t="str">
            <v>10169933</v>
          </cell>
          <cell r="N241" t="str">
            <v>S21102200163/H1026172A/EF/2/26</v>
          </cell>
          <cell r="O241" t="str">
            <v>YPS/N8134UQ/SUGENG</v>
          </cell>
          <cell r="P241" t="str">
            <v>PT. LIVIA MANDIRI SEJATI</v>
          </cell>
          <cell r="Q241" t="str">
            <v>PT. LIVIA MANDIRI SEJATI</v>
          </cell>
          <cell r="R241" t="str">
            <v>EMPTY BOTTLE AQUA 5 GALLON</v>
          </cell>
          <cell r="S241" t="str">
            <v>2050348943</v>
          </cell>
        </row>
        <row r="242">
          <cell r="L242">
            <v>6008118765</v>
          </cell>
          <cell r="M242" t="str">
            <v>10169933</v>
          </cell>
          <cell r="N242" t="str">
            <v>S21102200163/H1026172A/EF/2/26</v>
          </cell>
          <cell r="O242" t="str">
            <v>YPS/N8134UQ/SUGENG</v>
          </cell>
          <cell r="P242" t="str">
            <v>PT. LIVIA MANDIRI SEJATI</v>
          </cell>
          <cell r="Q242" t="str">
            <v>PT. LIVIA MANDIRI SEJATI</v>
          </cell>
          <cell r="R242" t="str">
            <v>EMPTY BOTTLE AQUA 5 GALLON</v>
          </cell>
          <cell r="S242" t="str">
            <v>2050348943</v>
          </cell>
        </row>
        <row r="243">
          <cell r="L243">
            <v>6008118765</v>
          </cell>
          <cell r="M243" t="str">
            <v>74559</v>
          </cell>
          <cell r="N243" t="str">
            <v>S21102200163/H1026172A/EF/2/26</v>
          </cell>
          <cell r="O243" t="str">
            <v>YPS/N8134UQ/SUGENG</v>
          </cell>
          <cell r="P243" t="str">
            <v>PT. LIVIA MANDIRI SEJATI</v>
          </cell>
          <cell r="Q243" t="str">
            <v>PT. LIVIA MANDIRI SEJATI</v>
          </cell>
          <cell r="R243" t="str">
            <v>5 GALLON AQUA LOCAL</v>
          </cell>
          <cell r="S243" t="str">
            <v>2050348943</v>
          </cell>
        </row>
        <row r="244">
          <cell r="L244">
            <v>6008120884</v>
          </cell>
          <cell r="M244" t="str">
            <v>10169933</v>
          </cell>
          <cell r="N244" t="str">
            <v>S21102200117/H1028143C/ZK/2/28</v>
          </cell>
          <cell r="O244" t="str">
            <v>YPS/P8194UR/HERI</v>
          </cell>
          <cell r="P244" t="str">
            <v>PT. LIVIA MANDIRI SEJATI</v>
          </cell>
          <cell r="Q244" t="str">
            <v>PT. LIVIA MANDIRI SEJATI</v>
          </cell>
          <cell r="R244" t="str">
            <v>EMPTY BOTTLE AQUA 5 GALLON</v>
          </cell>
          <cell r="S244" t="str">
            <v>2050348943</v>
          </cell>
        </row>
        <row r="245">
          <cell r="L245">
            <v>6008120884</v>
          </cell>
          <cell r="M245" t="str">
            <v>10169933</v>
          </cell>
          <cell r="N245" t="str">
            <v>S21102200117/H1028143C/ZK/2/28</v>
          </cell>
          <cell r="O245" t="str">
            <v>YPS/P8194UR/HERI</v>
          </cell>
          <cell r="P245" t="str">
            <v>PT. LIVIA MANDIRI SEJATI</v>
          </cell>
          <cell r="Q245" t="str">
            <v>PT. LIVIA MANDIRI SEJATI</v>
          </cell>
          <cell r="R245" t="str">
            <v>EMPTY BOTTLE AQUA 5 GALLON</v>
          </cell>
          <cell r="S245" t="str">
            <v>2050348943</v>
          </cell>
        </row>
        <row r="246">
          <cell r="L246">
            <v>6008120884</v>
          </cell>
          <cell r="M246" t="str">
            <v>74559</v>
          </cell>
          <cell r="N246" t="str">
            <v>S21102200117/H1028143C/ZK/2/28</v>
          </cell>
          <cell r="O246" t="str">
            <v>YPS/P8194UR/HERI</v>
          </cell>
          <cell r="P246" t="str">
            <v>PT. LIVIA MANDIRI SEJATI</v>
          </cell>
          <cell r="Q246" t="str">
            <v>PT. LIVIA MANDIRI SEJATI</v>
          </cell>
          <cell r="R246" t="str">
            <v>5 GALLON AQUA LOCAL</v>
          </cell>
          <cell r="S246" t="str">
            <v>2050348943</v>
          </cell>
        </row>
        <row r="247">
          <cell r="L247">
            <v>6008126631</v>
          </cell>
          <cell r="M247" t="str">
            <v>10169749</v>
          </cell>
          <cell r="N247" t="str">
            <v>R146381</v>
          </cell>
          <cell r="O247" t="str">
            <v>YPS/N8815UW/MUNAWIR</v>
          </cell>
          <cell r="P247" t="str">
            <v>PT. LIVIA MANDIRI SEJATI</v>
          </cell>
          <cell r="Q247" t="str">
            <v>PT. LIVIA MANDIRI SEJATI</v>
          </cell>
          <cell r="R247" t="str">
            <v>PALLET RENT DOUBLE FACE</v>
          </cell>
          <cell r="S247" t="str">
            <v>2050348942</v>
          </cell>
        </row>
        <row r="248">
          <cell r="L248">
            <v>6008118440</v>
          </cell>
          <cell r="M248" t="str">
            <v>10169933</v>
          </cell>
          <cell r="N248" t="str">
            <v>S21102201466/H1026104A/HD/1/26</v>
          </cell>
          <cell r="O248" t="str">
            <v>YPS/L8373UI/MADE</v>
          </cell>
          <cell r="P248" t="str">
            <v>PT. LIVIA MANDIRI SEJATI</v>
          </cell>
          <cell r="Q248" t="str">
            <v>PT. LIVIA MANDIRI SEJATI</v>
          </cell>
          <cell r="R248" t="str">
            <v>EMPTY BOTTLE AQUA 5 GALLON</v>
          </cell>
          <cell r="S248" t="str">
            <v>2050348943</v>
          </cell>
        </row>
        <row r="249">
          <cell r="L249">
            <v>6008118440</v>
          </cell>
          <cell r="M249" t="str">
            <v>10169933</v>
          </cell>
          <cell r="N249" t="str">
            <v>S21102201466/H1026104A/HD/1/26</v>
          </cell>
          <cell r="O249" t="str">
            <v>YPS/L8373UI/MADE</v>
          </cell>
          <cell r="P249" t="str">
            <v>PT. LIVIA MANDIRI SEJATI</v>
          </cell>
          <cell r="Q249" t="str">
            <v>PT. LIVIA MANDIRI SEJATI</v>
          </cell>
          <cell r="R249" t="str">
            <v>EMPTY BOTTLE AQUA 5 GALLON</v>
          </cell>
          <cell r="S249" t="str">
            <v>2050348943</v>
          </cell>
        </row>
        <row r="250">
          <cell r="L250">
            <v>6008118440</v>
          </cell>
          <cell r="M250" t="str">
            <v>74559</v>
          </cell>
          <cell r="N250" t="str">
            <v>S21102201466/H1026104A/HD/1/26</v>
          </cell>
          <cell r="O250" t="str">
            <v>YPS/L8373UI/MADE</v>
          </cell>
          <cell r="P250" t="str">
            <v>PT. LIVIA MANDIRI SEJATI</v>
          </cell>
          <cell r="Q250" t="str">
            <v>PT. LIVIA MANDIRI SEJATI</v>
          </cell>
          <cell r="R250" t="str">
            <v>5 GALLON AQUA LOCAL</v>
          </cell>
          <cell r="S250" t="str">
            <v>2050348943</v>
          </cell>
        </row>
        <row r="251">
          <cell r="L251">
            <v>6008116106</v>
          </cell>
          <cell r="M251" t="str">
            <v>10169933</v>
          </cell>
          <cell r="N251" t="str">
            <v>S21102200186/H102637C/AS/3/25</v>
          </cell>
          <cell r="O251" t="str">
            <v>YPS/L9343UG/RINTO</v>
          </cell>
          <cell r="P251" t="str">
            <v>PT. LIVIA MANDIRI SEJATI</v>
          </cell>
          <cell r="Q251" t="str">
            <v>PT. LIVIA MANDIRI SEJATI</v>
          </cell>
          <cell r="R251" t="str">
            <v>EMPTY BOTTLE AQUA 5 GALLON</v>
          </cell>
          <cell r="S251" t="str">
            <v>2050348943</v>
          </cell>
        </row>
        <row r="252">
          <cell r="L252">
            <v>6008116106</v>
          </cell>
          <cell r="M252" t="str">
            <v>10169933</v>
          </cell>
          <cell r="N252" t="str">
            <v>S21102200186/H102637C/AS/3/25</v>
          </cell>
          <cell r="O252" t="str">
            <v>YPS/L9343UG/RINTO</v>
          </cell>
          <cell r="P252" t="str">
            <v>PT. LIVIA MANDIRI SEJATI</v>
          </cell>
          <cell r="Q252" t="str">
            <v>PT. LIVIA MANDIRI SEJATI</v>
          </cell>
          <cell r="R252" t="str">
            <v>EMPTY BOTTLE AQUA 5 GALLON</v>
          </cell>
          <cell r="S252" t="str">
            <v>2050348943</v>
          </cell>
        </row>
        <row r="253">
          <cell r="L253">
            <v>6008116106</v>
          </cell>
          <cell r="M253" t="str">
            <v>74559</v>
          </cell>
          <cell r="N253" t="str">
            <v>S21102200186/H102637C/AS/3/25</v>
          </cell>
          <cell r="O253" t="str">
            <v>YPS/L9343UG/RINTO</v>
          </cell>
          <cell r="P253" t="str">
            <v>PT. LIVIA MANDIRI SEJATI</v>
          </cell>
          <cell r="Q253" t="str">
            <v>PT. LIVIA MANDIRI SEJATI</v>
          </cell>
          <cell r="R253" t="str">
            <v>5 GALLON AQUA LOCAL</v>
          </cell>
          <cell r="S253" t="str">
            <v>2050348943</v>
          </cell>
        </row>
        <row r="254">
          <cell r="L254">
            <v>6008115518</v>
          </cell>
          <cell r="M254" t="str">
            <v>10169933</v>
          </cell>
          <cell r="N254" t="str">
            <v>S21102201468/H1026126A/IS/2/26</v>
          </cell>
          <cell r="O254" t="str">
            <v>YPS/L9610UX/MAHFUD</v>
          </cell>
          <cell r="P254" t="str">
            <v>PT. LIVIA MANDIRI SEJATI</v>
          </cell>
          <cell r="Q254" t="str">
            <v>PT. LIVIA MANDIRI SEJATI</v>
          </cell>
          <cell r="R254" t="str">
            <v>EMPTY BOTTLE AQUA 5 GALLON</v>
          </cell>
          <cell r="S254" t="str">
            <v>2050348943</v>
          </cell>
        </row>
        <row r="255">
          <cell r="L255">
            <v>6008115518</v>
          </cell>
          <cell r="M255" t="str">
            <v>10169933</v>
          </cell>
          <cell r="N255" t="str">
            <v>S21102201468/H1026126A/IS/2/26</v>
          </cell>
          <cell r="O255" t="str">
            <v>YPS/L9610UX/MAHFUD</v>
          </cell>
          <cell r="P255" t="str">
            <v>PT. LIVIA MANDIRI SEJATI</v>
          </cell>
          <cell r="Q255" t="str">
            <v>PT. LIVIA MANDIRI SEJATI</v>
          </cell>
          <cell r="R255" t="str">
            <v>EMPTY BOTTLE AQUA 5 GALLON</v>
          </cell>
          <cell r="S255" t="str">
            <v>2050348943</v>
          </cell>
        </row>
        <row r="256">
          <cell r="L256">
            <v>6008115518</v>
          </cell>
          <cell r="M256" t="str">
            <v>74559</v>
          </cell>
          <cell r="N256" t="str">
            <v>S21102201468/H1026126A/IS/2/26</v>
          </cell>
          <cell r="O256" t="str">
            <v>YPS/L9610UX/MAHFUD</v>
          </cell>
          <cell r="P256" t="str">
            <v>PT. LIVIA MANDIRI SEJATI</v>
          </cell>
          <cell r="Q256" t="str">
            <v>PT. LIVIA MANDIRI SEJATI</v>
          </cell>
          <cell r="R256" t="str">
            <v>5 GALLON AQUA LOCAL</v>
          </cell>
          <cell r="S256" t="str">
            <v>2050348943</v>
          </cell>
        </row>
        <row r="257">
          <cell r="L257">
            <v>6008118264</v>
          </cell>
          <cell r="M257" t="str">
            <v>10169933</v>
          </cell>
          <cell r="N257" t="str">
            <v>S21102201467/H1026168C/EF/2/26</v>
          </cell>
          <cell r="O257" t="str">
            <v>YPS/N7906UQ/MASKUR</v>
          </cell>
          <cell r="P257" t="str">
            <v>PT. LIVIA MANDIRI SEJATI</v>
          </cell>
          <cell r="Q257" t="str">
            <v>PT. LIVIA MANDIRI SEJATI</v>
          </cell>
          <cell r="R257" t="str">
            <v>EMPTY BOTTLE AQUA 5 GALLON</v>
          </cell>
          <cell r="S257" t="str">
            <v>2050348943</v>
          </cell>
        </row>
        <row r="258">
          <cell r="L258">
            <v>6008118264</v>
          </cell>
          <cell r="M258" t="str">
            <v>10169933</v>
          </cell>
          <cell r="N258" t="str">
            <v>S21102201467/H1026168C/EF/2/26</v>
          </cell>
          <cell r="O258" t="str">
            <v>YPS/N7906UQ/MASKUR</v>
          </cell>
          <cell r="P258" t="str">
            <v>PT. LIVIA MANDIRI SEJATI</v>
          </cell>
          <cell r="Q258" t="str">
            <v>PT. LIVIA MANDIRI SEJATI</v>
          </cell>
          <cell r="R258" t="str">
            <v>EMPTY BOTTLE AQUA 5 GALLON</v>
          </cell>
          <cell r="S258" t="str">
            <v>2050348943</v>
          </cell>
        </row>
        <row r="259">
          <cell r="L259">
            <v>6008118264</v>
          </cell>
          <cell r="M259" t="str">
            <v>74559</v>
          </cell>
          <cell r="N259" t="str">
            <v>S21102201467/H1026168C/EF/2/26</v>
          </cell>
          <cell r="O259" t="str">
            <v>YPS/N7906UQ/MASKUR</v>
          </cell>
          <cell r="P259" t="str">
            <v>PT. LIVIA MANDIRI SEJATI</v>
          </cell>
          <cell r="Q259" t="str">
            <v>PT. LIVIA MANDIRI SEJATI</v>
          </cell>
          <cell r="R259" t="str">
            <v>5 GALLON AQUA LOCAL</v>
          </cell>
          <cell r="S259" t="str">
            <v>2050348943</v>
          </cell>
        </row>
        <row r="260">
          <cell r="L260">
            <v>6008113415</v>
          </cell>
          <cell r="M260" t="str">
            <v>10169933</v>
          </cell>
          <cell r="N260" t="str">
            <v>S21102200192/H102611A/AS/3/25</v>
          </cell>
          <cell r="O260" t="str">
            <v>YPS/N8260UV/MUZAMIL</v>
          </cell>
          <cell r="P260" t="str">
            <v>PT. LIVIA MANDIRI SEJATI</v>
          </cell>
          <cell r="Q260" t="str">
            <v>PT. LIVIA MANDIRI SEJATI</v>
          </cell>
          <cell r="R260" t="str">
            <v>EMPTY BOTTLE AQUA 5 GALLON</v>
          </cell>
          <cell r="S260" t="str">
            <v>2050348943</v>
          </cell>
        </row>
        <row r="261">
          <cell r="L261">
            <v>6008113415</v>
          </cell>
          <cell r="M261" t="str">
            <v>10169933</v>
          </cell>
          <cell r="N261" t="str">
            <v>S21102200192/H102611A/AS/3/25</v>
          </cell>
          <cell r="O261" t="str">
            <v>YPS/N8260UV/MUZAMIL</v>
          </cell>
          <cell r="P261" t="str">
            <v>PT. LIVIA MANDIRI SEJATI</v>
          </cell>
          <cell r="Q261" t="str">
            <v>PT. LIVIA MANDIRI SEJATI</v>
          </cell>
          <cell r="R261" t="str">
            <v>EMPTY BOTTLE AQUA 5 GALLON</v>
          </cell>
          <cell r="S261" t="str">
            <v>2050348943</v>
          </cell>
        </row>
        <row r="262">
          <cell r="L262">
            <v>6008113415</v>
          </cell>
          <cell r="M262" t="str">
            <v>74559</v>
          </cell>
          <cell r="N262" t="str">
            <v>S21102200192/H102611A/AS/3/25</v>
          </cell>
          <cell r="O262" t="str">
            <v>YPS/N8260UV/MUZAMIL</v>
          </cell>
          <cell r="P262" t="str">
            <v>PT. LIVIA MANDIRI SEJATI</v>
          </cell>
          <cell r="Q262" t="str">
            <v>PT. LIVIA MANDIRI SEJATI</v>
          </cell>
          <cell r="R262" t="str">
            <v>5 GALLON AQUA LOCAL</v>
          </cell>
          <cell r="S262" t="str">
            <v>2050348943</v>
          </cell>
        </row>
        <row r="263">
          <cell r="L263">
            <v>6008114735</v>
          </cell>
          <cell r="M263" t="str">
            <v>10169933</v>
          </cell>
          <cell r="N263" t="str">
            <v>S21102200187/H102672D/BK/1/26</v>
          </cell>
          <cell r="O263" t="str">
            <v>YPS/N9374WE/AGUS D</v>
          </cell>
          <cell r="P263" t="str">
            <v>PT. LIVIA MANDIRI SEJATI</v>
          </cell>
          <cell r="Q263" t="str">
            <v>PT. LIVIA MANDIRI SEJATI</v>
          </cell>
          <cell r="R263" t="str">
            <v>EMPTY BOTTLE AQUA 5 GALLON</v>
          </cell>
          <cell r="S263" t="str">
            <v>2050348943</v>
          </cell>
        </row>
        <row r="264">
          <cell r="L264">
            <v>6008114735</v>
          </cell>
          <cell r="M264" t="str">
            <v>10169933</v>
          </cell>
          <cell r="N264" t="str">
            <v>S21102200187/H102672D/BK/1/26</v>
          </cell>
          <cell r="O264" t="str">
            <v>YPS/N9374WE/AGUS D</v>
          </cell>
          <cell r="P264" t="str">
            <v>PT. LIVIA MANDIRI SEJATI</v>
          </cell>
          <cell r="Q264" t="str">
            <v>PT. LIVIA MANDIRI SEJATI</v>
          </cell>
          <cell r="R264" t="str">
            <v>EMPTY BOTTLE AQUA 5 GALLON</v>
          </cell>
          <cell r="S264" t="str">
            <v>2050348943</v>
          </cell>
        </row>
        <row r="265">
          <cell r="L265">
            <v>6008114735</v>
          </cell>
          <cell r="M265" t="str">
            <v>10169743</v>
          </cell>
          <cell r="N265" t="str">
            <v>S21102200187/H102672D/BK/1/26</v>
          </cell>
          <cell r="O265" t="str">
            <v>YPS/N9374WE/AGUS D</v>
          </cell>
          <cell r="P265" t="str">
            <v>PT. LIVIA MANDIRI SEJATI</v>
          </cell>
          <cell r="Q265" t="str">
            <v>PT. LIVIA MANDIRI SEJATI</v>
          </cell>
          <cell r="R265" t="str">
            <v>JUG RACK</v>
          </cell>
          <cell r="S265" t="str">
            <v>2050348943</v>
          </cell>
        </row>
        <row r="266">
          <cell r="L266">
            <v>6008114735</v>
          </cell>
          <cell r="M266" t="str">
            <v>74559</v>
          </cell>
          <cell r="N266" t="str">
            <v>S21102200187/H102672D/BK/1/26</v>
          </cell>
          <cell r="O266" t="str">
            <v>YPS/N9374WE/AGUS D</v>
          </cell>
          <cell r="P266" t="str">
            <v>PT. LIVIA MANDIRI SEJATI</v>
          </cell>
          <cell r="Q266" t="str">
            <v>PT. LIVIA MANDIRI SEJATI</v>
          </cell>
          <cell r="R266" t="str">
            <v>5 GALLON AQUA LOCAL</v>
          </cell>
          <cell r="S266" t="str">
            <v>2050348943</v>
          </cell>
        </row>
        <row r="267">
          <cell r="L267">
            <v>6008078156</v>
          </cell>
          <cell r="M267" t="str">
            <v>10169749</v>
          </cell>
          <cell r="N267" t="str">
            <v>R.148936</v>
          </cell>
          <cell r="O267" t="str">
            <v>LIA/N8597UW/AGUSJAK</v>
          </cell>
          <cell r="P267" t="str">
            <v>PT. LIVIA MANDIRI SEJATI</v>
          </cell>
          <cell r="Q267" t="str">
            <v>PT. LIVIA MANDIRI SEJATI</v>
          </cell>
          <cell r="R267" t="str">
            <v>PALLET RENT DOUBLE FACE</v>
          </cell>
          <cell r="S267" t="str">
            <v>2050348942</v>
          </cell>
        </row>
        <row r="268">
          <cell r="L268">
            <v>6008108958</v>
          </cell>
          <cell r="M268" t="str">
            <v>10169749</v>
          </cell>
          <cell r="N268" t="str">
            <v>R148895</v>
          </cell>
          <cell r="O268" t="str">
            <v>YPS/N8653UW/SULIS B</v>
          </cell>
          <cell r="P268" t="str">
            <v>PT. LIVIA MANDIRI SEJATI</v>
          </cell>
          <cell r="Q268" t="str">
            <v>PT. LIVIA MANDIRI SEJATI</v>
          </cell>
          <cell r="R268" t="str">
            <v>PALLET RENT DOUBLE FACE</v>
          </cell>
          <cell r="S268" t="str">
            <v>2050348942</v>
          </cell>
        </row>
        <row r="269">
          <cell r="L269">
            <v>6008116145</v>
          </cell>
          <cell r="M269" t="str">
            <v>10169749</v>
          </cell>
          <cell r="N269" t="str">
            <v>A/R.152928</v>
          </cell>
          <cell r="O269" t="str">
            <v>YPS/N9932UW/ROHMAN</v>
          </cell>
          <cell r="P269" t="str">
            <v>PT. LIVIA MANDIRI SEJATI</v>
          </cell>
          <cell r="Q269" t="str">
            <v>PT. LIVIA MANDIRI SEJATI</v>
          </cell>
          <cell r="R269" t="str">
            <v>PALLET RENT DOUBLE FACE</v>
          </cell>
          <cell r="S269" t="str">
            <v>2050348942</v>
          </cell>
        </row>
        <row r="270">
          <cell r="L270">
            <v>6008116919</v>
          </cell>
          <cell r="M270" t="str">
            <v>10169933</v>
          </cell>
          <cell r="N270" t="str">
            <v>S21102201440/H1027102B/HD/1/27</v>
          </cell>
          <cell r="O270" t="str">
            <v>YPS/N7985UQ/BAMBANG</v>
          </cell>
          <cell r="P270" t="str">
            <v>PT. LIVIA MANDIRI SEJATI</v>
          </cell>
          <cell r="Q270" t="str">
            <v>PT. LIVIA MANDIRI SEJATI</v>
          </cell>
          <cell r="R270" t="str">
            <v>EMPTY BOTTLE AQUA 5 GALLON</v>
          </cell>
          <cell r="S270" t="str">
            <v>2050348943</v>
          </cell>
        </row>
        <row r="271">
          <cell r="L271">
            <v>6008116919</v>
          </cell>
          <cell r="M271" t="str">
            <v>10169933</v>
          </cell>
          <cell r="N271" t="str">
            <v>S21102201440/H1027102B/HD/1/27</v>
          </cell>
          <cell r="O271" t="str">
            <v>YPS/N7985UQ/BAMBANG</v>
          </cell>
          <cell r="P271" t="str">
            <v>PT. LIVIA MANDIRI SEJATI</v>
          </cell>
          <cell r="Q271" t="str">
            <v>PT. LIVIA MANDIRI SEJATI</v>
          </cell>
          <cell r="R271" t="str">
            <v>EMPTY BOTTLE AQUA 5 GALLON</v>
          </cell>
          <cell r="S271" t="str">
            <v>2050348943</v>
          </cell>
        </row>
        <row r="272">
          <cell r="L272">
            <v>6008116919</v>
          </cell>
          <cell r="M272" t="str">
            <v>74559</v>
          </cell>
          <cell r="N272" t="str">
            <v>S21102201440/H1027102B/HD/1/27</v>
          </cell>
          <cell r="O272" t="str">
            <v>YPS/N7985UQ/BAMBANG</v>
          </cell>
          <cell r="P272" t="str">
            <v>PT. LIVIA MANDIRI SEJATI</v>
          </cell>
          <cell r="Q272" t="str">
            <v>PT. LIVIA MANDIRI SEJATI</v>
          </cell>
          <cell r="R272" t="str">
            <v>5 GALLON AQUA LOCAL</v>
          </cell>
          <cell r="S272" t="str">
            <v>2050348943</v>
          </cell>
        </row>
        <row r="273">
          <cell r="L273">
            <v>6008125289</v>
          </cell>
          <cell r="M273" t="str">
            <v>10169933</v>
          </cell>
          <cell r="N273" t="str">
            <v>S21102101786/H1028139D/IS/2/28</v>
          </cell>
          <cell r="O273" t="str">
            <v>YPS/L9051UX/RAHMAN</v>
          </cell>
          <cell r="P273" t="str">
            <v>PT. LIVIA MANDIRI SEJATI</v>
          </cell>
          <cell r="Q273" t="str">
            <v>PT. LIVIA MANDIRI SEJATI</v>
          </cell>
          <cell r="R273" t="str">
            <v>EMPTY BOTTLE AQUA 5 GALLON</v>
          </cell>
          <cell r="S273" t="str">
            <v>2050348943</v>
          </cell>
        </row>
        <row r="274">
          <cell r="L274">
            <v>6008125289</v>
          </cell>
          <cell r="M274" t="str">
            <v>10169933</v>
          </cell>
          <cell r="N274" t="str">
            <v>S21102101786/H1028139D/IS/2/28</v>
          </cell>
          <cell r="O274" t="str">
            <v>YPS/L9051UX/RAHMAN</v>
          </cell>
          <cell r="P274" t="str">
            <v>PT. LIVIA MANDIRI SEJATI</v>
          </cell>
          <cell r="Q274" t="str">
            <v>PT. LIVIA MANDIRI SEJATI</v>
          </cell>
          <cell r="R274" t="str">
            <v>EMPTY BOTTLE AQUA 5 GALLON</v>
          </cell>
          <cell r="S274" t="str">
            <v>2050348943</v>
          </cell>
        </row>
        <row r="275">
          <cell r="L275">
            <v>6008125289</v>
          </cell>
          <cell r="M275" t="str">
            <v>10169743</v>
          </cell>
          <cell r="N275" t="str">
            <v>S21102101786/H1028139D/IS/2/28</v>
          </cell>
          <cell r="O275" t="str">
            <v>YPS/L9051UX/RAHMAN</v>
          </cell>
          <cell r="P275" t="str">
            <v>PT. LIVIA MANDIRI SEJATI</v>
          </cell>
          <cell r="Q275" t="str">
            <v>PT. LIVIA MANDIRI SEJATI</v>
          </cell>
          <cell r="R275" t="str">
            <v>JUG RACK</v>
          </cell>
          <cell r="S275" t="str">
            <v>2050348943</v>
          </cell>
        </row>
        <row r="276">
          <cell r="L276">
            <v>6008125289</v>
          </cell>
          <cell r="M276" t="str">
            <v>74559</v>
          </cell>
          <cell r="N276" t="str">
            <v>S21102101786/H1028139D/IS/2/28</v>
          </cell>
          <cell r="O276" t="str">
            <v>YPS/L9051UX/RAHMAN</v>
          </cell>
          <cell r="P276" t="str">
            <v>PT. LIVIA MANDIRI SEJATI</v>
          </cell>
          <cell r="Q276" t="str">
            <v>PT. LIVIA MANDIRI SEJATI</v>
          </cell>
          <cell r="R276" t="str">
            <v>5 GALLON AQUA LOCAL</v>
          </cell>
          <cell r="S276" t="str">
            <v>2050348943</v>
          </cell>
        </row>
        <row r="277">
          <cell r="L277">
            <v>6008118067</v>
          </cell>
          <cell r="M277" t="str">
            <v>10169933</v>
          </cell>
          <cell r="N277" t="str">
            <v>S21102200156/H102771A/PY/1/27</v>
          </cell>
          <cell r="O277" t="str">
            <v>YPS/S9015US/RIFAI</v>
          </cell>
          <cell r="P277" t="str">
            <v>PT. LIVIA MANDIRI SEJATI</v>
          </cell>
          <cell r="Q277" t="str">
            <v>PT. LIVIA MANDIRI SEJATI</v>
          </cell>
          <cell r="R277" t="str">
            <v>EMPTY BOTTLE AQUA 5 GALLON</v>
          </cell>
          <cell r="S277" t="str">
            <v>2050348943</v>
          </cell>
        </row>
        <row r="278">
          <cell r="L278">
            <v>6008118067</v>
          </cell>
          <cell r="M278" t="str">
            <v>10169933</v>
          </cell>
          <cell r="N278" t="str">
            <v>S21102200156/H102771A/PY/1/27</v>
          </cell>
          <cell r="O278" t="str">
            <v>YPS/S9015US/RIFAI</v>
          </cell>
          <cell r="P278" t="str">
            <v>PT. LIVIA MANDIRI SEJATI</v>
          </cell>
          <cell r="Q278" t="str">
            <v>PT. LIVIA MANDIRI SEJATI</v>
          </cell>
          <cell r="R278" t="str">
            <v>EMPTY BOTTLE AQUA 5 GALLON</v>
          </cell>
          <cell r="S278" t="str">
            <v>2050348943</v>
          </cell>
        </row>
        <row r="279">
          <cell r="L279">
            <v>6008118067</v>
          </cell>
          <cell r="M279" t="str">
            <v>74559</v>
          </cell>
          <cell r="N279" t="str">
            <v>S21102200156/H102771A/PY/1/27</v>
          </cell>
          <cell r="O279" t="str">
            <v>YPS/S9015US/RIFAI</v>
          </cell>
          <cell r="P279" t="str">
            <v>PT. LIVIA MANDIRI SEJATI</v>
          </cell>
          <cell r="Q279" t="str">
            <v>PT. LIVIA MANDIRI SEJATI</v>
          </cell>
          <cell r="R279" t="str">
            <v>5 GALLON AQUA LOCAL</v>
          </cell>
          <cell r="S279" t="str">
            <v>2050348943</v>
          </cell>
        </row>
        <row r="280">
          <cell r="L280">
            <v>6008122443</v>
          </cell>
          <cell r="M280" t="str">
            <v>10169933</v>
          </cell>
          <cell r="N280" t="str">
            <v>S21102200125/H102829A/EF/3/27</v>
          </cell>
          <cell r="O280" t="str">
            <v>YPS/N8587UV/SAIFUDIN</v>
          </cell>
          <cell r="P280" t="str">
            <v>PT. LIVIA MANDIRI SEJATI</v>
          </cell>
          <cell r="Q280" t="str">
            <v>PT. LIVIA MANDIRI SEJATI</v>
          </cell>
          <cell r="R280" t="str">
            <v>EMPTY BOTTLE AQUA 5 GALLON</v>
          </cell>
          <cell r="S280" t="str">
            <v>2050348943</v>
          </cell>
        </row>
        <row r="281">
          <cell r="L281">
            <v>6008122443</v>
          </cell>
          <cell r="M281" t="str">
            <v>10169933</v>
          </cell>
          <cell r="N281" t="str">
            <v>S21102200125/H102829A/EF/3/27</v>
          </cell>
          <cell r="O281" t="str">
            <v>YPS/N8587UV/SAIFUDIN</v>
          </cell>
          <cell r="P281" t="str">
            <v>PT. LIVIA MANDIRI SEJATI</v>
          </cell>
          <cell r="Q281" t="str">
            <v>PT. LIVIA MANDIRI SEJATI</v>
          </cell>
          <cell r="R281" t="str">
            <v>EMPTY BOTTLE AQUA 5 GALLON</v>
          </cell>
          <cell r="S281" t="str">
            <v>2050348943</v>
          </cell>
        </row>
        <row r="282">
          <cell r="L282">
            <v>6008122443</v>
          </cell>
          <cell r="M282" t="str">
            <v>74559</v>
          </cell>
          <cell r="N282" t="str">
            <v>S21102200125/H102829A/EF/3/27</v>
          </cell>
          <cell r="O282" t="str">
            <v>YPS/N8587UV/SAIFUDIN</v>
          </cell>
          <cell r="P282" t="str">
            <v>PT. LIVIA MANDIRI SEJATI</v>
          </cell>
          <cell r="Q282" t="str">
            <v>PT. LIVIA MANDIRI SEJATI</v>
          </cell>
          <cell r="R282" t="str">
            <v>5 GALLON AQUA LOCAL</v>
          </cell>
          <cell r="S282" t="str">
            <v>2050348943</v>
          </cell>
        </row>
        <row r="283">
          <cell r="L283">
            <v>6008125701</v>
          </cell>
          <cell r="M283" t="str">
            <v>10169749</v>
          </cell>
          <cell r="N283" t="str">
            <v>H/R.152933</v>
          </cell>
          <cell r="O283" t="str">
            <v>YPS/N9932UW/ROHMAN</v>
          </cell>
          <cell r="P283" t="str">
            <v>PT. LIVIA MANDIRI SEJATI</v>
          </cell>
          <cell r="Q283" t="str">
            <v>PT. LIVIA MANDIRI SEJATI</v>
          </cell>
          <cell r="R283" t="str">
            <v>PALLET RENT DOUBLE FACE</v>
          </cell>
          <cell r="S283" t="str">
            <v>2050348942</v>
          </cell>
        </row>
        <row r="284">
          <cell r="L284">
            <v>6008127976</v>
          </cell>
          <cell r="M284" t="str">
            <v>10169933</v>
          </cell>
          <cell r="N284" t="str">
            <v>S21102101756/H1029153B/PY/2/29</v>
          </cell>
          <cell r="O284" t="str">
            <v>YPS/N9883US/RISTANTO</v>
          </cell>
          <cell r="P284" t="str">
            <v>PT. LIVIA MANDIRI SEJATI</v>
          </cell>
          <cell r="Q284" t="str">
            <v>PT. LIVIA MANDIRI SEJATI</v>
          </cell>
          <cell r="R284" t="str">
            <v>EMPTY BOTTLE AQUA 5 GALLON</v>
          </cell>
          <cell r="S284" t="str">
            <v>2050348943</v>
          </cell>
        </row>
        <row r="285">
          <cell r="L285">
            <v>6008127976</v>
          </cell>
          <cell r="M285" t="str">
            <v>10169933</v>
          </cell>
          <cell r="N285" t="str">
            <v>S21102101756/H1029153B/PY/2/29</v>
          </cell>
          <cell r="O285" t="str">
            <v>YPS/N9883US/RISTANTO</v>
          </cell>
          <cell r="P285" t="str">
            <v>PT. LIVIA MANDIRI SEJATI</v>
          </cell>
          <cell r="Q285" t="str">
            <v>PT. LIVIA MANDIRI SEJATI</v>
          </cell>
          <cell r="R285" t="str">
            <v>EMPTY BOTTLE AQUA 5 GALLON</v>
          </cell>
          <cell r="S285" t="str">
            <v>2050348943</v>
          </cell>
        </row>
        <row r="286">
          <cell r="L286">
            <v>6008127976</v>
          </cell>
          <cell r="M286" t="str">
            <v>74559</v>
          </cell>
          <cell r="N286" t="str">
            <v>S21102101756/H1029153B/PY/2/29</v>
          </cell>
          <cell r="O286" t="str">
            <v>YPS/N9883US/RISTANTO</v>
          </cell>
          <cell r="P286" t="str">
            <v>PT. LIVIA MANDIRI SEJATI</v>
          </cell>
          <cell r="Q286" t="str">
            <v>PT. LIVIA MANDIRI SEJATI</v>
          </cell>
          <cell r="R286" t="str">
            <v>5 GALLON AQUA LOCAL</v>
          </cell>
          <cell r="S286" t="str">
            <v>2050348943</v>
          </cell>
        </row>
        <row r="287">
          <cell r="L287">
            <v>6008116783</v>
          </cell>
          <cell r="M287" t="str">
            <v>10169749</v>
          </cell>
          <cell r="N287" t="str">
            <v>R159398</v>
          </cell>
          <cell r="O287" t="str">
            <v>YPS/L8223UT/SUFYAN</v>
          </cell>
          <cell r="P287" t="str">
            <v>PT. LIVIA MANDIRI SEJATI</v>
          </cell>
          <cell r="Q287" t="str">
            <v>PT. LIVIA MANDIRI SEJATI</v>
          </cell>
          <cell r="R287" t="str">
            <v>PALLET RENT DOUBLE FACE</v>
          </cell>
          <cell r="S287" t="str">
            <v>2050348942</v>
          </cell>
        </row>
        <row r="288">
          <cell r="L288">
            <v>6008118774</v>
          </cell>
          <cell r="M288" t="str">
            <v>10169933</v>
          </cell>
          <cell r="N288" t="str">
            <v>S21102200160/H102704D/AS/3/26</v>
          </cell>
          <cell r="O288" t="str">
            <v>YPS/L9424UZ/NURCOLIS</v>
          </cell>
          <cell r="P288" t="str">
            <v>PT. LIVIA MANDIRI SEJATI</v>
          </cell>
          <cell r="Q288" t="str">
            <v>PT. LIVIA MANDIRI SEJATI</v>
          </cell>
          <cell r="R288" t="str">
            <v>EMPTY BOTTLE AQUA 5 GALLON</v>
          </cell>
          <cell r="S288" t="str">
            <v>2050348943</v>
          </cell>
        </row>
        <row r="289">
          <cell r="L289">
            <v>6008118774</v>
          </cell>
          <cell r="M289" t="str">
            <v>10169933</v>
          </cell>
          <cell r="N289" t="str">
            <v>S21102200160/H102704D/AS/3/26</v>
          </cell>
          <cell r="O289" t="str">
            <v>YPS/L9424UZ/NURCOLIS</v>
          </cell>
          <cell r="P289" t="str">
            <v>PT. LIVIA MANDIRI SEJATI</v>
          </cell>
          <cell r="Q289" t="str">
            <v>PT. LIVIA MANDIRI SEJATI</v>
          </cell>
          <cell r="R289" t="str">
            <v>EMPTY BOTTLE AQUA 5 GALLON</v>
          </cell>
          <cell r="S289" t="str">
            <v>2050348943</v>
          </cell>
        </row>
        <row r="290">
          <cell r="L290">
            <v>6008118774</v>
          </cell>
          <cell r="M290" t="str">
            <v>10169743</v>
          </cell>
          <cell r="N290" t="str">
            <v>S21102200160/H102704D/AS/3/26</v>
          </cell>
          <cell r="O290" t="str">
            <v>YPS/L9424UZ/NURCOLIS</v>
          </cell>
          <cell r="P290" t="str">
            <v>PT. LIVIA MANDIRI SEJATI</v>
          </cell>
          <cell r="Q290" t="str">
            <v>PT. LIVIA MANDIRI SEJATI</v>
          </cell>
          <cell r="R290" t="str">
            <v>JUG RACK</v>
          </cell>
          <cell r="S290" t="str">
            <v>2050348943</v>
          </cell>
        </row>
        <row r="291">
          <cell r="L291">
            <v>6008118774</v>
          </cell>
          <cell r="M291" t="str">
            <v>74559</v>
          </cell>
          <cell r="N291" t="str">
            <v>S21102200160/H102704D/AS/3/26</v>
          </cell>
          <cell r="O291" t="str">
            <v>YPS/L9424UZ/NURCOLIS</v>
          </cell>
          <cell r="P291" t="str">
            <v>PT. LIVIA MANDIRI SEJATI</v>
          </cell>
          <cell r="Q291" t="str">
            <v>PT. LIVIA MANDIRI SEJATI</v>
          </cell>
          <cell r="R291" t="str">
            <v>5 GALLON AQUA LOCAL</v>
          </cell>
          <cell r="S291" t="str">
            <v>2050348943</v>
          </cell>
        </row>
        <row r="292">
          <cell r="L292">
            <v>6008121928</v>
          </cell>
          <cell r="M292" t="str">
            <v>10169933</v>
          </cell>
          <cell r="N292" t="str">
            <v>S21102200154/H1027110A/BK/2/27</v>
          </cell>
          <cell r="O292" t="str">
            <v>YPS/P8027UR/WARDOYO</v>
          </cell>
          <cell r="P292" t="str">
            <v>PT. LIVIA MANDIRI SEJATI</v>
          </cell>
          <cell r="Q292" t="str">
            <v>PT. LIVIA MANDIRI SEJATI</v>
          </cell>
          <cell r="R292" t="str">
            <v>EMPTY BOTTLE AQUA 5 GALLON</v>
          </cell>
          <cell r="S292" t="str">
            <v>2050348943</v>
          </cell>
        </row>
        <row r="293">
          <cell r="L293">
            <v>6008121928</v>
          </cell>
          <cell r="M293" t="str">
            <v>10169933</v>
          </cell>
          <cell r="N293" t="str">
            <v>S21102200154/H1027110A/BK/2/27</v>
          </cell>
          <cell r="O293" t="str">
            <v>YPS/P8027UR/WARDOYO</v>
          </cell>
          <cell r="P293" t="str">
            <v>PT. LIVIA MANDIRI SEJATI</v>
          </cell>
          <cell r="Q293" t="str">
            <v>PT. LIVIA MANDIRI SEJATI</v>
          </cell>
          <cell r="R293" t="str">
            <v>EMPTY BOTTLE AQUA 5 GALLON</v>
          </cell>
          <cell r="S293" t="str">
            <v>2050348943</v>
          </cell>
        </row>
        <row r="294">
          <cell r="L294">
            <v>6008121928</v>
          </cell>
          <cell r="M294" t="str">
            <v>74559</v>
          </cell>
          <cell r="N294" t="str">
            <v>S21102200154/H1027110A/BK/2/27</v>
          </cell>
          <cell r="O294" t="str">
            <v>YPS/P8027UR/WARDOYO</v>
          </cell>
          <cell r="P294" t="str">
            <v>PT. LIVIA MANDIRI SEJATI</v>
          </cell>
          <cell r="Q294" t="str">
            <v>PT. LIVIA MANDIRI SEJATI</v>
          </cell>
          <cell r="R294" t="str">
            <v>5 GALLON AQUA LOCAL</v>
          </cell>
          <cell r="S294" t="str">
            <v>2050348943</v>
          </cell>
        </row>
        <row r="295">
          <cell r="L295">
            <v>6008117272</v>
          </cell>
          <cell r="M295" t="str">
            <v>10169933</v>
          </cell>
          <cell r="N295" t="str">
            <v>S21102201465/H1026149D/ZK/2/26</v>
          </cell>
          <cell r="O295" t="str">
            <v>YPS/N8878UW/SIARI</v>
          </cell>
          <cell r="P295" t="str">
            <v>PT. LIVIA MANDIRI SEJATI</v>
          </cell>
          <cell r="Q295" t="str">
            <v>PT. LIVIA MANDIRI SEJATI</v>
          </cell>
          <cell r="R295" t="str">
            <v>EMPTY BOTTLE AQUA 5 GALLON</v>
          </cell>
          <cell r="S295" t="str">
            <v>2050348943</v>
          </cell>
        </row>
        <row r="296">
          <cell r="L296">
            <v>6008117272</v>
          </cell>
          <cell r="M296" t="str">
            <v>10169933</v>
          </cell>
          <cell r="N296" t="str">
            <v>S21102201465/H1026149D/ZK/2/26</v>
          </cell>
          <cell r="O296" t="str">
            <v>YPS/N8878UW/SIARI</v>
          </cell>
          <cell r="P296" t="str">
            <v>PT. LIVIA MANDIRI SEJATI</v>
          </cell>
          <cell r="Q296" t="str">
            <v>PT. LIVIA MANDIRI SEJATI</v>
          </cell>
          <cell r="R296" t="str">
            <v>EMPTY BOTTLE AQUA 5 GALLON</v>
          </cell>
          <cell r="S296" t="str">
            <v>2050348943</v>
          </cell>
        </row>
        <row r="297">
          <cell r="L297">
            <v>6008117272</v>
          </cell>
          <cell r="M297" t="str">
            <v>10169743</v>
          </cell>
          <cell r="N297" t="str">
            <v>S21102201465/H1026149D/ZK/2/26</v>
          </cell>
          <cell r="O297" t="str">
            <v>YPS/N8878UW/SIARI</v>
          </cell>
          <cell r="P297" t="str">
            <v>PT. LIVIA MANDIRI SEJATI</v>
          </cell>
          <cell r="Q297" t="str">
            <v>PT. LIVIA MANDIRI SEJATI</v>
          </cell>
          <cell r="R297" t="str">
            <v>JUG RACK</v>
          </cell>
          <cell r="S297" t="str">
            <v>2050348943</v>
          </cell>
        </row>
        <row r="298">
          <cell r="L298">
            <v>6008117272</v>
          </cell>
          <cell r="M298" t="str">
            <v>74559</v>
          </cell>
          <cell r="N298" t="str">
            <v>S21102201465/H1026149D/ZK/2/26</v>
          </cell>
          <cell r="O298" t="str">
            <v>YPS/N8878UW/SIARI</v>
          </cell>
          <cell r="P298" t="str">
            <v>PT. LIVIA MANDIRI SEJATI</v>
          </cell>
          <cell r="Q298" t="str">
            <v>PT. LIVIA MANDIRI SEJATI</v>
          </cell>
          <cell r="R298" t="str">
            <v>5 GALLON AQUA LOCAL</v>
          </cell>
          <cell r="S298" t="str">
            <v>2050348943</v>
          </cell>
        </row>
        <row r="299">
          <cell r="L299">
            <v>6008119122</v>
          </cell>
          <cell r="M299" t="str">
            <v>10169933</v>
          </cell>
          <cell r="N299" t="str">
            <v>S21102201470/H1026127A/IS/2/26</v>
          </cell>
          <cell r="O299" t="str">
            <v>YPS/N8661UW/DENY S</v>
          </cell>
          <cell r="P299" t="str">
            <v>PT. LIVIA MANDIRI SEJATI</v>
          </cell>
          <cell r="Q299" t="str">
            <v>PT. LIVIA MANDIRI SEJATI</v>
          </cell>
          <cell r="R299" t="str">
            <v>EMPTY BOTTLE AQUA 5 GALLON</v>
          </cell>
          <cell r="S299" t="str">
            <v>2050348943</v>
          </cell>
        </row>
        <row r="300">
          <cell r="L300">
            <v>6008119122</v>
          </cell>
          <cell r="M300" t="str">
            <v>10169933</v>
          </cell>
          <cell r="N300" t="str">
            <v>S21102201470/H1026127A/IS/2/26</v>
          </cell>
          <cell r="O300" t="str">
            <v>YPS/N8661UW/DENY S</v>
          </cell>
          <cell r="P300" t="str">
            <v>PT. LIVIA MANDIRI SEJATI</v>
          </cell>
          <cell r="Q300" t="str">
            <v>PT. LIVIA MANDIRI SEJATI</v>
          </cell>
          <cell r="R300" t="str">
            <v>EMPTY BOTTLE AQUA 5 GALLON</v>
          </cell>
          <cell r="S300" t="str">
            <v>2050348943</v>
          </cell>
        </row>
        <row r="301">
          <cell r="L301">
            <v>6008119122</v>
          </cell>
          <cell r="M301" t="str">
            <v>74559</v>
          </cell>
          <cell r="N301" t="str">
            <v>S21102201470/H1026127A/IS/2/26</v>
          </cell>
          <cell r="O301" t="str">
            <v>YPS/N8661UW/DENY S</v>
          </cell>
          <cell r="P301" t="str">
            <v>PT. LIVIA MANDIRI SEJATI</v>
          </cell>
          <cell r="Q301" t="str">
            <v>PT. LIVIA MANDIRI SEJATI</v>
          </cell>
          <cell r="R301" t="str">
            <v>5 GALLON AQUA LOCAL</v>
          </cell>
          <cell r="S301" t="str">
            <v>2050348943</v>
          </cell>
        </row>
        <row r="302">
          <cell r="L302">
            <v>6008089388</v>
          </cell>
          <cell r="M302" t="str">
            <v>10169933</v>
          </cell>
          <cell r="N302" t="str">
            <v>S21102201451/H102788D/EL/1/27</v>
          </cell>
          <cell r="O302" t="str">
            <v>YPS/L8177UT/AGUS.S</v>
          </cell>
          <cell r="P302" t="str">
            <v>PT. LIVIA MANDIRI SEJATI</v>
          </cell>
          <cell r="Q302" t="str">
            <v>PT. LIVIA MANDIRI SEJATI</v>
          </cell>
          <cell r="R302" t="str">
            <v>EMPTY BOTTLE AQUA 5 GALLON</v>
          </cell>
          <cell r="S302" t="str">
            <v>2050348943</v>
          </cell>
        </row>
        <row r="303">
          <cell r="L303">
            <v>6008089388</v>
          </cell>
          <cell r="M303" t="str">
            <v>10169933</v>
          </cell>
          <cell r="N303" t="str">
            <v>S21102201451/H102788D/EL/1/27</v>
          </cell>
          <cell r="O303" t="str">
            <v>YPS/L8177UT/AGUS.S</v>
          </cell>
          <cell r="P303" t="str">
            <v>PT. LIVIA MANDIRI SEJATI</v>
          </cell>
          <cell r="Q303" t="str">
            <v>PT. LIVIA MANDIRI SEJATI</v>
          </cell>
          <cell r="R303" t="str">
            <v>EMPTY BOTTLE AQUA 5 GALLON</v>
          </cell>
          <cell r="S303" t="str">
            <v>2050348943</v>
          </cell>
        </row>
        <row r="304">
          <cell r="L304">
            <v>6008089388</v>
          </cell>
          <cell r="M304" t="str">
            <v>10169743</v>
          </cell>
          <cell r="N304" t="str">
            <v>S21102201451/H102788D/EL/1/27</v>
          </cell>
          <cell r="O304" t="str">
            <v>YPS/L8177UT/AGUS.S</v>
          </cell>
          <cell r="P304" t="str">
            <v>PT. LIVIA MANDIRI SEJATI</v>
          </cell>
          <cell r="Q304" t="str">
            <v>PT. LIVIA MANDIRI SEJATI</v>
          </cell>
          <cell r="R304" t="str">
            <v>JUG RACK</v>
          </cell>
          <cell r="S304" t="str">
            <v>2050348943</v>
          </cell>
        </row>
        <row r="305">
          <cell r="L305">
            <v>6008089388</v>
          </cell>
          <cell r="M305" t="str">
            <v>74559</v>
          </cell>
          <cell r="N305" t="str">
            <v>S21102201451/H102788D/EL/1/27</v>
          </cell>
          <cell r="O305" t="str">
            <v>YPS/L8177UT/AGUS.S</v>
          </cell>
          <cell r="P305" t="str">
            <v>PT. LIVIA MANDIRI SEJATI</v>
          </cell>
          <cell r="Q305" t="str">
            <v>PT. LIVIA MANDIRI SEJATI</v>
          </cell>
          <cell r="R305" t="str">
            <v>5 GALLON AQUA LOCAL</v>
          </cell>
          <cell r="S305" t="str">
            <v>2050348943</v>
          </cell>
        </row>
        <row r="306">
          <cell r="L306">
            <v>6008116814</v>
          </cell>
          <cell r="M306" t="str">
            <v>10169749</v>
          </cell>
          <cell r="N306" t="str">
            <v>R.148932</v>
          </cell>
          <cell r="O306" t="str">
            <v>YPS/N8875UW/WAWAN</v>
          </cell>
          <cell r="P306" t="str">
            <v>PT. LIVIA MANDIRI SEJATI</v>
          </cell>
          <cell r="Q306" t="str">
            <v>PT. LIVIA MANDIRI SEJATI</v>
          </cell>
          <cell r="R306" t="str">
            <v>PALLET RENT DOUBLE FACE</v>
          </cell>
          <cell r="S306" t="str">
            <v>2050348942</v>
          </cell>
        </row>
        <row r="307">
          <cell r="L307">
            <v>6008119787</v>
          </cell>
          <cell r="M307" t="str">
            <v>10169933</v>
          </cell>
          <cell r="N307" t="str">
            <v>S21102201453/H102773B/HD/1/27</v>
          </cell>
          <cell r="O307" t="str">
            <v>YPS/N8544UV/SLAMET</v>
          </cell>
          <cell r="P307" t="str">
            <v>PT. LIVIA MANDIRI SEJATI</v>
          </cell>
          <cell r="Q307" t="str">
            <v>PT. LIVIA MANDIRI SEJATI</v>
          </cell>
          <cell r="R307" t="str">
            <v>EMPTY BOTTLE AQUA 5 GALLON</v>
          </cell>
          <cell r="S307" t="str">
            <v>2050348943</v>
          </cell>
        </row>
        <row r="308">
          <cell r="L308">
            <v>6008119787</v>
          </cell>
          <cell r="M308" t="str">
            <v>10169933</v>
          </cell>
          <cell r="N308" t="str">
            <v>S21102201453/H102773B/HD/1/27</v>
          </cell>
          <cell r="O308" t="str">
            <v>YPS/N8544UV/SLAMET</v>
          </cell>
          <cell r="P308" t="str">
            <v>PT. LIVIA MANDIRI SEJATI</v>
          </cell>
          <cell r="Q308" t="str">
            <v>PT. LIVIA MANDIRI SEJATI</v>
          </cell>
          <cell r="R308" t="str">
            <v>EMPTY BOTTLE AQUA 5 GALLON</v>
          </cell>
          <cell r="S308" t="str">
            <v>2050348943</v>
          </cell>
        </row>
        <row r="309">
          <cell r="L309">
            <v>6008119787</v>
          </cell>
          <cell r="M309" t="str">
            <v>74559</v>
          </cell>
          <cell r="N309" t="str">
            <v>S21102201453/H102773B/HD/1/27</v>
          </cell>
          <cell r="O309" t="str">
            <v>YPS/N8544UV/SLAMET</v>
          </cell>
          <cell r="P309" t="str">
            <v>PT. LIVIA MANDIRI SEJATI</v>
          </cell>
          <cell r="Q309" t="str">
            <v>PT. LIVIA MANDIRI SEJATI</v>
          </cell>
          <cell r="R309" t="str">
            <v>5 GALLON AQUA LOCAL</v>
          </cell>
          <cell r="S309" t="str">
            <v>2050348943</v>
          </cell>
        </row>
        <row r="310">
          <cell r="L310">
            <v>6008115775</v>
          </cell>
          <cell r="M310" t="str">
            <v>10169933</v>
          </cell>
          <cell r="N310" t="str">
            <v>S21102201452/H102779A/HD/1/27</v>
          </cell>
          <cell r="O310" t="str">
            <v>YPS/L9611UX/JULIANTO</v>
          </cell>
          <cell r="P310" t="str">
            <v>PT. LIVIA MANDIRI SEJATI</v>
          </cell>
          <cell r="Q310" t="str">
            <v>PT. LIVIA MANDIRI SEJATI</v>
          </cell>
          <cell r="R310" t="str">
            <v>EMPTY BOTTLE AQUA 5 GALLON</v>
          </cell>
          <cell r="S310" t="str">
            <v>2050348943</v>
          </cell>
        </row>
        <row r="311">
          <cell r="L311">
            <v>6008115775</v>
          </cell>
          <cell r="M311" t="str">
            <v>10169933</v>
          </cell>
          <cell r="N311" t="str">
            <v>S21102201452/H102779A/HD/1/27</v>
          </cell>
          <cell r="O311" t="str">
            <v>YPS/L9611UX/JULIANTO</v>
          </cell>
          <cell r="P311" t="str">
            <v>PT. LIVIA MANDIRI SEJATI</v>
          </cell>
          <cell r="Q311" t="str">
            <v>PT. LIVIA MANDIRI SEJATI</v>
          </cell>
          <cell r="R311" t="str">
            <v>EMPTY BOTTLE AQUA 5 GALLON</v>
          </cell>
          <cell r="S311" t="str">
            <v>2050348943</v>
          </cell>
        </row>
        <row r="312">
          <cell r="L312">
            <v>6008115775</v>
          </cell>
          <cell r="M312" t="str">
            <v>74559</v>
          </cell>
          <cell r="N312" t="str">
            <v>S21102201452/H102779A/HD/1/27</v>
          </cell>
          <cell r="O312" t="str">
            <v>YPS/L9611UX/JULIANTO</v>
          </cell>
          <cell r="P312" t="str">
            <v>PT. LIVIA MANDIRI SEJATI</v>
          </cell>
          <cell r="Q312" t="str">
            <v>PT. LIVIA MANDIRI SEJATI</v>
          </cell>
          <cell r="R312" t="str">
            <v>5 GALLON AQUA LOCAL</v>
          </cell>
          <cell r="S312" t="str">
            <v>2050348943</v>
          </cell>
        </row>
        <row r="313">
          <cell r="L313">
            <v>6008118305</v>
          </cell>
          <cell r="M313" t="str">
            <v>10169933</v>
          </cell>
          <cell r="N313" t="str">
            <v>S21102200159/H1026173C/IS/2/26</v>
          </cell>
          <cell r="O313" t="str">
            <v>YPS/P8406BE/SALEH</v>
          </cell>
          <cell r="P313" t="str">
            <v>PT. LIVIA MANDIRI SEJATI</v>
          </cell>
          <cell r="Q313" t="str">
            <v>PT. LIVIA MANDIRI SEJATI</v>
          </cell>
          <cell r="R313" t="str">
            <v>EMPTY BOTTLE AQUA 5 GALLON</v>
          </cell>
          <cell r="S313" t="str">
            <v>2050348943</v>
          </cell>
        </row>
        <row r="314">
          <cell r="L314">
            <v>6008118305</v>
          </cell>
          <cell r="M314" t="str">
            <v>10169933</v>
          </cell>
          <cell r="N314" t="str">
            <v>S21102200159/H1026173C/IS/2/26</v>
          </cell>
          <cell r="O314" t="str">
            <v>YPS/P8406BE/SALEH</v>
          </cell>
          <cell r="P314" t="str">
            <v>PT. LIVIA MANDIRI SEJATI</v>
          </cell>
          <cell r="Q314" t="str">
            <v>PT. LIVIA MANDIRI SEJATI</v>
          </cell>
          <cell r="R314" t="str">
            <v>EMPTY BOTTLE AQUA 5 GALLON</v>
          </cell>
          <cell r="S314" t="str">
            <v>2050348943</v>
          </cell>
        </row>
        <row r="315">
          <cell r="L315">
            <v>6008118305</v>
          </cell>
          <cell r="M315" t="str">
            <v>74559</v>
          </cell>
          <cell r="N315" t="str">
            <v>S21102200159/H1026173C/IS/2/26</v>
          </cell>
          <cell r="O315" t="str">
            <v>YPS/P8406BE/SALEH</v>
          </cell>
          <cell r="P315" t="str">
            <v>PT. LIVIA MANDIRI SEJATI</v>
          </cell>
          <cell r="Q315" t="str">
            <v>PT. LIVIA MANDIRI SEJATI</v>
          </cell>
          <cell r="R315" t="str">
            <v>5 GALLON AQUA LOCAL</v>
          </cell>
          <cell r="S315" t="str">
            <v>2050348943</v>
          </cell>
        </row>
        <row r="316">
          <cell r="L316">
            <v>6008127403</v>
          </cell>
          <cell r="M316" t="str">
            <v>10169933</v>
          </cell>
          <cell r="N316" t="str">
            <v>S21102101767/H1028189D/AS/3/28</v>
          </cell>
          <cell r="O316" t="str">
            <v>YPS/L9358UZ/MAT ALI</v>
          </cell>
          <cell r="P316" t="str">
            <v>PT. LIVIA MANDIRI SEJATI</v>
          </cell>
          <cell r="Q316" t="str">
            <v>PT. LIVIA MANDIRI SEJATI</v>
          </cell>
          <cell r="R316" t="str">
            <v>EMPTY BOTTLE AQUA 5 GALLON</v>
          </cell>
          <cell r="S316" t="str">
            <v>2050348943</v>
          </cell>
        </row>
        <row r="317">
          <cell r="L317">
            <v>6008127403</v>
          </cell>
          <cell r="M317" t="str">
            <v>10169933</v>
          </cell>
          <cell r="N317" t="str">
            <v>S21102101767/H1028189D/AS/3/28</v>
          </cell>
          <cell r="O317" t="str">
            <v>YPS/L9358UZ/MAT ALI</v>
          </cell>
          <cell r="P317" t="str">
            <v>PT. LIVIA MANDIRI SEJATI</v>
          </cell>
          <cell r="Q317" t="str">
            <v>PT. LIVIA MANDIRI SEJATI</v>
          </cell>
          <cell r="R317" t="str">
            <v>EMPTY BOTTLE AQUA 5 GALLON</v>
          </cell>
          <cell r="S317" t="str">
            <v>2050348943</v>
          </cell>
        </row>
        <row r="318">
          <cell r="L318">
            <v>6008127403</v>
          </cell>
          <cell r="M318" t="str">
            <v>10169743</v>
          </cell>
          <cell r="N318" t="str">
            <v>S21102101767/H1028189D/AS/3/28</v>
          </cell>
          <cell r="O318" t="str">
            <v>YPS/L9358UZ/MAT ALI</v>
          </cell>
          <cell r="P318" t="str">
            <v>PT. LIVIA MANDIRI SEJATI</v>
          </cell>
          <cell r="Q318" t="str">
            <v>PT. LIVIA MANDIRI SEJATI</v>
          </cell>
          <cell r="R318" t="str">
            <v>JUG RACK</v>
          </cell>
          <cell r="S318" t="str">
            <v>2050348943</v>
          </cell>
        </row>
        <row r="319">
          <cell r="L319">
            <v>6008127403</v>
          </cell>
          <cell r="M319" t="str">
            <v>74559</v>
          </cell>
          <cell r="N319" t="str">
            <v>S21102101767/H1028189D/AS/3/28</v>
          </cell>
          <cell r="O319" t="str">
            <v>YPS/L9358UZ/MAT ALI</v>
          </cell>
          <cell r="P319" t="str">
            <v>PT. LIVIA MANDIRI SEJATI</v>
          </cell>
          <cell r="Q319" t="str">
            <v>PT. LIVIA MANDIRI SEJATI</v>
          </cell>
          <cell r="R319" t="str">
            <v>5 GALLON AQUA LOCAL</v>
          </cell>
          <cell r="S319" t="str">
            <v>2050348943</v>
          </cell>
        </row>
        <row r="320">
          <cell r="L320">
            <v>6008115982</v>
          </cell>
          <cell r="M320" t="str">
            <v>10169933</v>
          </cell>
          <cell r="N320" t="str">
            <v>S21102201456/H102756D/PY/1/27</v>
          </cell>
          <cell r="O320" t="str">
            <v>YPS/L8858UI/BAMBANG</v>
          </cell>
          <cell r="P320" t="str">
            <v>PT. LIVIA MANDIRI SEJATI</v>
          </cell>
          <cell r="Q320" t="str">
            <v>PT. LIVIA MANDIRI SEJATI</v>
          </cell>
          <cell r="R320" t="str">
            <v>EMPTY BOTTLE AQUA 5 GALLON</v>
          </cell>
          <cell r="S320" t="str">
            <v>2050348943</v>
          </cell>
        </row>
        <row r="321">
          <cell r="L321">
            <v>6008115982</v>
          </cell>
          <cell r="M321" t="str">
            <v>10169933</v>
          </cell>
          <cell r="N321" t="str">
            <v>S21102201456/H102756D/PY/1/27</v>
          </cell>
          <cell r="O321" t="str">
            <v>YPS/L8858UI/BAMBANG</v>
          </cell>
          <cell r="P321" t="str">
            <v>PT. LIVIA MANDIRI SEJATI</v>
          </cell>
          <cell r="Q321" t="str">
            <v>PT. LIVIA MANDIRI SEJATI</v>
          </cell>
          <cell r="R321" t="str">
            <v>EMPTY BOTTLE AQUA 5 GALLON</v>
          </cell>
          <cell r="S321" t="str">
            <v>2050348943</v>
          </cell>
        </row>
        <row r="322">
          <cell r="L322">
            <v>6008115982</v>
          </cell>
          <cell r="M322" t="str">
            <v>10169743</v>
          </cell>
          <cell r="N322" t="str">
            <v>S21102201456/H102756D/PY/1/27</v>
          </cell>
          <cell r="O322" t="str">
            <v>YPS/L8858UI/BAMBANG</v>
          </cell>
          <cell r="P322" t="str">
            <v>PT. LIVIA MANDIRI SEJATI</v>
          </cell>
          <cell r="Q322" t="str">
            <v>PT. LIVIA MANDIRI SEJATI</v>
          </cell>
          <cell r="R322" t="str">
            <v>JUG RACK</v>
          </cell>
          <cell r="S322" t="str">
            <v>2050348943</v>
          </cell>
        </row>
        <row r="323">
          <cell r="L323">
            <v>6008115982</v>
          </cell>
          <cell r="M323" t="str">
            <v>74559</v>
          </cell>
          <cell r="N323" t="str">
            <v>S21102201456/H102756D/PY/1/27</v>
          </cell>
          <cell r="O323" t="str">
            <v>YPS/L8858UI/BAMBANG</v>
          </cell>
          <cell r="P323" t="str">
            <v>PT. LIVIA MANDIRI SEJATI</v>
          </cell>
          <cell r="Q323" t="str">
            <v>PT. LIVIA MANDIRI SEJATI</v>
          </cell>
          <cell r="R323" t="str">
            <v>5 GALLON AQUA LOCAL</v>
          </cell>
          <cell r="S323" t="str">
            <v>2050348943</v>
          </cell>
        </row>
        <row r="324">
          <cell r="L324">
            <v>6008122613</v>
          </cell>
          <cell r="M324" t="str">
            <v>10169933</v>
          </cell>
          <cell r="N324" t="str">
            <v>S21102200126/H102859D/PY/1/28</v>
          </cell>
          <cell r="O324" t="str">
            <v>YPS/N9374WE/AGUS D</v>
          </cell>
          <cell r="P324" t="str">
            <v>PT. LIVIA MANDIRI SEJATI</v>
          </cell>
          <cell r="Q324" t="str">
            <v>PT. LIVIA MANDIRI SEJATI</v>
          </cell>
          <cell r="R324" t="str">
            <v>EMPTY BOTTLE AQUA 5 GALLON</v>
          </cell>
          <cell r="S324" t="str">
            <v>2050348943</v>
          </cell>
        </row>
        <row r="325">
          <cell r="L325">
            <v>6008122613</v>
          </cell>
          <cell r="M325" t="str">
            <v>10169933</v>
          </cell>
          <cell r="N325" t="str">
            <v>S21102200126/H102859D/PY/1/28</v>
          </cell>
          <cell r="O325" t="str">
            <v>YPS/N9374WE/AGUS D</v>
          </cell>
          <cell r="P325" t="str">
            <v>PT. LIVIA MANDIRI SEJATI</v>
          </cell>
          <cell r="Q325" t="str">
            <v>PT. LIVIA MANDIRI SEJATI</v>
          </cell>
          <cell r="R325" t="str">
            <v>EMPTY BOTTLE AQUA 5 GALLON</v>
          </cell>
          <cell r="S325" t="str">
            <v>2050348943</v>
          </cell>
        </row>
        <row r="326">
          <cell r="L326">
            <v>6008122613</v>
          </cell>
          <cell r="M326" t="str">
            <v>10169743</v>
          </cell>
          <cell r="N326" t="str">
            <v>S21102200126/H102859D/PY/1/28</v>
          </cell>
          <cell r="O326" t="str">
            <v>YPS/N9374WE/AGUS D</v>
          </cell>
          <cell r="P326" t="str">
            <v>PT. LIVIA MANDIRI SEJATI</v>
          </cell>
          <cell r="Q326" t="str">
            <v>PT. LIVIA MANDIRI SEJATI</v>
          </cell>
          <cell r="R326" t="str">
            <v>JUG RACK</v>
          </cell>
          <cell r="S326" t="str">
            <v>2050348943</v>
          </cell>
        </row>
        <row r="327">
          <cell r="L327">
            <v>6008122613</v>
          </cell>
          <cell r="M327" t="str">
            <v>74559</v>
          </cell>
          <cell r="N327" t="str">
            <v>S21102200126/H102859D/PY/1/28</v>
          </cell>
          <cell r="O327" t="str">
            <v>YPS/N9374WE/AGUS D</v>
          </cell>
          <cell r="P327" t="str">
            <v>PT. LIVIA MANDIRI SEJATI</v>
          </cell>
          <cell r="Q327" t="str">
            <v>PT. LIVIA MANDIRI SEJATI</v>
          </cell>
          <cell r="R327" t="str">
            <v>5 GALLON AQUA LOCAL</v>
          </cell>
          <cell r="S327" t="str">
            <v>2050348943</v>
          </cell>
        </row>
        <row r="328">
          <cell r="L328">
            <v>6008120094</v>
          </cell>
          <cell r="M328" t="str">
            <v>10169749</v>
          </cell>
          <cell r="N328" t="str">
            <v>A/R.152930</v>
          </cell>
          <cell r="O328" t="str">
            <v>YPS/N9932UW/ROHMAN</v>
          </cell>
          <cell r="P328" t="str">
            <v>PT. LIVIA MANDIRI SEJATI</v>
          </cell>
          <cell r="Q328" t="str">
            <v>PT. LIVIA MANDIRI SEJATI</v>
          </cell>
          <cell r="R328" t="str">
            <v>PALLET RENT DOUBLE FACE</v>
          </cell>
          <cell r="S328" t="str">
            <v>2050348942</v>
          </cell>
        </row>
        <row r="329">
          <cell r="L329">
            <v>6008120094</v>
          </cell>
          <cell r="M329" t="str">
            <v>10170861</v>
          </cell>
          <cell r="N329" t="str">
            <v>A/R.152930</v>
          </cell>
          <cell r="O329" t="str">
            <v>YPS/N9932UW/ROHMAN</v>
          </cell>
          <cell r="P329" t="str">
            <v>PT. LIVIA MANDIRI SEJATI</v>
          </cell>
          <cell r="Q329" t="str">
            <v>PT. LIVIA MANDIRI SEJATI</v>
          </cell>
          <cell r="R329" t="str">
            <v>PALLET 120CM X 100CM X 16CM</v>
          </cell>
          <cell r="S329" t="str">
            <v>2050348942</v>
          </cell>
        </row>
        <row r="330">
          <cell r="L330">
            <v>6008121018</v>
          </cell>
          <cell r="M330" t="str">
            <v>10169933</v>
          </cell>
          <cell r="N330" t="str">
            <v>S21102200153/H102794D/HD/1/27</v>
          </cell>
          <cell r="O330" t="str">
            <v>YPS/L8813UT/DJAMALI</v>
          </cell>
          <cell r="P330" t="str">
            <v>PT. LIVIA MANDIRI SEJATI</v>
          </cell>
          <cell r="Q330" t="str">
            <v>PT. LIVIA MANDIRI SEJATI</v>
          </cell>
          <cell r="R330" t="str">
            <v>EMPTY BOTTLE AQUA 5 GALLON</v>
          </cell>
          <cell r="S330" t="str">
            <v>2050348943</v>
          </cell>
        </row>
        <row r="331">
          <cell r="L331">
            <v>6008121018</v>
          </cell>
          <cell r="M331" t="str">
            <v>10169933</v>
          </cell>
          <cell r="N331" t="str">
            <v>S21102200153/H102794D/HD/1/27</v>
          </cell>
          <cell r="O331" t="str">
            <v>YPS/L8813UT/DJAMALI</v>
          </cell>
          <cell r="P331" t="str">
            <v>PT. LIVIA MANDIRI SEJATI</v>
          </cell>
          <cell r="Q331" t="str">
            <v>PT. LIVIA MANDIRI SEJATI</v>
          </cell>
          <cell r="R331" t="str">
            <v>EMPTY BOTTLE AQUA 5 GALLON</v>
          </cell>
          <cell r="S331" t="str">
            <v>2050348943</v>
          </cell>
        </row>
        <row r="332">
          <cell r="L332">
            <v>6008121018</v>
          </cell>
          <cell r="M332" t="str">
            <v>10169743</v>
          </cell>
          <cell r="N332" t="str">
            <v>S21102200153/H102794D/HD/1/27</v>
          </cell>
          <cell r="O332" t="str">
            <v>YPS/L8813UT/DJAMALI</v>
          </cell>
          <cell r="P332" t="str">
            <v>PT. LIVIA MANDIRI SEJATI</v>
          </cell>
          <cell r="Q332" t="str">
            <v>PT. LIVIA MANDIRI SEJATI</v>
          </cell>
          <cell r="R332" t="str">
            <v>JUG RACK</v>
          </cell>
          <cell r="S332" t="str">
            <v>2050348943</v>
          </cell>
        </row>
        <row r="333">
          <cell r="L333">
            <v>6008121018</v>
          </cell>
          <cell r="M333" t="str">
            <v>74559</v>
          </cell>
          <cell r="N333" t="str">
            <v>S21102200153/H102794D/HD/1/27</v>
          </cell>
          <cell r="O333" t="str">
            <v>YPS/L8813UT/DJAMALI</v>
          </cell>
          <cell r="P333" t="str">
            <v>PT. LIVIA MANDIRI SEJATI</v>
          </cell>
          <cell r="Q333" t="str">
            <v>PT. LIVIA MANDIRI SEJATI</v>
          </cell>
          <cell r="R333" t="str">
            <v>5 GALLON AQUA LOCAL</v>
          </cell>
          <cell r="S333" t="str">
            <v>2050348943</v>
          </cell>
        </row>
        <row r="334">
          <cell r="L334">
            <v>6008124926</v>
          </cell>
          <cell r="M334" t="str">
            <v>10169749</v>
          </cell>
          <cell r="N334" t="str">
            <v>R.148098</v>
          </cell>
          <cell r="O334" t="str">
            <v>YPS/L9613UX/RONI</v>
          </cell>
          <cell r="P334" t="str">
            <v>PT. LIVIA MANDIRI SEJATI</v>
          </cell>
          <cell r="Q334" t="str">
            <v>PT. LIVIA MANDIRI SEJATI</v>
          </cell>
          <cell r="R334" t="str">
            <v>PALLET RENT DOUBLE FACE</v>
          </cell>
          <cell r="S334" t="str">
            <v>2050348942</v>
          </cell>
        </row>
        <row r="335">
          <cell r="L335">
            <v>6008123507</v>
          </cell>
          <cell r="M335" t="str">
            <v>10169749</v>
          </cell>
          <cell r="N335" t="str">
            <v>R.148082</v>
          </cell>
          <cell r="O335" t="str">
            <v>YPS/L9695UY/NARTO</v>
          </cell>
          <cell r="P335" t="str">
            <v>PT. LIVIA MANDIRI SEJATI</v>
          </cell>
          <cell r="Q335" t="str">
            <v>PT. LIVIA MANDIRI SEJATI</v>
          </cell>
          <cell r="R335" t="str">
            <v>PALLET RENT DOUBLE FACE</v>
          </cell>
          <cell r="S335" t="str">
            <v>2050348942</v>
          </cell>
        </row>
        <row r="336">
          <cell r="L336">
            <v>6008119550</v>
          </cell>
          <cell r="M336" t="str">
            <v>10169933</v>
          </cell>
          <cell r="N336" t="str">
            <v>S21102200149/H1027128D/BK/2/27</v>
          </cell>
          <cell r="O336" t="str">
            <v>YPS/L9051UX/RAHMAN</v>
          </cell>
          <cell r="P336" t="str">
            <v>PT. LIVIA MANDIRI SEJATI</v>
          </cell>
          <cell r="Q336" t="str">
            <v>PT. LIVIA MANDIRI SEJATI</v>
          </cell>
          <cell r="R336" t="str">
            <v>EMPTY BOTTLE AQUA 5 GALLON</v>
          </cell>
          <cell r="S336" t="str">
            <v>2050348943</v>
          </cell>
        </row>
        <row r="337">
          <cell r="L337">
            <v>6008119550</v>
          </cell>
          <cell r="M337" t="str">
            <v>10169933</v>
          </cell>
          <cell r="N337" t="str">
            <v>S21102200149/H1027128D/BK/2/27</v>
          </cell>
          <cell r="O337" t="str">
            <v>YPS/L9051UX/RAHMAN</v>
          </cell>
          <cell r="P337" t="str">
            <v>PT. LIVIA MANDIRI SEJATI</v>
          </cell>
          <cell r="Q337" t="str">
            <v>PT. LIVIA MANDIRI SEJATI</v>
          </cell>
          <cell r="R337" t="str">
            <v>EMPTY BOTTLE AQUA 5 GALLON</v>
          </cell>
          <cell r="S337" t="str">
            <v>2050348943</v>
          </cell>
        </row>
        <row r="338">
          <cell r="L338">
            <v>6008119550</v>
          </cell>
          <cell r="M338" t="str">
            <v>10169743</v>
          </cell>
          <cell r="N338" t="str">
            <v>S21102200149/H1027128D/BK/2/27</v>
          </cell>
          <cell r="O338" t="str">
            <v>YPS/L9051UX/RAHMAN</v>
          </cell>
          <cell r="P338" t="str">
            <v>PT. LIVIA MANDIRI SEJATI</v>
          </cell>
          <cell r="Q338" t="str">
            <v>PT. LIVIA MANDIRI SEJATI</v>
          </cell>
          <cell r="R338" t="str">
            <v>JUG RACK</v>
          </cell>
          <cell r="S338" t="str">
            <v>2050348943</v>
          </cell>
        </row>
        <row r="339">
          <cell r="L339">
            <v>6008119550</v>
          </cell>
          <cell r="M339" t="str">
            <v>74559</v>
          </cell>
          <cell r="N339" t="str">
            <v>S21102200149/H1027128D/BK/2/27</v>
          </cell>
          <cell r="O339" t="str">
            <v>YPS/L9051UX/RAHMAN</v>
          </cell>
          <cell r="P339" t="str">
            <v>PT. LIVIA MANDIRI SEJATI</v>
          </cell>
          <cell r="Q339" t="str">
            <v>PT. LIVIA MANDIRI SEJATI</v>
          </cell>
          <cell r="R339" t="str">
            <v>5 GALLON AQUA LOCAL</v>
          </cell>
          <cell r="S339" t="str">
            <v>2050348943</v>
          </cell>
        </row>
        <row r="340">
          <cell r="L340">
            <v>6008122862</v>
          </cell>
          <cell r="M340" t="str">
            <v>10169749</v>
          </cell>
          <cell r="N340" t="str">
            <v>R159396</v>
          </cell>
          <cell r="O340" t="str">
            <v>YPS/L8223UT/SUFYAN</v>
          </cell>
          <cell r="P340" t="str">
            <v>PT. LIVIA MANDIRI SEJATI</v>
          </cell>
          <cell r="Q340" t="str">
            <v>PT. LIVIA MANDIRI SEJATI</v>
          </cell>
          <cell r="R340" t="str">
            <v>PALLET RENT DOUBLE FACE</v>
          </cell>
          <cell r="S340" t="str">
            <v>2050348942</v>
          </cell>
        </row>
        <row r="341">
          <cell r="L341">
            <v>6008105581</v>
          </cell>
          <cell r="M341" t="str">
            <v>10169749</v>
          </cell>
          <cell r="N341" t="str">
            <v>R.148878</v>
          </cell>
          <cell r="O341" t="str">
            <v>YPS/L8211UT/ZEMY</v>
          </cell>
          <cell r="P341" t="str">
            <v>PT. LIVIA MANDIRI SEJATI</v>
          </cell>
          <cell r="Q341" t="str">
            <v>PT. LIVIA MANDIRI SEJATI</v>
          </cell>
          <cell r="R341" t="str">
            <v>PALLET RENT DOUBLE FACE</v>
          </cell>
          <cell r="S341" t="str">
            <v>2050348942</v>
          </cell>
        </row>
        <row r="342">
          <cell r="L342">
            <v>6008119097</v>
          </cell>
          <cell r="M342" t="str">
            <v>10169933</v>
          </cell>
          <cell r="N342" t="str">
            <v>S21102200166/H1026192A/AS/3/26</v>
          </cell>
          <cell r="O342" t="str">
            <v>YPS/L8907UT/ROBY</v>
          </cell>
          <cell r="P342" t="str">
            <v>PT. LIVIA MANDIRI SEJATI</v>
          </cell>
          <cell r="Q342" t="str">
            <v>PT. LIVIA MANDIRI SEJATI</v>
          </cell>
          <cell r="R342" t="str">
            <v>EMPTY BOTTLE AQUA 5 GALLON</v>
          </cell>
          <cell r="S342" t="str">
            <v>2050348943</v>
          </cell>
        </row>
        <row r="343">
          <cell r="L343">
            <v>6008119097</v>
          </cell>
          <cell r="M343" t="str">
            <v>10169933</v>
          </cell>
          <cell r="N343" t="str">
            <v>S21102200166/H1026192A/AS/3/26</v>
          </cell>
          <cell r="O343" t="str">
            <v>YPS/L8907UT/ROBY</v>
          </cell>
          <cell r="P343" t="str">
            <v>PT. LIVIA MANDIRI SEJATI</v>
          </cell>
          <cell r="Q343" t="str">
            <v>PT. LIVIA MANDIRI SEJATI</v>
          </cell>
          <cell r="R343" t="str">
            <v>EMPTY BOTTLE AQUA 5 GALLON</v>
          </cell>
          <cell r="S343" t="str">
            <v>2050348943</v>
          </cell>
        </row>
        <row r="344">
          <cell r="L344">
            <v>6008119097</v>
          </cell>
          <cell r="M344" t="str">
            <v>74559</v>
          </cell>
          <cell r="N344" t="str">
            <v>S21102200166/H1026192A/AS/3/26</v>
          </cell>
          <cell r="O344" t="str">
            <v>YPS/L8907UT/ROBY</v>
          </cell>
          <cell r="P344" t="str">
            <v>PT. LIVIA MANDIRI SEJATI</v>
          </cell>
          <cell r="Q344" t="str">
            <v>PT. LIVIA MANDIRI SEJATI</v>
          </cell>
          <cell r="R344" t="str">
            <v>5 GALLON AQUA LOCAL</v>
          </cell>
          <cell r="S344" t="str">
            <v>2050348943</v>
          </cell>
        </row>
        <row r="345">
          <cell r="L345">
            <v>6008120962</v>
          </cell>
          <cell r="M345" t="str">
            <v>10169933</v>
          </cell>
          <cell r="N345" t="str">
            <v>S21102200147/H102735B/AS/3/26</v>
          </cell>
          <cell r="O345" t="str">
            <v>YPS/N8430UV/SLAMET</v>
          </cell>
          <cell r="P345" t="str">
            <v>PT. LIVIA MANDIRI SEJATI</v>
          </cell>
          <cell r="Q345" t="str">
            <v>PT. LIVIA MANDIRI SEJATI</v>
          </cell>
          <cell r="R345" t="str">
            <v>EMPTY BOTTLE AQUA 5 GALLON</v>
          </cell>
          <cell r="S345" t="str">
            <v>2050348943</v>
          </cell>
        </row>
        <row r="346">
          <cell r="L346">
            <v>6008120962</v>
          </cell>
          <cell r="M346" t="str">
            <v>10169933</v>
          </cell>
          <cell r="N346" t="str">
            <v>S21102200147/H102735B/AS/3/26</v>
          </cell>
          <cell r="O346" t="str">
            <v>YPS/N8430UV/SLAMET</v>
          </cell>
          <cell r="P346" t="str">
            <v>PT. LIVIA MANDIRI SEJATI</v>
          </cell>
          <cell r="Q346" t="str">
            <v>PT. LIVIA MANDIRI SEJATI</v>
          </cell>
          <cell r="R346" t="str">
            <v>EMPTY BOTTLE AQUA 5 GALLON</v>
          </cell>
          <cell r="S346" t="str">
            <v>2050348943</v>
          </cell>
        </row>
        <row r="347">
          <cell r="L347">
            <v>6008120962</v>
          </cell>
          <cell r="M347" t="str">
            <v>74559</v>
          </cell>
          <cell r="N347" t="str">
            <v>S21102200147/H102735B/AS/3/26</v>
          </cell>
          <cell r="O347" t="str">
            <v>YPS/N8430UV/SLAMET</v>
          </cell>
          <cell r="P347" t="str">
            <v>PT. LIVIA MANDIRI SEJATI</v>
          </cell>
          <cell r="Q347" t="str">
            <v>PT. LIVIA MANDIRI SEJATI</v>
          </cell>
          <cell r="R347" t="str">
            <v>5 GALLON AQUA LOCAL</v>
          </cell>
          <cell r="S347" t="str">
            <v>2050348943</v>
          </cell>
        </row>
        <row r="348">
          <cell r="L348">
            <v>6008118839</v>
          </cell>
          <cell r="M348" t="str">
            <v>10169933</v>
          </cell>
          <cell r="N348" t="str">
            <v>S21102200138/H1027157B/ZK/2/27</v>
          </cell>
          <cell r="O348" t="str">
            <v>YPS/N8390UV/ALDY</v>
          </cell>
          <cell r="P348" t="str">
            <v>PT. LIVIA MANDIRI SEJATI</v>
          </cell>
          <cell r="Q348" t="str">
            <v>PT. LIVIA MANDIRI SEJATI</v>
          </cell>
          <cell r="R348" t="str">
            <v>EMPTY BOTTLE AQUA 5 GALLON</v>
          </cell>
          <cell r="S348" t="str">
            <v>2050348943</v>
          </cell>
        </row>
        <row r="349">
          <cell r="L349">
            <v>6008118839</v>
          </cell>
          <cell r="M349" t="str">
            <v>10169933</v>
          </cell>
          <cell r="N349" t="str">
            <v>S21102200138/H1027157B/ZK/2/27</v>
          </cell>
          <cell r="O349" t="str">
            <v>YPS/N8390UV/ALDY</v>
          </cell>
          <cell r="P349" t="str">
            <v>PT. LIVIA MANDIRI SEJATI</v>
          </cell>
          <cell r="Q349" t="str">
            <v>PT. LIVIA MANDIRI SEJATI</v>
          </cell>
          <cell r="R349" t="str">
            <v>EMPTY BOTTLE AQUA 5 GALLON</v>
          </cell>
          <cell r="S349" t="str">
            <v>2050348943</v>
          </cell>
        </row>
        <row r="350">
          <cell r="L350">
            <v>6008118839</v>
          </cell>
          <cell r="M350" t="str">
            <v>74559</v>
          </cell>
          <cell r="N350" t="str">
            <v>S21102200138/H1027157B/ZK/2/27</v>
          </cell>
          <cell r="O350" t="str">
            <v>YPS/N8390UV/ALDY</v>
          </cell>
          <cell r="P350" t="str">
            <v>PT. LIVIA MANDIRI SEJATI</v>
          </cell>
          <cell r="Q350" t="str">
            <v>PT. LIVIA MANDIRI SEJATI</v>
          </cell>
          <cell r="R350" t="str">
            <v>5 GALLON AQUA LOCAL</v>
          </cell>
          <cell r="S350" t="str">
            <v>2050348943</v>
          </cell>
        </row>
        <row r="351">
          <cell r="L351">
            <v>6008117980</v>
          </cell>
          <cell r="M351" t="str">
            <v>10169933</v>
          </cell>
          <cell r="N351" t="str">
            <v>S21102201420/H102887D/PY/1/28</v>
          </cell>
          <cell r="O351" t="str">
            <v>YPS/N8548UV/GATOT</v>
          </cell>
          <cell r="P351" t="str">
            <v>PT. LIVIA MANDIRI SEJATI</v>
          </cell>
          <cell r="Q351" t="str">
            <v>PT. LIVIA MANDIRI SEJATI</v>
          </cell>
          <cell r="R351" t="str">
            <v>EMPTY BOTTLE AQUA 5 GALLON</v>
          </cell>
          <cell r="S351" t="str">
            <v>2050348943</v>
          </cell>
        </row>
        <row r="352">
          <cell r="L352">
            <v>6008117980</v>
          </cell>
          <cell r="M352" t="str">
            <v>10169933</v>
          </cell>
          <cell r="N352" t="str">
            <v>S21102201420/H102887D/PY/1/28</v>
          </cell>
          <cell r="O352" t="str">
            <v>YPS/N8548UV/GATOT</v>
          </cell>
          <cell r="P352" t="str">
            <v>PT. LIVIA MANDIRI SEJATI</v>
          </cell>
          <cell r="Q352" t="str">
            <v>PT. LIVIA MANDIRI SEJATI</v>
          </cell>
          <cell r="R352" t="str">
            <v>EMPTY BOTTLE AQUA 5 GALLON</v>
          </cell>
          <cell r="S352" t="str">
            <v>2050348943</v>
          </cell>
        </row>
        <row r="353">
          <cell r="L353">
            <v>6008117980</v>
          </cell>
          <cell r="M353" t="str">
            <v>10169743</v>
          </cell>
          <cell r="N353" t="str">
            <v>S21102201420/H102887D/PY/1/28</v>
          </cell>
          <cell r="O353" t="str">
            <v>YPS/N8548UV/GATOT</v>
          </cell>
          <cell r="P353" t="str">
            <v>PT. LIVIA MANDIRI SEJATI</v>
          </cell>
          <cell r="Q353" t="str">
            <v>PT. LIVIA MANDIRI SEJATI</v>
          </cell>
          <cell r="R353" t="str">
            <v>JUG RACK</v>
          </cell>
          <cell r="S353" t="str">
            <v>2050348943</v>
          </cell>
        </row>
        <row r="354">
          <cell r="L354">
            <v>6008117980</v>
          </cell>
          <cell r="M354" t="str">
            <v>74559</v>
          </cell>
          <cell r="N354" t="str">
            <v>S21102201420/H102887D/PY/1/28</v>
          </cell>
          <cell r="O354" t="str">
            <v>YPS/N8548UV/GATOT</v>
          </cell>
          <cell r="P354" t="str">
            <v>PT. LIVIA MANDIRI SEJATI</v>
          </cell>
          <cell r="Q354" t="str">
            <v>PT. LIVIA MANDIRI SEJATI</v>
          </cell>
          <cell r="R354" t="str">
            <v>5 GALLON AQUA LOCAL</v>
          </cell>
          <cell r="S354" t="str">
            <v>2050348943</v>
          </cell>
        </row>
        <row r="355">
          <cell r="L355">
            <v>6008118717</v>
          </cell>
          <cell r="M355" t="str">
            <v>10169933</v>
          </cell>
          <cell r="N355" t="str">
            <v>S21102200157/H102719A/EF/3/26</v>
          </cell>
          <cell r="O355" t="str">
            <v>YPS/N8546UV/SAKUT</v>
          </cell>
          <cell r="P355" t="str">
            <v>PT. LIVIA MANDIRI SEJATI</v>
          </cell>
          <cell r="Q355" t="str">
            <v>PT. LIVIA MANDIRI SEJATI</v>
          </cell>
          <cell r="R355" t="str">
            <v>EMPTY BOTTLE AQUA 5 GALLON</v>
          </cell>
          <cell r="S355" t="str">
            <v>2050348943</v>
          </cell>
        </row>
        <row r="356">
          <cell r="L356">
            <v>6008118717</v>
          </cell>
          <cell r="M356" t="str">
            <v>10169933</v>
          </cell>
          <cell r="N356" t="str">
            <v>S21102200157/H102719A/EF/3/26</v>
          </cell>
          <cell r="O356" t="str">
            <v>YPS/N8546UV/SAKUT</v>
          </cell>
          <cell r="P356" t="str">
            <v>PT. LIVIA MANDIRI SEJATI</v>
          </cell>
          <cell r="Q356" t="str">
            <v>PT. LIVIA MANDIRI SEJATI</v>
          </cell>
          <cell r="R356" t="str">
            <v>EMPTY BOTTLE AQUA 5 GALLON</v>
          </cell>
          <cell r="S356" t="str">
            <v>2050348943</v>
          </cell>
        </row>
        <row r="357">
          <cell r="L357">
            <v>6008118717</v>
          </cell>
          <cell r="M357" t="str">
            <v>74559</v>
          </cell>
          <cell r="N357" t="str">
            <v>S21102200157/H102719A/EF/3/26</v>
          </cell>
          <cell r="O357" t="str">
            <v>YPS/N8546UV/SAKUT</v>
          </cell>
          <cell r="P357" t="str">
            <v>PT. LIVIA MANDIRI SEJATI</v>
          </cell>
          <cell r="Q357" t="str">
            <v>PT. LIVIA MANDIRI SEJATI</v>
          </cell>
          <cell r="R357" t="str">
            <v>5 GALLON AQUA LOCAL</v>
          </cell>
          <cell r="S357" t="str">
            <v>2050348943</v>
          </cell>
        </row>
        <row r="358">
          <cell r="L358">
            <v>6008122729</v>
          </cell>
          <cell r="M358" t="str">
            <v>10169933</v>
          </cell>
          <cell r="N358" t="str">
            <v>S21102200134/H1027198A/EF/3/27</v>
          </cell>
          <cell r="O358" t="str">
            <v>YPS/N8260UW/MUZAMIL</v>
          </cell>
          <cell r="P358" t="str">
            <v>PT. LIVIA MANDIRI SEJATI</v>
          </cell>
          <cell r="Q358" t="str">
            <v>PT. LIVIA MANDIRI SEJATI</v>
          </cell>
          <cell r="R358" t="str">
            <v>EMPTY BOTTLE AQUA 5 GALLON</v>
          </cell>
          <cell r="S358" t="str">
            <v>2050348943</v>
          </cell>
        </row>
        <row r="359">
          <cell r="L359">
            <v>6008122729</v>
          </cell>
          <cell r="M359" t="str">
            <v>10169933</v>
          </cell>
          <cell r="N359" t="str">
            <v>S21102200134/H1027198A/EF/3/27</v>
          </cell>
          <cell r="O359" t="str">
            <v>YPS/N8260UW/MUZAMIL</v>
          </cell>
          <cell r="P359" t="str">
            <v>PT. LIVIA MANDIRI SEJATI</v>
          </cell>
          <cell r="Q359" t="str">
            <v>PT. LIVIA MANDIRI SEJATI</v>
          </cell>
          <cell r="R359" t="str">
            <v>EMPTY BOTTLE AQUA 5 GALLON</v>
          </cell>
          <cell r="S359" t="str">
            <v>2050348943</v>
          </cell>
        </row>
        <row r="360">
          <cell r="L360">
            <v>6008122729</v>
          </cell>
          <cell r="M360" t="str">
            <v>74559</v>
          </cell>
          <cell r="N360" t="str">
            <v>S21102200134/H1027198A/EF/3/27</v>
          </cell>
          <cell r="O360" t="str">
            <v>YPS/N8260UW/MUZAMIL</v>
          </cell>
          <cell r="P360" t="str">
            <v>PT. LIVIA MANDIRI SEJATI</v>
          </cell>
          <cell r="Q360" t="str">
            <v>PT. LIVIA MANDIRI SEJATI</v>
          </cell>
          <cell r="R360" t="str">
            <v>5 GALLON AQUA LOCAL</v>
          </cell>
          <cell r="S360" t="str">
            <v>2050348943</v>
          </cell>
        </row>
        <row r="361">
          <cell r="L361">
            <v>6008122081</v>
          </cell>
          <cell r="M361" t="str">
            <v>10169933</v>
          </cell>
          <cell r="N361" t="str">
            <v>S21102200144/H1027106B/HD/1/27</v>
          </cell>
          <cell r="O361" t="str">
            <v>YPS/L9167UG/YUSUF</v>
          </cell>
          <cell r="P361" t="str">
            <v>PT. LIVIA MANDIRI SEJATI</v>
          </cell>
          <cell r="Q361" t="str">
            <v>PT. LIVIA MANDIRI SEJATI</v>
          </cell>
          <cell r="R361" t="str">
            <v>EMPTY BOTTLE AQUA 5 GALLON</v>
          </cell>
          <cell r="S361" t="str">
            <v>2050348943</v>
          </cell>
        </row>
        <row r="362">
          <cell r="L362">
            <v>6008122081</v>
          </cell>
          <cell r="M362" t="str">
            <v>10169933</v>
          </cell>
          <cell r="N362" t="str">
            <v>S21102200144/H1027106B/HD/1/27</v>
          </cell>
          <cell r="O362" t="str">
            <v>YPS/L9167UG/YUSUF</v>
          </cell>
          <cell r="P362" t="str">
            <v>PT. LIVIA MANDIRI SEJATI</v>
          </cell>
          <cell r="Q362" t="str">
            <v>PT. LIVIA MANDIRI SEJATI</v>
          </cell>
          <cell r="R362" t="str">
            <v>EMPTY BOTTLE AQUA 5 GALLON</v>
          </cell>
          <cell r="S362" t="str">
            <v>2050348943</v>
          </cell>
        </row>
        <row r="363">
          <cell r="L363">
            <v>6008122081</v>
          </cell>
          <cell r="M363" t="str">
            <v>74559</v>
          </cell>
          <cell r="N363" t="str">
            <v>S21102200144/H1027106B/HD/1/27</v>
          </cell>
          <cell r="O363" t="str">
            <v>YPS/L9167UG/YUSUF</v>
          </cell>
          <cell r="P363" t="str">
            <v>PT. LIVIA MANDIRI SEJATI</v>
          </cell>
          <cell r="Q363" t="str">
            <v>PT. LIVIA MANDIRI SEJATI</v>
          </cell>
          <cell r="R363" t="str">
            <v>5 GALLON AQUA LOCAL</v>
          </cell>
          <cell r="S363" t="str">
            <v>2050348943</v>
          </cell>
        </row>
        <row r="364">
          <cell r="L364">
            <v>6008126659</v>
          </cell>
          <cell r="M364" t="str">
            <v>10169749</v>
          </cell>
          <cell r="N364" t="str">
            <v>R146370</v>
          </cell>
          <cell r="O364" t="str">
            <v>YPS/L9609UX/EDY S</v>
          </cell>
          <cell r="P364" t="str">
            <v>PT. LIVIA MANDIRI SEJATI</v>
          </cell>
          <cell r="Q364" t="str">
            <v>PT. LIVIA MANDIRI SEJATI</v>
          </cell>
          <cell r="R364" t="str">
            <v>PALLET RENT DOUBLE FACE</v>
          </cell>
          <cell r="S364" t="str">
            <v>2050348942</v>
          </cell>
        </row>
        <row r="365">
          <cell r="L365">
            <v>6008124950</v>
          </cell>
          <cell r="M365" t="str">
            <v>10169749</v>
          </cell>
          <cell r="N365" t="str">
            <v>R146382</v>
          </cell>
          <cell r="O365" t="str">
            <v>YPS/N8611UW/TONI</v>
          </cell>
          <cell r="P365" t="str">
            <v>PT. LIVIA MANDIRI SEJATI</v>
          </cell>
          <cell r="Q365" t="str">
            <v>PT. LIVIA MANDIRI SEJATI</v>
          </cell>
          <cell r="R365" t="str">
            <v>PALLET RENT DOUBLE FACE</v>
          </cell>
          <cell r="S365" t="str">
            <v>2050348942</v>
          </cell>
        </row>
        <row r="366">
          <cell r="L366">
            <v>6008126260</v>
          </cell>
          <cell r="M366" t="str">
            <v>10169933</v>
          </cell>
          <cell r="N366" t="str">
            <v>S21102101777/H1028200B/EF/3/28</v>
          </cell>
          <cell r="O366" t="str">
            <v>YPS/N8671UW/ROZIQ</v>
          </cell>
          <cell r="P366" t="str">
            <v>PT. LIVIA MANDIRI SEJATI</v>
          </cell>
          <cell r="Q366" t="str">
            <v>PT. LIVIA MANDIRI SEJATI</v>
          </cell>
          <cell r="R366" t="str">
            <v>EMPTY BOTTLE AQUA 5 GALLON</v>
          </cell>
          <cell r="S366" t="str">
            <v>2050348943</v>
          </cell>
        </row>
        <row r="367">
          <cell r="L367">
            <v>6008126260</v>
          </cell>
          <cell r="M367" t="str">
            <v>10169933</v>
          </cell>
          <cell r="N367" t="str">
            <v>S21102101777/H1028200B/EF/3/28</v>
          </cell>
          <cell r="O367" t="str">
            <v>YPS/N8671UW/ROZIQ</v>
          </cell>
          <cell r="P367" t="str">
            <v>PT. LIVIA MANDIRI SEJATI</v>
          </cell>
          <cell r="Q367" t="str">
            <v>PT. LIVIA MANDIRI SEJATI</v>
          </cell>
          <cell r="R367" t="str">
            <v>EMPTY BOTTLE AQUA 5 GALLON</v>
          </cell>
          <cell r="S367" t="str">
            <v>2050348943</v>
          </cell>
        </row>
        <row r="368">
          <cell r="L368">
            <v>6008126260</v>
          </cell>
          <cell r="M368" t="str">
            <v>74559</v>
          </cell>
          <cell r="N368" t="str">
            <v>S21102101777/H1028200B/EF/3/28</v>
          </cell>
          <cell r="O368" t="str">
            <v>YPS/N8671UW/ROZIQ</v>
          </cell>
          <cell r="P368" t="str">
            <v>PT. LIVIA MANDIRI SEJATI</v>
          </cell>
          <cell r="Q368" t="str">
            <v>PT. LIVIA MANDIRI SEJATI</v>
          </cell>
          <cell r="R368" t="str">
            <v>5 GALLON AQUA LOCAL</v>
          </cell>
          <cell r="S368" t="str">
            <v>2050348943</v>
          </cell>
        </row>
        <row r="369">
          <cell r="L369">
            <v>6008123862</v>
          </cell>
          <cell r="M369" t="str">
            <v>10169933</v>
          </cell>
          <cell r="N369" t="str">
            <v>S21102101776/H10293D/EF/3/28</v>
          </cell>
          <cell r="O369" t="str">
            <v>YPS/L9424UZ/NURCOLIS</v>
          </cell>
          <cell r="P369" t="str">
            <v>PT. LIVIA MANDIRI SEJATI</v>
          </cell>
          <cell r="Q369" t="str">
            <v>PT. LIVIA MANDIRI SEJATI</v>
          </cell>
          <cell r="R369" t="str">
            <v>EMPTY BOTTLE AQUA 5 GALLON</v>
          </cell>
          <cell r="S369" t="str">
            <v>2050348943</v>
          </cell>
        </row>
        <row r="370">
          <cell r="L370">
            <v>6008123862</v>
          </cell>
          <cell r="M370" t="str">
            <v>10169933</v>
          </cell>
          <cell r="N370" t="str">
            <v>S21102101776/H10293D/EF/3/28</v>
          </cell>
          <cell r="O370" t="str">
            <v>YPS/L9424UZ/NURCOLIS</v>
          </cell>
          <cell r="P370" t="str">
            <v>PT. LIVIA MANDIRI SEJATI</v>
          </cell>
          <cell r="Q370" t="str">
            <v>PT. LIVIA MANDIRI SEJATI</v>
          </cell>
          <cell r="R370" t="str">
            <v>EMPTY BOTTLE AQUA 5 GALLON</v>
          </cell>
          <cell r="S370" t="str">
            <v>2050348943</v>
          </cell>
        </row>
        <row r="371">
          <cell r="L371">
            <v>6008123862</v>
          </cell>
          <cell r="M371" t="str">
            <v>10169743</v>
          </cell>
          <cell r="N371" t="str">
            <v>S21102101776/H10293D/EF/3/28</v>
          </cell>
          <cell r="O371" t="str">
            <v>YPS/L9424UZ/NURCOLIS</v>
          </cell>
          <cell r="P371" t="str">
            <v>PT. LIVIA MANDIRI SEJATI</v>
          </cell>
          <cell r="Q371" t="str">
            <v>PT. LIVIA MANDIRI SEJATI</v>
          </cell>
          <cell r="R371" t="str">
            <v>JUG RACK</v>
          </cell>
          <cell r="S371" t="str">
            <v>2050348943</v>
          </cell>
        </row>
        <row r="372">
          <cell r="L372">
            <v>6008123862</v>
          </cell>
          <cell r="M372" t="str">
            <v>74559</v>
          </cell>
          <cell r="N372" t="str">
            <v>S21102101776/H10293D/EF/3/28</v>
          </cell>
          <cell r="O372" t="str">
            <v>YPS/L9424UZ/NURCOLIS</v>
          </cell>
          <cell r="P372" t="str">
            <v>PT. LIVIA MANDIRI SEJATI</v>
          </cell>
          <cell r="Q372" t="str">
            <v>PT. LIVIA MANDIRI SEJATI</v>
          </cell>
          <cell r="R372" t="str">
            <v>5 GALLON AQUA LOCAL</v>
          </cell>
          <cell r="S372" t="str">
            <v>2050348943</v>
          </cell>
        </row>
        <row r="373">
          <cell r="L373">
            <v>6008132648</v>
          </cell>
          <cell r="M373" t="str">
            <v>10169933</v>
          </cell>
          <cell r="N373" t="str">
            <v>S21102101724/H1030126D/IS/2/30</v>
          </cell>
          <cell r="O373" t="str">
            <v>YPS/L8177UT/AGUS S</v>
          </cell>
          <cell r="P373" t="str">
            <v>PT. LIVIA MANDIRI SEJATI</v>
          </cell>
          <cell r="Q373" t="str">
            <v>PT. LIVIA MANDIRI SEJATI</v>
          </cell>
          <cell r="R373" t="str">
            <v>EMPTY BOTTLE AQUA 5 GALLON</v>
          </cell>
          <cell r="S373" t="str">
            <v>2050348943</v>
          </cell>
        </row>
        <row r="374">
          <cell r="L374">
            <v>6008132648</v>
          </cell>
          <cell r="M374" t="str">
            <v>10169933</v>
          </cell>
          <cell r="N374" t="str">
            <v>S21102101724/H1030126D/IS/2/30</v>
          </cell>
          <cell r="O374" t="str">
            <v>YPS/L8177UT/AGUS S</v>
          </cell>
          <cell r="P374" t="str">
            <v>PT. LIVIA MANDIRI SEJATI</v>
          </cell>
          <cell r="Q374" t="str">
            <v>PT. LIVIA MANDIRI SEJATI</v>
          </cell>
          <cell r="R374" t="str">
            <v>EMPTY BOTTLE AQUA 5 GALLON</v>
          </cell>
          <cell r="S374" t="str">
            <v>2050348943</v>
          </cell>
        </row>
        <row r="375">
          <cell r="L375">
            <v>6008132648</v>
          </cell>
          <cell r="M375" t="str">
            <v>10169743</v>
          </cell>
          <cell r="N375" t="str">
            <v>S21102101724/H1030126D/IS/2/30</v>
          </cell>
          <cell r="O375" t="str">
            <v>YPS/L8177UT/AGUS S</v>
          </cell>
          <cell r="P375" t="str">
            <v>PT. LIVIA MANDIRI SEJATI</v>
          </cell>
          <cell r="Q375" t="str">
            <v>PT. LIVIA MANDIRI SEJATI</v>
          </cell>
          <cell r="R375" t="str">
            <v>JUG RACK</v>
          </cell>
          <cell r="S375" t="str">
            <v>2050348943</v>
          </cell>
        </row>
        <row r="376">
          <cell r="L376">
            <v>6008132648</v>
          </cell>
          <cell r="M376" t="str">
            <v>74559</v>
          </cell>
          <cell r="N376" t="str">
            <v>S21102101724/H1030126D/IS/2/30</v>
          </cell>
          <cell r="O376" t="str">
            <v>YPS/L8177UT/AGUS S</v>
          </cell>
          <cell r="P376" t="str">
            <v>PT. LIVIA MANDIRI SEJATI</v>
          </cell>
          <cell r="Q376" t="str">
            <v>PT. LIVIA MANDIRI SEJATI</v>
          </cell>
          <cell r="R376" t="str">
            <v>5 GALLON AQUA LOCAL</v>
          </cell>
          <cell r="S376" t="str">
            <v>2050348943</v>
          </cell>
        </row>
        <row r="377">
          <cell r="L377">
            <v>6008125679</v>
          </cell>
          <cell r="M377" t="str">
            <v>10169933</v>
          </cell>
          <cell r="N377" t="str">
            <v>S21102201402/H1029150A/IS/2/29</v>
          </cell>
          <cell r="O377" t="str">
            <v>YPS/L9167UG/SAKUT</v>
          </cell>
          <cell r="P377" t="str">
            <v>PT. LIVIA MANDIRI SEJATI</v>
          </cell>
          <cell r="Q377" t="str">
            <v>PT. LIVIA MANDIRI SEJATI</v>
          </cell>
          <cell r="R377" t="str">
            <v>EMPTY BOTTLE AQUA 5 GALLON</v>
          </cell>
          <cell r="S377" t="str">
            <v>2050348943</v>
          </cell>
        </row>
        <row r="378">
          <cell r="L378">
            <v>6008125679</v>
          </cell>
          <cell r="M378" t="str">
            <v>10169933</v>
          </cell>
          <cell r="N378" t="str">
            <v>S21102201402/H1029150A/IS/2/29</v>
          </cell>
          <cell r="O378" t="str">
            <v>YPS/L9167UG/SAKUT</v>
          </cell>
          <cell r="P378" t="str">
            <v>PT. LIVIA MANDIRI SEJATI</v>
          </cell>
          <cell r="Q378" t="str">
            <v>PT. LIVIA MANDIRI SEJATI</v>
          </cell>
          <cell r="R378" t="str">
            <v>EMPTY BOTTLE AQUA 5 GALLON</v>
          </cell>
          <cell r="S378" t="str">
            <v>2050348943</v>
          </cell>
        </row>
        <row r="379">
          <cell r="L379">
            <v>6008125679</v>
          </cell>
          <cell r="M379" t="str">
            <v>74559</v>
          </cell>
          <cell r="N379" t="str">
            <v>S21102201402/H1029150A/IS/2/29</v>
          </cell>
          <cell r="O379" t="str">
            <v>YPS/L9167UG/SAKUT</v>
          </cell>
          <cell r="P379" t="str">
            <v>PT. LIVIA MANDIRI SEJATI</v>
          </cell>
          <cell r="Q379" t="str">
            <v>PT. LIVIA MANDIRI SEJATI</v>
          </cell>
          <cell r="R379" t="str">
            <v>5 GALLON AQUA LOCAL</v>
          </cell>
          <cell r="S379" t="str">
            <v>2050348943</v>
          </cell>
        </row>
        <row r="380">
          <cell r="L380">
            <v>6008119874</v>
          </cell>
          <cell r="M380" t="str">
            <v>10169933</v>
          </cell>
          <cell r="N380" t="str">
            <v>S21102200146/H1027158C/ZK/2/27</v>
          </cell>
          <cell r="O380" t="str">
            <v>YPS/P9485UQ/AGUS</v>
          </cell>
          <cell r="P380" t="str">
            <v>PT. LIVIA MANDIRI SEJATI</v>
          </cell>
          <cell r="Q380" t="str">
            <v>PT. LIVIA MANDIRI SEJATI</v>
          </cell>
          <cell r="R380" t="str">
            <v>EMPTY BOTTLE AQUA 5 GALLON</v>
          </cell>
          <cell r="S380" t="str">
            <v>2050348943</v>
          </cell>
        </row>
        <row r="381">
          <cell r="L381">
            <v>6008119874</v>
          </cell>
          <cell r="M381" t="str">
            <v>10169933</v>
          </cell>
          <cell r="N381" t="str">
            <v>S21102200146/H1027158C/ZK/2/27</v>
          </cell>
          <cell r="O381" t="str">
            <v>YPS/P9485UQ/AGUS</v>
          </cell>
          <cell r="P381" t="str">
            <v>PT. LIVIA MANDIRI SEJATI</v>
          </cell>
          <cell r="Q381" t="str">
            <v>PT. LIVIA MANDIRI SEJATI</v>
          </cell>
          <cell r="R381" t="str">
            <v>EMPTY BOTTLE AQUA 5 GALLON</v>
          </cell>
          <cell r="S381" t="str">
            <v>2050348943</v>
          </cell>
        </row>
        <row r="382">
          <cell r="L382">
            <v>6008119874</v>
          </cell>
          <cell r="M382" t="str">
            <v>74559</v>
          </cell>
          <cell r="N382" t="str">
            <v>S21102200146/H1027158C/ZK/2/27</v>
          </cell>
          <cell r="O382" t="str">
            <v>YPS/P9485UQ/AGUS</v>
          </cell>
          <cell r="P382" t="str">
            <v>PT. LIVIA MANDIRI SEJATI</v>
          </cell>
          <cell r="Q382" t="str">
            <v>PT. LIVIA MANDIRI SEJATI</v>
          </cell>
          <cell r="R382" t="str">
            <v>5 GALLON AQUA LOCAL</v>
          </cell>
          <cell r="S382" t="str">
            <v>2050348943</v>
          </cell>
        </row>
        <row r="383">
          <cell r="L383">
            <v>6008123237</v>
          </cell>
          <cell r="M383" t="str">
            <v>10169933</v>
          </cell>
          <cell r="N383" t="str">
            <v>S21102101769/H1029141A/ZK/2/29</v>
          </cell>
          <cell r="O383" t="str">
            <v>YPS/N7906UQ/MASKUR</v>
          </cell>
          <cell r="P383" t="str">
            <v>PT. LIVIA MANDIRI SEJATI</v>
          </cell>
          <cell r="Q383" t="str">
            <v>PT. LIVIA MANDIRI SEJATI</v>
          </cell>
          <cell r="R383" t="str">
            <v>EMPTY BOTTLE AQUA 5 GALLON</v>
          </cell>
          <cell r="S383" t="str">
            <v>2050348943</v>
          </cell>
        </row>
        <row r="384">
          <cell r="L384">
            <v>6008123237</v>
          </cell>
          <cell r="M384" t="str">
            <v>10169933</v>
          </cell>
          <cell r="N384" t="str">
            <v>S21102101769/H1029141A/ZK/2/29</v>
          </cell>
          <cell r="O384" t="str">
            <v>YPS/N7906UQ/MASKUR</v>
          </cell>
          <cell r="P384" t="str">
            <v>PT. LIVIA MANDIRI SEJATI</v>
          </cell>
          <cell r="Q384" t="str">
            <v>PT. LIVIA MANDIRI SEJATI</v>
          </cell>
          <cell r="R384" t="str">
            <v>EMPTY BOTTLE AQUA 5 GALLON</v>
          </cell>
          <cell r="S384" t="str">
            <v>2050348943</v>
          </cell>
        </row>
        <row r="385">
          <cell r="L385">
            <v>6008123237</v>
          </cell>
          <cell r="M385" t="str">
            <v>74559</v>
          </cell>
          <cell r="N385" t="str">
            <v>S21102101769/H1029141A/ZK/2/29</v>
          </cell>
          <cell r="O385" t="str">
            <v>YPS/N7906UQ/MASKUR</v>
          </cell>
          <cell r="P385" t="str">
            <v>PT. LIVIA MANDIRI SEJATI</v>
          </cell>
          <cell r="Q385" t="str">
            <v>PT. LIVIA MANDIRI SEJATI</v>
          </cell>
          <cell r="R385" t="str">
            <v>5 GALLON AQUA LOCAL</v>
          </cell>
          <cell r="S385" t="str">
            <v>2050348943</v>
          </cell>
        </row>
        <row r="386">
          <cell r="L386">
            <v>6008077634</v>
          </cell>
          <cell r="M386" t="str">
            <v>10169933</v>
          </cell>
          <cell r="N386" t="str">
            <v>S21102201368/H1030196B/NF/3/30</v>
          </cell>
          <cell r="O386" t="str">
            <v>YPS/L9272UF/ARIF</v>
          </cell>
          <cell r="P386" t="str">
            <v>PT. LIVIA MANDIRI SEJATI</v>
          </cell>
          <cell r="Q386" t="str">
            <v>PT. LIVIA MANDIRI SEJATI</v>
          </cell>
          <cell r="R386" t="str">
            <v>EMPTY BOTTLE AQUA 5 GALLON</v>
          </cell>
          <cell r="S386" t="str">
            <v>2050348943</v>
          </cell>
        </row>
        <row r="387">
          <cell r="L387">
            <v>6008077634</v>
          </cell>
          <cell r="M387" t="str">
            <v>10169933</v>
          </cell>
          <cell r="N387" t="str">
            <v>S21102201368/H1030196B/NF/3/30</v>
          </cell>
          <cell r="O387" t="str">
            <v>YPS/L9272UF/ARIF</v>
          </cell>
          <cell r="P387" t="str">
            <v>PT. LIVIA MANDIRI SEJATI</v>
          </cell>
          <cell r="Q387" t="str">
            <v>PT. LIVIA MANDIRI SEJATI</v>
          </cell>
          <cell r="R387" t="str">
            <v>EMPTY BOTTLE AQUA 5 GALLON</v>
          </cell>
          <cell r="S387" t="str">
            <v>2050348943</v>
          </cell>
        </row>
        <row r="388">
          <cell r="L388">
            <v>6008077634</v>
          </cell>
          <cell r="M388" t="str">
            <v>74559</v>
          </cell>
          <cell r="N388" t="str">
            <v>S21102201368/H1030196B/NF/3/30</v>
          </cell>
          <cell r="O388" t="str">
            <v>YPS/L9272UF/ARIF</v>
          </cell>
          <cell r="P388" t="str">
            <v>PT. LIVIA MANDIRI SEJATI</v>
          </cell>
          <cell r="Q388" t="str">
            <v>PT. LIVIA MANDIRI SEJATI</v>
          </cell>
          <cell r="R388" t="str">
            <v>5 GALLON AQUA LOCAL</v>
          </cell>
          <cell r="S388" t="str">
            <v>2050348943</v>
          </cell>
        </row>
        <row r="389">
          <cell r="L389">
            <v>6008121518</v>
          </cell>
          <cell r="M389" t="str">
            <v>10169933</v>
          </cell>
          <cell r="N389" t="str">
            <v>S21102200127/H102824D/AS/3/27</v>
          </cell>
          <cell r="O389" t="str">
            <v>YPS/L9424UZ/NURKOLIS</v>
          </cell>
          <cell r="P389" t="str">
            <v>PT. LIVIA MANDIRI SEJATI</v>
          </cell>
          <cell r="Q389" t="str">
            <v>PT. LIVIA MANDIRI SEJATI</v>
          </cell>
          <cell r="R389" t="str">
            <v>EMPTY BOTTLE AQUA 5 GALLON</v>
          </cell>
          <cell r="S389" t="str">
            <v>2050348943</v>
          </cell>
        </row>
        <row r="390">
          <cell r="L390">
            <v>6008121518</v>
          </cell>
          <cell r="M390" t="str">
            <v>10169933</v>
          </cell>
          <cell r="N390" t="str">
            <v>S21102200127/H102824D/AS/3/27</v>
          </cell>
          <cell r="O390" t="str">
            <v>YPS/L9424UZ/NURKOLIS</v>
          </cell>
          <cell r="P390" t="str">
            <v>PT. LIVIA MANDIRI SEJATI</v>
          </cell>
          <cell r="Q390" t="str">
            <v>PT. LIVIA MANDIRI SEJATI</v>
          </cell>
          <cell r="R390" t="str">
            <v>EMPTY BOTTLE AQUA 5 GALLON</v>
          </cell>
          <cell r="S390" t="str">
            <v>2050348943</v>
          </cell>
        </row>
        <row r="391">
          <cell r="L391">
            <v>6008121518</v>
          </cell>
          <cell r="M391" t="str">
            <v>10169743</v>
          </cell>
          <cell r="N391" t="str">
            <v>S21102200127/H102824D/AS/3/27</v>
          </cell>
          <cell r="O391" t="str">
            <v>YPS/L9424UZ/NURKOLIS</v>
          </cell>
          <cell r="P391" t="str">
            <v>PT. LIVIA MANDIRI SEJATI</v>
          </cell>
          <cell r="Q391" t="str">
            <v>PT. LIVIA MANDIRI SEJATI</v>
          </cell>
          <cell r="R391" t="str">
            <v>JUG RACK</v>
          </cell>
          <cell r="S391" t="str">
            <v>2050348943</v>
          </cell>
        </row>
        <row r="392">
          <cell r="L392">
            <v>6008121518</v>
          </cell>
          <cell r="M392" t="str">
            <v>74559</v>
          </cell>
          <cell r="N392" t="str">
            <v>S21102200127/H102824D/AS/3/27</v>
          </cell>
          <cell r="O392" t="str">
            <v>YPS/L9424UZ/NURKOLIS</v>
          </cell>
          <cell r="P392" t="str">
            <v>PT. LIVIA MANDIRI SEJATI</v>
          </cell>
          <cell r="Q392" t="str">
            <v>PT. LIVIA MANDIRI SEJATI</v>
          </cell>
          <cell r="R392" t="str">
            <v>5 GALLON AQUA LOCAL</v>
          </cell>
          <cell r="S392" t="str">
            <v>2050348943</v>
          </cell>
        </row>
        <row r="393">
          <cell r="L393">
            <v>6008121511</v>
          </cell>
          <cell r="M393" t="str">
            <v>10169933</v>
          </cell>
          <cell r="N393" t="str">
            <v>S21102200141/H1027156D/AS/2/27</v>
          </cell>
          <cell r="O393" t="str">
            <v>YPS/N8582UV/HASAN</v>
          </cell>
          <cell r="P393" t="str">
            <v>PT. LIVIA MANDIRI SEJATI</v>
          </cell>
          <cell r="Q393" t="str">
            <v>PT. LIVIA MANDIRI SEJATI</v>
          </cell>
          <cell r="R393" t="str">
            <v>EMPTY BOTTLE AQUA 5 GALLON</v>
          </cell>
          <cell r="S393" t="str">
            <v>2050348943</v>
          </cell>
        </row>
        <row r="394">
          <cell r="L394">
            <v>6008121511</v>
          </cell>
          <cell r="M394" t="str">
            <v>10169933</v>
          </cell>
          <cell r="N394" t="str">
            <v>S21102200141/H1027156D/AS/2/27</v>
          </cell>
          <cell r="O394" t="str">
            <v>YPS/N8582UV/HASAN</v>
          </cell>
          <cell r="P394" t="str">
            <v>PT. LIVIA MANDIRI SEJATI</v>
          </cell>
          <cell r="Q394" t="str">
            <v>PT. LIVIA MANDIRI SEJATI</v>
          </cell>
          <cell r="R394" t="str">
            <v>EMPTY BOTTLE AQUA 5 GALLON</v>
          </cell>
          <cell r="S394" t="str">
            <v>2050348943</v>
          </cell>
        </row>
        <row r="395">
          <cell r="L395">
            <v>6008121511</v>
          </cell>
          <cell r="M395" t="str">
            <v>10169743</v>
          </cell>
          <cell r="N395" t="str">
            <v>S21102200141/H1027156D/AS/2/27</v>
          </cell>
          <cell r="O395" t="str">
            <v>YPS/N8582UV/HASAN</v>
          </cell>
          <cell r="P395" t="str">
            <v>PT. LIVIA MANDIRI SEJATI</v>
          </cell>
          <cell r="Q395" t="str">
            <v>PT. LIVIA MANDIRI SEJATI</v>
          </cell>
          <cell r="R395" t="str">
            <v>JUG RACK</v>
          </cell>
          <cell r="S395" t="str">
            <v>2050348943</v>
          </cell>
        </row>
        <row r="396">
          <cell r="L396">
            <v>6008121511</v>
          </cell>
          <cell r="M396" t="str">
            <v>74559</v>
          </cell>
          <cell r="N396" t="str">
            <v>S21102200141/H1027156D/AS/2/27</v>
          </cell>
          <cell r="O396" t="str">
            <v>YPS/N8582UV/HASAN</v>
          </cell>
          <cell r="P396" t="str">
            <v>PT. LIVIA MANDIRI SEJATI</v>
          </cell>
          <cell r="Q396" t="str">
            <v>PT. LIVIA MANDIRI SEJATI</v>
          </cell>
          <cell r="R396" t="str">
            <v>5 GALLON AQUA LOCAL</v>
          </cell>
          <cell r="S396" t="str">
            <v>2050348943</v>
          </cell>
        </row>
        <row r="397">
          <cell r="L397">
            <v>6008125750</v>
          </cell>
          <cell r="M397" t="str">
            <v>10169933</v>
          </cell>
          <cell r="N397" t="str">
            <v>S21102101782/H10297A/AS/3/28</v>
          </cell>
          <cell r="O397" t="str">
            <v>YPS/N8274UV/BAKHIN</v>
          </cell>
          <cell r="P397" t="str">
            <v>PT. LIVIA MANDIRI SEJATI</v>
          </cell>
          <cell r="Q397" t="str">
            <v>PT. LIVIA MANDIRI SEJATI</v>
          </cell>
          <cell r="R397" t="str">
            <v>EMPTY BOTTLE AQUA 5 GALLON</v>
          </cell>
          <cell r="S397" t="str">
            <v>2050348943</v>
          </cell>
        </row>
        <row r="398">
          <cell r="L398">
            <v>6008125750</v>
          </cell>
          <cell r="M398" t="str">
            <v>10169933</v>
          </cell>
          <cell r="N398" t="str">
            <v>S21102101782/H10297A/AS/3/28</v>
          </cell>
          <cell r="O398" t="str">
            <v>YPS/N8274UV/BAKHIN</v>
          </cell>
          <cell r="P398" t="str">
            <v>PT. LIVIA MANDIRI SEJATI</v>
          </cell>
          <cell r="Q398" t="str">
            <v>PT. LIVIA MANDIRI SEJATI</v>
          </cell>
          <cell r="R398" t="str">
            <v>EMPTY BOTTLE AQUA 5 GALLON</v>
          </cell>
          <cell r="S398" t="str">
            <v>2050348943</v>
          </cell>
        </row>
        <row r="399">
          <cell r="L399">
            <v>6008125750</v>
          </cell>
          <cell r="M399" t="str">
            <v>74559</v>
          </cell>
          <cell r="N399" t="str">
            <v>S21102101782/H10297A/AS/3/28</v>
          </cell>
          <cell r="O399" t="str">
            <v>YPS/N8274UV/BAKHIN</v>
          </cell>
          <cell r="P399" t="str">
            <v>PT. LIVIA MANDIRI SEJATI</v>
          </cell>
          <cell r="Q399" t="str">
            <v>PT. LIVIA MANDIRI SEJATI</v>
          </cell>
          <cell r="R399" t="str">
            <v>5 GALLON AQUA LOCAL</v>
          </cell>
          <cell r="S399" t="str">
            <v>2050348943</v>
          </cell>
        </row>
        <row r="400">
          <cell r="L400">
            <v>6008119062</v>
          </cell>
          <cell r="M400" t="str">
            <v>10169933</v>
          </cell>
          <cell r="N400" t="str">
            <v>S21102200103/H1028114A/HD/1/28</v>
          </cell>
          <cell r="O400" t="str">
            <v>YPS/N8193UW/ZAINUR</v>
          </cell>
          <cell r="P400" t="str">
            <v>PT. LIVIA MANDIRI SEJATI</v>
          </cell>
          <cell r="Q400" t="str">
            <v>PT. LIVIA MANDIRI SEJATI</v>
          </cell>
          <cell r="R400" t="str">
            <v>EMPTY BOTTLE AQUA 5 GALLON</v>
          </cell>
          <cell r="S400" t="str">
            <v>2050348943</v>
          </cell>
        </row>
        <row r="401">
          <cell r="L401">
            <v>6008119062</v>
          </cell>
          <cell r="M401" t="str">
            <v>10169933</v>
          </cell>
          <cell r="N401" t="str">
            <v>S21102200103/H1028114A/HD/1/28</v>
          </cell>
          <cell r="O401" t="str">
            <v>YPS/N8193UW/ZAINUR</v>
          </cell>
          <cell r="P401" t="str">
            <v>PT. LIVIA MANDIRI SEJATI</v>
          </cell>
          <cell r="Q401" t="str">
            <v>PT. LIVIA MANDIRI SEJATI</v>
          </cell>
          <cell r="R401" t="str">
            <v>EMPTY BOTTLE AQUA 5 GALLON</v>
          </cell>
          <cell r="S401" t="str">
            <v>2050348943</v>
          </cell>
        </row>
        <row r="402">
          <cell r="L402">
            <v>6008119062</v>
          </cell>
          <cell r="M402" t="str">
            <v>74559</v>
          </cell>
          <cell r="N402" t="str">
            <v>S21102200103/H1028114A/HD/1/28</v>
          </cell>
          <cell r="O402" t="str">
            <v>YPS/N8193UW/ZAINUR</v>
          </cell>
          <cell r="P402" t="str">
            <v>PT. LIVIA MANDIRI SEJATI</v>
          </cell>
          <cell r="Q402" t="str">
            <v>PT. LIVIA MANDIRI SEJATI</v>
          </cell>
          <cell r="R402" t="str">
            <v>5 GALLON AQUA LOCAL</v>
          </cell>
          <cell r="S402" t="str">
            <v>2050348943</v>
          </cell>
        </row>
        <row r="403">
          <cell r="L403">
            <v>6008130607</v>
          </cell>
          <cell r="M403" t="str">
            <v>10169933</v>
          </cell>
          <cell r="N403" t="str">
            <v>S21102101763/H1029144A/PY/2/29</v>
          </cell>
          <cell r="O403" t="str">
            <v>YPS/N8546UV/HOLILI</v>
          </cell>
          <cell r="P403" t="str">
            <v>PT. LIVIA MANDIRI SEJATI</v>
          </cell>
          <cell r="Q403" t="str">
            <v>PT. LIVIA MANDIRI SEJATI</v>
          </cell>
          <cell r="R403" t="str">
            <v>EMPTY BOTTLE AQUA 5 GALLON</v>
          </cell>
          <cell r="S403" t="str">
            <v>2050348943</v>
          </cell>
        </row>
        <row r="404">
          <cell r="L404">
            <v>6008130607</v>
          </cell>
          <cell r="M404" t="str">
            <v>10169933</v>
          </cell>
          <cell r="N404" t="str">
            <v>S21102101763/H1029144A/PY/2/29</v>
          </cell>
          <cell r="O404" t="str">
            <v>YPS/N8546UV/HOLILI</v>
          </cell>
          <cell r="P404" t="str">
            <v>PT. LIVIA MANDIRI SEJATI</v>
          </cell>
          <cell r="Q404" t="str">
            <v>PT. LIVIA MANDIRI SEJATI</v>
          </cell>
          <cell r="R404" t="str">
            <v>EMPTY BOTTLE AQUA 5 GALLON</v>
          </cell>
          <cell r="S404" t="str">
            <v>2050348943</v>
          </cell>
        </row>
        <row r="405">
          <cell r="L405">
            <v>6008130607</v>
          </cell>
          <cell r="M405" t="str">
            <v>74559</v>
          </cell>
          <cell r="N405" t="str">
            <v>S21102101763/H1029144A/PY/2/29</v>
          </cell>
          <cell r="O405" t="str">
            <v>YPS/N8546UV/HOLILI</v>
          </cell>
          <cell r="P405" t="str">
            <v>PT. LIVIA MANDIRI SEJATI</v>
          </cell>
          <cell r="Q405" t="str">
            <v>PT. LIVIA MANDIRI SEJATI</v>
          </cell>
          <cell r="R405" t="str">
            <v>5 GALLON AQUA LOCAL</v>
          </cell>
          <cell r="S405" t="str">
            <v>2050348943</v>
          </cell>
        </row>
        <row r="406">
          <cell r="L406">
            <v>6008119857</v>
          </cell>
          <cell r="M406" t="str">
            <v>10169932</v>
          </cell>
          <cell r="N406">
            <v>0</v>
          </cell>
          <cell r="O406">
            <v>0</v>
          </cell>
          <cell r="P406" t="str">
            <v>PT. LIVIA MANDIRI SEJATI</v>
          </cell>
          <cell r="Q406" t="str">
            <v>PT. LIVIA MANDIRI SEJATI</v>
          </cell>
          <cell r="R406" t="str">
            <v>EMPTY BOTTLE VIT 5 GALLON</v>
          </cell>
          <cell r="S406" t="str">
            <v>2050348942</v>
          </cell>
        </row>
        <row r="407">
          <cell r="L407">
            <v>6008075790</v>
          </cell>
          <cell r="M407" t="str">
            <v>10169749</v>
          </cell>
          <cell r="N407" t="str">
            <v>R148899</v>
          </cell>
          <cell r="O407" t="str">
            <v>YPS/N8660UW/SYAIFUL</v>
          </cell>
          <cell r="P407" t="str">
            <v>PT. LIVIA MANDIRI SEJATI</v>
          </cell>
          <cell r="Q407" t="str">
            <v>PT. LIVIA MANDIRI SEJATI</v>
          </cell>
          <cell r="R407" t="str">
            <v>PALLET RENT DOUBLE FACE</v>
          </cell>
          <cell r="S407" t="str">
            <v>2050348942</v>
          </cell>
        </row>
        <row r="408">
          <cell r="L408">
            <v>6008102059</v>
          </cell>
          <cell r="M408" t="str">
            <v>10169933</v>
          </cell>
          <cell r="N408" t="str">
            <v>S21102200155/H1027119A/BK/2/27</v>
          </cell>
          <cell r="O408" t="str">
            <v>YPS/N8522UV/BUDI</v>
          </cell>
          <cell r="P408" t="str">
            <v>PT. LIVIA MANDIRI SEJATI</v>
          </cell>
          <cell r="Q408" t="str">
            <v>PT. LIVIA MANDIRI SEJATI</v>
          </cell>
          <cell r="R408" t="str">
            <v>EMPTY BOTTLE AQUA 5 GALLON</v>
          </cell>
          <cell r="S408" t="str">
            <v>2050348943</v>
          </cell>
        </row>
        <row r="409">
          <cell r="L409">
            <v>6008102059</v>
          </cell>
          <cell r="M409" t="str">
            <v>10169933</v>
          </cell>
          <cell r="N409" t="str">
            <v>S21102200155/H1027119A/BK/2/27</v>
          </cell>
          <cell r="O409" t="str">
            <v>YPS/N8522UV/BUDI</v>
          </cell>
          <cell r="P409" t="str">
            <v>PT. LIVIA MANDIRI SEJATI</v>
          </cell>
          <cell r="Q409" t="str">
            <v>PT. LIVIA MANDIRI SEJATI</v>
          </cell>
          <cell r="R409" t="str">
            <v>EMPTY BOTTLE AQUA 5 GALLON</v>
          </cell>
          <cell r="S409" t="str">
            <v>2050348943</v>
          </cell>
        </row>
        <row r="410">
          <cell r="L410">
            <v>6008102059</v>
          </cell>
          <cell r="M410" t="str">
            <v>74559</v>
          </cell>
          <cell r="N410" t="str">
            <v>S21102200155/H1027119A/BK/2/27</v>
          </cell>
          <cell r="O410" t="str">
            <v>YPS/N8522UV/BUDI</v>
          </cell>
          <cell r="P410" t="str">
            <v>PT. LIVIA MANDIRI SEJATI</v>
          </cell>
          <cell r="Q410" t="str">
            <v>PT. LIVIA MANDIRI SEJATI</v>
          </cell>
          <cell r="R410" t="str">
            <v>5 GALLON AQUA LOCAL</v>
          </cell>
          <cell r="S410" t="str">
            <v>2050348943</v>
          </cell>
        </row>
        <row r="411">
          <cell r="L411">
            <v>6008123132</v>
          </cell>
          <cell r="M411" t="str">
            <v>10169933</v>
          </cell>
          <cell r="N411" t="str">
            <v>S21102201430/H102844D/EF/3/27</v>
          </cell>
          <cell r="O411" t="str">
            <v>YPS/L9357UZ/AHMAD</v>
          </cell>
          <cell r="P411" t="str">
            <v>PT. LIVIA MANDIRI SEJATI</v>
          </cell>
          <cell r="Q411" t="str">
            <v>PT. LIVIA MANDIRI SEJATI</v>
          </cell>
          <cell r="R411" t="str">
            <v>EMPTY BOTTLE AQUA 5 GALLON</v>
          </cell>
          <cell r="S411" t="str">
            <v>2050348943</v>
          </cell>
        </row>
        <row r="412">
          <cell r="L412">
            <v>6008123132</v>
          </cell>
          <cell r="M412" t="str">
            <v>10169933</v>
          </cell>
          <cell r="N412" t="str">
            <v>S21102201430/H102844D/EF/3/27</v>
          </cell>
          <cell r="O412" t="str">
            <v>YPS/L9357UZ/AHMAD</v>
          </cell>
          <cell r="P412" t="str">
            <v>PT. LIVIA MANDIRI SEJATI</v>
          </cell>
          <cell r="Q412" t="str">
            <v>PT. LIVIA MANDIRI SEJATI</v>
          </cell>
          <cell r="R412" t="str">
            <v>EMPTY BOTTLE AQUA 5 GALLON</v>
          </cell>
          <cell r="S412" t="str">
            <v>2050348943</v>
          </cell>
        </row>
        <row r="413">
          <cell r="L413">
            <v>6008123132</v>
          </cell>
          <cell r="M413" t="str">
            <v>10169743</v>
          </cell>
          <cell r="N413" t="str">
            <v>S21102201430/H102844D/EF/3/27</v>
          </cell>
          <cell r="O413" t="str">
            <v>YPS/L9357UZ/AHMAD</v>
          </cell>
          <cell r="P413" t="str">
            <v>PT. LIVIA MANDIRI SEJATI</v>
          </cell>
          <cell r="Q413" t="str">
            <v>PT. LIVIA MANDIRI SEJATI</v>
          </cell>
          <cell r="R413" t="str">
            <v>JUG RACK</v>
          </cell>
          <cell r="S413" t="str">
            <v>2050348943</v>
          </cell>
        </row>
        <row r="414">
          <cell r="L414">
            <v>6008123132</v>
          </cell>
          <cell r="M414" t="str">
            <v>74559</v>
          </cell>
          <cell r="N414" t="str">
            <v>S21102201430/H102844D/EF/3/27</v>
          </cell>
          <cell r="O414" t="str">
            <v>YPS/L9357UZ/AHMAD</v>
          </cell>
          <cell r="P414" t="str">
            <v>PT. LIVIA MANDIRI SEJATI</v>
          </cell>
          <cell r="Q414" t="str">
            <v>PT. LIVIA MANDIRI SEJATI</v>
          </cell>
          <cell r="R414" t="str">
            <v>5 GALLON AQUA LOCAL</v>
          </cell>
          <cell r="S414" t="str">
            <v>2050348943</v>
          </cell>
        </row>
        <row r="415">
          <cell r="L415">
            <v>6008125685</v>
          </cell>
          <cell r="M415" t="str">
            <v>10169933</v>
          </cell>
          <cell r="N415" t="str">
            <v>S21102200120/H1028103A/PY/1/28</v>
          </cell>
          <cell r="O415" t="str">
            <v>YPS/N8134UQ/SUGENG</v>
          </cell>
          <cell r="P415" t="str">
            <v>PT. LIVIA MANDIRI SEJATI</v>
          </cell>
          <cell r="Q415" t="str">
            <v>PT. LIVIA MANDIRI SEJATI</v>
          </cell>
          <cell r="R415" t="str">
            <v>EMPTY BOTTLE AQUA 5 GALLON</v>
          </cell>
          <cell r="S415" t="str">
            <v>2050348943</v>
          </cell>
        </row>
        <row r="416">
          <cell r="L416">
            <v>6008125685</v>
          </cell>
          <cell r="M416" t="str">
            <v>10169933</v>
          </cell>
          <cell r="N416" t="str">
            <v>S21102200120/H1028103A/PY/1/28</v>
          </cell>
          <cell r="O416" t="str">
            <v>YPS/N8134UQ/SUGENG</v>
          </cell>
          <cell r="P416" t="str">
            <v>PT. LIVIA MANDIRI SEJATI</v>
          </cell>
          <cell r="Q416" t="str">
            <v>PT. LIVIA MANDIRI SEJATI</v>
          </cell>
          <cell r="R416" t="str">
            <v>EMPTY BOTTLE AQUA 5 GALLON</v>
          </cell>
          <cell r="S416" t="str">
            <v>2050348943</v>
          </cell>
        </row>
        <row r="417">
          <cell r="L417">
            <v>6008125685</v>
          </cell>
          <cell r="M417" t="str">
            <v>74559</v>
          </cell>
          <cell r="N417" t="str">
            <v>S21102200120/H1028103A/PY/1/28</v>
          </cell>
          <cell r="O417" t="str">
            <v>YPS/N8134UQ/SUGENG</v>
          </cell>
          <cell r="P417" t="str">
            <v>PT. LIVIA MANDIRI SEJATI</v>
          </cell>
          <cell r="Q417" t="str">
            <v>PT. LIVIA MANDIRI SEJATI</v>
          </cell>
          <cell r="R417" t="str">
            <v>5 GALLON AQUA LOCAL</v>
          </cell>
          <cell r="S417" t="str">
            <v>2050348943</v>
          </cell>
        </row>
        <row r="418">
          <cell r="L418">
            <v>6008129940</v>
          </cell>
          <cell r="M418" t="str">
            <v>10169749</v>
          </cell>
          <cell r="N418" t="str">
            <v>R.146395</v>
          </cell>
          <cell r="O418" t="str">
            <v>YPS/N8165UV/SUMARYON</v>
          </cell>
          <cell r="P418" t="str">
            <v>PT. LIVIA MANDIRI SEJATI</v>
          </cell>
          <cell r="Q418" t="str">
            <v>PT. LIVIA MANDIRI SEJATI</v>
          </cell>
          <cell r="R418" t="str">
            <v>PALLET RENT DOUBLE FACE</v>
          </cell>
          <cell r="S418" t="str">
            <v>2050348942</v>
          </cell>
        </row>
        <row r="419">
          <cell r="L419">
            <v>6008122181</v>
          </cell>
          <cell r="M419" t="str">
            <v>10169933</v>
          </cell>
          <cell r="N419" t="str">
            <v>S21102200139/H1027137D/ZK/2/27</v>
          </cell>
          <cell r="O419" t="str">
            <v>YPS/N9515WE/ZAKARIAH</v>
          </cell>
          <cell r="P419" t="str">
            <v>PT. LIVIA MANDIRI SEJATI</v>
          </cell>
          <cell r="Q419" t="str">
            <v>PT. LIVIA MANDIRI SEJATI</v>
          </cell>
          <cell r="R419" t="str">
            <v>EMPTY BOTTLE AQUA 5 GALLON</v>
          </cell>
          <cell r="S419" t="str">
            <v>2050348943</v>
          </cell>
        </row>
        <row r="420">
          <cell r="L420">
            <v>6008122181</v>
          </cell>
          <cell r="M420" t="str">
            <v>10169933</v>
          </cell>
          <cell r="N420" t="str">
            <v>S21102200139/H1027137D/ZK/2/27</v>
          </cell>
          <cell r="O420" t="str">
            <v>YPS/N9515WE/ZAKARIAH</v>
          </cell>
          <cell r="P420" t="str">
            <v>PT. LIVIA MANDIRI SEJATI</v>
          </cell>
          <cell r="Q420" t="str">
            <v>PT. LIVIA MANDIRI SEJATI</v>
          </cell>
          <cell r="R420" t="str">
            <v>EMPTY BOTTLE AQUA 5 GALLON</v>
          </cell>
          <cell r="S420" t="str">
            <v>2050348943</v>
          </cell>
        </row>
        <row r="421">
          <cell r="L421">
            <v>6008122181</v>
          </cell>
          <cell r="M421" t="str">
            <v>10169743</v>
          </cell>
          <cell r="N421" t="str">
            <v>S21102200139/H1027137D/ZK/2/27</v>
          </cell>
          <cell r="O421" t="str">
            <v>YPS/N9515WE/ZAKARIAH</v>
          </cell>
          <cell r="P421" t="str">
            <v>PT. LIVIA MANDIRI SEJATI</v>
          </cell>
          <cell r="Q421" t="str">
            <v>PT. LIVIA MANDIRI SEJATI</v>
          </cell>
          <cell r="R421" t="str">
            <v>JUG RACK</v>
          </cell>
          <cell r="S421" t="str">
            <v>2050348943</v>
          </cell>
        </row>
        <row r="422">
          <cell r="L422">
            <v>6008122181</v>
          </cell>
          <cell r="M422" t="str">
            <v>74559</v>
          </cell>
          <cell r="N422" t="str">
            <v>S21102200139/H1027137D/ZK/2/27</v>
          </cell>
          <cell r="O422" t="str">
            <v>YPS/N9515WE/ZAKARIAH</v>
          </cell>
          <cell r="P422" t="str">
            <v>PT. LIVIA MANDIRI SEJATI</v>
          </cell>
          <cell r="Q422" t="str">
            <v>PT. LIVIA MANDIRI SEJATI</v>
          </cell>
          <cell r="R422" t="str">
            <v>5 GALLON AQUA LOCAL</v>
          </cell>
          <cell r="S422" t="str">
            <v>2050348943</v>
          </cell>
        </row>
        <row r="423">
          <cell r="L423">
            <v>6008126650</v>
          </cell>
          <cell r="M423" t="str">
            <v>10169933</v>
          </cell>
          <cell r="N423" t="str">
            <v>S21102201417/H1028149A/IS/2/28</v>
          </cell>
          <cell r="O423" t="str">
            <v>YPS/N8547UV/SOLIKHAN</v>
          </cell>
          <cell r="P423" t="str">
            <v>PT. LIVIA MANDIRI SEJATI</v>
          </cell>
          <cell r="Q423" t="str">
            <v>PT. LIVIA MANDIRI SEJATI</v>
          </cell>
          <cell r="R423" t="str">
            <v>EMPTY BOTTLE AQUA 5 GALLON</v>
          </cell>
          <cell r="S423" t="str">
            <v>2050348943</v>
          </cell>
        </row>
        <row r="424">
          <cell r="L424">
            <v>6008126650</v>
          </cell>
          <cell r="M424" t="str">
            <v>10169933</v>
          </cell>
          <cell r="N424" t="str">
            <v>S21102201417/H1028149A/IS/2/28</v>
          </cell>
          <cell r="O424" t="str">
            <v>YPS/N8547UV/SOLIKHAN</v>
          </cell>
          <cell r="P424" t="str">
            <v>PT. LIVIA MANDIRI SEJATI</v>
          </cell>
          <cell r="Q424" t="str">
            <v>PT. LIVIA MANDIRI SEJATI</v>
          </cell>
          <cell r="R424" t="str">
            <v>EMPTY BOTTLE AQUA 5 GALLON</v>
          </cell>
          <cell r="S424" t="str">
            <v>2050348943</v>
          </cell>
        </row>
        <row r="425">
          <cell r="L425">
            <v>6008126650</v>
          </cell>
          <cell r="M425" t="str">
            <v>74559</v>
          </cell>
          <cell r="N425" t="str">
            <v>S21102201417/H1028149A/IS/2/28</v>
          </cell>
          <cell r="O425" t="str">
            <v>YPS/N8547UV/SOLIKHAN</v>
          </cell>
          <cell r="P425" t="str">
            <v>PT. LIVIA MANDIRI SEJATI</v>
          </cell>
          <cell r="Q425" t="str">
            <v>PT. LIVIA MANDIRI SEJATI</v>
          </cell>
          <cell r="R425" t="str">
            <v>5 GALLON AQUA LOCAL</v>
          </cell>
          <cell r="S425" t="str">
            <v>2050348943</v>
          </cell>
        </row>
        <row r="426">
          <cell r="L426">
            <v>6008126651</v>
          </cell>
          <cell r="M426" t="str">
            <v>10169933</v>
          </cell>
          <cell r="N426" t="str">
            <v>S21102101768/H1028146A/IS/2/28</v>
          </cell>
          <cell r="O426" t="str">
            <v>YPS/N8430UV/SLAMET</v>
          </cell>
          <cell r="P426" t="str">
            <v>PT. LIVIA MANDIRI SEJATI</v>
          </cell>
          <cell r="Q426" t="str">
            <v>PT. LIVIA MANDIRI SEJATI</v>
          </cell>
          <cell r="R426" t="str">
            <v>EMPTY BOTTLE AQUA 5 GALLON</v>
          </cell>
          <cell r="S426" t="str">
            <v>2050348943</v>
          </cell>
        </row>
        <row r="427">
          <cell r="L427">
            <v>6008126651</v>
          </cell>
          <cell r="M427" t="str">
            <v>10169933</v>
          </cell>
          <cell r="N427" t="str">
            <v>S21102101768/H1028146A/IS/2/28</v>
          </cell>
          <cell r="O427" t="str">
            <v>YPS/N8430UV/SLAMET</v>
          </cell>
          <cell r="P427" t="str">
            <v>PT. LIVIA MANDIRI SEJATI</v>
          </cell>
          <cell r="Q427" t="str">
            <v>PT. LIVIA MANDIRI SEJATI</v>
          </cell>
          <cell r="R427" t="str">
            <v>EMPTY BOTTLE AQUA 5 GALLON</v>
          </cell>
          <cell r="S427" t="str">
            <v>2050348943</v>
          </cell>
        </row>
        <row r="428">
          <cell r="L428">
            <v>6008126651</v>
          </cell>
          <cell r="M428" t="str">
            <v>74559</v>
          </cell>
          <cell r="N428" t="str">
            <v>S21102101768/H1028146A/IS/2/28</v>
          </cell>
          <cell r="O428" t="str">
            <v>YPS/N8430UV/SLAMET</v>
          </cell>
          <cell r="P428" t="str">
            <v>PT. LIVIA MANDIRI SEJATI</v>
          </cell>
          <cell r="Q428" t="str">
            <v>PT. LIVIA MANDIRI SEJATI</v>
          </cell>
          <cell r="R428" t="str">
            <v>5 GALLON AQUA LOCAL</v>
          </cell>
          <cell r="S428" t="str">
            <v>2050348943</v>
          </cell>
        </row>
        <row r="429">
          <cell r="L429">
            <v>6008118758</v>
          </cell>
          <cell r="M429" t="str">
            <v>10169749</v>
          </cell>
          <cell r="N429" t="str">
            <v>R111194</v>
          </cell>
          <cell r="O429" t="str">
            <v>YPS/N9967UW/M FAIZIN</v>
          </cell>
          <cell r="P429" t="str">
            <v>PT. LIVIA MANDIRI SEJATI</v>
          </cell>
          <cell r="Q429" t="str">
            <v>PT. LIVIA MANDIRI SEJATI</v>
          </cell>
          <cell r="R429" t="str">
            <v>PALLET RENT DOUBLE FACE</v>
          </cell>
          <cell r="S429" t="str">
            <v>2050348942</v>
          </cell>
        </row>
        <row r="430">
          <cell r="L430">
            <v>6008123456</v>
          </cell>
          <cell r="M430" t="str">
            <v>10169933</v>
          </cell>
          <cell r="N430" t="str">
            <v>S21102201438/H1027200D/NF/3/27</v>
          </cell>
          <cell r="O430" t="str">
            <v>YPS/N8507UV/ARIF</v>
          </cell>
          <cell r="P430" t="str">
            <v>PT. LIVIA MANDIRI SEJATI</v>
          </cell>
          <cell r="Q430" t="str">
            <v>PT. LIVIA MANDIRI SEJATI</v>
          </cell>
          <cell r="R430" t="str">
            <v>EMPTY BOTTLE AQUA 5 GALLON</v>
          </cell>
          <cell r="S430" t="str">
            <v>2050348943</v>
          </cell>
        </row>
        <row r="431">
          <cell r="L431">
            <v>6008123456</v>
          </cell>
          <cell r="M431" t="str">
            <v>10169933</v>
          </cell>
          <cell r="N431" t="str">
            <v>S21102201438/H1027200D/NF/3/27</v>
          </cell>
          <cell r="O431" t="str">
            <v>YPS/N8507UV/ARIF</v>
          </cell>
          <cell r="P431" t="str">
            <v>PT. LIVIA MANDIRI SEJATI</v>
          </cell>
          <cell r="Q431" t="str">
            <v>PT. LIVIA MANDIRI SEJATI</v>
          </cell>
          <cell r="R431" t="str">
            <v>EMPTY BOTTLE AQUA 5 GALLON</v>
          </cell>
          <cell r="S431" t="str">
            <v>2050348943</v>
          </cell>
        </row>
        <row r="432">
          <cell r="L432">
            <v>6008123456</v>
          </cell>
          <cell r="M432" t="str">
            <v>10169743</v>
          </cell>
          <cell r="N432" t="str">
            <v>S21102201438/H1027200D/NF/3/27</v>
          </cell>
          <cell r="O432" t="str">
            <v>YPS/N8507UV/ARIF</v>
          </cell>
          <cell r="P432" t="str">
            <v>PT. LIVIA MANDIRI SEJATI</v>
          </cell>
          <cell r="Q432" t="str">
            <v>PT. LIVIA MANDIRI SEJATI</v>
          </cell>
          <cell r="R432" t="str">
            <v>JUG RACK</v>
          </cell>
          <cell r="S432" t="str">
            <v>2050348943</v>
          </cell>
        </row>
        <row r="433">
          <cell r="L433">
            <v>6008123456</v>
          </cell>
          <cell r="M433" t="str">
            <v>74559</v>
          </cell>
          <cell r="N433" t="str">
            <v>S21102201438/H1027200D/NF/3/27</v>
          </cell>
          <cell r="O433" t="str">
            <v>YPS/N8507UV/ARIF</v>
          </cell>
          <cell r="P433" t="str">
            <v>PT. LIVIA MANDIRI SEJATI</v>
          </cell>
          <cell r="Q433" t="str">
            <v>PT. LIVIA MANDIRI SEJATI</v>
          </cell>
          <cell r="R433" t="str">
            <v>5 GALLON AQUA LOCAL</v>
          </cell>
          <cell r="S433" t="str">
            <v>2050348943</v>
          </cell>
        </row>
        <row r="434">
          <cell r="L434">
            <v>6008126274</v>
          </cell>
          <cell r="M434" t="str">
            <v>10169933</v>
          </cell>
          <cell r="N434" t="str">
            <v>S21102101760/H1029125A/ZK/2/29</v>
          </cell>
          <cell r="O434" t="str">
            <v>YPS/P8027UR/WARDOYO</v>
          </cell>
          <cell r="P434" t="str">
            <v>PT. LIVIA MANDIRI SEJATI</v>
          </cell>
          <cell r="Q434" t="str">
            <v>PT. LIVIA MANDIRI SEJATI</v>
          </cell>
          <cell r="R434" t="str">
            <v>EMPTY BOTTLE AQUA 5 GALLON</v>
          </cell>
          <cell r="S434" t="str">
            <v>2050348943</v>
          </cell>
        </row>
        <row r="435">
          <cell r="L435">
            <v>6008126274</v>
          </cell>
          <cell r="M435" t="str">
            <v>10169933</v>
          </cell>
          <cell r="N435" t="str">
            <v>S21102101760/H1029125A/ZK/2/29</v>
          </cell>
          <cell r="O435" t="str">
            <v>YPS/P8027UR/WARDOYO</v>
          </cell>
          <cell r="P435" t="str">
            <v>PT. LIVIA MANDIRI SEJATI</v>
          </cell>
          <cell r="Q435" t="str">
            <v>PT. LIVIA MANDIRI SEJATI</v>
          </cell>
          <cell r="R435" t="str">
            <v>EMPTY BOTTLE AQUA 5 GALLON</v>
          </cell>
          <cell r="S435" t="str">
            <v>2050348943</v>
          </cell>
        </row>
        <row r="436">
          <cell r="L436">
            <v>6008126274</v>
          </cell>
          <cell r="M436" t="str">
            <v>74559</v>
          </cell>
          <cell r="N436" t="str">
            <v>S21102101760/H1029125A/ZK/2/29</v>
          </cell>
          <cell r="O436" t="str">
            <v>YPS/P8027UR/WARDOYO</v>
          </cell>
          <cell r="P436" t="str">
            <v>PT. LIVIA MANDIRI SEJATI</v>
          </cell>
          <cell r="Q436" t="str">
            <v>PT. LIVIA MANDIRI SEJATI</v>
          </cell>
          <cell r="R436" t="str">
            <v>5 GALLON AQUA LOCAL</v>
          </cell>
          <cell r="S436" t="str">
            <v>2050348943</v>
          </cell>
        </row>
        <row r="437">
          <cell r="L437">
            <v>6008124480</v>
          </cell>
          <cell r="M437" t="str">
            <v>10169749</v>
          </cell>
          <cell r="N437" t="str">
            <v>R.148080</v>
          </cell>
          <cell r="O437" t="str">
            <v>YPS/N8545UW/HUMAIDI</v>
          </cell>
          <cell r="P437" t="str">
            <v>PT. LIVIA MANDIRI SEJATI</v>
          </cell>
          <cell r="Q437" t="str">
            <v>PT. LIVIA MANDIRI SEJATI</v>
          </cell>
          <cell r="R437" t="str">
            <v>PALLET RENT DOUBLE FACE</v>
          </cell>
          <cell r="S437" t="str">
            <v>2050348942</v>
          </cell>
        </row>
        <row r="438">
          <cell r="L438">
            <v>6008117599</v>
          </cell>
          <cell r="M438" t="str">
            <v>10169933</v>
          </cell>
          <cell r="N438" t="str">
            <v>S21102200143/H1027133A/ZK/2/27</v>
          </cell>
          <cell r="O438" t="str">
            <v>YPS/N8274UV/BAKHIN</v>
          </cell>
          <cell r="P438" t="str">
            <v>PT. LIVIA MANDIRI SEJATI</v>
          </cell>
          <cell r="Q438" t="str">
            <v>PT. LIVIA MANDIRI SEJATI</v>
          </cell>
          <cell r="R438" t="str">
            <v>EMPTY BOTTLE AQUA 5 GALLON</v>
          </cell>
          <cell r="S438" t="str">
            <v>2050348943</v>
          </cell>
        </row>
        <row r="439">
          <cell r="L439">
            <v>6008117599</v>
          </cell>
          <cell r="M439" t="str">
            <v>10169933</v>
          </cell>
          <cell r="N439" t="str">
            <v>S21102200143/H1027133A/ZK/2/27</v>
          </cell>
          <cell r="O439" t="str">
            <v>YPS/N8274UV/BAKHIN</v>
          </cell>
          <cell r="P439" t="str">
            <v>PT. LIVIA MANDIRI SEJATI</v>
          </cell>
          <cell r="Q439" t="str">
            <v>PT. LIVIA MANDIRI SEJATI</v>
          </cell>
          <cell r="R439" t="str">
            <v>EMPTY BOTTLE AQUA 5 GALLON</v>
          </cell>
          <cell r="S439" t="str">
            <v>2050348943</v>
          </cell>
        </row>
        <row r="440">
          <cell r="L440">
            <v>6008117599</v>
          </cell>
          <cell r="M440" t="str">
            <v>74559</v>
          </cell>
          <cell r="N440" t="str">
            <v>S21102200143/H1027133A/ZK/2/27</v>
          </cell>
          <cell r="O440" t="str">
            <v>YPS/N8274UV/BAKHIN</v>
          </cell>
          <cell r="P440" t="str">
            <v>PT. LIVIA MANDIRI SEJATI</v>
          </cell>
          <cell r="Q440" t="str">
            <v>PT. LIVIA MANDIRI SEJATI</v>
          </cell>
          <cell r="R440" t="str">
            <v>5 GALLON AQUA LOCAL</v>
          </cell>
          <cell r="S440" t="str">
            <v>2050348943</v>
          </cell>
        </row>
        <row r="441">
          <cell r="L441">
            <v>6008123144</v>
          </cell>
          <cell r="M441" t="str">
            <v>10169749</v>
          </cell>
          <cell r="N441" t="str">
            <v>R148094</v>
          </cell>
          <cell r="O441" t="str">
            <v>YPS/N8876UW/RISWANTO</v>
          </cell>
          <cell r="P441" t="str">
            <v>PT. LIVIA MANDIRI SEJATI</v>
          </cell>
          <cell r="Q441" t="str">
            <v>PT. LIVIA MANDIRI SEJATI</v>
          </cell>
          <cell r="R441" t="str">
            <v>PALLET RENT DOUBLE FACE</v>
          </cell>
          <cell r="S441" t="str">
            <v>2050348942</v>
          </cell>
        </row>
        <row r="442">
          <cell r="L442">
            <v>6008129487</v>
          </cell>
          <cell r="M442" t="str">
            <v>10169933</v>
          </cell>
          <cell r="N442" t="str">
            <v>S21102101757/H1029117D/PY/2/29</v>
          </cell>
          <cell r="O442" t="str">
            <v>YPS/N9515WE/ZAKARIAH</v>
          </cell>
          <cell r="P442" t="str">
            <v>PT. LIVIA MANDIRI SEJATI</v>
          </cell>
          <cell r="Q442" t="str">
            <v>PT. LIVIA MANDIRI SEJATI</v>
          </cell>
          <cell r="R442" t="str">
            <v>EMPTY BOTTLE AQUA 5 GALLON</v>
          </cell>
          <cell r="S442" t="str">
            <v>2050348943</v>
          </cell>
        </row>
        <row r="443">
          <cell r="L443">
            <v>6008129487</v>
          </cell>
          <cell r="M443" t="str">
            <v>10169933</v>
          </cell>
          <cell r="N443" t="str">
            <v>S21102101757/H1029117D/PY/2/29</v>
          </cell>
          <cell r="O443" t="str">
            <v>YPS/N9515WE/ZAKARIAH</v>
          </cell>
          <cell r="P443" t="str">
            <v>PT. LIVIA MANDIRI SEJATI</v>
          </cell>
          <cell r="Q443" t="str">
            <v>PT. LIVIA MANDIRI SEJATI</v>
          </cell>
          <cell r="R443" t="str">
            <v>EMPTY BOTTLE AQUA 5 GALLON</v>
          </cell>
          <cell r="S443" t="str">
            <v>2050348943</v>
          </cell>
        </row>
        <row r="444">
          <cell r="L444">
            <v>6008129487</v>
          </cell>
          <cell r="M444" t="str">
            <v>10169743</v>
          </cell>
          <cell r="N444" t="str">
            <v>S21102101757/H1029117D/PY/2/29</v>
          </cell>
          <cell r="O444" t="str">
            <v>YPS/N9515WE/ZAKARIAH</v>
          </cell>
          <cell r="P444" t="str">
            <v>PT. LIVIA MANDIRI SEJATI</v>
          </cell>
          <cell r="Q444" t="str">
            <v>PT. LIVIA MANDIRI SEJATI</v>
          </cell>
          <cell r="R444" t="str">
            <v>JUG RACK</v>
          </cell>
          <cell r="S444" t="str">
            <v>2050348943</v>
          </cell>
        </row>
        <row r="445">
          <cell r="L445">
            <v>6008129487</v>
          </cell>
          <cell r="M445" t="str">
            <v>74559</v>
          </cell>
          <cell r="N445" t="str">
            <v>S21102101757/H1029117D/PY/2/29</v>
          </cell>
          <cell r="O445" t="str">
            <v>YPS/N9515WE/ZAKARIAH</v>
          </cell>
          <cell r="P445" t="str">
            <v>PT. LIVIA MANDIRI SEJATI</v>
          </cell>
          <cell r="Q445" t="str">
            <v>PT. LIVIA MANDIRI SEJATI</v>
          </cell>
          <cell r="R445" t="str">
            <v>5 GALLON AQUA LOCAL</v>
          </cell>
          <cell r="S445" t="str">
            <v>2050348943</v>
          </cell>
        </row>
        <row r="446">
          <cell r="L446">
            <v>6008115274</v>
          </cell>
          <cell r="M446" t="str">
            <v>10169749</v>
          </cell>
          <cell r="N446" t="str">
            <v>R/R.152932</v>
          </cell>
          <cell r="O446" t="str">
            <v>YPS/N9932UW/ROHMAN</v>
          </cell>
          <cell r="P446" t="str">
            <v>PT. LIVIA MANDIRI SEJATI</v>
          </cell>
          <cell r="Q446" t="str">
            <v>PT. LIVIA MANDIRI SEJATI</v>
          </cell>
          <cell r="R446" t="str">
            <v>PALLET RENT DOUBLE FACE</v>
          </cell>
          <cell r="S446" t="str">
            <v>2050348942</v>
          </cell>
        </row>
        <row r="447">
          <cell r="L447">
            <v>6008122955</v>
          </cell>
          <cell r="M447" t="str">
            <v>10169933</v>
          </cell>
          <cell r="N447" t="str">
            <v>S21102101781/H1028188A/BK/2/28</v>
          </cell>
          <cell r="O447" t="str">
            <v>YPS/L8907UT/ROBY</v>
          </cell>
          <cell r="P447" t="str">
            <v>PT. LIVIA MANDIRI SEJATI</v>
          </cell>
          <cell r="Q447" t="str">
            <v>PT. LIVIA MANDIRI SEJATI</v>
          </cell>
          <cell r="R447" t="str">
            <v>EMPTY BOTTLE AQUA 5 GALLON</v>
          </cell>
          <cell r="S447" t="str">
            <v>2050348943</v>
          </cell>
        </row>
        <row r="448">
          <cell r="L448">
            <v>6008122955</v>
          </cell>
          <cell r="M448" t="str">
            <v>10169933</v>
          </cell>
          <cell r="N448" t="str">
            <v>S21102101781/H1028188A/BK/2/28</v>
          </cell>
          <cell r="O448" t="str">
            <v>YPS/L8907UT/ROBY</v>
          </cell>
          <cell r="P448" t="str">
            <v>PT. LIVIA MANDIRI SEJATI</v>
          </cell>
          <cell r="Q448" t="str">
            <v>PT. LIVIA MANDIRI SEJATI</v>
          </cell>
          <cell r="R448" t="str">
            <v>EMPTY BOTTLE AQUA 5 GALLON</v>
          </cell>
          <cell r="S448" t="str">
            <v>2050348943</v>
          </cell>
        </row>
        <row r="449">
          <cell r="L449">
            <v>6008122955</v>
          </cell>
          <cell r="M449" t="str">
            <v>74559</v>
          </cell>
          <cell r="N449" t="str">
            <v>S21102101781/H1028188A/BK/2/28</v>
          </cell>
          <cell r="O449" t="str">
            <v>YPS/L8907UT/ROBY</v>
          </cell>
          <cell r="P449" t="str">
            <v>PT. LIVIA MANDIRI SEJATI</v>
          </cell>
          <cell r="Q449" t="str">
            <v>PT. LIVIA MANDIRI SEJATI</v>
          </cell>
          <cell r="R449" t="str">
            <v>5 GALLON AQUA LOCAL</v>
          </cell>
          <cell r="S449" t="str">
            <v>2050348943</v>
          </cell>
        </row>
        <row r="450">
          <cell r="L450">
            <v>6008121665</v>
          </cell>
          <cell r="M450" t="str">
            <v>10169933</v>
          </cell>
          <cell r="N450" t="str">
            <v>S21102200131/H1027187A/EF/3/27</v>
          </cell>
          <cell r="O450" t="str">
            <v>YPS/L8907UT/ROBY</v>
          </cell>
          <cell r="P450" t="str">
            <v>PT. LIVIA MANDIRI SEJATI</v>
          </cell>
          <cell r="Q450" t="str">
            <v>PT. LIVIA MANDIRI SEJATI</v>
          </cell>
          <cell r="R450" t="str">
            <v>EMPTY BOTTLE AQUA 5 GALLON</v>
          </cell>
          <cell r="S450" t="str">
            <v>2050348943</v>
          </cell>
        </row>
        <row r="451">
          <cell r="L451">
            <v>6008121665</v>
          </cell>
          <cell r="M451" t="str">
            <v>10169933</v>
          </cell>
          <cell r="N451" t="str">
            <v>S21102200131/H1027187A/EF/3/27</v>
          </cell>
          <cell r="O451" t="str">
            <v>YPS/L8907UT/ROBY</v>
          </cell>
          <cell r="P451" t="str">
            <v>PT. LIVIA MANDIRI SEJATI</v>
          </cell>
          <cell r="Q451" t="str">
            <v>PT. LIVIA MANDIRI SEJATI</v>
          </cell>
          <cell r="R451" t="str">
            <v>EMPTY BOTTLE AQUA 5 GALLON</v>
          </cell>
          <cell r="S451" t="str">
            <v>2050348943</v>
          </cell>
        </row>
        <row r="452">
          <cell r="L452">
            <v>6008121665</v>
          </cell>
          <cell r="M452" t="str">
            <v>74559</v>
          </cell>
          <cell r="N452" t="str">
            <v>S21102200131/H1027187A/EF/3/27</v>
          </cell>
          <cell r="O452" t="str">
            <v>YPS/L8907UT/ROBY</v>
          </cell>
          <cell r="P452" t="str">
            <v>PT. LIVIA MANDIRI SEJATI</v>
          </cell>
          <cell r="Q452" t="str">
            <v>PT. LIVIA MANDIRI SEJATI</v>
          </cell>
          <cell r="R452" t="str">
            <v>5 GALLON AQUA LOCAL</v>
          </cell>
          <cell r="S452" t="str">
            <v>2050348943</v>
          </cell>
        </row>
        <row r="453">
          <cell r="L453">
            <v>6008123735</v>
          </cell>
          <cell r="M453" t="str">
            <v>10169933</v>
          </cell>
          <cell r="N453" t="str">
            <v>S21102201419/H1028107A/EL/1/28</v>
          </cell>
          <cell r="O453" t="str">
            <v>YPS/S9015US/RIFA'I</v>
          </cell>
          <cell r="P453" t="str">
            <v>PT. LIVIA MANDIRI SEJATI</v>
          </cell>
          <cell r="Q453" t="str">
            <v>PT. LIVIA MANDIRI SEJATI</v>
          </cell>
          <cell r="R453" t="str">
            <v>EMPTY BOTTLE AQUA 5 GALLON</v>
          </cell>
          <cell r="S453" t="str">
            <v>2050348943</v>
          </cell>
        </row>
        <row r="454">
          <cell r="L454">
            <v>6008123735</v>
          </cell>
          <cell r="M454" t="str">
            <v>10169933</v>
          </cell>
          <cell r="N454" t="str">
            <v>S21102201419/H1028107A/EL/1/28</v>
          </cell>
          <cell r="O454" t="str">
            <v>YPS/S9015US/RIFA'I</v>
          </cell>
          <cell r="P454" t="str">
            <v>PT. LIVIA MANDIRI SEJATI</v>
          </cell>
          <cell r="Q454" t="str">
            <v>PT. LIVIA MANDIRI SEJATI</v>
          </cell>
          <cell r="R454" t="str">
            <v>EMPTY BOTTLE AQUA 5 GALLON</v>
          </cell>
          <cell r="S454" t="str">
            <v>2050348943</v>
          </cell>
        </row>
        <row r="455">
          <cell r="L455">
            <v>6008123735</v>
          </cell>
          <cell r="M455" t="str">
            <v>74559</v>
          </cell>
          <cell r="N455" t="str">
            <v>S21102201419/H1028107A/EL/1/28</v>
          </cell>
          <cell r="O455" t="str">
            <v>YPS/S9015US/RIFA'I</v>
          </cell>
          <cell r="P455" t="str">
            <v>PT. LIVIA MANDIRI SEJATI</v>
          </cell>
          <cell r="Q455" t="str">
            <v>PT. LIVIA MANDIRI SEJATI</v>
          </cell>
          <cell r="R455" t="str">
            <v>5 GALLON AQUA LOCAL</v>
          </cell>
          <cell r="S455" t="str">
            <v>2050348943</v>
          </cell>
        </row>
        <row r="456">
          <cell r="L456">
            <v>6008124096</v>
          </cell>
          <cell r="M456" t="str">
            <v>10169933</v>
          </cell>
          <cell r="N456" t="str">
            <v>S21102201425/H1028102B/EL/1/28</v>
          </cell>
          <cell r="O456" t="str">
            <v>YPS/N8863UQ/EKO</v>
          </cell>
          <cell r="P456" t="str">
            <v>PT. LIVIA MANDIRI SEJATI</v>
          </cell>
          <cell r="Q456" t="str">
            <v>PT. LIVIA MANDIRI SEJATI</v>
          </cell>
          <cell r="R456" t="str">
            <v>EMPTY BOTTLE AQUA 5 GALLON</v>
          </cell>
          <cell r="S456" t="str">
            <v>2050348943</v>
          </cell>
        </row>
        <row r="457">
          <cell r="L457">
            <v>6008124096</v>
          </cell>
          <cell r="M457" t="str">
            <v>10169933</v>
          </cell>
          <cell r="N457" t="str">
            <v>S21102201425/H1028102B/EL/1/28</v>
          </cell>
          <cell r="O457" t="str">
            <v>YPS/N8863UQ/EKO</v>
          </cell>
          <cell r="P457" t="str">
            <v>PT. LIVIA MANDIRI SEJATI</v>
          </cell>
          <cell r="Q457" t="str">
            <v>PT. LIVIA MANDIRI SEJATI</v>
          </cell>
          <cell r="R457" t="str">
            <v>EMPTY BOTTLE AQUA 5 GALLON</v>
          </cell>
          <cell r="S457" t="str">
            <v>2050348943</v>
          </cell>
        </row>
        <row r="458">
          <cell r="L458">
            <v>6008124096</v>
          </cell>
          <cell r="M458" t="str">
            <v>74559</v>
          </cell>
          <cell r="N458" t="str">
            <v>S21102201425/H1028102B/EL/1/28</v>
          </cell>
          <cell r="O458" t="str">
            <v>YPS/N8863UQ/EKO</v>
          </cell>
          <cell r="P458" t="str">
            <v>PT. LIVIA MANDIRI SEJATI</v>
          </cell>
          <cell r="Q458" t="str">
            <v>PT. LIVIA MANDIRI SEJATI</v>
          </cell>
          <cell r="R458" t="str">
            <v>5 GALLON AQUA LOCAL</v>
          </cell>
          <cell r="S458" t="str">
            <v>2050348943</v>
          </cell>
        </row>
        <row r="459">
          <cell r="L459">
            <v>6008124008</v>
          </cell>
          <cell r="M459" t="str">
            <v>10169933</v>
          </cell>
          <cell r="N459" t="str">
            <v>S21102200119/H1028121D/IS/2/28</v>
          </cell>
          <cell r="O459" t="str">
            <v>YPS/L8813UT/DJAMALI</v>
          </cell>
          <cell r="P459" t="str">
            <v>PT. LIVIA MANDIRI SEJATI</v>
          </cell>
          <cell r="Q459" t="str">
            <v>PT. LIVIA MANDIRI SEJATI</v>
          </cell>
          <cell r="R459" t="str">
            <v>EMPTY BOTTLE AQUA 5 GALLON</v>
          </cell>
          <cell r="S459" t="str">
            <v>2050348943</v>
          </cell>
        </row>
        <row r="460">
          <cell r="L460">
            <v>6008124008</v>
          </cell>
          <cell r="M460" t="str">
            <v>10169933</v>
          </cell>
          <cell r="N460" t="str">
            <v>S21102200119/H1028121D/IS/2/28</v>
          </cell>
          <cell r="O460" t="str">
            <v>YPS/L8813UT/DJAMALI</v>
          </cell>
          <cell r="P460" t="str">
            <v>PT. LIVIA MANDIRI SEJATI</v>
          </cell>
          <cell r="Q460" t="str">
            <v>PT. LIVIA MANDIRI SEJATI</v>
          </cell>
          <cell r="R460" t="str">
            <v>EMPTY BOTTLE AQUA 5 GALLON</v>
          </cell>
          <cell r="S460" t="str">
            <v>2050348943</v>
          </cell>
        </row>
        <row r="461">
          <cell r="L461">
            <v>6008124008</v>
          </cell>
          <cell r="M461" t="str">
            <v>10169743</v>
          </cell>
          <cell r="N461" t="str">
            <v>S21102200119/H1028121D/IS/2/28</v>
          </cell>
          <cell r="O461" t="str">
            <v>YPS/L8813UT/DJAMALI</v>
          </cell>
          <cell r="P461" t="str">
            <v>PT. LIVIA MANDIRI SEJATI</v>
          </cell>
          <cell r="Q461" t="str">
            <v>PT. LIVIA MANDIRI SEJATI</v>
          </cell>
          <cell r="R461" t="str">
            <v>JUG RACK</v>
          </cell>
          <cell r="S461" t="str">
            <v>2050348943</v>
          </cell>
        </row>
        <row r="462">
          <cell r="L462">
            <v>6008124008</v>
          </cell>
          <cell r="M462" t="str">
            <v>74559</v>
          </cell>
          <cell r="N462" t="str">
            <v>S21102200119/H1028121D/IS/2/28</v>
          </cell>
          <cell r="O462" t="str">
            <v>YPS/L8813UT/DJAMALI</v>
          </cell>
          <cell r="P462" t="str">
            <v>PT. LIVIA MANDIRI SEJATI</v>
          </cell>
          <cell r="Q462" t="str">
            <v>PT. LIVIA MANDIRI SEJATI</v>
          </cell>
          <cell r="R462" t="str">
            <v>5 GALLON AQUA LOCAL</v>
          </cell>
          <cell r="S462" t="str">
            <v>2050348943</v>
          </cell>
        </row>
        <row r="463">
          <cell r="L463">
            <v>6008132328</v>
          </cell>
          <cell r="M463" t="str">
            <v>10169933</v>
          </cell>
          <cell r="N463" t="str">
            <v>S21102101727/H1030143D/IS/2/30</v>
          </cell>
          <cell r="O463" t="str">
            <v>YPS/N9515WE/ZAKARIAH</v>
          </cell>
          <cell r="P463" t="str">
            <v>PT. LIVIA MANDIRI SEJATI</v>
          </cell>
          <cell r="Q463" t="str">
            <v>PT. LIVIA MANDIRI SEJATI</v>
          </cell>
          <cell r="R463" t="str">
            <v>EMPTY BOTTLE AQUA 5 GALLON</v>
          </cell>
          <cell r="S463" t="str">
            <v>2050348943</v>
          </cell>
        </row>
        <row r="464">
          <cell r="L464">
            <v>6008132328</v>
          </cell>
          <cell r="M464" t="str">
            <v>10169933</v>
          </cell>
          <cell r="N464" t="str">
            <v>S21102101727/H1030143D/IS/2/30</v>
          </cell>
          <cell r="O464" t="str">
            <v>YPS/N9515WE/ZAKARIAH</v>
          </cell>
          <cell r="P464" t="str">
            <v>PT. LIVIA MANDIRI SEJATI</v>
          </cell>
          <cell r="Q464" t="str">
            <v>PT. LIVIA MANDIRI SEJATI</v>
          </cell>
          <cell r="R464" t="str">
            <v>EMPTY BOTTLE AQUA 5 GALLON</v>
          </cell>
          <cell r="S464" t="str">
            <v>2050348943</v>
          </cell>
        </row>
        <row r="465">
          <cell r="L465">
            <v>6008132328</v>
          </cell>
          <cell r="M465" t="str">
            <v>10169743</v>
          </cell>
          <cell r="N465" t="str">
            <v>S21102101727/H1030143D/IS/2/30</v>
          </cell>
          <cell r="O465" t="str">
            <v>YPS/N9515WE/ZAKARIAH</v>
          </cell>
          <cell r="P465" t="str">
            <v>PT. LIVIA MANDIRI SEJATI</v>
          </cell>
          <cell r="Q465" t="str">
            <v>PT. LIVIA MANDIRI SEJATI</v>
          </cell>
          <cell r="R465" t="str">
            <v>JUG RACK</v>
          </cell>
          <cell r="S465" t="str">
            <v>2050348943</v>
          </cell>
        </row>
        <row r="466">
          <cell r="L466">
            <v>6008132328</v>
          </cell>
          <cell r="M466" t="str">
            <v>74559</v>
          </cell>
          <cell r="N466" t="str">
            <v>S21102101727/H1030143D/IS/2/30</v>
          </cell>
          <cell r="O466" t="str">
            <v>YPS/N9515WE/ZAKARIAH</v>
          </cell>
          <cell r="P466" t="str">
            <v>PT. LIVIA MANDIRI SEJATI</v>
          </cell>
          <cell r="Q466" t="str">
            <v>PT. LIVIA MANDIRI SEJATI</v>
          </cell>
          <cell r="R466" t="str">
            <v>5 GALLON AQUA LOCAL</v>
          </cell>
          <cell r="S466" t="str">
            <v>2050348943</v>
          </cell>
        </row>
        <row r="467">
          <cell r="L467">
            <v>6008121048</v>
          </cell>
          <cell r="M467" t="str">
            <v>10169933</v>
          </cell>
          <cell r="N467" t="str">
            <v>S21102101719/H1030193D/AS/3/30</v>
          </cell>
          <cell r="O467" t="str">
            <v>YPS/N8375WE/MAHRUS A</v>
          </cell>
          <cell r="P467" t="str">
            <v>PT. LIVIA MANDIRI SEJATI</v>
          </cell>
          <cell r="Q467" t="str">
            <v>PT. LIVIA MANDIRI SEJATI</v>
          </cell>
          <cell r="R467" t="str">
            <v>EMPTY BOTTLE AQUA 5 GALLON</v>
          </cell>
          <cell r="S467" t="str">
            <v>2050348943</v>
          </cell>
        </row>
        <row r="468">
          <cell r="L468">
            <v>6008121048</v>
          </cell>
          <cell r="M468" t="str">
            <v>10169933</v>
          </cell>
          <cell r="N468" t="str">
            <v>S21102101719/H1030193D/AS/3/30</v>
          </cell>
          <cell r="O468" t="str">
            <v>YPS/N8375WE/MAHRUS A</v>
          </cell>
          <cell r="P468" t="str">
            <v>PT. LIVIA MANDIRI SEJATI</v>
          </cell>
          <cell r="Q468" t="str">
            <v>PT. LIVIA MANDIRI SEJATI</v>
          </cell>
          <cell r="R468" t="str">
            <v>EMPTY BOTTLE AQUA 5 GALLON</v>
          </cell>
          <cell r="S468" t="str">
            <v>2050348943</v>
          </cell>
        </row>
        <row r="469">
          <cell r="L469">
            <v>6008121048</v>
          </cell>
          <cell r="M469" t="str">
            <v>10169743</v>
          </cell>
          <cell r="N469" t="str">
            <v>S21102101719/H1030193D/AS/3/30</v>
          </cell>
          <cell r="O469" t="str">
            <v>YPS/N8375WE/MAHRUS A</v>
          </cell>
          <cell r="P469" t="str">
            <v>PT. LIVIA MANDIRI SEJATI</v>
          </cell>
          <cell r="Q469" t="str">
            <v>PT. LIVIA MANDIRI SEJATI</v>
          </cell>
          <cell r="R469" t="str">
            <v>JUG RACK</v>
          </cell>
          <cell r="S469" t="str">
            <v>2050348943</v>
          </cell>
        </row>
        <row r="470">
          <cell r="L470">
            <v>6008121048</v>
          </cell>
          <cell r="M470" t="str">
            <v>74559</v>
          </cell>
          <cell r="N470" t="str">
            <v>S21102101719/H1030193D/AS/3/30</v>
          </cell>
          <cell r="O470" t="str">
            <v>YPS/N8375WE/MAHRUS A</v>
          </cell>
          <cell r="P470" t="str">
            <v>PT. LIVIA MANDIRI SEJATI</v>
          </cell>
          <cell r="Q470" t="str">
            <v>PT. LIVIA MANDIRI SEJATI</v>
          </cell>
          <cell r="R470" t="str">
            <v>5 GALLON AQUA LOCAL</v>
          </cell>
          <cell r="S470" t="str">
            <v>2050348943</v>
          </cell>
        </row>
        <row r="471">
          <cell r="L471">
            <v>6008122492</v>
          </cell>
          <cell r="M471" t="str">
            <v>10169933</v>
          </cell>
          <cell r="N471" t="str">
            <v>S21102101788/H1028132D/IS/2/28</v>
          </cell>
          <cell r="O471" t="str">
            <v>YPS/N9515WE/ZAKARIAH</v>
          </cell>
          <cell r="P471" t="str">
            <v>PT. LIVIA MANDIRI SEJATI</v>
          </cell>
          <cell r="Q471" t="str">
            <v>PT. LIVIA MANDIRI SEJATI</v>
          </cell>
          <cell r="R471" t="str">
            <v>EMPTY BOTTLE AQUA 5 GALLON</v>
          </cell>
          <cell r="S471" t="str">
            <v>2050348943</v>
          </cell>
        </row>
        <row r="472">
          <cell r="L472">
            <v>6008122492</v>
          </cell>
          <cell r="M472" t="str">
            <v>10169933</v>
          </cell>
          <cell r="N472" t="str">
            <v>S21102101788/H1028132D/IS/2/28</v>
          </cell>
          <cell r="O472" t="str">
            <v>YPS/N9515WE/ZAKARIAH</v>
          </cell>
          <cell r="P472" t="str">
            <v>PT. LIVIA MANDIRI SEJATI</v>
          </cell>
          <cell r="Q472" t="str">
            <v>PT. LIVIA MANDIRI SEJATI</v>
          </cell>
          <cell r="R472" t="str">
            <v>EMPTY BOTTLE AQUA 5 GALLON</v>
          </cell>
          <cell r="S472" t="str">
            <v>2050348943</v>
          </cell>
        </row>
        <row r="473">
          <cell r="L473">
            <v>6008122492</v>
          </cell>
          <cell r="M473" t="str">
            <v>10169743</v>
          </cell>
          <cell r="N473" t="str">
            <v>S21102101788/H1028132D/IS/2/28</v>
          </cell>
          <cell r="O473" t="str">
            <v>YPS/N9515WE/ZAKARIAH</v>
          </cell>
          <cell r="P473" t="str">
            <v>PT. LIVIA MANDIRI SEJATI</v>
          </cell>
          <cell r="Q473" t="str">
            <v>PT. LIVIA MANDIRI SEJATI</v>
          </cell>
          <cell r="R473" t="str">
            <v>JUG RACK</v>
          </cell>
          <cell r="S473" t="str">
            <v>2050348943</v>
          </cell>
        </row>
        <row r="474">
          <cell r="L474">
            <v>6008122492</v>
          </cell>
          <cell r="M474" t="str">
            <v>74559</v>
          </cell>
          <cell r="N474" t="str">
            <v>S21102101788/H1028132D/IS/2/28</v>
          </cell>
          <cell r="O474" t="str">
            <v>YPS/N9515WE/ZAKARIAH</v>
          </cell>
          <cell r="P474" t="str">
            <v>PT. LIVIA MANDIRI SEJATI</v>
          </cell>
          <cell r="Q474" t="str">
            <v>PT. LIVIA MANDIRI SEJATI</v>
          </cell>
          <cell r="R474" t="str">
            <v>5 GALLON AQUA LOCAL</v>
          </cell>
          <cell r="S474" t="str">
            <v>2050348943</v>
          </cell>
        </row>
        <row r="475">
          <cell r="L475">
            <v>6008127913</v>
          </cell>
          <cell r="M475" t="str">
            <v>10169933</v>
          </cell>
          <cell r="N475" t="str">
            <v>S21102101726/H1030160D/NF/2/30</v>
          </cell>
          <cell r="O475" t="str">
            <v>YPS/L9051UX/RAHMAN</v>
          </cell>
          <cell r="P475" t="str">
            <v>PT. LIVIA MANDIRI SEJATI</v>
          </cell>
          <cell r="Q475" t="str">
            <v>PT. LIVIA MANDIRI SEJATI</v>
          </cell>
          <cell r="R475" t="str">
            <v>EMPTY BOTTLE AQUA 5 GALLON</v>
          </cell>
          <cell r="S475" t="str">
            <v>2050348943</v>
          </cell>
        </row>
        <row r="476">
          <cell r="L476">
            <v>6008127913</v>
          </cell>
          <cell r="M476" t="str">
            <v>10169933</v>
          </cell>
          <cell r="N476" t="str">
            <v>S21102101726/H1030160D/NF/2/30</v>
          </cell>
          <cell r="O476" t="str">
            <v>YPS/L9051UX/RAHMAN</v>
          </cell>
          <cell r="P476" t="str">
            <v>PT. LIVIA MANDIRI SEJATI</v>
          </cell>
          <cell r="Q476" t="str">
            <v>PT. LIVIA MANDIRI SEJATI</v>
          </cell>
          <cell r="R476" t="str">
            <v>EMPTY BOTTLE AQUA 5 GALLON</v>
          </cell>
          <cell r="S476" t="str">
            <v>2050348943</v>
          </cell>
        </row>
        <row r="477">
          <cell r="L477">
            <v>6008127913</v>
          </cell>
          <cell r="M477" t="str">
            <v>10169743</v>
          </cell>
          <cell r="N477" t="str">
            <v>S21102101726/H1030160D/NF/2/30</v>
          </cell>
          <cell r="O477" t="str">
            <v>YPS/L9051UX/RAHMAN</v>
          </cell>
          <cell r="P477" t="str">
            <v>PT. LIVIA MANDIRI SEJATI</v>
          </cell>
          <cell r="Q477" t="str">
            <v>PT. LIVIA MANDIRI SEJATI</v>
          </cell>
          <cell r="R477" t="str">
            <v>JUG RACK</v>
          </cell>
          <cell r="S477" t="str">
            <v>2050348943</v>
          </cell>
        </row>
        <row r="478">
          <cell r="L478">
            <v>6008127913</v>
          </cell>
          <cell r="M478" t="str">
            <v>74559</v>
          </cell>
          <cell r="N478" t="str">
            <v>S21102101726/H1030160D/NF/2/30</v>
          </cell>
          <cell r="O478" t="str">
            <v>YPS/L9051UX/RAHMAN</v>
          </cell>
          <cell r="P478" t="str">
            <v>PT. LIVIA MANDIRI SEJATI</v>
          </cell>
          <cell r="Q478" t="str">
            <v>PT. LIVIA MANDIRI SEJATI</v>
          </cell>
          <cell r="R478" t="str">
            <v>5 GALLON AQUA LOCAL</v>
          </cell>
          <cell r="S478" t="str">
            <v>2050348943</v>
          </cell>
        </row>
        <row r="479">
          <cell r="L479">
            <v>6008127304</v>
          </cell>
          <cell r="M479" t="str">
            <v>10169933</v>
          </cell>
          <cell r="N479" t="str">
            <v>S21102101728/H1030202B/AS/3/30</v>
          </cell>
          <cell r="O479" t="str">
            <v>YPS/N8261UR/SOLIKIM</v>
          </cell>
          <cell r="P479" t="str">
            <v>PT. LIVIA MANDIRI SEJATI</v>
          </cell>
          <cell r="Q479" t="str">
            <v>PT. LIVIA MANDIRI SEJATI</v>
          </cell>
          <cell r="R479" t="str">
            <v>EMPTY BOTTLE AQUA 5 GALLON</v>
          </cell>
          <cell r="S479" t="str">
            <v>2050348943</v>
          </cell>
        </row>
        <row r="480">
          <cell r="L480">
            <v>6008127304</v>
          </cell>
          <cell r="M480" t="str">
            <v>10169933</v>
          </cell>
          <cell r="N480" t="str">
            <v>S21102101728/H1030202B/AS/3/30</v>
          </cell>
          <cell r="O480" t="str">
            <v>YPS/N8261UR/SOLIKIM</v>
          </cell>
          <cell r="P480" t="str">
            <v>PT. LIVIA MANDIRI SEJATI</v>
          </cell>
          <cell r="Q480" t="str">
            <v>PT. LIVIA MANDIRI SEJATI</v>
          </cell>
          <cell r="R480" t="str">
            <v>EMPTY BOTTLE AQUA 5 GALLON</v>
          </cell>
          <cell r="S480" t="str">
            <v>2050348943</v>
          </cell>
        </row>
        <row r="481">
          <cell r="L481">
            <v>6008127304</v>
          </cell>
          <cell r="M481" t="str">
            <v>74559</v>
          </cell>
          <cell r="N481" t="str">
            <v>S21102101728/H1030202B/AS/3/30</v>
          </cell>
          <cell r="O481" t="str">
            <v>YPS/N8261UR/SOLIKIM</v>
          </cell>
          <cell r="P481" t="str">
            <v>PT. LIVIA MANDIRI SEJATI</v>
          </cell>
          <cell r="Q481" t="str">
            <v>PT. LIVIA MANDIRI SEJATI</v>
          </cell>
          <cell r="R481" t="str">
            <v>5 GALLON AQUA LOCAL</v>
          </cell>
          <cell r="S481" t="str">
            <v>2050348943</v>
          </cell>
        </row>
        <row r="482">
          <cell r="L482">
            <v>6008126673</v>
          </cell>
          <cell r="M482" t="str">
            <v>10169933</v>
          </cell>
          <cell r="N482" t="str">
            <v>S21102101754/H1029139D/PY/2/29</v>
          </cell>
          <cell r="O482" t="str">
            <v>YPS/N8789UV/SUTOYO</v>
          </cell>
          <cell r="P482" t="str">
            <v>PT. LIVIA MANDIRI SEJATI</v>
          </cell>
          <cell r="Q482" t="str">
            <v>PT. LIVIA MANDIRI SEJATI</v>
          </cell>
          <cell r="R482" t="str">
            <v>EMPTY BOTTLE AQUA 5 GALLON</v>
          </cell>
          <cell r="S482" t="str">
            <v>2050348943</v>
          </cell>
        </row>
        <row r="483">
          <cell r="L483">
            <v>6008126673</v>
          </cell>
          <cell r="M483" t="str">
            <v>10169933</v>
          </cell>
          <cell r="N483" t="str">
            <v>S21102101754/H1029139D/PY/2/29</v>
          </cell>
          <cell r="O483" t="str">
            <v>YPS/N8789UV/SUTOYO</v>
          </cell>
          <cell r="P483" t="str">
            <v>PT. LIVIA MANDIRI SEJATI</v>
          </cell>
          <cell r="Q483" t="str">
            <v>PT. LIVIA MANDIRI SEJATI</v>
          </cell>
          <cell r="R483" t="str">
            <v>EMPTY BOTTLE AQUA 5 GALLON</v>
          </cell>
          <cell r="S483" t="str">
            <v>2050348943</v>
          </cell>
        </row>
        <row r="484">
          <cell r="L484">
            <v>6008126673</v>
          </cell>
          <cell r="M484" t="str">
            <v>10169743</v>
          </cell>
          <cell r="N484" t="str">
            <v>S21102101754/H1029139D/PY/2/29</v>
          </cell>
          <cell r="O484" t="str">
            <v>YPS/N8789UV/SUTOYO</v>
          </cell>
          <cell r="P484" t="str">
            <v>PT. LIVIA MANDIRI SEJATI</v>
          </cell>
          <cell r="Q484" t="str">
            <v>PT. LIVIA MANDIRI SEJATI</v>
          </cell>
          <cell r="R484" t="str">
            <v>JUG RACK</v>
          </cell>
          <cell r="S484" t="str">
            <v>2050348943</v>
          </cell>
        </row>
        <row r="485">
          <cell r="L485">
            <v>6008126673</v>
          </cell>
          <cell r="M485" t="str">
            <v>74559</v>
          </cell>
          <cell r="N485" t="str">
            <v>S21102101754/H1029139D/PY/2/29</v>
          </cell>
          <cell r="O485" t="str">
            <v>YPS/N8789UV/SUTOYO</v>
          </cell>
          <cell r="P485" t="str">
            <v>PT. LIVIA MANDIRI SEJATI</v>
          </cell>
          <cell r="Q485" t="str">
            <v>PT. LIVIA MANDIRI SEJATI</v>
          </cell>
          <cell r="R485" t="str">
            <v>5 GALLON AQUA LOCAL</v>
          </cell>
          <cell r="S485" t="str">
            <v>2050348943</v>
          </cell>
        </row>
        <row r="486">
          <cell r="L486">
            <v>6008121704</v>
          </cell>
          <cell r="M486" t="str">
            <v>10169933</v>
          </cell>
          <cell r="N486" t="str">
            <v>S21102101785/H1028148C/ZK/2/28</v>
          </cell>
          <cell r="O486" t="str">
            <v>YPS/L9343UG/RINTO</v>
          </cell>
          <cell r="P486" t="str">
            <v>PT. LIVIA MANDIRI SEJATI</v>
          </cell>
          <cell r="Q486" t="str">
            <v>PT. LIVIA MANDIRI SEJATI</v>
          </cell>
          <cell r="R486" t="str">
            <v>EMPTY BOTTLE AQUA 5 GALLON</v>
          </cell>
          <cell r="S486" t="str">
            <v>2050348943</v>
          </cell>
        </row>
        <row r="487">
          <cell r="L487">
            <v>6008121704</v>
          </cell>
          <cell r="M487" t="str">
            <v>10169933</v>
          </cell>
          <cell r="N487" t="str">
            <v>S21102101785/H1028148C/ZK/2/28</v>
          </cell>
          <cell r="O487" t="str">
            <v>YPS/L9343UG/RINTO</v>
          </cell>
          <cell r="P487" t="str">
            <v>PT. LIVIA MANDIRI SEJATI</v>
          </cell>
          <cell r="Q487" t="str">
            <v>PT. LIVIA MANDIRI SEJATI</v>
          </cell>
          <cell r="R487" t="str">
            <v>EMPTY BOTTLE AQUA 5 GALLON</v>
          </cell>
          <cell r="S487" t="str">
            <v>2050348943</v>
          </cell>
        </row>
        <row r="488">
          <cell r="L488">
            <v>6008121704</v>
          </cell>
          <cell r="M488" t="str">
            <v>74559</v>
          </cell>
          <cell r="N488" t="str">
            <v>S21102101785/H1028148C/ZK/2/28</v>
          </cell>
          <cell r="O488" t="str">
            <v>YPS/L9343UG/RINTO</v>
          </cell>
          <cell r="P488" t="str">
            <v>PT. LIVIA MANDIRI SEJATI</v>
          </cell>
          <cell r="Q488" t="str">
            <v>PT. LIVIA MANDIRI SEJATI</v>
          </cell>
          <cell r="R488" t="str">
            <v>5 GALLON AQUA LOCAL</v>
          </cell>
          <cell r="S488" t="str">
            <v>2050348943</v>
          </cell>
        </row>
        <row r="489">
          <cell r="L489">
            <v>6008122622</v>
          </cell>
          <cell r="M489" t="str">
            <v>10169749</v>
          </cell>
          <cell r="N489" t="str">
            <v>R148091</v>
          </cell>
          <cell r="O489" t="str">
            <v>YPS/N8599UV/SARBINI</v>
          </cell>
          <cell r="P489" t="str">
            <v>PT. LIVIA MANDIRI SEJATI</v>
          </cell>
          <cell r="Q489" t="str">
            <v>PT. LIVIA MANDIRI SEJATI</v>
          </cell>
          <cell r="R489" t="str">
            <v>PALLET RENT DOUBLE FACE</v>
          </cell>
          <cell r="S489" t="str">
            <v>2050348942</v>
          </cell>
        </row>
        <row r="490">
          <cell r="L490">
            <v>6008129545</v>
          </cell>
          <cell r="M490" t="str">
            <v>10169933</v>
          </cell>
          <cell r="N490" t="str">
            <v>S21102201378/H1030122A/IS/2/30</v>
          </cell>
          <cell r="O490" t="str">
            <v>YPS/N8661UW/DENY S</v>
          </cell>
          <cell r="P490" t="str">
            <v>PT. LIVIA MANDIRI SEJATI</v>
          </cell>
          <cell r="Q490" t="str">
            <v>PT. LIVIA MANDIRI SEJATI</v>
          </cell>
          <cell r="R490" t="str">
            <v>EMPTY BOTTLE AQUA 5 GALLON</v>
          </cell>
          <cell r="S490" t="str">
            <v>2050348943</v>
          </cell>
        </row>
        <row r="491">
          <cell r="L491">
            <v>6008129545</v>
          </cell>
          <cell r="M491" t="str">
            <v>10169933</v>
          </cell>
          <cell r="N491" t="str">
            <v>S21102201378/H1030122A/IS/2/30</v>
          </cell>
          <cell r="O491" t="str">
            <v>YPS/N8661UW/DENY S</v>
          </cell>
          <cell r="P491" t="str">
            <v>PT. LIVIA MANDIRI SEJATI</v>
          </cell>
          <cell r="Q491" t="str">
            <v>PT. LIVIA MANDIRI SEJATI</v>
          </cell>
          <cell r="R491" t="str">
            <v>EMPTY BOTTLE AQUA 5 GALLON</v>
          </cell>
          <cell r="S491" t="str">
            <v>2050348943</v>
          </cell>
        </row>
        <row r="492">
          <cell r="L492">
            <v>6008129545</v>
          </cell>
          <cell r="M492" t="str">
            <v>74559</v>
          </cell>
          <cell r="N492" t="str">
            <v>S21102201378/H1030122A/IS/2/30</v>
          </cell>
          <cell r="O492" t="str">
            <v>YPS/N8661UW/DENY S</v>
          </cell>
          <cell r="P492" t="str">
            <v>PT. LIVIA MANDIRI SEJATI</v>
          </cell>
          <cell r="Q492" t="str">
            <v>PT. LIVIA MANDIRI SEJATI</v>
          </cell>
          <cell r="R492" t="str">
            <v>5 GALLON AQUA LOCAL</v>
          </cell>
          <cell r="S492" t="str">
            <v>2050348943</v>
          </cell>
        </row>
        <row r="493">
          <cell r="L493">
            <v>6008131702</v>
          </cell>
          <cell r="M493" t="str">
            <v>10169933</v>
          </cell>
          <cell r="N493" t="str">
            <v>S21102201373/H1030145C/NF/2/30</v>
          </cell>
          <cell r="O493" t="str">
            <v>YPS/L9611UX/JULIANTO</v>
          </cell>
          <cell r="P493" t="str">
            <v>PT. LIVIA MANDIRI SEJATI</v>
          </cell>
          <cell r="Q493" t="str">
            <v>PT. LIVIA MANDIRI SEJATI</v>
          </cell>
          <cell r="R493" t="str">
            <v>EMPTY BOTTLE AQUA 5 GALLON</v>
          </cell>
          <cell r="S493" t="str">
            <v>2050348943</v>
          </cell>
        </row>
        <row r="494">
          <cell r="L494">
            <v>6008131702</v>
          </cell>
          <cell r="M494" t="str">
            <v>10169933</v>
          </cell>
          <cell r="N494" t="str">
            <v>S21102201373/H1030145C/NF/2/30</v>
          </cell>
          <cell r="O494" t="str">
            <v>YPS/L9611UX/JULIANTO</v>
          </cell>
          <cell r="P494" t="str">
            <v>PT. LIVIA MANDIRI SEJATI</v>
          </cell>
          <cell r="Q494" t="str">
            <v>PT. LIVIA MANDIRI SEJATI</v>
          </cell>
          <cell r="R494" t="str">
            <v>EMPTY BOTTLE AQUA 5 GALLON</v>
          </cell>
          <cell r="S494" t="str">
            <v>2050348943</v>
          </cell>
        </row>
        <row r="495">
          <cell r="L495">
            <v>6008131702</v>
          </cell>
          <cell r="M495" t="str">
            <v>74559</v>
          </cell>
          <cell r="N495" t="str">
            <v>S21102201373/H1030145C/NF/2/30</v>
          </cell>
          <cell r="O495" t="str">
            <v>YPS/L9611UX/JULIANTO</v>
          </cell>
          <cell r="P495" t="str">
            <v>PT. LIVIA MANDIRI SEJATI</v>
          </cell>
          <cell r="Q495" t="str">
            <v>PT. LIVIA MANDIRI SEJATI</v>
          </cell>
          <cell r="R495" t="str">
            <v>5 GALLON AQUA LOCAL</v>
          </cell>
          <cell r="S495" t="str">
            <v>2050348943</v>
          </cell>
        </row>
        <row r="496">
          <cell r="L496">
            <v>6008124037</v>
          </cell>
          <cell r="M496" t="str">
            <v>10169933</v>
          </cell>
          <cell r="N496" t="str">
            <v>S21102101752/H10301A/AS/3/29</v>
          </cell>
          <cell r="O496" t="str">
            <v>YPS/L8907UT/ROBY</v>
          </cell>
          <cell r="P496" t="str">
            <v>PT. LIVIA MANDIRI SEJATI</v>
          </cell>
          <cell r="Q496" t="str">
            <v>PT. LIVIA MANDIRI SEJATI</v>
          </cell>
          <cell r="R496" t="str">
            <v>EMPTY BOTTLE AQUA 5 GALLON</v>
          </cell>
          <cell r="S496" t="str">
            <v>2050348943</v>
          </cell>
        </row>
        <row r="497">
          <cell r="L497">
            <v>6008124037</v>
          </cell>
          <cell r="M497" t="str">
            <v>10169933</v>
          </cell>
          <cell r="N497" t="str">
            <v>S21102101752/H10301A/AS/3/29</v>
          </cell>
          <cell r="O497" t="str">
            <v>YPS/L8907UT/ROBY</v>
          </cell>
          <cell r="P497" t="str">
            <v>PT. LIVIA MANDIRI SEJATI</v>
          </cell>
          <cell r="Q497" t="str">
            <v>PT. LIVIA MANDIRI SEJATI</v>
          </cell>
          <cell r="R497" t="str">
            <v>EMPTY BOTTLE AQUA 5 GALLON</v>
          </cell>
          <cell r="S497" t="str">
            <v>2050348943</v>
          </cell>
        </row>
        <row r="498">
          <cell r="L498">
            <v>6008124037</v>
          </cell>
          <cell r="M498" t="str">
            <v>74559</v>
          </cell>
          <cell r="N498" t="str">
            <v>S21102101752/H10301A/AS/3/29</v>
          </cell>
          <cell r="O498" t="str">
            <v>YPS/L8907UT/ROBY</v>
          </cell>
          <cell r="P498" t="str">
            <v>PT. LIVIA MANDIRI SEJATI</v>
          </cell>
          <cell r="Q498" t="str">
            <v>PT. LIVIA MANDIRI SEJATI</v>
          </cell>
          <cell r="R498" t="str">
            <v>5 GALLON AQUA LOCAL</v>
          </cell>
          <cell r="S498" t="str">
            <v>2050348943</v>
          </cell>
        </row>
        <row r="499">
          <cell r="L499">
            <v>6008100106</v>
          </cell>
          <cell r="M499" t="str">
            <v>10169933</v>
          </cell>
          <cell r="N499" t="str">
            <v>S21102101780/H1028201D/AS/3/28</v>
          </cell>
          <cell r="O499" t="str">
            <v>YPS/N9375WE/SAKUT</v>
          </cell>
          <cell r="P499" t="str">
            <v>PT. LIVIA MANDIRI SEJATI</v>
          </cell>
          <cell r="Q499" t="str">
            <v>PT. LIVIA MANDIRI SEJATI</v>
          </cell>
          <cell r="R499" t="str">
            <v>EMPTY BOTTLE AQUA 5 GALLON</v>
          </cell>
          <cell r="S499" t="str">
            <v>2050348943</v>
          </cell>
        </row>
        <row r="500">
          <cell r="L500">
            <v>6008100106</v>
          </cell>
          <cell r="M500" t="str">
            <v>10169933</v>
          </cell>
          <cell r="N500" t="str">
            <v>S21102101780/H1028201D/AS/3/28</v>
          </cell>
          <cell r="O500" t="str">
            <v>YPS/N9375WE/SAKUT</v>
          </cell>
          <cell r="P500" t="str">
            <v>PT. LIVIA MANDIRI SEJATI</v>
          </cell>
          <cell r="Q500" t="str">
            <v>PT. LIVIA MANDIRI SEJATI</v>
          </cell>
          <cell r="R500" t="str">
            <v>EMPTY BOTTLE AQUA 5 GALLON</v>
          </cell>
          <cell r="S500" t="str">
            <v>2050348943</v>
          </cell>
        </row>
        <row r="501">
          <cell r="L501">
            <v>6008100106</v>
          </cell>
          <cell r="M501" t="str">
            <v>10169743</v>
          </cell>
          <cell r="N501" t="str">
            <v>S21102101780/H1028201D/AS/3/28</v>
          </cell>
          <cell r="O501" t="str">
            <v>YPS/N9375WE/SAKUT</v>
          </cell>
          <cell r="P501" t="str">
            <v>PT. LIVIA MANDIRI SEJATI</v>
          </cell>
          <cell r="Q501" t="str">
            <v>PT. LIVIA MANDIRI SEJATI</v>
          </cell>
          <cell r="R501" t="str">
            <v>JUG RACK</v>
          </cell>
          <cell r="S501" t="str">
            <v>2050348943</v>
          </cell>
        </row>
        <row r="502">
          <cell r="L502">
            <v>6008100106</v>
          </cell>
          <cell r="M502" t="str">
            <v>74559</v>
          </cell>
          <cell r="N502" t="str">
            <v>S21102101780/H1028201D/AS/3/28</v>
          </cell>
          <cell r="O502" t="str">
            <v>YPS/N9375WE/SAKUT</v>
          </cell>
          <cell r="P502" t="str">
            <v>PT. LIVIA MANDIRI SEJATI</v>
          </cell>
          <cell r="Q502" t="str">
            <v>PT. LIVIA MANDIRI SEJATI</v>
          </cell>
          <cell r="R502" t="str">
            <v>5 GALLON AQUA LOCAL</v>
          </cell>
          <cell r="S502" t="str">
            <v>2050348943</v>
          </cell>
        </row>
        <row r="503">
          <cell r="L503">
            <v>6008122953</v>
          </cell>
          <cell r="M503" t="str">
            <v>10169933</v>
          </cell>
          <cell r="N503" t="str">
            <v>S21102200118/H1028157A/BK/2/28</v>
          </cell>
          <cell r="O503" t="str">
            <v>YPS/N861UW/DENI S</v>
          </cell>
          <cell r="P503" t="str">
            <v>PT. LIVIA MANDIRI SEJATI</v>
          </cell>
          <cell r="Q503" t="str">
            <v>PT. LIVIA MANDIRI SEJATI</v>
          </cell>
          <cell r="R503" t="str">
            <v>EMPTY BOTTLE AQUA 5 GALLON</v>
          </cell>
          <cell r="S503" t="str">
            <v>2050348943</v>
          </cell>
        </row>
        <row r="504">
          <cell r="L504">
            <v>6008122953</v>
          </cell>
          <cell r="M504" t="str">
            <v>10169933</v>
          </cell>
          <cell r="N504" t="str">
            <v>S21102200118/H1028157A/BK/2/28</v>
          </cell>
          <cell r="O504" t="str">
            <v>YPS/N861UW/DENI S</v>
          </cell>
          <cell r="P504" t="str">
            <v>PT. LIVIA MANDIRI SEJATI</v>
          </cell>
          <cell r="Q504" t="str">
            <v>PT. LIVIA MANDIRI SEJATI</v>
          </cell>
          <cell r="R504" t="str">
            <v>EMPTY BOTTLE AQUA 5 GALLON</v>
          </cell>
          <cell r="S504" t="str">
            <v>2050348943</v>
          </cell>
        </row>
        <row r="505">
          <cell r="L505">
            <v>6008122953</v>
          </cell>
          <cell r="M505" t="str">
            <v>74559</v>
          </cell>
          <cell r="N505" t="str">
            <v>S21102200118/H1028157A/BK/2/28</v>
          </cell>
          <cell r="O505" t="str">
            <v>YPS/N861UW/DENI S</v>
          </cell>
          <cell r="P505" t="str">
            <v>PT. LIVIA MANDIRI SEJATI</v>
          </cell>
          <cell r="Q505" t="str">
            <v>PT. LIVIA MANDIRI SEJATI</v>
          </cell>
          <cell r="R505" t="str">
            <v>5 GALLON AQUA LOCAL</v>
          </cell>
          <cell r="S505" t="str">
            <v>2050348943</v>
          </cell>
        </row>
        <row r="506">
          <cell r="L506">
            <v>6008126301</v>
          </cell>
          <cell r="M506" t="str">
            <v>10169933</v>
          </cell>
          <cell r="N506" t="str">
            <v>S21102101778/H102908A/NF/3/28</v>
          </cell>
          <cell r="O506" t="str">
            <v>YPS/L9428UZ/HADI SIS</v>
          </cell>
          <cell r="P506" t="str">
            <v>PT. LIVIA MANDIRI SEJATI</v>
          </cell>
          <cell r="Q506" t="str">
            <v>PT. LIVIA MANDIRI SEJATI</v>
          </cell>
          <cell r="R506" t="str">
            <v>EMPTY BOTTLE AQUA 5 GALLON</v>
          </cell>
          <cell r="S506" t="str">
            <v>2050348943</v>
          </cell>
        </row>
        <row r="507">
          <cell r="L507">
            <v>6008126301</v>
          </cell>
          <cell r="M507" t="str">
            <v>10169933</v>
          </cell>
          <cell r="N507" t="str">
            <v>S21102101778/H102908A/NF/3/28</v>
          </cell>
          <cell r="O507" t="str">
            <v>YPS/L9428UZ/HADI SIS</v>
          </cell>
          <cell r="P507" t="str">
            <v>PT. LIVIA MANDIRI SEJATI</v>
          </cell>
          <cell r="Q507" t="str">
            <v>PT. LIVIA MANDIRI SEJATI</v>
          </cell>
          <cell r="R507" t="str">
            <v>EMPTY BOTTLE AQUA 5 GALLON</v>
          </cell>
          <cell r="S507" t="str">
            <v>2050348943</v>
          </cell>
        </row>
        <row r="508">
          <cell r="L508">
            <v>6008126301</v>
          </cell>
          <cell r="M508" t="str">
            <v>74559</v>
          </cell>
          <cell r="N508" t="str">
            <v>S21102101778/H102908A/NF/3/28</v>
          </cell>
          <cell r="O508" t="str">
            <v>YPS/L9428UZ/HADI SIS</v>
          </cell>
          <cell r="P508" t="str">
            <v>PT. LIVIA MANDIRI SEJATI</v>
          </cell>
          <cell r="Q508" t="str">
            <v>PT. LIVIA MANDIRI SEJATI</v>
          </cell>
          <cell r="R508" t="str">
            <v>5 GALLON AQUA LOCAL</v>
          </cell>
          <cell r="S508" t="str">
            <v>2050348943</v>
          </cell>
        </row>
        <row r="509">
          <cell r="L509">
            <v>6008123421</v>
          </cell>
          <cell r="M509" t="str">
            <v>10169933</v>
          </cell>
          <cell r="N509" t="str">
            <v>S21102101784/H1028130D/BK/2/28</v>
          </cell>
          <cell r="O509" t="str">
            <v>YPS/N8582UV/HASAN</v>
          </cell>
          <cell r="P509" t="str">
            <v>PT. LIVIA MANDIRI SEJATI</v>
          </cell>
          <cell r="Q509" t="str">
            <v>PT. LIVIA MANDIRI SEJATI</v>
          </cell>
          <cell r="R509" t="str">
            <v>EMPTY BOTTLE AQUA 5 GALLON</v>
          </cell>
          <cell r="S509" t="str">
            <v>2050348943</v>
          </cell>
        </row>
        <row r="510">
          <cell r="L510">
            <v>6008123421</v>
          </cell>
          <cell r="M510" t="str">
            <v>10169933</v>
          </cell>
          <cell r="N510" t="str">
            <v>S21102101784/H1028130D/BK/2/28</v>
          </cell>
          <cell r="O510" t="str">
            <v>YPS/N8582UV/HASAN</v>
          </cell>
          <cell r="P510" t="str">
            <v>PT. LIVIA MANDIRI SEJATI</v>
          </cell>
          <cell r="Q510" t="str">
            <v>PT. LIVIA MANDIRI SEJATI</v>
          </cell>
          <cell r="R510" t="str">
            <v>EMPTY BOTTLE AQUA 5 GALLON</v>
          </cell>
          <cell r="S510" t="str">
            <v>2050348943</v>
          </cell>
        </row>
        <row r="511">
          <cell r="L511">
            <v>6008123421</v>
          </cell>
          <cell r="M511" t="str">
            <v>10169743</v>
          </cell>
          <cell r="N511" t="str">
            <v>S21102101784/H1028130D/BK/2/28</v>
          </cell>
          <cell r="O511" t="str">
            <v>YPS/N8582UV/HASAN</v>
          </cell>
          <cell r="P511" t="str">
            <v>PT. LIVIA MANDIRI SEJATI</v>
          </cell>
          <cell r="Q511" t="str">
            <v>PT. LIVIA MANDIRI SEJATI</v>
          </cell>
          <cell r="R511" t="str">
            <v>JUG RACK</v>
          </cell>
          <cell r="S511" t="str">
            <v>2050348943</v>
          </cell>
        </row>
        <row r="512">
          <cell r="L512">
            <v>6008123421</v>
          </cell>
          <cell r="M512" t="str">
            <v>74559</v>
          </cell>
          <cell r="N512" t="str">
            <v>S21102101784/H1028130D/BK/2/28</v>
          </cell>
          <cell r="O512" t="str">
            <v>YPS/N8582UV/HASAN</v>
          </cell>
          <cell r="P512" t="str">
            <v>PT. LIVIA MANDIRI SEJATI</v>
          </cell>
          <cell r="Q512" t="str">
            <v>PT. LIVIA MANDIRI SEJATI</v>
          </cell>
          <cell r="R512" t="str">
            <v>5 GALLON AQUA LOCAL</v>
          </cell>
          <cell r="S512" t="str">
            <v>2050348943</v>
          </cell>
        </row>
        <row r="513">
          <cell r="L513">
            <v>6008129242</v>
          </cell>
          <cell r="M513" t="str">
            <v>10169933</v>
          </cell>
          <cell r="N513" t="str">
            <v>S21102201397/H1029104D/PY/2/29</v>
          </cell>
          <cell r="O513" t="str">
            <v>YPS/L8858UI/BAMBANG</v>
          </cell>
          <cell r="P513" t="str">
            <v>PT. LIVIA MANDIRI SEJATI</v>
          </cell>
          <cell r="Q513" t="str">
            <v>PT. LIVIA MANDIRI SEJATI</v>
          </cell>
          <cell r="R513" t="str">
            <v>EMPTY BOTTLE AQUA 5 GALLON</v>
          </cell>
          <cell r="S513" t="str">
            <v>2050348943</v>
          </cell>
        </row>
        <row r="514">
          <cell r="L514">
            <v>6008129242</v>
          </cell>
          <cell r="M514" t="str">
            <v>10169933</v>
          </cell>
          <cell r="N514" t="str">
            <v>S21102201397/H1029104D/PY/2/29</v>
          </cell>
          <cell r="O514" t="str">
            <v>YPS/L8858UI/BAMBANG</v>
          </cell>
          <cell r="P514" t="str">
            <v>PT. LIVIA MANDIRI SEJATI</v>
          </cell>
          <cell r="Q514" t="str">
            <v>PT. LIVIA MANDIRI SEJATI</v>
          </cell>
          <cell r="R514" t="str">
            <v>EMPTY BOTTLE AQUA 5 GALLON</v>
          </cell>
          <cell r="S514" t="str">
            <v>2050348943</v>
          </cell>
        </row>
        <row r="515">
          <cell r="L515">
            <v>6008129242</v>
          </cell>
          <cell r="M515" t="str">
            <v>10169743</v>
          </cell>
          <cell r="N515" t="str">
            <v>S21102201397/H1029104D/PY/2/29</v>
          </cell>
          <cell r="O515" t="str">
            <v>YPS/L8858UI/BAMBANG</v>
          </cell>
          <cell r="P515" t="str">
            <v>PT. LIVIA MANDIRI SEJATI</v>
          </cell>
          <cell r="Q515" t="str">
            <v>PT. LIVIA MANDIRI SEJATI</v>
          </cell>
          <cell r="R515" t="str">
            <v>JUG RACK</v>
          </cell>
          <cell r="S515" t="str">
            <v>2050348943</v>
          </cell>
        </row>
        <row r="516">
          <cell r="L516">
            <v>6008129242</v>
          </cell>
          <cell r="M516" t="str">
            <v>74559</v>
          </cell>
          <cell r="N516" t="str">
            <v>S21102201397/H1029104D/PY/2/29</v>
          </cell>
          <cell r="O516" t="str">
            <v>YPS/L8858UI/BAMBANG</v>
          </cell>
          <cell r="P516" t="str">
            <v>PT. LIVIA MANDIRI SEJATI</v>
          </cell>
          <cell r="Q516" t="str">
            <v>PT. LIVIA MANDIRI SEJATI</v>
          </cell>
          <cell r="R516" t="str">
            <v>5 GALLON AQUA LOCAL</v>
          </cell>
          <cell r="S516" t="str">
            <v>2050348943</v>
          </cell>
        </row>
        <row r="517">
          <cell r="L517">
            <v>6008127222</v>
          </cell>
          <cell r="M517" t="str">
            <v>10169933</v>
          </cell>
          <cell r="N517" t="str">
            <v>S21102201406/H102929A/NF/3/28</v>
          </cell>
          <cell r="O517" t="str">
            <v>YPS/L9610UX/MAKHFUD</v>
          </cell>
          <cell r="P517" t="str">
            <v>PT. LIVIA MANDIRI SEJATI</v>
          </cell>
          <cell r="Q517" t="str">
            <v>PT. LIVIA MANDIRI SEJATI</v>
          </cell>
          <cell r="R517" t="str">
            <v>EMPTY BOTTLE AQUA 5 GALLON</v>
          </cell>
          <cell r="S517" t="str">
            <v>2050348943</v>
          </cell>
        </row>
        <row r="518">
          <cell r="L518">
            <v>6008127222</v>
          </cell>
          <cell r="M518" t="str">
            <v>10169933</v>
          </cell>
          <cell r="N518" t="str">
            <v>S21102201406/H102929A/NF/3/28</v>
          </cell>
          <cell r="O518" t="str">
            <v>YPS/L9610UX/MAKHFUD</v>
          </cell>
          <cell r="P518" t="str">
            <v>PT. LIVIA MANDIRI SEJATI</v>
          </cell>
          <cell r="Q518" t="str">
            <v>PT. LIVIA MANDIRI SEJATI</v>
          </cell>
          <cell r="R518" t="str">
            <v>EMPTY BOTTLE AQUA 5 GALLON</v>
          </cell>
          <cell r="S518" t="str">
            <v>2050348943</v>
          </cell>
        </row>
        <row r="519">
          <cell r="L519">
            <v>6008127222</v>
          </cell>
          <cell r="M519" t="str">
            <v>74559</v>
          </cell>
          <cell r="N519" t="str">
            <v>S21102201406/H102929A/NF/3/28</v>
          </cell>
          <cell r="O519" t="str">
            <v>YPS/L9610UX/MAKHFUD</v>
          </cell>
          <cell r="P519" t="str">
            <v>PT. LIVIA MANDIRI SEJATI</v>
          </cell>
          <cell r="Q519" t="str">
            <v>PT. LIVIA MANDIRI SEJATI</v>
          </cell>
          <cell r="R519" t="str">
            <v>5 GALLON AQUA LOCAL</v>
          </cell>
          <cell r="S519" t="str">
            <v>2050348943</v>
          </cell>
        </row>
        <row r="520">
          <cell r="L520">
            <v>6008126396</v>
          </cell>
          <cell r="M520" t="str">
            <v>10169749</v>
          </cell>
          <cell r="N520" t="str">
            <v>R148819</v>
          </cell>
          <cell r="O520" t="str">
            <v>YPS/N8511UV/AGUS T</v>
          </cell>
          <cell r="P520" t="str">
            <v>PT. LIVIA MANDIRI SEJATI</v>
          </cell>
          <cell r="Q520" t="str">
            <v>PT. LIVIA MANDIRI SEJATI</v>
          </cell>
          <cell r="R520" t="str">
            <v>PALLET RENT DOUBLE FACE</v>
          </cell>
          <cell r="S520" t="str">
            <v>2050348942</v>
          </cell>
        </row>
        <row r="521">
          <cell r="L521">
            <v>6008132108</v>
          </cell>
          <cell r="M521" t="str">
            <v>10169749</v>
          </cell>
          <cell r="N521" t="str">
            <v>R.111305</v>
          </cell>
          <cell r="O521" t="str">
            <v>YPS/N9935UW/SUDARSON</v>
          </cell>
          <cell r="P521" t="str">
            <v>PT. LIVIA MANDIRI SEJATI</v>
          </cell>
          <cell r="Q521" t="str">
            <v>PT. LIVIA MANDIRI SEJATI</v>
          </cell>
          <cell r="R521" t="str">
            <v>PALLET RENT DOUBLE FACE</v>
          </cell>
          <cell r="S521" t="str">
            <v>2050348942</v>
          </cell>
        </row>
        <row r="522">
          <cell r="L522">
            <v>6008126263</v>
          </cell>
          <cell r="M522" t="str">
            <v>10169749</v>
          </cell>
          <cell r="N522" t="str">
            <v>R.159458</v>
          </cell>
          <cell r="O522" t="str">
            <v>YPS/N9934UW/SULIS</v>
          </cell>
          <cell r="P522" t="str">
            <v>PT. LIVIA MANDIRI SEJATI</v>
          </cell>
          <cell r="Q522" t="str">
            <v>PT. LIVIA MANDIRI SEJATI</v>
          </cell>
          <cell r="R522" t="str">
            <v>PALLET RENT DOUBLE FACE</v>
          </cell>
          <cell r="S522" t="str">
            <v>2050348942</v>
          </cell>
        </row>
        <row r="523">
          <cell r="L523">
            <v>6008131849</v>
          </cell>
          <cell r="M523" t="str">
            <v>10169933</v>
          </cell>
          <cell r="N523" t="str">
            <v>S21102201376/H1030111D/IS/1/30</v>
          </cell>
          <cell r="O523" t="str">
            <v>YPS/N8548UV/GATOT</v>
          </cell>
          <cell r="P523" t="str">
            <v>PT. LIVIA MANDIRI SEJATI</v>
          </cell>
          <cell r="Q523" t="str">
            <v>PT. LIVIA MANDIRI SEJATI</v>
          </cell>
          <cell r="R523" t="str">
            <v>EMPTY BOTTLE AQUA 5 GALLON</v>
          </cell>
          <cell r="S523" t="str">
            <v>2050348943</v>
          </cell>
        </row>
        <row r="524">
          <cell r="L524">
            <v>6008131849</v>
          </cell>
          <cell r="M524" t="str">
            <v>10169933</v>
          </cell>
          <cell r="N524" t="str">
            <v>S21102201376/H1030111D/IS/1/30</v>
          </cell>
          <cell r="O524" t="str">
            <v>YPS/N8548UV/GATOT</v>
          </cell>
          <cell r="P524" t="str">
            <v>PT. LIVIA MANDIRI SEJATI</v>
          </cell>
          <cell r="Q524" t="str">
            <v>PT. LIVIA MANDIRI SEJATI</v>
          </cell>
          <cell r="R524" t="str">
            <v>EMPTY BOTTLE AQUA 5 GALLON</v>
          </cell>
          <cell r="S524" t="str">
            <v>2050348943</v>
          </cell>
        </row>
        <row r="525">
          <cell r="L525">
            <v>6008131849</v>
          </cell>
          <cell r="M525" t="str">
            <v>10169743</v>
          </cell>
          <cell r="N525" t="str">
            <v>S21102201376/H1030111D/IS/1/30</v>
          </cell>
          <cell r="O525" t="str">
            <v>YPS/N8548UV/GATOT</v>
          </cell>
          <cell r="P525" t="str">
            <v>PT. LIVIA MANDIRI SEJATI</v>
          </cell>
          <cell r="Q525" t="str">
            <v>PT. LIVIA MANDIRI SEJATI</v>
          </cell>
          <cell r="R525" t="str">
            <v>JUG RACK</v>
          </cell>
          <cell r="S525" t="str">
            <v>2050348943</v>
          </cell>
        </row>
        <row r="526">
          <cell r="L526">
            <v>6008131849</v>
          </cell>
          <cell r="M526" t="str">
            <v>74559</v>
          </cell>
          <cell r="N526" t="str">
            <v>S21102201376/H1030111D/IS/1/30</v>
          </cell>
          <cell r="O526" t="str">
            <v>YPS/N8548UV/GATOT</v>
          </cell>
          <cell r="P526" t="str">
            <v>PT. LIVIA MANDIRI SEJATI</v>
          </cell>
          <cell r="Q526" t="str">
            <v>PT. LIVIA MANDIRI SEJATI</v>
          </cell>
          <cell r="R526" t="str">
            <v>5 GALLON AQUA LOCAL</v>
          </cell>
          <cell r="S526" t="str">
            <v>2050348943</v>
          </cell>
        </row>
        <row r="527">
          <cell r="L527">
            <v>6008129128</v>
          </cell>
          <cell r="M527" t="str">
            <v>10169749</v>
          </cell>
          <cell r="N527" t="str">
            <v>R.146376</v>
          </cell>
          <cell r="O527" t="str">
            <v>YPS/N8615UW/FATCHUR</v>
          </cell>
          <cell r="P527" t="str">
            <v>PT. LIVIA MANDIRI SEJATI</v>
          </cell>
          <cell r="Q527" t="str">
            <v>PT. LIVIA MANDIRI SEJATI</v>
          </cell>
          <cell r="R527" t="str">
            <v>PALLET RENT DOUBLE FACE</v>
          </cell>
          <cell r="S527" t="str">
            <v>2050348942</v>
          </cell>
        </row>
        <row r="528">
          <cell r="L528">
            <v>6008129105</v>
          </cell>
          <cell r="M528" t="str">
            <v>10169933</v>
          </cell>
          <cell r="N528" t="str">
            <v>S21102201393/H1029129A/IS/2/29</v>
          </cell>
          <cell r="O528" t="str">
            <v>YPS/N8647UQ/HARTONO</v>
          </cell>
          <cell r="P528" t="str">
            <v>PT. LIVIA MANDIRI SEJATI</v>
          </cell>
          <cell r="Q528" t="str">
            <v>PT. LIVIA MANDIRI SEJATI</v>
          </cell>
          <cell r="R528" t="str">
            <v>EMPTY BOTTLE AQUA 5 GALLON</v>
          </cell>
          <cell r="S528" t="str">
            <v>2050348943</v>
          </cell>
        </row>
        <row r="529">
          <cell r="L529">
            <v>6008129105</v>
          </cell>
          <cell r="M529" t="str">
            <v>10169933</v>
          </cell>
          <cell r="N529" t="str">
            <v>S21102201393/H1029129A/IS/2/29</v>
          </cell>
          <cell r="O529" t="str">
            <v>YPS/N8647UQ/HARTONO</v>
          </cell>
          <cell r="P529" t="str">
            <v>PT. LIVIA MANDIRI SEJATI</v>
          </cell>
          <cell r="Q529" t="str">
            <v>PT. LIVIA MANDIRI SEJATI</v>
          </cell>
          <cell r="R529" t="str">
            <v>EMPTY BOTTLE AQUA 5 GALLON</v>
          </cell>
          <cell r="S529" t="str">
            <v>2050348943</v>
          </cell>
        </row>
        <row r="530">
          <cell r="L530">
            <v>6008129105</v>
          </cell>
          <cell r="M530" t="str">
            <v>74559</v>
          </cell>
          <cell r="N530" t="str">
            <v>S21102201393/H1029129A/IS/2/29</v>
          </cell>
          <cell r="O530" t="str">
            <v>YPS/N8647UQ/HARTONO</v>
          </cell>
          <cell r="P530" t="str">
            <v>PT. LIVIA MANDIRI SEJATI</v>
          </cell>
          <cell r="Q530" t="str">
            <v>PT. LIVIA MANDIRI SEJATI</v>
          </cell>
          <cell r="R530" t="str">
            <v>5 GALLON AQUA LOCAL</v>
          </cell>
          <cell r="S530" t="str">
            <v>2050348943</v>
          </cell>
        </row>
        <row r="531">
          <cell r="L531">
            <v>6008130372</v>
          </cell>
          <cell r="M531" t="str">
            <v>10169933</v>
          </cell>
          <cell r="N531" t="str">
            <v>S21102101749/H1029183D/NF/3/29</v>
          </cell>
          <cell r="O531" t="str">
            <v>YPS/L9051UX/RAHMAN</v>
          </cell>
          <cell r="P531" t="str">
            <v>PT. LIVIA MANDIRI SEJATI</v>
          </cell>
          <cell r="Q531" t="str">
            <v>PT. LIVIA MANDIRI SEJATI</v>
          </cell>
          <cell r="R531" t="str">
            <v>EMPTY BOTTLE AQUA 5 GALLON</v>
          </cell>
          <cell r="S531" t="str">
            <v>2050348943</v>
          </cell>
        </row>
        <row r="532">
          <cell r="L532">
            <v>6008130372</v>
          </cell>
          <cell r="M532" t="str">
            <v>10169933</v>
          </cell>
          <cell r="N532" t="str">
            <v>S21102101749/H1029183D/NF/3/29</v>
          </cell>
          <cell r="O532" t="str">
            <v>YPS/L9051UX/RAHMAN</v>
          </cell>
          <cell r="P532" t="str">
            <v>PT. LIVIA MANDIRI SEJATI</v>
          </cell>
          <cell r="Q532" t="str">
            <v>PT. LIVIA MANDIRI SEJATI</v>
          </cell>
          <cell r="R532" t="str">
            <v>EMPTY BOTTLE AQUA 5 GALLON</v>
          </cell>
          <cell r="S532" t="str">
            <v>2050348943</v>
          </cell>
        </row>
        <row r="533">
          <cell r="L533">
            <v>6008130372</v>
          </cell>
          <cell r="M533" t="str">
            <v>10169743</v>
          </cell>
          <cell r="N533" t="str">
            <v>S21102101749/H1029183D/NF/3/29</v>
          </cell>
          <cell r="O533" t="str">
            <v>YPS/L9051UX/RAHMAN</v>
          </cell>
          <cell r="P533" t="str">
            <v>PT. LIVIA MANDIRI SEJATI</v>
          </cell>
          <cell r="Q533" t="str">
            <v>PT. LIVIA MANDIRI SEJATI</v>
          </cell>
          <cell r="R533" t="str">
            <v>JUG RACK</v>
          </cell>
          <cell r="S533" t="str">
            <v>2050348943</v>
          </cell>
        </row>
        <row r="534">
          <cell r="L534">
            <v>6008130372</v>
          </cell>
          <cell r="M534" t="str">
            <v>74559</v>
          </cell>
          <cell r="N534" t="str">
            <v>S21102101749/H1029183D/NF/3/29</v>
          </cell>
          <cell r="O534" t="str">
            <v>YPS/L9051UX/RAHMAN</v>
          </cell>
          <cell r="P534" t="str">
            <v>PT. LIVIA MANDIRI SEJATI</v>
          </cell>
          <cell r="Q534" t="str">
            <v>PT. LIVIA MANDIRI SEJATI</v>
          </cell>
          <cell r="R534" t="str">
            <v>5 GALLON AQUA LOCAL</v>
          </cell>
          <cell r="S534" t="str">
            <v>2050348943</v>
          </cell>
        </row>
        <row r="535">
          <cell r="L535">
            <v>6008118218</v>
          </cell>
          <cell r="M535" t="str">
            <v>10169933</v>
          </cell>
          <cell r="N535" t="str">
            <v>S21102201366/H1030198A/NF/3/30</v>
          </cell>
          <cell r="O535" t="str">
            <v>YPS/N8522UV/BUDI</v>
          </cell>
          <cell r="P535" t="str">
            <v>PT. LIVIA MANDIRI SEJATI</v>
          </cell>
          <cell r="Q535" t="str">
            <v>PT. LIVIA MANDIRI SEJATI</v>
          </cell>
          <cell r="R535" t="str">
            <v>EMPTY BOTTLE AQUA 5 GALLON</v>
          </cell>
          <cell r="S535" t="str">
            <v>2050348943</v>
          </cell>
        </row>
        <row r="536">
          <cell r="L536">
            <v>6008118218</v>
          </cell>
          <cell r="M536" t="str">
            <v>10169933</v>
          </cell>
          <cell r="N536" t="str">
            <v>S21102201366/H1030198A/NF/3/30</v>
          </cell>
          <cell r="O536" t="str">
            <v>YPS/N8522UV/BUDI</v>
          </cell>
          <cell r="P536" t="str">
            <v>PT. LIVIA MANDIRI SEJATI</v>
          </cell>
          <cell r="Q536" t="str">
            <v>PT. LIVIA MANDIRI SEJATI</v>
          </cell>
          <cell r="R536" t="str">
            <v>EMPTY BOTTLE AQUA 5 GALLON</v>
          </cell>
          <cell r="S536" t="str">
            <v>2050348943</v>
          </cell>
        </row>
        <row r="537">
          <cell r="L537">
            <v>6008118218</v>
          </cell>
          <cell r="M537" t="str">
            <v>74559</v>
          </cell>
          <cell r="N537" t="str">
            <v>S21102201366/H1030198A/NF/3/30</v>
          </cell>
          <cell r="O537" t="str">
            <v>YPS/N8522UV/BUDI</v>
          </cell>
          <cell r="P537" t="str">
            <v>PT. LIVIA MANDIRI SEJATI</v>
          </cell>
          <cell r="Q537" t="str">
            <v>PT. LIVIA MANDIRI SEJATI</v>
          </cell>
          <cell r="R537" t="str">
            <v>5 GALLON AQUA LOCAL</v>
          </cell>
          <cell r="S537" t="str">
            <v>2050348943</v>
          </cell>
        </row>
        <row r="538">
          <cell r="L538">
            <v>6008131290</v>
          </cell>
          <cell r="M538" t="str">
            <v>10169933</v>
          </cell>
          <cell r="N538" t="str">
            <v>S21102101747/H103068A/EL/1/30</v>
          </cell>
          <cell r="O538" t="str">
            <v>YPS/L9428UZ/HADI S</v>
          </cell>
          <cell r="P538" t="str">
            <v>PT. LIVIA MANDIRI SEJATI</v>
          </cell>
          <cell r="Q538" t="str">
            <v>PT. LIVIA MANDIRI SEJATI</v>
          </cell>
          <cell r="R538" t="str">
            <v>EMPTY BOTTLE AQUA 5 GALLON</v>
          </cell>
          <cell r="S538" t="str">
            <v>2050348943</v>
          </cell>
        </row>
        <row r="539">
          <cell r="L539">
            <v>6008131290</v>
          </cell>
          <cell r="M539" t="str">
            <v>10169933</v>
          </cell>
          <cell r="N539" t="str">
            <v>S21102101747/H103068A/EL/1/30</v>
          </cell>
          <cell r="O539" t="str">
            <v>YPS/L9428UZ/HADI S</v>
          </cell>
          <cell r="P539" t="str">
            <v>PT. LIVIA MANDIRI SEJATI</v>
          </cell>
          <cell r="Q539" t="str">
            <v>PT. LIVIA MANDIRI SEJATI</v>
          </cell>
          <cell r="R539" t="str">
            <v>EMPTY BOTTLE AQUA 5 GALLON</v>
          </cell>
          <cell r="S539" t="str">
            <v>2050348943</v>
          </cell>
        </row>
        <row r="540">
          <cell r="L540">
            <v>6008131290</v>
          </cell>
          <cell r="M540" t="str">
            <v>74559</v>
          </cell>
          <cell r="N540" t="str">
            <v>S21102101747/H103068A/EL/1/30</v>
          </cell>
          <cell r="O540" t="str">
            <v>YPS/L9428UZ/HADI S</v>
          </cell>
          <cell r="P540" t="str">
            <v>PT. LIVIA MANDIRI SEJATI</v>
          </cell>
          <cell r="Q540" t="str">
            <v>PT. LIVIA MANDIRI SEJATI</v>
          </cell>
          <cell r="R540" t="str">
            <v>5 GALLON AQUA LOCAL</v>
          </cell>
          <cell r="S540" t="str">
            <v>2050348943</v>
          </cell>
        </row>
        <row r="541">
          <cell r="L541">
            <v>6008127502</v>
          </cell>
          <cell r="M541" t="str">
            <v>10169933</v>
          </cell>
          <cell r="N541" t="str">
            <v>S21102101773/H102961A/HD/1/29</v>
          </cell>
          <cell r="O541" t="str">
            <v>YPS/N8522UV/BUDI</v>
          </cell>
          <cell r="P541" t="str">
            <v>PT. LIVIA MANDIRI SEJATI</v>
          </cell>
          <cell r="Q541" t="str">
            <v>PT. LIVIA MANDIRI SEJATI</v>
          </cell>
          <cell r="R541" t="str">
            <v>EMPTY BOTTLE AQUA 5 GALLON</v>
          </cell>
          <cell r="S541" t="str">
            <v>2050348943</v>
          </cell>
        </row>
        <row r="542">
          <cell r="L542">
            <v>6008127502</v>
          </cell>
          <cell r="M542" t="str">
            <v>10169933</v>
          </cell>
          <cell r="N542" t="str">
            <v>S21102101773/H102961A/HD/1/29</v>
          </cell>
          <cell r="O542" t="str">
            <v>YPS/N8522UV/BUDI</v>
          </cell>
          <cell r="P542" t="str">
            <v>PT. LIVIA MANDIRI SEJATI</v>
          </cell>
          <cell r="Q542" t="str">
            <v>PT. LIVIA MANDIRI SEJATI</v>
          </cell>
          <cell r="R542" t="str">
            <v>EMPTY BOTTLE AQUA 5 GALLON</v>
          </cell>
          <cell r="S542" t="str">
            <v>2050348943</v>
          </cell>
        </row>
        <row r="543">
          <cell r="L543">
            <v>6008127502</v>
          </cell>
          <cell r="M543" t="str">
            <v>74559</v>
          </cell>
          <cell r="N543" t="str">
            <v>S21102101773/H102961A/HD/1/29</v>
          </cell>
          <cell r="O543" t="str">
            <v>YPS/N8522UV/BUDI</v>
          </cell>
          <cell r="P543" t="str">
            <v>PT. LIVIA MANDIRI SEJATI</v>
          </cell>
          <cell r="Q543" t="str">
            <v>PT. LIVIA MANDIRI SEJATI</v>
          </cell>
          <cell r="R543" t="str">
            <v>5 GALLON AQUA LOCAL</v>
          </cell>
          <cell r="S543" t="str">
            <v>2050348943</v>
          </cell>
        </row>
        <row r="544">
          <cell r="L544">
            <v>6008130758</v>
          </cell>
          <cell r="M544" t="str">
            <v>10169933</v>
          </cell>
          <cell r="N544" t="str">
            <v>S21102101734/H1030137D/ZK/2/30</v>
          </cell>
          <cell r="O544" t="str">
            <v>YPS/L9425UZ/MASRIDI</v>
          </cell>
          <cell r="P544" t="str">
            <v>PT. LIVIA MANDIRI SEJATI</v>
          </cell>
          <cell r="Q544" t="str">
            <v>PT. LIVIA MANDIRI SEJATI</v>
          </cell>
          <cell r="R544" t="str">
            <v>EMPTY BOTTLE AQUA 5 GALLON</v>
          </cell>
          <cell r="S544" t="str">
            <v>2050348943</v>
          </cell>
        </row>
        <row r="545">
          <cell r="L545">
            <v>6008130758</v>
          </cell>
          <cell r="M545" t="str">
            <v>10169933</v>
          </cell>
          <cell r="N545" t="str">
            <v>S21102101734/H1030137D/ZK/2/30</v>
          </cell>
          <cell r="O545" t="str">
            <v>YPS/L9425UZ/MASRIDI</v>
          </cell>
          <cell r="P545" t="str">
            <v>PT. LIVIA MANDIRI SEJATI</v>
          </cell>
          <cell r="Q545" t="str">
            <v>PT. LIVIA MANDIRI SEJATI</v>
          </cell>
          <cell r="R545" t="str">
            <v>EMPTY BOTTLE AQUA 5 GALLON</v>
          </cell>
          <cell r="S545" t="str">
            <v>2050348943</v>
          </cell>
        </row>
        <row r="546">
          <cell r="L546">
            <v>6008130758</v>
          </cell>
          <cell r="M546" t="str">
            <v>10169743</v>
          </cell>
          <cell r="N546" t="str">
            <v>S21102101734/H1030137D/ZK/2/30</v>
          </cell>
          <cell r="O546" t="str">
            <v>YPS/L9425UZ/MASRIDI</v>
          </cell>
          <cell r="P546" t="str">
            <v>PT. LIVIA MANDIRI SEJATI</v>
          </cell>
          <cell r="Q546" t="str">
            <v>PT. LIVIA MANDIRI SEJATI</v>
          </cell>
          <cell r="R546" t="str">
            <v>JUG RACK</v>
          </cell>
          <cell r="S546" t="str">
            <v>2050348943</v>
          </cell>
        </row>
        <row r="547">
          <cell r="L547">
            <v>6008130758</v>
          </cell>
          <cell r="M547" t="str">
            <v>74559</v>
          </cell>
          <cell r="N547" t="str">
            <v>S21102101734/H1030137D/ZK/2/30</v>
          </cell>
          <cell r="O547" t="str">
            <v>YPS/L9425UZ/MASRIDI</v>
          </cell>
          <cell r="P547" t="str">
            <v>PT. LIVIA MANDIRI SEJATI</v>
          </cell>
          <cell r="Q547" t="str">
            <v>PT. LIVIA MANDIRI SEJATI</v>
          </cell>
          <cell r="R547" t="str">
            <v>5 GALLON AQUA LOCAL</v>
          </cell>
          <cell r="S547" t="str">
            <v>2050348943</v>
          </cell>
        </row>
        <row r="548">
          <cell r="L548">
            <v>6008132081</v>
          </cell>
          <cell r="M548" t="str">
            <v>10169933</v>
          </cell>
          <cell r="N548" t="str">
            <v>S21102101742/H103067B/EL/1/30</v>
          </cell>
          <cell r="O548" t="str">
            <v>YPS/N8260UW/MUZAMIL</v>
          </cell>
          <cell r="P548" t="str">
            <v>PT. LIVIA MANDIRI SEJATI</v>
          </cell>
          <cell r="Q548" t="str">
            <v>PT. LIVIA MANDIRI SEJATI</v>
          </cell>
          <cell r="R548" t="str">
            <v>EMPTY BOTTLE AQUA 5 GALLON</v>
          </cell>
          <cell r="S548" t="str">
            <v>2050348943</v>
          </cell>
        </row>
        <row r="549">
          <cell r="L549">
            <v>6008132081</v>
          </cell>
          <cell r="M549" t="str">
            <v>10169933</v>
          </cell>
          <cell r="N549" t="str">
            <v>S21102101742/H103067B/EL/1/30</v>
          </cell>
          <cell r="O549" t="str">
            <v>YPS/N8260UW/MUZAMIL</v>
          </cell>
          <cell r="P549" t="str">
            <v>PT. LIVIA MANDIRI SEJATI</v>
          </cell>
          <cell r="Q549" t="str">
            <v>PT. LIVIA MANDIRI SEJATI</v>
          </cell>
          <cell r="R549" t="str">
            <v>EMPTY BOTTLE AQUA 5 GALLON</v>
          </cell>
          <cell r="S549" t="str">
            <v>2050348943</v>
          </cell>
        </row>
        <row r="550">
          <cell r="L550">
            <v>6008132081</v>
          </cell>
          <cell r="M550" t="str">
            <v>74559</v>
          </cell>
          <cell r="N550" t="str">
            <v>S21102101742/H103067B/EL/1/30</v>
          </cell>
          <cell r="O550" t="str">
            <v>YPS/N8260UW/MUZAMIL</v>
          </cell>
          <cell r="P550" t="str">
            <v>PT. LIVIA MANDIRI SEJATI</v>
          </cell>
          <cell r="Q550" t="str">
            <v>PT. LIVIA MANDIRI SEJATI</v>
          </cell>
          <cell r="R550" t="str">
            <v>5 GALLON AQUA LOCAL</v>
          </cell>
          <cell r="S550" t="str">
            <v>2050348943</v>
          </cell>
        </row>
        <row r="551">
          <cell r="L551">
            <v>6008129089</v>
          </cell>
          <cell r="M551" t="str">
            <v>10169749</v>
          </cell>
          <cell r="N551" t="str">
            <v>R148815</v>
          </cell>
          <cell r="O551" t="str">
            <v>YPS/N8580UV/NANANG</v>
          </cell>
          <cell r="P551" t="str">
            <v>PT. LIVIA MANDIRI SEJATI</v>
          </cell>
          <cell r="Q551" t="str">
            <v>PT. LIVIA MANDIRI SEJATI</v>
          </cell>
          <cell r="R551" t="str">
            <v>PALLET RENT DOUBLE FACE</v>
          </cell>
          <cell r="S551" t="str">
            <v>2050348942</v>
          </cell>
        </row>
        <row r="552">
          <cell r="L552">
            <v>6008131207</v>
          </cell>
          <cell r="M552" t="str">
            <v>10169933</v>
          </cell>
          <cell r="N552" t="str">
            <v>S21102101744/H10307D/EF/3/29</v>
          </cell>
          <cell r="O552" t="str">
            <v>YPS/N8582UV/HASAN</v>
          </cell>
          <cell r="P552" t="str">
            <v>PT. LIVIA MANDIRI SEJATI</v>
          </cell>
          <cell r="Q552" t="str">
            <v>PT. LIVIA MANDIRI SEJATI</v>
          </cell>
          <cell r="R552" t="str">
            <v>EMPTY BOTTLE AQUA 5 GALLON</v>
          </cell>
          <cell r="S552" t="str">
            <v>2050348943</v>
          </cell>
        </row>
        <row r="553">
          <cell r="L553">
            <v>6008131207</v>
          </cell>
          <cell r="M553" t="str">
            <v>10169933</v>
          </cell>
          <cell r="N553" t="str">
            <v>S21102101744/H10307D/EF/3/29</v>
          </cell>
          <cell r="O553" t="str">
            <v>YPS/N8582UV/HASAN</v>
          </cell>
          <cell r="P553" t="str">
            <v>PT. LIVIA MANDIRI SEJATI</v>
          </cell>
          <cell r="Q553" t="str">
            <v>PT. LIVIA MANDIRI SEJATI</v>
          </cell>
          <cell r="R553" t="str">
            <v>EMPTY BOTTLE AQUA 5 GALLON</v>
          </cell>
          <cell r="S553" t="str">
            <v>2050348943</v>
          </cell>
        </row>
        <row r="554">
          <cell r="L554">
            <v>6008131207</v>
          </cell>
          <cell r="M554" t="str">
            <v>10169743</v>
          </cell>
          <cell r="N554" t="str">
            <v>S21102101744/H10307D/EF/3/29</v>
          </cell>
          <cell r="O554" t="str">
            <v>YPS/N8582UV/HASAN</v>
          </cell>
          <cell r="P554" t="str">
            <v>PT. LIVIA MANDIRI SEJATI</v>
          </cell>
          <cell r="Q554" t="str">
            <v>PT. LIVIA MANDIRI SEJATI</v>
          </cell>
          <cell r="R554" t="str">
            <v>JUG RACK</v>
          </cell>
          <cell r="S554" t="str">
            <v>2050348943</v>
          </cell>
        </row>
        <row r="555">
          <cell r="L555">
            <v>6008131207</v>
          </cell>
          <cell r="M555" t="str">
            <v>74559</v>
          </cell>
          <cell r="N555" t="str">
            <v>S21102101744/H10307D/EF/3/29</v>
          </cell>
          <cell r="O555" t="str">
            <v>YPS/N8582UV/HASAN</v>
          </cell>
          <cell r="P555" t="str">
            <v>PT. LIVIA MANDIRI SEJATI</v>
          </cell>
          <cell r="Q555" t="str">
            <v>PT. LIVIA MANDIRI SEJATI</v>
          </cell>
          <cell r="R555" t="str">
            <v>5 GALLON AQUA LOCAL</v>
          </cell>
          <cell r="S555" t="str">
            <v>2050348943</v>
          </cell>
        </row>
        <row r="556">
          <cell r="L556">
            <v>6008126225</v>
          </cell>
          <cell r="M556" t="str">
            <v>10169749</v>
          </cell>
          <cell r="N556" t="str">
            <v>R146360</v>
          </cell>
          <cell r="O556" t="str">
            <v>YPS/N8165UW/SUMARYON</v>
          </cell>
          <cell r="P556" t="str">
            <v>PT. LIVIA MANDIRI SEJATI</v>
          </cell>
          <cell r="Q556" t="str">
            <v>PT. LIVIA MANDIRI SEJATI</v>
          </cell>
          <cell r="R556" t="str">
            <v>PALLET RENT DOUBLE FACE</v>
          </cell>
          <cell r="S556" t="str">
            <v>2050348942</v>
          </cell>
        </row>
        <row r="557">
          <cell r="L557">
            <v>6008125537</v>
          </cell>
          <cell r="M557" t="str">
            <v>10169933</v>
          </cell>
          <cell r="N557" t="str">
            <v>S21102909281/H1029164D/IS/2/29</v>
          </cell>
          <cell r="O557" t="str">
            <v>YPS/N8527UV/MUHAMAD</v>
          </cell>
          <cell r="P557" t="str">
            <v>PT. LIVIA MANDIRI SEJATI</v>
          </cell>
          <cell r="Q557" t="str">
            <v>PT. LIVIA MANDIRI SEJATI</v>
          </cell>
          <cell r="R557" t="str">
            <v>EMPTY BOTTLE AQUA 5 GALLON</v>
          </cell>
          <cell r="S557" t="str">
            <v>2050348943</v>
          </cell>
        </row>
        <row r="558">
          <cell r="L558">
            <v>6008125537</v>
          </cell>
          <cell r="M558" t="str">
            <v>10169933</v>
          </cell>
          <cell r="N558" t="str">
            <v>S21102909281/H1029164D/IS/2/29</v>
          </cell>
          <cell r="O558" t="str">
            <v>YPS/N8527UV/MUHAMAD</v>
          </cell>
          <cell r="P558" t="str">
            <v>PT. LIVIA MANDIRI SEJATI</v>
          </cell>
          <cell r="Q558" t="str">
            <v>PT. LIVIA MANDIRI SEJATI</v>
          </cell>
          <cell r="R558" t="str">
            <v>EMPTY BOTTLE AQUA 5 GALLON</v>
          </cell>
          <cell r="S558" t="str">
            <v>2050348943</v>
          </cell>
        </row>
        <row r="559">
          <cell r="L559">
            <v>6008125537</v>
          </cell>
          <cell r="M559" t="str">
            <v>10169743</v>
          </cell>
          <cell r="N559" t="str">
            <v>S21102909281/H1029164D/IS/2/29</v>
          </cell>
          <cell r="O559" t="str">
            <v>YPS/N8527UV/MUHAMAD</v>
          </cell>
          <cell r="P559" t="str">
            <v>PT. LIVIA MANDIRI SEJATI</v>
          </cell>
          <cell r="Q559" t="str">
            <v>PT. LIVIA MANDIRI SEJATI</v>
          </cell>
          <cell r="R559" t="str">
            <v>JUG RACK</v>
          </cell>
          <cell r="S559" t="str">
            <v>2050348943</v>
          </cell>
        </row>
        <row r="560">
          <cell r="L560">
            <v>6008125537</v>
          </cell>
          <cell r="M560" t="str">
            <v>74559</v>
          </cell>
          <cell r="N560" t="str">
            <v>S21102909281/H1029164D/IS/2/29</v>
          </cell>
          <cell r="O560" t="str">
            <v>YPS/N8527UV/MUHAMAD</v>
          </cell>
          <cell r="P560" t="str">
            <v>PT. LIVIA MANDIRI SEJATI</v>
          </cell>
          <cell r="Q560" t="str">
            <v>PT. LIVIA MANDIRI SEJATI</v>
          </cell>
          <cell r="R560" t="str">
            <v>5 GALLON AQUA LOCAL</v>
          </cell>
          <cell r="S560" t="str">
            <v>2050348943</v>
          </cell>
        </row>
        <row r="561">
          <cell r="L561">
            <v>6008132885</v>
          </cell>
          <cell r="M561" t="str">
            <v>10169933</v>
          </cell>
          <cell r="N561" t="str">
            <v>S21102803843/H103110D/AS/3/30</v>
          </cell>
          <cell r="O561" t="str">
            <v>YPS/L9424UZ/NURKOLIS</v>
          </cell>
          <cell r="P561" t="str">
            <v>PT. LIVIA MANDIRI SEJATI</v>
          </cell>
          <cell r="Q561" t="str">
            <v>PT. LIVIA MANDIRI SEJATI</v>
          </cell>
          <cell r="R561" t="str">
            <v>EMPTY BOTTLE AQUA 5 GALLON</v>
          </cell>
          <cell r="S561" t="str">
            <v>2050348943</v>
          </cell>
        </row>
        <row r="562">
          <cell r="L562">
            <v>6008132885</v>
          </cell>
          <cell r="M562" t="str">
            <v>10169933</v>
          </cell>
          <cell r="N562" t="str">
            <v>S21102803843/H103110D/AS/3/30</v>
          </cell>
          <cell r="O562" t="str">
            <v>YPS/L9424UZ/NURKOLIS</v>
          </cell>
          <cell r="P562" t="str">
            <v>PT. LIVIA MANDIRI SEJATI</v>
          </cell>
          <cell r="Q562" t="str">
            <v>PT. LIVIA MANDIRI SEJATI</v>
          </cell>
          <cell r="R562" t="str">
            <v>EMPTY BOTTLE AQUA 5 GALLON</v>
          </cell>
          <cell r="S562" t="str">
            <v>2050348943</v>
          </cell>
        </row>
        <row r="563">
          <cell r="L563">
            <v>6008132885</v>
          </cell>
          <cell r="M563" t="str">
            <v>10169743</v>
          </cell>
          <cell r="N563" t="str">
            <v>S21102803843/H103110D/AS/3/30</v>
          </cell>
          <cell r="O563" t="str">
            <v>YPS/L9424UZ/NURKOLIS</v>
          </cell>
          <cell r="P563" t="str">
            <v>PT. LIVIA MANDIRI SEJATI</v>
          </cell>
          <cell r="Q563" t="str">
            <v>PT. LIVIA MANDIRI SEJATI</v>
          </cell>
          <cell r="R563" t="str">
            <v>JUG RACK</v>
          </cell>
          <cell r="S563" t="str">
            <v>2050348943</v>
          </cell>
        </row>
        <row r="564">
          <cell r="L564">
            <v>6008132885</v>
          </cell>
          <cell r="M564" t="str">
            <v>74559</v>
          </cell>
          <cell r="N564" t="str">
            <v>S21102803843/H103110D/AS/3/30</v>
          </cell>
          <cell r="O564" t="str">
            <v>YPS/L9424UZ/NURKOLIS</v>
          </cell>
          <cell r="P564" t="str">
            <v>PT. LIVIA MANDIRI SEJATI</v>
          </cell>
          <cell r="Q564" t="str">
            <v>PT. LIVIA MANDIRI SEJATI</v>
          </cell>
          <cell r="R564" t="str">
            <v>5 GALLON AQUA LOCAL</v>
          </cell>
          <cell r="S564" t="str">
            <v>2050348943</v>
          </cell>
        </row>
        <row r="565">
          <cell r="L565">
            <v>6008130293</v>
          </cell>
          <cell r="M565" t="str">
            <v>10169933</v>
          </cell>
          <cell r="N565" t="str">
            <v>S21102101739/H103035A/AS/3/29</v>
          </cell>
          <cell r="O565" t="str">
            <v>YPS/N8522UV/BUDI</v>
          </cell>
          <cell r="P565" t="str">
            <v>PT. LIVIA MANDIRI SEJATI</v>
          </cell>
          <cell r="Q565" t="str">
            <v>PT. LIVIA MANDIRI SEJATI</v>
          </cell>
          <cell r="R565" t="str">
            <v>EMPTY BOTTLE AQUA 5 GALLON</v>
          </cell>
          <cell r="S565" t="str">
            <v>2050348943</v>
          </cell>
        </row>
        <row r="566">
          <cell r="L566">
            <v>6008130293</v>
          </cell>
          <cell r="M566" t="str">
            <v>10169933</v>
          </cell>
          <cell r="N566" t="str">
            <v>S21102101739/H103035A/AS/3/29</v>
          </cell>
          <cell r="O566" t="str">
            <v>YPS/N8522UV/BUDI</v>
          </cell>
          <cell r="P566" t="str">
            <v>PT. LIVIA MANDIRI SEJATI</v>
          </cell>
          <cell r="Q566" t="str">
            <v>PT. LIVIA MANDIRI SEJATI</v>
          </cell>
          <cell r="R566" t="str">
            <v>EMPTY BOTTLE AQUA 5 GALLON</v>
          </cell>
          <cell r="S566" t="str">
            <v>2050348943</v>
          </cell>
        </row>
        <row r="567">
          <cell r="L567">
            <v>6008130293</v>
          </cell>
          <cell r="M567" t="str">
            <v>74559</v>
          </cell>
          <cell r="N567" t="str">
            <v>S21102101739/H103035A/AS/3/29</v>
          </cell>
          <cell r="O567" t="str">
            <v>YPS/N8522UV/BUDI</v>
          </cell>
          <cell r="P567" t="str">
            <v>PT. LIVIA MANDIRI SEJATI</v>
          </cell>
          <cell r="Q567" t="str">
            <v>PT. LIVIA MANDIRI SEJATI</v>
          </cell>
          <cell r="R567" t="str">
            <v>5 GALLON AQUA LOCAL</v>
          </cell>
          <cell r="S567" t="str">
            <v>2050348943</v>
          </cell>
        </row>
        <row r="568">
          <cell r="L568">
            <v>6008128906</v>
          </cell>
          <cell r="M568" t="str">
            <v>10169749</v>
          </cell>
          <cell r="N568" t="str">
            <v>R.146394</v>
          </cell>
          <cell r="O568" t="str">
            <v>YPS/N8597UV/DAFIT A</v>
          </cell>
          <cell r="P568" t="str">
            <v>PT. LIVIA MANDIRI SEJATI</v>
          </cell>
          <cell r="Q568" t="str">
            <v>PT. LIVIA MANDIRI SEJATI</v>
          </cell>
          <cell r="R568" t="str">
            <v>PALLET RENT DOUBLE FACE</v>
          </cell>
          <cell r="S568" t="str">
            <v>2050348942</v>
          </cell>
        </row>
        <row r="569">
          <cell r="L569">
            <v>6008133444</v>
          </cell>
          <cell r="M569" t="str">
            <v>10169933</v>
          </cell>
          <cell r="N569" t="str">
            <v>S21102201372/H1030176B/ZK/2/30</v>
          </cell>
          <cell r="O569" t="str">
            <v>YPS/N8134UQ/SUGENG</v>
          </cell>
          <cell r="P569" t="str">
            <v>PT. LIVIA MANDIRI SEJATI</v>
          </cell>
          <cell r="Q569" t="str">
            <v>PT. LIVIA MANDIRI SEJATI</v>
          </cell>
          <cell r="R569" t="str">
            <v>EMPTY BOTTLE AQUA 5 GALLON</v>
          </cell>
          <cell r="S569" t="str">
            <v>2050348943</v>
          </cell>
        </row>
        <row r="570">
          <cell r="L570">
            <v>6008133444</v>
          </cell>
          <cell r="M570" t="str">
            <v>10169933</v>
          </cell>
          <cell r="N570" t="str">
            <v>S21102201372/H1030176B/ZK/2/30</v>
          </cell>
          <cell r="O570" t="str">
            <v>YPS/N8134UQ/SUGENG</v>
          </cell>
          <cell r="P570" t="str">
            <v>PT. LIVIA MANDIRI SEJATI</v>
          </cell>
          <cell r="Q570" t="str">
            <v>PT. LIVIA MANDIRI SEJATI</v>
          </cell>
          <cell r="R570" t="str">
            <v>EMPTY BOTTLE AQUA 5 GALLON</v>
          </cell>
          <cell r="S570" t="str">
            <v>2050348943</v>
          </cell>
        </row>
        <row r="571">
          <cell r="L571">
            <v>6008133444</v>
          </cell>
          <cell r="M571" t="str">
            <v>74559</v>
          </cell>
          <cell r="N571" t="str">
            <v>S21102201372/H1030176B/ZK/2/30</v>
          </cell>
          <cell r="O571" t="str">
            <v>YPS/N8134UQ/SUGENG</v>
          </cell>
          <cell r="P571" t="str">
            <v>PT. LIVIA MANDIRI SEJATI</v>
          </cell>
          <cell r="Q571" t="str">
            <v>PT. LIVIA MANDIRI SEJATI</v>
          </cell>
          <cell r="R571" t="str">
            <v>5 GALLON AQUA LOCAL</v>
          </cell>
          <cell r="S571" t="str">
            <v>2050348943</v>
          </cell>
        </row>
        <row r="572">
          <cell r="L572">
            <v>6008127853</v>
          </cell>
          <cell r="M572" t="str">
            <v>10169933</v>
          </cell>
          <cell r="N572" t="str">
            <v>S21102201400/H102978D/BK/1/29</v>
          </cell>
          <cell r="O572" t="str">
            <v>YPS/L8796UV/DARYANTO</v>
          </cell>
          <cell r="P572" t="str">
            <v>PT. LIVIA MANDIRI SEJATI</v>
          </cell>
          <cell r="Q572" t="str">
            <v>PT. LIVIA MANDIRI SEJATI</v>
          </cell>
          <cell r="R572" t="str">
            <v>EMPTY BOTTLE AQUA 5 GALLON</v>
          </cell>
          <cell r="S572" t="str">
            <v>2050348943</v>
          </cell>
        </row>
        <row r="573">
          <cell r="L573">
            <v>6008127853</v>
          </cell>
          <cell r="M573" t="str">
            <v>10169933</v>
          </cell>
          <cell r="N573" t="str">
            <v>S21102201400/H102978D/BK/1/29</v>
          </cell>
          <cell r="O573" t="str">
            <v>YPS/L8796UV/DARYANTO</v>
          </cell>
          <cell r="P573" t="str">
            <v>PT. LIVIA MANDIRI SEJATI</v>
          </cell>
          <cell r="Q573" t="str">
            <v>PT. LIVIA MANDIRI SEJATI</v>
          </cell>
          <cell r="R573" t="str">
            <v>EMPTY BOTTLE AQUA 5 GALLON</v>
          </cell>
          <cell r="S573" t="str">
            <v>2050348943</v>
          </cell>
        </row>
        <row r="574">
          <cell r="L574">
            <v>6008127853</v>
          </cell>
          <cell r="M574" t="str">
            <v>10169743</v>
          </cell>
          <cell r="N574" t="str">
            <v>S21102201400/H102978D/BK/1/29</v>
          </cell>
          <cell r="O574" t="str">
            <v>YPS/L8796UV/DARYANTO</v>
          </cell>
          <cell r="P574" t="str">
            <v>PT. LIVIA MANDIRI SEJATI</v>
          </cell>
          <cell r="Q574" t="str">
            <v>PT. LIVIA MANDIRI SEJATI</v>
          </cell>
          <cell r="R574" t="str">
            <v>JUG RACK</v>
          </cell>
          <cell r="S574" t="str">
            <v>2050348943</v>
          </cell>
        </row>
        <row r="575">
          <cell r="L575">
            <v>6008127853</v>
          </cell>
          <cell r="M575" t="str">
            <v>74559</v>
          </cell>
          <cell r="N575" t="str">
            <v>S21102201400/H102978D/BK/1/29</v>
          </cell>
          <cell r="O575" t="str">
            <v>YPS/L8796UV/DARYANTO</v>
          </cell>
          <cell r="P575" t="str">
            <v>PT. LIVIA MANDIRI SEJATI</v>
          </cell>
          <cell r="Q575" t="str">
            <v>PT. LIVIA MANDIRI SEJATI</v>
          </cell>
          <cell r="R575" t="str">
            <v>5 GALLON AQUA LOCAL</v>
          </cell>
          <cell r="S575" t="str">
            <v>2050348943</v>
          </cell>
        </row>
        <row r="576">
          <cell r="L576">
            <v>6008131381</v>
          </cell>
          <cell r="M576" t="str">
            <v>10169933</v>
          </cell>
          <cell r="N576" t="str">
            <v>S21102201383/H103043C/EF/3/29</v>
          </cell>
          <cell r="O576" t="str">
            <v>YPS/N8655UQ/SUGIONO</v>
          </cell>
          <cell r="P576" t="str">
            <v>PT. LIVIA MANDIRI SEJATI</v>
          </cell>
          <cell r="Q576" t="str">
            <v>PT. LIVIA MANDIRI SEJATI</v>
          </cell>
          <cell r="R576" t="str">
            <v>EMPTY BOTTLE AQUA 5 GALLON</v>
          </cell>
          <cell r="S576" t="str">
            <v>2050348943</v>
          </cell>
        </row>
        <row r="577">
          <cell r="L577">
            <v>6008131381</v>
          </cell>
          <cell r="M577" t="str">
            <v>10169933</v>
          </cell>
          <cell r="N577" t="str">
            <v>S21102201383/H103043C/EF/3/29</v>
          </cell>
          <cell r="O577" t="str">
            <v>YPS/N8655UQ/SUGIONO</v>
          </cell>
          <cell r="P577" t="str">
            <v>PT. LIVIA MANDIRI SEJATI</v>
          </cell>
          <cell r="Q577" t="str">
            <v>PT. LIVIA MANDIRI SEJATI</v>
          </cell>
          <cell r="R577" t="str">
            <v>EMPTY BOTTLE AQUA 5 GALLON</v>
          </cell>
          <cell r="S577" t="str">
            <v>2050348943</v>
          </cell>
        </row>
        <row r="578">
          <cell r="L578">
            <v>6008131381</v>
          </cell>
          <cell r="M578" t="str">
            <v>74559</v>
          </cell>
          <cell r="N578" t="str">
            <v>S21102201383/H103043C/EF/3/29</v>
          </cell>
          <cell r="O578" t="str">
            <v>YPS/N8655UQ/SUGIONO</v>
          </cell>
          <cell r="P578" t="str">
            <v>PT. LIVIA MANDIRI SEJATI</v>
          </cell>
          <cell r="Q578" t="str">
            <v>PT. LIVIA MANDIRI SEJATI</v>
          </cell>
          <cell r="R578" t="str">
            <v>5 GALLON AQUA LOCAL</v>
          </cell>
          <cell r="S578" t="str">
            <v>2050348943</v>
          </cell>
        </row>
        <row r="579">
          <cell r="L579">
            <v>6008128952</v>
          </cell>
          <cell r="M579" t="str">
            <v>10169932</v>
          </cell>
          <cell r="N579">
            <v>0</v>
          </cell>
          <cell r="O579">
            <v>0</v>
          </cell>
          <cell r="P579" t="str">
            <v>PT. LIVIA MANDIRI SEJATI</v>
          </cell>
          <cell r="Q579" t="str">
            <v>PT. LIVIA MANDIRI SEJATI</v>
          </cell>
          <cell r="R579" t="str">
            <v>EMPTY BOTTLE VIT 5 GALLON</v>
          </cell>
          <cell r="S579" t="str">
            <v>2050348942</v>
          </cell>
        </row>
        <row r="580">
          <cell r="L580">
            <v>6008128952</v>
          </cell>
          <cell r="M580" t="str">
            <v>10169932</v>
          </cell>
          <cell r="N580">
            <v>0</v>
          </cell>
          <cell r="O580">
            <v>0</v>
          </cell>
          <cell r="P580" t="str">
            <v>PT. LIVIA MANDIRI SEJATI</v>
          </cell>
          <cell r="Q580" t="str">
            <v>PT. LIVIA MANDIRI SEJATI</v>
          </cell>
          <cell r="R580" t="str">
            <v>EMPTY BOTTLE VIT 5 GALLON</v>
          </cell>
          <cell r="S580" t="str">
            <v>2050348942</v>
          </cell>
        </row>
        <row r="581">
          <cell r="L581">
            <v>6008128952</v>
          </cell>
          <cell r="M581" t="str">
            <v>74560</v>
          </cell>
          <cell r="N581">
            <v>0</v>
          </cell>
          <cell r="O581">
            <v>0</v>
          </cell>
          <cell r="P581" t="str">
            <v>PT. LIVIA MANDIRI SEJATI</v>
          </cell>
          <cell r="Q581" t="str">
            <v>PT. LIVIA MANDIRI SEJATI</v>
          </cell>
          <cell r="R581" t="str">
            <v>5 GALLON VIT LOCAL</v>
          </cell>
          <cell r="S581" t="str">
            <v>2050348942</v>
          </cell>
        </row>
        <row r="582">
          <cell r="L582">
            <v>6008129737</v>
          </cell>
          <cell r="M582" t="str">
            <v>10169933</v>
          </cell>
          <cell r="N582" t="str">
            <v>S21102101725/H1030197C/AS/3/30</v>
          </cell>
          <cell r="O582" t="str">
            <v>YPS/N8814UV/SAKUT</v>
          </cell>
          <cell r="P582" t="str">
            <v>PT. LIVIA MANDIRI SEJATI</v>
          </cell>
          <cell r="Q582" t="str">
            <v>PT. LIVIA MANDIRI SEJATI</v>
          </cell>
          <cell r="R582" t="str">
            <v>EMPTY BOTTLE AQUA 5 GALLON</v>
          </cell>
          <cell r="S582" t="str">
            <v>2050348943</v>
          </cell>
        </row>
        <row r="583">
          <cell r="L583">
            <v>6008129737</v>
          </cell>
          <cell r="M583" t="str">
            <v>10169933</v>
          </cell>
          <cell r="N583" t="str">
            <v>S21102101725/H1030197C/AS/3/30</v>
          </cell>
          <cell r="O583" t="str">
            <v>YPS/N8814UV/SAKUT</v>
          </cell>
          <cell r="P583" t="str">
            <v>PT. LIVIA MANDIRI SEJATI</v>
          </cell>
          <cell r="Q583" t="str">
            <v>PT. LIVIA MANDIRI SEJATI</v>
          </cell>
          <cell r="R583" t="str">
            <v>EMPTY BOTTLE AQUA 5 GALLON</v>
          </cell>
          <cell r="S583" t="str">
            <v>2050348943</v>
          </cell>
        </row>
        <row r="584">
          <cell r="L584">
            <v>6008129737</v>
          </cell>
          <cell r="M584" t="str">
            <v>74559</v>
          </cell>
          <cell r="N584" t="str">
            <v>S21102101725/H1030197C/AS/3/30</v>
          </cell>
          <cell r="O584" t="str">
            <v>YPS/N8814UV/SAKUT</v>
          </cell>
          <cell r="P584" t="str">
            <v>PT. LIVIA MANDIRI SEJATI</v>
          </cell>
          <cell r="Q584" t="str">
            <v>PT. LIVIA MANDIRI SEJATI</v>
          </cell>
          <cell r="R584" t="str">
            <v>5 GALLON AQUA LOCAL</v>
          </cell>
          <cell r="S584" t="str">
            <v>2050348943</v>
          </cell>
        </row>
        <row r="585">
          <cell r="L585">
            <v>6008127969</v>
          </cell>
          <cell r="M585" t="str">
            <v>10169933</v>
          </cell>
          <cell r="N585" t="str">
            <v>S21102201391/H1029115D/PY/2/29</v>
          </cell>
          <cell r="O585" t="str">
            <v>YPS/N8864UW/TOSIM</v>
          </cell>
          <cell r="P585" t="str">
            <v>PT. LIVIA MANDIRI SEJATI</v>
          </cell>
          <cell r="Q585" t="str">
            <v>PT. LIVIA MANDIRI SEJATI</v>
          </cell>
          <cell r="R585" t="str">
            <v>EMPTY BOTTLE AQUA 5 GALLON</v>
          </cell>
          <cell r="S585" t="str">
            <v>2050348943</v>
          </cell>
        </row>
        <row r="586">
          <cell r="L586">
            <v>6008127969</v>
          </cell>
          <cell r="M586" t="str">
            <v>10169933</v>
          </cell>
          <cell r="N586" t="str">
            <v>S21102201391/H1029115D/PY/2/29</v>
          </cell>
          <cell r="O586" t="str">
            <v>YPS/N8864UW/TOSIM</v>
          </cell>
          <cell r="P586" t="str">
            <v>PT. LIVIA MANDIRI SEJATI</v>
          </cell>
          <cell r="Q586" t="str">
            <v>PT. LIVIA MANDIRI SEJATI</v>
          </cell>
          <cell r="R586" t="str">
            <v>EMPTY BOTTLE AQUA 5 GALLON</v>
          </cell>
          <cell r="S586" t="str">
            <v>2050348943</v>
          </cell>
        </row>
        <row r="587">
          <cell r="L587">
            <v>6008127969</v>
          </cell>
          <cell r="M587" t="str">
            <v>10169743</v>
          </cell>
          <cell r="N587" t="str">
            <v>S21102201391/H1029115D/PY/2/29</v>
          </cell>
          <cell r="O587" t="str">
            <v>YPS/N8864UW/TOSIM</v>
          </cell>
          <cell r="P587" t="str">
            <v>PT. LIVIA MANDIRI SEJATI</v>
          </cell>
          <cell r="Q587" t="str">
            <v>PT. LIVIA MANDIRI SEJATI</v>
          </cell>
          <cell r="R587" t="str">
            <v>JUG RACK</v>
          </cell>
          <cell r="S587" t="str">
            <v>2050348943</v>
          </cell>
        </row>
        <row r="588">
          <cell r="L588">
            <v>6008127969</v>
          </cell>
          <cell r="M588" t="str">
            <v>74559</v>
          </cell>
          <cell r="N588" t="str">
            <v>S21102201391/H1029115D/PY/2/29</v>
          </cell>
          <cell r="O588" t="str">
            <v>YPS/N8864UW/TOSIM</v>
          </cell>
          <cell r="P588" t="str">
            <v>PT. LIVIA MANDIRI SEJATI</v>
          </cell>
          <cell r="Q588" t="str">
            <v>PT. LIVIA MANDIRI SEJATI</v>
          </cell>
          <cell r="R588" t="str">
            <v>5 GALLON AQUA LOCAL</v>
          </cell>
          <cell r="S588" t="str">
            <v>2050348943</v>
          </cell>
        </row>
        <row r="589">
          <cell r="L589">
            <v>6008106387</v>
          </cell>
          <cell r="M589" t="str">
            <v>10169749</v>
          </cell>
          <cell r="N589" t="str">
            <v>R.148846</v>
          </cell>
          <cell r="O589" t="str">
            <v>YPS/L9695UY/NARTO</v>
          </cell>
          <cell r="P589" t="str">
            <v>PT. LIVIA MANDIRI SEJATI</v>
          </cell>
          <cell r="Q589" t="str">
            <v>PT. LIVIA MANDIRI SEJATI</v>
          </cell>
          <cell r="R589" t="str">
            <v>PALLET RENT DOUBLE FACE</v>
          </cell>
          <cell r="S589" t="str">
            <v>2050348942</v>
          </cell>
        </row>
        <row r="590">
          <cell r="L590">
            <v>6008129582</v>
          </cell>
          <cell r="M590" t="str">
            <v>10169933</v>
          </cell>
          <cell r="N590" t="str">
            <v>S21102101748/H103010A/EF/3/29</v>
          </cell>
          <cell r="O590" t="str">
            <v>YPS/N8430UV/ALDI</v>
          </cell>
          <cell r="P590" t="str">
            <v>PT. LIVIA MANDIRI SEJATI</v>
          </cell>
          <cell r="Q590" t="str">
            <v>PT. LIVIA MANDIRI SEJATI</v>
          </cell>
          <cell r="R590" t="str">
            <v>EMPTY BOTTLE AQUA 5 GALLON</v>
          </cell>
          <cell r="S590" t="str">
            <v>2050348943</v>
          </cell>
        </row>
        <row r="591">
          <cell r="L591">
            <v>6008129582</v>
          </cell>
          <cell r="M591" t="str">
            <v>10169933</v>
          </cell>
          <cell r="N591" t="str">
            <v>S21102101748/H103010A/EF/3/29</v>
          </cell>
          <cell r="O591" t="str">
            <v>YPS/N8430UV/ALDI</v>
          </cell>
          <cell r="P591" t="str">
            <v>PT. LIVIA MANDIRI SEJATI</v>
          </cell>
          <cell r="Q591" t="str">
            <v>PT. LIVIA MANDIRI SEJATI</v>
          </cell>
          <cell r="R591" t="str">
            <v>EMPTY BOTTLE AQUA 5 GALLON</v>
          </cell>
          <cell r="S591" t="str">
            <v>2050348943</v>
          </cell>
        </row>
        <row r="592">
          <cell r="L592">
            <v>6008129582</v>
          </cell>
          <cell r="M592" t="str">
            <v>74559</v>
          </cell>
          <cell r="N592" t="str">
            <v>S21102101748/H103010A/EF/3/29</v>
          </cell>
          <cell r="O592" t="str">
            <v>YPS/N8430UV/ALDI</v>
          </cell>
          <cell r="P592" t="str">
            <v>PT. LIVIA MANDIRI SEJATI</v>
          </cell>
          <cell r="Q592" t="str">
            <v>PT. LIVIA MANDIRI SEJATI</v>
          </cell>
          <cell r="R592" t="str">
            <v>5 GALLON AQUA LOCAL</v>
          </cell>
          <cell r="S592" t="str">
            <v>2050348943</v>
          </cell>
        </row>
        <row r="593">
          <cell r="L593">
            <v>6008126148</v>
          </cell>
          <cell r="M593" t="str">
            <v>10169933</v>
          </cell>
          <cell r="N593" t="str">
            <v>S21102101753/H1029147B/ZK/2/29</v>
          </cell>
          <cell r="O593" t="str">
            <v>YPS/N8812UV/WAHID</v>
          </cell>
          <cell r="P593" t="str">
            <v>PT. LIVIA MANDIRI SEJATI</v>
          </cell>
          <cell r="Q593" t="str">
            <v>PT. LIVIA MANDIRI SEJATI</v>
          </cell>
          <cell r="R593" t="str">
            <v>EMPTY BOTTLE AQUA 5 GALLON</v>
          </cell>
          <cell r="S593" t="str">
            <v>2050348943</v>
          </cell>
        </row>
        <row r="594">
          <cell r="L594">
            <v>6008126148</v>
          </cell>
          <cell r="M594" t="str">
            <v>10169933</v>
          </cell>
          <cell r="N594" t="str">
            <v>S21102101753/H1029147B/ZK/2/29</v>
          </cell>
          <cell r="O594" t="str">
            <v>YPS/N8812UV/WAHID</v>
          </cell>
          <cell r="P594" t="str">
            <v>PT. LIVIA MANDIRI SEJATI</v>
          </cell>
          <cell r="Q594" t="str">
            <v>PT. LIVIA MANDIRI SEJATI</v>
          </cell>
          <cell r="R594" t="str">
            <v>EMPTY BOTTLE AQUA 5 GALLON</v>
          </cell>
          <cell r="S594" t="str">
            <v>2050348943</v>
          </cell>
        </row>
        <row r="595">
          <cell r="L595">
            <v>6008126148</v>
          </cell>
          <cell r="M595" t="str">
            <v>74559</v>
          </cell>
          <cell r="N595" t="str">
            <v>S21102101753/H1029147B/ZK/2/29</v>
          </cell>
          <cell r="O595" t="str">
            <v>YPS/N8812UV/WAHID</v>
          </cell>
          <cell r="P595" t="str">
            <v>PT. LIVIA MANDIRI SEJATI</v>
          </cell>
          <cell r="Q595" t="str">
            <v>PT. LIVIA MANDIRI SEJATI</v>
          </cell>
          <cell r="R595" t="str">
            <v>5 GALLON AQUA LOCAL</v>
          </cell>
          <cell r="S595" t="str">
            <v>2050348943</v>
          </cell>
        </row>
        <row r="596">
          <cell r="L596">
            <v>6008131696</v>
          </cell>
          <cell r="M596" t="str">
            <v>10169749</v>
          </cell>
          <cell r="N596" t="str">
            <v>S21102912010</v>
          </cell>
          <cell r="O596" t="str">
            <v>YPS/L9613UW/RONI</v>
          </cell>
          <cell r="P596" t="str">
            <v>PT. LIVIA MANDIRI SEJATI</v>
          </cell>
          <cell r="Q596" t="str">
            <v>PT. LIVIA MANDIRI SEJATI</v>
          </cell>
          <cell r="R596" t="str">
            <v>PALLET RENT DOUBLE FACE</v>
          </cell>
          <cell r="S596" t="str">
            <v>2050348942</v>
          </cell>
        </row>
        <row r="597">
          <cell r="L597">
            <v>6008127636</v>
          </cell>
          <cell r="M597" t="str">
            <v>10169933</v>
          </cell>
          <cell r="N597" t="str">
            <v>S21102101745/H103044D/AS/3/29</v>
          </cell>
          <cell r="O597" t="str">
            <v>YPS/N9375WE/SAKUT</v>
          </cell>
          <cell r="P597" t="str">
            <v>PT. LIVIA MANDIRI SEJATI</v>
          </cell>
          <cell r="Q597" t="str">
            <v>PT. LIVIA MANDIRI SEJATI</v>
          </cell>
          <cell r="R597" t="str">
            <v>EMPTY BOTTLE AQUA 5 GALLON</v>
          </cell>
          <cell r="S597" t="str">
            <v>2050348943</v>
          </cell>
        </row>
        <row r="598">
          <cell r="L598">
            <v>6008127636</v>
          </cell>
          <cell r="M598" t="str">
            <v>10169933</v>
          </cell>
          <cell r="N598" t="str">
            <v>S21102101745/H103044D/AS/3/29</v>
          </cell>
          <cell r="O598" t="str">
            <v>YPS/N9375WE/SAKUT</v>
          </cell>
          <cell r="P598" t="str">
            <v>PT. LIVIA MANDIRI SEJATI</v>
          </cell>
          <cell r="Q598" t="str">
            <v>PT. LIVIA MANDIRI SEJATI</v>
          </cell>
          <cell r="R598" t="str">
            <v>EMPTY BOTTLE AQUA 5 GALLON</v>
          </cell>
          <cell r="S598" t="str">
            <v>2050348943</v>
          </cell>
        </row>
        <row r="599">
          <cell r="L599">
            <v>6008127636</v>
          </cell>
          <cell r="M599" t="str">
            <v>10169743</v>
          </cell>
          <cell r="N599" t="str">
            <v>S21102101745/H103044D/AS/3/29</v>
          </cell>
          <cell r="O599" t="str">
            <v>YPS/N9375WE/SAKUT</v>
          </cell>
          <cell r="P599" t="str">
            <v>PT. LIVIA MANDIRI SEJATI</v>
          </cell>
          <cell r="Q599" t="str">
            <v>PT. LIVIA MANDIRI SEJATI</v>
          </cell>
          <cell r="R599" t="str">
            <v>JUG RACK</v>
          </cell>
          <cell r="S599" t="str">
            <v>2050348943</v>
          </cell>
        </row>
        <row r="600">
          <cell r="L600">
            <v>6008127636</v>
          </cell>
          <cell r="M600" t="str">
            <v>74559</v>
          </cell>
          <cell r="N600" t="str">
            <v>S21102101745/H103044D/AS/3/29</v>
          </cell>
          <cell r="O600" t="str">
            <v>YPS/N9375WE/SAKUT</v>
          </cell>
          <cell r="P600" t="str">
            <v>PT. LIVIA MANDIRI SEJATI</v>
          </cell>
          <cell r="Q600" t="str">
            <v>PT. LIVIA MANDIRI SEJATI</v>
          </cell>
          <cell r="R600" t="str">
            <v>5 GALLON AQUA LOCAL</v>
          </cell>
          <cell r="S600" t="str">
            <v>2050348943</v>
          </cell>
        </row>
        <row r="601">
          <cell r="L601">
            <v>6008122398</v>
          </cell>
          <cell r="M601" t="str">
            <v>10169749</v>
          </cell>
          <cell r="N601" t="str">
            <v>R.148825</v>
          </cell>
          <cell r="O601" t="str">
            <v>YPS/N8654UW/ARIS.W</v>
          </cell>
          <cell r="P601" t="str">
            <v>PT. LIVIA MANDIRI SEJATI</v>
          </cell>
          <cell r="Q601" t="str">
            <v>PT. LIVIA MANDIRI SEJATI</v>
          </cell>
          <cell r="R601" t="str">
            <v>PALLET RENT DOUBLE FACE</v>
          </cell>
          <cell r="S601" t="str">
            <v>2050348942</v>
          </cell>
        </row>
        <row r="602">
          <cell r="L602">
            <v>6008130847</v>
          </cell>
          <cell r="M602" t="str">
            <v>10169933</v>
          </cell>
          <cell r="N602" t="str">
            <v>S21102101761/H1029163A/PY/2/29</v>
          </cell>
          <cell r="O602" t="str">
            <v>YPS/P9485UQ/AGUS</v>
          </cell>
          <cell r="P602" t="str">
            <v>PT. LIVIA MANDIRI SEJATI</v>
          </cell>
          <cell r="Q602" t="str">
            <v>PT. LIVIA MANDIRI SEJATI</v>
          </cell>
          <cell r="R602" t="str">
            <v>EMPTY BOTTLE AQUA 5 GALLON</v>
          </cell>
          <cell r="S602" t="str">
            <v>2050348943</v>
          </cell>
        </row>
        <row r="603">
          <cell r="L603">
            <v>6008130847</v>
          </cell>
          <cell r="M603" t="str">
            <v>10169933</v>
          </cell>
          <cell r="N603" t="str">
            <v>S21102101761/H1029163A/PY/2/29</v>
          </cell>
          <cell r="O603" t="str">
            <v>YPS/P9485UQ/AGUS</v>
          </cell>
          <cell r="P603" t="str">
            <v>PT. LIVIA MANDIRI SEJATI</v>
          </cell>
          <cell r="Q603" t="str">
            <v>PT. LIVIA MANDIRI SEJATI</v>
          </cell>
          <cell r="R603" t="str">
            <v>EMPTY BOTTLE AQUA 5 GALLON</v>
          </cell>
          <cell r="S603" t="str">
            <v>2050348943</v>
          </cell>
        </row>
        <row r="604">
          <cell r="L604">
            <v>6008130847</v>
          </cell>
          <cell r="M604" t="str">
            <v>74559</v>
          </cell>
          <cell r="N604" t="str">
            <v>S21102101761/H1029163A/PY/2/29</v>
          </cell>
          <cell r="O604" t="str">
            <v>YPS/P9485UQ/AGUS</v>
          </cell>
          <cell r="P604" t="str">
            <v>PT. LIVIA MANDIRI SEJATI</v>
          </cell>
          <cell r="Q604" t="str">
            <v>PT. LIVIA MANDIRI SEJATI</v>
          </cell>
          <cell r="R604" t="str">
            <v>5 GALLON AQUA LOCAL</v>
          </cell>
          <cell r="S604" t="str">
            <v>2050348943</v>
          </cell>
        </row>
        <row r="605">
          <cell r="L605">
            <v>6008131523</v>
          </cell>
          <cell r="M605" t="str">
            <v>10169933</v>
          </cell>
          <cell r="N605" t="str">
            <v>S21102101743/H103036D/NF/3/29</v>
          </cell>
          <cell r="O605" t="str">
            <v>YPS/L8813UT/DJAMALI</v>
          </cell>
          <cell r="P605" t="str">
            <v>PT. LIVIA MANDIRI SEJATI</v>
          </cell>
          <cell r="Q605" t="str">
            <v>PT. LIVIA MANDIRI SEJATI</v>
          </cell>
          <cell r="R605" t="str">
            <v>EMPTY BOTTLE AQUA 5 GALLON</v>
          </cell>
          <cell r="S605" t="str">
            <v>2050348943</v>
          </cell>
        </row>
        <row r="606">
          <cell r="L606">
            <v>6008131523</v>
          </cell>
          <cell r="M606" t="str">
            <v>10169933</v>
          </cell>
          <cell r="N606" t="str">
            <v>S21102101743/H103036D/NF/3/29</v>
          </cell>
          <cell r="O606" t="str">
            <v>YPS/L8813UT/DJAMALI</v>
          </cell>
          <cell r="P606" t="str">
            <v>PT. LIVIA MANDIRI SEJATI</v>
          </cell>
          <cell r="Q606" t="str">
            <v>PT. LIVIA MANDIRI SEJATI</v>
          </cell>
          <cell r="R606" t="str">
            <v>EMPTY BOTTLE AQUA 5 GALLON</v>
          </cell>
          <cell r="S606" t="str">
            <v>2050348943</v>
          </cell>
        </row>
        <row r="607">
          <cell r="L607">
            <v>6008131523</v>
          </cell>
          <cell r="M607" t="str">
            <v>10169743</v>
          </cell>
          <cell r="N607" t="str">
            <v>S21102101743/H103036D/NF/3/29</v>
          </cell>
          <cell r="O607" t="str">
            <v>YPS/L8813UT/DJAMALI</v>
          </cell>
          <cell r="P607" t="str">
            <v>PT. LIVIA MANDIRI SEJATI</v>
          </cell>
          <cell r="Q607" t="str">
            <v>PT. LIVIA MANDIRI SEJATI</v>
          </cell>
          <cell r="R607" t="str">
            <v>JUG RACK</v>
          </cell>
          <cell r="S607" t="str">
            <v>2050348943</v>
          </cell>
        </row>
        <row r="608">
          <cell r="L608">
            <v>6008131523</v>
          </cell>
          <cell r="M608" t="str">
            <v>74559</v>
          </cell>
          <cell r="N608" t="str">
            <v>S21102101743/H103036D/NF/3/29</v>
          </cell>
          <cell r="O608" t="str">
            <v>YPS/L8813UT/DJAMALI</v>
          </cell>
          <cell r="P608" t="str">
            <v>PT. LIVIA MANDIRI SEJATI</v>
          </cell>
          <cell r="Q608" t="str">
            <v>PT. LIVIA MANDIRI SEJATI</v>
          </cell>
          <cell r="R608" t="str">
            <v>5 GALLON AQUA LOCAL</v>
          </cell>
          <cell r="S608" t="str">
            <v>2050348943</v>
          </cell>
        </row>
        <row r="609">
          <cell r="L609">
            <v>6008132421</v>
          </cell>
          <cell r="M609" t="str">
            <v>10169933</v>
          </cell>
          <cell r="N609" t="str">
            <v>S21102101718/H1030168D/EF/2/30</v>
          </cell>
          <cell r="O609" t="str">
            <v>YPS/N8789UV/SUTOYO</v>
          </cell>
          <cell r="P609" t="str">
            <v>PT. LIVIA MANDIRI SEJATI</v>
          </cell>
          <cell r="Q609" t="str">
            <v>PT. LIVIA MANDIRI SEJATI</v>
          </cell>
          <cell r="R609" t="str">
            <v>EMPTY BOTTLE AQUA 5 GALLON</v>
          </cell>
          <cell r="S609" t="str">
            <v>2050348943</v>
          </cell>
        </row>
        <row r="610">
          <cell r="L610">
            <v>6008132421</v>
          </cell>
          <cell r="M610" t="str">
            <v>10169933</v>
          </cell>
          <cell r="N610" t="str">
            <v>S21102101718/H1030168D/EF/2/30</v>
          </cell>
          <cell r="O610" t="str">
            <v>YPS/N8789UV/SUTOYO</v>
          </cell>
          <cell r="P610" t="str">
            <v>PT. LIVIA MANDIRI SEJATI</v>
          </cell>
          <cell r="Q610" t="str">
            <v>PT. LIVIA MANDIRI SEJATI</v>
          </cell>
          <cell r="R610" t="str">
            <v>EMPTY BOTTLE AQUA 5 GALLON</v>
          </cell>
          <cell r="S610" t="str">
            <v>2050348943</v>
          </cell>
        </row>
        <row r="611">
          <cell r="L611">
            <v>6008132421</v>
          </cell>
          <cell r="M611" t="str">
            <v>10169743</v>
          </cell>
          <cell r="N611" t="str">
            <v>S21102101718/H1030168D/EF/2/30</v>
          </cell>
          <cell r="O611" t="str">
            <v>YPS/N8789UV/SUTOYO</v>
          </cell>
          <cell r="P611" t="str">
            <v>PT. LIVIA MANDIRI SEJATI</v>
          </cell>
          <cell r="Q611" t="str">
            <v>PT. LIVIA MANDIRI SEJATI</v>
          </cell>
          <cell r="R611" t="str">
            <v>JUG RACK</v>
          </cell>
          <cell r="S611" t="str">
            <v>2050348943</v>
          </cell>
        </row>
        <row r="612">
          <cell r="L612">
            <v>6008132421</v>
          </cell>
          <cell r="M612" t="str">
            <v>74559</v>
          </cell>
          <cell r="N612" t="str">
            <v>S21102101718/H1030168D/EF/2/30</v>
          </cell>
          <cell r="O612" t="str">
            <v>YPS/N8789UV/SUTOYO</v>
          </cell>
          <cell r="P612" t="str">
            <v>PT. LIVIA MANDIRI SEJATI</v>
          </cell>
          <cell r="Q612" t="str">
            <v>PT. LIVIA MANDIRI SEJATI</v>
          </cell>
          <cell r="R612" t="str">
            <v>5 GALLON AQUA LOCAL</v>
          </cell>
          <cell r="S612" t="str">
            <v>2050348943</v>
          </cell>
        </row>
        <row r="613">
          <cell r="L613">
            <v>6008133208</v>
          </cell>
          <cell r="M613" t="str">
            <v>10169933</v>
          </cell>
          <cell r="N613" t="str">
            <v>S21102101717/H1030175B/ZK/2/30</v>
          </cell>
          <cell r="O613" t="str">
            <v>YPS/P8194UR/HERI</v>
          </cell>
          <cell r="P613" t="str">
            <v>PT. LIVIA MANDIRI SEJATI</v>
          </cell>
          <cell r="Q613" t="str">
            <v>PT. LIVIA MANDIRI SEJATI</v>
          </cell>
          <cell r="R613" t="str">
            <v>EMPTY BOTTLE AQUA 5 GALLON</v>
          </cell>
          <cell r="S613" t="str">
            <v>2050348943</v>
          </cell>
        </row>
        <row r="614">
          <cell r="L614">
            <v>6008133208</v>
          </cell>
          <cell r="M614" t="str">
            <v>10169933</v>
          </cell>
          <cell r="N614" t="str">
            <v>S21102101717/H1030175B/ZK/2/30</v>
          </cell>
          <cell r="O614" t="str">
            <v>YPS/P8194UR/HERI</v>
          </cell>
          <cell r="P614" t="str">
            <v>PT. LIVIA MANDIRI SEJATI</v>
          </cell>
          <cell r="Q614" t="str">
            <v>PT. LIVIA MANDIRI SEJATI</v>
          </cell>
          <cell r="R614" t="str">
            <v>EMPTY BOTTLE AQUA 5 GALLON</v>
          </cell>
          <cell r="S614" t="str">
            <v>2050348943</v>
          </cell>
        </row>
        <row r="615">
          <cell r="L615">
            <v>6008133208</v>
          </cell>
          <cell r="M615" t="str">
            <v>74559</v>
          </cell>
          <cell r="N615" t="str">
            <v>S21102101717/H1030175B/ZK/2/30</v>
          </cell>
          <cell r="O615" t="str">
            <v>YPS/P8194UR/HERI</v>
          </cell>
          <cell r="P615" t="str">
            <v>PT. LIVIA MANDIRI SEJATI</v>
          </cell>
          <cell r="Q615" t="str">
            <v>PT. LIVIA MANDIRI SEJATI</v>
          </cell>
          <cell r="R615" t="str">
            <v>5 GALLON AQUA LOCAL</v>
          </cell>
          <cell r="S615" t="str">
            <v>2050348943</v>
          </cell>
        </row>
        <row r="616">
          <cell r="L616">
            <v>6008129552</v>
          </cell>
          <cell r="M616" t="str">
            <v>10169933</v>
          </cell>
          <cell r="N616" t="str">
            <v>S21102101723/H1030163D/NF/2/30</v>
          </cell>
          <cell r="O616" t="str">
            <v>YPS/L9431UZ/NURHADI</v>
          </cell>
          <cell r="P616" t="str">
            <v>PT. LIVIA MANDIRI SEJATI</v>
          </cell>
          <cell r="Q616" t="str">
            <v>PT. LIVIA MANDIRI SEJATI</v>
          </cell>
          <cell r="R616" t="str">
            <v>EMPTY BOTTLE AQUA 5 GALLON</v>
          </cell>
          <cell r="S616" t="str">
            <v>2050348943</v>
          </cell>
        </row>
        <row r="617">
          <cell r="L617">
            <v>6008129552</v>
          </cell>
          <cell r="M617" t="str">
            <v>10169933</v>
          </cell>
          <cell r="N617" t="str">
            <v>S21102101723/H1030163D/NF/2/30</v>
          </cell>
          <cell r="O617" t="str">
            <v>YPS/L9431UZ/NURHADI</v>
          </cell>
          <cell r="P617" t="str">
            <v>PT. LIVIA MANDIRI SEJATI</v>
          </cell>
          <cell r="Q617" t="str">
            <v>PT. LIVIA MANDIRI SEJATI</v>
          </cell>
          <cell r="R617" t="str">
            <v>EMPTY BOTTLE AQUA 5 GALLON</v>
          </cell>
          <cell r="S617" t="str">
            <v>2050348943</v>
          </cell>
        </row>
        <row r="618">
          <cell r="L618">
            <v>6008129552</v>
          </cell>
          <cell r="M618" t="str">
            <v>10169743</v>
          </cell>
          <cell r="N618" t="str">
            <v>S21102101723/H1030163D/NF/2/30</v>
          </cell>
          <cell r="O618" t="str">
            <v>YPS/L9431UZ/NURHADI</v>
          </cell>
          <cell r="P618" t="str">
            <v>PT. LIVIA MANDIRI SEJATI</v>
          </cell>
          <cell r="Q618" t="str">
            <v>PT. LIVIA MANDIRI SEJATI</v>
          </cell>
          <cell r="R618" t="str">
            <v>JUG RACK</v>
          </cell>
          <cell r="S618" t="str">
            <v>2050348943</v>
          </cell>
        </row>
        <row r="619">
          <cell r="L619">
            <v>6008129552</v>
          </cell>
          <cell r="M619" t="str">
            <v>74559</v>
          </cell>
          <cell r="N619" t="str">
            <v>S21102101723/H1030163D/NF/2/30</v>
          </cell>
          <cell r="O619" t="str">
            <v>YPS/L9431UZ/NURHADI</v>
          </cell>
          <cell r="P619" t="str">
            <v>PT. LIVIA MANDIRI SEJATI</v>
          </cell>
          <cell r="Q619" t="str">
            <v>PT. LIVIA MANDIRI SEJATI</v>
          </cell>
          <cell r="R619" t="str">
            <v>5 GALLON AQUA LOCAL</v>
          </cell>
          <cell r="S619" t="str">
            <v>2050348943</v>
          </cell>
        </row>
        <row r="620">
          <cell r="L620">
            <v>6008129654</v>
          </cell>
          <cell r="M620" t="str">
            <v>10169933</v>
          </cell>
          <cell r="N620" t="str">
            <v>S21102101751/H1029178A/EF/3/29</v>
          </cell>
          <cell r="O620" t="str">
            <v>YPS/N8472UV/BAKIN</v>
          </cell>
          <cell r="P620" t="str">
            <v>PT. LIVIA MANDIRI SEJATI</v>
          </cell>
          <cell r="Q620" t="str">
            <v>PT. LIVIA MANDIRI SEJATI</v>
          </cell>
          <cell r="R620" t="str">
            <v>EMPTY BOTTLE AQUA 5 GALLON</v>
          </cell>
          <cell r="S620" t="str">
            <v>2050348943</v>
          </cell>
        </row>
        <row r="621">
          <cell r="L621">
            <v>6008129654</v>
          </cell>
          <cell r="M621" t="str">
            <v>10169933</v>
          </cell>
          <cell r="N621" t="str">
            <v>S21102101751/H1029178A/EF/3/29</v>
          </cell>
          <cell r="O621" t="str">
            <v>YPS/N8472UV/BAKIN</v>
          </cell>
          <cell r="P621" t="str">
            <v>PT. LIVIA MANDIRI SEJATI</v>
          </cell>
          <cell r="Q621" t="str">
            <v>PT. LIVIA MANDIRI SEJATI</v>
          </cell>
          <cell r="R621" t="str">
            <v>EMPTY BOTTLE AQUA 5 GALLON</v>
          </cell>
          <cell r="S621" t="str">
            <v>2050348943</v>
          </cell>
        </row>
        <row r="622">
          <cell r="L622">
            <v>6008129654</v>
          </cell>
          <cell r="M622" t="str">
            <v>74559</v>
          </cell>
          <cell r="N622" t="str">
            <v>S21102101751/H1029178A/EF/3/29</v>
          </cell>
          <cell r="O622" t="str">
            <v>YPS/N8472UV/BAKIN</v>
          </cell>
          <cell r="P622" t="str">
            <v>PT. LIVIA MANDIRI SEJATI</v>
          </cell>
          <cell r="Q622" t="str">
            <v>PT. LIVIA MANDIRI SEJATI</v>
          </cell>
          <cell r="R622" t="str">
            <v>5 GALLON AQUA LOCAL</v>
          </cell>
          <cell r="S622" t="str">
            <v>2050348943</v>
          </cell>
        </row>
        <row r="623">
          <cell r="L623">
            <v>6008131742</v>
          </cell>
          <cell r="M623" t="str">
            <v>10169749</v>
          </cell>
          <cell r="N623" t="str">
            <v>R.148830</v>
          </cell>
          <cell r="O623" t="str">
            <v>YPS/N9931UW/JONI</v>
          </cell>
          <cell r="P623" t="str">
            <v>PT. LIVIA MANDIRI SEJATI</v>
          </cell>
          <cell r="Q623" t="str">
            <v>PT. LIVIA MANDIRI SEJATI</v>
          </cell>
          <cell r="R623" t="str">
            <v>PALLET RENT DOUBLE FACE</v>
          </cell>
          <cell r="S623" t="str">
            <v>2050348942</v>
          </cell>
        </row>
        <row r="624">
          <cell r="L624">
            <v>6008129513</v>
          </cell>
          <cell r="M624" t="str">
            <v>10169749</v>
          </cell>
          <cell r="N624" t="str">
            <v>R.146373</v>
          </cell>
          <cell r="O624" t="str">
            <v>YPS/N8815UW/MUNAWIR</v>
          </cell>
          <cell r="P624" t="str">
            <v>PT. LIVIA MANDIRI SEJATI</v>
          </cell>
          <cell r="Q624" t="str">
            <v>PT. LIVIA MANDIRI SEJATI</v>
          </cell>
          <cell r="R624" t="str">
            <v>PALLET RENT DOUBLE FACE</v>
          </cell>
          <cell r="S624" t="str">
            <v>2050348942</v>
          </cell>
        </row>
        <row r="625">
          <cell r="L625">
            <v>6008132033</v>
          </cell>
          <cell r="M625" t="str">
            <v>10169933</v>
          </cell>
          <cell r="N625" t="str">
            <v>S21102903793/H103129C/EF/3/30</v>
          </cell>
          <cell r="O625" t="str">
            <v>YPS/N9883US/RISTANTO</v>
          </cell>
          <cell r="P625" t="str">
            <v>PT. LIVIA MANDIRI SEJATI</v>
          </cell>
          <cell r="Q625" t="str">
            <v>PT. LIVIA MANDIRI SEJATI</v>
          </cell>
          <cell r="R625" t="str">
            <v>EMPTY BOTTLE AQUA 5 GALLON</v>
          </cell>
          <cell r="S625" t="str">
            <v>2050348943</v>
          </cell>
        </row>
        <row r="626">
          <cell r="L626">
            <v>6008132033</v>
          </cell>
          <cell r="M626" t="str">
            <v>10169933</v>
          </cell>
          <cell r="N626" t="str">
            <v>S21102903793/H103129C/EF/3/30</v>
          </cell>
          <cell r="O626" t="str">
            <v>YPS/N9883US/RISTANTO</v>
          </cell>
          <cell r="P626" t="str">
            <v>PT. LIVIA MANDIRI SEJATI</v>
          </cell>
          <cell r="Q626" t="str">
            <v>PT. LIVIA MANDIRI SEJATI</v>
          </cell>
          <cell r="R626" t="str">
            <v>EMPTY BOTTLE AQUA 5 GALLON</v>
          </cell>
          <cell r="S626" t="str">
            <v>2050348943</v>
          </cell>
        </row>
        <row r="627">
          <cell r="L627">
            <v>6008132033</v>
          </cell>
          <cell r="M627" t="str">
            <v>74559</v>
          </cell>
          <cell r="N627" t="str">
            <v>S21102903793/H103129C/EF/3/30</v>
          </cell>
          <cell r="O627" t="str">
            <v>YPS/N9883US/RISTANTO</v>
          </cell>
          <cell r="P627" t="str">
            <v>PT. LIVIA MANDIRI SEJATI</v>
          </cell>
          <cell r="Q627" t="str">
            <v>PT. LIVIA MANDIRI SEJATI</v>
          </cell>
          <cell r="R627" t="str">
            <v>5 GALLON AQUA LOCAL</v>
          </cell>
          <cell r="S627" t="str">
            <v>2050348943</v>
          </cell>
        </row>
        <row r="628">
          <cell r="L628">
            <v>6008132716</v>
          </cell>
          <cell r="M628" t="str">
            <v>10169933</v>
          </cell>
          <cell r="N628" t="str">
            <v>S21102803846/H103135D/EF/3/30</v>
          </cell>
          <cell r="O628" t="str">
            <v>YPS/L9358UZ/MAT ALI</v>
          </cell>
          <cell r="P628" t="str">
            <v>PT. LIVIA MANDIRI SEJATI</v>
          </cell>
          <cell r="Q628" t="str">
            <v>PT. LIVIA MANDIRI SEJATI</v>
          </cell>
          <cell r="R628" t="str">
            <v>EMPTY BOTTLE AQUA 5 GALLON</v>
          </cell>
          <cell r="S628" t="str">
            <v>2050348943</v>
          </cell>
        </row>
        <row r="629">
          <cell r="L629">
            <v>6008132716</v>
          </cell>
          <cell r="M629" t="str">
            <v>10169933</v>
          </cell>
          <cell r="N629" t="str">
            <v>S21102803846/H103135D/EF/3/30</v>
          </cell>
          <cell r="O629" t="str">
            <v>YPS/L9358UZ/MAT ALI</v>
          </cell>
          <cell r="P629" t="str">
            <v>PT. LIVIA MANDIRI SEJATI</v>
          </cell>
          <cell r="Q629" t="str">
            <v>PT. LIVIA MANDIRI SEJATI</v>
          </cell>
          <cell r="R629" t="str">
            <v>EMPTY BOTTLE AQUA 5 GALLON</v>
          </cell>
          <cell r="S629" t="str">
            <v>2050348943</v>
          </cell>
        </row>
        <row r="630">
          <cell r="L630">
            <v>6008132716</v>
          </cell>
          <cell r="M630" t="str">
            <v>10169743</v>
          </cell>
          <cell r="N630" t="str">
            <v>S21102803846/H103135D/EF/3/30</v>
          </cell>
          <cell r="O630" t="str">
            <v>YPS/L9358UZ/MAT ALI</v>
          </cell>
          <cell r="P630" t="str">
            <v>PT. LIVIA MANDIRI SEJATI</v>
          </cell>
          <cell r="Q630" t="str">
            <v>PT. LIVIA MANDIRI SEJATI</v>
          </cell>
          <cell r="R630" t="str">
            <v>JUG RACK</v>
          </cell>
          <cell r="S630" t="str">
            <v>2050348943</v>
          </cell>
        </row>
        <row r="631">
          <cell r="L631">
            <v>6008132716</v>
          </cell>
          <cell r="M631" t="str">
            <v>74559</v>
          </cell>
          <cell r="N631" t="str">
            <v>S21102803846/H103135D/EF/3/30</v>
          </cell>
          <cell r="O631" t="str">
            <v>YPS/L9358UZ/MAT ALI</v>
          </cell>
          <cell r="P631" t="str">
            <v>PT. LIVIA MANDIRI SEJATI</v>
          </cell>
          <cell r="Q631" t="str">
            <v>PT. LIVIA MANDIRI SEJATI</v>
          </cell>
          <cell r="R631" t="str">
            <v>5 GALLON AQUA LOCAL</v>
          </cell>
          <cell r="S631" t="str">
            <v>2050348943</v>
          </cell>
        </row>
        <row r="632">
          <cell r="L632">
            <v>6008132050</v>
          </cell>
          <cell r="M632" t="str">
            <v>10169933</v>
          </cell>
          <cell r="N632" t="str">
            <v>S21102201374/H103092D/IS/1/30</v>
          </cell>
          <cell r="O632" t="str">
            <v>YPS/L9357UZ/ACHMAD</v>
          </cell>
          <cell r="P632" t="str">
            <v>PT. LIVIA MANDIRI SEJATI</v>
          </cell>
          <cell r="Q632" t="str">
            <v>PT. LIVIA MANDIRI SEJATI</v>
          </cell>
          <cell r="R632" t="str">
            <v>EMPTY BOTTLE AQUA 5 GALLON</v>
          </cell>
          <cell r="S632" t="str">
            <v>2050348943</v>
          </cell>
        </row>
        <row r="633">
          <cell r="L633">
            <v>6008132050</v>
          </cell>
          <cell r="M633" t="str">
            <v>10169933</v>
          </cell>
          <cell r="N633" t="str">
            <v>S21102201374/H103092D/IS/1/30</v>
          </cell>
          <cell r="O633" t="str">
            <v>YPS/L9357UZ/ACHMAD</v>
          </cell>
          <cell r="P633" t="str">
            <v>PT. LIVIA MANDIRI SEJATI</v>
          </cell>
          <cell r="Q633" t="str">
            <v>PT. LIVIA MANDIRI SEJATI</v>
          </cell>
          <cell r="R633" t="str">
            <v>EMPTY BOTTLE AQUA 5 GALLON</v>
          </cell>
          <cell r="S633" t="str">
            <v>2050348943</v>
          </cell>
        </row>
        <row r="634">
          <cell r="L634">
            <v>6008132050</v>
          </cell>
          <cell r="M634" t="str">
            <v>10169743</v>
          </cell>
          <cell r="N634" t="str">
            <v>S21102201374/H103092D/IS/1/30</v>
          </cell>
          <cell r="O634" t="str">
            <v>YPS/L9357UZ/ACHMAD</v>
          </cell>
          <cell r="P634" t="str">
            <v>PT. LIVIA MANDIRI SEJATI</v>
          </cell>
          <cell r="Q634" t="str">
            <v>PT. LIVIA MANDIRI SEJATI</v>
          </cell>
          <cell r="R634" t="str">
            <v>JUG RACK</v>
          </cell>
          <cell r="S634" t="str">
            <v>2050348943</v>
          </cell>
        </row>
        <row r="635">
          <cell r="L635">
            <v>6008132050</v>
          </cell>
          <cell r="M635" t="str">
            <v>74559</v>
          </cell>
          <cell r="N635" t="str">
            <v>S21102201374/H103092D/IS/1/30</v>
          </cell>
          <cell r="O635" t="str">
            <v>YPS/L9357UZ/ACHMAD</v>
          </cell>
          <cell r="P635" t="str">
            <v>PT. LIVIA MANDIRI SEJATI</v>
          </cell>
          <cell r="Q635" t="str">
            <v>PT. LIVIA MANDIRI SEJATI</v>
          </cell>
          <cell r="R635" t="str">
            <v>5 GALLON AQUA LOCAL</v>
          </cell>
          <cell r="S635" t="str">
            <v>2050348943</v>
          </cell>
        </row>
        <row r="636">
          <cell r="L636">
            <v>6008132102</v>
          </cell>
          <cell r="M636" t="str">
            <v>10169933</v>
          </cell>
          <cell r="N636" t="str">
            <v>S21102101737/H1030115D/PY/1/30</v>
          </cell>
          <cell r="O636" t="str">
            <v>YPS/N9374WE/AGUS D</v>
          </cell>
          <cell r="P636" t="str">
            <v>PT. LIVIA MANDIRI SEJATI</v>
          </cell>
          <cell r="Q636" t="str">
            <v>PT. LIVIA MANDIRI SEJATI</v>
          </cell>
          <cell r="R636" t="str">
            <v>EMPTY BOTTLE AQUA 5 GALLON</v>
          </cell>
          <cell r="S636" t="str">
            <v>2050348943</v>
          </cell>
        </row>
        <row r="637">
          <cell r="L637">
            <v>6008132102</v>
          </cell>
          <cell r="M637" t="str">
            <v>10169933</v>
          </cell>
          <cell r="N637" t="str">
            <v>S21102101737/H1030115D/PY/1/30</v>
          </cell>
          <cell r="O637" t="str">
            <v>YPS/N9374WE/AGUS D</v>
          </cell>
          <cell r="P637" t="str">
            <v>PT. LIVIA MANDIRI SEJATI</v>
          </cell>
          <cell r="Q637" t="str">
            <v>PT. LIVIA MANDIRI SEJATI</v>
          </cell>
          <cell r="R637" t="str">
            <v>EMPTY BOTTLE AQUA 5 GALLON</v>
          </cell>
          <cell r="S637" t="str">
            <v>2050348943</v>
          </cell>
        </row>
        <row r="638">
          <cell r="L638">
            <v>6008132102</v>
          </cell>
          <cell r="M638" t="str">
            <v>10169743</v>
          </cell>
          <cell r="N638" t="str">
            <v>S21102101737/H1030115D/PY/1/30</v>
          </cell>
          <cell r="O638" t="str">
            <v>YPS/N9374WE/AGUS D</v>
          </cell>
          <cell r="P638" t="str">
            <v>PT. LIVIA MANDIRI SEJATI</v>
          </cell>
          <cell r="Q638" t="str">
            <v>PT. LIVIA MANDIRI SEJATI</v>
          </cell>
          <cell r="R638" t="str">
            <v>JUG RACK</v>
          </cell>
          <cell r="S638" t="str">
            <v>2050348943</v>
          </cell>
        </row>
        <row r="639">
          <cell r="L639">
            <v>6008132102</v>
          </cell>
          <cell r="M639" t="str">
            <v>74559</v>
          </cell>
          <cell r="N639" t="str">
            <v>S21102101737/H1030115D/PY/1/30</v>
          </cell>
          <cell r="O639" t="str">
            <v>YPS/N9374WE/AGUS D</v>
          </cell>
          <cell r="P639" t="str">
            <v>PT. LIVIA MANDIRI SEJATI</v>
          </cell>
          <cell r="Q639" t="str">
            <v>PT. LIVIA MANDIRI SEJATI</v>
          </cell>
          <cell r="R639" t="str">
            <v>5 GALLON AQUA LOCAL</v>
          </cell>
          <cell r="S639" t="str">
            <v>2050348943</v>
          </cell>
        </row>
        <row r="640">
          <cell r="L640">
            <v>6008132411</v>
          </cell>
          <cell r="M640" t="str">
            <v>10169933</v>
          </cell>
          <cell r="N640" t="str">
            <v>S21102101738/H1030114A/ZK/2/30</v>
          </cell>
          <cell r="O640" t="str">
            <v>YPS/N8193UW/ZAINUR</v>
          </cell>
          <cell r="P640" t="str">
            <v>PT. LIVIA MANDIRI SEJATI</v>
          </cell>
          <cell r="Q640" t="str">
            <v>PT. LIVIA MANDIRI SEJATI</v>
          </cell>
          <cell r="R640" t="str">
            <v>EMPTY BOTTLE AQUA 5 GALLON</v>
          </cell>
          <cell r="S640" t="str">
            <v>2050348943</v>
          </cell>
        </row>
        <row r="641">
          <cell r="L641">
            <v>6008132411</v>
          </cell>
          <cell r="M641" t="str">
            <v>10169933</v>
          </cell>
          <cell r="N641" t="str">
            <v>S21102101738/H1030114A/ZK/2/30</v>
          </cell>
          <cell r="O641" t="str">
            <v>YPS/N8193UW/ZAINUR</v>
          </cell>
          <cell r="P641" t="str">
            <v>PT. LIVIA MANDIRI SEJATI</v>
          </cell>
          <cell r="Q641" t="str">
            <v>PT. LIVIA MANDIRI SEJATI</v>
          </cell>
          <cell r="R641" t="str">
            <v>EMPTY BOTTLE AQUA 5 GALLON</v>
          </cell>
          <cell r="S641" t="str">
            <v>2050348943</v>
          </cell>
        </row>
        <row r="642">
          <cell r="L642">
            <v>6008132411</v>
          </cell>
          <cell r="M642" t="str">
            <v>74559</v>
          </cell>
          <cell r="N642" t="str">
            <v>S21102101738/H1030114A/ZK/2/30</v>
          </cell>
          <cell r="O642" t="str">
            <v>YPS/N8193UW/ZAINUR</v>
          </cell>
          <cell r="P642" t="str">
            <v>PT. LIVIA MANDIRI SEJATI</v>
          </cell>
          <cell r="Q642" t="str">
            <v>PT. LIVIA MANDIRI SEJATI</v>
          </cell>
          <cell r="R642" t="str">
            <v>5 GALLON AQUA LOCAL</v>
          </cell>
          <cell r="S642" t="str">
            <v>2050348943</v>
          </cell>
        </row>
        <row r="643">
          <cell r="L643">
            <v>6008129470</v>
          </cell>
          <cell r="M643" t="str">
            <v>10169749</v>
          </cell>
          <cell r="N643" t="str">
            <v>R.148834</v>
          </cell>
          <cell r="O643" t="str">
            <v>YPS/N8876UW/RISWANTO</v>
          </cell>
          <cell r="P643" t="str">
            <v>PT. LIVIA MANDIRI SEJATI</v>
          </cell>
          <cell r="Q643" t="str">
            <v>PT. LIVIA MANDIRI SEJATI</v>
          </cell>
          <cell r="R643" t="str">
            <v>PALLET RENT DOUBLE FACE</v>
          </cell>
          <cell r="S643" t="str">
            <v>2050348942</v>
          </cell>
        </row>
        <row r="644">
          <cell r="L644">
            <v>6008131300</v>
          </cell>
          <cell r="M644" t="str">
            <v>10169933</v>
          </cell>
          <cell r="N644" t="str">
            <v>S21102101729/H1030183B/EF/2/30</v>
          </cell>
          <cell r="O644" t="str">
            <v>YPS/N8430UV/SLAMET</v>
          </cell>
          <cell r="P644" t="str">
            <v>PT. LIVIA MANDIRI SEJATI</v>
          </cell>
          <cell r="Q644" t="str">
            <v>PT. LIVIA MANDIRI SEJATI</v>
          </cell>
          <cell r="R644" t="str">
            <v>EMPTY BOTTLE AQUA 5 GALLON</v>
          </cell>
          <cell r="S644" t="str">
            <v>2050348943</v>
          </cell>
        </row>
        <row r="645">
          <cell r="L645">
            <v>6008131300</v>
          </cell>
          <cell r="M645" t="str">
            <v>10169933</v>
          </cell>
          <cell r="N645" t="str">
            <v>S21102101729/H1030183B/EF/2/30</v>
          </cell>
          <cell r="O645" t="str">
            <v>YPS/N8430UV/SLAMET</v>
          </cell>
          <cell r="P645" t="str">
            <v>PT. LIVIA MANDIRI SEJATI</v>
          </cell>
          <cell r="Q645" t="str">
            <v>PT. LIVIA MANDIRI SEJATI</v>
          </cell>
          <cell r="R645" t="str">
            <v>EMPTY BOTTLE AQUA 5 GALLON</v>
          </cell>
          <cell r="S645" t="str">
            <v>2050348943</v>
          </cell>
        </row>
        <row r="646">
          <cell r="L646">
            <v>6008131300</v>
          </cell>
          <cell r="M646" t="str">
            <v>74559</v>
          </cell>
          <cell r="N646" t="str">
            <v>S21102101729/H1030183B/EF/2/30</v>
          </cell>
          <cell r="O646" t="str">
            <v>YPS/N8430UV/SLAMET</v>
          </cell>
          <cell r="P646" t="str">
            <v>PT. LIVIA MANDIRI SEJATI</v>
          </cell>
          <cell r="Q646" t="str">
            <v>PT. LIVIA MANDIRI SEJATI</v>
          </cell>
          <cell r="R646" t="str">
            <v>5 GALLON AQUA LOCAL</v>
          </cell>
          <cell r="S646" t="str">
            <v>2050348943</v>
          </cell>
        </row>
        <row r="647">
          <cell r="L647">
            <v>6008133245</v>
          </cell>
          <cell r="M647" t="str">
            <v>10169933</v>
          </cell>
          <cell r="N647" t="str">
            <v>S21102903790/H103136A/AS/3/30</v>
          </cell>
          <cell r="O647" t="str">
            <v>YPS/N9079UQ/AMIN</v>
          </cell>
          <cell r="P647" t="str">
            <v>PT. LIVIA MANDIRI SEJATI</v>
          </cell>
          <cell r="Q647" t="str">
            <v>PT. LIVIA MANDIRI SEJATI</v>
          </cell>
          <cell r="R647" t="str">
            <v>EMPTY BOTTLE AQUA 5 GALLON</v>
          </cell>
          <cell r="S647" t="str">
            <v>2050348943</v>
          </cell>
        </row>
        <row r="648">
          <cell r="L648">
            <v>6008133245</v>
          </cell>
          <cell r="M648" t="str">
            <v>10169933</v>
          </cell>
          <cell r="N648" t="str">
            <v>S21102903790/H103136A/AS/3/30</v>
          </cell>
          <cell r="O648" t="str">
            <v>YPS/N9079UQ/AMIN</v>
          </cell>
          <cell r="P648" t="str">
            <v>PT. LIVIA MANDIRI SEJATI</v>
          </cell>
          <cell r="Q648" t="str">
            <v>PT. LIVIA MANDIRI SEJATI</v>
          </cell>
          <cell r="R648" t="str">
            <v>EMPTY BOTTLE AQUA 5 GALLON</v>
          </cell>
          <cell r="S648" t="str">
            <v>2050348943</v>
          </cell>
        </row>
        <row r="649">
          <cell r="L649">
            <v>6008133245</v>
          </cell>
          <cell r="M649" t="str">
            <v>74559</v>
          </cell>
          <cell r="N649" t="str">
            <v>S21102903790/H103136A/AS/3/30</v>
          </cell>
          <cell r="O649" t="str">
            <v>YPS/N9079UQ/AMIN</v>
          </cell>
          <cell r="P649" t="str">
            <v>PT. LIVIA MANDIRI SEJATI</v>
          </cell>
          <cell r="Q649" t="str">
            <v>PT. LIVIA MANDIRI SEJATI</v>
          </cell>
          <cell r="R649" t="str">
            <v>5 GALLON AQUA LOCAL</v>
          </cell>
          <cell r="S649" t="str">
            <v>2050348943</v>
          </cell>
        </row>
        <row r="650">
          <cell r="L650">
            <v>6008127072</v>
          </cell>
          <cell r="M650" t="str">
            <v>10169749</v>
          </cell>
          <cell r="N650" t="str">
            <v>R.111306</v>
          </cell>
          <cell r="O650" t="str">
            <v>YPS/N8576UW/EKO P</v>
          </cell>
          <cell r="P650" t="str">
            <v>PT. LIVIA MANDIRI SEJATI</v>
          </cell>
          <cell r="Q650" t="str">
            <v>PT. LIVIA MANDIRI SEJATI</v>
          </cell>
          <cell r="R650" t="str">
            <v>PALLET RENT DOUBLE FACE</v>
          </cell>
          <cell r="S650" t="str">
            <v>2050348942</v>
          </cell>
        </row>
        <row r="651">
          <cell r="L651">
            <v>6008133210</v>
          </cell>
          <cell r="M651" t="str">
            <v>10169933</v>
          </cell>
          <cell r="N651" t="str">
            <v>S21102101720/H1030187A/ZK/2/30</v>
          </cell>
          <cell r="O651" t="str">
            <v>YPS/L9427UZ/DJAMALI</v>
          </cell>
          <cell r="P651" t="str">
            <v>PT. LIVIA MANDIRI SEJATI</v>
          </cell>
          <cell r="Q651" t="str">
            <v>PT. LIVIA MANDIRI SEJATI</v>
          </cell>
          <cell r="R651" t="str">
            <v>EMPTY BOTTLE AQUA 5 GALLON</v>
          </cell>
          <cell r="S651" t="str">
            <v>2050348943</v>
          </cell>
        </row>
        <row r="652">
          <cell r="L652">
            <v>6008133210</v>
          </cell>
          <cell r="M652" t="str">
            <v>10169933</v>
          </cell>
          <cell r="N652" t="str">
            <v>S21102101720/H1030187A/ZK/2/30</v>
          </cell>
          <cell r="O652" t="str">
            <v>YPS/L9427UZ/DJAMALI</v>
          </cell>
          <cell r="P652" t="str">
            <v>PT. LIVIA MANDIRI SEJATI</v>
          </cell>
          <cell r="Q652" t="str">
            <v>PT. LIVIA MANDIRI SEJATI</v>
          </cell>
          <cell r="R652" t="str">
            <v>EMPTY BOTTLE AQUA 5 GALLON</v>
          </cell>
          <cell r="S652" t="str">
            <v>2050348943</v>
          </cell>
        </row>
        <row r="653">
          <cell r="L653">
            <v>6008133210</v>
          </cell>
          <cell r="M653" t="str">
            <v>74559</v>
          </cell>
          <cell r="N653" t="str">
            <v>S21102101720/H1030187A/ZK/2/30</v>
          </cell>
          <cell r="O653" t="str">
            <v>YPS/L9427UZ/DJAMALI</v>
          </cell>
          <cell r="P653" t="str">
            <v>PT. LIVIA MANDIRI SEJATI</v>
          </cell>
          <cell r="Q653" t="str">
            <v>PT. LIVIA MANDIRI SEJATI</v>
          </cell>
          <cell r="R653" t="str">
            <v>5 GALLON AQUA LOCAL</v>
          </cell>
          <cell r="S653" t="str">
            <v>2050348943</v>
          </cell>
        </row>
        <row r="654">
          <cell r="L654">
            <v>6008127195</v>
          </cell>
          <cell r="M654" t="str">
            <v>10169933</v>
          </cell>
          <cell r="N654" t="str">
            <v>S21102201377/H1030128A/EL/2/30</v>
          </cell>
          <cell r="O654" t="str">
            <v>YPS/N9611UR/IBRAHIM</v>
          </cell>
          <cell r="P654" t="str">
            <v>PT. LIVIA MANDIRI SEJATI</v>
          </cell>
          <cell r="Q654" t="str">
            <v>PT. LIVIA MANDIRI SEJATI</v>
          </cell>
          <cell r="R654" t="str">
            <v>EMPTY BOTTLE AQUA 5 GALLON</v>
          </cell>
          <cell r="S654" t="str">
            <v>2050348943</v>
          </cell>
        </row>
        <row r="655">
          <cell r="L655">
            <v>6008127195</v>
          </cell>
          <cell r="M655" t="str">
            <v>10169933</v>
          </cell>
          <cell r="N655" t="str">
            <v>S21102201377/H1030128A/EL/2/30</v>
          </cell>
          <cell r="O655" t="str">
            <v>YPS/N9611UR/IBRAHIM</v>
          </cell>
          <cell r="P655" t="str">
            <v>PT. LIVIA MANDIRI SEJATI</v>
          </cell>
          <cell r="Q655" t="str">
            <v>PT. LIVIA MANDIRI SEJATI</v>
          </cell>
          <cell r="R655" t="str">
            <v>EMPTY BOTTLE AQUA 5 GALLON</v>
          </cell>
          <cell r="S655" t="str">
            <v>2050348943</v>
          </cell>
        </row>
        <row r="656">
          <cell r="L656">
            <v>6008127195</v>
          </cell>
          <cell r="M656" t="str">
            <v>74559</v>
          </cell>
          <cell r="N656" t="str">
            <v>S21102201377/H1030128A/EL/2/30</v>
          </cell>
          <cell r="O656" t="str">
            <v>YPS/N9611UR/IBRAHIM</v>
          </cell>
          <cell r="P656" t="str">
            <v>PT. LIVIA MANDIRI SEJATI</v>
          </cell>
          <cell r="Q656" t="str">
            <v>PT. LIVIA MANDIRI SEJATI</v>
          </cell>
          <cell r="R656" t="str">
            <v>5 GALLON AQUA LOCAL</v>
          </cell>
          <cell r="S656" t="str">
            <v>2050348943</v>
          </cell>
        </row>
        <row r="657">
          <cell r="L657">
            <v>6008131903</v>
          </cell>
          <cell r="M657" t="str">
            <v>10169933</v>
          </cell>
          <cell r="N657" t="str">
            <v>S21102101716/H1030164B/ZK/2/30</v>
          </cell>
          <cell r="O657" t="str">
            <v>YPS/L9352UZ/SUMANANG</v>
          </cell>
          <cell r="P657" t="str">
            <v>PT. LIVIA MANDIRI SEJATI</v>
          </cell>
          <cell r="Q657" t="str">
            <v>PT. LIVIA MANDIRI SEJATI</v>
          </cell>
          <cell r="R657" t="str">
            <v>EMPTY BOTTLE AQUA 5 GALLON</v>
          </cell>
          <cell r="S657" t="str">
            <v>2050348943</v>
          </cell>
        </row>
        <row r="658">
          <cell r="L658">
            <v>6008131903</v>
          </cell>
          <cell r="M658" t="str">
            <v>10169933</v>
          </cell>
          <cell r="N658" t="str">
            <v>S21102101716/H1030164B/ZK/2/30</v>
          </cell>
          <cell r="O658" t="str">
            <v>YPS/L9352UZ/SUMANANG</v>
          </cell>
          <cell r="P658" t="str">
            <v>PT. LIVIA MANDIRI SEJATI</v>
          </cell>
          <cell r="Q658" t="str">
            <v>PT. LIVIA MANDIRI SEJATI</v>
          </cell>
          <cell r="R658" t="str">
            <v>EMPTY BOTTLE AQUA 5 GALLON</v>
          </cell>
          <cell r="S658" t="str">
            <v>2050348943</v>
          </cell>
        </row>
        <row r="659">
          <cell r="L659">
            <v>6008131903</v>
          </cell>
          <cell r="M659" t="str">
            <v>74559</v>
          </cell>
          <cell r="N659" t="str">
            <v>S21102101716/H1030164B/ZK/2/30</v>
          </cell>
          <cell r="O659" t="str">
            <v>YPS/L9352UZ/SUMANANG</v>
          </cell>
          <cell r="P659" t="str">
            <v>PT. LIVIA MANDIRI SEJATI</v>
          </cell>
          <cell r="Q659" t="str">
            <v>PT. LIVIA MANDIRI SEJATI</v>
          </cell>
          <cell r="R659" t="str">
            <v>5 GALLON AQUA LOCAL</v>
          </cell>
          <cell r="S659" t="str">
            <v>2050348943</v>
          </cell>
        </row>
        <row r="660">
          <cell r="L660">
            <v>6008132929</v>
          </cell>
          <cell r="M660" t="str">
            <v>10169933</v>
          </cell>
          <cell r="N660" t="str">
            <v>S21102101732/H1030134A/EL/2/30</v>
          </cell>
          <cell r="O660" t="str">
            <v>YPS/N8587UV/SAIFUDIN</v>
          </cell>
          <cell r="P660" t="str">
            <v>PT. LIVIA MANDIRI SEJATI</v>
          </cell>
          <cell r="Q660" t="str">
            <v>PT. LIVIA MANDIRI SEJATI</v>
          </cell>
          <cell r="R660" t="str">
            <v>EMPTY BOTTLE AQUA 5 GALLON</v>
          </cell>
          <cell r="S660" t="str">
            <v>2050348943</v>
          </cell>
        </row>
        <row r="661">
          <cell r="L661">
            <v>6008132929</v>
          </cell>
          <cell r="M661" t="str">
            <v>10169933</v>
          </cell>
          <cell r="N661" t="str">
            <v>S21102101732/H1030134A/EL/2/30</v>
          </cell>
          <cell r="O661" t="str">
            <v>YPS/N8587UV/SAIFUDIN</v>
          </cell>
          <cell r="P661" t="str">
            <v>PT. LIVIA MANDIRI SEJATI</v>
          </cell>
          <cell r="Q661" t="str">
            <v>PT. LIVIA MANDIRI SEJATI</v>
          </cell>
          <cell r="R661" t="str">
            <v>EMPTY BOTTLE AQUA 5 GALLON</v>
          </cell>
          <cell r="S661" t="str">
            <v>2050348943</v>
          </cell>
        </row>
        <row r="662">
          <cell r="L662">
            <v>6008132929</v>
          </cell>
          <cell r="M662" t="str">
            <v>74559</v>
          </cell>
          <cell r="N662" t="str">
            <v>S21102101732/H1030134A/EL/2/30</v>
          </cell>
          <cell r="O662" t="str">
            <v>YPS/N8587UV/SAIFUDIN</v>
          </cell>
          <cell r="P662" t="str">
            <v>PT. LIVIA MANDIRI SEJATI</v>
          </cell>
          <cell r="Q662" t="str">
            <v>PT. LIVIA MANDIRI SEJATI</v>
          </cell>
          <cell r="R662" t="str">
            <v>5 GALLON AQUA LOCAL</v>
          </cell>
          <cell r="S662" t="str">
            <v>2050348943</v>
          </cell>
        </row>
        <row r="663">
          <cell r="L663">
            <v>6008111339</v>
          </cell>
          <cell r="M663" t="str">
            <v>10169932</v>
          </cell>
          <cell r="N663">
            <v>0</v>
          </cell>
          <cell r="O663">
            <v>0</v>
          </cell>
          <cell r="P663" t="str">
            <v>PT. LIVIA MANDIRI SEJATI</v>
          </cell>
          <cell r="Q663" t="str">
            <v>PT. LIVIA MANDIRI SEJATI</v>
          </cell>
          <cell r="R663" t="str">
            <v>EMPTY BOTTLE VIT 5 GALLON</v>
          </cell>
          <cell r="S663" t="str">
            <v>2050348942</v>
          </cell>
        </row>
        <row r="664">
          <cell r="L664">
            <v>6008111339</v>
          </cell>
          <cell r="M664" t="str">
            <v>10169932</v>
          </cell>
          <cell r="N664">
            <v>0</v>
          </cell>
          <cell r="O664">
            <v>0</v>
          </cell>
          <cell r="P664" t="str">
            <v>PT. LIVIA MANDIRI SEJATI</v>
          </cell>
          <cell r="Q664" t="str">
            <v>PT. LIVIA MANDIRI SEJATI</v>
          </cell>
          <cell r="R664" t="str">
            <v>EMPTY BOTTLE VIT 5 GALLON</v>
          </cell>
          <cell r="S664" t="str">
            <v>2050348942</v>
          </cell>
        </row>
        <row r="665">
          <cell r="L665">
            <v>6008111339</v>
          </cell>
          <cell r="M665" t="str">
            <v>74560</v>
          </cell>
          <cell r="N665">
            <v>0</v>
          </cell>
          <cell r="O665">
            <v>0</v>
          </cell>
          <cell r="P665" t="str">
            <v>PT. LIVIA MANDIRI SEJATI</v>
          </cell>
          <cell r="Q665" t="str">
            <v>PT. LIVIA MANDIRI SEJATI</v>
          </cell>
          <cell r="R665" t="str">
            <v>5 GALLON VIT LOCAL</v>
          </cell>
          <cell r="S665" t="str">
            <v>2050348942</v>
          </cell>
        </row>
        <row r="666">
          <cell r="L666">
            <v>6008114159</v>
          </cell>
          <cell r="M666" t="str">
            <v>10169932</v>
          </cell>
          <cell r="N666">
            <v>0</v>
          </cell>
          <cell r="O666">
            <v>0</v>
          </cell>
          <cell r="P666" t="str">
            <v>PT. LIVIA MANDIRI SEJATI</v>
          </cell>
          <cell r="Q666" t="str">
            <v>PT. LIVIA MANDIRI SEJATI</v>
          </cell>
          <cell r="R666" t="str">
            <v>EMPTY BOTTLE VIT 5 GALLON</v>
          </cell>
          <cell r="S666" t="str">
            <v>2050348942</v>
          </cell>
        </row>
        <row r="667">
          <cell r="L667">
            <v>6008113059</v>
          </cell>
          <cell r="M667" t="str">
            <v>10169749</v>
          </cell>
          <cell r="N667" t="str">
            <v>A/R.152927</v>
          </cell>
          <cell r="O667" t="str">
            <v>YPS/N9932UW/ROHMAN</v>
          </cell>
          <cell r="P667" t="str">
            <v>PT. LIVIA MANDIRI SEJATI</v>
          </cell>
          <cell r="Q667" t="str">
            <v>PT. LIVIA MANDIRI SEJATI</v>
          </cell>
          <cell r="R667" t="str">
            <v>PALLET RENT DOUBLE FACE</v>
          </cell>
          <cell r="S667" t="str">
            <v>2050348942</v>
          </cell>
        </row>
        <row r="668">
          <cell r="L668">
            <v>6008113059</v>
          </cell>
          <cell r="M668" t="str">
            <v>10170861</v>
          </cell>
          <cell r="N668" t="str">
            <v>A/R.152927</v>
          </cell>
          <cell r="O668" t="str">
            <v>YPS/N9932UW/ROHMAN</v>
          </cell>
          <cell r="P668" t="str">
            <v>PT. LIVIA MANDIRI SEJATI</v>
          </cell>
          <cell r="Q668" t="str">
            <v>PT. LIVIA MANDIRI SEJATI</v>
          </cell>
          <cell r="R668" t="str">
            <v>PALLET 120CM X 100CM X 16CM</v>
          </cell>
          <cell r="S668" t="str">
            <v>2050348942</v>
          </cell>
        </row>
        <row r="669">
          <cell r="L669">
            <v>6008111340</v>
          </cell>
          <cell r="M669" t="str">
            <v>10169932</v>
          </cell>
          <cell r="N669">
            <v>0</v>
          </cell>
          <cell r="O669">
            <v>0</v>
          </cell>
          <cell r="P669" t="str">
            <v>PT. LIVIA MANDIRI SEJATI</v>
          </cell>
          <cell r="Q669" t="str">
            <v>PT. LIVIA MANDIRI SEJATI</v>
          </cell>
          <cell r="R669" t="str">
            <v>EMPTY BOTTLE VIT 5 GALLON</v>
          </cell>
          <cell r="S669" t="str">
            <v>2050348942</v>
          </cell>
        </row>
        <row r="670">
          <cell r="L670">
            <v>6008111340</v>
          </cell>
          <cell r="M670" t="str">
            <v>10169932</v>
          </cell>
          <cell r="N670">
            <v>0</v>
          </cell>
          <cell r="O670">
            <v>0</v>
          </cell>
          <cell r="P670" t="str">
            <v>PT. LIVIA MANDIRI SEJATI</v>
          </cell>
          <cell r="Q670" t="str">
            <v>PT. LIVIA MANDIRI SEJATI</v>
          </cell>
          <cell r="R670" t="str">
            <v>EMPTY BOTTLE VIT 5 GALLON</v>
          </cell>
          <cell r="S670" t="str">
            <v>2050348942</v>
          </cell>
        </row>
        <row r="671">
          <cell r="L671">
            <v>6008111340</v>
          </cell>
          <cell r="M671" t="str">
            <v>74560</v>
          </cell>
          <cell r="N671">
            <v>0</v>
          </cell>
          <cell r="O671">
            <v>0</v>
          </cell>
          <cell r="P671" t="str">
            <v>PT. LIVIA MANDIRI SEJATI</v>
          </cell>
          <cell r="Q671" t="str">
            <v>PT. LIVIA MANDIRI SEJATI</v>
          </cell>
          <cell r="R671" t="str">
            <v>5 GALLON VIT LOCAL</v>
          </cell>
          <cell r="S671" t="str">
            <v>2050348942</v>
          </cell>
        </row>
        <row r="672">
          <cell r="L672">
            <v>6008114396</v>
          </cell>
          <cell r="M672" t="str">
            <v>10169749</v>
          </cell>
          <cell r="N672" t="str">
            <v>A/R.152929</v>
          </cell>
          <cell r="O672" t="str">
            <v>YPS/N8092UV/RIZAL</v>
          </cell>
          <cell r="P672" t="str">
            <v>PT. LIVIA MANDIRI SEJATI</v>
          </cell>
          <cell r="Q672" t="str">
            <v>PT. LIVIA MANDIRI SEJATI</v>
          </cell>
          <cell r="R672" t="str">
            <v>PALLET RENT DOUBLE FACE</v>
          </cell>
          <cell r="S672" t="str">
            <v>2050348942</v>
          </cell>
        </row>
        <row r="673">
          <cell r="L673">
            <v>6008123585</v>
          </cell>
          <cell r="M673" t="str">
            <v>10169749</v>
          </cell>
          <cell r="N673" t="str">
            <v>A/R.152931</v>
          </cell>
          <cell r="O673" t="str">
            <v>YPS/N8092UV/RIZAL</v>
          </cell>
          <cell r="P673" t="str">
            <v>PT. LIVIA MANDIRI SEJATI</v>
          </cell>
          <cell r="Q673" t="str">
            <v>PT. LIVIA MANDIRI SEJATI</v>
          </cell>
          <cell r="R673" t="str">
            <v>PALLET RENT DOUBLE FACE</v>
          </cell>
          <cell r="S673" t="str">
            <v>2050348942</v>
          </cell>
        </row>
        <row r="674">
          <cell r="L674">
            <v>6008131132</v>
          </cell>
          <cell r="M674" t="str">
            <v>10169749</v>
          </cell>
          <cell r="N674" t="str">
            <v>A/R.152934</v>
          </cell>
          <cell r="O674" t="str">
            <v>YPS/N8092UV/RIZAL</v>
          </cell>
          <cell r="P674" t="str">
            <v>PT. LIVIA MANDIRI SEJATI</v>
          </cell>
          <cell r="Q674" t="str">
            <v>PT. LIVIA MANDIRI SEJATI</v>
          </cell>
          <cell r="R674" t="str">
            <v>PALLET RENT DOUBLE FACE</v>
          </cell>
          <cell r="S674" t="str">
            <v>2050348942</v>
          </cell>
        </row>
        <row r="675">
          <cell r="L675">
            <v>6008125958</v>
          </cell>
          <cell r="M675" t="str">
            <v>10169932</v>
          </cell>
          <cell r="N675">
            <v>0</v>
          </cell>
          <cell r="O675">
            <v>0</v>
          </cell>
          <cell r="P675" t="str">
            <v>PT. LIVIA MANDIRI SEJATI</v>
          </cell>
          <cell r="Q675" t="str">
            <v>PT. LIVIA MANDIRI SEJATI</v>
          </cell>
          <cell r="R675" t="str">
            <v>EMPTY BOTTLE VIT 5 GALLON</v>
          </cell>
          <cell r="S675" t="str">
            <v>2050348942</v>
          </cell>
        </row>
        <row r="676">
          <cell r="L676">
            <v>6008125958</v>
          </cell>
          <cell r="M676" t="str">
            <v>10169932</v>
          </cell>
          <cell r="N676">
            <v>0</v>
          </cell>
          <cell r="O676">
            <v>0</v>
          </cell>
          <cell r="P676" t="str">
            <v>PT. LIVIA MANDIRI SEJATI</v>
          </cell>
          <cell r="Q676" t="str">
            <v>PT. LIVIA MANDIRI SEJATI</v>
          </cell>
          <cell r="R676" t="str">
            <v>EMPTY BOTTLE VIT 5 GALLON</v>
          </cell>
          <cell r="S676" t="str">
            <v>2050348942</v>
          </cell>
        </row>
        <row r="677">
          <cell r="L677">
            <v>6008125958</v>
          </cell>
          <cell r="M677" t="str">
            <v>74560</v>
          </cell>
          <cell r="N677">
            <v>0</v>
          </cell>
          <cell r="O677">
            <v>0</v>
          </cell>
          <cell r="P677" t="str">
            <v>PT. LIVIA MANDIRI SEJATI</v>
          </cell>
          <cell r="Q677" t="str">
            <v>PT. LIVIA MANDIRI SEJATI</v>
          </cell>
          <cell r="R677" t="str">
            <v>5 GALLON VIT LOCAL</v>
          </cell>
          <cell r="S677" t="str">
            <v>2050348942</v>
          </cell>
        </row>
        <row r="678">
          <cell r="L678">
            <v>6008111338</v>
          </cell>
          <cell r="M678" t="str">
            <v>10169932</v>
          </cell>
          <cell r="N678">
            <v>0</v>
          </cell>
          <cell r="O678">
            <v>0</v>
          </cell>
          <cell r="P678" t="str">
            <v>PT. LIVIA MANDIRI SEJATI</v>
          </cell>
          <cell r="Q678" t="str">
            <v>PT. LIVIA MANDIRI SEJATI</v>
          </cell>
          <cell r="R678" t="str">
            <v>EMPTY BOTTLE VIT 5 GALLON</v>
          </cell>
          <cell r="S678" t="str">
            <v>2050348942</v>
          </cell>
        </row>
        <row r="679">
          <cell r="L679">
            <v>6008111338</v>
          </cell>
          <cell r="M679" t="str">
            <v>10169932</v>
          </cell>
          <cell r="N679">
            <v>0</v>
          </cell>
          <cell r="O679">
            <v>0</v>
          </cell>
          <cell r="P679" t="str">
            <v>PT. LIVIA MANDIRI SEJATI</v>
          </cell>
          <cell r="Q679" t="str">
            <v>PT. LIVIA MANDIRI SEJATI</v>
          </cell>
          <cell r="R679" t="str">
            <v>EMPTY BOTTLE VIT 5 GALLON</v>
          </cell>
          <cell r="S679" t="str">
            <v>2050348942</v>
          </cell>
        </row>
        <row r="680">
          <cell r="L680">
            <v>6008111338</v>
          </cell>
          <cell r="M680" t="str">
            <v>74560</v>
          </cell>
          <cell r="N680">
            <v>0</v>
          </cell>
          <cell r="O680">
            <v>0</v>
          </cell>
          <cell r="P680" t="str">
            <v>PT. LIVIA MANDIRI SEJATI</v>
          </cell>
          <cell r="Q680" t="str">
            <v>PT. LIVIA MANDIRI SEJATI</v>
          </cell>
          <cell r="R680" t="str">
            <v>5 GALLON VIT LOCAL</v>
          </cell>
          <cell r="S680" t="str">
            <v>2050348942</v>
          </cell>
        </row>
        <row r="681">
          <cell r="L681">
            <v>5042101530</v>
          </cell>
          <cell r="M681" t="str">
            <v>10169933</v>
          </cell>
          <cell r="N681" t="str">
            <v>S21101500951/BK/3/23</v>
          </cell>
          <cell r="O681" t="str">
            <v>YPS/L8907UT/ROBY</v>
          </cell>
          <cell r="P681" t="str">
            <v>PT. LIVIA MANDIRI SEJATI</v>
          </cell>
          <cell r="Q681" t="str">
            <v>PT. LIVIA MANDIRI SEJATI</v>
          </cell>
          <cell r="R681" t="str">
            <v>EMPTY BOTTLE AQUA 5 GALLON</v>
          </cell>
          <cell r="S681" t="str">
            <v>8276861159</v>
          </cell>
        </row>
        <row r="682">
          <cell r="L682">
            <v>5042101530</v>
          </cell>
          <cell r="M682" t="str">
            <v>74559</v>
          </cell>
          <cell r="N682" t="str">
            <v>S21101500951/BK/3/23</v>
          </cell>
          <cell r="O682" t="str">
            <v>YPS/L8907UT/ROBY</v>
          </cell>
          <cell r="P682" t="str">
            <v>PT. LIVIA MANDIRI SEJATI</v>
          </cell>
          <cell r="Q682" t="str">
            <v>PT. LIVIA MANDIRI SEJATI</v>
          </cell>
          <cell r="R682" t="str">
            <v>5 GALLON AQUA LOCAL</v>
          </cell>
          <cell r="S682" t="str">
            <v>8276861159</v>
          </cell>
        </row>
        <row r="683">
          <cell r="L683">
            <v>5042103221</v>
          </cell>
          <cell r="M683" t="str">
            <v>10169933</v>
          </cell>
          <cell r="N683" t="str">
            <v>S21101500955/IS/3/23</v>
          </cell>
          <cell r="O683" t="str">
            <v>YPS/N8812UV/WAHID</v>
          </cell>
          <cell r="P683" t="str">
            <v>PT. LIVIA MANDIRI SEJATI</v>
          </cell>
          <cell r="Q683" t="str">
            <v>PT. LIVIA MANDIRI SEJATI</v>
          </cell>
          <cell r="R683" t="str">
            <v>EMPTY BOTTLE AQUA 5 GALLON</v>
          </cell>
          <cell r="S683" t="str">
            <v>8276861159</v>
          </cell>
        </row>
        <row r="684">
          <cell r="L684">
            <v>5042103221</v>
          </cell>
          <cell r="M684" t="str">
            <v>74559</v>
          </cell>
          <cell r="N684" t="str">
            <v>S21101500955/IS/3/23</v>
          </cell>
          <cell r="O684" t="str">
            <v>YPS/N8812UV/WAHID</v>
          </cell>
          <cell r="P684" t="str">
            <v>PT. LIVIA MANDIRI SEJATI</v>
          </cell>
          <cell r="Q684" t="str">
            <v>PT. LIVIA MANDIRI SEJATI</v>
          </cell>
          <cell r="R684" t="str">
            <v>5 GALLON AQUA LOCAL</v>
          </cell>
          <cell r="S684" t="str">
            <v>8276861159</v>
          </cell>
        </row>
        <row r="685">
          <cell r="L685">
            <v>5042159225</v>
          </cell>
          <cell r="M685" t="str">
            <v>10169743</v>
          </cell>
          <cell r="N685" t="str">
            <v>S21102200141/AS/2/27</v>
          </cell>
          <cell r="O685" t="str">
            <v>YPS/N8582UV/HASAN</v>
          </cell>
          <cell r="P685" t="str">
            <v>PT. LIVIA MANDIRI SEJATI</v>
          </cell>
          <cell r="Q685" t="str">
            <v>PT. LIVIA MANDIRI SEJATI</v>
          </cell>
          <cell r="R685" t="str">
            <v>JUG RACK</v>
          </cell>
          <cell r="S685" t="str">
            <v>8276861159</v>
          </cell>
        </row>
        <row r="686">
          <cell r="L686">
            <v>5042159225</v>
          </cell>
          <cell r="M686" t="str">
            <v>10169933</v>
          </cell>
          <cell r="N686" t="str">
            <v>S21102200141/AS/2/27</v>
          </cell>
          <cell r="O686" t="str">
            <v>YPS/N8582UV/HASAN</v>
          </cell>
          <cell r="P686" t="str">
            <v>PT. LIVIA MANDIRI SEJATI</v>
          </cell>
          <cell r="Q686" t="str">
            <v>PT. LIVIA MANDIRI SEJATI</v>
          </cell>
          <cell r="R686" t="str">
            <v>EMPTY BOTTLE AQUA 5 GALLON</v>
          </cell>
          <cell r="S686" t="str">
            <v>8276861159</v>
          </cell>
        </row>
        <row r="687">
          <cell r="L687">
            <v>5042159225</v>
          </cell>
          <cell r="M687" t="str">
            <v>74559</v>
          </cell>
          <cell r="N687" t="str">
            <v>S21102200141/AS/2/27</v>
          </cell>
          <cell r="O687" t="str">
            <v>YPS/N8582UV/HASAN</v>
          </cell>
          <cell r="P687" t="str">
            <v>PT. LIVIA MANDIRI SEJATI</v>
          </cell>
          <cell r="Q687" t="str">
            <v>PT. LIVIA MANDIRI SEJATI</v>
          </cell>
          <cell r="R687" t="str">
            <v>5 GALLON AQUA LOCAL</v>
          </cell>
          <cell r="S687" t="str">
            <v>8276861159</v>
          </cell>
        </row>
        <row r="688">
          <cell r="L688">
            <v>5042160723</v>
          </cell>
          <cell r="M688" t="str">
            <v>10169933</v>
          </cell>
          <cell r="N688" t="str">
            <v>S21102200144/PY/2/27</v>
          </cell>
          <cell r="O688" t="str">
            <v>YPS/L9167UG/YUSUF</v>
          </cell>
          <cell r="P688" t="str">
            <v>PT. LIVIA MANDIRI SEJATI</v>
          </cell>
          <cell r="Q688" t="str">
            <v>PT. LIVIA MANDIRI SEJATI</v>
          </cell>
          <cell r="R688" t="str">
            <v>EMPTY BOTTLE AQUA 5 GALLON</v>
          </cell>
          <cell r="S688" t="str">
            <v>8276861159</v>
          </cell>
        </row>
        <row r="689">
          <cell r="L689">
            <v>5042160723</v>
          </cell>
          <cell r="M689" t="str">
            <v>74559</v>
          </cell>
          <cell r="N689" t="str">
            <v>S21102200144/PY/2/27</v>
          </cell>
          <cell r="O689" t="str">
            <v>YPS/L9167UG/YUSUF</v>
          </cell>
          <cell r="P689" t="str">
            <v>PT. LIVIA MANDIRI SEJATI</v>
          </cell>
          <cell r="Q689" t="str">
            <v>PT. LIVIA MANDIRI SEJATI</v>
          </cell>
          <cell r="R689" t="str">
            <v>5 GALLON AQUA LOCAL</v>
          </cell>
          <cell r="S689" t="str">
            <v>8276861159</v>
          </cell>
        </row>
        <row r="690">
          <cell r="L690">
            <v>5042165564</v>
          </cell>
          <cell r="M690" t="str">
            <v>10169933</v>
          </cell>
          <cell r="N690" t="str">
            <v>S21102200138/BK/2/27</v>
          </cell>
          <cell r="O690" t="str">
            <v>YPS/N8390UV/ALDY</v>
          </cell>
          <cell r="P690" t="str">
            <v>PT. LIVIA MANDIRI SEJATI</v>
          </cell>
          <cell r="Q690" t="str">
            <v>PT. LIVIA MANDIRI SEJATI</v>
          </cell>
          <cell r="R690" t="str">
            <v>EMPTY BOTTLE AQUA 5 GALLON</v>
          </cell>
          <cell r="S690" t="str">
            <v>8276861159</v>
          </cell>
        </row>
        <row r="691">
          <cell r="L691">
            <v>5042165564</v>
          </cell>
          <cell r="M691" t="str">
            <v>74559</v>
          </cell>
          <cell r="N691" t="str">
            <v>S21102200138/BK/2/27</v>
          </cell>
          <cell r="O691" t="str">
            <v>YPS/N8390UV/ALDY</v>
          </cell>
          <cell r="P691" t="str">
            <v>PT. LIVIA MANDIRI SEJATI</v>
          </cell>
          <cell r="Q691" t="str">
            <v>PT. LIVIA MANDIRI SEJATI</v>
          </cell>
          <cell r="R691" t="str">
            <v>5 GALLON AQUA LOCAL</v>
          </cell>
          <cell r="S691" t="str">
            <v>8276861159</v>
          </cell>
        </row>
        <row r="692">
          <cell r="L692">
            <v>5042161084</v>
          </cell>
          <cell r="M692" t="str">
            <v>10169743</v>
          </cell>
          <cell r="N692" t="str">
            <v>S21102200136/PY/2/27</v>
          </cell>
          <cell r="O692" t="str">
            <v>YPS/N8864UW/ARIF</v>
          </cell>
          <cell r="P692" t="str">
            <v>PT. LIVIA MANDIRI SEJATI</v>
          </cell>
          <cell r="Q692" t="str">
            <v>PT. LIVIA MANDIRI SEJATI</v>
          </cell>
          <cell r="R692" t="str">
            <v>JUG RACK</v>
          </cell>
          <cell r="S692" t="str">
            <v>8276861159</v>
          </cell>
        </row>
        <row r="693">
          <cell r="L693">
            <v>5042161084</v>
          </cell>
          <cell r="M693" t="str">
            <v>10169933</v>
          </cell>
          <cell r="N693" t="str">
            <v>S21102200136/PY/2/27</v>
          </cell>
          <cell r="O693" t="str">
            <v>YPS/N8864UW/ARIF</v>
          </cell>
          <cell r="P693" t="str">
            <v>PT. LIVIA MANDIRI SEJATI</v>
          </cell>
          <cell r="Q693" t="str">
            <v>PT. LIVIA MANDIRI SEJATI</v>
          </cell>
          <cell r="R693" t="str">
            <v>EMPTY BOTTLE AQUA 5 GALLON</v>
          </cell>
          <cell r="S693" t="str">
            <v>8276861159</v>
          </cell>
        </row>
        <row r="694">
          <cell r="L694">
            <v>5042161084</v>
          </cell>
          <cell r="M694" t="str">
            <v>74559</v>
          </cell>
          <cell r="N694" t="str">
            <v>S21102200136/PY/2/27</v>
          </cell>
          <cell r="O694" t="str">
            <v>YPS/N8864UW/ARIF</v>
          </cell>
          <cell r="P694" t="str">
            <v>PT. LIVIA MANDIRI SEJATI</v>
          </cell>
          <cell r="Q694" t="str">
            <v>PT. LIVIA MANDIRI SEJATI</v>
          </cell>
          <cell r="R694" t="str">
            <v>5 GALLON AQUA LOCAL</v>
          </cell>
          <cell r="S694" t="str">
            <v>8276861159</v>
          </cell>
        </row>
        <row r="695">
          <cell r="L695">
            <v>5042156709</v>
          </cell>
          <cell r="M695" t="str">
            <v>10169933</v>
          </cell>
          <cell r="N695" t="str">
            <v>S21102200145/HD/1/27</v>
          </cell>
          <cell r="O695" t="str">
            <v>YPS/N9611UR/IBRAHIM</v>
          </cell>
          <cell r="P695" t="str">
            <v>PT. LIVIA MANDIRI SEJATI</v>
          </cell>
          <cell r="Q695" t="str">
            <v>PT. LIVIA MANDIRI SEJATI</v>
          </cell>
          <cell r="R695" t="str">
            <v>EMPTY BOTTLE AQUA 5 GALLON</v>
          </cell>
          <cell r="S695" t="str">
            <v>8276861159</v>
          </cell>
        </row>
        <row r="696">
          <cell r="L696">
            <v>5042156709</v>
          </cell>
          <cell r="M696" t="str">
            <v>74559</v>
          </cell>
          <cell r="N696" t="str">
            <v>S21102200145/HD/1/27</v>
          </cell>
          <cell r="O696" t="str">
            <v>YPS/N9611UR/IBRAHIM</v>
          </cell>
          <cell r="P696" t="str">
            <v>PT. LIVIA MANDIRI SEJATI</v>
          </cell>
          <cell r="Q696" t="str">
            <v>PT. LIVIA MANDIRI SEJATI</v>
          </cell>
          <cell r="R696" t="str">
            <v>5 GALLON AQUA LOCAL</v>
          </cell>
          <cell r="S696" t="str">
            <v>8276861159</v>
          </cell>
        </row>
        <row r="697">
          <cell r="L697">
            <v>5042166087</v>
          </cell>
          <cell r="M697" t="str">
            <v>10169933</v>
          </cell>
          <cell r="N697" t="str">
            <v>S21102200146/BK/2/27</v>
          </cell>
          <cell r="O697" t="str">
            <v>YPS/</v>
          </cell>
          <cell r="P697" t="str">
            <v>PT. LIVIA MANDIRI SEJATI</v>
          </cell>
          <cell r="Q697" t="str">
            <v>PT. LIVIA MANDIRI SEJATI</v>
          </cell>
          <cell r="R697" t="str">
            <v>EMPTY BOTTLE AQUA 5 GALLON</v>
          </cell>
          <cell r="S697" t="str">
            <v>8276861159</v>
          </cell>
        </row>
        <row r="698">
          <cell r="L698">
            <v>5042166087</v>
          </cell>
          <cell r="M698" t="str">
            <v>74559</v>
          </cell>
          <cell r="N698" t="str">
            <v>S21102200146/BK/2/27</v>
          </cell>
          <cell r="O698" t="str">
            <v>YPS/</v>
          </cell>
          <cell r="P698" t="str">
            <v>PT. LIVIA MANDIRI SEJATI</v>
          </cell>
          <cell r="Q698" t="str">
            <v>PT. LIVIA MANDIRI SEJATI</v>
          </cell>
          <cell r="R698" t="str">
            <v>5 GALLON AQUA LOCAL</v>
          </cell>
          <cell r="S698" t="str">
            <v>8276861159</v>
          </cell>
        </row>
        <row r="699">
          <cell r="L699">
            <v>5042162763</v>
          </cell>
          <cell r="M699" t="str">
            <v>10169933</v>
          </cell>
          <cell r="N699" t="str">
            <v>S21102200143/ZK/2/27</v>
          </cell>
          <cell r="O699" t="str">
            <v>YPS/N8274UV/BAKHIN</v>
          </cell>
          <cell r="P699" t="str">
            <v>PT. LIVIA MANDIRI SEJATI</v>
          </cell>
          <cell r="Q699" t="str">
            <v>PT. LIVIA MANDIRI SEJATI</v>
          </cell>
          <cell r="R699" t="str">
            <v>EMPTY BOTTLE AQUA 5 GALLON</v>
          </cell>
          <cell r="S699" t="str">
            <v>8276861159</v>
          </cell>
        </row>
        <row r="700">
          <cell r="L700">
            <v>5042162763</v>
          </cell>
          <cell r="M700" t="str">
            <v>74559</v>
          </cell>
          <cell r="N700" t="str">
            <v>S21102200143/ZK/2/27</v>
          </cell>
          <cell r="O700" t="str">
            <v>YPS/N8274UV/BAKHIN</v>
          </cell>
          <cell r="P700" t="str">
            <v>PT. LIVIA MANDIRI SEJATI</v>
          </cell>
          <cell r="Q700" t="str">
            <v>PT. LIVIA MANDIRI SEJATI</v>
          </cell>
          <cell r="R700" t="str">
            <v>5 GALLON AQUA LOCAL</v>
          </cell>
          <cell r="S700" t="str">
            <v>8276861159</v>
          </cell>
        </row>
        <row r="701">
          <cell r="L701">
            <v>5042200245</v>
          </cell>
          <cell r="M701" t="str">
            <v>10169933</v>
          </cell>
          <cell r="N701" t="str">
            <v>S21102101753/PY/2/29</v>
          </cell>
          <cell r="O701" t="str">
            <v>YPS/N8812UV/WAHID</v>
          </cell>
          <cell r="P701" t="str">
            <v>PT. LIVIA MANDIRI SEJATI</v>
          </cell>
          <cell r="Q701" t="str">
            <v>PT. LIVIA MANDIRI SEJATI</v>
          </cell>
          <cell r="R701" t="str">
            <v>EMPTY BOTTLE AQUA 5 GALLON</v>
          </cell>
          <cell r="S701" t="str">
            <v>8276861159</v>
          </cell>
        </row>
        <row r="702">
          <cell r="L702">
            <v>5042200245</v>
          </cell>
          <cell r="M702" t="str">
            <v>74559</v>
          </cell>
          <cell r="N702" t="str">
            <v>S21102101753/PY/2/29</v>
          </cell>
          <cell r="O702" t="str">
            <v>YPS/N8812UV/WAHID</v>
          </cell>
          <cell r="P702" t="str">
            <v>PT. LIVIA MANDIRI SEJATI</v>
          </cell>
          <cell r="Q702" t="str">
            <v>PT. LIVIA MANDIRI SEJATI</v>
          </cell>
          <cell r="R702" t="str">
            <v>5 GALLON AQUA LOCAL</v>
          </cell>
          <cell r="S702" t="str">
            <v>8276861159</v>
          </cell>
        </row>
        <row r="703">
          <cell r="L703">
            <v>5042201783</v>
          </cell>
          <cell r="M703" t="str">
            <v>10169743</v>
          </cell>
          <cell r="N703" t="str">
            <v>S21102101744/EF/3/29</v>
          </cell>
          <cell r="O703" t="str">
            <v>YPS/N8582UV/HASAN</v>
          </cell>
          <cell r="P703" t="str">
            <v>PT. LIVIA MANDIRI SEJATI</v>
          </cell>
          <cell r="Q703" t="str">
            <v>PT. LIVIA MANDIRI SEJATI</v>
          </cell>
          <cell r="R703" t="str">
            <v>JUG RACK</v>
          </cell>
          <cell r="S703" t="str">
            <v>8276861159</v>
          </cell>
        </row>
        <row r="704">
          <cell r="L704">
            <v>5042201783</v>
          </cell>
          <cell r="M704" t="str">
            <v>10169933</v>
          </cell>
          <cell r="N704" t="str">
            <v>S21102101744/EF/3/29</v>
          </cell>
          <cell r="O704" t="str">
            <v>YPS/N8582UV/HASAN</v>
          </cell>
          <cell r="P704" t="str">
            <v>PT. LIVIA MANDIRI SEJATI</v>
          </cell>
          <cell r="Q704" t="str">
            <v>PT. LIVIA MANDIRI SEJATI</v>
          </cell>
          <cell r="R704" t="str">
            <v>EMPTY BOTTLE AQUA 5 GALLON</v>
          </cell>
          <cell r="S704" t="str">
            <v>8276861159</v>
          </cell>
        </row>
        <row r="705">
          <cell r="L705">
            <v>5042201783</v>
          </cell>
          <cell r="M705" t="str">
            <v>74559</v>
          </cell>
          <cell r="N705" t="str">
            <v>S21102101744/EF/3/29</v>
          </cell>
          <cell r="O705" t="str">
            <v>YPS/N8582UV/HASAN</v>
          </cell>
          <cell r="P705" t="str">
            <v>PT. LIVIA MANDIRI SEJATI</v>
          </cell>
          <cell r="Q705" t="str">
            <v>PT. LIVIA MANDIRI SEJATI</v>
          </cell>
          <cell r="R705" t="str">
            <v>5 GALLON AQUA LOCAL</v>
          </cell>
          <cell r="S705" t="str">
            <v>8276861159</v>
          </cell>
        </row>
        <row r="706">
          <cell r="L706">
            <v>5042202979</v>
          </cell>
          <cell r="M706" t="str">
            <v>10169933</v>
          </cell>
          <cell r="N706" t="str">
            <v>S21102101747/IS/1/30</v>
          </cell>
          <cell r="O706" t="str">
            <v>L9428UZ/HADI SISWOYO</v>
          </cell>
          <cell r="P706" t="str">
            <v>PT. LIVIA MANDIRI SEJATI</v>
          </cell>
          <cell r="Q706" t="str">
            <v>PT. LIVIA MANDIRI SEJATI</v>
          </cell>
          <cell r="R706" t="str">
            <v>EMPTY BOTTLE AQUA 5 GALLON</v>
          </cell>
          <cell r="S706" t="str">
            <v>8276861159</v>
          </cell>
        </row>
        <row r="707">
          <cell r="L707">
            <v>5042202979</v>
          </cell>
          <cell r="M707" t="str">
            <v>74559</v>
          </cell>
          <cell r="N707" t="str">
            <v>S21102101747/IS/1/30</v>
          </cell>
          <cell r="O707" t="str">
            <v>L9428UZ/HADI SISWOYO</v>
          </cell>
          <cell r="P707" t="str">
            <v>PT. LIVIA MANDIRI SEJATI</v>
          </cell>
          <cell r="Q707" t="str">
            <v>PT. LIVIA MANDIRI SEJATI</v>
          </cell>
          <cell r="R707" t="str">
            <v>5 GALLON AQUA LOCAL</v>
          </cell>
          <cell r="S707" t="str">
            <v>8276861159</v>
          </cell>
        </row>
        <row r="708">
          <cell r="L708">
            <v>5042183126</v>
          </cell>
          <cell r="M708" t="str">
            <v>10169743</v>
          </cell>
          <cell r="N708" t="str">
            <v>S21102101766/BK/2/28</v>
          </cell>
          <cell r="O708" t="str">
            <v>YPS/N8789UV/SAKUT</v>
          </cell>
          <cell r="P708" t="str">
            <v>PT. LIVIA MANDIRI SEJATI</v>
          </cell>
          <cell r="Q708" t="str">
            <v>PT. LIVIA MANDIRI SEJATI</v>
          </cell>
          <cell r="R708" t="str">
            <v>JUG RACK</v>
          </cell>
          <cell r="S708" t="str">
            <v>8276861159</v>
          </cell>
        </row>
        <row r="709">
          <cell r="L709">
            <v>5042183126</v>
          </cell>
          <cell r="M709" t="str">
            <v>10169933</v>
          </cell>
          <cell r="N709" t="str">
            <v>S21102101766/BK/2/28</v>
          </cell>
          <cell r="O709" t="str">
            <v>YPS/N8789UV/SAKUT</v>
          </cell>
          <cell r="P709" t="str">
            <v>PT. LIVIA MANDIRI SEJATI</v>
          </cell>
          <cell r="Q709" t="str">
            <v>PT. LIVIA MANDIRI SEJATI</v>
          </cell>
          <cell r="R709" t="str">
            <v>EMPTY BOTTLE AQUA 5 GALLON</v>
          </cell>
          <cell r="S709" t="str">
            <v>8276861159</v>
          </cell>
        </row>
        <row r="710">
          <cell r="L710">
            <v>5042183126</v>
          </cell>
          <cell r="M710" t="str">
            <v>74559</v>
          </cell>
          <cell r="N710" t="str">
            <v>S21102101766/BK/2/28</v>
          </cell>
          <cell r="O710" t="str">
            <v>YPS/N8789UV/SAKUT</v>
          </cell>
          <cell r="P710" t="str">
            <v>PT. LIVIA MANDIRI SEJATI</v>
          </cell>
          <cell r="Q710" t="str">
            <v>PT. LIVIA MANDIRI SEJATI</v>
          </cell>
          <cell r="R710" t="str">
            <v>5 GALLON AQUA LOCAL</v>
          </cell>
          <cell r="S710" t="str">
            <v>8276861159</v>
          </cell>
        </row>
        <row r="711">
          <cell r="L711">
            <v>5042132346</v>
          </cell>
          <cell r="M711" t="str">
            <v>10169933</v>
          </cell>
          <cell r="N711" t="str">
            <v>S21102101739/IS/1/30</v>
          </cell>
          <cell r="O711" t="str">
            <v>YPS/N8522UV/BUDI</v>
          </cell>
          <cell r="P711" t="str">
            <v>PT. LIVIA MANDIRI SEJATI</v>
          </cell>
          <cell r="Q711" t="str">
            <v>PT. LIVIA MANDIRI SEJATI</v>
          </cell>
          <cell r="R711" t="str">
            <v>EMPTY BOTTLE AQUA 5 GALLON</v>
          </cell>
          <cell r="S711" t="str">
            <v>8276861159</v>
          </cell>
        </row>
        <row r="712">
          <cell r="L712">
            <v>5042132346</v>
          </cell>
          <cell r="M712" t="str">
            <v>74559</v>
          </cell>
          <cell r="N712" t="str">
            <v>S21102101739/IS/1/30</v>
          </cell>
          <cell r="O712" t="str">
            <v>YPS/N8522UV/BUDI</v>
          </cell>
          <cell r="P712" t="str">
            <v>PT. LIVIA MANDIRI SEJATI</v>
          </cell>
          <cell r="Q712" t="str">
            <v>PT. LIVIA MANDIRI SEJATI</v>
          </cell>
          <cell r="R712" t="str">
            <v>5 GALLON AQUA LOCAL</v>
          </cell>
          <cell r="S712" t="str">
            <v>8276861159</v>
          </cell>
        </row>
        <row r="713">
          <cell r="L713">
            <v>5042177983</v>
          </cell>
          <cell r="M713" t="str">
            <v>10169933</v>
          </cell>
          <cell r="N713" t="str">
            <v>S21102101785/BK/2/28</v>
          </cell>
          <cell r="O713" t="str">
            <v>YPS/L9343UG/RINTO</v>
          </cell>
          <cell r="P713" t="str">
            <v>PT. LIVIA MANDIRI SEJATI</v>
          </cell>
          <cell r="Q713" t="str">
            <v>PT. LIVIA MANDIRI SEJATI</v>
          </cell>
          <cell r="R713" t="str">
            <v>EMPTY BOTTLE AQUA 5 GALLON</v>
          </cell>
          <cell r="S713" t="str">
            <v>8276861159</v>
          </cell>
        </row>
        <row r="714">
          <cell r="L714">
            <v>5042177983</v>
          </cell>
          <cell r="M714" t="str">
            <v>74559</v>
          </cell>
          <cell r="N714" t="str">
            <v>S21102101785/BK/2/28</v>
          </cell>
          <cell r="O714" t="str">
            <v>YPS/L9343UG/RINTO</v>
          </cell>
          <cell r="P714" t="str">
            <v>PT. LIVIA MANDIRI SEJATI</v>
          </cell>
          <cell r="Q714" t="str">
            <v>PT. LIVIA MANDIRI SEJATI</v>
          </cell>
          <cell r="R714" t="str">
            <v>5 GALLON AQUA LOCAL</v>
          </cell>
          <cell r="S714" t="str">
            <v>8276861159</v>
          </cell>
        </row>
        <row r="715">
          <cell r="L715">
            <v>5042182850</v>
          </cell>
          <cell r="M715" t="str">
            <v>10169933</v>
          </cell>
          <cell r="N715" t="str">
            <v>S21102101764/IS/2/28</v>
          </cell>
          <cell r="O715" t="str">
            <v>YPS/L9611UX/JULIANTO</v>
          </cell>
          <cell r="P715" t="str">
            <v>PT. LIVIA MANDIRI SEJATI</v>
          </cell>
          <cell r="Q715" t="str">
            <v>PT. LIVIA MANDIRI SEJATI</v>
          </cell>
          <cell r="R715" t="str">
            <v>EMPTY BOTTLE AQUA 5 GALLON</v>
          </cell>
          <cell r="S715" t="str">
            <v>8276861159</v>
          </cell>
        </row>
        <row r="716">
          <cell r="L716">
            <v>5042182850</v>
          </cell>
          <cell r="M716" t="str">
            <v>74559</v>
          </cell>
          <cell r="N716" t="str">
            <v>S21102101764/IS/2/28</v>
          </cell>
          <cell r="O716" t="str">
            <v>YPS/L9611UX/JULIANTO</v>
          </cell>
          <cell r="P716" t="str">
            <v>PT. LIVIA MANDIRI SEJATI</v>
          </cell>
          <cell r="Q716" t="str">
            <v>PT. LIVIA MANDIRI SEJATI</v>
          </cell>
          <cell r="R716" t="str">
            <v>5 GALLON AQUA LOCAL</v>
          </cell>
          <cell r="S716" t="str">
            <v>8276861159</v>
          </cell>
        </row>
        <row r="717">
          <cell r="L717">
            <v>5042126262</v>
          </cell>
          <cell r="M717" t="str">
            <v>10169743</v>
          </cell>
          <cell r="N717" t="str">
            <v>S21102500022/ZK/2/25</v>
          </cell>
          <cell r="O717" t="str">
            <v>YPS/N8878UW/SIARI</v>
          </cell>
          <cell r="P717" t="str">
            <v>PT. LIVIA MANDIRI SEJATI</v>
          </cell>
          <cell r="Q717" t="str">
            <v>PT. LIVIA MANDIRI SEJATI</v>
          </cell>
          <cell r="R717" t="str">
            <v>JUG RACK</v>
          </cell>
          <cell r="S717" t="str">
            <v>8276861159</v>
          </cell>
        </row>
        <row r="718">
          <cell r="L718">
            <v>5042126262</v>
          </cell>
          <cell r="M718" t="str">
            <v>10169933</v>
          </cell>
          <cell r="N718" t="str">
            <v>S21102500022/ZK/2/25</v>
          </cell>
          <cell r="O718" t="str">
            <v>YPS/N8878UW/SIARI</v>
          </cell>
          <cell r="P718" t="str">
            <v>PT. LIVIA MANDIRI SEJATI</v>
          </cell>
          <cell r="Q718" t="str">
            <v>PT. LIVIA MANDIRI SEJATI</v>
          </cell>
          <cell r="R718" t="str">
            <v>EMPTY BOTTLE AQUA 5 GALLON</v>
          </cell>
          <cell r="S718" t="str">
            <v>8276861159</v>
          </cell>
        </row>
        <row r="719">
          <cell r="L719">
            <v>5042126262</v>
          </cell>
          <cell r="M719" t="str">
            <v>74559</v>
          </cell>
          <cell r="N719" t="str">
            <v>S21102500022/ZK/2/25</v>
          </cell>
          <cell r="O719" t="str">
            <v>YPS/N8878UW/SIARI</v>
          </cell>
          <cell r="P719" t="str">
            <v>PT. LIVIA MANDIRI SEJATI</v>
          </cell>
          <cell r="Q719" t="str">
            <v>PT. LIVIA MANDIRI SEJATI</v>
          </cell>
          <cell r="R719" t="str">
            <v>5 GALLON AQUA LOCAL</v>
          </cell>
          <cell r="S719" t="str">
            <v>8276861159</v>
          </cell>
        </row>
        <row r="720">
          <cell r="L720">
            <v>5042207359</v>
          </cell>
          <cell r="M720" t="str">
            <v>74553</v>
          </cell>
          <cell r="N720" t="str">
            <v>S21102103436 / PASURUAN</v>
          </cell>
          <cell r="O720" t="str">
            <v>YPS/N9957UW/SANTOSO</v>
          </cell>
          <cell r="P720" t="str">
            <v>PT. LIVIA MANDIRI SEJATI</v>
          </cell>
          <cell r="Q720" t="str">
            <v>PT. LIVIA MANDIRI SEJATI</v>
          </cell>
          <cell r="R720" t="str">
            <v>1500ML AQUA LOCAL 1X12</v>
          </cell>
          <cell r="S720" t="str">
            <v>8276861158</v>
          </cell>
        </row>
        <row r="721">
          <cell r="L721">
            <v>5042184450</v>
          </cell>
          <cell r="M721" t="str">
            <v>74553</v>
          </cell>
          <cell r="N721" t="str">
            <v>S21102103438 / LIVIA</v>
          </cell>
          <cell r="O721" t="str">
            <v>YPS/L8740UT/MUSTAHAR</v>
          </cell>
          <cell r="P721" t="str">
            <v>PT. LIVIA MANDIRI SEJATI</v>
          </cell>
          <cell r="Q721" t="str">
            <v>PT. LIVIA MANDIRI SEJATI</v>
          </cell>
          <cell r="R721" t="str">
            <v>1500ML AQUA LOCAL 1X12</v>
          </cell>
          <cell r="S721" t="str">
            <v>8276861158</v>
          </cell>
        </row>
        <row r="722">
          <cell r="L722">
            <v>5042089908</v>
          </cell>
          <cell r="M722" t="str">
            <v>74553</v>
          </cell>
          <cell r="N722" t="str">
            <v>S21102103440 / PASURUAN</v>
          </cell>
          <cell r="O722" t="str">
            <v>YPS/N9956UW/DENI</v>
          </cell>
          <cell r="P722" t="str">
            <v>PT. LIVIA MANDIRI SEJATI</v>
          </cell>
          <cell r="Q722" t="str">
            <v>PT. LIVIA MANDIRI SEJATI</v>
          </cell>
          <cell r="R722" t="str">
            <v>1500ML AQUA LOCAL 1X12</v>
          </cell>
          <cell r="S722" t="str">
            <v>8276861158</v>
          </cell>
        </row>
        <row r="723">
          <cell r="L723">
            <v>5042179495</v>
          </cell>
          <cell r="M723" t="str">
            <v>10169743</v>
          </cell>
          <cell r="N723" t="str">
            <v>S21102101786/IS/2/28</v>
          </cell>
          <cell r="O723" t="str">
            <v>YPS/L9051UX/RAHMAN</v>
          </cell>
          <cell r="P723" t="str">
            <v>PT. LIVIA MANDIRI SEJATI</v>
          </cell>
          <cell r="Q723" t="str">
            <v>PT. LIVIA MANDIRI SEJATI</v>
          </cell>
          <cell r="R723" t="str">
            <v>JUG RACK</v>
          </cell>
          <cell r="S723" t="str">
            <v>8276861159</v>
          </cell>
        </row>
        <row r="724">
          <cell r="L724">
            <v>5042179495</v>
          </cell>
          <cell r="M724" t="str">
            <v>10169933</v>
          </cell>
          <cell r="N724" t="str">
            <v>S21102101786/IS/2/28</v>
          </cell>
          <cell r="O724" t="str">
            <v>YPS/L9051UX/RAHMAN</v>
          </cell>
          <cell r="P724" t="str">
            <v>PT. LIVIA MANDIRI SEJATI</v>
          </cell>
          <cell r="Q724" t="str">
            <v>PT. LIVIA MANDIRI SEJATI</v>
          </cell>
          <cell r="R724" t="str">
            <v>EMPTY BOTTLE AQUA 5 GALLON</v>
          </cell>
          <cell r="S724" t="str">
            <v>8276861159</v>
          </cell>
        </row>
        <row r="725">
          <cell r="L725">
            <v>5042179495</v>
          </cell>
          <cell r="M725" t="str">
            <v>74559</v>
          </cell>
          <cell r="N725" t="str">
            <v>S21102101786/IS/2/28</v>
          </cell>
          <cell r="O725" t="str">
            <v>YPS/L9051UX/RAHMAN</v>
          </cell>
          <cell r="P725" t="str">
            <v>PT. LIVIA MANDIRI SEJATI</v>
          </cell>
          <cell r="Q725" t="str">
            <v>PT. LIVIA MANDIRI SEJATI</v>
          </cell>
          <cell r="R725" t="str">
            <v>5 GALLON AQUA LOCAL</v>
          </cell>
          <cell r="S725" t="str">
            <v>8276861159</v>
          </cell>
        </row>
        <row r="726">
          <cell r="L726">
            <v>5042180332</v>
          </cell>
          <cell r="M726" t="str">
            <v>10169743</v>
          </cell>
          <cell r="N726" t="str">
            <v>S21102101787/ZK/2/28</v>
          </cell>
          <cell r="O726" t="str">
            <v>YPS/L9434UZ/TRIHUTAD</v>
          </cell>
          <cell r="P726" t="str">
            <v>PT. LIVIA MANDIRI SEJATI</v>
          </cell>
          <cell r="Q726" t="str">
            <v>PT. LIVIA MANDIRI SEJATI</v>
          </cell>
          <cell r="R726" t="str">
            <v>JUG RACK</v>
          </cell>
          <cell r="S726" t="str">
            <v>8276861159</v>
          </cell>
        </row>
        <row r="727">
          <cell r="L727">
            <v>5042180332</v>
          </cell>
          <cell r="M727" t="str">
            <v>10169933</v>
          </cell>
          <cell r="N727" t="str">
            <v>S21102101787/ZK/2/28</v>
          </cell>
          <cell r="O727" t="str">
            <v>YPS/L9434UZ/TRIHUTAD</v>
          </cell>
          <cell r="P727" t="str">
            <v>PT. LIVIA MANDIRI SEJATI</v>
          </cell>
          <cell r="Q727" t="str">
            <v>PT. LIVIA MANDIRI SEJATI</v>
          </cell>
          <cell r="R727" t="str">
            <v>EMPTY BOTTLE AQUA 5 GALLON</v>
          </cell>
          <cell r="S727" t="str">
            <v>8276861159</v>
          </cell>
        </row>
        <row r="728">
          <cell r="L728">
            <v>5042180332</v>
          </cell>
          <cell r="M728" t="str">
            <v>74559</v>
          </cell>
          <cell r="N728" t="str">
            <v>S21102101787/ZK/2/28</v>
          </cell>
          <cell r="O728" t="str">
            <v>YPS/L9434UZ/TRIHUTAD</v>
          </cell>
          <cell r="P728" t="str">
            <v>PT. LIVIA MANDIRI SEJATI</v>
          </cell>
          <cell r="Q728" t="str">
            <v>PT. LIVIA MANDIRI SEJATI</v>
          </cell>
          <cell r="R728" t="str">
            <v>5 GALLON AQUA LOCAL</v>
          </cell>
          <cell r="S728" t="str">
            <v>8276861159</v>
          </cell>
        </row>
        <row r="729">
          <cell r="L729">
            <v>5042179173</v>
          </cell>
          <cell r="M729" t="str">
            <v>10169743</v>
          </cell>
          <cell r="N729" t="str">
            <v>S21102101784/BK/2/28</v>
          </cell>
          <cell r="O729" t="str">
            <v>YPS/N8582UV/HASAN</v>
          </cell>
          <cell r="P729" t="str">
            <v>PT. LIVIA MANDIRI SEJATI</v>
          </cell>
          <cell r="Q729" t="str">
            <v>PT. LIVIA MANDIRI SEJATI</v>
          </cell>
          <cell r="R729" t="str">
            <v>JUG RACK</v>
          </cell>
          <cell r="S729" t="str">
            <v>8276861159</v>
          </cell>
        </row>
        <row r="730">
          <cell r="L730">
            <v>5042179173</v>
          </cell>
          <cell r="M730" t="str">
            <v>10169933</v>
          </cell>
          <cell r="N730" t="str">
            <v>S21102101784/BK/2/28</v>
          </cell>
          <cell r="O730" t="str">
            <v>YPS/N8582UV/HASAN</v>
          </cell>
          <cell r="P730" t="str">
            <v>PT. LIVIA MANDIRI SEJATI</v>
          </cell>
          <cell r="Q730" t="str">
            <v>PT. LIVIA MANDIRI SEJATI</v>
          </cell>
          <cell r="R730" t="str">
            <v>EMPTY BOTTLE AQUA 5 GALLON</v>
          </cell>
          <cell r="S730" t="str">
            <v>8276861159</v>
          </cell>
        </row>
        <row r="731">
          <cell r="L731">
            <v>5042179173</v>
          </cell>
          <cell r="M731" t="str">
            <v>74559</v>
          </cell>
          <cell r="N731" t="str">
            <v>S21102101784/BK/2/28</v>
          </cell>
          <cell r="O731" t="str">
            <v>YPS/N8582UV/HASAN</v>
          </cell>
          <cell r="P731" t="str">
            <v>PT. LIVIA MANDIRI SEJATI</v>
          </cell>
          <cell r="Q731" t="str">
            <v>PT. LIVIA MANDIRI SEJATI</v>
          </cell>
          <cell r="R731" t="str">
            <v>5 GALLON AQUA LOCAL</v>
          </cell>
          <cell r="S731" t="str">
            <v>8276861159</v>
          </cell>
        </row>
        <row r="732">
          <cell r="L732">
            <v>5042179884</v>
          </cell>
          <cell r="M732" t="str">
            <v>10169743</v>
          </cell>
          <cell r="N732" t="str">
            <v>S21102101788/IS/2/28</v>
          </cell>
          <cell r="O732" t="str">
            <v>YPS/N9515WE/ZAKARIAH</v>
          </cell>
          <cell r="P732" t="str">
            <v>PT. LIVIA MANDIRI SEJATI</v>
          </cell>
          <cell r="Q732" t="str">
            <v>PT. LIVIA MANDIRI SEJATI</v>
          </cell>
          <cell r="R732" t="str">
            <v>JUG RACK</v>
          </cell>
          <cell r="S732" t="str">
            <v>8276861159</v>
          </cell>
        </row>
        <row r="733">
          <cell r="L733">
            <v>5042179884</v>
          </cell>
          <cell r="M733" t="str">
            <v>10169933</v>
          </cell>
          <cell r="N733" t="str">
            <v>S21102101788/IS/2/28</v>
          </cell>
          <cell r="O733" t="str">
            <v>YPS/N9515WE/ZAKARIAH</v>
          </cell>
          <cell r="P733" t="str">
            <v>PT. LIVIA MANDIRI SEJATI</v>
          </cell>
          <cell r="Q733" t="str">
            <v>PT. LIVIA MANDIRI SEJATI</v>
          </cell>
          <cell r="R733" t="str">
            <v>EMPTY BOTTLE AQUA 5 GALLON</v>
          </cell>
          <cell r="S733" t="str">
            <v>8276861159</v>
          </cell>
        </row>
        <row r="734">
          <cell r="L734">
            <v>5042179884</v>
          </cell>
          <cell r="M734" t="str">
            <v>74559</v>
          </cell>
          <cell r="N734" t="str">
            <v>S21102101788/IS/2/28</v>
          </cell>
          <cell r="O734" t="str">
            <v>YPS/N9515WE/ZAKARIAH</v>
          </cell>
          <cell r="P734" t="str">
            <v>PT. LIVIA MANDIRI SEJATI</v>
          </cell>
          <cell r="Q734" t="str">
            <v>PT. LIVIA MANDIRI SEJATI</v>
          </cell>
          <cell r="R734" t="str">
            <v>5 GALLON AQUA LOCAL</v>
          </cell>
          <cell r="S734" t="str">
            <v>8276861159</v>
          </cell>
        </row>
        <row r="735">
          <cell r="L735">
            <v>5042184252</v>
          </cell>
          <cell r="M735" t="str">
            <v>10169933</v>
          </cell>
          <cell r="N735" t="str">
            <v>S21102101777/AS/3/28</v>
          </cell>
          <cell r="O735" t="str">
            <v>YPS/N8671UW/ROZIQ</v>
          </cell>
          <cell r="P735" t="str">
            <v>PT. LIVIA MANDIRI SEJATI</v>
          </cell>
          <cell r="Q735" t="str">
            <v>PT. LIVIA MANDIRI SEJATI</v>
          </cell>
          <cell r="R735" t="str">
            <v>EMPTY BOTTLE AQUA 5 GALLON</v>
          </cell>
          <cell r="S735" t="str">
            <v>8276861159</v>
          </cell>
        </row>
        <row r="736">
          <cell r="L736">
            <v>5042184252</v>
          </cell>
          <cell r="M736" t="str">
            <v>74559</v>
          </cell>
          <cell r="N736" t="str">
            <v>S21102101777/AS/3/28</v>
          </cell>
          <cell r="O736" t="str">
            <v>YPS/N8671UW/ROZIQ</v>
          </cell>
          <cell r="P736" t="str">
            <v>PT. LIVIA MANDIRI SEJATI</v>
          </cell>
          <cell r="Q736" t="str">
            <v>PT. LIVIA MANDIRI SEJATI</v>
          </cell>
          <cell r="R736" t="str">
            <v>5 GALLON AQUA LOCAL</v>
          </cell>
          <cell r="S736" t="str">
            <v>8276861159</v>
          </cell>
        </row>
        <row r="737">
          <cell r="L737">
            <v>5042195562</v>
          </cell>
          <cell r="M737" t="str">
            <v>10169743</v>
          </cell>
          <cell r="N737" t="str">
            <v>S21102101765/HD/1/29</v>
          </cell>
          <cell r="O737" t="str">
            <v>YPS/N8507UV/KHOTIB</v>
          </cell>
          <cell r="P737" t="str">
            <v>PT. LIVIA MANDIRI SEJATI</v>
          </cell>
          <cell r="Q737" t="str">
            <v>PT. LIVIA MANDIRI SEJATI</v>
          </cell>
          <cell r="R737" t="str">
            <v>JUG RACK</v>
          </cell>
          <cell r="S737" t="str">
            <v>8276861159</v>
          </cell>
        </row>
        <row r="738">
          <cell r="L738">
            <v>5042195562</v>
          </cell>
          <cell r="M738" t="str">
            <v>10169933</v>
          </cell>
          <cell r="N738" t="str">
            <v>S21102101765/HD/1/29</v>
          </cell>
          <cell r="O738" t="str">
            <v>YPS/N8507UV/KHOTIB</v>
          </cell>
          <cell r="P738" t="str">
            <v>PT. LIVIA MANDIRI SEJATI</v>
          </cell>
          <cell r="Q738" t="str">
            <v>PT. LIVIA MANDIRI SEJATI</v>
          </cell>
          <cell r="R738" t="str">
            <v>EMPTY BOTTLE AQUA 5 GALLON</v>
          </cell>
          <cell r="S738" t="str">
            <v>8276861159</v>
          </cell>
        </row>
        <row r="739">
          <cell r="L739">
            <v>5042195562</v>
          </cell>
          <cell r="M739" t="str">
            <v>74559</v>
          </cell>
          <cell r="N739" t="str">
            <v>S21102101765/HD/1/29</v>
          </cell>
          <cell r="O739" t="str">
            <v>YPS/N8507UV/KHOTIB</v>
          </cell>
          <cell r="P739" t="str">
            <v>PT. LIVIA MANDIRI SEJATI</v>
          </cell>
          <cell r="Q739" t="str">
            <v>PT. LIVIA MANDIRI SEJATI</v>
          </cell>
          <cell r="R739" t="str">
            <v>5 GALLON AQUA LOCAL</v>
          </cell>
          <cell r="S739" t="str">
            <v>8276861159</v>
          </cell>
        </row>
        <row r="740">
          <cell r="L740">
            <v>5042187805</v>
          </cell>
          <cell r="M740" t="str">
            <v>10169743</v>
          </cell>
          <cell r="N740" t="str">
            <v>S21102101775/BK/1/29</v>
          </cell>
          <cell r="O740" t="str">
            <v>YPS/N9374WE/AGUS D</v>
          </cell>
          <cell r="P740" t="str">
            <v>PT. LIVIA MANDIRI SEJATI</v>
          </cell>
          <cell r="Q740" t="str">
            <v>PT. LIVIA MANDIRI SEJATI</v>
          </cell>
          <cell r="R740" t="str">
            <v>JUG RACK</v>
          </cell>
          <cell r="S740" t="str">
            <v>8276861159</v>
          </cell>
        </row>
        <row r="741">
          <cell r="L741">
            <v>5042187805</v>
          </cell>
          <cell r="M741" t="str">
            <v>10169933</v>
          </cell>
          <cell r="N741" t="str">
            <v>S21102101775/BK/1/29</v>
          </cell>
          <cell r="O741" t="str">
            <v>YPS/N9374WE/AGUS D</v>
          </cell>
          <cell r="P741" t="str">
            <v>PT. LIVIA MANDIRI SEJATI</v>
          </cell>
          <cell r="Q741" t="str">
            <v>PT. LIVIA MANDIRI SEJATI</v>
          </cell>
          <cell r="R741" t="str">
            <v>EMPTY BOTTLE AQUA 5 GALLON</v>
          </cell>
          <cell r="S741" t="str">
            <v>8276861159</v>
          </cell>
        </row>
        <row r="742">
          <cell r="L742">
            <v>5042187805</v>
          </cell>
          <cell r="M742" t="str">
            <v>74559</v>
          </cell>
          <cell r="N742" t="str">
            <v>S21102101775/BK/1/29</v>
          </cell>
          <cell r="O742" t="str">
            <v>YPS/N9374WE/AGUS D</v>
          </cell>
          <cell r="P742" t="str">
            <v>PT. LIVIA MANDIRI SEJATI</v>
          </cell>
          <cell r="Q742" t="str">
            <v>PT. LIVIA MANDIRI SEJATI</v>
          </cell>
          <cell r="R742" t="str">
            <v>5 GALLON AQUA LOCAL</v>
          </cell>
          <cell r="S742" t="str">
            <v>8276861159</v>
          </cell>
        </row>
        <row r="743">
          <cell r="L743">
            <v>5042190145</v>
          </cell>
          <cell r="M743" t="str">
            <v>10169933</v>
          </cell>
          <cell r="N743" t="str">
            <v>S21102101771/BK/1/29</v>
          </cell>
          <cell r="O743" t="str">
            <v>YPS/L9271UF/ARIF</v>
          </cell>
          <cell r="P743" t="str">
            <v>PT. LIVIA MANDIRI SEJATI</v>
          </cell>
          <cell r="Q743" t="str">
            <v>PT. LIVIA MANDIRI SEJATI</v>
          </cell>
          <cell r="R743" t="str">
            <v>EMPTY BOTTLE AQUA 5 GALLON</v>
          </cell>
          <cell r="S743" t="str">
            <v>8276861159</v>
          </cell>
        </row>
        <row r="744">
          <cell r="L744">
            <v>5042190145</v>
          </cell>
          <cell r="M744" t="str">
            <v>74559</v>
          </cell>
          <cell r="N744" t="str">
            <v>S21102101771/BK/1/29</v>
          </cell>
          <cell r="O744" t="str">
            <v>YPS/L9271UF/ARIF</v>
          </cell>
          <cell r="P744" t="str">
            <v>PT. LIVIA MANDIRI SEJATI</v>
          </cell>
          <cell r="Q744" t="str">
            <v>PT. LIVIA MANDIRI SEJATI</v>
          </cell>
          <cell r="R744" t="str">
            <v>5 GALLON AQUA LOCAL</v>
          </cell>
          <cell r="S744" t="str">
            <v>8276861159</v>
          </cell>
        </row>
        <row r="745">
          <cell r="L745">
            <v>5042186228</v>
          </cell>
          <cell r="M745" t="str">
            <v>10169933</v>
          </cell>
          <cell r="N745" t="str">
            <v>S21102101770/BK/1/29</v>
          </cell>
          <cell r="O745" t="str">
            <v>YPS/N8281UR/MUSTOFA</v>
          </cell>
          <cell r="P745" t="str">
            <v>PT. LIVIA MANDIRI SEJATI</v>
          </cell>
          <cell r="Q745" t="str">
            <v>PT. LIVIA MANDIRI SEJATI</v>
          </cell>
          <cell r="R745" t="str">
            <v>EMPTY BOTTLE AQUA 5 GALLON</v>
          </cell>
          <cell r="S745" t="str">
            <v>8276861159</v>
          </cell>
        </row>
        <row r="746">
          <cell r="L746">
            <v>5042186228</v>
          </cell>
          <cell r="M746" t="str">
            <v>74559</v>
          </cell>
          <cell r="N746" t="str">
            <v>S21102101770/BK/1/29</v>
          </cell>
          <cell r="O746" t="str">
            <v>YPS/N8281UR/MUSTOFA</v>
          </cell>
          <cell r="P746" t="str">
            <v>PT. LIVIA MANDIRI SEJATI</v>
          </cell>
          <cell r="Q746" t="str">
            <v>PT. LIVIA MANDIRI SEJATI</v>
          </cell>
          <cell r="R746" t="str">
            <v>5 GALLON AQUA LOCAL</v>
          </cell>
          <cell r="S746" t="str">
            <v>8276861159</v>
          </cell>
        </row>
        <row r="747">
          <cell r="L747">
            <v>5042201052</v>
          </cell>
          <cell r="M747" t="str">
            <v>10169933</v>
          </cell>
          <cell r="N747" t="str">
            <v>S21102101763/IS/2/29</v>
          </cell>
          <cell r="O747" t="str">
            <v>YPS/N8546UV/HOLILI</v>
          </cell>
          <cell r="P747" t="str">
            <v>PT. LIVIA MANDIRI SEJATI</v>
          </cell>
          <cell r="Q747" t="str">
            <v>PT. LIVIA MANDIRI SEJATI</v>
          </cell>
          <cell r="R747" t="str">
            <v>EMPTY BOTTLE AQUA 5 GALLON</v>
          </cell>
          <cell r="S747" t="str">
            <v>8276861159</v>
          </cell>
        </row>
        <row r="748">
          <cell r="L748">
            <v>5042201052</v>
          </cell>
          <cell r="M748" t="str">
            <v>74559</v>
          </cell>
          <cell r="N748" t="str">
            <v>S21102101763/IS/2/29</v>
          </cell>
          <cell r="O748" t="str">
            <v>YPS/N8546UV/HOLILI</v>
          </cell>
          <cell r="P748" t="str">
            <v>PT. LIVIA MANDIRI SEJATI</v>
          </cell>
          <cell r="Q748" t="str">
            <v>PT. LIVIA MANDIRI SEJATI</v>
          </cell>
          <cell r="R748" t="str">
            <v>5 GALLON AQUA LOCAL</v>
          </cell>
          <cell r="S748" t="str">
            <v>8276861159</v>
          </cell>
        </row>
        <row r="749">
          <cell r="L749">
            <v>5042200960</v>
          </cell>
          <cell r="M749" t="str">
            <v>10169933</v>
          </cell>
          <cell r="N749" t="str">
            <v>S21102101760/PY/2/29</v>
          </cell>
          <cell r="O749" t="str">
            <v>YPS/P8027UR/WARDOYO</v>
          </cell>
          <cell r="P749" t="str">
            <v>PT. LIVIA MANDIRI SEJATI</v>
          </cell>
          <cell r="Q749" t="str">
            <v>PT. LIVIA MANDIRI SEJATI</v>
          </cell>
          <cell r="R749" t="str">
            <v>EMPTY BOTTLE AQUA 5 GALLON</v>
          </cell>
          <cell r="S749" t="str">
            <v>8276861159</v>
          </cell>
        </row>
        <row r="750">
          <cell r="L750">
            <v>5042200960</v>
          </cell>
          <cell r="M750" t="str">
            <v>74559</v>
          </cell>
          <cell r="N750" t="str">
            <v>S21102101760/PY/2/29</v>
          </cell>
          <cell r="O750" t="str">
            <v>YPS/P8027UR/WARDOYO</v>
          </cell>
          <cell r="P750" t="str">
            <v>PT. LIVIA MANDIRI SEJATI</v>
          </cell>
          <cell r="Q750" t="str">
            <v>PT. LIVIA MANDIRI SEJATI</v>
          </cell>
          <cell r="R750" t="str">
            <v>5 GALLON AQUA LOCAL</v>
          </cell>
          <cell r="S750" t="str">
            <v>8276861159</v>
          </cell>
        </row>
        <row r="751">
          <cell r="L751">
            <v>5042180538</v>
          </cell>
          <cell r="M751" t="str">
            <v>10169933</v>
          </cell>
          <cell r="N751" t="str">
            <v>S21102101768/IS/2/28</v>
          </cell>
          <cell r="O751" t="str">
            <v>YPS/N8430UV/SLAMET</v>
          </cell>
          <cell r="P751" t="str">
            <v>PT. LIVIA MANDIRI SEJATI</v>
          </cell>
          <cell r="Q751" t="str">
            <v>PT. LIVIA MANDIRI SEJATI</v>
          </cell>
          <cell r="R751" t="str">
            <v>EMPTY BOTTLE AQUA 5 GALLON</v>
          </cell>
          <cell r="S751" t="str">
            <v>8276861159</v>
          </cell>
        </row>
        <row r="752">
          <cell r="L752">
            <v>5042180538</v>
          </cell>
          <cell r="M752" t="str">
            <v>74559</v>
          </cell>
          <cell r="N752" t="str">
            <v>S21102101768/IS/2/28</v>
          </cell>
          <cell r="O752" t="str">
            <v>YPS/N8430UV/SLAMET</v>
          </cell>
          <cell r="P752" t="str">
            <v>PT. LIVIA MANDIRI SEJATI</v>
          </cell>
          <cell r="Q752" t="str">
            <v>PT. LIVIA MANDIRI SEJATI</v>
          </cell>
          <cell r="R752" t="str">
            <v>5 GALLON AQUA LOCAL</v>
          </cell>
          <cell r="S752" t="str">
            <v>8276861159</v>
          </cell>
        </row>
        <row r="753">
          <cell r="L753">
            <v>5042190048</v>
          </cell>
          <cell r="M753" t="str">
            <v>10169933</v>
          </cell>
          <cell r="N753" t="str">
            <v>S21102101769/IS/2/29</v>
          </cell>
          <cell r="O753" t="str">
            <v>N7906UQ/MPT/MASKUR</v>
          </cell>
          <cell r="P753" t="str">
            <v>PT. LIVIA MANDIRI SEJATI</v>
          </cell>
          <cell r="Q753" t="str">
            <v>PT. LIVIA MANDIRI SEJATI</v>
          </cell>
          <cell r="R753" t="str">
            <v>EMPTY BOTTLE AQUA 5 GALLON</v>
          </cell>
          <cell r="S753" t="str">
            <v>8276861159</v>
          </cell>
        </row>
        <row r="754">
          <cell r="L754">
            <v>5042190048</v>
          </cell>
          <cell r="M754" t="str">
            <v>74559</v>
          </cell>
          <cell r="N754" t="str">
            <v>S21102101769/IS/2/29</v>
          </cell>
          <cell r="O754" t="str">
            <v>N7906UQ/MPT/MASKUR</v>
          </cell>
          <cell r="P754" t="str">
            <v>PT. LIVIA MANDIRI SEJATI</v>
          </cell>
          <cell r="Q754" t="str">
            <v>PT. LIVIA MANDIRI SEJATI</v>
          </cell>
          <cell r="R754" t="str">
            <v>5 GALLON AQUA LOCAL</v>
          </cell>
          <cell r="S754" t="str">
            <v>8276861159</v>
          </cell>
        </row>
        <row r="755">
          <cell r="L755">
            <v>5042183778</v>
          </cell>
          <cell r="M755" t="str">
            <v>10169933</v>
          </cell>
          <cell r="N755" t="str">
            <v>S21102101774/AS/3/28</v>
          </cell>
          <cell r="O755" t="str">
            <v>YPS/N8530UV/SUGENG</v>
          </cell>
          <cell r="P755" t="str">
            <v>PT. LIVIA MANDIRI SEJATI</v>
          </cell>
          <cell r="Q755" t="str">
            <v>PT. LIVIA MANDIRI SEJATI</v>
          </cell>
          <cell r="R755" t="str">
            <v>EMPTY BOTTLE AQUA 5 GALLON</v>
          </cell>
          <cell r="S755" t="str">
            <v>8276861159</v>
          </cell>
        </row>
        <row r="756">
          <cell r="L756">
            <v>5042183778</v>
          </cell>
          <cell r="M756" t="str">
            <v>74559</v>
          </cell>
          <cell r="N756" t="str">
            <v>S21102101774/AS/3/28</v>
          </cell>
          <cell r="O756" t="str">
            <v>YPS/N8530UV/SUGENG</v>
          </cell>
          <cell r="P756" t="str">
            <v>PT. LIVIA MANDIRI SEJATI</v>
          </cell>
          <cell r="Q756" t="str">
            <v>PT. LIVIA MANDIRI SEJATI</v>
          </cell>
          <cell r="R756" t="str">
            <v>5 GALLON AQUA LOCAL</v>
          </cell>
          <cell r="S756" t="str">
            <v>8276861159</v>
          </cell>
        </row>
        <row r="757">
          <cell r="L757">
            <v>5042088067</v>
          </cell>
          <cell r="M757" t="str">
            <v>10169933</v>
          </cell>
          <cell r="N757" t="str">
            <v>S21102101741/EL/1/30</v>
          </cell>
          <cell r="O757" t="str">
            <v>YPS/N8863UQ/EKO</v>
          </cell>
          <cell r="P757" t="str">
            <v>PT. LIVIA MANDIRI SEJATI</v>
          </cell>
          <cell r="Q757" t="str">
            <v>PT. LIVIA MANDIRI SEJATI</v>
          </cell>
          <cell r="R757" t="str">
            <v>EMPTY BOTTLE AQUA 5 GALLON</v>
          </cell>
          <cell r="S757" t="str">
            <v>8276861159</v>
          </cell>
        </row>
        <row r="758">
          <cell r="L758">
            <v>5042088067</v>
          </cell>
          <cell r="M758" t="str">
            <v>74559</v>
          </cell>
          <cell r="N758" t="str">
            <v>S21102101741/EL/1/30</v>
          </cell>
          <cell r="O758" t="str">
            <v>YPS/N8863UQ/EKO</v>
          </cell>
          <cell r="P758" t="str">
            <v>PT. LIVIA MANDIRI SEJATI</v>
          </cell>
          <cell r="Q758" t="str">
            <v>PT. LIVIA MANDIRI SEJATI</v>
          </cell>
          <cell r="R758" t="str">
            <v>5 GALLON AQUA LOCAL</v>
          </cell>
          <cell r="S758" t="str">
            <v>8276861159</v>
          </cell>
        </row>
        <row r="759">
          <cell r="L759">
            <v>5042166140</v>
          </cell>
          <cell r="M759" t="str">
            <v>10169933</v>
          </cell>
          <cell r="N759" t="str">
            <v>S21102101756/AS/3/29</v>
          </cell>
          <cell r="O759" t="str">
            <v>YPS/N9883US/RISTANTO</v>
          </cell>
          <cell r="P759" t="str">
            <v>PT. LIVIA MANDIRI SEJATI</v>
          </cell>
          <cell r="Q759" t="str">
            <v>PT. LIVIA MANDIRI SEJATI</v>
          </cell>
          <cell r="R759" t="str">
            <v>EMPTY BOTTLE AQUA 5 GALLON</v>
          </cell>
          <cell r="S759" t="str">
            <v>8276861159</v>
          </cell>
        </row>
        <row r="760">
          <cell r="L760">
            <v>5042166140</v>
          </cell>
          <cell r="M760" t="str">
            <v>74559</v>
          </cell>
          <cell r="N760" t="str">
            <v>S21102101756/AS/3/29</v>
          </cell>
          <cell r="O760" t="str">
            <v>YPS/N9883US/RISTANTO</v>
          </cell>
          <cell r="P760" t="str">
            <v>PT. LIVIA MANDIRI SEJATI</v>
          </cell>
          <cell r="Q760" t="str">
            <v>PT. LIVIA MANDIRI SEJATI</v>
          </cell>
          <cell r="R760" t="str">
            <v>5 GALLON AQUA LOCAL</v>
          </cell>
          <cell r="S760" t="str">
            <v>8276861159</v>
          </cell>
        </row>
        <row r="761">
          <cell r="L761">
            <v>5042088063</v>
          </cell>
          <cell r="M761" t="str">
            <v>10169933</v>
          </cell>
          <cell r="N761" t="str">
            <v>S21102101781/AS/3/28</v>
          </cell>
          <cell r="O761" t="str">
            <v>YPS/L8907UT/ROBY</v>
          </cell>
          <cell r="P761" t="str">
            <v>PT. LIVIA MANDIRI SEJATI</v>
          </cell>
          <cell r="Q761" t="str">
            <v>PT. LIVIA MANDIRI SEJATI</v>
          </cell>
          <cell r="R761" t="str">
            <v>EMPTY BOTTLE AQUA 5 GALLON</v>
          </cell>
          <cell r="S761" t="str">
            <v>8276861159</v>
          </cell>
        </row>
        <row r="762">
          <cell r="L762">
            <v>5042088063</v>
          </cell>
          <cell r="M762" t="str">
            <v>74559</v>
          </cell>
          <cell r="N762" t="str">
            <v>S21102101781/AS/3/28</v>
          </cell>
          <cell r="O762" t="str">
            <v>YPS/L8907UT/ROBY</v>
          </cell>
          <cell r="P762" t="str">
            <v>PT. LIVIA MANDIRI SEJATI</v>
          </cell>
          <cell r="Q762" t="str">
            <v>PT. LIVIA MANDIRI SEJATI</v>
          </cell>
          <cell r="R762" t="str">
            <v>5 GALLON AQUA LOCAL</v>
          </cell>
          <cell r="S762" t="str">
            <v>8276861159</v>
          </cell>
        </row>
        <row r="763">
          <cell r="L763">
            <v>5042184378</v>
          </cell>
          <cell r="M763" t="str">
            <v>10169933</v>
          </cell>
          <cell r="N763" t="str">
            <v>S21102101778/AS/3/28</v>
          </cell>
          <cell r="O763" t="str">
            <v>YPS/L9428UZ/HADI S</v>
          </cell>
          <cell r="P763" t="str">
            <v>PT. LIVIA MANDIRI SEJATI</v>
          </cell>
          <cell r="Q763" t="str">
            <v>PT. LIVIA MANDIRI SEJATI</v>
          </cell>
          <cell r="R763" t="str">
            <v>EMPTY BOTTLE AQUA 5 GALLON</v>
          </cell>
          <cell r="S763" t="str">
            <v>8276861159</v>
          </cell>
        </row>
        <row r="764">
          <cell r="L764">
            <v>5042184378</v>
          </cell>
          <cell r="M764" t="str">
            <v>74559</v>
          </cell>
          <cell r="N764" t="str">
            <v>S21102101778/AS/3/28</v>
          </cell>
          <cell r="O764" t="str">
            <v>YPS/L9428UZ/HADI S</v>
          </cell>
          <cell r="P764" t="str">
            <v>PT. LIVIA MANDIRI SEJATI</v>
          </cell>
          <cell r="Q764" t="str">
            <v>PT. LIVIA MANDIRI SEJATI</v>
          </cell>
          <cell r="R764" t="str">
            <v>5 GALLON AQUA LOCAL</v>
          </cell>
          <cell r="S764" t="str">
            <v>8276861159</v>
          </cell>
        </row>
        <row r="765">
          <cell r="L765">
            <v>5042176958</v>
          </cell>
          <cell r="M765" t="str">
            <v>10169743</v>
          </cell>
          <cell r="N765" t="str">
            <v>S21102101780/AS/3/28</v>
          </cell>
          <cell r="O765" t="str">
            <v>YPS/N9375WE/SAKUT</v>
          </cell>
          <cell r="P765" t="str">
            <v>PT. LIVIA MANDIRI SEJATI</v>
          </cell>
          <cell r="Q765" t="str">
            <v>PT. LIVIA MANDIRI SEJATI</v>
          </cell>
          <cell r="R765" t="str">
            <v>JUG RACK</v>
          </cell>
          <cell r="S765" t="str">
            <v>8276861159</v>
          </cell>
        </row>
        <row r="766">
          <cell r="L766">
            <v>5042176958</v>
          </cell>
          <cell r="M766" t="str">
            <v>10169933</v>
          </cell>
          <cell r="N766" t="str">
            <v>S21102101780/AS/3/28</v>
          </cell>
          <cell r="O766" t="str">
            <v>YPS/N9375WE/SAKUT</v>
          </cell>
          <cell r="P766" t="str">
            <v>PT. LIVIA MANDIRI SEJATI</v>
          </cell>
          <cell r="Q766" t="str">
            <v>PT. LIVIA MANDIRI SEJATI</v>
          </cell>
          <cell r="R766" t="str">
            <v>EMPTY BOTTLE AQUA 5 GALLON</v>
          </cell>
          <cell r="S766" t="str">
            <v>8276861159</v>
          </cell>
        </row>
        <row r="767">
          <cell r="L767">
            <v>5042176958</v>
          </cell>
          <cell r="M767" t="str">
            <v>74559</v>
          </cell>
          <cell r="N767" t="str">
            <v>S21102101780/AS/3/28</v>
          </cell>
          <cell r="O767" t="str">
            <v>YPS/N9375WE/SAKUT</v>
          </cell>
          <cell r="P767" t="str">
            <v>PT. LIVIA MANDIRI SEJATI</v>
          </cell>
          <cell r="Q767" t="str">
            <v>PT. LIVIA MANDIRI SEJATI</v>
          </cell>
          <cell r="R767" t="str">
            <v>5 GALLON AQUA LOCAL</v>
          </cell>
          <cell r="S767" t="str">
            <v>8276861159</v>
          </cell>
        </row>
        <row r="768">
          <cell r="L768">
            <v>5042183378</v>
          </cell>
          <cell r="M768" t="str">
            <v>10169743</v>
          </cell>
          <cell r="N768" t="str">
            <v>S21102101767/AS/3/28</v>
          </cell>
          <cell r="O768" t="str">
            <v>YPS/L9358UZ/MAT ALI</v>
          </cell>
          <cell r="P768" t="str">
            <v>PT. LIVIA MANDIRI SEJATI</v>
          </cell>
          <cell r="Q768" t="str">
            <v>PT. LIVIA MANDIRI SEJATI</v>
          </cell>
          <cell r="R768" t="str">
            <v>JUG RACK</v>
          </cell>
          <cell r="S768" t="str">
            <v>8276861159</v>
          </cell>
        </row>
        <row r="769">
          <cell r="L769">
            <v>5042183378</v>
          </cell>
          <cell r="M769" t="str">
            <v>10169933</v>
          </cell>
          <cell r="N769" t="str">
            <v>S21102101767/AS/3/28</v>
          </cell>
          <cell r="O769" t="str">
            <v>YPS/L9358UZ/MAT ALI</v>
          </cell>
          <cell r="P769" t="str">
            <v>PT. LIVIA MANDIRI SEJATI</v>
          </cell>
          <cell r="Q769" t="str">
            <v>PT. LIVIA MANDIRI SEJATI</v>
          </cell>
          <cell r="R769" t="str">
            <v>EMPTY BOTTLE AQUA 5 GALLON</v>
          </cell>
          <cell r="S769" t="str">
            <v>8276861159</v>
          </cell>
        </row>
        <row r="770">
          <cell r="L770">
            <v>5042183378</v>
          </cell>
          <cell r="M770" t="str">
            <v>74559</v>
          </cell>
          <cell r="N770" t="str">
            <v>S21102101767/AS/3/28</v>
          </cell>
          <cell r="O770" t="str">
            <v>YPS/L9358UZ/MAT ALI</v>
          </cell>
          <cell r="P770" t="str">
            <v>PT. LIVIA MANDIRI SEJATI</v>
          </cell>
          <cell r="Q770" t="str">
            <v>PT. LIVIA MANDIRI SEJATI</v>
          </cell>
          <cell r="R770" t="str">
            <v>5 GALLON AQUA LOCAL</v>
          </cell>
          <cell r="S770" t="str">
            <v>8276861159</v>
          </cell>
        </row>
        <row r="771">
          <cell r="L771">
            <v>5042179457</v>
          </cell>
          <cell r="M771" t="str">
            <v>10169743</v>
          </cell>
          <cell r="N771" t="str">
            <v>S21102101772/EL/1/29</v>
          </cell>
          <cell r="O771" t="str">
            <v>YPS/L9357UZ/ACHMAD</v>
          </cell>
          <cell r="P771" t="str">
            <v>PT. LIVIA MANDIRI SEJATI</v>
          </cell>
          <cell r="Q771" t="str">
            <v>PT. LIVIA MANDIRI SEJATI</v>
          </cell>
          <cell r="R771" t="str">
            <v>JUG RACK</v>
          </cell>
          <cell r="S771" t="str">
            <v>8276861159</v>
          </cell>
        </row>
        <row r="772">
          <cell r="L772">
            <v>5042179457</v>
          </cell>
          <cell r="M772" t="str">
            <v>10169933</v>
          </cell>
          <cell r="N772" t="str">
            <v>S21102101772/EL/1/29</v>
          </cell>
          <cell r="O772" t="str">
            <v>YPS/L9357UZ/ACHMAD</v>
          </cell>
          <cell r="P772" t="str">
            <v>PT. LIVIA MANDIRI SEJATI</v>
          </cell>
          <cell r="Q772" t="str">
            <v>PT. LIVIA MANDIRI SEJATI</v>
          </cell>
          <cell r="R772" t="str">
            <v>EMPTY BOTTLE AQUA 5 GALLON</v>
          </cell>
          <cell r="S772" t="str">
            <v>8276861159</v>
          </cell>
        </row>
        <row r="773">
          <cell r="L773">
            <v>5042179457</v>
          </cell>
          <cell r="M773" t="str">
            <v>74559</v>
          </cell>
          <cell r="N773" t="str">
            <v>S21102101772/EL/1/29</v>
          </cell>
          <cell r="O773" t="str">
            <v>YPS/L9357UZ/ACHMAD</v>
          </cell>
          <cell r="P773" t="str">
            <v>PT. LIVIA MANDIRI SEJATI</v>
          </cell>
          <cell r="Q773" t="str">
            <v>PT. LIVIA MANDIRI SEJATI</v>
          </cell>
          <cell r="R773" t="str">
            <v>5 GALLON AQUA LOCAL</v>
          </cell>
          <cell r="S773" t="str">
            <v>8276861159</v>
          </cell>
        </row>
        <row r="774">
          <cell r="L774">
            <v>5042182933</v>
          </cell>
          <cell r="M774" t="str">
            <v>10169743</v>
          </cell>
          <cell r="N774" t="str">
            <v>S21102101776/EF/3/28</v>
          </cell>
          <cell r="O774" t="str">
            <v>YPS/L9424UZ/NURCOLIS</v>
          </cell>
          <cell r="P774" t="str">
            <v>PT. LIVIA MANDIRI SEJATI</v>
          </cell>
          <cell r="Q774" t="str">
            <v>PT. LIVIA MANDIRI SEJATI</v>
          </cell>
          <cell r="R774" t="str">
            <v>JUG RACK</v>
          </cell>
          <cell r="S774" t="str">
            <v>8276861159</v>
          </cell>
        </row>
        <row r="775">
          <cell r="L775">
            <v>5042182933</v>
          </cell>
          <cell r="M775" t="str">
            <v>10169933</v>
          </cell>
          <cell r="N775" t="str">
            <v>S21102101776/EF/3/28</v>
          </cell>
          <cell r="O775" t="str">
            <v>YPS/L9424UZ/NURCOLIS</v>
          </cell>
          <cell r="P775" t="str">
            <v>PT. LIVIA MANDIRI SEJATI</v>
          </cell>
          <cell r="Q775" t="str">
            <v>PT. LIVIA MANDIRI SEJATI</v>
          </cell>
          <cell r="R775" t="str">
            <v>EMPTY BOTTLE AQUA 5 GALLON</v>
          </cell>
          <cell r="S775" t="str">
            <v>8276861159</v>
          </cell>
        </row>
        <row r="776">
          <cell r="L776">
            <v>5042182933</v>
          </cell>
          <cell r="M776" t="str">
            <v>74559</v>
          </cell>
          <cell r="N776" t="str">
            <v>S21102101776/EF/3/28</v>
          </cell>
          <cell r="O776" t="str">
            <v>YPS/L9424UZ/NURCOLIS</v>
          </cell>
          <cell r="P776" t="str">
            <v>PT. LIVIA MANDIRI SEJATI</v>
          </cell>
          <cell r="Q776" t="str">
            <v>PT. LIVIA MANDIRI SEJATI</v>
          </cell>
          <cell r="R776" t="str">
            <v>5 GALLON AQUA LOCAL</v>
          </cell>
          <cell r="S776" t="str">
            <v>8276861159</v>
          </cell>
        </row>
        <row r="777">
          <cell r="L777">
            <v>5042199048</v>
          </cell>
          <cell r="M777" t="str">
            <v>10169933</v>
          </cell>
          <cell r="N777" t="str">
            <v>S21102101762/IS/2/29</v>
          </cell>
          <cell r="O777" t="str">
            <v>YPS/N9079UQ/MPT/AMIN</v>
          </cell>
          <cell r="P777" t="str">
            <v>PT. LIVIA MANDIRI SEJATI</v>
          </cell>
          <cell r="Q777" t="str">
            <v>PT. LIVIA MANDIRI SEJATI</v>
          </cell>
          <cell r="R777" t="str">
            <v>EMPTY BOTTLE AQUA 5 GALLON</v>
          </cell>
          <cell r="S777" t="str">
            <v>8276861159</v>
          </cell>
        </row>
        <row r="778">
          <cell r="L778">
            <v>5042199048</v>
          </cell>
          <cell r="M778" t="str">
            <v>74559</v>
          </cell>
          <cell r="N778" t="str">
            <v>S21102101762/IS/2/29</v>
          </cell>
          <cell r="O778" t="str">
            <v>YPS/N9079UQ/MPT/AMIN</v>
          </cell>
          <cell r="P778" t="str">
            <v>PT. LIVIA MANDIRI SEJATI</v>
          </cell>
          <cell r="Q778" t="str">
            <v>PT. LIVIA MANDIRI SEJATI</v>
          </cell>
          <cell r="R778" t="str">
            <v>5 GALLON AQUA LOCAL</v>
          </cell>
          <cell r="S778" t="str">
            <v>8276861159</v>
          </cell>
        </row>
        <row r="779">
          <cell r="L779">
            <v>5042187359</v>
          </cell>
          <cell r="M779" t="str">
            <v>10169933</v>
          </cell>
          <cell r="N779" t="str">
            <v>S21102101773/BK/1/29</v>
          </cell>
          <cell r="O779" t="str">
            <v>YPS/N8522UV/BUDI</v>
          </cell>
          <cell r="P779" t="str">
            <v>PT. LIVIA MANDIRI SEJATI</v>
          </cell>
          <cell r="Q779" t="str">
            <v>PT. LIVIA MANDIRI SEJATI</v>
          </cell>
          <cell r="R779" t="str">
            <v>EMPTY BOTTLE AQUA 5 GALLON</v>
          </cell>
          <cell r="S779" t="str">
            <v>8276861159</v>
          </cell>
        </row>
        <row r="780">
          <cell r="L780">
            <v>5042187359</v>
          </cell>
          <cell r="M780" t="str">
            <v>74559</v>
          </cell>
          <cell r="N780" t="str">
            <v>S21102101773/BK/1/29</v>
          </cell>
          <cell r="O780" t="str">
            <v>YPS/N8522UV/BUDI</v>
          </cell>
          <cell r="P780" t="str">
            <v>PT. LIVIA MANDIRI SEJATI</v>
          </cell>
          <cell r="Q780" t="str">
            <v>PT. LIVIA MANDIRI SEJATI</v>
          </cell>
          <cell r="R780" t="str">
            <v>5 GALLON AQUA LOCAL</v>
          </cell>
          <cell r="S780" t="str">
            <v>8276861159</v>
          </cell>
        </row>
        <row r="781">
          <cell r="L781">
            <v>5042199712</v>
          </cell>
          <cell r="M781" t="str">
            <v>10169933</v>
          </cell>
          <cell r="N781" t="str">
            <v>S21102101761/AS/3/29</v>
          </cell>
          <cell r="O781" t="str">
            <v>YPS/P9485UQ/AGUS</v>
          </cell>
          <cell r="P781" t="str">
            <v>PT. LIVIA MANDIRI SEJATI</v>
          </cell>
          <cell r="Q781" t="str">
            <v>PT. LIVIA MANDIRI SEJATI</v>
          </cell>
          <cell r="R781" t="str">
            <v>EMPTY BOTTLE AQUA 5 GALLON</v>
          </cell>
          <cell r="S781" t="str">
            <v>8276861159</v>
          </cell>
        </row>
        <row r="782">
          <cell r="L782">
            <v>5042199712</v>
          </cell>
          <cell r="M782" t="str">
            <v>74559</v>
          </cell>
          <cell r="N782" t="str">
            <v>S21102101761/AS/3/29</v>
          </cell>
          <cell r="O782" t="str">
            <v>YPS/P9485UQ/AGUS</v>
          </cell>
          <cell r="P782" t="str">
            <v>PT. LIVIA MANDIRI SEJATI</v>
          </cell>
          <cell r="Q782" t="str">
            <v>PT. LIVIA MANDIRI SEJATI</v>
          </cell>
          <cell r="R782" t="str">
            <v>5 GALLON AQUA LOCAL</v>
          </cell>
          <cell r="S782" t="str">
            <v>8276861159</v>
          </cell>
        </row>
        <row r="783">
          <cell r="L783">
            <v>5042183685</v>
          </cell>
          <cell r="M783" t="str">
            <v>10169743</v>
          </cell>
          <cell r="N783" t="str">
            <v>S21102101757/PY/2/29</v>
          </cell>
          <cell r="O783" t="str">
            <v>YPS/N9515WE/ZAKARIAH</v>
          </cell>
          <cell r="P783" t="str">
            <v>PT. LIVIA MANDIRI SEJATI</v>
          </cell>
          <cell r="Q783" t="str">
            <v>PT. LIVIA MANDIRI SEJATI</v>
          </cell>
          <cell r="R783" t="str">
            <v>JUG RACK</v>
          </cell>
          <cell r="S783" t="str">
            <v>8276861159</v>
          </cell>
        </row>
        <row r="784">
          <cell r="L784">
            <v>5042183685</v>
          </cell>
          <cell r="M784" t="str">
            <v>10169933</v>
          </cell>
          <cell r="N784" t="str">
            <v>S21102101757/PY/2/29</v>
          </cell>
          <cell r="O784" t="str">
            <v>YPS/N9515WE/ZAKARIAH</v>
          </cell>
          <cell r="P784" t="str">
            <v>PT. LIVIA MANDIRI SEJATI</v>
          </cell>
          <cell r="Q784" t="str">
            <v>PT. LIVIA MANDIRI SEJATI</v>
          </cell>
          <cell r="R784" t="str">
            <v>EMPTY BOTTLE AQUA 5 GALLON</v>
          </cell>
          <cell r="S784" t="str">
            <v>8276861159</v>
          </cell>
        </row>
        <row r="785">
          <cell r="L785">
            <v>5042183685</v>
          </cell>
          <cell r="M785" t="str">
            <v>74559</v>
          </cell>
          <cell r="N785" t="str">
            <v>S21102101757/PY/2/29</v>
          </cell>
          <cell r="O785" t="str">
            <v>YPS/N9515WE/ZAKARIAH</v>
          </cell>
          <cell r="P785" t="str">
            <v>PT. LIVIA MANDIRI SEJATI</v>
          </cell>
          <cell r="Q785" t="str">
            <v>PT. LIVIA MANDIRI SEJATI</v>
          </cell>
          <cell r="R785" t="str">
            <v>5 GALLON AQUA LOCAL</v>
          </cell>
          <cell r="S785" t="str">
            <v>8276861159</v>
          </cell>
        </row>
        <row r="786">
          <cell r="L786">
            <v>5042199521</v>
          </cell>
          <cell r="M786" t="str">
            <v>10169743</v>
          </cell>
          <cell r="N786" t="str">
            <v>S21102101759/ZK/2/29</v>
          </cell>
          <cell r="O786" t="str">
            <v>YPS/L9431UZ/NURHADI</v>
          </cell>
          <cell r="P786" t="str">
            <v>PT. LIVIA MANDIRI SEJATI</v>
          </cell>
          <cell r="Q786" t="str">
            <v>PT. LIVIA MANDIRI SEJATI</v>
          </cell>
          <cell r="R786" t="str">
            <v>JUG RACK</v>
          </cell>
          <cell r="S786" t="str">
            <v>8276861159</v>
          </cell>
        </row>
        <row r="787">
          <cell r="L787">
            <v>5042199521</v>
          </cell>
          <cell r="M787" t="str">
            <v>10169933</v>
          </cell>
          <cell r="N787" t="str">
            <v>S21102101759/ZK/2/29</v>
          </cell>
          <cell r="O787" t="str">
            <v>YPS/L9431UZ/NURHADI</v>
          </cell>
          <cell r="P787" t="str">
            <v>PT. LIVIA MANDIRI SEJATI</v>
          </cell>
          <cell r="Q787" t="str">
            <v>PT. LIVIA MANDIRI SEJATI</v>
          </cell>
          <cell r="R787" t="str">
            <v>EMPTY BOTTLE AQUA 5 GALLON</v>
          </cell>
          <cell r="S787" t="str">
            <v>8276861159</v>
          </cell>
        </row>
        <row r="788">
          <cell r="L788">
            <v>5042199521</v>
          </cell>
          <cell r="M788" t="str">
            <v>74559</v>
          </cell>
          <cell r="N788" t="str">
            <v>S21102101759/ZK/2/29</v>
          </cell>
          <cell r="O788" t="str">
            <v>YPS/L9431UZ/NURHADI</v>
          </cell>
          <cell r="P788" t="str">
            <v>PT. LIVIA MANDIRI SEJATI</v>
          </cell>
          <cell r="Q788" t="str">
            <v>PT. LIVIA MANDIRI SEJATI</v>
          </cell>
          <cell r="R788" t="str">
            <v>5 GALLON AQUA LOCAL</v>
          </cell>
          <cell r="S788" t="str">
            <v>8276861159</v>
          </cell>
        </row>
        <row r="789">
          <cell r="L789">
            <v>5042200666</v>
          </cell>
          <cell r="M789" t="str">
            <v>10169743</v>
          </cell>
          <cell r="N789" t="str">
            <v>S21102101750/PY/2/29</v>
          </cell>
          <cell r="O789" t="str">
            <v>YPS/L8177UT/AGUS S</v>
          </cell>
          <cell r="P789" t="str">
            <v>PT. LIVIA MANDIRI SEJATI</v>
          </cell>
          <cell r="Q789" t="str">
            <v>PT. LIVIA MANDIRI SEJATI</v>
          </cell>
          <cell r="R789" t="str">
            <v>JUG RACK</v>
          </cell>
          <cell r="S789" t="str">
            <v>8276861159</v>
          </cell>
        </row>
        <row r="790">
          <cell r="L790">
            <v>5042200666</v>
          </cell>
          <cell r="M790" t="str">
            <v>10169933</v>
          </cell>
          <cell r="N790" t="str">
            <v>S21102101750/PY/2/29</v>
          </cell>
          <cell r="O790" t="str">
            <v>YPS/L8177UT/AGUS S</v>
          </cell>
          <cell r="P790" t="str">
            <v>PT. LIVIA MANDIRI SEJATI</v>
          </cell>
          <cell r="Q790" t="str">
            <v>PT. LIVIA MANDIRI SEJATI</v>
          </cell>
          <cell r="R790" t="str">
            <v>EMPTY BOTTLE AQUA 5 GALLON</v>
          </cell>
          <cell r="S790" t="str">
            <v>8276861159</v>
          </cell>
        </row>
        <row r="791">
          <cell r="L791">
            <v>5042200666</v>
          </cell>
          <cell r="M791" t="str">
            <v>74559</v>
          </cell>
          <cell r="N791" t="str">
            <v>S21102101750/PY/2/29</v>
          </cell>
          <cell r="O791" t="str">
            <v>YPS/L8177UT/AGUS S</v>
          </cell>
          <cell r="P791" t="str">
            <v>PT. LIVIA MANDIRI SEJATI</v>
          </cell>
          <cell r="Q791" t="str">
            <v>PT. LIVIA MANDIRI SEJATI</v>
          </cell>
          <cell r="R791" t="str">
            <v>5 GALLON AQUA LOCAL</v>
          </cell>
          <cell r="S791" t="str">
            <v>8276861159</v>
          </cell>
        </row>
        <row r="792">
          <cell r="L792">
            <v>5042203252</v>
          </cell>
          <cell r="M792" t="str">
            <v>10169743</v>
          </cell>
          <cell r="N792" t="str">
            <v>S21102101740/EL/1/30</v>
          </cell>
          <cell r="O792" t="str">
            <v>YPS/L9358UZ/MAT ALI</v>
          </cell>
          <cell r="P792" t="str">
            <v>PT. LIVIA MANDIRI SEJATI</v>
          </cell>
          <cell r="Q792" t="str">
            <v>PT. LIVIA MANDIRI SEJATI</v>
          </cell>
          <cell r="R792" t="str">
            <v>JUG RACK</v>
          </cell>
          <cell r="S792" t="str">
            <v>8276861159</v>
          </cell>
        </row>
        <row r="793">
          <cell r="L793">
            <v>5042203252</v>
          </cell>
          <cell r="M793" t="str">
            <v>10169933</v>
          </cell>
          <cell r="N793" t="str">
            <v>S21102101740/EL/1/30</v>
          </cell>
          <cell r="O793" t="str">
            <v>YPS/L9358UZ/MAT ALI</v>
          </cell>
          <cell r="P793" t="str">
            <v>PT. LIVIA MANDIRI SEJATI</v>
          </cell>
          <cell r="Q793" t="str">
            <v>PT. LIVIA MANDIRI SEJATI</v>
          </cell>
          <cell r="R793" t="str">
            <v>EMPTY BOTTLE AQUA 5 GALLON</v>
          </cell>
          <cell r="S793" t="str">
            <v>8276861159</v>
          </cell>
        </row>
        <row r="794">
          <cell r="L794">
            <v>5042203252</v>
          </cell>
          <cell r="M794" t="str">
            <v>74559</v>
          </cell>
          <cell r="N794" t="str">
            <v>S21102101740/EL/1/30</v>
          </cell>
          <cell r="O794" t="str">
            <v>YPS/L9358UZ/MAT ALI</v>
          </cell>
          <cell r="P794" t="str">
            <v>PT. LIVIA MANDIRI SEJATI</v>
          </cell>
          <cell r="Q794" t="str">
            <v>PT. LIVIA MANDIRI SEJATI</v>
          </cell>
          <cell r="R794" t="str">
            <v>5 GALLON AQUA LOCAL</v>
          </cell>
          <cell r="S794" t="str">
            <v>8276861159</v>
          </cell>
        </row>
        <row r="795">
          <cell r="L795">
            <v>5042202962</v>
          </cell>
          <cell r="M795" t="str">
            <v>10169743</v>
          </cell>
          <cell r="N795" t="str">
            <v>S21102101745/AS/3/29</v>
          </cell>
          <cell r="O795" t="str">
            <v>YPS/N9375WE/SAKUT</v>
          </cell>
          <cell r="P795" t="str">
            <v>PT. LIVIA MANDIRI SEJATI</v>
          </cell>
          <cell r="Q795" t="str">
            <v>PT. LIVIA MANDIRI SEJATI</v>
          </cell>
          <cell r="R795" t="str">
            <v>JUG RACK</v>
          </cell>
          <cell r="S795" t="str">
            <v>8276861159</v>
          </cell>
        </row>
        <row r="796">
          <cell r="L796">
            <v>5042202962</v>
          </cell>
          <cell r="M796" t="str">
            <v>10169933</v>
          </cell>
          <cell r="N796" t="str">
            <v>S21102101745/AS/3/29</v>
          </cell>
          <cell r="O796" t="str">
            <v>YPS/N9375WE/SAKUT</v>
          </cell>
          <cell r="P796" t="str">
            <v>PT. LIVIA MANDIRI SEJATI</v>
          </cell>
          <cell r="Q796" t="str">
            <v>PT. LIVIA MANDIRI SEJATI</v>
          </cell>
          <cell r="R796" t="str">
            <v>EMPTY BOTTLE AQUA 5 GALLON</v>
          </cell>
          <cell r="S796" t="str">
            <v>8276861159</v>
          </cell>
        </row>
        <row r="797">
          <cell r="L797">
            <v>5042202962</v>
          </cell>
          <cell r="M797" t="str">
            <v>74559</v>
          </cell>
          <cell r="N797" t="str">
            <v>S21102101745/AS/3/29</v>
          </cell>
          <cell r="O797" t="str">
            <v>YPS/N9375WE/SAKUT</v>
          </cell>
          <cell r="P797" t="str">
            <v>PT. LIVIA MANDIRI SEJATI</v>
          </cell>
          <cell r="Q797" t="str">
            <v>PT. LIVIA MANDIRI SEJATI</v>
          </cell>
          <cell r="R797" t="str">
            <v>5 GALLON AQUA LOCAL</v>
          </cell>
          <cell r="S797" t="str">
            <v>8276861159</v>
          </cell>
        </row>
        <row r="798">
          <cell r="L798">
            <v>5042202127</v>
          </cell>
          <cell r="M798" t="str">
            <v>10169933</v>
          </cell>
          <cell r="N798" t="str">
            <v>S21102101748/NF/3/29</v>
          </cell>
          <cell r="O798" t="str">
            <v>YPS/N8430UV/ALDY</v>
          </cell>
          <cell r="P798" t="str">
            <v>PT. LIVIA MANDIRI SEJATI</v>
          </cell>
          <cell r="Q798" t="str">
            <v>PT. LIVIA MANDIRI SEJATI</v>
          </cell>
          <cell r="R798" t="str">
            <v>EMPTY BOTTLE AQUA 5 GALLON</v>
          </cell>
          <cell r="S798" t="str">
            <v>8276861159</v>
          </cell>
        </row>
        <row r="799">
          <cell r="L799">
            <v>5042202127</v>
          </cell>
          <cell r="M799" t="str">
            <v>74559</v>
          </cell>
          <cell r="N799" t="str">
            <v>S21102101748/NF/3/29</v>
          </cell>
          <cell r="O799" t="str">
            <v>YPS/N8430UV/ALDY</v>
          </cell>
          <cell r="P799" t="str">
            <v>PT. LIVIA MANDIRI SEJATI</v>
          </cell>
          <cell r="Q799" t="str">
            <v>PT. LIVIA MANDIRI SEJATI</v>
          </cell>
          <cell r="R799" t="str">
            <v>5 GALLON AQUA LOCAL</v>
          </cell>
          <cell r="S799" t="str">
            <v>8276861159</v>
          </cell>
        </row>
        <row r="800">
          <cell r="L800">
            <v>5042201242</v>
          </cell>
          <cell r="M800" t="str">
            <v>10169743</v>
          </cell>
          <cell r="N800" t="str">
            <v>S21102101755/IS/2/29</v>
          </cell>
          <cell r="O800" t="str">
            <v>YPS/N8878UW/SIARI</v>
          </cell>
          <cell r="P800" t="str">
            <v>PT. LIVIA MANDIRI SEJATI</v>
          </cell>
          <cell r="Q800" t="str">
            <v>PT. LIVIA MANDIRI SEJATI</v>
          </cell>
          <cell r="R800" t="str">
            <v>JUG RACK</v>
          </cell>
          <cell r="S800" t="str">
            <v>8276861159</v>
          </cell>
        </row>
        <row r="801">
          <cell r="L801">
            <v>5042201242</v>
          </cell>
          <cell r="M801" t="str">
            <v>10169933</v>
          </cell>
          <cell r="N801" t="str">
            <v>S21102101755/IS/2/29</v>
          </cell>
          <cell r="O801" t="str">
            <v>YPS/N8878UW/SIARI</v>
          </cell>
          <cell r="P801" t="str">
            <v>PT. LIVIA MANDIRI SEJATI</v>
          </cell>
          <cell r="Q801" t="str">
            <v>PT. LIVIA MANDIRI SEJATI</v>
          </cell>
          <cell r="R801" t="str">
            <v>EMPTY BOTTLE AQUA 5 GALLON</v>
          </cell>
          <cell r="S801" t="str">
            <v>8276861159</v>
          </cell>
        </row>
        <row r="802">
          <cell r="L802">
            <v>5042201242</v>
          </cell>
          <cell r="M802" t="str">
            <v>74559</v>
          </cell>
          <cell r="N802" t="str">
            <v>S21102101755/IS/2/29</v>
          </cell>
          <cell r="O802" t="str">
            <v>YPS/N8878UW/SIARI</v>
          </cell>
          <cell r="P802" t="str">
            <v>PT. LIVIA MANDIRI SEJATI</v>
          </cell>
          <cell r="Q802" t="str">
            <v>PT. LIVIA MANDIRI SEJATI</v>
          </cell>
          <cell r="R802" t="str">
            <v>5 GALLON AQUA LOCAL</v>
          </cell>
          <cell r="S802" t="str">
            <v>8276861159</v>
          </cell>
        </row>
        <row r="803">
          <cell r="L803">
            <v>5042202570</v>
          </cell>
          <cell r="M803" t="str">
            <v>10169933</v>
          </cell>
          <cell r="N803" t="str">
            <v>S21102101758/AS/3/29</v>
          </cell>
          <cell r="O803" t="str">
            <v>YPS/L9272UF/AZIZ</v>
          </cell>
          <cell r="P803" t="str">
            <v>PT. LIVIA MANDIRI SEJATI</v>
          </cell>
          <cell r="Q803" t="str">
            <v>PT. LIVIA MANDIRI SEJATI</v>
          </cell>
          <cell r="R803" t="str">
            <v>EMPTY BOTTLE AQUA 5 GALLON</v>
          </cell>
          <cell r="S803" t="str">
            <v>8276861159</v>
          </cell>
        </row>
        <row r="804">
          <cell r="L804">
            <v>5042202570</v>
          </cell>
          <cell r="M804" t="str">
            <v>74559</v>
          </cell>
          <cell r="N804" t="str">
            <v>S21102101758/AS/3/29</v>
          </cell>
          <cell r="O804" t="str">
            <v>YPS/L9272UF/AZIZ</v>
          </cell>
          <cell r="P804" t="str">
            <v>PT. LIVIA MANDIRI SEJATI</v>
          </cell>
          <cell r="Q804" t="str">
            <v>PT. LIVIA MANDIRI SEJATI</v>
          </cell>
          <cell r="R804" t="str">
            <v>5 GALLON AQUA LOCAL</v>
          </cell>
          <cell r="S804" t="str">
            <v>8276861159</v>
          </cell>
        </row>
        <row r="805">
          <cell r="L805">
            <v>5042204591</v>
          </cell>
          <cell r="M805" t="str">
            <v>10169933</v>
          </cell>
          <cell r="N805" t="str">
            <v>S21102101742/PY/1/30</v>
          </cell>
          <cell r="O805" t="str">
            <v>YPS/N8260UW/MUZAMIL</v>
          </cell>
          <cell r="P805" t="str">
            <v>PT. LIVIA MANDIRI SEJATI</v>
          </cell>
          <cell r="Q805" t="str">
            <v>PT. LIVIA MANDIRI SEJATI</v>
          </cell>
          <cell r="R805" t="str">
            <v>EMPTY BOTTLE AQUA 5 GALLON</v>
          </cell>
          <cell r="S805" t="str">
            <v>8276861159</v>
          </cell>
        </row>
        <row r="806">
          <cell r="L806">
            <v>5042204591</v>
          </cell>
          <cell r="M806" t="str">
            <v>74559</v>
          </cell>
          <cell r="N806" t="str">
            <v>S21102101742/PY/1/30</v>
          </cell>
          <cell r="O806" t="str">
            <v>YPS/N8260UW/MUZAMIL</v>
          </cell>
          <cell r="P806" t="str">
            <v>PT. LIVIA MANDIRI SEJATI</v>
          </cell>
          <cell r="Q806" t="str">
            <v>PT. LIVIA MANDIRI SEJATI</v>
          </cell>
          <cell r="R806" t="str">
            <v>5 GALLON AQUA LOCAL</v>
          </cell>
          <cell r="S806" t="str">
            <v>8276861159</v>
          </cell>
        </row>
        <row r="807">
          <cell r="L807">
            <v>5042183335</v>
          </cell>
          <cell r="M807" t="str">
            <v>10169743</v>
          </cell>
          <cell r="N807" t="str">
            <v>S21102101779/AS/3/28</v>
          </cell>
          <cell r="O807" t="str">
            <v>YPS/N8548UV/ARIF</v>
          </cell>
          <cell r="P807" t="str">
            <v>PT. LIVIA MANDIRI SEJATI</v>
          </cell>
          <cell r="Q807" t="str">
            <v>PT. LIVIA MANDIRI SEJATI</v>
          </cell>
          <cell r="R807" t="str">
            <v>JUG RACK</v>
          </cell>
          <cell r="S807" t="str">
            <v>8276861159</v>
          </cell>
        </row>
        <row r="808">
          <cell r="L808">
            <v>5042183335</v>
          </cell>
          <cell r="M808" t="str">
            <v>10169933</v>
          </cell>
          <cell r="N808" t="str">
            <v>S21102101779/AS/3/28</v>
          </cell>
          <cell r="O808" t="str">
            <v>YPS/N8548UV/ARIF</v>
          </cell>
          <cell r="P808" t="str">
            <v>PT. LIVIA MANDIRI SEJATI</v>
          </cell>
          <cell r="Q808" t="str">
            <v>PT. LIVIA MANDIRI SEJATI</v>
          </cell>
          <cell r="R808" t="str">
            <v>EMPTY BOTTLE AQUA 5 GALLON</v>
          </cell>
          <cell r="S808" t="str">
            <v>8276861159</v>
          </cell>
        </row>
        <row r="809">
          <cell r="L809">
            <v>5042183335</v>
          </cell>
          <cell r="M809" t="str">
            <v>74559</v>
          </cell>
          <cell r="N809" t="str">
            <v>S21102101779/AS/3/28</v>
          </cell>
          <cell r="O809" t="str">
            <v>YPS/N8548UV/ARIF</v>
          </cell>
          <cell r="P809" t="str">
            <v>PT. LIVIA MANDIRI SEJATI</v>
          </cell>
          <cell r="Q809" t="str">
            <v>PT. LIVIA MANDIRI SEJATI</v>
          </cell>
          <cell r="R809" t="str">
            <v>5 GALLON AQUA LOCAL</v>
          </cell>
          <cell r="S809" t="str">
            <v>8276861159</v>
          </cell>
        </row>
        <row r="810">
          <cell r="L810">
            <v>5042198289</v>
          </cell>
          <cell r="M810" t="str">
            <v>10169933</v>
          </cell>
          <cell r="N810" t="str">
            <v>S21102101752/NF/3/29</v>
          </cell>
          <cell r="O810" t="str">
            <v>YPS/L8907UT/ROBY</v>
          </cell>
          <cell r="P810" t="str">
            <v>PT. LIVIA MANDIRI SEJATI</v>
          </cell>
          <cell r="Q810" t="str">
            <v>PT. LIVIA MANDIRI SEJATI</v>
          </cell>
          <cell r="R810" t="str">
            <v>EMPTY BOTTLE AQUA 5 GALLON</v>
          </cell>
          <cell r="S810" t="str">
            <v>8276861159</v>
          </cell>
        </row>
        <row r="811">
          <cell r="L811">
            <v>5042198289</v>
          </cell>
          <cell r="M811" t="str">
            <v>74559</v>
          </cell>
          <cell r="N811" t="str">
            <v>S21102101752/NF/3/29</v>
          </cell>
          <cell r="O811" t="str">
            <v>YPS/L8907UT/ROBY</v>
          </cell>
          <cell r="P811" t="str">
            <v>PT. LIVIA MANDIRI SEJATI</v>
          </cell>
          <cell r="Q811" t="str">
            <v>PT. LIVIA MANDIRI SEJATI</v>
          </cell>
          <cell r="R811" t="str">
            <v>5 GALLON AQUA LOCAL</v>
          </cell>
          <cell r="S811" t="str">
            <v>8276861159</v>
          </cell>
        </row>
        <row r="812">
          <cell r="L812">
            <v>5042199993</v>
          </cell>
          <cell r="M812" t="str">
            <v>10169743</v>
          </cell>
          <cell r="N812" t="str">
            <v>S21102101754/PY/2/29</v>
          </cell>
          <cell r="O812" t="str">
            <v>YPS/N8789UV/SUTOYO</v>
          </cell>
          <cell r="P812" t="str">
            <v>PT. LIVIA MANDIRI SEJATI</v>
          </cell>
          <cell r="Q812" t="str">
            <v>PT. LIVIA MANDIRI SEJATI</v>
          </cell>
          <cell r="R812" t="str">
            <v>JUG RACK</v>
          </cell>
          <cell r="S812" t="str">
            <v>8276861159</v>
          </cell>
        </row>
        <row r="813">
          <cell r="L813">
            <v>5042199993</v>
          </cell>
          <cell r="M813" t="str">
            <v>10169933</v>
          </cell>
          <cell r="N813" t="str">
            <v>S21102101754/PY/2/29</v>
          </cell>
          <cell r="O813" t="str">
            <v>YPS/N8789UV/SUTOYO</v>
          </cell>
          <cell r="P813" t="str">
            <v>PT. LIVIA MANDIRI SEJATI</v>
          </cell>
          <cell r="Q813" t="str">
            <v>PT. LIVIA MANDIRI SEJATI</v>
          </cell>
          <cell r="R813" t="str">
            <v>EMPTY BOTTLE AQUA 5 GALLON</v>
          </cell>
          <cell r="S813" t="str">
            <v>8276861159</v>
          </cell>
        </row>
        <row r="814">
          <cell r="L814">
            <v>5042199993</v>
          </cell>
          <cell r="M814" t="str">
            <v>74559</v>
          </cell>
          <cell r="N814" t="str">
            <v>S21102101754/PY/2/29</v>
          </cell>
          <cell r="O814" t="str">
            <v>YPS/N8789UV/SUTOYO</v>
          </cell>
          <cell r="P814" t="str">
            <v>PT. LIVIA MANDIRI SEJATI</v>
          </cell>
          <cell r="Q814" t="str">
            <v>PT. LIVIA MANDIRI SEJATI</v>
          </cell>
          <cell r="R814" t="str">
            <v>5 GALLON AQUA LOCAL</v>
          </cell>
          <cell r="S814" t="str">
            <v>8276861159</v>
          </cell>
        </row>
        <row r="815">
          <cell r="L815">
            <v>5042202130</v>
          </cell>
          <cell r="M815" t="str">
            <v>10169743</v>
          </cell>
          <cell r="N815" t="str">
            <v>S21102101743/NF/3/29</v>
          </cell>
          <cell r="O815" t="str">
            <v>YPS/L8813UT/DJAMALI</v>
          </cell>
          <cell r="P815" t="str">
            <v>PT. LIVIA MANDIRI SEJATI</v>
          </cell>
          <cell r="Q815" t="str">
            <v>PT. LIVIA MANDIRI SEJATI</v>
          </cell>
          <cell r="R815" t="str">
            <v>JUG RACK</v>
          </cell>
          <cell r="S815" t="str">
            <v>8276861159</v>
          </cell>
        </row>
        <row r="816">
          <cell r="L816">
            <v>5042202130</v>
          </cell>
          <cell r="M816" t="str">
            <v>10169933</v>
          </cell>
          <cell r="N816" t="str">
            <v>S21102101743/NF/3/29</v>
          </cell>
          <cell r="O816" t="str">
            <v>YPS/L8813UT/DJAMALI</v>
          </cell>
          <cell r="P816" t="str">
            <v>PT. LIVIA MANDIRI SEJATI</v>
          </cell>
          <cell r="Q816" t="str">
            <v>PT. LIVIA MANDIRI SEJATI</v>
          </cell>
          <cell r="R816" t="str">
            <v>EMPTY BOTTLE AQUA 5 GALLON</v>
          </cell>
          <cell r="S816" t="str">
            <v>8276861159</v>
          </cell>
        </row>
        <row r="817">
          <cell r="L817">
            <v>5042202130</v>
          </cell>
          <cell r="M817" t="str">
            <v>74559</v>
          </cell>
          <cell r="N817" t="str">
            <v>S21102101743/NF/3/29</v>
          </cell>
          <cell r="O817" t="str">
            <v>YPS/L8813UT/DJAMALI</v>
          </cell>
          <cell r="P817" t="str">
            <v>PT. LIVIA MANDIRI SEJATI</v>
          </cell>
          <cell r="Q817" t="str">
            <v>PT. LIVIA MANDIRI SEJATI</v>
          </cell>
          <cell r="R817" t="str">
            <v>5 GALLON AQUA LOCAL</v>
          </cell>
          <cell r="S817" t="str">
            <v>8276861159</v>
          </cell>
        </row>
        <row r="818">
          <cell r="L818">
            <v>5042196057</v>
          </cell>
          <cell r="M818" t="str">
            <v>10169933</v>
          </cell>
          <cell r="N818" t="str">
            <v>S21102101751/AS/3/29</v>
          </cell>
          <cell r="O818" t="str">
            <v>YPS/N8472UV/BAKHIN</v>
          </cell>
          <cell r="P818" t="str">
            <v>PT. LIVIA MANDIRI SEJATI</v>
          </cell>
          <cell r="Q818" t="str">
            <v>PT. LIVIA MANDIRI SEJATI</v>
          </cell>
          <cell r="R818" t="str">
            <v>EMPTY BOTTLE AQUA 5 GALLON</v>
          </cell>
          <cell r="S818" t="str">
            <v>8276861159</v>
          </cell>
        </row>
        <row r="819">
          <cell r="L819">
            <v>5042196057</v>
          </cell>
          <cell r="M819" t="str">
            <v>74559</v>
          </cell>
          <cell r="N819" t="str">
            <v>S21102101751/AS/3/29</v>
          </cell>
          <cell r="O819" t="str">
            <v>YPS/N8472UV/BAKHIN</v>
          </cell>
          <cell r="P819" t="str">
            <v>PT. LIVIA MANDIRI SEJATI</v>
          </cell>
          <cell r="Q819" t="str">
            <v>PT. LIVIA MANDIRI SEJATI</v>
          </cell>
          <cell r="R819" t="str">
            <v>5 GALLON AQUA LOCAL</v>
          </cell>
          <cell r="S819" t="str">
            <v>8276861159</v>
          </cell>
        </row>
        <row r="820">
          <cell r="L820">
            <v>5042212150</v>
          </cell>
          <cell r="M820" t="str">
            <v>10169743</v>
          </cell>
          <cell r="N820" t="str">
            <v>S21102101721/NF/2/30</v>
          </cell>
          <cell r="O820" t="str">
            <v>YPS/N8796UV/DARYANTO</v>
          </cell>
          <cell r="P820" t="str">
            <v>PT. LIVIA MANDIRI SEJATI</v>
          </cell>
          <cell r="Q820" t="str">
            <v>PT. LIVIA MANDIRI SEJATI</v>
          </cell>
          <cell r="R820" t="str">
            <v>JUG RACK</v>
          </cell>
          <cell r="S820" t="str">
            <v>8276861159</v>
          </cell>
        </row>
        <row r="821">
          <cell r="L821">
            <v>5042212150</v>
          </cell>
          <cell r="M821" t="str">
            <v>10169933</v>
          </cell>
          <cell r="N821" t="str">
            <v>S21102101721/NF/2/30</v>
          </cell>
          <cell r="O821" t="str">
            <v>YPS/N8796UV/DARYANTO</v>
          </cell>
          <cell r="P821" t="str">
            <v>PT. LIVIA MANDIRI SEJATI</v>
          </cell>
          <cell r="Q821" t="str">
            <v>PT. LIVIA MANDIRI SEJATI</v>
          </cell>
          <cell r="R821" t="str">
            <v>EMPTY BOTTLE AQUA 5 GALLON</v>
          </cell>
          <cell r="S821" t="str">
            <v>8276861159</v>
          </cell>
        </row>
        <row r="822">
          <cell r="L822">
            <v>5042212150</v>
          </cell>
          <cell r="M822" t="str">
            <v>74559</v>
          </cell>
          <cell r="N822" t="str">
            <v>S21102101721/NF/2/30</v>
          </cell>
          <cell r="O822" t="str">
            <v>YPS/N8796UV/DARYANTO</v>
          </cell>
          <cell r="P822" t="str">
            <v>PT. LIVIA MANDIRI SEJATI</v>
          </cell>
          <cell r="Q822" t="str">
            <v>PT. LIVIA MANDIRI SEJATI</v>
          </cell>
          <cell r="R822" t="str">
            <v>5 GALLON AQUA LOCAL</v>
          </cell>
          <cell r="S822" t="str">
            <v>8276861159</v>
          </cell>
        </row>
        <row r="823">
          <cell r="L823">
            <v>5042144577</v>
          </cell>
          <cell r="M823" t="str">
            <v>74561</v>
          </cell>
          <cell r="N823" t="str">
            <v>S21102101714</v>
          </cell>
          <cell r="O823" t="str">
            <v>LIA/N8597UW/AGUSJAK</v>
          </cell>
          <cell r="P823" t="str">
            <v>PT. LIVIA MANDIRI SEJATI</v>
          </cell>
          <cell r="Q823" t="str">
            <v>PT. LIVIA MANDIRI SEJATI</v>
          </cell>
          <cell r="R823" t="str">
            <v>600ML AQUA LOCAL 1X24</v>
          </cell>
          <cell r="S823" t="str">
            <v>8276861158</v>
          </cell>
        </row>
        <row r="824">
          <cell r="L824">
            <v>5042144577</v>
          </cell>
          <cell r="M824" t="str">
            <v>10169749</v>
          </cell>
          <cell r="N824" t="str">
            <v>S21102101714</v>
          </cell>
          <cell r="O824" t="str">
            <v>LIA/N8597UW/AGUSJAK</v>
          </cell>
          <cell r="P824" t="str">
            <v>PT. LIVIA MANDIRI SEJATI</v>
          </cell>
          <cell r="Q824" t="str">
            <v>PT. LIVIA MANDIRI SEJATI</v>
          </cell>
          <cell r="R824" t="str">
            <v>PALLET RENT DOUBLE FACE</v>
          </cell>
          <cell r="S824" t="str">
            <v>8276861158</v>
          </cell>
        </row>
        <row r="825">
          <cell r="L825">
            <v>5042040033</v>
          </cell>
          <cell r="M825" t="str">
            <v>74561</v>
          </cell>
          <cell r="N825" t="str">
            <v>S21102101715</v>
          </cell>
          <cell r="O825" t="str">
            <v>YPS/N9934UW/SULIS</v>
          </cell>
          <cell r="P825" t="str">
            <v>PT. LIVIA MANDIRI SEJATI</v>
          </cell>
          <cell r="Q825" t="str">
            <v>PT. LIVIA MANDIRI SEJATI</v>
          </cell>
          <cell r="R825" t="str">
            <v>600ML AQUA LOCAL 1X24</v>
          </cell>
          <cell r="S825" t="str">
            <v>8276861158</v>
          </cell>
        </row>
        <row r="826">
          <cell r="L826">
            <v>5042040033</v>
          </cell>
          <cell r="M826" t="str">
            <v>10169749</v>
          </cell>
          <cell r="N826" t="str">
            <v>S21102101715</v>
          </cell>
          <cell r="O826" t="str">
            <v>YPS/N9934UW/SULIS</v>
          </cell>
          <cell r="P826" t="str">
            <v>PT. LIVIA MANDIRI SEJATI</v>
          </cell>
          <cell r="Q826" t="str">
            <v>PT. LIVIA MANDIRI SEJATI</v>
          </cell>
          <cell r="R826" t="str">
            <v>PALLET RENT DOUBLE FACE</v>
          </cell>
          <cell r="S826" t="str">
            <v>8276861158</v>
          </cell>
        </row>
        <row r="827">
          <cell r="L827">
            <v>5042148583</v>
          </cell>
          <cell r="M827" t="str">
            <v>74561</v>
          </cell>
          <cell r="N827" t="str">
            <v>S21102101712</v>
          </cell>
          <cell r="O827" t="str">
            <v>YPS/N8584UV/YANTO A</v>
          </cell>
          <cell r="P827" t="str">
            <v>PT. LIVIA MANDIRI SEJATI</v>
          </cell>
          <cell r="Q827" t="str">
            <v>PT. LIVIA MANDIRI SEJATI</v>
          </cell>
          <cell r="R827" t="str">
            <v>600ML AQUA LOCAL 1X24</v>
          </cell>
          <cell r="S827" t="str">
            <v>8276861158</v>
          </cell>
        </row>
        <row r="828">
          <cell r="L828">
            <v>5042148583</v>
          </cell>
          <cell r="M828" t="str">
            <v>10169749</v>
          </cell>
          <cell r="N828" t="str">
            <v>S21102101712</v>
          </cell>
          <cell r="O828" t="str">
            <v>YPS/N8584UV/YANTO A</v>
          </cell>
          <cell r="P828" t="str">
            <v>PT. LIVIA MANDIRI SEJATI</v>
          </cell>
          <cell r="Q828" t="str">
            <v>PT. LIVIA MANDIRI SEJATI</v>
          </cell>
          <cell r="R828" t="str">
            <v>PALLET RENT DOUBLE FACE</v>
          </cell>
          <cell r="S828" t="str">
            <v>8276861158</v>
          </cell>
        </row>
        <row r="829">
          <cell r="L829">
            <v>5042144274</v>
          </cell>
          <cell r="M829" t="str">
            <v>74561</v>
          </cell>
          <cell r="N829" t="str">
            <v>S21102101713</v>
          </cell>
          <cell r="O829" t="str">
            <v>YPS/N8032UV/RICHAK</v>
          </cell>
          <cell r="P829" t="str">
            <v>PT. LIVIA MANDIRI SEJATI</v>
          </cell>
          <cell r="Q829" t="str">
            <v>PT. LIVIA MANDIRI SEJATI</v>
          </cell>
          <cell r="R829" t="str">
            <v>600ML AQUA LOCAL 1X24</v>
          </cell>
          <cell r="S829" t="str">
            <v>8276861158</v>
          </cell>
        </row>
        <row r="830">
          <cell r="L830">
            <v>5042144274</v>
          </cell>
          <cell r="M830" t="str">
            <v>10169749</v>
          </cell>
          <cell r="N830" t="str">
            <v>S21102101713</v>
          </cell>
          <cell r="O830" t="str">
            <v>YPS/N8032UV/RICHAK</v>
          </cell>
          <cell r="P830" t="str">
            <v>PT. LIVIA MANDIRI SEJATI</v>
          </cell>
          <cell r="Q830" t="str">
            <v>PT. LIVIA MANDIRI SEJATI</v>
          </cell>
          <cell r="R830" t="str">
            <v>PALLET RENT DOUBLE FACE</v>
          </cell>
          <cell r="S830" t="str">
            <v>8276861158</v>
          </cell>
        </row>
        <row r="831">
          <cell r="L831">
            <v>5042150127</v>
          </cell>
          <cell r="M831" t="str">
            <v>74561</v>
          </cell>
          <cell r="N831" t="str">
            <v>S21102101704</v>
          </cell>
          <cell r="O831" t="str">
            <v>YPS/L9695UY/NARTO</v>
          </cell>
          <cell r="P831" t="str">
            <v>PT. LIVIA MANDIRI SEJATI</v>
          </cell>
          <cell r="Q831" t="str">
            <v>PT. LIVIA MANDIRI SEJATI</v>
          </cell>
          <cell r="R831" t="str">
            <v>600ML AQUA LOCAL 1X24</v>
          </cell>
          <cell r="S831" t="str">
            <v>8276861158</v>
          </cell>
        </row>
        <row r="832">
          <cell r="L832">
            <v>5042150127</v>
          </cell>
          <cell r="M832" t="str">
            <v>10169749</v>
          </cell>
          <cell r="N832" t="str">
            <v>S21102101704</v>
          </cell>
          <cell r="O832" t="str">
            <v>YPS/L9695UY/NARTO</v>
          </cell>
          <cell r="P832" t="str">
            <v>PT. LIVIA MANDIRI SEJATI</v>
          </cell>
          <cell r="Q832" t="str">
            <v>PT. LIVIA MANDIRI SEJATI</v>
          </cell>
          <cell r="R832" t="str">
            <v>PALLET RENT DOUBLE FACE</v>
          </cell>
          <cell r="S832" t="str">
            <v>8276861158</v>
          </cell>
        </row>
        <row r="833">
          <cell r="L833">
            <v>5042215924</v>
          </cell>
          <cell r="M833" t="str">
            <v>10169743</v>
          </cell>
          <cell r="N833" t="str">
            <v>S21102101718/EF/2/30</v>
          </cell>
          <cell r="O833" t="str">
            <v>YPS/N8789UV/SUTOYO</v>
          </cell>
          <cell r="P833" t="str">
            <v>PT. LIVIA MANDIRI SEJATI</v>
          </cell>
          <cell r="Q833" t="str">
            <v>PT. LIVIA MANDIRI SEJATI</v>
          </cell>
          <cell r="R833" t="str">
            <v>JUG RACK</v>
          </cell>
          <cell r="S833" t="str">
            <v>8276861159</v>
          </cell>
        </row>
        <row r="834">
          <cell r="L834">
            <v>5042215924</v>
          </cell>
          <cell r="M834" t="str">
            <v>10169933</v>
          </cell>
          <cell r="N834" t="str">
            <v>S21102101718/EF/2/30</v>
          </cell>
          <cell r="O834" t="str">
            <v>YPS/N8789UV/SUTOYO</v>
          </cell>
          <cell r="P834" t="str">
            <v>PT. LIVIA MANDIRI SEJATI</v>
          </cell>
          <cell r="Q834" t="str">
            <v>PT. LIVIA MANDIRI SEJATI</v>
          </cell>
          <cell r="R834" t="str">
            <v>EMPTY BOTTLE AQUA 5 GALLON</v>
          </cell>
          <cell r="S834" t="str">
            <v>8276861159</v>
          </cell>
        </row>
        <row r="835">
          <cell r="L835">
            <v>5042215924</v>
          </cell>
          <cell r="M835" t="str">
            <v>74559</v>
          </cell>
          <cell r="N835" t="str">
            <v>S21102101718/EF/2/30</v>
          </cell>
          <cell r="O835" t="str">
            <v>YPS/N8789UV/SUTOYO</v>
          </cell>
          <cell r="P835" t="str">
            <v>PT. LIVIA MANDIRI SEJATI</v>
          </cell>
          <cell r="Q835" t="str">
            <v>PT. LIVIA MANDIRI SEJATI</v>
          </cell>
          <cell r="R835" t="str">
            <v>5 GALLON AQUA LOCAL</v>
          </cell>
          <cell r="S835" t="str">
            <v>8276861159</v>
          </cell>
        </row>
        <row r="836">
          <cell r="L836">
            <v>5042182727</v>
          </cell>
          <cell r="M836" t="str">
            <v>10169933</v>
          </cell>
          <cell r="N836" t="str">
            <v>S21102101782/EF/3/28</v>
          </cell>
          <cell r="O836" t="str">
            <v>YPS/N8274UV/BAKHIN</v>
          </cell>
          <cell r="P836" t="str">
            <v>PT. LIVIA MANDIRI SEJATI</v>
          </cell>
          <cell r="Q836" t="str">
            <v>PT. LIVIA MANDIRI SEJATI</v>
          </cell>
          <cell r="R836" t="str">
            <v>EMPTY BOTTLE AQUA 5 GALLON</v>
          </cell>
          <cell r="S836" t="str">
            <v>8276861159</v>
          </cell>
        </row>
        <row r="837">
          <cell r="L837">
            <v>5042182727</v>
          </cell>
          <cell r="M837" t="str">
            <v>74559</v>
          </cell>
          <cell r="N837" t="str">
            <v>S21102101782/EF/3/28</v>
          </cell>
          <cell r="O837" t="str">
            <v>YPS/N8274UV/BAKHIN</v>
          </cell>
          <cell r="P837" t="str">
            <v>PT. LIVIA MANDIRI SEJATI</v>
          </cell>
          <cell r="Q837" t="str">
            <v>PT. LIVIA MANDIRI SEJATI</v>
          </cell>
          <cell r="R837" t="str">
            <v>5 GALLON AQUA LOCAL</v>
          </cell>
          <cell r="S837" t="str">
            <v>8276861159</v>
          </cell>
        </row>
        <row r="838">
          <cell r="L838">
            <v>5042201848</v>
          </cell>
          <cell r="M838" t="str">
            <v>10169743</v>
          </cell>
          <cell r="N838" t="str">
            <v>S21102101749/NF/3/29</v>
          </cell>
          <cell r="O838" t="str">
            <v>YPS/L9051UX/RAHMAN</v>
          </cell>
          <cell r="P838" t="str">
            <v>PT. LIVIA MANDIRI SEJATI</v>
          </cell>
          <cell r="Q838" t="str">
            <v>PT. LIVIA MANDIRI SEJATI</v>
          </cell>
          <cell r="R838" t="str">
            <v>JUG RACK</v>
          </cell>
          <cell r="S838" t="str">
            <v>8276861159</v>
          </cell>
        </row>
        <row r="839">
          <cell r="L839">
            <v>5042201848</v>
          </cell>
          <cell r="M839" t="str">
            <v>10169933</v>
          </cell>
          <cell r="N839" t="str">
            <v>S21102101749/NF/3/29</v>
          </cell>
          <cell r="O839" t="str">
            <v>YPS/L9051UX/RAHMAN</v>
          </cell>
          <cell r="P839" t="str">
            <v>PT. LIVIA MANDIRI SEJATI</v>
          </cell>
          <cell r="Q839" t="str">
            <v>PT. LIVIA MANDIRI SEJATI</v>
          </cell>
          <cell r="R839" t="str">
            <v>EMPTY BOTTLE AQUA 5 GALLON</v>
          </cell>
          <cell r="S839" t="str">
            <v>8276861159</v>
          </cell>
        </row>
        <row r="840">
          <cell r="L840">
            <v>5042201848</v>
          </cell>
          <cell r="M840" t="str">
            <v>74559</v>
          </cell>
          <cell r="N840" t="str">
            <v>S21102101749/NF/3/29</v>
          </cell>
          <cell r="O840" t="str">
            <v>YPS/L9051UX/RAHMAN</v>
          </cell>
          <cell r="P840" t="str">
            <v>PT. LIVIA MANDIRI SEJATI</v>
          </cell>
          <cell r="Q840" t="str">
            <v>PT. LIVIA MANDIRI SEJATI</v>
          </cell>
          <cell r="R840" t="str">
            <v>5 GALLON AQUA LOCAL</v>
          </cell>
          <cell r="S840" t="str">
            <v>8276861159</v>
          </cell>
        </row>
        <row r="841">
          <cell r="L841">
            <v>5042215487</v>
          </cell>
          <cell r="M841" t="str">
            <v>10169933</v>
          </cell>
          <cell r="N841" t="str">
            <v>S21102101729/AS/3/30</v>
          </cell>
          <cell r="O841" t="str">
            <v>YPS/N8430UV/SLAMET</v>
          </cell>
          <cell r="P841" t="str">
            <v>PT. LIVIA MANDIRI SEJATI</v>
          </cell>
          <cell r="Q841" t="str">
            <v>PT. LIVIA MANDIRI SEJATI</v>
          </cell>
          <cell r="R841" t="str">
            <v>EMPTY BOTTLE AQUA 5 GALLON</v>
          </cell>
          <cell r="S841" t="str">
            <v>8276861159</v>
          </cell>
        </row>
        <row r="842">
          <cell r="L842">
            <v>5042215487</v>
          </cell>
          <cell r="M842" t="str">
            <v>74559</v>
          </cell>
          <cell r="N842" t="str">
            <v>S21102101729/AS/3/30</v>
          </cell>
          <cell r="O842" t="str">
            <v>YPS/N8430UV/SLAMET</v>
          </cell>
          <cell r="P842" t="str">
            <v>PT. LIVIA MANDIRI SEJATI</v>
          </cell>
          <cell r="Q842" t="str">
            <v>PT. LIVIA MANDIRI SEJATI</v>
          </cell>
          <cell r="R842" t="str">
            <v>5 GALLON AQUA LOCAL</v>
          </cell>
          <cell r="S842" t="str">
            <v>8276861159</v>
          </cell>
        </row>
        <row r="843">
          <cell r="L843">
            <v>5042216371</v>
          </cell>
          <cell r="M843" t="str">
            <v>10169933</v>
          </cell>
          <cell r="N843" t="str">
            <v>S21102101722/AS/3/30</v>
          </cell>
          <cell r="O843" t="str">
            <v>YPS/L9808UW/AMIN</v>
          </cell>
          <cell r="P843" t="str">
            <v>PT. LIVIA MANDIRI SEJATI</v>
          </cell>
          <cell r="Q843" t="str">
            <v>PT. LIVIA MANDIRI SEJATI</v>
          </cell>
          <cell r="R843" t="str">
            <v>EMPTY BOTTLE AQUA 5 GALLON</v>
          </cell>
          <cell r="S843" t="str">
            <v>8276861159</v>
          </cell>
        </row>
        <row r="844">
          <cell r="L844">
            <v>5042216371</v>
          </cell>
          <cell r="M844" t="str">
            <v>74559</v>
          </cell>
          <cell r="N844" t="str">
            <v>S21102101722/AS/3/30</v>
          </cell>
          <cell r="O844" t="str">
            <v>YPS/L9808UW/AMIN</v>
          </cell>
          <cell r="P844" t="str">
            <v>PT. LIVIA MANDIRI SEJATI</v>
          </cell>
          <cell r="Q844" t="str">
            <v>PT. LIVIA MANDIRI SEJATI</v>
          </cell>
          <cell r="R844" t="str">
            <v>5 GALLON AQUA LOCAL</v>
          </cell>
          <cell r="S844" t="str">
            <v>8276861159</v>
          </cell>
        </row>
        <row r="845">
          <cell r="L845">
            <v>5042215484</v>
          </cell>
          <cell r="M845" t="str">
            <v>10169933</v>
          </cell>
          <cell r="N845" t="str">
            <v>S21102101717/AS/3/30</v>
          </cell>
          <cell r="O845" t="str">
            <v>YPS/P8194UR/HERI</v>
          </cell>
          <cell r="P845" t="str">
            <v>PT. LIVIA MANDIRI SEJATI</v>
          </cell>
          <cell r="Q845" t="str">
            <v>PT. LIVIA MANDIRI SEJATI</v>
          </cell>
          <cell r="R845" t="str">
            <v>EMPTY BOTTLE AQUA 5 GALLON</v>
          </cell>
          <cell r="S845" t="str">
            <v>8276861159</v>
          </cell>
        </row>
        <row r="846">
          <cell r="L846">
            <v>5042215484</v>
          </cell>
          <cell r="M846" t="str">
            <v>74559</v>
          </cell>
          <cell r="N846" t="str">
            <v>S21102101717/AS/3/30</v>
          </cell>
          <cell r="O846" t="str">
            <v>YPS/P8194UR/HERI</v>
          </cell>
          <cell r="P846" t="str">
            <v>PT. LIVIA MANDIRI SEJATI</v>
          </cell>
          <cell r="Q846" t="str">
            <v>PT. LIVIA MANDIRI SEJATI</v>
          </cell>
          <cell r="R846" t="str">
            <v>5 GALLON AQUA LOCAL</v>
          </cell>
          <cell r="S846" t="str">
            <v>8276861159</v>
          </cell>
        </row>
        <row r="847">
          <cell r="L847">
            <v>5042203715</v>
          </cell>
          <cell r="M847" t="str">
            <v>10169933</v>
          </cell>
          <cell r="N847" t="str">
            <v>S21102101730/IS/2/30</v>
          </cell>
          <cell r="O847" t="str">
            <v>YPS/N9902UR/MPT/BUDI</v>
          </cell>
          <cell r="P847" t="str">
            <v>PT. LIVIA MANDIRI SEJATI</v>
          </cell>
          <cell r="Q847" t="str">
            <v>PT. LIVIA MANDIRI SEJATI</v>
          </cell>
          <cell r="R847" t="str">
            <v>EMPTY BOTTLE AQUA 5 GALLON</v>
          </cell>
          <cell r="S847" t="str">
            <v>8276861159</v>
          </cell>
        </row>
        <row r="848">
          <cell r="L848">
            <v>5042203715</v>
          </cell>
          <cell r="M848" t="str">
            <v>74559</v>
          </cell>
          <cell r="N848" t="str">
            <v>S21102101730/IS/2/30</v>
          </cell>
          <cell r="O848" t="str">
            <v>YPS/N9902UR/MPT/BUDI</v>
          </cell>
          <cell r="P848" t="str">
            <v>PT. LIVIA MANDIRI SEJATI</v>
          </cell>
          <cell r="Q848" t="str">
            <v>PT. LIVIA MANDIRI SEJATI</v>
          </cell>
          <cell r="R848" t="str">
            <v>5 GALLON AQUA LOCAL</v>
          </cell>
          <cell r="S848" t="str">
            <v>8276861159</v>
          </cell>
        </row>
        <row r="849">
          <cell r="L849">
            <v>5042213138</v>
          </cell>
          <cell r="M849" t="str">
            <v>10169743</v>
          </cell>
          <cell r="N849" t="str">
            <v>S21102101723/NF/2/30</v>
          </cell>
          <cell r="O849" t="str">
            <v>YPS/L9431UZ/NURHADI</v>
          </cell>
          <cell r="P849" t="str">
            <v>PT. LIVIA MANDIRI SEJATI</v>
          </cell>
          <cell r="Q849" t="str">
            <v>PT. LIVIA MANDIRI SEJATI</v>
          </cell>
          <cell r="R849" t="str">
            <v>JUG RACK</v>
          </cell>
          <cell r="S849" t="str">
            <v>8276861159</v>
          </cell>
        </row>
        <row r="850">
          <cell r="L850">
            <v>5042213138</v>
          </cell>
          <cell r="M850" t="str">
            <v>10169933</v>
          </cell>
          <cell r="N850" t="str">
            <v>S21102101723/NF/2/30</v>
          </cell>
          <cell r="O850" t="str">
            <v>YPS/L9431UZ/NURHADI</v>
          </cell>
          <cell r="P850" t="str">
            <v>PT. LIVIA MANDIRI SEJATI</v>
          </cell>
          <cell r="Q850" t="str">
            <v>PT. LIVIA MANDIRI SEJATI</v>
          </cell>
          <cell r="R850" t="str">
            <v>EMPTY BOTTLE AQUA 5 GALLON</v>
          </cell>
          <cell r="S850" t="str">
            <v>8276861159</v>
          </cell>
        </row>
        <row r="851">
          <cell r="L851">
            <v>5042213138</v>
          </cell>
          <cell r="M851" t="str">
            <v>74559</v>
          </cell>
          <cell r="N851" t="str">
            <v>S21102101723/NF/2/30</v>
          </cell>
          <cell r="O851" t="str">
            <v>YPS/L9431UZ/NURHADI</v>
          </cell>
          <cell r="P851" t="str">
            <v>PT. LIVIA MANDIRI SEJATI</v>
          </cell>
          <cell r="Q851" t="str">
            <v>PT. LIVIA MANDIRI SEJATI</v>
          </cell>
          <cell r="R851" t="str">
            <v>5 GALLON AQUA LOCAL</v>
          </cell>
          <cell r="S851" t="str">
            <v>8276861159</v>
          </cell>
        </row>
        <row r="852">
          <cell r="L852">
            <v>5042215243</v>
          </cell>
          <cell r="M852" t="str">
            <v>10169933</v>
          </cell>
          <cell r="N852" t="str">
            <v>S21102101735/EL/2/30</v>
          </cell>
          <cell r="O852" t="str">
            <v>YPS/L9370UZ/ANTON</v>
          </cell>
          <cell r="P852" t="str">
            <v>PT. LIVIA MANDIRI SEJATI</v>
          </cell>
          <cell r="Q852" t="str">
            <v>PT. LIVIA MANDIRI SEJATI</v>
          </cell>
          <cell r="R852" t="str">
            <v>EMPTY BOTTLE AQUA 5 GALLON</v>
          </cell>
          <cell r="S852" t="str">
            <v>8276861159</v>
          </cell>
        </row>
        <row r="853">
          <cell r="L853">
            <v>5042215243</v>
          </cell>
          <cell r="M853" t="str">
            <v>74559</v>
          </cell>
          <cell r="N853" t="str">
            <v>S21102101735/EL/2/30</v>
          </cell>
          <cell r="O853" t="str">
            <v>YPS/L9370UZ/ANTON</v>
          </cell>
          <cell r="P853" t="str">
            <v>PT. LIVIA MANDIRI SEJATI</v>
          </cell>
          <cell r="Q853" t="str">
            <v>PT. LIVIA MANDIRI SEJATI</v>
          </cell>
          <cell r="R853" t="str">
            <v>5 GALLON AQUA LOCAL</v>
          </cell>
          <cell r="S853" t="str">
            <v>8276861159</v>
          </cell>
        </row>
        <row r="854">
          <cell r="L854">
            <v>5042166897</v>
          </cell>
          <cell r="M854" t="str">
            <v>10169743</v>
          </cell>
          <cell r="N854" t="str">
            <v>S21102101737/PY/1/30</v>
          </cell>
          <cell r="O854" t="str">
            <v>YPS/N9374WE/AGUS D</v>
          </cell>
          <cell r="P854" t="str">
            <v>PT. LIVIA MANDIRI SEJATI</v>
          </cell>
          <cell r="Q854" t="str">
            <v>PT. LIVIA MANDIRI SEJATI</v>
          </cell>
          <cell r="R854" t="str">
            <v>JUG RACK</v>
          </cell>
          <cell r="S854" t="str">
            <v>8276861159</v>
          </cell>
        </row>
        <row r="855">
          <cell r="L855">
            <v>5042166897</v>
          </cell>
          <cell r="M855" t="str">
            <v>10169933</v>
          </cell>
          <cell r="N855" t="str">
            <v>S21102101737/PY/1/30</v>
          </cell>
          <cell r="O855" t="str">
            <v>YPS/N9374WE/AGUS D</v>
          </cell>
          <cell r="P855" t="str">
            <v>PT. LIVIA MANDIRI SEJATI</v>
          </cell>
          <cell r="Q855" t="str">
            <v>PT. LIVIA MANDIRI SEJATI</v>
          </cell>
          <cell r="R855" t="str">
            <v>EMPTY BOTTLE AQUA 5 GALLON</v>
          </cell>
          <cell r="S855" t="str">
            <v>8276861159</v>
          </cell>
        </row>
        <row r="856">
          <cell r="L856">
            <v>5042166897</v>
          </cell>
          <cell r="M856" t="str">
            <v>74559</v>
          </cell>
          <cell r="N856" t="str">
            <v>S21102101737/PY/1/30</v>
          </cell>
          <cell r="O856" t="str">
            <v>YPS/N9374WE/AGUS D</v>
          </cell>
          <cell r="P856" t="str">
            <v>PT. LIVIA MANDIRI SEJATI</v>
          </cell>
          <cell r="Q856" t="str">
            <v>PT. LIVIA MANDIRI SEJATI</v>
          </cell>
          <cell r="R856" t="str">
            <v>5 GALLON AQUA LOCAL</v>
          </cell>
          <cell r="S856" t="str">
            <v>8276861159</v>
          </cell>
        </row>
        <row r="857">
          <cell r="L857">
            <v>5042209592</v>
          </cell>
          <cell r="M857" t="str">
            <v>10169933</v>
          </cell>
          <cell r="N857" t="str">
            <v>S21102101731/ZK/2/30</v>
          </cell>
          <cell r="O857" t="str">
            <v>YPS/L8373UI/MADE</v>
          </cell>
          <cell r="P857" t="str">
            <v>PT. LIVIA MANDIRI SEJATI</v>
          </cell>
          <cell r="Q857" t="str">
            <v>PT. LIVIA MANDIRI SEJATI</v>
          </cell>
          <cell r="R857" t="str">
            <v>EMPTY BOTTLE AQUA 5 GALLON</v>
          </cell>
          <cell r="S857" t="str">
            <v>8276861159</v>
          </cell>
        </row>
        <row r="858">
          <cell r="L858">
            <v>5042209592</v>
          </cell>
          <cell r="M858" t="str">
            <v>74559</v>
          </cell>
          <cell r="N858" t="str">
            <v>S21102101731/ZK/2/30</v>
          </cell>
          <cell r="O858" t="str">
            <v>YPS/L8373UI/MADE</v>
          </cell>
          <cell r="P858" t="str">
            <v>PT. LIVIA MANDIRI SEJATI</v>
          </cell>
          <cell r="Q858" t="str">
            <v>PT. LIVIA MANDIRI SEJATI</v>
          </cell>
          <cell r="R858" t="str">
            <v>5 GALLON AQUA LOCAL</v>
          </cell>
          <cell r="S858" t="str">
            <v>8276861159</v>
          </cell>
        </row>
        <row r="859">
          <cell r="L859">
            <v>5042213203</v>
          </cell>
          <cell r="M859" t="str">
            <v>10169933</v>
          </cell>
          <cell r="N859" t="str">
            <v>S21102101736/EL/2/30</v>
          </cell>
          <cell r="O859" t="str">
            <v>YPS/L9610UX/MAHFUD</v>
          </cell>
          <cell r="P859" t="str">
            <v>PT. LIVIA MANDIRI SEJATI</v>
          </cell>
          <cell r="Q859" t="str">
            <v>PT. LIVIA MANDIRI SEJATI</v>
          </cell>
          <cell r="R859" t="str">
            <v>EMPTY BOTTLE AQUA 5 GALLON</v>
          </cell>
          <cell r="S859" t="str">
            <v>8276861159</v>
          </cell>
        </row>
        <row r="860">
          <cell r="L860">
            <v>5042213203</v>
          </cell>
          <cell r="M860" t="str">
            <v>74559</v>
          </cell>
          <cell r="N860" t="str">
            <v>S21102101736/EL/2/30</v>
          </cell>
          <cell r="O860" t="str">
            <v>YPS/L9610UX/MAHFUD</v>
          </cell>
          <cell r="P860" t="str">
            <v>PT. LIVIA MANDIRI SEJATI</v>
          </cell>
          <cell r="Q860" t="str">
            <v>PT. LIVIA MANDIRI SEJATI</v>
          </cell>
          <cell r="R860" t="str">
            <v>5 GALLON AQUA LOCAL</v>
          </cell>
          <cell r="S860" t="str">
            <v>8276861159</v>
          </cell>
        </row>
        <row r="861">
          <cell r="L861">
            <v>5042214704</v>
          </cell>
          <cell r="M861" t="str">
            <v>10169743</v>
          </cell>
          <cell r="N861" t="str">
            <v>S21102101719/AS/3/30</v>
          </cell>
          <cell r="O861" t="str">
            <v>YPS/N8375WE/MAHRUS A</v>
          </cell>
          <cell r="P861" t="str">
            <v>PT. LIVIA MANDIRI SEJATI</v>
          </cell>
          <cell r="Q861" t="str">
            <v>PT. LIVIA MANDIRI SEJATI</v>
          </cell>
          <cell r="R861" t="str">
            <v>JUG RACK</v>
          </cell>
          <cell r="S861" t="str">
            <v>8276861159</v>
          </cell>
        </row>
        <row r="862">
          <cell r="L862">
            <v>5042214704</v>
          </cell>
          <cell r="M862" t="str">
            <v>10169933</v>
          </cell>
          <cell r="N862" t="str">
            <v>S21102101719/AS/3/30</v>
          </cell>
          <cell r="O862" t="str">
            <v>YPS/N8375WE/MAHRUS A</v>
          </cell>
          <cell r="P862" t="str">
            <v>PT. LIVIA MANDIRI SEJATI</v>
          </cell>
          <cell r="Q862" t="str">
            <v>PT. LIVIA MANDIRI SEJATI</v>
          </cell>
          <cell r="R862" t="str">
            <v>EMPTY BOTTLE AQUA 5 GALLON</v>
          </cell>
          <cell r="S862" t="str">
            <v>8276861159</v>
          </cell>
        </row>
        <row r="863">
          <cell r="L863">
            <v>5042214704</v>
          </cell>
          <cell r="M863" t="str">
            <v>74559</v>
          </cell>
          <cell r="N863" t="str">
            <v>S21102101719/AS/3/30</v>
          </cell>
          <cell r="O863" t="str">
            <v>YPS/N8375WE/MAHRUS A</v>
          </cell>
          <cell r="P863" t="str">
            <v>PT. LIVIA MANDIRI SEJATI</v>
          </cell>
          <cell r="Q863" t="str">
            <v>PT. LIVIA MANDIRI SEJATI</v>
          </cell>
          <cell r="R863" t="str">
            <v>5 GALLON AQUA LOCAL</v>
          </cell>
          <cell r="S863" t="str">
            <v>8276861159</v>
          </cell>
        </row>
        <row r="864">
          <cell r="L864">
            <v>5042215600</v>
          </cell>
          <cell r="M864" t="str">
            <v>10169933</v>
          </cell>
          <cell r="N864" t="str">
            <v>S21102101732/ZK/2/30</v>
          </cell>
          <cell r="O864" t="str">
            <v>YPS/N8587UV/SAIFUDIN</v>
          </cell>
          <cell r="P864" t="str">
            <v>PT. LIVIA MANDIRI SEJATI</v>
          </cell>
          <cell r="Q864" t="str">
            <v>PT. LIVIA MANDIRI SEJATI</v>
          </cell>
          <cell r="R864" t="str">
            <v>EMPTY BOTTLE AQUA 5 GALLON</v>
          </cell>
          <cell r="S864" t="str">
            <v>8276861159</v>
          </cell>
        </row>
        <row r="865">
          <cell r="L865">
            <v>5042215600</v>
          </cell>
          <cell r="M865" t="str">
            <v>74559</v>
          </cell>
          <cell r="N865" t="str">
            <v>S21102101732/ZK/2/30</v>
          </cell>
          <cell r="O865" t="str">
            <v>YPS/N8587UV/SAIFUDIN</v>
          </cell>
          <cell r="P865" t="str">
            <v>PT. LIVIA MANDIRI SEJATI</v>
          </cell>
          <cell r="Q865" t="str">
            <v>PT. LIVIA MANDIRI SEJATI</v>
          </cell>
          <cell r="R865" t="str">
            <v>5 GALLON AQUA LOCAL</v>
          </cell>
          <cell r="S865" t="str">
            <v>8276861159</v>
          </cell>
        </row>
        <row r="866">
          <cell r="L866">
            <v>5042214074</v>
          </cell>
          <cell r="M866" t="str">
            <v>10169933</v>
          </cell>
          <cell r="N866" t="str">
            <v>S21102101725/EF/3/30</v>
          </cell>
          <cell r="O866" t="str">
            <v>YPS/N8814UV/SAKUT</v>
          </cell>
          <cell r="P866" t="str">
            <v>PT. LIVIA MANDIRI SEJATI</v>
          </cell>
          <cell r="Q866" t="str">
            <v>PT. LIVIA MANDIRI SEJATI</v>
          </cell>
          <cell r="R866" t="str">
            <v>EMPTY BOTTLE AQUA 5 GALLON</v>
          </cell>
          <cell r="S866" t="str">
            <v>8276861159</v>
          </cell>
        </row>
        <row r="867">
          <cell r="L867">
            <v>5042214074</v>
          </cell>
          <cell r="M867" t="str">
            <v>74559</v>
          </cell>
          <cell r="N867" t="str">
            <v>S21102101725/EF/3/30</v>
          </cell>
          <cell r="O867" t="str">
            <v>YPS/N8814UV/SAKUT</v>
          </cell>
          <cell r="P867" t="str">
            <v>PT. LIVIA MANDIRI SEJATI</v>
          </cell>
          <cell r="Q867" t="str">
            <v>PT. LIVIA MANDIRI SEJATI</v>
          </cell>
          <cell r="R867" t="str">
            <v>5 GALLON AQUA LOCAL</v>
          </cell>
          <cell r="S867" t="str">
            <v>8276861159</v>
          </cell>
        </row>
        <row r="868">
          <cell r="L868">
            <v>5042209584</v>
          </cell>
          <cell r="M868" t="str">
            <v>10169933</v>
          </cell>
          <cell r="N868" t="str">
            <v>S21102101738/ZK/2/30</v>
          </cell>
          <cell r="O868" t="str">
            <v>YPS/N8193UW/ZAINUR</v>
          </cell>
          <cell r="P868" t="str">
            <v>PT. LIVIA MANDIRI SEJATI</v>
          </cell>
          <cell r="Q868" t="str">
            <v>PT. LIVIA MANDIRI SEJATI</v>
          </cell>
          <cell r="R868" t="str">
            <v>EMPTY BOTTLE AQUA 5 GALLON</v>
          </cell>
          <cell r="S868" t="str">
            <v>8276861159</v>
          </cell>
        </row>
        <row r="869">
          <cell r="L869">
            <v>5042209584</v>
          </cell>
          <cell r="M869" t="str">
            <v>74559</v>
          </cell>
          <cell r="N869" t="str">
            <v>S21102101738/ZK/2/30</v>
          </cell>
          <cell r="O869" t="str">
            <v>YPS/N8193UW/ZAINUR</v>
          </cell>
          <cell r="P869" t="str">
            <v>PT. LIVIA MANDIRI SEJATI</v>
          </cell>
          <cell r="Q869" t="str">
            <v>PT. LIVIA MANDIRI SEJATI</v>
          </cell>
          <cell r="R869" t="str">
            <v>5 GALLON AQUA LOCAL</v>
          </cell>
          <cell r="S869" t="str">
            <v>8276861159</v>
          </cell>
        </row>
        <row r="870">
          <cell r="L870">
            <v>5042208026</v>
          </cell>
          <cell r="M870" t="str">
            <v>10169743</v>
          </cell>
          <cell r="N870" t="str">
            <v>S21102101734/ZK/2/30</v>
          </cell>
          <cell r="O870" t="str">
            <v>YPS/L9425UZ/MASRIDI</v>
          </cell>
          <cell r="P870" t="str">
            <v>PT. LIVIA MANDIRI SEJATI</v>
          </cell>
          <cell r="Q870" t="str">
            <v>PT. LIVIA MANDIRI SEJATI</v>
          </cell>
          <cell r="R870" t="str">
            <v>JUG RACK</v>
          </cell>
          <cell r="S870" t="str">
            <v>8276861159</v>
          </cell>
        </row>
        <row r="871">
          <cell r="L871">
            <v>5042208026</v>
          </cell>
          <cell r="M871" t="str">
            <v>10169933</v>
          </cell>
          <cell r="N871" t="str">
            <v>S21102101734/ZK/2/30</v>
          </cell>
          <cell r="O871" t="str">
            <v>YPS/L9425UZ/MASRIDI</v>
          </cell>
          <cell r="P871" t="str">
            <v>PT. LIVIA MANDIRI SEJATI</v>
          </cell>
          <cell r="Q871" t="str">
            <v>PT. LIVIA MANDIRI SEJATI</v>
          </cell>
          <cell r="R871" t="str">
            <v>EMPTY BOTTLE AQUA 5 GALLON</v>
          </cell>
          <cell r="S871" t="str">
            <v>8276861159</v>
          </cell>
        </row>
        <row r="872">
          <cell r="L872">
            <v>5042208026</v>
          </cell>
          <cell r="M872" t="str">
            <v>74559</v>
          </cell>
          <cell r="N872" t="str">
            <v>S21102101734/ZK/2/30</v>
          </cell>
          <cell r="O872" t="str">
            <v>YPS/L9425UZ/MASRIDI</v>
          </cell>
          <cell r="P872" t="str">
            <v>PT. LIVIA MANDIRI SEJATI</v>
          </cell>
          <cell r="Q872" t="str">
            <v>PT. LIVIA MANDIRI SEJATI</v>
          </cell>
          <cell r="R872" t="str">
            <v>5 GALLON AQUA LOCAL</v>
          </cell>
          <cell r="S872" t="str">
            <v>8276861159</v>
          </cell>
        </row>
        <row r="873">
          <cell r="L873">
            <v>5042207996</v>
          </cell>
          <cell r="M873" t="str">
            <v>10169933</v>
          </cell>
          <cell r="N873" t="str">
            <v>S21102101716/EF/2/30</v>
          </cell>
          <cell r="O873" t="str">
            <v>YPS/L9352UZ/SUMANANG</v>
          </cell>
          <cell r="P873" t="str">
            <v>PT. LIVIA MANDIRI SEJATI</v>
          </cell>
          <cell r="Q873" t="str">
            <v>PT. LIVIA MANDIRI SEJATI</v>
          </cell>
          <cell r="R873" t="str">
            <v>EMPTY BOTTLE AQUA 5 GALLON</v>
          </cell>
          <cell r="S873" t="str">
            <v>8276861159</v>
          </cell>
        </row>
        <row r="874">
          <cell r="L874">
            <v>5042207996</v>
          </cell>
          <cell r="M874" t="str">
            <v>74559</v>
          </cell>
          <cell r="N874" t="str">
            <v>S21102101716/EF/2/30</v>
          </cell>
          <cell r="O874" t="str">
            <v>YPS/L9352UZ/SUMANANG</v>
          </cell>
          <cell r="P874" t="str">
            <v>PT. LIVIA MANDIRI SEJATI</v>
          </cell>
          <cell r="Q874" t="str">
            <v>PT. LIVIA MANDIRI SEJATI</v>
          </cell>
          <cell r="R874" t="str">
            <v>5 GALLON AQUA LOCAL</v>
          </cell>
          <cell r="S874" t="str">
            <v>8276861159</v>
          </cell>
        </row>
        <row r="875">
          <cell r="L875">
            <v>5042215523</v>
          </cell>
          <cell r="M875" t="str">
            <v>10169743</v>
          </cell>
          <cell r="N875" t="str">
            <v>S21102101726/NF/2/30</v>
          </cell>
          <cell r="O875" t="str">
            <v>YPS/L9051UX/RAHMAN</v>
          </cell>
          <cell r="P875" t="str">
            <v>PT. LIVIA MANDIRI SEJATI</v>
          </cell>
          <cell r="Q875" t="str">
            <v>PT. LIVIA MANDIRI SEJATI</v>
          </cell>
          <cell r="R875" t="str">
            <v>JUG RACK</v>
          </cell>
          <cell r="S875" t="str">
            <v>8276861159</v>
          </cell>
        </row>
        <row r="876">
          <cell r="L876">
            <v>5042215523</v>
          </cell>
          <cell r="M876" t="str">
            <v>10169933</v>
          </cell>
          <cell r="N876" t="str">
            <v>S21102101726/NF/2/30</v>
          </cell>
          <cell r="O876" t="str">
            <v>YPS/L9051UX/RAHMAN</v>
          </cell>
          <cell r="P876" t="str">
            <v>PT. LIVIA MANDIRI SEJATI</v>
          </cell>
          <cell r="Q876" t="str">
            <v>PT. LIVIA MANDIRI SEJATI</v>
          </cell>
          <cell r="R876" t="str">
            <v>EMPTY BOTTLE AQUA 5 GALLON</v>
          </cell>
          <cell r="S876" t="str">
            <v>8276861159</v>
          </cell>
        </row>
        <row r="877">
          <cell r="L877">
            <v>5042215523</v>
          </cell>
          <cell r="M877" t="str">
            <v>74559</v>
          </cell>
          <cell r="N877" t="str">
            <v>S21102101726/NF/2/30</v>
          </cell>
          <cell r="O877" t="str">
            <v>YPS/L9051UX/RAHMAN</v>
          </cell>
          <cell r="P877" t="str">
            <v>PT. LIVIA MANDIRI SEJATI</v>
          </cell>
          <cell r="Q877" t="str">
            <v>PT. LIVIA MANDIRI SEJATI</v>
          </cell>
          <cell r="R877" t="str">
            <v>5 GALLON AQUA LOCAL</v>
          </cell>
          <cell r="S877" t="str">
            <v>8276861159</v>
          </cell>
        </row>
        <row r="878">
          <cell r="L878">
            <v>5042216360</v>
          </cell>
          <cell r="M878" t="str">
            <v>10169933</v>
          </cell>
          <cell r="N878" t="str">
            <v>S21102101733/NF/3/30</v>
          </cell>
          <cell r="O878" t="str">
            <v>YPS/N8547UV/SOLIKHAN</v>
          </cell>
          <cell r="P878" t="str">
            <v>PT. LIVIA MANDIRI SEJATI</v>
          </cell>
          <cell r="Q878" t="str">
            <v>PT. LIVIA MANDIRI SEJATI</v>
          </cell>
          <cell r="R878" t="str">
            <v>EMPTY BOTTLE AQUA 5 GALLON</v>
          </cell>
          <cell r="S878" t="str">
            <v>8276861159</v>
          </cell>
        </row>
        <row r="879">
          <cell r="L879">
            <v>5042216360</v>
          </cell>
          <cell r="M879" t="str">
            <v>74559</v>
          </cell>
          <cell r="N879" t="str">
            <v>S21102101733/NF/3/30</v>
          </cell>
          <cell r="O879" t="str">
            <v>YPS/N8547UV/SOLIKHAN</v>
          </cell>
          <cell r="P879" t="str">
            <v>PT. LIVIA MANDIRI SEJATI</v>
          </cell>
          <cell r="Q879" t="str">
            <v>PT. LIVIA MANDIRI SEJATI</v>
          </cell>
          <cell r="R879" t="str">
            <v>5 GALLON AQUA LOCAL</v>
          </cell>
          <cell r="S879" t="str">
            <v>8276861159</v>
          </cell>
        </row>
        <row r="880">
          <cell r="L880">
            <v>5042165656</v>
          </cell>
          <cell r="M880" t="str">
            <v>10169933</v>
          </cell>
          <cell r="N880" t="str">
            <v>S21102101728/EF/3/30</v>
          </cell>
          <cell r="O880" t="str">
            <v>YPS/N8261UR/SOLIKIN</v>
          </cell>
          <cell r="P880" t="str">
            <v>PT. LIVIA MANDIRI SEJATI</v>
          </cell>
          <cell r="Q880" t="str">
            <v>PT. LIVIA MANDIRI SEJATI</v>
          </cell>
          <cell r="R880" t="str">
            <v>EMPTY BOTTLE AQUA 5 GALLON</v>
          </cell>
          <cell r="S880" t="str">
            <v>8276861159</v>
          </cell>
        </row>
        <row r="881">
          <cell r="L881">
            <v>5042165656</v>
          </cell>
          <cell r="M881" t="str">
            <v>74559</v>
          </cell>
          <cell r="N881" t="str">
            <v>S21102101728/EF/3/30</v>
          </cell>
          <cell r="O881" t="str">
            <v>YPS/N8261UR/SOLIKIN</v>
          </cell>
          <cell r="P881" t="str">
            <v>PT. LIVIA MANDIRI SEJATI</v>
          </cell>
          <cell r="Q881" t="str">
            <v>PT. LIVIA MANDIRI SEJATI</v>
          </cell>
          <cell r="R881" t="str">
            <v>5 GALLON AQUA LOCAL</v>
          </cell>
          <cell r="S881" t="str">
            <v>8276861159</v>
          </cell>
        </row>
        <row r="882">
          <cell r="L882">
            <v>5042208233</v>
          </cell>
          <cell r="M882" t="str">
            <v>10169743</v>
          </cell>
          <cell r="N882" t="str">
            <v>S21102101724/IS/2/30</v>
          </cell>
          <cell r="O882" t="str">
            <v>L8177UT/AGUS SUPRAPT</v>
          </cell>
          <cell r="P882" t="str">
            <v>PT. LIVIA MANDIRI SEJATI</v>
          </cell>
          <cell r="Q882" t="str">
            <v>PT. LIVIA MANDIRI SEJATI</v>
          </cell>
          <cell r="R882" t="str">
            <v>JUG RACK</v>
          </cell>
          <cell r="S882" t="str">
            <v>8276861159</v>
          </cell>
        </row>
        <row r="883">
          <cell r="L883">
            <v>5042208233</v>
          </cell>
          <cell r="M883" t="str">
            <v>10169933</v>
          </cell>
          <cell r="N883" t="str">
            <v>S21102101724/IS/2/30</v>
          </cell>
          <cell r="O883" t="str">
            <v>L8177UT/AGUS SUPRAPT</v>
          </cell>
          <cell r="P883" t="str">
            <v>PT. LIVIA MANDIRI SEJATI</v>
          </cell>
          <cell r="Q883" t="str">
            <v>PT. LIVIA MANDIRI SEJATI</v>
          </cell>
          <cell r="R883" t="str">
            <v>EMPTY BOTTLE AQUA 5 GALLON</v>
          </cell>
          <cell r="S883" t="str">
            <v>8276861159</v>
          </cell>
        </row>
        <row r="884">
          <cell r="L884">
            <v>5042208233</v>
          </cell>
          <cell r="M884" t="str">
            <v>74559</v>
          </cell>
          <cell r="N884" t="str">
            <v>S21102101724/IS/2/30</v>
          </cell>
          <cell r="O884" t="str">
            <v>L8177UT/AGUS SUPRAPT</v>
          </cell>
          <cell r="P884" t="str">
            <v>PT. LIVIA MANDIRI SEJATI</v>
          </cell>
          <cell r="Q884" t="str">
            <v>PT. LIVIA MANDIRI SEJATI</v>
          </cell>
          <cell r="R884" t="str">
            <v>5 GALLON AQUA LOCAL</v>
          </cell>
          <cell r="S884" t="str">
            <v>8276861159</v>
          </cell>
        </row>
        <row r="885">
          <cell r="L885">
            <v>5042210827</v>
          </cell>
          <cell r="M885" t="str">
            <v>10169743</v>
          </cell>
          <cell r="N885" t="str">
            <v>S21102101727/IS/2/30</v>
          </cell>
          <cell r="O885" t="str">
            <v>YPS/N9515WE/ZAKARIAH</v>
          </cell>
          <cell r="P885" t="str">
            <v>PT. LIVIA MANDIRI SEJATI</v>
          </cell>
          <cell r="Q885" t="str">
            <v>PT. LIVIA MANDIRI SEJATI</v>
          </cell>
          <cell r="R885" t="str">
            <v>JUG RACK</v>
          </cell>
          <cell r="S885" t="str">
            <v>8276861159</v>
          </cell>
        </row>
        <row r="886">
          <cell r="L886">
            <v>5042210827</v>
          </cell>
          <cell r="M886" t="str">
            <v>10169933</v>
          </cell>
          <cell r="N886" t="str">
            <v>S21102101727/IS/2/30</v>
          </cell>
          <cell r="O886" t="str">
            <v>YPS/N9515WE/ZAKARIAH</v>
          </cell>
          <cell r="P886" t="str">
            <v>PT. LIVIA MANDIRI SEJATI</v>
          </cell>
          <cell r="Q886" t="str">
            <v>PT. LIVIA MANDIRI SEJATI</v>
          </cell>
          <cell r="R886" t="str">
            <v>EMPTY BOTTLE AQUA 5 GALLON</v>
          </cell>
          <cell r="S886" t="str">
            <v>8276861159</v>
          </cell>
        </row>
        <row r="887">
          <cell r="L887">
            <v>5042210827</v>
          </cell>
          <cell r="M887" t="str">
            <v>74559</v>
          </cell>
          <cell r="N887" t="str">
            <v>S21102101727/IS/2/30</v>
          </cell>
          <cell r="O887" t="str">
            <v>YPS/N9515WE/ZAKARIAH</v>
          </cell>
          <cell r="P887" t="str">
            <v>PT. LIVIA MANDIRI SEJATI</v>
          </cell>
          <cell r="Q887" t="str">
            <v>PT. LIVIA MANDIRI SEJATI</v>
          </cell>
          <cell r="R887" t="str">
            <v>5 GALLON AQUA LOCAL</v>
          </cell>
          <cell r="S887" t="str">
            <v>8276861159</v>
          </cell>
        </row>
        <row r="888">
          <cell r="L888">
            <v>5042214073</v>
          </cell>
          <cell r="M888" t="str">
            <v>10169933</v>
          </cell>
          <cell r="N888" t="str">
            <v>S21102101720/EF/3/30</v>
          </cell>
          <cell r="O888" t="str">
            <v>YPS/L9427UZ/DJAMALI</v>
          </cell>
          <cell r="P888" t="str">
            <v>PT. LIVIA MANDIRI SEJATI</v>
          </cell>
          <cell r="Q888" t="str">
            <v>PT. LIVIA MANDIRI SEJATI</v>
          </cell>
          <cell r="R888" t="str">
            <v>EMPTY BOTTLE AQUA 5 GALLON</v>
          </cell>
          <cell r="S888" t="str">
            <v>8276861159</v>
          </cell>
        </row>
        <row r="889">
          <cell r="L889">
            <v>5042214073</v>
          </cell>
          <cell r="M889" t="str">
            <v>74559</v>
          </cell>
          <cell r="N889" t="str">
            <v>S21102101720/EF/3/30</v>
          </cell>
          <cell r="O889" t="str">
            <v>YPS/L9427UZ/DJAMALI</v>
          </cell>
          <cell r="P889" t="str">
            <v>PT. LIVIA MANDIRI SEJATI</v>
          </cell>
          <cell r="Q889" t="str">
            <v>PT. LIVIA MANDIRI SEJATI</v>
          </cell>
          <cell r="R889" t="str">
            <v>5 GALLON AQUA LOCAL</v>
          </cell>
          <cell r="S889" t="str">
            <v>8276861159</v>
          </cell>
        </row>
        <row r="890">
          <cell r="L890">
            <v>5042162232</v>
          </cell>
          <cell r="M890" t="str">
            <v>10169933</v>
          </cell>
          <cell r="N890" t="str">
            <v>S21102200137/AS/2/27</v>
          </cell>
          <cell r="O890" t="str">
            <v>YPS/L9610UX/MAHFUD</v>
          </cell>
          <cell r="P890" t="str">
            <v>PT. LIVIA MANDIRI SEJATI</v>
          </cell>
          <cell r="Q890" t="str">
            <v>PT. LIVIA MANDIRI SEJATI</v>
          </cell>
          <cell r="R890" t="str">
            <v>EMPTY BOTTLE AQUA 5 GALLON</v>
          </cell>
          <cell r="S890" t="str">
            <v>8276861159</v>
          </cell>
        </row>
        <row r="891">
          <cell r="L891">
            <v>5042162232</v>
          </cell>
          <cell r="M891" t="str">
            <v>74559</v>
          </cell>
          <cell r="N891" t="str">
            <v>S21102200137/AS/2/27</v>
          </cell>
          <cell r="O891" t="str">
            <v>YPS/L9610UX/MAHFUD</v>
          </cell>
          <cell r="P891" t="str">
            <v>PT. LIVIA MANDIRI SEJATI</v>
          </cell>
          <cell r="Q891" t="str">
            <v>PT. LIVIA MANDIRI SEJATI</v>
          </cell>
          <cell r="R891" t="str">
            <v>5 GALLON AQUA LOCAL</v>
          </cell>
          <cell r="S891" t="str">
            <v>8276861159</v>
          </cell>
        </row>
        <row r="892">
          <cell r="L892">
            <v>5042157161</v>
          </cell>
          <cell r="M892" t="str">
            <v>10169743</v>
          </cell>
          <cell r="N892" t="str">
            <v>S21102200153/HD/1/27</v>
          </cell>
          <cell r="O892" t="str">
            <v>YPS/L8813UT/DJAMALI</v>
          </cell>
          <cell r="P892" t="str">
            <v>PT. LIVIA MANDIRI SEJATI</v>
          </cell>
          <cell r="Q892" t="str">
            <v>PT. LIVIA MANDIRI SEJATI</v>
          </cell>
          <cell r="R892" t="str">
            <v>JUG RACK</v>
          </cell>
          <cell r="S892" t="str">
            <v>8276861159</v>
          </cell>
        </row>
        <row r="893">
          <cell r="L893">
            <v>5042157161</v>
          </cell>
          <cell r="M893" t="str">
            <v>10169933</v>
          </cell>
          <cell r="N893" t="str">
            <v>S21102200153/HD/1/27</v>
          </cell>
          <cell r="O893" t="str">
            <v>YPS/L8813UT/DJAMALI</v>
          </cell>
          <cell r="P893" t="str">
            <v>PT. LIVIA MANDIRI SEJATI</v>
          </cell>
          <cell r="Q893" t="str">
            <v>PT. LIVIA MANDIRI SEJATI</v>
          </cell>
          <cell r="R893" t="str">
            <v>EMPTY BOTTLE AQUA 5 GALLON</v>
          </cell>
          <cell r="S893" t="str">
            <v>8276861159</v>
          </cell>
        </row>
        <row r="894">
          <cell r="L894">
            <v>5042157161</v>
          </cell>
          <cell r="M894" t="str">
            <v>74559</v>
          </cell>
          <cell r="N894" t="str">
            <v>S21102200153/HD/1/27</v>
          </cell>
          <cell r="O894" t="str">
            <v>YPS/L8813UT/DJAMALI</v>
          </cell>
          <cell r="P894" t="str">
            <v>PT. LIVIA MANDIRI SEJATI</v>
          </cell>
          <cell r="Q894" t="str">
            <v>PT. LIVIA MANDIRI SEJATI</v>
          </cell>
          <cell r="R894" t="str">
            <v>5 GALLON AQUA LOCAL</v>
          </cell>
          <cell r="S894" t="str">
            <v>8276861159</v>
          </cell>
        </row>
        <row r="895">
          <cell r="L895">
            <v>5042156134</v>
          </cell>
          <cell r="M895" t="str">
            <v>10169933</v>
          </cell>
          <cell r="N895" t="str">
            <v>S21102200151/PY/1/27</v>
          </cell>
          <cell r="O895" t="str">
            <v>YPS/N8647UQ/HARTONO</v>
          </cell>
          <cell r="P895" t="str">
            <v>PT. LIVIA MANDIRI SEJATI</v>
          </cell>
          <cell r="Q895" t="str">
            <v>PT. LIVIA MANDIRI SEJATI</v>
          </cell>
          <cell r="R895" t="str">
            <v>EMPTY BOTTLE AQUA 5 GALLON</v>
          </cell>
          <cell r="S895" t="str">
            <v>8276861159</v>
          </cell>
        </row>
        <row r="896">
          <cell r="L896">
            <v>5042156134</v>
          </cell>
          <cell r="M896" t="str">
            <v>74559</v>
          </cell>
          <cell r="N896" t="str">
            <v>S21102200151/PY/1/27</v>
          </cell>
          <cell r="O896" t="str">
            <v>YPS/N8647UQ/HARTONO</v>
          </cell>
          <cell r="P896" t="str">
            <v>PT. LIVIA MANDIRI SEJATI</v>
          </cell>
          <cell r="Q896" t="str">
            <v>PT. LIVIA MANDIRI SEJATI</v>
          </cell>
          <cell r="R896" t="str">
            <v>5 GALLON AQUA LOCAL</v>
          </cell>
          <cell r="S896" t="str">
            <v>8276861159</v>
          </cell>
        </row>
        <row r="897">
          <cell r="L897">
            <v>5042153229</v>
          </cell>
          <cell r="M897" t="str">
            <v>10169933</v>
          </cell>
          <cell r="N897" t="str">
            <v>S21102200155/BK/2/27</v>
          </cell>
          <cell r="O897" t="str">
            <v>YPS/N8522UV/BUDI</v>
          </cell>
          <cell r="P897" t="str">
            <v>PT. LIVIA MANDIRI SEJATI</v>
          </cell>
          <cell r="Q897" t="str">
            <v>PT. LIVIA MANDIRI SEJATI</v>
          </cell>
          <cell r="R897" t="str">
            <v>EMPTY BOTTLE AQUA 5 GALLON</v>
          </cell>
          <cell r="S897" t="str">
            <v>8276861159</v>
          </cell>
        </row>
        <row r="898">
          <cell r="L898">
            <v>5042153229</v>
          </cell>
          <cell r="M898" t="str">
            <v>74559</v>
          </cell>
          <cell r="N898" t="str">
            <v>S21102200155/BK/2/27</v>
          </cell>
          <cell r="O898" t="str">
            <v>YPS/N8522UV/BUDI</v>
          </cell>
          <cell r="P898" t="str">
            <v>PT. LIVIA MANDIRI SEJATI</v>
          </cell>
          <cell r="Q898" t="str">
            <v>PT. LIVIA MANDIRI SEJATI</v>
          </cell>
          <cell r="R898" t="str">
            <v>5 GALLON AQUA LOCAL</v>
          </cell>
          <cell r="S898" t="str">
            <v>8276861159</v>
          </cell>
        </row>
        <row r="899">
          <cell r="L899">
            <v>5042162051</v>
          </cell>
          <cell r="M899" t="str">
            <v>10169743</v>
          </cell>
          <cell r="N899" t="str">
            <v>S21102200149/BK/2/27</v>
          </cell>
          <cell r="O899" t="str">
            <v>YPS/L9051UX/RAHMAN</v>
          </cell>
          <cell r="P899" t="str">
            <v>PT. LIVIA MANDIRI SEJATI</v>
          </cell>
          <cell r="Q899" t="str">
            <v>PT. LIVIA MANDIRI SEJATI</v>
          </cell>
          <cell r="R899" t="str">
            <v>JUG RACK</v>
          </cell>
          <cell r="S899" t="str">
            <v>8276861159</v>
          </cell>
        </row>
        <row r="900">
          <cell r="L900">
            <v>5042162051</v>
          </cell>
          <cell r="M900" t="str">
            <v>10169933</v>
          </cell>
          <cell r="N900" t="str">
            <v>S21102200149/BK/2/27</v>
          </cell>
          <cell r="O900" t="str">
            <v>YPS/L9051UX/RAHMAN</v>
          </cell>
          <cell r="P900" t="str">
            <v>PT. LIVIA MANDIRI SEJATI</v>
          </cell>
          <cell r="Q900" t="str">
            <v>PT. LIVIA MANDIRI SEJATI</v>
          </cell>
          <cell r="R900" t="str">
            <v>EMPTY BOTTLE AQUA 5 GALLON</v>
          </cell>
          <cell r="S900" t="str">
            <v>8276861159</v>
          </cell>
        </row>
        <row r="901">
          <cell r="L901">
            <v>5042162051</v>
          </cell>
          <cell r="M901" t="str">
            <v>74559</v>
          </cell>
          <cell r="N901" t="str">
            <v>S21102200149/BK/2/27</v>
          </cell>
          <cell r="O901" t="str">
            <v>YPS/L9051UX/RAHMAN</v>
          </cell>
          <cell r="P901" t="str">
            <v>PT. LIVIA MANDIRI SEJATI</v>
          </cell>
          <cell r="Q901" t="str">
            <v>PT. LIVIA MANDIRI SEJATI</v>
          </cell>
          <cell r="R901" t="str">
            <v>5 GALLON AQUA LOCAL</v>
          </cell>
          <cell r="S901" t="str">
            <v>8276861159</v>
          </cell>
        </row>
        <row r="902">
          <cell r="L902">
            <v>5042164346</v>
          </cell>
          <cell r="M902" t="str">
            <v>10169743</v>
          </cell>
          <cell r="N902" t="str">
            <v>S21102200142/AS/2/27</v>
          </cell>
          <cell r="O902" t="str">
            <v>YPS/N8527UV/MUHAMMAD</v>
          </cell>
          <cell r="P902" t="str">
            <v>PT. LIVIA MANDIRI SEJATI</v>
          </cell>
          <cell r="Q902" t="str">
            <v>PT. LIVIA MANDIRI SEJATI</v>
          </cell>
          <cell r="R902" t="str">
            <v>JUG RACK</v>
          </cell>
          <cell r="S902" t="str">
            <v>8276861159</v>
          </cell>
        </row>
        <row r="903">
          <cell r="L903">
            <v>5042164346</v>
          </cell>
          <cell r="M903" t="str">
            <v>10169933</v>
          </cell>
          <cell r="N903" t="str">
            <v>S21102200142/AS/2/27</v>
          </cell>
          <cell r="O903" t="str">
            <v>YPS/N8527UV/MUHAMMAD</v>
          </cell>
          <cell r="P903" t="str">
            <v>PT. LIVIA MANDIRI SEJATI</v>
          </cell>
          <cell r="Q903" t="str">
            <v>PT. LIVIA MANDIRI SEJATI</v>
          </cell>
          <cell r="R903" t="str">
            <v>EMPTY BOTTLE AQUA 5 GALLON</v>
          </cell>
          <cell r="S903" t="str">
            <v>8276861159</v>
          </cell>
        </row>
        <row r="904">
          <cell r="L904">
            <v>5042164346</v>
          </cell>
          <cell r="M904" t="str">
            <v>74559</v>
          </cell>
          <cell r="N904" t="str">
            <v>S21102200142/AS/2/27</v>
          </cell>
          <cell r="O904" t="str">
            <v>YPS/N8527UV/MUHAMMAD</v>
          </cell>
          <cell r="P904" t="str">
            <v>PT. LIVIA MANDIRI SEJATI</v>
          </cell>
          <cell r="Q904" t="str">
            <v>PT. LIVIA MANDIRI SEJATI</v>
          </cell>
          <cell r="R904" t="str">
            <v>5 GALLON AQUA LOCAL</v>
          </cell>
          <cell r="S904" t="str">
            <v>8276861159</v>
          </cell>
        </row>
        <row r="905">
          <cell r="L905">
            <v>5042149429</v>
          </cell>
          <cell r="M905" t="str">
            <v>10169743</v>
          </cell>
          <cell r="N905" t="str">
            <v>S21102200158/PY/1/27</v>
          </cell>
          <cell r="O905" t="str">
            <v>YPS/L9357UZ/ACHMAD</v>
          </cell>
          <cell r="P905" t="str">
            <v>PT. LIVIA MANDIRI SEJATI</v>
          </cell>
          <cell r="Q905" t="str">
            <v>PT. LIVIA MANDIRI SEJATI</v>
          </cell>
          <cell r="R905" t="str">
            <v>JUG RACK</v>
          </cell>
          <cell r="S905" t="str">
            <v>8276861159</v>
          </cell>
        </row>
        <row r="906">
          <cell r="L906">
            <v>5042149429</v>
          </cell>
          <cell r="M906" t="str">
            <v>10169933</v>
          </cell>
          <cell r="N906" t="str">
            <v>S21102200158/PY/1/27</v>
          </cell>
          <cell r="O906" t="str">
            <v>YPS/L9357UZ/ACHMAD</v>
          </cell>
          <cell r="P906" t="str">
            <v>PT. LIVIA MANDIRI SEJATI</v>
          </cell>
          <cell r="Q906" t="str">
            <v>PT. LIVIA MANDIRI SEJATI</v>
          </cell>
          <cell r="R906" t="str">
            <v>EMPTY BOTTLE AQUA 5 GALLON</v>
          </cell>
          <cell r="S906" t="str">
            <v>8276861159</v>
          </cell>
        </row>
        <row r="907">
          <cell r="L907">
            <v>5042149429</v>
          </cell>
          <cell r="M907" t="str">
            <v>74559</v>
          </cell>
          <cell r="N907" t="str">
            <v>S21102200158/PY/1/27</v>
          </cell>
          <cell r="O907" t="str">
            <v>YPS/L9357UZ/ACHMAD</v>
          </cell>
          <cell r="P907" t="str">
            <v>PT. LIVIA MANDIRI SEJATI</v>
          </cell>
          <cell r="Q907" t="str">
            <v>PT. LIVIA MANDIRI SEJATI</v>
          </cell>
          <cell r="R907" t="str">
            <v>5 GALLON AQUA LOCAL</v>
          </cell>
          <cell r="S907" t="str">
            <v>8276861159</v>
          </cell>
        </row>
        <row r="908">
          <cell r="L908">
            <v>5042148060</v>
          </cell>
          <cell r="M908" t="str">
            <v>10169933</v>
          </cell>
          <cell r="N908" t="str">
            <v>S21102200157/EL/3/26</v>
          </cell>
          <cell r="O908" t="str">
            <v>YPS/N8546UV/SAKUT</v>
          </cell>
          <cell r="P908" t="str">
            <v>PT. LIVIA MANDIRI SEJATI</v>
          </cell>
          <cell r="Q908" t="str">
            <v>PT. LIVIA MANDIRI SEJATI</v>
          </cell>
          <cell r="R908" t="str">
            <v>EMPTY BOTTLE AQUA 5 GALLON</v>
          </cell>
          <cell r="S908" t="str">
            <v>8276861159</v>
          </cell>
        </row>
        <row r="909">
          <cell r="L909">
            <v>5042148060</v>
          </cell>
          <cell r="M909" t="str">
            <v>74559</v>
          </cell>
          <cell r="N909" t="str">
            <v>S21102200157/EL/3/26</v>
          </cell>
          <cell r="O909" t="str">
            <v>YPS/N8546UV/SAKUT</v>
          </cell>
          <cell r="P909" t="str">
            <v>PT. LIVIA MANDIRI SEJATI</v>
          </cell>
          <cell r="Q909" t="str">
            <v>PT. LIVIA MANDIRI SEJATI</v>
          </cell>
          <cell r="R909" t="str">
            <v>5 GALLON AQUA LOCAL</v>
          </cell>
          <cell r="S909" t="str">
            <v>8276861159</v>
          </cell>
        </row>
        <row r="910">
          <cell r="L910">
            <v>5042166766</v>
          </cell>
          <cell r="M910" t="str">
            <v>10169933</v>
          </cell>
          <cell r="N910" t="str">
            <v>S21102200131/EF/3/27</v>
          </cell>
          <cell r="O910" t="str">
            <v>YPS/L8907UT/ROBY</v>
          </cell>
          <cell r="P910" t="str">
            <v>PT. LIVIA MANDIRI SEJATI</v>
          </cell>
          <cell r="Q910" t="str">
            <v>PT. LIVIA MANDIRI SEJATI</v>
          </cell>
          <cell r="R910" t="str">
            <v>EMPTY BOTTLE AQUA 5 GALLON</v>
          </cell>
          <cell r="S910" t="str">
            <v>8276861159</v>
          </cell>
        </row>
        <row r="911">
          <cell r="L911">
            <v>5042166766</v>
          </cell>
          <cell r="M911" t="str">
            <v>74559</v>
          </cell>
          <cell r="N911" t="str">
            <v>S21102200131/EF/3/27</v>
          </cell>
          <cell r="O911" t="str">
            <v>YPS/L8907UT/ROBY</v>
          </cell>
          <cell r="P911" t="str">
            <v>PT. LIVIA MANDIRI SEJATI</v>
          </cell>
          <cell r="Q911" t="str">
            <v>PT. LIVIA MANDIRI SEJATI</v>
          </cell>
          <cell r="R911" t="str">
            <v>5 GALLON AQUA LOCAL</v>
          </cell>
          <cell r="S911" t="str">
            <v>8276861159</v>
          </cell>
        </row>
        <row r="912">
          <cell r="L912">
            <v>5042089829</v>
          </cell>
          <cell r="M912" t="str">
            <v>10169933</v>
          </cell>
          <cell r="N912" t="str">
            <v>S21102200147/PY/1/27</v>
          </cell>
          <cell r="O912" t="str">
            <v>YPS/N8430UV/SLAMET</v>
          </cell>
          <cell r="P912" t="str">
            <v>PT. LIVIA MANDIRI SEJATI</v>
          </cell>
          <cell r="Q912" t="str">
            <v>PT. LIVIA MANDIRI SEJATI</v>
          </cell>
          <cell r="R912" t="str">
            <v>EMPTY BOTTLE AQUA 5 GALLON</v>
          </cell>
          <cell r="S912" t="str">
            <v>8276861159</v>
          </cell>
        </row>
        <row r="913">
          <cell r="L913">
            <v>5042089829</v>
          </cell>
          <cell r="M913" t="str">
            <v>74559</v>
          </cell>
          <cell r="N913" t="str">
            <v>S21102200147/PY/1/27</v>
          </cell>
          <cell r="O913" t="str">
            <v>YPS/N8430UV/SLAMET</v>
          </cell>
          <cell r="P913" t="str">
            <v>PT. LIVIA MANDIRI SEJATI</v>
          </cell>
          <cell r="Q913" t="str">
            <v>PT. LIVIA MANDIRI SEJATI</v>
          </cell>
          <cell r="R913" t="str">
            <v>5 GALLON AQUA LOCAL</v>
          </cell>
          <cell r="S913" t="str">
            <v>8276861159</v>
          </cell>
        </row>
        <row r="914">
          <cell r="L914">
            <v>5042161492</v>
          </cell>
          <cell r="M914" t="str">
            <v>10169933</v>
          </cell>
          <cell r="N914" t="str">
            <v>S21102200154/PY/2/27</v>
          </cell>
          <cell r="O914" t="str">
            <v>YPS/P8027UR/WARDOYO</v>
          </cell>
          <cell r="P914" t="str">
            <v>PT. LIVIA MANDIRI SEJATI</v>
          </cell>
          <cell r="Q914" t="str">
            <v>PT. LIVIA MANDIRI SEJATI</v>
          </cell>
          <cell r="R914" t="str">
            <v>EMPTY BOTTLE AQUA 5 GALLON</v>
          </cell>
          <cell r="S914" t="str">
            <v>8276861159</v>
          </cell>
        </row>
        <row r="915">
          <cell r="L915">
            <v>5042161492</v>
          </cell>
          <cell r="M915" t="str">
            <v>74559</v>
          </cell>
          <cell r="N915" t="str">
            <v>S21102200154/PY/2/27</v>
          </cell>
          <cell r="O915" t="str">
            <v>YPS/P8027UR/WARDOYO</v>
          </cell>
          <cell r="P915" t="str">
            <v>PT. LIVIA MANDIRI SEJATI</v>
          </cell>
          <cell r="Q915" t="str">
            <v>PT. LIVIA MANDIRI SEJATI</v>
          </cell>
          <cell r="R915" t="str">
            <v>5 GALLON AQUA LOCAL</v>
          </cell>
          <cell r="S915" t="str">
            <v>8276861159</v>
          </cell>
        </row>
        <row r="916">
          <cell r="L916">
            <v>5042099017</v>
          </cell>
          <cell r="M916" t="str">
            <v>10169933</v>
          </cell>
          <cell r="N916" t="str">
            <v>S21102200150/PY/1/27</v>
          </cell>
          <cell r="O916" t="str">
            <v>YPS/N8261UR/SOLIHIN</v>
          </cell>
          <cell r="P916" t="str">
            <v>PT. LIVIA MANDIRI SEJATI</v>
          </cell>
          <cell r="Q916" t="str">
            <v>PT. LIVIA MANDIRI SEJATI</v>
          </cell>
          <cell r="R916" t="str">
            <v>EMPTY BOTTLE AQUA 5 GALLON</v>
          </cell>
          <cell r="S916" t="str">
            <v>8276861159</v>
          </cell>
        </row>
        <row r="917">
          <cell r="L917">
            <v>5042099017</v>
          </cell>
          <cell r="M917" t="str">
            <v>74559</v>
          </cell>
          <cell r="N917" t="str">
            <v>S21102200150/PY/1/27</v>
          </cell>
          <cell r="O917" t="str">
            <v>YPS/N8261UR/SOLIHIN</v>
          </cell>
          <cell r="P917" t="str">
            <v>PT. LIVIA MANDIRI SEJATI</v>
          </cell>
          <cell r="Q917" t="str">
            <v>PT. LIVIA MANDIRI SEJATI</v>
          </cell>
          <cell r="R917" t="str">
            <v>5 GALLON AQUA LOCAL</v>
          </cell>
          <cell r="S917" t="str">
            <v>8276861159</v>
          </cell>
        </row>
        <row r="918">
          <cell r="L918">
            <v>5042158206</v>
          </cell>
          <cell r="M918" t="str">
            <v>10169933</v>
          </cell>
          <cell r="N918" t="str">
            <v>S21102200152/PY/1/27</v>
          </cell>
          <cell r="O918" t="str">
            <v>YPS/N8655UQ/SUGIONO</v>
          </cell>
          <cell r="P918" t="str">
            <v>PT. LIVIA MANDIRI SEJATI</v>
          </cell>
          <cell r="Q918" t="str">
            <v>PT. LIVIA MANDIRI SEJATI</v>
          </cell>
          <cell r="R918" t="str">
            <v>EMPTY BOTTLE AQUA 5 GALLON</v>
          </cell>
          <cell r="S918" t="str">
            <v>8276861159</v>
          </cell>
        </row>
        <row r="919">
          <cell r="L919">
            <v>5042158206</v>
          </cell>
          <cell r="M919" t="str">
            <v>74559</v>
          </cell>
          <cell r="N919" t="str">
            <v>S21102200152/PY/1/27</v>
          </cell>
          <cell r="O919" t="str">
            <v>YPS/N8655UQ/SUGIONO</v>
          </cell>
          <cell r="P919" t="str">
            <v>PT. LIVIA MANDIRI SEJATI</v>
          </cell>
          <cell r="Q919" t="str">
            <v>PT. LIVIA MANDIRI SEJATI</v>
          </cell>
          <cell r="R919" t="str">
            <v>5 GALLON AQUA LOCAL</v>
          </cell>
          <cell r="S919" t="str">
            <v>8276861159</v>
          </cell>
        </row>
        <row r="920">
          <cell r="L920">
            <v>5042101570</v>
          </cell>
          <cell r="M920" t="str">
            <v>10169933</v>
          </cell>
          <cell r="N920" t="str">
            <v>S21102200159/IS/2/26</v>
          </cell>
          <cell r="O920" t="str">
            <v>YPS/P9408E/SALEH</v>
          </cell>
          <cell r="P920" t="str">
            <v>PT. LIVIA MANDIRI SEJATI</v>
          </cell>
          <cell r="Q920" t="str">
            <v>PT. LIVIA MANDIRI SEJATI</v>
          </cell>
          <cell r="R920" t="str">
            <v>EMPTY BOTTLE AQUA 5 GALLON</v>
          </cell>
          <cell r="S920" t="str">
            <v>8276861159</v>
          </cell>
        </row>
        <row r="921">
          <cell r="L921">
            <v>5042101570</v>
          </cell>
          <cell r="M921" t="str">
            <v>74559</v>
          </cell>
          <cell r="N921" t="str">
            <v>S21102200159/IS/2/26</v>
          </cell>
          <cell r="O921" t="str">
            <v>YPS/P9408E/SALEH</v>
          </cell>
          <cell r="P921" t="str">
            <v>PT. LIVIA MANDIRI SEJATI</v>
          </cell>
          <cell r="Q921" t="str">
            <v>PT. LIVIA MANDIRI SEJATI</v>
          </cell>
          <cell r="R921" t="str">
            <v>5 GALLON AQUA LOCAL</v>
          </cell>
          <cell r="S921" t="str">
            <v>8276861159</v>
          </cell>
        </row>
        <row r="922">
          <cell r="L922">
            <v>5042150179</v>
          </cell>
          <cell r="M922" t="str">
            <v>10169933</v>
          </cell>
          <cell r="N922" t="str">
            <v>S21102200148/EL/1/27</v>
          </cell>
          <cell r="O922" t="str">
            <v>YPS/N8193UW/ZAINUR</v>
          </cell>
          <cell r="P922" t="str">
            <v>PT. LIVIA MANDIRI SEJATI</v>
          </cell>
          <cell r="Q922" t="str">
            <v>PT. LIVIA MANDIRI SEJATI</v>
          </cell>
          <cell r="R922" t="str">
            <v>EMPTY BOTTLE AQUA 5 GALLON</v>
          </cell>
          <cell r="S922" t="str">
            <v>8276861159</v>
          </cell>
        </row>
        <row r="923">
          <cell r="L923">
            <v>5042150179</v>
          </cell>
          <cell r="M923" t="str">
            <v>74559</v>
          </cell>
          <cell r="N923" t="str">
            <v>S21102200148/EL/1/27</v>
          </cell>
          <cell r="O923" t="str">
            <v>YPS/N8193UW/ZAINUR</v>
          </cell>
          <cell r="P923" t="str">
            <v>PT. LIVIA MANDIRI SEJATI</v>
          </cell>
          <cell r="Q923" t="str">
            <v>PT. LIVIA MANDIRI SEJATI</v>
          </cell>
          <cell r="R923" t="str">
            <v>5 GALLON AQUA LOCAL</v>
          </cell>
          <cell r="S923" t="str">
            <v>8276861159</v>
          </cell>
        </row>
        <row r="924">
          <cell r="L924">
            <v>5042163276</v>
          </cell>
          <cell r="M924" t="str">
            <v>10169743</v>
          </cell>
          <cell r="N924" t="str">
            <v>S21102200135/AS/2/27</v>
          </cell>
          <cell r="O924" t="str">
            <v>YPS/L9358UZ/MATALI</v>
          </cell>
          <cell r="P924" t="str">
            <v>PT. LIVIA MANDIRI SEJATI</v>
          </cell>
          <cell r="Q924" t="str">
            <v>PT. LIVIA MANDIRI SEJATI</v>
          </cell>
          <cell r="R924" t="str">
            <v>JUG RACK</v>
          </cell>
          <cell r="S924" t="str">
            <v>8276861159</v>
          </cell>
        </row>
        <row r="925">
          <cell r="L925">
            <v>5042163276</v>
          </cell>
          <cell r="M925" t="str">
            <v>10169933</v>
          </cell>
          <cell r="N925" t="str">
            <v>S21102200135/AS/2/27</v>
          </cell>
          <cell r="O925" t="str">
            <v>YPS/L9358UZ/MATALI</v>
          </cell>
          <cell r="P925" t="str">
            <v>PT. LIVIA MANDIRI SEJATI</v>
          </cell>
          <cell r="Q925" t="str">
            <v>PT. LIVIA MANDIRI SEJATI</v>
          </cell>
          <cell r="R925" t="str">
            <v>EMPTY BOTTLE AQUA 5 GALLON</v>
          </cell>
          <cell r="S925" t="str">
            <v>8276861159</v>
          </cell>
        </row>
        <row r="926">
          <cell r="L926">
            <v>5042163276</v>
          </cell>
          <cell r="M926" t="str">
            <v>74559</v>
          </cell>
          <cell r="N926" t="str">
            <v>S21102200135/AS/2/27</v>
          </cell>
          <cell r="O926" t="str">
            <v>YPS/L9358UZ/MATALI</v>
          </cell>
          <cell r="P926" t="str">
            <v>PT. LIVIA MANDIRI SEJATI</v>
          </cell>
          <cell r="Q926" t="str">
            <v>PT. LIVIA MANDIRI SEJATI</v>
          </cell>
          <cell r="R926" t="str">
            <v>5 GALLON AQUA LOCAL</v>
          </cell>
          <cell r="S926" t="str">
            <v>8276861159</v>
          </cell>
        </row>
        <row r="927">
          <cell r="L927">
            <v>5042179488</v>
          </cell>
          <cell r="M927" t="str">
            <v>10169933</v>
          </cell>
          <cell r="N927" t="str">
            <v>S21102200103/BK/2/28</v>
          </cell>
          <cell r="O927" t="str">
            <v>YPS/N8193UW/ZAINUR</v>
          </cell>
          <cell r="P927" t="str">
            <v>PT. LIVIA MANDIRI SEJATI</v>
          </cell>
          <cell r="Q927" t="str">
            <v>PT. LIVIA MANDIRI SEJATI</v>
          </cell>
          <cell r="R927" t="str">
            <v>EMPTY BOTTLE AQUA 5 GALLON</v>
          </cell>
          <cell r="S927" t="str">
            <v>8276861159</v>
          </cell>
        </row>
        <row r="928">
          <cell r="L928">
            <v>5042179488</v>
          </cell>
          <cell r="M928" t="str">
            <v>74559</v>
          </cell>
          <cell r="N928" t="str">
            <v>S21102200103/BK/2/28</v>
          </cell>
          <cell r="O928" t="str">
            <v>YPS/N8193UW/ZAINUR</v>
          </cell>
          <cell r="P928" t="str">
            <v>PT. LIVIA MANDIRI SEJATI</v>
          </cell>
          <cell r="Q928" t="str">
            <v>PT. LIVIA MANDIRI SEJATI</v>
          </cell>
          <cell r="R928" t="str">
            <v>5 GALLON AQUA LOCAL</v>
          </cell>
          <cell r="S928" t="str">
            <v>8276861159</v>
          </cell>
        </row>
        <row r="929">
          <cell r="L929">
            <v>5042176039</v>
          </cell>
          <cell r="M929" t="str">
            <v>10169743</v>
          </cell>
          <cell r="N929" t="str">
            <v>S21102200119/IS/2/28</v>
          </cell>
          <cell r="O929" t="str">
            <v>YPS/L8813UT/DJAMALI</v>
          </cell>
          <cell r="P929" t="str">
            <v>PT. LIVIA MANDIRI SEJATI</v>
          </cell>
          <cell r="Q929" t="str">
            <v>PT. LIVIA MANDIRI SEJATI</v>
          </cell>
          <cell r="R929" t="str">
            <v>JUG RACK</v>
          </cell>
          <cell r="S929" t="str">
            <v>8276861159</v>
          </cell>
        </row>
        <row r="930">
          <cell r="L930">
            <v>5042176039</v>
          </cell>
          <cell r="M930" t="str">
            <v>10169933</v>
          </cell>
          <cell r="N930" t="str">
            <v>S21102200119/IS/2/28</v>
          </cell>
          <cell r="O930" t="str">
            <v>YPS/L8813UT/DJAMALI</v>
          </cell>
          <cell r="P930" t="str">
            <v>PT. LIVIA MANDIRI SEJATI</v>
          </cell>
          <cell r="Q930" t="str">
            <v>PT. LIVIA MANDIRI SEJATI</v>
          </cell>
          <cell r="R930" t="str">
            <v>EMPTY BOTTLE AQUA 5 GALLON</v>
          </cell>
          <cell r="S930" t="str">
            <v>8276861159</v>
          </cell>
        </row>
        <row r="931">
          <cell r="L931">
            <v>5042176039</v>
          </cell>
          <cell r="M931" t="str">
            <v>74559</v>
          </cell>
          <cell r="N931" t="str">
            <v>S21102200119/IS/2/28</v>
          </cell>
          <cell r="O931" t="str">
            <v>YPS/L8813UT/DJAMALI</v>
          </cell>
          <cell r="P931" t="str">
            <v>PT. LIVIA MANDIRI SEJATI</v>
          </cell>
          <cell r="Q931" t="str">
            <v>PT. LIVIA MANDIRI SEJATI</v>
          </cell>
          <cell r="R931" t="str">
            <v>5 GALLON AQUA LOCAL</v>
          </cell>
          <cell r="S931" t="str">
            <v>8276861159</v>
          </cell>
        </row>
        <row r="932">
          <cell r="L932">
            <v>5042180833</v>
          </cell>
          <cell r="M932" t="str">
            <v>10169933</v>
          </cell>
          <cell r="N932" t="str">
            <v>S21102200118/BK/2/28</v>
          </cell>
          <cell r="O932" t="str">
            <v>YPS/N861UW/DENI S</v>
          </cell>
          <cell r="P932" t="str">
            <v>PT. LIVIA MANDIRI SEJATI</v>
          </cell>
          <cell r="Q932" t="str">
            <v>PT. LIVIA MANDIRI SEJATI</v>
          </cell>
          <cell r="R932" t="str">
            <v>EMPTY BOTTLE AQUA 5 GALLON</v>
          </cell>
          <cell r="S932" t="str">
            <v>8276861159</v>
          </cell>
        </row>
        <row r="933">
          <cell r="L933">
            <v>5042180833</v>
          </cell>
          <cell r="M933" t="str">
            <v>74559</v>
          </cell>
          <cell r="N933" t="str">
            <v>S21102200118/BK/2/28</v>
          </cell>
          <cell r="O933" t="str">
            <v>YPS/N861UW/DENI S</v>
          </cell>
          <cell r="P933" t="str">
            <v>PT. LIVIA MANDIRI SEJATI</v>
          </cell>
          <cell r="Q933" t="str">
            <v>PT. LIVIA MANDIRI SEJATI</v>
          </cell>
          <cell r="R933" t="str">
            <v>5 GALLON AQUA LOCAL</v>
          </cell>
          <cell r="S933" t="str">
            <v>8276861159</v>
          </cell>
        </row>
        <row r="934">
          <cell r="L934">
            <v>5042119523</v>
          </cell>
          <cell r="M934" t="str">
            <v>10169933</v>
          </cell>
          <cell r="N934" t="str">
            <v>S21102200207/HD/1/25</v>
          </cell>
          <cell r="O934" t="str">
            <v>YPS/N7985UQ/BAMBANG</v>
          </cell>
          <cell r="P934" t="str">
            <v>PT. LIVIA MANDIRI SEJATI</v>
          </cell>
          <cell r="Q934" t="str">
            <v>PT. LIVIA MANDIRI SEJATI</v>
          </cell>
          <cell r="R934" t="str">
            <v>EMPTY BOTTLE AQUA 5 GALLON</v>
          </cell>
          <cell r="S934" t="str">
            <v>8276861159</v>
          </cell>
        </row>
        <row r="935">
          <cell r="L935">
            <v>5042119523</v>
          </cell>
          <cell r="M935" t="str">
            <v>74559</v>
          </cell>
          <cell r="N935" t="str">
            <v>S21102200207/HD/1/25</v>
          </cell>
          <cell r="O935" t="str">
            <v>YPS/N7985UQ/BAMBANG</v>
          </cell>
          <cell r="P935" t="str">
            <v>PT. LIVIA MANDIRI SEJATI</v>
          </cell>
          <cell r="Q935" t="str">
            <v>PT. LIVIA MANDIRI SEJATI</v>
          </cell>
          <cell r="R935" t="str">
            <v>5 GALLON AQUA LOCAL</v>
          </cell>
          <cell r="S935" t="str">
            <v>8276861159</v>
          </cell>
        </row>
        <row r="936">
          <cell r="L936">
            <v>5042101516</v>
          </cell>
          <cell r="M936" t="str">
            <v>10169933</v>
          </cell>
          <cell r="N936" t="str">
            <v>S21102200124/ZK/2/28</v>
          </cell>
          <cell r="O936" t="str">
            <v>YPS/L9352UZ/SUMANANG</v>
          </cell>
          <cell r="P936" t="str">
            <v>PT. LIVIA MANDIRI SEJATI</v>
          </cell>
          <cell r="Q936" t="str">
            <v>PT. LIVIA MANDIRI SEJATI</v>
          </cell>
          <cell r="R936" t="str">
            <v>EMPTY BOTTLE AQUA 5 GALLON</v>
          </cell>
          <cell r="S936" t="str">
            <v>8276861159</v>
          </cell>
        </row>
        <row r="937">
          <cell r="L937">
            <v>5042101516</v>
          </cell>
          <cell r="M937" t="str">
            <v>74559</v>
          </cell>
          <cell r="N937" t="str">
            <v>S21102200124/ZK/2/28</v>
          </cell>
          <cell r="O937" t="str">
            <v>YPS/L9352UZ/SUMANANG</v>
          </cell>
          <cell r="P937" t="str">
            <v>PT. LIVIA MANDIRI SEJATI</v>
          </cell>
          <cell r="Q937" t="str">
            <v>PT. LIVIA MANDIRI SEJATI</v>
          </cell>
          <cell r="R937" t="str">
            <v>5 GALLON AQUA LOCAL</v>
          </cell>
          <cell r="S937" t="str">
            <v>8276861159</v>
          </cell>
        </row>
        <row r="938">
          <cell r="L938">
            <v>5042093956</v>
          </cell>
          <cell r="M938" t="str">
            <v>10169743</v>
          </cell>
          <cell r="N938" t="str">
            <v>S21102200213/BK/3/23</v>
          </cell>
          <cell r="O938" t="str">
            <v>YPS/L9358UZ/MAT ALI</v>
          </cell>
          <cell r="P938" t="str">
            <v>PT. LIVIA MANDIRI SEJATI</v>
          </cell>
          <cell r="Q938" t="str">
            <v>PT. LIVIA MANDIRI SEJATI</v>
          </cell>
          <cell r="R938" t="str">
            <v>JUG RACK</v>
          </cell>
          <cell r="S938" t="str">
            <v>8276861159</v>
          </cell>
        </row>
        <row r="939">
          <cell r="L939">
            <v>5042093956</v>
          </cell>
          <cell r="M939" t="str">
            <v>10169933</v>
          </cell>
          <cell r="N939" t="str">
            <v>S21102200213/BK/3/23</v>
          </cell>
          <cell r="O939" t="str">
            <v>YPS/L9358UZ/MAT ALI</v>
          </cell>
          <cell r="P939" t="str">
            <v>PT. LIVIA MANDIRI SEJATI</v>
          </cell>
          <cell r="Q939" t="str">
            <v>PT. LIVIA MANDIRI SEJATI</v>
          </cell>
          <cell r="R939" t="str">
            <v>EMPTY BOTTLE AQUA 5 GALLON</v>
          </cell>
          <cell r="S939" t="str">
            <v>8276861159</v>
          </cell>
        </row>
        <row r="940">
          <cell r="L940">
            <v>5042093956</v>
          </cell>
          <cell r="M940" t="str">
            <v>74559</v>
          </cell>
          <cell r="N940" t="str">
            <v>S21102200213/BK/3/23</v>
          </cell>
          <cell r="O940" t="str">
            <v>YPS/L9358UZ/MAT ALI</v>
          </cell>
          <cell r="P940" t="str">
            <v>PT. LIVIA MANDIRI SEJATI</v>
          </cell>
          <cell r="Q940" t="str">
            <v>PT. LIVIA MANDIRI SEJATI</v>
          </cell>
          <cell r="R940" t="str">
            <v>5 GALLON AQUA LOCAL</v>
          </cell>
          <cell r="S940" t="str">
            <v>8276861159</v>
          </cell>
        </row>
        <row r="941">
          <cell r="L941">
            <v>5042120044</v>
          </cell>
          <cell r="M941" t="str">
            <v>10169933</v>
          </cell>
          <cell r="N941" t="str">
            <v>S21102200203/PY/1/25</v>
          </cell>
          <cell r="O941" t="str">
            <v>YPS/N8193UW/ZAINUR</v>
          </cell>
          <cell r="P941" t="str">
            <v>PT. LIVIA MANDIRI SEJATI</v>
          </cell>
          <cell r="Q941" t="str">
            <v>PT. LIVIA MANDIRI SEJATI</v>
          </cell>
          <cell r="R941" t="str">
            <v>EMPTY BOTTLE AQUA 5 GALLON</v>
          </cell>
          <cell r="S941" t="str">
            <v>8276861159</v>
          </cell>
        </row>
        <row r="942">
          <cell r="L942">
            <v>5042120044</v>
          </cell>
          <cell r="M942" t="str">
            <v>74559</v>
          </cell>
          <cell r="N942" t="str">
            <v>S21102200203/PY/1/25</v>
          </cell>
          <cell r="O942" t="str">
            <v>YPS/N8193UW/ZAINUR</v>
          </cell>
          <cell r="P942" t="str">
            <v>PT. LIVIA MANDIRI SEJATI</v>
          </cell>
          <cell r="Q942" t="str">
            <v>PT. LIVIA MANDIRI SEJATI</v>
          </cell>
          <cell r="R942" t="str">
            <v>5 GALLON AQUA LOCAL</v>
          </cell>
          <cell r="S942" t="str">
            <v>8276861159</v>
          </cell>
        </row>
        <row r="943">
          <cell r="L943">
            <v>5042155478</v>
          </cell>
          <cell r="M943" t="str">
            <v>10169933</v>
          </cell>
          <cell r="N943" t="str">
            <v>S21102200128/EL/1/28</v>
          </cell>
          <cell r="O943" t="str">
            <v>YPS/N7906UQ/MASKUR</v>
          </cell>
          <cell r="P943" t="str">
            <v>PT. LIVIA MANDIRI SEJATI</v>
          </cell>
          <cell r="Q943" t="str">
            <v>PT. LIVIA MANDIRI SEJATI</v>
          </cell>
          <cell r="R943" t="str">
            <v>EMPTY BOTTLE AQUA 5 GALLON</v>
          </cell>
          <cell r="S943" t="str">
            <v>8276861159</v>
          </cell>
        </row>
        <row r="944">
          <cell r="L944">
            <v>5042155478</v>
          </cell>
          <cell r="M944" t="str">
            <v>74559</v>
          </cell>
          <cell r="N944" t="str">
            <v>S21102200128/EL/1/28</v>
          </cell>
          <cell r="O944" t="str">
            <v>YPS/N7906UQ/MASKUR</v>
          </cell>
          <cell r="P944" t="str">
            <v>PT. LIVIA MANDIRI SEJATI</v>
          </cell>
          <cell r="Q944" t="str">
            <v>PT. LIVIA MANDIRI SEJATI</v>
          </cell>
          <cell r="R944" t="str">
            <v>5 GALLON AQUA LOCAL</v>
          </cell>
          <cell r="S944" t="str">
            <v>8276861159</v>
          </cell>
        </row>
        <row r="945">
          <cell r="L945">
            <v>5042164794</v>
          </cell>
          <cell r="M945" t="str">
            <v>10169933</v>
          </cell>
          <cell r="N945" t="str">
            <v>S21102200125/EF/3/27</v>
          </cell>
          <cell r="O945" t="str">
            <v>YPS/N8587UV/SAIFUDIN</v>
          </cell>
          <cell r="P945" t="str">
            <v>PT. LIVIA MANDIRI SEJATI</v>
          </cell>
          <cell r="Q945" t="str">
            <v>PT. LIVIA MANDIRI SEJATI</v>
          </cell>
          <cell r="R945" t="str">
            <v>EMPTY BOTTLE AQUA 5 GALLON</v>
          </cell>
          <cell r="S945" t="str">
            <v>8276861159</v>
          </cell>
        </row>
        <row r="946">
          <cell r="L946">
            <v>5042164794</v>
          </cell>
          <cell r="M946" t="str">
            <v>74559</v>
          </cell>
          <cell r="N946" t="str">
            <v>S21102200125/EF/3/27</v>
          </cell>
          <cell r="O946" t="str">
            <v>YPS/N8587UV/SAIFUDIN</v>
          </cell>
          <cell r="P946" t="str">
            <v>PT. LIVIA MANDIRI SEJATI</v>
          </cell>
          <cell r="Q946" t="str">
            <v>PT. LIVIA MANDIRI SEJATI</v>
          </cell>
          <cell r="R946" t="str">
            <v>5 GALLON AQUA LOCAL</v>
          </cell>
          <cell r="S946" t="str">
            <v>8276861159</v>
          </cell>
        </row>
        <row r="947">
          <cell r="L947">
            <v>5042120266</v>
          </cell>
          <cell r="M947" t="str">
            <v>10169743</v>
          </cell>
          <cell r="N947" t="str">
            <v>S21102200194/ZK/2/25</v>
          </cell>
          <cell r="O947" t="str">
            <v>YPS/L9358UZ/MAT ALI</v>
          </cell>
          <cell r="P947" t="str">
            <v>PT. LIVIA MANDIRI SEJATI</v>
          </cell>
          <cell r="Q947" t="str">
            <v>PT. LIVIA MANDIRI SEJATI</v>
          </cell>
          <cell r="R947" t="str">
            <v>JUG RACK</v>
          </cell>
          <cell r="S947" t="str">
            <v>8276861159</v>
          </cell>
        </row>
        <row r="948">
          <cell r="L948">
            <v>5042120266</v>
          </cell>
          <cell r="M948" t="str">
            <v>10169933</v>
          </cell>
          <cell r="N948" t="str">
            <v>S21102200194/ZK/2/25</v>
          </cell>
          <cell r="O948" t="str">
            <v>YPS/L9358UZ/MAT ALI</v>
          </cell>
          <cell r="P948" t="str">
            <v>PT. LIVIA MANDIRI SEJATI</v>
          </cell>
          <cell r="Q948" t="str">
            <v>PT. LIVIA MANDIRI SEJATI</v>
          </cell>
          <cell r="R948" t="str">
            <v>EMPTY BOTTLE AQUA 5 GALLON</v>
          </cell>
          <cell r="S948" t="str">
            <v>8276861159</v>
          </cell>
        </row>
        <row r="949">
          <cell r="L949">
            <v>5042120266</v>
          </cell>
          <cell r="M949" t="str">
            <v>74559</v>
          </cell>
          <cell r="N949" t="str">
            <v>S21102200194/ZK/2/25</v>
          </cell>
          <cell r="O949" t="str">
            <v>YPS/L9358UZ/MAT ALI</v>
          </cell>
          <cell r="P949" t="str">
            <v>PT. LIVIA MANDIRI SEJATI</v>
          </cell>
          <cell r="Q949" t="str">
            <v>PT. LIVIA MANDIRI SEJATI</v>
          </cell>
          <cell r="R949" t="str">
            <v>5 GALLON AQUA LOCAL</v>
          </cell>
          <cell r="S949" t="str">
            <v>8276861159</v>
          </cell>
        </row>
        <row r="950">
          <cell r="L950">
            <v>5042120188</v>
          </cell>
          <cell r="M950" t="str">
            <v>10169933</v>
          </cell>
          <cell r="N950" t="str">
            <v>S21102200202/BK/1/25</v>
          </cell>
          <cell r="O950" t="str">
            <v>YPS/N9879UR/JUPRI</v>
          </cell>
          <cell r="P950" t="str">
            <v>PT. LIVIA MANDIRI SEJATI</v>
          </cell>
          <cell r="Q950" t="str">
            <v>PT. LIVIA MANDIRI SEJATI</v>
          </cell>
          <cell r="R950" t="str">
            <v>EMPTY BOTTLE AQUA 5 GALLON</v>
          </cell>
          <cell r="S950" t="str">
            <v>8276861159</v>
          </cell>
        </row>
        <row r="951">
          <cell r="L951">
            <v>5042120188</v>
          </cell>
          <cell r="M951" t="str">
            <v>74559</v>
          </cell>
          <cell r="N951" t="str">
            <v>S21102200202/BK/1/25</v>
          </cell>
          <cell r="O951" t="str">
            <v>YPS/N9879UR/JUPRI</v>
          </cell>
          <cell r="P951" t="str">
            <v>PT. LIVIA MANDIRI SEJATI</v>
          </cell>
          <cell r="Q951" t="str">
            <v>PT. LIVIA MANDIRI SEJATI</v>
          </cell>
          <cell r="R951" t="str">
            <v>5 GALLON AQUA LOCAL</v>
          </cell>
          <cell r="S951" t="str">
            <v>8276861159</v>
          </cell>
        </row>
        <row r="952">
          <cell r="L952">
            <v>5042159223</v>
          </cell>
          <cell r="M952" t="str">
            <v>10169743</v>
          </cell>
          <cell r="N952" t="str">
            <v>S21102200132/AS/2/27</v>
          </cell>
          <cell r="O952" t="str">
            <v>YPS/N8789UV/SUTOYO</v>
          </cell>
          <cell r="P952" t="str">
            <v>PT. LIVIA MANDIRI SEJATI</v>
          </cell>
          <cell r="Q952" t="str">
            <v>PT. LIVIA MANDIRI SEJATI</v>
          </cell>
          <cell r="R952" t="str">
            <v>JUG RACK</v>
          </cell>
          <cell r="S952" t="str">
            <v>8276861159</v>
          </cell>
        </row>
        <row r="953">
          <cell r="L953">
            <v>5042159223</v>
          </cell>
          <cell r="M953" t="str">
            <v>10169933</v>
          </cell>
          <cell r="N953" t="str">
            <v>S21102200132/AS/2/27</v>
          </cell>
          <cell r="O953" t="str">
            <v>YPS/N8789UV/SUTOYO</v>
          </cell>
          <cell r="P953" t="str">
            <v>PT. LIVIA MANDIRI SEJATI</v>
          </cell>
          <cell r="Q953" t="str">
            <v>PT. LIVIA MANDIRI SEJATI</v>
          </cell>
          <cell r="R953" t="str">
            <v>EMPTY BOTTLE AQUA 5 GALLON</v>
          </cell>
          <cell r="S953" t="str">
            <v>8276861159</v>
          </cell>
        </row>
        <row r="954">
          <cell r="L954">
            <v>5042159223</v>
          </cell>
          <cell r="M954" t="str">
            <v>74559</v>
          </cell>
          <cell r="N954" t="str">
            <v>S21102200132/AS/2/27</v>
          </cell>
          <cell r="O954" t="str">
            <v>YPS/N8789UV/SUTOYO</v>
          </cell>
          <cell r="P954" t="str">
            <v>PT. LIVIA MANDIRI SEJATI</v>
          </cell>
          <cell r="Q954" t="str">
            <v>PT. LIVIA MANDIRI SEJATI</v>
          </cell>
          <cell r="R954" t="str">
            <v>5 GALLON AQUA LOCAL</v>
          </cell>
          <cell r="S954" t="str">
            <v>8276861159</v>
          </cell>
        </row>
        <row r="955">
          <cell r="L955">
            <v>5042120606</v>
          </cell>
          <cell r="M955" t="str">
            <v>10169743</v>
          </cell>
          <cell r="N955" t="str">
            <v>S21102200210/PY/1/25</v>
          </cell>
          <cell r="O955" t="str">
            <v>YPS/N8507UV/KHOTIB</v>
          </cell>
          <cell r="P955" t="str">
            <v>PT. LIVIA MANDIRI SEJATI</v>
          </cell>
          <cell r="Q955" t="str">
            <v>PT. LIVIA MANDIRI SEJATI</v>
          </cell>
          <cell r="R955" t="str">
            <v>JUG RACK</v>
          </cell>
          <cell r="S955" t="str">
            <v>8276861159</v>
          </cell>
        </row>
        <row r="956">
          <cell r="L956">
            <v>5042120606</v>
          </cell>
          <cell r="M956" t="str">
            <v>10169933</v>
          </cell>
          <cell r="N956" t="str">
            <v>S21102200210/PY/1/25</v>
          </cell>
          <cell r="O956" t="str">
            <v>YPS/N8507UV/KHOTIB</v>
          </cell>
          <cell r="P956" t="str">
            <v>PT. LIVIA MANDIRI SEJATI</v>
          </cell>
          <cell r="Q956" t="str">
            <v>PT. LIVIA MANDIRI SEJATI</v>
          </cell>
          <cell r="R956" t="str">
            <v>EMPTY BOTTLE AQUA 5 GALLON</v>
          </cell>
          <cell r="S956" t="str">
            <v>8276861159</v>
          </cell>
        </row>
        <row r="957">
          <cell r="L957">
            <v>5042120606</v>
          </cell>
          <cell r="M957" t="str">
            <v>74559</v>
          </cell>
          <cell r="N957" t="str">
            <v>S21102200210/PY/1/25</v>
          </cell>
          <cell r="O957" t="str">
            <v>YPS/N8507UV/KHOTIB</v>
          </cell>
          <cell r="P957" t="str">
            <v>PT. LIVIA MANDIRI SEJATI</v>
          </cell>
          <cell r="Q957" t="str">
            <v>PT. LIVIA MANDIRI SEJATI</v>
          </cell>
          <cell r="R957" t="str">
            <v>5 GALLON AQUA LOCAL</v>
          </cell>
          <cell r="S957" t="str">
            <v>8276861159</v>
          </cell>
        </row>
        <row r="958">
          <cell r="L958">
            <v>5042166935</v>
          </cell>
          <cell r="M958" t="str">
            <v>10169743</v>
          </cell>
          <cell r="N958" t="str">
            <v>S21102200126/PY/1/28</v>
          </cell>
          <cell r="O958" t="str">
            <v>YPS/N9374WE/AGUS D</v>
          </cell>
          <cell r="P958" t="str">
            <v>PT. LIVIA MANDIRI SEJATI</v>
          </cell>
          <cell r="Q958" t="str">
            <v>PT. LIVIA MANDIRI SEJATI</v>
          </cell>
          <cell r="R958" t="str">
            <v>JUG RACK</v>
          </cell>
          <cell r="S958" t="str">
            <v>8276861159</v>
          </cell>
        </row>
        <row r="959">
          <cell r="L959">
            <v>5042166935</v>
          </cell>
          <cell r="M959" t="str">
            <v>10169933</v>
          </cell>
          <cell r="N959" t="str">
            <v>S21102200126/PY/1/28</v>
          </cell>
          <cell r="O959" t="str">
            <v>YPS/N9374WE/AGUS D</v>
          </cell>
          <cell r="P959" t="str">
            <v>PT. LIVIA MANDIRI SEJATI</v>
          </cell>
          <cell r="Q959" t="str">
            <v>PT. LIVIA MANDIRI SEJATI</v>
          </cell>
          <cell r="R959" t="str">
            <v>EMPTY BOTTLE AQUA 5 GALLON</v>
          </cell>
          <cell r="S959" t="str">
            <v>8276861159</v>
          </cell>
        </row>
        <row r="960">
          <cell r="L960">
            <v>5042166935</v>
          </cell>
          <cell r="M960" t="str">
            <v>74559</v>
          </cell>
          <cell r="N960" t="str">
            <v>S21102200126/PY/1/28</v>
          </cell>
          <cell r="O960" t="str">
            <v>YPS/N9374WE/AGUS D</v>
          </cell>
          <cell r="P960" t="str">
            <v>PT. LIVIA MANDIRI SEJATI</v>
          </cell>
          <cell r="Q960" t="str">
            <v>PT. LIVIA MANDIRI SEJATI</v>
          </cell>
          <cell r="R960" t="str">
            <v>5 GALLON AQUA LOCAL</v>
          </cell>
          <cell r="S960" t="str">
            <v>8276861159</v>
          </cell>
        </row>
        <row r="961">
          <cell r="L961">
            <v>5042120503</v>
          </cell>
          <cell r="M961" t="str">
            <v>10169933</v>
          </cell>
          <cell r="N961" t="str">
            <v>S21102200209/BK/1/25</v>
          </cell>
          <cell r="O961" t="str">
            <v>YPS/S9015US/RIFA'I</v>
          </cell>
          <cell r="P961" t="str">
            <v>PT. LIVIA MANDIRI SEJATI</v>
          </cell>
          <cell r="Q961" t="str">
            <v>PT. LIVIA MANDIRI SEJATI</v>
          </cell>
          <cell r="R961" t="str">
            <v>EMPTY BOTTLE AQUA 5 GALLON</v>
          </cell>
          <cell r="S961" t="str">
            <v>8276861159</v>
          </cell>
        </row>
        <row r="962">
          <cell r="L962">
            <v>5042120503</v>
          </cell>
          <cell r="M962" t="str">
            <v>74559</v>
          </cell>
          <cell r="N962" t="str">
            <v>S21102200209/BK/1/25</v>
          </cell>
          <cell r="O962" t="str">
            <v>YPS/S9015US/RIFA'I</v>
          </cell>
          <cell r="P962" t="str">
            <v>PT. LIVIA MANDIRI SEJATI</v>
          </cell>
          <cell r="Q962" t="str">
            <v>PT. LIVIA MANDIRI SEJATI</v>
          </cell>
          <cell r="R962" t="str">
            <v>5 GALLON AQUA LOCAL</v>
          </cell>
          <cell r="S962" t="str">
            <v>8276861159</v>
          </cell>
        </row>
        <row r="963">
          <cell r="L963">
            <v>5042101508</v>
          </cell>
          <cell r="M963" t="str">
            <v>10169743</v>
          </cell>
          <cell r="N963" t="str">
            <v>S21102200127/AS/3/27</v>
          </cell>
          <cell r="O963" t="str">
            <v>YPS/L9424UZ/NURKOLIS</v>
          </cell>
          <cell r="P963" t="str">
            <v>PT. LIVIA MANDIRI SEJATI</v>
          </cell>
          <cell r="Q963" t="str">
            <v>PT. LIVIA MANDIRI SEJATI</v>
          </cell>
          <cell r="R963" t="str">
            <v>JUG RACK</v>
          </cell>
          <cell r="S963" t="str">
            <v>8276861159</v>
          </cell>
        </row>
        <row r="964">
          <cell r="L964">
            <v>5042101508</v>
          </cell>
          <cell r="M964" t="str">
            <v>10169933</v>
          </cell>
          <cell r="N964" t="str">
            <v>S21102200127/AS/3/27</v>
          </cell>
          <cell r="O964" t="str">
            <v>YPS/L9424UZ/NURKOLIS</v>
          </cell>
          <cell r="P964" t="str">
            <v>PT. LIVIA MANDIRI SEJATI</v>
          </cell>
          <cell r="Q964" t="str">
            <v>PT. LIVIA MANDIRI SEJATI</v>
          </cell>
          <cell r="R964" t="str">
            <v>EMPTY BOTTLE AQUA 5 GALLON</v>
          </cell>
          <cell r="S964" t="str">
            <v>8276861159</v>
          </cell>
        </row>
        <row r="965">
          <cell r="L965">
            <v>5042101508</v>
          </cell>
          <cell r="M965" t="str">
            <v>74559</v>
          </cell>
          <cell r="N965" t="str">
            <v>S21102200127/AS/3/27</v>
          </cell>
          <cell r="O965" t="str">
            <v>YPS/L9424UZ/NURKOLIS</v>
          </cell>
          <cell r="P965" t="str">
            <v>PT. LIVIA MANDIRI SEJATI</v>
          </cell>
          <cell r="Q965" t="str">
            <v>PT. LIVIA MANDIRI SEJATI</v>
          </cell>
          <cell r="R965" t="str">
            <v>5 GALLON AQUA LOCAL</v>
          </cell>
          <cell r="S965" t="str">
            <v>8276861159</v>
          </cell>
        </row>
        <row r="966">
          <cell r="L966">
            <v>5042123488</v>
          </cell>
          <cell r="M966" t="str">
            <v>10169933</v>
          </cell>
          <cell r="N966" t="str">
            <v>S21102200206/BK/1/25</v>
          </cell>
          <cell r="O966" t="str">
            <v>YPS/P9485UQ/AGUS</v>
          </cell>
          <cell r="P966" t="str">
            <v>PT. LIVIA MANDIRI SEJATI</v>
          </cell>
          <cell r="Q966" t="str">
            <v>PT. LIVIA MANDIRI SEJATI</v>
          </cell>
          <cell r="R966" t="str">
            <v>EMPTY BOTTLE AQUA 5 GALLON</v>
          </cell>
          <cell r="S966" t="str">
            <v>8276861159</v>
          </cell>
        </row>
        <row r="967">
          <cell r="L967">
            <v>5042123488</v>
          </cell>
          <cell r="M967" t="str">
            <v>74559</v>
          </cell>
          <cell r="N967" t="str">
            <v>S21102200206/BK/1/25</v>
          </cell>
          <cell r="O967" t="str">
            <v>YPS/P9485UQ/AGUS</v>
          </cell>
          <cell r="P967" t="str">
            <v>PT. LIVIA MANDIRI SEJATI</v>
          </cell>
          <cell r="Q967" t="str">
            <v>PT. LIVIA MANDIRI SEJATI</v>
          </cell>
          <cell r="R967" t="str">
            <v>5 GALLON AQUA LOCAL</v>
          </cell>
          <cell r="S967" t="str">
            <v>8276861159</v>
          </cell>
        </row>
        <row r="968">
          <cell r="L968">
            <v>5042127364</v>
          </cell>
          <cell r="M968" t="str">
            <v>10169933</v>
          </cell>
          <cell r="N968" t="str">
            <v>S21102200197/ZK/2/25</v>
          </cell>
          <cell r="O968" t="str">
            <v>YPS/N8430UV/SLAMET</v>
          </cell>
          <cell r="P968" t="str">
            <v>PT. LIVIA MANDIRI SEJATI</v>
          </cell>
          <cell r="Q968" t="str">
            <v>PT. LIVIA MANDIRI SEJATI</v>
          </cell>
          <cell r="R968" t="str">
            <v>EMPTY BOTTLE AQUA 5 GALLON</v>
          </cell>
          <cell r="S968" t="str">
            <v>8276861159</v>
          </cell>
        </row>
        <row r="969">
          <cell r="L969">
            <v>5042127364</v>
          </cell>
          <cell r="M969" t="str">
            <v>74559</v>
          </cell>
          <cell r="N969" t="str">
            <v>S21102200197/ZK/2/25</v>
          </cell>
          <cell r="O969" t="str">
            <v>YPS/N8430UV/SLAMET</v>
          </cell>
          <cell r="P969" t="str">
            <v>PT. LIVIA MANDIRI SEJATI</v>
          </cell>
          <cell r="Q969" t="str">
            <v>PT. LIVIA MANDIRI SEJATI</v>
          </cell>
          <cell r="R969" t="str">
            <v>5 GALLON AQUA LOCAL</v>
          </cell>
          <cell r="S969" t="str">
            <v>8276861159</v>
          </cell>
        </row>
        <row r="970">
          <cell r="L970">
            <v>5042166006</v>
          </cell>
          <cell r="M970" t="str">
            <v>10169933</v>
          </cell>
          <cell r="N970" t="str">
            <v>S21102200134/EF/3/27</v>
          </cell>
          <cell r="O970" t="str">
            <v>YPS/N8260UW/MUZAMIL</v>
          </cell>
          <cell r="P970" t="str">
            <v>PT. LIVIA MANDIRI SEJATI</v>
          </cell>
          <cell r="Q970" t="str">
            <v>PT. LIVIA MANDIRI SEJATI</v>
          </cell>
          <cell r="R970" t="str">
            <v>EMPTY BOTTLE AQUA 5 GALLON</v>
          </cell>
          <cell r="S970" t="str">
            <v>8276861159</v>
          </cell>
        </row>
        <row r="971">
          <cell r="L971">
            <v>5042166006</v>
          </cell>
          <cell r="M971" t="str">
            <v>74559</v>
          </cell>
          <cell r="N971" t="str">
            <v>S21102200134/EF/3/27</v>
          </cell>
          <cell r="O971" t="str">
            <v>YPS/N8260UW/MUZAMIL</v>
          </cell>
          <cell r="P971" t="str">
            <v>PT. LIVIA MANDIRI SEJATI</v>
          </cell>
          <cell r="Q971" t="str">
            <v>PT. LIVIA MANDIRI SEJATI</v>
          </cell>
          <cell r="R971" t="str">
            <v>5 GALLON AQUA LOCAL</v>
          </cell>
          <cell r="S971" t="str">
            <v>8276861159</v>
          </cell>
        </row>
        <row r="972">
          <cell r="L972">
            <v>5042166859</v>
          </cell>
          <cell r="M972" t="str">
            <v>10169933</v>
          </cell>
          <cell r="N972" t="str">
            <v>S21102200129/AS/3/27</v>
          </cell>
          <cell r="O972" t="str">
            <v>YPS/L9428UZ/HADI S</v>
          </cell>
          <cell r="P972" t="str">
            <v>PT. LIVIA MANDIRI SEJATI</v>
          </cell>
          <cell r="Q972" t="str">
            <v>PT. LIVIA MANDIRI SEJATI</v>
          </cell>
          <cell r="R972" t="str">
            <v>EMPTY BOTTLE AQUA 5 GALLON</v>
          </cell>
          <cell r="S972" t="str">
            <v>8276861159</v>
          </cell>
        </row>
        <row r="973">
          <cell r="L973">
            <v>5042166859</v>
          </cell>
          <cell r="M973" t="str">
            <v>74559</v>
          </cell>
          <cell r="N973" t="str">
            <v>S21102200129/AS/3/27</v>
          </cell>
          <cell r="O973" t="str">
            <v>YPS/L9428UZ/HADI S</v>
          </cell>
          <cell r="P973" t="str">
            <v>PT. LIVIA MANDIRI SEJATI</v>
          </cell>
          <cell r="Q973" t="str">
            <v>PT. LIVIA MANDIRI SEJATI</v>
          </cell>
          <cell r="R973" t="str">
            <v>5 GALLON AQUA LOCAL</v>
          </cell>
          <cell r="S973" t="str">
            <v>8276861159</v>
          </cell>
        </row>
        <row r="974">
          <cell r="L974">
            <v>5042147462</v>
          </cell>
          <cell r="M974" t="str">
            <v>10169743</v>
          </cell>
          <cell r="N974" t="str">
            <v>S21102200133/AS/2/27</v>
          </cell>
          <cell r="O974" t="str">
            <v>YPS/N9375WE/SAKUT</v>
          </cell>
          <cell r="P974" t="str">
            <v>PT. LIVIA MANDIRI SEJATI</v>
          </cell>
          <cell r="Q974" t="str">
            <v>PT. LIVIA MANDIRI SEJATI</v>
          </cell>
          <cell r="R974" t="str">
            <v>JUG RACK</v>
          </cell>
          <cell r="S974" t="str">
            <v>8276861159</v>
          </cell>
        </row>
        <row r="975">
          <cell r="L975">
            <v>5042147462</v>
          </cell>
          <cell r="M975" t="str">
            <v>10169933</v>
          </cell>
          <cell r="N975" t="str">
            <v>S21102200133/AS/2/27</v>
          </cell>
          <cell r="O975" t="str">
            <v>YPS/N9375WE/SAKUT</v>
          </cell>
          <cell r="P975" t="str">
            <v>PT. LIVIA MANDIRI SEJATI</v>
          </cell>
          <cell r="Q975" t="str">
            <v>PT. LIVIA MANDIRI SEJATI</v>
          </cell>
          <cell r="R975" t="str">
            <v>EMPTY BOTTLE AQUA 5 GALLON</v>
          </cell>
          <cell r="S975" t="str">
            <v>8276861159</v>
          </cell>
        </row>
        <row r="976">
          <cell r="L976">
            <v>5042147462</v>
          </cell>
          <cell r="M976" t="str">
            <v>74559</v>
          </cell>
          <cell r="N976" t="str">
            <v>S21102200133/AS/2/27</v>
          </cell>
          <cell r="O976" t="str">
            <v>YPS/N9375WE/SAKUT</v>
          </cell>
          <cell r="P976" t="str">
            <v>PT. LIVIA MANDIRI SEJATI</v>
          </cell>
          <cell r="Q976" t="str">
            <v>PT. LIVIA MANDIRI SEJATI</v>
          </cell>
          <cell r="R976" t="str">
            <v>5 GALLON AQUA LOCAL</v>
          </cell>
          <cell r="S976" t="str">
            <v>8276861159</v>
          </cell>
        </row>
        <row r="977">
          <cell r="L977">
            <v>5042164342</v>
          </cell>
          <cell r="M977" t="str">
            <v>10169743</v>
          </cell>
          <cell r="N977" t="str">
            <v>S21102200140/ZK/2/27</v>
          </cell>
          <cell r="O977" t="str">
            <v>YPS/N8796UV/DARYANTO</v>
          </cell>
          <cell r="P977" t="str">
            <v>PT. LIVIA MANDIRI SEJATI</v>
          </cell>
          <cell r="Q977" t="str">
            <v>PT. LIVIA MANDIRI SEJATI</v>
          </cell>
          <cell r="R977" t="str">
            <v>JUG RACK</v>
          </cell>
          <cell r="S977" t="str">
            <v>8276861159</v>
          </cell>
        </row>
        <row r="978">
          <cell r="L978">
            <v>5042164342</v>
          </cell>
          <cell r="M978" t="str">
            <v>10169933</v>
          </cell>
          <cell r="N978" t="str">
            <v>S21102200140/ZK/2/27</v>
          </cell>
          <cell r="O978" t="str">
            <v>YPS/N8796UV/DARYANTO</v>
          </cell>
          <cell r="P978" t="str">
            <v>PT. LIVIA MANDIRI SEJATI</v>
          </cell>
          <cell r="Q978" t="str">
            <v>PT. LIVIA MANDIRI SEJATI</v>
          </cell>
          <cell r="R978" t="str">
            <v>EMPTY BOTTLE AQUA 5 GALLON</v>
          </cell>
          <cell r="S978" t="str">
            <v>8276861159</v>
          </cell>
        </row>
        <row r="979">
          <cell r="L979">
            <v>5042164342</v>
          </cell>
          <cell r="M979" t="str">
            <v>74559</v>
          </cell>
          <cell r="N979" t="str">
            <v>S21102200140/ZK/2/27</v>
          </cell>
          <cell r="O979" t="str">
            <v>YPS/N8796UV/DARYANTO</v>
          </cell>
          <cell r="P979" t="str">
            <v>PT. LIVIA MANDIRI SEJATI</v>
          </cell>
          <cell r="Q979" t="str">
            <v>PT. LIVIA MANDIRI SEJATI</v>
          </cell>
          <cell r="R979" t="str">
            <v>5 GALLON AQUA LOCAL</v>
          </cell>
          <cell r="S979" t="str">
            <v>8276861159</v>
          </cell>
        </row>
        <row r="980">
          <cell r="L980">
            <v>5042174998</v>
          </cell>
          <cell r="M980" t="str">
            <v>10169933</v>
          </cell>
          <cell r="N980" t="str">
            <v>S21102200122/HD/1/28</v>
          </cell>
          <cell r="O980" t="str">
            <v>YPS/N9883US/RISTANTO</v>
          </cell>
          <cell r="P980" t="str">
            <v>PT. LIVIA MANDIRI SEJATI</v>
          </cell>
          <cell r="Q980" t="str">
            <v>PT. LIVIA MANDIRI SEJATI</v>
          </cell>
          <cell r="R980" t="str">
            <v>EMPTY BOTTLE AQUA 5 GALLON</v>
          </cell>
          <cell r="S980" t="str">
            <v>8276861159</v>
          </cell>
        </row>
        <row r="981">
          <cell r="L981">
            <v>5042174998</v>
          </cell>
          <cell r="M981" t="str">
            <v>74559</v>
          </cell>
          <cell r="N981" t="str">
            <v>S21102200122/HD/1/28</v>
          </cell>
          <cell r="O981" t="str">
            <v>YPS/N9883US/RISTANTO</v>
          </cell>
          <cell r="P981" t="str">
            <v>PT. LIVIA MANDIRI SEJATI</v>
          </cell>
          <cell r="Q981" t="str">
            <v>PT. LIVIA MANDIRI SEJATI</v>
          </cell>
          <cell r="R981" t="str">
            <v>5 GALLON AQUA LOCAL</v>
          </cell>
          <cell r="S981" t="str">
            <v>8276861159</v>
          </cell>
        </row>
        <row r="982">
          <cell r="L982">
            <v>5042130950</v>
          </cell>
          <cell r="M982" t="str">
            <v>10169933</v>
          </cell>
          <cell r="N982" t="str">
            <v>S21102200184/BK/1/26</v>
          </cell>
          <cell r="O982" t="str">
            <v>YPS/N8390UV/ALDI</v>
          </cell>
          <cell r="P982" t="str">
            <v>PT. LIVIA MANDIRI SEJATI</v>
          </cell>
          <cell r="Q982" t="str">
            <v>PT. LIVIA MANDIRI SEJATI</v>
          </cell>
          <cell r="R982" t="str">
            <v>EMPTY BOTTLE AQUA 5 GALLON</v>
          </cell>
          <cell r="S982" t="str">
            <v>8276861159</v>
          </cell>
        </row>
        <row r="983">
          <cell r="L983">
            <v>5042130950</v>
          </cell>
          <cell r="M983" t="str">
            <v>74559</v>
          </cell>
          <cell r="N983" t="str">
            <v>S21102200184/BK/1/26</v>
          </cell>
          <cell r="O983" t="str">
            <v>YPS/N8390UV/ALDI</v>
          </cell>
          <cell r="P983" t="str">
            <v>PT. LIVIA MANDIRI SEJATI</v>
          </cell>
          <cell r="Q983" t="str">
            <v>PT. LIVIA MANDIRI SEJATI</v>
          </cell>
          <cell r="R983" t="str">
            <v>5 GALLON AQUA LOCAL</v>
          </cell>
          <cell r="S983" t="str">
            <v>8276861159</v>
          </cell>
        </row>
        <row r="984">
          <cell r="L984">
            <v>5042136677</v>
          </cell>
          <cell r="M984" t="str">
            <v>10169933</v>
          </cell>
          <cell r="N984" t="str">
            <v>S21102200183/BK/1/26</v>
          </cell>
          <cell r="O984" t="str">
            <v>YPS/N8544UV/SLAMET</v>
          </cell>
          <cell r="P984" t="str">
            <v>PT. LIVIA MANDIRI SEJATI</v>
          </cell>
          <cell r="Q984" t="str">
            <v>PT. LIVIA MANDIRI SEJATI</v>
          </cell>
          <cell r="R984" t="str">
            <v>EMPTY BOTTLE AQUA 5 GALLON</v>
          </cell>
          <cell r="S984" t="str">
            <v>8276861159</v>
          </cell>
        </row>
        <row r="985">
          <cell r="L985">
            <v>5042136677</v>
          </cell>
          <cell r="M985" t="str">
            <v>74559</v>
          </cell>
          <cell r="N985" t="str">
            <v>S21102200183/BK/1/26</v>
          </cell>
          <cell r="O985" t="str">
            <v>YPS/N8544UV/SLAMET</v>
          </cell>
          <cell r="P985" t="str">
            <v>PT. LIVIA MANDIRI SEJATI</v>
          </cell>
          <cell r="Q985" t="str">
            <v>PT. LIVIA MANDIRI SEJATI</v>
          </cell>
          <cell r="R985" t="str">
            <v>5 GALLON AQUA LOCAL</v>
          </cell>
          <cell r="S985" t="str">
            <v>8276861159</v>
          </cell>
        </row>
        <row r="986">
          <cell r="L986">
            <v>5042134710</v>
          </cell>
          <cell r="M986" t="str">
            <v>10169743</v>
          </cell>
          <cell r="N986" t="str">
            <v>S21102200178/BK/1/26</v>
          </cell>
          <cell r="O986" t="str">
            <v>YPS/L8813UT/JAMALI</v>
          </cell>
          <cell r="P986" t="str">
            <v>PT. LIVIA MANDIRI SEJATI</v>
          </cell>
          <cell r="Q986" t="str">
            <v>PT. LIVIA MANDIRI SEJATI</v>
          </cell>
          <cell r="R986" t="str">
            <v>JUG RACK</v>
          </cell>
          <cell r="S986" t="str">
            <v>8276861159</v>
          </cell>
        </row>
        <row r="987">
          <cell r="L987">
            <v>5042134710</v>
          </cell>
          <cell r="M987" t="str">
            <v>10169933</v>
          </cell>
          <cell r="N987" t="str">
            <v>S21102200178/BK/1/26</v>
          </cell>
          <cell r="O987" t="str">
            <v>YPS/L8813UT/JAMALI</v>
          </cell>
          <cell r="P987" t="str">
            <v>PT. LIVIA MANDIRI SEJATI</v>
          </cell>
          <cell r="Q987" t="str">
            <v>PT. LIVIA MANDIRI SEJATI</v>
          </cell>
          <cell r="R987" t="str">
            <v>EMPTY BOTTLE AQUA 5 GALLON</v>
          </cell>
          <cell r="S987" t="str">
            <v>8276861159</v>
          </cell>
        </row>
        <row r="988">
          <cell r="L988">
            <v>5042134710</v>
          </cell>
          <cell r="M988" t="str">
            <v>74559</v>
          </cell>
          <cell r="N988" t="str">
            <v>S21102200178/BK/1/26</v>
          </cell>
          <cell r="O988" t="str">
            <v>YPS/L8813UT/JAMALI</v>
          </cell>
          <cell r="P988" t="str">
            <v>PT. LIVIA MANDIRI SEJATI</v>
          </cell>
          <cell r="Q988" t="str">
            <v>PT. LIVIA MANDIRI SEJATI</v>
          </cell>
          <cell r="R988" t="str">
            <v>5 GALLON AQUA LOCAL</v>
          </cell>
          <cell r="S988" t="str">
            <v>8276861159</v>
          </cell>
        </row>
        <row r="989">
          <cell r="L989">
            <v>5042144839</v>
          </cell>
          <cell r="M989" t="str">
            <v>10169743</v>
          </cell>
          <cell r="N989" t="str">
            <v>S21102200168/IS/2/26</v>
          </cell>
          <cell r="O989" t="str">
            <v>YPL9434UZ/TRI HUTADI</v>
          </cell>
          <cell r="P989" t="str">
            <v>PT. LIVIA MANDIRI SEJATI</v>
          </cell>
          <cell r="Q989" t="str">
            <v>PT. LIVIA MANDIRI SEJATI</v>
          </cell>
          <cell r="R989" t="str">
            <v>JUG RACK</v>
          </cell>
          <cell r="S989" t="str">
            <v>8276861159</v>
          </cell>
        </row>
        <row r="990">
          <cell r="L990">
            <v>5042144839</v>
          </cell>
          <cell r="M990" t="str">
            <v>10169933</v>
          </cell>
          <cell r="N990" t="str">
            <v>S21102200168/IS/2/26</v>
          </cell>
          <cell r="O990" t="str">
            <v>YPL9434UZ/TRI HUTADI</v>
          </cell>
          <cell r="P990" t="str">
            <v>PT. LIVIA MANDIRI SEJATI</v>
          </cell>
          <cell r="Q990" t="str">
            <v>PT. LIVIA MANDIRI SEJATI</v>
          </cell>
          <cell r="R990" t="str">
            <v>EMPTY BOTTLE AQUA 5 GALLON</v>
          </cell>
          <cell r="S990" t="str">
            <v>8276861159</v>
          </cell>
        </row>
        <row r="991">
          <cell r="L991">
            <v>5042144839</v>
          </cell>
          <cell r="M991" t="str">
            <v>74559</v>
          </cell>
          <cell r="N991" t="str">
            <v>S21102200168/IS/2/26</v>
          </cell>
          <cell r="O991" t="str">
            <v>YPL9434UZ/TRI HUTADI</v>
          </cell>
          <cell r="P991" t="str">
            <v>PT. LIVIA MANDIRI SEJATI</v>
          </cell>
          <cell r="Q991" t="str">
            <v>PT. LIVIA MANDIRI SEJATI</v>
          </cell>
          <cell r="R991" t="str">
            <v>5 GALLON AQUA LOCAL</v>
          </cell>
          <cell r="S991" t="str">
            <v>8276861159</v>
          </cell>
        </row>
        <row r="992">
          <cell r="L992">
            <v>5042132602</v>
          </cell>
          <cell r="M992" t="str">
            <v>10169933</v>
          </cell>
          <cell r="N992" t="str">
            <v>S21102200191/AS/3/25</v>
          </cell>
          <cell r="O992" t="str">
            <v>YPS/L9428UZ/HADI S</v>
          </cell>
          <cell r="P992" t="str">
            <v>PT. LIVIA MANDIRI SEJATI</v>
          </cell>
          <cell r="Q992" t="str">
            <v>PT. LIVIA MANDIRI SEJATI</v>
          </cell>
          <cell r="R992" t="str">
            <v>EMPTY BOTTLE AQUA 5 GALLON</v>
          </cell>
          <cell r="S992" t="str">
            <v>8276861159</v>
          </cell>
        </row>
        <row r="993">
          <cell r="L993">
            <v>5042132602</v>
          </cell>
          <cell r="M993" t="str">
            <v>74559</v>
          </cell>
          <cell r="N993" t="str">
            <v>S21102200191/AS/3/25</v>
          </cell>
          <cell r="O993" t="str">
            <v>YPS/L9428UZ/HADI S</v>
          </cell>
          <cell r="P993" t="str">
            <v>PT. LIVIA MANDIRI SEJATI</v>
          </cell>
          <cell r="Q993" t="str">
            <v>PT. LIVIA MANDIRI SEJATI</v>
          </cell>
          <cell r="R993" t="str">
            <v>5 GALLON AQUA LOCAL</v>
          </cell>
          <cell r="S993" t="str">
            <v>8276861159</v>
          </cell>
        </row>
        <row r="994">
          <cell r="L994">
            <v>5042130196</v>
          </cell>
          <cell r="M994" t="str">
            <v>10169933</v>
          </cell>
          <cell r="N994" t="str">
            <v>S21102200177/BK/1/26</v>
          </cell>
          <cell r="O994" t="str">
            <v>YPS/N8587UV/SAIFUDIN</v>
          </cell>
          <cell r="P994" t="str">
            <v>PT. LIVIA MANDIRI SEJATI</v>
          </cell>
          <cell r="Q994" t="str">
            <v>PT. LIVIA MANDIRI SEJATI</v>
          </cell>
          <cell r="R994" t="str">
            <v>EMPTY BOTTLE AQUA 5 GALLON</v>
          </cell>
          <cell r="S994" t="str">
            <v>8276861159</v>
          </cell>
        </row>
        <row r="995">
          <cell r="L995">
            <v>5042130196</v>
          </cell>
          <cell r="M995" t="str">
            <v>74559</v>
          </cell>
          <cell r="N995" t="str">
            <v>S21102200177/BK/1/26</v>
          </cell>
          <cell r="O995" t="str">
            <v>YPS/N8587UV/SAIFUDIN</v>
          </cell>
          <cell r="P995" t="str">
            <v>PT. LIVIA MANDIRI SEJATI</v>
          </cell>
          <cell r="Q995" t="str">
            <v>PT. LIVIA MANDIRI SEJATI</v>
          </cell>
          <cell r="R995" t="str">
            <v>5 GALLON AQUA LOCAL</v>
          </cell>
          <cell r="S995" t="str">
            <v>8276861159</v>
          </cell>
        </row>
        <row r="996">
          <cell r="L996">
            <v>5042142005</v>
          </cell>
          <cell r="M996" t="str">
            <v>10169933</v>
          </cell>
          <cell r="N996" t="str">
            <v>S21102200180/HD/1/26</v>
          </cell>
          <cell r="O996" t="str">
            <v>YPS/N9902UR/BUDI</v>
          </cell>
          <cell r="P996" t="str">
            <v>PT. LIVIA MANDIRI SEJATI</v>
          </cell>
          <cell r="Q996" t="str">
            <v>PT. LIVIA MANDIRI SEJATI</v>
          </cell>
          <cell r="R996" t="str">
            <v>EMPTY BOTTLE AQUA 5 GALLON</v>
          </cell>
          <cell r="S996" t="str">
            <v>8276861159</v>
          </cell>
        </row>
        <row r="997">
          <cell r="L997">
            <v>5042142005</v>
          </cell>
          <cell r="M997" t="str">
            <v>74559</v>
          </cell>
          <cell r="N997" t="str">
            <v>S21102200180/HD/1/26</v>
          </cell>
          <cell r="O997" t="str">
            <v>YPS/N9902UR/BUDI</v>
          </cell>
          <cell r="P997" t="str">
            <v>PT. LIVIA MANDIRI SEJATI</v>
          </cell>
          <cell r="Q997" t="str">
            <v>PT. LIVIA MANDIRI SEJATI</v>
          </cell>
          <cell r="R997" t="str">
            <v>5 GALLON AQUA LOCAL</v>
          </cell>
          <cell r="S997" t="str">
            <v>8276861159</v>
          </cell>
        </row>
        <row r="998">
          <cell r="L998">
            <v>5042129238</v>
          </cell>
          <cell r="M998" t="str">
            <v>10169933</v>
          </cell>
          <cell r="N998" t="str">
            <v>S21102200188/NF/3/25</v>
          </cell>
          <cell r="O998" t="str">
            <v>YPS/L9611UX/JULIANTO</v>
          </cell>
          <cell r="P998" t="str">
            <v>PT. LIVIA MANDIRI SEJATI</v>
          </cell>
          <cell r="Q998" t="str">
            <v>PT. LIVIA MANDIRI SEJATI</v>
          </cell>
          <cell r="R998" t="str">
            <v>EMPTY BOTTLE AQUA 5 GALLON</v>
          </cell>
          <cell r="S998" t="str">
            <v>8276861159</v>
          </cell>
        </row>
        <row r="999">
          <cell r="L999">
            <v>5042129238</v>
          </cell>
          <cell r="M999" t="str">
            <v>74559</v>
          </cell>
          <cell r="N999" t="str">
            <v>S21102200188/NF/3/25</v>
          </cell>
          <cell r="O999" t="str">
            <v>YPS/L9611UX/JULIANTO</v>
          </cell>
          <cell r="P999" t="str">
            <v>PT. LIVIA MANDIRI SEJATI</v>
          </cell>
          <cell r="Q999" t="str">
            <v>PT. LIVIA MANDIRI SEJATI</v>
          </cell>
          <cell r="R999" t="str">
            <v>5 GALLON AQUA LOCAL</v>
          </cell>
          <cell r="S999" t="str">
            <v>8276861159</v>
          </cell>
        </row>
        <row r="1000">
          <cell r="L1000">
            <v>5042144057</v>
          </cell>
          <cell r="M1000" t="str">
            <v>10169743</v>
          </cell>
          <cell r="N1000" t="str">
            <v>S21102200181/ZK/2/26</v>
          </cell>
          <cell r="O1000" t="str">
            <v>YPS/N9515WE/ZAKARIAH</v>
          </cell>
          <cell r="P1000" t="str">
            <v>PT. LIVIA MANDIRI SEJATI</v>
          </cell>
          <cell r="Q1000" t="str">
            <v>PT. LIVIA MANDIRI SEJATI</v>
          </cell>
          <cell r="R1000" t="str">
            <v>JUG RACK</v>
          </cell>
          <cell r="S1000" t="str">
            <v>8276861159</v>
          </cell>
        </row>
        <row r="1001">
          <cell r="L1001">
            <v>5042144057</v>
          </cell>
          <cell r="M1001" t="str">
            <v>10169933</v>
          </cell>
          <cell r="N1001" t="str">
            <v>S21102200181/ZK/2/26</v>
          </cell>
          <cell r="O1001" t="str">
            <v>YPS/N9515WE/ZAKARIAH</v>
          </cell>
          <cell r="P1001" t="str">
            <v>PT. LIVIA MANDIRI SEJATI</v>
          </cell>
          <cell r="Q1001" t="str">
            <v>PT. LIVIA MANDIRI SEJATI</v>
          </cell>
          <cell r="R1001" t="str">
            <v>EMPTY BOTTLE AQUA 5 GALLON</v>
          </cell>
          <cell r="S1001" t="str">
            <v>8276861159</v>
          </cell>
        </row>
        <row r="1002">
          <cell r="L1002">
            <v>5042144057</v>
          </cell>
          <cell r="M1002" t="str">
            <v>74559</v>
          </cell>
          <cell r="N1002" t="str">
            <v>S21102200181/ZK/2/26</v>
          </cell>
          <cell r="O1002" t="str">
            <v>YPS/N9515WE/ZAKARIAH</v>
          </cell>
          <cell r="P1002" t="str">
            <v>PT. LIVIA MANDIRI SEJATI</v>
          </cell>
          <cell r="Q1002" t="str">
            <v>PT. LIVIA MANDIRI SEJATI</v>
          </cell>
          <cell r="R1002" t="str">
            <v>5 GALLON AQUA LOCAL</v>
          </cell>
          <cell r="S1002" t="str">
            <v>8276861159</v>
          </cell>
        </row>
        <row r="1003">
          <cell r="L1003">
            <v>5042141254</v>
          </cell>
          <cell r="M1003" t="str">
            <v>10169933</v>
          </cell>
          <cell r="N1003" t="str">
            <v>S21102200185/HD/1/26</v>
          </cell>
          <cell r="O1003" t="str">
            <v>YPS/L9370UZ/ANTON</v>
          </cell>
          <cell r="P1003" t="str">
            <v>PT. LIVIA MANDIRI SEJATI</v>
          </cell>
          <cell r="Q1003" t="str">
            <v>PT. LIVIA MANDIRI SEJATI</v>
          </cell>
          <cell r="R1003" t="str">
            <v>EMPTY BOTTLE AQUA 5 GALLON</v>
          </cell>
          <cell r="S1003" t="str">
            <v>8276861159</v>
          </cell>
        </row>
        <row r="1004">
          <cell r="L1004">
            <v>5042141254</v>
          </cell>
          <cell r="M1004" t="str">
            <v>74559</v>
          </cell>
          <cell r="N1004" t="str">
            <v>S21102200185/HD/1/26</v>
          </cell>
          <cell r="O1004" t="str">
            <v>YPS/L9370UZ/ANTON</v>
          </cell>
          <cell r="P1004" t="str">
            <v>PT. LIVIA MANDIRI SEJATI</v>
          </cell>
          <cell r="Q1004" t="str">
            <v>PT. LIVIA MANDIRI SEJATI</v>
          </cell>
          <cell r="R1004" t="str">
            <v>5 GALLON AQUA LOCAL</v>
          </cell>
          <cell r="S1004" t="str">
            <v>8276861159</v>
          </cell>
        </row>
        <row r="1005">
          <cell r="L1005">
            <v>5042132056</v>
          </cell>
          <cell r="M1005" t="str">
            <v>10169743</v>
          </cell>
          <cell r="N1005" t="str">
            <v>S21102200193/AS/3/25</v>
          </cell>
          <cell r="O1005" t="str">
            <v>YPS/N8796UY/DARYANTO</v>
          </cell>
          <cell r="P1005" t="str">
            <v>PT. LIVIA MANDIRI SEJATI</v>
          </cell>
          <cell r="Q1005" t="str">
            <v>PT. LIVIA MANDIRI SEJATI</v>
          </cell>
          <cell r="R1005" t="str">
            <v>JUG RACK</v>
          </cell>
          <cell r="S1005" t="str">
            <v>8276861159</v>
          </cell>
        </row>
        <row r="1006">
          <cell r="L1006">
            <v>5042132056</v>
          </cell>
          <cell r="M1006" t="str">
            <v>10169933</v>
          </cell>
          <cell r="N1006" t="str">
            <v>S21102200193/AS/3/25</v>
          </cell>
          <cell r="O1006" t="str">
            <v>YPS/N8796UY/DARYANTO</v>
          </cell>
          <cell r="P1006" t="str">
            <v>PT. LIVIA MANDIRI SEJATI</v>
          </cell>
          <cell r="Q1006" t="str">
            <v>PT. LIVIA MANDIRI SEJATI</v>
          </cell>
          <cell r="R1006" t="str">
            <v>EMPTY BOTTLE AQUA 5 GALLON</v>
          </cell>
          <cell r="S1006" t="str">
            <v>8276861159</v>
          </cell>
        </row>
        <row r="1007">
          <cell r="L1007">
            <v>5042132056</v>
          </cell>
          <cell r="M1007" t="str">
            <v>74559</v>
          </cell>
          <cell r="N1007" t="str">
            <v>S21102200193/AS/3/25</v>
          </cell>
          <cell r="O1007" t="str">
            <v>YPS/N8796UY/DARYANTO</v>
          </cell>
          <cell r="P1007" t="str">
            <v>PT. LIVIA MANDIRI SEJATI</v>
          </cell>
          <cell r="Q1007" t="str">
            <v>PT. LIVIA MANDIRI SEJATI</v>
          </cell>
          <cell r="R1007" t="str">
            <v>5 GALLON AQUA LOCAL</v>
          </cell>
          <cell r="S1007" t="str">
            <v>8276861159</v>
          </cell>
        </row>
        <row r="1008">
          <cell r="L1008">
            <v>5042129777</v>
          </cell>
          <cell r="M1008" t="str">
            <v>10169933</v>
          </cell>
          <cell r="N1008" t="str">
            <v>S21102200195/ZK/2/25</v>
          </cell>
          <cell r="O1008" t="str">
            <v>YPS/N8546UV/SAKUT</v>
          </cell>
          <cell r="P1008" t="str">
            <v>PT. LIVIA MANDIRI SEJATI</v>
          </cell>
          <cell r="Q1008" t="str">
            <v>PT. LIVIA MANDIRI SEJATI</v>
          </cell>
          <cell r="R1008" t="str">
            <v>EMPTY BOTTLE AQUA 5 GALLON</v>
          </cell>
          <cell r="S1008" t="str">
            <v>8276861159</v>
          </cell>
        </row>
        <row r="1009">
          <cell r="L1009">
            <v>5042129777</v>
          </cell>
          <cell r="M1009" t="str">
            <v>74559</v>
          </cell>
          <cell r="N1009" t="str">
            <v>S21102200195/ZK/2/25</v>
          </cell>
          <cell r="O1009" t="str">
            <v>YPS/N8546UV/SAKUT</v>
          </cell>
          <cell r="P1009" t="str">
            <v>PT. LIVIA MANDIRI SEJATI</v>
          </cell>
          <cell r="Q1009" t="str">
            <v>PT. LIVIA MANDIRI SEJATI</v>
          </cell>
          <cell r="R1009" t="str">
            <v>5 GALLON AQUA LOCAL</v>
          </cell>
          <cell r="S1009" t="str">
            <v>8276861159</v>
          </cell>
        </row>
        <row r="1010">
          <cell r="L1010">
            <v>5042124020</v>
          </cell>
          <cell r="M1010" t="str">
            <v>10169743</v>
          </cell>
          <cell r="N1010" t="str">
            <v>S21102200190/NF/3/25</v>
          </cell>
          <cell r="O1010" t="str">
            <v>YPS/N8527UV/UMAR</v>
          </cell>
          <cell r="P1010" t="str">
            <v>PT. LIVIA MANDIRI SEJATI</v>
          </cell>
          <cell r="Q1010" t="str">
            <v>PT. LIVIA MANDIRI SEJATI</v>
          </cell>
          <cell r="R1010" t="str">
            <v>JUG RACK</v>
          </cell>
          <cell r="S1010" t="str">
            <v>8276861159</v>
          </cell>
        </row>
        <row r="1011">
          <cell r="L1011">
            <v>5042124020</v>
          </cell>
          <cell r="M1011" t="str">
            <v>10169933</v>
          </cell>
          <cell r="N1011" t="str">
            <v>S21102200190/NF/3/25</v>
          </cell>
          <cell r="O1011" t="str">
            <v>YPS/N8527UV/UMAR</v>
          </cell>
          <cell r="P1011" t="str">
            <v>PT. LIVIA MANDIRI SEJATI</v>
          </cell>
          <cell r="Q1011" t="str">
            <v>PT. LIVIA MANDIRI SEJATI</v>
          </cell>
          <cell r="R1011" t="str">
            <v>EMPTY BOTTLE AQUA 5 GALLON</v>
          </cell>
          <cell r="S1011" t="str">
            <v>8276861159</v>
          </cell>
        </row>
        <row r="1012">
          <cell r="L1012">
            <v>5042124020</v>
          </cell>
          <cell r="M1012" t="str">
            <v>74559</v>
          </cell>
          <cell r="N1012" t="str">
            <v>S21102200190/NF/3/25</v>
          </cell>
          <cell r="O1012" t="str">
            <v>YPS/N8527UV/UMAR</v>
          </cell>
          <cell r="P1012" t="str">
            <v>PT. LIVIA MANDIRI SEJATI</v>
          </cell>
          <cell r="Q1012" t="str">
            <v>PT. LIVIA MANDIRI SEJATI</v>
          </cell>
          <cell r="R1012" t="str">
            <v>5 GALLON AQUA LOCAL</v>
          </cell>
          <cell r="S1012" t="str">
            <v>8276861159</v>
          </cell>
        </row>
        <row r="1013">
          <cell r="L1013">
            <v>5042131850</v>
          </cell>
          <cell r="M1013" t="str">
            <v>10169933</v>
          </cell>
          <cell r="N1013" t="str">
            <v>S21102200192/EF/3/25</v>
          </cell>
          <cell r="O1013" t="str">
            <v>YPS/N8260UW/MUZAMIL</v>
          </cell>
          <cell r="P1013" t="str">
            <v>PT. LIVIA MANDIRI SEJATI</v>
          </cell>
          <cell r="Q1013" t="str">
            <v>PT. LIVIA MANDIRI SEJATI</v>
          </cell>
          <cell r="R1013" t="str">
            <v>EMPTY BOTTLE AQUA 5 GALLON</v>
          </cell>
          <cell r="S1013" t="str">
            <v>8276861159</v>
          </cell>
        </row>
        <row r="1014">
          <cell r="L1014">
            <v>5042131850</v>
          </cell>
          <cell r="M1014" t="str">
            <v>74559</v>
          </cell>
          <cell r="N1014" t="str">
            <v>S21102200192/EF/3/25</v>
          </cell>
          <cell r="O1014" t="str">
            <v>YPS/N8260UW/MUZAMIL</v>
          </cell>
          <cell r="P1014" t="str">
            <v>PT. LIVIA MANDIRI SEJATI</v>
          </cell>
          <cell r="Q1014" t="str">
            <v>PT. LIVIA MANDIRI SEJATI</v>
          </cell>
          <cell r="R1014" t="str">
            <v>5 GALLON AQUA LOCAL</v>
          </cell>
          <cell r="S1014" t="str">
            <v>8276861159</v>
          </cell>
        </row>
        <row r="1015">
          <cell r="L1015">
            <v>5042131433</v>
          </cell>
          <cell r="M1015" t="str">
            <v>10169743</v>
          </cell>
          <cell r="N1015" t="str">
            <v>S21102200189/AS/3/25</v>
          </cell>
          <cell r="O1015" t="str">
            <v>YPS/L8858UI/BAMBANG</v>
          </cell>
          <cell r="P1015" t="str">
            <v>PT. LIVIA MANDIRI SEJATI</v>
          </cell>
          <cell r="Q1015" t="str">
            <v>PT. LIVIA MANDIRI SEJATI</v>
          </cell>
          <cell r="R1015" t="str">
            <v>JUG RACK</v>
          </cell>
          <cell r="S1015" t="str">
            <v>8276861159</v>
          </cell>
        </row>
        <row r="1016">
          <cell r="L1016">
            <v>5042131433</v>
          </cell>
          <cell r="M1016" t="str">
            <v>10169933</v>
          </cell>
          <cell r="N1016" t="str">
            <v>S21102200189/AS/3/25</v>
          </cell>
          <cell r="O1016" t="str">
            <v>YPS/L8858UI/BAMBANG</v>
          </cell>
          <cell r="P1016" t="str">
            <v>PT. LIVIA MANDIRI SEJATI</v>
          </cell>
          <cell r="Q1016" t="str">
            <v>PT. LIVIA MANDIRI SEJATI</v>
          </cell>
          <cell r="R1016" t="str">
            <v>EMPTY BOTTLE AQUA 5 GALLON</v>
          </cell>
          <cell r="S1016" t="str">
            <v>8276861159</v>
          </cell>
        </row>
        <row r="1017">
          <cell r="L1017">
            <v>5042131433</v>
          </cell>
          <cell r="M1017" t="str">
            <v>74559</v>
          </cell>
          <cell r="N1017" t="str">
            <v>S21102200189/AS/3/25</v>
          </cell>
          <cell r="O1017" t="str">
            <v>YPS/L8858UI/BAMBANG</v>
          </cell>
          <cell r="P1017" t="str">
            <v>PT. LIVIA MANDIRI SEJATI</v>
          </cell>
          <cell r="Q1017" t="str">
            <v>PT. LIVIA MANDIRI SEJATI</v>
          </cell>
          <cell r="R1017" t="str">
            <v>5 GALLON AQUA LOCAL</v>
          </cell>
          <cell r="S1017" t="str">
            <v>8276861159</v>
          </cell>
        </row>
        <row r="1018">
          <cell r="L1018">
            <v>5042130640</v>
          </cell>
          <cell r="M1018" t="str">
            <v>10169743</v>
          </cell>
          <cell r="N1018" t="str">
            <v>S21102200198/IS/2/25</v>
          </cell>
          <cell r="O1018" t="str">
            <v>YPS/N9375WE/MACHRUS</v>
          </cell>
          <cell r="P1018" t="str">
            <v>PT. LIVIA MANDIRI SEJATI</v>
          </cell>
          <cell r="Q1018" t="str">
            <v>PT. LIVIA MANDIRI SEJATI</v>
          </cell>
          <cell r="R1018" t="str">
            <v>JUG RACK</v>
          </cell>
          <cell r="S1018" t="str">
            <v>8276861159</v>
          </cell>
        </row>
        <row r="1019">
          <cell r="L1019">
            <v>5042130640</v>
          </cell>
          <cell r="M1019" t="str">
            <v>10169933</v>
          </cell>
          <cell r="N1019" t="str">
            <v>S21102200198/IS/2/25</v>
          </cell>
          <cell r="O1019" t="str">
            <v>YPS/N9375WE/MACHRUS</v>
          </cell>
          <cell r="P1019" t="str">
            <v>PT. LIVIA MANDIRI SEJATI</v>
          </cell>
          <cell r="Q1019" t="str">
            <v>PT. LIVIA MANDIRI SEJATI</v>
          </cell>
          <cell r="R1019" t="str">
            <v>EMPTY BOTTLE AQUA 5 GALLON</v>
          </cell>
          <cell r="S1019" t="str">
            <v>8276861159</v>
          </cell>
        </row>
        <row r="1020">
          <cell r="L1020">
            <v>5042130640</v>
          </cell>
          <cell r="M1020" t="str">
            <v>74559</v>
          </cell>
          <cell r="N1020" t="str">
            <v>S21102200198/IS/2/25</v>
          </cell>
          <cell r="O1020" t="str">
            <v>YPS/N9375WE/MACHRUS</v>
          </cell>
          <cell r="P1020" t="str">
            <v>PT. LIVIA MANDIRI SEJATI</v>
          </cell>
          <cell r="Q1020" t="str">
            <v>PT. LIVIA MANDIRI SEJATI</v>
          </cell>
          <cell r="R1020" t="str">
            <v>5 GALLON AQUA LOCAL</v>
          </cell>
          <cell r="S1020" t="str">
            <v>8276861159</v>
          </cell>
        </row>
        <row r="1021">
          <cell r="L1021">
            <v>5042131190</v>
          </cell>
          <cell r="M1021" t="str">
            <v>10169743</v>
          </cell>
          <cell r="N1021" t="str">
            <v>S21102200187/BK/1/26</v>
          </cell>
          <cell r="O1021" t="str">
            <v>YPS/N9374WE/AGUS D</v>
          </cell>
          <cell r="P1021" t="str">
            <v>PT. LIVIA MANDIRI SEJATI</v>
          </cell>
          <cell r="Q1021" t="str">
            <v>PT. LIVIA MANDIRI SEJATI</v>
          </cell>
          <cell r="R1021" t="str">
            <v>JUG RACK</v>
          </cell>
          <cell r="S1021" t="str">
            <v>8276861159</v>
          </cell>
        </row>
        <row r="1022">
          <cell r="L1022">
            <v>5042131190</v>
          </cell>
          <cell r="M1022" t="str">
            <v>10169933</v>
          </cell>
          <cell r="N1022" t="str">
            <v>S21102200187/BK/1/26</v>
          </cell>
          <cell r="O1022" t="str">
            <v>YPS/N9374WE/AGUS D</v>
          </cell>
          <cell r="P1022" t="str">
            <v>PT. LIVIA MANDIRI SEJATI</v>
          </cell>
          <cell r="Q1022" t="str">
            <v>PT. LIVIA MANDIRI SEJATI</v>
          </cell>
          <cell r="R1022" t="str">
            <v>EMPTY BOTTLE AQUA 5 GALLON</v>
          </cell>
          <cell r="S1022" t="str">
            <v>8276861159</v>
          </cell>
        </row>
        <row r="1023">
          <cell r="L1023">
            <v>5042131190</v>
          </cell>
          <cell r="M1023" t="str">
            <v>74559</v>
          </cell>
          <cell r="N1023" t="str">
            <v>S21102200187/BK/1/26</v>
          </cell>
          <cell r="O1023" t="str">
            <v>YPS/N9374WE/AGUS D</v>
          </cell>
          <cell r="P1023" t="str">
            <v>PT. LIVIA MANDIRI SEJATI</v>
          </cell>
          <cell r="Q1023" t="str">
            <v>PT. LIVIA MANDIRI SEJATI</v>
          </cell>
          <cell r="R1023" t="str">
            <v>5 GALLON AQUA LOCAL</v>
          </cell>
          <cell r="S1023" t="str">
            <v>8276861159</v>
          </cell>
        </row>
        <row r="1024">
          <cell r="L1024">
            <v>5042125593</v>
          </cell>
          <cell r="M1024" t="str">
            <v>10169933</v>
          </cell>
          <cell r="N1024" t="str">
            <v>S21102200201/NF/2/25</v>
          </cell>
          <cell r="O1024" t="str">
            <v>YPS/N8134UQ/SUGENG</v>
          </cell>
          <cell r="P1024" t="str">
            <v>PT. LIVIA MANDIRI SEJATI</v>
          </cell>
          <cell r="Q1024" t="str">
            <v>PT. LIVIA MANDIRI SEJATI</v>
          </cell>
          <cell r="R1024" t="str">
            <v>EMPTY BOTTLE AQUA 5 GALLON</v>
          </cell>
          <cell r="S1024" t="str">
            <v>8276861159</v>
          </cell>
        </row>
        <row r="1025">
          <cell r="L1025">
            <v>5042125593</v>
          </cell>
          <cell r="M1025" t="str">
            <v>74559</v>
          </cell>
          <cell r="N1025" t="str">
            <v>S21102200201/NF/2/25</v>
          </cell>
          <cell r="O1025" t="str">
            <v>YPS/N8134UQ/SUGENG</v>
          </cell>
          <cell r="P1025" t="str">
            <v>PT. LIVIA MANDIRI SEJATI</v>
          </cell>
          <cell r="Q1025" t="str">
            <v>PT. LIVIA MANDIRI SEJATI</v>
          </cell>
          <cell r="R1025" t="str">
            <v>5 GALLON AQUA LOCAL</v>
          </cell>
          <cell r="S1025" t="str">
            <v>8276861159</v>
          </cell>
        </row>
        <row r="1026">
          <cell r="L1026">
            <v>5042121137</v>
          </cell>
          <cell r="M1026" t="str">
            <v>10169743</v>
          </cell>
          <cell r="N1026" t="str">
            <v>S21102200199/ZK/2/25</v>
          </cell>
          <cell r="O1026" t="str">
            <v>YPS/L9051UX/RAHMAN</v>
          </cell>
          <cell r="P1026" t="str">
            <v>PT. LIVIA MANDIRI SEJATI</v>
          </cell>
          <cell r="Q1026" t="str">
            <v>PT. LIVIA MANDIRI SEJATI</v>
          </cell>
          <cell r="R1026" t="str">
            <v>JUG RACK</v>
          </cell>
          <cell r="S1026" t="str">
            <v>8276861159</v>
          </cell>
        </row>
        <row r="1027">
          <cell r="L1027">
            <v>5042121137</v>
          </cell>
          <cell r="M1027" t="str">
            <v>10169933</v>
          </cell>
          <cell r="N1027" t="str">
            <v>S21102200199/ZK/2/25</v>
          </cell>
          <cell r="O1027" t="str">
            <v>YPS/L9051UX/RAHMAN</v>
          </cell>
          <cell r="P1027" t="str">
            <v>PT. LIVIA MANDIRI SEJATI</v>
          </cell>
          <cell r="Q1027" t="str">
            <v>PT. LIVIA MANDIRI SEJATI</v>
          </cell>
          <cell r="R1027" t="str">
            <v>EMPTY BOTTLE AQUA 5 GALLON</v>
          </cell>
          <cell r="S1027" t="str">
            <v>8276861159</v>
          </cell>
        </row>
        <row r="1028">
          <cell r="L1028">
            <v>5042121137</v>
          </cell>
          <cell r="M1028" t="str">
            <v>74559</v>
          </cell>
          <cell r="N1028" t="str">
            <v>S21102200199/ZK/2/25</v>
          </cell>
          <cell r="O1028" t="str">
            <v>YPS/L9051UX/RAHMAN</v>
          </cell>
          <cell r="P1028" t="str">
            <v>PT. LIVIA MANDIRI SEJATI</v>
          </cell>
          <cell r="Q1028" t="str">
            <v>PT. LIVIA MANDIRI SEJATI</v>
          </cell>
          <cell r="R1028" t="str">
            <v>5 GALLON AQUA LOCAL</v>
          </cell>
          <cell r="S1028" t="str">
            <v>8276861159</v>
          </cell>
        </row>
        <row r="1029">
          <cell r="L1029">
            <v>5042128939</v>
          </cell>
          <cell r="M1029" t="str">
            <v>10169743</v>
          </cell>
          <cell r="N1029" t="str">
            <v>S21102200208/ZK/2/25</v>
          </cell>
          <cell r="O1029" t="str">
            <v>YPS/L9425UZ/MASRIDI</v>
          </cell>
          <cell r="P1029" t="str">
            <v>PT. LIVIA MANDIRI SEJATI</v>
          </cell>
          <cell r="Q1029" t="str">
            <v>PT. LIVIA MANDIRI SEJATI</v>
          </cell>
          <cell r="R1029" t="str">
            <v>JUG RACK</v>
          </cell>
          <cell r="S1029" t="str">
            <v>8276861159</v>
          </cell>
        </row>
        <row r="1030">
          <cell r="L1030">
            <v>5042128939</v>
          </cell>
          <cell r="M1030" t="str">
            <v>10169933</v>
          </cell>
          <cell r="N1030" t="str">
            <v>S21102200208/ZK/2/25</v>
          </cell>
          <cell r="O1030" t="str">
            <v>YPS/L9425UZ/MASRIDI</v>
          </cell>
          <cell r="P1030" t="str">
            <v>PT. LIVIA MANDIRI SEJATI</v>
          </cell>
          <cell r="Q1030" t="str">
            <v>PT. LIVIA MANDIRI SEJATI</v>
          </cell>
          <cell r="R1030" t="str">
            <v>EMPTY BOTTLE AQUA 5 GALLON</v>
          </cell>
          <cell r="S1030" t="str">
            <v>8276861159</v>
          </cell>
        </row>
        <row r="1031">
          <cell r="L1031">
            <v>5042128939</v>
          </cell>
          <cell r="M1031" t="str">
            <v>74559</v>
          </cell>
          <cell r="N1031" t="str">
            <v>S21102200208/ZK/2/25</v>
          </cell>
          <cell r="O1031" t="str">
            <v>YPS/L9425UZ/MASRIDI</v>
          </cell>
          <cell r="P1031" t="str">
            <v>PT. LIVIA MANDIRI SEJATI</v>
          </cell>
          <cell r="Q1031" t="str">
            <v>PT. LIVIA MANDIRI SEJATI</v>
          </cell>
          <cell r="R1031" t="str">
            <v>5 GALLON AQUA LOCAL</v>
          </cell>
          <cell r="S1031" t="str">
            <v>8276861159</v>
          </cell>
        </row>
        <row r="1032">
          <cell r="L1032">
            <v>5042144118</v>
          </cell>
          <cell r="M1032" t="str">
            <v>10169743</v>
          </cell>
          <cell r="N1032" t="str">
            <v>S21102200165/EF/2/26</v>
          </cell>
          <cell r="O1032" t="str">
            <v>YPS/N8582UV/HASAN</v>
          </cell>
          <cell r="P1032" t="str">
            <v>PT. LIVIA MANDIRI SEJATI</v>
          </cell>
          <cell r="Q1032" t="str">
            <v>PT. LIVIA MANDIRI SEJATI</v>
          </cell>
          <cell r="R1032" t="str">
            <v>JUG RACK</v>
          </cell>
          <cell r="S1032" t="str">
            <v>8276861159</v>
          </cell>
        </row>
        <row r="1033">
          <cell r="L1033">
            <v>5042144118</v>
          </cell>
          <cell r="M1033" t="str">
            <v>10169933</v>
          </cell>
          <cell r="N1033" t="str">
            <v>S21102200165/EF/2/26</v>
          </cell>
          <cell r="O1033" t="str">
            <v>YPS/N8582UV/HASAN</v>
          </cell>
          <cell r="P1033" t="str">
            <v>PT. LIVIA MANDIRI SEJATI</v>
          </cell>
          <cell r="Q1033" t="str">
            <v>PT. LIVIA MANDIRI SEJATI</v>
          </cell>
          <cell r="R1033" t="str">
            <v>EMPTY BOTTLE AQUA 5 GALLON</v>
          </cell>
          <cell r="S1033" t="str">
            <v>8276861159</v>
          </cell>
        </row>
        <row r="1034">
          <cell r="L1034">
            <v>5042144118</v>
          </cell>
          <cell r="M1034" t="str">
            <v>74559</v>
          </cell>
          <cell r="N1034" t="str">
            <v>S21102200165/EF/2/26</v>
          </cell>
          <cell r="O1034" t="str">
            <v>YPS/N8582UV/HASAN</v>
          </cell>
          <cell r="P1034" t="str">
            <v>PT. LIVIA MANDIRI SEJATI</v>
          </cell>
          <cell r="Q1034" t="str">
            <v>PT. LIVIA MANDIRI SEJATI</v>
          </cell>
          <cell r="R1034" t="str">
            <v>5 GALLON AQUA LOCAL</v>
          </cell>
          <cell r="S1034" t="str">
            <v>8276861159</v>
          </cell>
        </row>
        <row r="1035">
          <cell r="L1035">
            <v>5042149210</v>
          </cell>
          <cell r="M1035" t="str">
            <v>10169743</v>
          </cell>
          <cell r="N1035" t="str">
            <v>S21102200160/NF/3/26</v>
          </cell>
          <cell r="O1035" t="str">
            <v>YPS/L9424UZ/NURCOLIS</v>
          </cell>
          <cell r="P1035" t="str">
            <v>PT. LIVIA MANDIRI SEJATI</v>
          </cell>
          <cell r="Q1035" t="str">
            <v>PT. LIVIA MANDIRI SEJATI</v>
          </cell>
          <cell r="R1035" t="str">
            <v>JUG RACK</v>
          </cell>
          <cell r="S1035" t="str">
            <v>8276861159</v>
          </cell>
        </row>
        <row r="1036">
          <cell r="L1036">
            <v>5042149210</v>
          </cell>
          <cell r="M1036" t="str">
            <v>10169933</v>
          </cell>
          <cell r="N1036" t="str">
            <v>S21102200160/NF/3/26</v>
          </cell>
          <cell r="O1036" t="str">
            <v>YPS/L9424UZ/NURCOLIS</v>
          </cell>
          <cell r="P1036" t="str">
            <v>PT. LIVIA MANDIRI SEJATI</v>
          </cell>
          <cell r="Q1036" t="str">
            <v>PT. LIVIA MANDIRI SEJATI</v>
          </cell>
          <cell r="R1036" t="str">
            <v>EMPTY BOTTLE AQUA 5 GALLON</v>
          </cell>
          <cell r="S1036" t="str">
            <v>8276861159</v>
          </cell>
        </row>
        <row r="1037">
          <cell r="L1037">
            <v>5042149210</v>
          </cell>
          <cell r="M1037" t="str">
            <v>74559</v>
          </cell>
          <cell r="N1037" t="str">
            <v>S21102200160/NF/3/26</v>
          </cell>
          <cell r="O1037" t="str">
            <v>YPS/L9424UZ/NURCOLIS</v>
          </cell>
          <cell r="P1037" t="str">
            <v>PT. LIVIA MANDIRI SEJATI</v>
          </cell>
          <cell r="Q1037" t="str">
            <v>PT. LIVIA MANDIRI SEJATI</v>
          </cell>
          <cell r="R1037" t="str">
            <v>5 GALLON AQUA LOCAL</v>
          </cell>
          <cell r="S1037" t="str">
            <v>8276861159</v>
          </cell>
        </row>
        <row r="1038">
          <cell r="L1038">
            <v>5042062316</v>
          </cell>
          <cell r="M1038" t="str">
            <v>10169743</v>
          </cell>
          <cell r="N1038" t="str">
            <v>S21102200162/EF/3/26</v>
          </cell>
          <cell r="O1038" t="str">
            <v>YPS/N9374WE/AGUS D</v>
          </cell>
          <cell r="P1038" t="str">
            <v>PT. LIVIA MANDIRI SEJATI</v>
          </cell>
          <cell r="Q1038" t="str">
            <v>PT. LIVIA MANDIRI SEJATI</v>
          </cell>
          <cell r="R1038" t="str">
            <v>JUG RACK</v>
          </cell>
          <cell r="S1038" t="str">
            <v>8276861159</v>
          </cell>
        </row>
        <row r="1039">
          <cell r="L1039">
            <v>5042062316</v>
          </cell>
          <cell r="M1039" t="str">
            <v>10169933</v>
          </cell>
          <cell r="N1039" t="str">
            <v>S21102200162/EF/3/26</v>
          </cell>
          <cell r="O1039" t="str">
            <v>YPS/N9374WE/AGUS D</v>
          </cell>
          <cell r="P1039" t="str">
            <v>PT. LIVIA MANDIRI SEJATI</v>
          </cell>
          <cell r="Q1039" t="str">
            <v>PT. LIVIA MANDIRI SEJATI</v>
          </cell>
          <cell r="R1039" t="str">
            <v>EMPTY BOTTLE AQUA 5 GALLON</v>
          </cell>
          <cell r="S1039" t="str">
            <v>8276861159</v>
          </cell>
        </row>
        <row r="1040">
          <cell r="L1040">
            <v>5042062316</v>
          </cell>
          <cell r="M1040" t="str">
            <v>74559</v>
          </cell>
          <cell r="N1040" t="str">
            <v>S21102200162/EF/3/26</v>
          </cell>
          <cell r="O1040" t="str">
            <v>YPS/N9374WE/AGUS D</v>
          </cell>
          <cell r="P1040" t="str">
            <v>PT. LIVIA MANDIRI SEJATI</v>
          </cell>
          <cell r="Q1040" t="str">
            <v>PT. LIVIA MANDIRI SEJATI</v>
          </cell>
          <cell r="R1040" t="str">
            <v>5 GALLON AQUA LOCAL</v>
          </cell>
          <cell r="S1040" t="str">
            <v>8276861159</v>
          </cell>
        </row>
        <row r="1041">
          <cell r="L1041">
            <v>5042168481</v>
          </cell>
          <cell r="M1041" t="str">
            <v>10169933</v>
          </cell>
          <cell r="N1041" t="str">
            <v>S21102200123/HD/1/28</v>
          </cell>
          <cell r="O1041" t="str">
            <v>YPS/N8812UV/WAHID</v>
          </cell>
          <cell r="P1041" t="str">
            <v>PT. LIVIA MANDIRI SEJATI</v>
          </cell>
          <cell r="Q1041" t="str">
            <v>PT. LIVIA MANDIRI SEJATI</v>
          </cell>
          <cell r="R1041" t="str">
            <v>EMPTY BOTTLE AQUA 5 GALLON</v>
          </cell>
          <cell r="S1041" t="str">
            <v>8276861159</v>
          </cell>
        </row>
        <row r="1042">
          <cell r="L1042">
            <v>5042168481</v>
          </cell>
          <cell r="M1042" t="str">
            <v>74559</v>
          </cell>
          <cell r="N1042" t="str">
            <v>S21102200123/HD/1/28</v>
          </cell>
          <cell r="O1042" t="str">
            <v>YPS/N8812UV/WAHID</v>
          </cell>
          <cell r="P1042" t="str">
            <v>PT. LIVIA MANDIRI SEJATI</v>
          </cell>
          <cell r="Q1042" t="str">
            <v>PT. LIVIA MANDIRI SEJATI</v>
          </cell>
          <cell r="R1042" t="str">
            <v>5 GALLON AQUA LOCAL</v>
          </cell>
          <cell r="S1042" t="str">
            <v>8276861159</v>
          </cell>
        </row>
        <row r="1043">
          <cell r="L1043">
            <v>5042153387</v>
          </cell>
          <cell r="M1043" t="str">
            <v>10169933</v>
          </cell>
          <cell r="N1043" t="str">
            <v>S21102200156/PY/1/27</v>
          </cell>
          <cell r="O1043" t="str">
            <v>YPS/S9015US/RIFA'I</v>
          </cell>
          <cell r="P1043" t="str">
            <v>PT. LIVIA MANDIRI SEJATI</v>
          </cell>
          <cell r="Q1043" t="str">
            <v>PT. LIVIA MANDIRI SEJATI</v>
          </cell>
          <cell r="R1043" t="str">
            <v>EMPTY BOTTLE AQUA 5 GALLON</v>
          </cell>
          <cell r="S1043" t="str">
            <v>8276861159</v>
          </cell>
        </row>
        <row r="1044">
          <cell r="L1044">
            <v>5042153387</v>
          </cell>
          <cell r="M1044" t="str">
            <v>74559</v>
          </cell>
          <cell r="N1044" t="str">
            <v>S21102200156/PY/1/27</v>
          </cell>
          <cell r="O1044" t="str">
            <v>YPS/S9015US/RIFA'I</v>
          </cell>
          <cell r="P1044" t="str">
            <v>PT. LIVIA MANDIRI SEJATI</v>
          </cell>
          <cell r="Q1044" t="str">
            <v>PT. LIVIA MANDIRI SEJATI</v>
          </cell>
          <cell r="R1044" t="str">
            <v>5 GALLON AQUA LOCAL</v>
          </cell>
          <cell r="S1044" t="str">
            <v>8276861159</v>
          </cell>
        </row>
        <row r="1045">
          <cell r="L1045">
            <v>5042162762</v>
          </cell>
          <cell r="M1045" t="str">
            <v>10169743</v>
          </cell>
          <cell r="N1045" t="str">
            <v>S21102200139/ZK/2/27</v>
          </cell>
          <cell r="O1045" t="str">
            <v>YPS/N9515WE/ZAKARIAH</v>
          </cell>
          <cell r="P1045" t="str">
            <v>PT. LIVIA MANDIRI SEJATI</v>
          </cell>
          <cell r="Q1045" t="str">
            <v>PT. LIVIA MANDIRI SEJATI</v>
          </cell>
          <cell r="R1045" t="str">
            <v>JUG RACK</v>
          </cell>
          <cell r="S1045" t="str">
            <v>8276861159</v>
          </cell>
        </row>
        <row r="1046">
          <cell r="L1046">
            <v>5042162762</v>
          </cell>
          <cell r="M1046" t="str">
            <v>10169933</v>
          </cell>
          <cell r="N1046" t="str">
            <v>S21102200139/ZK/2/27</v>
          </cell>
          <cell r="O1046" t="str">
            <v>YPS/N9515WE/ZAKARIAH</v>
          </cell>
          <cell r="P1046" t="str">
            <v>PT. LIVIA MANDIRI SEJATI</v>
          </cell>
          <cell r="Q1046" t="str">
            <v>PT. LIVIA MANDIRI SEJATI</v>
          </cell>
          <cell r="R1046" t="str">
            <v>EMPTY BOTTLE AQUA 5 GALLON</v>
          </cell>
          <cell r="S1046" t="str">
            <v>8276861159</v>
          </cell>
        </row>
        <row r="1047">
          <cell r="L1047">
            <v>5042162762</v>
          </cell>
          <cell r="M1047" t="str">
            <v>74559</v>
          </cell>
          <cell r="N1047" t="str">
            <v>S21102200139/ZK/2/27</v>
          </cell>
          <cell r="O1047" t="str">
            <v>YPS/N9515WE/ZAKARIAH</v>
          </cell>
          <cell r="P1047" t="str">
            <v>PT. LIVIA MANDIRI SEJATI</v>
          </cell>
          <cell r="Q1047" t="str">
            <v>PT. LIVIA MANDIRI SEJATI</v>
          </cell>
          <cell r="R1047" t="str">
            <v>5 GALLON AQUA LOCAL</v>
          </cell>
          <cell r="S1047" t="str">
            <v>8276861159</v>
          </cell>
        </row>
        <row r="1048">
          <cell r="L1048">
            <v>5042148602</v>
          </cell>
          <cell r="M1048" t="str">
            <v>10169933</v>
          </cell>
          <cell r="N1048" t="str">
            <v>S21102200176/ZK/2/26</v>
          </cell>
          <cell r="O1048" t="str">
            <v>PSF/P8194UR/HERI</v>
          </cell>
          <cell r="P1048" t="str">
            <v>PT. LIVIA MANDIRI SEJATI</v>
          </cell>
          <cell r="Q1048" t="str">
            <v>PT. LIVIA MANDIRI SEJATI</v>
          </cell>
          <cell r="R1048" t="str">
            <v>EMPTY BOTTLE AQUA 5 GALLON</v>
          </cell>
          <cell r="S1048" t="str">
            <v>8276861159</v>
          </cell>
        </row>
        <row r="1049">
          <cell r="L1049">
            <v>5042148602</v>
          </cell>
          <cell r="M1049" t="str">
            <v>74559</v>
          </cell>
          <cell r="N1049" t="str">
            <v>S21102200176/ZK/2/26</v>
          </cell>
          <cell r="O1049" t="str">
            <v>PSF/P8194UR/HERI</v>
          </cell>
          <cell r="P1049" t="str">
            <v>PT. LIVIA MANDIRI SEJATI</v>
          </cell>
          <cell r="Q1049" t="str">
            <v>PT. LIVIA MANDIRI SEJATI</v>
          </cell>
          <cell r="R1049" t="str">
            <v>5 GALLON AQUA LOCAL</v>
          </cell>
          <cell r="S1049" t="str">
            <v>8276861159</v>
          </cell>
        </row>
        <row r="1050">
          <cell r="L1050">
            <v>5042147240</v>
          </cell>
          <cell r="M1050" t="str">
            <v>10169743</v>
          </cell>
          <cell r="N1050" t="str">
            <v>S21102200164/IS/2/26</v>
          </cell>
          <cell r="O1050" t="str">
            <v>YPS/L93588UZ/MAT ALI</v>
          </cell>
          <cell r="P1050" t="str">
            <v>PT. LIVIA MANDIRI SEJATI</v>
          </cell>
          <cell r="Q1050" t="str">
            <v>PT. LIVIA MANDIRI SEJATI</v>
          </cell>
          <cell r="R1050" t="str">
            <v>JUG RACK</v>
          </cell>
          <cell r="S1050" t="str">
            <v>8276861159</v>
          </cell>
        </row>
        <row r="1051">
          <cell r="L1051">
            <v>5042147240</v>
          </cell>
          <cell r="M1051" t="str">
            <v>10169933</v>
          </cell>
          <cell r="N1051" t="str">
            <v>S21102200164/IS/2/26</v>
          </cell>
          <cell r="O1051" t="str">
            <v>YPS/L93588UZ/MAT ALI</v>
          </cell>
          <cell r="P1051" t="str">
            <v>PT. LIVIA MANDIRI SEJATI</v>
          </cell>
          <cell r="Q1051" t="str">
            <v>PT. LIVIA MANDIRI SEJATI</v>
          </cell>
          <cell r="R1051" t="str">
            <v>EMPTY BOTTLE AQUA 5 GALLON</v>
          </cell>
          <cell r="S1051" t="str">
            <v>8276861159</v>
          </cell>
        </row>
        <row r="1052">
          <cell r="L1052">
            <v>5042147240</v>
          </cell>
          <cell r="M1052" t="str">
            <v>74559</v>
          </cell>
          <cell r="N1052" t="str">
            <v>S21102200164/IS/2/26</v>
          </cell>
          <cell r="O1052" t="str">
            <v>YPS/L93588UZ/MAT ALI</v>
          </cell>
          <cell r="P1052" t="str">
            <v>PT. LIVIA MANDIRI SEJATI</v>
          </cell>
          <cell r="Q1052" t="str">
            <v>PT. LIVIA MANDIRI SEJATI</v>
          </cell>
          <cell r="R1052" t="str">
            <v>5 GALLON AQUA LOCAL</v>
          </cell>
          <cell r="S1052" t="str">
            <v>8276861159</v>
          </cell>
        </row>
        <row r="1053">
          <cell r="L1053">
            <v>5042143139</v>
          </cell>
          <cell r="M1053" t="str">
            <v>10169933</v>
          </cell>
          <cell r="N1053" t="str">
            <v>S21102200166/EF/3/26</v>
          </cell>
          <cell r="O1053" t="str">
            <v>YPS/L8907UT/ROBY</v>
          </cell>
          <cell r="P1053" t="str">
            <v>PT. LIVIA MANDIRI SEJATI</v>
          </cell>
          <cell r="Q1053" t="str">
            <v>PT. LIVIA MANDIRI SEJATI</v>
          </cell>
          <cell r="R1053" t="str">
            <v>EMPTY BOTTLE AQUA 5 GALLON</v>
          </cell>
          <cell r="S1053" t="str">
            <v>8276861159</v>
          </cell>
        </row>
        <row r="1054">
          <cell r="L1054">
            <v>5042143139</v>
          </cell>
          <cell r="M1054" t="str">
            <v>74559</v>
          </cell>
          <cell r="N1054" t="str">
            <v>S21102200166/EF/3/26</v>
          </cell>
          <cell r="O1054" t="str">
            <v>YPS/L8907UT/ROBY</v>
          </cell>
          <cell r="P1054" t="str">
            <v>PT. LIVIA MANDIRI SEJATI</v>
          </cell>
          <cell r="Q1054" t="str">
            <v>PT. LIVIA MANDIRI SEJATI</v>
          </cell>
          <cell r="R1054" t="str">
            <v>5 GALLON AQUA LOCAL</v>
          </cell>
          <cell r="S1054" t="str">
            <v>8276861159</v>
          </cell>
        </row>
        <row r="1055">
          <cell r="L1055">
            <v>5042148733</v>
          </cell>
          <cell r="M1055" t="str">
            <v>10169933</v>
          </cell>
          <cell r="N1055" t="str">
            <v>S21102200163/IS/2/26</v>
          </cell>
          <cell r="O1055" t="str">
            <v>N8134UQ/MPT/SUGENG</v>
          </cell>
          <cell r="P1055" t="str">
            <v>PT. LIVIA MANDIRI SEJATI</v>
          </cell>
          <cell r="Q1055" t="str">
            <v>PT. LIVIA MANDIRI SEJATI</v>
          </cell>
          <cell r="R1055" t="str">
            <v>EMPTY BOTTLE AQUA 5 GALLON</v>
          </cell>
          <cell r="S1055" t="str">
            <v>8276861159</v>
          </cell>
        </row>
        <row r="1056">
          <cell r="L1056">
            <v>5042148733</v>
          </cell>
          <cell r="M1056" t="str">
            <v>74559</v>
          </cell>
          <cell r="N1056" t="str">
            <v>S21102200163/IS/2/26</v>
          </cell>
          <cell r="O1056" t="str">
            <v>N8134UQ/MPT/SUGENG</v>
          </cell>
          <cell r="P1056" t="str">
            <v>PT. LIVIA MANDIRI SEJATI</v>
          </cell>
          <cell r="Q1056" t="str">
            <v>PT. LIVIA MANDIRI SEJATI</v>
          </cell>
          <cell r="R1056" t="str">
            <v>5 GALLON AQUA LOCAL</v>
          </cell>
          <cell r="S1056" t="str">
            <v>8276861159</v>
          </cell>
        </row>
        <row r="1057">
          <cell r="L1057">
            <v>5042139473</v>
          </cell>
          <cell r="M1057" t="str">
            <v>10169933</v>
          </cell>
          <cell r="N1057" t="str">
            <v>S21102200161/BK/1/26</v>
          </cell>
          <cell r="O1057" t="str">
            <v>YPS/N8671UW/ROZIQ</v>
          </cell>
          <cell r="P1057" t="str">
            <v>PT. LIVIA MANDIRI SEJATI</v>
          </cell>
          <cell r="Q1057" t="str">
            <v>PT. LIVIA MANDIRI SEJATI</v>
          </cell>
          <cell r="R1057" t="str">
            <v>EMPTY BOTTLE AQUA 5 GALLON</v>
          </cell>
          <cell r="S1057" t="str">
            <v>8276861159</v>
          </cell>
        </row>
        <row r="1058">
          <cell r="L1058">
            <v>5042139473</v>
          </cell>
          <cell r="M1058" t="str">
            <v>74559</v>
          </cell>
          <cell r="N1058" t="str">
            <v>S21102200161/BK/1/26</v>
          </cell>
          <cell r="O1058" t="str">
            <v>YPS/N8671UW/ROZIQ</v>
          </cell>
          <cell r="P1058" t="str">
            <v>PT. LIVIA MANDIRI SEJATI</v>
          </cell>
          <cell r="Q1058" t="str">
            <v>PT. LIVIA MANDIRI SEJATI</v>
          </cell>
          <cell r="R1058" t="str">
            <v>5 GALLON AQUA LOCAL</v>
          </cell>
          <cell r="S1058" t="str">
            <v>8276861159</v>
          </cell>
        </row>
        <row r="1059">
          <cell r="L1059">
            <v>5042144124</v>
          </cell>
          <cell r="M1059" t="str">
            <v>10169743</v>
          </cell>
          <cell r="N1059" t="str">
            <v>S21102200171/BK/2/26</v>
          </cell>
          <cell r="O1059" t="str">
            <v>YPS/N9375WE/MAKRUS A</v>
          </cell>
          <cell r="P1059" t="str">
            <v>PT. LIVIA MANDIRI SEJATI</v>
          </cell>
          <cell r="Q1059" t="str">
            <v>PT. LIVIA MANDIRI SEJATI</v>
          </cell>
          <cell r="R1059" t="str">
            <v>JUG RACK</v>
          </cell>
          <cell r="S1059" t="str">
            <v>8276861159</v>
          </cell>
        </row>
        <row r="1060">
          <cell r="L1060">
            <v>5042144124</v>
          </cell>
          <cell r="M1060" t="str">
            <v>10169933</v>
          </cell>
          <cell r="N1060" t="str">
            <v>S21102200171/BK/2/26</v>
          </cell>
          <cell r="O1060" t="str">
            <v>YPS/N9375WE/MAKRUS A</v>
          </cell>
          <cell r="P1060" t="str">
            <v>PT. LIVIA MANDIRI SEJATI</v>
          </cell>
          <cell r="Q1060" t="str">
            <v>PT. LIVIA MANDIRI SEJATI</v>
          </cell>
          <cell r="R1060" t="str">
            <v>EMPTY BOTTLE AQUA 5 GALLON</v>
          </cell>
          <cell r="S1060" t="str">
            <v>8276861159</v>
          </cell>
        </row>
        <row r="1061">
          <cell r="L1061">
            <v>5042144124</v>
          </cell>
          <cell r="M1061" t="str">
            <v>74559</v>
          </cell>
          <cell r="N1061" t="str">
            <v>S21102200171/BK/2/26</v>
          </cell>
          <cell r="O1061" t="str">
            <v>YPS/N9375WE/MAKRUS A</v>
          </cell>
          <cell r="P1061" t="str">
            <v>PT. LIVIA MANDIRI SEJATI</v>
          </cell>
          <cell r="Q1061" t="str">
            <v>PT. LIVIA MANDIRI SEJATI</v>
          </cell>
          <cell r="R1061" t="str">
            <v>5 GALLON AQUA LOCAL</v>
          </cell>
          <cell r="S1061" t="str">
            <v>8276861159</v>
          </cell>
        </row>
        <row r="1062">
          <cell r="L1062">
            <v>5042119467</v>
          </cell>
          <cell r="M1062" t="str">
            <v>10169933</v>
          </cell>
          <cell r="N1062" t="str">
            <v>S21102200200/ZK/2/25</v>
          </cell>
          <cell r="O1062" t="str">
            <v>YPS/L9427UZ/EDI</v>
          </cell>
          <cell r="P1062" t="str">
            <v>PT. LIVIA MANDIRI SEJATI</v>
          </cell>
          <cell r="Q1062" t="str">
            <v>PT. LIVIA MANDIRI SEJATI</v>
          </cell>
          <cell r="R1062" t="str">
            <v>EMPTY BOTTLE AQUA 5 GALLON</v>
          </cell>
          <cell r="S1062" t="str">
            <v>8276861159</v>
          </cell>
        </row>
        <row r="1063">
          <cell r="L1063">
            <v>5042119467</v>
          </cell>
          <cell r="M1063" t="str">
            <v>74559</v>
          </cell>
          <cell r="N1063" t="str">
            <v>S21102200200/ZK/2/25</v>
          </cell>
          <cell r="O1063" t="str">
            <v>YPS/L9427UZ/EDI</v>
          </cell>
          <cell r="P1063" t="str">
            <v>PT. LIVIA MANDIRI SEJATI</v>
          </cell>
          <cell r="Q1063" t="str">
            <v>PT. LIVIA MANDIRI SEJATI</v>
          </cell>
          <cell r="R1063" t="str">
            <v>5 GALLON AQUA LOCAL</v>
          </cell>
          <cell r="S1063" t="str">
            <v>8276861159</v>
          </cell>
        </row>
        <row r="1064">
          <cell r="L1064">
            <v>5042125374</v>
          </cell>
          <cell r="M1064" t="str">
            <v>10169933</v>
          </cell>
          <cell r="N1064" t="str">
            <v>S21102200204/NF/2/25</v>
          </cell>
          <cell r="O1064" t="str">
            <v>YPS/N8274UV/BAKHIN</v>
          </cell>
          <cell r="P1064" t="str">
            <v>PT. LIVIA MANDIRI SEJATI</v>
          </cell>
          <cell r="Q1064" t="str">
            <v>PT. LIVIA MANDIRI SEJATI</v>
          </cell>
          <cell r="R1064" t="str">
            <v>EMPTY BOTTLE AQUA 5 GALLON</v>
          </cell>
          <cell r="S1064" t="str">
            <v>8276861159</v>
          </cell>
        </row>
        <row r="1065">
          <cell r="L1065">
            <v>5042125374</v>
          </cell>
          <cell r="M1065" t="str">
            <v>74559</v>
          </cell>
          <cell r="N1065" t="str">
            <v>S21102200204/NF/2/25</v>
          </cell>
          <cell r="O1065" t="str">
            <v>YPS/N8274UV/BAKHIN</v>
          </cell>
          <cell r="P1065" t="str">
            <v>PT. LIVIA MANDIRI SEJATI</v>
          </cell>
          <cell r="Q1065" t="str">
            <v>PT. LIVIA MANDIRI SEJATI</v>
          </cell>
          <cell r="R1065" t="str">
            <v>5 GALLON AQUA LOCAL</v>
          </cell>
          <cell r="S1065" t="str">
            <v>8276861159</v>
          </cell>
        </row>
        <row r="1066">
          <cell r="L1066">
            <v>5042130280</v>
          </cell>
          <cell r="M1066" t="str">
            <v>10169743</v>
          </cell>
          <cell r="N1066" t="str">
            <v>S21102200205/ZK/2/25</v>
          </cell>
          <cell r="O1066" t="str">
            <v>YPS/L8177UT/AGUS SUP</v>
          </cell>
          <cell r="P1066" t="str">
            <v>PT. LIVIA MANDIRI SEJATI</v>
          </cell>
          <cell r="Q1066" t="str">
            <v>PT. LIVIA MANDIRI SEJATI</v>
          </cell>
          <cell r="R1066" t="str">
            <v>JUG RACK</v>
          </cell>
          <cell r="S1066" t="str">
            <v>8276861159</v>
          </cell>
        </row>
        <row r="1067">
          <cell r="L1067">
            <v>5042130280</v>
          </cell>
          <cell r="M1067" t="str">
            <v>10169933</v>
          </cell>
          <cell r="N1067" t="str">
            <v>S21102200205/ZK/2/25</v>
          </cell>
          <cell r="O1067" t="str">
            <v>YPS/L8177UT/AGUS SUP</v>
          </cell>
          <cell r="P1067" t="str">
            <v>PT. LIVIA MANDIRI SEJATI</v>
          </cell>
          <cell r="Q1067" t="str">
            <v>PT. LIVIA MANDIRI SEJATI</v>
          </cell>
          <cell r="R1067" t="str">
            <v>EMPTY BOTTLE AQUA 5 GALLON</v>
          </cell>
          <cell r="S1067" t="str">
            <v>8276861159</v>
          </cell>
        </row>
        <row r="1068">
          <cell r="L1068">
            <v>5042130280</v>
          </cell>
          <cell r="M1068" t="str">
            <v>74559</v>
          </cell>
          <cell r="N1068" t="str">
            <v>S21102200205/ZK/2/25</v>
          </cell>
          <cell r="O1068" t="str">
            <v>YPS/L8177UT/AGUS SUP</v>
          </cell>
          <cell r="P1068" t="str">
            <v>PT. LIVIA MANDIRI SEJATI</v>
          </cell>
          <cell r="Q1068" t="str">
            <v>PT. LIVIA MANDIRI SEJATI</v>
          </cell>
          <cell r="R1068" t="str">
            <v>5 GALLON AQUA LOCAL</v>
          </cell>
          <cell r="S1068" t="str">
            <v>8276861159</v>
          </cell>
        </row>
        <row r="1069">
          <cell r="L1069">
            <v>5042142067</v>
          </cell>
          <cell r="M1069" t="str">
            <v>10169933</v>
          </cell>
          <cell r="N1069" t="str">
            <v>S21102200172/ZK/2/26</v>
          </cell>
          <cell r="O1069" t="str">
            <v>YPS/N8812UV/WAHID</v>
          </cell>
          <cell r="P1069" t="str">
            <v>PT. LIVIA MANDIRI SEJATI</v>
          </cell>
          <cell r="Q1069" t="str">
            <v>PT. LIVIA MANDIRI SEJATI</v>
          </cell>
          <cell r="R1069" t="str">
            <v>EMPTY BOTTLE AQUA 5 GALLON</v>
          </cell>
          <cell r="S1069" t="str">
            <v>8276861159</v>
          </cell>
        </row>
        <row r="1070">
          <cell r="L1070">
            <v>5042142067</v>
          </cell>
          <cell r="M1070" t="str">
            <v>74559</v>
          </cell>
          <cell r="N1070" t="str">
            <v>S21102200172/ZK/2/26</v>
          </cell>
          <cell r="O1070" t="str">
            <v>YPS/N8812UV/WAHID</v>
          </cell>
          <cell r="P1070" t="str">
            <v>PT. LIVIA MANDIRI SEJATI</v>
          </cell>
          <cell r="Q1070" t="str">
            <v>PT. LIVIA MANDIRI SEJATI</v>
          </cell>
          <cell r="R1070" t="str">
            <v>5 GALLON AQUA LOCAL</v>
          </cell>
          <cell r="S1070" t="str">
            <v>8276861159</v>
          </cell>
        </row>
        <row r="1071">
          <cell r="L1071">
            <v>5042141429</v>
          </cell>
          <cell r="M1071" t="str">
            <v>10169743</v>
          </cell>
          <cell r="N1071" t="str">
            <v>S21102200169/BK/1/26</v>
          </cell>
          <cell r="O1071" t="str">
            <v>YPS/N8548UV/GATOT</v>
          </cell>
          <cell r="P1071" t="str">
            <v>PT. LIVIA MANDIRI SEJATI</v>
          </cell>
          <cell r="Q1071" t="str">
            <v>PT. LIVIA MANDIRI SEJATI</v>
          </cell>
          <cell r="R1071" t="str">
            <v>JUG RACK</v>
          </cell>
          <cell r="S1071" t="str">
            <v>8276861159</v>
          </cell>
        </row>
        <row r="1072">
          <cell r="L1072">
            <v>5042141429</v>
          </cell>
          <cell r="M1072" t="str">
            <v>10169933</v>
          </cell>
          <cell r="N1072" t="str">
            <v>S21102200169/BK/1/26</v>
          </cell>
          <cell r="O1072" t="str">
            <v>YPS/N8548UV/GATOT</v>
          </cell>
          <cell r="P1072" t="str">
            <v>PT. LIVIA MANDIRI SEJATI</v>
          </cell>
          <cell r="Q1072" t="str">
            <v>PT. LIVIA MANDIRI SEJATI</v>
          </cell>
          <cell r="R1072" t="str">
            <v>EMPTY BOTTLE AQUA 5 GALLON</v>
          </cell>
          <cell r="S1072" t="str">
            <v>8276861159</v>
          </cell>
        </row>
        <row r="1073">
          <cell r="L1073">
            <v>5042141429</v>
          </cell>
          <cell r="M1073" t="str">
            <v>74559</v>
          </cell>
          <cell r="N1073" t="str">
            <v>S21102200169/BK/1/26</v>
          </cell>
          <cell r="O1073" t="str">
            <v>YPS/N8548UV/GATOT</v>
          </cell>
          <cell r="P1073" t="str">
            <v>PT. LIVIA MANDIRI SEJATI</v>
          </cell>
          <cell r="Q1073" t="str">
            <v>PT. LIVIA MANDIRI SEJATI</v>
          </cell>
          <cell r="R1073" t="str">
            <v>5 GALLON AQUA LOCAL</v>
          </cell>
          <cell r="S1073" t="str">
            <v>8276861159</v>
          </cell>
        </row>
        <row r="1074">
          <cell r="L1074">
            <v>5042143943</v>
          </cell>
          <cell r="M1074" t="str">
            <v>10169933</v>
          </cell>
          <cell r="N1074" t="str">
            <v>S21102200170/ZK/2/26</v>
          </cell>
          <cell r="O1074" t="str">
            <v>YPS/N8522UV/BUDI</v>
          </cell>
          <cell r="P1074" t="str">
            <v>PT. LIVIA MANDIRI SEJATI</v>
          </cell>
          <cell r="Q1074" t="str">
            <v>PT. LIVIA MANDIRI SEJATI</v>
          </cell>
          <cell r="R1074" t="str">
            <v>EMPTY BOTTLE AQUA 5 GALLON</v>
          </cell>
          <cell r="S1074" t="str">
            <v>8276861159</v>
          </cell>
        </row>
        <row r="1075">
          <cell r="L1075">
            <v>5042143943</v>
          </cell>
          <cell r="M1075" t="str">
            <v>74559</v>
          </cell>
          <cell r="N1075" t="str">
            <v>S21102200170/ZK/2/26</v>
          </cell>
          <cell r="O1075" t="str">
            <v>YPS/N8522UV/BUDI</v>
          </cell>
          <cell r="P1075" t="str">
            <v>PT. LIVIA MANDIRI SEJATI</v>
          </cell>
          <cell r="Q1075" t="str">
            <v>PT. LIVIA MANDIRI SEJATI</v>
          </cell>
          <cell r="R1075" t="str">
            <v>5 GALLON AQUA LOCAL</v>
          </cell>
          <cell r="S1075" t="str">
            <v>8276861159</v>
          </cell>
        </row>
        <row r="1076">
          <cell r="L1076">
            <v>5042142974</v>
          </cell>
          <cell r="M1076" t="str">
            <v>10169933</v>
          </cell>
          <cell r="N1076" t="str">
            <v>S21102200175/IS/2/26</v>
          </cell>
          <cell r="O1076" t="str">
            <v>YPS/L9352UZ/SUMANANG</v>
          </cell>
          <cell r="P1076" t="str">
            <v>PT. LIVIA MANDIRI SEJATI</v>
          </cell>
          <cell r="Q1076" t="str">
            <v>PT. LIVIA MANDIRI SEJATI</v>
          </cell>
          <cell r="R1076" t="str">
            <v>EMPTY BOTTLE AQUA 5 GALLON</v>
          </cell>
          <cell r="S1076" t="str">
            <v>8276861159</v>
          </cell>
        </row>
        <row r="1077">
          <cell r="L1077">
            <v>5042142974</v>
          </cell>
          <cell r="M1077" t="str">
            <v>74559</v>
          </cell>
          <cell r="N1077" t="str">
            <v>S21102200175/IS/2/26</v>
          </cell>
          <cell r="O1077" t="str">
            <v>YPS/L9352UZ/SUMANANG</v>
          </cell>
          <cell r="P1077" t="str">
            <v>PT. LIVIA MANDIRI SEJATI</v>
          </cell>
          <cell r="Q1077" t="str">
            <v>PT. LIVIA MANDIRI SEJATI</v>
          </cell>
          <cell r="R1077" t="str">
            <v>5 GALLON AQUA LOCAL</v>
          </cell>
          <cell r="S1077" t="str">
            <v>8276861159</v>
          </cell>
        </row>
        <row r="1078">
          <cell r="L1078">
            <v>5042132370</v>
          </cell>
          <cell r="M1078" t="str">
            <v>10169933</v>
          </cell>
          <cell r="N1078" t="str">
            <v>S21102200186/EL/1/26</v>
          </cell>
          <cell r="O1078" t="str">
            <v>YPS/L9343UG/RINTO</v>
          </cell>
          <cell r="P1078" t="str">
            <v>PT. LIVIA MANDIRI SEJATI</v>
          </cell>
          <cell r="Q1078" t="str">
            <v>PT. LIVIA MANDIRI SEJATI</v>
          </cell>
          <cell r="R1078" t="str">
            <v>EMPTY BOTTLE AQUA 5 GALLON</v>
          </cell>
          <cell r="S1078" t="str">
            <v>8276861159</v>
          </cell>
        </row>
        <row r="1079">
          <cell r="L1079">
            <v>5042132370</v>
          </cell>
          <cell r="M1079" t="str">
            <v>74559</v>
          </cell>
          <cell r="N1079" t="str">
            <v>S21102200186/EL/1/26</v>
          </cell>
          <cell r="O1079" t="str">
            <v>YPS/L9343UG/RINTO</v>
          </cell>
          <cell r="P1079" t="str">
            <v>PT. LIVIA MANDIRI SEJATI</v>
          </cell>
          <cell r="Q1079" t="str">
            <v>PT. LIVIA MANDIRI SEJATI</v>
          </cell>
          <cell r="R1079" t="str">
            <v>5 GALLON AQUA LOCAL</v>
          </cell>
          <cell r="S1079" t="str">
            <v>8276861159</v>
          </cell>
        </row>
        <row r="1080">
          <cell r="L1080">
            <v>5042138758</v>
          </cell>
          <cell r="M1080" t="str">
            <v>10169933</v>
          </cell>
          <cell r="N1080" t="str">
            <v>S21102200174/BK/2/26</v>
          </cell>
          <cell r="O1080" t="str">
            <v>YPS/N8547UV/SOLIKHAN</v>
          </cell>
          <cell r="P1080" t="str">
            <v>PT. LIVIA MANDIRI SEJATI</v>
          </cell>
          <cell r="Q1080" t="str">
            <v>PT. LIVIA MANDIRI SEJATI</v>
          </cell>
          <cell r="R1080" t="str">
            <v>EMPTY BOTTLE AQUA 5 GALLON</v>
          </cell>
          <cell r="S1080" t="str">
            <v>8276861159</v>
          </cell>
        </row>
        <row r="1081">
          <cell r="L1081">
            <v>5042138758</v>
          </cell>
          <cell r="M1081" t="str">
            <v>74559</v>
          </cell>
          <cell r="N1081" t="str">
            <v>S21102200174/BK/2/26</v>
          </cell>
          <cell r="O1081" t="str">
            <v>YPS/N8547UV/SOLIKHAN</v>
          </cell>
          <cell r="P1081" t="str">
            <v>PT. LIVIA MANDIRI SEJATI</v>
          </cell>
          <cell r="Q1081" t="str">
            <v>PT. LIVIA MANDIRI SEJATI</v>
          </cell>
          <cell r="R1081" t="str">
            <v>5 GALLON AQUA LOCAL</v>
          </cell>
          <cell r="S1081" t="str">
            <v>8276861159</v>
          </cell>
        </row>
        <row r="1082">
          <cell r="L1082">
            <v>5042142729</v>
          </cell>
          <cell r="M1082" t="str">
            <v>10169743</v>
          </cell>
          <cell r="N1082" t="str">
            <v>S21102200182/BK/2/26</v>
          </cell>
          <cell r="O1082" t="str">
            <v>YPS/L9051UX/RAHMAN</v>
          </cell>
          <cell r="P1082" t="str">
            <v>PT. LIVIA MANDIRI SEJATI</v>
          </cell>
          <cell r="Q1082" t="str">
            <v>PT. LIVIA MANDIRI SEJATI</v>
          </cell>
          <cell r="R1082" t="str">
            <v>JUG RACK</v>
          </cell>
          <cell r="S1082" t="str">
            <v>8276861159</v>
          </cell>
        </row>
        <row r="1083">
          <cell r="L1083">
            <v>5042142729</v>
          </cell>
          <cell r="M1083" t="str">
            <v>10169933</v>
          </cell>
          <cell r="N1083" t="str">
            <v>S21102200182/BK/2/26</v>
          </cell>
          <cell r="O1083" t="str">
            <v>YPS/L9051UX/RAHMAN</v>
          </cell>
          <cell r="P1083" t="str">
            <v>PT. LIVIA MANDIRI SEJATI</v>
          </cell>
          <cell r="Q1083" t="str">
            <v>PT. LIVIA MANDIRI SEJATI</v>
          </cell>
          <cell r="R1083" t="str">
            <v>EMPTY BOTTLE AQUA 5 GALLON</v>
          </cell>
          <cell r="S1083" t="str">
            <v>8276861159</v>
          </cell>
        </row>
        <row r="1084">
          <cell r="L1084">
            <v>5042142729</v>
          </cell>
          <cell r="M1084" t="str">
            <v>74559</v>
          </cell>
          <cell r="N1084" t="str">
            <v>S21102200182/BK/2/26</v>
          </cell>
          <cell r="O1084" t="str">
            <v>YPS/L9051UX/RAHMAN</v>
          </cell>
          <cell r="P1084" t="str">
            <v>PT. LIVIA MANDIRI SEJATI</v>
          </cell>
          <cell r="Q1084" t="str">
            <v>PT. LIVIA MANDIRI SEJATI</v>
          </cell>
          <cell r="R1084" t="str">
            <v>5 GALLON AQUA LOCAL</v>
          </cell>
          <cell r="S1084" t="str">
            <v>8276861159</v>
          </cell>
        </row>
        <row r="1085">
          <cell r="L1085">
            <v>5042180097</v>
          </cell>
          <cell r="M1085" t="str">
            <v>10169933</v>
          </cell>
          <cell r="N1085" t="str">
            <v>S21102200115/IS/2/28</v>
          </cell>
          <cell r="O1085" t="str">
            <v>YPS/L9273UF/ARIF</v>
          </cell>
          <cell r="P1085" t="str">
            <v>PT. LIVIA MANDIRI SEJATI</v>
          </cell>
          <cell r="Q1085" t="str">
            <v>PT. LIVIA MANDIRI SEJATI</v>
          </cell>
          <cell r="R1085" t="str">
            <v>EMPTY BOTTLE AQUA 5 GALLON</v>
          </cell>
          <cell r="S1085" t="str">
            <v>8276861159</v>
          </cell>
        </row>
        <row r="1086">
          <cell r="L1086">
            <v>5042180097</v>
          </cell>
          <cell r="M1086" t="str">
            <v>74559</v>
          </cell>
          <cell r="N1086" t="str">
            <v>S21102200115/IS/2/28</v>
          </cell>
          <cell r="O1086" t="str">
            <v>YPS/L9273UF/ARIF</v>
          </cell>
          <cell r="P1086" t="str">
            <v>PT. LIVIA MANDIRI SEJATI</v>
          </cell>
          <cell r="Q1086" t="str">
            <v>PT. LIVIA MANDIRI SEJATI</v>
          </cell>
          <cell r="R1086" t="str">
            <v>5 GALLON AQUA LOCAL</v>
          </cell>
          <cell r="S1086" t="str">
            <v>8276861159</v>
          </cell>
        </row>
        <row r="1087">
          <cell r="L1087">
            <v>5042184730</v>
          </cell>
          <cell r="M1087" t="str">
            <v>74553</v>
          </cell>
          <cell r="N1087" t="str">
            <v>S21102200091</v>
          </cell>
          <cell r="O1087" t="str">
            <v>YPS/N8611UW/TONI</v>
          </cell>
          <cell r="P1087" t="str">
            <v>PT. LIVIA MANDIRI SEJATI</v>
          </cell>
          <cell r="Q1087" t="str">
            <v>PT. LIVIA MANDIRI SEJATI</v>
          </cell>
          <cell r="R1087" t="str">
            <v>1500ML AQUA LOCAL 1X12</v>
          </cell>
          <cell r="S1087" t="str">
            <v>8276861158</v>
          </cell>
        </row>
        <row r="1088">
          <cell r="L1088">
            <v>5042184730</v>
          </cell>
          <cell r="M1088" t="str">
            <v>10169749</v>
          </cell>
          <cell r="N1088" t="str">
            <v>S21102200091</v>
          </cell>
          <cell r="O1088" t="str">
            <v>YPS/N8611UW/TONI</v>
          </cell>
          <cell r="P1088" t="str">
            <v>PT. LIVIA MANDIRI SEJATI</v>
          </cell>
          <cell r="Q1088" t="str">
            <v>PT. LIVIA MANDIRI SEJATI</v>
          </cell>
          <cell r="R1088" t="str">
            <v>PALLET RENT DOUBLE FACE</v>
          </cell>
          <cell r="S1088" t="str">
            <v>8276861158</v>
          </cell>
        </row>
        <row r="1089">
          <cell r="L1089">
            <v>5042197408</v>
          </cell>
          <cell r="M1089" t="str">
            <v>74553</v>
          </cell>
          <cell r="N1089" t="str">
            <v>S21102200089</v>
          </cell>
          <cell r="O1089" t="str">
            <v>YPS/N8580UV/NANANG</v>
          </cell>
          <cell r="P1089" t="str">
            <v>PT. LIVIA MANDIRI SEJATI</v>
          </cell>
          <cell r="Q1089" t="str">
            <v>PT. LIVIA MANDIRI SEJATI</v>
          </cell>
          <cell r="R1089" t="str">
            <v>1500ML AQUA LOCAL 1X12</v>
          </cell>
          <cell r="S1089" t="str">
            <v>8276861158</v>
          </cell>
        </row>
        <row r="1090">
          <cell r="L1090">
            <v>5042197408</v>
          </cell>
          <cell r="M1090" t="str">
            <v>10169749</v>
          </cell>
          <cell r="N1090" t="str">
            <v>S21102200089</v>
          </cell>
          <cell r="O1090" t="str">
            <v>YPS/N8580UV/NANANG</v>
          </cell>
          <cell r="P1090" t="str">
            <v>PT. LIVIA MANDIRI SEJATI</v>
          </cell>
          <cell r="Q1090" t="str">
            <v>PT. LIVIA MANDIRI SEJATI</v>
          </cell>
          <cell r="R1090" t="str">
            <v>PALLET RENT DOUBLE FACE</v>
          </cell>
          <cell r="S1090" t="str">
            <v>8276861158</v>
          </cell>
        </row>
        <row r="1091">
          <cell r="L1091">
            <v>5042205330</v>
          </cell>
          <cell r="M1091" t="str">
            <v>74553</v>
          </cell>
          <cell r="N1091" t="str">
            <v>S21102200080</v>
          </cell>
          <cell r="O1091" t="str">
            <v>YPS/N8576UV/EKO J</v>
          </cell>
          <cell r="P1091" t="str">
            <v>PT. LIVIA MANDIRI SEJATI</v>
          </cell>
          <cell r="Q1091" t="str">
            <v>PT. LIVIA MANDIRI SEJATI</v>
          </cell>
          <cell r="R1091" t="str">
            <v>1500ML AQUA LOCAL 1X12</v>
          </cell>
          <cell r="S1091" t="str">
            <v>8276861158</v>
          </cell>
        </row>
        <row r="1092">
          <cell r="L1092">
            <v>5042205330</v>
          </cell>
          <cell r="M1092" t="str">
            <v>10169749</v>
          </cell>
          <cell r="N1092" t="str">
            <v>S21102200080</v>
          </cell>
          <cell r="O1092" t="str">
            <v>YPS/N8576UV/EKO J</v>
          </cell>
          <cell r="P1092" t="str">
            <v>PT. LIVIA MANDIRI SEJATI</v>
          </cell>
          <cell r="Q1092" t="str">
            <v>PT. LIVIA MANDIRI SEJATI</v>
          </cell>
          <cell r="R1092" t="str">
            <v>PALLET RENT DOUBLE FACE</v>
          </cell>
          <cell r="S1092" t="str">
            <v>8276861158</v>
          </cell>
        </row>
        <row r="1093">
          <cell r="L1093">
            <v>5042203126</v>
          </cell>
          <cell r="M1093" t="str">
            <v>74553</v>
          </cell>
          <cell r="N1093" t="str">
            <v>S21102200084</v>
          </cell>
          <cell r="O1093" t="str">
            <v>YPS/N8815UW/MUNAWIR</v>
          </cell>
          <cell r="P1093" t="str">
            <v>PT. LIVIA MANDIRI SEJATI</v>
          </cell>
          <cell r="Q1093" t="str">
            <v>PT. LIVIA MANDIRI SEJATI</v>
          </cell>
          <cell r="R1093" t="str">
            <v>1500ML AQUA LOCAL 1X12</v>
          </cell>
          <cell r="S1093" t="str">
            <v>8276861158</v>
          </cell>
        </row>
        <row r="1094">
          <cell r="L1094">
            <v>5042203126</v>
          </cell>
          <cell r="M1094" t="str">
            <v>10169749</v>
          </cell>
          <cell r="N1094" t="str">
            <v>S21102200084</v>
          </cell>
          <cell r="O1094" t="str">
            <v>YPS/N8815UW/MUNAWIR</v>
          </cell>
          <cell r="P1094" t="str">
            <v>PT. LIVIA MANDIRI SEJATI</v>
          </cell>
          <cell r="Q1094" t="str">
            <v>PT. LIVIA MANDIRI SEJATI</v>
          </cell>
          <cell r="R1094" t="str">
            <v>PALLET RENT DOUBLE FACE</v>
          </cell>
          <cell r="S1094" t="str">
            <v>8276861158</v>
          </cell>
        </row>
        <row r="1095">
          <cell r="L1095">
            <v>5042196789</v>
          </cell>
          <cell r="M1095" t="str">
            <v>74553</v>
          </cell>
          <cell r="N1095" t="str">
            <v>S21102200082</v>
          </cell>
          <cell r="O1095" t="str">
            <v>YPS/N8876UW/RISWANTO</v>
          </cell>
          <cell r="P1095" t="str">
            <v>PT. LIVIA MANDIRI SEJATI</v>
          </cell>
          <cell r="Q1095" t="str">
            <v>PT. LIVIA MANDIRI SEJATI</v>
          </cell>
          <cell r="R1095" t="str">
            <v>1500ML AQUA LOCAL 1X12</v>
          </cell>
          <cell r="S1095" t="str">
            <v>8276861158</v>
          </cell>
        </row>
        <row r="1096">
          <cell r="L1096">
            <v>5042196789</v>
          </cell>
          <cell r="M1096" t="str">
            <v>10169749</v>
          </cell>
          <cell r="N1096" t="str">
            <v>S21102200082</v>
          </cell>
          <cell r="O1096" t="str">
            <v>YPS/N8876UW/RISWANTO</v>
          </cell>
          <cell r="P1096" t="str">
            <v>PT. LIVIA MANDIRI SEJATI</v>
          </cell>
          <cell r="Q1096" t="str">
            <v>PT. LIVIA MANDIRI SEJATI</v>
          </cell>
          <cell r="R1096" t="str">
            <v>PALLET RENT DOUBLE FACE</v>
          </cell>
          <cell r="S1096" t="str">
            <v>8276861158</v>
          </cell>
        </row>
        <row r="1097">
          <cell r="L1097">
            <v>5042202046</v>
          </cell>
          <cell r="M1097" t="str">
            <v>74553</v>
          </cell>
          <cell r="N1097" t="str">
            <v>S21102200087</v>
          </cell>
          <cell r="O1097" t="str">
            <v>YPS/N8165UV/SUMARYON</v>
          </cell>
          <cell r="P1097" t="str">
            <v>PT. LIVIA MANDIRI SEJATI</v>
          </cell>
          <cell r="Q1097" t="str">
            <v>PT. LIVIA MANDIRI SEJATI</v>
          </cell>
          <cell r="R1097" t="str">
            <v>1500ML AQUA LOCAL 1X12</v>
          </cell>
          <cell r="S1097" t="str">
            <v>8276861158</v>
          </cell>
        </row>
        <row r="1098">
          <cell r="L1098">
            <v>5042202046</v>
          </cell>
          <cell r="M1098" t="str">
            <v>10169749</v>
          </cell>
          <cell r="N1098" t="str">
            <v>S21102200087</v>
          </cell>
          <cell r="O1098" t="str">
            <v>YPS/N8165UV/SUMARYON</v>
          </cell>
          <cell r="P1098" t="str">
            <v>PT. LIVIA MANDIRI SEJATI</v>
          </cell>
          <cell r="Q1098" t="str">
            <v>PT. LIVIA MANDIRI SEJATI</v>
          </cell>
          <cell r="R1098" t="str">
            <v>PALLET RENT DOUBLE FACE</v>
          </cell>
          <cell r="S1098" t="str">
            <v>8276861158</v>
          </cell>
        </row>
        <row r="1099">
          <cell r="L1099">
            <v>5042100635</v>
          </cell>
          <cell r="M1099" t="str">
            <v>10169743</v>
          </cell>
          <cell r="N1099" t="str">
            <v>S21102200215/ZK/3/23</v>
          </cell>
          <cell r="O1099" t="str">
            <v>YPS/L9357UZ/AHMAD</v>
          </cell>
          <cell r="P1099" t="str">
            <v>PT. LIVIA MANDIRI SEJATI</v>
          </cell>
          <cell r="Q1099" t="str">
            <v>PT. LIVIA MANDIRI SEJATI</v>
          </cell>
          <cell r="R1099" t="str">
            <v>JUG RACK</v>
          </cell>
          <cell r="S1099" t="str">
            <v>8276861159</v>
          </cell>
        </row>
        <row r="1100">
          <cell r="L1100">
            <v>5042100635</v>
          </cell>
          <cell r="M1100" t="str">
            <v>10169933</v>
          </cell>
          <cell r="N1100" t="str">
            <v>S21102200215/ZK/3/23</v>
          </cell>
          <cell r="O1100" t="str">
            <v>YPS/L9357UZ/AHMAD</v>
          </cell>
          <cell r="P1100" t="str">
            <v>PT. LIVIA MANDIRI SEJATI</v>
          </cell>
          <cell r="Q1100" t="str">
            <v>PT. LIVIA MANDIRI SEJATI</v>
          </cell>
          <cell r="R1100" t="str">
            <v>EMPTY BOTTLE AQUA 5 GALLON</v>
          </cell>
          <cell r="S1100" t="str">
            <v>8276861159</v>
          </cell>
        </row>
        <row r="1101">
          <cell r="L1101">
            <v>5042100635</v>
          </cell>
          <cell r="M1101" t="str">
            <v>74559</v>
          </cell>
          <cell r="N1101" t="str">
            <v>S21102200215/ZK/3/23</v>
          </cell>
          <cell r="O1101" t="str">
            <v>YPS/L9357UZ/AHMAD</v>
          </cell>
          <cell r="P1101" t="str">
            <v>PT. LIVIA MANDIRI SEJATI</v>
          </cell>
          <cell r="Q1101" t="str">
            <v>PT. LIVIA MANDIRI SEJATI</v>
          </cell>
          <cell r="R1101" t="str">
            <v>5 GALLON AQUA LOCAL</v>
          </cell>
          <cell r="S1101" t="str">
            <v>8276861159</v>
          </cell>
        </row>
        <row r="1102">
          <cell r="L1102">
            <v>5042197387</v>
          </cell>
          <cell r="M1102" t="str">
            <v>134578</v>
          </cell>
          <cell r="N1102" t="str">
            <v>S21102200079</v>
          </cell>
          <cell r="O1102" t="str">
            <v>YPS/N8654UW/ARIS.W</v>
          </cell>
          <cell r="P1102" t="str">
            <v>PT. LIVIA MANDIRI SEJATI</v>
          </cell>
          <cell r="Q1102" t="str">
            <v>PT. LIVIA MANDIRI SEJATI</v>
          </cell>
          <cell r="R1102" t="str">
            <v>220ML AQUA LOCAL 1X48</v>
          </cell>
          <cell r="S1102" t="str">
            <v>8276861158</v>
          </cell>
        </row>
        <row r="1103">
          <cell r="L1103">
            <v>5042197387</v>
          </cell>
          <cell r="M1103" t="str">
            <v>10169749</v>
          </cell>
          <cell r="N1103" t="str">
            <v>S21102200079</v>
          </cell>
          <cell r="O1103" t="str">
            <v>YPS/N8654UW/ARIS.W</v>
          </cell>
          <cell r="P1103" t="str">
            <v>PT. LIVIA MANDIRI SEJATI</v>
          </cell>
          <cell r="Q1103" t="str">
            <v>PT. LIVIA MANDIRI SEJATI</v>
          </cell>
          <cell r="R1103" t="str">
            <v>PALLET RENT DOUBLE FACE</v>
          </cell>
          <cell r="S1103" t="str">
            <v>8276861158</v>
          </cell>
        </row>
        <row r="1104">
          <cell r="L1104">
            <v>5042106551</v>
          </cell>
          <cell r="M1104" t="str">
            <v>10169743</v>
          </cell>
          <cell r="N1104" t="str">
            <v>S21102200214/PY/1/25</v>
          </cell>
          <cell r="O1104" t="str">
            <v>YPS/N9374WE/AGUS D</v>
          </cell>
          <cell r="P1104" t="str">
            <v>PT. LIVIA MANDIRI SEJATI</v>
          </cell>
          <cell r="Q1104" t="str">
            <v>PT. LIVIA MANDIRI SEJATI</v>
          </cell>
          <cell r="R1104" t="str">
            <v>JUG RACK</v>
          </cell>
          <cell r="S1104" t="str">
            <v>8276861159</v>
          </cell>
        </row>
        <row r="1105">
          <cell r="L1105">
            <v>5042106551</v>
          </cell>
          <cell r="M1105" t="str">
            <v>10169933</v>
          </cell>
          <cell r="N1105" t="str">
            <v>S21102200214/PY/1/25</v>
          </cell>
          <cell r="O1105" t="str">
            <v>YPS/N9374WE/AGUS D</v>
          </cell>
          <cell r="P1105" t="str">
            <v>PT. LIVIA MANDIRI SEJATI</v>
          </cell>
          <cell r="Q1105" t="str">
            <v>PT. LIVIA MANDIRI SEJATI</v>
          </cell>
          <cell r="R1105" t="str">
            <v>EMPTY BOTTLE AQUA 5 GALLON</v>
          </cell>
          <cell r="S1105" t="str">
            <v>8276861159</v>
          </cell>
        </row>
        <row r="1106">
          <cell r="L1106">
            <v>5042106551</v>
          </cell>
          <cell r="M1106" t="str">
            <v>74559</v>
          </cell>
          <cell r="N1106" t="str">
            <v>S21102200214/PY/1/25</v>
          </cell>
          <cell r="O1106" t="str">
            <v>YPS/N9374WE/AGUS D</v>
          </cell>
          <cell r="P1106" t="str">
            <v>PT. LIVIA MANDIRI SEJATI</v>
          </cell>
          <cell r="Q1106" t="str">
            <v>PT. LIVIA MANDIRI SEJATI</v>
          </cell>
          <cell r="R1106" t="str">
            <v>5 GALLON AQUA LOCAL</v>
          </cell>
          <cell r="S1106" t="str">
            <v>8276861159</v>
          </cell>
        </row>
        <row r="1107">
          <cell r="L1107">
            <v>5042197554</v>
          </cell>
          <cell r="M1107" t="str">
            <v>134578</v>
          </cell>
          <cell r="N1107" t="str">
            <v>S21102200081</v>
          </cell>
          <cell r="O1107" t="str">
            <v>YPS/N8597UV/DAFIT A</v>
          </cell>
          <cell r="P1107" t="str">
            <v>PT. LIVIA MANDIRI SEJATI</v>
          </cell>
          <cell r="Q1107" t="str">
            <v>PT. LIVIA MANDIRI SEJATI</v>
          </cell>
          <cell r="R1107" t="str">
            <v>220ML AQUA LOCAL 1X48</v>
          </cell>
          <cell r="S1107" t="str">
            <v>8276861158</v>
          </cell>
        </row>
        <row r="1108">
          <cell r="L1108">
            <v>5042197554</v>
          </cell>
          <cell r="M1108" t="str">
            <v>10169749</v>
          </cell>
          <cell r="N1108" t="str">
            <v>S21102200081</v>
          </cell>
          <cell r="O1108" t="str">
            <v>YPS/N8597UV/DAFIT A</v>
          </cell>
          <cell r="P1108" t="str">
            <v>PT. LIVIA MANDIRI SEJATI</v>
          </cell>
          <cell r="Q1108" t="str">
            <v>PT. LIVIA MANDIRI SEJATI</v>
          </cell>
          <cell r="R1108" t="str">
            <v>PALLET RENT DOUBLE FACE</v>
          </cell>
          <cell r="S1108" t="str">
            <v>8276861158</v>
          </cell>
        </row>
        <row r="1109">
          <cell r="L1109">
            <v>5042115721</v>
          </cell>
          <cell r="M1109" t="str">
            <v>10169933</v>
          </cell>
          <cell r="N1109" t="str">
            <v>S21102200212/HD/1/25</v>
          </cell>
          <cell r="O1109" t="str">
            <v>YPS/L8373UI/MADE</v>
          </cell>
          <cell r="P1109" t="str">
            <v>PT. LIVIA MANDIRI SEJATI</v>
          </cell>
          <cell r="Q1109" t="str">
            <v>PT. LIVIA MANDIRI SEJATI</v>
          </cell>
          <cell r="R1109" t="str">
            <v>EMPTY BOTTLE AQUA 5 GALLON</v>
          </cell>
          <cell r="S1109" t="str">
            <v>8276861159</v>
          </cell>
        </row>
        <row r="1110">
          <cell r="L1110">
            <v>5042115721</v>
          </cell>
          <cell r="M1110" t="str">
            <v>74559</v>
          </cell>
          <cell r="N1110" t="str">
            <v>S21102200212/HD/1/25</v>
          </cell>
          <cell r="O1110" t="str">
            <v>YPS/L8373UI/MADE</v>
          </cell>
          <cell r="P1110" t="str">
            <v>PT. LIVIA MANDIRI SEJATI</v>
          </cell>
          <cell r="Q1110" t="str">
            <v>PT. LIVIA MANDIRI SEJATI</v>
          </cell>
          <cell r="R1110" t="str">
            <v>5 GALLON AQUA LOCAL</v>
          </cell>
          <cell r="S1110" t="str">
            <v>8276861159</v>
          </cell>
        </row>
        <row r="1111">
          <cell r="L1111">
            <v>5042140588</v>
          </cell>
          <cell r="M1111" t="str">
            <v>134578</v>
          </cell>
          <cell r="N1111" t="str">
            <v>S21102200077</v>
          </cell>
          <cell r="O1111" t="str">
            <v>YPS/N8875UW/WAWAN</v>
          </cell>
          <cell r="P1111" t="str">
            <v>PT. LIVIA MANDIRI SEJATI</v>
          </cell>
          <cell r="Q1111" t="str">
            <v>PT. LIVIA MANDIRI SEJATI</v>
          </cell>
          <cell r="R1111" t="str">
            <v>220ML AQUA LOCAL 1X48</v>
          </cell>
          <cell r="S1111" t="str">
            <v>8276861158</v>
          </cell>
        </row>
        <row r="1112">
          <cell r="L1112">
            <v>5042140588</v>
          </cell>
          <cell r="M1112" t="str">
            <v>10169749</v>
          </cell>
          <cell r="N1112" t="str">
            <v>S21102200077</v>
          </cell>
          <cell r="O1112" t="str">
            <v>YPS/N8875UW/WAWAN</v>
          </cell>
          <cell r="P1112" t="str">
            <v>PT. LIVIA MANDIRI SEJATI</v>
          </cell>
          <cell r="Q1112" t="str">
            <v>PT. LIVIA MANDIRI SEJATI</v>
          </cell>
          <cell r="R1112" t="str">
            <v>PALLET RENT DOUBLE FACE</v>
          </cell>
          <cell r="S1112" t="str">
            <v>8276861158</v>
          </cell>
        </row>
        <row r="1113">
          <cell r="L1113">
            <v>5042121107</v>
          </cell>
          <cell r="M1113" t="str">
            <v>10169933</v>
          </cell>
          <cell r="N1113" t="str">
            <v>S21102200211/PY/1/25</v>
          </cell>
          <cell r="O1113" t="str">
            <v>YPS/L9167UG/YUSUF</v>
          </cell>
          <cell r="P1113" t="str">
            <v>PT. LIVIA MANDIRI SEJATI</v>
          </cell>
          <cell r="Q1113" t="str">
            <v>PT. LIVIA MANDIRI SEJATI</v>
          </cell>
          <cell r="R1113" t="str">
            <v>EMPTY BOTTLE AQUA 5 GALLON</v>
          </cell>
          <cell r="S1113" t="str">
            <v>8276861159</v>
          </cell>
        </row>
        <row r="1114">
          <cell r="L1114">
            <v>5042121107</v>
          </cell>
          <cell r="M1114" t="str">
            <v>74559</v>
          </cell>
          <cell r="N1114" t="str">
            <v>S21102200211/PY/1/25</v>
          </cell>
          <cell r="O1114" t="str">
            <v>YPS/L9167UG/YUSUF</v>
          </cell>
          <cell r="P1114" t="str">
            <v>PT. LIVIA MANDIRI SEJATI</v>
          </cell>
          <cell r="Q1114" t="str">
            <v>PT. LIVIA MANDIRI SEJATI</v>
          </cell>
          <cell r="R1114" t="str">
            <v>5 GALLON AQUA LOCAL</v>
          </cell>
          <cell r="S1114" t="str">
            <v>8276861159</v>
          </cell>
        </row>
        <row r="1115">
          <cell r="L1115">
            <v>5042207177</v>
          </cell>
          <cell r="M1115" t="str">
            <v>134578</v>
          </cell>
          <cell r="N1115" t="str">
            <v>S21102200074</v>
          </cell>
          <cell r="O1115" t="str">
            <v>YPS/N9935UW/SUDARSON</v>
          </cell>
          <cell r="P1115" t="str">
            <v>PT. LIVIA MANDIRI SEJATI</v>
          </cell>
          <cell r="Q1115" t="str">
            <v>PT. LIVIA MANDIRI SEJATI</v>
          </cell>
          <cell r="R1115" t="str">
            <v>220ML AQUA LOCAL 1X48</v>
          </cell>
          <cell r="S1115" t="str">
            <v>8276861158</v>
          </cell>
        </row>
        <row r="1116">
          <cell r="L1116">
            <v>5042207177</v>
          </cell>
          <cell r="M1116" t="str">
            <v>10169749</v>
          </cell>
          <cell r="N1116" t="str">
            <v>S21102200074</v>
          </cell>
          <cell r="O1116" t="str">
            <v>YPS/N9935UW/SUDARSON</v>
          </cell>
          <cell r="P1116" t="str">
            <v>PT. LIVIA MANDIRI SEJATI</v>
          </cell>
          <cell r="Q1116" t="str">
            <v>PT. LIVIA MANDIRI SEJATI</v>
          </cell>
          <cell r="R1116" t="str">
            <v>PALLET RENT DOUBLE FACE</v>
          </cell>
          <cell r="S1116" t="str">
            <v>8276861158</v>
          </cell>
        </row>
        <row r="1117">
          <cell r="L1117">
            <v>5042210032</v>
          </cell>
          <cell r="M1117" t="str">
            <v>134578</v>
          </cell>
          <cell r="N1117" t="str">
            <v>S21102200078</v>
          </cell>
          <cell r="O1117" t="str">
            <v>YPS/N9931UW/JONI</v>
          </cell>
          <cell r="P1117" t="str">
            <v>PT. LIVIA MANDIRI SEJATI</v>
          </cell>
          <cell r="Q1117" t="str">
            <v>PT. LIVIA MANDIRI SEJATI</v>
          </cell>
          <cell r="R1117" t="str">
            <v>220ML AQUA LOCAL 1X48</v>
          </cell>
          <cell r="S1117" t="str">
            <v>8276861158</v>
          </cell>
        </row>
        <row r="1118">
          <cell r="L1118">
            <v>5042210032</v>
          </cell>
          <cell r="M1118" t="str">
            <v>10169749</v>
          </cell>
          <cell r="N1118" t="str">
            <v>S21102200078</v>
          </cell>
          <cell r="O1118" t="str">
            <v>YPS/N9931UW/JONI</v>
          </cell>
          <cell r="P1118" t="str">
            <v>PT. LIVIA MANDIRI SEJATI</v>
          </cell>
          <cell r="Q1118" t="str">
            <v>PT. LIVIA MANDIRI SEJATI</v>
          </cell>
          <cell r="R1118" t="str">
            <v>PALLET RENT DOUBLE FACE</v>
          </cell>
          <cell r="S1118" t="str">
            <v>8276861158</v>
          </cell>
        </row>
        <row r="1119">
          <cell r="L1119">
            <v>5042211802</v>
          </cell>
          <cell r="M1119" t="str">
            <v>134578</v>
          </cell>
          <cell r="N1119" t="str">
            <v>S21102200075</v>
          </cell>
          <cell r="O1119" t="str">
            <v>YPS/L9695UY/NARTO</v>
          </cell>
          <cell r="P1119" t="str">
            <v>PT. LIVIA MANDIRI SEJATI</v>
          </cell>
          <cell r="Q1119" t="str">
            <v>PT. LIVIA MANDIRI SEJATI</v>
          </cell>
          <cell r="R1119" t="str">
            <v>220ML AQUA LOCAL 1X48</v>
          </cell>
          <cell r="S1119" t="str">
            <v>8276861158</v>
          </cell>
        </row>
        <row r="1120">
          <cell r="L1120">
            <v>5042211802</v>
          </cell>
          <cell r="M1120" t="str">
            <v>10169749</v>
          </cell>
          <cell r="N1120" t="str">
            <v>S21102200075</v>
          </cell>
          <cell r="O1120" t="str">
            <v>YPS/L9695UY/NARTO</v>
          </cell>
          <cell r="P1120" t="str">
            <v>PT. LIVIA MANDIRI SEJATI</v>
          </cell>
          <cell r="Q1120" t="str">
            <v>PT. LIVIA MANDIRI SEJATI</v>
          </cell>
          <cell r="R1120" t="str">
            <v>PALLET RENT DOUBLE FACE</v>
          </cell>
          <cell r="S1120" t="str">
            <v>8276861158</v>
          </cell>
        </row>
        <row r="1121">
          <cell r="L1121">
            <v>5042135512</v>
          </cell>
          <cell r="M1121" t="str">
            <v>134578</v>
          </cell>
          <cell r="N1121" t="str">
            <v>S21102200073</v>
          </cell>
          <cell r="O1121" t="str">
            <v>YPS/L9354UZ/SISWANTO</v>
          </cell>
          <cell r="P1121" t="str">
            <v>PT. LIVIA MANDIRI SEJATI</v>
          </cell>
          <cell r="Q1121" t="str">
            <v>PT. LIVIA MANDIRI SEJATI</v>
          </cell>
          <cell r="R1121" t="str">
            <v>220ML AQUA LOCAL 1X48</v>
          </cell>
          <cell r="S1121" t="str">
            <v>8276861158</v>
          </cell>
        </row>
        <row r="1122">
          <cell r="L1122">
            <v>5042135512</v>
          </cell>
          <cell r="M1122" t="str">
            <v>10169749</v>
          </cell>
          <cell r="N1122" t="str">
            <v>S21102200073</v>
          </cell>
          <cell r="O1122" t="str">
            <v>YPS/L9354UZ/SISWANTO</v>
          </cell>
          <cell r="P1122" t="str">
            <v>PT. LIVIA MANDIRI SEJATI</v>
          </cell>
          <cell r="Q1122" t="str">
            <v>PT. LIVIA MANDIRI SEJATI</v>
          </cell>
          <cell r="R1122" t="str">
            <v>PALLET RENT DOUBLE FACE</v>
          </cell>
          <cell r="S1122" t="str">
            <v>8276861158</v>
          </cell>
        </row>
        <row r="1123">
          <cell r="L1123">
            <v>5042171139</v>
          </cell>
          <cell r="M1123" t="str">
            <v>134578</v>
          </cell>
          <cell r="N1123" t="str">
            <v>S21102200071</v>
          </cell>
          <cell r="O1123" t="str">
            <v>YPS/L9613UX/RONI</v>
          </cell>
          <cell r="P1123" t="str">
            <v>PT. LIVIA MANDIRI SEJATI</v>
          </cell>
          <cell r="Q1123" t="str">
            <v>PT. LIVIA MANDIRI SEJATI</v>
          </cell>
          <cell r="R1123" t="str">
            <v>220ML AQUA LOCAL 1X48</v>
          </cell>
          <cell r="S1123" t="str">
            <v>8276861158</v>
          </cell>
        </row>
        <row r="1124">
          <cell r="L1124">
            <v>5042171139</v>
          </cell>
          <cell r="M1124" t="str">
            <v>10169749</v>
          </cell>
          <cell r="N1124" t="str">
            <v>S21102200071</v>
          </cell>
          <cell r="O1124" t="str">
            <v>YPS/L9613UX/RONI</v>
          </cell>
          <cell r="P1124" t="str">
            <v>PT. LIVIA MANDIRI SEJATI</v>
          </cell>
          <cell r="Q1124" t="str">
            <v>PT. LIVIA MANDIRI SEJATI</v>
          </cell>
          <cell r="R1124" t="str">
            <v>PALLET RENT DOUBLE FACE</v>
          </cell>
          <cell r="S1124" t="str">
            <v>8276861158</v>
          </cell>
        </row>
        <row r="1125">
          <cell r="L1125">
            <v>5042102302</v>
          </cell>
          <cell r="M1125" t="str">
            <v>10169743</v>
          </cell>
          <cell r="N1125" t="str">
            <v>S21102200216/IS/3/23</v>
          </cell>
          <cell r="O1125" t="str">
            <v>YPS/L9424UZ/NURCHOLI</v>
          </cell>
          <cell r="P1125" t="str">
            <v>PT. LIVIA MANDIRI SEJATI</v>
          </cell>
          <cell r="Q1125" t="str">
            <v>PT. LIVIA MANDIRI SEJATI</v>
          </cell>
          <cell r="R1125" t="str">
            <v>JUG RACK</v>
          </cell>
          <cell r="S1125" t="str">
            <v>8276861159</v>
          </cell>
        </row>
        <row r="1126">
          <cell r="L1126">
            <v>5042102302</v>
          </cell>
          <cell r="M1126" t="str">
            <v>10169933</v>
          </cell>
          <cell r="N1126" t="str">
            <v>S21102200216/IS/3/23</v>
          </cell>
          <cell r="O1126" t="str">
            <v>YPS/L9424UZ/NURCHOLI</v>
          </cell>
          <cell r="P1126" t="str">
            <v>PT. LIVIA MANDIRI SEJATI</v>
          </cell>
          <cell r="Q1126" t="str">
            <v>PT. LIVIA MANDIRI SEJATI</v>
          </cell>
          <cell r="R1126" t="str">
            <v>EMPTY BOTTLE AQUA 5 GALLON</v>
          </cell>
          <cell r="S1126" t="str">
            <v>8276861159</v>
          </cell>
        </row>
        <row r="1127">
          <cell r="L1127">
            <v>5042102302</v>
          </cell>
          <cell r="M1127" t="str">
            <v>74559</v>
          </cell>
          <cell r="N1127" t="str">
            <v>S21102200216/IS/3/23</v>
          </cell>
          <cell r="O1127" t="str">
            <v>YPS/L9424UZ/NURCHOLI</v>
          </cell>
          <cell r="P1127" t="str">
            <v>PT. LIVIA MANDIRI SEJATI</v>
          </cell>
          <cell r="Q1127" t="str">
            <v>PT. LIVIA MANDIRI SEJATI</v>
          </cell>
          <cell r="R1127" t="str">
            <v>5 GALLON AQUA LOCAL</v>
          </cell>
          <cell r="S1127" t="str">
            <v>8276861159</v>
          </cell>
        </row>
        <row r="1128">
          <cell r="L1128">
            <v>5042191683</v>
          </cell>
          <cell r="M1128" t="str">
            <v>74553</v>
          </cell>
          <cell r="N1128" t="str">
            <v>S21102200088</v>
          </cell>
          <cell r="O1128" t="str">
            <v>YPS/N8511UV/AGUS T</v>
          </cell>
          <cell r="P1128" t="str">
            <v>PT. LIVIA MANDIRI SEJATI</v>
          </cell>
          <cell r="Q1128" t="str">
            <v>PT. LIVIA MANDIRI SEJATI</v>
          </cell>
          <cell r="R1128" t="str">
            <v>1500ML AQUA LOCAL 1X12</v>
          </cell>
          <cell r="S1128" t="str">
            <v>8276861158</v>
          </cell>
        </row>
        <row r="1129">
          <cell r="L1129">
            <v>5042191683</v>
          </cell>
          <cell r="M1129" t="str">
            <v>10169749</v>
          </cell>
          <cell r="N1129" t="str">
            <v>S21102200088</v>
          </cell>
          <cell r="O1129" t="str">
            <v>YPS/N8511UV/AGUS T</v>
          </cell>
          <cell r="P1129" t="str">
            <v>PT. LIVIA MANDIRI SEJATI</v>
          </cell>
          <cell r="Q1129" t="str">
            <v>PT. LIVIA MANDIRI SEJATI</v>
          </cell>
          <cell r="R1129" t="str">
            <v>PALLET RENT DOUBLE FACE</v>
          </cell>
          <cell r="S1129" t="str">
            <v>8276861158</v>
          </cell>
        </row>
        <row r="1130">
          <cell r="L1130">
            <v>5042181495</v>
          </cell>
          <cell r="M1130" t="str">
            <v>10169933</v>
          </cell>
          <cell r="N1130" t="str">
            <v>S21102200117/IS/2/28</v>
          </cell>
          <cell r="O1130" t="str">
            <v>YPS/P8194UR/HERI</v>
          </cell>
          <cell r="P1130" t="str">
            <v>PT. LIVIA MANDIRI SEJATI</v>
          </cell>
          <cell r="Q1130" t="str">
            <v>PT. LIVIA MANDIRI SEJATI</v>
          </cell>
          <cell r="R1130" t="str">
            <v>EMPTY BOTTLE AQUA 5 GALLON</v>
          </cell>
          <cell r="S1130" t="str">
            <v>8276861159</v>
          </cell>
        </row>
        <row r="1131">
          <cell r="L1131">
            <v>5042181495</v>
          </cell>
          <cell r="M1131" t="str">
            <v>74559</v>
          </cell>
          <cell r="N1131" t="str">
            <v>S21102200117/IS/2/28</v>
          </cell>
          <cell r="O1131" t="str">
            <v>YPS/P8194UR/HERI</v>
          </cell>
          <cell r="P1131" t="str">
            <v>PT. LIVIA MANDIRI SEJATI</v>
          </cell>
          <cell r="Q1131" t="str">
            <v>PT. LIVIA MANDIRI SEJATI</v>
          </cell>
          <cell r="R1131" t="str">
            <v>5 GALLON AQUA LOCAL</v>
          </cell>
          <cell r="S1131" t="str">
            <v>8276861159</v>
          </cell>
        </row>
        <row r="1132">
          <cell r="L1132">
            <v>5042172153</v>
          </cell>
          <cell r="M1132" t="str">
            <v>10169933</v>
          </cell>
          <cell r="N1132" t="str">
            <v>S21102200120/HD/1/28</v>
          </cell>
          <cell r="O1132" t="str">
            <v>YPS/N8134UQ/SUGENG</v>
          </cell>
          <cell r="P1132" t="str">
            <v>PT. LIVIA MANDIRI SEJATI</v>
          </cell>
          <cell r="Q1132" t="str">
            <v>PT. LIVIA MANDIRI SEJATI</v>
          </cell>
          <cell r="R1132" t="str">
            <v>EMPTY BOTTLE AQUA 5 GALLON</v>
          </cell>
          <cell r="S1132" t="str">
            <v>8276861159</v>
          </cell>
        </row>
        <row r="1133">
          <cell r="L1133">
            <v>5042172153</v>
          </cell>
          <cell r="M1133" t="str">
            <v>74559</v>
          </cell>
          <cell r="N1133" t="str">
            <v>S21102200120/HD/1/28</v>
          </cell>
          <cell r="O1133" t="str">
            <v>YPS/N8134UQ/SUGENG</v>
          </cell>
          <cell r="P1133" t="str">
            <v>PT. LIVIA MANDIRI SEJATI</v>
          </cell>
          <cell r="Q1133" t="str">
            <v>PT. LIVIA MANDIRI SEJATI</v>
          </cell>
          <cell r="R1133" t="str">
            <v>5 GALLON AQUA LOCAL</v>
          </cell>
          <cell r="S1133" t="str">
            <v>8276861159</v>
          </cell>
        </row>
        <row r="1134">
          <cell r="L1134">
            <v>5042166824</v>
          </cell>
          <cell r="M1134" t="str">
            <v>10169743</v>
          </cell>
          <cell r="N1134" t="str">
            <v>S21102200121/HD/1/28</v>
          </cell>
          <cell r="O1134" t="str">
            <v>YPS/L8858UI/BAMBANG</v>
          </cell>
          <cell r="P1134" t="str">
            <v>PT. LIVIA MANDIRI SEJATI</v>
          </cell>
          <cell r="Q1134" t="str">
            <v>PT. LIVIA MANDIRI SEJATI</v>
          </cell>
          <cell r="R1134" t="str">
            <v>JUG RACK</v>
          </cell>
          <cell r="S1134" t="str">
            <v>8276861159</v>
          </cell>
        </row>
        <row r="1135">
          <cell r="L1135">
            <v>5042166824</v>
          </cell>
          <cell r="M1135" t="str">
            <v>10169933</v>
          </cell>
          <cell r="N1135" t="str">
            <v>S21102200121/HD/1/28</v>
          </cell>
          <cell r="O1135" t="str">
            <v>YPS/L8858UI/BAMBANG</v>
          </cell>
          <cell r="P1135" t="str">
            <v>PT. LIVIA MANDIRI SEJATI</v>
          </cell>
          <cell r="Q1135" t="str">
            <v>PT. LIVIA MANDIRI SEJATI</v>
          </cell>
          <cell r="R1135" t="str">
            <v>EMPTY BOTTLE AQUA 5 GALLON</v>
          </cell>
          <cell r="S1135" t="str">
            <v>8276861159</v>
          </cell>
        </row>
        <row r="1136">
          <cell r="L1136">
            <v>5042166824</v>
          </cell>
          <cell r="M1136" t="str">
            <v>74559</v>
          </cell>
          <cell r="N1136" t="str">
            <v>S21102200121/HD/1/28</v>
          </cell>
          <cell r="O1136" t="str">
            <v>YPS/L8858UI/BAMBANG</v>
          </cell>
          <cell r="P1136" t="str">
            <v>PT. LIVIA MANDIRI SEJATI</v>
          </cell>
          <cell r="Q1136" t="str">
            <v>PT. LIVIA MANDIRI SEJATI</v>
          </cell>
          <cell r="R1136" t="str">
            <v>5 GALLON AQUA LOCAL</v>
          </cell>
          <cell r="S1136" t="str">
            <v>8276861159</v>
          </cell>
        </row>
        <row r="1137">
          <cell r="L1137">
            <v>5042159077</v>
          </cell>
          <cell r="M1137" t="str">
            <v>74553</v>
          </cell>
          <cell r="N1137" t="str">
            <v>S21102200108</v>
          </cell>
          <cell r="O1137" t="str">
            <v>YPS/N8545UW/HUMAIDI</v>
          </cell>
          <cell r="P1137" t="str">
            <v>PT. LIVIA MANDIRI SEJATI</v>
          </cell>
          <cell r="Q1137" t="str">
            <v>PT. LIVIA MANDIRI SEJATI</v>
          </cell>
          <cell r="R1137" t="str">
            <v>1500ML AQUA LOCAL 1X12</v>
          </cell>
          <cell r="S1137" t="str">
            <v>8276861158</v>
          </cell>
        </row>
        <row r="1138">
          <cell r="L1138">
            <v>5042159077</v>
          </cell>
          <cell r="M1138" t="str">
            <v>10169749</v>
          </cell>
          <cell r="N1138" t="str">
            <v>S21102200108</v>
          </cell>
          <cell r="O1138" t="str">
            <v>YPS/N8545UW/HUMAIDI</v>
          </cell>
          <cell r="P1138" t="str">
            <v>PT. LIVIA MANDIRI SEJATI</v>
          </cell>
          <cell r="Q1138" t="str">
            <v>PT. LIVIA MANDIRI SEJATI</v>
          </cell>
          <cell r="R1138" t="str">
            <v>PALLET RENT DOUBLE FACE</v>
          </cell>
          <cell r="S1138" t="str">
            <v>8276861158</v>
          </cell>
        </row>
        <row r="1139">
          <cell r="L1139">
            <v>5042120786</v>
          </cell>
          <cell r="M1139" t="str">
            <v>74553</v>
          </cell>
          <cell r="N1139" t="str">
            <v>S21102200111</v>
          </cell>
          <cell r="O1139" t="str">
            <v>YPS/N8611UW/TONI</v>
          </cell>
          <cell r="P1139" t="str">
            <v>PT. LIVIA MANDIRI SEJATI</v>
          </cell>
          <cell r="Q1139" t="str">
            <v>PT. LIVIA MANDIRI SEJATI</v>
          </cell>
          <cell r="R1139" t="str">
            <v>1500ML AQUA LOCAL 1X12</v>
          </cell>
          <cell r="S1139" t="str">
            <v>8276861158</v>
          </cell>
        </row>
        <row r="1140">
          <cell r="L1140">
            <v>5042120786</v>
          </cell>
          <cell r="M1140" t="str">
            <v>10169749</v>
          </cell>
          <cell r="N1140" t="str">
            <v>S21102200111</v>
          </cell>
          <cell r="O1140" t="str">
            <v>YPS/N8611UW/TONI</v>
          </cell>
          <cell r="P1140" t="str">
            <v>PT. LIVIA MANDIRI SEJATI</v>
          </cell>
          <cell r="Q1140" t="str">
            <v>PT. LIVIA MANDIRI SEJATI</v>
          </cell>
          <cell r="R1140" t="str">
            <v>PALLET RENT DOUBLE FACE</v>
          </cell>
          <cell r="S1140" t="str">
            <v>8276861158</v>
          </cell>
        </row>
        <row r="1141">
          <cell r="L1141">
            <v>5042148090</v>
          </cell>
          <cell r="M1141" t="str">
            <v>74553</v>
          </cell>
          <cell r="N1141" t="str">
            <v>S21102200106</v>
          </cell>
          <cell r="O1141" t="str">
            <v>YPS/N9965UW/FAIZIN</v>
          </cell>
          <cell r="P1141" t="str">
            <v>PT. LIVIA MANDIRI SEJATI</v>
          </cell>
          <cell r="Q1141" t="str">
            <v>PT. LIVIA MANDIRI SEJATI</v>
          </cell>
          <cell r="R1141" t="str">
            <v>1500ML AQUA LOCAL 1X12</v>
          </cell>
          <cell r="S1141" t="str">
            <v>8276861158</v>
          </cell>
        </row>
        <row r="1142">
          <cell r="L1142">
            <v>5042148090</v>
          </cell>
          <cell r="M1142" t="str">
            <v>10169749</v>
          </cell>
          <cell r="N1142" t="str">
            <v>S21102200106</v>
          </cell>
          <cell r="O1142" t="str">
            <v>YPS/N9965UW/FAIZIN</v>
          </cell>
          <cell r="P1142" t="str">
            <v>PT. LIVIA MANDIRI SEJATI</v>
          </cell>
          <cell r="Q1142" t="str">
            <v>PT. LIVIA MANDIRI SEJATI</v>
          </cell>
          <cell r="R1142" t="str">
            <v>PALLET RENT DOUBLE FACE</v>
          </cell>
          <cell r="S1142" t="str">
            <v>8276861158</v>
          </cell>
        </row>
        <row r="1143">
          <cell r="L1143">
            <v>5042158445</v>
          </cell>
          <cell r="M1143" t="str">
            <v>74553</v>
          </cell>
          <cell r="N1143" t="str">
            <v>S21102200107</v>
          </cell>
          <cell r="O1143" t="str">
            <v>YPS/N9934UW/SULIS</v>
          </cell>
          <cell r="P1143" t="str">
            <v>PT. LIVIA MANDIRI SEJATI</v>
          </cell>
          <cell r="Q1143" t="str">
            <v>PT. LIVIA MANDIRI SEJATI</v>
          </cell>
          <cell r="R1143" t="str">
            <v>1500ML AQUA LOCAL 1X12</v>
          </cell>
          <cell r="S1143" t="str">
            <v>8276861158</v>
          </cell>
        </row>
        <row r="1144">
          <cell r="L1144">
            <v>5042158445</v>
          </cell>
          <cell r="M1144" t="str">
            <v>10169749</v>
          </cell>
          <cell r="N1144" t="str">
            <v>S21102200107</v>
          </cell>
          <cell r="O1144" t="str">
            <v>YPS/N9934UW/SULIS</v>
          </cell>
          <cell r="P1144" t="str">
            <v>PT. LIVIA MANDIRI SEJATI</v>
          </cell>
          <cell r="Q1144" t="str">
            <v>PT. LIVIA MANDIRI SEJATI</v>
          </cell>
          <cell r="R1144" t="str">
            <v>PALLET RENT DOUBLE FACE</v>
          </cell>
          <cell r="S1144" t="str">
            <v>8276861158</v>
          </cell>
        </row>
        <row r="1145">
          <cell r="L1145">
            <v>5042122230</v>
          </cell>
          <cell r="M1145" t="str">
            <v>74553</v>
          </cell>
          <cell r="N1145" t="str">
            <v>S21102200116</v>
          </cell>
          <cell r="O1145" t="str">
            <v>YPS/N8143UW/MISTAM</v>
          </cell>
          <cell r="P1145" t="str">
            <v>PT. LIVIA MANDIRI SEJATI</v>
          </cell>
          <cell r="Q1145" t="str">
            <v>PT. LIVIA MANDIRI SEJATI</v>
          </cell>
          <cell r="R1145" t="str">
            <v>1500ML AQUA LOCAL 1X12</v>
          </cell>
          <cell r="S1145" t="str">
            <v>8276861158</v>
          </cell>
        </row>
        <row r="1146">
          <cell r="L1146">
            <v>5042122230</v>
          </cell>
          <cell r="M1146" t="str">
            <v>10169749</v>
          </cell>
          <cell r="N1146" t="str">
            <v>S21102200116</v>
          </cell>
          <cell r="O1146" t="str">
            <v>YPS/N8143UW/MISTAM</v>
          </cell>
          <cell r="P1146" t="str">
            <v>PT. LIVIA MANDIRI SEJATI</v>
          </cell>
          <cell r="Q1146" t="str">
            <v>PT. LIVIA MANDIRI SEJATI</v>
          </cell>
          <cell r="R1146" t="str">
            <v>PALLET RENT DOUBLE FACE</v>
          </cell>
          <cell r="S1146" t="str">
            <v>8276861158</v>
          </cell>
        </row>
        <row r="1147">
          <cell r="L1147">
            <v>5042132711</v>
          </cell>
          <cell r="M1147" t="str">
            <v>74553</v>
          </cell>
          <cell r="N1147" t="str">
            <v>S21102200097</v>
          </cell>
          <cell r="O1147" t="str">
            <v>YPS/N8574UV/EKO P</v>
          </cell>
          <cell r="P1147" t="str">
            <v>PT. LIVIA MANDIRI SEJATI</v>
          </cell>
          <cell r="Q1147" t="str">
            <v>PT. LIVIA MANDIRI SEJATI</v>
          </cell>
          <cell r="R1147" t="str">
            <v>1500ML AQUA LOCAL 1X12</v>
          </cell>
          <cell r="S1147" t="str">
            <v>8276861158</v>
          </cell>
        </row>
        <row r="1148">
          <cell r="L1148">
            <v>5042132711</v>
          </cell>
          <cell r="M1148" t="str">
            <v>10169749</v>
          </cell>
          <cell r="N1148" t="str">
            <v>S21102200097</v>
          </cell>
          <cell r="O1148" t="str">
            <v>YPS/N8574UV/EKO P</v>
          </cell>
          <cell r="P1148" t="str">
            <v>PT. LIVIA MANDIRI SEJATI</v>
          </cell>
          <cell r="Q1148" t="str">
            <v>PT. LIVIA MANDIRI SEJATI</v>
          </cell>
          <cell r="R1148" t="str">
            <v>PALLET RENT DOUBLE FACE</v>
          </cell>
          <cell r="S1148" t="str">
            <v>8276861158</v>
          </cell>
        </row>
        <row r="1149">
          <cell r="L1149">
            <v>5042147616</v>
          </cell>
          <cell r="M1149" t="str">
            <v>74553</v>
          </cell>
          <cell r="N1149" t="str">
            <v>S21102200110</v>
          </cell>
          <cell r="O1149" t="str">
            <v>YPS/L8983UU/ARIF</v>
          </cell>
          <cell r="P1149" t="str">
            <v>PT. LIVIA MANDIRI SEJATI</v>
          </cell>
          <cell r="Q1149" t="str">
            <v>PT. LIVIA MANDIRI SEJATI</v>
          </cell>
          <cell r="R1149" t="str">
            <v>1500ML AQUA LOCAL 1X12</v>
          </cell>
          <cell r="S1149" t="str">
            <v>8276861158</v>
          </cell>
        </row>
        <row r="1150">
          <cell r="L1150">
            <v>5042147616</v>
          </cell>
          <cell r="M1150" t="str">
            <v>10169749</v>
          </cell>
          <cell r="N1150" t="str">
            <v>S21102200110</v>
          </cell>
          <cell r="O1150" t="str">
            <v>YPS/L8983UU/ARIF</v>
          </cell>
          <cell r="P1150" t="str">
            <v>PT. LIVIA MANDIRI SEJATI</v>
          </cell>
          <cell r="Q1150" t="str">
            <v>PT. LIVIA MANDIRI SEJATI</v>
          </cell>
          <cell r="R1150" t="str">
            <v>PALLET RENT DOUBLE FACE</v>
          </cell>
          <cell r="S1150" t="str">
            <v>8276861158</v>
          </cell>
        </row>
        <row r="1151">
          <cell r="L1151">
            <v>5042120869</v>
          </cell>
          <cell r="M1151" t="str">
            <v>74553</v>
          </cell>
          <cell r="N1151" t="str">
            <v>S21102200113</v>
          </cell>
          <cell r="O1151" t="str">
            <v>YPS/N8660UW/SYAIFUL</v>
          </cell>
          <cell r="P1151" t="str">
            <v>PT. LIVIA MANDIRI SEJATI</v>
          </cell>
          <cell r="Q1151" t="str">
            <v>PT. LIVIA MANDIRI SEJATI</v>
          </cell>
          <cell r="R1151" t="str">
            <v>1500ML AQUA LOCAL 1X12</v>
          </cell>
          <cell r="S1151" t="str">
            <v>8276861158</v>
          </cell>
        </row>
        <row r="1152">
          <cell r="L1152">
            <v>5042120869</v>
          </cell>
          <cell r="M1152" t="str">
            <v>10169749</v>
          </cell>
          <cell r="N1152" t="str">
            <v>S21102200113</v>
          </cell>
          <cell r="O1152" t="str">
            <v>YPS/N8660UW/SYAIFUL</v>
          </cell>
          <cell r="P1152" t="str">
            <v>PT. LIVIA MANDIRI SEJATI</v>
          </cell>
          <cell r="Q1152" t="str">
            <v>PT. LIVIA MANDIRI SEJATI</v>
          </cell>
          <cell r="R1152" t="str">
            <v>PALLET RENT DOUBLE FACE</v>
          </cell>
          <cell r="S1152" t="str">
            <v>8276861158</v>
          </cell>
        </row>
        <row r="1153">
          <cell r="L1153">
            <v>5042120636</v>
          </cell>
          <cell r="M1153" t="str">
            <v>74553</v>
          </cell>
          <cell r="N1153" t="str">
            <v>S21102200112</v>
          </cell>
          <cell r="O1153" t="str">
            <v>YPS/N9931UW/JONI</v>
          </cell>
          <cell r="P1153" t="str">
            <v>PT. LIVIA MANDIRI SEJATI</v>
          </cell>
          <cell r="Q1153" t="str">
            <v>PT. LIVIA MANDIRI SEJATI</v>
          </cell>
          <cell r="R1153" t="str">
            <v>1500ML AQUA LOCAL 1X12</v>
          </cell>
          <cell r="S1153" t="str">
            <v>8276861158</v>
          </cell>
        </row>
        <row r="1154">
          <cell r="L1154">
            <v>5042120636</v>
          </cell>
          <cell r="M1154" t="str">
            <v>10169749</v>
          </cell>
          <cell r="N1154" t="str">
            <v>S21102200112</v>
          </cell>
          <cell r="O1154" t="str">
            <v>YPS/N9931UW/JONI</v>
          </cell>
          <cell r="P1154" t="str">
            <v>PT. LIVIA MANDIRI SEJATI</v>
          </cell>
          <cell r="Q1154" t="str">
            <v>PT. LIVIA MANDIRI SEJATI</v>
          </cell>
          <cell r="R1154" t="str">
            <v>PALLET RENT DOUBLE FACE</v>
          </cell>
          <cell r="S1154" t="str">
            <v>8276861158</v>
          </cell>
        </row>
        <row r="1155">
          <cell r="L1155">
            <v>5042142254</v>
          </cell>
          <cell r="M1155" t="str">
            <v>74553</v>
          </cell>
          <cell r="N1155" t="str">
            <v>S21102200114</v>
          </cell>
          <cell r="O1155" t="str">
            <v>YPS/L8223UT/SUFYAN</v>
          </cell>
          <cell r="P1155" t="str">
            <v>PT. LIVIA MANDIRI SEJATI</v>
          </cell>
          <cell r="Q1155" t="str">
            <v>PT. LIVIA MANDIRI SEJATI</v>
          </cell>
          <cell r="R1155" t="str">
            <v>1500ML AQUA LOCAL 1X12</v>
          </cell>
          <cell r="S1155" t="str">
            <v>8276861158</v>
          </cell>
        </row>
        <row r="1156">
          <cell r="L1156">
            <v>5042142254</v>
          </cell>
          <cell r="M1156" t="str">
            <v>10169749</v>
          </cell>
          <cell r="N1156" t="str">
            <v>S21102200114</v>
          </cell>
          <cell r="O1156" t="str">
            <v>YPS/L8223UT/SUFYAN</v>
          </cell>
          <cell r="P1156" t="str">
            <v>PT. LIVIA MANDIRI SEJATI</v>
          </cell>
          <cell r="Q1156" t="str">
            <v>PT. LIVIA MANDIRI SEJATI</v>
          </cell>
          <cell r="R1156" t="str">
            <v>PALLET RENT DOUBLE FACE</v>
          </cell>
          <cell r="S1156" t="str">
            <v>8276861158</v>
          </cell>
        </row>
        <row r="1157">
          <cell r="L1157">
            <v>5042154223</v>
          </cell>
          <cell r="M1157" t="str">
            <v>74553</v>
          </cell>
          <cell r="N1157" t="str">
            <v>S21102200109</v>
          </cell>
          <cell r="O1157" t="str">
            <v>YPS/N9958UW/KUS H</v>
          </cell>
          <cell r="P1157" t="str">
            <v>PT. LIVIA MANDIRI SEJATI</v>
          </cell>
          <cell r="Q1157" t="str">
            <v>PT. LIVIA MANDIRI SEJATI</v>
          </cell>
          <cell r="R1157" t="str">
            <v>1500ML AQUA LOCAL 1X12</v>
          </cell>
          <cell r="S1157" t="str">
            <v>8276861158</v>
          </cell>
        </row>
        <row r="1158">
          <cell r="L1158">
            <v>5042154223</v>
          </cell>
          <cell r="M1158" t="str">
            <v>10169749</v>
          </cell>
          <cell r="N1158" t="str">
            <v>S21102200109</v>
          </cell>
          <cell r="O1158" t="str">
            <v>YPS/N9958UW/KUS H</v>
          </cell>
          <cell r="P1158" t="str">
            <v>PT. LIVIA MANDIRI SEJATI</v>
          </cell>
          <cell r="Q1158" t="str">
            <v>PT. LIVIA MANDIRI SEJATI</v>
          </cell>
          <cell r="R1158" t="str">
            <v>PALLET RENT DOUBLE FACE</v>
          </cell>
          <cell r="S1158" t="str">
            <v>8276861158</v>
          </cell>
        </row>
        <row r="1159">
          <cell r="L1159">
            <v>5042148847</v>
          </cell>
          <cell r="M1159" t="str">
            <v>74553</v>
          </cell>
          <cell r="N1159" t="str">
            <v>S21102200098</v>
          </cell>
          <cell r="O1159" t="str">
            <v>YPS/N8653UW/SULIS B</v>
          </cell>
          <cell r="P1159" t="str">
            <v>PT. LIVIA MANDIRI SEJATI</v>
          </cell>
          <cell r="Q1159" t="str">
            <v>PT. LIVIA MANDIRI SEJATI</v>
          </cell>
          <cell r="R1159" t="str">
            <v>1500ML AQUA LOCAL 1X12</v>
          </cell>
          <cell r="S1159" t="str">
            <v>8276861158</v>
          </cell>
        </row>
        <row r="1160">
          <cell r="L1160">
            <v>5042148847</v>
          </cell>
          <cell r="M1160" t="str">
            <v>10169749</v>
          </cell>
          <cell r="N1160" t="str">
            <v>S21102200098</v>
          </cell>
          <cell r="O1160" t="str">
            <v>YPS/N8653UW/SULIS B</v>
          </cell>
          <cell r="P1160" t="str">
            <v>PT. LIVIA MANDIRI SEJATI</v>
          </cell>
          <cell r="Q1160" t="str">
            <v>PT. LIVIA MANDIRI SEJATI</v>
          </cell>
          <cell r="R1160" t="str">
            <v>PALLET RENT DOUBLE FACE</v>
          </cell>
          <cell r="S1160" t="str">
            <v>8276861158</v>
          </cell>
        </row>
        <row r="1161">
          <cell r="L1161">
            <v>5042169731</v>
          </cell>
          <cell r="M1161" t="str">
            <v>74553</v>
          </cell>
          <cell r="N1161" t="str">
            <v>S21102200101</v>
          </cell>
          <cell r="O1161" t="str">
            <v>YPS/N9967UW/M FAIZIN</v>
          </cell>
          <cell r="P1161" t="str">
            <v>PT. LIVIA MANDIRI SEJATI</v>
          </cell>
          <cell r="Q1161" t="str">
            <v>PT. LIVIA MANDIRI SEJATI</v>
          </cell>
          <cell r="R1161" t="str">
            <v>1500ML AQUA LOCAL 1X12</v>
          </cell>
          <cell r="S1161" t="str">
            <v>8276861158</v>
          </cell>
        </row>
        <row r="1162">
          <cell r="L1162">
            <v>5042169731</v>
          </cell>
          <cell r="M1162" t="str">
            <v>10169749</v>
          </cell>
          <cell r="N1162" t="str">
            <v>S21102200101</v>
          </cell>
          <cell r="O1162" t="str">
            <v>YPS/N9967UW/M FAIZIN</v>
          </cell>
          <cell r="P1162" t="str">
            <v>PT. LIVIA MANDIRI SEJATI</v>
          </cell>
          <cell r="Q1162" t="str">
            <v>PT. LIVIA MANDIRI SEJATI</v>
          </cell>
          <cell r="R1162" t="str">
            <v>PALLET RENT DOUBLE FACE</v>
          </cell>
          <cell r="S1162" t="str">
            <v>8276861158</v>
          </cell>
        </row>
        <row r="1163">
          <cell r="L1163">
            <v>5042180502</v>
          </cell>
          <cell r="M1163" t="str">
            <v>74553</v>
          </cell>
          <cell r="N1163" t="str">
            <v>S21102200086</v>
          </cell>
          <cell r="O1163" t="str">
            <v>YPS/N9934UW/SULIS</v>
          </cell>
          <cell r="P1163" t="str">
            <v>PT. LIVIA MANDIRI SEJATI</v>
          </cell>
          <cell r="Q1163" t="str">
            <v>PT. LIVIA MANDIRI SEJATI</v>
          </cell>
          <cell r="R1163" t="str">
            <v>1500ML AQUA LOCAL 1X12</v>
          </cell>
          <cell r="S1163" t="str">
            <v>8276861158</v>
          </cell>
        </row>
        <row r="1164">
          <cell r="L1164">
            <v>5042180502</v>
          </cell>
          <cell r="M1164" t="str">
            <v>10169749</v>
          </cell>
          <cell r="N1164" t="str">
            <v>S21102200086</v>
          </cell>
          <cell r="O1164" t="str">
            <v>YPS/N9934UW/SULIS</v>
          </cell>
          <cell r="P1164" t="str">
            <v>PT. LIVIA MANDIRI SEJATI</v>
          </cell>
          <cell r="Q1164" t="str">
            <v>PT. LIVIA MANDIRI SEJATI</v>
          </cell>
          <cell r="R1164" t="str">
            <v>PALLET RENT DOUBLE FACE</v>
          </cell>
          <cell r="S1164" t="str">
            <v>8276861158</v>
          </cell>
        </row>
        <row r="1165">
          <cell r="L1165">
            <v>5042182197</v>
          </cell>
          <cell r="M1165" t="str">
            <v>74553</v>
          </cell>
          <cell r="N1165" t="str">
            <v>S21102200093</v>
          </cell>
          <cell r="O1165" t="str">
            <v>YPS/N8165UW/SUMARYON</v>
          </cell>
          <cell r="P1165" t="str">
            <v>PT. LIVIA MANDIRI SEJATI</v>
          </cell>
          <cell r="Q1165" t="str">
            <v>PT. LIVIA MANDIRI SEJATI</v>
          </cell>
          <cell r="R1165" t="str">
            <v>1500ML AQUA LOCAL 1X12</v>
          </cell>
          <cell r="S1165" t="str">
            <v>8276861158</v>
          </cell>
        </row>
        <row r="1166">
          <cell r="L1166">
            <v>5042182197</v>
          </cell>
          <cell r="M1166" t="str">
            <v>10169749</v>
          </cell>
          <cell r="N1166" t="str">
            <v>S21102200093</v>
          </cell>
          <cell r="O1166" t="str">
            <v>YPS/N8165UW/SUMARYON</v>
          </cell>
          <cell r="P1166" t="str">
            <v>PT. LIVIA MANDIRI SEJATI</v>
          </cell>
          <cell r="Q1166" t="str">
            <v>PT. LIVIA MANDIRI SEJATI</v>
          </cell>
          <cell r="R1166" t="str">
            <v>PALLET RENT DOUBLE FACE</v>
          </cell>
          <cell r="S1166" t="str">
            <v>8276861158</v>
          </cell>
        </row>
        <row r="1167">
          <cell r="L1167">
            <v>5042179920</v>
          </cell>
          <cell r="M1167" t="str">
            <v>74553</v>
          </cell>
          <cell r="N1167" t="str">
            <v>S21102200094</v>
          </cell>
          <cell r="O1167" t="str">
            <v>YPS/L9693US/IRKHAM</v>
          </cell>
          <cell r="P1167" t="str">
            <v>PT. LIVIA MANDIRI SEJATI</v>
          </cell>
          <cell r="Q1167" t="str">
            <v>PT. LIVIA MANDIRI SEJATI</v>
          </cell>
          <cell r="R1167" t="str">
            <v>1500ML AQUA LOCAL 1X12</v>
          </cell>
          <cell r="S1167" t="str">
            <v>8276861158</v>
          </cell>
        </row>
        <row r="1168">
          <cell r="L1168">
            <v>5042179920</v>
          </cell>
          <cell r="M1168" t="str">
            <v>10169749</v>
          </cell>
          <cell r="N1168" t="str">
            <v>S21102200094</v>
          </cell>
          <cell r="O1168" t="str">
            <v>YPS/L9693US/IRKHAM</v>
          </cell>
          <cell r="P1168" t="str">
            <v>PT. LIVIA MANDIRI SEJATI</v>
          </cell>
          <cell r="Q1168" t="str">
            <v>PT. LIVIA MANDIRI SEJATI</v>
          </cell>
          <cell r="R1168" t="str">
            <v>PALLET RENT DOUBLE FACE</v>
          </cell>
          <cell r="S1168" t="str">
            <v>8276861158</v>
          </cell>
        </row>
        <row r="1169">
          <cell r="L1169">
            <v>5042161735</v>
          </cell>
          <cell r="M1169" t="str">
            <v>74553</v>
          </cell>
          <cell r="N1169" t="str">
            <v>S21102200095</v>
          </cell>
          <cell r="O1169" t="str">
            <v>YPS/N8876UW/RISWANTO</v>
          </cell>
          <cell r="P1169" t="str">
            <v>PT. LIVIA MANDIRI SEJATI</v>
          </cell>
          <cell r="Q1169" t="str">
            <v>PT. LIVIA MANDIRI SEJATI</v>
          </cell>
          <cell r="R1169" t="str">
            <v>1500ML AQUA LOCAL 1X12</v>
          </cell>
          <cell r="S1169" t="str">
            <v>8276861158</v>
          </cell>
        </row>
        <row r="1170">
          <cell r="L1170">
            <v>5042161735</v>
          </cell>
          <cell r="M1170" t="str">
            <v>10169749</v>
          </cell>
          <cell r="N1170" t="str">
            <v>S21102200095</v>
          </cell>
          <cell r="O1170" t="str">
            <v>YPS/N8876UW/RISWANTO</v>
          </cell>
          <cell r="P1170" t="str">
            <v>PT. LIVIA MANDIRI SEJATI</v>
          </cell>
          <cell r="Q1170" t="str">
            <v>PT. LIVIA MANDIRI SEJATI</v>
          </cell>
          <cell r="R1170" t="str">
            <v>PALLET RENT DOUBLE FACE</v>
          </cell>
          <cell r="S1170" t="str">
            <v>8276861158</v>
          </cell>
        </row>
        <row r="1171">
          <cell r="L1171">
            <v>5042199353</v>
          </cell>
          <cell r="M1171" t="str">
            <v>74553</v>
          </cell>
          <cell r="N1171" t="str">
            <v>S21102200085</v>
          </cell>
          <cell r="O1171" t="str">
            <v>YPS/N8615UW/FATCHUR</v>
          </cell>
          <cell r="P1171" t="str">
            <v>PT. LIVIA MANDIRI SEJATI</v>
          </cell>
          <cell r="Q1171" t="str">
            <v>PT. LIVIA MANDIRI SEJATI</v>
          </cell>
          <cell r="R1171" t="str">
            <v>1500ML AQUA LOCAL 1X12</v>
          </cell>
          <cell r="S1171" t="str">
            <v>8276861158</v>
          </cell>
        </row>
        <row r="1172">
          <cell r="L1172">
            <v>5042199353</v>
          </cell>
          <cell r="M1172" t="str">
            <v>10169749</v>
          </cell>
          <cell r="N1172" t="str">
            <v>S21102200085</v>
          </cell>
          <cell r="O1172" t="str">
            <v>YPS/N8615UW/FATCHUR</v>
          </cell>
          <cell r="P1172" t="str">
            <v>PT. LIVIA MANDIRI SEJATI</v>
          </cell>
          <cell r="Q1172" t="str">
            <v>PT. LIVIA MANDIRI SEJATI</v>
          </cell>
          <cell r="R1172" t="str">
            <v>PALLET RENT DOUBLE FACE</v>
          </cell>
          <cell r="S1172" t="str">
            <v>8276861158</v>
          </cell>
        </row>
        <row r="1173">
          <cell r="L1173">
            <v>5042169548</v>
          </cell>
          <cell r="M1173" t="str">
            <v>74553</v>
          </cell>
          <cell r="N1173" t="str">
            <v>S21102200099</v>
          </cell>
          <cell r="O1173" t="str">
            <v>YPS/N8599UV/SARBINI</v>
          </cell>
          <cell r="P1173" t="str">
            <v>PT. LIVIA MANDIRI SEJATI</v>
          </cell>
          <cell r="Q1173" t="str">
            <v>PT. LIVIA MANDIRI SEJATI</v>
          </cell>
          <cell r="R1173" t="str">
            <v>1500ML AQUA LOCAL 1X12</v>
          </cell>
          <cell r="S1173" t="str">
            <v>8276861158</v>
          </cell>
        </row>
        <row r="1174">
          <cell r="L1174">
            <v>5042169548</v>
          </cell>
          <cell r="M1174" t="str">
            <v>10169749</v>
          </cell>
          <cell r="N1174" t="str">
            <v>S21102200099</v>
          </cell>
          <cell r="O1174" t="str">
            <v>YPS/N8599UV/SARBINI</v>
          </cell>
          <cell r="P1174" t="str">
            <v>PT. LIVIA MANDIRI SEJATI</v>
          </cell>
          <cell r="Q1174" t="str">
            <v>PT. LIVIA MANDIRI SEJATI</v>
          </cell>
          <cell r="R1174" t="str">
            <v>PALLET RENT DOUBLE FACE</v>
          </cell>
          <cell r="S1174" t="str">
            <v>8276861158</v>
          </cell>
        </row>
        <row r="1175">
          <cell r="L1175">
            <v>5042183355</v>
          </cell>
          <cell r="M1175" t="str">
            <v>74553</v>
          </cell>
          <cell r="N1175" t="str">
            <v>S21102200092</v>
          </cell>
          <cell r="O1175" t="str">
            <v>YPS/N8815UW/MUNAWIR</v>
          </cell>
          <cell r="P1175" t="str">
            <v>PT. LIVIA MANDIRI SEJATI</v>
          </cell>
          <cell r="Q1175" t="str">
            <v>PT. LIVIA MANDIRI SEJATI</v>
          </cell>
          <cell r="R1175" t="str">
            <v>1500ML AQUA LOCAL 1X12</v>
          </cell>
          <cell r="S1175" t="str">
            <v>8276861158</v>
          </cell>
        </row>
        <row r="1176">
          <cell r="L1176">
            <v>5042183355</v>
          </cell>
          <cell r="M1176" t="str">
            <v>10169749</v>
          </cell>
          <cell r="N1176" t="str">
            <v>S21102200092</v>
          </cell>
          <cell r="O1176" t="str">
            <v>YPS/N8815UW/MUNAWIR</v>
          </cell>
          <cell r="P1176" t="str">
            <v>PT. LIVIA MANDIRI SEJATI</v>
          </cell>
          <cell r="Q1176" t="str">
            <v>PT. LIVIA MANDIRI SEJATI</v>
          </cell>
          <cell r="R1176" t="str">
            <v>PALLET RENT DOUBLE FACE</v>
          </cell>
          <cell r="S1176" t="str">
            <v>8276861158</v>
          </cell>
        </row>
        <row r="1177">
          <cell r="L1177">
            <v>5042119685</v>
          </cell>
          <cell r="M1177" t="str">
            <v>134578</v>
          </cell>
          <cell r="N1177" t="str">
            <v>S21102200076</v>
          </cell>
          <cell r="O1177" t="str">
            <v>YPS/N8596UV/SUMARNO</v>
          </cell>
          <cell r="P1177" t="str">
            <v>PT. LIVIA MANDIRI SEJATI</v>
          </cell>
          <cell r="Q1177" t="str">
            <v>PT. LIVIA MANDIRI SEJATI</v>
          </cell>
          <cell r="R1177" t="str">
            <v>220ML AQUA LOCAL 1X48</v>
          </cell>
          <cell r="S1177" t="str">
            <v>8276861158</v>
          </cell>
        </row>
        <row r="1178">
          <cell r="L1178">
            <v>5042119685</v>
          </cell>
          <cell r="M1178" t="str">
            <v>10169749</v>
          </cell>
          <cell r="N1178" t="str">
            <v>S21102200076</v>
          </cell>
          <cell r="O1178" t="str">
            <v>YPS/N8596UV/SUMARNO</v>
          </cell>
          <cell r="P1178" t="str">
            <v>PT. LIVIA MANDIRI SEJATI</v>
          </cell>
          <cell r="Q1178" t="str">
            <v>PT. LIVIA MANDIRI SEJATI</v>
          </cell>
          <cell r="R1178" t="str">
            <v>PALLET RENT DOUBLE FACE</v>
          </cell>
          <cell r="S1178" t="str">
            <v>8276861158</v>
          </cell>
        </row>
        <row r="1179">
          <cell r="L1179">
            <v>5042180112</v>
          </cell>
          <cell r="M1179" t="str">
            <v>74553</v>
          </cell>
          <cell r="N1179" t="str">
            <v>S21102200090</v>
          </cell>
          <cell r="O1179" t="str">
            <v>YPS/L9609UX/EDY S</v>
          </cell>
          <cell r="P1179" t="str">
            <v>PT. LIVIA MANDIRI SEJATI</v>
          </cell>
          <cell r="Q1179" t="str">
            <v>PT. LIVIA MANDIRI SEJATI</v>
          </cell>
          <cell r="R1179" t="str">
            <v>1500ML AQUA LOCAL 1X12</v>
          </cell>
          <cell r="S1179" t="str">
            <v>8276861158</v>
          </cell>
        </row>
        <row r="1180">
          <cell r="L1180">
            <v>5042180112</v>
          </cell>
          <cell r="M1180" t="str">
            <v>10169749</v>
          </cell>
          <cell r="N1180" t="str">
            <v>S21102200090</v>
          </cell>
          <cell r="O1180" t="str">
            <v>YPS/L9609UX/EDY S</v>
          </cell>
          <cell r="P1180" t="str">
            <v>PT. LIVIA MANDIRI SEJATI</v>
          </cell>
          <cell r="Q1180" t="str">
            <v>PT. LIVIA MANDIRI SEJATI</v>
          </cell>
          <cell r="R1180" t="str">
            <v>PALLET RENT DOUBLE FACE</v>
          </cell>
          <cell r="S1180" t="str">
            <v>8276861158</v>
          </cell>
        </row>
        <row r="1181">
          <cell r="L1181">
            <v>5042206080</v>
          </cell>
          <cell r="M1181" t="str">
            <v>74553</v>
          </cell>
          <cell r="N1181" t="str">
            <v>S21102200083</v>
          </cell>
          <cell r="O1181" t="str">
            <v>YPS/L8193UA/ROHIM</v>
          </cell>
          <cell r="P1181" t="str">
            <v>PT. LIVIA MANDIRI SEJATI</v>
          </cell>
          <cell r="Q1181" t="str">
            <v>PT. LIVIA MANDIRI SEJATI</v>
          </cell>
          <cell r="R1181" t="str">
            <v>1500ML AQUA LOCAL 1X12</v>
          </cell>
          <cell r="S1181" t="str">
            <v>8276861158</v>
          </cell>
        </row>
        <row r="1182">
          <cell r="L1182">
            <v>5042206080</v>
          </cell>
          <cell r="M1182" t="str">
            <v>10169749</v>
          </cell>
          <cell r="N1182" t="str">
            <v>S21102200083</v>
          </cell>
          <cell r="O1182" t="str">
            <v>YPS/L8193UA/ROHIM</v>
          </cell>
          <cell r="P1182" t="str">
            <v>PT. LIVIA MANDIRI SEJATI</v>
          </cell>
          <cell r="Q1182" t="str">
            <v>PT. LIVIA MANDIRI SEJATI</v>
          </cell>
          <cell r="R1182" t="str">
            <v>PALLET RENT DOUBLE FACE</v>
          </cell>
          <cell r="S1182" t="str">
            <v>8276861158</v>
          </cell>
        </row>
        <row r="1183">
          <cell r="L1183">
            <v>5042211345</v>
          </cell>
          <cell r="M1183" t="str">
            <v>74553</v>
          </cell>
          <cell r="N1183" t="str">
            <v>S21102200072</v>
          </cell>
          <cell r="O1183" t="str">
            <v>YPS/N8576UW/EKO P</v>
          </cell>
          <cell r="P1183" t="str">
            <v>PT. LIVIA MANDIRI SEJATI</v>
          </cell>
          <cell r="Q1183" t="str">
            <v>PT. LIVIA MANDIRI SEJATI</v>
          </cell>
          <cell r="R1183" t="str">
            <v>1500ML AQUA LOCAL 1X12</v>
          </cell>
          <cell r="S1183" t="str">
            <v>8276861158</v>
          </cell>
        </row>
        <row r="1184">
          <cell r="L1184">
            <v>5042211345</v>
          </cell>
          <cell r="M1184" t="str">
            <v>10169749</v>
          </cell>
          <cell r="N1184" t="str">
            <v>S21102200072</v>
          </cell>
          <cell r="O1184" t="str">
            <v>YPS/N8576UW/EKO P</v>
          </cell>
          <cell r="P1184" t="str">
            <v>PT. LIVIA MANDIRI SEJATI</v>
          </cell>
          <cell r="Q1184" t="str">
            <v>PT. LIVIA MANDIRI SEJATI</v>
          </cell>
          <cell r="R1184" t="str">
            <v>PALLET RENT DOUBLE FACE</v>
          </cell>
          <cell r="S1184" t="str">
            <v>8276861158</v>
          </cell>
        </row>
        <row r="1185">
          <cell r="L1185">
            <v>5042111613</v>
          </cell>
          <cell r="M1185" t="str">
            <v>74553</v>
          </cell>
          <cell r="N1185" t="str">
            <v>S21102200102</v>
          </cell>
          <cell r="O1185" t="str">
            <v>YPS/L8211UT/ZEMY</v>
          </cell>
          <cell r="P1185" t="str">
            <v>PT. LIVIA MANDIRI SEJATI</v>
          </cell>
          <cell r="Q1185" t="str">
            <v>PT. LIVIA MANDIRI SEJATI</v>
          </cell>
          <cell r="R1185" t="str">
            <v>1500ML AQUA LOCAL 1X12</v>
          </cell>
          <cell r="S1185" t="str">
            <v>8276861158</v>
          </cell>
        </row>
        <row r="1186">
          <cell r="L1186">
            <v>5042111613</v>
          </cell>
          <cell r="M1186" t="str">
            <v>10169749</v>
          </cell>
          <cell r="N1186" t="str">
            <v>S21102200102</v>
          </cell>
          <cell r="O1186" t="str">
            <v>YPS/L8211UT/ZEMY</v>
          </cell>
          <cell r="P1186" t="str">
            <v>PT. LIVIA MANDIRI SEJATI</v>
          </cell>
          <cell r="Q1186" t="str">
            <v>PT. LIVIA MANDIRI SEJATI</v>
          </cell>
          <cell r="R1186" t="str">
            <v>PALLET RENT DOUBLE FACE</v>
          </cell>
          <cell r="S1186" t="str">
            <v>8276861158</v>
          </cell>
        </row>
        <row r="1187">
          <cell r="L1187">
            <v>5042076700</v>
          </cell>
          <cell r="M1187" t="str">
            <v>74553</v>
          </cell>
          <cell r="N1187" t="str">
            <v>S21102200100</v>
          </cell>
          <cell r="O1187" t="str">
            <v>YPS/N8660UW/SYAIFUL</v>
          </cell>
          <cell r="P1187" t="str">
            <v>PT. LIVIA MANDIRI SEJATI</v>
          </cell>
          <cell r="Q1187" t="str">
            <v>PT. LIVIA MANDIRI SEJATI</v>
          </cell>
          <cell r="R1187" t="str">
            <v>1500ML AQUA LOCAL 1X12</v>
          </cell>
          <cell r="S1187" t="str">
            <v>8276861158</v>
          </cell>
        </row>
        <row r="1188">
          <cell r="L1188">
            <v>5042076700</v>
          </cell>
          <cell r="M1188" t="str">
            <v>10169749</v>
          </cell>
          <cell r="N1188" t="str">
            <v>S21102200100</v>
          </cell>
          <cell r="O1188" t="str">
            <v>YPS/N8660UW/SYAIFUL</v>
          </cell>
          <cell r="P1188" t="str">
            <v>PT. LIVIA MANDIRI SEJATI</v>
          </cell>
          <cell r="Q1188" t="str">
            <v>PT. LIVIA MANDIRI SEJATI</v>
          </cell>
          <cell r="R1188" t="str">
            <v>PALLET RENT DOUBLE FACE</v>
          </cell>
          <cell r="S1188" t="str">
            <v>8276861158</v>
          </cell>
        </row>
        <row r="1189">
          <cell r="L1189">
            <v>5042139868</v>
          </cell>
          <cell r="M1189" t="str">
            <v>74553</v>
          </cell>
          <cell r="N1189" t="str">
            <v>S21102200105</v>
          </cell>
          <cell r="O1189" t="str">
            <v>YPS/N8596UV/SUMARNO</v>
          </cell>
          <cell r="P1189" t="str">
            <v>PT. LIVIA MANDIRI SEJATI</v>
          </cell>
          <cell r="Q1189" t="str">
            <v>PT. LIVIA MANDIRI SEJATI</v>
          </cell>
          <cell r="R1189" t="str">
            <v>1500ML AQUA LOCAL 1X12</v>
          </cell>
          <cell r="S1189" t="str">
            <v>8276861158</v>
          </cell>
        </row>
        <row r="1190">
          <cell r="L1190">
            <v>5042139868</v>
          </cell>
          <cell r="M1190" t="str">
            <v>10169749</v>
          </cell>
          <cell r="N1190" t="str">
            <v>S21102200105</v>
          </cell>
          <cell r="O1190" t="str">
            <v>YPS/N8596UV/SUMARNO</v>
          </cell>
          <cell r="P1190" t="str">
            <v>PT. LIVIA MANDIRI SEJATI</v>
          </cell>
          <cell r="Q1190" t="str">
            <v>PT. LIVIA MANDIRI SEJATI</v>
          </cell>
          <cell r="R1190" t="str">
            <v>PALLET RENT DOUBLE FACE</v>
          </cell>
          <cell r="S1190" t="str">
            <v>8276861158</v>
          </cell>
        </row>
        <row r="1191">
          <cell r="L1191">
            <v>5042167794</v>
          </cell>
          <cell r="M1191" t="str">
            <v>74553</v>
          </cell>
          <cell r="N1191" t="str">
            <v>S21102200104</v>
          </cell>
          <cell r="O1191" t="str">
            <v>YPS/L8223UT/SUFYAN</v>
          </cell>
          <cell r="P1191" t="str">
            <v>PT. LIVIA MANDIRI SEJATI</v>
          </cell>
          <cell r="Q1191" t="str">
            <v>PT. LIVIA MANDIRI SEJATI</v>
          </cell>
          <cell r="R1191" t="str">
            <v>1500ML AQUA LOCAL 1X12</v>
          </cell>
          <cell r="S1191" t="str">
            <v>8276861158</v>
          </cell>
        </row>
        <row r="1192">
          <cell r="L1192">
            <v>5042167794</v>
          </cell>
          <cell r="M1192" t="str">
            <v>10169749</v>
          </cell>
          <cell r="N1192" t="str">
            <v>S21102200104</v>
          </cell>
          <cell r="O1192" t="str">
            <v>YPS/L8223UT/SUFYAN</v>
          </cell>
          <cell r="P1192" t="str">
            <v>PT. LIVIA MANDIRI SEJATI</v>
          </cell>
          <cell r="Q1192" t="str">
            <v>PT. LIVIA MANDIRI SEJATI</v>
          </cell>
          <cell r="R1192" t="str">
            <v>PALLET RENT DOUBLE FACE</v>
          </cell>
          <cell r="S1192" t="str">
            <v>8276861158</v>
          </cell>
        </row>
        <row r="1193">
          <cell r="L1193">
            <v>5042109788</v>
          </cell>
          <cell r="M1193" t="str">
            <v>74561</v>
          </cell>
          <cell r="N1193" t="str">
            <v>5042109788</v>
          </cell>
          <cell r="O1193" t="str">
            <v>YPS/N8092UV/RIZAL</v>
          </cell>
          <cell r="P1193" t="str">
            <v>PT. LIVIA MANDIRI SEJATI</v>
          </cell>
          <cell r="Q1193" t="str">
            <v>PT. LIVIA MANDIRI SEJATI</v>
          </cell>
          <cell r="R1193" t="str">
            <v>600ML AQUA LOCAL 1X24</v>
          </cell>
          <cell r="S1193" t="str">
            <v>8276861158</v>
          </cell>
        </row>
        <row r="1194">
          <cell r="L1194">
            <v>5042109788</v>
          </cell>
          <cell r="M1194" t="str">
            <v>10169749</v>
          </cell>
          <cell r="N1194" t="str">
            <v>5042109788</v>
          </cell>
          <cell r="O1194" t="str">
            <v>YPS/N8092UV/RIZAL</v>
          </cell>
          <cell r="P1194" t="str">
            <v>PT. LIVIA MANDIRI SEJATI</v>
          </cell>
          <cell r="Q1194" t="str">
            <v>PT. LIVIA MANDIRI SEJATI</v>
          </cell>
          <cell r="R1194" t="str">
            <v>PALLET RENT DOUBLE FACE</v>
          </cell>
          <cell r="S1194" t="str">
            <v>8276861158</v>
          </cell>
        </row>
        <row r="1195">
          <cell r="L1195">
            <v>5042149058</v>
          </cell>
          <cell r="M1195" t="str">
            <v>74561</v>
          </cell>
          <cell r="N1195" t="str">
            <v>5042149058</v>
          </cell>
          <cell r="O1195" t="str">
            <v>YPS/N9932UW/ROHMAN</v>
          </cell>
          <cell r="P1195" t="str">
            <v>PT. LIVIA MANDIRI SEJATI</v>
          </cell>
          <cell r="Q1195" t="str">
            <v>PT. LIVIA MANDIRI SEJATI</v>
          </cell>
          <cell r="R1195" t="str">
            <v>600ML AQUA LOCAL 1X24</v>
          </cell>
          <cell r="S1195" t="str">
            <v>8276861158</v>
          </cell>
        </row>
        <row r="1196">
          <cell r="L1196">
            <v>5042149058</v>
          </cell>
          <cell r="M1196" t="str">
            <v>10169749</v>
          </cell>
          <cell r="N1196" t="str">
            <v>5042149058</v>
          </cell>
          <cell r="O1196" t="str">
            <v>YPS/N9932UW/ROHMAN</v>
          </cell>
          <cell r="P1196" t="str">
            <v>PT. LIVIA MANDIRI SEJATI</v>
          </cell>
          <cell r="Q1196" t="str">
            <v>PT. LIVIA MANDIRI SEJATI</v>
          </cell>
          <cell r="R1196" t="str">
            <v>PALLET RENT DOUBLE FACE</v>
          </cell>
          <cell r="S1196" t="str">
            <v>8276861158</v>
          </cell>
        </row>
        <row r="1197">
          <cell r="L1197">
            <v>5042137786</v>
          </cell>
          <cell r="M1197" t="str">
            <v>74561</v>
          </cell>
          <cell r="N1197" t="str">
            <v>5042137786</v>
          </cell>
          <cell r="O1197" t="str">
            <v>YPS/N9932UW/ROHMAN</v>
          </cell>
          <cell r="P1197" t="str">
            <v>PT. LIVIA MANDIRI SEJATI</v>
          </cell>
          <cell r="Q1197" t="str">
            <v>PT. LIVIA MANDIRI SEJATI</v>
          </cell>
          <cell r="R1197" t="str">
            <v>600ML AQUA LOCAL 1X24</v>
          </cell>
          <cell r="S1197" t="str">
            <v>8276861158</v>
          </cell>
        </row>
        <row r="1198">
          <cell r="L1198">
            <v>5042137786</v>
          </cell>
          <cell r="M1198" t="str">
            <v>10169749</v>
          </cell>
          <cell r="N1198" t="str">
            <v>5042137786</v>
          </cell>
          <cell r="O1198" t="str">
            <v>YPS/N9932UW/ROHMAN</v>
          </cell>
          <cell r="P1198" t="str">
            <v>PT. LIVIA MANDIRI SEJATI</v>
          </cell>
          <cell r="Q1198" t="str">
            <v>PT. LIVIA MANDIRI SEJATI</v>
          </cell>
          <cell r="R1198" t="str">
            <v>PALLET RENT DOUBLE FACE</v>
          </cell>
          <cell r="S1198" t="str">
            <v>8276861158</v>
          </cell>
        </row>
        <row r="1199">
          <cell r="L1199">
            <v>5042180540</v>
          </cell>
          <cell r="M1199" t="str">
            <v>74561</v>
          </cell>
          <cell r="N1199" t="str">
            <v>5042180540</v>
          </cell>
          <cell r="O1199" t="str">
            <v>YPS/N9932UW/ROHMAN</v>
          </cell>
          <cell r="P1199" t="str">
            <v>PT. LIVIA MANDIRI SEJATI</v>
          </cell>
          <cell r="Q1199" t="str">
            <v>PT. LIVIA MANDIRI SEJATI</v>
          </cell>
          <cell r="R1199" t="str">
            <v>600ML AQUA LOCAL 1X24</v>
          </cell>
          <cell r="S1199" t="str">
            <v>8276861158</v>
          </cell>
        </row>
        <row r="1200">
          <cell r="L1200">
            <v>5042180540</v>
          </cell>
          <cell r="M1200" t="str">
            <v>10169749</v>
          </cell>
          <cell r="N1200" t="str">
            <v>5042180540</v>
          </cell>
          <cell r="O1200" t="str">
            <v>YPS/N9932UW/ROHMAN</v>
          </cell>
          <cell r="P1200" t="str">
            <v>PT. LIVIA MANDIRI SEJATI</v>
          </cell>
          <cell r="Q1200" t="str">
            <v>PT. LIVIA MANDIRI SEJATI</v>
          </cell>
          <cell r="R1200" t="str">
            <v>PALLET RENT DOUBLE FACE</v>
          </cell>
          <cell r="S1200" t="str">
            <v>8276861158</v>
          </cell>
        </row>
        <row r="1201">
          <cell r="L1201">
            <v>5042162500</v>
          </cell>
          <cell r="M1201" t="str">
            <v>74561</v>
          </cell>
          <cell r="N1201" t="str">
            <v>5042162500</v>
          </cell>
          <cell r="O1201" t="str">
            <v>YPS/N9932UW/ROHMAN</v>
          </cell>
          <cell r="P1201" t="str">
            <v>PT. LIVIA MANDIRI SEJATI</v>
          </cell>
          <cell r="Q1201" t="str">
            <v>PT. LIVIA MANDIRI SEJATI</v>
          </cell>
          <cell r="R1201" t="str">
            <v>600ML AQUA LOCAL 1X24</v>
          </cell>
          <cell r="S1201" t="str">
            <v>8276861158</v>
          </cell>
        </row>
        <row r="1202">
          <cell r="L1202">
            <v>5042162500</v>
          </cell>
          <cell r="M1202" t="str">
            <v>10169749</v>
          </cell>
          <cell r="N1202" t="str">
            <v>5042162500</v>
          </cell>
          <cell r="O1202" t="str">
            <v>YPS/N9932UW/ROHMAN</v>
          </cell>
          <cell r="P1202" t="str">
            <v>PT. LIVIA MANDIRI SEJATI</v>
          </cell>
          <cell r="Q1202" t="str">
            <v>PT. LIVIA MANDIRI SEJATI</v>
          </cell>
          <cell r="R1202" t="str">
            <v>PALLET RENT DOUBLE FACE</v>
          </cell>
          <cell r="S1202" t="str">
            <v>8276861158</v>
          </cell>
        </row>
        <row r="1203">
          <cell r="L1203">
            <v>5042166166</v>
          </cell>
          <cell r="M1203" t="str">
            <v>145141</v>
          </cell>
          <cell r="N1203" t="str">
            <v>S21102205202</v>
          </cell>
          <cell r="O1203" t="str">
            <v>.B9506KXT/.EKO</v>
          </cell>
          <cell r="P1203" t="str">
            <v>PT. LIVIA MANDIRI SEJATI</v>
          </cell>
          <cell r="Q1203" t="str">
            <v>PT. LIVIA MANDIRI SEJATI</v>
          </cell>
          <cell r="R1203" t="str">
            <v>500ML MIZONE ACTIV' LYCHEE LEMON 1X12</v>
          </cell>
          <cell r="S1203" t="str">
            <v>8276861158</v>
          </cell>
        </row>
        <row r="1204">
          <cell r="L1204">
            <v>5042166166</v>
          </cell>
          <cell r="M1204" t="str">
            <v>145143</v>
          </cell>
          <cell r="N1204" t="str">
            <v>S21102205202</v>
          </cell>
          <cell r="O1204" t="str">
            <v>.B9506KXT/.EKO</v>
          </cell>
          <cell r="P1204" t="str">
            <v>PT. LIVIA MANDIRI SEJATI</v>
          </cell>
          <cell r="Q1204" t="str">
            <v>PT. LIVIA MANDIRI SEJATI</v>
          </cell>
          <cell r="R1204" t="str">
            <v>500ML MIZONE MOOD UP CRANBERRY 1X12</v>
          </cell>
          <cell r="S1204" t="str">
            <v>8276861158</v>
          </cell>
        </row>
        <row r="1205">
          <cell r="L1205">
            <v>5042166166</v>
          </cell>
          <cell r="M1205" t="str">
            <v>145144</v>
          </cell>
          <cell r="N1205" t="str">
            <v>S21102205202</v>
          </cell>
          <cell r="O1205" t="str">
            <v>.B9506KXT/.EKO</v>
          </cell>
          <cell r="P1205" t="str">
            <v>PT. LIVIA MANDIRI SEJATI</v>
          </cell>
          <cell r="Q1205" t="str">
            <v>PT. LIVIA MANDIRI SEJATI</v>
          </cell>
          <cell r="R1205" t="str">
            <v>500ML MIZONE BREAKFREE CHERRYBLSSOM 1X12</v>
          </cell>
          <cell r="S1205" t="str">
            <v>8276861158</v>
          </cell>
        </row>
        <row r="1206">
          <cell r="L1206">
            <v>5042166166</v>
          </cell>
          <cell r="M1206" t="str">
            <v>145679</v>
          </cell>
          <cell r="N1206" t="str">
            <v>S21102205202</v>
          </cell>
          <cell r="O1206" t="str">
            <v>.B9506KXT/.EKO</v>
          </cell>
          <cell r="P1206" t="str">
            <v>PT. LIVIA MANDIRI SEJATI</v>
          </cell>
          <cell r="Q1206" t="str">
            <v>PT. LIVIA MANDIRI SEJATI</v>
          </cell>
          <cell r="R1206" t="str">
            <v>500ML MIZONE MOVE ON STARFRUIT 1X12</v>
          </cell>
          <cell r="S1206" t="str">
            <v>8276861158</v>
          </cell>
        </row>
        <row r="1207">
          <cell r="L1207">
            <v>5042133648</v>
          </cell>
          <cell r="M1207" t="str">
            <v>74553</v>
          </cell>
          <cell r="N1207" t="str">
            <v>S21102210951 / PASURUAN</v>
          </cell>
          <cell r="O1207" t="str">
            <v>AD1899TS/MUTHOLIB</v>
          </cell>
          <cell r="P1207" t="str">
            <v>PT. LIVIA MANDIRI SEJATI</v>
          </cell>
          <cell r="Q1207" t="str">
            <v>PT. LIVIA MANDIRI SEJATI</v>
          </cell>
          <cell r="R1207" t="str">
            <v>1500ML AQUA LOCAL 1X12</v>
          </cell>
          <cell r="S1207" t="str">
            <v>8276861158</v>
          </cell>
        </row>
        <row r="1208">
          <cell r="L1208">
            <v>5042185317</v>
          </cell>
          <cell r="M1208" t="str">
            <v>74553</v>
          </cell>
          <cell r="N1208" t="str">
            <v>S21102210952 / PASURUAN</v>
          </cell>
          <cell r="O1208" t="str">
            <v>B9009SW/HARTANTO</v>
          </cell>
          <cell r="P1208" t="str">
            <v>PT. LIVIA MANDIRI SEJATI</v>
          </cell>
          <cell r="Q1208" t="str">
            <v>PT. LIVIA MANDIRI SEJATI</v>
          </cell>
          <cell r="R1208" t="str">
            <v>1500ML AQUA LOCAL 1X12</v>
          </cell>
          <cell r="S1208" t="str">
            <v>8276861158</v>
          </cell>
        </row>
        <row r="1209">
          <cell r="L1209">
            <v>5042119378</v>
          </cell>
          <cell r="M1209" t="str">
            <v>10169932</v>
          </cell>
          <cell r="N1209">
            <v>0</v>
          </cell>
          <cell r="O1209">
            <v>0</v>
          </cell>
          <cell r="P1209" t="str">
            <v>PT. LIVIA MANDIRI SEJATI</v>
          </cell>
          <cell r="Q1209" t="str">
            <v>PT. LIVIA MANDIRI SEJATI</v>
          </cell>
          <cell r="R1209" t="str">
            <v>EMPTY BOTTLE VIT 5 GALLON</v>
          </cell>
          <cell r="S1209" t="str">
            <v>8276861158</v>
          </cell>
        </row>
        <row r="1210">
          <cell r="L1210">
            <v>5042119378</v>
          </cell>
          <cell r="M1210" t="str">
            <v>74560</v>
          </cell>
          <cell r="N1210">
            <v>0</v>
          </cell>
          <cell r="O1210">
            <v>0</v>
          </cell>
          <cell r="P1210" t="str">
            <v>PT. LIVIA MANDIRI SEJATI</v>
          </cell>
          <cell r="Q1210" t="str">
            <v>PT. LIVIA MANDIRI SEJATI</v>
          </cell>
          <cell r="R1210" t="str">
            <v>5 GALLON VIT LOCAL</v>
          </cell>
          <cell r="S1210" t="str">
            <v>8276861158</v>
          </cell>
        </row>
        <row r="1211">
          <cell r="L1211">
            <v>5042145904</v>
          </cell>
          <cell r="M1211" t="str">
            <v>10169743</v>
          </cell>
          <cell r="N1211" t="str">
            <v>S21102600060/BK/2/26</v>
          </cell>
          <cell r="O1211" t="str">
            <v>YPS/N8507UV/KHOTIB</v>
          </cell>
          <cell r="P1211" t="str">
            <v>PT. LIVIA MANDIRI SEJATI</v>
          </cell>
          <cell r="Q1211" t="str">
            <v>PT. LIVIA MANDIRI SEJATI</v>
          </cell>
          <cell r="R1211" t="str">
            <v>JUG RACK</v>
          </cell>
          <cell r="S1211" t="str">
            <v>8276861159</v>
          </cell>
        </row>
        <row r="1212">
          <cell r="L1212">
            <v>5042145904</v>
          </cell>
          <cell r="M1212" t="str">
            <v>10169933</v>
          </cell>
          <cell r="N1212" t="str">
            <v>S21102600060/BK/2/26</v>
          </cell>
          <cell r="O1212" t="str">
            <v>YPS/N8507UV/KHOTIB</v>
          </cell>
          <cell r="P1212" t="str">
            <v>PT. LIVIA MANDIRI SEJATI</v>
          </cell>
          <cell r="Q1212" t="str">
            <v>PT. LIVIA MANDIRI SEJATI</v>
          </cell>
          <cell r="R1212" t="str">
            <v>EMPTY BOTTLE AQUA 5 GALLON</v>
          </cell>
          <cell r="S1212" t="str">
            <v>8276861159</v>
          </cell>
        </row>
        <row r="1213">
          <cell r="L1213">
            <v>5042145904</v>
          </cell>
          <cell r="M1213" t="str">
            <v>74559</v>
          </cell>
          <cell r="N1213" t="str">
            <v>S21102600060/BK/2/26</v>
          </cell>
          <cell r="O1213" t="str">
            <v>YPS/N8507UV/KHOTIB</v>
          </cell>
          <cell r="P1213" t="str">
            <v>PT. LIVIA MANDIRI SEJATI</v>
          </cell>
          <cell r="Q1213" t="str">
            <v>PT. LIVIA MANDIRI SEJATI</v>
          </cell>
          <cell r="R1213" t="str">
            <v>5 GALLON AQUA LOCAL</v>
          </cell>
          <cell r="S1213" t="str">
            <v>8276861159</v>
          </cell>
        </row>
        <row r="1214">
          <cell r="L1214">
            <v>5042136274</v>
          </cell>
          <cell r="M1214" t="str">
            <v>157095</v>
          </cell>
          <cell r="N1214">
            <v>0</v>
          </cell>
          <cell r="O1214">
            <v>0</v>
          </cell>
          <cell r="P1214" t="str">
            <v>PT. LIVIA MANDIRI SEJATI</v>
          </cell>
          <cell r="Q1214" t="str">
            <v>PT. LIVIA MANDIRI SEJATI</v>
          </cell>
          <cell r="R1214" t="str">
            <v>550ML VIT LOCAL 1X24</v>
          </cell>
          <cell r="S1214" t="str">
            <v>8276861158</v>
          </cell>
        </row>
        <row r="1215">
          <cell r="L1215">
            <v>5042180816</v>
          </cell>
          <cell r="M1215" t="str">
            <v>134578</v>
          </cell>
          <cell r="N1215" t="str">
            <v>S21102700054</v>
          </cell>
          <cell r="O1215" t="str">
            <v>YPS/N8545UV/HUMAIDI</v>
          </cell>
          <cell r="P1215" t="str">
            <v>PT. LIVIA MANDIRI SEJATI</v>
          </cell>
          <cell r="Q1215" t="str">
            <v>PT. LIVIA MANDIRI SEJATI</v>
          </cell>
          <cell r="R1215" t="str">
            <v>220ML AQUA LOCAL 1X48</v>
          </cell>
          <cell r="S1215" t="str">
            <v>8276861158</v>
          </cell>
        </row>
        <row r="1216">
          <cell r="L1216">
            <v>5042180816</v>
          </cell>
          <cell r="M1216" t="str">
            <v>10169749</v>
          </cell>
          <cell r="N1216" t="str">
            <v>S21102700054</v>
          </cell>
          <cell r="O1216" t="str">
            <v>YPS/N8545UV/HUMAIDI</v>
          </cell>
          <cell r="P1216" t="str">
            <v>PT. LIVIA MANDIRI SEJATI</v>
          </cell>
          <cell r="Q1216" t="str">
            <v>PT. LIVIA MANDIRI SEJATI</v>
          </cell>
          <cell r="R1216" t="str">
            <v>PALLET RENT DOUBLE FACE</v>
          </cell>
          <cell r="S1216" t="str">
            <v>8276861158</v>
          </cell>
        </row>
        <row r="1217">
          <cell r="L1217">
            <v>5042158111</v>
          </cell>
          <cell r="M1217" t="str">
            <v>173022</v>
          </cell>
          <cell r="N1217">
            <v>0</v>
          </cell>
          <cell r="O1217">
            <v>0</v>
          </cell>
          <cell r="P1217" t="str">
            <v>PT. LIVIA MANDIRI SEJATI</v>
          </cell>
          <cell r="Q1217" t="str">
            <v>PT. LIVIA MANDIRI SEJATI</v>
          </cell>
          <cell r="R1217" t="str">
            <v>200ML VIT LOCAL 1X48</v>
          </cell>
          <cell r="S1217" t="str">
            <v>8276861158</v>
          </cell>
        </row>
        <row r="1218">
          <cell r="L1218">
            <v>5042157029</v>
          </cell>
          <cell r="M1218" t="str">
            <v>10169932</v>
          </cell>
          <cell r="N1218">
            <v>0</v>
          </cell>
          <cell r="O1218">
            <v>0</v>
          </cell>
          <cell r="P1218" t="str">
            <v>PT. LIVIA MANDIRI SEJATI</v>
          </cell>
          <cell r="Q1218" t="str">
            <v>PT. LIVIA MANDIRI SEJATI</v>
          </cell>
          <cell r="R1218" t="str">
            <v>EMPTY BOTTLE VIT 5 GALLON</v>
          </cell>
          <cell r="S1218" t="str">
            <v>8276861158</v>
          </cell>
        </row>
        <row r="1219">
          <cell r="L1219">
            <v>5042157029</v>
          </cell>
          <cell r="M1219" t="str">
            <v>74560</v>
          </cell>
          <cell r="N1219">
            <v>0</v>
          </cell>
          <cell r="O1219">
            <v>0</v>
          </cell>
          <cell r="P1219" t="str">
            <v>PT. LIVIA MANDIRI SEJATI</v>
          </cell>
          <cell r="Q1219" t="str">
            <v>PT. LIVIA MANDIRI SEJATI</v>
          </cell>
          <cell r="R1219" t="str">
            <v>5 GALLON VIT LOCAL</v>
          </cell>
          <cell r="S1219" t="str">
            <v>8276861158</v>
          </cell>
        </row>
        <row r="1220">
          <cell r="L1220">
            <v>5042157030</v>
          </cell>
          <cell r="M1220" t="str">
            <v>157095</v>
          </cell>
          <cell r="N1220">
            <v>0</v>
          </cell>
          <cell r="O1220">
            <v>0</v>
          </cell>
          <cell r="P1220" t="str">
            <v>PT. LIVIA MANDIRI SEJATI</v>
          </cell>
          <cell r="Q1220" t="str">
            <v>PT. LIVIA MANDIRI SEJATI</v>
          </cell>
          <cell r="R1220" t="str">
            <v>550ML VIT LOCAL 1X24</v>
          </cell>
          <cell r="S1220" t="str">
            <v>8276861158</v>
          </cell>
        </row>
        <row r="1221">
          <cell r="L1221">
            <v>5042215843</v>
          </cell>
          <cell r="M1221" t="str">
            <v>10169743</v>
          </cell>
          <cell r="N1221" t="str">
            <v>S21102803846/EF/3/30</v>
          </cell>
          <cell r="O1221" t="str">
            <v>YPS/L9358UZ/MAT ALI</v>
          </cell>
          <cell r="P1221" t="str">
            <v>PT. LIVIA MANDIRI SEJATI</v>
          </cell>
          <cell r="Q1221" t="str">
            <v>PT. LIVIA MANDIRI SEJATI</v>
          </cell>
          <cell r="R1221" t="str">
            <v>JUG RACK</v>
          </cell>
          <cell r="S1221" t="str">
            <v>8276861159</v>
          </cell>
        </row>
        <row r="1222">
          <cell r="L1222">
            <v>5042215843</v>
          </cell>
          <cell r="M1222" t="str">
            <v>10169933</v>
          </cell>
          <cell r="N1222" t="str">
            <v>S21102803846/EF/3/30</v>
          </cell>
          <cell r="O1222" t="str">
            <v>YPS/L9358UZ/MAT ALI</v>
          </cell>
          <cell r="P1222" t="str">
            <v>PT. LIVIA MANDIRI SEJATI</v>
          </cell>
          <cell r="Q1222" t="str">
            <v>PT. LIVIA MANDIRI SEJATI</v>
          </cell>
          <cell r="R1222" t="str">
            <v>EMPTY BOTTLE AQUA 5 GALLON</v>
          </cell>
          <cell r="S1222" t="str">
            <v>8276861159</v>
          </cell>
        </row>
        <row r="1223">
          <cell r="L1223">
            <v>5042215843</v>
          </cell>
          <cell r="M1223" t="str">
            <v>74559</v>
          </cell>
          <cell r="N1223" t="str">
            <v>S21102803846/EF/3/30</v>
          </cell>
          <cell r="O1223" t="str">
            <v>YPS/L9358UZ/MAT ALI</v>
          </cell>
          <cell r="P1223" t="str">
            <v>PT. LIVIA MANDIRI SEJATI</v>
          </cell>
          <cell r="Q1223" t="str">
            <v>PT. LIVIA MANDIRI SEJATI</v>
          </cell>
          <cell r="R1223" t="str">
            <v>5 GALLON AQUA LOCAL</v>
          </cell>
          <cell r="S1223" t="str">
            <v>8276861159</v>
          </cell>
        </row>
        <row r="1224">
          <cell r="L1224">
            <v>5042216367</v>
          </cell>
          <cell r="M1224" t="str">
            <v>10169743</v>
          </cell>
          <cell r="N1224" t="str">
            <v>S21102803842/AS/3/30</v>
          </cell>
          <cell r="O1224" t="str">
            <v>YPS/L9357UZ/AHMAD</v>
          </cell>
          <cell r="P1224" t="str">
            <v>PT. LIVIA MANDIRI SEJATI</v>
          </cell>
          <cell r="Q1224" t="str">
            <v>PT. LIVIA MANDIRI SEJATI</v>
          </cell>
          <cell r="R1224" t="str">
            <v>JUG RACK</v>
          </cell>
          <cell r="S1224" t="str">
            <v>8276861159</v>
          </cell>
        </row>
        <row r="1225">
          <cell r="L1225">
            <v>5042216367</v>
          </cell>
          <cell r="M1225" t="str">
            <v>10169933</v>
          </cell>
          <cell r="N1225" t="str">
            <v>S21102803842/AS/3/30</v>
          </cell>
          <cell r="O1225" t="str">
            <v>YPS/L9357UZ/AHMAD</v>
          </cell>
          <cell r="P1225" t="str">
            <v>PT. LIVIA MANDIRI SEJATI</v>
          </cell>
          <cell r="Q1225" t="str">
            <v>PT. LIVIA MANDIRI SEJATI</v>
          </cell>
          <cell r="R1225" t="str">
            <v>EMPTY BOTTLE AQUA 5 GALLON</v>
          </cell>
          <cell r="S1225" t="str">
            <v>8276861159</v>
          </cell>
        </row>
        <row r="1226">
          <cell r="L1226">
            <v>5042216367</v>
          </cell>
          <cell r="M1226" t="str">
            <v>74559</v>
          </cell>
          <cell r="N1226" t="str">
            <v>S21102803842/AS/3/30</v>
          </cell>
          <cell r="O1226" t="str">
            <v>YPS/L9357UZ/AHMAD</v>
          </cell>
          <cell r="P1226" t="str">
            <v>PT. LIVIA MANDIRI SEJATI</v>
          </cell>
          <cell r="Q1226" t="str">
            <v>PT. LIVIA MANDIRI SEJATI</v>
          </cell>
          <cell r="R1226" t="str">
            <v>5 GALLON AQUA LOCAL</v>
          </cell>
          <cell r="S1226" t="str">
            <v>8276861159</v>
          </cell>
        </row>
        <row r="1227">
          <cell r="L1227">
            <v>5042216126</v>
          </cell>
          <cell r="M1227" t="str">
            <v>10169743</v>
          </cell>
          <cell r="N1227" t="str">
            <v>S21102803843/AS/3/30</v>
          </cell>
          <cell r="O1227" t="str">
            <v>YPS/L9424UZ/NURKOLIS</v>
          </cell>
          <cell r="P1227" t="str">
            <v>PT. LIVIA MANDIRI SEJATI</v>
          </cell>
          <cell r="Q1227" t="str">
            <v>PT. LIVIA MANDIRI SEJATI</v>
          </cell>
          <cell r="R1227" t="str">
            <v>JUG RACK</v>
          </cell>
          <cell r="S1227" t="str">
            <v>8276861159</v>
          </cell>
        </row>
        <row r="1228">
          <cell r="L1228">
            <v>5042216126</v>
          </cell>
          <cell r="M1228" t="str">
            <v>10169933</v>
          </cell>
          <cell r="N1228" t="str">
            <v>S21102803843/AS/3/30</v>
          </cell>
          <cell r="O1228" t="str">
            <v>YPS/L9424UZ/NURKOLIS</v>
          </cell>
          <cell r="P1228" t="str">
            <v>PT. LIVIA MANDIRI SEJATI</v>
          </cell>
          <cell r="Q1228" t="str">
            <v>PT. LIVIA MANDIRI SEJATI</v>
          </cell>
          <cell r="R1228" t="str">
            <v>EMPTY BOTTLE AQUA 5 GALLON</v>
          </cell>
          <cell r="S1228" t="str">
            <v>8276861159</v>
          </cell>
        </row>
        <row r="1229">
          <cell r="L1229">
            <v>5042216126</v>
          </cell>
          <cell r="M1229" t="str">
            <v>74559</v>
          </cell>
          <cell r="N1229" t="str">
            <v>S21102803843/AS/3/30</v>
          </cell>
          <cell r="O1229" t="str">
            <v>YPS/L9424UZ/NURKOLIS</v>
          </cell>
          <cell r="P1229" t="str">
            <v>PT. LIVIA MANDIRI SEJATI</v>
          </cell>
          <cell r="Q1229" t="str">
            <v>PT. LIVIA MANDIRI SEJATI</v>
          </cell>
          <cell r="R1229" t="str">
            <v>5 GALLON AQUA LOCAL</v>
          </cell>
          <cell r="S1229" t="str">
            <v>8276861159</v>
          </cell>
        </row>
        <row r="1230">
          <cell r="L1230">
            <v>5042195487</v>
          </cell>
          <cell r="M1230" t="str">
            <v>10169932</v>
          </cell>
          <cell r="N1230">
            <v>0</v>
          </cell>
          <cell r="O1230">
            <v>0</v>
          </cell>
          <cell r="P1230" t="str">
            <v>PT. LIVIA MANDIRI SEJATI</v>
          </cell>
          <cell r="Q1230" t="str">
            <v>PT. LIVIA MANDIRI SEJATI</v>
          </cell>
          <cell r="R1230" t="str">
            <v>EMPTY BOTTLE VIT 5 GALLON</v>
          </cell>
          <cell r="S1230" t="str">
            <v>8276861158</v>
          </cell>
        </row>
        <row r="1231">
          <cell r="L1231">
            <v>5042195487</v>
          </cell>
          <cell r="M1231" t="str">
            <v>74560</v>
          </cell>
          <cell r="N1231">
            <v>0</v>
          </cell>
          <cell r="O1231">
            <v>0</v>
          </cell>
          <cell r="P1231" t="str">
            <v>PT. LIVIA MANDIRI SEJATI</v>
          </cell>
          <cell r="Q1231" t="str">
            <v>PT. LIVIA MANDIRI SEJATI</v>
          </cell>
          <cell r="R1231" t="str">
            <v>5 GALLON VIT LOCAL</v>
          </cell>
          <cell r="S1231" t="str">
            <v>8276861158</v>
          </cell>
        </row>
        <row r="1232">
          <cell r="L1232">
            <v>5042212247</v>
          </cell>
          <cell r="M1232" t="str">
            <v>134578</v>
          </cell>
          <cell r="N1232" t="str">
            <v>S21102912010</v>
          </cell>
          <cell r="O1232" t="str">
            <v>YPS/L9613UW/RONI</v>
          </cell>
          <cell r="P1232" t="str">
            <v>PT. LIVIA MANDIRI SEJATI</v>
          </cell>
          <cell r="Q1232" t="str">
            <v>PT. LIVIA MANDIRI SEJATI</v>
          </cell>
          <cell r="R1232" t="str">
            <v>220ML AQUA LOCAL 1X48</v>
          </cell>
          <cell r="S1232" t="str">
            <v>8276861158</v>
          </cell>
        </row>
        <row r="1233">
          <cell r="L1233">
            <v>5042212247</v>
          </cell>
          <cell r="M1233" t="str">
            <v>10169749</v>
          </cell>
          <cell r="N1233" t="str">
            <v>S21102912010</v>
          </cell>
          <cell r="O1233" t="str">
            <v>YPS/L9613UW/RONI</v>
          </cell>
          <cell r="P1233" t="str">
            <v>PT. LIVIA MANDIRI SEJATI</v>
          </cell>
          <cell r="Q1233" t="str">
            <v>PT. LIVIA MANDIRI SEJATI</v>
          </cell>
          <cell r="R1233" t="str">
            <v>PALLET RENT DOUBLE FACE</v>
          </cell>
          <cell r="S1233" t="str">
            <v>8276861158</v>
          </cell>
        </row>
        <row r="1234">
          <cell r="L1234">
            <v>5042147918</v>
          </cell>
          <cell r="M1234" t="str">
            <v>145141</v>
          </cell>
          <cell r="N1234" t="str">
            <v>S21102205203</v>
          </cell>
          <cell r="O1234" t="str">
            <v>CJE/W9169PB/SUPRIYON</v>
          </cell>
          <cell r="P1234" t="str">
            <v>PT. LIVIA MANDIRI SEJATI</v>
          </cell>
          <cell r="Q1234" t="str">
            <v>PT. LIVIA MANDIRI SEJATI</v>
          </cell>
          <cell r="R1234" t="str">
            <v>500ML MIZONE ACTIV' LYCHEE LEMON 1X12</v>
          </cell>
          <cell r="S1234" t="str">
            <v>8276861158</v>
          </cell>
        </row>
        <row r="1235">
          <cell r="L1235">
            <v>5042147918</v>
          </cell>
          <cell r="M1235" t="str">
            <v>145143</v>
          </cell>
          <cell r="N1235" t="str">
            <v>S21102205203</v>
          </cell>
          <cell r="O1235" t="str">
            <v>CJE/W9169PB/SUPRIYON</v>
          </cell>
          <cell r="P1235" t="str">
            <v>PT. LIVIA MANDIRI SEJATI</v>
          </cell>
          <cell r="Q1235" t="str">
            <v>PT. LIVIA MANDIRI SEJATI</v>
          </cell>
          <cell r="R1235" t="str">
            <v>500ML MIZONE MOOD UP CRANBERRY 1X12</v>
          </cell>
          <cell r="S1235" t="str">
            <v>8276861158</v>
          </cell>
        </row>
        <row r="1236">
          <cell r="L1236">
            <v>5042147918</v>
          </cell>
          <cell r="M1236" t="str">
            <v>145144</v>
          </cell>
          <cell r="N1236" t="str">
            <v>S21102205203</v>
          </cell>
          <cell r="O1236" t="str">
            <v>CJE/W9169PB/SUPRIYON</v>
          </cell>
          <cell r="P1236" t="str">
            <v>PT. LIVIA MANDIRI SEJATI</v>
          </cell>
          <cell r="Q1236" t="str">
            <v>PT. LIVIA MANDIRI SEJATI</v>
          </cell>
          <cell r="R1236" t="str">
            <v>500ML MIZONE BREAKFREE CHERRYBLSSOM 1X12</v>
          </cell>
          <cell r="S1236" t="str">
            <v>8276861158</v>
          </cell>
        </row>
        <row r="1237">
          <cell r="L1237">
            <v>5042147918</v>
          </cell>
          <cell r="M1237" t="str">
            <v>145679</v>
          </cell>
          <cell r="N1237" t="str">
            <v>S21102205203</v>
          </cell>
          <cell r="O1237" t="str">
            <v>CJE/W9169PB/SUPRIYON</v>
          </cell>
          <cell r="P1237" t="str">
            <v>PT. LIVIA MANDIRI SEJATI</v>
          </cell>
          <cell r="Q1237" t="str">
            <v>PT. LIVIA MANDIRI SEJATI</v>
          </cell>
          <cell r="R1237" t="str">
            <v>500ML MIZONE MOVE ON STARFRUIT 1X12</v>
          </cell>
          <cell r="S1237" t="str">
            <v>8276861158</v>
          </cell>
        </row>
        <row r="1238">
          <cell r="L1238">
            <v>5042104018</v>
          </cell>
          <cell r="M1238" t="str">
            <v>74561</v>
          </cell>
          <cell r="N1238" t="str">
            <v>5042104018</v>
          </cell>
          <cell r="O1238" t="str">
            <v>YPS/N9932UW/ROHMAN</v>
          </cell>
          <cell r="P1238" t="str">
            <v>PT. LIVIA MANDIRI SEJATI</v>
          </cell>
          <cell r="Q1238" t="str">
            <v>PT. LIVIA MANDIRI SEJATI</v>
          </cell>
          <cell r="R1238" t="str">
            <v>600ML AQUA LOCAL 1X24</v>
          </cell>
          <cell r="S1238" t="str">
            <v>8276861158</v>
          </cell>
        </row>
        <row r="1239">
          <cell r="L1239">
            <v>5042104018</v>
          </cell>
          <cell r="M1239" t="str">
            <v>10169749</v>
          </cell>
          <cell r="N1239" t="str">
            <v>5042104018</v>
          </cell>
          <cell r="O1239" t="str">
            <v>YPS/N9932UW/ROHMAN</v>
          </cell>
          <cell r="P1239" t="str">
            <v>PT. LIVIA MANDIRI SEJATI</v>
          </cell>
          <cell r="Q1239" t="str">
            <v>PT. LIVIA MANDIRI SEJATI</v>
          </cell>
          <cell r="R1239" t="str">
            <v>PALLET RENT DOUBLE FACE</v>
          </cell>
          <cell r="S1239" t="str">
            <v>8276861158</v>
          </cell>
        </row>
        <row r="1240">
          <cell r="L1240">
            <v>5042165581</v>
          </cell>
          <cell r="M1240" t="str">
            <v>74561</v>
          </cell>
          <cell r="N1240" t="str">
            <v>5042165581</v>
          </cell>
          <cell r="O1240" t="str">
            <v>YPS/N8092UV/RIZAL</v>
          </cell>
          <cell r="P1240" t="str">
            <v>PT. LIVIA MANDIRI SEJATI</v>
          </cell>
          <cell r="Q1240" t="str">
            <v>PT. LIVIA MANDIRI SEJATI</v>
          </cell>
          <cell r="R1240" t="str">
            <v>600ML AQUA LOCAL 1X24</v>
          </cell>
          <cell r="S1240" t="str">
            <v>8276861158</v>
          </cell>
        </row>
        <row r="1241">
          <cell r="L1241">
            <v>5042165581</v>
          </cell>
          <cell r="M1241" t="str">
            <v>10169749</v>
          </cell>
          <cell r="N1241" t="str">
            <v>5042165581</v>
          </cell>
          <cell r="O1241" t="str">
            <v>YPS/N8092UV/RIZAL</v>
          </cell>
          <cell r="P1241" t="str">
            <v>PT. LIVIA MANDIRI SEJATI</v>
          </cell>
          <cell r="Q1241" t="str">
            <v>PT. LIVIA MANDIRI SEJATI</v>
          </cell>
          <cell r="R1241" t="str">
            <v>PALLET RENT DOUBLE FACE</v>
          </cell>
          <cell r="S1241" t="str">
            <v>8276861158</v>
          </cell>
        </row>
        <row r="1242">
          <cell r="L1242">
            <v>5042142846</v>
          </cell>
          <cell r="M1242" t="str">
            <v>74561</v>
          </cell>
          <cell r="N1242" t="str">
            <v>5042142846</v>
          </cell>
          <cell r="O1242" t="str">
            <v>YPS/N8092UV/RIZAL</v>
          </cell>
          <cell r="P1242" t="str">
            <v>PT. LIVIA MANDIRI SEJATI</v>
          </cell>
          <cell r="Q1242" t="str">
            <v>PT. LIVIA MANDIRI SEJATI</v>
          </cell>
          <cell r="R1242" t="str">
            <v>600ML AQUA LOCAL 1X24</v>
          </cell>
          <cell r="S1242" t="str">
            <v>8276861158</v>
          </cell>
        </row>
        <row r="1243">
          <cell r="L1243">
            <v>5042142846</v>
          </cell>
          <cell r="M1243" t="str">
            <v>10169749</v>
          </cell>
          <cell r="N1243" t="str">
            <v>5042142846</v>
          </cell>
          <cell r="O1243" t="str">
            <v>YPS/N8092UV/RIZAL</v>
          </cell>
          <cell r="P1243" t="str">
            <v>PT. LIVIA MANDIRI SEJATI</v>
          </cell>
          <cell r="Q1243" t="str">
            <v>PT. LIVIA MANDIRI SEJATI</v>
          </cell>
          <cell r="R1243" t="str">
            <v>PALLET RENT DOUBLE FACE</v>
          </cell>
          <cell r="S1243" t="str">
            <v>8276861158</v>
          </cell>
        </row>
        <row r="1244">
          <cell r="L1244">
            <v>5042201747</v>
          </cell>
          <cell r="M1244" t="str">
            <v>74561</v>
          </cell>
          <cell r="N1244" t="str">
            <v>5042201747</v>
          </cell>
          <cell r="O1244" t="str">
            <v>YPS/N8092UV/RIZAL</v>
          </cell>
          <cell r="P1244" t="str">
            <v>PT. LIVIA MANDIRI SEJATI</v>
          </cell>
          <cell r="Q1244" t="str">
            <v>PT. LIVIA MANDIRI SEJATI</v>
          </cell>
          <cell r="R1244" t="str">
            <v>600ML AQUA LOCAL 1X24</v>
          </cell>
          <cell r="S1244" t="str">
            <v>8276861158</v>
          </cell>
        </row>
        <row r="1245">
          <cell r="L1245">
            <v>5042201747</v>
          </cell>
          <cell r="M1245" t="str">
            <v>10169749</v>
          </cell>
          <cell r="N1245" t="str">
            <v>5042201747</v>
          </cell>
          <cell r="O1245" t="str">
            <v>YPS/N8092UV/RIZAL</v>
          </cell>
          <cell r="P1245" t="str">
            <v>PT. LIVIA MANDIRI SEJATI</v>
          </cell>
          <cell r="Q1245" t="str">
            <v>PT. LIVIA MANDIRI SEJATI</v>
          </cell>
          <cell r="R1245" t="str">
            <v>PALLET RENT DOUBLE FACE</v>
          </cell>
          <cell r="S1245" t="str">
            <v>8276861158</v>
          </cell>
        </row>
        <row r="1246">
          <cell r="L1246">
            <v>5042176837</v>
          </cell>
          <cell r="M1246" t="str">
            <v>10169932</v>
          </cell>
          <cell r="N1246">
            <v>0</v>
          </cell>
          <cell r="O1246">
            <v>0</v>
          </cell>
          <cell r="P1246" t="str">
            <v>PT. LIVIA MANDIRI SEJATI</v>
          </cell>
          <cell r="Q1246" t="str">
            <v>PT. LIVIA MANDIRI SEJATI</v>
          </cell>
          <cell r="R1246" t="str">
            <v>EMPTY BOTTLE VIT 5 GALLON</v>
          </cell>
          <cell r="S1246" t="str">
            <v>8276861158</v>
          </cell>
        </row>
        <row r="1247">
          <cell r="L1247">
            <v>5042176837</v>
          </cell>
          <cell r="M1247" t="str">
            <v>74560</v>
          </cell>
          <cell r="N1247">
            <v>0</v>
          </cell>
          <cell r="O1247">
            <v>0</v>
          </cell>
          <cell r="P1247" t="str">
            <v>PT. LIVIA MANDIRI SEJATI</v>
          </cell>
          <cell r="Q1247" t="str">
            <v>PT. LIVIA MANDIRI SEJATI</v>
          </cell>
          <cell r="R1247" t="str">
            <v>5 GALLON VIT LOCAL</v>
          </cell>
          <cell r="S1247" t="str">
            <v>8276861158</v>
          </cell>
        </row>
        <row r="1248">
          <cell r="L1248">
            <v>5042172791</v>
          </cell>
          <cell r="M1248" t="str">
            <v>145141</v>
          </cell>
          <cell r="N1248" t="str">
            <v>S21102205204</v>
          </cell>
          <cell r="O1248" t="str">
            <v>CJE/.B9506KXT/.EKO</v>
          </cell>
          <cell r="P1248" t="str">
            <v>PT. LIVIA MANDIRI SEJATI</v>
          </cell>
          <cell r="Q1248" t="str">
            <v>PT. LIVIA MANDIRI SEJATI</v>
          </cell>
          <cell r="R1248" t="str">
            <v>500ML MIZONE ACTIV' LYCHEE LEMON 1X12</v>
          </cell>
          <cell r="S1248" t="str">
            <v>8276861158</v>
          </cell>
        </row>
        <row r="1249">
          <cell r="L1249">
            <v>5042172791</v>
          </cell>
          <cell r="M1249" t="str">
            <v>145143</v>
          </cell>
          <cell r="N1249" t="str">
            <v>S21102205204</v>
          </cell>
          <cell r="O1249" t="str">
            <v>CJE/.B9506KXT/.EKO</v>
          </cell>
          <cell r="P1249" t="str">
            <v>PT. LIVIA MANDIRI SEJATI</v>
          </cell>
          <cell r="Q1249" t="str">
            <v>PT. LIVIA MANDIRI SEJATI</v>
          </cell>
          <cell r="R1249" t="str">
            <v>500ML MIZONE MOOD UP CRANBERRY 1X12</v>
          </cell>
          <cell r="S1249" t="str">
            <v>8276861158</v>
          </cell>
        </row>
        <row r="1250">
          <cell r="L1250">
            <v>5042172791</v>
          </cell>
          <cell r="M1250" t="str">
            <v>145144</v>
          </cell>
          <cell r="N1250" t="str">
            <v>S21102205204</v>
          </cell>
          <cell r="O1250" t="str">
            <v>CJE/.B9506KXT/.EKO</v>
          </cell>
          <cell r="P1250" t="str">
            <v>PT. LIVIA MANDIRI SEJATI</v>
          </cell>
          <cell r="Q1250" t="str">
            <v>PT. LIVIA MANDIRI SEJATI</v>
          </cell>
          <cell r="R1250" t="str">
            <v>500ML MIZONE BREAKFREE CHERRYBLSSOM 1X12</v>
          </cell>
          <cell r="S1250" t="str">
            <v>8276861158</v>
          </cell>
        </row>
        <row r="1251">
          <cell r="L1251">
            <v>5042172791</v>
          </cell>
          <cell r="M1251" t="str">
            <v>145679</v>
          </cell>
          <cell r="N1251" t="str">
            <v>S21102205204</v>
          </cell>
          <cell r="O1251" t="str">
            <v>CJE/.B9506KXT/.EKO</v>
          </cell>
          <cell r="P1251" t="str">
            <v>PT. LIVIA MANDIRI SEJATI</v>
          </cell>
          <cell r="Q1251" t="str">
            <v>PT. LIVIA MANDIRI SEJATI</v>
          </cell>
          <cell r="R1251" t="str">
            <v>500ML MIZONE MOVE ON STARFRUIT 1X12</v>
          </cell>
          <cell r="S1251" t="str">
            <v>8276861158</v>
          </cell>
        </row>
        <row r="1252">
          <cell r="L1252">
            <v>5042115756</v>
          </cell>
          <cell r="M1252" t="str">
            <v>10169932</v>
          </cell>
          <cell r="N1252">
            <v>0</v>
          </cell>
          <cell r="O1252">
            <v>0</v>
          </cell>
          <cell r="P1252" t="str">
            <v>PT. LIVIA MANDIRI SEJATI</v>
          </cell>
          <cell r="Q1252" t="str">
            <v>PT. LIVIA MANDIRI SEJATI</v>
          </cell>
          <cell r="R1252" t="str">
            <v>EMPTY BOTTLE VIT 5 GALLON</v>
          </cell>
          <cell r="S1252" t="str">
            <v>8276861158</v>
          </cell>
        </row>
        <row r="1253">
          <cell r="L1253">
            <v>5042115756</v>
          </cell>
          <cell r="M1253" t="str">
            <v>74560</v>
          </cell>
          <cell r="N1253">
            <v>0</v>
          </cell>
          <cell r="O1253">
            <v>0</v>
          </cell>
          <cell r="P1253" t="str">
            <v>PT. LIVIA MANDIRI SEJATI</v>
          </cell>
          <cell r="Q1253" t="str">
            <v>PT. LIVIA MANDIRI SEJATI</v>
          </cell>
          <cell r="R1253" t="str">
            <v>5 GALLON VIT LOCAL</v>
          </cell>
          <cell r="S1253" t="str">
            <v>8276861158</v>
          </cell>
        </row>
        <row r="1254">
          <cell r="L1254">
            <v>5042156657</v>
          </cell>
          <cell r="M1254" t="str">
            <v>10169932</v>
          </cell>
          <cell r="N1254">
            <v>0</v>
          </cell>
          <cell r="O1254">
            <v>0</v>
          </cell>
          <cell r="P1254" t="str">
            <v>PT. LIVIA MANDIRI SEJATI</v>
          </cell>
          <cell r="Q1254" t="str">
            <v>PT. LIVIA MANDIRI SEJATI</v>
          </cell>
          <cell r="R1254" t="str">
            <v>EMPTY BOTTLE VIT 5 GALLON</v>
          </cell>
          <cell r="S1254" t="str">
            <v>8276861158</v>
          </cell>
        </row>
        <row r="1255">
          <cell r="L1255">
            <v>5042156657</v>
          </cell>
          <cell r="M1255" t="str">
            <v>74560</v>
          </cell>
          <cell r="N1255">
            <v>0</v>
          </cell>
          <cell r="O1255">
            <v>0</v>
          </cell>
          <cell r="P1255" t="str">
            <v>PT. LIVIA MANDIRI SEJATI</v>
          </cell>
          <cell r="Q1255" t="str">
            <v>PT. LIVIA MANDIRI SEJATI</v>
          </cell>
          <cell r="R1255" t="str">
            <v>5 GALLON VIT LOCAL</v>
          </cell>
          <cell r="S1255" t="str">
            <v>8276861158</v>
          </cell>
        </row>
        <row r="1256">
          <cell r="L1256">
            <v>5042156658</v>
          </cell>
          <cell r="M1256" t="str">
            <v>74565</v>
          </cell>
          <cell r="N1256">
            <v>0</v>
          </cell>
          <cell r="O1256">
            <v>0</v>
          </cell>
          <cell r="P1256" t="str">
            <v>PT. LIVIA MANDIRI SEJATI</v>
          </cell>
          <cell r="Q1256" t="str">
            <v>PT. LIVIA MANDIRI SEJATI</v>
          </cell>
          <cell r="R1256" t="str">
            <v>1500ML VIT LOCAL 1X12</v>
          </cell>
          <cell r="S1256" t="str">
            <v>8276861158</v>
          </cell>
        </row>
        <row r="1257">
          <cell r="L1257">
            <v>5042156658</v>
          </cell>
          <cell r="M1257" t="str">
            <v>157095</v>
          </cell>
          <cell r="N1257">
            <v>0</v>
          </cell>
          <cell r="O1257">
            <v>0</v>
          </cell>
          <cell r="P1257" t="str">
            <v>PT. LIVIA MANDIRI SEJATI</v>
          </cell>
          <cell r="Q1257" t="str">
            <v>PT. LIVIA MANDIRI SEJATI</v>
          </cell>
          <cell r="R1257" t="str">
            <v>550ML VIT LOCAL 1X24</v>
          </cell>
          <cell r="S1257" t="str">
            <v>8276861158</v>
          </cell>
        </row>
        <row r="1258">
          <cell r="L1258">
            <v>5042165063</v>
          </cell>
          <cell r="M1258" t="str">
            <v>145141</v>
          </cell>
          <cell r="N1258" t="str">
            <v>S21102103500</v>
          </cell>
          <cell r="O1258" t="str">
            <v>.W8454CB/.EDWARD</v>
          </cell>
          <cell r="P1258" t="str">
            <v>PT. LIVIA MANDIRI SEJATI</v>
          </cell>
          <cell r="Q1258" t="str">
            <v>PT. LIVIA MANDIRI SEJATI</v>
          </cell>
          <cell r="R1258" t="str">
            <v>500ML MIZONE ACTIV' LYCHEE LEMON 1X12</v>
          </cell>
          <cell r="S1258" t="str">
            <v>8276861158</v>
          </cell>
        </row>
        <row r="1259">
          <cell r="L1259">
            <v>5042165063</v>
          </cell>
          <cell r="M1259" t="str">
            <v>145679</v>
          </cell>
          <cell r="N1259" t="str">
            <v>S21102103500</v>
          </cell>
          <cell r="O1259" t="str">
            <v>.W8454CB/.EDWARD</v>
          </cell>
          <cell r="P1259" t="str">
            <v>PT. LIVIA MANDIRI SEJATI</v>
          </cell>
          <cell r="Q1259" t="str">
            <v>PT. LIVIA MANDIRI SEJATI</v>
          </cell>
          <cell r="R1259" t="str">
            <v>500ML MIZONE MOVE ON STARFRUIT 1X12</v>
          </cell>
          <cell r="S1259" t="str">
            <v>8276861158</v>
          </cell>
        </row>
        <row r="1260">
          <cell r="L1260">
            <v>5042156656</v>
          </cell>
          <cell r="M1260" t="str">
            <v>10169932</v>
          </cell>
          <cell r="N1260">
            <v>0</v>
          </cell>
          <cell r="O1260">
            <v>0</v>
          </cell>
          <cell r="P1260" t="str">
            <v>PT. LIVIA MANDIRI SEJATI</v>
          </cell>
          <cell r="Q1260" t="str">
            <v>PT. LIVIA MANDIRI SEJATI</v>
          </cell>
          <cell r="R1260" t="str">
            <v>EMPTY BOTTLE VIT 5 GALLON</v>
          </cell>
          <cell r="S1260" t="str">
            <v>8276861158</v>
          </cell>
        </row>
        <row r="1261">
          <cell r="L1261">
            <v>5042156656</v>
          </cell>
          <cell r="M1261" t="str">
            <v>74560</v>
          </cell>
          <cell r="N1261">
            <v>0</v>
          </cell>
          <cell r="O1261">
            <v>0</v>
          </cell>
          <cell r="P1261" t="str">
            <v>PT. LIVIA MANDIRI SEJATI</v>
          </cell>
          <cell r="Q1261" t="str">
            <v>PT. LIVIA MANDIRI SEJATI</v>
          </cell>
          <cell r="R1261" t="str">
            <v>5 GALLON VIT LOCAL</v>
          </cell>
          <cell r="S1261" t="str">
            <v>8276861158</v>
          </cell>
        </row>
        <row r="1262">
          <cell r="L1262">
            <v>5042115755</v>
          </cell>
          <cell r="M1262" t="str">
            <v>157095</v>
          </cell>
          <cell r="N1262">
            <v>0</v>
          </cell>
          <cell r="O1262">
            <v>0</v>
          </cell>
          <cell r="P1262" t="str">
            <v>PT. LIVIA MANDIRI SEJATI</v>
          </cell>
          <cell r="Q1262" t="str">
            <v>PT. LIVIA MANDIRI SEJATI</v>
          </cell>
          <cell r="R1262" t="str">
            <v>550ML VIT LOCAL 1X24</v>
          </cell>
          <cell r="S1262" t="str">
            <v>8276861158</v>
          </cell>
        </row>
        <row r="1263">
          <cell r="L1263">
            <v>5042141011</v>
          </cell>
          <cell r="M1263" t="str">
            <v>74565</v>
          </cell>
          <cell r="N1263">
            <v>0</v>
          </cell>
          <cell r="O1263">
            <v>0</v>
          </cell>
          <cell r="P1263" t="str">
            <v>PT. LIVIA MANDIRI SEJATI</v>
          </cell>
          <cell r="Q1263" t="str">
            <v>PT. LIVIA MANDIRI SEJATI</v>
          </cell>
          <cell r="R1263" t="str">
            <v>1500ML VIT LOCAL 1X12</v>
          </cell>
          <cell r="S1263" t="str">
            <v>8276861158</v>
          </cell>
        </row>
        <row r="1264">
          <cell r="L1264">
            <v>5042115754</v>
          </cell>
          <cell r="M1264" t="str">
            <v>157095</v>
          </cell>
          <cell r="N1264">
            <v>0</v>
          </cell>
          <cell r="O1264">
            <v>0</v>
          </cell>
          <cell r="P1264" t="str">
            <v>PT. LIVIA MANDIRI SEJATI</v>
          </cell>
          <cell r="Q1264" t="str">
            <v>PT. LIVIA MANDIRI SEJATI</v>
          </cell>
          <cell r="R1264" t="str">
            <v>550ML VIT LOCAL 1X24</v>
          </cell>
          <cell r="S1264" t="str">
            <v>8276861158</v>
          </cell>
        </row>
        <row r="1265">
          <cell r="L1265">
            <v>5042176838</v>
          </cell>
          <cell r="M1265" t="str">
            <v>157095</v>
          </cell>
          <cell r="N1265">
            <v>0</v>
          </cell>
          <cell r="O1265">
            <v>0</v>
          </cell>
          <cell r="P1265" t="str">
            <v>PT. LIVIA MANDIRI SEJATI</v>
          </cell>
          <cell r="Q1265" t="str">
            <v>PT. LIVIA MANDIRI SEJATI</v>
          </cell>
          <cell r="R1265" t="str">
            <v>550ML VIT LOCAL 1X24</v>
          </cell>
          <cell r="S1265" t="str">
            <v>8276861158</v>
          </cell>
        </row>
        <row r="1266">
          <cell r="L1266">
            <v>5042176838</v>
          </cell>
          <cell r="M1266" t="str">
            <v>173022</v>
          </cell>
          <cell r="N1266">
            <v>0</v>
          </cell>
          <cell r="O1266">
            <v>0</v>
          </cell>
          <cell r="P1266" t="str">
            <v>PT. LIVIA MANDIRI SEJATI</v>
          </cell>
          <cell r="Q1266" t="str">
            <v>PT. LIVIA MANDIRI SEJATI</v>
          </cell>
          <cell r="R1266" t="str">
            <v>200ML VIT LOCAL 1X48</v>
          </cell>
          <cell r="S1266" t="str">
            <v>8276861158</v>
          </cell>
        </row>
        <row r="1267">
          <cell r="L1267">
            <v>5042119436</v>
          </cell>
          <cell r="M1267" t="str">
            <v>10169933</v>
          </cell>
          <cell r="N1267" t="str">
            <v>S21102201491/T102590C/IS/2/25</v>
          </cell>
          <cell r="O1267" t="str">
            <v>YPS/N8281UR/MUSTAFA</v>
          </cell>
          <cell r="P1267" t="str">
            <v>PT. LIVIA MANDIRI SEJATI</v>
          </cell>
          <cell r="Q1267" t="str">
            <v>PT. LIVIA MANDIRI SEJATI</v>
          </cell>
          <cell r="R1267" t="str">
            <v>EMPTY BOTTLE AQUA 5 GALLON</v>
          </cell>
          <cell r="S1267" t="str">
            <v>8276861159</v>
          </cell>
        </row>
        <row r="1268">
          <cell r="L1268">
            <v>5042119436</v>
          </cell>
          <cell r="M1268" t="str">
            <v>74559</v>
          </cell>
          <cell r="N1268" t="str">
            <v>S21102201491/T102590C/IS/2/25</v>
          </cell>
          <cell r="O1268" t="str">
            <v>YPS/N8281UR/MUSTAFA</v>
          </cell>
          <cell r="P1268" t="str">
            <v>PT. LIVIA MANDIRI SEJATI</v>
          </cell>
          <cell r="Q1268" t="str">
            <v>PT. LIVIA MANDIRI SEJATI</v>
          </cell>
          <cell r="R1268" t="str">
            <v>5 GALLON AQUA LOCAL</v>
          </cell>
          <cell r="S1268" t="str">
            <v>8276861159</v>
          </cell>
        </row>
        <row r="1269">
          <cell r="L1269">
            <v>5042119436</v>
          </cell>
          <cell r="M1269" t="str">
            <v>10169933</v>
          </cell>
          <cell r="N1269" t="str">
            <v>S21102201491/T102590C/IS/2/25</v>
          </cell>
          <cell r="O1269" t="str">
            <v>YPS/N8281UR/MUSTAFA</v>
          </cell>
          <cell r="P1269" t="str">
            <v>PT. LIVIA MANDIRI SEJATI</v>
          </cell>
          <cell r="Q1269" t="str">
            <v>PT. LIVIA MANDIRI SEJATI</v>
          </cell>
          <cell r="R1269" t="str">
            <v>EMPTY BOTTLE AQUA 5 GALLON</v>
          </cell>
          <cell r="S1269" t="str">
            <v>8276861159</v>
          </cell>
        </row>
        <row r="1270">
          <cell r="L1270">
            <v>5042103190</v>
          </cell>
          <cell r="M1270" t="str">
            <v>10169933</v>
          </cell>
          <cell r="N1270" t="str">
            <v>S21101500955/T1023197A/IS/3/23</v>
          </cell>
          <cell r="O1270" t="str">
            <v>YPS/N8812UV/WAHID</v>
          </cell>
          <cell r="P1270" t="str">
            <v>PT. LIVIA MANDIRI SEJATI</v>
          </cell>
          <cell r="Q1270" t="str">
            <v>PT. LIVIA MANDIRI SEJATI</v>
          </cell>
          <cell r="R1270" t="str">
            <v>EMPTY BOTTLE AQUA 5 GALLON</v>
          </cell>
          <cell r="S1270" t="str">
            <v>8276861159</v>
          </cell>
        </row>
        <row r="1271">
          <cell r="L1271">
            <v>5042076712</v>
          </cell>
          <cell r="M1271" t="str">
            <v>10169933</v>
          </cell>
          <cell r="N1271" t="str">
            <v>S21102101780/T1028201D/AS/3/28</v>
          </cell>
          <cell r="O1271" t="str">
            <v>YPS/N9375WE/SAKUT</v>
          </cell>
          <cell r="P1271" t="str">
            <v>PT. LIVIA MANDIRI SEJATI</v>
          </cell>
          <cell r="Q1271" t="str">
            <v>PT. LIVIA MANDIRI SEJATI</v>
          </cell>
          <cell r="R1271" t="str">
            <v>EMPTY BOTTLE AQUA 5 GALLON</v>
          </cell>
          <cell r="S1271" t="str">
            <v>8276861159</v>
          </cell>
        </row>
        <row r="1272">
          <cell r="L1272">
            <v>5042100639</v>
          </cell>
          <cell r="M1272" t="str">
            <v>10169933</v>
          </cell>
          <cell r="N1272" t="str">
            <v>S21102201507/T102445B/HD/3/23</v>
          </cell>
          <cell r="O1272" t="str">
            <v>YPS/L8372UI/BASIT</v>
          </cell>
          <cell r="P1272" t="str">
            <v>PT. LIVIA MANDIRI SEJATI</v>
          </cell>
          <cell r="Q1272" t="str">
            <v>PT. LIVIA MANDIRI SEJATI</v>
          </cell>
          <cell r="R1272" t="str">
            <v>EMPTY BOTTLE AQUA 5 GALLON</v>
          </cell>
          <cell r="S1272" t="str">
            <v>8276861159</v>
          </cell>
        </row>
        <row r="1273">
          <cell r="L1273">
            <v>5042100639</v>
          </cell>
          <cell r="M1273" t="str">
            <v>74559</v>
          </cell>
          <cell r="N1273" t="str">
            <v>S21102201507/T102445B/HD/3/23</v>
          </cell>
          <cell r="O1273" t="str">
            <v>YPS/L8372UI/BASIT</v>
          </cell>
          <cell r="P1273" t="str">
            <v>PT. LIVIA MANDIRI SEJATI</v>
          </cell>
          <cell r="Q1273" t="str">
            <v>PT. LIVIA MANDIRI SEJATI</v>
          </cell>
          <cell r="R1273" t="str">
            <v>5 GALLON AQUA LOCAL</v>
          </cell>
          <cell r="S1273" t="str">
            <v>8276861159</v>
          </cell>
        </row>
        <row r="1274">
          <cell r="L1274">
            <v>5042100639</v>
          </cell>
          <cell r="M1274" t="str">
            <v>10169933</v>
          </cell>
          <cell r="N1274" t="str">
            <v>S21102201507/T102445B/HD/3/23</v>
          </cell>
          <cell r="O1274" t="str">
            <v>YPS/L8372UI/BASIT</v>
          </cell>
          <cell r="P1274" t="str">
            <v>PT. LIVIA MANDIRI SEJATI</v>
          </cell>
          <cell r="Q1274" t="str">
            <v>PT. LIVIA MANDIRI SEJATI</v>
          </cell>
          <cell r="R1274" t="str">
            <v>EMPTY BOTTLE AQUA 5 GALLON</v>
          </cell>
          <cell r="S1274" t="str">
            <v>8276861159</v>
          </cell>
        </row>
        <row r="1275">
          <cell r="L1275">
            <v>5042102343</v>
          </cell>
          <cell r="M1275" t="str">
            <v>10169933</v>
          </cell>
          <cell r="N1275" t="str">
            <v>S21102200213/T102413D/BK/3/23</v>
          </cell>
          <cell r="O1275" t="str">
            <v>YPS/L9358UZ/MAT ALI</v>
          </cell>
          <cell r="P1275" t="str">
            <v>PT. LIVIA MANDIRI SEJATI</v>
          </cell>
          <cell r="Q1275" t="str">
            <v>PT. LIVIA MANDIRI SEJATI</v>
          </cell>
          <cell r="R1275" t="str">
            <v>EMPTY BOTTLE AQUA 5 GALLON</v>
          </cell>
          <cell r="S1275" t="str">
            <v>8276861159</v>
          </cell>
        </row>
        <row r="1276">
          <cell r="L1276">
            <v>5042140398</v>
          </cell>
          <cell r="M1276" t="str">
            <v>10169933</v>
          </cell>
          <cell r="N1276" t="str">
            <v>S21102200161/T102690B/EL/1/26</v>
          </cell>
          <cell r="O1276" t="str">
            <v>YPS/N8671UW/ROZIQ</v>
          </cell>
          <cell r="P1276" t="str">
            <v>PT. LIVIA MANDIRI SEJATI</v>
          </cell>
          <cell r="Q1276" t="str">
            <v>PT. LIVIA MANDIRI SEJATI</v>
          </cell>
          <cell r="R1276" t="str">
            <v>EMPTY BOTTLE AQUA 5 GALLON</v>
          </cell>
          <cell r="S1276" t="str">
            <v>8276861159</v>
          </cell>
        </row>
        <row r="1277">
          <cell r="L1277">
            <v>5042140398</v>
          </cell>
          <cell r="M1277" t="str">
            <v>74559</v>
          </cell>
          <cell r="N1277" t="str">
            <v>S21102200161/T102690B/EL/1/26</v>
          </cell>
          <cell r="O1277" t="str">
            <v>YPS/N8671UW/ROZIQ</v>
          </cell>
          <cell r="P1277" t="str">
            <v>PT. LIVIA MANDIRI SEJATI</v>
          </cell>
          <cell r="Q1277" t="str">
            <v>PT. LIVIA MANDIRI SEJATI</v>
          </cell>
          <cell r="R1277" t="str">
            <v>5 GALLON AQUA LOCAL</v>
          </cell>
          <cell r="S1277" t="str">
            <v>8276861159</v>
          </cell>
        </row>
        <row r="1278">
          <cell r="L1278">
            <v>5042140398</v>
          </cell>
          <cell r="M1278" t="str">
            <v>10169933</v>
          </cell>
          <cell r="N1278" t="str">
            <v>S21102200161/T102690B/EL/1/26</v>
          </cell>
          <cell r="O1278" t="str">
            <v>YPS/N8671UW/ROZIQ</v>
          </cell>
          <cell r="P1278" t="str">
            <v>PT. LIVIA MANDIRI SEJATI</v>
          </cell>
          <cell r="Q1278" t="str">
            <v>PT. LIVIA MANDIRI SEJATI</v>
          </cell>
          <cell r="R1278" t="str">
            <v>EMPTY BOTTLE AQUA 5 GALLON</v>
          </cell>
          <cell r="S1278" t="str">
            <v>8276861159</v>
          </cell>
        </row>
        <row r="1279">
          <cell r="L1279">
            <v>5042116882</v>
          </cell>
          <cell r="M1279" t="str">
            <v>10169933</v>
          </cell>
          <cell r="N1279" t="str">
            <v>S21102200214/T102533D/PY/1/25</v>
          </cell>
          <cell r="O1279" t="str">
            <v>YPS/N9374WE/AGUS D</v>
          </cell>
          <cell r="P1279" t="str">
            <v>PT. LIVIA MANDIRI SEJATI</v>
          </cell>
          <cell r="Q1279" t="str">
            <v>PT. LIVIA MANDIRI SEJATI</v>
          </cell>
          <cell r="R1279" t="str">
            <v>EMPTY BOTTLE AQUA 5 GALLON</v>
          </cell>
          <cell r="S1279" t="str">
            <v>8276861159</v>
          </cell>
        </row>
        <row r="1280">
          <cell r="L1280">
            <v>5042129447</v>
          </cell>
          <cell r="M1280" t="str">
            <v>10169933</v>
          </cell>
          <cell r="N1280" t="str">
            <v>S21102200198/T1025113D/IS/2/25</v>
          </cell>
          <cell r="O1280" t="str">
            <v>YPS/N9375WE/MACHRUS</v>
          </cell>
          <cell r="P1280" t="str">
            <v>PT. LIVIA MANDIRI SEJATI</v>
          </cell>
          <cell r="Q1280" t="str">
            <v>PT. LIVIA MANDIRI SEJATI</v>
          </cell>
          <cell r="R1280" t="str">
            <v>EMPTY BOTTLE AQUA 5 GALLON</v>
          </cell>
          <cell r="S1280" t="str">
            <v>8276861159</v>
          </cell>
        </row>
        <row r="1281">
          <cell r="L1281">
            <v>5042215686</v>
          </cell>
          <cell r="M1281" t="str">
            <v>10169933</v>
          </cell>
          <cell r="N1281" t="str">
            <v>S21102803843/T103110D/AS/3/30</v>
          </cell>
          <cell r="O1281" t="str">
            <v>YPS/L9424UZ/NURKOLIS</v>
          </cell>
          <cell r="P1281" t="str">
            <v>PT. LIVIA MANDIRI SEJATI</v>
          </cell>
          <cell r="Q1281" t="str">
            <v>PT. LIVIA MANDIRI SEJATI</v>
          </cell>
          <cell r="R1281" t="str">
            <v>EMPTY BOTTLE AQUA 5 GALLON</v>
          </cell>
          <cell r="S1281" t="str">
            <v>8276861159</v>
          </cell>
        </row>
        <row r="1282">
          <cell r="L1282">
            <v>5042130546</v>
          </cell>
          <cell r="M1282" t="str">
            <v>10169933</v>
          </cell>
          <cell r="N1282" t="str">
            <v>S21102200192/T102611A/AS/3/25</v>
          </cell>
          <cell r="O1282" t="str">
            <v>YPS/N8260UV/MUZAMIL</v>
          </cell>
          <cell r="P1282" t="str">
            <v>PT. LIVIA MANDIRI SEJATI</v>
          </cell>
          <cell r="Q1282" t="str">
            <v>PT. LIVIA MANDIRI SEJATI</v>
          </cell>
          <cell r="R1282" t="str">
            <v>EMPTY BOTTLE AQUA 5 GALLON</v>
          </cell>
          <cell r="S1282" t="str">
            <v>8276861159</v>
          </cell>
        </row>
        <row r="1283">
          <cell r="L1283">
            <v>5042144051</v>
          </cell>
          <cell r="M1283" t="str">
            <v>10169933</v>
          </cell>
          <cell r="N1283" t="str">
            <v>S21102200172/T1026124C/BK/2/26</v>
          </cell>
          <cell r="O1283" t="str">
            <v>YPS/N8812UV/WAHID</v>
          </cell>
          <cell r="P1283" t="str">
            <v>PT. LIVIA MANDIRI SEJATI</v>
          </cell>
          <cell r="Q1283" t="str">
            <v>PT. LIVIA MANDIRI SEJATI</v>
          </cell>
          <cell r="R1283" t="str">
            <v>EMPTY BOTTLE AQUA 5 GALLON</v>
          </cell>
          <cell r="S1283" t="str">
            <v>8276861159</v>
          </cell>
        </row>
        <row r="1284">
          <cell r="L1284">
            <v>5042144051</v>
          </cell>
          <cell r="M1284" t="str">
            <v>74559</v>
          </cell>
          <cell r="N1284" t="str">
            <v>S21102200172/T1026124C/BK/2/26</v>
          </cell>
          <cell r="O1284" t="str">
            <v>YPS/N8812UV/WAHID</v>
          </cell>
          <cell r="P1284" t="str">
            <v>PT. LIVIA MANDIRI SEJATI</v>
          </cell>
          <cell r="Q1284" t="str">
            <v>PT. LIVIA MANDIRI SEJATI</v>
          </cell>
          <cell r="R1284" t="str">
            <v>5 GALLON AQUA LOCAL</v>
          </cell>
          <cell r="S1284" t="str">
            <v>8276861159</v>
          </cell>
        </row>
        <row r="1285">
          <cell r="L1285">
            <v>5042144051</v>
          </cell>
          <cell r="M1285" t="str">
            <v>10169933</v>
          </cell>
          <cell r="N1285" t="str">
            <v>S21102200172/T1026124C/BK/2/26</v>
          </cell>
          <cell r="O1285" t="str">
            <v>YPS/N8812UV/WAHID</v>
          </cell>
          <cell r="P1285" t="str">
            <v>PT. LIVIA MANDIRI SEJATI</v>
          </cell>
          <cell r="Q1285" t="str">
            <v>PT. LIVIA MANDIRI SEJATI</v>
          </cell>
          <cell r="R1285" t="str">
            <v>EMPTY BOTTLE AQUA 5 GALLON</v>
          </cell>
          <cell r="S1285" t="str">
            <v>8276861159</v>
          </cell>
        </row>
        <row r="1286">
          <cell r="L1286">
            <v>5042133297</v>
          </cell>
          <cell r="M1286" t="str">
            <v>10169933</v>
          </cell>
          <cell r="N1286" t="str">
            <v>S21102200133/T1027176D/AS/2/27</v>
          </cell>
          <cell r="O1286" t="str">
            <v>YPS/N9375WE/SAKUT</v>
          </cell>
          <cell r="P1286" t="str">
            <v>PT. LIVIA MANDIRI SEJATI</v>
          </cell>
          <cell r="Q1286" t="str">
            <v>PT. LIVIA MANDIRI SEJATI</v>
          </cell>
          <cell r="R1286" t="str">
            <v>EMPTY BOTTLE AQUA 5 GALLON</v>
          </cell>
          <cell r="S1286" t="str">
            <v>8276861159</v>
          </cell>
        </row>
        <row r="1287">
          <cell r="L1287">
            <v>5042119233</v>
          </cell>
          <cell r="M1287" t="str">
            <v>10169933</v>
          </cell>
          <cell r="N1287" t="str">
            <v>S21102200200/T102550A/HD/1/25</v>
          </cell>
          <cell r="O1287" t="str">
            <v>YPS/L9427UZ/EDY</v>
          </cell>
          <cell r="P1287" t="str">
            <v>PT. LIVIA MANDIRI SEJATI</v>
          </cell>
          <cell r="Q1287" t="str">
            <v>PT. LIVIA MANDIRI SEJATI</v>
          </cell>
          <cell r="R1287" t="str">
            <v>EMPTY BOTTLE AQUA 5 GALLON</v>
          </cell>
          <cell r="S1287" t="str">
            <v>8276861159</v>
          </cell>
        </row>
        <row r="1288">
          <cell r="L1288">
            <v>5042119233</v>
          </cell>
          <cell r="M1288" t="str">
            <v>74559</v>
          </cell>
          <cell r="N1288" t="str">
            <v>S21102200200/T102550A/HD/1/25</v>
          </cell>
          <cell r="O1288" t="str">
            <v>YPS/L9427UZ/EDY</v>
          </cell>
          <cell r="P1288" t="str">
            <v>PT. LIVIA MANDIRI SEJATI</v>
          </cell>
          <cell r="Q1288" t="str">
            <v>PT. LIVIA MANDIRI SEJATI</v>
          </cell>
          <cell r="R1288" t="str">
            <v>5 GALLON AQUA LOCAL</v>
          </cell>
          <cell r="S1288" t="str">
            <v>8276861159</v>
          </cell>
        </row>
        <row r="1289">
          <cell r="L1289">
            <v>5042119233</v>
          </cell>
          <cell r="M1289" t="str">
            <v>10169933</v>
          </cell>
          <cell r="N1289" t="str">
            <v>S21102200200/T102550A/HD/1/25</v>
          </cell>
          <cell r="O1289" t="str">
            <v>YPS/L9427UZ/EDY</v>
          </cell>
          <cell r="P1289" t="str">
            <v>PT. LIVIA MANDIRI SEJATI</v>
          </cell>
          <cell r="Q1289" t="str">
            <v>PT. LIVIA MANDIRI SEJATI</v>
          </cell>
          <cell r="R1289" t="str">
            <v>EMPTY BOTTLE AQUA 5 GALLON</v>
          </cell>
          <cell r="S1289" t="str">
            <v>8276861159</v>
          </cell>
        </row>
        <row r="1290">
          <cell r="L1290">
            <v>5042129336</v>
          </cell>
          <cell r="M1290" t="str">
            <v>10169933</v>
          </cell>
          <cell r="N1290" t="str">
            <v>S21102200185/T102683A/EL/1/26</v>
          </cell>
          <cell r="O1290" t="str">
            <v>YPS/L9370UZ/ANTON</v>
          </cell>
          <cell r="P1290" t="str">
            <v>PT. LIVIA MANDIRI SEJATI</v>
          </cell>
          <cell r="Q1290" t="str">
            <v>PT. LIVIA MANDIRI SEJATI</v>
          </cell>
          <cell r="R1290" t="str">
            <v>EMPTY BOTTLE AQUA 5 GALLON</v>
          </cell>
          <cell r="S1290" t="str">
            <v>8276861159</v>
          </cell>
        </row>
        <row r="1291">
          <cell r="L1291">
            <v>5042129336</v>
          </cell>
          <cell r="M1291" t="str">
            <v>74559</v>
          </cell>
          <cell r="N1291" t="str">
            <v>S21102200185/T102683A/EL/1/26</v>
          </cell>
          <cell r="O1291" t="str">
            <v>YPS/L9370UZ/ANTON</v>
          </cell>
          <cell r="P1291" t="str">
            <v>PT. LIVIA MANDIRI SEJATI</v>
          </cell>
          <cell r="Q1291" t="str">
            <v>PT. LIVIA MANDIRI SEJATI</v>
          </cell>
          <cell r="R1291" t="str">
            <v>5 GALLON AQUA LOCAL</v>
          </cell>
          <cell r="S1291" t="str">
            <v>8276861159</v>
          </cell>
        </row>
        <row r="1292">
          <cell r="L1292">
            <v>5042129336</v>
          </cell>
          <cell r="M1292" t="str">
            <v>10169933</v>
          </cell>
          <cell r="N1292" t="str">
            <v>S21102200185/T102683A/EL/1/26</v>
          </cell>
          <cell r="O1292" t="str">
            <v>YPS/L9370UZ/ANTON</v>
          </cell>
          <cell r="P1292" t="str">
            <v>PT. LIVIA MANDIRI SEJATI</v>
          </cell>
          <cell r="Q1292" t="str">
            <v>PT. LIVIA MANDIRI SEJATI</v>
          </cell>
          <cell r="R1292" t="str">
            <v>EMPTY BOTTLE AQUA 5 GALLON</v>
          </cell>
          <cell r="S1292" t="str">
            <v>8276861159</v>
          </cell>
        </row>
        <row r="1293">
          <cell r="L1293">
            <v>5042095584</v>
          </cell>
          <cell r="M1293" t="str">
            <v>10169933</v>
          </cell>
          <cell r="N1293" t="str">
            <v>S21101500951/T1023196A/ZK/3/23</v>
          </cell>
          <cell r="O1293" t="str">
            <v>YPS/L8907UT/ROBY</v>
          </cell>
          <cell r="P1293" t="str">
            <v>PT. LIVIA MANDIRI SEJATI</v>
          </cell>
          <cell r="Q1293" t="str">
            <v>PT. LIVIA MANDIRI SEJATI</v>
          </cell>
          <cell r="R1293" t="str">
            <v>EMPTY BOTTLE AQUA 5 GALLON</v>
          </cell>
          <cell r="S1293" t="str">
            <v>8276861159</v>
          </cell>
        </row>
        <row r="1294">
          <cell r="L1294">
            <v>5042095584</v>
          </cell>
          <cell r="M1294" t="str">
            <v>74559</v>
          </cell>
          <cell r="N1294" t="str">
            <v>S21101500951/T1023196A/ZK/3/23</v>
          </cell>
          <cell r="O1294" t="str">
            <v>YPS/L8907UT/ROBY</v>
          </cell>
          <cell r="P1294" t="str">
            <v>PT. LIVIA MANDIRI SEJATI</v>
          </cell>
          <cell r="Q1294" t="str">
            <v>PT. LIVIA MANDIRI SEJATI</v>
          </cell>
          <cell r="R1294" t="str">
            <v>5 GALLON AQUA LOCAL</v>
          </cell>
          <cell r="S1294" t="str">
            <v>8276861159</v>
          </cell>
        </row>
        <row r="1295">
          <cell r="L1295">
            <v>5042095584</v>
          </cell>
          <cell r="M1295" t="str">
            <v>10169933</v>
          </cell>
          <cell r="N1295" t="str">
            <v>S21101500951/T1023196A/ZK/3/23</v>
          </cell>
          <cell r="O1295" t="str">
            <v>YPS/L8907UT/ROBY</v>
          </cell>
          <cell r="P1295" t="str">
            <v>PT. LIVIA MANDIRI SEJATI</v>
          </cell>
          <cell r="Q1295" t="str">
            <v>PT. LIVIA MANDIRI SEJATI</v>
          </cell>
          <cell r="R1295" t="str">
            <v>EMPTY BOTTLE AQUA 5 GALLON</v>
          </cell>
          <cell r="S1295" t="str">
            <v>8276861159</v>
          </cell>
        </row>
        <row r="1296">
          <cell r="L1296">
            <v>5042116198</v>
          </cell>
          <cell r="M1296" t="str">
            <v>10169933</v>
          </cell>
          <cell r="N1296" t="str">
            <v>S21102200210/T102547D/PY/1/25</v>
          </cell>
          <cell r="O1296" t="str">
            <v>YPS/N8507UV/KHOTIB</v>
          </cell>
          <cell r="P1296" t="str">
            <v>PT. LIVIA MANDIRI SEJATI</v>
          </cell>
          <cell r="Q1296" t="str">
            <v>PT. LIVIA MANDIRI SEJATI</v>
          </cell>
          <cell r="R1296" t="str">
            <v>EMPTY BOTTLE AQUA 5 GALLON</v>
          </cell>
          <cell r="S1296" t="str">
            <v>8276861159</v>
          </cell>
        </row>
        <row r="1297">
          <cell r="L1297">
            <v>5042113980</v>
          </cell>
          <cell r="M1297" t="str">
            <v>10169933</v>
          </cell>
          <cell r="N1297" t="str">
            <v>S21102200203/T102538A/HD/1/25</v>
          </cell>
          <cell r="O1297" t="str">
            <v>YPS/N8193UW/ZAINUR</v>
          </cell>
          <cell r="P1297" t="str">
            <v>PT. LIVIA MANDIRI SEJATI</v>
          </cell>
          <cell r="Q1297" t="str">
            <v>PT. LIVIA MANDIRI SEJATI</v>
          </cell>
          <cell r="R1297" t="str">
            <v>EMPTY BOTTLE AQUA 5 GALLON</v>
          </cell>
          <cell r="S1297" t="str">
            <v>8276861159</v>
          </cell>
        </row>
        <row r="1298">
          <cell r="L1298">
            <v>5042133928</v>
          </cell>
          <cell r="M1298" t="str">
            <v>10169933</v>
          </cell>
          <cell r="N1298" t="str">
            <v>S21102201484/T102667D/HD/1/26</v>
          </cell>
          <cell r="O1298" t="str">
            <v>YPS/L9430UZ/DONI</v>
          </cell>
          <cell r="P1298" t="str">
            <v>PT. LIVIA MANDIRI SEJATI</v>
          </cell>
          <cell r="Q1298" t="str">
            <v>PT. LIVIA MANDIRI SEJATI</v>
          </cell>
          <cell r="R1298" t="str">
            <v>EMPTY BOTTLE AQUA 5 GALLON</v>
          </cell>
          <cell r="S1298" t="str">
            <v>8276861159</v>
          </cell>
        </row>
        <row r="1299">
          <cell r="L1299">
            <v>5042100706</v>
          </cell>
          <cell r="M1299" t="str">
            <v>10169933</v>
          </cell>
          <cell r="N1299" t="str">
            <v>S21102201508/T102419D/BK/3/23</v>
          </cell>
          <cell r="O1299" t="str">
            <v>YPS/N9515WE/ARIF</v>
          </cell>
          <cell r="P1299" t="str">
            <v>PT. LIVIA MANDIRI SEJATI</v>
          </cell>
          <cell r="Q1299" t="str">
            <v>PT. LIVIA MANDIRI SEJATI</v>
          </cell>
          <cell r="R1299" t="str">
            <v>EMPTY BOTTLE AQUA 5 GALLON</v>
          </cell>
          <cell r="S1299" t="str">
            <v>8276861159</v>
          </cell>
        </row>
        <row r="1300">
          <cell r="L1300">
            <v>5042115505</v>
          </cell>
          <cell r="M1300" t="str">
            <v>10169933</v>
          </cell>
          <cell r="N1300" t="str">
            <v>S21102201503/T102531D/PY/1/25</v>
          </cell>
          <cell r="O1300" t="str">
            <v>YPS/N8582UV/HASAN</v>
          </cell>
          <cell r="P1300" t="str">
            <v>PT. LIVIA MANDIRI SEJATI</v>
          </cell>
          <cell r="Q1300" t="str">
            <v>PT. LIVIA MANDIRI SEJATI</v>
          </cell>
          <cell r="R1300" t="str">
            <v>EMPTY BOTTLE AQUA 5 GALLON</v>
          </cell>
          <cell r="S1300" t="str">
            <v>8276861159</v>
          </cell>
        </row>
        <row r="1301">
          <cell r="L1301">
            <v>5042116211</v>
          </cell>
          <cell r="M1301" t="str">
            <v>10169933</v>
          </cell>
          <cell r="N1301" t="str">
            <v>S21102200206/T102529A/PY/1/25</v>
          </cell>
          <cell r="O1301" t="str">
            <v>YPS/P9485UQ/AGUS</v>
          </cell>
          <cell r="P1301" t="str">
            <v>PT. LIVIA MANDIRI SEJATI</v>
          </cell>
          <cell r="Q1301" t="str">
            <v>PT. LIVIA MANDIRI SEJATI</v>
          </cell>
          <cell r="R1301" t="str">
            <v>EMPTY BOTTLE AQUA 5 GALLON</v>
          </cell>
          <cell r="S1301" t="str">
            <v>8276861159</v>
          </cell>
        </row>
        <row r="1302">
          <cell r="L1302">
            <v>5042116211</v>
          </cell>
          <cell r="M1302" t="str">
            <v>74559</v>
          </cell>
          <cell r="N1302" t="str">
            <v>S21102200206/T102529A/PY/1/25</v>
          </cell>
          <cell r="O1302" t="str">
            <v>YPS/P9485UQ/AGUS</v>
          </cell>
          <cell r="P1302" t="str">
            <v>PT. LIVIA MANDIRI SEJATI</v>
          </cell>
          <cell r="Q1302" t="str">
            <v>PT. LIVIA MANDIRI SEJATI</v>
          </cell>
          <cell r="R1302" t="str">
            <v>5 GALLON AQUA LOCAL</v>
          </cell>
          <cell r="S1302" t="str">
            <v>8276861159</v>
          </cell>
        </row>
        <row r="1303">
          <cell r="L1303">
            <v>5042116211</v>
          </cell>
          <cell r="M1303" t="str">
            <v>10169933</v>
          </cell>
          <cell r="N1303" t="str">
            <v>S21102200206/T102529A/PY/1/25</v>
          </cell>
          <cell r="O1303" t="str">
            <v>YPS/P9485UQ/AGUS</v>
          </cell>
          <cell r="P1303" t="str">
            <v>PT. LIVIA MANDIRI SEJATI</v>
          </cell>
          <cell r="Q1303" t="str">
            <v>PT. LIVIA MANDIRI SEJATI</v>
          </cell>
          <cell r="R1303" t="str">
            <v>EMPTY BOTTLE AQUA 5 GALLON</v>
          </cell>
          <cell r="S1303" t="str">
            <v>8276861159</v>
          </cell>
        </row>
        <row r="1304">
          <cell r="L1304">
            <v>5042129017</v>
          </cell>
          <cell r="M1304" t="str">
            <v>10169933</v>
          </cell>
          <cell r="N1304" t="str">
            <v>S21102200197/T102582B/BK/2/25</v>
          </cell>
          <cell r="O1304" t="str">
            <v>YPS/N8430UV/SLAMET</v>
          </cell>
          <cell r="P1304" t="str">
            <v>PT. LIVIA MANDIRI SEJATI</v>
          </cell>
          <cell r="Q1304" t="str">
            <v>PT. LIVIA MANDIRI SEJATI</v>
          </cell>
          <cell r="R1304" t="str">
            <v>EMPTY BOTTLE AQUA 5 GALLON</v>
          </cell>
          <cell r="S1304" t="str">
            <v>8276861159</v>
          </cell>
        </row>
        <row r="1305">
          <cell r="L1305">
            <v>5042129017</v>
          </cell>
          <cell r="M1305" t="str">
            <v>74559</v>
          </cell>
          <cell r="N1305" t="str">
            <v>S21102200197/T102582B/BK/2/25</v>
          </cell>
          <cell r="O1305" t="str">
            <v>YPS/N8430UV/SLAMET</v>
          </cell>
          <cell r="P1305" t="str">
            <v>PT. LIVIA MANDIRI SEJATI</v>
          </cell>
          <cell r="Q1305" t="str">
            <v>PT. LIVIA MANDIRI SEJATI</v>
          </cell>
          <cell r="R1305" t="str">
            <v>5 GALLON AQUA LOCAL</v>
          </cell>
          <cell r="S1305" t="str">
            <v>8276861159</v>
          </cell>
        </row>
        <row r="1306">
          <cell r="L1306">
            <v>5042129017</v>
          </cell>
          <cell r="M1306" t="str">
            <v>10169933</v>
          </cell>
          <cell r="N1306" t="str">
            <v>S21102200197/T102582B/BK/2/25</v>
          </cell>
          <cell r="O1306" t="str">
            <v>YPS/N8430UV/SLAMET</v>
          </cell>
          <cell r="P1306" t="str">
            <v>PT. LIVIA MANDIRI SEJATI</v>
          </cell>
          <cell r="Q1306" t="str">
            <v>PT. LIVIA MANDIRI SEJATI</v>
          </cell>
          <cell r="R1306" t="str">
            <v>EMPTY BOTTLE AQUA 5 GALLON</v>
          </cell>
          <cell r="S1306" t="str">
            <v>8276861159</v>
          </cell>
        </row>
        <row r="1307">
          <cell r="L1307">
            <v>5042132096</v>
          </cell>
          <cell r="M1307" t="str">
            <v>10169933</v>
          </cell>
          <cell r="N1307" t="str">
            <v>S21102500240/T102624D/EF/3/25</v>
          </cell>
          <cell r="O1307" t="str">
            <v>YPS/N8507UV/KHOTIB</v>
          </cell>
          <cell r="P1307" t="str">
            <v>PT. LIVIA MANDIRI SEJATI</v>
          </cell>
          <cell r="Q1307" t="str">
            <v>PT. LIVIA MANDIRI SEJATI</v>
          </cell>
          <cell r="R1307" t="str">
            <v>EMPTY BOTTLE AQUA 5 GALLON</v>
          </cell>
          <cell r="S1307" t="str">
            <v>8276861159</v>
          </cell>
        </row>
        <row r="1308">
          <cell r="L1308">
            <v>5042155069</v>
          </cell>
          <cell r="M1308" t="str">
            <v>10169933</v>
          </cell>
          <cell r="N1308" t="str">
            <v>S21102200149/T1027128D/BK/2/27</v>
          </cell>
          <cell r="O1308" t="str">
            <v>YPS/L9051UX/RAHMAN</v>
          </cell>
          <cell r="P1308" t="str">
            <v>PT. LIVIA MANDIRI SEJATI</v>
          </cell>
          <cell r="Q1308" t="str">
            <v>PT. LIVIA MANDIRI SEJATI</v>
          </cell>
          <cell r="R1308" t="str">
            <v>EMPTY BOTTLE AQUA 5 GALLON</v>
          </cell>
          <cell r="S1308" t="str">
            <v>8276861159</v>
          </cell>
        </row>
        <row r="1309">
          <cell r="L1309">
            <v>5042148545</v>
          </cell>
          <cell r="M1309" t="str">
            <v>10169933</v>
          </cell>
          <cell r="N1309" t="str">
            <v>S21102201452/T102779A/HD/1/27</v>
          </cell>
          <cell r="O1309" t="str">
            <v>YPS/L9611UX/JULIANTO</v>
          </cell>
          <cell r="P1309" t="str">
            <v>PT. LIVIA MANDIRI SEJATI</v>
          </cell>
          <cell r="Q1309" t="str">
            <v>PT. LIVIA MANDIRI SEJATI</v>
          </cell>
          <cell r="R1309" t="str">
            <v>EMPTY BOTTLE AQUA 5 GALLON</v>
          </cell>
          <cell r="S1309" t="str">
            <v>8276861159</v>
          </cell>
        </row>
        <row r="1310">
          <cell r="L1310">
            <v>5042148545</v>
          </cell>
          <cell r="M1310" t="str">
            <v>74559</v>
          </cell>
          <cell r="N1310" t="str">
            <v>S21102201452/T102779A/HD/1/27</v>
          </cell>
          <cell r="O1310" t="str">
            <v>YPS/L9611UX/JULIANTO</v>
          </cell>
          <cell r="P1310" t="str">
            <v>PT. LIVIA MANDIRI SEJATI</v>
          </cell>
          <cell r="Q1310" t="str">
            <v>PT. LIVIA MANDIRI SEJATI</v>
          </cell>
          <cell r="R1310" t="str">
            <v>5 GALLON AQUA LOCAL</v>
          </cell>
          <cell r="S1310" t="str">
            <v>8276861159</v>
          </cell>
        </row>
        <row r="1311">
          <cell r="L1311">
            <v>5042148545</v>
          </cell>
          <cell r="M1311" t="str">
            <v>10169933</v>
          </cell>
          <cell r="N1311" t="str">
            <v>S21102201452/T102779A/HD/1/27</v>
          </cell>
          <cell r="O1311" t="str">
            <v>YPS/L9611UX/JULIANTO</v>
          </cell>
          <cell r="P1311" t="str">
            <v>PT. LIVIA MANDIRI SEJATI</v>
          </cell>
          <cell r="Q1311" t="str">
            <v>PT. LIVIA MANDIRI SEJATI</v>
          </cell>
          <cell r="R1311" t="str">
            <v>EMPTY BOTTLE AQUA 5 GALLON</v>
          </cell>
          <cell r="S1311" t="str">
            <v>8276861159</v>
          </cell>
        </row>
        <row r="1312">
          <cell r="L1312">
            <v>5042122436</v>
          </cell>
          <cell r="M1312" t="str">
            <v>10169933</v>
          </cell>
          <cell r="N1312" t="str">
            <v>S21102201495/T102580A/BK/2/25</v>
          </cell>
          <cell r="O1312" t="str">
            <v>YPS/N8522UV/BUDI</v>
          </cell>
          <cell r="P1312" t="str">
            <v>PT. LIVIA MANDIRI SEJATI</v>
          </cell>
          <cell r="Q1312" t="str">
            <v>PT. LIVIA MANDIRI SEJATI</v>
          </cell>
          <cell r="R1312" t="str">
            <v>EMPTY BOTTLE AQUA 5 GALLON</v>
          </cell>
          <cell r="S1312" t="str">
            <v>8276861159</v>
          </cell>
        </row>
        <row r="1313">
          <cell r="L1313">
            <v>5042122436</v>
          </cell>
          <cell r="M1313" t="str">
            <v>74559</v>
          </cell>
          <cell r="N1313" t="str">
            <v>S21102201495/T102580A/BK/2/25</v>
          </cell>
          <cell r="O1313" t="str">
            <v>YPS/N8522UV/BUDI</v>
          </cell>
          <cell r="P1313" t="str">
            <v>PT. LIVIA MANDIRI SEJATI</v>
          </cell>
          <cell r="Q1313" t="str">
            <v>PT. LIVIA MANDIRI SEJATI</v>
          </cell>
          <cell r="R1313" t="str">
            <v>5 GALLON AQUA LOCAL</v>
          </cell>
          <cell r="S1313" t="str">
            <v>8276861159</v>
          </cell>
        </row>
        <row r="1314">
          <cell r="L1314">
            <v>5042122436</v>
          </cell>
          <cell r="M1314" t="str">
            <v>10169933</v>
          </cell>
          <cell r="N1314" t="str">
            <v>S21102201495/T102580A/BK/2/25</v>
          </cell>
          <cell r="O1314" t="str">
            <v>YPS/N8522UV/BUDI</v>
          </cell>
          <cell r="P1314" t="str">
            <v>PT. LIVIA MANDIRI SEJATI</v>
          </cell>
          <cell r="Q1314" t="str">
            <v>PT. LIVIA MANDIRI SEJATI</v>
          </cell>
          <cell r="R1314" t="str">
            <v>EMPTY BOTTLE AQUA 5 GALLON</v>
          </cell>
          <cell r="S1314" t="str">
            <v>8276861159</v>
          </cell>
        </row>
        <row r="1315">
          <cell r="L1315">
            <v>5042211617</v>
          </cell>
          <cell r="M1315" t="str">
            <v>10169933</v>
          </cell>
          <cell r="N1315" t="str">
            <v>S21102101732/T1030134A/EL/2/30</v>
          </cell>
          <cell r="O1315" t="str">
            <v>YPS/N8587UV/SAIFUDIN</v>
          </cell>
          <cell r="P1315" t="str">
            <v>PT. LIVIA MANDIRI SEJATI</v>
          </cell>
          <cell r="Q1315" t="str">
            <v>PT. LIVIA MANDIRI SEJATI</v>
          </cell>
          <cell r="R1315" t="str">
            <v>EMPTY BOTTLE AQUA 5 GALLON</v>
          </cell>
          <cell r="S1315" t="str">
            <v>8276861159</v>
          </cell>
        </row>
        <row r="1316">
          <cell r="L1316">
            <v>5042211617</v>
          </cell>
          <cell r="M1316" t="str">
            <v>74559</v>
          </cell>
          <cell r="N1316" t="str">
            <v>S21102101732/T1030134A/EL/2/30</v>
          </cell>
          <cell r="O1316" t="str">
            <v>YPS/N8587UV/SAIFUDIN</v>
          </cell>
          <cell r="P1316" t="str">
            <v>PT. LIVIA MANDIRI SEJATI</v>
          </cell>
          <cell r="Q1316" t="str">
            <v>PT. LIVIA MANDIRI SEJATI</v>
          </cell>
          <cell r="R1316" t="str">
            <v>5 GALLON AQUA LOCAL</v>
          </cell>
          <cell r="S1316" t="str">
            <v>8276861159</v>
          </cell>
        </row>
        <row r="1317">
          <cell r="L1317">
            <v>5042211617</v>
          </cell>
          <cell r="M1317" t="str">
            <v>10169933</v>
          </cell>
          <cell r="N1317" t="str">
            <v>S21102101732/T1030134A/EL/2/30</v>
          </cell>
          <cell r="O1317" t="str">
            <v>YPS/N8587UV/SAIFUDIN</v>
          </cell>
          <cell r="P1317" t="str">
            <v>PT. LIVIA MANDIRI SEJATI</v>
          </cell>
          <cell r="Q1317" t="str">
            <v>PT. LIVIA MANDIRI SEJATI</v>
          </cell>
          <cell r="R1317" t="str">
            <v>EMPTY BOTTLE AQUA 5 GALLON</v>
          </cell>
          <cell r="S1317" t="str">
            <v>8276861159</v>
          </cell>
        </row>
        <row r="1318">
          <cell r="L1318">
            <v>5042144718</v>
          </cell>
          <cell r="M1318" t="str">
            <v>10169933</v>
          </cell>
          <cell r="N1318" t="str">
            <v>S21102201465/T1026149D/ZK/2/26</v>
          </cell>
          <cell r="O1318" t="str">
            <v>YPS/N8878UW/SIARI</v>
          </cell>
          <cell r="P1318" t="str">
            <v>PT. LIVIA MANDIRI SEJATI</v>
          </cell>
          <cell r="Q1318" t="str">
            <v>PT. LIVIA MANDIRI SEJATI</v>
          </cell>
          <cell r="R1318" t="str">
            <v>EMPTY BOTTLE AQUA 5 GALLON</v>
          </cell>
          <cell r="S1318" t="str">
            <v>8276861159</v>
          </cell>
        </row>
        <row r="1319">
          <cell r="L1319">
            <v>5042180670</v>
          </cell>
          <cell r="M1319" t="str">
            <v>10169933</v>
          </cell>
          <cell r="N1319" t="str">
            <v>S21102101781/T1028188A/BK/2/28</v>
          </cell>
          <cell r="O1319" t="str">
            <v>YPS/L8907UT/ROBY</v>
          </cell>
          <cell r="P1319" t="str">
            <v>PT. LIVIA MANDIRI SEJATI</v>
          </cell>
          <cell r="Q1319" t="str">
            <v>PT. LIVIA MANDIRI SEJATI</v>
          </cell>
          <cell r="R1319" t="str">
            <v>EMPTY BOTTLE AQUA 5 GALLON</v>
          </cell>
          <cell r="S1319" t="str">
            <v>8276861159</v>
          </cell>
        </row>
        <row r="1320">
          <cell r="L1320">
            <v>5042180670</v>
          </cell>
          <cell r="M1320" t="str">
            <v>74559</v>
          </cell>
          <cell r="N1320" t="str">
            <v>S21102101781/T1028188A/BK/2/28</v>
          </cell>
          <cell r="O1320" t="str">
            <v>YPS/L8907UT/ROBY</v>
          </cell>
          <cell r="P1320" t="str">
            <v>PT. LIVIA MANDIRI SEJATI</v>
          </cell>
          <cell r="Q1320" t="str">
            <v>PT. LIVIA MANDIRI SEJATI</v>
          </cell>
          <cell r="R1320" t="str">
            <v>5 GALLON AQUA LOCAL</v>
          </cell>
          <cell r="S1320" t="str">
            <v>8276861159</v>
          </cell>
        </row>
        <row r="1321">
          <cell r="L1321">
            <v>5042180670</v>
          </cell>
          <cell r="M1321" t="str">
            <v>10169933</v>
          </cell>
          <cell r="N1321" t="str">
            <v>S21102101781/T1028188A/BK/2/28</v>
          </cell>
          <cell r="O1321" t="str">
            <v>YPS/L8907UT/ROBY</v>
          </cell>
          <cell r="P1321" t="str">
            <v>PT. LIVIA MANDIRI SEJATI</v>
          </cell>
          <cell r="Q1321" t="str">
            <v>PT. LIVIA MANDIRI SEJATI</v>
          </cell>
          <cell r="R1321" t="str">
            <v>EMPTY BOTTLE AQUA 5 GALLON</v>
          </cell>
          <cell r="S1321" t="str">
            <v>8276861159</v>
          </cell>
        </row>
        <row r="1322">
          <cell r="L1322">
            <v>5042142450</v>
          </cell>
          <cell r="M1322" t="str">
            <v>10169933</v>
          </cell>
          <cell r="N1322" t="str">
            <v>S21102200175/T102698B/HD/1/26</v>
          </cell>
          <cell r="O1322" t="str">
            <v>YPS/L9352UZ/SUMANANG</v>
          </cell>
          <cell r="P1322" t="str">
            <v>PT. LIVIA MANDIRI SEJATI</v>
          </cell>
          <cell r="Q1322" t="str">
            <v>PT. LIVIA MANDIRI SEJATI</v>
          </cell>
          <cell r="R1322" t="str">
            <v>EMPTY BOTTLE AQUA 5 GALLON</v>
          </cell>
          <cell r="S1322" t="str">
            <v>8276861159</v>
          </cell>
        </row>
        <row r="1323">
          <cell r="L1323">
            <v>5042142450</v>
          </cell>
          <cell r="M1323" t="str">
            <v>74559</v>
          </cell>
          <cell r="N1323" t="str">
            <v>S21102200175/T102698B/HD/1/26</v>
          </cell>
          <cell r="O1323" t="str">
            <v>YPS/L9352UZ/SUMANANG</v>
          </cell>
          <cell r="P1323" t="str">
            <v>PT. LIVIA MANDIRI SEJATI</v>
          </cell>
          <cell r="Q1323" t="str">
            <v>PT. LIVIA MANDIRI SEJATI</v>
          </cell>
          <cell r="R1323" t="str">
            <v>5 GALLON AQUA LOCAL</v>
          </cell>
          <cell r="S1323" t="str">
            <v>8276861159</v>
          </cell>
        </row>
        <row r="1324">
          <cell r="L1324">
            <v>5042142450</v>
          </cell>
          <cell r="M1324" t="str">
            <v>10169933</v>
          </cell>
          <cell r="N1324" t="str">
            <v>S21102200175/T102698B/HD/1/26</v>
          </cell>
          <cell r="O1324" t="str">
            <v>YPS/L9352UZ/SUMANANG</v>
          </cell>
          <cell r="P1324" t="str">
            <v>PT. LIVIA MANDIRI SEJATI</v>
          </cell>
          <cell r="Q1324" t="str">
            <v>PT. LIVIA MANDIRI SEJATI</v>
          </cell>
          <cell r="R1324" t="str">
            <v>EMPTY BOTTLE AQUA 5 GALLON</v>
          </cell>
          <cell r="S1324" t="str">
            <v>8276861159</v>
          </cell>
        </row>
        <row r="1325">
          <cell r="L1325">
            <v>5042115581</v>
          </cell>
          <cell r="M1325" t="str">
            <v>10169933</v>
          </cell>
          <cell r="N1325" t="str">
            <v>S21102201488/T102543B/PY/1/25</v>
          </cell>
          <cell r="O1325" t="str">
            <v>YPS/L9269UF/SOLIKHAN</v>
          </cell>
          <cell r="P1325" t="str">
            <v>PT. LIVIA MANDIRI SEJATI</v>
          </cell>
          <cell r="Q1325" t="str">
            <v>PT. LIVIA MANDIRI SEJATI</v>
          </cell>
          <cell r="R1325" t="str">
            <v>EMPTY BOTTLE AQUA 5 GALLON</v>
          </cell>
          <cell r="S1325" t="str">
            <v>8276861159</v>
          </cell>
        </row>
        <row r="1326">
          <cell r="L1326">
            <v>5042115581</v>
          </cell>
          <cell r="M1326" t="str">
            <v>74559</v>
          </cell>
          <cell r="N1326" t="str">
            <v>S21102201488/T102543B/PY/1/25</v>
          </cell>
          <cell r="O1326" t="str">
            <v>YPS/L9269UF/SOLIKHAN</v>
          </cell>
          <cell r="P1326" t="str">
            <v>PT. LIVIA MANDIRI SEJATI</v>
          </cell>
          <cell r="Q1326" t="str">
            <v>PT. LIVIA MANDIRI SEJATI</v>
          </cell>
          <cell r="R1326" t="str">
            <v>5 GALLON AQUA LOCAL</v>
          </cell>
          <cell r="S1326" t="str">
            <v>8276861159</v>
          </cell>
        </row>
        <row r="1327">
          <cell r="L1327">
            <v>5042115581</v>
          </cell>
          <cell r="M1327" t="str">
            <v>10169933</v>
          </cell>
          <cell r="N1327" t="str">
            <v>S21102201488/T102543B/PY/1/25</v>
          </cell>
          <cell r="O1327" t="str">
            <v>YPS/L9269UF/SOLIKHAN</v>
          </cell>
          <cell r="P1327" t="str">
            <v>PT. LIVIA MANDIRI SEJATI</v>
          </cell>
          <cell r="Q1327" t="str">
            <v>PT. LIVIA MANDIRI SEJATI</v>
          </cell>
          <cell r="R1327" t="str">
            <v>EMPTY BOTTLE AQUA 5 GALLON</v>
          </cell>
          <cell r="S1327" t="str">
            <v>8276861159</v>
          </cell>
        </row>
        <row r="1328">
          <cell r="L1328">
            <v>5042124840</v>
          </cell>
          <cell r="M1328" t="str">
            <v>10169933</v>
          </cell>
          <cell r="N1328" t="str">
            <v>S21102200199/T102565D/BK/2/25</v>
          </cell>
          <cell r="O1328" t="str">
            <v>YPS/L9051UX/RAHMAN</v>
          </cell>
          <cell r="P1328" t="str">
            <v>PT. LIVIA MANDIRI SEJATI</v>
          </cell>
          <cell r="Q1328" t="str">
            <v>PT. LIVIA MANDIRI SEJATI</v>
          </cell>
          <cell r="R1328" t="str">
            <v>EMPTY BOTTLE AQUA 5 GALLON</v>
          </cell>
          <cell r="S1328" t="str">
            <v>8276861159</v>
          </cell>
        </row>
        <row r="1329">
          <cell r="L1329">
            <v>5042139597</v>
          </cell>
          <cell r="M1329" t="str">
            <v>10169933</v>
          </cell>
          <cell r="N1329" t="str">
            <v>S21102200182/T1026117D/BK/2/26</v>
          </cell>
          <cell r="O1329" t="str">
            <v>YPS/L9051UX/RAHMAN</v>
          </cell>
          <cell r="P1329" t="str">
            <v>PT. LIVIA MANDIRI SEJATI</v>
          </cell>
          <cell r="Q1329" t="str">
            <v>PT. LIVIA MANDIRI SEJATI</v>
          </cell>
          <cell r="R1329" t="str">
            <v>EMPTY BOTTLE AQUA 5 GALLON</v>
          </cell>
          <cell r="S1329" t="str">
            <v>8276861159</v>
          </cell>
        </row>
        <row r="1330">
          <cell r="L1330">
            <v>5042103605</v>
          </cell>
          <cell r="M1330" t="str">
            <v>10169933</v>
          </cell>
          <cell r="N1330" t="str">
            <v>S21102201506/T102442B/ZK/3/23</v>
          </cell>
          <cell r="O1330" t="str">
            <v>YPS/L9614UX/KOMARI</v>
          </cell>
          <cell r="P1330" t="str">
            <v>PT. LIVIA MANDIRI SEJATI</v>
          </cell>
          <cell r="Q1330" t="str">
            <v>PT. LIVIA MANDIRI SEJATI</v>
          </cell>
          <cell r="R1330" t="str">
            <v>EMPTY BOTTLE AQUA 5 GALLON</v>
          </cell>
          <cell r="S1330" t="str">
            <v>8276861159</v>
          </cell>
        </row>
        <row r="1331">
          <cell r="L1331">
            <v>5042124275</v>
          </cell>
          <cell r="M1331" t="str">
            <v>10169933</v>
          </cell>
          <cell r="N1331" t="str">
            <v>S21102200183/T102670C/EL/1/26</v>
          </cell>
          <cell r="O1331" t="str">
            <v>YPS/N8544UV/SLAMET</v>
          </cell>
          <cell r="P1331" t="str">
            <v>PT. LIVIA MANDIRI SEJATI</v>
          </cell>
          <cell r="Q1331" t="str">
            <v>PT. LIVIA MANDIRI SEJATI</v>
          </cell>
          <cell r="R1331" t="str">
            <v>EMPTY BOTTLE AQUA 5 GALLON</v>
          </cell>
          <cell r="S1331" t="str">
            <v>8276861159</v>
          </cell>
        </row>
        <row r="1332">
          <cell r="L1332">
            <v>5042124275</v>
          </cell>
          <cell r="M1332" t="str">
            <v>74559</v>
          </cell>
          <cell r="N1332" t="str">
            <v>S21102200183/T102670C/EL/1/26</v>
          </cell>
          <cell r="O1332" t="str">
            <v>YPS/N8544UV/SLAMET</v>
          </cell>
          <cell r="P1332" t="str">
            <v>PT. LIVIA MANDIRI SEJATI</v>
          </cell>
          <cell r="Q1332" t="str">
            <v>PT. LIVIA MANDIRI SEJATI</v>
          </cell>
          <cell r="R1332" t="str">
            <v>5 GALLON AQUA LOCAL</v>
          </cell>
          <cell r="S1332" t="str">
            <v>8276861159</v>
          </cell>
        </row>
        <row r="1333">
          <cell r="L1333">
            <v>5042124275</v>
          </cell>
          <cell r="M1333" t="str">
            <v>10169933</v>
          </cell>
          <cell r="N1333" t="str">
            <v>S21102200183/T102670C/EL/1/26</v>
          </cell>
          <cell r="O1333" t="str">
            <v>YPS/N8544UV/SLAMET</v>
          </cell>
          <cell r="P1333" t="str">
            <v>PT. LIVIA MANDIRI SEJATI</v>
          </cell>
          <cell r="Q1333" t="str">
            <v>PT. LIVIA MANDIRI SEJATI</v>
          </cell>
          <cell r="R1333" t="str">
            <v>EMPTY BOTTLE AQUA 5 GALLON</v>
          </cell>
          <cell r="S1333" t="str">
            <v>8276861159</v>
          </cell>
        </row>
        <row r="1334">
          <cell r="L1334">
            <v>5042139018</v>
          </cell>
          <cell r="M1334" t="str">
            <v>10169933</v>
          </cell>
          <cell r="N1334" t="str">
            <v>S21102200169/T1026103D/BK/1/26</v>
          </cell>
          <cell r="O1334" t="str">
            <v>YPS/N8548UV/GATOT</v>
          </cell>
          <cell r="P1334" t="str">
            <v>PT. LIVIA MANDIRI SEJATI</v>
          </cell>
          <cell r="Q1334" t="str">
            <v>PT. LIVIA MANDIRI SEJATI</v>
          </cell>
          <cell r="R1334" t="str">
            <v>EMPTY BOTTLE AQUA 5 GALLON</v>
          </cell>
          <cell r="S1334" t="str">
            <v>8276861159</v>
          </cell>
        </row>
        <row r="1335">
          <cell r="L1335">
            <v>5042139298</v>
          </cell>
          <cell r="M1335" t="str">
            <v>10169933</v>
          </cell>
          <cell r="N1335" t="str">
            <v>S21102200178/T102693D/BK/1/26</v>
          </cell>
          <cell r="O1335" t="str">
            <v>YPS/L8813UT/JAMALI</v>
          </cell>
          <cell r="P1335" t="str">
            <v>PT. LIVIA MANDIRI SEJATI</v>
          </cell>
          <cell r="Q1335" t="str">
            <v>PT. LIVIA MANDIRI SEJATI</v>
          </cell>
          <cell r="R1335" t="str">
            <v>EMPTY BOTTLE AQUA 5 GALLON</v>
          </cell>
          <cell r="S1335" t="str">
            <v>8276861159</v>
          </cell>
        </row>
        <row r="1336">
          <cell r="L1336">
            <v>5042127460</v>
          </cell>
          <cell r="M1336" t="str">
            <v>10169933</v>
          </cell>
          <cell r="N1336" t="str">
            <v>S21102200201/T1025100A/NF/2/25</v>
          </cell>
          <cell r="O1336" t="str">
            <v>YPS/N8134UQ/SUGENG</v>
          </cell>
          <cell r="P1336" t="str">
            <v>PT. LIVIA MANDIRI SEJATI</v>
          </cell>
          <cell r="Q1336" t="str">
            <v>PT. LIVIA MANDIRI SEJATI</v>
          </cell>
          <cell r="R1336" t="str">
            <v>EMPTY BOTTLE AQUA 5 GALLON</v>
          </cell>
          <cell r="S1336" t="str">
            <v>8276861159</v>
          </cell>
        </row>
        <row r="1337">
          <cell r="L1337">
            <v>5042127460</v>
          </cell>
          <cell r="M1337" t="str">
            <v>74559</v>
          </cell>
          <cell r="N1337" t="str">
            <v>S21102200201/T1025100A/NF/2/25</v>
          </cell>
          <cell r="O1337" t="str">
            <v>YPS/N8134UQ/SUGENG</v>
          </cell>
          <cell r="P1337" t="str">
            <v>PT. LIVIA MANDIRI SEJATI</v>
          </cell>
          <cell r="Q1337" t="str">
            <v>PT. LIVIA MANDIRI SEJATI</v>
          </cell>
          <cell r="R1337" t="str">
            <v>5 GALLON AQUA LOCAL</v>
          </cell>
          <cell r="S1337" t="str">
            <v>8276861159</v>
          </cell>
        </row>
        <row r="1338">
          <cell r="L1338">
            <v>5042127460</v>
          </cell>
          <cell r="M1338" t="str">
            <v>10169933</v>
          </cell>
          <cell r="N1338" t="str">
            <v>S21102200201/T1025100A/NF/2/25</v>
          </cell>
          <cell r="O1338" t="str">
            <v>YPS/N8134UQ/SUGENG</v>
          </cell>
          <cell r="P1338" t="str">
            <v>PT. LIVIA MANDIRI SEJATI</v>
          </cell>
          <cell r="Q1338" t="str">
            <v>PT. LIVIA MANDIRI SEJATI</v>
          </cell>
          <cell r="R1338" t="str">
            <v>EMPTY BOTTLE AQUA 5 GALLON</v>
          </cell>
          <cell r="S1338" t="str">
            <v>8276861159</v>
          </cell>
        </row>
        <row r="1339">
          <cell r="L1339">
            <v>5042133091</v>
          </cell>
          <cell r="M1339" t="str">
            <v>10169933</v>
          </cell>
          <cell r="N1339" t="str">
            <v>S21102200184/T102621A/BK/1/26</v>
          </cell>
          <cell r="O1339" t="str">
            <v>YPS/N8390UV/ALDI</v>
          </cell>
          <cell r="P1339" t="str">
            <v>PT. LIVIA MANDIRI SEJATI</v>
          </cell>
          <cell r="Q1339" t="str">
            <v>PT. LIVIA MANDIRI SEJATI</v>
          </cell>
          <cell r="R1339" t="str">
            <v>EMPTY BOTTLE AQUA 5 GALLON</v>
          </cell>
          <cell r="S1339" t="str">
            <v>8276861159</v>
          </cell>
        </row>
        <row r="1340">
          <cell r="L1340">
            <v>5042133091</v>
          </cell>
          <cell r="M1340" t="str">
            <v>74559</v>
          </cell>
          <cell r="N1340" t="str">
            <v>S21102200184/T102621A/BK/1/26</v>
          </cell>
          <cell r="O1340" t="str">
            <v>YPS/N8390UV/ALDI</v>
          </cell>
          <cell r="P1340" t="str">
            <v>PT. LIVIA MANDIRI SEJATI</v>
          </cell>
          <cell r="Q1340" t="str">
            <v>PT. LIVIA MANDIRI SEJATI</v>
          </cell>
          <cell r="R1340" t="str">
            <v>5 GALLON AQUA LOCAL</v>
          </cell>
          <cell r="S1340" t="str">
            <v>8276861159</v>
          </cell>
        </row>
        <row r="1341">
          <cell r="L1341">
            <v>5042133091</v>
          </cell>
          <cell r="M1341" t="str">
            <v>10169933</v>
          </cell>
          <cell r="N1341" t="str">
            <v>S21102200184/T102621A/BK/1/26</v>
          </cell>
          <cell r="O1341" t="str">
            <v>YPS/N8390UV/ALDI</v>
          </cell>
          <cell r="P1341" t="str">
            <v>PT. LIVIA MANDIRI SEJATI</v>
          </cell>
          <cell r="Q1341" t="str">
            <v>PT. LIVIA MANDIRI SEJATI</v>
          </cell>
          <cell r="R1341" t="str">
            <v>EMPTY BOTTLE AQUA 5 GALLON</v>
          </cell>
          <cell r="S1341" t="str">
            <v>8276861159</v>
          </cell>
        </row>
        <row r="1342">
          <cell r="L1342">
            <v>5042131964</v>
          </cell>
          <cell r="M1342" t="str">
            <v>10169933</v>
          </cell>
          <cell r="N1342" t="str">
            <v>S21102200191/T10263A/EF/3/25</v>
          </cell>
          <cell r="O1342" t="str">
            <v>YPS/L9428UZ/HADI</v>
          </cell>
          <cell r="P1342" t="str">
            <v>PT. LIVIA MANDIRI SEJATI</v>
          </cell>
          <cell r="Q1342" t="str">
            <v>PT. LIVIA MANDIRI SEJATI</v>
          </cell>
          <cell r="R1342" t="str">
            <v>EMPTY BOTTLE AQUA 5 GALLON</v>
          </cell>
          <cell r="S1342" t="str">
            <v>8276861159</v>
          </cell>
        </row>
        <row r="1343">
          <cell r="L1343">
            <v>5042131964</v>
          </cell>
          <cell r="M1343" t="str">
            <v>74559</v>
          </cell>
          <cell r="N1343" t="str">
            <v>S21102200191/T10263A/EF/3/25</v>
          </cell>
          <cell r="O1343" t="str">
            <v>YPS/L9428UZ/HADI</v>
          </cell>
          <cell r="P1343" t="str">
            <v>PT. LIVIA MANDIRI SEJATI</v>
          </cell>
          <cell r="Q1343" t="str">
            <v>PT. LIVIA MANDIRI SEJATI</v>
          </cell>
          <cell r="R1343" t="str">
            <v>5 GALLON AQUA LOCAL</v>
          </cell>
          <cell r="S1343" t="str">
            <v>8276861159</v>
          </cell>
        </row>
        <row r="1344">
          <cell r="L1344">
            <v>5042131964</v>
          </cell>
          <cell r="M1344" t="str">
            <v>10169933</v>
          </cell>
          <cell r="N1344" t="str">
            <v>S21102200191/T10263A/EF/3/25</v>
          </cell>
          <cell r="O1344" t="str">
            <v>YPS/L9428UZ/HADI</v>
          </cell>
          <cell r="P1344" t="str">
            <v>PT. LIVIA MANDIRI SEJATI</v>
          </cell>
          <cell r="Q1344" t="str">
            <v>PT. LIVIA MANDIRI SEJATI</v>
          </cell>
          <cell r="R1344" t="str">
            <v>EMPTY BOTTLE AQUA 5 GALLON</v>
          </cell>
          <cell r="S1344" t="str">
            <v>8276861159</v>
          </cell>
        </row>
        <row r="1345">
          <cell r="L1345">
            <v>5042131658</v>
          </cell>
          <cell r="M1345" t="str">
            <v>10169933</v>
          </cell>
          <cell r="N1345" t="str">
            <v>S21102200186/T102637C/AS/3/25</v>
          </cell>
          <cell r="O1345" t="str">
            <v>YPS/L9343UG/RINTO</v>
          </cell>
          <cell r="P1345" t="str">
            <v>PT. LIVIA MANDIRI SEJATI</v>
          </cell>
          <cell r="Q1345" t="str">
            <v>PT. LIVIA MANDIRI SEJATI</v>
          </cell>
          <cell r="R1345" t="str">
            <v>EMPTY BOTTLE AQUA 5 GALLON</v>
          </cell>
          <cell r="S1345" t="str">
            <v>8276861159</v>
          </cell>
        </row>
        <row r="1346">
          <cell r="L1346">
            <v>5042131658</v>
          </cell>
          <cell r="M1346" t="str">
            <v>74559</v>
          </cell>
          <cell r="N1346" t="str">
            <v>S21102200186/T102637C/AS/3/25</v>
          </cell>
          <cell r="O1346" t="str">
            <v>YPS/L9343UG/RINTO</v>
          </cell>
          <cell r="P1346" t="str">
            <v>PT. LIVIA MANDIRI SEJATI</v>
          </cell>
          <cell r="Q1346" t="str">
            <v>PT. LIVIA MANDIRI SEJATI</v>
          </cell>
          <cell r="R1346" t="str">
            <v>5 GALLON AQUA LOCAL</v>
          </cell>
          <cell r="S1346" t="str">
            <v>8276861159</v>
          </cell>
        </row>
        <row r="1347">
          <cell r="L1347">
            <v>5042131658</v>
          </cell>
          <cell r="M1347" t="str">
            <v>10169933</v>
          </cell>
          <cell r="N1347" t="str">
            <v>S21102200186/T102637C/AS/3/25</v>
          </cell>
          <cell r="O1347" t="str">
            <v>YPS/L9343UG/RINTO</v>
          </cell>
          <cell r="P1347" t="str">
            <v>PT. LIVIA MANDIRI SEJATI</v>
          </cell>
          <cell r="Q1347" t="str">
            <v>PT. LIVIA MANDIRI SEJATI</v>
          </cell>
          <cell r="R1347" t="str">
            <v>EMPTY BOTTLE AQUA 5 GALLON</v>
          </cell>
          <cell r="S1347" t="str">
            <v>8276861159</v>
          </cell>
        </row>
        <row r="1348">
          <cell r="L1348">
            <v>5042101579</v>
          </cell>
          <cell r="M1348" t="str">
            <v>10169933</v>
          </cell>
          <cell r="N1348" t="str">
            <v>S21102201451/T102788D/EL/1/27</v>
          </cell>
          <cell r="O1348" t="str">
            <v>YPS/L8177UT/AGUS.S</v>
          </cell>
          <cell r="P1348" t="str">
            <v>PT. LIVIA MANDIRI SEJATI</v>
          </cell>
          <cell r="Q1348" t="str">
            <v>PT. LIVIA MANDIRI SEJATI</v>
          </cell>
          <cell r="R1348" t="str">
            <v>EMPTY BOTTLE AQUA 5 GALLON</v>
          </cell>
          <cell r="S1348" t="str">
            <v>8276861159</v>
          </cell>
        </row>
        <row r="1349">
          <cell r="L1349">
            <v>5042207948</v>
          </cell>
          <cell r="M1349" t="str">
            <v>10169933</v>
          </cell>
          <cell r="N1349" t="str">
            <v>S21102201376/T1030111D/IS/1/30</v>
          </cell>
          <cell r="O1349" t="str">
            <v>YPS/N8548UV/GATOT</v>
          </cell>
          <cell r="P1349" t="str">
            <v>PT. LIVIA MANDIRI SEJATI</v>
          </cell>
          <cell r="Q1349" t="str">
            <v>PT. LIVIA MANDIRI SEJATI</v>
          </cell>
          <cell r="R1349" t="str">
            <v>EMPTY BOTTLE AQUA 5 GALLON</v>
          </cell>
          <cell r="S1349" t="str">
            <v>8276861159</v>
          </cell>
        </row>
        <row r="1350">
          <cell r="L1350">
            <v>5042121655</v>
          </cell>
          <cell r="M1350" t="str">
            <v>10169933</v>
          </cell>
          <cell r="N1350" t="str">
            <v>S21102211241/T102562B/BK/1/25</v>
          </cell>
          <cell r="O1350" t="str">
            <v>YPS/N8543UV/NADIR</v>
          </cell>
          <cell r="P1350" t="str">
            <v>PT. LIVIA MANDIRI SEJATI</v>
          </cell>
          <cell r="Q1350" t="str">
            <v>PT. LIVIA MANDIRI SEJATI</v>
          </cell>
          <cell r="R1350" t="str">
            <v>EMPTY BOTTLE AQUA 5 GALLON</v>
          </cell>
          <cell r="S1350" t="str">
            <v>8276861159</v>
          </cell>
        </row>
        <row r="1351">
          <cell r="L1351">
            <v>5042122965</v>
          </cell>
          <cell r="M1351" t="str">
            <v>10169933</v>
          </cell>
          <cell r="N1351" t="str">
            <v>S21102201499/T102561B/PY/1/25</v>
          </cell>
          <cell r="O1351" t="str">
            <v>YPS/N9611UR/IBRAHIM</v>
          </cell>
          <cell r="P1351" t="str">
            <v>PT. LIVIA MANDIRI SEJATI</v>
          </cell>
          <cell r="Q1351" t="str">
            <v>PT. LIVIA MANDIRI SEJATI</v>
          </cell>
          <cell r="R1351" t="str">
            <v>EMPTY BOTTLE AQUA 5 GALLON</v>
          </cell>
          <cell r="S1351" t="str">
            <v>8276861159</v>
          </cell>
        </row>
        <row r="1352">
          <cell r="L1352">
            <v>5042122965</v>
          </cell>
          <cell r="M1352" t="str">
            <v>74559</v>
          </cell>
          <cell r="N1352" t="str">
            <v>S21102201499/T102561B/PY/1/25</v>
          </cell>
          <cell r="O1352" t="str">
            <v>YPS/N9611UR/IBRAHIM</v>
          </cell>
          <cell r="P1352" t="str">
            <v>PT. LIVIA MANDIRI SEJATI</v>
          </cell>
          <cell r="Q1352" t="str">
            <v>PT. LIVIA MANDIRI SEJATI</v>
          </cell>
          <cell r="R1352" t="str">
            <v>5 GALLON AQUA LOCAL</v>
          </cell>
          <cell r="S1352" t="str">
            <v>8276861159</v>
          </cell>
        </row>
        <row r="1353">
          <cell r="L1353">
            <v>5042122965</v>
          </cell>
          <cell r="M1353" t="str">
            <v>10169933</v>
          </cell>
          <cell r="N1353" t="str">
            <v>S21102201499/T102561B/PY/1/25</v>
          </cell>
          <cell r="O1353" t="str">
            <v>YPS/N9611UR/IBRAHIM</v>
          </cell>
          <cell r="P1353" t="str">
            <v>PT. LIVIA MANDIRI SEJATI</v>
          </cell>
          <cell r="Q1353" t="str">
            <v>PT. LIVIA MANDIRI SEJATI</v>
          </cell>
          <cell r="R1353" t="str">
            <v>EMPTY BOTTLE AQUA 5 GALLON</v>
          </cell>
          <cell r="S1353" t="str">
            <v>8276861159</v>
          </cell>
        </row>
        <row r="1354">
          <cell r="L1354">
            <v>5042122887</v>
          </cell>
          <cell r="M1354" t="str">
            <v>10169933</v>
          </cell>
          <cell r="N1354" t="str">
            <v>S21102201497/T102552A/HD/1/25</v>
          </cell>
          <cell r="O1354" t="str">
            <v>YPS/N8261UR/SOLIKHIN</v>
          </cell>
          <cell r="P1354" t="str">
            <v>PT. LIVIA MANDIRI SEJATI</v>
          </cell>
          <cell r="Q1354" t="str">
            <v>PT. LIVIA MANDIRI SEJATI</v>
          </cell>
          <cell r="R1354" t="str">
            <v>EMPTY BOTTLE AQUA 5 GALLON</v>
          </cell>
          <cell r="S1354" t="str">
            <v>8276861159</v>
          </cell>
        </row>
        <row r="1355">
          <cell r="L1355">
            <v>5042122887</v>
          </cell>
          <cell r="M1355" t="str">
            <v>74559</v>
          </cell>
          <cell r="N1355" t="str">
            <v>S21102201497/T102552A/HD/1/25</v>
          </cell>
          <cell r="O1355" t="str">
            <v>YPS/N8261UR/SOLIKHIN</v>
          </cell>
          <cell r="P1355" t="str">
            <v>PT. LIVIA MANDIRI SEJATI</v>
          </cell>
          <cell r="Q1355" t="str">
            <v>PT. LIVIA MANDIRI SEJATI</v>
          </cell>
          <cell r="R1355" t="str">
            <v>5 GALLON AQUA LOCAL</v>
          </cell>
          <cell r="S1355" t="str">
            <v>8276861159</v>
          </cell>
        </row>
        <row r="1356">
          <cell r="L1356">
            <v>5042122887</v>
          </cell>
          <cell r="M1356" t="str">
            <v>10169933</v>
          </cell>
          <cell r="N1356" t="str">
            <v>S21102201497/T102552A/HD/1/25</v>
          </cell>
          <cell r="O1356" t="str">
            <v>YPS/N8261UR/SOLIKHIN</v>
          </cell>
          <cell r="P1356" t="str">
            <v>PT. LIVIA MANDIRI SEJATI</v>
          </cell>
          <cell r="Q1356" t="str">
            <v>PT. LIVIA MANDIRI SEJATI</v>
          </cell>
          <cell r="R1356" t="str">
            <v>EMPTY BOTTLE AQUA 5 GALLON</v>
          </cell>
          <cell r="S1356" t="str">
            <v>8276861159</v>
          </cell>
        </row>
        <row r="1357">
          <cell r="L1357">
            <v>5042098757</v>
          </cell>
          <cell r="M1357" t="str">
            <v>10169933</v>
          </cell>
          <cell r="N1357" t="str">
            <v>S21102200216/T1023192D/IS/3/23</v>
          </cell>
          <cell r="O1357" t="str">
            <v>YPS/L9424UZ/NURCHOLI</v>
          </cell>
          <cell r="P1357" t="str">
            <v>PT. LIVIA MANDIRI SEJATI</v>
          </cell>
          <cell r="Q1357" t="str">
            <v>PT. LIVIA MANDIRI SEJATI</v>
          </cell>
          <cell r="R1357" t="str">
            <v>EMPTY BOTTLE AQUA 5 GALLON</v>
          </cell>
          <cell r="S1357" t="str">
            <v>8276861159</v>
          </cell>
        </row>
        <row r="1358">
          <cell r="L1358">
            <v>5042165961</v>
          </cell>
          <cell r="M1358" t="str">
            <v>10169933</v>
          </cell>
          <cell r="N1358" t="str">
            <v>S21102200138/T1027157B/ZK/2/27</v>
          </cell>
          <cell r="O1358" t="str">
            <v>YPS/N8390UV/ALDY</v>
          </cell>
          <cell r="P1358" t="str">
            <v>PT. LIVIA MANDIRI SEJATI</v>
          </cell>
          <cell r="Q1358" t="str">
            <v>PT. LIVIA MANDIRI SEJATI</v>
          </cell>
          <cell r="R1358" t="str">
            <v>EMPTY BOTTLE AQUA 5 GALLON</v>
          </cell>
          <cell r="S1358" t="str">
            <v>8276861159</v>
          </cell>
        </row>
        <row r="1359">
          <cell r="L1359">
            <v>5042130598</v>
          </cell>
          <cell r="M1359" t="str">
            <v>10169933</v>
          </cell>
          <cell r="N1359" t="str">
            <v>S21102200177/T102664A/EL/1/26</v>
          </cell>
          <cell r="O1359" t="str">
            <v>YPS/N8587UV/SAIFUDIN</v>
          </cell>
          <cell r="P1359" t="str">
            <v>PT. LIVIA MANDIRI SEJATI</v>
          </cell>
          <cell r="Q1359" t="str">
            <v>PT. LIVIA MANDIRI SEJATI</v>
          </cell>
          <cell r="R1359" t="str">
            <v>EMPTY BOTTLE AQUA 5 GALLON</v>
          </cell>
          <cell r="S1359" t="str">
            <v>8276861159</v>
          </cell>
        </row>
        <row r="1360">
          <cell r="L1360">
            <v>5042130598</v>
          </cell>
          <cell r="M1360" t="str">
            <v>74559</v>
          </cell>
          <cell r="N1360" t="str">
            <v>S21102200177/T102664A/EL/1/26</v>
          </cell>
          <cell r="O1360" t="str">
            <v>YPS/N8587UV/SAIFUDIN</v>
          </cell>
          <cell r="P1360" t="str">
            <v>PT. LIVIA MANDIRI SEJATI</v>
          </cell>
          <cell r="Q1360" t="str">
            <v>PT. LIVIA MANDIRI SEJATI</v>
          </cell>
          <cell r="R1360" t="str">
            <v>5 GALLON AQUA LOCAL</v>
          </cell>
          <cell r="S1360" t="str">
            <v>8276861159</v>
          </cell>
        </row>
        <row r="1361">
          <cell r="L1361">
            <v>5042130598</v>
          </cell>
          <cell r="M1361" t="str">
            <v>10169933</v>
          </cell>
          <cell r="N1361" t="str">
            <v>S21102200177/T102664A/EL/1/26</v>
          </cell>
          <cell r="O1361" t="str">
            <v>YPS/N8587UV/SAIFUDIN</v>
          </cell>
          <cell r="P1361" t="str">
            <v>PT. LIVIA MANDIRI SEJATI</v>
          </cell>
          <cell r="Q1361" t="str">
            <v>PT. LIVIA MANDIRI SEJATI</v>
          </cell>
          <cell r="R1361" t="str">
            <v>EMPTY BOTTLE AQUA 5 GALLON</v>
          </cell>
          <cell r="S1361" t="str">
            <v>8276861159</v>
          </cell>
        </row>
        <row r="1362">
          <cell r="L1362">
            <v>5042126112</v>
          </cell>
          <cell r="M1362" t="str">
            <v>10169933</v>
          </cell>
          <cell r="N1362" t="str">
            <v>S21102201493/T1025139D/NF/3/25</v>
          </cell>
          <cell r="O1362" t="str">
            <v>YPS/L9434UZ/TRI</v>
          </cell>
          <cell r="P1362" t="str">
            <v>PT. LIVIA MANDIRI SEJATI</v>
          </cell>
          <cell r="Q1362" t="str">
            <v>PT. LIVIA MANDIRI SEJATI</v>
          </cell>
          <cell r="R1362" t="str">
            <v>EMPTY BOTTLE AQUA 5 GALLON</v>
          </cell>
          <cell r="S1362" t="str">
            <v>8276861159</v>
          </cell>
        </row>
        <row r="1363">
          <cell r="L1363">
            <v>5042142842</v>
          </cell>
          <cell r="M1363" t="str">
            <v>10169933</v>
          </cell>
          <cell r="N1363" t="str">
            <v>S21102201466/T1026104A/HD/1/26</v>
          </cell>
          <cell r="O1363" t="str">
            <v>YPS/L8373UI/MADE</v>
          </cell>
          <cell r="P1363" t="str">
            <v>PT. LIVIA MANDIRI SEJATI</v>
          </cell>
          <cell r="Q1363" t="str">
            <v>PT. LIVIA MANDIRI SEJATI</v>
          </cell>
          <cell r="R1363" t="str">
            <v>EMPTY BOTTLE AQUA 5 GALLON</v>
          </cell>
          <cell r="S1363" t="str">
            <v>8276861159</v>
          </cell>
        </row>
        <row r="1364">
          <cell r="L1364">
            <v>5042142842</v>
          </cell>
          <cell r="M1364" t="str">
            <v>74559</v>
          </cell>
          <cell r="N1364" t="str">
            <v>S21102201466/T1026104A/HD/1/26</v>
          </cell>
          <cell r="O1364" t="str">
            <v>YPS/L8373UI/MADE</v>
          </cell>
          <cell r="P1364" t="str">
            <v>PT. LIVIA MANDIRI SEJATI</v>
          </cell>
          <cell r="Q1364" t="str">
            <v>PT. LIVIA MANDIRI SEJATI</v>
          </cell>
          <cell r="R1364" t="str">
            <v>5 GALLON AQUA LOCAL</v>
          </cell>
          <cell r="S1364" t="str">
            <v>8276861159</v>
          </cell>
        </row>
        <row r="1365">
          <cell r="L1365">
            <v>5042142842</v>
          </cell>
          <cell r="M1365" t="str">
            <v>10169933</v>
          </cell>
          <cell r="N1365" t="str">
            <v>S21102201466/T1026104A/HD/1/26</v>
          </cell>
          <cell r="O1365" t="str">
            <v>YPS/L8373UI/MADE</v>
          </cell>
          <cell r="P1365" t="str">
            <v>PT. LIVIA MANDIRI SEJATI</v>
          </cell>
          <cell r="Q1365" t="str">
            <v>PT. LIVIA MANDIRI SEJATI</v>
          </cell>
          <cell r="R1365" t="str">
            <v>EMPTY BOTTLE AQUA 5 GALLON</v>
          </cell>
          <cell r="S1365" t="str">
            <v>8276861159</v>
          </cell>
        </row>
        <row r="1366">
          <cell r="L1366">
            <v>5042130603</v>
          </cell>
          <cell r="M1366" t="str">
            <v>10169933</v>
          </cell>
          <cell r="N1366" t="str">
            <v>S21102200204/T1025110A/IS/2/25</v>
          </cell>
          <cell r="O1366" t="str">
            <v>YPS/N8274UV/BAKHIN</v>
          </cell>
          <cell r="P1366" t="str">
            <v>PT. LIVIA MANDIRI SEJATI</v>
          </cell>
          <cell r="Q1366" t="str">
            <v>PT. LIVIA MANDIRI SEJATI</v>
          </cell>
          <cell r="R1366" t="str">
            <v>EMPTY BOTTLE AQUA 5 GALLON</v>
          </cell>
          <cell r="S1366" t="str">
            <v>8276861159</v>
          </cell>
        </row>
        <row r="1367">
          <cell r="L1367">
            <v>5042130603</v>
          </cell>
          <cell r="M1367" t="str">
            <v>74559</v>
          </cell>
          <cell r="N1367" t="str">
            <v>S21102200204/T1025110A/IS/2/25</v>
          </cell>
          <cell r="O1367" t="str">
            <v>YPS/N8274UV/BAKHIN</v>
          </cell>
          <cell r="P1367" t="str">
            <v>PT. LIVIA MANDIRI SEJATI</v>
          </cell>
          <cell r="Q1367" t="str">
            <v>PT. LIVIA MANDIRI SEJATI</v>
          </cell>
          <cell r="R1367" t="str">
            <v>5 GALLON AQUA LOCAL</v>
          </cell>
          <cell r="S1367" t="str">
            <v>8276861159</v>
          </cell>
        </row>
        <row r="1368">
          <cell r="L1368">
            <v>5042130603</v>
          </cell>
          <cell r="M1368" t="str">
            <v>10169933</v>
          </cell>
          <cell r="N1368" t="str">
            <v>S21102200204/T1025110A/IS/2/25</v>
          </cell>
          <cell r="O1368" t="str">
            <v>YPS/N8274UV/BAKHIN</v>
          </cell>
          <cell r="P1368" t="str">
            <v>PT. LIVIA MANDIRI SEJATI</v>
          </cell>
          <cell r="Q1368" t="str">
            <v>PT. LIVIA MANDIRI SEJATI</v>
          </cell>
          <cell r="R1368" t="str">
            <v>EMPTY BOTTLE AQUA 5 GALLON</v>
          </cell>
          <cell r="S1368" t="str">
            <v>8276861159</v>
          </cell>
        </row>
        <row r="1369">
          <cell r="L1369">
            <v>5042123505</v>
          </cell>
          <cell r="M1369" t="str">
            <v>10169933</v>
          </cell>
          <cell r="N1369" t="str">
            <v>S21102200194/T102567D/ZK/2/25</v>
          </cell>
          <cell r="O1369" t="str">
            <v>YPS/L9358UZ/MAT ALI</v>
          </cell>
          <cell r="P1369" t="str">
            <v>PT. LIVIA MANDIRI SEJATI</v>
          </cell>
          <cell r="Q1369" t="str">
            <v>PT. LIVIA MANDIRI SEJATI</v>
          </cell>
          <cell r="R1369" t="str">
            <v>EMPTY BOTTLE AQUA 5 GALLON</v>
          </cell>
          <cell r="S1369" t="str">
            <v>8276861159</v>
          </cell>
        </row>
        <row r="1370">
          <cell r="L1370">
            <v>5042147889</v>
          </cell>
          <cell r="M1370" t="str">
            <v>10169933</v>
          </cell>
          <cell r="N1370" t="str">
            <v>S21102200163/T1026172A/EF/2/26</v>
          </cell>
          <cell r="O1370" t="str">
            <v>YPS/N8134UQ/SUGENG</v>
          </cell>
          <cell r="P1370" t="str">
            <v>PT. LIVIA MANDIRI SEJATI</v>
          </cell>
          <cell r="Q1370" t="str">
            <v>PT. LIVIA MANDIRI SEJATI</v>
          </cell>
          <cell r="R1370" t="str">
            <v>EMPTY BOTTLE AQUA 5 GALLON</v>
          </cell>
          <cell r="S1370" t="str">
            <v>8276861159</v>
          </cell>
        </row>
        <row r="1371">
          <cell r="L1371">
            <v>5042147889</v>
          </cell>
          <cell r="M1371" t="str">
            <v>74559</v>
          </cell>
          <cell r="N1371" t="str">
            <v>S21102200163/T1026172A/EF/2/26</v>
          </cell>
          <cell r="O1371" t="str">
            <v>YPS/N8134UQ/SUGENG</v>
          </cell>
          <cell r="P1371" t="str">
            <v>PT. LIVIA MANDIRI SEJATI</v>
          </cell>
          <cell r="Q1371" t="str">
            <v>PT. LIVIA MANDIRI SEJATI</v>
          </cell>
          <cell r="R1371" t="str">
            <v>5 GALLON AQUA LOCAL</v>
          </cell>
          <cell r="S1371" t="str">
            <v>8276861159</v>
          </cell>
        </row>
        <row r="1372">
          <cell r="L1372">
            <v>5042147889</v>
          </cell>
          <cell r="M1372" t="str">
            <v>10169933</v>
          </cell>
          <cell r="N1372" t="str">
            <v>S21102200163/T1026172A/EF/2/26</v>
          </cell>
          <cell r="O1372" t="str">
            <v>YPS/N8134UQ/SUGENG</v>
          </cell>
          <cell r="P1372" t="str">
            <v>PT. LIVIA MANDIRI SEJATI</v>
          </cell>
          <cell r="Q1372" t="str">
            <v>PT. LIVIA MANDIRI SEJATI</v>
          </cell>
          <cell r="R1372" t="str">
            <v>EMPTY BOTTLE AQUA 5 GALLON</v>
          </cell>
          <cell r="S1372" t="str">
            <v>8276861159</v>
          </cell>
        </row>
        <row r="1373">
          <cell r="L1373">
            <v>5042119386</v>
          </cell>
          <cell r="M1373" t="str">
            <v>10169932</v>
          </cell>
          <cell r="N1373">
            <v>0</v>
          </cell>
          <cell r="O1373">
            <v>0</v>
          </cell>
          <cell r="P1373" t="str">
            <v>PT. LIVIA MANDIRI SEJATI</v>
          </cell>
          <cell r="Q1373" t="str">
            <v>PT. LIVIA MANDIRI SEJATI</v>
          </cell>
          <cell r="R1373" t="str">
            <v>EMPTY BOTTLE VIT 5 GALLON</v>
          </cell>
          <cell r="S1373" t="str">
            <v>8276861158</v>
          </cell>
        </row>
        <row r="1374">
          <cell r="L1374">
            <v>5042132490</v>
          </cell>
          <cell r="M1374" t="str">
            <v>10169933</v>
          </cell>
          <cell r="N1374" t="str">
            <v>S21102201480/T102646D/AS/3/25</v>
          </cell>
          <cell r="O1374" t="str">
            <v>YPS/L9357UV/AHMAD</v>
          </cell>
          <cell r="P1374" t="str">
            <v>PT. LIVIA MANDIRI SEJATI</v>
          </cell>
          <cell r="Q1374" t="str">
            <v>PT. LIVIA MANDIRI SEJATI</v>
          </cell>
          <cell r="R1374" t="str">
            <v>EMPTY BOTTLE AQUA 5 GALLON</v>
          </cell>
          <cell r="S1374" t="str">
            <v>8276861159</v>
          </cell>
        </row>
        <row r="1375">
          <cell r="L1375">
            <v>5042161083</v>
          </cell>
          <cell r="M1375" t="str">
            <v>10169933</v>
          </cell>
          <cell r="N1375" t="str">
            <v>S21102201446/T1027109B/PY/1/27</v>
          </cell>
          <cell r="O1375" t="str">
            <v>YPS/N9879UR/JUPRI</v>
          </cell>
          <cell r="P1375" t="str">
            <v>PT. LIVIA MANDIRI SEJATI</v>
          </cell>
          <cell r="Q1375" t="str">
            <v>PT. LIVIA MANDIRI SEJATI</v>
          </cell>
          <cell r="R1375" t="str">
            <v>EMPTY BOTTLE AQUA 5 GALLON</v>
          </cell>
          <cell r="S1375" t="str">
            <v>8276861159</v>
          </cell>
        </row>
        <row r="1376">
          <cell r="L1376">
            <v>5042134455</v>
          </cell>
          <cell r="M1376" t="str">
            <v>10169933</v>
          </cell>
          <cell r="N1376" t="str">
            <v>S21102201476/T102668C/HD/1/26</v>
          </cell>
          <cell r="O1376" t="str">
            <v>YPS/S9012US/SOBACH</v>
          </cell>
          <cell r="P1376" t="str">
            <v>PT. LIVIA MANDIRI SEJATI</v>
          </cell>
          <cell r="Q1376" t="str">
            <v>PT. LIVIA MANDIRI SEJATI</v>
          </cell>
          <cell r="R1376" t="str">
            <v>EMPTY BOTTLE AQUA 5 GALLON</v>
          </cell>
          <cell r="S1376" t="str">
            <v>8276861159</v>
          </cell>
        </row>
        <row r="1377">
          <cell r="L1377">
            <v>5042134455</v>
          </cell>
          <cell r="M1377" t="str">
            <v>74559</v>
          </cell>
          <cell r="N1377" t="str">
            <v>S21102201476/T102668C/HD/1/26</v>
          </cell>
          <cell r="O1377" t="str">
            <v>YPS/S9012US/SOBACH</v>
          </cell>
          <cell r="P1377" t="str">
            <v>PT. LIVIA MANDIRI SEJATI</v>
          </cell>
          <cell r="Q1377" t="str">
            <v>PT. LIVIA MANDIRI SEJATI</v>
          </cell>
          <cell r="R1377" t="str">
            <v>5 GALLON AQUA LOCAL</v>
          </cell>
          <cell r="S1377" t="str">
            <v>8276861159</v>
          </cell>
        </row>
        <row r="1378">
          <cell r="L1378">
            <v>5042134455</v>
          </cell>
          <cell r="M1378" t="str">
            <v>10169933</v>
          </cell>
          <cell r="N1378" t="str">
            <v>S21102201476/T102668C/HD/1/26</v>
          </cell>
          <cell r="O1378" t="str">
            <v>YPS/S9012US/SOBACH</v>
          </cell>
          <cell r="P1378" t="str">
            <v>PT. LIVIA MANDIRI SEJATI</v>
          </cell>
          <cell r="Q1378" t="str">
            <v>PT. LIVIA MANDIRI SEJATI</v>
          </cell>
          <cell r="R1378" t="str">
            <v>EMPTY BOTTLE AQUA 5 GALLON</v>
          </cell>
          <cell r="S1378" t="str">
            <v>8276861159</v>
          </cell>
        </row>
        <row r="1379">
          <cell r="L1379">
            <v>5042144882</v>
          </cell>
          <cell r="M1379" t="str">
            <v>10169933</v>
          </cell>
          <cell r="N1379" t="str">
            <v>S21102200171/T1025114D/BK/2/26</v>
          </cell>
          <cell r="O1379" t="str">
            <v>YPS/N9375WE/MAKRUS A</v>
          </cell>
          <cell r="P1379" t="str">
            <v>PT. LIVIA MANDIRI SEJATI</v>
          </cell>
          <cell r="Q1379" t="str">
            <v>PT. LIVIA MANDIRI SEJATI</v>
          </cell>
          <cell r="R1379" t="str">
            <v>EMPTY BOTTLE AQUA 5 GALLON</v>
          </cell>
          <cell r="S1379" t="str">
            <v>8276861159</v>
          </cell>
        </row>
        <row r="1380">
          <cell r="L1380">
            <v>5042149085</v>
          </cell>
          <cell r="M1380" t="str">
            <v>10169933</v>
          </cell>
          <cell r="N1380" t="str">
            <v>S21102200166/T1026192A/AS/3/26</v>
          </cell>
          <cell r="O1380" t="str">
            <v>YPS/L8907UT/ROBY</v>
          </cell>
          <cell r="P1380" t="str">
            <v>PT. LIVIA MANDIRI SEJATI</v>
          </cell>
          <cell r="Q1380" t="str">
            <v>PT. LIVIA MANDIRI SEJATI</v>
          </cell>
          <cell r="R1380" t="str">
            <v>EMPTY BOTTLE AQUA 5 GALLON</v>
          </cell>
          <cell r="S1380" t="str">
            <v>8276861159</v>
          </cell>
        </row>
        <row r="1381">
          <cell r="L1381">
            <v>5042149085</v>
          </cell>
          <cell r="M1381" t="str">
            <v>74559</v>
          </cell>
          <cell r="N1381" t="str">
            <v>S21102200166/T1026192A/AS/3/26</v>
          </cell>
          <cell r="O1381" t="str">
            <v>YPS/L8907UT/ROBY</v>
          </cell>
          <cell r="P1381" t="str">
            <v>PT. LIVIA MANDIRI SEJATI</v>
          </cell>
          <cell r="Q1381" t="str">
            <v>PT. LIVIA MANDIRI SEJATI</v>
          </cell>
          <cell r="R1381" t="str">
            <v>5 GALLON AQUA LOCAL</v>
          </cell>
          <cell r="S1381" t="str">
            <v>8276861159</v>
          </cell>
        </row>
        <row r="1382">
          <cell r="L1382">
            <v>5042149085</v>
          </cell>
          <cell r="M1382" t="str">
            <v>10169933</v>
          </cell>
          <cell r="N1382" t="str">
            <v>S21102200166/T1026192A/AS/3/26</v>
          </cell>
          <cell r="O1382" t="str">
            <v>YPS/L8907UT/ROBY</v>
          </cell>
          <cell r="P1382" t="str">
            <v>PT. LIVIA MANDIRI SEJATI</v>
          </cell>
          <cell r="Q1382" t="str">
            <v>PT. LIVIA MANDIRI SEJATI</v>
          </cell>
          <cell r="R1382" t="str">
            <v>EMPTY BOTTLE AQUA 5 GALLON</v>
          </cell>
          <cell r="S1382" t="str">
            <v>8276861159</v>
          </cell>
        </row>
        <row r="1383">
          <cell r="L1383">
            <v>5042126816</v>
          </cell>
          <cell r="M1383" t="str">
            <v>10169933</v>
          </cell>
          <cell r="N1383" t="str">
            <v>S21102200195/T1025108A/IS/2/25</v>
          </cell>
          <cell r="O1383" t="str">
            <v>YPS/N8548UV/SAKUT</v>
          </cell>
          <cell r="P1383" t="str">
            <v>PT. LIVIA MANDIRI SEJATI</v>
          </cell>
          <cell r="Q1383" t="str">
            <v>PT. LIVIA MANDIRI SEJATI</v>
          </cell>
          <cell r="R1383" t="str">
            <v>EMPTY BOTTLE AQUA 5 GALLON</v>
          </cell>
          <cell r="S1383" t="str">
            <v>8276861159</v>
          </cell>
        </row>
        <row r="1384">
          <cell r="L1384">
            <v>5042126816</v>
          </cell>
          <cell r="M1384" t="str">
            <v>74559</v>
          </cell>
          <cell r="N1384" t="str">
            <v>S21102200195/T1025108A/IS/2/25</v>
          </cell>
          <cell r="O1384" t="str">
            <v>YPS/N8548UV/SAKUT</v>
          </cell>
          <cell r="P1384" t="str">
            <v>PT. LIVIA MANDIRI SEJATI</v>
          </cell>
          <cell r="Q1384" t="str">
            <v>PT. LIVIA MANDIRI SEJATI</v>
          </cell>
          <cell r="R1384" t="str">
            <v>5 GALLON AQUA LOCAL</v>
          </cell>
          <cell r="S1384" t="str">
            <v>8276861159</v>
          </cell>
        </row>
        <row r="1385">
          <cell r="L1385">
            <v>5042126816</v>
          </cell>
          <cell r="M1385" t="str">
            <v>10169933</v>
          </cell>
          <cell r="N1385" t="str">
            <v>S21102200195/T1025108A/IS/2/25</v>
          </cell>
          <cell r="O1385" t="str">
            <v>YPS/N8548UV/SAKUT</v>
          </cell>
          <cell r="P1385" t="str">
            <v>PT. LIVIA MANDIRI SEJATI</v>
          </cell>
          <cell r="Q1385" t="str">
            <v>PT. LIVIA MANDIRI SEJATI</v>
          </cell>
          <cell r="R1385" t="str">
            <v>EMPTY BOTTLE AQUA 5 GALLON</v>
          </cell>
          <cell r="S1385" t="str">
            <v>8276861159</v>
          </cell>
        </row>
        <row r="1386">
          <cell r="L1386">
            <v>5042123388</v>
          </cell>
          <cell r="M1386" t="str">
            <v>10169933</v>
          </cell>
          <cell r="N1386" t="str">
            <v>S21102201489/T102596C/NF/2/25</v>
          </cell>
          <cell r="O1386" t="str">
            <v>YPS/N9079UQ/AMIN</v>
          </cell>
          <cell r="P1386" t="str">
            <v>PT. LIVIA MANDIRI SEJATI</v>
          </cell>
          <cell r="Q1386" t="str">
            <v>PT. LIVIA MANDIRI SEJATI</v>
          </cell>
          <cell r="R1386" t="str">
            <v>EMPTY BOTTLE AQUA 5 GALLON</v>
          </cell>
          <cell r="S1386" t="str">
            <v>8276861159</v>
          </cell>
        </row>
        <row r="1387">
          <cell r="L1387">
            <v>5042123388</v>
          </cell>
          <cell r="M1387" t="str">
            <v>74559</v>
          </cell>
          <cell r="N1387" t="str">
            <v>S21102201489/T102596C/NF/2/25</v>
          </cell>
          <cell r="O1387" t="str">
            <v>YPS/N9079UQ/AMIN</v>
          </cell>
          <cell r="P1387" t="str">
            <v>PT. LIVIA MANDIRI SEJATI</v>
          </cell>
          <cell r="Q1387" t="str">
            <v>PT. LIVIA MANDIRI SEJATI</v>
          </cell>
          <cell r="R1387" t="str">
            <v>5 GALLON AQUA LOCAL</v>
          </cell>
          <cell r="S1387" t="str">
            <v>8276861159</v>
          </cell>
        </row>
        <row r="1388">
          <cell r="L1388">
            <v>5042123388</v>
          </cell>
          <cell r="M1388" t="str">
            <v>10169933</v>
          </cell>
          <cell r="N1388" t="str">
            <v>S21102201489/T102596C/NF/2/25</v>
          </cell>
          <cell r="O1388" t="str">
            <v>YPS/N9079UQ/AMIN</v>
          </cell>
          <cell r="P1388" t="str">
            <v>PT. LIVIA MANDIRI SEJATI</v>
          </cell>
          <cell r="Q1388" t="str">
            <v>PT. LIVIA MANDIRI SEJATI</v>
          </cell>
          <cell r="R1388" t="str">
            <v>EMPTY BOTTLE AQUA 5 GALLON</v>
          </cell>
          <cell r="S1388" t="str">
            <v>8276861159</v>
          </cell>
        </row>
        <row r="1389">
          <cell r="L1389">
            <v>5042162130</v>
          </cell>
          <cell r="M1389" t="str">
            <v>10169933</v>
          </cell>
          <cell r="N1389" t="str">
            <v>S21102201438/T1027200D/NF/3/27</v>
          </cell>
          <cell r="O1389" t="str">
            <v>YPS/N8507UV/ARIF</v>
          </cell>
          <cell r="P1389" t="str">
            <v>PT. LIVIA MANDIRI SEJATI</v>
          </cell>
          <cell r="Q1389" t="str">
            <v>PT. LIVIA MANDIRI SEJATI</v>
          </cell>
          <cell r="R1389" t="str">
            <v>EMPTY BOTTLE AQUA 5 GALLON</v>
          </cell>
          <cell r="S1389" t="str">
            <v>8276861159</v>
          </cell>
        </row>
        <row r="1390">
          <cell r="L1390">
            <v>5042130700</v>
          </cell>
          <cell r="M1390" t="str">
            <v>10169933</v>
          </cell>
          <cell r="N1390" t="str">
            <v>S21102200187/T102672D/BK/1/26</v>
          </cell>
          <cell r="O1390" t="str">
            <v>YPS/N9374WE/AGUS D</v>
          </cell>
          <cell r="P1390" t="str">
            <v>PT. LIVIA MANDIRI SEJATI</v>
          </cell>
          <cell r="Q1390" t="str">
            <v>PT. LIVIA MANDIRI SEJATI</v>
          </cell>
          <cell r="R1390" t="str">
            <v>EMPTY BOTTLE AQUA 5 GALLON</v>
          </cell>
          <cell r="S1390" t="str">
            <v>8276861159</v>
          </cell>
        </row>
        <row r="1391">
          <cell r="L1391">
            <v>5042128798</v>
          </cell>
          <cell r="M1391" t="str">
            <v>10169933</v>
          </cell>
          <cell r="N1391" t="str">
            <v>S21102201477/T102684D/BK/1/26</v>
          </cell>
          <cell r="O1391" t="str">
            <v>YPS/N8789UV/SUTOYO</v>
          </cell>
          <cell r="P1391" t="str">
            <v>PT. LIVIA MANDIRI SEJATI</v>
          </cell>
          <cell r="Q1391" t="str">
            <v>PT. LIVIA MANDIRI SEJATI</v>
          </cell>
          <cell r="R1391" t="str">
            <v>EMPTY BOTTLE AQUA 5 GALLON</v>
          </cell>
          <cell r="S1391" t="str">
            <v>8276861159</v>
          </cell>
        </row>
        <row r="1392">
          <cell r="L1392">
            <v>5042172790</v>
          </cell>
          <cell r="M1392" t="str">
            <v>10169933</v>
          </cell>
          <cell r="N1392" t="str">
            <v>S21102200103/T1028114A/HD/1/28</v>
          </cell>
          <cell r="O1392" t="str">
            <v>YPS/N8193UW/ZAINUR</v>
          </cell>
          <cell r="P1392" t="str">
            <v>PT. LIVIA MANDIRI SEJATI</v>
          </cell>
          <cell r="Q1392" t="str">
            <v>PT. LIVIA MANDIRI SEJATI</v>
          </cell>
          <cell r="R1392" t="str">
            <v>EMPTY BOTTLE AQUA 5 GALLON</v>
          </cell>
          <cell r="S1392" t="str">
            <v>8276861159</v>
          </cell>
        </row>
        <row r="1393">
          <cell r="L1393">
            <v>5042179174</v>
          </cell>
          <cell r="M1393" t="str">
            <v>10169933</v>
          </cell>
          <cell r="N1393" t="str">
            <v>S21102101784/T1028130D/BK/2/28</v>
          </cell>
          <cell r="O1393" t="str">
            <v>YPS/N8582UV/HASAN</v>
          </cell>
          <cell r="P1393" t="str">
            <v>PT. LIVIA MANDIRI SEJATI</v>
          </cell>
          <cell r="Q1393" t="str">
            <v>PT. LIVIA MANDIRI SEJATI</v>
          </cell>
          <cell r="R1393" t="str">
            <v>EMPTY BOTTLE AQUA 5 GALLON</v>
          </cell>
          <cell r="S1393" t="str">
            <v>8276861159</v>
          </cell>
        </row>
        <row r="1394">
          <cell r="L1394">
            <v>5042149092</v>
          </cell>
          <cell r="M1394" t="str">
            <v>10169933</v>
          </cell>
          <cell r="N1394" t="str">
            <v>S21102200160/T102704D/NF/3/26</v>
          </cell>
          <cell r="O1394" t="str">
            <v>YPS/L9424UZ/NURCOLIS</v>
          </cell>
          <cell r="P1394" t="str">
            <v>PT. LIVIA MANDIRI SEJATI</v>
          </cell>
          <cell r="Q1394" t="str">
            <v>PT. LIVIA MANDIRI SEJATI</v>
          </cell>
          <cell r="R1394" t="str">
            <v>EMPTY BOTTLE AQUA 5 GALLON</v>
          </cell>
          <cell r="S1394" t="str">
            <v>8276861159</v>
          </cell>
        </row>
        <row r="1395">
          <cell r="L1395">
            <v>5042142015</v>
          </cell>
          <cell r="M1395" t="str">
            <v>10169749</v>
          </cell>
          <cell r="N1395" t="str">
            <v>5042142015</v>
          </cell>
          <cell r="O1395" t="str">
            <v>YPS/N9932UW/ROHMAN</v>
          </cell>
          <cell r="P1395" t="str">
            <v>PT. LIVIA MANDIRI SEJATI</v>
          </cell>
          <cell r="Q1395" t="str">
            <v>PT. LIVIA MANDIRI SEJATI</v>
          </cell>
          <cell r="R1395" t="str">
            <v>PALLET RENT DOUBLE FACE</v>
          </cell>
          <cell r="S1395" t="str">
            <v>8276861158</v>
          </cell>
        </row>
        <row r="1396">
          <cell r="L1396">
            <v>5042139263</v>
          </cell>
          <cell r="M1396" t="str">
            <v>10169933</v>
          </cell>
          <cell r="N1396" t="str">
            <v>S21102201470/T1026127A/IS/2/26</v>
          </cell>
          <cell r="O1396" t="str">
            <v>YPS/N8661UW/DENY S</v>
          </cell>
          <cell r="P1396" t="str">
            <v>PT. LIVIA MANDIRI SEJATI</v>
          </cell>
          <cell r="Q1396" t="str">
            <v>PT. LIVIA MANDIRI SEJATI</v>
          </cell>
          <cell r="R1396" t="str">
            <v>EMPTY BOTTLE AQUA 5 GALLON</v>
          </cell>
          <cell r="S1396" t="str">
            <v>8276861159</v>
          </cell>
        </row>
        <row r="1397">
          <cell r="L1397">
            <v>5042148176</v>
          </cell>
          <cell r="M1397" t="str">
            <v>10169933</v>
          </cell>
          <cell r="N1397" t="str">
            <v>S21102201456/T102756D/PY/1/27</v>
          </cell>
          <cell r="O1397" t="str">
            <v>YPS/L8858UI/BAMBANG</v>
          </cell>
          <cell r="P1397" t="str">
            <v>PT. LIVIA MANDIRI SEJATI</v>
          </cell>
          <cell r="Q1397" t="str">
            <v>PT. LIVIA MANDIRI SEJATI</v>
          </cell>
          <cell r="R1397" t="str">
            <v>EMPTY BOTTLE AQUA 5 GALLON</v>
          </cell>
          <cell r="S1397" t="str">
            <v>8276861159</v>
          </cell>
        </row>
        <row r="1398">
          <cell r="L1398">
            <v>5042053914</v>
          </cell>
          <cell r="M1398" t="str">
            <v>10169933</v>
          </cell>
          <cell r="N1398" t="str">
            <v>S21102200156/T102771A/PY/1/27</v>
          </cell>
          <cell r="O1398" t="str">
            <v>YPS/S9015US/RIFAI</v>
          </cell>
          <cell r="P1398" t="str">
            <v>PT. LIVIA MANDIRI SEJATI</v>
          </cell>
          <cell r="Q1398" t="str">
            <v>PT. LIVIA MANDIRI SEJATI</v>
          </cell>
          <cell r="R1398" t="str">
            <v>EMPTY BOTTLE AQUA 5 GALLON</v>
          </cell>
          <cell r="S1398" t="str">
            <v>8276861159</v>
          </cell>
        </row>
        <row r="1399">
          <cell r="L1399">
            <v>5042166373</v>
          </cell>
          <cell r="M1399" t="str">
            <v>10169933</v>
          </cell>
          <cell r="N1399" t="str">
            <v>S21102200125/T102829A/EF/3/27</v>
          </cell>
          <cell r="O1399" t="str">
            <v>YPS/N8587UV/SAIFUDIN</v>
          </cell>
          <cell r="P1399" t="str">
            <v>PT. LIVIA MANDIRI SEJATI</v>
          </cell>
          <cell r="Q1399" t="str">
            <v>PT. LIVIA MANDIRI SEJATI</v>
          </cell>
          <cell r="R1399" t="str">
            <v>EMPTY BOTTLE AQUA 5 GALLON</v>
          </cell>
          <cell r="S1399" t="str">
            <v>8276861159</v>
          </cell>
        </row>
        <row r="1400">
          <cell r="L1400">
            <v>5042166373</v>
          </cell>
          <cell r="M1400" t="str">
            <v>74559</v>
          </cell>
          <cell r="N1400" t="str">
            <v>S21102200125/T102829A/EF/3/27</v>
          </cell>
          <cell r="O1400" t="str">
            <v>YPS/N8587UV/SAIFUDIN</v>
          </cell>
          <cell r="P1400" t="str">
            <v>PT. LIVIA MANDIRI SEJATI</v>
          </cell>
          <cell r="Q1400" t="str">
            <v>PT. LIVIA MANDIRI SEJATI</v>
          </cell>
          <cell r="R1400" t="str">
            <v>5 GALLON AQUA LOCAL</v>
          </cell>
          <cell r="S1400" t="str">
            <v>8276861159</v>
          </cell>
        </row>
        <row r="1401">
          <cell r="L1401">
            <v>5042166373</v>
          </cell>
          <cell r="M1401" t="str">
            <v>10169933</v>
          </cell>
          <cell r="N1401" t="str">
            <v>S21102200125/T102829A/EF/3/27</v>
          </cell>
          <cell r="O1401" t="str">
            <v>YPS/N8587UV/SAIFUDIN</v>
          </cell>
          <cell r="P1401" t="str">
            <v>PT. LIVIA MANDIRI SEJATI</v>
          </cell>
          <cell r="Q1401" t="str">
            <v>PT. LIVIA MANDIRI SEJATI</v>
          </cell>
          <cell r="R1401" t="str">
            <v>EMPTY BOTTLE AQUA 5 GALLON</v>
          </cell>
          <cell r="S1401" t="str">
            <v>8276861159</v>
          </cell>
        </row>
        <row r="1402">
          <cell r="L1402">
            <v>5042142992</v>
          </cell>
          <cell r="M1402" t="str">
            <v>10169933</v>
          </cell>
          <cell r="N1402" t="str">
            <v>S21102201468/T1026126A/IS/2/26</v>
          </cell>
          <cell r="O1402" t="str">
            <v>YPS/L9610UX/MAHFUD</v>
          </cell>
          <cell r="P1402" t="str">
            <v>PT. LIVIA MANDIRI SEJATI</v>
          </cell>
          <cell r="Q1402" t="str">
            <v>PT. LIVIA MANDIRI SEJATI</v>
          </cell>
          <cell r="R1402" t="str">
            <v>EMPTY BOTTLE AQUA 5 GALLON</v>
          </cell>
          <cell r="S1402" t="str">
            <v>8276861159</v>
          </cell>
        </row>
        <row r="1403">
          <cell r="L1403">
            <v>5042176658</v>
          </cell>
          <cell r="M1403" t="str">
            <v>10169933</v>
          </cell>
          <cell r="N1403" t="str">
            <v>S21102200119/T1028121D/IS/2/28</v>
          </cell>
          <cell r="O1403" t="str">
            <v>YPS/L8813UT/DJAMALI</v>
          </cell>
          <cell r="P1403" t="str">
            <v>PT. LIVIA MANDIRI SEJATI</v>
          </cell>
          <cell r="Q1403" t="str">
            <v>PT. LIVIA MANDIRI SEJATI</v>
          </cell>
          <cell r="R1403" t="str">
            <v>EMPTY BOTTLE AQUA 5 GALLON</v>
          </cell>
          <cell r="S1403" t="str">
            <v>8276861159</v>
          </cell>
        </row>
        <row r="1404">
          <cell r="L1404">
            <v>5042144174</v>
          </cell>
          <cell r="M1404" t="str">
            <v>10169933</v>
          </cell>
          <cell r="N1404" t="str">
            <v>S21102201461/T1026204D/EF/3/26</v>
          </cell>
          <cell r="O1404" t="str">
            <v>YPS/N8527UV/MASRIDI</v>
          </cell>
          <cell r="P1404" t="str">
            <v>PT. LIVIA MANDIRI SEJATI</v>
          </cell>
          <cell r="Q1404" t="str">
            <v>PT. LIVIA MANDIRI SEJATI</v>
          </cell>
          <cell r="R1404" t="str">
            <v>EMPTY BOTTLE AQUA 5 GALLON</v>
          </cell>
          <cell r="S1404" t="str">
            <v>8276861159</v>
          </cell>
        </row>
        <row r="1405">
          <cell r="L1405">
            <v>5042150578</v>
          </cell>
          <cell r="M1405" t="str">
            <v>10169933</v>
          </cell>
          <cell r="N1405" t="str">
            <v>S21102200148/T102774A/PY/1/27</v>
          </cell>
          <cell r="O1405" t="str">
            <v>YPS/N8193UW/ZAINUR</v>
          </cell>
          <cell r="P1405" t="str">
            <v>PT. LIVIA MANDIRI SEJATI</v>
          </cell>
          <cell r="Q1405" t="str">
            <v>PT. LIVIA MANDIRI SEJATI</v>
          </cell>
          <cell r="R1405" t="str">
            <v>EMPTY BOTTLE AQUA 5 GALLON</v>
          </cell>
          <cell r="S1405" t="str">
            <v>8276861159</v>
          </cell>
        </row>
        <row r="1406">
          <cell r="L1406">
            <v>5042150578</v>
          </cell>
          <cell r="M1406" t="str">
            <v>74559</v>
          </cell>
          <cell r="N1406" t="str">
            <v>S21102200148/T102774A/PY/1/27</v>
          </cell>
          <cell r="O1406" t="str">
            <v>YPS/N8193UW/ZAINUR</v>
          </cell>
          <cell r="P1406" t="str">
            <v>PT. LIVIA MANDIRI SEJATI</v>
          </cell>
          <cell r="Q1406" t="str">
            <v>PT. LIVIA MANDIRI SEJATI</v>
          </cell>
          <cell r="R1406" t="str">
            <v>5 GALLON AQUA LOCAL</v>
          </cell>
          <cell r="S1406" t="str">
            <v>8276861159</v>
          </cell>
        </row>
        <row r="1407">
          <cell r="L1407">
            <v>5042150578</v>
          </cell>
          <cell r="M1407" t="str">
            <v>10169933</v>
          </cell>
          <cell r="N1407" t="str">
            <v>S21102200148/T102774A/PY/1/27</v>
          </cell>
          <cell r="O1407" t="str">
            <v>YPS/N8193UW/ZAINUR</v>
          </cell>
          <cell r="P1407" t="str">
            <v>PT. LIVIA MANDIRI SEJATI</v>
          </cell>
          <cell r="Q1407" t="str">
            <v>PT. LIVIA MANDIRI SEJATI</v>
          </cell>
          <cell r="R1407" t="str">
            <v>EMPTY BOTTLE AQUA 5 GALLON</v>
          </cell>
          <cell r="S1407" t="str">
            <v>8276861159</v>
          </cell>
        </row>
        <row r="1408">
          <cell r="L1408">
            <v>5042147888</v>
          </cell>
          <cell r="M1408" t="str">
            <v>10169933</v>
          </cell>
          <cell r="N1408" t="str">
            <v>S21102201467/T1026168C/EF/2/26</v>
          </cell>
          <cell r="O1408" t="str">
            <v>YPS/N7906UQ/MASKUR</v>
          </cell>
          <cell r="P1408" t="str">
            <v>PT. LIVIA MANDIRI SEJATI</v>
          </cell>
          <cell r="Q1408" t="str">
            <v>PT. LIVIA MANDIRI SEJATI</v>
          </cell>
          <cell r="R1408" t="str">
            <v>EMPTY BOTTLE AQUA 5 GALLON</v>
          </cell>
          <cell r="S1408" t="str">
            <v>8276861159</v>
          </cell>
        </row>
        <row r="1409">
          <cell r="L1409">
            <v>5042147888</v>
          </cell>
          <cell r="M1409" t="str">
            <v>74559</v>
          </cell>
          <cell r="N1409" t="str">
            <v>S21102201467/T1026168C/EF/2/26</v>
          </cell>
          <cell r="O1409" t="str">
            <v>YPS/N7906UQ/MASKUR</v>
          </cell>
          <cell r="P1409" t="str">
            <v>PT. LIVIA MANDIRI SEJATI</v>
          </cell>
          <cell r="Q1409" t="str">
            <v>PT. LIVIA MANDIRI SEJATI</v>
          </cell>
          <cell r="R1409" t="str">
            <v>5 GALLON AQUA LOCAL</v>
          </cell>
          <cell r="S1409" t="str">
            <v>8276861159</v>
          </cell>
        </row>
        <row r="1410">
          <cell r="L1410">
            <v>5042147888</v>
          </cell>
          <cell r="M1410" t="str">
            <v>10169933</v>
          </cell>
          <cell r="N1410" t="str">
            <v>S21102201467/T1026168C/EF/2/26</v>
          </cell>
          <cell r="O1410" t="str">
            <v>YPS/N7906UQ/MASKUR</v>
          </cell>
          <cell r="P1410" t="str">
            <v>PT. LIVIA MANDIRI SEJATI</v>
          </cell>
          <cell r="Q1410" t="str">
            <v>PT. LIVIA MANDIRI SEJATI</v>
          </cell>
          <cell r="R1410" t="str">
            <v>EMPTY BOTTLE AQUA 5 GALLON</v>
          </cell>
          <cell r="S1410" t="str">
            <v>8276861159</v>
          </cell>
        </row>
        <row r="1411">
          <cell r="L1411">
            <v>5042140329</v>
          </cell>
          <cell r="M1411" t="str">
            <v>10169933</v>
          </cell>
          <cell r="N1411" t="str">
            <v>S21102200174/T1026130A/ZK/2/26</v>
          </cell>
          <cell r="O1411" t="str">
            <v>YPS/N8547UV/SOLIKHAN</v>
          </cell>
          <cell r="P1411" t="str">
            <v>PT. LIVIA MANDIRI SEJATI</v>
          </cell>
          <cell r="Q1411" t="str">
            <v>PT. LIVIA MANDIRI SEJATI</v>
          </cell>
          <cell r="R1411" t="str">
            <v>EMPTY BOTTLE AQUA 5 GALLON</v>
          </cell>
          <cell r="S1411" t="str">
            <v>8276861159</v>
          </cell>
        </row>
        <row r="1412">
          <cell r="L1412">
            <v>5042172659</v>
          </cell>
          <cell r="M1412" t="str">
            <v>10169933</v>
          </cell>
          <cell r="N1412" t="str">
            <v>S21102201423/T1028111C/PY/1/28</v>
          </cell>
          <cell r="O1412" t="str">
            <v>YPS/L9370UZ/ANTON</v>
          </cell>
          <cell r="P1412" t="str">
            <v>PT. LIVIA MANDIRI SEJATI</v>
          </cell>
          <cell r="Q1412" t="str">
            <v>PT. LIVIA MANDIRI SEJATI</v>
          </cell>
          <cell r="R1412" t="str">
            <v>EMPTY BOTTLE AQUA 5 GALLON</v>
          </cell>
          <cell r="S1412" t="str">
            <v>8276861159</v>
          </cell>
        </row>
        <row r="1413">
          <cell r="L1413">
            <v>5042172659</v>
          </cell>
          <cell r="M1413" t="str">
            <v>74559</v>
          </cell>
          <cell r="N1413" t="str">
            <v>S21102201423/T1028111C/PY/1/28</v>
          </cell>
          <cell r="O1413" t="str">
            <v>YPS/L9370UZ/ANTON</v>
          </cell>
          <cell r="P1413" t="str">
            <v>PT. LIVIA MANDIRI SEJATI</v>
          </cell>
          <cell r="Q1413" t="str">
            <v>PT. LIVIA MANDIRI SEJATI</v>
          </cell>
          <cell r="R1413" t="str">
            <v>5 GALLON AQUA LOCAL</v>
          </cell>
          <cell r="S1413" t="str">
            <v>8276861159</v>
          </cell>
        </row>
        <row r="1414">
          <cell r="L1414">
            <v>5042172659</v>
          </cell>
          <cell r="M1414" t="str">
            <v>10169933</v>
          </cell>
          <cell r="N1414" t="str">
            <v>S21102201423/T1028111C/PY/1/28</v>
          </cell>
          <cell r="O1414" t="str">
            <v>YPS/L9370UZ/ANTON</v>
          </cell>
          <cell r="P1414" t="str">
            <v>PT. LIVIA MANDIRI SEJATI</v>
          </cell>
          <cell r="Q1414" t="str">
            <v>PT. LIVIA MANDIRI SEJATI</v>
          </cell>
          <cell r="R1414" t="str">
            <v>EMPTY BOTTLE AQUA 5 GALLON</v>
          </cell>
          <cell r="S1414" t="str">
            <v>8276861159</v>
          </cell>
        </row>
        <row r="1415">
          <cell r="L1415">
            <v>5042178572</v>
          </cell>
          <cell r="M1415" t="str">
            <v>10169933</v>
          </cell>
          <cell r="N1415" t="str">
            <v>S21102201418/T1028128A/BK/2/28</v>
          </cell>
          <cell r="O1415" t="str">
            <v>YPS/N9902UR/BUDI</v>
          </cell>
          <cell r="P1415" t="str">
            <v>PT. LIVIA MANDIRI SEJATI</v>
          </cell>
          <cell r="Q1415" t="str">
            <v>PT. LIVIA MANDIRI SEJATI</v>
          </cell>
          <cell r="R1415" t="str">
            <v>EMPTY BOTTLE AQUA 5 GALLON</v>
          </cell>
          <cell r="S1415" t="str">
            <v>8276861159</v>
          </cell>
        </row>
        <row r="1416">
          <cell r="L1416">
            <v>5042146533</v>
          </cell>
          <cell r="M1416" t="str">
            <v>10169933</v>
          </cell>
          <cell r="N1416" t="str">
            <v>S21102200176/T1026154A/IS/2/26</v>
          </cell>
          <cell r="O1416" t="str">
            <v>YPS/P8194UR/HERI</v>
          </cell>
          <cell r="P1416" t="str">
            <v>PT. LIVIA MANDIRI SEJATI</v>
          </cell>
          <cell r="Q1416" t="str">
            <v>PT. LIVIA MANDIRI SEJATI</v>
          </cell>
          <cell r="R1416" t="str">
            <v>EMPTY BOTTLE AQUA 5 GALLON</v>
          </cell>
          <cell r="S1416" t="str">
            <v>8276861159</v>
          </cell>
        </row>
        <row r="1417">
          <cell r="L1417">
            <v>5042146533</v>
          </cell>
          <cell r="M1417" t="str">
            <v>74559</v>
          </cell>
          <cell r="N1417" t="str">
            <v>S21102200176/T1026154A/IS/2/26</v>
          </cell>
          <cell r="O1417" t="str">
            <v>YPS/P8194UR/HERI</v>
          </cell>
          <cell r="P1417" t="str">
            <v>PT. LIVIA MANDIRI SEJATI</v>
          </cell>
          <cell r="Q1417" t="str">
            <v>PT. LIVIA MANDIRI SEJATI</v>
          </cell>
          <cell r="R1417" t="str">
            <v>5 GALLON AQUA LOCAL</v>
          </cell>
          <cell r="S1417" t="str">
            <v>8276861159</v>
          </cell>
        </row>
        <row r="1418">
          <cell r="L1418">
            <v>5042146533</v>
          </cell>
          <cell r="M1418" t="str">
            <v>10169933</v>
          </cell>
          <cell r="N1418" t="str">
            <v>S21102200176/T1026154A/IS/2/26</v>
          </cell>
          <cell r="O1418" t="str">
            <v>YPS/P8194UR/HERI</v>
          </cell>
          <cell r="P1418" t="str">
            <v>PT. LIVIA MANDIRI SEJATI</v>
          </cell>
          <cell r="Q1418" t="str">
            <v>PT. LIVIA MANDIRI SEJATI</v>
          </cell>
          <cell r="R1418" t="str">
            <v>EMPTY BOTTLE AQUA 5 GALLON</v>
          </cell>
          <cell r="S1418" t="str">
            <v>8276861159</v>
          </cell>
        </row>
        <row r="1419">
          <cell r="L1419">
            <v>5042143262</v>
          </cell>
          <cell r="M1419" t="str">
            <v>10169933</v>
          </cell>
          <cell r="N1419" t="str">
            <v>S21102200162/T1026185D/EF/3/26</v>
          </cell>
          <cell r="O1419" t="str">
            <v>YPS/N9374WE/AGUS D</v>
          </cell>
          <cell r="P1419" t="str">
            <v>PT. LIVIA MANDIRI SEJATI</v>
          </cell>
          <cell r="Q1419" t="str">
            <v>PT. LIVIA MANDIRI SEJATI</v>
          </cell>
          <cell r="R1419" t="str">
            <v>EMPTY BOTTLE AQUA 5 GALLON</v>
          </cell>
          <cell r="S1419" t="str">
            <v>8276861159</v>
          </cell>
        </row>
        <row r="1420">
          <cell r="L1420">
            <v>5042147497</v>
          </cell>
          <cell r="M1420" t="str">
            <v>10169933</v>
          </cell>
          <cell r="N1420" t="str">
            <v>S21102200159/T1026173C/IS/2/26</v>
          </cell>
          <cell r="O1420" t="str">
            <v>YPS/P8406BE/SALEH</v>
          </cell>
          <cell r="P1420" t="str">
            <v>PT. LIVIA MANDIRI SEJATI</v>
          </cell>
          <cell r="Q1420" t="str">
            <v>PT. LIVIA MANDIRI SEJATI</v>
          </cell>
          <cell r="R1420" t="str">
            <v>EMPTY BOTTLE AQUA 5 GALLON</v>
          </cell>
          <cell r="S1420" t="str">
            <v>8276861159</v>
          </cell>
        </row>
        <row r="1421">
          <cell r="L1421">
            <v>5042147497</v>
          </cell>
          <cell r="M1421" t="str">
            <v>74559</v>
          </cell>
          <cell r="N1421" t="str">
            <v>S21102200159/T1026173C/IS/2/26</v>
          </cell>
          <cell r="O1421" t="str">
            <v>YPS/P8406BE/SALEH</v>
          </cell>
          <cell r="P1421" t="str">
            <v>PT. LIVIA MANDIRI SEJATI</v>
          </cell>
          <cell r="Q1421" t="str">
            <v>PT. LIVIA MANDIRI SEJATI</v>
          </cell>
          <cell r="R1421" t="str">
            <v>5 GALLON AQUA LOCAL</v>
          </cell>
          <cell r="S1421" t="str">
            <v>8276861159</v>
          </cell>
        </row>
        <row r="1422">
          <cell r="L1422">
            <v>5042147497</v>
          </cell>
          <cell r="M1422" t="str">
            <v>10169933</v>
          </cell>
          <cell r="N1422" t="str">
            <v>S21102200159/T1026173C/IS/2/26</v>
          </cell>
          <cell r="O1422" t="str">
            <v>YPS/P8406BE/SALEH</v>
          </cell>
          <cell r="P1422" t="str">
            <v>PT. LIVIA MANDIRI SEJATI</v>
          </cell>
          <cell r="Q1422" t="str">
            <v>PT. LIVIA MANDIRI SEJATI</v>
          </cell>
          <cell r="R1422" t="str">
            <v>EMPTY BOTTLE AQUA 5 GALLON</v>
          </cell>
          <cell r="S1422" t="str">
            <v>8276861159</v>
          </cell>
        </row>
        <row r="1423">
          <cell r="L1423">
            <v>5042149617</v>
          </cell>
          <cell r="M1423" t="str">
            <v>10169933</v>
          </cell>
          <cell r="N1423" t="str">
            <v>S21102200147/T102735B/AS/3/26</v>
          </cell>
          <cell r="O1423" t="str">
            <v>YPS/N8430UV/SLAMET</v>
          </cell>
          <cell r="P1423" t="str">
            <v>PT. LIVIA MANDIRI SEJATI</v>
          </cell>
          <cell r="Q1423" t="str">
            <v>PT. LIVIA MANDIRI SEJATI</v>
          </cell>
          <cell r="R1423" t="str">
            <v>EMPTY BOTTLE AQUA 5 GALLON</v>
          </cell>
          <cell r="S1423" t="str">
            <v>8276861159</v>
          </cell>
        </row>
        <row r="1424">
          <cell r="L1424">
            <v>5042146044</v>
          </cell>
          <cell r="M1424" t="str">
            <v>10169933</v>
          </cell>
          <cell r="N1424" t="str">
            <v>S21102200164/T1026128D/IS/2/26</v>
          </cell>
          <cell r="O1424" t="str">
            <v>YPS/L93588UZ/MAT ALI</v>
          </cell>
          <cell r="P1424" t="str">
            <v>PT. LIVIA MANDIRI SEJATI</v>
          </cell>
          <cell r="Q1424" t="str">
            <v>PT. LIVIA MANDIRI SEJATI</v>
          </cell>
          <cell r="R1424" t="str">
            <v>EMPTY BOTTLE AQUA 5 GALLON</v>
          </cell>
          <cell r="S1424" t="str">
            <v>8276861159</v>
          </cell>
        </row>
        <row r="1425">
          <cell r="L1425">
            <v>5042181307</v>
          </cell>
          <cell r="M1425" t="str">
            <v>10169933</v>
          </cell>
          <cell r="N1425" t="str">
            <v>S21102200117/T1028143C/ZK/2/28</v>
          </cell>
          <cell r="O1425" t="str">
            <v>YPS/P8194UR/HERI</v>
          </cell>
          <cell r="P1425" t="str">
            <v>PT. LIVIA MANDIRI SEJATI</v>
          </cell>
          <cell r="Q1425" t="str">
            <v>PT. LIVIA MANDIRI SEJATI</v>
          </cell>
          <cell r="R1425" t="str">
            <v>EMPTY BOTTLE AQUA 5 GALLON</v>
          </cell>
          <cell r="S1425" t="str">
            <v>8276861159</v>
          </cell>
        </row>
        <row r="1426">
          <cell r="L1426">
            <v>5042181307</v>
          </cell>
          <cell r="M1426" t="str">
            <v>74559</v>
          </cell>
          <cell r="N1426" t="str">
            <v>S21102200117/T1028143C/ZK/2/28</v>
          </cell>
          <cell r="O1426" t="str">
            <v>YPS/P8194UR/HERI</v>
          </cell>
          <cell r="P1426" t="str">
            <v>PT. LIVIA MANDIRI SEJATI</v>
          </cell>
          <cell r="Q1426" t="str">
            <v>PT. LIVIA MANDIRI SEJATI</v>
          </cell>
          <cell r="R1426" t="str">
            <v>5 GALLON AQUA LOCAL</v>
          </cell>
          <cell r="S1426" t="str">
            <v>8276861159</v>
          </cell>
        </row>
        <row r="1427">
          <cell r="L1427">
            <v>5042181307</v>
          </cell>
          <cell r="M1427" t="str">
            <v>10169933</v>
          </cell>
          <cell r="N1427" t="str">
            <v>S21102200117/T1028143C/ZK/2/28</v>
          </cell>
          <cell r="O1427" t="str">
            <v>YPS/P8194UR/HERI</v>
          </cell>
          <cell r="P1427" t="str">
            <v>PT. LIVIA MANDIRI SEJATI</v>
          </cell>
          <cell r="Q1427" t="str">
            <v>PT. LIVIA MANDIRI SEJATI</v>
          </cell>
          <cell r="R1427" t="str">
            <v>EMPTY BOTTLE AQUA 5 GALLON</v>
          </cell>
          <cell r="S1427" t="str">
            <v>8276861159</v>
          </cell>
        </row>
        <row r="1428">
          <cell r="L1428">
            <v>5042151952</v>
          </cell>
          <cell r="M1428" t="str">
            <v>10169933</v>
          </cell>
          <cell r="N1428" t="str">
            <v>S21102201440/T1027102B/HD/1/27</v>
          </cell>
          <cell r="O1428" t="str">
            <v>YPS/N7985UQ/BAMBANG</v>
          </cell>
          <cell r="P1428" t="str">
            <v>PT. LIVIA MANDIRI SEJATI</v>
          </cell>
          <cell r="Q1428" t="str">
            <v>PT. LIVIA MANDIRI SEJATI</v>
          </cell>
          <cell r="R1428" t="str">
            <v>EMPTY BOTTLE AQUA 5 GALLON</v>
          </cell>
          <cell r="S1428" t="str">
            <v>8276861159</v>
          </cell>
        </row>
        <row r="1429">
          <cell r="L1429">
            <v>5042101573</v>
          </cell>
          <cell r="M1429" t="str">
            <v>10169933</v>
          </cell>
          <cell r="N1429" t="str">
            <v>S21102200157/T102719A/EF/3/26</v>
          </cell>
          <cell r="O1429" t="str">
            <v>YPS/N8546UV/SAKUT</v>
          </cell>
          <cell r="P1429" t="str">
            <v>PT. LIVIA MANDIRI SEJATI</v>
          </cell>
          <cell r="Q1429" t="str">
            <v>PT. LIVIA MANDIRI SEJATI</v>
          </cell>
          <cell r="R1429" t="str">
            <v>EMPTY BOTTLE AQUA 5 GALLON</v>
          </cell>
          <cell r="S1429" t="str">
            <v>8276861159</v>
          </cell>
        </row>
        <row r="1430">
          <cell r="L1430">
            <v>5042101573</v>
          </cell>
          <cell r="M1430" t="str">
            <v>74559</v>
          </cell>
          <cell r="N1430" t="str">
            <v>S21102200157/T102719A/EF/3/26</v>
          </cell>
          <cell r="O1430" t="str">
            <v>YPS/N8546UV/SAKUT</v>
          </cell>
          <cell r="P1430" t="str">
            <v>PT. LIVIA MANDIRI SEJATI</v>
          </cell>
          <cell r="Q1430" t="str">
            <v>PT. LIVIA MANDIRI SEJATI</v>
          </cell>
          <cell r="R1430" t="str">
            <v>5 GALLON AQUA LOCAL</v>
          </cell>
          <cell r="S1430" t="str">
            <v>8276861159</v>
          </cell>
        </row>
        <row r="1431">
          <cell r="L1431">
            <v>5042101573</v>
          </cell>
          <cell r="M1431" t="str">
            <v>10169933</v>
          </cell>
          <cell r="N1431" t="str">
            <v>S21102200157/T102719A/EF/3/26</v>
          </cell>
          <cell r="O1431" t="str">
            <v>YPS/N8546UV/SAKUT</v>
          </cell>
          <cell r="P1431" t="str">
            <v>PT. LIVIA MANDIRI SEJATI</v>
          </cell>
          <cell r="Q1431" t="str">
            <v>PT. LIVIA MANDIRI SEJATI</v>
          </cell>
          <cell r="R1431" t="str">
            <v>EMPTY BOTTLE AQUA 5 GALLON</v>
          </cell>
          <cell r="S1431" t="str">
            <v>8276861159</v>
          </cell>
        </row>
        <row r="1432">
          <cell r="L1432">
            <v>5042165898</v>
          </cell>
          <cell r="M1432" t="str">
            <v>10169933</v>
          </cell>
          <cell r="N1432" t="str">
            <v>S21102200134/T1027198A/EF/3/27</v>
          </cell>
          <cell r="O1432" t="str">
            <v>YPS/N8260UW/MUZAMIL</v>
          </cell>
          <cell r="P1432" t="str">
            <v>PT. LIVIA MANDIRI SEJATI</v>
          </cell>
          <cell r="Q1432" t="str">
            <v>PT. LIVIA MANDIRI SEJATI</v>
          </cell>
          <cell r="R1432" t="str">
            <v>EMPTY BOTTLE AQUA 5 GALLON</v>
          </cell>
          <cell r="S1432" t="str">
            <v>8276861159</v>
          </cell>
        </row>
        <row r="1433">
          <cell r="L1433">
            <v>5042165898</v>
          </cell>
          <cell r="M1433" t="str">
            <v>74559</v>
          </cell>
          <cell r="N1433" t="str">
            <v>S21102200134/T1027198A/EF/3/27</v>
          </cell>
          <cell r="O1433" t="str">
            <v>YPS/N8260UW/MUZAMIL</v>
          </cell>
          <cell r="P1433" t="str">
            <v>PT. LIVIA MANDIRI SEJATI</v>
          </cell>
          <cell r="Q1433" t="str">
            <v>PT. LIVIA MANDIRI SEJATI</v>
          </cell>
          <cell r="R1433" t="str">
            <v>5 GALLON AQUA LOCAL</v>
          </cell>
          <cell r="S1433" t="str">
            <v>8276861159</v>
          </cell>
        </row>
        <row r="1434">
          <cell r="L1434">
            <v>5042165898</v>
          </cell>
          <cell r="M1434" t="str">
            <v>10169933</v>
          </cell>
          <cell r="N1434" t="str">
            <v>S21102200134/T1027198A/EF/3/27</v>
          </cell>
          <cell r="O1434" t="str">
            <v>YPS/N8260UW/MUZAMIL</v>
          </cell>
          <cell r="P1434" t="str">
            <v>PT. LIVIA MANDIRI SEJATI</v>
          </cell>
          <cell r="Q1434" t="str">
            <v>PT. LIVIA MANDIRI SEJATI</v>
          </cell>
          <cell r="R1434" t="str">
            <v>EMPTY BOTTLE AQUA 5 GALLON</v>
          </cell>
          <cell r="S1434" t="str">
            <v>8276861159</v>
          </cell>
        </row>
        <row r="1435">
          <cell r="L1435">
            <v>5042162912</v>
          </cell>
          <cell r="M1435" t="str">
            <v>10169933</v>
          </cell>
          <cell r="N1435" t="str">
            <v>S21102200131/T1027187A/EF/3/27</v>
          </cell>
          <cell r="O1435" t="str">
            <v>YPS/L8907UT/ROBY</v>
          </cell>
          <cell r="P1435" t="str">
            <v>PT. LIVIA MANDIRI SEJATI</v>
          </cell>
          <cell r="Q1435" t="str">
            <v>PT. LIVIA MANDIRI SEJATI</v>
          </cell>
          <cell r="R1435" t="str">
            <v>EMPTY BOTTLE AQUA 5 GALLON</v>
          </cell>
          <cell r="S1435" t="str">
            <v>8276861159</v>
          </cell>
        </row>
        <row r="1436">
          <cell r="L1436">
            <v>5042162912</v>
          </cell>
          <cell r="M1436" t="str">
            <v>74559</v>
          </cell>
          <cell r="N1436" t="str">
            <v>S21102200131/T1027187A/EF/3/27</v>
          </cell>
          <cell r="O1436" t="str">
            <v>YPS/L8907UT/ROBY</v>
          </cell>
          <cell r="P1436" t="str">
            <v>PT. LIVIA MANDIRI SEJATI</v>
          </cell>
          <cell r="Q1436" t="str">
            <v>PT. LIVIA MANDIRI SEJATI</v>
          </cell>
          <cell r="R1436" t="str">
            <v>5 GALLON AQUA LOCAL</v>
          </cell>
          <cell r="S1436" t="str">
            <v>8276861159</v>
          </cell>
        </row>
        <row r="1437">
          <cell r="L1437">
            <v>5042162912</v>
          </cell>
          <cell r="M1437" t="str">
            <v>10169933</v>
          </cell>
          <cell r="N1437" t="str">
            <v>S21102200131/T1027187A/EF/3/27</v>
          </cell>
          <cell r="O1437" t="str">
            <v>YPS/L8907UT/ROBY</v>
          </cell>
          <cell r="P1437" t="str">
            <v>PT. LIVIA MANDIRI SEJATI</v>
          </cell>
          <cell r="Q1437" t="str">
            <v>PT. LIVIA MANDIRI SEJATI</v>
          </cell>
          <cell r="R1437" t="str">
            <v>EMPTY BOTTLE AQUA 5 GALLON</v>
          </cell>
          <cell r="S1437" t="str">
            <v>8276861159</v>
          </cell>
        </row>
        <row r="1438">
          <cell r="L1438">
            <v>5042153319</v>
          </cell>
          <cell r="M1438" t="str">
            <v>10169933</v>
          </cell>
          <cell r="N1438" t="str">
            <v>S21102200144/T1027106B/HD/1/27</v>
          </cell>
          <cell r="O1438" t="str">
            <v>YPS/L9167UG/YUSUF</v>
          </cell>
          <cell r="P1438" t="str">
            <v>PT. LIVIA MANDIRI SEJATI</v>
          </cell>
          <cell r="Q1438" t="str">
            <v>PT. LIVIA MANDIRI SEJATI</v>
          </cell>
          <cell r="R1438" t="str">
            <v>EMPTY BOTTLE AQUA 5 GALLON</v>
          </cell>
          <cell r="S1438" t="str">
            <v>8276861159</v>
          </cell>
        </row>
        <row r="1439">
          <cell r="L1439">
            <v>5042153319</v>
          </cell>
          <cell r="M1439" t="str">
            <v>74559</v>
          </cell>
          <cell r="N1439" t="str">
            <v>S21102200144/T1027106B/HD/1/27</v>
          </cell>
          <cell r="O1439" t="str">
            <v>YPS/L9167UG/YUSUF</v>
          </cell>
          <cell r="P1439" t="str">
            <v>PT. LIVIA MANDIRI SEJATI</v>
          </cell>
          <cell r="Q1439" t="str">
            <v>PT. LIVIA MANDIRI SEJATI</v>
          </cell>
          <cell r="R1439" t="str">
            <v>5 GALLON AQUA LOCAL</v>
          </cell>
          <cell r="S1439" t="str">
            <v>8276861159</v>
          </cell>
        </row>
        <row r="1440">
          <cell r="L1440">
            <v>5042153319</v>
          </cell>
          <cell r="M1440" t="str">
            <v>10169933</v>
          </cell>
          <cell r="N1440" t="str">
            <v>S21102200144/T1027106B/HD/1/27</v>
          </cell>
          <cell r="O1440" t="str">
            <v>YPS/L9167UG/YUSUF</v>
          </cell>
          <cell r="P1440" t="str">
            <v>PT. LIVIA MANDIRI SEJATI</v>
          </cell>
          <cell r="Q1440" t="str">
            <v>PT. LIVIA MANDIRI SEJATI</v>
          </cell>
          <cell r="R1440" t="str">
            <v>EMPTY BOTTLE AQUA 5 GALLON</v>
          </cell>
          <cell r="S1440" t="str">
            <v>8276861159</v>
          </cell>
        </row>
        <row r="1441">
          <cell r="L1441">
            <v>5042162019</v>
          </cell>
          <cell r="M1441" t="str">
            <v>10169933</v>
          </cell>
          <cell r="N1441" t="str">
            <v>S21102200155/T1027119A/BK/2/27</v>
          </cell>
          <cell r="O1441" t="str">
            <v>YPS/N8522UV/BUDI</v>
          </cell>
          <cell r="P1441" t="str">
            <v>PT. LIVIA MANDIRI SEJATI</v>
          </cell>
          <cell r="Q1441" t="str">
            <v>PT. LIVIA MANDIRI SEJATI</v>
          </cell>
          <cell r="R1441" t="str">
            <v>EMPTY BOTTLE AQUA 5 GALLON</v>
          </cell>
          <cell r="S1441" t="str">
            <v>8276861159</v>
          </cell>
        </row>
        <row r="1442">
          <cell r="L1442">
            <v>5042160092</v>
          </cell>
          <cell r="M1442" t="str">
            <v>10169933</v>
          </cell>
          <cell r="N1442" t="str">
            <v>S21102200154/T1027110A/BK/2/27</v>
          </cell>
          <cell r="O1442" t="str">
            <v>YPS/P8027UR/WARDOYO</v>
          </cell>
          <cell r="P1442" t="str">
            <v>PT. LIVIA MANDIRI SEJATI</v>
          </cell>
          <cell r="Q1442" t="str">
            <v>PT. LIVIA MANDIRI SEJATI</v>
          </cell>
          <cell r="R1442" t="str">
            <v>EMPTY BOTTLE AQUA 5 GALLON</v>
          </cell>
          <cell r="S1442" t="str">
            <v>8276861159</v>
          </cell>
        </row>
        <row r="1443">
          <cell r="L1443">
            <v>5042160092</v>
          </cell>
          <cell r="M1443" t="str">
            <v>74559</v>
          </cell>
          <cell r="N1443" t="str">
            <v>S21102200154/T1027110A/BK/2/27</v>
          </cell>
          <cell r="O1443" t="str">
            <v>YPS/P8027UR/WARDOYO</v>
          </cell>
          <cell r="P1443" t="str">
            <v>PT. LIVIA MANDIRI SEJATI</v>
          </cell>
          <cell r="Q1443" t="str">
            <v>PT. LIVIA MANDIRI SEJATI</v>
          </cell>
          <cell r="R1443" t="str">
            <v>5 GALLON AQUA LOCAL</v>
          </cell>
          <cell r="S1443" t="str">
            <v>8276861159</v>
          </cell>
        </row>
        <row r="1444">
          <cell r="L1444">
            <v>5042160092</v>
          </cell>
          <cell r="M1444" t="str">
            <v>10169933</v>
          </cell>
          <cell r="N1444" t="str">
            <v>S21102200154/T1027110A/BK/2/27</v>
          </cell>
          <cell r="O1444" t="str">
            <v>YPS/P8027UR/WARDOYO</v>
          </cell>
          <cell r="P1444" t="str">
            <v>PT. LIVIA MANDIRI SEJATI</v>
          </cell>
          <cell r="Q1444" t="str">
            <v>PT. LIVIA MANDIRI SEJATI</v>
          </cell>
          <cell r="R1444" t="str">
            <v>EMPTY BOTTLE AQUA 5 GALLON</v>
          </cell>
          <cell r="S1444" t="str">
            <v>8276861159</v>
          </cell>
        </row>
        <row r="1445">
          <cell r="L1445">
            <v>5042178809</v>
          </cell>
          <cell r="M1445" t="str">
            <v>10169933</v>
          </cell>
          <cell r="N1445" t="str">
            <v>S21102101788/T1028132D/IS/2/28</v>
          </cell>
          <cell r="O1445" t="str">
            <v>YPS/N9515WE/ZAKARIAH</v>
          </cell>
          <cell r="P1445" t="str">
            <v>PT. LIVIA MANDIRI SEJATI</v>
          </cell>
          <cell r="Q1445" t="str">
            <v>PT. LIVIA MANDIRI SEJATI</v>
          </cell>
          <cell r="R1445" t="str">
            <v>EMPTY BOTTLE AQUA 5 GALLON</v>
          </cell>
          <cell r="S1445" t="str">
            <v>8276861159</v>
          </cell>
        </row>
        <row r="1446">
          <cell r="L1446">
            <v>5042164341</v>
          </cell>
          <cell r="M1446" t="str">
            <v>10169933</v>
          </cell>
          <cell r="N1446" t="str">
            <v>S21102200140/T1027146D/ZK/2/27</v>
          </cell>
          <cell r="O1446" t="str">
            <v>YPS/N8796UV/DARYANTO</v>
          </cell>
          <cell r="P1446" t="str">
            <v>PT. LIVIA MANDIRI SEJATI</v>
          </cell>
          <cell r="Q1446" t="str">
            <v>PT. LIVIA MANDIRI SEJATI</v>
          </cell>
          <cell r="R1446" t="str">
            <v>EMPTY BOTTLE AQUA 5 GALLON</v>
          </cell>
          <cell r="S1446" t="str">
            <v>8276861159</v>
          </cell>
        </row>
        <row r="1447">
          <cell r="L1447">
            <v>5042162655</v>
          </cell>
          <cell r="M1447" t="str">
            <v>10169933</v>
          </cell>
          <cell r="N1447" t="str">
            <v>S21102200135/T1027161D/AS/2/27</v>
          </cell>
          <cell r="O1447" t="str">
            <v>YPS/L9358UZ/MATALI</v>
          </cell>
          <cell r="P1447" t="str">
            <v>PT. LIVIA MANDIRI SEJATI</v>
          </cell>
          <cell r="Q1447" t="str">
            <v>PT. LIVIA MANDIRI SEJATI</v>
          </cell>
          <cell r="R1447" t="str">
            <v>EMPTY BOTTLE AQUA 5 GALLON</v>
          </cell>
          <cell r="S1447" t="str">
            <v>8276861159</v>
          </cell>
        </row>
        <row r="1448">
          <cell r="L1448">
            <v>5042180159</v>
          </cell>
          <cell r="M1448" t="str">
            <v>10169933</v>
          </cell>
          <cell r="N1448" t="str">
            <v>S21102200118/T1028157A/BK/2/28</v>
          </cell>
          <cell r="O1448" t="str">
            <v>YPS/N861UW/DENI S</v>
          </cell>
          <cell r="P1448" t="str">
            <v>PT. LIVIA MANDIRI SEJATI</v>
          </cell>
          <cell r="Q1448" t="str">
            <v>PT. LIVIA MANDIRI SEJATI</v>
          </cell>
          <cell r="R1448" t="str">
            <v>EMPTY BOTTLE AQUA 5 GALLON</v>
          </cell>
          <cell r="S1448" t="str">
            <v>8276861159</v>
          </cell>
        </row>
        <row r="1449">
          <cell r="L1449">
            <v>5042194873</v>
          </cell>
          <cell r="M1449" t="str">
            <v>10169933</v>
          </cell>
          <cell r="N1449" t="str">
            <v>S21102101744/T10307D/EF/3/29</v>
          </cell>
          <cell r="O1449" t="str">
            <v>YPS/N8582UV/HASAN</v>
          </cell>
          <cell r="P1449" t="str">
            <v>PT. LIVIA MANDIRI SEJATI</v>
          </cell>
          <cell r="Q1449" t="str">
            <v>PT. LIVIA MANDIRI SEJATI</v>
          </cell>
          <cell r="R1449" t="str">
            <v>EMPTY BOTTLE AQUA 5 GALLON</v>
          </cell>
          <cell r="S1449" t="str">
            <v>8276861159</v>
          </cell>
        </row>
        <row r="1450">
          <cell r="L1450">
            <v>5042160395</v>
          </cell>
          <cell r="M1450" t="str">
            <v>10169933</v>
          </cell>
          <cell r="N1450" t="str">
            <v>S21102200141/T1027156D/AS/2/27</v>
          </cell>
          <cell r="O1450" t="str">
            <v>YPS/N8582UV/HASAN</v>
          </cell>
          <cell r="P1450" t="str">
            <v>PT. LIVIA MANDIRI SEJATI</v>
          </cell>
          <cell r="Q1450" t="str">
            <v>PT. LIVIA MANDIRI SEJATI</v>
          </cell>
          <cell r="R1450" t="str">
            <v>EMPTY BOTTLE AQUA 5 GALLON</v>
          </cell>
          <cell r="S1450" t="str">
            <v>8276861159</v>
          </cell>
        </row>
        <row r="1451">
          <cell r="L1451">
            <v>5042155174</v>
          </cell>
          <cell r="M1451" t="str">
            <v>10169933</v>
          </cell>
          <cell r="N1451" t="str">
            <v>S21102200153/T102794D/HD/1/27</v>
          </cell>
          <cell r="O1451" t="str">
            <v>YPS/L8813UT/DJAMALI</v>
          </cell>
          <cell r="P1451" t="str">
            <v>PT. LIVIA MANDIRI SEJATI</v>
          </cell>
          <cell r="Q1451" t="str">
            <v>PT. LIVIA MANDIRI SEJATI</v>
          </cell>
          <cell r="R1451" t="str">
            <v>EMPTY BOTTLE AQUA 5 GALLON</v>
          </cell>
          <cell r="S1451" t="str">
            <v>8276861159</v>
          </cell>
        </row>
        <row r="1452">
          <cell r="L1452">
            <v>5042150946</v>
          </cell>
          <cell r="M1452" t="str">
            <v>10169933</v>
          </cell>
          <cell r="N1452" t="str">
            <v>S21102201453/T102773B/HD/1/27</v>
          </cell>
          <cell r="O1452" t="str">
            <v>YPS/N8544UV/SLAMET</v>
          </cell>
          <cell r="P1452" t="str">
            <v>PT. LIVIA MANDIRI SEJATI</v>
          </cell>
          <cell r="Q1452" t="str">
            <v>PT. LIVIA MANDIRI SEJATI</v>
          </cell>
          <cell r="R1452" t="str">
            <v>EMPTY BOTTLE AQUA 5 GALLON</v>
          </cell>
          <cell r="S1452" t="str">
            <v>8276861159</v>
          </cell>
        </row>
        <row r="1453">
          <cell r="L1453">
            <v>5042150946</v>
          </cell>
          <cell r="M1453" t="str">
            <v>74559</v>
          </cell>
          <cell r="N1453" t="str">
            <v>S21102201453/T102773B/HD/1/27</v>
          </cell>
          <cell r="O1453" t="str">
            <v>YPS/N8544UV/SLAMET</v>
          </cell>
          <cell r="P1453" t="str">
            <v>PT. LIVIA MANDIRI SEJATI</v>
          </cell>
          <cell r="Q1453" t="str">
            <v>PT. LIVIA MANDIRI SEJATI</v>
          </cell>
          <cell r="R1453" t="str">
            <v>5 GALLON AQUA LOCAL</v>
          </cell>
          <cell r="S1453" t="str">
            <v>8276861159</v>
          </cell>
        </row>
        <row r="1454">
          <cell r="L1454">
            <v>5042150946</v>
          </cell>
          <cell r="M1454" t="str">
            <v>10169933</v>
          </cell>
          <cell r="N1454" t="str">
            <v>S21102201453/T102773B/HD/1/27</v>
          </cell>
          <cell r="O1454" t="str">
            <v>YPS/N8544UV/SLAMET</v>
          </cell>
          <cell r="P1454" t="str">
            <v>PT. LIVIA MANDIRI SEJATI</v>
          </cell>
          <cell r="Q1454" t="str">
            <v>PT. LIVIA MANDIRI SEJATI</v>
          </cell>
          <cell r="R1454" t="str">
            <v>EMPTY BOTTLE AQUA 5 GALLON</v>
          </cell>
          <cell r="S1454" t="str">
            <v>8276861159</v>
          </cell>
        </row>
        <row r="1455">
          <cell r="L1455">
            <v>5042181455</v>
          </cell>
          <cell r="M1455" t="str">
            <v>10169933</v>
          </cell>
          <cell r="N1455" t="str">
            <v>S21102101787/T1028179D/ZK/2/28</v>
          </cell>
          <cell r="O1455" t="str">
            <v>YPS/L9434UZ/TRIHUTAD</v>
          </cell>
          <cell r="P1455" t="str">
            <v>PT. LIVIA MANDIRI SEJATI</v>
          </cell>
          <cell r="Q1455" t="str">
            <v>PT. LIVIA MANDIRI SEJATI</v>
          </cell>
          <cell r="R1455" t="str">
            <v>EMPTY BOTTLE AQUA 5 GALLON</v>
          </cell>
          <cell r="S1455" t="str">
            <v>8276861159</v>
          </cell>
        </row>
        <row r="1456">
          <cell r="L1456">
            <v>5042163299</v>
          </cell>
          <cell r="M1456" t="str">
            <v>10169933</v>
          </cell>
          <cell r="N1456" t="str">
            <v>S21102200143/T1027133A/ZK/2/27</v>
          </cell>
          <cell r="O1456" t="str">
            <v>YPS/N8274UV/BAKHIN</v>
          </cell>
          <cell r="P1456" t="str">
            <v>PT. LIVIA MANDIRI SEJATI</v>
          </cell>
          <cell r="Q1456" t="str">
            <v>PT. LIVIA MANDIRI SEJATI</v>
          </cell>
          <cell r="R1456" t="str">
            <v>EMPTY BOTTLE AQUA 5 GALLON</v>
          </cell>
          <cell r="S1456" t="str">
            <v>8276861159</v>
          </cell>
        </row>
        <row r="1457">
          <cell r="L1457">
            <v>5042166271</v>
          </cell>
          <cell r="M1457" t="str">
            <v>10169933</v>
          </cell>
          <cell r="N1457" t="str">
            <v>S21102201420/T102887D/PY/1/28</v>
          </cell>
          <cell r="O1457" t="str">
            <v>YPS/N8548UV/GATOT</v>
          </cell>
          <cell r="P1457" t="str">
            <v>PT. LIVIA MANDIRI SEJATI</v>
          </cell>
          <cell r="Q1457" t="str">
            <v>PT. LIVIA MANDIRI SEJATI</v>
          </cell>
          <cell r="R1457" t="str">
            <v>EMPTY BOTTLE AQUA 5 GALLON</v>
          </cell>
          <cell r="S1457" t="str">
            <v>8276861159</v>
          </cell>
        </row>
        <row r="1458">
          <cell r="L1458">
            <v>5042165963</v>
          </cell>
          <cell r="M1458" t="str">
            <v>10169933</v>
          </cell>
          <cell r="N1458" t="str">
            <v>S21102200146/T1027158C/ZK/2/27</v>
          </cell>
          <cell r="O1458" t="str">
            <v>YPS/P9485UQ/AGUS</v>
          </cell>
          <cell r="P1458" t="str">
            <v>PT. LIVIA MANDIRI SEJATI</v>
          </cell>
          <cell r="Q1458" t="str">
            <v>PT. LIVIA MANDIRI SEJATI</v>
          </cell>
          <cell r="R1458" t="str">
            <v>EMPTY BOTTLE AQUA 5 GALLON</v>
          </cell>
          <cell r="S1458" t="str">
            <v>8276861159</v>
          </cell>
        </row>
        <row r="1459">
          <cell r="L1459">
            <v>5042165963</v>
          </cell>
          <cell r="M1459" t="str">
            <v>74559</v>
          </cell>
          <cell r="N1459" t="str">
            <v>S21102200146/T1027158C/ZK/2/27</v>
          </cell>
          <cell r="O1459" t="str">
            <v>YPS/P9485UQ/AGUS</v>
          </cell>
          <cell r="P1459" t="str">
            <v>PT. LIVIA MANDIRI SEJATI</v>
          </cell>
          <cell r="Q1459" t="str">
            <v>PT. LIVIA MANDIRI SEJATI</v>
          </cell>
          <cell r="R1459" t="str">
            <v>5 GALLON AQUA LOCAL</v>
          </cell>
          <cell r="S1459" t="str">
            <v>8276861159</v>
          </cell>
        </row>
        <row r="1460">
          <cell r="L1460">
            <v>5042165963</v>
          </cell>
          <cell r="M1460" t="str">
            <v>10169933</v>
          </cell>
          <cell r="N1460" t="str">
            <v>S21102200146/T1027158C/ZK/2/27</v>
          </cell>
          <cell r="O1460" t="str">
            <v>YPS/P9485UQ/AGUS</v>
          </cell>
          <cell r="P1460" t="str">
            <v>PT. LIVIA MANDIRI SEJATI</v>
          </cell>
          <cell r="Q1460" t="str">
            <v>PT. LIVIA MANDIRI SEJATI</v>
          </cell>
          <cell r="R1460" t="str">
            <v>EMPTY BOTTLE AQUA 5 GALLON</v>
          </cell>
          <cell r="S1460" t="str">
            <v>8276861159</v>
          </cell>
        </row>
        <row r="1461">
          <cell r="L1461">
            <v>5042164351</v>
          </cell>
          <cell r="M1461" t="str">
            <v>10169933</v>
          </cell>
          <cell r="N1461" t="str">
            <v>S21102200127/T102824D/AS/3/27</v>
          </cell>
          <cell r="O1461" t="str">
            <v>YPS/L9424UZ/NURKOLIS</v>
          </cell>
          <cell r="P1461" t="str">
            <v>PT. LIVIA MANDIRI SEJATI</v>
          </cell>
          <cell r="Q1461" t="str">
            <v>PT. LIVIA MANDIRI SEJATI</v>
          </cell>
          <cell r="R1461" t="str">
            <v>EMPTY BOTTLE AQUA 5 GALLON</v>
          </cell>
          <cell r="S1461" t="str">
            <v>8276861159</v>
          </cell>
        </row>
        <row r="1462">
          <cell r="L1462">
            <v>5042197481</v>
          </cell>
          <cell r="M1462" t="str">
            <v>10169933</v>
          </cell>
          <cell r="N1462" t="str">
            <v>S21102201397/T1029104D/PY/2/29</v>
          </cell>
          <cell r="O1462" t="str">
            <v>YPS/L8858UI/BAMBANG</v>
          </cell>
          <cell r="P1462" t="str">
            <v>PT. LIVIA MANDIRI SEJATI</v>
          </cell>
          <cell r="Q1462" t="str">
            <v>PT. LIVIA MANDIRI SEJATI</v>
          </cell>
          <cell r="R1462" t="str">
            <v>EMPTY BOTTLE AQUA 5 GALLON</v>
          </cell>
          <cell r="S1462" t="str">
            <v>8276861159</v>
          </cell>
        </row>
        <row r="1463">
          <cell r="L1463">
            <v>5042181696</v>
          </cell>
          <cell r="M1463" t="str">
            <v>10169933</v>
          </cell>
          <cell r="N1463" t="str">
            <v>S21102101785/T1028148C/ZK/2/28</v>
          </cell>
          <cell r="O1463" t="str">
            <v>YPS/L9343UG/RINTO</v>
          </cell>
          <cell r="P1463" t="str">
            <v>PT. LIVIA MANDIRI SEJATI</v>
          </cell>
          <cell r="Q1463" t="str">
            <v>PT. LIVIA MANDIRI SEJATI</v>
          </cell>
          <cell r="R1463" t="str">
            <v>EMPTY BOTTLE AQUA 5 GALLON</v>
          </cell>
          <cell r="S1463" t="str">
            <v>8276861159</v>
          </cell>
        </row>
        <row r="1464">
          <cell r="L1464">
            <v>5042181696</v>
          </cell>
          <cell r="M1464" t="str">
            <v>74559</v>
          </cell>
          <cell r="N1464" t="str">
            <v>S21102101785/T1028148C/ZK/2/28</v>
          </cell>
          <cell r="O1464" t="str">
            <v>YPS/L9343UG/RINTO</v>
          </cell>
          <cell r="P1464" t="str">
            <v>PT. LIVIA MANDIRI SEJATI</v>
          </cell>
          <cell r="Q1464" t="str">
            <v>PT. LIVIA MANDIRI SEJATI</v>
          </cell>
          <cell r="R1464" t="str">
            <v>5 GALLON AQUA LOCAL</v>
          </cell>
          <cell r="S1464" t="str">
            <v>8276861159</v>
          </cell>
        </row>
        <row r="1465">
          <cell r="L1465">
            <v>5042181696</v>
          </cell>
          <cell r="M1465" t="str">
            <v>10169933</v>
          </cell>
          <cell r="N1465" t="str">
            <v>S21102101785/T1028148C/ZK/2/28</v>
          </cell>
          <cell r="O1465" t="str">
            <v>YPS/L9343UG/RINTO</v>
          </cell>
          <cell r="P1465" t="str">
            <v>PT. LIVIA MANDIRI SEJATI</v>
          </cell>
          <cell r="Q1465" t="str">
            <v>PT. LIVIA MANDIRI SEJATI</v>
          </cell>
          <cell r="R1465" t="str">
            <v>EMPTY BOTTLE AQUA 5 GALLON</v>
          </cell>
          <cell r="S1465" t="str">
            <v>8276861159</v>
          </cell>
        </row>
        <row r="1466">
          <cell r="L1466">
            <v>5042180335</v>
          </cell>
          <cell r="M1466" t="str">
            <v>10169933</v>
          </cell>
          <cell r="N1466" t="str">
            <v>S21102101777/T1028200B/EF/3/28</v>
          </cell>
          <cell r="O1466" t="str">
            <v>YPS/N8671UW/ROZIQ</v>
          </cell>
          <cell r="P1466" t="str">
            <v>PT. LIVIA MANDIRI SEJATI</v>
          </cell>
          <cell r="Q1466" t="str">
            <v>PT. LIVIA MANDIRI SEJATI</v>
          </cell>
          <cell r="R1466" t="str">
            <v>EMPTY BOTTLE AQUA 5 GALLON</v>
          </cell>
          <cell r="S1466" t="str">
            <v>8276861159</v>
          </cell>
        </row>
        <row r="1467">
          <cell r="L1467">
            <v>5042184008</v>
          </cell>
          <cell r="M1467" t="str">
            <v>10169933</v>
          </cell>
          <cell r="N1467" t="str">
            <v>S21102101776/T10293D/EF/3/28</v>
          </cell>
          <cell r="O1467" t="str">
            <v>YPS/L9424UZ/NURCOLIS</v>
          </cell>
          <cell r="P1467" t="str">
            <v>PT. LIVIA MANDIRI SEJATI</v>
          </cell>
          <cell r="Q1467" t="str">
            <v>PT. LIVIA MANDIRI SEJATI</v>
          </cell>
          <cell r="R1467" t="str">
            <v>EMPTY BOTTLE AQUA 5 GALLON</v>
          </cell>
          <cell r="S1467" t="str">
            <v>8276861159</v>
          </cell>
        </row>
        <row r="1468">
          <cell r="L1468">
            <v>5042198898</v>
          </cell>
          <cell r="M1468" t="str">
            <v>10169933</v>
          </cell>
          <cell r="N1468" t="str">
            <v>S21102101753/T1029147B/ZK/2/29</v>
          </cell>
          <cell r="O1468" t="str">
            <v>YPS/N8812UV/WAHID</v>
          </cell>
          <cell r="P1468" t="str">
            <v>PT. LIVIA MANDIRI SEJATI</v>
          </cell>
          <cell r="Q1468" t="str">
            <v>PT. LIVIA MANDIRI SEJATI</v>
          </cell>
          <cell r="R1468" t="str">
            <v>EMPTY BOTTLE AQUA 5 GALLON</v>
          </cell>
          <cell r="S1468" t="str">
            <v>8276861159</v>
          </cell>
        </row>
        <row r="1469">
          <cell r="L1469">
            <v>5042197325</v>
          </cell>
          <cell r="M1469" t="str">
            <v>10169933</v>
          </cell>
          <cell r="N1469" t="str">
            <v>S21102101757/T1029117D/PY/2/29</v>
          </cell>
          <cell r="O1469" t="str">
            <v>YPS/N9515WE/ZAKARIAH</v>
          </cell>
          <cell r="P1469" t="str">
            <v>PT. LIVIA MANDIRI SEJATI</v>
          </cell>
          <cell r="Q1469" t="str">
            <v>PT. LIVIA MANDIRI SEJATI</v>
          </cell>
          <cell r="R1469" t="str">
            <v>EMPTY BOTTLE AQUA 5 GALLON</v>
          </cell>
          <cell r="S1469" t="str">
            <v>8276861159</v>
          </cell>
        </row>
        <row r="1470">
          <cell r="L1470">
            <v>5042164336</v>
          </cell>
          <cell r="M1470" t="str">
            <v>10169933</v>
          </cell>
          <cell r="N1470" t="str">
            <v>S21102200139/T1027137D/ZK/2/27</v>
          </cell>
          <cell r="O1470" t="str">
            <v>YPS/N9515WE/ZAKARIAH</v>
          </cell>
          <cell r="P1470" t="str">
            <v>PT. LIVIA MANDIRI SEJATI</v>
          </cell>
          <cell r="Q1470" t="str">
            <v>PT. LIVIA MANDIRI SEJATI</v>
          </cell>
          <cell r="R1470" t="str">
            <v>EMPTY BOTTLE AQUA 5 GALLON</v>
          </cell>
          <cell r="S1470" t="str">
            <v>8276861159</v>
          </cell>
        </row>
        <row r="1471">
          <cell r="L1471">
            <v>5042162623</v>
          </cell>
          <cell r="M1471" t="str">
            <v>10169933</v>
          </cell>
          <cell r="N1471" t="str">
            <v>S21102201430/T102844D/EF/3/27</v>
          </cell>
          <cell r="O1471" t="str">
            <v>YPS/L9357UZ/AHMAD</v>
          </cell>
          <cell r="P1471" t="str">
            <v>PT. LIVIA MANDIRI SEJATI</v>
          </cell>
          <cell r="Q1471" t="str">
            <v>PT. LIVIA MANDIRI SEJATI</v>
          </cell>
          <cell r="R1471" t="str">
            <v>EMPTY BOTTLE AQUA 5 GALLON</v>
          </cell>
          <cell r="S1471" t="str">
            <v>8276861159</v>
          </cell>
        </row>
        <row r="1472">
          <cell r="L1472">
            <v>5042173715</v>
          </cell>
          <cell r="M1472" t="str">
            <v>10169933</v>
          </cell>
          <cell r="N1472" t="str">
            <v>S21102200120/T1028103A/PY/1/28</v>
          </cell>
          <cell r="O1472" t="str">
            <v>YPS/N8134UQ/SUGENG</v>
          </cell>
          <cell r="P1472" t="str">
            <v>PT. LIVIA MANDIRI SEJATI</v>
          </cell>
          <cell r="Q1472" t="str">
            <v>PT. LIVIA MANDIRI SEJATI</v>
          </cell>
          <cell r="R1472" t="str">
            <v>EMPTY BOTTLE AQUA 5 GALLON</v>
          </cell>
          <cell r="S1472" t="str">
            <v>8276861159</v>
          </cell>
        </row>
        <row r="1473">
          <cell r="L1473">
            <v>5042173715</v>
          </cell>
          <cell r="M1473" t="str">
            <v>74559</v>
          </cell>
          <cell r="N1473" t="str">
            <v>S21102200120/T1028103A/PY/1/28</v>
          </cell>
          <cell r="O1473" t="str">
            <v>YPS/N8134UQ/SUGENG</v>
          </cell>
          <cell r="P1473" t="str">
            <v>PT. LIVIA MANDIRI SEJATI</v>
          </cell>
          <cell r="Q1473" t="str">
            <v>PT. LIVIA MANDIRI SEJATI</v>
          </cell>
          <cell r="R1473" t="str">
            <v>5 GALLON AQUA LOCAL</v>
          </cell>
          <cell r="S1473" t="str">
            <v>8276861159</v>
          </cell>
        </row>
        <row r="1474">
          <cell r="L1474">
            <v>5042173715</v>
          </cell>
          <cell r="M1474" t="str">
            <v>10169933</v>
          </cell>
          <cell r="N1474" t="str">
            <v>S21102200120/T1028103A/PY/1/28</v>
          </cell>
          <cell r="O1474" t="str">
            <v>YPS/N8134UQ/SUGENG</v>
          </cell>
          <cell r="P1474" t="str">
            <v>PT. LIVIA MANDIRI SEJATI</v>
          </cell>
          <cell r="Q1474" t="str">
            <v>PT. LIVIA MANDIRI SEJATI</v>
          </cell>
          <cell r="R1474" t="str">
            <v>EMPTY BOTTLE AQUA 5 GALLON</v>
          </cell>
          <cell r="S1474" t="str">
            <v>8276861159</v>
          </cell>
        </row>
        <row r="1475">
          <cell r="L1475">
            <v>5042181679</v>
          </cell>
          <cell r="M1475" t="str">
            <v>10169933</v>
          </cell>
          <cell r="N1475" t="str">
            <v>S21102101778/T102908A/NF/3/28</v>
          </cell>
          <cell r="O1475" t="str">
            <v>YPS/L9428UZ/HADI SIS</v>
          </cell>
          <cell r="P1475" t="str">
            <v>PT. LIVIA MANDIRI SEJATI</v>
          </cell>
          <cell r="Q1475" t="str">
            <v>PT. LIVIA MANDIRI SEJATI</v>
          </cell>
          <cell r="R1475" t="str">
            <v>EMPTY BOTTLE AQUA 5 GALLON</v>
          </cell>
          <cell r="S1475" t="str">
            <v>8276861159</v>
          </cell>
        </row>
        <row r="1476">
          <cell r="L1476">
            <v>5042181679</v>
          </cell>
          <cell r="M1476" t="str">
            <v>74559</v>
          </cell>
          <cell r="N1476" t="str">
            <v>S21102101778/T102908A/NF/3/28</v>
          </cell>
          <cell r="O1476" t="str">
            <v>YPS/L9428UZ/HADI SIS</v>
          </cell>
          <cell r="P1476" t="str">
            <v>PT. LIVIA MANDIRI SEJATI</v>
          </cell>
          <cell r="Q1476" t="str">
            <v>PT. LIVIA MANDIRI SEJATI</v>
          </cell>
          <cell r="R1476" t="str">
            <v>5 GALLON AQUA LOCAL</v>
          </cell>
          <cell r="S1476" t="str">
            <v>8276861159</v>
          </cell>
        </row>
        <row r="1477">
          <cell r="L1477">
            <v>5042181679</v>
          </cell>
          <cell r="M1477" t="str">
            <v>10169933</v>
          </cell>
          <cell r="N1477" t="str">
            <v>S21102101778/T102908A/NF/3/28</v>
          </cell>
          <cell r="O1477" t="str">
            <v>YPS/L9428UZ/HADI SIS</v>
          </cell>
          <cell r="P1477" t="str">
            <v>PT. LIVIA MANDIRI SEJATI</v>
          </cell>
          <cell r="Q1477" t="str">
            <v>PT. LIVIA MANDIRI SEJATI</v>
          </cell>
          <cell r="R1477" t="str">
            <v>EMPTY BOTTLE AQUA 5 GALLON</v>
          </cell>
          <cell r="S1477" t="str">
            <v>8276861159</v>
          </cell>
        </row>
        <row r="1478">
          <cell r="L1478">
            <v>5042181854</v>
          </cell>
          <cell r="M1478" t="str">
            <v>10169933</v>
          </cell>
          <cell r="N1478" t="str">
            <v>S21102101768/T1028146A/IS/2/28</v>
          </cell>
          <cell r="O1478" t="str">
            <v>YPS/N8430UV/SLAMET</v>
          </cell>
          <cell r="P1478" t="str">
            <v>PT. LIVIA MANDIRI SEJATI</v>
          </cell>
          <cell r="Q1478" t="str">
            <v>PT. LIVIA MANDIRI SEJATI</v>
          </cell>
          <cell r="R1478" t="str">
            <v>EMPTY BOTTLE AQUA 5 GALLON</v>
          </cell>
          <cell r="S1478" t="str">
            <v>8276861159</v>
          </cell>
        </row>
        <row r="1479">
          <cell r="L1479">
            <v>5042167650</v>
          </cell>
          <cell r="M1479" t="str">
            <v>10169749</v>
          </cell>
          <cell r="N1479" t="str">
            <v>5042167650</v>
          </cell>
          <cell r="O1479" t="str">
            <v>YPS/N9932UW/ROHMAN</v>
          </cell>
          <cell r="P1479" t="str">
            <v>PT. LIVIA MANDIRI SEJATI</v>
          </cell>
          <cell r="Q1479" t="str">
            <v>PT. LIVIA MANDIRI SEJATI</v>
          </cell>
          <cell r="R1479" t="str">
            <v>PALLET RENT DOUBLE FACE</v>
          </cell>
          <cell r="S1479" t="str">
            <v>8276861158</v>
          </cell>
        </row>
        <row r="1480">
          <cell r="L1480">
            <v>5042200642</v>
          </cell>
          <cell r="M1480" t="str">
            <v>10169933</v>
          </cell>
          <cell r="N1480" t="str">
            <v>S21102101754/T1029139D/PY/2/29</v>
          </cell>
          <cell r="O1480" t="str">
            <v>YPS/N8789UV/SUTOYO</v>
          </cell>
          <cell r="P1480" t="str">
            <v>PT. LIVIA MANDIRI SEJATI</v>
          </cell>
          <cell r="Q1480" t="str">
            <v>PT. LIVIA MANDIRI SEJATI</v>
          </cell>
          <cell r="R1480" t="str">
            <v>EMPTY BOTTLE AQUA 5 GALLON</v>
          </cell>
          <cell r="S1480" t="str">
            <v>8276861159</v>
          </cell>
        </row>
        <row r="1481">
          <cell r="L1481">
            <v>5042099023</v>
          </cell>
          <cell r="M1481" t="str">
            <v>10169933</v>
          </cell>
          <cell r="N1481" t="str">
            <v>S21102200129/T102819A/NF/3/27</v>
          </cell>
          <cell r="O1481" t="str">
            <v>YPS/L9428UZ/HADI S</v>
          </cell>
          <cell r="P1481" t="str">
            <v>PT. LIVIA MANDIRI SEJATI</v>
          </cell>
          <cell r="Q1481" t="str">
            <v>PT. LIVIA MANDIRI SEJATI</v>
          </cell>
          <cell r="R1481" t="str">
            <v>EMPTY BOTTLE AQUA 5 GALLON</v>
          </cell>
          <cell r="S1481" t="str">
            <v>8276861159</v>
          </cell>
        </row>
        <row r="1482">
          <cell r="L1482">
            <v>5042099023</v>
          </cell>
          <cell r="M1482" t="str">
            <v>74559</v>
          </cell>
          <cell r="N1482" t="str">
            <v>S21102200129/T102819A/NF/3/27</v>
          </cell>
          <cell r="O1482" t="str">
            <v>YPS/L9428UZ/HADI S</v>
          </cell>
          <cell r="P1482" t="str">
            <v>PT. LIVIA MANDIRI SEJATI</v>
          </cell>
          <cell r="Q1482" t="str">
            <v>PT. LIVIA MANDIRI SEJATI</v>
          </cell>
          <cell r="R1482" t="str">
            <v>5 GALLON AQUA LOCAL</v>
          </cell>
          <cell r="S1482" t="str">
            <v>8276861159</v>
          </cell>
        </row>
        <row r="1483">
          <cell r="L1483">
            <v>5042099023</v>
          </cell>
          <cell r="M1483" t="str">
            <v>10169933</v>
          </cell>
          <cell r="N1483" t="str">
            <v>S21102200129/T102819A/NF/3/27</v>
          </cell>
          <cell r="O1483" t="str">
            <v>YPS/L9428UZ/HADI S</v>
          </cell>
          <cell r="P1483" t="str">
            <v>PT. LIVIA MANDIRI SEJATI</v>
          </cell>
          <cell r="Q1483" t="str">
            <v>PT. LIVIA MANDIRI SEJATI</v>
          </cell>
          <cell r="R1483" t="str">
            <v>EMPTY BOTTLE AQUA 5 GALLON</v>
          </cell>
          <cell r="S1483" t="str">
            <v>8276861159</v>
          </cell>
        </row>
        <row r="1484">
          <cell r="L1484">
            <v>5042179880</v>
          </cell>
          <cell r="M1484" t="str">
            <v>10169933</v>
          </cell>
          <cell r="N1484" t="str">
            <v>S21102200124/T1028123B/IS/2/28</v>
          </cell>
          <cell r="O1484" t="str">
            <v>YPS/L8352UZ/SUMANANG</v>
          </cell>
          <cell r="P1484" t="str">
            <v>PT. LIVIA MANDIRI SEJATI</v>
          </cell>
          <cell r="Q1484" t="str">
            <v>PT. LIVIA MANDIRI SEJATI</v>
          </cell>
          <cell r="R1484" t="str">
            <v>EMPTY BOTTLE AQUA 5 GALLON</v>
          </cell>
          <cell r="S1484" t="str">
            <v>8276861159</v>
          </cell>
        </row>
        <row r="1485">
          <cell r="L1485">
            <v>5042178377</v>
          </cell>
          <cell r="M1485" t="str">
            <v>10169933</v>
          </cell>
          <cell r="N1485" t="str">
            <v>S21102101786/T1028139D/IS/2/28</v>
          </cell>
          <cell r="O1485" t="str">
            <v>YPS/L9051UX/RAHMAN</v>
          </cell>
          <cell r="P1485" t="str">
            <v>PT. LIVIA MANDIRI SEJATI</v>
          </cell>
          <cell r="Q1485" t="str">
            <v>PT. LIVIA MANDIRI SEJATI</v>
          </cell>
          <cell r="R1485" t="str">
            <v>EMPTY BOTTLE AQUA 5 GALLON</v>
          </cell>
          <cell r="S1485" t="str">
            <v>8276861159</v>
          </cell>
        </row>
        <row r="1486">
          <cell r="L1486">
            <v>5042166387</v>
          </cell>
          <cell r="M1486" t="str">
            <v>10169933</v>
          </cell>
          <cell r="N1486" t="str">
            <v>S21102200126/T102859D/PY/1/28</v>
          </cell>
          <cell r="O1486" t="str">
            <v>YPS/N9374WE/AGUS D</v>
          </cell>
          <cell r="P1486" t="str">
            <v>PT. LIVIA MANDIRI SEJATI</v>
          </cell>
          <cell r="Q1486" t="str">
            <v>PT. LIVIA MANDIRI SEJATI</v>
          </cell>
          <cell r="R1486" t="str">
            <v>EMPTY BOTTLE AQUA 5 GALLON</v>
          </cell>
          <cell r="S1486" t="str">
            <v>8276861159</v>
          </cell>
        </row>
        <row r="1487">
          <cell r="L1487">
            <v>5042165756</v>
          </cell>
          <cell r="M1487" t="str">
            <v>10169933</v>
          </cell>
          <cell r="N1487" t="str">
            <v>S21102200123/T102846A/PY/1/28</v>
          </cell>
          <cell r="O1487" t="str">
            <v>YPS/N8812UV/WAHID</v>
          </cell>
          <cell r="P1487" t="str">
            <v>PT. LIVIA MANDIRI SEJATI</v>
          </cell>
          <cell r="Q1487" t="str">
            <v>PT. LIVIA MANDIRI SEJATI</v>
          </cell>
          <cell r="R1487" t="str">
            <v>EMPTY BOTTLE AQUA 5 GALLON</v>
          </cell>
          <cell r="S1487" t="str">
            <v>8276861159</v>
          </cell>
        </row>
        <row r="1488">
          <cell r="L1488">
            <v>5042195836</v>
          </cell>
          <cell r="M1488" t="str">
            <v>10169933</v>
          </cell>
          <cell r="N1488" t="str">
            <v>S21102201393/T1029129A/IS/2/29</v>
          </cell>
          <cell r="O1488" t="str">
            <v>YPS/N8647UQ/HARTONO</v>
          </cell>
          <cell r="P1488" t="str">
            <v>PT. LIVIA MANDIRI SEJATI</v>
          </cell>
          <cell r="Q1488" t="str">
            <v>PT. LIVIA MANDIRI SEJATI</v>
          </cell>
          <cell r="R1488" t="str">
            <v>EMPTY BOTTLE AQUA 5 GALLON</v>
          </cell>
          <cell r="S1488" t="str">
            <v>8276861159</v>
          </cell>
        </row>
        <row r="1489">
          <cell r="L1489">
            <v>5042195836</v>
          </cell>
          <cell r="M1489" t="str">
            <v>74559</v>
          </cell>
          <cell r="N1489" t="str">
            <v>S21102201393/T1029129A/IS/2/29</v>
          </cell>
          <cell r="O1489" t="str">
            <v>YPS/N8647UQ/HARTONO</v>
          </cell>
          <cell r="P1489" t="str">
            <v>PT. LIVIA MANDIRI SEJATI</v>
          </cell>
          <cell r="Q1489" t="str">
            <v>PT. LIVIA MANDIRI SEJATI</v>
          </cell>
          <cell r="R1489" t="str">
            <v>5 GALLON AQUA LOCAL</v>
          </cell>
          <cell r="S1489" t="str">
            <v>8276861159</v>
          </cell>
        </row>
        <row r="1490">
          <cell r="L1490">
            <v>5042195836</v>
          </cell>
          <cell r="M1490" t="str">
            <v>10169933</v>
          </cell>
          <cell r="N1490" t="str">
            <v>S21102201393/T1029129A/IS/2/29</v>
          </cell>
          <cell r="O1490" t="str">
            <v>YPS/N8647UQ/HARTONO</v>
          </cell>
          <cell r="P1490" t="str">
            <v>PT. LIVIA MANDIRI SEJATI</v>
          </cell>
          <cell r="Q1490" t="str">
            <v>PT. LIVIA MANDIRI SEJATI</v>
          </cell>
          <cell r="R1490" t="str">
            <v>EMPTY BOTTLE AQUA 5 GALLON</v>
          </cell>
          <cell r="S1490" t="str">
            <v>8276861159</v>
          </cell>
        </row>
        <row r="1491">
          <cell r="L1491">
            <v>5042178315</v>
          </cell>
          <cell r="M1491" t="str">
            <v>10169933</v>
          </cell>
          <cell r="N1491" t="str">
            <v>S21102201417/T1028149A/IS/2/28</v>
          </cell>
          <cell r="O1491" t="str">
            <v>YPS/N8547UV/SOLIKHAN</v>
          </cell>
          <cell r="P1491" t="str">
            <v>PT. LIVIA MANDIRI SEJATI</v>
          </cell>
          <cell r="Q1491" t="str">
            <v>PT. LIVIA MANDIRI SEJATI</v>
          </cell>
          <cell r="R1491" t="str">
            <v>EMPTY BOTTLE AQUA 5 GALLON</v>
          </cell>
          <cell r="S1491" t="str">
            <v>8276861159</v>
          </cell>
        </row>
        <row r="1492">
          <cell r="L1492">
            <v>5042213133</v>
          </cell>
          <cell r="M1492" t="str">
            <v>10169933</v>
          </cell>
          <cell r="N1492" t="str">
            <v>S21102201373/T1030145C/NF/2/30</v>
          </cell>
          <cell r="O1492" t="str">
            <v>YPS/L9611UX/JULIANTO</v>
          </cell>
          <cell r="P1492" t="str">
            <v>PT. LIVIA MANDIRI SEJATI</v>
          </cell>
          <cell r="Q1492" t="str">
            <v>PT. LIVIA MANDIRI SEJATI</v>
          </cell>
          <cell r="R1492" t="str">
            <v>EMPTY BOTTLE AQUA 5 GALLON</v>
          </cell>
          <cell r="S1492" t="str">
            <v>8276861159</v>
          </cell>
        </row>
        <row r="1493">
          <cell r="L1493">
            <v>5042213133</v>
          </cell>
          <cell r="M1493" t="str">
            <v>74559</v>
          </cell>
          <cell r="N1493" t="str">
            <v>S21102201373/T1030145C/NF/2/30</v>
          </cell>
          <cell r="O1493" t="str">
            <v>YPS/L9611UX/JULIANTO</v>
          </cell>
          <cell r="P1493" t="str">
            <v>PT. LIVIA MANDIRI SEJATI</v>
          </cell>
          <cell r="Q1493" t="str">
            <v>PT. LIVIA MANDIRI SEJATI</v>
          </cell>
          <cell r="R1493" t="str">
            <v>5 GALLON AQUA LOCAL</v>
          </cell>
          <cell r="S1493" t="str">
            <v>8276861159</v>
          </cell>
        </row>
        <row r="1494">
          <cell r="L1494">
            <v>5042213133</v>
          </cell>
          <cell r="M1494" t="str">
            <v>10169933</v>
          </cell>
          <cell r="N1494" t="str">
            <v>S21102201373/T1030145C/NF/2/30</v>
          </cell>
          <cell r="O1494" t="str">
            <v>YPS/L9611UX/JULIANTO</v>
          </cell>
          <cell r="P1494" t="str">
            <v>PT. LIVIA MANDIRI SEJATI</v>
          </cell>
          <cell r="Q1494" t="str">
            <v>PT. LIVIA MANDIRI SEJATI</v>
          </cell>
          <cell r="R1494" t="str">
            <v>EMPTY BOTTLE AQUA 5 GALLON</v>
          </cell>
          <cell r="S1494" t="str">
            <v>8276861159</v>
          </cell>
        </row>
        <row r="1495">
          <cell r="L1495">
            <v>5042198170</v>
          </cell>
          <cell r="M1495" t="str">
            <v>10169933</v>
          </cell>
          <cell r="N1495" t="str">
            <v>S21102101760/T1029125A/ZK/2/29</v>
          </cell>
          <cell r="O1495" t="str">
            <v>YPS/P8027UR/WARDOYO</v>
          </cell>
          <cell r="P1495" t="str">
            <v>PT. LIVIA MANDIRI SEJATI</v>
          </cell>
          <cell r="Q1495" t="str">
            <v>PT. LIVIA MANDIRI SEJATI</v>
          </cell>
          <cell r="R1495" t="str">
            <v>EMPTY BOTTLE AQUA 5 GALLON</v>
          </cell>
          <cell r="S1495" t="str">
            <v>8276861159</v>
          </cell>
        </row>
        <row r="1496">
          <cell r="L1496">
            <v>5042198170</v>
          </cell>
          <cell r="M1496" t="str">
            <v>74559</v>
          </cell>
          <cell r="N1496" t="str">
            <v>S21102101760/T1029125A/ZK/2/29</v>
          </cell>
          <cell r="O1496" t="str">
            <v>YPS/P8027UR/WARDOYO</v>
          </cell>
          <cell r="P1496" t="str">
            <v>PT. LIVIA MANDIRI SEJATI</v>
          </cell>
          <cell r="Q1496" t="str">
            <v>PT. LIVIA MANDIRI SEJATI</v>
          </cell>
          <cell r="R1496" t="str">
            <v>5 GALLON AQUA LOCAL</v>
          </cell>
          <cell r="S1496" t="str">
            <v>8276861159</v>
          </cell>
        </row>
        <row r="1497">
          <cell r="L1497">
            <v>5042198170</v>
          </cell>
          <cell r="M1497" t="str">
            <v>10169933</v>
          </cell>
          <cell r="N1497" t="str">
            <v>S21102101760/T1029125A/ZK/2/29</v>
          </cell>
          <cell r="O1497" t="str">
            <v>YPS/P8027UR/WARDOYO</v>
          </cell>
          <cell r="P1497" t="str">
            <v>PT. LIVIA MANDIRI SEJATI</v>
          </cell>
          <cell r="Q1497" t="str">
            <v>PT. LIVIA MANDIRI SEJATI</v>
          </cell>
          <cell r="R1497" t="str">
            <v>EMPTY BOTTLE AQUA 5 GALLON</v>
          </cell>
          <cell r="S1497" t="str">
            <v>8276861159</v>
          </cell>
        </row>
        <row r="1498">
          <cell r="L1498">
            <v>5042196155</v>
          </cell>
          <cell r="M1498" t="str">
            <v>10169933</v>
          </cell>
          <cell r="N1498" t="str">
            <v>S21102101769/T1029141A/ZK/2/29</v>
          </cell>
          <cell r="O1498" t="str">
            <v>YPS/N7906UQ/MASKUR</v>
          </cell>
          <cell r="P1498" t="str">
            <v>PT. LIVIA MANDIRI SEJATI</v>
          </cell>
          <cell r="Q1498" t="str">
            <v>PT. LIVIA MANDIRI SEJATI</v>
          </cell>
          <cell r="R1498" t="str">
            <v>EMPTY BOTTLE AQUA 5 GALLON</v>
          </cell>
          <cell r="S1498" t="str">
            <v>8276861159</v>
          </cell>
        </row>
        <row r="1499">
          <cell r="L1499">
            <v>5042196155</v>
          </cell>
          <cell r="M1499" t="str">
            <v>74559</v>
          </cell>
          <cell r="N1499" t="str">
            <v>S21102101769/T1029141A/ZK/2/29</v>
          </cell>
          <cell r="O1499" t="str">
            <v>YPS/N7906UQ/MASKUR</v>
          </cell>
          <cell r="P1499" t="str">
            <v>PT. LIVIA MANDIRI SEJATI</v>
          </cell>
          <cell r="Q1499" t="str">
            <v>PT. LIVIA MANDIRI SEJATI</v>
          </cell>
          <cell r="R1499" t="str">
            <v>5 GALLON AQUA LOCAL</v>
          </cell>
          <cell r="S1499" t="str">
            <v>8276861159</v>
          </cell>
        </row>
        <row r="1500">
          <cell r="L1500">
            <v>5042196155</v>
          </cell>
          <cell r="M1500" t="str">
            <v>10169933</v>
          </cell>
          <cell r="N1500" t="str">
            <v>S21102101769/T1029141A/ZK/2/29</v>
          </cell>
          <cell r="O1500" t="str">
            <v>YPS/N7906UQ/MASKUR</v>
          </cell>
          <cell r="P1500" t="str">
            <v>PT. LIVIA MANDIRI SEJATI</v>
          </cell>
          <cell r="Q1500" t="str">
            <v>PT. LIVIA MANDIRI SEJATI</v>
          </cell>
          <cell r="R1500" t="str">
            <v>EMPTY BOTTLE AQUA 5 GALLON</v>
          </cell>
          <cell r="S1500" t="str">
            <v>8276861159</v>
          </cell>
        </row>
        <row r="1501">
          <cell r="L1501">
            <v>5042209823</v>
          </cell>
          <cell r="M1501" t="str">
            <v>10169933</v>
          </cell>
          <cell r="N1501" t="str">
            <v>S21102101728/T1030202B/AS/3/30</v>
          </cell>
          <cell r="O1501" t="str">
            <v>YPS/N8261UR/SOLIKIM</v>
          </cell>
          <cell r="P1501" t="str">
            <v>PT. LIVIA MANDIRI SEJATI</v>
          </cell>
          <cell r="Q1501" t="str">
            <v>PT. LIVIA MANDIRI SEJATI</v>
          </cell>
          <cell r="R1501" t="str">
            <v>EMPTY BOTTLE AQUA 5 GALLON</v>
          </cell>
          <cell r="S1501" t="str">
            <v>8276861159</v>
          </cell>
        </row>
        <row r="1502">
          <cell r="L1502">
            <v>5042186619</v>
          </cell>
          <cell r="M1502" t="str">
            <v>10169933</v>
          </cell>
          <cell r="N1502" t="str">
            <v>S21102101775/T102969D/BK/1/29</v>
          </cell>
          <cell r="O1502" t="str">
            <v>YPS/N9374WE/AGUS D</v>
          </cell>
          <cell r="P1502" t="str">
            <v>PT. LIVIA MANDIRI SEJATI</v>
          </cell>
          <cell r="Q1502" t="str">
            <v>PT. LIVIA MANDIRI SEJATI</v>
          </cell>
          <cell r="R1502" t="str">
            <v>EMPTY BOTTLE AQUA 5 GALLON</v>
          </cell>
          <cell r="S1502" t="str">
            <v>8276861159</v>
          </cell>
        </row>
        <row r="1503">
          <cell r="L1503">
            <v>5042176726</v>
          </cell>
          <cell r="M1503" t="str">
            <v>10169933</v>
          </cell>
          <cell r="N1503" t="str">
            <v>S21102201425/T1028102B/EL/1/28</v>
          </cell>
          <cell r="O1503" t="str">
            <v>YPS/N8863UQ/EKO</v>
          </cell>
          <cell r="P1503" t="str">
            <v>PT. LIVIA MANDIRI SEJATI</v>
          </cell>
          <cell r="Q1503" t="str">
            <v>PT. LIVIA MANDIRI SEJATI</v>
          </cell>
          <cell r="R1503" t="str">
            <v>EMPTY BOTTLE AQUA 5 GALLON</v>
          </cell>
          <cell r="S1503" t="str">
            <v>8276861159</v>
          </cell>
        </row>
        <row r="1504">
          <cell r="L1504">
            <v>5042176726</v>
          </cell>
          <cell r="M1504" t="str">
            <v>74559</v>
          </cell>
          <cell r="N1504" t="str">
            <v>S21102201425/T1028102B/EL/1/28</v>
          </cell>
          <cell r="O1504" t="str">
            <v>YPS/N8863UQ/EKO</v>
          </cell>
          <cell r="P1504" t="str">
            <v>PT. LIVIA MANDIRI SEJATI</v>
          </cell>
          <cell r="Q1504" t="str">
            <v>PT. LIVIA MANDIRI SEJATI</v>
          </cell>
          <cell r="R1504" t="str">
            <v>5 GALLON AQUA LOCAL</v>
          </cell>
          <cell r="S1504" t="str">
            <v>8276861159</v>
          </cell>
        </row>
        <row r="1505">
          <cell r="L1505">
            <v>5042176726</v>
          </cell>
          <cell r="M1505" t="str">
            <v>10169933</v>
          </cell>
          <cell r="N1505" t="str">
            <v>S21102201425/T1028102B/EL/1/28</v>
          </cell>
          <cell r="O1505" t="str">
            <v>YPS/N8863UQ/EKO</v>
          </cell>
          <cell r="P1505" t="str">
            <v>PT. LIVIA MANDIRI SEJATI</v>
          </cell>
          <cell r="Q1505" t="str">
            <v>PT. LIVIA MANDIRI SEJATI</v>
          </cell>
          <cell r="R1505" t="str">
            <v>EMPTY BOTTLE AQUA 5 GALLON</v>
          </cell>
          <cell r="S1505" t="str">
            <v>8276861159</v>
          </cell>
        </row>
        <row r="1506">
          <cell r="L1506">
            <v>5042177440</v>
          </cell>
          <cell r="M1506" t="str">
            <v>10169933</v>
          </cell>
          <cell r="N1506" t="str">
            <v>S21102201419/T1028107A/EL/1/28</v>
          </cell>
          <cell r="O1506" t="str">
            <v>YPS/S9015US/RIFA'I</v>
          </cell>
          <cell r="P1506" t="str">
            <v>PT. LIVIA MANDIRI SEJATI</v>
          </cell>
          <cell r="Q1506" t="str">
            <v>PT. LIVIA MANDIRI SEJATI</v>
          </cell>
          <cell r="R1506" t="str">
            <v>EMPTY BOTTLE AQUA 5 GALLON</v>
          </cell>
          <cell r="S1506" t="str">
            <v>8276861159</v>
          </cell>
        </row>
        <row r="1507">
          <cell r="L1507">
            <v>5042179099</v>
          </cell>
          <cell r="M1507" t="str">
            <v>10169933</v>
          </cell>
          <cell r="N1507" t="str">
            <v>S21102101766/T1028177D/BK/2/28</v>
          </cell>
          <cell r="O1507" t="str">
            <v>YPS/N8789UV/SAKUT</v>
          </cell>
          <cell r="P1507" t="str">
            <v>PT. LIVIA MANDIRI SEJATI</v>
          </cell>
          <cell r="Q1507" t="str">
            <v>PT. LIVIA MANDIRI SEJATI</v>
          </cell>
          <cell r="R1507" t="str">
            <v>EMPTY BOTTLE AQUA 5 GALLON</v>
          </cell>
          <cell r="S1507" t="str">
            <v>8276861159</v>
          </cell>
        </row>
        <row r="1508">
          <cell r="L1508">
            <v>5042201897</v>
          </cell>
          <cell r="M1508" t="str">
            <v>10169933</v>
          </cell>
          <cell r="N1508" t="str">
            <v>S21102101751/T1029178A/EF/3/29</v>
          </cell>
          <cell r="O1508" t="str">
            <v>YPS/N8472UV/BAKIN</v>
          </cell>
          <cell r="P1508" t="str">
            <v>PT. LIVIA MANDIRI SEJATI</v>
          </cell>
          <cell r="Q1508" t="str">
            <v>PT. LIVIA MANDIRI SEJATI</v>
          </cell>
          <cell r="R1508" t="str">
            <v>EMPTY BOTTLE AQUA 5 GALLON</v>
          </cell>
          <cell r="S1508" t="str">
            <v>8276861159</v>
          </cell>
        </row>
        <row r="1509">
          <cell r="L1509">
            <v>5042205934</v>
          </cell>
          <cell r="M1509" t="str">
            <v>10169933</v>
          </cell>
          <cell r="N1509" t="str">
            <v>S21102201374/T103092D/IS/1/30</v>
          </cell>
          <cell r="O1509" t="str">
            <v>YPS/L9357UZ/ACHMAD</v>
          </cell>
          <cell r="P1509" t="str">
            <v>PT. LIVIA MANDIRI SEJATI</v>
          </cell>
          <cell r="Q1509" t="str">
            <v>PT. LIVIA MANDIRI SEJATI</v>
          </cell>
          <cell r="R1509" t="str">
            <v>EMPTY BOTTLE AQUA 5 GALLON</v>
          </cell>
          <cell r="S1509" t="str">
            <v>8276861159</v>
          </cell>
        </row>
        <row r="1510">
          <cell r="L1510">
            <v>5042184875</v>
          </cell>
          <cell r="M1510" t="str">
            <v>10169933</v>
          </cell>
          <cell r="N1510" t="str">
            <v>S21102101773/T102961A/HD/1/29</v>
          </cell>
          <cell r="O1510" t="str">
            <v>YPS/N8522UV/BUDI</v>
          </cell>
          <cell r="P1510" t="str">
            <v>PT. LIVIA MANDIRI SEJATI</v>
          </cell>
          <cell r="Q1510" t="str">
            <v>PT. LIVIA MANDIRI SEJATI</v>
          </cell>
          <cell r="R1510" t="str">
            <v>EMPTY BOTTLE AQUA 5 GALLON</v>
          </cell>
          <cell r="S1510" t="str">
            <v>8276861159</v>
          </cell>
        </row>
        <row r="1511">
          <cell r="L1511">
            <v>5042184875</v>
          </cell>
          <cell r="M1511" t="str">
            <v>74559</v>
          </cell>
          <cell r="N1511" t="str">
            <v>S21102101773/T102961A/HD/1/29</v>
          </cell>
          <cell r="O1511" t="str">
            <v>YPS/N8522UV/BUDI</v>
          </cell>
          <cell r="P1511" t="str">
            <v>PT. LIVIA MANDIRI SEJATI</v>
          </cell>
          <cell r="Q1511" t="str">
            <v>PT. LIVIA MANDIRI SEJATI</v>
          </cell>
          <cell r="R1511" t="str">
            <v>5 GALLON AQUA LOCAL</v>
          </cell>
          <cell r="S1511" t="str">
            <v>8276861159</v>
          </cell>
        </row>
        <row r="1512">
          <cell r="L1512">
            <v>5042184875</v>
          </cell>
          <cell r="M1512" t="str">
            <v>10169933</v>
          </cell>
          <cell r="N1512" t="str">
            <v>S21102101773/T102961A/HD/1/29</v>
          </cell>
          <cell r="O1512" t="str">
            <v>YPS/N8522UV/BUDI</v>
          </cell>
          <cell r="P1512" t="str">
            <v>PT. LIVIA MANDIRI SEJATI</v>
          </cell>
          <cell r="Q1512" t="str">
            <v>PT. LIVIA MANDIRI SEJATI</v>
          </cell>
          <cell r="R1512" t="str">
            <v>EMPTY BOTTLE AQUA 5 GALLON</v>
          </cell>
          <cell r="S1512" t="str">
            <v>8276861159</v>
          </cell>
        </row>
        <row r="1513">
          <cell r="L1513">
            <v>5042187931</v>
          </cell>
          <cell r="M1513" t="str">
            <v>10169933</v>
          </cell>
          <cell r="N1513" t="str">
            <v>S21102201400/T102978D/BK/1/29</v>
          </cell>
          <cell r="O1513" t="str">
            <v>YPS/L8796UV/DARYANTO</v>
          </cell>
          <cell r="P1513" t="str">
            <v>PT. LIVIA MANDIRI SEJATI</v>
          </cell>
          <cell r="Q1513" t="str">
            <v>PT. LIVIA MANDIRI SEJATI</v>
          </cell>
          <cell r="R1513" t="str">
            <v>EMPTY BOTTLE AQUA 5 GALLON</v>
          </cell>
          <cell r="S1513" t="str">
            <v>8276861159</v>
          </cell>
        </row>
        <row r="1514">
          <cell r="L1514">
            <v>5042212486</v>
          </cell>
          <cell r="M1514" t="str">
            <v>10169933</v>
          </cell>
          <cell r="N1514" t="str">
            <v>S21102201378/T1030122A/IS/2/30</v>
          </cell>
          <cell r="O1514" t="str">
            <v>YPS/N8661UW/DENY S</v>
          </cell>
          <cell r="P1514" t="str">
            <v>PT. LIVIA MANDIRI SEJATI</v>
          </cell>
          <cell r="Q1514" t="str">
            <v>PT. LIVIA MANDIRI SEJATI</v>
          </cell>
          <cell r="R1514" t="str">
            <v>EMPTY BOTTLE AQUA 5 GALLON</v>
          </cell>
          <cell r="S1514" t="str">
            <v>8276861159</v>
          </cell>
        </row>
        <row r="1515">
          <cell r="L1515">
            <v>5042213991</v>
          </cell>
          <cell r="M1515" t="str">
            <v>10169933</v>
          </cell>
          <cell r="N1515" t="str">
            <v>S21102101723/T1030163D/NF/2/30</v>
          </cell>
          <cell r="O1515" t="str">
            <v>YPS/L9431UZ/NURHADI</v>
          </cell>
          <cell r="P1515" t="str">
            <v>PT. LIVIA MANDIRI SEJATI</v>
          </cell>
          <cell r="Q1515" t="str">
            <v>PT. LIVIA MANDIRI SEJATI</v>
          </cell>
          <cell r="R1515" t="str">
            <v>EMPTY BOTTLE AQUA 5 GALLON</v>
          </cell>
          <cell r="S1515" t="str">
            <v>8276861159</v>
          </cell>
        </row>
        <row r="1516">
          <cell r="L1516">
            <v>5042183375</v>
          </cell>
          <cell r="M1516" t="str">
            <v>10169933</v>
          </cell>
          <cell r="N1516" t="str">
            <v>S21102101767/T1028189D/AS/3/28</v>
          </cell>
          <cell r="O1516" t="str">
            <v>YPS/L9358UZ/MAT ALI</v>
          </cell>
          <cell r="P1516" t="str">
            <v>PT. LIVIA MANDIRI SEJATI</v>
          </cell>
          <cell r="Q1516" t="str">
            <v>PT. LIVIA MANDIRI SEJATI</v>
          </cell>
          <cell r="R1516" t="str">
            <v>EMPTY BOTTLE AQUA 5 GALLON</v>
          </cell>
          <cell r="S1516" t="str">
            <v>8276861159</v>
          </cell>
        </row>
        <row r="1517">
          <cell r="L1517">
            <v>5042211559</v>
          </cell>
          <cell r="M1517" t="str">
            <v>10169933</v>
          </cell>
          <cell r="N1517" t="str">
            <v>S21102101727/T1030143D/IS/2/30</v>
          </cell>
          <cell r="O1517" t="str">
            <v>YPS/N9515WE/ZAKARIAH</v>
          </cell>
          <cell r="P1517" t="str">
            <v>PT. LIVIA MANDIRI SEJATI</v>
          </cell>
          <cell r="Q1517" t="str">
            <v>PT. LIVIA MANDIRI SEJATI</v>
          </cell>
          <cell r="R1517" t="str">
            <v>EMPTY BOTTLE AQUA 5 GALLON</v>
          </cell>
          <cell r="S1517" t="str">
            <v>8276861159</v>
          </cell>
        </row>
        <row r="1518">
          <cell r="L1518">
            <v>5042215522</v>
          </cell>
          <cell r="M1518" t="str">
            <v>10169933</v>
          </cell>
          <cell r="N1518" t="str">
            <v>S21102101726/T1030160D/NF/2/30</v>
          </cell>
          <cell r="O1518" t="str">
            <v>YPS/L9051UX/RAHMAN</v>
          </cell>
          <cell r="P1518" t="str">
            <v>PT. LIVIA MANDIRI SEJATI</v>
          </cell>
          <cell r="Q1518" t="str">
            <v>PT. LIVIA MANDIRI SEJATI</v>
          </cell>
          <cell r="R1518" t="str">
            <v>EMPTY BOTTLE AQUA 5 GALLON</v>
          </cell>
          <cell r="S1518" t="str">
            <v>8276861159</v>
          </cell>
        </row>
        <row r="1519">
          <cell r="L1519">
            <v>5042184885</v>
          </cell>
          <cell r="M1519" t="str">
            <v>10169933</v>
          </cell>
          <cell r="N1519" t="str">
            <v>S21102201406/T102929A/NF/3/28</v>
          </cell>
          <cell r="O1519" t="str">
            <v>YPS/L9610UX/MAKHFUD</v>
          </cell>
          <cell r="P1519" t="str">
            <v>PT. LIVIA MANDIRI SEJATI</v>
          </cell>
          <cell r="Q1519" t="str">
            <v>PT. LIVIA MANDIRI SEJATI</v>
          </cell>
          <cell r="R1519" t="str">
            <v>EMPTY BOTTLE AQUA 5 GALLON</v>
          </cell>
          <cell r="S1519" t="str">
            <v>8276861159</v>
          </cell>
        </row>
        <row r="1520">
          <cell r="L1520">
            <v>5042184372</v>
          </cell>
          <cell r="M1520" t="str">
            <v>10169933</v>
          </cell>
          <cell r="N1520" t="str">
            <v>S21102101782/T10297A/AS/3/28</v>
          </cell>
          <cell r="O1520" t="str">
            <v>YPS/N8274UV/BAKHIN</v>
          </cell>
          <cell r="P1520" t="str">
            <v>PT. LIVIA MANDIRI SEJATI</v>
          </cell>
          <cell r="Q1520" t="str">
            <v>PT. LIVIA MANDIRI SEJATI</v>
          </cell>
          <cell r="R1520" t="str">
            <v>EMPTY BOTTLE AQUA 5 GALLON</v>
          </cell>
          <cell r="S1520" t="str">
            <v>8276861159</v>
          </cell>
        </row>
        <row r="1521">
          <cell r="L1521">
            <v>5042212497</v>
          </cell>
          <cell r="M1521" t="str">
            <v>10169933</v>
          </cell>
          <cell r="N1521" t="str">
            <v>S21102101724/T1030126D/IS/2/30</v>
          </cell>
          <cell r="O1521" t="str">
            <v>YPS/L8177UT/AGUS S</v>
          </cell>
          <cell r="P1521" t="str">
            <v>PT. LIVIA MANDIRI SEJATI</v>
          </cell>
          <cell r="Q1521" t="str">
            <v>PT. LIVIA MANDIRI SEJATI</v>
          </cell>
          <cell r="R1521" t="str">
            <v>EMPTY BOTTLE AQUA 5 GALLON</v>
          </cell>
          <cell r="S1521" t="str">
            <v>8276861159</v>
          </cell>
        </row>
        <row r="1522">
          <cell r="L1522">
            <v>5042212497</v>
          </cell>
          <cell r="M1522" t="str">
            <v>74559</v>
          </cell>
          <cell r="N1522" t="str">
            <v>S21102101724/T1030126D/IS/2/30</v>
          </cell>
          <cell r="O1522" t="str">
            <v>YPS/L8177UT/AGUS S</v>
          </cell>
          <cell r="P1522" t="str">
            <v>PT. LIVIA MANDIRI SEJATI</v>
          </cell>
          <cell r="Q1522" t="str">
            <v>PT. LIVIA MANDIRI SEJATI</v>
          </cell>
          <cell r="R1522" t="str">
            <v>5 GALLON AQUA LOCAL</v>
          </cell>
          <cell r="S1522" t="str">
            <v>8276861159</v>
          </cell>
        </row>
        <row r="1523">
          <cell r="L1523">
            <v>5042212497</v>
          </cell>
          <cell r="M1523" t="str">
            <v>10169933</v>
          </cell>
          <cell r="N1523" t="str">
            <v>S21102101724/T1030126D/IS/2/30</v>
          </cell>
          <cell r="O1523" t="str">
            <v>YPS/L8177UT/AGUS S</v>
          </cell>
          <cell r="P1523" t="str">
            <v>PT. LIVIA MANDIRI SEJATI</v>
          </cell>
          <cell r="Q1523" t="str">
            <v>PT. LIVIA MANDIRI SEJATI</v>
          </cell>
          <cell r="R1523" t="str">
            <v>EMPTY BOTTLE AQUA 5 GALLON</v>
          </cell>
          <cell r="S1523" t="str">
            <v>8276861159</v>
          </cell>
        </row>
        <row r="1524">
          <cell r="L1524">
            <v>5042210302</v>
          </cell>
          <cell r="M1524" t="str">
            <v>10169933</v>
          </cell>
          <cell r="N1524" t="str">
            <v>S21102201377/T1030128A/EL/2/30</v>
          </cell>
          <cell r="O1524" t="str">
            <v>YPS/N9611UR/IBRAHIM</v>
          </cell>
          <cell r="P1524" t="str">
            <v>PT. LIVIA MANDIRI SEJATI</v>
          </cell>
          <cell r="Q1524" t="str">
            <v>PT. LIVIA MANDIRI SEJATI</v>
          </cell>
          <cell r="R1524" t="str">
            <v>EMPTY BOTTLE AQUA 5 GALLON</v>
          </cell>
          <cell r="S1524" t="str">
            <v>8276861159</v>
          </cell>
        </row>
        <row r="1525">
          <cell r="L1525">
            <v>5042210302</v>
          </cell>
          <cell r="M1525" t="str">
            <v>74559</v>
          </cell>
          <cell r="N1525" t="str">
            <v>S21102201377/T1030128A/EL/2/30</v>
          </cell>
          <cell r="O1525" t="str">
            <v>YPS/N9611UR/IBRAHIM</v>
          </cell>
          <cell r="P1525" t="str">
            <v>PT. LIVIA MANDIRI SEJATI</v>
          </cell>
          <cell r="Q1525" t="str">
            <v>PT. LIVIA MANDIRI SEJATI</v>
          </cell>
          <cell r="R1525" t="str">
            <v>5 GALLON AQUA LOCAL</v>
          </cell>
          <cell r="S1525" t="str">
            <v>8276861159</v>
          </cell>
        </row>
        <row r="1526">
          <cell r="L1526">
            <v>5042210302</v>
          </cell>
          <cell r="M1526" t="str">
            <v>10169933</v>
          </cell>
          <cell r="N1526" t="str">
            <v>S21102201377/T1030128A/EL/2/30</v>
          </cell>
          <cell r="O1526" t="str">
            <v>YPS/N9611UR/IBRAHIM</v>
          </cell>
          <cell r="P1526" t="str">
            <v>PT. LIVIA MANDIRI SEJATI</v>
          </cell>
          <cell r="Q1526" t="str">
            <v>PT. LIVIA MANDIRI SEJATI</v>
          </cell>
          <cell r="R1526" t="str">
            <v>EMPTY BOTTLE AQUA 5 GALLON</v>
          </cell>
          <cell r="S1526" t="str">
            <v>8276861159</v>
          </cell>
        </row>
        <row r="1527">
          <cell r="L1527">
            <v>5042196492</v>
          </cell>
          <cell r="M1527" t="str">
            <v>10169933</v>
          </cell>
          <cell r="N1527" t="str">
            <v>S21102201391/T1029115D/PY/2/29</v>
          </cell>
          <cell r="O1527" t="str">
            <v>YPS/N8864UW/TOSIM</v>
          </cell>
          <cell r="P1527" t="str">
            <v>PT. LIVIA MANDIRI SEJATI</v>
          </cell>
          <cell r="Q1527" t="str">
            <v>PT. LIVIA MANDIRI SEJATI</v>
          </cell>
          <cell r="R1527" t="str">
            <v>EMPTY BOTTLE AQUA 5 GALLON</v>
          </cell>
          <cell r="S1527" t="str">
            <v>8276861159</v>
          </cell>
        </row>
        <row r="1528">
          <cell r="L1528">
            <v>5042087633</v>
          </cell>
          <cell r="M1528" t="str">
            <v>10169933</v>
          </cell>
          <cell r="N1528" t="str">
            <v>S21102101756/T1029153B/PY/2/29</v>
          </cell>
          <cell r="O1528" t="str">
            <v>YPS/N9883US/RISTANTO</v>
          </cell>
          <cell r="P1528" t="str">
            <v>PT. LIVIA MANDIRI SEJATI</v>
          </cell>
          <cell r="Q1528" t="str">
            <v>PT. LIVIA MANDIRI SEJATI</v>
          </cell>
          <cell r="R1528" t="str">
            <v>EMPTY BOTTLE AQUA 5 GALLON</v>
          </cell>
          <cell r="S1528" t="str">
            <v>8276861159</v>
          </cell>
        </row>
        <row r="1529">
          <cell r="L1529">
            <v>5042199498</v>
          </cell>
          <cell r="M1529" t="str">
            <v>10169933</v>
          </cell>
          <cell r="N1529" t="str">
            <v>S21102101761/T1029163A/PY/2/29</v>
          </cell>
          <cell r="O1529" t="str">
            <v>YPS/P9485UQ/AGUS</v>
          </cell>
          <cell r="P1529" t="str">
            <v>PT. LIVIA MANDIRI SEJATI</v>
          </cell>
          <cell r="Q1529" t="str">
            <v>PT. LIVIA MANDIRI SEJATI</v>
          </cell>
          <cell r="R1529" t="str">
            <v>EMPTY BOTTLE AQUA 5 GALLON</v>
          </cell>
          <cell r="S1529" t="str">
            <v>8276861159</v>
          </cell>
        </row>
        <row r="1530">
          <cell r="L1530">
            <v>5042199498</v>
          </cell>
          <cell r="M1530" t="str">
            <v>74559</v>
          </cell>
          <cell r="N1530" t="str">
            <v>S21102101761/T1029163A/PY/2/29</v>
          </cell>
          <cell r="O1530" t="str">
            <v>YPS/P9485UQ/AGUS</v>
          </cell>
          <cell r="P1530" t="str">
            <v>PT. LIVIA MANDIRI SEJATI</v>
          </cell>
          <cell r="Q1530" t="str">
            <v>PT. LIVIA MANDIRI SEJATI</v>
          </cell>
          <cell r="R1530" t="str">
            <v>5 GALLON AQUA LOCAL</v>
          </cell>
          <cell r="S1530" t="str">
            <v>8276861159</v>
          </cell>
        </row>
        <row r="1531">
          <cell r="L1531">
            <v>5042199498</v>
          </cell>
          <cell r="M1531" t="str">
            <v>10169933</v>
          </cell>
          <cell r="N1531" t="str">
            <v>S21102101761/T1029163A/PY/2/29</v>
          </cell>
          <cell r="O1531" t="str">
            <v>YPS/P9485UQ/AGUS</v>
          </cell>
          <cell r="P1531" t="str">
            <v>PT. LIVIA MANDIRI SEJATI</v>
          </cell>
          <cell r="Q1531" t="str">
            <v>PT. LIVIA MANDIRI SEJATI</v>
          </cell>
          <cell r="R1531" t="str">
            <v>EMPTY BOTTLE AQUA 5 GALLON</v>
          </cell>
          <cell r="S1531" t="str">
            <v>8276861159</v>
          </cell>
        </row>
        <row r="1532">
          <cell r="L1532">
            <v>5042202099</v>
          </cell>
          <cell r="M1532" t="str">
            <v>10169933</v>
          </cell>
          <cell r="N1532" t="str">
            <v>S21102101740/T103056D/EL/1/30</v>
          </cell>
          <cell r="O1532" t="str">
            <v>YPS/L9358UZ/MAT ALI</v>
          </cell>
          <cell r="P1532" t="str">
            <v>PT. LIVIA MANDIRI SEJATI</v>
          </cell>
          <cell r="Q1532" t="str">
            <v>PT. LIVIA MANDIRI SEJATI</v>
          </cell>
          <cell r="R1532" t="str">
            <v>EMPTY BOTTLE AQUA 5 GALLON</v>
          </cell>
          <cell r="S1532" t="str">
            <v>8276861159</v>
          </cell>
        </row>
        <row r="1533">
          <cell r="L1533">
            <v>5042201401</v>
          </cell>
          <cell r="M1533" t="str">
            <v>10169933</v>
          </cell>
          <cell r="N1533" t="str">
            <v>S21102101763/T1029144A/PY/2/29</v>
          </cell>
          <cell r="O1533" t="str">
            <v>YPS/N8546UV/HOLILI</v>
          </cell>
          <cell r="P1533" t="str">
            <v>PT. LIVIA MANDIRI SEJATI</v>
          </cell>
          <cell r="Q1533" t="str">
            <v>PT. LIVIA MANDIRI SEJATI</v>
          </cell>
          <cell r="R1533" t="str">
            <v>EMPTY BOTTLE AQUA 5 GALLON</v>
          </cell>
          <cell r="S1533" t="str">
            <v>8276861159</v>
          </cell>
        </row>
        <row r="1534">
          <cell r="L1534">
            <v>5042201401</v>
          </cell>
          <cell r="M1534" t="str">
            <v>74559</v>
          </cell>
          <cell r="N1534" t="str">
            <v>S21102101763/T1029144A/PY/2/29</v>
          </cell>
          <cell r="O1534" t="str">
            <v>YPS/N8546UV/HOLILI</v>
          </cell>
          <cell r="P1534" t="str">
            <v>PT. LIVIA MANDIRI SEJATI</v>
          </cell>
          <cell r="Q1534" t="str">
            <v>PT. LIVIA MANDIRI SEJATI</v>
          </cell>
          <cell r="R1534" t="str">
            <v>5 GALLON AQUA LOCAL</v>
          </cell>
          <cell r="S1534" t="str">
            <v>8276861159</v>
          </cell>
        </row>
        <row r="1535">
          <cell r="L1535">
            <v>5042201401</v>
          </cell>
          <cell r="M1535" t="str">
            <v>10169933</v>
          </cell>
          <cell r="N1535" t="str">
            <v>S21102101763/T1029144A/PY/2/29</v>
          </cell>
          <cell r="O1535" t="str">
            <v>YPS/N8546UV/HOLILI</v>
          </cell>
          <cell r="P1535" t="str">
            <v>PT. LIVIA MANDIRI SEJATI</v>
          </cell>
          <cell r="Q1535" t="str">
            <v>PT. LIVIA MANDIRI SEJATI</v>
          </cell>
          <cell r="R1535" t="str">
            <v>EMPTY BOTTLE AQUA 5 GALLON</v>
          </cell>
          <cell r="S1535" t="str">
            <v>8276861159</v>
          </cell>
        </row>
        <row r="1536">
          <cell r="L1536">
            <v>5042142159</v>
          </cell>
          <cell r="M1536" t="str">
            <v>10169933</v>
          </cell>
          <cell r="N1536" t="str">
            <v>S21102201366/T1030198A/NF/3/30</v>
          </cell>
          <cell r="O1536" t="str">
            <v>YPS/N8522UV/BUDI</v>
          </cell>
          <cell r="P1536" t="str">
            <v>PT. LIVIA MANDIRI SEJATI</v>
          </cell>
          <cell r="Q1536" t="str">
            <v>PT. LIVIA MANDIRI SEJATI</v>
          </cell>
          <cell r="R1536" t="str">
            <v>EMPTY BOTTLE AQUA 5 GALLON</v>
          </cell>
          <cell r="S1536" t="str">
            <v>8276861159</v>
          </cell>
        </row>
        <row r="1537">
          <cell r="L1537">
            <v>5042193993</v>
          </cell>
          <cell r="M1537" t="str">
            <v>10169933</v>
          </cell>
          <cell r="N1537" t="str">
            <v>S21102201402/T1029150A/IS/2/29</v>
          </cell>
          <cell r="O1537" t="str">
            <v>YPS/L9167UG/SAKUT</v>
          </cell>
          <cell r="P1537" t="str">
            <v>PT. LIVIA MANDIRI SEJATI</v>
          </cell>
          <cell r="Q1537" t="str">
            <v>PT. LIVIA MANDIRI SEJATI</v>
          </cell>
          <cell r="R1537" t="str">
            <v>EMPTY BOTTLE AQUA 5 GALLON</v>
          </cell>
          <cell r="S1537" t="str">
            <v>8276861159</v>
          </cell>
        </row>
        <row r="1538">
          <cell r="L1538">
            <v>5042201847</v>
          </cell>
          <cell r="M1538" t="str">
            <v>10169933</v>
          </cell>
          <cell r="N1538" t="str">
            <v>S21102101749/T1029183D/NF/3/29</v>
          </cell>
          <cell r="O1538" t="str">
            <v>YPS/L9051UX/RAHMAN</v>
          </cell>
          <cell r="P1538" t="str">
            <v>PT. LIVIA MANDIRI SEJATI</v>
          </cell>
          <cell r="Q1538" t="str">
            <v>PT. LIVIA MANDIRI SEJATI</v>
          </cell>
          <cell r="R1538" t="str">
            <v>EMPTY BOTTLE AQUA 5 GALLON</v>
          </cell>
          <cell r="S1538" t="str">
            <v>8276861159</v>
          </cell>
        </row>
        <row r="1539">
          <cell r="L1539">
            <v>5042201367</v>
          </cell>
          <cell r="M1539" t="str">
            <v>10169933</v>
          </cell>
          <cell r="N1539" t="str">
            <v>S21102101752/T10301A/AS/3/29</v>
          </cell>
          <cell r="O1539" t="str">
            <v>YPS/L8907UT/ROBY</v>
          </cell>
          <cell r="P1539" t="str">
            <v>PT. LIVIA MANDIRI SEJATI</v>
          </cell>
          <cell r="Q1539" t="str">
            <v>PT. LIVIA MANDIRI SEJATI</v>
          </cell>
          <cell r="R1539" t="str">
            <v>EMPTY BOTTLE AQUA 5 GALLON</v>
          </cell>
          <cell r="S1539" t="str">
            <v>8276861159</v>
          </cell>
        </row>
        <row r="1540">
          <cell r="L1540">
            <v>5042201555</v>
          </cell>
          <cell r="M1540" t="str">
            <v>10169933</v>
          </cell>
          <cell r="N1540" t="str">
            <v>S21102101743/T103036D/NF/3/29</v>
          </cell>
          <cell r="O1540" t="str">
            <v>YPS/L8813UT/DJAMALI</v>
          </cell>
          <cell r="P1540" t="str">
            <v>PT. LIVIA MANDIRI SEJATI</v>
          </cell>
          <cell r="Q1540" t="str">
            <v>PT. LIVIA MANDIRI SEJATI</v>
          </cell>
          <cell r="R1540" t="str">
            <v>EMPTY BOTTLE AQUA 5 GALLON</v>
          </cell>
          <cell r="S1540" t="str">
            <v>8276861159</v>
          </cell>
        </row>
        <row r="1541">
          <cell r="L1541">
            <v>5042202029</v>
          </cell>
          <cell r="M1541" t="str">
            <v>10169933</v>
          </cell>
          <cell r="N1541" t="str">
            <v>S21102201383/T103043C/EF/3/29</v>
          </cell>
          <cell r="O1541" t="str">
            <v>YPS/N8655UQ/SUGIONO</v>
          </cell>
          <cell r="P1541" t="str">
            <v>PT. LIVIA MANDIRI SEJATI</v>
          </cell>
          <cell r="Q1541" t="str">
            <v>PT. LIVIA MANDIRI SEJATI</v>
          </cell>
          <cell r="R1541" t="str">
            <v>EMPTY BOTTLE AQUA 5 GALLON</v>
          </cell>
          <cell r="S1541" t="str">
            <v>8276861159</v>
          </cell>
        </row>
        <row r="1542">
          <cell r="L1542">
            <v>5042205011</v>
          </cell>
          <cell r="M1542" t="str">
            <v>10169933</v>
          </cell>
          <cell r="N1542" t="str">
            <v>S21102101747/T103068A/EL/1/30</v>
          </cell>
          <cell r="O1542" t="str">
            <v>YPS/L9428UZ/HADI S</v>
          </cell>
          <cell r="P1542" t="str">
            <v>PT. LIVIA MANDIRI SEJATI</v>
          </cell>
          <cell r="Q1542" t="str">
            <v>PT. LIVIA MANDIRI SEJATI</v>
          </cell>
          <cell r="R1542" t="str">
            <v>EMPTY BOTTLE AQUA 5 GALLON</v>
          </cell>
          <cell r="S1542" t="str">
            <v>8276861159</v>
          </cell>
        </row>
        <row r="1543">
          <cell r="L1543">
            <v>5042205011</v>
          </cell>
          <cell r="M1543" t="str">
            <v>74559</v>
          </cell>
          <cell r="N1543" t="str">
            <v>S21102101747/T103068A/EL/1/30</v>
          </cell>
          <cell r="O1543" t="str">
            <v>YPS/L9428UZ/HADI S</v>
          </cell>
          <cell r="P1543" t="str">
            <v>PT. LIVIA MANDIRI SEJATI</v>
          </cell>
          <cell r="Q1543" t="str">
            <v>PT. LIVIA MANDIRI SEJATI</v>
          </cell>
          <cell r="R1543" t="str">
            <v>5 GALLON AQUA LOCAL</v>
          </cell>
          <cell r="S1543" t="str">
            <v>8276861159</v>
          </cell>
        </row>
        <row r="1544">
          <cell r="L1544">
            <v>5042205011</v>
          </cell>
          <cell r="M1544" t="str">
            <v>10169933</v>
          </cell>
          <cell r="N1544" t="str">
            <v>S21102101747/T103068A/EL/1/30</v>
          </cell>
          <cell r="O1544" t="str">
            <v>YPS/L9428UZ/HADI S</v>
          </cell>
          <cell r="P1544" t="str">
            <v>PT. LIVIA MANDIRI SEJATI</v>
          </cell>
          <cell r="Q1544" t="str">
            <v>PT. LIVIA MANDIRI SEJATI</v>
          </cell>
          <cell r="R1544" t="str">
            <v>EMPTY BOTTLE AQUA 5 GALLON</v>
          </cell>
          <cell r="S1544" t="str">
            <v>8276861159</v>
          </cell>
        </row>
        <row r="1545">
          <cell r="L1545">
            <v>5042161024</v>
          </cell>
          <cell r="M1545" t="str">
            <v>10169933</v>
          </cell>
          <cell r="N1545" t="str">
            <v>S21102101734/T1030137D/ZK/2/30</v>
          </cell>
          <cell r="O1545" t="str">
            <v>YPS/L9425UZ/MASRIDI</v>
          </cell>
          <cell r="P1545" t="str">
            <v>PT. LIVIA MANDIRI SEJATI</v>
          </cell>
          <cell r="Q1545" t="str">
            <v>PT. LIVIA MANDIRI SEJATI</v>
          </cell>
          <cell r="R1545" t="str">
            <v>EMPTY BOTTLE AQUA 5 GALLON</v>
          </cell>
          <cell r="S1545" t="str">
            <v>8276861159</v>
          </cell>
        </row>
        <row r="1546">
          <cell r="L1546">
            <v>5042195495</v>
          </cell>
          <cell r="M1546" t="str">
            <v>10169932</v>
          </cell>
          <cell r="N1546">
            <v>0</v>
          </cell>
          <cell r="O1546">
            <v>0</v>
          </cell>
          <cell r="P1546" t="str">
            <v>PT. LIVIA MANDIRI SEJATI</v>
          </cell>
          <cell r="Q1546" t="str">
            <v>PT. LIVIA MANDIRI SEJATI</v>
          </cell>
          <cell r="R1546" t="str">
            <v>EMPTY BOTTLE VIT 5 GALLON</v>
          </cell>
          <cell r="S1546" t="str">
            <v>8276861158</v>
          </cell>
        </row>
        <row r="1547">
          <cell r="L1547">
            <v>5042201854</v>
          </cell>
          <cell r="M1547" t="str">
            <v>10169933</v>
          </cell>
          <cell r="N1547" t="str">
            <v>S21102101748/T103010A/EF/3/29</v>
          </cell>
          <cell r="O1547" t="str">
            <v>YPS/N8430UV/ALDI</v>
          </cell>
          <cell r="P1547" t="str">
            <v>PT. LIVIA MANDIRI SEJATI</v>
          </cell>
          <cell r="Q1547" t="str">
            <v>PT. LIVIA MANDIRI SEJATI</v>
          </cell>
          <cell r="R1547" t="str">
            <v>EMPTY BOTTLE AQUA 5 GALLON</v>
          </cell>
          <cell r="S1547" t="str">
            <v>8276861159</v>
          </cell>
        </row>
        <row r="1548">
          <cell r="L1548">
            <v>5042201854</v>
          </cell>
          <cell r="M1548" t="str">
            <v>74559</v>
          </cell>
          <cell r="N1548" t="str">
            <v>S21102101748/T103010A/EF/3/29</v>
          </cell>
          <cell r="O1548" t="str">
            <v>YPS/N8430UV/ALDI</v>
          </cell>
          <cell r="P1548" t="str">
            <v>PT. LIVIA MANDIRI SEJATI</v>
          </cell>
          <cell r="Q1548" t="str">
            <v>PT. LIVIA MANDIRI SEJATI</v>
          </cell>
          <cell r="R1548" t="str">
            <v>5 GALLON AQUA LOCAL</v>
          </cell>
          <cell r="S1548" t="str">
            <v>8276861159</v>
          </cell>
        </row>
        <row r="1549">
          <cell r="L1549">
            <v>5042201854</v>
          </cell>
          <cell r="M1549" t="str">
            <v>10169933</v>
          </cell>
          <cell r="N1549" t="str">
            <v>S21102101748/T103010A/EF/3/29</v>
          </cell>
          <cell r="O1549" t="str">
            <v>YPS/N8430UV/ALDI</v>
          </cell>
          <cell r="P1549" t="str">
            <v>PT. LIVIA MANDIRI SEJATI</v>
          </cell>
          <cell r="Q1549" t="str">
            <v>PT. LIVIA MANDIRI SEJATI</v>
          </cell>
          <cell r="R1549" t="str">
            <v>EMPTY BOTTLE AQUA 5 GALLON</v>
          </cell>
          <cell r="S1549" t="str">
            <v>8276861159</v>
          </cell>
        </row>
        <row r="1550">
          <cell r="L1550">
            <v>5042208582</v>
          </cell>
          <cell r="M1550" t="str">
            <v>10169933</v>
          </cell>
          <cell r="N1550" t="str">
            <v>S21102101719/T1030193D/AS/3/30</v>
          </cell>
          <cell r="O1550" t="str">
            <v>YPS/N8375WE/MAHRUS A</v>
          </cell>
          <cell r="P1550" t="str">
            <v>PT. LIVIA MANDIRI SEJATI</v>
          </cell>
          <cell r="Q1550" t="str">
            <v>PT. LIVIA MANDIRI SEJATI</v>
          </cell>
          <cell r="R1550" t="str">
            <v>EMPTY BOTTLE AQUA 5 GALLON</v>
          </cell>
          <cell r="S1550" t="str">
            <v>8276861159</v>
          </cell>
        </row>
        <row r="1551">
          <cell r="L1551">
            <v>5042199062</v>
          </cell>
          <cell r="M1551" t="str">
            <v>10169933</v>
          </cell>
          <cell r="N1551" t="str">
            <v>S21102909281/T1029164D/IS/2/29</v>
          </cell>
          <cell r="O1551" t="str">
            <v>YPS/N8527UV/MUHAMAD</v>
          </cell>
          <cell r="P1551" t="str">
            <v>PT. LIVIA MANDIRI SEJATI</v>
          </cell>
          <cell r="Q1551" t="str">
            <v>PT. LIVIA MANDIRI SEJATI</v>
          </cell>
          <cell r="R1551" t="str">
            <v>EMPTY BOTTLE AQUA 5 GALLON</v>
          </cell>
          <cell r="S1551" t="str">
            <v>8276861159</v>
          </cell>
        </row>
        <row r="1552">
          <cell r="L1552">
            <v>5042215885</v>
          </cell>
          <cell r="M1552" t="str">
            <v>10169933</v>
          </cell>
          <cell r="N1552" t="str">
            <v>S21102201368/T1030196B/NF/3/30</v>
          </cell>
          <cell r="O1552" t="str">
            <v>YPS/L9272UF/ARIF</v>
          </cell>
          <cell r="P1552" t="str">
            <v>PT. LIVIA MANDIRI SEJATI</v>
          </cell>
          <cell r="Q1552" t="str">
            <v>PT. LIVIA MANDIRI SEJATI</v>
          </cell>
          <cell r="R1552" t="str">
            <v>EMPTY BOTTLE AQUA 5 GALLON</v>
          </cell>
          <cell r="S1552" t="str">
            <v>8276861159</v>
          </cell>
        </row>
        <row r="1553">
          <cell r="L1553">
            <v>5042216362</v>
          </cell>
          <cell r="M1553" t="str">
            <v>10169933</v>
          </cell>
          <cell r="N1553" t="str">
            <v>S21102101725/T1030197C/AS/3/30</v>
          </cell>
          <cell r="O1553" t="str">
            <v>YPS/N8814UV/SAKUT</v>
          </cell>
          <cell r="P1553" t="str">
            <v>PT. LIVIA MANDIRI SEJATI</v>
          </cell>
          <cell r="Q1553" t="str">
            <v>PT. LIVIA MANDIRI SEJATI</v>
          </cell>
          <cell r="R1553" t="str">
            <v>EMPTY BOTTLE AQUA 5 GALLON</v>
          </cell>
          <cell r="S1553" t="str">
            <v>8276861159</v>
          </cell>
        </row>
        <row r="1554">
          <cell r="L1554">
            <v>5042216362</v>
          </cell>
          <cell r="M1554" t="str">
            <v>74559</v>
          </cell>
          <cell r="N1554" t="str">
            <v>S21102101725/T1030197C/AS/3/30</v>
          </cell>
          <cell r="O1554" t="str">
            <v>YPS/N8814UV/SAKUT</v>
          </cell>
          <cell r="P1554" t="str">
            <v>PT. LIVIA MANDIRI SEJATI</v>
          </cell>
          <cell r="Q1554" t="str">
            <v>PT. LIVIA MANDIRI SEJATI</v>
          </cell>
          <cell r="R1554" t="str">
            <v>5 GALLON AQUA LOCAL</v>
          </cell>
          <cell r="S1554" t="str">
            <v>8276861159</v>
          </cell>
        </row>
        <row r="1555">
          <cell r="L1555">
            <v>5042216362</v>
          </cell>
          <cell r="M1555" t="str">
            <v>10169933</v>
          </cell>
          <cell r="N1555" t="str">
            <v>S21102101725/T1030197C/AS/3/30</v>
          </cell>
          <cell r="O1555" t="str">
            <v>YPS/N8814UV/SAKUT</v>
          </cell>
          <cell r="P1555" t="str">
            <v>PT. LIVIA MANDIRI SEJATI</v>
          </cell>
          <cell r="Q1555" t="str">
            <v>PT. LIVIA MANDIRI SEJATI</v>
          </cell>
          <cell r="R1555" t="str">
            <v>EMPTY BOTTLE AQUA 5 GALLON</v>
          </cell>
          <cell r="S1555" t="str">
            <v>8276861159</v>
          </cell>
        </row>
        <row r="1556">
          <cell r="L1556">
            <v>5042207994</v>
          </cell>
          <cell r="M1556" t="str">
            <v>10169933</v>
          </cell>
          <cell r="N1556" t="str">
            <v>S21102101718/T1030168D/EF/2/30</v>
          </cell>
          <cell r="O1556" t="str">
            <v>YPS/N8789UV/SUTOYO</v>
          </cell>
          <cell r="P1556" t="str">
            <v>PT. LIVIA MANDIRI SEJATI</v>
          </cell>
          <cell r="Q1556" t="str">
            <v>PT. LIVIA MANDIRI SEJATI</v>
          </cell>
          <cell r="R1556" t="str">
            <v>EMPTY BOTTLE AQUA 5 GALLON</v>
          </cell>
          <cell r="S1556" t="str">
            <v>8276861159</v>
          </cell>
        </row>
        <row r="1557">
          <cell r="L1557">
            <v>5042211029</v>
          </cell>
          <cell r="M1557" t="str">
            <v>10169933</v>
          </cell>
          <cell r="N1557" t="str">
            <v>S21102101716/T1030164B/ZK/2/30</v>
          </cell>
          <cell r="O1557" t="str">
            <v>YPS/L9352UZ/SUMANANG</v>
          </cell>
          <cell r="P1557" t="str">
            <v>PT. LIVIA MANDIRI SEJATI</v>
          </cell>
          <cell r="Q1557" t="str">
            <v>PT. LIVIA MANDIRI SEJATI</v>
          </cell>
          <cell r="R1557" t="str">
            <v>EMPTY BOTTLE AQUA 5 GALLON</v>
          </cell>
          <cell r="S1557" t="str">
            <v>8276861159</v>
          </cell>
        </row>
        <row r="1558">
          <cell r="L1558">
            <v>5042132351</v>
          </cell>
          <cell r="M1558" t="str">
            <v>10169933</v>
          </cell>
          <cell r="N1558" t="str">
            <v>S21102101717/T1030175B/ZK/2/30</v>
          </cell>
          <cell r="O1558" t="str">
            <v>YPS/P8194UR/HERI</v>
          </cell>
          <cell r="P1558" t="str">
            <v>PT. LIVIA MANDIRI SEJATI</v>
          </cell>
          <cell r="Q1558" t="str">
            <v>PT. LIVIA MANDIRI SEJATI</v>
          </cell>
          <cell r="R1558" t="str">
            <v>EMPTY BOTTLE AQUA 5 GALLON</v>
          </cell>
          <cell r="S1558" t="str">
            <v>8276861159</v>
          </cell>
        </row>
        <row r="1559">
          <cell r="L1559">
            <v>5042132351</v>
          </cell>
          <cell r="M1559" t="str">
            <v>74559</v>
          </cell>
          <cell r="N1559" t="str">
            <v>S21102101717/T1030175B/ZK/2/30</v>
          </cell>
          <cell r="O1559" t="str">
            <v>YPS/P8194UR/HERI</v>
          </cell>
          <cell r="P1559" t="str">
            <v>PT. LIVIA MANDIRI SEJATI</v>
          </cell>
          <cell r="Q1559" t="str">
            <v>PT. LIVIA MANDIRI SEJATI</v>
          </cell>
          <cell r="R1559" t="str">
            <v>5 GALLON AQUA LOCAL</v>
          </cell>
          <cell r="S1559" t="str">
            <v>8276861159</v>
          </cell>
        </row>
        <row r="1560">
          <cell r="L1560">
            <v>5042132351</v>
          </cell>
          <cell r="M1560" t="str">
            <v>10169933</v>
          </cell>
          <cell r="N1560" t="str">
            <v>S21102101717/T1030175B/ZK/2/30</v>
          </cell>
          <cell r="O1560" t="str">
            <v>YPS/P8194UR/HERI</v>
          </cell>
          <cell r="P1560" t="str">
            <v>PT. LIVIA MANDIRI SEJATI</v>
          </cell>
          <cell r="Q1560" t="str">
            <v>PT. LIVIA MANDIRI SEJATI</v>
          </cell>
          <cell r="R1560" t="str">
            <v>EMPTY BOTTLE AQUA 5 GALLON</v>
          </cell>
          <cell r="S1560" t="str">
            <v>8276861159</v>
          </cell>
        </row>
        <row r="1561">
          <cell r="L1561">
            <v>5042205768</v>
          </cell>
          <cell r="M1561" t="str">
            <v>10169933</v>
          </cell>
          <cell r="N1561" t="str">
            <v>S21102101742/T103067B/EL/1/30</v>
          </cell>
          <cell r="O1561" t="str">
            <v>YPS/N8260UW/MUZAMIL</v>
          </cell>
          <cell r="P1561" t="str">
            <v>PT. LIVIA MANDIRI SEJATI</v>
          </cell>
          <cell r="Q1561" t="str">
            <v>PT. LIVIA MANDIRI SEJATI</v>
          </cell>
          <cell r="R1561" t="str">
            <v>EMPTY BOTTLE AQUA 5 GALLON</v>
          </cell>
          <cell r="S1561" t="str">
            <v>8276861159</v>
          </cell>
        </row>
        <row r="1562">
          <cell r="L1562">
            <v>5042205768</v>
          </cell>
          <cell r="M1562" t="str">
            <v>74559</v>
          </cell>
          <cell r="N1562" t="str">
            <v>S21102101742/T103067B/EL/1/30</v>
          </cell>
          <cell r="O1562" t="str">
            <v>YPS/N8260UW/MUZAMIL</v>
          </cell>
          <cell r="P1562" t="str">
            <v>PT. LIVIA MANDIRI SEJATI</v>
          </cell>
          <cell r="Q1562" t="str">
            <v>PT. LIVIA MANDIRI SEJATI</v>
          </cell>
          <cell r="R1562" t="str">
            <v>5 GALLON AQUA LOCAL</v>
          </cell>
          <cell r="S1562" t="str">
            <v>8276861159</v>
          </cell>
        </row>
        <row r="1563">
          <cell r="L1563">
            <v>5042205768</v>
          </cell>
          <cell r="M1563" t="str">
            <v>10169933</v>
          </cell>
          <cell r="N1563" t="str">
            <v>S21102101742/T103067B/EL/1/30</v>
          </cell>
          <cell r="O1563" t="str">
            <v>YPS/N8260UW/MUZAMIL</v>
          </cell>
          <cell r="P1563" t="str">
            <v>PT. LIVIA MANDIRI SEJATI</v>
          </cell>
          <cell r="Q1563" t="str">
            <v>PT. LIVIA MANDIRI SEJATI</v>
          </cell>
          <cell r="R1563" t="str">
            <v>EMPTY BOTTLE AQUA 5 GALLON</v>
          </cell>
          <cell r="S1563" t="str">
            <v>8276861159</v>
          </cell>
        </row>
        <row r="1564">
          <cell r="L1564">
            <v>5042212644</v>
          </cell>
          <cell r="M1564" t="str">
            <v>10169933</v>
          </cell>
          <cell r="N1564" t="str">
            <v>S21102101738/T1030114A/ZK/2/30</v>
          </cell>
          <cell r="O1564" t="str">
            <v>YPS/N8193UW/ZAINUR</v>
          </cell>
          <cell r="P1564" t="str">
            <v>PT. LIVIA MANDIRI SEJATI</v>
          </cell>
          <cell r="Q1564" t="str">
            <v>PT. LIVIA MANDIRI SEJATI</v>
          </cell>
          <cell r="R1564" t="str">
            <v>EMPTY BOTTLE AQUA 5 GALLON</v>
          </cell>
          <cell r="S1564" t="str">
            <v>8276861159</v>
          </cell>
        </row>
        <row r="1565">
          <cell r="L1565">
            <v>5042200100</v>
          </cell>
          <cell r="M1565" t="str">
            <v>10169933</v>
          </cell>
          <cell r="N1565" t="str">
            <v>S21102101745/T103044D/AS/3/29</v>
          </cell>
          <cell r="O1565" t="str">
            <v>YPS/N9375WE/SAKUT</v>
          </cell>
          <cell r="P1565" t="str">
            <v>PT. LIVIA MANDIRI SEJATI</v>
          </cell>
          <cell r="Q1565" t="str">
            <v>PT. LIVIA MANDIRI SEJATI</v>
          </cell>
          <cell r="R1565" t="str">
            <v>EMPTY BOTTLE AQUA 5 GALLON</v>
          </cell>
          <cell r="S1565" t="str">
            <v>8276861159</v>
          </cell>
        </row>
        <row r="1566">
          <cell r="L1566">
            <v>5042202028</v>
          </cell>
          <cell r="M1566" t="str">
            <v>10169933</v>
          </cell>
          <cell r="N1566" t="str">
            <v>S21102101739/T103035A/AS/3/29</v>
          </cell>
          <cell r="O1566" t="str">
            <v>YPS/N8522UV/BUDI</v>
          </cell>
          <cell r="P1566" t="str">
            <v>PT. LIVIA MANDIRI SEJATI</v>
          </cell>
          <cell r="Q1566" t="str">
            <v>PT. LIVIA MANDIRI SEJATI</v>
          </cell>
          <cell r="R1566" t="str">
            <v>EMPTY BOTTLE AQUA 5 GALLON</v>
          </cell>
          <cell r="S1566" t="str">
            <v>8276861159</v>
          </cell>
        </row>
        <row r="1567">
          <cell r="L1567">
            <v>5042215564</v>
          </cell>
          <cell r="M1567" t="str">
            <v>10169933</v>
          </cell>
          <cell r="N1567" t="str">
            <v>S21102101720/T1030187A/ZK/2/30</v>
          </cell>
          <cell r="O1567" t="str">
            <v>YPS/L9427UZ/DJAMALI</v>
          </cell>
          <cell r="P1567" t="str">
            <v>PT. LIVIA MANDIRI SEJATI</v>
          </cell>
          <cell r="Q1567" t="str">
            <v>PT. LIVIA MANDIRI SEJATI</v>
          </cell>
          <cell r="R1567" t="str">
            <v>EMPTY BOTTLE AQUA 5 GALLON</v>
          </cell>
          <cell r="S1567" t="str">
            <v>8276861159</v>
          </cell>
        </row>
        <row r="1568">
          <cell r="L1568">
            <v>5042215564</v>
          </cell>
          <cell r="M1568" t="str">
            <v>74559</v>
          </cell>
          <cell r="N1568" t="str">
            <v>S21102101720/T1030187A/ZK/2/30</v>
          </cell>
          <cell r="O1568" t="str">
            <v>YPS/L9427UZ/DJAMALI</v>
          </cell>
          <cell r="P1568" t="str">
            <v>PT. LIVIA MANDIRI SEJATI</v>
          </cell>
          <cell r="Q1568" t="str">
            <v>PT. LIVIA MANDIRI SEJATI</v>
          </cell>
          <cell r="R1568" t="str">
            <v>5 GALLON AQUA LOCAL</v>
          </cell>
          <cell r="S1568" t="str">
            <v>8276861159</v>
          </cell>
        </row>
        <row r="1569">
          <cell r="L1569">
            <v>5042215564</v>
          </cell>
          <cell r="M1569" t="str">
            <v>10169933</v>
          </cell>
          <cell r="N1569" t="str">
            <v>S21102101720/T1030187A/ZK/2/30</v>
          </cell>
          <cell r="O1569" t="str">
            <v>YPS/L9427UZ/DJAMALI</v>
          </cell>
          <cell r="P1569" t="str">
            <v>PT. LIVIA MANDIRI SEJATI</v>
          </cell>
          <cell r="Q1569" t="str">
            <v>PT. LIVIA MANDIRI SEJATI</v>
          </cell>
          <cell r="R1569" t="str">
            <v>EMPTY BOTTLE AQUA 5 GALLON</v>
          </cell>
          <cell r="S1569" t="str">
            <v>8276861159</v>
          </cell>
        </row>
        <row r="1570">
          <cell r="L1570">
            <v>5042214029</v>
          </cell>
          <cell r="M1570" t="str">
            <v>10169933</v>
          </cell>
          <cell r="N1570" t="str">
            <v>S21102201372/T1030176B/ZK/2/30</v>
          </cell>
          <cell r="O1570" t="str">
            <v>YPS/N8134UQ/SUGENG</v>
          </cell>
          <cell r="P1570" t="str">
            <v>PT. LIVIA MANDIRI SEJATI</v>
          </cell>
          <cell r="Q1570" t="str">
            <v>PT. LIVIA MANDIRI SEJATI</v>
          </cell>
          <cell r="R1570" t="str">
            <v>EMPTY BOTTLE AQUA 5 GALLON</v>
          </cell>
          <cell r="S1570" t="str">
            <v>8276861159</v>
          </cell>
        </row>
        <row r="1571">
          <cell r="L1571">
            <v>5042214029</v>
          </cell>
          <cell r="M1571" t="str">
            <v>74559</v>
          </cell>
          <cell r="N1571" t="str">
            <v>S21102201372/T1030176B/ZK/2/30</v>
          </cell>
          <cell r="O1571" t="str">
            <v>YPS/N8134UQ/SUGENG</v>
          </cell>
          <cell r="P1571" t="str">
            <v>PT. LIVIA MANDIRI SEJATI</v>
          </cell>
          <cell r="Q1571" t="str">
            <v>PT. LIVIA MANDIRI SEJATI</v>
          </cell>
          <cell r="R1571" t="str">
            <v>5 GALLON AQUA LOCAL</v>
          </cell>
          <cell r="S1571" t="str">
            <v>8276861159</v>
          </cell>
        </row>
        <row r="1572">
          <cell r="L1572">
            <v>5042214029</v>
          </cell>
          <cell r="M1572" t="str">
            <v>10169933</v>
          </cell>
          <cell r="N1572" t="str">
            <v>S21102201372/T1030176B/ZK/2/30</v>
          </cell>
          <cell r="O1572" t="str">
            <v>YPS/N8134UQ/SUGENG</v>
          </cell>
          <cell r="P1572" t="str">
            <v>PT. LIVIA MANDIRI SEJATI</v>
          </cell>
          <cell r="Q1572" t="str">
            <v>PT. LIVIA MANDIRI SEJATI</v>
          </cell>
          <cell r="R1572" t="str">
            <v>EMPTY BOTTLE AQUA 5 GALLON</v>
          </cell>
          <cell r="S1572" t="str">
            <v>8276861159</v>
          </cell>
        </row>
        <row r="1573">
          <cell r="L1573">
            <v>5042212202</v>
          </cell>
          <cell r="M1573" t="str">
            <v>10169933</v>
          </cell>
          <cell r="N1573" t="str">
            <v>S21102101737/T1030115D/PY/1/30</v>
          </cell>
          <cell r="O1573" t="str">
            <v>YPS/N9374WE/AGUS D</v>
          </cell>
          <cell r="P1573" t="str">
            <v>PT. LIVIA MANDIRI SEJATI</v>
          </cell>
          <cell r="Q1573" t="str">
            <v>PT. LIVIA MANDIRI SEJATI</v>
          </cell>
          <cell r="R1573" t="str">
            <v>EMPTY BOTTLE AQUA 5 GALLON</v>
          </cell>
          <cell r="S1573" t="str">
            <v>8276861159</v>
          </cell>
        </row>
        <row r="1574">
          <cell r="L1574">
            <v>5042215570</v>
          </cell>
          <cell r="M1574" t="str">
            <v>10169933</v>
          </cell>
          <cell r="N1574" t="str">
            <v>S21102903790/T103136A/AS/3/30</v>
          </cell>
          <cell r="O1574" t="str">
            <v>YPS/N9079UQ/AMIN</v>
          </cell>
          <cell r="P1574" t="str">
            <v>PT. LIVIA MANDIRI SEJATI</v>
          </cell>
          <cell r="Q1574" t="str">
            <v>PT. LIVIA MANDIRI SEJATI</v>
          </cell>
          <cell r="R1574" t="str">
            <v>EMPTY BOTTLE AQUA 5 GALLON</v>
          </cell>
          <cell r="S1574" t="str">
            <v>8276861159</v>
          </cell>
        </row>
        <row r="1575">
          <cell r="L1575">
            <v>5042215570</v>
          </cell>
          <cell r="M1575" t="str">
            <v>74559</v>
          </cell>
          <cell r="N1575" t="str">
            <v>S21102903790/T103136A/AS/3/30</v>
          </cell>
          <cell r="O1575" t="str">
            <v>YPS/N9079UQ/AMIN</v>
          </cell>
          <cell r="P1575" t="str">
            <v>PT. LIVIA MANDIRI SEJATI</v>
          </cell>
          <cell r="Q1575" t="str">
            <v>PT. LIVIA MANDIRI SEJATI</v>
          </cell>
          <cell r="R1575" t="str">
            <v>5 GALLON AQUA LOCAL</v>
          </cell>
          <cell r="S1575" t="str">
            <v>8276861159</v>
          </cell>
        </row>
        <row r="1576">
          <cell r="L1576">
            <v>5042215570</v>
          </cell>
          <cell r="M1576" t="str">
            <v>10169933</v>
          </cell>
          <cell r="N1576" t="str">
            <v>S21102903790/T103136A/AS/3/30</v>
          </cell>
          <cell r="O1576" t="str">
            <v>YPS/N9079UQ/AMIN</v>
          </cell>
          <cell r="P1576" t="str">
            <v>PT. LIVIA MANDIRI SEJATI</v>
          </cell>
          <cell r="Q1576" t="str">
            <v>PT. LIVIA MANDIRI SEJATI</v>
          </cell>
          <cell r="R1576" t="str">
            <v>EMPTY BOTTLE AQUA 5 GALLON</v>
          </cell>
          <cell r="S1576" t="str">
            <v>8276861159</v>
          </cell>
        </row>
        <row r="1577">
          <cell r="L1577">
            <v>5042165654</v>
          </cell>
          <cell r="M1577" t="str">
            <v>10169933</v>
          </cell>
          <cell r="N1577" t="str">
            <v>S21102101729/T1030183B/EF/2/30</v>
          </cell>
          <cell r="O1577" t="str">
            <v>YPS/N8430UV/SLAMET</v>
          </cell>
          <cell r="P1577" t="str">
            <v>PT. LIVIA MANDIRI SEJATI</v>
          </cell>
          <cell r="Q1577" t="str">
            <v>PT. LIVIA MANDIRI SEJATI</v>
          </cell>
          <cell r="R1577" t="str">
            <v>EMPTY BOTTLE AQUA 5 GALLON</v>
          </cell>
          <cell r="S1577" t="str">
            <v>8276861159</v>
          </cell>
        </row>
        <row r="1578">
          <cell r="L1578">
            <v>5042165654</v>
          </cell>
          <cell r="M1578" t="str">
            <v>74559</v>
          </cell>
          <cell r="N1578" t="str">
            <v>S21102101729/T1030183B/EF/2/30</v>
          </cell>
          <cell r="O1578" t="str">
            <v>YPS/N8430UV/SLAMET</v>
          </cell>
          <cell r="P1578" t="str">
            <v>PT. LIVIA MANDIRI SEJATI</v>
          </cell>
          <cell r="Q1578" t="str">
            <v>PT. LIVIA MANDIRI SEJATI</v>
          </cell>
          <cell r="R1578" t="str">
            <v>5 GALLON AQUA LOCAL</v>
          </cell>
          <cell r="S1578" t="str">
            <v>8276861159</v>
          </cell>
        </row>
        <row r="1579">
          <cell r="L1579">
            <v>5042165654</v>
          </cell>
          <cell r="M1579" t="str">
            <v>10169933</v>
          </cell>
          <cell r="N1579" t="str">
            <v>S21102101729/T1030183B/EF/2/30</v>
          </cell>
          <cell r="O1579" t="str">
            <v>YPS/N8430UV/SLAMET</v>
          </cell>
          <cell r="P1579" t="str">
            <v>PT. LIVIA MANDIRI SEJATI</v>
          </cell>
          <cell r="Q1579" t="str">
            <v>PT. LIVIA MANDIRI SEJATI</v>
          </cell>
          <cell r="R1579" t="str">
            <v>EMPTY BOTTLE AQUA 5 GALLON</v>
          </cell>
          <cell r="S1579" t="str">
            <v>8276861159</v>
          </cell>
        </row>
        <row r="1580">
          <cell r="L1580">
            <v>5042152948</v>
          </cell>
          <cell r="M1580" t="str">
            <v>10169933</v>
          </cell>
          <cell r="N1580" t="str">
            <v>S21102803846/T103135D/EF/3/30</v>
          </cell>
          <cell r="O1580" t="str">
            <v>YPS/L9358UZ/MAT ALI</v>
          </cell>
          <cell r="P1580" t="str">
            <v>PT. LIVIA MANDIRI SEJATI</v>
          </cell>
          <cell r="Q1580" t="str">
            <v>PT. LIVIA MANDIRI SEJATI</v>
          </cell>
          <cell r="R1580" t="str">
            <v>EMPTY BOTTLE AQUA 5 GALLON</v>
          </cell>
          <cell r="S1580" t="str">
            <v>8276861159</v>
          </cell>
        </row>
        <row r="1581">
          <cell r="L1581">
            <v>5042215273</v>
          </cell>
          <cell r="M1581" t="str">
            <v>10169933</v>
          </cell>
          <cell r="N1581" t="str">
            <v>S21102903793/T103129C/EF/3/30</v>
          </cell>
          <cell r="O1581" t="str">
            <v>YPS/N9883US/RISTANTO</v>
          </cell>
          <cell r="P1581" t="str">
            <v>PT. LIVIA MANDIRI SEJATI</v>
          </cell>
          <cell r="Q1581" t="str">
            <v>PT. LIVIA MANDIRI SEJATI</v>
          </cell>
          <cell r="R1581" t="str">
            <v>EMPTY BOTTLE AQUA 5 GALLON</v>
          </cell>
          <cell r="S1581" t="str">
            <v>8276861159</v>
          </cell>
        </row>
        <row r="1582">
          <cell r="L1582">
            <v>5042215273</v>
          </cell>
          <cell r="M1582" t="str">
            <v>74559</v>
          </cell>
          <cell r="N1582" t="str">
            <v>S21102903793/T103129C/EF/3/30</v>
          </cell>
          <cell r="O1582" t="str">
            <v>YPS/N9883US/RISTANTO</v>
          </cell>
          <cell r="P1582" t="str">
            <v>PT. LIVIA MANDIRI SEJATI</v>
          </cell>
          <cell r="Q1582" t="str">
            <v>PT. LIVIA MANDIRI SEJATI</v>
          </cell>
          <cell r="R1582" t="str">
            <v>5 GALLON AQUA LOCAL</v>
          </cell>
          <cell r="S1582" t="str">
            <v>8276861159</v>
          </cell>
        </row>
        <row r="1583">
          <cell r="L1583">
            <v>5042215273</v>
          </cell>
          <cell r="M1583" t="str">
            <v>10169933</v>
          </cell>
          <cell r="N1583" t="str">
            <v>S21102903793/T103129C/EF/3/30</v>
          </cell>
          <cell r="O1583" t="str">
            <v>YPS/N9883US/RISTANTO</v>
          </cell>
          <cell r="P1583" t="str">
            <v>PT. LIVIA MANDIRI SEJATI</v>
          </cell>
          <cell r="Q1583" t="str">
            <v>PT. LIVIA MANDIRI SEJATI</v>
          </cell>
          <cell r="R1583" t="str">
            <v>EMPTY BOTTLE AQUA 5 GALLON</v>
          </cell>
          <cell r="S1583" t="str">
            <v>8276861159</v>
          </cell>
        </row>
        <row r="1584">
          <cell r="L1584">
            <v>5042114175</v>
          </cell>
          <cell r="M1584" t="str">
            <v>10169749</v>
          </cell>
          <cell r="N1584" t="str">
            <v>5042114175</v>
          </cell>
          <cell r="O1584" t="str">
            <v>YPS/N9932UW/ROHMAN</v>
          </cell>
          <cell r="P1584" t="str">
            <v>PT. LIVIA MANDIRI SEJATI</v>
          </cell>
          <cell r="Q1584" t="str">
            <v>PT. LIVIA MANDIRI SEJATI</v>
          </cell>
          <cell r="R1584" t="str">
            <v>PALLET RENT DOUBLE FACE</v>
          </cell>
          <cell r="S1584" t="str">
            <v>8276861158</v>
          </cell>
        </row>
        <row r="1585">
          <cell r="L1585">
            <v>5042167225</v>
          </cell>
          <cell r="M1585" t="str">
            <v>10169749</v>
          </cell>
          <cell r="N1585" t="str">
            <v>5042167225</v>
          </cell>
          <cell r="O1585" t="str">
            <v>YPS/N8092UV/RIZAL</v>
          </cell>
          <cell r="P1585" t="str">
            <v>PT. LIVIA MANDIRI SEJATI</v>
          </cell>
          <cell r="Q1585" t="str">
            <v>PT. LIVIA MANDIRI SEJATI</v>
          </cell>
          <cell r="R1585" t="str">
            <v>PALLET RENT DOUBLE FACE</v>
          </cell>
          <cell r="S1585" t="str">
            <v>8276861158</v>
          </cell>
        </row>
        <row r="1586">
          <cell r="L1586">
            <v>6008122896</v>
          </cell>
          <cell r="M1586" t="str">
            <v>10169749</v>
          </cell>
          <cell r="N1586" t="str">
            <v>R148807</v>
          </cell>
          <cell r="O1586" t="str">
            <v>YPS/N9967UW/MISDI</v>
          </cell>
          <cell r="P1586" t="str">
            <v>UD. PUTERA SEJATI</v>
          </cell>
          <cell r="Q1586" t="str">
            <v>UD. PUTERA SEJATI</v>
          </cell>
          <cell r="R1586" t="str">
            <v>PALLET RENT DOUBLE FACE</v>
          </cell>
          <cell r="S1586" t="str">
            <v>2050348970</v>
          </cell>
        </row>
        <row r="1587">
          <cell r="L1587">
            <v>6008110863</v>
          </cell>
          <cell r="M1587" t="str">
            <v>10169749</v>
          </cell>
          <cell r="N1587" t="str">
            <v>R.156544</v>
          </cell>
          <cell r="O1587" t="str">
            <v>YPS/N8599UV/SARBINI</v>
          </cell>
          <cell r="P1587" t="str">
            <v>UD. PUTERA SEJATI</v>
          </cell>
          <cell r="Q1587" t="str">
            <v>UD. PUTERA SEJATI</v>
          </cell>
          <cell r="R1587" t="str">
            <v>PALLET RENT DOUBLE FACE</v>
          </cell>
          <cell r="S1587" t="str">
            <v>2050348970</v>
          </cell>
        </row>
        <row r="1588">
          <cell r="L1588">
            <v>6008108065</v>
          </cell>
          <cell r="M1588" t="str">
            <v>10169749</v>
          </cell>
          <cell r="N1588" t="str">
            <v>R.148906</v>
          </cell>
          <cell r="O1588" t="str">
            <v>YPS/L9609UX/EDY</v>
          </cell>
          <cell r="P1588" t="str">
            <v>UD. PUTERA SEJATI</v>
          </cell>
          <cell r="Q1588" t="str">
            <v>UD. PUTERA SEJATI</v>
          </cell>
          <cell r="R1588" t="str">
            <v>PALLET RENT DOUBLE FACE</v>
          </cell>
          <cell r="S1588" t="str">
            <v>2050348970</v>
          </cell>
        </row>
        <row r="1589">
          <cell r="L1589">
            <v>6008118527</v>
          </cell>
          <cell r="M1589" t="str">
            <v>10169749</v>
          </cell>
          <cell r="N1589" t="str">
            <v>R143497</v>
          </cell>
          <cell r="O1589" t="str">
            <v>YPS/N8612UW/DENY R</v>
          </cell>
          <cell r="P1589" t="str">
            <v>UD. PUTERA SEJATI</v>
          </cell>
          <cell r="Q1589" t="str">
            <v>UD. PUTERA SEJATI</v>
          </cell>
          <cell r="R1589" t="str">
            <v>PALLET RENT DOUBLE FACE</v>
          </cell>
          <cell r="S1589" t="str">
            <v>2050348970</v>
          </cell>
        </row>
        <row r="1590">
          <cell r="L1590">
            <v>6008128862</v>
          </cell>
          <cell r="M1590" t="str">
            <v>10169933</v>
          </cell>
          <cell r="N1590" t="str">
            <v>S21102211240/H103029A/AS/3/29</v>
          </cell>
          <cell r="O1590" t="str">
            <v>YPS/N8540UV/ARIF</v>
          </cell>
          <cell r="P1590" t="str">
            <v>UD. PUTERA SEJATI</v>
          </cell>
          <cell r="Q1590" t="str">
            <v>UD. PUTERA SEJATI</v>
          </cell>
          <cell r="R1590" t="str">
            <v>EMPTY BOTTLE AQUA 5 GALLON</v>
          </cell>
          <cell r="S1590" t="str">
            <v>2050348970</v>
          </cell>
        </row>
        <row r="1591">
          <cell r="L1591">
            <v>6008128862</v>
          </cell>
          <cell r="M1591" t="str">
            <v>10169933</v>
          </cell>
          <cell r="N1591" t="str">
            <v>S21102211240/H103029A/AS/3/29</v>
          </cell>
          <cell r="O1591" t="str">
            <v>YPS/N8540UV/ARIF</v>
          </cell>
          <cell r="P1591" t="str">
            <v>UD. PUTERA SEJATI</v>
          </cell>
          <cell r="Q1591" t="str">
            <v>UD. PUTERA SEJATI</v>
          </cell>
          <cell r="R1591" t="str">
            <v>EMPTY BOTTLE AQUA 5 GALLON</v>
          </cell>
          <cell r="S1591" t="str">
            <v>2050348970</v>
          </cell>
        </row>
        <row r="1592">
          <cell r="L1592">
            <v>6008128862</v>
          </cell>
          <cell r="M1592" t="str">
            <v>74559</v>
          </cell>
          <cell r="N1592" t="str">
            <v>S21102211240/H103029A/AS/3/29</v>
          </cell>
          <cell r="O1592" t="str">
            <v>YPS/N8540UV/ARIF</v>
          </cell>
          <cell r="P1592" t="str">
            <v>UD. PUTERA SEJATI</v>
          </cell>
          <cell r="Q1592" t="str">
            <v>UD. PUTERA SEJATI</v>
          </cell>
          <cell r="R1592" t="str">
            <v>5 GALLON AQUA LOCAL</v>
          </cell>
          <cell r="S1592" t="str">
            <v>2050348970</v>
          </cell>
        </row>
        <row r="1593">
          <cell r="L1593">
            <v>6008112275</v>
          </cell>
          <cell r="M1593" t="str">
            <v>10169749</v>
          </cell>
          <cell r="N1593" t="str">
            <v>R.148905</v>
          </cell>
          <cell r="O1593" t="str">
            <v>YPS/N8597UW/AGUS JAK</v>
          </cell>
          <cell r="P1593" t="str">
            <v>UD. PUTERA SEJATI</v>
          </cell>
          <cell r="Q1593" t="str">
            <v>UD. PUTERA SEJATI</v>
          </cell>
          <cell r="R1593" t="str">
            <v>PALLET RENT DOUBLE FACE</v>
          </cell>
          <cell r="S1593" t="str">
            <v>2050348970</v>
          </cell>
        </row>
        <row r="1594">
          <cell r="L1594">
            <v>6008114476</v>
          </cell>
          <cell r="M1594" t="str">
            <v>10169749</v>
          </cell>
          <cell r="N1594" t="str">
            <v>R.148922</v>
          </cell>
          <cell r="O1594" t="str">
            <v>YPS/N8653UW/KHOIRUL</v>
          </cell>
          <cell r="P1594" t="str">
            <v>UD. PUTERA SEJATI</v>
          </cell>
          <cell r="Q1594" t="str">
            <v>UD. PUTERA SEJATI</v>
          </cell>
          <cell r="R1594" t="str">
            <v>PALLET RENT DOUBLE FACE</v>
          </cell>
          <cell r="S1594" t="str">
            <v>2050348970</v>
          </cell>
        </row>
        <row r="1595">
          <cell r="L1595">
            <v>6008123003</v>
          </cell>
          <cell r="M1595" t="str">
            <v>10169749</v>
          </cell>
          <cell r="N1595" t="str">
            <v>R.148874</v>
          </cell>
          <cell r="O1595" t="str">
            <v>YPS/N8815UW/MUNAWIR</v>
          </cell>
          <cell r="P1595" t="str">
            <v>UD. PUTERA SEJATI</v>
          </cell>
          <cell r="Q1595" t="str">
            <v>UD. PUTERA SEJATI</v>
          </cell>
          <cell r="R1595" t="str">
            <v>PALLET RENT DOUBLE FACE</v>
          </cell>
          <cell r="S1595" t="str">
            <v>2050348970</v>
          </cell>
        </row>
        <row r="1596">
          <cell r="L1596">
            <v>6008099108</v>
          </cell>
          <cell r="M1596" t="str">
            <v>10169749</v>
          </cell>
          <cell r="N1596" t="str">
            <v>R146396</v>
          </cell>
          <cell r="O1596" t="str">
            <v>YPS/L9140UY/SUWANDI</v>
          </cell>
          <cell r="P1596" t="str">
            <v>UD. PUTERA SEJATI</v>
          </cell>
          <cell r="Q1596" t="str">
            <v>UD. PUTERA SEJATI</v>
          </cell>
          <cell r="R1596" t="str">
            <v>PALLET RENT DOUBLE FACE</v>
          </cell>
          <cell r="S1596" t="str">
            <v>2050348970</v>
          </cell>
        </row>
        <row r="1597">
          <cell r="L1597">
            <v>6008119575</v>
          </cell>
          <cell r="M1597" t="str">
            <v>10169749</v>
          </cell>
          <cell r="N1597" t="str">
            <v>R.148854</v>
          </cell>
          <cell r="O1597" t="str">
            <v>YPS/N8165UV/SUMARYON</v>
          </cell>
          <cell r="P1597" t="str">
            <v>UD. PUTERA SEJATI</v>
          </cell>
          <cell r="Q1597" t="str">
            <v>UD. PUTERA SEJATI</v>
          </cell>
          <cell r="R1597" t="str">
            <v>PALLET RENT DOUBLE FACE</v>
          </cell>
          <cell r="S1597" t="str">
            <v>2050348970</v>
          </cell>
        </row>
        <row r="1598">
          <cell r="L1598">
            <v>6008113846</v>
          </cell>
          <cell r="M1598" t="str">
            <v>10169749</v>
          </cell>
          <cell r="N1598" t="str">
            <v>R.148910</v>
          </cell>
          <cell r="O1598" t="str">
            <v>YPS/N9675UT/BAMBANG</v>
          </cell>
          <cell r="P1598" t="str">
            <v>UD. PUTERA SEJATI</v>
          </cell>
          <cell r="Q1598" t="str">
            <v>UD. PUTERA SEJATI</v>
          </cell>
          <cell r="R1598" t="str">
            <v>PALLET RENT DOUBLE FACE</v>
          </cell>
          <cell r="S1598" t="str">
            <v>2050348970</v>
          </cell>
        </row>
        <row r="1599">
          <cell r="L1599">
            <v>6008109945</v>
          </cell>
          <cell r="M1599" t="str">
            <v>10169749</v>
          </cell>
          <cell r="N1599" t="str">
            <v>R.148949</v>
          </cell>
          <cell r="O1599" t="str">
            <v>YPS/N9935UW/SUDARSON</v>
          </cell>
          <cell r="P1599" t="str">
            <v>UD. PUTERA SEJATI</v>
          </cell>
          <cell r="Q1599" t="str">
            <v>UD. PUTERA SEJATI</v>
          </cell>
          <cell r="R1599" t="str">
            <v>PALLET RENT DOUBLE FACE</v>
          </cell>
          <cell r="S1599" t="str">
            <v>2050348970</v>
          </cell>
        </row>
        <row r="1600">
          <cell r="L1600">
            <v>6008112983</v>
          </cell>
          <cell r="M1600" t="str">
            <v>10169749</v>
          </cell>
          <cell r="N1600" t="str">
            <v>R156549</v>
          </cell>
          <cell r="O1600" t="str">
            <v>YPS/N8088UV/SOLIKIN</v>
          </cell>
          <cell r="P1600" t="str">
            <v>UD. PUTERA SEJATI</v>
          </cell>
          <cell r="Q1600" t="str">
            <v>UD. PUTERA SEJATI</v>
          </cell>
          <cell r="R1600" t="str">
            <v>PALLET RENT DOUBLE FACE</v>
          </cell>
          <cell r="S1600" t="str">
            <v>2050348970</v>
          </cell>
        </row>
        <row r="1601">
          <cell r="L1601">
            <v>6008119229</v>
          </cell>
          <cell r="M1601" t="str">
            <v>10169749</v>
          </cell>
          <cell r="N1601" t="str">
            <v>R.159400</v>
          </cell>
          <cell r="O1601" t="str">
            <v>YPS/N8863UW/JAHJA</v>
          </cell>
          <cell r="P1601" t="str">
            <v>UD. PUTERA SEJATI</v>
          </cell>
          <cell r="Q1601" t="str">
            <v>UD. PUTERA SEJATI</v>
          </cell>
          <cell r="R1601" t="str">
            <v>PALLET RENT DOUBLE FACE</v>
          </cell>
          <cell r="S1601" t="str">
            <v>2050348970</v>
          </cell>
        </row>
        <row r="1602">
          <cell r="L1602">
            <v>6008114720</v>
          </cell>
          <cell r="M1602" t="str">
            <v>10169749</v>
          </cell>
          <cell r="N1602" t="str">
            <v>R.156542</v>
          </cell>
          <cell r="O1602" t="str">
            <v>YPS/L9347UZ/NUR SALI</v>
          </cell>
          <cell r="P1602" t="str">
            <v>UD. PUTERA SEJATI</v>
          </cell>
          <cell r="Q1602" t="str">
            <v>UD. PUTERA SEJATI</v>
          </cell>
          <cell r="R1602" t="str">
            <v>PALLET RENT DOUBLE FACE</v>
          </cell>
          <cell r="S1602" t="str">
            <v>2050348970</v>
          </cell>
        </row>
        <row r="1603">
          <cell r="L1603">
            <v>6008105505</v>
          </cell>
          <cell r="M1603" t="str">
            <v>10169749</v>
          </cell>
          <cell r="N1603" t="str">
            <v>R.148945</v>
          </cell>
          <cell r="O1603" t="str">
            <v>YPS/N8580UV/NANANG</v>
          </cell>
          <cell r="P1603" t="str">
            <v>UD. PUTERA SEJATI</v>
          </cell>
          <cell r="Q1603" t="str">
            <v>UD. PUTERA SEJATI</v>
          </cell>
          <cell r="R1603" t="str">
            <v>PALLET RENT DOUBLE FACE</v>
          </cell>
          <cell r="S1603" t="str">
            <v>2050348970</v>
          </cell>
        </row>
        <row r="1604">
          <cell r="L1604">
            <v>6008110779</v>
          </cell>
          <cell r="M1604" t="str">
            <v>10169749</v>
          </cell>
          <cell r="N1604" t="str">
            <v>R156543</v>
          </cell>
          <cell r="O1604" t="str">
            <v>YPS/N8875UW/WAWAN</v>
          </cell>
          <cell r="P1604" t="str">
            <v>UD. PUTERA SEJATI</v>
          </cell>
          <cell r="Q1604" t="str">
            <v>UD. PUTERA SEJATI</v>
          </cell>
          <cell r="R1604" t="str">
            <v>PALLET RENT DOUBLE FACE</v>
          </cell>
          <cell r="S1604" t="str">
            <v>2050348970</v>
          </cell>
        </row>
        <row r="1605">
          <cell r="L1605">
            <v>6008116885</v>
          </cell>
          <cell r="M1605" t="str">
            <v>10169749</v>
          </cell>
          <cell r="N1605" t="str">
            <v>R148931</v>
          </cell>
          <cell r="O1605" t="str">
            <v>YPS/N8876UW/RISWANTO</v>
          </cell>
          <cell r="P1605" t="str">
            <v>UD. PUTERA SEJATI</v>
          </cell>
          <cell r="Q1605" t="str">
            <v>UD. PUTERA SEJATI</v>
          </cell>
          <cell r="R1605" t="str">
            <v>PALLET RENT DOUBLE FACE</v>
          </cell>
          <cell r="S1605" t="str">
            <v>2050348970</v>
          </cell>
        </row>
        <row r="1606">
          <cell r="L1606">
            <v>6008113087</v>
          </cell>
          <cell r="M1606" t="str">
            <v>10169749</v>
          </cell>
          <cell r="N1606" t="str">
            <v>R.156545</v>
          </cell>
          <cell r="O1606" t="str">
            <v>YPS/N8807UT/SAMAJI</v>
          </cell>
          <cell r="P1606" t="str">
            <v>UD. PUTERA SEJATI</v>
          </cell>
          <cell r="Q1606" t="str">
            <v>UD. PUTERA SEJATI</v>
          </cell>
          <cell r="R1606" t="str">
            <v>PALLET RENT DOUBLE FACE</v>
          </cell>
          <cell r="S1606" t="str">
            <v>2050348970</v>
          </cell>
        </row>
        <row r="1607">
          <cell r="L1607">
            <v>6008117698</v>
          </cell>
          <cell r="M1607" t="str">
            <v>10169749</v>
          </cell>
          <cell r="N1607" t="str">
            <v>R.148864</v>
          </cell>
          <cell r="O1607" t="str">
            <v>YPS/B9267BXS/DAYAT</v>
          </cell>
          <cell r="P1607" t="str">
            <v>UD. PUTERA SEJATI</v>
          </cell>
          <cell r="Q1607" t="str">
            <v>UD. PUTERA SEJATI</v>
          </cell>
          <cell r="R1607" t="str">
            <v>PALLET RENT DOUBLE FACE</v>
          </cell>
          <cell r="S1607" t="str">
            <v>2050348970</v>
          </cell>
        </row>
        <row r="1608">
          <cell r="L1608">
            <v>6008117806</v>
          </cell>
          <cell r="M1608" t="str">
            <v>10169749</v>
          </cell>
          <cell r="N1608" t="str">
            <v>R.148858</v>
          </cell>
          <cell r="O1608" t="str">
            <v>YPS/L9693US/IRKHAM</v>
          </cell>
          <cell r="P1608" t="str">
            <v>UD. PUTERA SEJATI</v>
          </cell>
          <cell r="Q1608" t="str">
            <v>UD. PUTERA SEJATI</v>
          </cell>
          <cell r="R1608" t="str">
            <v>PALLET RENT DOUBLE FACE</v>
          </cell>
          <cell r="S1608" t="str">
            <v>2050348970</v>
          </cell>
        </row>
        <row r="1609">
          <cell r="L1609">
            <v>6008115527</v>
          </cell>
          <cell r="M1609" t="str">
            <v>10169749</v>
          </cell>
          <cell r="N1609" t="str">
            <v>R.148907</v>
          </cell>
          <cell r="O1609" t="str">
            <v>YPS/L9348UZ/SULIS B</v>
          </cell>
          <cell r="P1609" t="str">
            <v>UD. PUTERA SEJATI</v>
          </cell>
          <cell r="Q1609" t="str">
            <v>UD. PUTERA SEJATI</v>
          </cell>
          <cell r="R1609" t="str">
            <v>PALLET RENT DOUBLE FACE</v>
          </cell>
          <cell r="S1609" t="str">
            <v>2050348970</v>
          </cell>
        </row>
        <row r="1610">
          <cell r="L1610">
            <v>6008126364</v>
          </cell>
          <cell r="M1610" t="str">
            <v>10169749</v>
          </cell>
          <cell r="N1610" t="str">
            <v>R148095</v>
          </cell>
          <cell r="O1610" t="str">
            <v>YPS/N8596UW/SUMARNO</v>
          </cell>
          <cell r="P1610" t="str">
            <v>UD. PUTERA SEJATI</v>
          </cell>
          <cell r="Q1610" t="str">
            <v>UD. PUTERA SEJATI</v>
          </cell>
          <cell r="R1610" t="str">
            <v>PALLET RENT DOUBLE FACE</v>
          </cell>
          <cell r="S1610" t="str">
            <v>2050348970</v>
          </cell>
        </row>
        <row r="1611">
          <cell r="L1611">
            <v>6008106182</v>
          </cell>
          <cell r="M1611" t="str">
            <v>10169749</v>
          </cell>
          <cell r="N1611" t="str">
            <v>R148761</v>
          </cell>
          <cell r="O1611" t="str">
            <v>YPS/L9694UY/NURALI</v>
          </cell>
          <cell r="P1611" t="str">
            <v>UD. PUTERA SEJATI</v>
          </cell>
          <cell r="Q1611" t="str">
            <v>UD. PUTERA SEJATI</v>
          </cell>
          <cell r="R1611" t="str">
            <v>PALLET RENT DOUBLE FACE</v>
          </cell>
          <cell r="S1611" t="str">
            <v>2050348970</v>
          </cell>
        </row>
        <row r="1612">
          <cell r="L1612">
            <v>6008115038</v>
          </cell>
          <cell r="M1612" t="str">
            <v>10169749</v>
          </cell>
          <cell r="N1612" t="str">
            <v>R.S21102210978/148939</v>
          </cell>
          <cell r="O1612" t="str">
            <v>YPS/N8654UW/ARIS W</v>
          </cell>
          <cell r="P1612" t="str">
            <v>UD. PUTERA SEJATI</v>
          </cell>
          <cell r="Q1612" t="str">
            <v>UD. PUTERA SEJATI</v>
          </cell>
          <cell r="R1612" t="str">
            <v>PALLET RENT DOUBLE FACE</v>
          </cell>
          <cell r="S1612" t="str">
            <v>2050348970</v>
          </cell>
        </row>
        <row r="1613">
          <cell r="L1613">
            <v>6008119216</v>
          </cell>
          <cell r="M1613" t="str">
            <v>10169749</v>
          </cell>
          <cell r="N1613" t="str">
            <v>R.143495</v>
          </cell>
          <cell r="O1613" t="str">
            <v>YPS/L9613UX/RONI</v>
          </cell>
          <cell r="P1613" t="str">
            <v>UD. PUTERA SEJATI</v>
          </cell>
          <cell r="Q1613" t="str">
            <v>UD. PUTERA SEJATI</v>
          </cell>
          <cell r="R1613" t="str">
            <v>PALLET RENT DOUBLE FACE</v>
          </cell>
          <cell r="S1613" t="str">
            <v>2050348970</v>
          </cell>
        </row>
        <row r="1614">
          <cell r="L1614">
            <v>6008121726</v>
          </cell>
          <cell r="M1614" t="str">
            <v>10169749</v>
          </cell>
          <cell r="N1614" t="str">
            <v>S21102600167</v>
          </cell>
          <cell r="O1614" t="str">
            <v>YPS/N8611UW/TONI</v>
          </cell>
          <cell r="P1614" t="str">
            <v>UD. PUTERA SEJATI</v>
          </cell>
          <cell r="Q1614" t="str">
            <v>UD. PUTERA SEJATI</v>
          </cell>
          <cell r="R1614" t="str">
            <v>PALLET RENT DOUBLE FACE</v>
          </cell>
          <cell r="S1614" t="str">
            <v>2050348970</v>
          </cell>
        </row>
        <row r="1615">
          <cell r="L1615">
            <v>6008118502</v>
          </cell>
          <cell r="M1615" t="str">
            <v>10169749</v>
          </cell>
          <cell r="N1615" t="str">
            <v>R.159455</v>
          </cell>
          <cell r="O1615" t="str">
            <v>YPS/L9349UZ/CIPTO</v>
          </cell>
          <cell r="P1615" t="str">
            <v>UD. PUTERA SEJATI</v>
          </cell>
          <cell r="Q1615" t="str">
            <v>UD. PUTERA SEJATI</v>
          </cell>
          <cell r="R1615" t="str">
            <v>PALLET RENT DOUBLE FACE</v>
          </cell>
          <cell r="S1615" t="str">
            <v>2050348970</v>
          </cell>
        </row>
        <row r="1616">
          <cell r="L1616">
            <v>6008118966</v>
          </cell>
          <cell r="M1616" t="str">
            <v>10169749</v>
          </cell>
          <cell r="N1616" t="str">
            <v>R.S21102210983/148938</v>
          </cell>
          <cell r="O1616" t="str">
            <v>YPS/B9177ZB/SUKUR</v>
          </cell>
          <cell r="P1616" t="str">
            <v>UD. PUTERA SEJATI</v>
          </cell>
          <cell r="Q1616" t="str">
            <v>UD. PUTERA SEJATI</v>
          </cell>
          <cell r="R1616" t="str">
            <v>PALLET RENT DOUBLE FACE</v>
          </cell>
          <cell r="S1616" t="str">
            <v>2050348970</v>
          </cell>
        </row>
        <row r="1617">
          <cell r="L1617">
            <v>6008096334</v>
          </cell>
          <cell r="M1617" t="str">
            <v>10169749</v>
          </cell>
          <cell r="N1617" t="str">
            <v>R.148860</v>
          </cell>
          <cell r="O1617" t="str">
            <v>YPS/L9695UY/NARTO</v>
          </cell>
          <cell r="P1617" t="str">
            <v>UD. PUTERA SEJATI</v>
          </cell>
          <cell r="Q1617" t="str">
            <v>UD. PUTERA SEJATI</v>
          </cell>
          <cell r="R1617" t="str">
            <v>PALLET RENT DOUBLE FACE</v>
          </cell>
          <cell r="S1617" t="str">
            <v>2050348970</v>
          </cell>
        </row>
        <row r="1618">
          <cell r="L1618">
            <v>6008120278</v>
          </cell>
          <cell r="M1618" t="str">
            <v>10169749</v>
          </cell>
          <cell r="N1618" t="str">
            <v>R.148875</v>
          </cell>
          <cell r="O1618" t="str">
            <v>YPS/N8580UV/NANANG</v>
          </cell>
          <cell r="P1618" t="str">
            <v>UD. PUTERA SEJATI</v>
          </cell>
          <cell r="Q1618" t="str">
            <v>UD. PUTERA SEJATI</v>
          </cell>
          <cell r="R1618" t="str">
            <v>PALLET RENT DOUBLE FACE</v>
          </cell>
          <cell r="S1618" t="str">
            <v>2050348970</v>
          </cell>
        </row>
        <row r="1619">
          <cell r="L1619">
            <v>6008120528</v>
          </cell>
          <cell r="M1619" t="str">
            <v>10169749</v>
          </cell>
          <cell r="N1619" t="str">
            <v>R.148877</v>
          </cell>
          <cell r="O1619" t="str">
            <v>YPS/L9693US/IRKHAM</v>
          </cell>
          <cell r="P1619" t="str">
            <v>UD. PUTERA SEJATI</v>
          </cell>
          <cell r="Q1619" t="str">
            <v>UD. PUTERA SEJATI</v>
          </cell>
          <cell r="R1619" t="str">
            <v>PALLET RENT DOUBLE FACE</v>
          </cell>
          <cell r="S1619" t="str">
            <v>2050348970</v>
          </cell>
        </row>
        <row r="1620">
          <cell r="L1620">
            <v>6008077618</v>
          </cell>
          <cell r="M1620" t="str">
            <v>10169749</v>
          </cell>
          <cell r="N1620" t="str">
            <v>R.148847</v>
          </cell>
          <cell r="O1620" t="str">
            <v>YPS/L8211UT/ZEMY</v>
          </cell>
          <cell r="P1620" t="str">
            <v>UD. PUTERA SEJATI</v>
          </cell>
          <cell r="Q1620" t="str">
            <v>UD. PUTERA SEJATI</v>
          </cell>
          <cell r="R1620" t="str">
            <v>PALLET RENT DOUBLE FACE</v>
          </cell>
          <cell r="S1620" t="str">
            <v>2050348970</v>
          </cell>
        </row>
        <row r="1621">
          <cell r="L1621">
            <v>6008110941</v>
          </cell>
          <cell r="M1621" t="str">
            <v>10169749</v>
          </cell>
          <cell r="N1621" t="str">
            <v>R148810</v>
          </cell>
          <cell r="O1621" t="str">
            <v>YPS/N9935UW/SUDARSON</v>
          </cell>
          <cell r="P1621" t="str">
            <v>UD. PUTERA SEJATI</v>
          </cell>
          <cell r="Q1621" t="str">
            <v>UD. PUTERA SEJATI</v>
          </cell>
          <cell r="R1621" t="str">
            <v>PALLET RENT DOUBLE FACE</v>
          </cell>
          <cell r="S1621" t="str">
            <v>2050348970</v>
          </cell>
        </row>
        <row r="1622">
          <cell r="L1622">
            <v>6008122851</v>
          </cell>
          <cell r="M1622" t="str">
            <v>10169749</v>
          </cell>
          <cell r="N1622" t="str">
            <v>R.148872</v>
          </cell>
          <cell r="O1622" t="str">
            <v>YPS/L9361UZ/YOYOK</v>
          </cell>
          <cell r="P1622" t="str">
            <v>UD. PUTERA SEJATI</v>
          </cell>
          <cell r="Q1622" t="str">
            <v>UD. PUTERA SEJATI</v>
          </cell>
          <cell r="R1622" t="str">
            <v>PALLET RENT DOUBLE FACE</v>
          </cell>
          <cell r="S1622" t="str">
            <v>2050348970</v>
          </cell>
        </row>
        <row r="1623">
          <cell r="L1623">
            <v>6008105979</v>
          </cell>
          <cell r="M1623" t="str">
            <v>10169749</v>
          </cell>
          <cell r="N1623" t="str">
            <v>R.148890</v>
          </cell>
          <cell r="O1623" t="str">
            <v>YPS/L9347UZ/NURSALIM</v>
          </cell>
          <cell r="P1623" t="str">
            <v>UD. PUTERA SEJATI</v>
          </cell>
          <cell r="Q1623" t="str">
            <v>UD. PUTERA SEJATI</v>
          </cell>
          <cell r="R1623" t="str">
            <v>PALLET RENT DOUBLE FACE</v>
          </cell>
          <cell r="S1623" t="str">
            <v>2050348970</v>
          </cell>
        </row>
        <row r="1624">
          <cell r="L1624">
            <v>6008131694</v>
          </cell>
          <cell r="M1624" t="str">
            <v>10169749</v>
          </cell>
          <cell r="N1624" t="str">
            <v>R.148754</v>
          </cell>
          <cell r="O1624" t="str">
            <v>YPS/N8565UV/BAMBANG</v>
          </cell>
          <cell r="P1624" t="str">
            <v>UD. PUTERA SEJATI</v>
          </cell>
          <cell r="Q1624" t="str">
            <v>UD. PUTERA SEJATI</v>
          </cell>
          <cell r="R1624" t="str">
            <v>PALLET RENT DOUBLE FACE</v>
          </cell>
          <cell r="S1624" t="str">
            <v>2050348970</v>
          </cell>
        </row>
        <row r="1625">
          <cell r="L1625">
            <v>6008117937</v>
          </cell>
          <cell r="M1625" t="str">
            <v>10169749</v>
          </cell>
          <cell r="N1625" t="str">
            <v>R.148812</v>
          </cell>
          <cell r="O1625" t="str">
            <v>YPS/B9177ZB/SUKUR</v>
          </cell>
          <cell r="P1625" t="str">
            <v>UD. PUTERA SEJATI</v>
          </cell>
          <cell r="Q1625" t="str">
            <v>UD. PUTERA SEJATI</v>
          </cell>
          <cell r="R1625" t="str">
            <v>PALLET RENT DOUBLE FACE</v>
          </cell>
          <cell r="S1625" t="str">
            <v>2050348970</v>
          </cell>
        </row>
        <row r="1626">
          <cell r="L1626">
            <v>6008132651</v>
          </cell>
          <cell r="M1626" t="str">
            <v>10169749</v>
          </cell>
          <cell r="N1626" t="str">
            <v>R.148762</v>
          </cell>
          <cell r="O1626" t="str">
            <v>YPS/L9349UZ/SUCIPTO</v>
          </cell>
          <cell r="P1626" t="str">
            <v>UD. PUTERA SEJATI</v>
          </cell>
          <cell r="Q1626" t="str">
            <v>UD. PUTERA SEJATI</v>
          </cell>
          <cell r="R1626" t="str">
            <v>PALLET RENT DOUBLE FACE</v>
          </cell>
          <cell r="S1626" t="str">
            <v>2050348970</v>
          </cell>
        </row>
        <row r="1627">
          <cell r="L1627">
            <v>6008125367</v>
          </cell>
          <cell r="M1627" t="str">
            <v>10169749</v>
          </cell>
          <cell r="N1627" t="str">
            <v>R.148100</v>
          </cell>
          <cell r="O1627" t="str">
            <v>YPS/L8258UN/DAFIT A</v>
          </cell>
          <cell r="P1627" t="str">
            <v>UD. PUTERA SEJATI</v>
          </cell>
          <cell r="Q1627" t="str">
            <v>UD. PUTERA SEJATI</v>
          </cell>
          <cell r="R1627" t="str">
            <v>PALLET RENT DOUBLE FACE</v>
          </cell>
          <cell r="S1627" t="str">
            <v>2050348970</v>
          </cell>
        </row>
        <row r="1628">
          <cell r="L1628">
            <v>6008115103</v>
          </cell>
          <cell r="M1628" t="str">
            <v>10169749</v>
          </cell>
          <cell r="N1628" t="str">
            <v>R.148900</v>
          </cell>
          <cell r="O1628" t="str">
            <v>YPS/N8612UW/DENY R</v>
          </cell>
          <cell r="P1628" t="str">
            <v>UD. PUTERA SEJATI</v>
          </cell>
          <cell r="Q1628" t="str">
            <v>UD. PUTERA SEJATI</v>
          </cell>
          <cell r="R1628" t="str">
            <v>PALLET RENT DOUBLE FACE</v>
          </cell>
          <cell r="S1628" t="str">
            <v>2050348970</v>
          </cell>
        </row>
        <row r="1629">
          <cell r="L1629">
            <v>6008129211</v>
          </cell>
          <cell r="M1629" t="str">
            <v>10169749</v>
          </cell>
          <cell r="N1629" t="str">
            <v>R.148840</v>
          </cell>
          <cell r="O1629" t="str">
            <v>YPS/N8599UV/SARBINI</v>
          </cell>
          <cell r="P1629" t="str">
            <v>UD. PUTERA SEJATI</v>
          </cell>
          <cell r="Q1629" t="str">
            <v>UD. PUTERA SEJATI</v>
          </cell>
          <cell r="R1629" t="str">
            <v>PALLET RENT DOUBLE FACE</v>
          </cell>
          <cell r="S1629" t="str">
            <v>2050348970</v>
          </cell>
        </row>
        <row r="1630">
          <cell r="L1630">
            <v>6008124595</v>
          </cell>
          <cell r="M1630" t="str">
            <v>10169749</v>
          </cell>
          <cell r="N1630" t="str">
            <v>R.148097</v>
          </cell>
          <cell r="O1630" t="str">
            <v>YPS/N8576UV/EKO P</v>
          </cell>
          <cell r="P1630" t="str">
            <v>UD. PUTERA SEJATI</v>
          </cell>
          <cell r="Q1630" t="str">
            <v>UD. PUTERA SEJATI</v>
          </cell>
          <cell r="R1630" t="str">
            <v>PALLET RENT DOUBLE FACE</v>
          </cell>
          <cell r="S1630" t="str">
            <v>2050348970</v>
          </cell>
        </row>
        <row r="1631">
          <cell r="L1631">
            <v>6008123230</v>
          </cell>
          <cell r="M1631" t="str">
            <v>10169749</v>
          </cell>
          <cell r="N1631" t="str">
            <v>R.148816</v>
          </cell>
          <cell r="O1631" t="str">
            <v>YPS/L9347UZ/NURSALIM</v>
          </cell>
          <cell r="P1631" t="str">
            <v>UD. PUTERA SEJATI</v>
          </cell>
          <cell r="Q1631" t="str">
            <v>UD. PUTERA SEJATI</v>
          </cell>
          <cell r="R1631" t="str">
            <v>PALLET RENT DOUBLE FACE</v>
          </cell>
          <cell r="S1631" t="str">
            <v>2050348970</v>
          </cell>
        </row>
        <row r="1632">
          <cell r="L1632">
            <v>6008125459</v>
          </cell>
          <cell r="M1632" t="str">
            <v>10169749</v>
          </cell>
          <cell r="N1632" t="str">
            <v>R148823</v>
          </cell>
          <cell r="O1632" t="str">
            <v>YPS/N8596UW/SUMARNO</v>
          </cell>
          <cell r="P1632" t="str">
            <v>UD. PUTERA SEJATI</v>
          </cell>
          <cell r="Q1632" t="str">
            <v>UD. PUTERA SEJATI</v>
          </cell>
          <cell r="R1632" t="str">
            <v>PALLET RENT DOUBLE FACE</v>
          </cell>
          <cell r="S1632" t="str">
            <v>2050348970</v>
          </cell>
        </row>
        <row r="1633">
          <cell r="L1633">
            <v>6008129143</v>
          </cell>
          <cell r="M1633" t="str">
            <v>10169749</v>
          </cell>
          <cell r="N1633" t="str">
            <v>R.148757</v>
          </cell>
          <cell r="O1633" t="str">
            <v>YPS/L9609UX/EDY S</v>
          </cell>
          <cell r="P1633" t="str">
            <v>UD. PUTERA SEJATI</v>
          </cell>
          <cell r="Q1633" t="str">
            <v>UD. PUTERA SEJATI</v>
          </cell>
          <cell r="R1633" t="str">
            <v>PALLET RENT DOUBLE FACE</v>
          </cell>
          <cell r="S1633" t="str">
            <v>2050348970</v>
          </cell>
        </row>
        <row r="1634">
          <cell r="L1634">
            <v>6008132416</v>
          </cell>
          <cell r="M1634" t="str">
            <v>10169749</v>
          </cell>
          <cell r="N1634" t="str">
            <v>R.148752</v>
          </cell>
          <cell r="O1634" t="str">
            <v>YPS/N8603UV/B SLAMET</v>
          </cell>
          <cell r="P1634" t="str">
            <v>UD. PUTERA SEJATI</v>
          </cell>
          <cell r="Q1634" t="str">
            <v>UD. PUTERA SEJATI</v>
          </cell>
          <cell r="R1634" t="str">
            <v>PALLET RENT DOUBLE FACE</v>
          </cell>
          <cell r="S1634" t="str">
            <v>2050348970</v>
          </cell>
        </row>
        <row r="1635">
          <cell r="L1635">
            <v>6008128089</v>
          </cell>
          <cell r="M1635" t="str">
            <v>10169749</v>
          </cell>
          <cell r="N1635" t="str">
            <v>R.148817</v>
          </cell>
          <cell r="O1635" t="str">
            <v>YPS/N8576UV/EKO.P</v>
          </cell>
          <cell r="P1635" t="str">
            <v>UD. PUTERA SEJATI</v>
          </cell>
          <cell r="Q1635" t="str">
            <v>UD. PUTERA SEJATI</v>
          </cell>
          <cell r="R1635" t="str">
            <v>PALLET RENT DOUBLE FACE</v>
          </cell>
          <cell r="S1635" t="str">
            <v>2050348970</v>
          </cell>
        </row>
        <row r="1636">
          <cell r="L1636">
            <v>6008090676</v>
          </cell>
          <cell r="M1636" t="str">
            <v>10169749</v>
          </cell>
          <cell r="N1636" t="str">
            <v>R.148835</v>
          </cell>
          <cell r="O1636" t="str">
            <v>YPS/N9935UW/SUDARSON</v>
          </cell>
          <cell r="P1636" t="str">
            <v>UD. PUTERA SEJATI</v>
          </cell>
          <cell r="Q1636" t="str">
            <v>UD. PUTERA SEJATI</v>
          </cell>
          <cell r="R1636" t="str">
            <v>PALLET RENT DOUBLE FACE</v>
          </cell>
          <cell r="S1636" t="str">
            <v>2050348970</v>
          </cell>
        </row>
        <row r="1637">
          <cell r="L1637">
            <v>6008129760</v>
          </cell>
          <cell r="M1637" t="str">
            <v>10169749</v>
          </cell>
          <cell r="N1637" t="str">
            <v>R.146387</v>
          </cell>
          <cell r="O1637" t="str">
            <v>YPS/N8143UV/MISTAM</v>
          </cell>
          <cell r="P1637" t="str">
            <v>UD. PUTERA SEJATI</v>
          </cell>
          <cell r="Q1637" t="str">
            <v>UD. PUTERA SEJATI</v>
          </cell>
          <cell r="R1637" t="str">
            <v>PALLET RENT DOUBLE FACE</v>
          </cell>
          <cell r="S1637" t="str">
            <v>2050348970</v>
          </cell>
        </row>
        <row r="1638">
          <cell r="L1638">
            <v>6008123031</v>
          </cell>
          <cell r="M1638" t="str">
            <v>10169749</v>
          </cell>
          <cell r="N1638" t="str">
            <v>R.148821</v>
          </cell>
          <cell r="O1638" t="str">
            <v>YPS/B9731WG/IMAM</v>
          </cell>
          <cell r="P1638" t="str">
            <v>UD. PUTERA SEJATI</v>
          </cell>
          <cell r="Q1638" t="str">
            <v>UD. PUTERA SEJATI</v>
          </cell>
          <cell r="R1638" t="str">
            <v>PALLET RENT DOUBLE FACE</v>
          </cell>
          <cell r="S1638" t="str">
            <v>2050348970</v>
          </cell>
        </row>
        <row r="1639">
          <cell r="L1639">
            <v>6008127117</v>
          </cell>
          <cell r="M1639" t="str">
            <v>10169749</v>
          </cell>
          <cell r="N1639" t="str">
            <v>R.146372</v>
          </cell>
          <cell r="O1639" t="str">
            <v>YPS/N8603UW/B SLAMET</v>
          </cell>
          <cell r="P1639" t="str">
            <v>UD. PUTERA SEJATI</v>
          </cell>
          <cell r="Q1639" t="str">
            <v>UD. PUTERA SEJATI</v>
          </cell>
          <cell r="R1639" t="str">
            <v>PALLET RENT DOUBLE FACE</v>
          </cell>
          <cell r="S1639" t="str">
            <v>2050348970</v>
          </cell>
        </row>
        <row r="1640">
          <cell r="L1640">
            <v>6008119893</v>
          </cell>
          <cell r="M1640" t="str">
            <v>10169749</v>
          </cell>
          <cell r="N1640" t="str">
            <v>R.146400</v>
          </cell>
          <cell r="O1640" t="str">
            <v>YPS/B9267BXS/DAYAT</v>
          </cell>
          <cell r="P1640" t="str">
            <v>UD. PUTERA SEJATI</v>
          </cell>
          <cell r="Q1640" t="str">
            <v>UD. PUTERA SEJATI</v>
          </cell>
          <cell r="R1640" t="str">
            <v>PALLET RENT DOUBLE FACE</v>
          </cell>
          <cell r="S1640" t="str">
            <v>2050348970</v>
          </cell>
        </row>
        <row r="1641">
          <cell r="L1641">
            <v>6008132009</v>
          </cell>
          <cell r="M1641" t="str">
            <v>10169749</v>
          </cell>
          <cell r="N1641" t="str">
            <v>R148849</v>
          </cell>
          <cell r="O1641" t="str">
            <v>YPS/N8607UV/MUSTOFA</v>
          </cell>
          <cell r="P1641" t="str">
            <v>UD. PUTERA SEJATI</v>
          </cell>
          <cell r="Q1641" t="str">
            <v>UD. PUTERA SEJATI</v>
          </cell>
          <cell r="R1641" t="str">
            <v>PALLET RENT DOUBLE FACE</v>
          </cell>
          <cell r="S1641" t="str">
            <v>2050348970</v>
          </cell>
        </row>
        <row r="1642">
          <cell r="L1642">
            <v>6008130143</v>
          </cell>
          <cell r="M1642" t="str">
            <v>10169749</v>
          </cell>
          <cell r="N1642" t="str">
            <v>R148751</v>
          </cell>
          <cell r="O1642" t="str">
            <v>YPS/N8545UV/HUMAIDI</v>
          </cell>
          <cell r="P1642" t="str">
            <v>UD. PUTERA SEJATI</v>
          </cell>
          <cell r="Q1642" t="str">
            <v>UD. PUTERA SEJATI</v>
          </cell>
          <cell r="R1642" t="str">
            <v>PALLET RENT DOUBLE FACE</v>
          </cell>
          <cell r="S1642" t="str">
            <v>2050348970</v>
          </cell>
        </row>
        <row r="1643">
          <cell r="L1643">
            <v>6008128582</v>
          </cell>
          <cell r="M1643" t="str">
            <v>10169749</v>
          </cell>
          <cell r="N1643" t="str">
            <v>R.148845</v>
          </cell>
          <cell r="O1643" t="str">
            <v>YPS/L9693US/IRKHAM</v>
          </cell>
          <cell r="P1643" t="str">
            <v>UD. PUTERA SEJATI</v>
          </cell>
          <cell r="Q1643" t="str">
            <v>UD. PUTERA SEJATI</v>
          </cell>
          <cell r="R1643" t="str">
            <v>PALLET RENT DOUBLE FACE</v>
          </cell>
          <cell r="S1643" t="str">
            <v>2050348970</v>
          </cell>
        </row>
        <row r="1644">
          <cell r="L1644">
            <v>6008129955</v>
          </cell>
          <cell r="M1644" t="str">
            <v>10169749</v>
          </cell>
          <cell r="N1644" t="str">
            <v>R148850</v>
          </cell>
          <cell r="O1644" t="str">
            <v>YPS/B9651WX/SAMIDI</v>
          </cell>
          <cell r="P1644" t="str">
            <v>UD. PUTERA SEJATI</v>
          </cell>
          <cell r="Q1644" t="str">
            <v>UD. PUTERA SEJATI</v>
          </cell>
          <cell r="R1644" t="str">
            <v>PALLET RENT DOUBLE FACE</v>
          </cell>
          <cell r="S1644" t="str">
            <v>2050348970</v>
          </cell>
        </row>
        <row r="1645">
          <cell r="L1645">
            <v>5042205910</v>
          </cell>
          <cell r="M1645" t="str">
            <v>74553</v>
          </cell>
          <cell r="N1645" t="str">
            <v>S21102210965</v>
          </cell>
          <cell r="O1645" t="str">
            <v>YPS/L9609UX/EDY S</v>
          </cell>
          <cell r="P1645" t="str">
            <v>UD. PUTERA SEJATI</v>
          </cell>
          <cell r="Q1645" t="str">
            <v>UD. PUTERA SEJATI</v>
          </cell>
          <cell r="R1645" t="str">
            <v>1500ML AQUA LOCAL 1X12</v>
          </cell>
          <cell r="S1645" t="str">
            <v>8276861997</v>
          </cell>
        </row>
        <row r="1646">
          <cell r="L1646">
            <v>5042205910</v>
          </cell>
          <cell r="M1646" t="str">
            <v>10169749</v>
          </cell>
          <cell r="N1646" t="str">
            <v>S21102210965</v>
          </cell>
          <cell r="O1646" t="str">
            <v>YPS/L9609UX/EDY S</v>
          </cell>
          <cell r="P1646" t="str">
            <v>UD. PUTERA SEJATI</v>
          </cell>
          <cell r="Q1646" t="str">
            <v>UD. PUTERA SEJATI</v>
          </cell>
          <cell r="R1646" t="str">
            <v>PALLET RENT DOUBLE FACE</v>
          </cell>
          <cell r="S1646" t="str">
            <v>8276861997</v>
          </cell>
        </row>
        <row r="1647">
          <cell r="L1647">
            <v>5042213241</v>
          </cell>
          <cell r="M1647" t="str">
            <v>74561</v>
          </cell>
          <cell r="N1647" t="str">
            <v>S21102210991</v>
          </cell>
          <cell r="O1647" t="str">
            <v>YPS/N8545UV/HUMAIDI</v>
          </cell>
          <cell r="P1647" t="str">
            <v>UD. PUTERA SEJATI</v>
          </cell>
          <cell r="Q1647" t="str">
            <v>UD. PUTERA SEJATI</v>
          </cell>
          <cell r="R1647" t="str">
            <v>600ML AQUA LOCAL 1X24</v>
          </cell>
          <cell r="S1647" t="str">
            <v>8276861997</v>
          </cell>
        </row>
        <row r="1648">
          <cell r="L1648">
            <v>5042213241</v>
          </cell>
          <cell r="M1648" t="str">
            <v>10169749</v>
          </cell>
          <cell r="N1648" t="str">
            <v>S21102210991</v>
          </cell>
          <cell r="O1648" t="str">
            <v>YPS/N8545UV/HUMAIDI</v>
          </cell>
          <cell r="P1648" t="str">
            <v>UD. PUTERA SEJATI</v>
          </cell>
          <cell r="Q1648" t="str">
            <v>UD. PUTERA SEJATI</v>
          </cell>
          <cell r="R1648" t="str">
            <v>PALLET RENT DOUBLE FACE</v>
          </cell>
          <cell r="S1648" t="str">
            <v>8276861997</v>
          </cell>
        </row>
        <row r="1649">
          <cell r="L1649">
            <v>5042213987</v>
          </cell>
          <cell r="M1649" t="str">
            <v>74561</v>
          </cell>
          <cell r="N1649" t="str">
            <v>S21102210986</v>
          </cell>
          <cell r="O1649" t="str">
            <v>YPS/L9349UZ/SUCIPTO</v>
          </cell>
          <cell r="P1649" t="str">
            <v>UD. PUTERA SEJATI</v>
          </cell>
          <cell r="Q1649" t="str">
            <v>UD. PUTERA SEJATI</v>
          </cell>
          <cell r="R1649" t="str">
            <v>600ML AQUA LOCAL 1X24</v>
          </cell>
          <cell r="S1649" t="str">
            <v>8276861997</v>
          </cell>
        </row>
        <row r="1650">
          <cell r="L1650">
            <v>5042213987</v>
          </cell>
          <cell r="M1650" t="str">
            <v>10169749</v>
          </cell>
          <cell r="N1650" t="str">
            <v>S21102210986</v>
          </cell>
          <cell r="O1650" t="str">
            <v>YPS/L9349UZ/SUCIPTO</v>
          </cell>
          <cell r="P1650" t="str">
            <v>UD. PUTERA SEJATI</v>
          </cell>
          <cell r="Q1650" t="str">
            <v>UD. PUTERA SEJATI</v>
          </cell>
          <cell r="R1650" t="str">
            <v>PALLET RENT DOUBLE FACE</v>
          </cell>
          <cell r="S1650" t="str">
            <v>8276861997</v>
          </cell>
        </row>
        <row r="1651">
          <cell r="L1651">
            <v>5042151753</v>
          </cell>
          <cell r="M1651" t="str">
            <v>74561</v>
          </cell>
          <cell r="N1651" t="str">
            <v>S21102211000</v>
          </cell>
          <cell r="O1651" t="str">
            <v>YPS/N8863UW/JAHJA</v>
          </cell>
          <cell r="P1651" t="str">
            <v>UD. PUTERA SEJATI</v>
          </cell>
          <cell r="Q1651" t="str">
            <v>UD. PUTERA SEJATI</v>
          </cell>
          <cell r="R1651" t="str">
            <v>600ML AQUA LOCAL 1X24</v>
          </cell>
          <cell r="S1651" t="str">
            <v>8276861997</v>
          </cell>
        </row>
        <row r="1652">
          <cell r="L1652">
            <v>5042151753</v>
          </cell>
          <cell r="M1652" t="str">
            <v>10169749</v>
          </cell>
          <cell r="N1652" t="str">
            <v>S21102211000</v>
          </cell>
          <cell r="O1652" t="str">
            <v>YPS/N8863UW/JAHJA</v>
          </cell>
          <cell r="P1652" t="str">
            <v>UD. PUTERA SEJATI</v>
          </cell>
          <cell r="Q1652" t="str">
            <v>UD. PUTERA SEJATI</v>
          </cell>
          <cell r="R1652" t="str">
            <v>PALLET RENT DOUBLE FACE</v>
          </cell>
          <cell r="S1652" t="str">
            <v>8276861997</v>
          </cell>
        </row>
        <row r="1653">
          <cell r="L1653">
            <v>5042159938</v>
          </cell>
          <cell r="M1653" t="str">
            <v>74561</v>
          </cell>
          <cell r="N1653" t="str">
            <v>S21102210998</v>
          </cell>
          <cell r="O1653" t="str">
            <v>YPS/N8612UW/DENY R</v>
          </cell>
          <cell r="P1653" t="str">
            <v>UD. PUTERA SEJATI</v>
          </cell>
          <cell r="Q1653" t="str">
            <v>UD. PUTERA SEJATI</v>
          </cell>
          <cell r="R1653" t="str">
            <v>600ML AQUA LOCAL 1X24</v>
          </cell>
          <cell r="S1653" t="str">
            <v>8276861997</v>
          </cell>
        </row>
        <row r="1654">
          <cell r="L1654">
            <v>5042159938</v>
          </cell>
          <cell r="M1654" t="str">
            <v>10169749</v>
          </cell>
          <cell r="N1654" t="str">
            <v>S21102210998</v>
          </cell>
          <cell r="O1654" t="str">
            <v>YPS/N8612UW/DENY R</v>
          </cell>
          <cell r="P1654" t="str">
            <v>UD. PUTERA SEJATI</v>
          </cell>
          <cell r="Q1654" t="str">
            <v>UD. PUTERA SEJATI</v>
          </cell>
          <cell r="R1654" t="str">
            <v>PALLET RENT DOUBLE FACE</v>
          </cell>
          <cell r="S1654" t="str">
            <v>8276861997</v>
          </cell>
        </row>
        <row r="1655">
          <cell r="L1655">
            <v>5042165012</v>
          </cell>
          <cell r="M1655" t="str">
            <v>74553</v>
          </cell>
          <cell r="N1655" t="str">
            <v>S21102210973</v>
          </cell>
          <cell r="O1655" t="str">
            <v>YPS/L9361UZ/YOYOK</v>
          </cell>
          <cell r="P1655" t="str">
            <v>UD. PUTERA SEJATI</v>
          </cell>
          <cell r="Q1655" t="str">
            <v>UD. PUTERA SEJATI</v>
          </cell>
          <cell r="R1655" t="str">
            <v>1500ML AQUA LOCAL 1X12</v>
          </cell>
          <cell r="S1655" t="str">
            <v>8276861997</v>
          </cell>
        </row>
        <row r="1656">
          <cell r="L1656">
            <v>5042165012</v>
          </cell>
          <cell r="M1656" t="str">
            <v>10169749</v>
          </cell>
          <cell r="N1656" t="str">
            <v>S21102210973</v>
          </cell>
          <cell r="O1656" t="str">
            <v>YPS/L9361UZ/YOYOK</v>
          </cell>
          <cell r="P1656" t="str">
            <v>UD. PUTERA SEJATI</v>
          </cell>
          <cell r="Q1656" t="str">
            <v>UD. PUTERA SEJATI</v>
          </cell>
          <cell r="R1656" t="str">
            <v>PALLET RENT DOUBLE FACE</v>
          </cell>
          <cell r="S1656" t="str">
            <v>8276861997</v>
          </cell>
        </row>
        <row r="1657">
          <cell r="L1657">
            <v>5042158211</v>
          </cell>
          <cell r="M1657" t="str">
            <v>74561</v>
          </cell>
          <cell r="N1657" t="str">
            <v>S21102210999</v>
          </cell>
          <cell r="O1657" t="str">
            <v>YPS/L9349UZ/CIPTO</v>
          </cell>
          <cell r="P1657" t="str">
            <v>UD. PUTERA SEJATI</v>
          </cell>
          <cell r="Q1657" t="str">
            <v>UD. PUTERA SEJATI</v>
          </cell>
          <cell r="R1657" t="str">
            <v>600ML AQUA LOCAL 1X24</v>
          </cell>
          <cell r="S1657" t="str">
            <v>8276861997</v>
          </cell>
        </row>
        <row r="1658">
          <cell r="L1658">
            <v>5042158211</v>
          </cell>
          <cell r="M1658" t="str">
            <v>10169749</v>
          </cell>
          <cell r="N1658" t="str">
            <v>S21102210999</v>
          </cell>
          <cell r="O1658" t="str">
            <v>YPS/L9349UZ/CIPTO</v>
          </cell>
          <cell r="P1658" t="str">
            <v>UD. PUTERA SEJATI</v>
          </cell>
          <cell r="Q1658" t="str">
            <v>UD. PUTERA SEJATI</v>
          </cell>
          <cell r="R1658" t="str">
            <v>PALLET RENT DOUBLE FACE</v>
          </cell>
          <cell r="S1658" t="str">
            <v>8276861997</v>
          </cell>
        </row>
        <row r="1659">
          <cell r="L1659">
            <v>5042117343</v>
          </cell>
          <cell r="M1659" t="str">
            <v>74553</v>
          </cell>
          <cell r="N1659" t="str">
            <v>S21102210972</v>
          </cell>
          <cell r="O1659" t="str">
            <v>YPS/L9347UZ/NURSALIM</v>
          </cell>
          <cell r="P1659" t="str">
            <v>UD. PUTERA SEJATI</v>
          </cell>
          <cell r="Q1659" t="str">
            <v>UD. PUTERA SEJATI</v>
          </cell>
          <cell r="R1659" t="str">
            <v>1500ML AQUA LOCAL 1X12</v>
          </cell>
          <cell r="S1659" t="str">
            <v>8276861997</v>
          </cell>
        </row>
        <row r="1660">
          <cell r="L1660">
            <v>5042117343</v>
          </cell>
          <cell r="M1660" t="str">
            <v>10169749</v>
          </cell>
          <cell r="N1660" t="str">
            <v>S21102210972</v>
          </cell>
          <cell r="O1660" t="str">
            <v>YPS/L9347UZ/NURSALIM</v>
          </cell>
          <cell r="P1660" t="str">
            <v>UD. PUTERA SEJATI</v>
          </cell>
          <cell r="Q1660" t="str">
            <v>UD. PUTERA SEJATI</v>
          </cell>
          <cell r="R1660" t="str">
            <v>PALLET RENT DOUBLE FACE</v>
          </cell>
          <cell r="S1660" t="str">
            <v>8276861997</v>
          </cell>
        </row>
        <row r="1661">
          <cell r="L1661">
            <v>5042164903</v>
          </cell>
          <cell r="M1661" t="str">
            <v>74553</v>
          </cell>
          <cell r="N1661" t="str">
            <v>S21102210976</v>
          </cell>
          <cell r="O1661" t="str">
            <v>YPS/L9693US/IRKHAM</v>
          </cell>
          <cell r="P1661" t="str">
            <v>UD. PUTERA SEJATI</v>
          </cell>
          <cell r="Q1661" t="str">
            <v>UD. PUTERA SEJATI</v>
          </cell>
          <cell r="R1661" t="str">
            <v>1500ML AQUA LOCAL 1X12</v>
          </cell>
          <cell r="S1661" t="str">
            <v>8276861997</v>
          </cell>
        </row>
        <row r="1662">
          <cell r="L1662">
            <v>5042164903</v>
          </cell>
          <cell r="M1662" t="str">
            <v>10169749</v>
          </cell>
          <cell r="N1662" t="str">
            <v>S21102210976</v>
          </cell>
          <cell r="O1662" t="str">
            <v>YPS/L9693US/IRKHAM</v>
          </cell>
          <cell r="P1662" t="str">
            <v>UD. PUTERA SEJATI</v>
          </cell>
          <cell r="Q1662" t="str">
            <v>UD. PUTERA SEJATI</v>
          </cell>
          <cell r="R1662" t="str">
            <v>PALLET RENT DOUBLE FACE</v>
          </cell>
          <cell r="S1662" t="str">
            <v>8276861997</v>
          </cell>
        </row>
        <row r="1663">
          <cell r="L1663">
            <v>5042165164</v>
          </cell>
          <cell r="M1663" t="str">
            <v>74553</v>
          </cell>
          <cell r="N1663" t="str">
            <v>S21102210974</v>
          </cell>
          <cell r="O1663" t="str">
            <v>YPS/N8815UW/MUNAWIR</v>
          </cell>
          <cell r="P1663" t="str">
            <v>UD. PUTERA SEJATI</v>
          </cell>
          <cell r="Q1663" t="str">
            <v>UD. PUTERA SEJATI</v>
          </cell>
          <cell r="R1663" t="str">
            <v>1500ML AQUA LOCAL 1X12</v>
          </cell>
          <cell r="S1663" t="str">
            <v>8276861997</v>
          </cell>
        </row>
        <row r="1664">
          <cell r="L1664">
            <v>5042165164</v>
          </cell>
          <cell r="M1664" t="str">
            <v>10169749</v>
          </cell>
          <cell r="N1664" t="str">
            <v>S21102210974</v>
          </cell>
          <cell r="O1664" t="str">
            <v>YPS/N8815UW/MUNAWIR</v>
          </cell>
          <cell r="P1664" t="str">
            <v>UD. PUTERA SEJATI</v>
          </cell>
          <cell r="Q1664" t="str">
            <v>UD. PUTERA SEJATI</v>
          </cell>
          <cell r="R1664" t="str">
            <v>PALLET RENT DOUBLE FACE</v>
          </cell>
          <cell r="S1664" t="str">
            <v>8276861997</v>
          </cell>
        </row>
        <row r="1665">
          <cell r="L1665">
            <v>5042164747</v>
          </cell>
          <cell r="M1665" t="str">
            <v>74553</v>
          </cell>
          <cell r="N1665" t="str">
            <v>S21102210971</v>
          </cell>
          <cell r="O1665" t="str">
            <v>YPS/N8580UV/NANANG</v>
          </cell>
          <cell r="P1665" t="str">
            <v>UD. PUTERA SEJATI</v>
          </cell>
          <cell r="Q1665" t="str">
            <v>UD. PUTERA SEJATI</v>
          </cell>
          <cell r="R1665" t="str">
            <v>1500ML AQUA LOCAL 1X12</v>
          </cell>
          <cell r="S1665" t="str">
            <v>8276861997</v>
          </cell>
        </row>
        <row r="1666">
          <cell r="L1666">
            <v>5042164747</v>
          </cell>
          <cell r="M1666" t="str">
            <v>10169749</v>
          </cell>
          <cell r="N1666" t="str">
            <v>S21102210971</v>
          </cell>
          <cell r="O1666" t="str">
            <v>YPS/N8580UV/NANANG</v>
          </cell>
          <cell r="P1666" t="str">
            <v>UD. PUTERA SEJATI</v>
          </cell>
          <cell r="Q1666" t="str">
            <v>UD. PUTERA SEJATI</v>
          </cell>
          <cell r="R1666" t="str">
            <v>PALLET RENT DOUBLE FACE</v>
          </cell>
          <cell r="S1666" t="str">
            <v>8276861997</v>
          </cell>
        </row>
        <row r="1667">
          <cell r="L1667">
            <v>5042122063</v>
          </cell>
          <cell r="M1667" t="str">
            <v>74553</v>
          </cell>
          <cell r="N1667" t="str">
            <v>S21102210985</v>
          </cell>
          <cell r="O1667" t="str">
            <v>YPS/L9347UZ/NUR SALI</v>
          </cell>
          <cell r="P1667" t="str">
            <v>UD. PUTERA SEJATI</v>
          </cell>
          <cell r="Q1667" t="str">
            <v>UD. PUTERA SEJATI</v>
          </cell>
          <cell r="R1667" t="str">
            <v>1500ML AQUA LOCAL 1X12</v>
          </cell>
          <cell r="S1667" t="str">
            <v>8276861997</v>
          </cell>
        </row>
        <row r="1668">
          <cell r="L1668">
            <v>5042122063</v>
          </cell>
          <cell r="M1668" t="str">
            <v>10169749</v>
          </cell>
          <cell r="N1668" t="str">
            <v>S21102210985</v>
          </cell>
          <cell r="O1668" t="str">
            <v>YPS/L9347UZ/NUR SALI</v>
          </cell>
          <cell r="P1668" t="str">
            <v>UD. PUTERA SEJATI</v>
          </cell>
          <cell r="Q1668" t="str">
            <v>UD. PUTERA SEJATI</v>
          </cell>
          <cell r="R1668" t="str">
            <v>PALLET RENT DOUBLE FACE</v>
          </cell>
          <cell r="S1668" t="str">
            <v>8276861997</v>
          </cell>
        </row>
        <row r="1669">
          <cell r="L1669">
            <v>5042116734</v>
          </cell>
          <cell r="M1669" t="str">
            <v>74553</v>
          </cell>
          <cell r="N1669" t="str">
            <v>S21102210987</v>
          </cell>
          <cell r="O1669" t="str">
            <v>YPS/N8875UW/WAWAN</v>
          </cell>
          <cell r="P1669" t="str">
            <v>UD. PUTERA SEJATI</v>
          </cell>
          <cell r="Q1669" t="str">
            <v>UD. PUTERA SEJATI</v>
          </cell>
          <cell r="R1669" t="str">
            <v>1500ML AQUA LOCAL 1X12</v>
          </cell>
          <cell r="S1669" t="str">
            <v>8276861997</v>
          </cell>
        </row>
        <row r="1670">
          <cell r="L1670">
            <v>5042116734</v>
          </cell>
          <cell r="M1670" t="str">
            <v>10169749</v>
          </cell>
          <cell r="N1670" t="str">
            <v>S21102210987</v>
          </cell>
          <cell r="O1670" t="str">
            <v>YPS/N8875UW/WAWAN</v>
          </cell>
          <cell r="P1670" t="str">
            <v>UD. PUTERA SEJATI</v>
          </cell>
          <cell r="Q1670" t="str">
            <v>UD. PUTERA SEJATI</v>
          </cell>
          <cell r="R1670" t="str">
            <v>PALLET RENT DOUBLE FACE</v>
          </cell>
          <cell r="S1670" t="str">
            <v>8276861997</v>
          </cell>
        </row>
        <row r="1671">
          <cell r="L1671">
            <v>5042149881</v>
          </cell>
          <cell r="M1671" t="str">
            <v>74561</v>
          </cell>
          <cell r="N1671" t="str">
            <v>S21102211002</v>
          </cell>
          <cell r="O1671" t="str">
            <v>YPS/B9267BXS/DAYAT</v>
          </cell>
          <cell r="P1671" t="str">
            <v>UD. PUTERA SEJATI</v>
          </cell>
          <cell r="Q1671" t="str">
            <v>UD. PUTERA SEJATI</v>
          </cell>
          <cell r="R1671" t="str">
            <v>600ML AQUA LOCAL 1X24</v>
          </cell>
          <cell r="S1671" t="str">
            <v>8276861997</v>
          </cell>
        </row>
        <row r="1672">
          <cell r="L1672">
            <v>5042149881</v>
          </cell>
          <cell r="M1672" t="str">
            <v>10169749</v>
          </cell>
          <cell r="N1672" t="str">
            <v>S21102211002</v>
          </cell>
          <cell r="O1672" t="str">
            <v>YPS/B9267BXS/DAYAT</v>
          </cell>
          <cell r="P1672" t="str">
            <v>UD. PUTERA SEJATI</v>
          </cell>
          <cell r="Q1672" t="str">
            <v>UD. PUTERA SEJATI</v>
          </cell>
          <cell r="R1672" t="str">
            <v>PALLET RENT DOUBLE FACE</v>
          </cell>
          <cell r="S1672" t="str">
            <v>8276861997</v>
          </cell>
        </row>
        <row r="1673">
          <cell r="L1673">
            <v>5042138008</v>
          </cell>
          <cell r="M1673" t="str">
            <v>74553</v>
          </cell>
          <cell r="N1673" t="str">
            <v>S21102210982</v>
          </cell>
          <cell r="O1673" t="str">
            <v>YPS/N8876UW/RISWANTO</v>
          </cell>
          <cell r="P1673" t="str">
            <v>UD. PUTERA SEJATI</v>
          </cell>
          <cell r="Q1673" t="str">
            <v>UD. PUTERA SEJATI</v>
          </cell>
          <cell r="R1673" t="str">
            <v>1500ML AQUA LOCAL 1X12</v>
          </cell>
          <cell r="S1673" t="str">
            <v>8276861997</v>
          </cell>
        </row>
        <row r="1674">
          <cell r="L1674">
            <v>5042138008</v>
          </cell>
          <cell r="M1674" t="str">
            <v>10169749</v>
          </cell>
          <cell r="N1674" t="str">
            <v>S21102210982</v>
          </cell>
          <cell r="O1674" t="str">
            <v>YPS/N8876UW/RISWANTO</v>
          </cell>
          <cell r="P1674" t="str">
            <v>UD. PUTERA SEJATI</v>
          </cell>
          <cell r="Q1674" t="str">
            <v>UD. PUTERA SEJATI</v>
          </cell>
          <cell r="R1674" t="str">
            <v>PALLET RENT DOUBLE FACE</v>
          </cell>
          <cell r="S1674" t="str">
            <v>8276861997</v>
          </cell>
        </row>
        <row r="1675">
          <cell r="L1675">
            <v>5042143261</v>
          </cell>
          <cell r="M1675" t="str">
            <v>74561</v>
          </cell>
          <cell r="N1675" t="str">
            <v>S21102211004</v>
          </cell>
          <cell r="O1675" t="str">
            <v>YPS/L9695UY/NARTO</v>
          </cell>
          <cell r="P1675" t="str">
            <v>UD. PUTERA SEJATI</v>
          </cell>
          <cell r="Q1675" t="str">
            <v>UD. PUTERA SEJATI</v>
          </cell>
          <cell r="R1675" t="str">
            <v>600ML AQUA LOCAL 1X24</v>
          </cell>
          <cell r="S1675" t="str">
            <v>8276861997</v>
          </cell>
        </row>
        <row r="1676">
          <cell r="L1676">
            <v>5042143261</v>
          </cell>
          <cell r="M1676" t="str">
            <v>10169749</v>
          </cell>
          <cell r="N1676" t="str">
            <v>S21102211004</v>
          </cell>
          <cell r="O1676" t="str">
            <v>YPS/L9695UY/NARTO</v>
          </cell>
          <cell r="P1676" t="str">
            <v>UD. PUTERA SEJATI</v>
          </cell>
          <cell r="Q1676" t="str">
            <v>UD. PUTERA SEJATI</v>
          </cell>
          <cell r="R1676" t="str">
            <v>PALLET RENT DOUBLE FACE</v>
          </cell>
          <cell r="S1676" t="str">
            <v>8276861997</v>
          </cell>
        </row>
        <row r="1677">
          <cell r="L1677">
            <v>5042132190</v>
          </cell>
          <cell r="M1677" t="str">
            <v>74561</v>
          </cell>
          <cell r="N1677" t="str">
            <v>S21102211005</v>
          </cell>
          <cell r="O1677" t="str">
            <v>YPS/N8653UW/KHOIRUL</v>
          </cell>
          <cell r="P1677" t="str">
            <v>UD. PUTERA SEJATI</v>
          </cell>
          <cell r="Q1677" t="str">
            <v>UD. PUTERA SEJATI</v>
          </cell>
          <cell r="R1677" t="str">
            <v>600ML AQUA LOCAL 1X24</v>
          </cell>
          <cell r="S1677" t="str">
            <v>8276861997</v>
          </cell>
        </row>
        <row r="1678">
          <cell r="L1678">
            <v>5042132190</v>
          </cell>
          <cell r="M1678" t="str">
            <v>10169749</v>
          </cell>
          <cell r="N1678" t="str">
            <v>S21102211005</v>
          </cell>
          <cell r="O1678" t="str">
            <v>YPS/N8653UW/KHOIRUL</v>
          </cell>
          <cell r="P1678" t="str">
            <v>UD. PUTERA SEJATI</v>
          </cell>
          <cell r="Q1678" t="str">
            <v>UD. PUTERA SEJATI</v>
          </cell>
          <cell r="R1678" t="str">
            <v>PALLET RENT DOUBLE FACE</v>
          </cell>
          <cell r="S1678" t="str">
            <v>8276861997</v>
          </cell>
        </row>
        <row r="1679">
          <cell r="L1679">
            <v>5042147807</v>
          </cell>
          <cell r="M1679" t="str">
            <v>74561</v>
          </cell>
          <cell r="N1679" t="str">
            <v>S21102211003</v>
          </cell>
          <cell r="O1679" t="str">
            <v>YPS/L9613UX/RONI</v>
          </cell>
          <cell r="P1679" t="str">
            <v>UD. PUTERA SEJATI</v>
          </cell>
          <cell r="Q1679" t="str">
            <v>UD. PUTERA SEJATI</v>
          </cell>
          <cell r="R1679" t="str">
            <v>600ML AQUA LOCAL 1X24</v>
          </cell>
          <cell r="S1679" t="str">
            <v>8276861997</v>
          </cell>
        </row>
        <row r="1680">
          <cell r="L1680">
            <v>5042147807</v>
          </cell>
          <cell r="M1680" t="str">
            <v>10169749</v>
          </cell>
          <cell r="N1680" t="str">
            <v>S21102211003</v>
          </cell>
          <cell r="O1680" t="str">
            <v>YPS/L9613UX/RONI</v>
          </cell>
          <cell r="P1680" t="str">
            <v>UD. PUTERA SEJATI</v>
          </cell>
          <cell r="Q1680" t="str">
            <v>UD. PUTERA SEJATI</v>
          </cell>
          <cell r="R1680" t="str">
            <v>PALLET RENT DOUBLE FACE</v>
          </cell>
          <cell r="S1680" t="str">
            <v>8276861997</v>
          </cell>
        </row>
        <row r="1681">
          <cell r="L1681">
            <v>5042115988</v>
          </cell>
          <cell r="M1681" t="str">
            <v>74561</v>
          </cell>
          <cell r="N1681" t="str">
            <v>S21102211006</v>
          </cell>
          <cell r="O1681" t="str">
            <v>YPS/N8807UT/SAMAJI</v>
          </cell>
          <cell r="P1681" t="str">
            <v>UD. PUTERA SEJATI</v>
          </cell>
          <cell r="Q1681" t="str">
            <v>UD. PUTERA SEJATI</v>
          </cell>
          <cell r="R1681" t="str">
            <v>600ML AQUA LOCAL 1X24</v>
          </cell>
          <cell r="S1681" t="str">
            <v>8276861997</v>
          </cell>
        </row>
        <row r="1682">
          <cell r="L1682">
            <v>5042115988</v>
          </cell>
          <cell r="M1682" t="str">
            <v>10169749</v>
          </cell>
          <cell r="N1682" t="str">
            <v>S21102211006</v>
          </cell>
          <cell r="O1682" t="str">
            <v>YPS/N8807UT/SAMAJI</v>
          </cell>
          <cell r="P1682" t="str">
            <v>UD. PUTERA SEJATI</v>
          </cell>
          <cell r="Q1682" t="str">
            <v>UD. PUTERA SEJATI</v>
          </cell>
          <cell r="R1682" t="str">
            <v>PALLET RENT DOUBLE FACE</v>
          </cell>
          <cell r="S1682" t="str">
            <v>8276861997</v>
          </cell>
        </row>
        <row r="1683">
          <cell r="L1683">
            <v>5042141560</v>
          </cell>
          <cell r="M1683" t="str">
            <v>74561</v>
          </cell>
          <cell r="N1683" t="str">
            <v>S21102211001</v>
          </cell>
          <cell r="O1683" t="str">
            <v>YPS/N9935UW/SUDARSON</v>
          </cell>
          <cell r="P1683" t="str">
            <v>UD. PUTERA SEJATI</v>
          </cell>
          <cell r="Q1683" t="str">
            <v>UD. PUTERA SEJATI</v>
          </cell>
          <cell r="R1683" t="str">
            <v>600ML AQUA LOCAL 1X24</v>
          </cell>
          <cell r="S1683" t="str">
            <v>8276861997</v>
          </cell>
        </row>
        <row r="1684">
          <cell r="L1684">
            <v>5042141560</v>
          </cell>
          <cell r="M1684" t="str">
            <v>10169749</v>
          </cell>
          <cell r="N1684" t="str">
            <v>S21102211001</v>
          </cell>
          <cell r="O1684" t="str">
            <v>YPS/N9935UW/SUDARSON</v>
          </cell>
          <cell r="P1684" t="str">
            <v>UD. PUTERA SEJATI</v>
          </cell>
          <cell r="Q1684" t="str">
            <v>UD. PUTERA SEJATI</v>
          </cell>
          <cell r="R1684" t="str">
            <v>PALLET RENT DOUBLE FACE</v>
          </cell>
          <cell r="S1684" t="str">
            <v>8276861997</v>
          </cell>
        </row>
        <row r="1685">
          <cell r="L1685">
            <v>5042117795</v>
          </cell>
          <cell r="M1685" t="str">
            <v>74553</v>
          </cell>
          <cell r="N1685" t="str">
            <v>S21102210984</v>
          </cell>
          <cell r="O1685" t="str">
            <v>YPS/N8599UV/SARBINI</v>
          </cell>
          <cell r="P1685" t="str">
            <v>UD. PUTERA SEJATI</v>
          </cell>
          <cell r="Q1685" t="str">
            <v>UD. PUTERA SEJATI</v>
          </cell>
          <cell r="R1685" t="str">
            <v>1500ML AQUA LOCAL 1X12</v>
          </cell>
          <cell r="S1685" t="str">
            <v>8276861997</v>
          </cell>
        </row>
        <row r="1686">
          <cell r="L1686">
            <v>5042117795</v>
          </cell>
          <cell r="M1686" t="str">
            <v>10169749</v>
          </cell>
          <cell r="N1686" t="str">
            <v>S21102210984</v>
          </cell>
          <cell r="O1686" t="str">
            <v>YPS/N8599UV/SARBINI</v>
          </cell>
          <cell r="P1686" t="str">
            <v>UD. PUTERA SEJATI</v>
          </cell>
          <cell r="Q1686" t="str">
            <v>UD. PUTERA SEJATI</v>
          </cell>
          <cell r="R1686" t="str">
            <v>PALLET RENT DOUBLE FACE</v>
          </cell>
          <cell r="S1686" t="str">
            <v>8276861997</v>
          </cell>
        </row>
        <row r="1687">
          <cell r="L1687">
            <v>5042144954</v>
          </cell>
          <cell r="M1687" t="str">
            <v>74553</v>
          </cell>
          <cell r="N1687" t="str">
            <v>S21102210983</v>
          </cell>
          <cell r="O1687" t="str">
            <v>YPS/B9177ZB/SUKUR</v>
          </cell>
          <cell r="P1687" t="str">
            <v>UD. PUTERA SEJATI</v>
          </cell>
          <cell r="Q1687" t="str">
            <v>UD. PUTERA SEJATI</v>
          </cell>
          <cell r="R1687" t="str">
            <v>1500ML AQUA LOCAL 1X12</v>
          </cell>
          <cell r="S1687" t="str">
            <v>8276861997</v>
          </cell>
        </row>
        <row r="1688">
          <cell r="L1688">
            <v>5042144954</v>
          </cell>
          <cell r="M1688" t="str">
            <v>10169749</v>
          </cell>
          <cell r="N1688" t="str">
            <v>S21102210983</v>
          </cell>
          <cell r="O1688" t="str">
            <v>YPS/B9177ZB/SUKUR</v>
          </cell>
          <cell r="P1688" t="str">
            <v>UD. PUTERA SEJATI</v>
          </cell>
          <cell r="Q1688" t="str">
            <v>UD. PUTERA SEJATI</v>
          </cell>
          <cell r="R1688" t="str">
            <v>PALLET RENT DOUBLE FACE</v>
          </cell>
          <cell r="S1688" t="str">
            <v>8276861997</v>
          </cell>
        </row>
        <row r="1689">
          <cell r="L1689">
            <v>5042124630</v>
          </cell>
          <cell r="M1689" t="str">
            <v>74553</v>
          </cell>
          <cell r="N1689" t="str">
            <v>S21102210981</v>
          </cell>
          <cell r="O1689" t="str">
            <v>YPS/N9675UT/BAMBANG</v>
          </cell>
          <cell r="P1689" t="str">
            <v>UD. PUTERA SEJATI</v>
          </cell>
          <cell r="Q1689" t="str">
            <v>UD. PUTERA SEJATI</v>
          </cell>
          <cell r="R1689" t="str">
            <v>1500ML AQUA LOCAL 1X12</v>
          </cell>
          <cell r="S1689" t="str">
            <v>8276861997</v>
          </cell>
        </row>
        <row r="1690">
          <cell r="L1690">
            <v>5042124630</v>
          </cell>
          <cell r="M1690" t="str">
            <v>10169749</v>
          </cell>
          <cell r="N1690" t="str">
            <v>S21102210981</v>
          </cell>
          <cell r="O1690" t="str">
            <v>YPS/N9675UT/BAMBANG</v>
          </cell>
          <cell r="P1690" t="str">
            <v>UD. PUTERA SEJATI</v>
          </cell>
          <cell r="Q1690" t="str">
            <v>UD. PUTERA SEJATI</v>
          </cell>
          <cell r="R1690" t="str">
            <v>PALLET RENT DOUBLE FACE</v>
          </cell>
          <cell r="S1690" t="str">
            <v>8276861997</v>
          </cell>
        </row>
        <row r="1691">
          <cell r="L1691">
            <v>5042141758</v>
          </cell>
          <cell r="M1691" t="str">
            <v>74553</v>
          </cell>
          <cell r="N1691" t="str">
            <v>S21102210978</v>
          </cell>
          <cell r="O1691" t="str">
            <v>YPS/N8654UW/ARIS W</v>
          </cell>
          <cell r="P1691" t="str">
            <v>UD. PUTERA SEJATI</v>
          </cell>
          <cell r="Q1691" t="str">
            <v>UD. PUTERA SEJATI</v>
          </cell>
          <cell r="R1691" t="str">
            <v>1500ML AQUA LOCAL 1X12</v>
          </cell>
          <cell r="S1691" t="str">
            <v>8276861997</v>
          </cell>
        </row>
        <row r="1692">
          <cell r="L1692">
            <v>5042141758</v>
          </cell>
          <cell r="M1692" t="str">
            <v>10169749</v>
          </cell>
          <cell r="N1692" t="str">
            <v>S21102210978</v>
          </cell>
          <cell r="O1692" t="str">
            <v>YPS/N8654UW/ARIS W</v>
          </cell>
          <cell r="P1692" t="str">
            <v>UD. PUTERA SEJATI</v>
          </cell>
          <cell r="Q1692" t="str">
            <v>UD. PUTERA SEJATI</v>
          </cell>
          <cell r="R1692" t="str">
            <v>PALLET RENT DOUBLE FACE</v>
          </cell>
          <cell r="S1692" t="str">
            <v>8276861997</v>
          </cell>
        </row>
        <row r="1693">
          <cell r="L1693">
            <v>5042123602</v>
          </cell>
          <cell r="M1693" t="str">
            <v>74553</v>
          </cell>
          <cell r="N1693" t="str">
            <v>S21102210979</v>
          </cell>
          <cell r="O1693" t="str">
            <v>YPS/N8088UV/SOLIKIN</v>
          </cell>
          <cell r="P1693" t="str">
            <v>UD. PUTERA SEJATI</v>
          </cell>
          <cell r="Q1693" t="str">
            <v>UD. PUTERA SEJATI</v>
          </cell>
          <cell r="R1693" t="str">
            <v>1500ML AQUA LOCAL 1X12</v>
          </cell>
          <cell r="S1693" t="str">
            <v>8276861997</v>
          </cell>
        </row>
        <row r="1694">
          <cell r="L1694">
            <v>5042123602</v>
          </cell>
          <cell r="M1694" t="str">
            <v>10169749</v>
          </cell>
          <cell r="N1694" t="str">
            <v>S21102210979</v>
          </cell>
          <cell r="O1694" t="str">
            <v>YPS/N8088UV/SOLIKIN</v>
          </cell>
          <cell r="P1694" t="str">
            <v>UD. PUTERA SEJATI</v>
          </cell>
          <cell r="Q1694" t="str">
            <v>UD. PUTERA SEJATI</v>
          </cell>
          <cell r="R1694" t="str">
            <v>PALLET RENT DOUBLE FACE</v>
          </cell>
          <cell r="S1694" t="str">
            <v>8276861997</v>
          </cell>
        </row>
        <row r="1695">
          <cell r="L1695">
            <v>5042141822</v>
          </cell>
          <cell r="M1695" t="str">
            <v>74553</v>
          </cell>
          <cell r="N1695" t="str">
            <v>S21102210977</v>
          </cell>
          <cell r="O1695" t="str">
            <v>YPS/L9693US/IRKHAM</v>
          </cell>
          <cell r="P1695" t="str">
            <v>UD. PUTERA SEJATI</v>
          </cell>
          <cell r="Q1695" t="str">
            <v>UD. PUTERA SEJATI</v>
          </cell>
          <cell r="R1695" t="str">
            <v>1500ML AQUA LOCAL 1X12</v>
          </cell>
          <cell r="S1695" t="str">
            <v>8276861997</v>
          </cell>
        </row>
        <row r="1696">
          <cell r="L1696">
            <v>5042141822</v>
          </cell>
          <cell r="M1696" t="str">
            <v>10169749</v>
          </cell>
          <cell r="N1696" t="str">
            <v>S21102210977</v>
          </cell>
          <cell r="O1696" t="str">
            <v>YPS/L9693US/IRKHAM</v>
          </cell>
          <cell r="P1696" t="str">
            <v>UD. PUTERA SEJATI</v>
          </cell>
          <cell r="Q1696" t="str">
            <v>UD. PUTERA SEJATI</v>
          </cell>
          <cell r="R1696" t="str">
            <v>PALLET RENT DOUBLE FACE</v>
          </cell>
          <cell r="S1696" t="str">
            <v>8276861997</v>
          </cell>
        </row>
        <row r="1697">
          <cell r="L1697">
            <v>5042143822</v>
          </cell>
          <cell r="M1697" t="str">
            <v>74553</v>
          </cell>
          <cell r="N1697" t="str">
            <v>S21102210980</v>
          </cell>
          <cell r="O1697" t="str">
            <v>YPS/N8612UW/DENY R</v>
          </cell>
          <cell r="P1697" t="str">
            <v>UD. PUTERA SEJATI</v>
          </cell>
          <cell r="Q1697" t="str">
            <v>UD. PUTERA SEJATI</v>
          </cell>
          <cell r="R1697" t="str">
            <v>1500ML AQUA LOCAL 1X12</v>
          </cell>
          <cell r="S1697" t="str">
            <v>8276861997</v>
          </cell>
        </row>
        <row r="1698">
          <cell r="L1698">
            <v>5042143822</v>
          </cell>
          <cell r="M1698" t="str">
            <v>10169749</v>
          </cell>
          <cell r="N1698" t="str">
            <v>S21102210980</v>
          </cell>
          <cell r="O1698" t="str">
            <v>YPS/N8612UW/DENY R</v>
          </cell>
          <cell r="P1698" t="str">
            <v>UD. PUTERA SEJATI</v>
          </cell>
          <cell r="Q1698" t="str">
            <v>UD. PUTERA SEJATI</v>
          </cell>
          <cell r="R1698" t="str">
            <v>PALLET RENT DOUBLE FACE</v>
          </cell>
          <cell r="S1698" t="str">
            <v>8276861997</v>
          </cell>
        </row>
        <row r="1699">
          <cell r="L1699">
            <v>5042196520</v>
          </cell>
          <cell r="M1699" t="str">
            <v>74553</v>
          </cell>
          <cell r="N1699" t="str">
            <v>S21102210964</v>
          </cell>
          <cell r="O1699" t="str">
            <v>YPS/N8576UV/EKO.P</v>
          </cell>
          <cell r="P1699" t="str">
            <v>UD. PUTERA SEJATI</v>
          </cell>
          <cell r="Q1699" t="str">
            <v>UD. PUTERA SEJATI</v>
          </cell>
          <cell r="R1699" t="str">
            <v>1500ML AQUA LOCAL 1X12</v>
          </cell>
          <cell r="S1699" t="str">
            <v>8276861997</v>
          </cell>
        </row>
        <row r="1700">
          <cell r="L1700">
            <v>5042196520</v>
          </cell>
          <cell r="M1700" t="str">
            <v>10169749</v>
          </cell>
          <cell r="N1700" t="str">
            <v>S21102210964</v>
          </cell>
          <cell r="O1700" t="str">
            <v>YPS/N8576UV/EKO.P</v>
          </cell>
          <cell r="P1700" t="str">
            <v>UD. PUTERA SEJATI</v>
          </cell>
          <cell r="Q1700" t="str">
            <v>UD. PUTERA SEJATI</v>
          </cell>
          <cell r="R1700" t="str">
            <v>PALLET RENT DOUBLE FACE</v>
          </cell>
          <cell r="S1700" t="str">
            <v>8276861997</v>
          </cell>
        </row>
        <row r="1701">
          <cell r="L1701">
            <v>5042201524</v>
          </cell>
          <cell r="M1701" t="str">
            <v>74561</v>
          </cell>
          <cell r="N1701" t="str">
            <v>S21102210992</v>
          </cell>
          <cell r="O1701" t="str">
            <v>YPS/N8603UW/B SLAMET</v>
          </cell>
          <cell r="P1701" t="str">
            <v>UD. PUTERA SEJATI</v>
          </cell>
          <cell r="Q1701" t="str">
            <v>UD. PUTERA SEJATI</v>
          </cell>
          <cell r="R1701" t="str">
            <v>600ML AQUA LOCAL 1X24</v>
          </cell>
          <cell r="S1701" t="str">
            <v>8276861997</v>
          </cell>
        </row>
        <row r="1702">
          <cell r="L1702">
            <v>5042201524</v>
          </cell>
          <cell r="M1702" t="str">
            <v>10169749</v>
          </cell>
          <cell r="N1702" t="str">
            <v>S21102210992</v>
          </cell>
          <cell r="O1702" t="str">
            <v>YPS/N8603UW/B SLAMET</v>
          </cell>
          <cell r="P1702" t="str">
            <v>UD. PUTERA SEJATI</v>
          </cell>
          <cell r="Q1702" t="str">
            <v>UD. PUTERA SEJATI</v>
          </cell>
          <cell r="R1702" t="str">
            <v>PALLET RENT DOUBLE FACE</v>
          </cell>
          <cell r="S1702" t="str">
            <v>8276861997</v>
          </cell>
        </row>
        <row r="1703">
          <cell r="L1703">
            <v>5042195368</v>
          </cell>
          <cell r="M1703" t="str">
            <v>74553</v>
          </cell>
          <cell r="N1703" t="str">
            <v>S21102210958</v>
          </cell>
          <cell r="O1703" t="str">
            <v>YPS/L9347UZ/NURSALIM</v>
          </cell>
          <cell r="P1703" t="str">
            <v>UD. PUTERA SEJATI</v>
          </cell>
          <cell r="Q1703" t="str">
            <v>UD. PUTERA SEJATI</v>
          </cell>
          <cell r="R1703" t="str">
            <v>1500ML AQUA LOCAL 1X12</v>
          </cell>
          <cell r="S1703" t="str">
            <v>8276861997</v>
          </cell>
        </row>
        <row r="1704">
          <cell r="L1704">
            <v>5042195368</v>
          </cell>
          <cell r="M1704" t="str">
            <v>10169749</v>
          </cell>
          <cell r="N1704" t="str">
            <v>S21102210958</v>
          </cell>
          <cell r="O1704" t="str">
            <v>YPS/L9347UZ/NURSALIM</v>
          </cell>
          <cell r="P1704" t="str">
            <v>UD. PUTERA SEJATI</v>
          </cell>
          <cell r="Q1704" t="str">
            <v>UD. PUTERA SEJATI</v>
          </cell>
          <cell r="R1704" t="str">
            <v>PALLET RENT DOUBLE FACE</v>
          </cell>
          <cell r="S1704" t="str">
            <v>8276861997</v>
          </cell>
        </row>
        <row r="1705">
          <cell r="L1705">
            <v>5042194027</v>
          </cell>
          <cell r="M1705" t="str">
            <v>74561</v>
          </cell>
          <cell r="N1705" t="str">
            <v>S21102210996</v>
          </cell>
          <cell r="O1705" t="str">
            <v>YPS/N8143UV/MISTAM</v>
          </cell>
          <cell r="P1705" t="str">
            <v>UD. PUTERA SEJATI</v>
          </cell>
          <cell r="Q1705" t="str">
            <v>UD. PUTERA SEJATI</v>
          </cell>
          <cell r="R1705" t="str">
            <v>600ML AQUA LOCAL 1X24</v>
          </cell>
          <cell r="S1705" t="str">
            <v>8276861997</v>
          </cell>
        </row>
        <row r="1706">
          <cell r="L1706">
            <v>5042194027</v>
          </cell>
          <cell r="M1706" t="str">
            <v>10169749</v>
          </cell>
          <cell r="N1706" t="str">
            <v>S21102210996</v>
          </cell>
          <cell r="O1706" t="str">
            <v>YPS/N8143UV/MISTAM</v>
          </cell>
          <cell r="P1706" t="str">
            <v>UD. PUTERA SEJATI</v>
          </cell>
          <cell r="Q1706" t="str">
            <v>UD. PUTERA SEJATI</v>
          </cell>
          <cell r="R1706" t="str">
            <v>PALLET RENT DOUBLE FACE</v>
          </cell>
          <cell r="S1706" t="str">
            <v>8276861997</v>
          </cell>
        </row>
        <row r="1707">
          <cell r="L1707">
            <v>5042202121</v>
          </cell>
          <cell r="M1707" t="str">
            <v>74561</v>
          </cell>
          <cell r="N1707" t="str">
            <v>S21102210994</v>
          </cell>
          <cell r="O1707" t="str">
            <v>YPS/N9935UW/SUDARSON</v>
          </cell>
          <cell r="P1707" t="str">
            <v>UD. PUTERA SEJATI</v>
          </cell>
          <cell r="Q1707" t="str">
            <v>UD. PUTERA SEJATI</v>
          </cell>
          <cell r="R1707" t="str">
            <v>600ML AQUA LOCAL 1X24</v>
          </cell>
          <cell r="S1707" t="str">
            <v>8276861997</v>
          </cell>
        </row>
        <row r="1708">
          <cell r="L1708">
            <v>5042202121</v>
          </cell>
          <cell r="M1708" t="str">
            <v>10169749</v>
          </cell>
          <cell r="N1708" t="str">
            <v>S21102210994</v>
          </cell>
          <cell r="O1708" t="str">
            <v>YPS/N9935UW/SUDARSON</v>
          </cell>
          <cell r="P1708" t="str">
            <v>UD. PUTERA SEJATI</v>
          </cell>
          <cell r="Q1708" t="str">
            <v>UD. PUTERA SEJATI</v>
          </cell>
          <cell r="R1708" t="str">
            <v>PALLET RENT DOUBLE FACE</v>
          </cell>
          <cell r="S1708" t="str">
            <v>8276861997</v>
          </cell>
        </row>
        <row r="1709">
          <cell r="L1709">
            <v>5042199087</v>
          </cell>
          <cell r="M1709" t="str">
            <v>74561</v>
          </cell>
          <cell r="N1709" t="str">
            <v>S21102210995</v>
          </cell>
          <cell r="O1709" t="str">
            <v>YPS/B9731WG/IMAM</v>
          </cell>
          <cell r="P1709" t="str">
            <v>UD. PUTERA SEJATI</v>
          </cell>
          <cell r="Q1709" t="str">
            <v>UD. PUTERA SEJATI</v>
          </cell>
          <cell r="R1709" t="str">
            <v>600ML AQUA LOCAL 1X24</v>
          </cell>
          <cell r="S1709" t="str">
            <v>8276861997</v>
          </cell>
        </row>
        <row r="1710">
          <cell r="L1710">
            <v>5042199087</v>
          </cell>
          <cell r="M1710" t="str">
            <v>10169749</v>
          </cell>
          <cell r="N1710" t="str">
            <v>S21102210995</v>
          </cell>
          <cell r="O1710" t="str">
            <v>YPS/B9731WG/IMAM</v>
          </cell>
          <cell r="P1710" t="str">
            <v>UD. PUTERA SEJATI</v>
          </cell>
          <cell r="Q1710" t="str">
            <v>UD. PUTERA SEJATI</v>
          </cell>
          <cell r="R1710" t="str">
            <v>PALLET RENT DOUBLE FACE</v>
          </cell>
          <cell r="S1710" t="str">
            <v>8276861997</v>
          </cell>
        </row>
        <row r="1711">
          <cell r="L1711">
            <v>5042197990</v>
          </cell>
          <cell r="M1711" t="str">
            <v>74553</v>
          </cell>
          <cell r="N1711" t="str">
            <v>S21102210960</v>
          </cell>
          <cell r="O1711" t="str">
            <v>YPS/N8596UW/SUMARNO</v>
          </cell>
          <cell r="P1711" t="str">
            <v>UD. PUTERA SEJATI</v>
          </cell>
          <cell r="Q1711" t="str">
            <v>UD. PUTERA SEJATI</v>
          </cell>
          <cell r="R1711" t="str">
            <v>1500ML AQUA LOCAL 1X12</v>
          </cell>
          <cell r="S1711" t="str">
            <v>8276861997</v>
          </cell>
        </row>
        <row r="1712">
          <cell r="L1712">
            <v>5042197990</v>
          </cell>
          <cell r="M1712" t="str">
            <v>10169749</v>
          </cell>
          <cell r="N1712" t="str">
            <v>S21102210960</v>
          </cell>
          <cell r="O1712" t="str">
            <v>YPS/N8596UW/SUMARNO</v>
          </cell>
          <cell r="P1712" t="str">
            <v>UD. PUTERA SEJATI</v>
          </cell>
          <cell r="Q1712" t="str">
            <v>UD. PUTERA SEJATI</v>
          </cell>
          <cell r="R1712" t="str">
            <v>PALLET RENT DOUBLE FACE</v>
          </cell>
          <cell r="S1712" t="str">
            <v>8276861997</v>
          </cell>
        </row>
        <row r="1713">
          <cell r="L1713">
            <v>5042170013</v>
          </cell>
          <cell r="M1713" t="str">
            <v>74553</v>
          </cell>
          <cell r="N1713" t="str">
            <v>S21102210961</v>
          </cell>
          <cell r="O1713" t="str">
            <v>YPS/B9267BXS/DAYAT</v>
          </cell>
          <cell r="P1713" t="str">
            <v>UD. PUTERA SEJATI</v>
          </cell>
          <cell r="Q1713" t="str">
            <v>UD. PUTERA SEJATI</v>
          </cell>
          <cell r="R1713" t="str">
            <v>1500ML AQUA LOCAL 1X12</v>
          </cell>
          <cell r="S1713" t="str">
            <v>8276861997</v>
          </cell>
        </row>
        <row r="1714">
          <cell r="L1714">
            <v>5042170013</v>
          </cell>
          <cell r="M1714" t="str">
            <v>10169749</v>
          </cell>
          <cell r="N1714" t="str">
            <v>S21102210961</v>
          </cell>
          <cell r="O1714" t="str">
            <v>YPS/B9267BXS/DAYAT</v>
          </cell>
          <cell r="P1714" t="str">
            <v>UD. PUTERA SEJATI</v>
          </cell>
          <cell r="Q1714" t="str">
            <v>UD. PUTERA SEJATI</v>
          </cell>
          <cell r="R1714" t="str">
            <v>PALLET RENT DOUBLE FACE</v>
          </cell>
          <cell r="S1714" t="str">
            <v>8276861997</v>
          </cell>
        </row>
        <row r="1715">
          <cell r="L1715">
            <v>5042198967</v>
          </cell>
          <cell r="M1715" t="str">
            <v>74553</v>
          </cell>
          <cell r="N1715" t="str">
            <v>S21102210959</v>
          </cell>
          <cell r="O1715" t="str">
            <v>YPS/L9140UY/SUWANDI</v>
          </cell>
          <cell r="P1715" t="str">
            <v>UD. PUTERA SEJATI</v>
          </cell>
          <cell r="Q1715" t="str">
            <v>UD. PUTERA SEJATI</v>
          </cell>
          <cell r="R1715" t="str">
            <v>1500ML AQUA LOCAL 1X12</v>
          </cell>
          <cell r="S1715" t="str">
            <v>8276861997</v>
          </cell>
        </row>
        <row r="1716">
          <cell r="L1716">
            <v>5042198967</v>
          </cell>
          <cell r="M1716" t="str">
            <v>10169749</v>
          </cell>
          <cell r="N1716" t="str">
            <v>S21102210959</v>
          </cell>
          <cell r="O1716" t="str">
            <v>YPS/L9140UY/SUWANDI</v>
          </cell>
          <cell r="P1716" t="str">
            <v>UD. PUTERA SEJATI</v>
          </cell>
          <cell r="Q1716" t="str">
            <v>UD. PUTERA SEJATI</v>
          </cell>
          <cell r="R1716" t="str">
            <v>PALLET RENT DOUBLE FACE</v>
          </cell>
          <cell r="S1716" t="str">
            <v>8276861997</v>
          </cell>
        </row>
        <row r="1717">
          <cell r="L1717">
            <v>5042177522</v>
          </cell>
          <cell r="M1717" t="str">
            <v>74561</v>
          </cell>
          <cell r="N1717" t="str">
            <v>S21102210997</v>
          </cell>
          <cell r="O1717" t="str">
            <v>YPS/L8258UN/DAFIT A</v>
          </cell>
          <cell r="P1717" t="str">
            <v>UD. PUTERA SEJATI</v>
          </cell>
          <cell r="Q1717" t="str">
            <v>UD. PUTERA SEJATI</v>
          </cell>
          <cell r="R1717" t="str">
            <v>600ML AQUA LOCAL 1X24</v>
          </cell>
          <cell r="S1717" t="str">
            <v>8276861997</v>
          </cell>
        </row>
        <row r="1718">
          <cell r="L1718">
            <v>5042177522</v>
          </cell>
          <cell r="M1718" t="str">
            <v>10169749</v>
          </cell>
          <cell r="N1718" t="str">
            <v>S21102210997</v>
          </cell>
          <cell r="O1718" t="str">
            <v>YPS/L8258UN/DAFIT A</v>
          </cell>
          <cell r="P1718" t="str">
            <v>UD. PUTERA SEJATI</v>
          </cell>
          <cell r="Q1718" t="str">
            <v>UD. PUTERA SEJATI</v>
          </cell>
          <cell r="R1718" t="str">
            <v>PALLET RENT DOUBLE FACE</v>
          </cell>
          <cell r="S1718" t="str">
            <v>8276861997</v>
          </cell>
        </row>
        <row r="1719">
          <cell r="L1719">
            <v>5042183793</v>
          </cell>
          <cell r="M1719" t="str">
            <v>10169933</v>
          </cell>
          <cell r="N1719" t="str">
            <v>S21102211008/NF/3/28</v>
          </cell>
          <cell r="O1719" t="str">
            <v>YPS/N8540UV/DWIINDRA</v>
          </cell>
          <cell r="P1719" t="str">
            <v>UD. PUTERA SEJATI</v>
          </cell>
          <cell r="Q1719" t="str">
            <v>UD. PUTERA SEJATI</v>
          </cell>
          <cell r="R1719" t="str">
            <v>EMPTY BOTTLE AQUA 5 GALLON</v>
          </cell>
          <cell r="S1719" t="str">
            <v>8276861997</v>
          </cell>
        </row>
        <row r="1720">
          <cell r="L1720">
            <v>5042183793</v>
          </cell>
          <cell r="M1720" t="str">
            <v>74559</v>
          </cell>
          <cell r="N1720" t="str">
            <v>S21102211008/NF/3/28</v>
          </cell>
          <cell r="O1720" t="str">
            <v>YPS/N8540UV/DWIINDRA</v>
          </cell>
          <cell r="P1720" t="str">
            <v>UD. PUTERA SEJATI</v>
          </cell>
          <cell r="Q1720" t="str">
            <v>UD. PUTERA SEJATI</v>
          </cell>
          <cell r="R1720" t="str">
            <v>5 GALLON AQUA LOCAL</v>
          </cell>
          <cell r="S1720" t="str">
            <v>8276861997</v>
          </cell>
        </row>
        <row r="1721">
          <cell r="L1721">
            <v>5042178560</v>
          </cell>
          <cell r="M1721" t="str">
            <v>74553</v>
          </cell>
          <cell r="N1721" t="str">
            <v>S21102210975</v>
          </cell>
          <cell r="O1721" t="str">
            <v>YPS/N8596UW/SUMARNO</v>
          </cell>
          <cell r="P1721" t="str">
            <v>UD. PUTERA SEJATI</v>
          </cell>
          <cell r="Q1721" t="str">
            <v>UD. PUTERA SEJATI</v>
          </cell>
          <cell r="R1721" t="str">
            <v>1500ML AQUA LOCAL 1X12</v>
          </cell>
          <cell r="S1721" t="str">
            <v>8276861997</v>
          </cell>
        </row>
        <row r="1722">
          <cell r="L1722">
            <v>5042178560</v>
          </cell>
          <cell r="M1722" t="str">
            <v>10169749</v>
          </cell>
          <cell r="N1722" t="str">
            <v>S21102210975</v>
          </cell>
          <cell r="O1722" t="str">
            <v>YPS/N8596UW/SUMARNO</v>
          </cell>
          <cell r="P1722" t="str">
            <v>UD. PUTERA SEJATI</v>
          </cell>
          <cell r="Q1722" t="str">
            <v>UD. PUTERA SEJATI</v>
          </cell>
          <cell r="R1722" t="str">
            <v>PALLET RENT DOUBLE FACE</v>
          </cell>
          <cell r="S1722" t="str">
            <v>8276861997</v>
          </cell>
        </row>
        <row r="1723">
          <cell r="L1723">
            <v>5042181153</v>
          </cell>
          <cell r="M1723" t="str">
            <v>74553</v>
          </cell>
          <cell r="N1723" t="str">
            <v>S21102210969</v>
          </cell>
          <cell r="O1723" t="str">
            <v>YPS/N9935UW/SUDARSON</v>
          </cell>
          <cell r="P1723" t="str">
            <v>UD. PUTERA SEJATI</v>
          </cell>
          <cell r="Q1723" t="str">
            <v>UD. PUTERA SEJATI</v>
          </cell>
          <cell r="R1723" t="str">
            <v>1500ML AQUA LOCAL 1X12</v>
          </cell>
          <cell r="S1723" t="str">
            <v>8276861997</v>
          </cell>
        </row>
        <row r="1724">
          <cell r="L1724">
            <v>5042181153</v>
          </cell>
          <cell r="M1724" t="str">
            <v>10169749</v>
          </cell>
          <cell r="N1724" t="str">
            <v>S21102210969</v>
          </cell>
          <cell r="O1724" t="str">
            <v>YPS/N9935UW/SUDARSON</v>
          </cell>
          <cell r="P1724" t="str">
            <v>UD. PUTERA SEJATI</v>
          </cell>
          <cell r="Q1724" t="str">
            <v>UD. PUTERA SEJATI</v>
          </cell>
          <cell r="R1724" t="str">
            <v>PALLET RENT DOUBLE FACE</v>
          </cell>
          <cell r="S1724" t="str">
            <v>8276861997</v>
          </cell>
        </row>
        <row r="1725">
          <cell r="L1725">
            <v>5042172669</v>
          </cell>
          <cell r="M1725" t="str">
            <v>74553</v>
          </cell>
          <cell r="N1725" t="str">
            <v>S21102210970</v>
          </cell>
          <cell r="O1725" t="str">
            <v>YPS/N8576UV/EKO P</v>
          </cell>
          <cell r="P1725" t="str">
            <v>UD. PUTERA SEJATI</v>
          </cell>
          <cell r="Q1725" t="str">
            <v>UD. PUTERA SEJATI</v>
          </cell>
          <cell r="R1725" t="str">
            <v>1500ML AQUA LOCAL 1X12</v>
          </cell>
          <cell r="S1725" t="str">
            <v>8276861997</v>
          </cell>
        </row>
        <row r="1726">
          <cell r="L1726">
            <v>5042172669</v>
          </cell>
          <cell r="M1726" t="str">
            <v>10169749</v>
          </cell>
          <cell r="N1726" t="str">
            <v>S21102210970</v>
          </cell>
          <cell r="O1726" t="str">
            <v>YPS/N8576UV/EKO P</v>
          </cell>
          <cell r="P1726" t="str">
            <v>UD. PUTERA SEJATI</v>
          </cell>
          <cell r="Q1726" t="str">
            <v>UD. PUTERA SEJATI</v>
          </cell>
          <cell r="R1726" t="str">
            <v>PALLET RENT DOUBLE FACE</v>
          </cell>
          <cell r="S1726" t="str">
            <v>8276861997</v>
          </cell>
        </row>
        <row r="1727">
          <cell r="L1727">
            <v>5042179257</v>
          </cell>
          <cell r="M1727" t="str">
            <v>74553</v>
          </cell>
          <cell r="N1727" t="str">
            <v>S21102210968</v>
          </cell>
          <cell r="O1727" t="str">
            <v>YPS/N9967UW/MISDI</v>
          </cell>
          <cell r="P1727" t="str">
            <v>UD. PUTERA SEJATI</v>
          </cell>
          <cell r="Q1727" t="str">
            <v>UD. PUTERA SEJATI</v>
          </cell>
          <cell r="R1727" t="str">
            <v>1500ML AQUA LOCAL 1X12</v>
          </cell>
          <cell r="S1727" t="str">
            <v>8276861997</v>
          </cell>
        </row>
        <row r="1728">
          <cell r="L1728">
            <v>5042179257</v>
          </cell>
          <cell r="M1728" t="str">
            <v>10169749</v>
          </cell>
          <cell r="N1728" t="str">
            <v>S21102210968</v>
          </cell>
          <cell r="O1728" t="str">
            <v>YPS/N9967UW/MISDI</v>
          </cell>
          <cell r="P1728" t="str">
            <v>UD. PUTERA SEJATI</v>
          </cell>
          <cell r="Q1728" t="str">
            <v>UD. PUTERA SEJATI</v>
          </cell>
          <cell r="R1728" t="str">
            <v>PALLET RENT DOUBLE FACE</v>
          </cell>
          <cell r="S1728" t="str">
            <v>8276861997</v>
          </cell>
        </row>
        <row r="1729">
          <cell r="L1729">
            <v>5042179363</v>
          </cell>
          <cell r="M1729" t="str">
            <v>74553</v>
          </cell>
          <cell r="N1729" t="str">
            <v>S21102210966</v>
          </cell>
          <cell r="O1729" t="str">
            <v>YPS/B9177ZB/SUKUR</v>
          </cell>
          <cell r="P1729" t="str">
            <v>UD. PUTERA SEJATI</v>
          </cell>
          <cell r="Q1729" t="str">
            <v>UD. PUTERA SEJATI</v>
          </cell>
          <cell r="R1729" t="str">
            <v>1500ML AQUA LOCAL 1X12</v>
          </cell>
          <cell r="S1729" t="str">
            <v>8276861997</v>
          </cell>
        </row>
        <row r="1730">
          <cell r="L1730">
            <v>5042179363</v>
          </cell>
          <cell r="M1730" t="str">
            <v>10169749</v>
          </cell>
          <cell r="N1730" t="str">
            <v>S21102210966</v>
          </cell>
          <cell r="O1730" t="str">
            <v>YPS/B9177ZB/SUKUR</v>
          </cell>
          <cell r="P1730" t="str">
            <v>UD. PUTERA SEJATI</v>
          </cell>
          <cell r="Q1730" t="str">
            <v>UD. PUTERA SEJATI</v>
          </cell>
          <cell r="R1730" t="str">
            <v>PALLET RENT DOUBLE FACE</v>
          </cell>
          <cell r="S1730" t="str">
            <v>8276861997</v>
          </cell>
        </row>
        <row r="1731">
          <cell r="L1731">
            <v>5042184769</v>
          </cell>
          <cell r="M1731" t="str">
            <v>74553</v>
          </cell>
          <cell r="N1731" t="str">
            <v>S21102210962</v>
          </cell>
          <cell r="O1731" t="str">
            <v>YPS/L9694UY/NURALI</v>
          </cell>
          <cell r="P1731" t="str">
            <v>UD. PUTERA SEJATI</v>
          </cell>
          <cell r="Q1731" t="str">
            <v>UD. PUTERA SEJATI</v>
          </cell>
          <cell r="R1731" t="str">
            <v>1500ML AQUA LOCAL 1X12</v>
          </cell>
          <cell r="S1731" t="str">
            <v>8276861997</v>
          </cell>
        </row>
        <row r="1732">
          <cell r="L1732">
            <v>5042184769</v>
          </cell>
          <cell r="M1732" t="str">
            <v>10169749</v>
          </cell>
          <cell r="N1732" t="str">
            <v>S21102210962</v>
          </cell>
          <cell r="O1732" t="str">
            <v>YPS/L9694UY/NURALI</v>
          </cell>
          <cell r="P1732" t="str">
            <v>UD. PUTERA SEJATI</v>
          </cell>
          <cell r="Q1732" t="str">
            <v>UD. PUTERA SEJATI</v>
          </cell>
          <cell r="R1732" t="str">
            <v>PALLET RENT DOUBLE FACE</v>
          </cell>
          <cell r="S1732" t="str">
            <v>8276861997</v>
          </cell>
        </row>
        <row r="1733">
          <cell r="L1733">
            <v>5042203712</v>
          </cell>
          <cell r="M1733" t="str">
            <v>74561</v>
          </cell>
          <cell r="N1733" t="str">
            <v>S21102210988</v>
          </cell>
          <cell r="O1733" t="str">
            <v>YPS/N8565UV/BAMBANG</v>
          </cell>
          <cell r="P1733" t="str">
            <v>UD. PUTERA SEJATI</v>
          </cell>
          <cell r="Q1733" t="str">
            <v>UD. PUTERA SEJATI</v>
          </cell>
          <cell r="R1733" t="str">
            <v>600ML AQUA LOCAL 1X24</v>
          </cell>
          <cell r="S1733" t="str">
            <v>8276861997</v>
          </cell>
        </row>
        <row r="1734">
          <cell r="L1734">
            <v>5042203712</v>
          </cell>
          <cell r="M1734" t="str">
            <v>10169749</v>
          </cell>
          <cell r="N1734" t="str">
            <v>S21102210988</v>
          </cell>
          <cell r="O1734" t="str">
            <v>YPS/N8565UV/BAMBANG</v>
          </cell>
          <cell r="P1734" t="str">
            <v>UD. PUTERA SEJATI</v>
          </cell>
          <cell r="Q1734" t="str">
            <v>UD. PUTERA SEJATI</v>
          </cell>
          <cell r="R1734" t="str">
            <v>PALLET RENT DOUBLE FACE</v>
          </cell>
          <cell r="S1734" t="str">
            <v>8276861997</v>
          </cell>
        </row>
        <row r="1735">
          <cell r="L1735">
            <v>5042207631</v>
          </cell>
          <cell r="M1735" t="str">
            <v>74553</v>
          </cell>
          <cell r="N1735" t="str">
            <v>S21102210957</v>
          </cell>
          <cell r="O1735" t="str">
            <v>YPS/B9651WX/SAMIDI</v>
          </cell>
          <cell r="P1735" t="str">
            <v>UD. PUTERA SEJATI</v>
          </cell>
          <cell r="Q1735" t="str">
            <v>UD. PUTERA SEJATI</v>
          </cell>
          <cell r="R1735" t="str">
            <v>1500ML AQUA LOCAL 1X12</v>
          </cell>
          <cell r="S1735" t="str">
            <v>8276861997</v>
          </cell>
        </row>
        <row r="1736">
          <cell r="L1736">
            <v>5042207631</v>
          </cell>
          <cell r="M1736" t="str">
            <v>10169749</v>
          </cell>
          <cell r="N1736" t="str">
            <v>S21102210957</v>
          </cell>
          <cell r="O1736" t="str">
            <v>YPS/B9651WX/SAMIDI</v>
          </cell>
          <cell r="P1736" t="str">
            <v>UD. PUTERA SEJATI</v>
          </cell>
          <cell r="Q1736" t="str">
            <v>UD. PUTERA SEJATI</v>
          </cell>
          <cell r="R1736" t="str">
            <v>PALLET RENT DOUBLE FACE</v>
          </cell>
          <cell r="S1736" t="str">
            <v>8276861997</v>
          </cell>
        </row>
        <row r="1737">
          <cell r="L1737">
            <v>5042201709</v>
          </cell>
          <cell r="M1737" t="str">
            <v>74553</v>
          </cell>
          <cell r="N1737" t="str">
            <v>S21102210967</v>
          </cell>
          <cell r="O1737" t="str">
            <v>YPS/N8603UV/B SLAMET</v>
          </cell>
          <cell r="P1737" t="str">
            <v>UD. PUTERA SEJATI</v>
          </cell>
          <cell r="Q1737" t="str">
            <v>UD. PUTERA SEJATI</v>
          </cell>
          <cell r="R1737" t="str">
            <v>1500ML AQUA LOCAL 1X12</v>
          </cell>
          <cell r="S1737" t="str">
            <v>8276861997</v>
          </cell>
        </row>
        <row r="1738">
          <cell r="L1738">
            <v>5042201709</v>
          </cell>
          <cell r="M1738" t="str">
            <v>10169749</v>
          </cell>
          <cell r="N1738" t="str">
            <v>S21102210967</v>
          </cell>
          <cell r="O1738" t="str">
            <v>YPS/N8603UV/B SLAMET</v>
          </cell>
          <cell r="P1738" t="str">
            <v>UD. PUTERA SEJATI</v>
          </cell>
          <cell r="Q1738" t="str">
            <v>UD. PUTERA SEJATI</v>
          </cell>
          <cell r="R1738" t="str">
            <v>PALLET RENT DOUBLE FACE</v>
          </cell>
          <cell r="S1738" t="str">
            <v>8276861997</v>
          </cell>
        </row>
        <row r="1739">
          <cell r="L1739">
            <v>5042206853</v>
          </cell>
          <cell r="M1739" t="str">
            <v>74561</v>
          </cell>
          <cell r="N1739" t="str">
            <v>S21102210990</v>
          </cell>
          <cell r="O1739" t="str">
            <v>YPS/L9693US/IRKHAM</v>
          </cell>
          <cell r="P1739" t="str">
            <v>UD. PUTERA SEJATI</v>
          </cell>
          <cell r="Q1739" t="str">
            <v>UD. PUTERA SEJATI</v>
          </cell>
          <cell r="R1739" t="str">
            <v>600ML AQUA LOCAL 1X24</v>
          </cell>
          <cell r="S1739" t="str">
            <v>8276861997</v>
          </cell>
        </row>
        <row r="1740">
          <cell r="L1740">
            <v>5042206853</v>
          </cell>
          <cell r="M1740" t="str">
            <v>10169749</v>
          </cell>
          <cell r="N1740" t="str">
            <v>S21102210990</v>
          </cell>
          <cell r="O1740" t="str">
            <v>YPS/L9693US/IRKHAM</v>
          </cell>
          <cell r="P1740" t="str">
            <v>UD. PUTERA SEJATI</v>
          </cell>
          <cell r="Q1740" t="str">
            <v>UD. PUTERA SEJATI</v>
          </cell>
          <cell r="R1740" t="str">
            <v>PALLET RENT DOUBLE FACE</v>
          </cell>
          <cell r="S1740" t="str">
            <v>8276861997</v>
          </cell>
        </row>
        <row r="1741">
          <cell r="L1741">
            <v>5042204962</v>
          </cell>
          <cell r="M1741" t="str">
            <v>74561</v>
          </cell>
          <cell r="N1741" t="str">
            <v>S21102210993</v>
          </cell>
          <cell r="O1741" t="str">
            <v>YPS/N8599UV/SARBINI</v>
          </cell>
          <cell r="P1741" t="str">
            <v>UD. PUTERA SEJATI</v>
          </cell>
          <cell r="Q1741" t="str">
            <v>UD. PUTERA SEJATI</v>
          </cell>
          <cell r="R1741" t="str">
            <v>600ML AQUA LOCAL 1X24</v>
          </cell>
          <cell r="S1741" t="str">
            <v>8276861997</v>
          </cell>
        </row>
        <row r="1742">
          <cell r="L1742">
            <v>5042204962</v>
          </cell>
          <cell r="M1742" t="str">
            <v>10169749</v>
          </cell>
          <cell r="N1742" t="str">
            <v>S21102210993</v>
          </cell>
          <cell r="O1742" t="str">
            <v>YPS/N8599UV/SARBINI</v>
          </cell>
          <cell r="P1742" t="str">
            <v>UD. PUTERA SEJATI</v>
          </cell>
          <cell r="Q1742" t="str">
            <v>UD. PUTERA SEJATI</v>
          </cell>
          <cell r="R1742" t="str">
            <v>PALLET RENT DOUBLE FACE</v>
          </cell>
          <cell r="S1742" t="str">
            <v>8276861997</v>
          </cell>
        </row>
        <row r="1743">
          <cell r="L1743">
            <v>5042206756</v>
          </cell>
          <cell r="M1743" t="str">
            <v>74561</v>
          </cell>
          <cell r="N1743" t="str">
            <v>S21102210989</v>
          </cell>
          <cell r="O1743" t="str">
            <v>YPS/L8211UT/ZEMY</v>
          </cell>
          <cell r="P1743" t="str">
            <v>UD. PUTERA SEJATI</v>
          </cell>
          <cell r="Q1743" t="str">
            <v>UD. PUTERA SEJATI</v>
          </cell>
          <cell r="R1743" t="str">
            <v>600ML AQUA LOCAL 1X24</v>
          </cell>
          <cell r="S1743" t="str">
            <v>8276861997</v>
          </cell>
        </row>
        <row r="1744">
          <cell r="L1744">
            <v>5042206756</v>
          </cell>
          <cell r="M1744" t="str">
            <v>10169749</v>
          </cell>
          <cell r="N1744" t="str">
            <v>S21102210989</v>
          </cell>
          <cell r="O1744" t="str">
            <v>YPS/L8211UT/ZEMY</v>
          </cell>
          <cell r="P1744" t="str">
            <v>UD. PUTERA SEJATI</v>
          </cell>
          <cell r="Q1744" t="str">
            <v>UD. PUTERA SEJATI</v>
          </cell>
          <cell r="R1744" t="str">
            <v>PALLET RENT DOUBLE FACE</v>
          </cell>
          <cell r="S1744" t="str">
            <v>8276861997</v>
          </cell>
        </row>
        <row r="1745">
          <cell r="L1745">
            <v>5042209333</v>
          </cell>
          <cell r="M1745" t="str">
            <v>74553</v>
          </cell>
          <cell r="N1745" t="str">
            <v>S21102210963</v>
          </cell>
          <cell r="O1745" t="str">
            <v>YPS/N8607UV/MUSTOFA</v>
          </cell>
          <cell r="P1745" t="str">
            <v>UD. PUTERA SEJATI</v>
          </cell>
          <cell r="Q1745" t="str">
            <v>UD. PUTERA SEJATI</v>
          </cell>
          <cell r="R1745" t="str">
            <v>1500ML AQUA LOCAL 1X12</v>
          </cell>
          <cell r="S1745" t="str">
            <v>8276861997</v>
          </cell>
        </row>
        <row r="1746">
          <cell r="L1746">
            <v>5042209333</v>
          </cell>
          <cell r="M1746" t="str">
            <v>10169749</v>
          </cell>
          <cell r="N1746" t="str">
            <v>S21102210963</v>
          </cell>
          <cell r="O1746" t="str">
            <v>YPS/N8607UV/MUSTOFA</v>
          </cell>
          <cell r="P1746" t="str">
            <v>UD. PUTERA SEJATI</v>
          </cell>
          <cell r="Q1746" t="str">
            <v>UD. PUTERA SEJATI</v>
          </cell>
          <cell r="R1746" t="str">
            <v>PALLET RENT DOUBLE FACE</v>
          </cell>
          <cell r="S1746" t="str">
            <v>8276861997</v>
          </cell>
        </row>
        <row r="1747">
          <cell r="L1747">
            <v>5042135860</v>
          </cell>
          <cell r="M1747" t="str">
            <v>74561</v>
          </cell>
          <cell r="N1747" t="str">
            <v>S21102500059</v>
          </cell>
          <cell r="O1747" t="str">
            <v>YPS/N8580UV/NANANG</v>
          </cell>
          <cell r="P1747" t="str">
            <v>UD. PUTERA SEJATI</v>
          </cell>
          <cell r="Q1747" t="str">
            <v>UD. PUTERA SEJATI</v>
          </cell>
          <cell r="R1747" t="str">
            <v>600ML AQUA LOCAL 1X24</v>
          </cell>
          <cell r="S1747" t="str">
            <v>8276861997</v>
          </cell>
        </row>
        <row r="1748">
          <cell r="L1748">
            <v>5042135860</v>
          </cell>
          <cell r="M1748" t="str">
            <v>10169749</v>
          </cell>
          <cell r="N1748" t="str">
            <v>S21102500059</v>
          </cell>
          <cell r="O1748" t="str">
            <v>YPS/N8580UV/NANANG</v>
          </cell>
          <cell r="P1748" t="str">
            <v>UD. PUTERA SEJATI</v>
          </cell>
          <cell r="Q1748" t="str">
            <v>UD. PUTERA SEJATI</v>
          </cell>
          <cell r="R1748" t="str">
            <v>PALLET RENT DOUBLE FACE</v>
          </cell>
          <cell r="S1748" t="str">
            <v>8276861997</v>
          </cell>
        </row>
        <row r="1749">
          <cell r="L1749">
            <v>5042147311</v>
          </cell>
          <cell r="M1749" t="str">
            <v>74561</v>
          </cell>
          <cell r="N1749" t="str">
            <v>S21102500062</v>
          </cell>
          <cell r="O1749" t="str">
            <v>YPS/N8165UV/SUMARYON</v>
          </cell>
          <cell r="P1749" t="str">
            <v>UD. PUTERA SEJATI</v>
          </cell>
          <cell r="Q1749" t="str">
            <v>UD. PUTERA SEJATI</v>
          </cell>
          <cell r="R1749" t="str">
            <v>600ML AQUA LOCAL 1X24</v>
          </cell>
          <cell r="S1749" t="str">
            <v>8276861997</v>
          </cell>
        </row>
        <row r="1750">
          <cell r="L1750">
            <v>5042147311</v>
          </cell>
          <cell r="M1750" t="str">
            <v>10169749</v>
          </cell>
          <cell r="N1750" t="str">
            <v>S21102500062</v>
          </cell>
          <cell r="O1750" t="str">
            <v>YPS/N8165UV/SUMARYON</v>
          </cell>
          <cell r="P1750" t="str">
            <v>UD. PUTERA SEJATI</v>
          </cell>
          <cell r="Q1750" t="str">
            <v>UD. PUTERA SEJATI</v>
          </cell>
          <cell r="R1750" t="str">
            <v>PALLET RENT DOUBLE FACE</v>
          </cell>
          <cell r="S1750" t="str">
            <v>8276861997</v>
          </cell>
        </row>
        <row r="1751">
          <cell r="L1751">
            <v>5042123877</v>
          </cell>
          <cell r="M1751" t="str">
            <v>74561</v>
          </cell>
          <cell r="N1751" t="str">
            <v>S21102500060</v>
          </cell>
          <cell r="O1751" t="str">
            <v>YPS/L9609UX/EDY</v>
          </cell>
          <cell r="P1751" t="str">
            <v>UD. PUTERA SEJATI</v>
          </cell>
          <cell r="Q1751" t="str">
            <v>UD. PUTERA SEJATI</v>
          </cell>
          <cell r="R1751" t="str">
            <v>600ML AQUA LOCAL 1X24</v>
          </cell>
          <cell r="S1751" t="str">
            <v>8276861997</v>
          </cell>
        </row>
        <row r="1752">
          <cell r="L1752">
            <v>5042123877</v>
          </cell>
          <cell r="M1752" t="str">
            <v>10169749</v>
          </cell>
          <cell r="N1752" t="str">
            <v>S21102500060</v>
          </cell>
          <cell r="O1752" t="str">
            <v>YPS/L9609UX/EDY</v>
          </cell>
          <cell r="P1752" t="str">
            <v>UD. PUTERA SEJATI</v>
          </cell>
          <cell r="Q1752" t="str">
            <v>UD. PUTERA SEJATI</v>
          </cell>
          <cell r="R1752" t="str">
            <v>PALLET RENT DOUBLE FACE</v>
          </cell>
          <cell r="S1752" t="str">
            <v>8276861997</v>
          </cell>
        </row>
        <row r="1753">
          <cell r="L1753">
            <v>5042129883</v>
          </cell>
          <cell r="M1753" t="str">
            <v>74561</v>
          </cell>
          <cell r="N1753" t="str">
            <v>S21102500058</v>
          </cell>
          <cell r="O1753" t="str">
            <v>YPS/L9348UZ/SULIS B</v>
          </cell>
          <cell r="P1753" t="str">
            <v>UD. PUTERA SEJATI</v>
          </cell>
          <cell r="Q1753" t="str">
            <v>UD. PUTERA SEJATI</v>
          </cell>
          <cell r="R1753" t="str">
            <v>600ML AQUA LOCAL 1X24</v>
          </cell>
          <cell r="S1753" t="str">
            <v>8276861997</v>
          </cell>
        </row>
        <row r="1754">
          <cell r="L1754">
            <v>5042129883</v>
          </cell>
          <cell r="M1754" t="str">
            <v>10169749</v>
          </cell>
          <cell r="N1754" t="str">
            <v>S21102500058</v>
          </cell>
          <cell r="O1754" t="str">
            <v>YPS/L9348UZ/SULIS B</v>
          </cell>
          <cell r="P1754" t="str">
            <v>UD. PUTERA SEJATI</v>
          </cell>
          <cell r="Q1754" t="str">
            <v>UD. PUTERA SEJATI</v>
          </cell>
          <cell r="R1754" t="str">
            <v>PALLET RENT DOUBLE FACE</v>
          </cell>
          <cell r="S1754" t="str">
            <v>8276861997</v>
          </cell>
        </row>
        <row r="1755">
          <cell r="L1755">
            <v>5042121936</v>
          </cell>
          <cell r="M1755" t="str">
            <v>74561</v>
          </cell>
          <cell r="N1755" t="str">
            <v>S21102500061</v>
          </cell>
          <cell r="O1755" t="str">
            <v>YPS/N8597UW/AGUS JAK</v>
          </cell>
          <cell r="P1755" t="str">
            <v>UD. PUTERA SEJATI</v>
          </cell>
          <cell r="Q1755" t="str">
            <v>UD. PUTERA SEJATI</v>
          </cell>
          <cell r="R1755" t="str">
            <v>600ML AQUA LOCAL 1X24</v>
          </cell>
          <cell r="S1755" t="str">
            <v>8276861997</v>
          </cell>
        </row>
        <row r="1756">
          <cell r="L1756">
            <v>5042121936</v>
          </cell>
          <cell r="M1756" t="str">
            <v>10169749</v>
          </cell>
          <cell r="N1756" t="str">
            <v>S21102500061</v>
          </cell>
          <cell r="O1756" t="str">
            <v>YPS/N8597UW/AGUS JAK</v>
          </cell>
          <cell r="P1756" t="str">
            <v>UD. PUTERA SEJATI</v>
          </cell>
          <cell r="Q1756" t="str">
            <v>UD. PUTERA SEJATI</v>
          </cell>
          <cell r="R1756" t="str">
            <v>PALLET RENT DOUBLE FACE</v>
          </cell>
          <cell r="S1756" t="str">
            <v>8276861997</v>
          </cell>
        </row>
        <row r="1757">
          <cell r="L1757">
            <v>5042157184</v>
          </cell>
          <cell r="M1757" t="str">
            <v>145141</v>
          </cell>
          <cell r="N1757" t="str">
            <v>S21102600167</v>
          </cell>
          <cell r="O1757" t="str">
            <v>YPS/N8611UW/TONI</v>
          </cell>
          <cell r="P1757" t="str">
            <v>UD. PUTERA SEJATI</v>
          </cell>
          <cell r="Q1757" t="str">
            <v>UD. PUTERA SEJATI</v>
          </cell>
          <cell r="R1757" t="str">
            <v>500ML MIZONE ACTIV' LYCHEE LEMON 1X12</v>
          </cell>
          <cell r="S1757" t="str">
            <v>8276861997</v>
          </cell>
        </row>
        <row r="1758">
          <cell r="L1758">
            <v>5042157184</v>
          </cell>
          <cell r="M1758" t="str">
            <v>145143</v>
          </cell>
          <cell r="N1758" t="str">
            <v>S21102600167</v>
          </cell>
          <cell r="O1758" t="str">
            <v>YPS/N8611UW/TONI</v>
          </cell>
          <cell r="P1758" t="str">
            <v>UD. PUTERA SEJATI</v>
          </cell>
          <cell r="Q1758" t="str">
            <v>UD. PUTERA SEJATI</v>
          </cell>
          <cell r="R1758" t="str">
            <v>500ML MIZONE MOOD UP CRANBERRY 1X12</v>
          </cell>
          <cell r="S1758" t="str">
            <v>8276861997</v>
          </cell>
        </row>
        <row r="1759">
          <cell r="L1759">
            <v>5042157184</v>
          </cell>
          <cell r="M1759" t="str">
            <v>145144</v>
          </cell>
          <cell r="N1759" t="str">
            <v>S21102600167</v>
          </cell>
          <cell r="O1759" t="str">
            <v>YPS/N8611UW/TONI</v>
          </cell>
          <cell r="P1759" t="str">
            <v>UD. PUTERA SEJATI</v>
          </cell>
          <cell r="Q1759" t="str">
            <v>UD. PUTERA SEJATI</v>
          </cell>
          <cell r="R1759" t="str">
            <v>500ML MIZONE BREAKFREE CHERRYBLSSOM 1X12</v>
          </cell>
          <cell r="S1759" t="str">
            <v>8276861997</v>
          </cell>
        </row>
        <row r="1760">
          <cell r="L1760">
            <v>5042157184</v>
          </cell>
          <cell r="M1760" t="str">
            <v>145679</v>
          </cell>
          <cell r="N1760" t="str">
            <v>S21102600167</v>
          </cell>
          <cell r="O1760" t="str">
            <v>YPS/N8611UW/TONI</v>
          </cell>
          <cell r="P1760" t="str">
            <v>UD. PUTERA SEJATI</v>
          </cell>
          <cell r="Q1760" t="str">
            <v>UD. PUTERA SEJATI</v>
          </cell>
          <cell r="R1760" t="str">
            <v>500ML MIZONE MOVE ON STARFRUIT 1X12</v>
          </cell>
          <cell r="S1760" t="str">
            <v>8276861997</v>
          </cell>
        </row>
        <row r="1761">
          <cell r="L1761">
            <v>5042157184</v>
          </cell>
          <cell r="M1761" t="str">
            <v>10169749</v>
          </cell>
          <cell r="N1761" t="str">
            <v>S21102600167</v>
          </cell>
          <cell r="O1761" t="str">
            <v>YPS/N8611UW/TONI</v>
          </cell>
          <cell r="P1761" t="str">
            <v>UD. PUTERA SEJATI</v>
          </cell>
          <cell r="Q1761" t="str">
            <v>UD. PUTERA SEJATI</v>
          </cell>
          <cell r="R1761" t="str">
            <v>PALLET RENT DOUBLE FACE</v>
          </cell>
          <cell r="S1761" t="str">
            <v>8276861997</v>
          </cell>
        </row>
        <row r="1762">
          <cell r="L1762">
            <v>5042201557</v>
          </cell>
          <cell r="M1762" t="str">
            <v>10169933</v>
          </cell>
          <cell r="N1762" t="str">
            <v>S21102211240/T103029A/AS/3/29</v>
          </cell>
          <cell r="O1762" t="str">
            <v>YPS/N8540UV/ARIF</v>
          </cell>
          <cell r="P1762" t="str">
            <v>UD. PUTERA SEJATI</v>
          </cell>
          <cell r="Q1762" t="str">
            <v>UD. PUTERA SEJATI</v>
          </cell>
          <cell r="R1762" t="str">
            <v>EMPTY BOTTLE AQUA 5 GALLON</v>
          </cell>
          <cell r="S1762" t="str">
            <v>8276861997</v>
          </cell>
        </row>
        <row r="1763">
          <cell r="L1763">
            <v>6008110436</v>
          </cell>
          <cell r="M1763" t="str">
            <v>10169749</v>
          </cell>
          <cell r="N1763" t="str">
            <v>R.S21102201270/156512</v>
          </cell>
          <cell r="O1763" t="str">
            <v>YPS/L9613UX/RONI S</v>
          </cell>
          <cell r="P1763" t="str">
            <v>PT. SATRIA WICAKSANA SEJATI</v>
          </cell>
          <cell r="Q1763" t="str">
            <v>PT. SATRIA WICAKSANA SEJATI</v>
          </cell>
          <cell r="R1763" t="str">
            <v>PALLET RENT DOUBLE FACE</v>
          </cell>
          <cell r="S1763" t="str">
            <v>2050348972</v>
          </cell>
        </row>
        <row r="1764">
          <cell r="L1764">
            <v>6008122422</v>
          </cell>
          <cell r="M1764" t="str">
            <v>10169933</v>
          </cell>
          <cell r="N1764" t="str">
            <v>S21102201436/H1027194D/NF/3/27</v>
          </cell>
          <cell r="O1764" t="str">
            <v>YPS/L8177UT/AGUS SUP</v>
          </cell>
          <cell r="P1764" t="str">
            <v>PT. SATRIA WICAKSANA SEJATI</v>
          </cell>
          <cell r="Q1764" t="str">
            <v>PT. SATRIA WICAKSANA SEJATI</v>
          </cell>
          <cell r="R1764" t="str">
            <v>EMPTY BOTTLE AQUA 5 GALLON</v>
          </cell>
          <cell r="S1764" t="str">
            <v>2050348971</v>
          </cell>
        </row>
        <row r="1765">
          <cell r="L1765">
            <v>6008122422</v>
          </cell>
          <cell r="M1765" t="str">
            <v>10169743</v>
          </cell>
          <cell r="N1765" t="str">
            <v>S21102201436/H1027194D/NF/3/27</v>
          </cell>
          <cell r="O1765" t="str">
            <v>YPS/L8177UT/AGUS SUP</v>
          </cell>
          <cell r="P1765" t="str">
            <v>PT. SATRIA WICAKSANA SEJATI</v>
          </cell>
          <cell r="Q1765" t="str">
            <v>PT. SATRIA WICAKSANA SEJATI</v>
          </cell>
          <cell r="R1765" t="str">
            <v>JUG RACK</v>
          </cell>
          <cell r="S1765" t="str">
            <v>2050348971</v>
          </cell>
        </row>
        <row r="1766">
          <cell r="L1766">
            <v>6008101941</v>
          </cell>
          <cell r="M1766" t="str">
            <v>10169933</v>
          </cell>
          <cell r="N1766" t="str">
            <v>R.111185/HP3/5</v>
          </cell>
          <cell r="O1766" t="str">
            <v>YPS/N8699UV/GHOFIR</v>
          </cell>
          <cell r="P1766" t="str">
            <v>PT. SATRIA WICAKSANA SEJATI</v>
          </cell>
          <cell r="Q1766" t="str">
            <v>PT. SATRIA WICAKSANA SEJATI</v>
          </cell>
          <cell r="R1766" t="str">
            <v>EMPTY BOTTLE AQUA 5 GALLON</v>
          </cell>
          <cell r="S1766" t="str">
            <v>2050348971</v>
          </cell>
        </row>
        <row r="1767">
          <cell r="L1767">
            <v>6008101941</v>
          </cell>
          <cell r="M1767" t="str">
            <v>10169933</v>
          </cell>
          <cell r="N1767" t="str">
            <v>R.111185/HP3/5</v>
          </cell>
          <cell r="O1767" t="str">
            <v>YPS/N8699UV/GHOFIR</v>
          </cell>
          <cell r="P1767" t="str">
            <v>PT. SATRIA WICAKSANA SEJATI</v>
          </cell>
          <cell r="Q1767" t="str">
            <v>PT. SATRIA WICAKSANA SEJATI</v>
          </cell>
          <cell r="R1767" t="str">
            <v>EMPTY BOTTLE AQUA 5 GALLON</v>
          </cell>
          <cell r="S1767" t="str">
            <v>2050348971</v>
          </cell>
        </row>
        <row r="1768">
          <cell r="L1768">
            <v>6008101941</v>
          </cell>
          <cell r="M1768" t="str">
            <v>10169743</v>
          </cell>
          <cell r="N1768" t="str">
            <v>R.111185/HP3/5</v>
          </cell>
          <cell r="O1768" t="str">
            <v>YPS/N8699UV/GHOFIR</v>
          </cell>
          <cell r="P1768" t="str">
            <v>PT. SATRIA WICAKSANA SEJATI</v>
          </cell>
          <cell r="Q1768" t="str">
            <v>PT. SATRIA WICAKSANA SEJATI</v>
          </cell>
          <cell r="R1768" t="str">
            <v>JUG RACK</v>
          </cell>
          <cell r="S1768" t="str">
            <v>2050348971</v>
          </cell>
        </row>
        <row r="1769">
          <cell r="L1769">
            <v>6008101941</v>
          </cell>
          <cell r="M1769" t="str">
            <v>74559</v>
          </cell>
          <cell r="N1769" t="str">
            <v>R.111185/HP3/5</v>
          </cell>
          <cell r="O1769" t="str">
            <v>YPS/N8699UV/GHOFIR</v>
          </cell>
          <cell r="P1769" t="str">
            <v>PT. SATRIA WICAKSANA SEJATI</v>
          </cell>
          <cell r="Q1769" t="str">
            <v>PT. SATRIA WICAKSANA SEJATI</v>
          </cell>
          <cell r="R1769" t="str">
            <v>5 GALLON AQUA LOCAL</v>
          </cell>
          <cell r="S1769" t="str">
            <v>2050348971</v>
          </cell>
        </row>
        <row r="1770">
          <cell r="L1770">
            <v>6008109093</v>
          </cell>
          <cell r="M1770" t="str">
            <v>10169932</v>
          </cell>
          <cell r="N1770">
            <v>0</v>
          </cell>
          <cell r="O1770">
            <v>0</v>
          </cell>
          <cell r="P1770" t="str">
            <v>PT. SATRIA WICAKSANA SEJATI</v>
          </cell>
          <cell r="Q1770" t="str">
            <v>PT. SATRIA WICAKSANA SEJATI</v>
          </cell>
          <cell r="R1770" t="str">
            <v>EMPTY BOTTLE VIT 5 GALLON</v>
          </cell>
          <cell r="S1770" t="str">
            <v>2050348972</v>
          </cell>
        </row>
        <row r="1771">
          <cell r="L1771">
            <v>6008109093</v>
          </cell>
          <cell r="M1771" t="str">
            <v>10169932</v>
          </cell>
          <cell r="N1771">
            <v>0</v>
          </cell>
          <cell r="O1771">
            <v>0</v>
          </cell>
          <cell r="P1771" t="str">
            <v>PT. SATRIA WICAKSANA SEJATI</v>
          </cell>
          <cell r="Q1771" t="str">
            <v>PT. SATRIA WICAKSANA SEJATI</v>
          </cell>
          <cell r="R1771" t="str">
            <v>EMPTY BOTTLE VIT 5 GALLON</v>
          </cell>
          <cell r="S1771" t="str">
            <v>2050348971</v>
          </cell>
        </row>
        <row r="1772">
          <cell r="L1772">
            <v>6008109093</v>
          </cell>
          <cell r="M1772" t="str">
            <v>74560</v>
          </cell>
          <cell r="N1772">
            <v>0</v>
          </cell>
          <cell r="O1772">
            <v>0</v>
          </cell>
          <cell r="P1772" t="str">
            <v>PT. SATRIA WICAKSANA SEJATI</v>
          </cell>
          <cell r="Q1772" t="str">
            <v>PT. SATRIA WICAKSANA SEJATI</v>
          </cell>
          <cell r="R1772" t="str">
            <v>5 GALLON VIT LOCAL</v>
          </cell>
          <cell r="S1772" t="str">
            <v>2050348972</v>
          </cell>
        </row>
        <row r="1773">
          <cell r="L1773">
            <v>6008111549</v>
          </cell>
          <cell r="M1773" t="str">
            <v>10169933</v>
          </cell>
          <cell r="N1773" t="str">
            <v>S21102200202/H102549A/PY/1/25</v>
          </cell>
          <cell r="O1773" t="str">
            <v>YPS/N9879UR/JUPRI</v>
          </cell>
          <cell r="P1773" t="str">
            <v>PT. SATRIA WICAKSANA SEJATI</v>
          </cell>
          <cell r="Q1773" t="str">
            <v>PT. SATRIA WICAKSANA SEJATI</v>
          </cell>
          <cell r="R1773" t="str">
            <v>EMPTY BOTTLE AQUA 5 GALLON</v>
          </cell>
          <cell r="S1773" t="str">
            <v>2050348971</v>
          </cell>
        </row>
        <row r="1774">
          <cell r="L1774">
            <v>6008111549</v>
          </cell>
          <cell r="M1774" t="str">
            <v>10169933</v>
          </cell>
          <cell r="N1774" t="str">
            <v>S21102200202/H102549A/PY/1/25</v>
          </cell>
          <cell r="O1774" t="str">
            <v>YPS/N9879UR/JUPRI</v>
          </cell>
          <cell r="P1774" t="str">
            <v>PT. SATRIA WICAKSANA SEJATI</v>
          </cell>
          <cell r="Q1774" t="str">
            <v>PT. SATRIA WICAKSANA SEJATI</v>
          </cell>
          <cell r="R1774" t="str">
            <v>EMPTY BOTTLE AQUA 5 GALLON</v>
          </cell>
          <cell r="S1774" t="str">
            <v>2050348971</v>
          </cell>
        </row>
        <row r="1775">
          <cell r="L1775">
            <v>6008111549</v>
          </cell>
          <cell r="M1775" t="str">
            <v>74559</v>
          </cell>
          <cell r="N1775" t="str">
            <v>S21102200202/H102549A/PY/1/25</v>
          </cell>
          <cell r="O1775" t="str">
            <v>YPS/N9879UR/JUPRI</v>
          </cell>
          <cell r="P1775" t="str">
            <v>PT. SATRIA WICAKSANA SEJATI</v>
          </cell>
          <cell r="Q1775" t="str">
            <v>PT. SATRIA WICAKSANA SEJATI</v>
          </cell>
          <cell r="R1775" t="str">
            <v>5 GALLON AQUA LOCAL</v>
          </cell>
          <cell r="S1775" t="str">
            <v>2050348971</v>
          </cell>
        </row>
        <row r="1776">
          <cell r="L1776">
            <v>6008127435</v>
          </cell>
          <cell r="M1776" t="str">
            <v>10169932</v>
          </cell>
          <cell r="N1776">
            <v>0</v>
          </cell>
          <cell r="O1776">
            <v>0</v>
          </cell>
          <cell r="P1776" t="str">
            <v>PT. SATRIA WICAKSANA SEJATI</v>
          </cell>
          <cell r="Q1776" t="str">
            <v>PT. SATRIA WICAKSANA SEJATI</v>
          </cell>
          <cell r="R1776" t="str">
            <v>EMPTY BOTTLE VIT 5 GALLON</v>
          </cell>
          <cell r="S1776" t="str">
            <v>2050348972</v>
          </cell>
        </row>
        <row r="1777">
          <cell r="L1777">
            <v>6008127435</v>
          </cell>
          <cell r="M1777" t="str">
            <v>10169932</v>
          </cell>
          <cell r="N1777">
            <v>0</v>
          </cell>
          <cell r="O1777">
            <v>0</v>
          </cell>
          <cell r="P1777" t="str">
            <v>PT. SATRIA WICAKSANA SEJATI</v>
          </cell>
          <cell r="Q1777" t="str">
            <v>PT. SATRIA WICAKSANA SEJATI</v>
          </cell>
          <cell r="R1777" t="str">
            <v>EMPTY BOTTLE VIT 5 GALLON</v>
          </cell>
          <cell r="S1777" t="str">
            <v>2050348971</v>
          </cell>
        </row>
        <row r="1778">
          <cell r="L1778">
            <v>6008127435</v>
          </cell>
          <cell r="M1778" t="str">
            <v>74560</v>
          </cell>
          <cell r="N1778">
            <v>0</v>
          </cell>
          <cell r="O1778">
            <v>0</v>
          </cell>
          <cell r="P1778" t="str">
            <v>PT. SATRIA WICAKSANA SEJATI</v>
          </cell>
          <cell r="Q1778" t="str">
            <v>PT. SATRIA WICAKSANA SEJATI</v>
          </cell>
          <cell r="R1778" t="str">
            <v>5 GALLON VIT LOCAL</v>
          </cell>
          <cell r="S1778" t="str">
            <v>2050348972</v>
          </cell>
        </row>
        <row r="1779">
          <cell r="L1779">
            <v>6008131107</v>
          </cell>
          <cell r="M1779" t="str">
            <v>10169933</v>
          </cell>
          <cell r="N1779" t="str">
            <v>S21102201379/H103076B/EL/1/30</v>
          </cell>
          <cell r="O1779" t="str">
            <v>YPS/N8530UW/SUGENG</v>
          </cell>
          <cell r="P1779" t="str">
            <v>PT. SATRIA WICAKSANA SEJATI</v>
          </cell>
          <cell r="Q1779" t="str">
            <v>PT. SATRIA WICAKSANA SEJATI</v>
          </cell>
          <cell r="R1779" t="str">
            <v>EMPTY BOTTLE AQUA 5 GALLON</v>
          </cell>
          <cell r="S1779" t="str">
            <v>2050348971</v>
          </cell>
        </row>
        <row r="1780">
          <cell r="L1780">
            <v>6008131107</v>
          </cell>
          <cell r="M1780" t="str">
            <v>10169933</v>
          </cell>
          <cell r="N1780" t="str">
            <v>S21102201379/H103076B/EL/1/30</v>
          </cell>
          <cell r="O1780" t="str">
            <v>YPS/N8530UW/SUGENG</v>
          </cell>
          <cell r="P1780" t="str">
            <v>PT. SATRIA WICAKSANA SEJATI</v>
          </cell>
          <cell r="Q1780" t="str">
            <v>PT. SATRIA WICAKSANA SEJATI</v>
          </cell>
          <cell r="R1780" t="str">
            <v>EMPTY BOTTLE AQUA 5 GALLON</v>
          </cell>
          <cell r="S1780" t="str">
            <v>2050348971</v>
          </cell>
        </row>
        <row r="1781">
          <cell r="L1781">
            <v>6008131107</v>
          </cell>
          <cell r="M1781" t="str">
            <v>74559</v>
          </cell>
          <cell r="N1781" t="str">
            <v>S21102201379/H103076B/EL/1/30</v>
          </cell>
          <cell r="O1781" t="str">
            <v>YPS/N8530UW/SUGENG</v>
          </cell>
          <cell r="P1781" t="str">
            <v>PT. SATRIA WICAKSANA SEJATI</v>
          </cell>
          <cell r="Q1781" t="str">
            <v>PT. SATRIA WICAKSANA SEJATI</v>
          </cell>
          <cell r="R1781" t="str">
            <v>5 GALLON AQUA LOCAL</v>
          </cell>
          <cell r="S1781" t="str">
            <v>2050348971</v>
          </cell>
        </row>
        <row r="1782">
          <cell r="L1782">
            <v>6008121514</v>
          </cell>
          <cell r="M1782" t="str">
            <v>10169933</v>
          </cell>
          <cell r="N1782" t="str">
            <v>S21102200137/H1027159A/AS/2/27</v>
          </cell>
          <cell r="O1782" t="str">
            <v>YPS/L9610UX/MAHFUD</v>
          </cell>
          <cell r="P1782" t="str">
            <v>PT. SATRIA WICAKSANA SEJATI</v>
          </cell>
          <cell r="Q1782" t="str">
            <v>PT. SATRIA WICAKSANA SEJATI</v>
          </cell>
          <cell r="R1782" t="str">
            <v>EMPTY BOTTLE AQUA 5 GALLON</v>
          </cell>
          <cell r="S1782" t="str">
            <v>2050348971</v>
          </cell>
        </row>
        <row r="1783">
          <cell r="L1783">
            <v>6008121514</v>
          </cell>
          <cell r="M1783" t="str">
            <v>10169933</v>
          </cell>
          <cell r="N1783" t="str">
            <v>S21102200137/H1027159A/AS/2/27</v>
          </cell>
          <cell r="O1783" t="str">
            <v>YPS/L9610UX/MAHFUD</v>
          </cell>
          <cell r="P1783" t="str">
            <v>PT. SATRIA WICAKSANA SEJATI</v>
          </cell>
          <cell r="Q1783" t="str">
            <v>PT. SATRIA WICAKSANA SEJATI</v>
          </cell>
          <cell r="R1783" t="str">
            <v>EMPTY BOTTLE AQUA 5 GALLON</v>
          </cell>
          <cell r="S1783" t="str">
            <v>2050348971</v>
          </cell>
        </row>
        <row r="1784">
          <cell r="L1784">
            <v>6008121514</v>
          </cell>
          <cell r="M1784" t="str">
            <v>74559</v>
          </cell>
          <cell r="N1784" t="str">
            <v>S21102200137/H1027159A/AS/2/27</v>
          </cell>
          <cell r="O1784" t="str">
            <v>YPS/L9610UX/MAHFUD</v>
          </cell>
          <cell r="P1784" t="str">
            <v>PT. SATRIA WICAKSANA SEJATI</v>
          </cell>
          <cell r="Q1784" t="str">
            <v>PT. SATRIA WICAKSANA SEJATI</v>
          </cell>
          <cell r="R1784" t="str">
            <v>5 GALLON AQUA LOCAL</v>
          </cell>
          <cell r="S1784" t="str">
            <v>2050348971</v>
          </cell>
        </row>
        <row r="1785">
          <cell r="L1785">
            <v>6008108233</v>
          </cell>
          <cell r="M1785" t="str">
            <v>10169933</v>
          </cell>
          <cell r="N1785" t="str">
            <v>S21102200212/H10256B/HD/1/25</v>
          </cell>
          <cell r="O1785" t="str">
            <v>YPS/L8373UI/MADE</v>
          </cell>
          <cell r="P1785" t="str">
            <v>PT. SATRIA WICAKSANA SEJATI</v>
          </cell>
          <cell r="Q1785" t="str">
            <v>PT. SATRIA WICAKSANA SEJATI</v>
          </cell>
          <cell r="R1785" t="str">
            <v>EMPTY BOTTLE AQUA 5 GALLON</v>
          </cell>
          <cell r="S1785" t="str">
            <v>2050348971</v>
          </cell>
        </row>
        <row r="1786">
          <cell r="L1786">
            <v>6008108233</v>
          </cell>
          <cell r="M1786" t="str">
            <v>10169933</v>
          </cell>
          <cell r="N1786" t="str">
            <v>S21102200212/H10256B/HD/1/25</v>
          </cell>
          <cell r="O1786" t="str">
            <v>YPS/L8373UI/MADE</v>
          </cell>
          <cell r="P1786" t="str">
            <v>PT. SATRIA WICAKSANA SEJATI</v>
          </cell>
          <cell r="Q1786" t="str">
            <v>PT. SATRIA WICAKSANA SEJATI</v>
          </cell>
          <cell r="R1786" t="str">
            <v>EMPTY BOTTLE AQUA 5 GALLON</v>
          </cell>
          <cell r="S1786" t="str">
            <v>2050348971</v>
          </cell>
        </row>
        <row r="1787">
          <cell r="L1787">
            <v>6008108233</v>
          </cell>
          <cell r="M1787" t="str">
            <v>74559</v>
          </cell>
          <cell r="N1787" t="str">
            <v>S21102200212/H10256B/HD/1/25</v>
          </cell>
          <cell r="O1787" t="str">
            <v>YPS/L8373UI/MADE</v>
          </cell>
          <cell r="P1787" t="str">
            <v>PT. SATRIA WICAKSANA SEJATI</v>
          </cell>
          <cell r="Q1787" t="str">
            <v>PT. SATRIA WICAKSANA SEJATI</v>
          </cell>
          <cell r="R1787" t="str">
            <v>5 GALLON AQUA LOCAL</v>
          </cell>
          <cell r="S1787" t="str">
            <v>2050348971</v>
          </cell>
        </row>
        <row r="1788">
          <cell r="L1788">
            <v>6008116482</v>
          </cell>
          <cell r="M1788" t="str">
            <v>10169933</v>
          </cell>
          <cell r="N1788" t="str">
            <v>S21102201486/H1025150A/AS/3/25</v>
          </cell>
          <cell r="O1788" t="str">
            <v>YPS/L9281UF/AZIZ</v>
          </cell>
          <cell r="P1788" t="str">
            <v>PT. SATRIA WICAKSANA SEJATI</v>
          </cell>
          <cell r="Q1788" t="str">
            <v>PT. SATRIA WICAKSANA SEJATI</v>
          </cell>
          <cell r="R1788" t="str">
            <v>EMPTY BOTTLE AQUA 5 GALLON</v>
          </cell>
          <cell r="S1788" t="str">
            <v>2050348971</v>
          </cell>
        </row>
        <row r="1789">
          <cell r="L1789">
            <v>6008116482</v>
          </cell>
          <cell r="M1789" t="str">
            <v>10169933</v>
          </cell>
          <cell r="N1789" t="str">
            <v>S21102201486/H1025150A/AS/3/25</v>
          </cell>
          <cell r="O1789" t="str">
            <v>YPS/L9281UF/AZIZ</v>
          </cell>
          <cell r="P1789" t="str">
            <v>PT. SATRIA WICAKSANA SEJATI</v>
          </cell>
          <cell r="Q1789" t="str">
            <v>PT. SATRIA WICAKSANA SEJATI</v>
          </cell>
          <cell r="R1789" t="str">
            <v>EMPTY BOTTLE AQUA 5 GALLON</v>
          </cell>
          <cell r="S1789" t="str">
            <v>2050348971</v>
          </cell>
        </row>
        <row r="1790">
          <cell r="L1790">
            <v>6008116482</v>
          </cell>
          <cell r="M1790" t="str">
            <v>74559</v>
          </cell>
          <cell r="N1790" t="str">
            <v>S21102201486/H1025150A/AS/3/25</v>
          </cell>
          <cell r="O1790" t="str">
            <v>YPS/L9281UF/AZIZ</v>
          </cell>
          <cell r="P1790" t="str">
            <v>PT. SATRIA WICAKSANA SEJATI</v>
          </cell>
          <cell r="Q1790" t="str">
            <v>PT. SATRIA WICAKSANA SEJATI</v>
          </cell>
          <cell r="R1790" t="str">
            <v>5 GALLON AQUA LOCAL</v>
          </cell>
          <cell r="S1790" t="str">
            <v>2050348971</v>
          </cell>
        </row>
        <row r="1791">
          <cell r="L1791">
            <v>6008117665</v>
          </cell>
          <cell r="M1791" t="str">
            <v>10169933</v>
          </cell>
          <cell r="N1791" t="str">
            <v>R.111190/HP3/50</v>
          </cell>
          <cell r="O1791" t="str">
            <v>YPS/N8502UV/SUKRONI</v>
          </cell>
          <cell r="P1791" t="str">
            <v>PT. SATRIA WICAKSANA SEJATI</v>
          </cell>
          <cell r="Q1791" t="str">
            <v>PT. SATRIA WICAKSANA SEJATI</v>
          </cell>
          <cell r="R1791" t="str">
            <v>EMPTY BOTTLE AQUA 5 GALLON</v>
          </cell>
          <cell r="S1791" t="str">
            <v>2050348971</v>
          </cell>
        </row>
        <row r="1792">
          <cell r="L1792">
            <v>6008117665</v>
          </cell>
          <cell r="M1792" t="str">
            <v>10169933</v>
          </cell>
          <cell r="N1792" t="str">
            <v>R.111190/HP3/50</v>
          </cell>
          <cell r="O1792" t="str">
            <v>YPS/N8502UV/SUKRONI</v>
          </cell>
          <cell r="P1792" t="str">
            <v>PT. SATRIA WICAKSANA SEJATI</v>
          </cell>
          <cell r="Q1792" t="str">
            <v>PT. SATRIA WICAKSANA SEJATI</v>
          </cell>
          <cell r="R1792" t="str">
            <v>EMPTY BOTTLE AQUA 5 GALLON</v>
          </cell>
          <cell r="S1792" t="str">
            <v>2050348971</v>
          </cell>
        </row>
        <row r="1793">
          <cell r="L1793">
            <v>6008117665</v>
          </cell>
          <cell r="M1793" t="str">
            <v>10169743</v>
          </cell>
          <cell r="N1793" t="str">
            <v>R.111190/HP3/50</v>
          </cell>
          <cell r="O1793" t="str">
            <v>YPS/N8502UV/SUKRONI</v>
          </cell>
          <cell r="P1793" t="str">
            <v>PT. SATRIA WICAKSANA SEJATI</v>
          </cell>
          <cell r="Q1793" t="str">
            <v>PT. SATRIA WICAKSANA SEJATI</v>
          </cell>
          <cell r="R1793" t="str">
            <v>JUG RACK</v>
          </cell>
          <cell r="S1793" t="str">
            <v>2050348971</v>
          </cell>
        </row>
        <row r="1794">
          <cell r="L1794">
            <v>6008117665</v>
          </cell>
          <cell r="M1794" t="str">
            <v>74559</v>
          </cell>
          <cell r="N1794" t="str">
            <v>R.111190/HP3/50</v>
          </cell>
          <cell r="O1794" t="str">
            <v>YPS/N8502UV/SUKRONI</v>
          </cell>
          <cell r="P1794" t="str">
            <v>PT. SATRIA WICAKSANA SEJATI</v>
          </cell>
          <cell r="Q1794" t="str">
            <v>PT. SATRIA WICAKSANA SEJATI</v>
          </cell>
          <cell r="R1794" t="str">
            <v>5 GALLON AQUA LOCAL</v>
          </cell>
          <cell r="S1794" t="str">
            <v>2050348971</v>
          </cell>
        </row>
        <row r="1795">
          <cell r="L1795">
            <v>6008095985</v>
          </cell>
          <cell r="M1795" t="str">
            <v>10169933</v>
          </cell>
          <cell r="N1795" t="str">
            <v>S21102200165/H1026161D/EF/2/26</v>
          </cell>
          <cell r="O1795" t="str">
            <v>YPS/N8582UV/HASAN</v>
          </cell>
          <cell r="P1795" t="str">
            <v>PT. SATRIA WICAKSANA SEJATI</v>
          </cell>
          <cell r="Q1795" t="str">
            <v>PT. SATRIA WICAKSANA SEJATI</v>
          </cell>
          <cell r="R1795" t="str">
            <v>EMPTY BOTTLE AQUA 5 GALLON</v>
          </cell>
          <cell r="S1795" t="str">
            <v>2050348971</v>
          </cell>
        </row>
        <row r="1796">
          <cell r="L1796">
            <v>6008095985</v>
          </cell>
          <cell r="M1796" t="str">
            <v>10169933</v>
          </cell>
          <cell r="N1796" t="str">
            <v>S21102200165/H1026161D/EF/2/26</v>
          </cell>
          <cell r="O1796" t="str">
            <v>YPS/N8582UV/HASAN</v>
          </cell>
          <cell r="P1796" t="str">
            <v>PT. SATRIA WICAKSANA SEJATI</v>
          </cell>
          <cell r="Q1796" t="str">
            <v>PT. SATRIA WICAKSANA SEJATI</v>
          </cell>
          <cell r="R1796" t="str">
            <v>EMPTY BOTTLE AQUA 5 GALLON</v>
          </cell>
          <cell r="S1796" t="str">
            <v>2050348971</v>
          </cell>
        </row>
        <row r="1797">
          <cell r="L1797">
            <v>6008095985</v>
          </cell>
          <cell r="M1797" t="str">
            <v>10169743</v>
          </cell>
          <cell r="N1797" t="str">
            <v>S21102200165/H1026161D/EF/2/26</v>
          </cell>
          <cell r="O1797" t="str">
            <v>YPS/N8582UV/HASAN</v>
          </cell>
          <cell r="P1797" t="str">
            <v>PT. SATRIA WICAKSANA SEJATI</v>
          </cell>
          <cell r="Q1797" t="str">
            <v>PT. SATRIA WICAKSANA SEJATI</v>
          </cell>
          <cell r="R1797" t="str">
            <v>JUG RACK</v>
          </cell>
          <cell r="S1797" t="str">
            <v>2050348971</v>
          </cell>
        </row>
        <row r="1798">
          <cell r="L1798">
            <v>6008095985</v>
          </cell>
          <cell r="M1798" t="str">
            <v>74559</v>
          </cell>
          <cell r="N1798" t="str">
            <v>S21102200165/H1026161D/EF/2/26</v>
          </cell>
          <cell r="O1798" t="str">
            <v>YPS/N8582UV/HASAN</v>
          </cell>
          <cell r="P1798" t="str">
            <v>PT. SATRIA WICAKSANA SEJATI</v>
          </cell>
          <cell r="Q1798" t="str">
            <v>PT. SATRIA WICAKSANA SEJATI</v>
          </cell>
          <cell r="R1798" t="str">
            <v>5 GALLON AQUA LOCAL</v>
          </cell>
          <cell r="S1798" t="str">
            <v>2050348971</v>
          </cell>
        </row>
        <row r="1799">
          <cell r="L1799">
            <v>6008119056</v>
          </cell>
          <cell r="M1799" t="str">
            <v>10169933</v>
          </cell>
          <cell r="N1799" t="str">
            <v>S21102201429/H102877B/PY/1/28</v>
          </cell>
          <cell r="O1799" t="str">
            <v>YPS/L9269UF/SOLIKHAN</v>
          </cell>
          <cell r="P1799" t="str">
            <v>PT. SATRIA WICAKSANA SEJATI</v>
          </cell>
          <cell r="Q1799" t="str">
            <v>PT. SATRIA WICAKSANA SEJATI</v>
          </cell>
          <cell r="R1799" t="str">
            <v>EMPTY BOTTLE AQUA 5 GALLON</v>
          </cell>
          <cell r="S1799" t="str">
            <v>2050348971</v>
          </cell>
        </row>
        <row r="1800">
          <cell r="L1800">
            <v>6008119056</v>
          </cell>
          <cell r="M1800" t="str">
            <v>10169933</v>
          </cell>
          <cell r="N1800" t="str">
            <v>S21102201429/H102877B/PY/1/28</v>
          </cell>
          <cell r="O1800" t="str">
            <v>YPS/L9269UF/SOLIKHAN</v>
          </cell>
          <cell r="P1800" t="str">
            <v>PT. SATRIA WICAKSANA SEJATI</v>
          </cell>
          <cell r="Q1800" t="str">
            <v>PT. SATRIA WICAKSANA SEJATI</v>
          </cell>
          <cell r="R1800" t="str">
            <v>EMPTY BOTTLE AQUA 5 GALLON</v>
          </cell>
          <cell r="S1800" t="str">
            <v>2050348971</v>
          </cell>
        </row>
        <row r="1801">
          <cell r="L1801">
            <v>6008119056</v>
          </cell>
          <cell r="M1801" t="str">
            <v>74559</v>
          </cell>
          <cell r="N1801" t="str">
            <v>S21102201429/H102877B/PY/1/28</v>
          </cell>
          <cell r="O1801" t="str">
            <v>YPS/L9269UF/SOLIKHAN</v>
          </cell>
          <cell r="P1801" t="str">
            <v>PT. SATRIA WICAKSANA SEJATI</v>
          </cell>
          <cell r="Q1801" t="str">
            <v>PT. SATRIA WICAKSANA SEJATI</v>
          </cell>
          <cell r="R1801" t="str">
            <v>5 GALLON AQUA LOCAL</v>
          </cell>
          <cell r="S1801" t="str">
            <v>2050348971</v>
          </cell>
        </row>
        <row r="1802">
          <cell r="L1802">
            <v>6008114465</v>
          </cell>
          <cell r="M1802" t="str">
            <v>10169933</v>
          </cell>
          <cell r="N1802" t="str">
            <v>S21102200193/H10264D/AS/3/25</v>
          </cell>
          <cell r="O1802" t="str">
            <v>YPS/N8796UY/DARYANTO</v>
          </cell>
          <cell r="P1802" t="str">
            <v>PT. SATRIA WICAKSANA SEJATI</v>
          </cell>
          <cell r="Q1802" t="str">
            <v>PT. SATRIA WICAKSANA SEJATI</v>
          </cell>
          <cell r="R1802" t="str">
            <v>EMPTY BOTTLE AQUA 5 GALLON</v>
          </cell>
          <cell r="S1802" t="str">
            <v>2050348971</v>
          </cell>
        </row>
        <row r="1803">
          <cell r="L1803">
            <v>6008114465</v>
          </cell>
          <cell r="M1803" t="str">
            <v>10169933</v>
          </cell>
          <cell r="N1803" t="str">
            <v>S21102200193/H10264D/AS/3/25</v>
          </cell>
          <cell r="O1803" t="str">
            <v>YPS/N8796UY/DARYANTO</v>
          </cell>
          <cell r="P1803" t="str">
            <v>PT. SATRIA WICAKSANA SEJATI</v>
          </cell>
          <cell r="Q1803" t="str">
            <v>PT. SATRIA WICAKSANA SEJATI</v>
          </cell>
          <cell r="R1803" t="str">
            <v>EMPTY BOTTLE AQUA 5 GALLON</v>
          </cell>
          <cell r="S1803" t="str">
            <v>2050348971</v>
          </cell>
        </row>
        <row r="1804">
          <cell r="L1804">
            <v>6008114465</v>
          </cell>
          <cell r="M1804" t="str">
            <v>10169743</v>
          </cell>
          <cell r="N1804" t="str">
            <v>S21102200193/H10264D/AS/3/25</v>
          </cell>
          <cell r="O1804" t="str">
            <v>YPS/N8796UY/DARYANTO</v>
          </cell>
          <cell r="P1804" t="str">
            <v>PT. SATRIA WICAKSANA SEJATI</v>
          </cell>
          <cell r="Q1804" t="str">
            <v>PT. SATRIA WICAKSANA SEJATI</v>
          </cell>
          <cell r="R1804" t="str">
            <v>JUG RACK</v>
          </cell>
          <cell r="S1804" t="str">
            <v>2050348971</v>
          </cell>
        </row>
        <row r="1805">
          <cell r="L1805">
            <v>6008114465</v>
          </cell>
          <cell r="M1805" t="str">
            <v>74559</v>
          </cell>
          <cell r="N1805" t="str">
            <v>S21102200193/H10264D/AS/3/25</v>
          </cell>
          <cell r="O1805" t="str">
            <v>YPS/N8796UY/DARYANTO</v>
          </cell>
          <cell r="P1805" t="str">
            <v>PT. SATRIA WICAKSANA SEJATI</v>
          </cell>
          <cell r="Q1805" t="str">
            <v>PT. SATRIA WICAKSANA SEJATI</v>
          </cell>
          <cell r="R1805" t="str">
            <v>5 GALLON AQUA LOCAL</v>
          </cell>
          <cell r="S1805" t="str">
            <v>2050348971</v>
          </cell>
        </row>
        <row r="1806">
          <cell r="L1806">
            <v>6008109933</v>
          </cell>
          <cell r="M1806" t="str">
            <v>10169933</v>
          </cell>
          <cell r="N1806" t="str">
            <v>S21102201504/H102532C/HD/1/25</v>
          </cell>
          <cell r="O1806" t="str">
            <v>YPS/L9049UH/SUSIYONO</v>
          </cell>
          <cell r="P1806" t="str">
            <v>PT. SATRIA WICAKSANA SEJATI</v>
          </cell>
          <cell r="Q1806" t="str">
            <v>PT. SATRIA WICAKSANA SEJATI</v>
          </cell>
          <cell r="R1806" t="str">
            <v>EMPTY BOTTLE AQUA 5 GALLON</v>
          </cell>
          <cell r="S1806" t="str">
            <v>2050348971</v>
          </cell>
        </row>
        <row r="1807">
          <cell r="L1807">
            <v>6008109933</v>
          </cell>
          <cell r="M1807" t="str">
            <v>10169933</v>
          </cell>
          <cell r="N1807" t="str">
            <v>S21102201504/H102532C/HD/1/25</v>
          </cell>
          <cell r="O1807" t="str">
            <v>YPS/L9049UH/SUSIYONO</v>
          </cell>
          <cell r="P1807" t="str">
            <v>PT. SATRIA WICAKSANA SEJATI</v>
          </cell>
          <cell r="Q1807" t="str">
            <v>PT. SATRIA WICAKSANA SEJATI</v>
          </cell>
          <cell r="R1807" t="str">
            <v>EMPTY BOTTLE AQUA 5 GALLON</v>
          </cell>
          <cell r="S1807" t="str">
            <v>2050348971</v>
          </cell>
        </row>
        <row r="1808">
          <cell r="L1808">
            <v>6008109933</v>
          </cell>
          <cell r="M1808" t="str">
            <v>74559</v>
          </cell>
          <cell r="N1808" t="str">
            <v>S21102201504/H102532C/HD/1/25</v>
          </cell>
          <cell r="O1808" t="str">
            <v>YPS/L9049UH/SUSIYONO</v>
          </cell>
          <cell r="P1808" t="str">
            <v>PT. SATRIA WICAKSANA SEJATI</v>
          </cell>
          <cell r="Q1808" t="str">
            <v>PT. SATRIA WICAKSANA SEJATI</v>
          </cell>
          <cell r="R1808" t="str">
            <v>5 GALLON AQUA LOCAL</v>
          </cell>
          <cell r="S1808" t="str">
            <v>2050348971</v>
          </cell>
        </row>
        <row r="1809">
          <cell r="L1809">
            <v>6008107918</v>
          </cell>
          <cell r="M1809" t="str">
            <v>10169933</v>
          </cell>
          <cell r="N1809" t="str">
            <v>R.115768/HP3/68</v>
          </cell>
          <cell r="O1809" t="str">
            <v>YPS/L9356UZ/AGUS</v>
          </cell>
          <cell r="P1809" t="str">
            <v>PT. SATRIA WICAKSANA SEJATI</v>
          </cell>
          <cell r="Q1809" t="str">
            <v>PT. SATRIA WICAKSANA SEJATI</v>
          </cell>
          <cell r="R1809" t="str">
            <v>EMPTY BOTTLE AQUA 5 GALLON</v>
          </cell>
          <cell r="S1809" t="str">
            <v>2050348971</v>
          </cell>
        </row>
        <row r="1810">
          <cell r="L1810">
            <v>6008107918</v>
          </cell>
          <cell r="M1810" t="str">
            <v>10169933</v>
          </cell>
          <cell r="N1810" t="str">
            <v>R.115768/HP3/68</v>
          </cell>
          <cell r="O1810" t="str">
            <v>YPS/L9356UZ/AGUS</v>
          </cell>
          <cell r="P1810" t="str">
            <v>PT. SATRIA WICAKSANA SEJATI</v>
          </cell>
          <cell r="Q1810" t="str">
            <v>PT. SATRIA WICAKSANA SEJATI</v>
          </cell>
          <cell r="R1810" t="str">
            <v>EMPTY BOTTLE AQUA 5 GALLON</v>
          </cell>
          <cell r="S1810" t="str">
            <v>2050348971</v>
          </cell>
        </row>
        <row r="1811">
          <cell r="L1811">
            <v>6008107918</v>
          </cell>
          <cell r="M1811" t="str">
            <v>10169743</v>
          </cell>
          <cell r="N1811" t="str">
            <v>R.115768/HP3/68</v>
          </cell>
          <cell r="O1811" t="str">
            <v>YPS/L9356UZ/AGUS</v>
          </cell>
          <cell r="P1811" t="str">
            <v>PT. SATRIA WICAKSANA SEJATI</v>
          </cell>
          <cell r="Q1811" t="str">
            <v>PT. SATRIA WICAKSANA SEJATI</v>
          </cell>
          <cell r="R1811" t="str">
            <v>JUG RACK</v>
          </cell>
          <cell r="S1811" t="str">
            <v>2050348971</v>
          </cell>
        </row>
        <row r="1812">
          <cell r="L1812">
            <v>6008107918</v>
          </cell>
          <cell r="M1812" t="str">
            <v>74559</v>
          </cell>
          <cell r="N1812" t="str">
            <v>R.115768/HP3/68</v>
          </cell>
          <cell r="O1812" t="str">
            <v>YPS/L9356UZ/AGUS</v>
          </cell>
          <cell r="P1812" t="str">
            <v>PT. SATRIA WICAKSANA SEJATI</v>
          </cell>
          <cell r="Q1812" t="str">
            <v>PT. SATRIA WICAKSANA SEJATI</v>
          </cell>
          <cell r="R1812" t="str">
            <v>5 GALLON AQUA LOCAL</v>
          </cell>
          <cell r="S1812" t="str">
            <v>2050348971</v>
          </cell>
        </row>
        <row r="1813">
          <cell r="L1813">
            <v>6008113923</v>
          </cell>
          <cell r="M1813" t="str">
            <v>10169933</v>
          </cell>
          <cell r="N1813" t="str">
            <v>S21102201501/H102548A/PY/1/25</v>
          </cell>
          <cell r="O1813" t="str">
            <v>YPS/L9273UF/EKO</v>
          </cell>
          <cell r="P1813" t="str">
            <v>PT. SATRIA WICAKSANA SEJATI</v>
          </cell>
          <cell r="Q1813" t="str">
            <v>PT. SATRIA WICAKSANA SEJATI</v>
          </cell>
          <cell r="R1813" t="str">
            <v>EMPTY BOTTLE AQUA 5 GALLON</v>
          </cell>
          <cell r="S1813" t="str">
            <v>2050348971</v>
          </cell>
        </row>
        <row r="1814">
          <cell r="L1814">
            <v>6008113923</v>
          </cell>
          <cell r="M1814" t="str">
            <v>10169933</v>
          </cell>
          <cell r="N1814" t="str">
            <v>S21102201501/H102548A/PY/1/25</v>
          </cell>
          <cell r="O1814" t="str">
            <v>YPS/L9273UF/EKO</v>
          </cell>
          <cell r="P1814" t="str">
            <v>PT. SATRIA WICAKSANA SEJATI</v>
          </cell>
          <cell r="Q1814" t="str">
            <v>PT. SATRIA WICAKSANA SEJATI</v>
          </cell>
          <cell r="R1814" t="str">
            <v>EMPTY BOTTLE AQUA 5 GALLON</v>
          </cell>
          <cell r="S1814" t="str">
            <v>2050348971</v>
          </cell>
        </row>
        <row r="1815">
          <cell r="L1815">
            <v>6008113923</v>
          </cell>
          <cell r="M1815" t="str">
            <v>74559</v>
          </cell>
          <cell r="N1815" t="str">
            <v>S21102201501/H102548A/PY/1/25</v>
          </cell>
          <cell r="O1815" t="str">
            <v>YPS/L9273UF/EKO</v>
          </cell>
          <cell r="P1815" t="str">
            <v>PT. SATRIA WICAKSANA SEJATI</v>
          </cell>
          <cell r="Q1815" t="str">
            <v>PT. SATRIA WICAKSANA SEJATI</v>
          </cell>
          <cell r="R1815" t="str">
            <v>5 GALLON AQUA LOCAL</v>
          </cell>
          <cell r="S1815" t="str">
            <v>2050348971</v>
          </cell>
        </row>
        <row r="1816">
          <cell r="L1816">
            <v>6008119889</v>
          </cell>
          <cell r="M1816" t="str">
            <v>10169933</v>
          </cell>
          <cell r="N1816" t="str">
            <v>S21102201403/H102991A/BK/1/29</v>
          </cell>
          <cell r="O1816" t="str">
            <v>YPS/L9062UH/IMRON</v>
          </cell>
          <cell r="P1816" t="str">
            <v>PT. SATRIA WICAKSANA SEJATI</v>
          </cell>
          <cell r="Q1816" t="str">
            <v>PT. SATRIA WICAKSANA SEJATI</v>
          </cell>
          <cell r="R1816" t="str">
            <v>EMPTY BOTTLE AQUA 5 GALLON</v>
          </cell>
          <cell r="S1816" t="str">
            <v>2050348971</v>
          </cell>
        </row>
        <row r="1817">
          <cell r="L1817">
            <v>6008119889</v>
          </cell>
          <cell r="M1817" t="str">
            <v>10169933</v>
          </cell>
          <cell r="N1817" t="str">
            <v>S21102201403/H102991A/BK/1/29</v>
          </cell>
          <cell r="O1817" t="str">
            <v>YPS/L9062UH/IMRON</v>
          </cell>
          <cell r="P1817" t="str">
            <v>PT. SATRIA WICAKSANA SEJATI</v>
          </cell>
          <cell r="Q1817" t="str">
            <v>PT. SATRIA WICAKSANA SEJATI</v>
          </cell>
          <cell r="R1817" t="str">
            <v>EMPTY BOTTLE AQUA 5 GALLON</v>
          </cell>
          <cell r="S1817" t="str">
            <v>2050348971</v>
          </cell>
        </row>
        <row r="1818">
          <cell r="L1818">
            <v>6008119889</v>
          </cell>
          <cell r="M1818" t="str">
            <v>74559</v>
          </cell>
          <cell r="N1818" t="str">
            <v>S21102201403/H102991A/BK/1/29</v>
          </cell>
          <cell r="O1818" t="str">
            <v>YPS/L9062UH/IMRON</v>
          </cell>
          <cell r="P1818" t="str">
            <v>PT. SATRIA WICAKSANA SEJATI</v>
          </cell>
          <cell r="Q1818" t="str">
            <v>PT. SATRIA WICAKSANA SEJATI</v>
          </cell>
          <cell r="R1818" t="str">
            <v>5 GALLON AQUA LOCAL</v>
          </cell>
          <cell r="S1818" t="str">
            <v>2050348971</v>
          </cell>
        </row>
        <row r="1819">
          <cell r="L1819">
            <v>6008112580</v>
          </cell>
          <cell r="M1819" t="str">
            <v>10169933</v>
          </cell>
          <cell r="N1819" t="str">
            <v>S21102202494/H102540C/BK/1/25</v>
          </cell>
          <cell r="O1819" t="str">
            <v>YPS/N8655UQ/SUGIONO</v>
          </cell>
          <cell r="P1819" t="str">
            <v>PT. SATRIA WICAKSANA SEJATI</v>
          </cell>
          <cell r="Q1819" t="str">
            <v>PT. SATRIA WICAKSANA SEJATI</v>
          </cell>
          <cell r="R1819" t="str">
            <v>EMPTY BOTTLE AQUA 5 GALLON</v>
          </cell>
          <cell r="S1819" t="str">
            <v>2050348971</v>
          </cell>
        </row>
        <row r="1820">
          <cell r="L1820">
            <v>6008112580</v>
          </cell>
          <cell r="M1820" t="str">
            <v>10169933</v>
          </cell>
          <cell r="N1820" t="str">
            <v>S21102202494/H102540C/BK/1/25</v>
          </cell>
          <cell r="O1820" t="str">
            <v>YPS/N8655UQ/SUGIONO</v>
          </cell>
          <cell r="P1820" t="str">
            <v>PT. SATRIA WICAKSANA SEJATI</v>
          </cell>
          <cell r="Q1820" t="str">
            <v>PT. SATRIA WICAKSANA SEJATI</v>
          </cell>
          <cell r="R1820" t="str">
            <v>EMPTY BOTTLE AQUA 5 GALLON</v>
          </cell>
          <cell r="S1820" t="str">
            <v>2050348971</v>
          </cell>
        </row>
        <row r="1821">
          <cell r="L1821">
            <v>6008112580</v>
          </cell>
          <cell r="M1821" t="str">
            <v>74559</v>
          </cell>
          <cell r="N1821" t="str">
            <v>S21102202494/H102540C/BK/1/25</v>
          </cell>
          <cell r="O1821" t="str">
            <v>YPS/N8655UQ/SUGIONO</v>
          </cell>
          <cell r="P1821" t="str">
            <v>PT. SATRIA WICAKSANA SEJATI</v>
          </cell>
          <cell r="Q1821" t="str">
            <v>PT. SATRIA WICAKSANA SEJATI</v>
          </cell>
          <cell r="R1821" t="str">
            <v>5 GALLON AQUA LOCAL</v>
          </cell>
          <cell r="S1821" t="str">
            <v>2050348971</v>
          </cell>
        </row>
        <row r="1822">
          <cell r="L1822">
            <v>6008108077</v>
          </cell>
          <cell r="M1822" t="str">
            <v>10169749</v>
          </cell>
          <cell r="N1822" t="str">
            <v>R.148916</v>
          </cell>
          <cell r="O1822" t="str">
            <v>YPS/N8596UW/SUMARNO</v>
          </cell>
          <cell r="P1822" t="str">
            <v>PT. SATRIA WICAKSANA SEJATI</v>
          </cell>
          <cell r="Q1822" t="str">
            <v>PT. SATRIA WICAKSANA SEJATI</v>
          </cell>
          <cell r="R1822" t="str">
            <v>PALLET RENT DOUBLE FACE</v>
          </cell>
          <cell r="S1822" t="str">
            <v>2050348972</v>
          </cell>
        </row>
        <row r="1823">
          <cell r="L1823">
            <v>6008112590</v>
          </cell>
          <cell r="M1823" t="str">
            <v>10169933</v>
          </cell>
          <cell r="N1823" t="str">
            <v>S21102201496/H102566C/BK/2/25</v>
          </cell>
          <cell r="O1823" t="str">
            <v>YPS/N8647UQ/HARTONO</v>
          </cell>
          <cell r="P1823" t="str">
            <v>PT. SATRIA WICAKSANA SEJATI</v>
          </cell>
          <cell r="Q1823" t="str">
            <v>PT. SATRIA WICAKSANA SEJATI</v>
          </cell>
          <cell r="R1823" t="str">
            <v>EMPTY BOTTLE AQUA 5 GALLON</v>
          </cell>
          <cell r="S1823" t="str">
            <v>2050348971</v>
          </cell>
        </row>
        <row r="1824">
          <cell r="L1824">
            <v>6008112590</v>
          </cell>
          <cell r="M1824" t="str">
            <v>10169933</v>
          </cell>
          <cell r="N1824" t="str">
            <v>S21102201496/H102566C/BK/2/25</v>
          </cell>
          <cell r="O1824" t="str">
            <v>YPS/N8647UQ/HARTONO</v>
          </cell>
          <cell r="P1824" t="str">
            <v>PT. SATRIA WICAKSANA SEJATI</v>
          </cell>
          <cell r="Q1824" t="str">
            <v>PT. SATRIA WICAKSANA SEJATI</v>
          </cell>
          <cell r="R1824" t="str">
            <v>EMPTY BOTTLE AQUA 5 GALLON</v>
          </cell>
          <cell r="S1824" t="str">
            <v>2050348971</v>
          </cell>
        </row>
        <row r="1825">
          <cell r="L1825">
            <v>6008112590</v>
          </cell>
          <cell r="M1825" t="str">
            <v>74559</v>
          </cell>
          <cell r="N1825" t="str">
            <v>S21102201496/H102566C/BK/2/25</v>
          </cell>
          <cell r="O1825" t="str">
            <v>YPS/N8647UQ/HARTONO</v>
          </cell>
          <cell r="P1825" t="str">
            <v>PT. SATRIA WICAKSANA SEJATI</v>
          </cell>
          <cell r="Q1825" t="str">
            <v>PT. SATRIA WICAKSANA SEJATI</v>
          </cell>
          <cell r="R1825" t="str">
            <v>5 GALLON AQUA LOCAL</v>
          </cell>
          <cell r="S1825" t="str">
            <v>2050348971</v>
          </cell>
        </row>
        <row r="1826">
          <cell r="L1826">
            <v>6008114701</v>
          </cell>
          <cell r="M1826" t="str">
            <v>10169933</v>
          </cell>
          <cell r="N1826" t="str">
            <v>S21102500022/H1025130D/ZK/2/25</v>
          </cell>
          <cell r="O1826" t="str">
            <v>YPS/N8878UW/SIARI</v>
          </cell>
          <cell r="P1826" t="str">
            <v>PT. SATRIA WICAKSANA SEJATI</v>
          </cell>
          <cell r="Q1826" t="str">
            <v>PT. SATRIA WICAKSANA SEJATI</v>
          </cell>
          <cell r="R1826" t="str">
            <v>EMPTY BOTTLE AQUA 5 GALLON</v>
          </cell>
          <cell r="S1826" t="str">
            <v>2050348971</v>
          </cell>
        </row>
        <row r="1827">
          <cell r="L1827">
            <v>6008114701</v>
          </cell>
          <cell r="M1827" t="str">
            <v>10169933</v>
          </cell>
          <cell r="N1827" t="str">
            <v>S21102500022/H1025130D/ZK/2/25</v>
          </cell>
          <cell r="O1827" t="str">
            <v>YPS/N8878UW/SIARI</v>
          </cell>
          <cell r="P1827" t="str">
            <v>PT. SATRIA WICAKSANA SEJATI</v>
          </cell>
          <cell r="Q1827" t="str">
            <v>PT. SATRIA WICAKSANA SEJATI</v>
          </cell>
          <cell r="R1827" t="str">
            <v>EMPTY BOTTLE AQUA 5 GALLON</v>
          </cell>
          <cell r="S1827" t="str">
            <v>2050348971</v>
          </cell>
        </row>
        <row r="1828">
          <cell r="L1828">
            <v>6008114701</v>
          </cell>
          <cell r="M1828" t="str">
            <v>10169743</v>
          </cell>
          <cell r="N1828" t="str">
            <v>S21102500022/H1025130D/ZK/2/25</v>
          </cell>
          <cell r="O1828" t="str">
            <v>YPS/N8878UW/SIARI</v>
          </cell>
          <cell r="P1828" t="str">
            <v>PT. SATRIA WICAKSANA SEJATI</v>
          </cell>
          <cell r="Q1828" t="str">
            <v>PT. SATRIA WICAKSANA SEJATI</v>
          </cell>
          <cell r="R1828" t="str">
            <v>JUG RACK</v>
          </cell>
          <cell r="S1828" t="str">
            <v>2050348971</v>
          </cell>
        </row>
        <row r="1829">
          <cell r="L1829">
            <v>6008114701</v>
          </cell>
          <cell r="M1829" t="str">
            <v>74559</v>
          </cell>
          <cell r="N1829" t="str">
            <v>S21102500022/H1025130D/ZK/2/25</v>
          </cell>
          <cell r="O1829" t="str">
            <v>YPS/N8878UW/SIARI</v>
          </cell>
          <cell r="P1829" t="str">
            <v>PT. SATRIA WICAKSANA SEJATI</v>
          </cell>
          <cell r="Q1829" t="str">
            <v>PT. SATRIA WICAKSANA SEJATI</v>
          </cell>
          <cell r="R1829" t="str">
            <v>5 GALLON AQUA LOCAL</v>
          </cell>
          <cell r="S1829" t="str">
            <v>2050348971</v>
          </cell>
        </row>
        <row r="1830">
          <cell r="L1830">
            <v>6008102496</v>
          </cell>
          <cell r="M1830" t="str">
            <v>10169933</v>
          </cell>
          <cell r="N1830" t="str">
            <v>S21102201458/H102721B/NF/3/26</v>
          </cell>
          <cell r="O1830" t="str">
            <v>YPS/L9271UF/TAUFIK</v>
          </cell>
          <cell r="P1830" t="str">
            <v>PT. SATRIA WICAKSANA SEJATI</v>
          </cell>
          <cell r="Q1830" t="str">
            <v>PT. SATRIA WICAKSANA SEJATI</v>
          </cell>
          <cell r="R1830" t="str">
            <v>EMPTY BOTTLE AQUA 5 GALLON</v>
          </cell>
          <cell r="S1830" t="str">
            <v>2050348971</v>
          </cell>
        </row>
        <row r="1831">
          <cell r="L1831">
            <v>6008102496</v>
          </cell>
          <cell r="M1831" t="str">
            <v>10169933</v>
          </cell>
          <cell r="N1831" t="str">
            <v>S21102201458/H102721B/NF/3/26</v>
          </cell>
          <cell r="O1831" t="str">
            <v>YPS/L9271UF/TAUFIK</v>
          </cell>
          <cell r="P1831" t="str">
            <v>PT. SATRIA WICAKSANA SEJATI</v>
          </cell>
          <cell r="Q1831" t="str">
            <v>PT. SATRIA WICAKSANA SEJATI</v>
          </cell>
          <cell r="R1831" t="str">
            <v>EMPTY BOTTLE AQUA 5 GALLON</v>
          </cell>
          <cell r="S1831" t="str">
            <v>2050348971</v>
          </cell>
        </row>
        <row r="1832">
          <cell r="L1832">
            <v>6008102496</v>
          </cell>
          <cell r="M1832" t="str">
            <v>74559</v>
          </cell>
          <cell r="N1832" t="str">
            <v>S21102201458/H102721B/NF/3/26</v>
          </cell>
          <cell r="O1832" t="str">
            <v>YPS/L9271UF/TAUFIK</v>
          </cell>
          <cell r="P1832" t="str">
            <v>PT. SATRIA WICAKSANA SEJATI</v>
          </cell>
          <cell r="Q1832" t="str">
            <v>PT. SATRIA WICAKSANA SEJATI</v>
          </cell>
          <cell r="R1832" t="str">
            <v>5 GALLON AQUA LOCAL</v>
          </cell>
          <cell r="S1832" t="str">
            <v>2050348971</v>
          </cell>
        </row>
        <row r="1833">
          <cell r="L1833">
            <v>6008130925</v>
          </cell>
          <cell r="M1833" t="str">
            <v>10169933</v>
          </cell>
          <cell r="N1833" t="str">
            <v>S21102201387/H1029188D/NF/3/29</v>
          </cell>
          <cell r="O1833" t="str">
            <v>YPS/N8796UV/DARYANTO</v>
          </cell>
          <cell r="P1833" t="str">
            <v>PT. SATRIA WICAKSANA SEJATI</v>
          </cell>
          <cell r="Q1833" t="str">
            <v>PT. SATRIA WICAKSANA SEJATI</v>
          </cell>
          <cell r="R1833" t="str">
            <v>EMPTY BOTTLE AQUA 5 GALLON</v>
          </cell>
          <cell r="S1833" t="str">
            <v>2050348971</v>
          </cell>
        </row>
        <row r="1834">
          <cell r="L1834">
            <v>6008130925</v>
          </cell>
          <cell r="M1834" t="str">
            <v>10169933</v>
          </cell>
          <cell r="N1834" t="str">
            <v>S21102201387/H1029188D/NF/3/29</v>
          </cell>
          <cell r="O1834" t="str">
            <v>YPS/N8796UV/DARYANTO</v>
          </cell>
          <cell r="P1834" t="str">
            <v>PT. SATRIA WICAKSANA SEJATI</v>
          </cell>
          <cell r="Q1834" t="str">
            <v>PT. SATRIA WICAKSANA SEJATI</v>
          </cell>
          <cell r="R1834" t="str">
            <v>EMPTY BOTTLE AQUA 5 GALLON</v>
          </cell>
          <cell r="S1834" t="str">
            <v>2050348971</v>
          </cell>
        </row>
        <row r="1835">
          <cell r="L1835">
            <v>6008130925</v>
          </cell>
          <cell r="M1835" t="str">
            <v>10169743</v>
          </cell>
          <cell r="N1835" t="str">
            <v>S21102201387/H1029188D/NF/3/29</v>
          </cell>
          <cell r="O1835" t="str">
            <v>YPS/N8796UV/DARYANTO</v>
          </cell>
          <cell r="P1835" t="str">
            <v>PT. SATRIA WICAKSANA SEJATI</v>
          </cell>
          <cell r="Q1835" t="str">
            <v>PT. SATRIA WICAKSANA SEJATI</v>
          </cell>
          <cell r="R1835" t="str">
            <v>JUG RACK</v>
          </cell>
          <cell r="S1835" t="str">
            <v>2050348971</v>
          </cell>
        </row>
        <row r="1836">
          <cell r="L1836">
            <v>6008130925</v>
          </cell>
          <cell r="M1836" t="str">
            <v>74559</v>
          </cell>
          <cell r="N1836" t="str">
            <v>S21102201387/H1029188D/NF/3/29</v>
          </cell>
          <cell r="O1836" t="str">
            <v>YPS/N8796UV/DARYANTO</v>
          </cell>
          <cell r="P1836" t="str">
            <v>PT. SATRIA WICAKSANA SEJATI</v>
          </cell>
          <cell r="Q1836" t="str">
            <v>PT. SATRIA WICAKSANA SEJATI</v>
          </cell>
          <cell r="R1836" t="str">
            <v>5 GALLON AQUA LOCAL</v>
          </cell>
          <cell r="S1836" t="str">
            <v>2050348971</v>
          </cell>
        </row>
        <row r="1837">
          <cell r="L1837">
            <v>6008108423</v>
          </cell>
          <cell r="M1837" t="str">
            <v>10169933</v>
          </cell>
          <cell r="N1837" t="str">
            <v>S21102201485/H102524D/HD/1/25</v>
          </cell>
          <cell r="O1837" t="str">
            <v>YPS/L9345UZ/SOLIKIN</v>
          </cell>
          <cell r="P1837" t="str">
            <v>PT. SATRIA WICAKSANA SEJATI</v>
          </cell>
          <cell r="Q1837" t="str">
            <v>PT. SATRIA WICAKSANA SEJATI</v>
          </cell>
          <cell r="R1837" t="str">
            <v>EMPTY BOTTLE AQUA 5 GALLON</v>
          </cell>
          <cell r="S1837" t="str">
            <v>2050348971</v>
          </cell>
        </row>
        <row r="1838">
          <cell r="L1838">
            <v>6008108423</v>
          </cell>
          <cell r="M1838" t="str">
            <v>10169743</v>
          </cell>
          <cell r="N1838" t="str">
            <v>S21102201485/H102524D/HD/1/25</v>
          </cell>
          <cell r="O1838" t="str">
            <v>YPS/L9345UZ/SOLIKIN</v>
          </cell>
          <cell r="P1838" t="str">
            <v>PT. SATRIA WICAKSANA SEJATI</v>
          </cell>
          <cell r="Q1838" t="str">
            <v>PT. SATRIA WICAKSANA SEJATI</v>
          </cell>
          <cell r="R1838" t="str">
            <v>JUG RACK</v>
          </cell>
          <cell r="S1838" t="str">
            <v>2050348971</v>
          </cell>
        </row>
        <row r="1839">
          <cell r="L1839">
            <v>6008115131</v>
          </cell>
          <cell r="M1839" t="str">
            <v>10169749</v>
          </cell>
          <cell r="N1839" t="str">
            <v>R.159365</v>
          </cell>
          <cell r="O1839" t="str">
            <v>SWS/N8227UW/HARTONO</v>
          </cell>
          <cell r="P1839" t="str">
            <v>PT. SATRIA WICAKSANA SEJATI</v>
          </cell>
          <cell r="Q1839" t="str">
            <v>PT. SATRIA WICAKSANA SEJATI</v>
          </cell>
          <cell r="R1839" t="str">
            <v>PALLET RENT DOUBLE FACE</v>
          </cell>
          <cell r="S1839" t="str">
            <v>2050348972</v>
          </cell>
        </row>
        <row r="1840">
          <cell r="L1840">
            <v>6008106942</v>
          </cell>
          <cell r="M1840" t="str">
            <v>10169933</v>
          </cell>
          <cell r="N1840" t="str">
            <v>S21102201510/H102425B/ZK/3/23</v>
          </cell>
          <cell r="O1840" t="str">
            <v>YPS/L9167UG/YUSUF</v>
          </cell>
          <cell r="P1840" t="str">
            <v>PT. SATRIA WICAKSANA SEJATI</v>
          </cell>
          <cell r="Q1840" t="str">
            <v>PT. SATRIA WICAKSANA SEJATI</v>
          </cell>
          <cell r="R1840" t="str">
            <v>EMPTY BOTTLE AQUA 5 GALLON</v>
          </cell>
          <cell r="S1840" t="str">
            <v>2050348971</v>
          </cell>
        </row>
        <row r="1841">
          <cell r="L1841">
            <v>6008106942</v>
          </cell>
          <cell r="M1841" t="str">
            <v>10169933</v>
          </cell>
          <cell r="N1841" t="str">
            <v>S21102201510/H102425B/ZK/3/23</v>
          </cell>
          <cell r="O1841" t="str">
            <v>YPS/L9167UG/YUSUF</v>
          </cell>
          <cell r="P1841" t="str">
            <v>PT. SATRIA WICAKSANA SEJATI</v>
          </cell>
          <cell r="Q1841" t="str">
            <v>PT. SATRIA WICAKSANA SEJATI</v>
          </cell>
          <cell r="R1841" t="str">
            <v>EMPTY BOTTLE AQUA 5 GALLON</v>
          </cell>
          <cell r="S1841" t="str">
            <v>2050348971</v>
          </cell>
        </row>
        <row r="1842">
          <cell r="L1842">
            <v>6008106942</v>
          </cell>
          <cell r="M1842" t="str">
            <v>74559</v>
          </cell>
          <cell r="N1842" t="str">
            <v>S21102201510/H102425B/ZK/3/23</v>
          </cell>
          <cell r="O1842" t="str">
            <v>YPS/L9167UG/YUSUF</v>
          </cell>
          <cell r="P1842" t="str">
            <v>PT. SATRIA WICAKSANA SEJATI</v>
          </cell>
          <cell r="Q1842" t="str">
            <v>PT. SATRIA WICAKSANA SEJATI</v>
          </cell>
          <cell r="R1842" t="str">
            <v>5 GALLON AQUA LOCAL</v>
          </cell>
          <cell r="S1842" t="str">
            <v>2050348971</v>
          </cell>
        </row>
        <row r="1843">
          <cell r="L1843">
            <v>6008102494</v>
          </cell>
          <cell r="M1843" t="str">
            <v>10169933</v>
          </cell>
          <cell r="N1843" t="str">
            <v>S21102201482/H102677B/EL/1/26</v>
          </cell>
          <cell r="O1843" t="str">
            <v>YPS/N8194UW/WIN</v>
          </cell>
          <cell r="P1843" t="str">
            <v>PT. SATRIA WICAKSANA SEJATI</v>
          </cell>
          <cell r="Q1843" t="str">
            <v>PT. SATRIA WICAKSANA SEJATI</v>
          </cell>
          <cell r="R1843" t="str">
            <v>EMPTY BOTTLE AQUA 5 GALLON</v>
          </cell>
          <cell r="S1843" t="str">
            <v>2050348971</v>
          </cell>
        </row>
        <row r="1844">
          <cell r="L1844">
            <v>6008102494</v>
          </cell>
          <cell r="M1844" t="str">
            <v>10169933</v>
          </cell>
          <cell r="N1844" t="str">
            <v>S21102201482/H102677B/EL/1/26</v>
          </cell>
          <cell r="O1844" t="str">
            <v>YPS/N8194UW/WIN</v>
          </cell>
          <cell r="P1844" t="str">
            <v>PT. SATRIA WICAKSANA SEJATI</v>
          </cell>
          <cell r="Q1844" t="str">
            <v>PT. SATRIA WICAKSANA SEJATI</v>
          </cell>
          <cell r="R1844" t="str">
            <v>EMPTY BOTTLE AQUA 5 GALLON</v>
          </cell>
          <cell r="S1844" t="str">
            <v>2050348971</v>
          </cell>
        </row>
        <row r="1845">
          <cell r="L1845">
            <v>6008102494</v>
          </cell>
          <cell r="M1845" t="str">
            <v>74559</v>
          </cell>
          <cell r="N1845" t="str">
            <v>S21102201482/H102677B/EL/1/26</v>
          </cell>
          <cell r="O1845" t="str">
            <v>YPS/N8194UW/WIN</v>
          </cell>
          <cell r="P1845" t="str">
            <v>PT. SATRIA WICAKSANA SEJATI</v>
          </cell>
          <cell r="Q1845" t="str">
            <v>PT. SATRIA WICAKSANA SEJATI</v>
          </cell>
          <cell r="R1845" t="str">
            <v>5 GALLON AQUA LOCAL</v>
          </cell>
          <cell r="S1845" t="str">
            <v>2050348971</v>
          </cell>
        </row>
        <row r="1846">
          <cell r="L1846">
            <v>6008121423</v>
          </cell>
          <cell r="M1846" t="str">
            <v>10169933</v>
          </cell>
          <cell r="N1846" t="str">
            <v>S21102201437/H1027183A/AS/3/27</v>
          </cell>
          <cell r="O1846" t="str">
            <v>YPS/L9808UW/M AMIN</v>
          </cell>
          <cell r="P1846" t="str">
            <v>PT. SATRIA WICAKSANA SEJATI</v>
          </cell>
          <cell r="Q1846" t="str">
            <v>PT. SATRIA WICAKSANA SEJATI</v>
          </cell>
          <cell r="R1846" t="str">
            <v>EMPTY BOTTLE AQUA 5 GALLON</v>
          </cell>
          <cell r="S1846" t="str">
            <v>2050348971</v>
          </cell>
        </row>
        <row r="1847">
          <cell r="L1847">
            <v>6008121423</v>
          </cell>
          <cell r="M1847" t="str">
            <v>10169933</v>
          </cell>
          <cell r="N1847" t="str">
            <v>S21102201437/H1027183A/AS/3/27</v>
          </cell>
          <cell r="O1847" t="str">
            <v>YPS/L9808UW/M AMIN</v>
          </cell>
          <cell r="P1847" t="str">
            <v>PT. SATRIA WICAKSANA SEJATI</v>
          </cell>
          <cell r="Q1847" t="str">
            <v>PT. SATRIA WICAKSANA SEJATI</v>
          </cell>
          <cell r="R1847" t="str">
            <v>EMPTY BOTTLE AQUA 5 GALLON</v>
          </cell>
          <cell r="S1847" t="str">
            <v>2050348971</v>
          </cell>
        </row>
        <row r="1848">
          <cell r="L1848">
            <v>6008121423</v>
          </cell>
          <cell r="M1848" t="str">
            <v>74559</v>
          </cell>
          <cell r="N1848" t="str">
            <v>S21102201437/H1027183A/AS/3/27</v>
          </cell>
          <cell r="O1848" t="str">
            <v>YPS/L9808UW/M AMIN</v>
          </cell>
          <cell r="P1848" t="str">
            <v>PT. SATRIA WICAKSANA SEJATI</v>
          </cell>
          <cell r="Q1848" t="str">
            <v>PT. SATRIA WICAKSANA SEJATI</v>
          </cell>
          <cell r="R1848" t="str">
            <v>5 GALLON AQUA LOCAL</v>
          </cell>
          <cell r="S1848" t="str">
            <v>2050348971</v>
          </cell>
        </row>
        <row r="1849">
          <cell r="L1849">
            <v>6008117883</v>
          </cell>
          <cell r="M1849" t="str">
            <v>10169749</v>
          </cell>
          <cell r="N1849" t="str">
            <v>R.148884</v>
          </cell>
          <cell r="O1849" t="str">
            <v>YPS/L9353UZ/SYAIFUL</v>
          </cell>
          <cell r="P1849" t="str">
            <v>PT. SATRIA WICAKSANA SEJATI</v>
          </cell>
          <cell r="Q1849" t="str">
            <v>PT. SATRIA WICAKSANA SEJATI</v>
          </cell>
          <cell r="R1849" t="str">
            <v>PALLET RENT DOUBLE FACE</v>
          </cell>
          <cell r="S1849" t="str">
            <v>2050348972</v>
          </cell>
        </row>
        <row r="1850">
          <cell r="L1850">
            <v>6008105980</v>
          </cell>
          <cell r="M1850" t="str">
            <v>10169933</v>
          </cell>
          <cell r="N1850" t="str">
            <v>S21102700028/H1027108D/EL/1/27</v>
          </cell>
          <cell r="O1850" t="str">
            <v>YPS/L9431UZ/NURHADI</v>
          </cell>
          <cell r="P1850" t="str">
            <v>PT. SATRIA WICAKSANA SEJATI</v>
          </cell>
          <cell r="Q1850" t="str">
            <v>PT. SATRIA WICAKSANA SEJATI</v>
          </cell>
          <cell r="R1850" t="str">
            <v>EMPTY BOTTLE AQUA 5 GALLON</v>
          </cell>
          <cell r="S1850" t="str">
            <v>2050348971</v>
          </cell>
        </row>
        <row r="1851">
          <cell r="L1851">
            <v>6008105980</v>
          </cell>
          <cell r="M1851" t="str">
            <v>10169933</v>
          </cell>
          <cell r="N1851" t="str">
            <v>S21102700028/H1027108D/EL/1/27</v>
          </cell>
          <cell r="O1851" t="str">
            <v>YPS/L9431UZ/NURHADI</v>
          </cell>
          <cell r="P1851" t="str">
            <v>PT. SATRIA WICAKSANA SEJATI</v>
          </cell>
          <cell r="Q1851" t="str">
            <v>PT. SATRIA WICAKSANA SEJATI</v>
          </cell>
          <cell r="R1851" t="str">
            <v>EMPTY BOTTLE AQUA 5 GALLON</v>
          </cell>
          <cell r="S1851" t="str">
            <v>2050348971</v>
          </cell>
        </row>
        <row r="1852">
          <cell r="L1852">
            <v>6008105980</v>
          </cell>
          <cell r="M1852" t="str">
            <v>10169743</v>
          </cell>
          <cell r="N1852" t="str">
            <v>S21102700028/H1027108D/EL/1/27</v>
          </cell>
          <cell r="O1852" t="str">
            <v>YPS/L9431UZ/NURHADI</v>
          </cell>
          <cell r="P1852" t="str">
            <v>PT. SATRIA WICAKSANA SEJATI</v>
          </cell>
          <cell r="Q1852" t="str">
            <v>PT. SATRIA WICAKSANA SEJATI</v>
          </cell>
          <cell r="R1852" t="str">
            <v>JUG RACK</v>
          </cell>
          <cell r="S1852" t="str">
            <v>2050348971</v>
          </cell>
        </row>
        <row r="1853">
          <cell r="L1853">
            <v>6008105980</v>
          </cell>
          <cell r="M1853" t="str">
            <v>74559</v>
          </cell>
          <cell r="N1853" t="str">
            <v>S21102700028/H1027108D/EL/1/27</v>
          </cell>
          <cell r="O1853" t="str">
            <v>YPS/L9431UZ/NURHADI</v>
          </cell>
          <cell r="P1853" t="str">
            <v>PT. SATRIA WICAKSANA SEJATI</v>
          </cell>
          <cell r="Q1853" t="str">
            <v>PT. SATRIA WICAKSANA SEJATI</v>
          </cell>
          <cell r="R1853" t="str">
            <v>5 GALLON AQUA LOCAL</v>
          </cell>
          <cell r="S1853" t="str">
            <v>2050348971</v>
          </cell>
        </row>
        <row r="1854">
          <cell r="L1854">
            <v>6008119162</v>
          </cell>
          <cell r="M1854" t="str">
            <v>10169933</v>
          </cell>
          <cell r="N1854" t="str">
            <v>S21102200181/H1026123D/ZK/2/26</v>
          </cell>
          <cell r="O1854" t="str">
            <v>YPS/N9515WE/ZAKARIAH</v>
          </cell>
          <cell r="P1854" t="str">
            <v>PT. SATRIA WICAKSANA SEJATI</v>
          </cell>
          <cell r="Q1854" t="str">
            <v>PT. SATRIA WICAKSANA SEJATI</v>
          </cell>
          <cell r="R1854" t="str">
            <v>EMPTY BOTTLE AQUA 5 GALLON</v>
          </cell>
          <cell r="S1854" t="str">
            <v>2050348971</v>
          </cell>
        </row>
        <row r="1855">
          <cell r="L1855">
            <v>6008119162</v>
          </cell>
          <cell r="M1855" t="str">
            <v>10169933</v>
          </cell>
          <cell r="N1855" t="str">
            <v>S21102200181/H1026123D/ZK/2/26</v>
          </cell>
          <cell r="O1855" t="str">
            <v>YPS/N9515WE/ZAKARIAH</v>
          </cell>
          <cell r="P1855" t="str">
            <v>PT. SATRIA WICAKSANA SEJATI</v>
          </cell>
          <cell r="Q1855" t="str">
            <v>PT. SATRIA WICAKSANA SEJATI</v>
          </cell>
          <cell r="R1855" t="str">
            <v>EMPTY BOTTLE AQUA 5 GALLON</v>
          </cell>
          <cell r="S1855" t="str">
            <v>2050348971</v>
          </cell>
        </row>
        <row r="1856">
          <cell r="L1856">
            <v>6008119162</v>
          </cell>
          <cell r="M1856" t="str">
            <v>10169743</v>
          </cell>
          <cell r="N1856" t="str">
            <v>S21102200181/H1026123D/ZK/2/26</v>
          </cell>
          <cell r="O1856" t="str">
            <v>YPS/N9515WE/ZAKARIAH</v>
          </cell>
          <cell r="P1856" t="str">
            <v>PT. SATRIA WICAKSANA SEJATI</v>
          </cell>
          <cell r="Q1856" t="str">
            <v>PT. SATRIA WICAKSANA SEJATI</v>
          </cell>
          <cell r="R1856" t="str">
            <v>JUG RACK</v>
          </cell>
          <cell r="S1856" t="str">
            <v>2050348971</v>
          </cell>
        </row>
        <row r="1857">
          <cell r="L1857">
            <v>6008119162</v>
          </cell>
          <cell r="M1857" t="str">
            <v>74559</v>
          </cell>
          <cell r="N1857" t="str">
            <v>S21102200181/H1026123D/ZK/2/26</v>
          </cell>
          <cell r="O1857" t="str">
            <v>YPS/N9515WE/ZAKARIAH</v>
          </cell>
          <cell r="P1857" t="str">
            <v>PT. SATRIA WICAKSANA SEJATI</v>
          </cell>
          <cell r="Q1857" t="str">
            <v>PT. SATRIA WICAKSANA SEJATI</v>
          </cell>
          <cell r="R1857" t="str">
            <v>5 GALLON AQUA LOCAL</v>
          </cell>
          <cell r="S1857" t="str">
            <v>2050348971</v>
          </cell>
        </row>
        <row r="1858">
          <cell r="L1858">
            <v>6008112445</v>
          </cell>
          <cell r="M1858" t="str">
            <v>10169933</v>
          </cell>
          <cell r="N1858" t="str">
            <v>R.111186/HP3/8</v>
          </cell>
          <cell r="O1858" t="str">
            <v>YPS/N8598UV/ARIF T</v>
          </cell>
          <cell r="P1858" t="str">
            <v>PT. SATRIA WICAKSANA SEJATI</v>
          </cell>
          <cell r="Q1858" t="str">
            <v>PT. SATRIA WICAKSANA SEJATI</v>
          </cell>
          <cell r="R1858" t="str">
            <v>EMPTY BOTTLE AQUA 5 GALLON</v>
          </cell>
          <cell r="S1858" t="str">
            <v>2050348971</v>
          </cell>
        </row>
        <row r="1859">
          <cell r="L1859">
            <v>6008112445</v>
          </cell>
          <cell r="M1859" t="str">
            <v>10169933</v>
          </cell>
          <cell r="N1859" t="str">
            <v>R.111186/HP3/8</v>
          </cell>
          <cell r="O1859" t="str">
            <v>YPS/N8598UV/ARIF T</v>
          </cell>
          <cell r="P1859" t="str">
            <v>PT. SATRIA WICAKSANA SEJATI</v>
          </cell>
          <cell r="Q1859" t="str">
            <v>PT. SATRIA WICAKSANA SEJATI</v>
          </cell>
          <cell r="R1859" t="str">
            <v>EMPTY BOTTLE AQUA 5 GALLON</v>
          </cell>
          <cell r="S1859" t="str">
            <v>2050348971</v>
          </cell>
        </row>
        <row r="1860">
          <cell r="L1860">
            <v>6008112445</v>
          </cell>
          <cell r="M1860" t="str">
            <v>10169743</v>
          </cell>
          <cell r="N1860" t="str">
            <v>R.111186/HP3/8</v>
          </cell>
          <cell r="O1860" t="str">
            <v>YPS/N8598UV/ARIF T</v>
          </cell>
          <cell r="P1860" t="str">
            <v>PT. SATRIA WICAKSANA SEJATI</v>
          </cell>
          <cell r="Q1860" t="str">
            <v>PT. SATRIA WICAKSANA SEJATI</v>
          </cell>
          <cell r="R1860" t="str">
            <v>JUG RACK</v>
          </cell>
          <cell r="S1860" t="str">
            <v>2050348971</v>
          </cell>
        </row>
        <row r="1861">
          <cell r="L1861">
            <v>6008112445</v>
          </cell>
          <cell r="M1861" t="str">
            <v>74559</v>
          </cell>
          <cell r="N1861" t="str">
            <v>R.111186/HP3/8</v>
          </cell>
          <cell r="O1861" t="str">
            <v>YPS/N8598UV/ARIF T</v>
          </cell>
          <cell r="P1861" t="str">
            <v>PT. SATRIA WICAKSANA SEJATI</v>
          </cell>
          <cell r="Q1861" t="str">
            <v>PT. SATRIA WICAKSANA SEJATI</v>
          </cell>
          <cell r="R1861" t="str">
            <v>5 GALLON AQUA LOCAL</v>
          </cell>
          <cell r="S1861" t="str">
            <v>2050348971</v>
          </cell>
        </row>
        <row r="1862">
          <cell r="L1862">
            <v>6008114088</v>
          </cell>
          <cell r="M1862" t="str">
            <v>10169933</v>
          </cell>
          <cell r="N1862" t="str">
            <v>S21102200205/H102599D/ZK/2/25</v>
          </cell>
          <cell r="O1862" t="str">
            <v>YPS/L8177UT/AGUS SUP</v>
          </cell>
          <cell r="P1862" t="str">
            <v>PT. SATRIA WICAKSANA SEJATI</v>
          </cell>
          <cell r="Q1862" t="str">
            <v>PT. SATRIA WICAKSANA SEJATI</v>
          </cell>
          <cell r="R1862" t="str">
            <v>EMPTY BOTTLE AQUA 5 GALLON</v>
          </cell>
          <cell r="S1862" t="str">
            <v>2050348971</v>
          </cell>
        </row>
        <row r="1863">
          <cell r="L1863">
            <v>6008114088</v>
          </cell>
          <cell r="M1863" t="str">
            <v>10169743</v>
          </cell>
          <cell r="N1863" t="str">
            <v>S21102200205/H102599D/ZK/2/25</v>
          </cell>
          <cell r="O1863" t="str">
            <v>YPS/L8177UT/AGUS SUP</v>
          </cell>
          <cell r="P1863" t="str">
            <v>PT. SATRIA WICAKSANA SEJATI</v>
          </cell>
          <cell r="Q1863" t="str">
            <v>PT. SATRIA WICAKSANA SEJATI</v>
          </cell>
          <cell r="R1863" t="str">
            <v>JUG RACK</v>
          </cell>
          <cell r="S1863" t="str">
            <v>2050348971</v>
          </cell>
        </row>
        <row r="1864">
          <cell r="L1864">
            <v>6008113501</v>
          </cell>
          <cell r="M1864" t="str">
            <v>10169749</v>
          </cell>
          <cell r="N1864" t="str">
            <v>R.156541</v>
          </cell>
          <cell r="O1864" t="str">
            <v>YPS/N8033UV/ANANG S</v>
          </cell>
          <cell r="P1864" t="str">
            <v>PT. SATRIA WICAKSANA SEJATI</v>
          </cell>
          <cell r="Q1864" t="str">
            <v>PT. SATRIA WICAKSANA SEJATI</v>
          </cell>
          <cell r="R1864" t="str">
            <v>PALLET RENT DOUBLE FACE</v>
          </cell>
          <cell r="S1864" t="str">
            <v>2050348972</v>
          </cell>
        </row>
        <row r="1865">
          <cell r="L1865">
            <v>6008097540</v>
          </cell>
          <cell r="M1865" t="str">
            <v>10169933</v>
          </cell>
          <cell r="N1865" t="str">
            <v>S21102909282/H1029161D/IS/2/29</v>
          </cell>
          <cell r="O1865" t="str">
            <v>YPS/L8897UW/UMAR</v>
          </cell>
          <cell r="P1865" t="str">
            <v>PT. SATRIA WICAKSANA SEJATI</v>
          </cell>
          <cell r="Q1865" t="str">
            <v>PT. SATRIA WICAKSANA SEJATI</v>
          </cell>
          <cell r="R1865" t="str">
            <v>EMPTY BOTTLE AQUA 5 GALLON</v>
          </cell>
          <cell r="S1865" t="str">
            <v>2050348971</v>
          </cell>
        </row>
        <row r="1866">
          <cell r="L1866">
            <v>6008097540</v>
          </cell>
          <cell r="M1866" t="str">
            <v>10169933</v>
          </cell>
          <cell r="N1866" t="str">
            <v>S21102909282/H1029161D/IS/2/29</v>
          </cell>
          <cell r="O1866" t="str">
            <v>YPS/L8897UW/UMAR</v>
          </cell>
          <cell r="P1866" t="str">
            <v>PT. SATRIA WICAKSANA SEJATI</v>
          </cell>
          <cell r="Q1866" t="str">
            <v>PT. SATRIA WICAKSANA SEJATI</v>
          </cell>
          <cell r="R1866" t="str">
            <v>EMPTY BOTTLE AQUA 5 GALLON</v>
          </cell>
          <cell r="S1866" t="str">
            <v>2050348971</v>
          </cell>
        </row>
        <row r="1867">
          <cell r="L1867">
            <v>6008097540</v>
          </cell>
          <cell r="M1867" t="str">
            <v>10169743</v>
          </cell>
          <cell r="N1867" t="str">
            <v>S21102909282/H1029161D/IS/2/29</v>
          </cell>
          <cell r="O1867" t="str">
            <v>YPS/L8897UW/UMAR</v>
          </cell>
          <cell r="P1867" t="str">
            <v>PT. SATRIA WICAKSANA SEJATI</v>
          </cell>
          <cell r="Q1867" t="str">
            <v>PT. SATRIA WICAKSANA SEJATI</v>
          </cell>
          <cell r="R1867" t="str">
            <v>JUG RACK</v>
          </cell>
          <cell r="S1867" t="str">
            <v>2050348971</v>
          </cell>
        </row>
        <row r="1868">
          <cell r="L1868">
            <v>6008097540</v>
          </cell>
          <cell r="M1868" t="str">
            <v>74559</v>
          </cell>
          <cell r="N1868" t="str">
            <v>S21102909282/H1029161D/IS/2/29</v>
          </cell>
          <cell r="O1868" t="str">
            <v>YPS/L8897UW/UMAR</v>
          </cell>
          <cell r="P1868" t="str">
            <v>PT. SATRIA WICAKSANA SEJATI</v>
          </cell>
          <cell r="Q1868" t="str">
            <v>PT. SATRIA WICAKSANA SEJATI</v>
          </cell>
          <cell r="R1868" t="str">
            <v>5 GALLON AQUA LOCAL</v>
          </cell>
          <cell r="S1868" t="str">
            <v>2050348971</v>
          </cell>
        </row>
        <row r="1869">
          <cell r="L1869">
            <v>6008123039</v>
          </cell>
          <cell r="M1869" t="str">
            <v>10169749</v>
          </cell>
          <cell r="N1869" t="str">
            <v>R.148843</v>
          </cell>
          <cell r="O1869" t="str">
            <v>YPS/L9354UZ/SISWANTO</v>
          </cell>
          <cell r="P1869" t="str">
            <v>PT. SATRIA WICAKSANA SEJATI</v>
          </cell>
          <cell r="Q1869" t="str">
            <v>PT. SATRIA WICAKSANA SEJATI</v>
          </cell>
          <cell r="R1869" t="str">
            <v>PALLET RENT DOUBLE FACE</v>
          </cell>
          <cell r="S1869" t="str">
            <v>2050348972</v>
          </cell>
        </row>
        <row r="1870">
          <cell r="L1870">
            <v>6008116925</v>
          </cell>
          <cell r="M1870" t="str">
            <v>10169749</v>
          </cell>
          <cell r="N1870" t="str">
            <v>R.148926</v>
          </cell>
          <cell r="O1870" t="str">
            <v>YPS/N8545UW/HUMAIDI</v>
          </cell>
          <cell r="P1870" t="str">
            <v>PT. SATRIA WICAKSANA SEJATI</v>
          </cell>
          <cell r="Q1870" t="str">
            <v>PT. SATRIA WICAKSANA SEJATI</v>
          </cell>
          <cell r="R1870" t="str">
            <v>PALLET RENT DOUBLE FACE</v>
          </cell>
          <cell r="S1870" t="str">
            <v>2050348972</v>
          </cell>
        </row>
        <row r="1871">
          <cell r="L1871">
            <v>6008111936</v>
          </cell>
          <cell r="M1871" t="str">
            <v>10169749</v>
          </cell>
          <cell r="N1871" t="str">
            <v>R.159375</v>
          </cell>
          <cell r="O1871" t="str">
            <v>YPS/N8495UV/MUJIB</v>
          </cell>
          <cell r="P1871" t="str">
            <v>PT. SATRIA WICAKSANA SEJATI</v>
          </cell>
          <cell r="Q1871" t="str">
            <v>PT. SATRIA WICAKSANA SEJATI</v>
          </cell>
          <cell r="R1871" t="str">
            <v>PALLET RENT DOUBLE FACE</v>
          </cell>
          <cell r="S1871" t="str">
            <v>2050348972</v>
          </cell>
        </row>
        <row r="1872">
          <cell r="L1872">
            <v>6008111589</v>
          </cell>
          <cell r="M1872" t="str">
            <v>10169933</v>
          </cell>
          <cell r="N1872" t="str">
            <v>R.111187/HP3/14</v>
          </cell>
          <cell r="O1872" t="str">
            <v>YPS/L9355UZ/WACHID</v>
          </cell>
          <cell r="P1872" t="str">
            <v>PT. SATRIA WICAKSANA SEJATI</v>
          </cell>
          <cell r="Q1872" t="str">
            <v>PT. SATRIA WICAKSANA SEJATI</v>
          </cell>
          <cell r="R1872" t="str">
            <v>EMPTY BOTTLE AQUA 5 GALLON</v>
          </cell>
          <cell r="S1872" t="str">
            <v>2050348971</v>
          </cell>
        </row>
        <row r="1873">
          <cell r="L1873">
            <v>6008111589</v>
          </cell>
          <cell r="M1873" t="str">
            <v>10169933</v>
          </cell>
          <cell r="N1873" t="str">
            <v>R.111187/HP3/14</v>
          </cell>
          <cell r="O1873" t="str">
            <v>YPS/L9355UZ/WACHID</v>
          </cell>
          <cell r="P1873" t="str">
            <v>PT. SATRIA WICAKSANA SEJATI</v>
          </cell>
          <cell r="Q1873" t="str">
            <v>PT. SATRIA WICAKSANA SEJATI</v>
          </cell>
          <cell r="R1873" t="str">
            <v>EMPTY BOTTLE AQUA 5 GALLON</v>
          </cell>
          <cell r="S1873" t="str">
            <v>2050348971</v>
          </cell>
        </row>
        <row r="1874">
          <cell r="L1874">
            <v>6008111589</v>
          </cell>
          <cell r="M1874" t="str">
            <v>10169743</v>
          </cell>
          <cell r="N1874" t="str">
            <v>R.111187/HP3/14</v>
          </cell>
          <cell r="O1874" t="str">
            <v>YPS/L9355UZ/WACHID</v>
          </cell>
          <cell r="P1874" t="str">
            <v>PT. SATRIA WICAKSANA SEJATI</v>
          </cell>
          <cell r="Q1874" t="str">
            <v>PT. SATRIA WICAKSANA SEJATI</v>
          </cell>
          <cell r="R1874" t="str">
            <v>JUG RACK</v>
          </cell>
          <cell r="S1874" t="str">
            <v>2050348971</v>
          </cell>
        </row>
        <row r="1875">
          <cell r="L1875">
            <v>6008111589</v>
          </cell>
          <cell r="M1875" t="str">
            <v>74559</v>
          </cell>
          <cell r="N1875" t="str">
            <v>R.111187/HP3/14</v>
          </cell>
          <cell r="O1875" t="str">
            <v>YPS/L9355UZ/WACHID</v>
          </cell>
          <cell r="P1875" t="str">
            <v>PT. SATRIA WICAKSANA SEJATI</v>
          </cell>
          <cell r="Q1875" t="str">
            <v>PT. SATRIA WICAKSANA SEJATI</v>
          </cell>
          <cell r="R1875" t="str">
            <v>5 GALLON AQUA LOCAL</v>
          </cell>
          <cell r="S1875" t="str">
            <v>2050348971</v>
          </cell>
        </row>
        <row r="1876">
          <cell r="L1876">
            <v>6008116699</v>
          </cell>
          <cell r="M1876" t="str">
            <v>10169933</v>
          </cell>
          <cell r="N1876" t="str">
            <v>S21102600060/H1026135D/BK/2/26</v>
          </cell>
          <cell r="O1876" t="str">
            <v>YPS/N8507UV/KHOTIB</v>
          </cell>
          <cell r="P1876" t="str">
            <v>PT. SATRIA WICAKSANA SEJATI</v>
          </cell>
          <cell r="Q1876" t="str">
            <v>PT. SATRIA WICAKSANA SEJATI</v>
          </cell>
          <cell r="R1876" t="str">
            <v>EMPTY BOTTLE AQUA 5 GALLON</v>
          </cell>
          <cell r="S1876" t="str">
            <v>2050348971</v>
          </cell>
        </row>
        <row r="1877">
          <cell r="L1877">
            <v>6008116699</v>
          </cell>
          <cell r="M1877" t="str">
            <v>10169933</v>
          </cell>
          <cell r="N1877" t="str">
            <v>S21102600060/H1026135D/BK/2/26</v>
          </cell>
          <cell r="O1877" t="str">
            <v>YPS/N8507UV/KHOTIB</v>
          </cell>
          <cell r="P1877" t="str">
            <v>PT. SATRIA WICAKSANA SEJATI</v>
          </cell>
          <cell r="Q1877" t="str">
            <v>PT. SATRIA WICAKSANA SEJATI</v>
          </cell>
          <cell r="R1877" t="str">
            <v>EMPTY BOTTLE AQUA 5 GALLON</v>
          </cell>
          <cell r="S1877" t="str">
            <v>2050348971</v>
          </cell>
        </row>
        <row r="1878">
          <cell r="L1878">
            <v>6008116699</v>
          </cell>
          <cell r="M1878" t="str">
            <v>10169743</v>
          </cell>
          <cell r="N1878" t="str">
            <v>S21102600060/H1026135D/BK/2/26</v>
          </cell>
          <cell r="O1878" t="str">
            <v>YPS/N8507UV/KHOTIB</v>
          </cell>
          <cell r="P1878" t="str">
            <v>PT. SATRIA WICAKSANA SEJATI</v>
          </cell>
          <cell r="Q1878" t="str">
            <v>PT. SATRIA WICAKSANA SEJATI</v>
          </cell>
          <cell r="R1878" t="str">
            <v>JUG RACK</v>
          </cell>
          <cell r="S1878" t="str">
            <v>2050348971</v>
          </cell>
        </row>
        <row r="1879">
          <cell r="L1879">
            <v>6008116699</v>
          </cell>
          <cell r="M1879" t="str">
            <v>74559</v>
          </cell>
          <cell r="N1879" t="str">
            <v>S21102600060/H1026135D/BK/2/26</v>
          </cell>
          <cell r="O1879" t="str">
            <v>YPS/N8507UV/KHOTIB</v>
          </cell>
          <cell r="P1879" t="str">
            <v>PT. SATRIA WICAKSANA SEJATI</v>
          </cell>
          <cell r="Q1879" t="str">
            <v>PT. SATRIA WICAKSANA SEJATI</v>
          </cell>
          <cell r="R1879" t="str">
            <v>5 GALLON AQUA LOCAL</v>
          </cell>
          <cell r="S1879" t="str">
            <v>2050348971</v>
          </cell>
        </row>
        <row r="1880">
          <cell r="L1880">
            <v>6008122023</v>
          </cell>
          <cell r="M1880" t="str">
            <v>10169933</v>
          </cell>
          <cell r="N1880" t="str">
            <v>S21102201409/H1028191B/NF/3/28</v>
          </cell>
          <cell r="O1880" t="str">
            <v>YPS/N8544UV/M.SLAMET</v>
          </cell>
          <cell r="P1880" t="str">
            <v>PT. SATRIA WICAKSANA SEJATI</v>
          </cell>
          <cell r="Q1880" t="str">
            <v>PT. SATRIA WICAKSANA SEJATI</v>
          </cell>
          <cell r="R1880" t="str">
            <v>EMPTY BOTTLE AQUA 5 GALLON</v>
          </cell>
          <cell r="S1880" t="str">
            <v>2050348971</v>
          </cell>
        </row>
        <row r="1881">
          <cell r="L1881">
            <v>6008122023</v>
          </cell>
          <cell r="M1881" t="str">
            <v>10169933</v>
          </cell>
          <cell r="N1881" t="str">
            <v>S21102201409/H1028191B/NF/3/28</v>
          </cell>
          <cell r="O1881" t="str">
            <v>YPS/N8544UV/M.SLAMET</v>
          </cell>
          <cell r="P1881" t="str">
            <v>PT. SATRIA WICAKSANA SEJATI</v>
          </cell>
          <cell r="Q1881" t="str">
            <v>PT. SATRIA WICAKSANA SEJATI</v>
          </cell>
          <cell r="R1881" t="str">
            <v>EMPTY BOTTLE AQUA 5 GALLON</v>
          </cell>
          <cell r="S1881" t="str">
            <v>2050348971</v>
          </cell>
        </row>
        <row r="1882">
          <cell r="L1882">
            <v>6008122023</v>
          </cell>
          <cell r="M1882" t="str">
            <v>74559</v>
          </cell>
          <cell r="N1882" t="str">
            <v>S21102201409/H1028191B/NF/3/28</v>
          </cell>
          <cell r="O1882" t="str">
            <v>YPS/N8544UV/M.SLAMET</v>
          </cell>
          <cell r="P1882" t="str">
            <v>PT. SATRIA WICAKSANA SEJATI</v>
          </cell>
          <cell r="Q1882" t="str">
            <v>PT. SATRIA WICAKSANA SEJATI</v>
          </cell>
          <cell r="R1882" t="str">
            <v>5 GALLON AQUA LOCAL</v>
          </cell>
          <cell r="S1882" t="str">
            <v>2050348971</v>
          </cell>
        </row>
        <row r="1883">
          <cell r="L1883">
            <v>6008113935</v>
          </cell>
          <cell r="M1883" t="str">
            <v>10169933</v>
          </cell>
          <cell r="N1883" t="str">
            <v>S21102200208/H102594D/ZK/2/25</v>
          </cell>
          <cell r="O1883" t="str">
            <v>YPS/L9425UZ/MASRIDI</v>
          </cell>
          <cell r="P1883" t="str">
            <v>PT. SATRIA WICAKSANA SEJATI</v>
          </cell>
          <cell r="Q1883" t="str">
            <v>PT. SATRIA WICAKSANA SEJATI</v>
          </cell>
          <cell r="R1883" t="str">
            <v>EMPTY BOTTLE AQUA 5 GALLON</v>
          </cell>
          <cell r="S1883" t="str">
            <v>2050348971</v>
          </cell>
        </row>
        <row r="1884">
          <cell r="L1884">
            <v>6008113935</v>
          </cell>
          <cell r="M1884" t="str">
            <v>10169933</v>
          </cell>
          <cell r="N1884" t="str">
            <v>S21102200208/H102594D/ZK/2/25</v>
          </cell>
          <cell r="O1884" t="str">
            <v>YPS/L9425UZ/MASRIDI</v>
          </cell>
          <cell r="P1884" t="str">
            <v>PT. SATRIA WICAKSANA SEJATI</v>
          </cell>
          <cell r="Q1884" t="str">
            <v>PT. SATRIA WICAKSANA SEJATI</v>
          </cell>
          <cell r="R1884" t="str">
            <v>EMPTY BOTTLE AQUA 5 GALLON</v>
          </cell>
          <cell r="S1884" t="str">
            <v>2050348971</v>
          </cell>
        </row>
        <row r="1885">
          <cell r="L1885">
            <v>6008113935</v>
          </cell>
          <cell r="M1885" t="str">
            <v>10169743</v>
          </cell>
          <cell r="N1885" t="str">
            <v>S21102200208/H102594D/ZK/2/25</v>
          </cell>
          <cell r="O1885" t="str">
            <v>YPS/L9425UZ/MASRIDI</v>
          </cell>
          <cell r="P1885" t="str">
            <v>PT. SATRIA WICAKSANA SEJATI</v>
          </cell>
          <cell r="Q1885" t="str">
            <v>PT. SATRIA WICAKSANA SEJATI</v>
          </cell>
          <cell r="R1885" t="str">
            <v>JUG RACK</v>
          </cell>
          <cell r="S1885" t="str">
            <v>2050348971</v>
          </cell>
        </row>
        <row r="1886">
          <cell r="L1886">
            <v>6008113935</v>
          </cell>
          <cell r="M1886" t="str">
            <v>74559</v>
          </cell>
          <cell r="N1886" t="str">
            <v>S21102200208/H102594D/ZK/2/25</v>
          </cell>
          <cell r="O1886" t="str">
            <v>YPS/L9425UZ/MASRIDI</v>
          </cell>
          <cell r="P1886" t="str">
            <v>PT. SATRIA WICAKSANA SEJATI</v>
          </cell>
          <cell r="Q1886" t="str">
            <v>PT. SATRIA WICAKSANA SEJATI</v>
          </cell>
          <cell r="R1886" t="str">
            <v>5 GALLON AQUA LOCAL</v>
          </cell>
          <cell r="S1886" t="str">
            <v>2050348971</v>
          </cell>
        </row>
        <row r="1887">
          <cell r="L1887">
            <v>6008117044</v>
          </cell>
          <cell r="M1887" t="str">
            <v>10169933</v>
          </cell>
          <cell r="N1887" t="str">
            <v>R.115786/HP3/25</v>
          </cell>
          <cell r="O1887" t="str">
            <v>YPS/N8579UR/WIYANTO</v>
          </cell>
          <cell r="P1887" t="str">
            <v>PT. SATRIA WICAKSANA SEJATI</v>
          </cell>
          <cell r="Q1887" t="str">
            <v>PT. SATRIA WICAKSANA SEJATI</v>
          </cell>
          <cell r="R1887" t="str">
            <v>EMPTY BOTTLE AQUA 5 GALLON</v>
          </cell>
          <cell r="S1887" t="str">
            <v>2050348971</v>
          </cell>
        </row>
        <row r="1888">
          <cell r="L1888">
            <v>6008117044</v>
          </cell>
          <cell r="M1888" t="str">
            <v>10169933</v>
          </cell>
          <cell r="N1888" t="str">
            <v>R.115786/HP3/25</v>
          </cell>
          <cell r="O1888" t="str">
            <v>YPS/N8579UR/WIYANTO</v>
          </cell>
          <cell r="P1888" t="str">
            <v>PT. SATRIA WICAKSANA SEJATI</v>
          </cell>
          <cell r="Q1888" t="str">
            <v>PT. SATRIA WICAKSANA SEJATI</v>
          </cell>
          <cell r="R1888" t="str">
            <v>EMPTY BOTTLE AQUA 5 GALLON</v>
          </cell>
          <cell r="S1888" t="str">
            <v>2050348971</v>
          </cell>
        </row>
        <row r="1889">
          <cell r="L1889">
            <v>6008117044</v>
          </cell>
          <cell r="M1889" t="str">
            <v>10169743</v>
          </cell>
          <cell r="N1889" t="str">
            <v>R.115786/HP3/25</v>
          </cell>
          <cell r="O1889" t="str">
            <v>YPS/N8579UR/WIYANTO</v>
          </cell>
          <cell r="P1889" t="str">
            <v>PT. SATRIA WICAKSANA SEJATI</v>
          </cell>
          <cell r="Q1889" t="str">
            <v>PT. SATRIA WICAKSANA SEJATI</v>
          </cell>
          <cell r="R1889" t="str">
            <v>JUG RACK</v>
          </cell>
          <cell r="S1889" t="str">
            <v>2050348971</v>
          </cell>
        </row>
        <row r="1890">
          <cell r="L1890">
            <v>6008117044</v>
          </cell>
          <cell r="M1890" t="str">
            <v>74559</v>
          </cell>
          <cell r="N1890" t="str">
            <v>R.115786/HP3/25</v>
          </cell>
          <cell r="O1890" t="str">
            <v>YPS/N8579UR/WIYANTO</v>
          </cell>
          <cell r="P1890" t="str">
            <v>PT. SATRIA WICAKSANA SEJATI</v>
          </cell>
          <cell r="Q1890" t="str">
            <v>PT. SATRIA WICAKSANA SEJATI</v>
          </cell>
          <cell r="R1890" t="str">
            <v>5 GALLON AQUA LOCAL</v>
          </cell>
          <cell r="S1890" t="str">
            <v>2050348971</v>
          </cell>
        </row>
        <row r="1891">
          <cell r="L1891">
            <v>6008108232</v>
          </cell>
          <cell r="M1891" t="str">
            <v>10169933</v>
          </cell>
          <cell r="N1891" t="str">
            <v>S21102201505/H102429D/IS/3/23</v>
          </cell>
          <cell r="O1891" t="str">
            <v>YPS/N8864UW/TOSIM</v>
          </cell>
          <cell r="P1891" t="str">
            <v>PT. SATRIA WICAKSANA SEJATI</v>
          </cell>
          <cell r="Q1891" t="str">
            <v>PT. SATRIA WICAKSANA SEJATI</v>
          </cell>
          <cell r="R1891" t="str">
            <v>EMPTY BOTTLE AQUA 5 GALLON</v>
          </cell>
          <cell r="S1891" t="str">
            <v>2050348971</v>
          </cell>
        </row>
        <row r="1892">
          <cell r="L1892">
            <v>6008108232</v>
          </cell>
          <cell r="M1892" t="str">
            <v>10169933</v>
          </cell>
          <cell r="N1892" t="str">
            <v>S21102201505/H102429D/IS/3/23</v>
          </cell>
          <cell r="O1892" t="str">
            <v>YPS/N8864UW/TOSIM</v>
          </cell>
          <cell r="P1892" t="str">
            <v>PT. SATRIA WICAKSANA SEJATI</v>
          </cell>
          <cell r="Q1892" t="str">
            <v>PT. SATRIA WICAKSANA SEJATI</v>
          </cell>
          <cell r="R1892" t="str">
            <v>EMPTY BOTTLE AQUA 5 GALLON</v>
          </cell>
          <cell r="S1892" t="str">
            <v>2050348971</v>
          </cell>
        </row>
        <row r="1893">
          <cell r="L1893">
            <v>6008108232</v>
          </cell>
          <cell r="M1893" t="str">
            <v>10169743</v>
          </cell>
          <cell r="N1893" t="str">
            <v>S21102201505/H102429D/IS/3/23</v>
          </cell>
          <cell r="O1893" t="str">
            <v>YPS/N8864UW/TOSIM</v>
          </cell>
          <cell r="P1893" t="str">
            <v>PT. SATRIA WICAKSANA SEJATI</v>
          </cell>
          <cell r="Q1893" t="str">
            <v>PT. SATRIA WICAKSANA SEJATI</v>
          </cell>
          <cell r="R1893" t="str">
            <v>JUG RACK</v>
          </cell>
          <cell r="S1893" t="str">
            <v>2050348971</v>
          </cell>
        </row>
        <row r="1894">
          <cell r="L1894">
            <v>6008108232</v>
          </cell>
          <cell r="M1894" t="str">
            <v>74559</v>
          </cell>
          <cell r="N1894" t="str">
            <v>S21102201505/H102429D/IS/3/23</v>
          </cell>
          <cell r="O1894" t="str">
            <v>YPS/N8864UW/TOSIM</v>
          </cell>
          <cell r="P1894" t="str">
            <v>PT. SATRIA WICAKSANA SEJATI</v>
          </cell>
          <cell r="Q1894" t="str">
            <v>PT. SATRIA WICAKSANA SEJATI</v>
          </cell>
          <cell r="R1894" t="str">
            <v>5 GALLON AQUA LOCAL</v>
          </cell>
          <cell r="S1894" t="str">
            <v>2050348971</v>
          </cell>
        </row>
        <row r="1895">
          <cell r="L1895">
            <v>6008112516</v>
          </cell>
          <cell r="M1895" t="str">
            <v>10169933</v>
          </cell>
          <cell r="N1895" t="str">
            <v>S21102201460/H1026198D/EF/3/26</v>
          </cell>
          <cell r="O1895" t="str">
            <v>YPS/N8614UW/HUDA</v>
          </cell>
          <cell r="P1895" t="str">
            <v>PT. SATRIA WICAKSANA SEJATI</v>
          </cell>
          <cell r="Q1895" t="str">
            <v>PT. SATRIA WICAKSANA SEJATI</v>
          </cell>
          <cell r="R1895" t="str">
            <v>EMPTY BOTTLE AQUA 5 GALLON</v>
          </cell>
          <cell r="S1895" t="str">
            <v>2050348971</v>
          </cell>
        </row>
        <row r="1896">
          <cell r="L1896">
            <v>6008112516</v>
          </cell>
          <cell r="M1896" t="str">
            <v>10169933</v>
          </cell>
          <cell r="N1896" t="str">
            <v>S21102201460/H1026198D/EF/3/26</v>
          </cell>
          <cell r="O1896" t="str">
            <v>YPS/N8614UW/HUDA</v>
          </cell>
          <cell r="P1896" t="str">
            <v>PT. SATRIA WICAKSANA SEJATI</v>
          </cell>
          <cell r="Q1896" t="str">
            <v>PT. SATRIA WICAKSANA SEJATI</v>
          </cell>
          <cell r="R1896" t="str">
            <v>EMPTY BOTTLE AQUA 5 GALLON</v>
          </cell>
          <cell r="S1896" t="str">
            <v>2050348971</v>
          </cell>
        </row>
        <row r="1897">
          <cell r="L1897">
            <v>6008112516</v>
          </cell>
          <cell r="M1897" t="str">
            <v>10169743</v>
          </cell>
          <cell r="N1897" t="str">
            <v>S21102201460/H1026198D/EF/3/26</v>
          </cell>
          <cell r="O1897" t="str">
            <v>YPS/N8614UW/HUDA</v>
          </cell>
          <cell r="P1897" t="str">
            <v>PT. SATRIA WICAKSANA SEJATI</v>
          </cell>
          <cell r="Q1897" t="str">
            <v>PT. SATRIA WICAKSANA SEJATI</v>
          </cell>
          <cell r="R1897" t="str">
            <v>JUG RACK</v>
          </cell>
          <cell r="S1897" t="str">
            <v>2050348971</v>
          </cell>
        </row>
        <row r="1898">
          <cell r="L1898">
            <v>6008112516</v>
          </cell>
          <cell r="M1898" t="str">
            <v>74559</v>
          </cell>
          <cell r="N1898" t="str">
            <v>S21102201460/H1026198D/EF/3/26</v>
          </cell>
          <cell r="O1898" t="str">
            <v>YPS/N8614UW/HUDA</v>
          </cell>
          <cell r="P1898" t="str">
            <v>PT. SATRIA WICAKSANA SEJATI</v>
          </cell>
          <cell r="Q1898" t="str">
            <v>PT. SATRIA WICAKSANA SEJATI</v>
          </cell>
          <cell r="R1898" t="str">
            <v>5 GALLON AQUA LOCAL</v>
          </cell>
          <cell r="S1898" t="str">
            <v>2050348971</v>
          </cell>
        </row>
        <row r="1899">
          <cell r="L1899">
            <v>6008121649</v>
          </cell>
          <cell r="M1899" t="str">
            <v>10169749</v>
          </cell>
          <cell r="N1899" t="str">
            <v>R.159453</v>
          </cell>
          <cell r="O1899" t="str">
            <v>YPS/N8654UW/ARIS W</v>
          </cell>
          <cell r="P1899" t="str">
            <v>PT. SATRIA WICAKSANA SEJATI</v>
          </cell>
          <cell r="Q1899" t="str">
            <v>PT. SATRIA WICAKSANA SEJATI</v>
          </cell>
          <cell r="R1899" t="str">
            <v>PALLET RENT DOUBLE FACE</v>
          </cell>
          <cell r="S1899" t="str">
            <v>2050348972</v>
          </cell>
        </row>
        <row r="1900">
          <cell r="L1900">
            <v>6008118837</v>
          </cell>
          <cell r="M1900" t="str">
            <v>10169933</v>
          </cell>
          <cell r="N1900" t="str">
            <v>S21102200132/H1027153D/AS/2/27</v>
          </cell>
          <cell r="O1900" t="str">
            <v>YPS/N8789UV/SUTOYO</v>
          </cell>
          <cell r="P1900" t="str">
            <v>PT. SATRIA WICAKSANA SEJATI</v>
          </cell>
          <cell r="Q1900" t="str">
            <v>PT. SATRIA WICAKSANA SEJATI</v>
          </cell>
          <cell r="R1900" t="str">
            <v>EMPTY BOTTLE AQUA 5 GALLON</v>
          </cell>
          <cell r="S1900" t="str">
            <v>2050348971</v>
          </cell>
        </row>
        <row r="1901">
          <cell r="L1901">
            <v>6008118837</v>
          </cell>
          <cell r="M1901" t="str">
            <v>10169933</v>
          </cell>
          <cell r="N1901" t="str">
            <v>S21102200132/H1027153D/AS/2/27</v>
          </cell>
          <cell r="O1901" t="str">
            <v>YPS/N8789UV/SUTOYO</v>
          </cell>
          <cell r="P1901" t="str">
            <v>PT. SATRIA WICAKSANA SEJATI</v>
          </cell>
          <cell r="Q1901" t="str">
            <v>PT. SATRIA WICAKSANA SEJATI</v>
          </cell>
          <cell r="R1901" t="str">
            <v>EMPTY BOTTLE AQUA 5 GALLON</v>
          </cell>
          <cell r="S1901" t="str">
            <v>2050348971</v>
          </cell>
        </row>
        <row r="1902">
          <cell r="L1902">
            <v>6008118837</v>
          </cell>
          <cell r="M1902" t="str">
            <v>10169743</v>
          </cell>
          <cell r="N1902" t="str">
            <v>S21102200132/H1027153D/AS/2/27</v>
          </cell>
          <cell r="O1902" t="str">
            <v>YPS/N8789UV/SUTOYO</v>
          </cell>
          <cell r="P1902" t="str">
            <v>PT. SATRIA WICAKSANA SEJATI</v>
          </cell>
          <cell r="Q1902" t="str">
            <v>PT. SATRIA WICAKSANA SEJATI</v>
          </cell>
          <cell r="R1902" t="str">
            <v>JUG RACK</v>
          </cell>
          <cell r="S1902" t="str">
            <v>2050348971</v>
          </cell>
        </row>
        <row r="1903">
          <cell r="L1903">
            <v>6008118837</v>
          </cell>
          <cell r="M1903" t="str">
            <v>74559</v>
          </cell>
          <cell r="N1903" t="str">
            <v>S21102200132/H1027153D/AS/2/27</v>
          </cell>
          <cell r="O1903" t="str">
            <v>YPS/N8789UV/SUTOYO</v>
          </cell>
          <cell r="P1903" t="str">
            <v>PT. SATRIA WICAKSANA SEJATI</v>
          </cell>
          <cell r="Q1903" t="str">
            <v>PT. SATRIA WICAKSANA SEJATI</v>
          </cell>
          <cell r="R1903" t="str">
            <v>5 GALLON AQUA LOCAL</v>
          </cell>
          <cell r="S1903" t="str">
            <v>2050348971</v>
          </cell>
        </row>
        <row r="1904">
          <cell r="L1904">
            <v>6008117159</v>
          </cell>
          <cell r="M1904" t="str">
            <v>10169933</v>
          </cell>
          <cell r="N1904" t="str">
            <v>S21102200142/H1027172D/AS/2/27</v>
          </cell>
          <cell r="O1904" t="str">
            <v>YPS/N8527UV/MUHAMMAD</v>
          </cell>
          <cell r="P1904" t="str">
            <v>PT. SATRIA WICAKSANA SEJATI</v>
          </cell>
          <cell r="Q1904" t="str">
            <v>PT. SATRIA WICAKSANA SEJATI</v>
          </cell>
          <cell r="R1904" t="str">
            <v>EMPTY BOTTLE AQUA 5 GALLON</v>
          </cell>
          <cell r="S1904" t="str">
            <v>2050348971</v>
          </cell>
        </row>
        <row r="1905">
          <cell r="L1905">
            <v>6008117159</v>
          </cell>
          <cell r="M1905" t="str">
            <v>10169933</v>
          </cell>
          <cell r="N1905" t="str">
            <v>S21102200142/H1027172D/AS/2/27</v>
          </cell>
          <cell r="O1905" t="str">
            <v>YPS/N8527UV/MUHAMMAD</v>
          </cell>
          <cell r="P1905" t="str">
            <v>PT. SATRIA WICAKSANA SEJATI</v>
          </cell>
          <cell r="Q1905" t="str">
            <v>PT. SATRIA WICAKSANA SEJATI</v>
          </cell>
          <cell r="R1905" t="str">
            <v>EMPTY BOTTLE AQUA 5 GALLON</v>
          </cell>
          <cell r="S1905" t="str">
            <v>2050348971</v>
          </cell>
        </row>
        <row r="1906">
          <cell r="L1906">
            <v>6008117159</v>
          </cell>
          <cell r="M1906" t="str">
            <v>10169743</v>
          </cell>
          <cell r="N1906" t="str">
            <v>S21102200142/H1027172D/AS/2/27</v>
          </cell>
          <cell r="O1906" t="str">
            <v>YPS/N8527UV/MUHAMMAD</v>
          </cell>
          <cell r="P1906" t="str">
            <v>PT. SATRIA WICAKSANA SEJATI</v>
          </cell>
          <cell r="Q1906" t="str">
            <v>PT. SATRIA WICAKSANA SEJATI</v>
          </cell>
          <cell r="R1906" t="str">
            <v>JUG RACK</v>
          </cell>
          <cell r="S1906" t="str">
            <v>2050348971</v>
          </cell>
        </row>
        <row r="1907">
          <cell r="L1907">
            <v>6008117159</v>
          </cell>
          <cell r="M1907" t="str">
            <v>74559</v>
          </cell>
          <cell r="N1907" t="str">
            <v>S21102200142/H1027172D/AS/2/27</v>
          </cell>
          <cell r="O1907" t="str">
            <v>YPS/N8527UV/MUHAMMAD</v>
          </cell>
          <cell r="P1907" t="str">
            <v>PT. SATRIA WICAKSANA SEJATI</v>
          </cell>
          <cell r="Q1907" t="str">
            <v>PT. SATRIA WICAKSANA SEJATI</v>
          </cell>
          <cell r="R1907" t="str">
            <v>5 GALLON AQUA LOCAL</v>
          </cell>
          <cell r="S1907" t="str">
            <v>2050348971</v>
          </cell>
        </row>
        <row r="1908">
          <cell r="L1908">
            <v>6008121517</v>
          </cell>
          <cell r="M1908" t="str">
            <v>10169933</v>
          </cell>
          <cell r="N1908" t="str">
            <v>S21102201434/H1027184B/EF/3/27</v>
          </cell>
          <cell r="O1908" t="str">
            <v>YPS/N9530UV/SUGENG</v>
          </cell>
          <cell r="P1908" t="str">
            <v>PT. SATRIA WICAKSANA SEJATI</v>
          </cell>
          <cell r="Q1908" t="str">
            <v>PT. SATRIA WICAKSANA SEJATI</v>
          </cell>
          <cell r="R1908" t="str">
            <v>EMPTY BOTTLE AQUA 5 GALLON</v>
          </cell>
          <cell r="S1908" t="str">
            <v>2050348971</v>
          </cell>
        </row>
        <row r="1909">
          <cell r="L1909">
            <v>6008121517</v>
          </cell>
          <cell r="M1909" t="str">
            <v>10169933</v>
          </cell>
          <cell r="N1909" t="str">
            <v>S21102201434/H1027184B/EF/3/27</v>
          </cell>
          <cell r="O1909" t="str">
            <v>YPS/N9530UV/SUGENG</v>
          </cell>
          <cell r="P1909" t="str">
            <v>PT. SATRIA WICAKSANA SEJATI</v>
          </cell>
          <cell r="Q1909" t="str">
            <v>PT. SATRIA WICAKSANA SEJATI</v>
          </cell>
          <cell r="R1909" t="str">
            <v>EMPTY BOTTLE AQUA 5 GALLON</v>
          </cell>
          <cell r="S1909" t="str">
            <v>2050348971</v>
          </cell>
        </row>
        <row r="1910">
          <cell r="L1910">
            <v>6008121517</v>
          </cell>
          <cell r="M1910" t="str">
            <v>74559</v>
          </cell>
          <cell r="N1910" t="str">
            <v>S21102201434/H1027184B/EF/3/27</v>
          </cell>
          <cell r="O1910" t="str">
            <v>YPS/N9530UV/SUGENG</v>
          </cell>
          <cell r="P1910" t="str">
            <v>PT. SATRIA WICAKSANA SEJATI</v>
          </cell>
          <cell r="Q1910" t="str">
            <v>PT. SATRIA WICAKSANA SEJATI</v>
          </cell>
          <cell r="R1910" t="str">
            <v>5 GALLON AQUA LOCAL</v>
          </cell>
          <cell r="S1910" t="str">
            <v>2050348971</v>
          </cell>
        </row>
        <row r="1911">
          <cell r="L1911">
            <v>6008113841</v>
          </cell>
          <cell r="M1911" t="str">
            <v>10169933</v>
          </cell>
          <cell r="N1911" t="str">
            <v>R.115785/HP3/7</v>
          </cell>
          <cell r="O1911" t="str">
            <v>YPS/N8579UR/WIYANTO</v>
          </cell>
          <cell r="P1911" t="str">
            <v>PT. SATRIA WICAKSANA SEJATI</v>
          </cell>
          <cell r="Q1911" t="str">
            <v>PT. SATRIA WICAKSANA SEJATI</v>
          </cell>
          <cell r="R1911" t="str">
            <v>EMPTY BOTTLE AQUA 5 GALLON</v>
          </cell>
          <cell r="S1911" t="str">
            <v>2050348971</v>
          </cell>
        </row>
        <row r="1912">
          <cell r="L1912">
            <v>6008113841</v>
          </cell>
          <cell r="M1912" t="str">
            <v>10169933</v>
          </cell>
          <cell r="N1912" t="str">
            <v>R.115785/HP3/7</v>
          </cell>
          <cell r="O1912" t="str">
            <v>YPS/N8579UR/WIYANTO</v>
          </cell>
          <cell r="P1912" t="str">
            <v>PT. SATRIA WICAKSANA SEJATI</v>
          </cell>
          <cell r="Q1912" t="str">
            <v>PT. SATRIA WICAKSANA SEJATI</v>
          </cell>
          <cell r="R1912" t="str">
            <v>EMPTY BOTTLE AQUA 5 GALLON</v>
          </cell>
          <cell r="S1912" t="str">
            <v>2050348971</v>
          </cell>
        </row>
        <row r="1913">
          <cell r="L1913">
            <v>6008113841</v>
          </cell>
          <cell r="M1913" t="str">
            <v>10169743</v>
          </cell>
          <cell r="N1913" t="str">
            <v>R.115785/HP3/7</v>
          </cell>
          <cell r="O1913" t="str">
            <v>YPS/N8579UR/WIYANTO</v>
          </cell>
          <cell r="P1913" t="str">
            <v>PT. SATRIA WICAKSANA SEJATI</v>
          </cell>
          <cell r="Q1913" t="str">
            <v>PT. SATRIA WICAKSANA SEJATI</v>
          </cell>
          <cell r="R1913" t="str">
            <v>JUG RACK</v>
          </cell>
          <cell r="S1913" t="str">
            <v>2050348971</v>
          </cell>
        </row>
        <row r="1914">
          <cell r="L1914">
            <v>6008113841</v>
          </cell>
          <cell r="M1914" t="str">
            <v>74559</v>
          </cell>
          <cell r="N1914" t="str">
            <v>R.115785/HP3/7</v>
          </cell>
          <cell r="O1914" t="str">
            <v>YPS/N8579UR/WIYANTO</v>
          </cell>
          <cell r="P1914" t="str">
            <v>PT. SATRIA WICAKSANA SEJATI</v>
          </cell>
          <cell r="Q1914" t="str">
            <v>PT. SATRIA WICAKSANA SEJATI</v>
          </cell>
          <cell r="R1914" t="str">
            <v>5 GALLON AQUA LOCAL</v>
          </cell>
          <cell r="S1914" t="str">
            <v>2050348971</v>
          </cell>
        </row>
        <row r="1915">
          <cell r="L1915">
            <v>6008110866</v>
          </cell>
          <cell r="M1915" t="str">
            <v>10169749</v>
          </cell>
          <cell r="N1915" t="str">
            <v>R.148909</v>
          </cell>
          <cell r="O1915" t="str">
            <v>YPS/L9693US/IRKHAM</v>
          </cell>
          <cell r="P1915" t="str">
            <v>PT. SATRIA WICAKSANA SEJATI</v>
          </cell>
          <cell r="Q1915" t="str">
            <v>PT. SATRIA WICAKSANA SEJATI</v>
          </cell>
          <cell r="R1915" t="str">
            <v>PALLET RENT DOUBLE FACE</v>
          </cell>
          <cell r="S1915" t="str">
            <v>2050348972</v>
          </cell>
        </row>
        <row r="1916">
          <cell r="L1916">
            <v>6008114432</v>
          </cell>
          <cell r="M1916" t="str">
            <v>10169933</v>
          </cell>
          <cell r="N1916" t="str">
            <v>R.115781/HP3/38</v>
          </cell>
          <cell r="O1916" t="str">
            <v>YPS/N8732UV/SYAIFUL</v>
          </cell>
          <cell r="P1916" t="str">
            <v>PT. SATRIA WICAKSANA SEJATI</v>
          </cell>
          <cell r="Q1916" t="str">
            <v>PT. SATRIA WICAKSANA SEJATI</v>
          </cell>
          <cell r="R1916" t="str">
            <v>EMPTY BOTTLE AQUA 5 GALLON</v>
          </cell>
          <cell r="S1916" t="str">
            <v>2050348971</v>
          </cell>
        </row>
        <row r="1917">
          <cell r="L1917">
            <v>6008114432</v>
          </cell>
          <cell r="M1917" t="str">
            <v>10169933</v>
          </cell>
          <cell r="N1917" t="str">
            <v>R.115781/HP3/38</v>
          </cell>
          <cell r="O1917" t="str">
            <v>YPS/N8732UV/SYAIFUL</v>
          </cell>
          <cell r="P1917" t="str">
            <v>PT. SATRIA WICAKSANA SEJATI</v>
          </cell>
          <cell r="Q1917" t="str">
            <v>PT. SATRIA WICAKSANA SEJATI</v>
          </cell>
          <cell r="R1917" t="str">
            <v>EMPTY BOTTLE AQUA 5 GALLON</v>
          </cell>
          <cell r="S1917" t="str">
            <v>2050348971</v>
          </cell>
        </row>
        <row r="1918">
          <cell r="L1918">
            <v>6008114432</v>
          </cell>
          <cell r="M1918" t="str">
            <v>10169743</v>
          </cell>
          <cell r="N1918" t="str">
            <v>R.115781/HP3/38</v>
          </cell>
          <cell r="O1918" t="str">
            <v>YPS/N8732UV/SYAIFUL</v>
          </cell>
          <cell r="P1918" t="str">
            <v>PT. SATRIA WICAKSANA SEJATI</v>
          </cell>
          <cell r="Q1918" t="str">
            <v>PT. SATRIA WICAKSANA SEJATI</v>
          </cell>
          <cell r="R1918" t="str">
            <v>JUG RACK</v>
          </cell>
          <cell r="S1918" t="str">
            <v>2050348971</v>
          </cell>
        </row>
        <row r="1919">
          <cell r="L1919">
            <v>6008114432</v>
          </cell>
          <cell r="M1919" t="str">
            <v>74559</v>
          </cell>
          <cell r="N1919" t="str">
            <v>R.115781/HP3/38</v>
          </cell>
          <cell r="O1919" t="str">
            <v>YPS/N8732UV/SYAIFUL</v>
          </cell>
          <cell r="P1919" t="str">
            <v>PT. SATRIA WICAKSANA SEJATI</v>
          </cell>
          <cell r="Q1919" t="str">
            <v>PT. SATRIA WICAKSANA SEJATI</v>
          </cell>
          <cell r="R1919" t="str">
            <v>5 GALLON AQUA LOCAL</v>
          </cell>
          <cell r="S1919" t="str">
            <v>2050348971</v>
          </cell>
        </row>
        <row r="1920">
          <cell r="L1920">
            <v>6008120925</v>
          </cell>
          <cell r="M1920" t="str">
            <v>10169933</v>
          </cell>
          <cell r="N1920" t="str">
            <v>S21102201448/H102789D/HD/1/27</v>
          </cell>
          <cell r="O1920" t="str">
            <v>YPS/L9345UZ/SOLIKIN</v>
          </cell>
          <cell r="P1920" t="str">
            <v>PT. SATRIA WICAKSANA SEJATI</v>
          </cell>
          <cell r="Q1920" t="str">
            <v>PT. SATRIA WICAKSANA SEJATI</v>
          </cell>
          <cell r="R1920" t="str">
            <v>EMPTY BOTTLE AQUA 5 GALLON</v>
          </cell>
          <cell r="S1920" t="str">
            <v>2050348971</v>
          </cell>
        </row>
        <row r="1921">
          <cell r="L1921">
            <v>6008120925</v>
          </cell>
          <cell r="M1921" t="str">
            <v>10169933</v>
          </cell>
          <cell r="N1921" t="str">
            <v>S21102201448/H102789D/HD/1/27</v>
          </cell>
          <cell r="O1921" t="str">
            <v>YPS/L9345UZ/SOLIKIN</v>
          </cell>
          <cell r="P1921" t="str">
            <v>PT. SATRIA WICAKSANA SEJATI</v>
          </cell>
          <cell r="Q1921" t="str">
            <v>PT. SATRIA WICAKSANA SEJATI</v>
          </cell>
          <cell r="R1921" t="str">
            <v>EMPTY BOTTLE AQUA 5 GALLON</v>
          </cell>
          <cell r="S1921" t="str">
            <v>2050348971</v>
          </cell>
        </row>
        <row r="1922">
          <cell r="L1922">
            <v>6008120925</v>
          </cell>
          <cell r="M1922" t="str">
            <v>10169743</v>
          </cell>
          <cell r="N1922" t="str">
            <v>S21102201448/H102789D/HD/1/27</v>
          </cell>
          <cell r="O1922" t="str">
            <v>YPS/L9345UZ/SOLIKIN</v>
          </cell>
          <cell r="P1922" t="str">
            <v>PT. SATRIA WICAKSANA SEJATI</v>
          </cell>
          <cell r="Q1922" t="str">
            <v>PT. SATRIA WICAKSANA SEJATI</v>
          </cell>
          <cell r="R1922" t="str">
            <v>JUG RACK</v>
          </cell>
          <cell r="S1922" t="str">
            <v>2050348971</v>
          </cell>
        </row>
        <row r="1923">
          <cell r="L1923">
            <v>6008120925</v>
          </cell>
          <cell r="M1923" t="str">
            <v>74559</v>
          </cell>
          <cell r="N1923" t="str">
            <v>S21102201448/H102789D/HD/1/27</v>
          </cell>
          <cell r="O1923" t="str">
            <v>YPS/L9345UZ/SOLIKIN</v>
          </cell>
          <cell r="P1923" t="str">
            <v>PT. SATRIA WICAKSANA SEJATI</v>
          </cell>
          <cell r="Q1923" t="str">
            <v>PT. SATRIA WICAKSANA SEJATI</v>
          </cell>
          <cell r="R1923" t="str">
            <v>5 GALLON AQUA LOCAL</v>
          </cell>
          <cell r="S1923" t="str">
            <v>2050348971</v>
          </cell>
        </row>
        <row r="1924">
          <cell r="L1924">
            <v>6008108159</v>
          </cell>
          <cell r="M1924" t="str">
            <v>10169933</v>
          </cell>
          <cell r="N1924" t="str">
            <v>S21102201500/H102556D/BK/1/25</v>
          </cell>
          <cell r="O1924" t="str">
            <v>YPS/N8614UW/HUDA</v>
          </cell>
          <cell r="P1924" t="str">
            <v>PT. SATRIA WICAKSANA SEJATI</v>
          </cell>
          <cell r="Q1924" t="str">
            <v>PT. SATRIA WICAKSANA SEJATI</v>
          </cell>
          <cell r="R1924" t="str">
            <v>EMPTY BOTTLE AQUA 5 GALLON</v>
          </cell>
          <cell r="S1924" t="str">
            <v>2050348971</v>
          </cell>
        </row>
        <row r="1925">
          <cell r="L1925">
            <v>6008108159</v>
          </cell>
          <cell r="M1925" t="str">
            <v>10169933</v>
          </cell>
          <cell r="N1925" t="str">
            <v>S21102201500/H102556D/BK/1/25</v>
          </cell>
          <cell r="O1925" t="str">
            <v>YPS/N8614UW/HUDA</v>
          </cell>
          <cell r="P1925" t="str">
            <v>PT. SATRIA WICAKSANA SEJATI</v>
          </cell>
          <cell r="Q1925" t="str">
            <v>PT. SATRIA WICAKSANA SEJATI</v>
          </cell>
          <cell r="R1925" t="str">
            <v>EMPTY BOTTLE AQUA 5 GALLON</v>
          </cell>
          <cell r="S1925" t="str">
            <v>2050348971</v>
          </cell>
        </row>
        <row r="1926">
          <cell r="L1926">
            <v>6008108159</v>
          </cell>
          <cell r="M1926" t="str">
            <v>10169743</v>
          </cell>
          <cell r="N1926" t="str">
            <v>S21102201500/H102556D/BK/1/25</v>
          </cell>
          <cell r="O1926" t="str">
            <v>YPS/N8614UW/HUDA</v>
          </cell>
          <cell r="P1926" t="str">
            <v>PT. SATRIA WICAKSANA SEJATI</v>
          </cell>
          <cell r="Q1926" t="str">
            <v>PT. SATRIA WICAKSANA SEJATI</v>
          </cell>
          <cell r="R1926" t="str">
            <v>JUG RACK</v>
          </cell>
          <cell r="S1926" t="str">
            <v>2050348971</v>
          </cell>
        </row>
        <row r="1927">
          <cell r="L1927">
            <v>6008108159</v>
          </cell>
          <cell r="M1927" t="str">
            <v>74559</v>
          </cell>
          <cell r="N1927" t="str">
            <v>S21102201500/H102556D/BK/1/25</v>
          </cell>
          <cell r="O1927" t="str">
            <v>YPS/N8614UW/HUDA</v>
          </cell>
          <cell r="P1927" t="str">
            <v>PT. SATRIA WICAKSANA SEJATI</v>
          </cell>
          <cell r="Q1927" t="str">
            <v>PT. SATRIA WICAKSANA SEJATI</v>
          </cell>
          <cell r="R1927" t="str">
            <v>5 GALLON AQUA LOCAL</v>
          </cell>
          <cell r="S1927" t="str">
            <v>2050348971</v>
          </cell>
        </row>
        <row r="1928">
          <cell r="L1928">
            <v>6008117618</v>
          </cell>
          <cell r="M1928" t="str">
            <v>10169749</v>
          </cell>
          <cell r="N1928" t="str">
            <v>R148883</v>
          </cell>
          <cell r="O1928">
            <v>0</v>
          </cell>
          <cell r="P1928" t="str">
            <v>PT. SATRIA WICAKSANA SEJATI</v>
          </cell>
          <cell r="Q1928" t="str">
            <v>PT. SATRIA WICAKSANA SEJATI</v>
          </cell>
          <cell r="R1928" t="str">
            <v>PALLET RENT DOUBLE FACE</v>
          </cell>
          <cell r="S1928" t="str">
            <v>2050348972</v>
          </cell>
        </row>
        <row r="1929">
          <cell r="L1929">
            <v>6008112362</v>
          </cell>
          <cell r="M1929" t="str">
            <v>10169933</v>
          </cell>
          <cell r="N1929" t="str">
            <v>S21102201513/H102421B/IS/3/23</v>
          </cell>
          <cell r="O1929" t="str">
            <v>YPS/L9062UH/IMRON</v>
          </cell>
          <cell r="P1929" t="str">
            <v>PT. SATRIA WICAKSANA SEJATI</v>
          </cell>
          <cell r="Q1929" t="str">
            <v>PT. SATRIA WICAKSANA SEJATI</v>
          </cell>
          <cell r="R1929" t="str">
            <v>EMPTY BOTTLE AQUA 5 GALLON</v>
          </cell>
          <cell r="S1929" t="str">
            <v>2050348971</v>
          </cell>
        </row>
        <row r="1930">
          <cell r="L1930">
            <v>6008112362</v>
          </cell>
          <cell r="M1930" t="str">
            <v>10169933</v>
          </cell>
          <cell r="N1930" t="str">
            <v>S21102201513/H102421B/IS/3/23</v>
          </cell>
          <cell r="O1930" t="str">
            <v>YPS/L9062UH/IMRON</v>
          </cell>
          <cell r="P1930" t="str">
            <v>PT. SATRIA WICAKSANA SEJATI</v>
          </cell>
          <cell r="Q1930" t="str">
            <v>PT. SATRIA WICAKSANA SEJATI</v>
          </cell>
          <cell r="R1930" t="str">
            <v>EMPTY BOTTLE AQUA 5 GALLON</v>
          </cell>
          <cell r="S1930" t="str">
            <v>2050348971</v>
          </cell>
        </row>
        <row r="1931">
          <cell r="L1931">
            <v>6008112362</v>
          </cell>
          <cell r="M1931" t="str">
            <v>74559</v>
          </cell>
          <cell r="N1931" t="str">
            <v>S21102201513/H102421B/IS/3/23</v>
          </cell>
          <cell r="O1931" t="str">
            <v>YPS/L9062UH/IMRON</v>
          </cell>
          <cell r="P1931" t="str">
            <v>PT. SATRIA WICAKSANA SEJATI</v>
          </cell>
          <cell r="Q1931" t="str">
            <v>PT. SATRIA WICAKSANA SEJATI</v>
          </cell>
          <cell r="R1931" t="str">
            <v>5 GALLON AQUA LOCAL</v>
          </cell>
          <cell r="S1931" t="str">
            <v>2050348971</v>
          </cell>
        </row>
        <row r="1932">
          <cell r="L1932">
            <v>6008105316</v>
          </cell>
          <cell r="M1932" t="str">
            <v>10169933</v>
          </cell>
          <cell r="N1932" t="str">
            <v>S21102201502/H102546C/PY/1/25</v>
          </cell>
          <cell r="O1932" t="str">
            <v>YPS/N8508UV/SAKUT</v>
          </cell>
          <cell r="P1932" t="str">
            <v>PT. SATRIA WICAKSANA SEJATI</v>
          </cell>
          <cell r="Q1932" t="str">
            <v>PT. SATRIA WICAKSANA SEJATI</v>
          </cell>
          <cell r="R1932" t="str">
            <v>EMPTY BOTTLE AQUA 5 GALLON</v>
          </cell>
          <cell r="S1932" t="str">
            <v>2050348971</v>
          </cell>
        </row>
        <row r="1933">
          <cell r="L1933">
            <v>6008105316</v>
          </cell>
          <cell r="M1933" t="str">
            <v>10169933</v>
          </cell>
          <cell r="N1933" t="str">
            <v>S21102201502/H102546C/PY/1/25</v>
          </cell>
          <cell r="O1933" t="str">
            <v>YPS/N8508UV/SAKUT</v>
          </cell>
          <cell r="P1933" t="str">
            <v>PT. SATRIA WICAKSANA SEJATI</v>
          </cell>
          <cell r="Q1933" t="str">
            <v>PT. SATRIA WICAKSANA SEJATI</v>
          </cell>
          <cell r="R1933" t="str">
            <v>EMPTY BOTTLE AQUA 5 GALLON</v>
          </cell>
          <cell r="S1933" t="str">
            <v>2050348971</v>
          </cell>
        </row>
        <row r="1934">
          <cell r="L1934">
            <v>6008105316</v>
          </cell>
          <cell r="M1934" t="str">
            <v>74559</v>
          </cell>
          <cell r="N1934" t="str">
            <v>S21102201502/H102546C/PY/1/25</v>
          </cell>
          <cell r="O1934" t="str">
            <v>YPS/N8508UV/SAKUT</v>
          </cell>
          <cell r="P1934" t="str">
            <v>PT. SATRIA WICAKSANA SEJATI</v>
          </cell>
          <cell r="Q1934" t="str">
            <v>PT. SATRIA WICAKSANA SEJATI</v>
          </cell>
          <cell r="R1934" t="str">
            <v>5 GALLON AQUA LOCAL</v>
          </cell>
          <cell r="S1934" t="str">
            <v>2050348971</v>
          </cell>
        </row>
        <row r="1935">
          <cell r="L1935">
            <v>6008109146</v>
          </cell>
          <cell r="M1935" t="str">
            <v>10169933</v>
          </cell>
          <cell r="N1935" t="str">
            <v>S21102201511/H102446C/IS/3/23</v>
          </cell>
          <cell r="O1935" t="str">
            <v>YPS/L9367UZ/MAJID</v>
          </cell>
          <cell r="P1935" t="str">
            <v>PT. SATRIA WICAKSANA SEJATI</v>
          </cell>
          <cell r="Q1935" t="str">
            <v>PT. SATRIA WICAKSANA SEJATI</v>
          </cell>
          <cell r="R1935" t="str">
            <v>EMPTY BOTTLE AQUA 5 GALLON</v>
          </cell>
          <cell r="S1935" t="str">
            <v>2050348971</v>
          </cell>
        </row>
        <row r="1936">
          <cell r="L1936">
            <v>6008109146</v>
          </cell>
          <cell r="M1936" t="str">
            <v>10169933</v>
          </cell>
          <cell r="N1936" t="str">
            <v>S21102201511/H102446C/IS/3/23</v>
          </cell>
          <cell r="O1936" t="str">
            <v>YPS/L9367UZ/MAJID</v>
          </cell>
          <cell r="P1936" t="str">
            <v>PT. SATRIA WICAKSANA SEJATI</v>
          </cell>
          <cell r="Q1936" t="str">
            <v>PT. SATRIA WICAKSANA SEJATI</v>
          </cell>
          <cell r="R1936" t="str">
            <v>EMPTY BOTTLE AQUA 5 GALLON</v>
          </cell>
          <cell r="S1936" t="str">
            <v>2050348971</v>
          </cell>
        </row>
        <row r="1937">
          <cell r="L1937">
            <v>6008109146</v>
          </cell>
          <cell r="M1937" t="str">
            <v>74559</v>
          </cell>
          <cell r="N1937" t="str">
            <v>S21102201511/H102446C/IS/3/23</v>
          </cell>
          <cell r="O1937" t="str">
            <v>YPS/L9367UZ/MAJID</v>
          </cell>
          <cell r="P1937" t="str">
            <v>PT. SATRIA WICAKSANA SEJATI</v>
          </cell>
          <cell r="Q1937" t="str">
            <v>PT. SATRIA WICAKSANA SEJATI</v>
          </cell>
          <cell r="R1937" t="str">
            <v>5 GALLON AQUA LOCAL</v>
          </cell>
          <cell r="S1937" t="str">
            <v>2050348971</v>
          </cell>
        </row>
        <row r="1938">
          <cell r="L1938">
            <v>6008109155</v>
          </cell>
          <cell r="M1938" t="str">
            <v>10169933</v>
          </cell>
          <cell r="N1938" t="str">
            <v>S21102200207/H102523B/HD/1/25</v>
          </cell>
          <cell r="O1938" t="str">
            <v>YPS/N7985UQ/BAMBANG</v>
          </cell>
          <cell r="P1938" t="str">
            <v>PT. SATRIA WICAKSANA SEJATI</v>
          </cell>
          <cell r="Q1938" t="str">
            <v>PT. SATRIA WICAKSANA SEJATI</v>
          </cell>
          <cell r="R1938" t="str">
            <v>EMPTY BOTTLE AQUA 5 GALLON</v>
          </cell>
          <cell r="S1938" t="str">
            <v>2050348971</v>
          </cell>
        </row>
        <row r="1939">
          <cell r="L1939">
            <v>6008109155</v>
          </cell>
          <cell r="M1939" t="str">
            <v>10169933</v>
          </cell>
          <cell r="N1939" t="str">
            <v>S21102200207/H102523B/HD/1/25</v>
          </cell>
          <cell r="O1939" t="str">
            <v>YPS/N7985UQ/BAMBANG</v>
          </cell>
          <cell r="P1939" t="str">
            <v>PT. SATRIA WICAKSANA SEJATI</v>
          </cell>
          <cell r="Q1939" t="str">
            <v>PT. SATRIA WICAKSANA SEJATI</v>
          </cell>
          <cell r="R1939" t="str">
            <v>EMPTY BOTTLE AQUA 5 GALLON</v>
          </cell>
          <cell r="S1939" t="str">
            <v>2050348971</v>
          </cell>
        </row>
        <row r="1940">
          <cell r="L1940">
            <v>6008109155</v>
          </cell>
          <cell r="M1940" t="str">
            <v>74559</v>
          </cell>
          <cell r="N1940" t="str">
            <v>S21102200207/H102523B/HD/1/25</v>
          </cell>
          <cell r="O1940" t="str">
            <v>YPS/N7985UQ/BAMBANG</v>
          </cell>
          <cell r="P1940" t="str">
            <v>PT. SATRIA WICAKSANA SEJATI</v>
          </cell>
          <cell r="Q1940" t="str">
            <v>PT. SATRIA WICAKSANA SEJATI</v>
          </cell>
          <cell r="R1940" t="str">
            <v>5 GALLON AQUA LOCAL</v>
          </cell>
          <cell r="S1940" t="str">
            <v>2050348971</v>
          </cell>
        </row>
        <row r="1941">
          <cell r="L1941">
            <v>6008114180</v>
          </cell>
          <cell r="M1941" t="str">
            <v>10169933</v>
          </cell>
          <cell r="N1941" t="str">
            <v>R.115774/HP3/17</v>
          </cell>
          <cell r="O1941" t="str">
            <v>YPS/N8573UW/FAUZAN</v>
          </cell>
          <cell r="P1941" t="str">
            <v>PT. SATRIA WICAKSANA SEJATI</v>
          </cell>
          <cell r="Q1941" t="str">
            <v>PT. SATRIA WICAKSANA SEJATI</v>
          </cell>
          <cell r="R1941" t="str">
            <v>EMPTY BOTTLE AQUA 5 GALLON</v>
          </cell>
          <cell r="S1941" t="str">
            <v>2050348971</v>
          </cell>
        </row>
        <row r="1942">
          <cell r="L1942">
            <v>6008114180</v>
          </cell>
          <cell r="M1942" t="str">
            <v>10169933</v>
          </cell>
          <cell r="N1942" t="str">
            <v>R.115774/HP3/17</v>
          </cell>
          <cell r="O1942" t="str">
            <v>YPS/N8573UW/FAUZAN</v>
          </cell>
          <cell r="P1942" t="str">
            <v>PT. SATRIA WICAKSANA SEJATI</v>
          </cell>
          <cell r="Q1942" t="str">
            <v>PT. SATRIA WICAKSANA SEJATI</v>
          </cell>
          <cell r="R1942" t="str">
            <v>EMPTY BOTTLE AQUA 5 GALLON</v>
          </cell>
          <cell r="S1942" t="str">
            <v>2050348971</v>
          </cell>
        </row>
        <row r="1943">
          <cell r="L1943">
            <v>6008114180</v>
          </cell>
          <cell r="M1943" t="str">
            <v>10169743</v>
          </cell>
          <cell r="N1943" t="str">
            <v>R.115774/HP3/17</v>
          </cell>
          <cell r="O1943" t="str">
            <v>YPS/N8573UW/FAUZAN</v>
          </cell>
          <cell r="P1943" t="str">
            <v>PT. SATRIA WICAKSANA SEJATI</v>
          </cell>
          <cell r="Q1943" t="str">
            <v>PT. SATRIA WICAKSANA SEJATI</v>
          </cell>
          <cell r="R1943" t="str">
            <v>JUG RACK</v>
          </cell>
          <cell r="S1943" t="str">
            <v>2050348971</v>
          </cell>
        </row>
        <row r="1944">
          <cell r="L1944">
            <v>6008114180</v>
          </cell>
          <cell r="M1944" t="str">
            <v>74559</v>
          </cell>
          <cell r="N1944" t="str">
            <v>R.115774/HP3/17</v>
          </cell>
          <cell r="O1944" t="str">
            <v>YPS/N8573UW/FAUZAN</v>
          </cell>
          <cell r="P1944" t="str">
            <v>PT. SATRIA WICAKSANA SEJATI</v>
          </cell>
          <cell r="Q1944" t="str">
            <v>PT. SATRIA WICAKSANA SEJATI</v>
          </cell>
          <cell r="R1944" t="str">
            <v>5 GALLON AQUA LOCAL</v>
          </cell>
          <cell r="S1944" t="str">
            <v>2050348971</v>
          </cell>
        </row>
        <row r="1945">
          <cell r="L1945">
            <v>6008119300</v>
          </cell>
          <cell r="M1945" t="str">
            <v>10169933</v>
          </cell>
          <cell r="N1945" t="str">
            <v>R.115771/HP3/33</v>
          </cell>
          <cell r="O1945" t="str">
            <v>YPS/L9356UZ/AGUS</v>
          </cell>
          <cell r="P1945" t="str">
            <v>PT. SATRIA WICAKSANA SEJATI</v>
          </cell>
          <cell r="Q1945" t="str">
            <v>PT. SATRIA WICAKSANA SEJATI</v>
          </cell>
          <cell r="R1945" t="str">
            <v>EMPTY BOTTLE AQUA 5 GALLON</v>
          </cell>
          <cell r="S1945" t="str">
            <v>2050348971</v>
          </cell>
        </row>
        <row r="1946">
          <cell r="L1946">
            <v>6008119300</v>
          </cell>
          <cell r="M1946" t="str">
            <v>10169933</v>
          </cell>
          <cell r="N1946" t="str">
            <v>R.115771/HP3/33</v>
          </cell>
          <cell r="O1946" t="str">
            <v>YPS/L9356UZ/AGUS</v>
          </cell>
          <cell r="P1946" t="str">
            <v>PT. SATRIA WICAKSANA SEJATI</v>
          </cell>
          <cell r="Q1946" t="str">
            <v>PT. SATRIA WICAKSANA SEJATI</v>
          </cell>
          <cell r="R1946" t="str">
            <v>EMPTY BOTTLE AQUA 5 GALLON</v>
          </cell>
          <cell r="S1946" t="str">
            <v>2050348971</v>
          </cell>
        </row>
        <row r="1947">
          <cell r="L1947">
            <v>6008119300</v>
          </cell>
          <cell r="M1947" t="str">
            <v>10169743</v>
          </cell>
          <cell r="N1947" t="str">
            <v>R.115771/HP3/33</v>
          </cell>
          <cell r="O1947" t="str">
            <v>YPS/L9356UZ/AGUS</v>
          </cell>
          <cell r="P1947" t="str">
            <v>PT. SATRIA WICAKSANA SEJATI</v>
          </cell>
          <cell r="Q1947" t="str">
            <v>PT. SATRIA WICAKSANA SEJATI</v>
          </cell>
          <cell r="R1947" t="str">
            <v>JUG RACK</v>
          </cell>
          <cell r="S1947" t="str">
            <v>2050348971</v>
          </cell>
        </row>
        <row r="1948">
          <cell r="L1948">
            <v>6008119300</v>
          </cell>
          <cell r="M1948" t="str">
            <v>74559</v>
          </cell>
          <cell r="N1948" t="str">
            <v>R.115771/HP3/33</v>
          </cell>
          <cell r="O1948" t="str">
            <v>YPS/L9356UZ/AGUS</v>
          </cell>
          <cell r="P1948" t="str">
            <v>PT. SATRIA WICAKSANA SEJATI</v>
          </cell>
          <cell r="Q1948" t="str">
            <v>PT. SATRIA WICAKSANA SEJATI</v>
          </cell>
          <cell r="R1948" t="str">
            <v>5 GALLON AQUA LOCAL</v>
          </cell>
          <cell r="S1948" t="str">
            <v>2050348971</v>
          </cell>
        </row>
        <row r="1949">
          <cell r="L1949">
            <v>6008115188</v>
          </cell>
          <cell r="M1949" t="str">
            <v>10169749</v>
          </cell>
          <cell r="N1949" t="str">
            <v>R.148921</v>
          </cell>
          <cell r="O1949" t="str">
            <v>YPS/N8603UW/B SLAMET</v>
          </cell>
          <cell r="P1949" t="str">
            <v>PT. SATRIA WICAKSANA SEJATI</v>
          </cell>
          <cell r="Q1949" t="str">
            <v>PT. SATRIA WICAKSANA SEJATI</v>
          </cell>
          <cell r="R1949" t="str">
            <v>PALLET RENT DOUBLE FACE</v>
          </cell>
          <cell r="S1949" t="str">
            <v>2050348972</v>
          </cell>
        </row>
        <row r="1950">
          <cell r="L1950">
            <v>6008110877</v>
          </cell>
          <cell r="M1950" t="str">
            <v>10169933</v>
          </cell>
          <cell r="N1950" t="str">
            <v>S21102200180/H102686C/EL/1/26</v>
          </cell>
          <cell r="O1950" t="str">
            <v>YPS/N9902UR/BUDI</v>
          </cell>
          <cell r="P1950" t="str">
            <v>PT. SATRIA WICAKSANA SEJATI</v>
          </cell>
          <cell r="Q1950" t="str">
            <v>PT. SATRIA WICAKSANA SEJATI</v>
          </cell>
          <cell r="R1950" t="str">
            <v>EMPTY BOTTLE AQUA 5 GALLON</v>
          </cell>
          <cell r="S1950" t="str">
            <v>2050348971</v>
          </cell>
        </row>
        <row r="1951">
          <cell r="L1951">
            <v>6008110877</v>
          </cell>
          <cell r="M1951" t="str">
            <v>10169933</v>
          </cell>
          <cell r="N1951" t="str">
            <v>S21102200180/H102686C/EL/1/26</v>
          </cell>
          <cell r="O1951" t="str">
            <v>YPS/N9902UR/BUDI</v>
          </cell>
          <cell r="P1951" t="str">
            <v>PT. SATRIA WICAKSANA SEJATI</v>
          </cell>
          <cell r="Q1951" t="str">
            <v>PT. SATRIA WICAKSANA SEJATI</v>
          </cell>
          <cell r="R1951" t="str">
            <v>EMPTY BOTTLE AQUA 5 GALLON</v>
          </cell>
          <cell r="S1951" t="str">
            <v>2050348971</v>
          </cell>
        </row>
        <row r="1952">
          <cell r="L1952">
            <v>6008110877</v>
          </cell>
          <cell r="M1952" t="str">
            <v>74559</v>
          </cell>
          <cell r="N1952" t="str">
            <v>S21102200180/H102686C/EL/1/26</v>
          </cell>
          <cell r="O1952" t="str">
            <v>YPS/N9902UR/BUDI</v>
          </cell>
          <cell r="P1952" t="str">
            <v>PT. SATRIA WICAKSANA SEJATI</v>
          </cell>
          <cell r="Q1952" t="str">
            <v>PT. SATRIA WICAKSANA SEJATI</v>
          </cell>
          <cell r="R1952" t="str">
            <v>5 GALLON AQUA LOCAL</v>
          </cell>
          <cell r="S1952" t="str">
            <v>2050348971</v>
          </cell>
        </row>
        <row r="1953">
          <cell r="L1953">
            <v>6008113047</v>
          </cell>
          <cell r="M1953" t="str">
            <v>10169749</v>
          </cell>
          <cell r="N1953" t="str">
            <v>R.156533</v>
          </cell>
          <cell r="O1953" t="str">
            <v>YPS/N8565UW/BAMBANG</v>
          </cell>
          <cell r="P1953" t="str">
            <v>PT. SATRIA WICAKSANA SEJATI</v>
          </cell>
          <cell r="Q1953" t="str">
            <v>PT. SATRIA WICAKSANA SEJATI</v>
          </cell>
          <cell r="R1953" t="str">
            <v>PALLET RENT DOUBLE FACE</v>
          </cell>
          <cell r="S1953" t="str">
            <v>2050348972</v>
          </cell>
        </row>
        <row r="1954">
          <cell r="L1954">
            <v>6008111652</v>
          </cell>
          <cell r="M1954" t="str">
            <v>10169933</v>
          </cell>
          <cell r="N1954" t="str">
            <v>S21102200215/H10244D/ZK/3/23</v>
          </cell>
          <cell r="O1954" t="str">
            <v>YPS/L9357UZ/AHMAD</v>
          </cell>
          <cell r="P1954" t="str">
            <v>PT. SATRIA WICAKSANA SEJATI</v>
          </cell>
          <cell r="Q1954" t="str">
            <v>PT. SATRIA WICAKSANA SEJATI</v>
          </cell>
          <cell r="R1954" t="str">
            <v>EMPTY BOTTLE AQUA 5 GALLON</v>
          </cell>
          <cell r="S1954" t="str">
            <v>2050348971</v>
          </cell>
        </row>
        <row r="1955">
          <cell r="L1955">
            <v>6008111652</v>
          </cell>
          <cell r="M1955" t="str">
            <v>10169933</v>
          </cell>
          <cell r="N1955" t="str">
            <v>S21102200215/H10244D/ZK/3/23</v>
          </cell>
          <cell r="O1955" t="str">
            <v>YPS/L9357UZ/AHMAD</v>
          </cell>
          <cell r="P1955" t="str">
            <v>PT. SATRIA WICAKSANA SEJATI</v>
          </cell>
          <cell r="Q1955" t="str">
            <v>PT. SATRIA WICAKSANA SEJATI</v>
          </cell>
          <cell r="R1955" t="str">
            <v>EMPTY BOTTLE AQUA 5 GALLON</v>
          </cell>
          <cell r="S1955" t="str">
            <v>2050348971</v>
          </cell>
        </row>
        <row r="1956">
          <cell r="L1956">
            <v>6008111652</v>
          </cell>
          <cell r="M1956" t="str">
            <v>10169743</v>
          </cell>
          <cell r="N1956" t="str">
            <v>S21102200215/H10244D/ZK/3/23</v>
          </cell>
          <cell r="O1956" t="str">
            <v>YPS/L9357UZ/AHMAD</v>
          </cell>
          <cell r="P1956" t="str">
            <v>PT. SATRIA WICAKSANA SEJATI</v>
          </cell>
          <cell r="Q1956" t="str">
            <v>PT. SATRIA WICAKSANA SEJATI</v>
          </cell>
          <cell r="R1956" t="str">
            <v>JUG RACK</v>
          </cell>
          <cell r="S1956" t="str">
            <v>2050348971</v>
          </cell>
        </row>
        <row r="1957">
          <cell r="L1957">
            <v>6008111652</v>
          </cell>
          <cell r="M1957" t="str">
            <v>74559</v>
          </cell>
          <cell r="N1957" t="str">
            <v>S21102200215/H10244D/ZK/3/23</v>
          </cell>
          <cell r="O1957" t="str">
            <v>YPS/L9357UZ/AHMAD</v>
          </cell>
          <cell r="P1957" t="str">
            <v>PT. SATRIA WICAKSANA SEJATI</v>
          </cell>
          <cell r="Q1957" t="str">
            <v>PT. SATRIA WICAKSANA SEJATI</v>
          </cell>
          <cell r="R1957" t="str">
            <v>5 GALLON AQUA LOCAL</v>
          </cell>
          <cell r="S1957" t="str">
            <v>2050348971</v>
          </cell>
        </row>
        <row r="1958">
          <cell r="L1958">
            <v>6008110813</v>
          </cell>
          <cell r="M1958" t="str">
            <v>10169933</v>
          </cell>
          <cell r="N1958" t="str">
            <v>S21102200211/H102535B/BK/1/25</v>
          </cell>
          <cell r="O1958" t="str">
            <v>YPS/L9167UG/YUSUF</v>
          </cell>
          <cell r="P1958" t="str">
            <v>PT. SATRIA WICAKSANA SEJATI</v>
          </cell>
          <cell r="Q1958" t="str">
            <v>PT. SATRIA WICAKSANA SEJATI</v>
          </cell>
          <cell r="R1958" t="str">
            <v>EMPTY BOTTLE AQUA 5 GALLON</v>
          </cell>
          <cell r="S1958" t="str">
            <v>2050348971</v>
          </cell>
        </row>
        <row r="1959">
          <cell r="L1959">
            <v>6008110813</v>
          </cell>
          <cell r="M1959" t="str">
            <v>10169933</v>
          </cell>
          <cell r="N1959" t="str">
            <v>S21102200211/H102535B/BK/1/25</v>
          </cell>
          <cell r="O1959" t="str">
            <v>YPS/L9167UG/YUSUF</v>
          </cell>
          <cell r="P1959" t="str">
            <v>PT. SATRIA WICAKSANA SEJATI</v>
          </cell>
          <cell r="Q1959" t="str">
            <v>PT. SATRIA WICAKSANA SEJATI</v>
          </cell>
          <cell r="R1959" t="str">
            <v>EMPTY BOTTLE AQUA 5 GALLON</v>
          </cell>
          <cell r="S1959" t="str">
            <v>2050348971</v>
          </cell>
        </row>
        <row r="1960">
          <cell r="L1960">
            <v>6008110813</v>
          </cell>
          <cell r="M1960" t="str">
            <v>74559</v>
          </cell>
          <cell r="N1960" t="str">
            <v>S21102200211/H102535B/BK/1/25</v>
          </cell>
          <cell r="O1960" t="str">
            <v>YPS/L9167UG/YUSUF</v>
          </cell>
          <cell r="P1960" t="str">
            <v>PT. SATRIA WICAKSANA SEJATI</v>
          </cell>
          <cell r="Q1960" t="str">
            <v>PT. SATRIA WICAKSANA SEJATI</v>
          </cell>
          <cell r="R1960" t="str">
            <v>5 GALLON AQUA LOCAL</v>
          </cell>
          <cell r="S1960" t="str">
            <v>2050348971</v>
          </cell>
        </row>
        <row r="1961">
          <cell r="L1961">
            <v>6008113809</v>
          </cell>
          <cell r="M1961" t="str">
            <v>10169933</v>
          </cell>
          <cell r="N1961" t="str">
            <v>S21102200209/H102545A/BK/1/25</v>
          </cell>
          <cell r="O1961" t="str">
            <v>YPS/S9015US/RIFA'I</v>
          </cell>
          <cell r="P1961" t="str">
            <v>PT. SATRIA WICAKSANA SEJATI</v>
          </cell>
          <cell r="Q1961" t="str">
            <v>PT. SATRIA WICAKSANA SEJATI</v>
          </cell>
          <cell r="R1961" t="str">
            <v>EMPTY BOTTLE AQUA 5 GALLON</v>
          </cell>
          <cell r="S1961" t="str">
            <v>2050348971</v>
          </cell>
        </row>
        <row r="1962">
          <cell r="L1962">
            <v>6008113809</v>
          </cell>
          <cell r="M1962" t="str">
            <v>10169933</v>
          </cell>
          <cell r="N1962" t="str">
            <v>S21102200209/H102545A/BK/1/25</v>
          </cell>
          <cell r="O1962" t="str">
            <v>YPS/S9015US/RIFA'I</v>
          </cell>
          <cell r="P1962" t="str">
            <v>PT. SATRIA WICAKSANA SEJATI</v>
          </cell>
          <cell r="Q1962" t="str">
            <v>PT. SATRIA WICAKSANA SEJATI</v>
          </cell>
          <cell r="R1962" t="str">
            <v>EMPTY BOTTLE AQUA 5 GALLON</v>
          </cell>
          <cell r="S1962" t="str">
            <v>2050348971</v>
          </cell>
        </row>
        <row r="1963">
          <cell r="L1963">
            <v>6008113809</v>
          </cell>
          <cell r="M1963" t="str">
            <v>74559</v>
          </cell>
          <cell r="N1963" t="str">
            <v>S21102200209/H102545A/BK/1/25</v>
          </cell>
          <cell r="O1963" t="str">
            <v>YPS/S9015US/RIFA'I</v>
          </cell>
          <cell r="P1963" t="str">
            <v>PT. SATRIA WICAKSANA SEJATI</v>
          </cell>
          <cell r="Q1963" t="str">
            <v>PT. SATRIA WICAKSANA SEJATI</v>
          </cell>
          <cell r="R1963" t="str">
            <v>5 GALLON AQUA LOCAL</v>
          </cell>
          <cell r="S1963" t="str">
            <v>2050348971</v>
          </cell>
        </row>
        <row r="1964">
          <cell r="L1964">
            <v>6008108662</v>
          </cell>
          <cell r="M1964" t="str">
            <v>10169933</v>
          </cell>
          <cell r="N1964" t="str">
            <v>R.111188/HP3/46</v>
          </cell>
          <cell r="O1964" t="str">
            <v>YPS/N8699UV/GHOFIR</v>
          </cell>
          <cell r="P1964" t="str">
            <v>PT. SATRIA WICAKSANA SEJATI</v>
          </cell>
          <cell r="Q1964" t="str">
            <v>PT. SATRIA WICAKSANA SEJATI</v>
          </cell>
          <cell r="R1964" t="str">
            <v>EMPTY BOTTLE AQUA 5 GALLON</v>
          </cell>
          <cell r="S1964" t="str">
            <v>2050348971</v>
          </cell>
        </row>
        <row r="1965">
          <cell r="L1965">
            <v>6008108662</v>
          </cell>
          <cell r="M1965" t="str">
            <v>10169933</v>
          </cell>
          <cell r="N1965" t="str">
            <v>R.111188/HP3/46</v>
          </cell>
          <cell r="O1965" t="str">
            <v>YPS/N8699UV/GHOFIR</v>
          </cell>
          <cell r="P1965" t="str">
            <v>PT. SATRIA WICAKSANA SEJATI</v>
          </cell>
          <cell r="Q1965" t="str">
            <v>PT. SATRIA WICAKSANA SEJATI</v>
          </cell>
          <cell r="R1965" t="str">
            <v>EMPTY BOTTLE AQUA 5 GALLON</v>
          </cell>
          <cell r="S1965" t="str">
            <v>2050348971</v>
          </cell>
        </row>
        <row r="1966">
          <cell r="L1966">
            <v>6008108662</v>
          </cell>
          <cell r="M1966" t="str">
            <v>10169743</v>
          </cell>
          <cell r="N1966" t="str">
            <v>R.111188/HP3/46</v>
          </cell>
          <cell r="O1966" t="str">
            <v>YPS/N8699UV/GHOFIR</v>
          </cell>
          <cell r="P1966" t="str">
            <v>PT. SATRIA WICAKSANA SEJATI</v>
          </cell>
          <cell r="Q1966" t="str">
            <v>PT. SATRIA WICAKSANA SEJATI</v>
          </cell>
          <cell r="R1966" t="str">
            <v>JUG RACK</v>
          </cell>
          <cell r="S1966" t="str">
            <v>2050348971</v>
          </cell>
        </row>
        <row r="1967">
          <cell r="L1967">
            <v>6008108662</v>
          </cell>
          <cell r="M1967" t="str">
            <v>74559</v>
          </cell>
          <cell r="N1967" t="str">
            <v>R.111188/HP3/46</v>
          </cell>
          <cell r="O1967" t="str">
            <v>YPS/N8699UV/GHOFIR</v>
          </cell>
          <cell r="P1967" t="str">
            <v>PT. SATRIA WICAKSANA SEJATI</v>
          </cell>
          <cell r="Q1967" t="str">
            <v>PT. SATRIA WICAKSANA SEJATI</v>
          </cell>
          <cell r="R1967" t="str">
            <v>5 GALLON AQUA LOCAL</v>
          </cell>
          <cell r="S1967" t="str">
            <v>2050348971</v>
          </cell>
        </row>
        <row r="1968">
          <cell r="L1968">
            <v>6008093897</v>
          </cell>
          <cell r="M1968" t="str">
            <v>10169933</v>
          </cell>
          <cell r="N1968" t="str">
            <v>S21102500247/H1025135D/NF/2/25</v>
          </cell>
          <cell r="O1968" t="str">
            <v>YPS/L9431UZ/NURHADI</v>
          </cell>
          <cell r="P1968" t="str">
            <v>PT. SATRIA WICAKSANA SEJATI</v>
          </cell>
          <cell r="Q1968" t="str">
            <v>PT. SATRIA WICAKSANA SEJATI</v>
          </cell>
          <cell r="R1968" t="str">
            <v>EMPTY BOTTLE AQUA 5 GALLON</v>
          </cell>
          <cell r="S1968" t="str">
            <v>2050348971</v>
          </cell>
        </row>
        <row r="1969">
          <cell r="L1969">
            <v>6008093897</v>
          </cell>
          <cell r="M1969" t="str">
            <v>10169933</v>
          </cell>
          <cell r="N1969" t="str">
            <v>S21102500247/H1025135D/NF/2/25</v>
          </cell>
          <cell r="O1969" t="str">
            <v>YPS/L9431UZ/NURHADI</v>
          </cell>
          <cell r="P1969" t="str">
            <v>PT. SATRIA WICAKSANA SEJATI</v>
          </cell>
          <cell r="Q1969" t="str">
            <v>PT. SATRIA WICAKSANA SEJATI</v>
          </cell>
          <cell r="R1969" t="str">
            <v>EMPTY BOTTLE AQUA 5 GALLON</v>
          </cell>
          <cell r="S1969" t="str">
            <v>2050348971</v>
          </cell>
        </row>
        <row r="1970">
          <cell r="L1970">
            <v>6008093897</v>
          </cell>
          <cell r="M1970" t="str">
            <v>10169743</v>
          </cell>
          <cell r="N1970" t="str">
            <v>S21102500247/H1025135D/NF/2/25</v>
          </cell>
          <cell r="O1970" t="str">
            <v>YPS/L9431UZ/NURHADI</v>
          </cell>
          <cell r="P1970" t="str">
            <v>PT. SATRIA WICAKSANA SEJATI</v>
          </cell>
          <cell r="Q1970" t="str">
            <v>PT. SATRIA WICAKSANA SEJATI</v>
          </cell>
          <cell r="R1970" t="str">
            <v>JUG RACK</v>
          </cell>
          <cell r="S1970" t="str">
            <v>2050348971</v>
          </cell>
        </row>
        <row r="1971">
          <cell r="L1971">
            <v>6008093897</v>
          </cell>
          <cell r="M1971" t="str">
            <v>74559</v>
          </cell>
          <cell r="N1971" t="str">
            <v>S21102500247/H1025135D/NF/2/25</v>
          </cell>
          <cell r="O1971" t="str">
            <v>YPS/L9431UZ/NURHADI</v>
          </cell>
          <cell r="P1971" t="str">
            <v>PT. SATRIA WICAKSANA SEJATI</v>
          </cell>
          <cell r="Q1971" t="str">
            <v>PT. SATRIA WICAKSANA SEJATI</v>
          </cell>
          <cell r="R1971" t="str">
            <v>5 GALLON AQUA LOCAL</v>
          </cell>
          <cell r="S1971" t="str">
            <v>2050348971</v>
          </cell>
        </row>
        <row r="1972">
          <cell r="L1972">
            <v>6008111352</v>
          </cell>
          <cell r="M1972" t="str">
            <v>10169933</v>
          </cell>
          <cell r="N1972" t="str">
            <v>R.115779/HP3/32</v>
          </cell>
          <cell r="O1972" t="str">
            <v>YPS/N8732UV/SYAIFUL</v>
          </cell>
          <cell r="P1972" t="str">
            <v>PT. SATRIA WICAKSANA SEJATI</v>
          </cell>
          <cell r="Q1972" t="str">
            <v>PT. SATRIA WICAKSANA SEJATI</v>
          </cell>
          <cell r="R1972" t="str">
            <v>EMPTY BOTTLE AQUA 5 GALLON</v>
          </cell>
          <cell r="S1972" t="str">
            <v>2050348971</v>
          </cell>
        </row>
        <row r="1973">
          <cell r="L1973">
            <v>6008111352</v>
          </cell>
          <cell r="M1973" t="str">
            <v>10169933</v>
          </cell>
          <cell r="N1973" t="str">
            <v>R.115779/HP3/32</v>
          </cell>
          <cell r="O1973" t="str">
            <v>YPS/N8732UV/SYAIFUL</v>
          </cell>
          <cell r="P1973" t="str">
            <v>PT. SATRIA WICAKSANA SEJATI</v>
          </cell>
          <cell r="Q1973" t="str">
            <v>PT. SATRIA WICAKSANA SEJATI</v>
          </cell>
          <cell r="R1973" t="str">
            <v>EMPTY BOTTLE AQUA 5 GALLON</v>
          </cell>
          <cell r="S1973" t="str">
            <v>2050348971</v>
          </cell>
        </row>
        <row r="1974">
          <cell r="L1974">
            <v>6008111352</v>
          </cell>
          <cell r="M1974" t="str">
            <v>10169743</v>
          </cell>
          <cell r="N1974" t="str">
            <v>R.115779/HP3/32</v>
          </cell>
          <cell r="O1974" t="str">
            <v>YPS/N8732UV/SYAIFUL</v>
          </cell>
          <cell r="P1974" t="str">
            <v>PT. SATRIA WICAKSANA SEJATI</v>
          </cell>
          <cell r="Q1974" t="str">
            <v>PT. SATRIA WICAKSANA SEJATI</v>
          </cell>
          <cell r="R1974" t="str">
            <v>JUG RACK</v>
          </cell>
          <cell r="S1974" t="str">
            <v>2050348971</v>
          </cell>
        </row>
        <row r="1975">
          <cell r="L1975">
            <v>6008111352</v>
          </cell>
          <cell r="M1975" t="str">
            <v>74559</v>
          </cell>
          <cell r="N1975" t="str">
            <v>R.115779/HP3/32</v>
          </cell>
          <cell r="O1975" t="str">
            <v>YPS/N8732UV/SYAIFUL</v>
          </cell>
          <cell r="P1975" t="str">
            <v>PT. SATRIA WICAKSANA SEJATI</v>
          </cell>
          <cell r="Q1975" t="str">
            <v>PT. SATRIA WICAKSANA SEJATI</v>
          </cell>
          <cell r="R1975" t="str">
            <v>5 GALLON AQUA LOCAL</v>
          </cell>
          <cell r="S1975" t="str">
            <v>2050348971</v>
          </cell>
        </row>
        <row r="1976">
          <cell r="L1976">
            <v>6008114477</v>
          </cell>
          <cell r="M1976" t="str">
            <v>10169933</v>
          </cell>
          <cell r="N1976" t="str">
            <v>S21102201479/H102687B/BK/1/26</v>
          </cell>
          <cell r="O1976" t="str">
            <v>YPS/L9808UW/AMIN</v>
          </cell>
          <cell r="P1976" t="str">
            <v>PT. SATRIA WICAKSANA SEJATI</v>
          </cell>
          <cell r="Q1976" t="str">
            <v>PT. SATRIA WICAKSANA SEJATI</v>
          </cell>
          <cell r="R1976" t="str">
            <v>EMPTY BOTTLE AQUA 5 GALLON</v>
          </cell>
          <cell r="S1976" t="str">
            <v>2050348971</v>
          </cell>
        </row>
        <row r="1977">
          <cell r="L1977">
            <v>6008114477</v>
          </cell>
          <cell r="M1977" t="str">
            <v>10169933</v>
          </cell>
          <cell r="N1977" t="str">
            <v>S21102201479/H102687B/BK/1/26</v>
          </cell>
          <cell r="O1977" t="str">
            <v>YPS/L9808UW/AMIN</v>
          </cell>
          <cell r="P1977" t="str">
            <v>PT. SATRIA WICAKSANA SEJATI</v>
          </cell>
          <cell r="Q1977" t="str">
            <v>PT. SATRIA WICAKSANA SEJATI</v>
          </cell>
          <cell r="R1977" t="str">
            <v>EMPTY BOTTLE AQUA 5 GALLON</v>
          </cell>
          <cell r="S1977" t="str">
            <v>2050348971</v>
          </cell>
        </row>
        <row r="1978">
          <cell r="L1978">
            <v>6008114477</v>
          </cell>
          <cell r="M1978" t="str">
            <v>74559</v>
          </cell>
          <cell r="N1978" t="str">
            <v>S21102201479/H102687B/BK/1/26</v>
          </cell>
          <cell r="O1978" t="str">
            <v>YPS/L9808UW/AMIN</v>
          </cell>
          <cell r="P1978" t="str">
            <v>PT. SATRIA WICAKSANA SEJATI</v>
          </cell>
          <cell r="Q1978" t="str">
            <v>PT. SATRIA WICAKSANA SEJATI</v>
          </cell>
          <cell r="R1978" t="str">
            <v>5 GALLON AQUA LOCAL</v>
          </cell>
          <cell r="S1978" t="str">
            <v>2050348971</v>
          </cell>
        </row>
        <row r="1979">
          <cell r="L1979">
            <v>6008111797</v>
          </cell>
          <cell r="M1979" t="str">
            <v>10169933</v>
          </cell>
          <cell r="N1979" t="str">
            <v>S21102201498/H102595A/IS/2/25</v>
          </cell>
          <cell r="O1979" t="str">
            <v>YPS/L9271UF/TAUFIK</v>
          </cell>
          <cell r="P1979" t="str">
            <v>PT. SATRIA WICAKSANA SEJATI</v>
          </cell>
          <cell r="Q1979" t="str">
            <v>PT. SATRIA WICAKSANA SEJATI</v>
          </cell>
          <cell r="R1979" t="str">
            <v>EMPTY BOTTLE AQUA 5 GALLON</v>
          </cell>
          <cell r="S1979" t="str">
            <v>2050348971</v>
          </cell>
        </row>
        <row r="1980">
          <cell r="L1980">
            <v>6008111797</v>
          </cell>
          <cell r="M1980" t="str">
            <v>10169933</v>
          </cell>
          <cell r="N1980" t="str">
            <v>S21102201498/H102595A/IS/2/25</v>
          </cell>
          <cell r="O1980" t="str">
            <v>YPS/L9271UF/TAUFIK</v>
          </cell>
          <cell r="P1980" t="str">
            <v>PT. SATRIA WICAKSANA SEJATI</v>
          </cell>
          <cell r="Q1980" t="str">
            <v>PT. SATRIA WICAKSANA SEJATI</v>
          </cell>
          <cell r="R1980" t="str">
            <v>EMPTY BOTTLE AQUA 5 GALLON</v>
          </cell>
          <cell r="S1980" t="str">
            <v>2050348971</v>
          </cell>
        </row>
        <row r="1981">
          <cell r="L1981">
            <v>6008111797</v>
          </cell>
          <cell r="M1981" t="str">
            <v>74559</v>
          </cell>
          <cell r="N1981" t="str">
            <v>S21102201498/H102595A/IS/2/25</v>
          </cell>
          <cell r="O1981" t="str">
            <v>YPS/L9271UF/TAUFIK</v>
          </cell>
          <cell r="P1981" t="str">
            <v>PT. SATRIA WICAKSANA SEJATI</v>
          </cell>
          <cell r="Q1981" t="str">
            <v>PT. SATRIA WICAKSANA SEJATI</v>
          </cell>
          <cell r="R1981" t="str">
            <v>5 GALLON AQUA LOCAL</v>
          </cell>
          <cell r="S1981" t="str">
            <v>2050348971</v>
          </cell>
        </row>
        <row r="1982">
          <cell r="L1982">
            <v>6008114520</v>
          </cell>
          <cell r="M1982" t="str">
            <v>10169932</v>
          </cell>
          <cell r="N1982">
            <v>0</v>
          </cell>
          <cell r="O1982">
            <v>0</v>
          </cell>
          <cell r="P1982" t="str">
            <v>PT. SATRIA WICAKSANA SEJATI</v>
          </cell>
          <cell r="Q1982" t="str">
            <v>PT. SATRIA WICAKSANA SEJATI</v>
          </cell>
          <cell r="R1982" t="str">
            <v>EMPTY BOTTLE VIT 5 GALLON</v>
          </cell>
          <cell r="S1982" t="str">
            <v>2050348972</v>
          </cell>
        </row>
        <row r="1983">
          <cell r="L1983">
            <v>6008114520</v>
          </cell>
          <cell r="M1983" t="str">
            <v>10169932</v>
          </cell>
          <cell r="N1983">
            <v>0</v>
          </cell>
          <cell r="O1983">
            <v>0</v>
          </cell>
          <cell r="P1983" t="str">
            <v>PT. SATRIA WICAKSANA SEJATI</v>
          </cell>
          <cell r="Q1983" t="str">
            <v>PT. SATRIA WICAKSANA SEJATI</v>
          </cell>
          <cell r="R1983" t="str">
            <v>EMPTY BOTTLE VIT 5 GALLON</v>
          </cell>
          <cell r="S1983" t="str">
            <v>2050348971</v>
          </cell>
        </row>
        <row r="1984">
          <cell r="L1984">
            <v>6008114520</v>
          </cell>
          <cell r="M1984" t="str">
            <v>74560</v>
          </cell>
          <cell r="N1984">
            <v>0</v>
          </cell>
          <cell r="O1984">
            <v>0</v>
          </cell>
          <cell r="P1984" t="str">
            <v>PT. SATRIA WICAKSANA SEJATI</v>
          </cell>
          <cell r="Q1984" t="str">
            <v>PT. SATRIA WICAKSANA SEJATI</v>
          </cell>
          <cell r="R1984" t="str">
            <v>5 GALLON VIT LOCAL</v>
          </cell>
          <cell r="S1984" t="str">
            <v>2050348972</v>
          </cell>
        </row>
        <row r="1985">
          <cell r="L1985">
            <v>6008116242</v>
          </cell>
          <cell r="M1985" t="str">
            <v>10169933</v>
          </cell>
          <cell r="N1985" t="str">
            <v>S21102201492/H1025120A/NF/2/25</v>
          </cell>
          <cell r="O1985" t="str">
            <v>YPS/L9305UQ/SABAR</v>
          </cell>
          <cell r="P1985" t="str">
            <v>PT. SATRIA WICAKSANA SEJATI</v>
          </cell>
          <cell r="Q1985" t="str">
            <v>PT. SATRIA WICAKSANA SEJATI</v>
          </cell>
          <cell r="R1985" t="str">
            <v>EMPTY BOTTLE AQUA 5 GALLON</v>
          </cell>
          <cell r="S1985" t="str">
            <v>2050348971</v>
          </cell>
        </row>
        <row r="1986">
          <cell r="L1986">
            <v>6008116242</v>
          </cell>
          <cell r="M1986" t="str">
            <v>10169933</v>
          </cell>
          <cell r="N1986" t="str">
            <v>S21102201492/H1025120A/NF/2/25</v>
          </cell>
          <cell r="O1986" t="str">
            <v>YPS/L9305UQ/SABAR</v>
          </cell>
          <cell r="P1986" t="str">
            <v>PT. SATRIA WICAKSANA SEJATI</v>
          </cell>
          <cell r="Q1986" t="str">
            <v>PT. SATRIA WICAKSANA SEJATI</v>
          </cell>
          <cell r="R1986" t="str">
            <v>EMPTY BOTTLE AQUA 5 GALLON</v>
          </cell>
          <cell r="S1986" t="str">
            <v>2050348971</v>
          </cell>
        </row>
        <row r="1987">
          <cell r="L1987">
            <v>6008116242</v>
          </cell>
          <cell r="M1987" t="str">
            <v>74559</v>
          </cell>
          <cell r="N1987" t="str">
            <v>S21102201492/H1025120A/NF/2/25</v>
          </cell>
          <cell r="O1987" t="str">
            <v>YPS/L9305UQ/SABAR</v>
          </cell>
          <cell r="P1987" t="str">
            <v>PT. SATRIA WICAKSANA SEJATI</v>
          </cell>
          <cell r="Q1987" t="str">
            <v>PT. SATRIA WICAKSANA SEJATI</v>
          </cell>
          <cell r="R1987" t="str">
            <v>5 GALLON AQUA LOCAL</v>
          </cell>
          <cell r="S1987" t="str">
            <v>2050348971</v>
          </cell>
        </row>
        <row r="1988">
          <cell r="L1988">
            <v>6008095983</v>
          </cell>
          <cell r="M1988" t="str">
            <v>10169749</v>
          </cell>
          <cell r="N1988" t="str">
            <v>R159364</v>
          </cell>
          <cell r="O1988" t="str">
            <v>YPS/L9349UZ/CIPTO</v>
          </cell>
          <cell r="P1988" t="str">
            <v>PT. SATRIA WICAKSANA SEJATI</v>
          </cell>
          <cell r="Q1988" t="str">
            <v>PT. SATRIA WICAKSANA SEJATI</v>
          </cell>
          <cell r="R1988" t="str">
            <v>PALLET RENT DOUBLE FACE</v>
          </cell>
          <cell r="S1988" t="str">
            <v>2050348972</v>
          </cell>
        </row>
        <row r="1989">
          <cell r="L1989">
            <v>6008114101</v>
          </cell>
          <cell r="M1989" t="str">
            <v>10169749</v>
          </cell>
          <cell r="N1989" t="str">
            <v>R159374</v>
          </cell>
          <cell r="O1989" t="str">
            <v>YPS/N8495UW/MUJIB</v>
          </cell>
          <cell r="P1989" t="str">
            <v>PT. SATRIA WICAKSANA SEJATI</v>
          </cell>
          <cell r="Q1989" t="str">
            <v>PT. SATRIA WICAKSANA SEJATI</v>
          </cell>
          <cell r="R1989" t="str">
            <v>PALLET RENT DOUBLE FACE</v>
          </cell>
          <cell r="S1989" t="str">
            <v>2050348972</v>
          </cell>
        </row>
        <row r="1990">
          <cell r="L1990">
            <v>6008116331</v>
          </cell>
          <cell r="M1990" t="str">
            <v>10169749</v>
          </cell>
          <cell r="N1990" t="str">
            <v>R.159389</v>
          </cell>
          <cell r="O1990" t="str">
            <v>YPS/N8590UV/SUEB</v>
          </cell>
          <cell r="P1990" t="str">
            <v>PT. SATRIA WICAKSANA SEJATI</v>
          </cell>
          <cell r="Q1990" t="str">
            <v>PT. SATRIA WICAKSANA SEJATI</v>
          </cell>
          <cell r="R1990" t="str">
            <v>PALLET RENT DOUBLE FACE</v>
          </cell>
          <cell r="S1990" t="str">
            <v>2050348972</v>
          </cell>
        </row>
        <row r="1991">
          <cell r="L1991">
            <v>6008117722</v>
          </cell>
          <cell r="M1991" t="str">
            <v>10169933</v>
          </cell>
          <cell r="N1991" t="str">
            <v>S21102201471/H102697D/HD/1/26</v>
          </cell>
          <cell r="O1991" t="str">
            <v>YPS/N8864UW/TOSIM</v>
          </cell>
          <cell r="P1991" t="str">
            <v>PT. SATRIA WICAKSANA SEJATI</v>
          </cell>
          <cell r="Q1991" t="str">
            <v>PT. SATRIA WICAKSANA SEJATI</v>
          </cell>
          <cell r="R1991" t="str">
            <v>EMPTY BOTTLE AQUA 5 GALLON</v>
          </cell>
          <cell r="S1991" t="str">
            <v>2050348971</v>
          </cell>
        </row>
        <row r="1992">
          <cell r="L1992">
            <v>6008117722</v>
          </cell>
          <cell r="M1992" t="str">
            <v>10169933</v>
          </cell>
          <cell r="N1992" t="str">
            <v>S21102201471/H102697D/HD/1/26</v>
          </cell>
          <cell r="O1992" t="str">
            <v>YPS/N8864UW/TOSIM</v>
          </cell>
          <cell r="P1992" t="str">
            <v>PT. SATRIA WICAKSANA SEJATI</v>
          </cell>
          <cell r="Q1992" t="str">
            <v>PT. SATRIA WICAKSANA SEJATI</v>
          </cell>
          <cell r="R1992" t="str">
            <v>EMPTY BOTTLE AQUA 5 GALLON</v>
          </cell>
          <cell r="S1992" t="str">
            <v>2050348971</v>
          </cell>
        </row>
        <row r="1993">
          <cell r="L1993">
            <v>6008117722</v>
          </cell>
          <cell r="M1993" t="str">
            <v>10169743</v>
          </cell>
          <cell r="N1993" t="str">
            <v>S21102201471/H102697D/HD/1/26</v>
          </cell>
          <cell r="O1993" t="str">
            <v>YPS/N8864UW/TOSIM</v>
          </cell>
          <cell r="P1993" t="str">
            <v>PT. SATRIA WICAKSANA SEJATI</v>
          </cell>
          <cell r="Q1993" t="str">
            <v>PT. SATRIA WICAKSANA SEJATI</v>
          </cell>
          <cell r="R1993" t="str">
            <v>JUG RACK</v>
          </cell>
          <cell r="S1993" t="str">
            <v>2050348971</v>
          </cell>
        </row>
        <row r="1994">
          <cell r="L1994">
            <v>6008117722</v>
          </cell>
          <cell r="M1994" t="str">
            <v>74559</v>
          </cell>
          <cell r="N1994" t="str">
            <v>S21102201471/H102697D/HD/1/26</v>
          </cell>
          <cell r="O1994" t="str">
            <v>YPS/N8864UW/TOSIM</v>
          </cell>
          <cell r="P1994" t="str">
            <v>PT. SATRIA WICAKSANA SEJATI</v>
          </cell>
          <cell r="Q1994" t="str">
            <v>PT. SATRIA WICAKSANA SEJATI</v>
          </cell>
          <cell r="R1994" t="str">
            <v>5 GALLON AQUA LOCAL</v>
          </cell>
          <cell r="S1994" t="str">
            <v>2050348971</v>
          </cell>
        </row>
        <row r="1995">
          <cell r="L1995">
            <v>6008113300</v>
          </cell>
          <cell r="M1995" t="str">
            <v>10169933</v>
          </cell>
          <cell r="N1995" t="str">
            <v>S21102201490/H10261D/EF/3/25</v>
          </cell>
          <cell r="O1995" t="str">
            <v>YPS/N8582UV/HASAN</v>
          </cell>
          <cell r="P1995" t="str">
            <v>PT. SATRIA WICAKSANA SEJATI</v>
          </cell>
          <cell r="Q1995" t="str">
            <v>PT. SATRIA WICAKSANA SEJATI</v>
          </cell>
          <cell r="R1995" t="str">
            <v>EMPTY BOTTLE AQUA 5 GALLON</v>
          </cell>
          <cell r="S1995" t="str">
            <v>2050348971</v>
          </cell>
        </row>
        <row r="1996">
          <cell r="L1996">
            <v>6008113300</v>
          </cell>
          <cell r="M1996" t="str">
            <v>10169933</v>
          </cell>
          <cell r="N1996" t="str">
            <v>S21102201490/H10261D/EF/3/25</v>
          </cell>
          <cell r="O1996" t="str">
            <v>YPS/N8582UV/HASAN</v>
          </cell>
          <cell r="P1996" t="str">
            <v>PT. SATRIA WICAKSANA SEJATI</v>
          </cell>
          <cell r="Q1996" t="str">
            <v>PT. SATRIA WICAKSANA SEJATI</v>
          </cell>
          <cell r="R1996" t="str">
            <v>EMPTY BOTTLE AQUA 5 GALLON</v>
          </cell>
          <cell r="S1996" t="str">
            <v>2050348971</v>
          </cell>
        </row>
        <row r="1997">
          <cell r="L1997">
            <v>6008113300</v>
          </cell>
          <cell r="M1997" t="str">
            <v>10169743</v>
          </cell>
          <cell r="N1997" t="str">
            <v>S21102201490/H10261D/EF/3/25</v>
          </cell>
          <cell r="O1997" t="str">
            <v>YPS/N8582UV/HASAN</v>
          </cell>
          <cell r="P1997" t="str">
            <v>PT. SATRIA WICAKSANA SEJATI</v>
          </cell>
          <cell r="Q1997" t="str">
            <v>PT. SATRIA WICAKSANA SEJATI</v>
          </cell>
          <cell r="R1997" t="str">
            <v>JUG RACK</v>
          </cell>
          <cell r="S1997" t="str">
            <v>2050348971</v>
          </cell>
        </row>
        <row r="1998">
          <cell r="L1998">
            <v>6008113300</v>
          </cell>
          <cell r="M1998" t="str">
            <v>74559</v>
          </cell>
          <cell r="N1998" t="str">
            <v>S21102201490/H10261D/EF/3/25</v>
          </cell>
          <cell r="O1998" t="str">
            <v>YPS/N8582UV/HASAN</v>
          </cell>
          <cell r="P1998" t="str">
            <v>PT. SATRIA WICAKSANA SEJATI</v>
          </cell>
          <cell r="Q1998" t="str">
            <v>PT. SATRIA WICAKSANA SEJATI</v>
          </cell>
          <cell r="R1998" t="str">
            <v>5 GALLON AQUA LOCAL</v>
          </cell>
          <cell r="S1998" t="str">
            <v>2050348971</v>
          </cell>
        </row>
        <row r="1999">
          <cell r="L1999">
            <v>6008125231</v>
          </cell>
          <cell r="M1999" t="str">
            <v>10169749</v>
          </cell>
          <cell r="N1999" t="str">
            <v>R.146357</v>
          </cell>
          <cell r="O1999" t="str">
            <v>YPS/N8603UV/B SLAMET</v>
          </cell>
          <cell r="P1999" t="str">
            <v>PT. SATRIA WICAKSANA SEJATI</v>
          </cell>
          <cell r="Q1999" t="str">
            <v>PT. SATRIA WICAKSANA SEJATI</v>
          </cell>
          <cell r="R1999" t="str">
            <v>PALLET RENT DOUBLE FACE</v>
          </cell>
          <cell r="S1999" t="str">
            <v>2050348972</v>
          </cell>
        </row>
        <row r="2000">
          <cell r="L2000">
            <v>6008119327</v>
          </cell>
          <cell r="M2000" t="str">
            <v>10169749</v>
          </cell>
          <cell r="N2000" t="str">
            <v>S21102212324</v>
          </cell>
          <cell r="O2000" t="str">
            <v>YPS/N8565UW/BAMBANG</v>
          </cell>
          <cell r="P2000" t="str">
            <v>PT. SATRIA WICAKSANA SEJATI</v>
          </cell>
          <cell r="Q2000" t="str">
            <v>PT. SATRIA WICAKSANA SEJATI</v>
          </cell>
          <cell r="R2000" t="str">
            <v>PALLET RENT DOUBLE FACE</v>
          </cell>
          <cell r="S2000" t="str">
            <v>2050348972</v>
          </cell>
        </row>
        <row r="2001">
          <cell r="L2001">
            <v>6008114226</v>
          </cell>
          <cell r="M2001" t="str">
            <v>10169933</v>
          </cell>
          <cell r="N2001" t="str">
            <v>S21102200190/H102609D/NF/3/25</v>
          </cell>
          <cell r="O2001" t="str">
            <v>YPS/N8527UV/UMAR</v>
          </cell>
          <cell r="P2001" t="str">
            <v>PT. SATRIA WICAKSANA SEJATI</v>
          </cell>
          <cell r="Q2001" t="str">
            <v>PT. SATRIA WICAKSANA SEJATI</v>
          </cell>
          <cell r="R2001" t="str">
            <v>EMPTY BOTTLE AQUA 5 GALLON</v>
          </cell>
          <cell r="S2001" t="str">
            <v>2050348971</v>
          </cell>
        </row>
        <row r="2002">
          <cell r="L2002">
            <v>6008114226</v>
          </cell>
          <cell r="M2002" t="str">
            <v>10169933</v>
          </cell>
          <cell r="N2002" t="str">
            <v>S21102200190/H102609D/NF/3/25</v>
          </cell>
          <cell r="O2002" t="str">
            <v>YPS/N8527UV/UMAR</v>
          </cell>
          <cell r="P2002" t="str">
            <v>PT. SATRIA WICAKSANA SEJATI</v>
          </cell>
          <cell r="Q2002" t="str">
            <v>PT. SATRIA WICAKSANA SEJATI</v>
          </cell>
          <cell r="R2002" t="str">
            <v>EMPTY BOTTLE AQUA 5 GALLON</v>
          </cell>
          <cell r="S2002" t="str">
            <v>2050348971</v>
          </cell>
        </row>
        <row r="2003">
          <cell r="L2003">
            <v>6008114226</v>
          </cell>
          <cell r="M2003" t="str">
            <v>10169743</v>
          </cell>
          <cell r="N2003" t="str">
            <v>S21102200190/H102609D/NF/3/25</v>
          </cell>
          <cell r="O2003" t="str">
            <v>YPS/N8527UV/UMAR</v>
          </cell>
          <cell r="P2003" t="str">
            <v>PT. SATRIA WICAKSANA SEJATI</v>
          </cell>
          <cell r="Q2003" t="str">
            <v>PT. SATRIA WICAKSANA SEJATI</v>
          </cell>
          <cell r="R2003" t="str">
            <v>JUG RACK</v>
          </cell>
          <cell r="S2003" t="str">
            <v>2050348971</v>
          </cell>
        </row>
        <row r="2004">
          <cell r="L2004">
            <v>6008114226</v>
          </cell>
          <cell r="M2004" t="str">
            <v>74559</v>
          </cell>
          <cell r="N2004" t="str">
            <v>S21102200190/H102609D/NF/3/25</v>
          </cell>
          <cell r="O2004" t="str">
            <v>YPS/N8527UV/UMAR</v>
          </cell>
          <cell r="P2004" t="str">
            <v>PT. SATRIA WICAKSANA SEJATI</v>
          </cell>
          <cell r="Q2004" t="str">
            <v>PT. SATRIA WICAKSANA SEJATI</v>
          </cell>
          <cell r="R2004" t="str">
            <v>5 GALLON AQUA LOCAL</v>
          </cell>
          <cell r="S2004" t="str">
            <v>2050348971</v>
          </cell>
        </row>
        <row r="2005">
          <cell r="L2005">
            <v>6008114021</v>
          </cell>
          <cell r="M2005" t="str">
            <v>10169749</v>
          </cell>
          <cell r="N2005" t="str">
            <v>R.148924</v>
          </cell>
          <cell r="O2005" t="str">
            <v>YPS/L9354UZ/SISWANTO</v>
          </cell>
          <cell r="P2005" t="str">
            <v>PT. SATRIA WICAKSANA SEJATI</v>
          </cell>
          <cell r="Q2005" t="str">
            <v>PT. SATRIA WICAKSANA SEJATI</v>
          </cell>
          <cell r="R2005" t="str">
            <v>PALLET RENT DOUBLE FACE</v>
          </cell>
          <cell r="S2005" t="str">
            <v>2050348972</v>
          </cell>
        </row>
        <row r="2006">
          <cell r="L2006">
            <v>6008118182</v>
          </cell>
          <cell r="M2006" t="str">
            <v>10169933</v>
          </cell>
          <cell r="N2006" t="str">
            <v>S21102200168/H1026160D/IS/2/26</v>
          </cell>
          <cell r="O2006" t="str">
            <v>YPL9434UZ/TRI HUTADI</v>
          </cell>
          <cell r="P2006" t="str">
            <v>PT. SATRIA WICAKSANA SEJATI</v>
          </cell>
          <cell r="Q2006" t="str">
            <v>PT. SATRIA WICAKSANA SEJATI</v>
          </cell>
          <cell r="R2006" t="str">
            <v>EMPTY BOTTLE AQUA 5 GALLON</v>
          </cell>
          <cell r="S2006" t="str">
            <v>2050348971</v>
          </cell>
        </row>
        <row r="2007">
          <cell r="L2007">
            <v>6008118182</v>
          </cell>
          <cell r="M2007" t="str">
            <v>10169933</v>
          </cell>
          <cell r="N2007" t="str">
            <v>S21102200168/H1026160D/IS/2/26</v>
          </cell>
          <cell r="O2007" t="str">
            <v>YPL9434UZ/TRI HUTADI</v>
          </cell>
          <cell r="P2007" t="str">
            <v>PT. SATRIA WICAKSANA SEJATI</v>
          </cell>
          <cell r="Q2007" t="str">
            <v>PT. SATRIA WICAKSANA SEJATI</v>
          </cell>
          <cell r="R2007" t="str">
            <v>EMPTY BOTTLE AQUA 5 GALLON</v>
          </cell>
          <cell r="S2007" t="str">
            <v>2050348971</v>
          </cell>
        </row>
        <row r="2008">
          <cell r="L2008">
            <v>6008118182</v>
          </cell>
          <cell r="M2008" t="str">
            <v>10169743</v>
          </cell>
          <cell r="N2008" t="str">
            <v>S21102200168/H1026160D/IS/2/26</v>
          </cell>
          <cell r="O2008" t="str">
            <v>YPL9434UZ/TRI HUTADI</v>
          </cell>
          <cell r="P2008" t="str">
            <v>PT. SATRIA WICAKSANA SEJATI</v>
          </cell>
          <cell r="Q2008" t="str">
            <v>PT. SATRIA WICAKSANA SEJATI</v>
          </cell>
          <cell r="R2008" t="str">
            <v>JUG RACK</v>
          </cell>
          <cell r="S2008" t="str">
            <v>2050348971</v>
          </cell>
        </row>
        <row r="2009">
          <cell r="L2009">
            <v>6008118182</v>
          </cell>
          <cell r="M2009" t="str">
            <v>74559</v>
          </cell>
          <cell r="N2009" t="str">
            <v>S21102200168/H1026160D/IS/2/26</v>
          </cell>
          <cell r="O2009" t="str">
            <v>YPL9434UZ/TRI HUTADI</v>
          </cell>
          <cell r="P2009" t="str">
            <v>PT. SATRIA WICAKSANA SEJATI</v>
          </cell>
          <cell r="Q2009" t="str">
            <v>PT. SATRIA WICAKSANA SEJATI</v>
          </cell>
          <cell r="R2009" t="str">
            <v>5 GALLON AQUA LOCAL</v>
          </cell>
          <cell r="S2009" t="str">
            <v>2050348971</v>
          </cell>
        </row>
        <row r="2010">
          <cell r="L2010">
            <v>6008118102</v>
          </cell>
          <cell r="M2010" t="str">
            <v>10169933</v>
          </cell>
          <cell r="N2010" t="str">
            <v>S21102600057/H1026143D/IS/2/26</v>
          </cell>
          <cell r="O2010" t="str">
            <v>YPS/L9431UZ/NUR HADI</v>
          </cell>
          <cell r="P2010" t="str">
            <v>PT. SATRIA WICAKSANA SEJATI</v>
          </cell>
          <cell r="Q2010" t="str">
            <v>PT. SATRIA WICAKSANA SEJATI</v>
          </cell>
          <cell r="R2010" t="str">
            <v>EMPTY BOTTLE AQUA 5 GALLON</v>
          </cell>
          <cell r="S2010" t="str">
            <v>2050348971</v>
          </cell>
        </row>
        <row r="2011">
          <cell r="L2011">
            <v>6008118102</v>
          </cell>
          <cell r="M2011" t="str">
            <v>10169933</v>
          </cell>
          <cell r="N2011" t="str">
            <v>S21102600057/H1026143D/IS/2/26</v>
          </cell>
          <cell r="O2011" t="str">
            <v>YPS/L9431UZ/NUR HADI</v>
          </cell>
          <cell r="P2011" t="str">
            <v>PT. SATRIA WICAKSANA SEJATI</v>
          </cell>
          <cell r="Q2011" t="str">
            <v>PT. SATRIA WICAKSANA SEJATI</v>
          </cell>
          <cell r="R2011" t="str">
            <v>EMPTY BOTTLE AQUA 5 GALLON</v>
          </cell>
          <cell r="S2011" t="str">
            <v>2050348971</v>
          </cell>
        </row>
        <row r="2012">
          <cell r="L2012">
            <v>6008118102</v>
          </cell>
          <cell r="M2012" t="str">
            <v>10169743</v>
          </cell>
          <cell r="N2012" t="str">
            <v>S21102600057/H1026143D/IS/2/26</v>
          </cell>
          <cell r="O2012" t="str">
            <v>YPS/L9431UZ/NUR HADI</v>
          </cell>
          <cell r="P2012" t="str">
            <v>PT. SATRIA WICAKSANA SEJATI</v>
          </cell>
          <cell r="Q2012" t="str">
            <v>PT. SATRIA WICAKSANA SEJATI</v>
          </cell>
          <cell r="R2012" t="str">
            <v>JUG RACK</v>
          </cell>
          <cell r="S2012" t="str">
            <v>2050348971</v>
          </cell>
        </row>
        <row r="2013">
          <cell r="L2013">
            <v>6008118102</v>
          </cell>
          <cell r="M2013" t="str">
            <v>74559</v>
          </cell>
          <cell r="N2013" t="str">
            <v>S21102600057/H1026143D/IS/2/26</v>
          </cell>
          <cell r="O2013" t="str">
            <v>YPS/L9431UZ/NUR HADI</v>
          </cell>
          <cell r="P2013" t="str">
            <v>PT. SATRIA WICAKSANA SEJATI</v>
          </cell>
          <cell r="Q2013" t="str">
            <v>PT. SATRIA WICAKSANA SEJATI</v>
          </cell>
          <cell r="R2013" t="str">
            <v>5 GALLON AQUA LOCAL</v>
          </cell>
          <cell r="S2013" t="str">
            <v>2050348971</v>
          </cell>
        </row>
        <row r="2014">
          <cell r="L2014">
            <v>6008116489</v>
          </cell>
          <cell r="M2014" t="str">
            <v>10169933</v>
          </cell>
          <cell r="N2014" t="str">
            <v>S21102200189/H1025162D/AS/3/25</v>
          </cell>
          <cell r="O2014" t="str">
            <v>YPS/L8858UI/BAMBANG</v>
          </cell>
          <cell r="P2014" t="str">
            <v>PT. SATRIA WICAKSANA SEJATI</v>
          </cell>
          <cell r="Q2014" t="str">
            <v>PT. SATRIA WICAKSANA SEJATI</v>
          </cell>
          <cell r="R2014" t="str">
            <v>EMPTY BOTTLE AQUA 5 GALLON</v>
          </cell>
          <cell r="S2014" t="str">
            <v>2050348971</v>
          </cell>
        </row>
        <row r="2015">
          <cell r="L2015">
            <v>6008116489</v>
          </cell>
          <cell r="M2015" t="str">
            <v>10169743</v>
          </cell>
          <cell r="N2015" t="str">
            <v>S21102200189/H1025162D/AS/3/25</v>
          </cell>
          <cell r="O2015" t="str">
            <v>YPS/L8858UI/BAMBANG</v>
          </cell>
          <cell r="P2015" t="str">
            <v>PT. SATRIA WICAKSANA SEJATI</v>
          </cell>
          <cell r="Q2015" t="str">
            <v>PT. SATRIA WICAKSANA SEJATI</v>
          </cell>
          <cell r="R2015" t="str">
            <v>JUG RACK</v>
          </cell>
          <cell r="S2015" t="str">
            <v>2050348971</v>
          </cell>
        </row>
        <row r="2016">
          <cell r="L2016">
            <v>6008116501</v>
          </cell>
          <cell r="M2016" t="str">
            <v>10169933</v>
          </cell>
          <cell r="N2016" t="str">
            <v>R.115769/HP3/2</v>
          </cell>
          <cell r="O2016" t="str">
            <v>YPS/L9356UZ/AGUS</v>
          </cell>
          <cell r="P2016" t="str">
            <v>PT. SATRIA WICAKSANA SEJATI</v>
          </cell>
          <cell r="Q2016" t="str">
            <v>PT. SATRIA WICAKSANA SEJATI</v>
          </cell>
          <cell r="R2016" t="str">
            <v>EMPTY BOTTLE AQUA 5 GALLON</v>
          </cell>
          <cell r="S2016" t="str">
            <v>2050348971</v>
          </cell>
        </row>
        <row r="2017">
          <cell r="L2017">
            <v>6008116501</v>
          </cell>
          <cell r="M2017" t="str">
            <v>10169933</v>
          </cell>
          <cell r="N2017" t="str">
            <v>R.115769/HP3/2</v>
          </cell>
          <cell r="O2017" t="str">
            <v>YPS/L9356UZ/AGUS</v>
          </cell>
          <cell r="P2017" t="str">
            <v>PT. SATRIA WICAKSANA SEJATI</v>
          </cell>
          <cell r="Q2017" t="str">
            <v>PT. SATRIA WICAKSANA SEJATI</v>
          </cell>
          <cell r="R2017" t="str">
            <v>EMPTY BOTTLE AQUA 5 GALLON</v>
          </cell>
          <cell r="S2017" t="str">
            <v>2050348971</v>
          </cell>
        </row>
        <row r="2018">
          <cell r="L2018">
            <v>6008116501</v>
          </cell>
          <cell r="M2018" t="str">
            <v>10169743</v>
          </cell>
          <cell r="N2018" t="str">
            <v>R.115769/HP3/2</v>
          </cell>
          <cell r="O2018" t="str">
            <v>YPS/L9356UZ/AGUS</v>
          </cell>
          <cell r="P2018" t="str">
            <v>PT. SATRIA WICAKSANA SEJATI</v>
          </cell>
          <cell r="Q2018" t="str">
            <v>PT. SATRIA WICAKSANA SEJATI</v>
          </cell>
          <cell r="R2018" t="str">
            <v>JUG RACK</v>
          </cell>
          <cell r="S2018" t="str">
            <v>2050348971</v>
          </cell>
        </row>
        <row r="2019">
          <cell r="L2019">
            <v>6008116501</v>
          </cell>
          <cell r="M2019" t="str">
            <v>74559</v>
          </cell>
          <cell r="N2019" t="str">
            <v>R.115769/HP3/2</v>
          </cell>
          <cell r="O2019" t="str">
            <v>YPS/L9356UZ/AGUS</v>
          </cell>
          <cell r="P2019" t="str">
            <v>PT. SATRIA WICAKSANA SEJATI</v>
          </cell>
          <cell r="Q2019" t="str">
            <v>PT. SATRIA WICAKSANA SEJATI</v>
          </cell>
          <cell r="R2019" t="str">
            <v>5 GALLON AQUA LOCAL</v>
          </cell>
          <cell r="S2019" t="str">
            <v>2050348971</v>
          </cell>
        </row>
        <row r="2020">
          <cell r="L2020">
            <v>6008114546</v>
          </cell>
          <cell r="M2020" t="str">
            <v>10169933</v>
          </cell>
          <cell r="N2020" t="str">
            <v>S21102201487/H10262A/AS/3/25</v>
          </cell>
          <cell r="O2020" t="str">
            <v>YPS/S8186UT/DARSONO</v>
          </cell>
          <cell r="P2020" t="str">
            <v>PT. SATRIA WICAKSANA SEJATI</v>
          </cell>
          <cell r="Q2020" t="str">
            <v>PT. SATRIA WICAKSANA SEJATI</v>
          </cell>
          <cell r="R2020" t="str">
            <v>EMPTY BOTTLE AQUA 5 GALLON</v>
          </cell>
          <cell r="S2020" t="str">
            <v>2050348971</v>
          </cell>
        </row>
        <row r="2021">
          <cell r="L2021">
            <v>6008114546</v>
          </cell>
          <cell r="M2021" t="str">
            <v>10169933</v>
          </cell>
          <cell r="N2021" t="str">
            <v>S21102201487/H10262A/AS/3/25</v>
          </cell>
          <cell r="O2021" t="str">
            <v>YPS/S8186UT/DARSONO</v>
          </cell>
          <cell r="P2021" t="str">
            <v>PT. SATRIA WICAKSANA SEJATI</v>
          </cell>
          <cell r="Q2021" t="str">
            <v>PT. SATRIA WICAKSANA SEJATI</v>
          </cell>
          <cell r="R2021" t="str">
            <v>EMPTY BOTTLE AQUA 5 GALLON</v>
          </cell>
          <cell r="S2021" t="str">
            <v>2050348971</v>
          </cell>
        </row>
        <row r="2022">
          <cell r="L2022">
            <v>6008114546</v>
          </cell>
          <cell r="M2022" t="str">
            <v>74559</v>
          </cell>
          <cell r="N2022" t="str">
            <v>S21102201487/H10262A/AS/3/25</v>
          </cell>
          <cell r="O2022" t="str">
            <v>YPS/S8186UT/DARSONO</v>
          </cell>
          <cell r="P2022" t="str">
            <v>PT. SATRIA WICAKSANA SEJATI</v>
          </cell>
          <cell r="Q2022" t="str">
            <v>PT. SATRIA WICAKSANA SEJATI</v>
          </cell>
          <cell r="R2022" t="str">
            <v>5 GALLON AQUA LOCAL</v>
          </cell>
          <cell r="S2022" t="str">
            <v>2050348971</v>
          </cell>
        </row>
        <row r="2023">
          <cell r="L2023">
            <v>6008123440</v>
          </cell>
          <cell r="M2023" t="str">
            <v>10169933</v>
          </cell>
          <cell r="N2023" t="str">
            <v>S21102201433/H1027135A/BK/2/27</v>
          </cell>
          <cell r="O2023" t="str">
            <v>YPS/S8186UT/DARSONO</v>
          </cell>
          <cell r="P2023" t="str">
            <v>PT. SATRIA WICAKSANA SEJATI</v>
          </cell>
          <cell r="Q2023" t="str">
            <v>PT. SATRIA WICAKSANA SEJATI</v>
          </cell>
          <cell r="R2023" t="str">
            <v>EMPTY BOTTLE AQUA 5 GALLON</v>
          </cell>
          <cell r="S2023" t="str">
            <v>2050348971</v>
          </cell>
        </row>
        <row r="2024">
          <cell r="L2024">
            <v>6008123440</v>
          </cell>
          <cell r="M2024" t="str">
            <v>10169933</v>
          </cell>
          <cell r="N2024" t="str">
            <v>S21102201433/H1027135A/BK/2/27</v>
          </cell>
          <cell r="O2024" t="str">
            <v>YPS/S8186UT/DARSONO</v>
          </cell>
          <cell r="P2024" t="str">
            <v>PT. SATRIA WICAKSANA SEJATI</v>
          </cell>
          <cell r="Q2024" t="str">
            <v>PT. SATRIA WICAKSANA SEJATI</v>
          </cell>
          <cell r="R2024" t="str">
            <v>EMPTY BOTTLE AQUA 5 GALLON</v>
          </cell>
          <cell r="S2024" t="str">
            <v>2050348971</v>
          </cell>
        </row>
        <row r="2025">
          <cell r="L2025">
            <v>6008123440</v>
          </cell>
          <cell r="M2025" t="str">
            <v>74559</v>
          </cell>
          <cell r="N2025" t="str">
            <v>S21102201433/H1027135A/BK/2/27</v>
          </cell>
          <cell r="O2025" t="str">
            <v>YPS/S8186UT/DARSONO</v>
          </cell>
          <cell r="P2025" t="str">
            <v>PT. SATRIA WICAKSANA SEJATI</v>
          </cell>
          <cell r="Q2025" t="str">
            <v>PT. SATRIA WICAKSANA SEJATI</v>
          </cell>
          <cell r="R2025" t="str">
            <v>5 GALLON AQUA LOCAL</v>
          </cell>
          <cell r="S2025" t="str">
            <v>2050348971</v>
          </cell>
        </row>
        <row r="2026">
          <cell r="L2026">
            <v>6008111386</v>
          </cell>
          <cell r="M2026" t="str">
            <v>10169933</v>
          </cell>
          <cell r="N2026" t="str">
            <v>S21102200188/H102612A/AS/3/25</v>
          </cell>
          <cell r="O2026" t="str">
            <v>YPS/L9611UX/JULIANTO</v>
          </cell>
          <cell r="P2026" t="str">
            <v>PT. SATRIA WICAKSANA SEJATI</v>
          </cell>
          <cell r="Q2026" t="str">
            <v>PT. SATRIA WICAKSANA SEJATI</v>
          </cell>
          <cell r="R2026" t="str">
            <v>EMPTY BOTTLE AQUA 5 GALLON</v>
          </cell>
          <cell r="S2026" t="str">
            <v>2050348971</v>
          </cell>
        </row>
        <row r="2027">
          <cell r="L2027">
            <v>6008111386</v>
          </cell>
          <cell r="M2027" t="str">
            <v>10169933</v>
          </cell>
          <cell r="N2027" t="str">
            <v>S21102200188/H102612A/AS/3/25</v>
          </cell>
          <cell r="O2027" t="str">
            <v>YPS/L9611UX/JULIANTO</v>
          </cell>
          <cell r="P2027" t="str">
            <v>PT. SATRIA WICAKSANA SEJATI</v>
          </cell>
          <cell r="Q2027" t="str">
            <v>PT. SATRIA WICAKSANA SEJATI</v>
          </cell>
          <cell r="R2027" t="str">
            <v>EMPTY BOTTLE AQUA 5 GALLON</v>
          </cell>
          <cell r="S2027" t="str">
            <v>2050348971</v>
          </cell>
        </row>
        <row r="2028">
          <cell r="L2028">
            <v>6008111386</v>
          </cell>
          <cell r="M2028" t="str">
            <v>74559</v>
          </cell>
          <cell r="N2028" t="str">
            <v>S21102200188/H102612A/AS/3/25</v>
          </cell>
          <cell r="O2028" t="str">
            <v>YPS/L9611UX/JULIANTO</v>
          </cell>
          <cell r="P2028" t="str">
            <v>PT. SATRIA WICAKSANA SEJATI</v>
          </cell>
          <cell r="Q2028" t="str">
            <v>PT. SATRIA WICAKSANA SEJATI</v>
          </cell>
          <cell r="R2028" t="str">
            <v>5 GALLON AQUA LOCAL</v>
          </cell>
          <cell r="S2028" t="str">
            <v>2050348971</v>
          </cell>
        </row>
        <row r="2029">
          <cell r="L2029">
            <v>6008116516</v>
          </cell>
          <cell r="M2029" t="str">
            <v>10169933</v>
          </cell>
          <cell r="N2029" t="str">
            <v>S21102500239/H102620D/AS/3/25</v>
          </cell>
          <cell r="O2029" t="str">
            <v>YPS/L9429UZ/SOLIKINA</v>
          </cell>
          <cell r="P2029" t="str">
            <v>PT. SATRIA WICAKSANA SEJATI</v>
          </cell>
          <cell r="Q2029" t="str">
            <v>PT. SATRIA WICAKSANA SEJATI</v>
          </cell>
          <cell r="R2029" t="str">
            <v>EMPTY BOTTLE AQUA 5 GALLON</v>
          </cell>
          <cell r="S2029" t="str">
            <v>2050348971</v>
          </cell>
        </row>
        <row r="2030">
          <cell r="L2030">
            <v>6008116516</v>
          </cell>
          <cell r="M2030" t="str">
            <v>10169933</v>
          </cell>
          <cell r="N2030" t="str">
            <v>S21102500239/H102620D/AS/3/25</v>
          </cell>
          <cell r="O2030" t="str">
            <v>YPS/L9429UZ/SOLIKINA</v>
          </cell>
          <cell r="P2030" t="str">
            <v>PT. SATRIA WICAKSANA SEJATI</v>
          </cell>
          <cell r="Q2030" t="str">
            <v>PT. SATRIA WICAKSANA SEJATI</v>
          </cell>
          <cell r="R2030" t="str">
            <v>EMPTY BOTTLE AQUA 5 GALLON</v>
          </cell>
          <cell r="S2030" t="str">
            <v>2050348971</v>
          </cell>
        </row>
        <row r="2031">
          <cell r="L2031">
            <v>6008116516</v>
          </cell>
          <cell r="M2031" t="str">
            <v>10169743</v>
          </cell>
          <cell r="N2031" t="str">
            <v>S21102500239/H102620D/AS/3/25</v>
          </cell>
          <cell r="O2031" t="str">
            <v>YPS/L9429UZ/SOLIKINA</v>
          </cell>
          <cell r="P2031" t="str">
            <v>PT. SATRIA WICAKSANA SEJATI</v>
          </cell>
          <cell r="Q2031" t="str">
            <v>PT. SATRIA WICAKSANA SEJATI</v>
          </cell>
          <cell r="R2031" t="str">
            <v>JUG RACK</v>
          </cell>
          <cell r="S2031" t="str">
            <v>2050348971</v>
          </cell>
        </row>
        <row r="2032">
          <cell r="L2032">
            <v>6008116516</v>
          </cell>
          <cell r="M2032" t="str">
            <v>74559</v>
          </cell>
          <cell r="N2032" t="str">
            <v>S21102500239/H102620D/AS/3/25</v>
          </cell>
          <cell r="O2032" t="str">
            <v>YPS/L9429UZ/SOLIKINA</v>
          </cell>
          <cell r="P2032" t="str">
            <v>PT. SATRIA WICAKSANA SEJATI</v>
          </cell>
          <cell r="Q2032" t="str">
            <v>PT. SATRIA WICAKSANA SEJATI</v>
          </cell>
          <cell r="R2032" t="str">
            <v>5 GALLON AQUA LOCAL</v>
          </cell>
          <cell r="S2032" t="str">
            <v>2050348971</v>
          </cell>
        </row>
        <row r="2033">
          <cell r="L2033">
            <v>6008113858</v>
          </cell>
          <cell r="M2033" t="str">
            <v>10169933</v>
          </cell>
          <cell r="N2033" t="str">
            <v>S21102200170/H1026132A/BK/2/26</v>
          </cell>
          <cell r="O2033" t="str">
            <v>YPS/N8522UV/BUDI</v>
          </cell>
          <cell r="P2033" t="str">
            <v>PT. SATRIA WICAKSANA SEJATI</v>
          </cell>
          <cell r="Q2033" t="str">
            <v>PT. SATRIA WICAKSANA SEJATI</v>
          </cell>
          <cell r="R2033" t="str">
            <v>EMPTY BOTTLE AQUA 5 GALLON</v>
          </cell>
          <cell r="S2033" t="str">
            <v>2050348971</v>
          </cell>
        </row>
        <row r="2034">
          <cell r="L2034">
            <v>6008113858</v>
          </cell>
          <cell r="M2034" t="str">
            <v>10169933</v>
          </cell>
          <cell r="N2034" t="str">
            <v>S21102200170/H1026132A/BK/2/26</v>
          </cell>
          <cell r="O2034" t="str">
            <v>YPS/N8522UV/BUDI</v>
          </cell>
          <cell r="P2034" t="str">
            <v>PT. SATRIA WICAKSANA SEJATI</v>
          </cell>
          <cell r="Q2034" t="str">
            <v>PT. SATRIA WICAKSANA SEJATI</v>
          </cell>
          <cell r="R2034" t="str">
            <v>EMPTY BOTTLE AQUA 5 GALLON</v>
          </cell>
          <cell r="S2034" t="str">
            <v>2050348971</v>
          </cell>
        </row>
        <row r="2035">
          <cell r="L2035">
            <v>6008113858</v>
          </cell>
          <cell r="M2035" t="str">
            <v>74559</v>
          </cell>
          <cell r="N2035" t="str">
            <v>S21102200170/H1026132A/BK/2/26</v>
          </cell>
          <cell r="O2035" t="str">
            <v>YPS/N8522UV/BUDI</v>
          </cell>
          <cell r="P2035" t="str">
            <v>PT. SATRIA WICAKSANA SEJATI</v>
          </cell>
          <cell r="Q2035" t="str">
            <v>PT. SATRIA WICAKSANA SEJATI</v>
          </cell>
          <cell r="R2035" t="str">
            <v>5 GALLON AQUA LOCAL</v>
          </cell>
          <cell r="S2035" t="str">
            <v>2050348971</v>
          </cell>
        </row>
        <row r="2036">
          <cell r="L2036">
            <v>6008117666</v>
          </cell>
          <cell r="M2036" t="str">
            <v>10169933</v>
          </cell>
          <cell r="N2036" t="str">
            <v>S21102201464/H1026157B/IS/2/26</v>
          </cell>
          <cell r="O2036" t="str">
            <v>YPS/L9049UH/SUSIYONO</v>
          </cell>
          <cell r="P2036" t="str">
            <v>PT. SATRIA WICAKSANA SEJATI</v>
          </cell>
          <cell r="Q2036" t="str">
            <v>PT. SATRIA WICAKSANA SEJATI</v>
          </cell>
          <cell r="R2036" t="str">
            <v>EMPTY BOTTLE AQUA 5 GALLON</v>
          </cell>
          <cell r="S2036" t="str">
            <v>2050348971</v>
          </cell>
        </row>
        <row r="2037">
          <cell r="L2037">
            <v>6008117666</v>
          </cell>
          <cell r="M2037" t="str">
            <v>10169933</v>
          </cell>
          <cell r="N2037" t="str">
            <v>S21102201464/H1026157B/IS/2/26</v>
          </cell>
          <cell r="O2037" t="str">
            <v>YPS/L9049UH/SUSIYONO</v>
          </cell>
          <cell r="P2037" t="str">
            <v>PT. SATRIA WICAKSANA SEJATI</v>
          </cell>
          <cell r="Q2037" t="str">
            <v>PT. SATRIA WICAKSANA SEJATI</v>
          </cell>
          <cell r="R2037" t="str">
            <v>EMPTY BOTTLE AQUA 5 GALLON</v>
          </cell>
          <cell r="S2037" t="str">
            <v>2050348971</v>
          </cell>
        </row>
        <row r="2038">
          <cell r="L2038">
            <v>6008117666</v>
          </cell>
          <cell r="M2038" t="str">
            <v>74559</v>
          </cell>
          <cell r="N2038" t="str">
            <v>S21102201464/H1026157B/IS/2/26</v>
          </cell>
          <cell r="O2038" t="str">
            <v>YPS/L9049UH/SUSIYONO</v>
          </cell>
          <cell r="P2038" t="str">
            <v>PT. SATRIA WICAKSANA SEJATI</v>
          </cell>
          <cell r="Q2038" t="str">
            <v>PT. SATRIA WICAKSANA SEJATI</v>
          </cell>
          <cell r="R2038" t="str">
            <v>5 GALLON AQUA LOCAL</v>
          </cell>
          <cell r="S2038" t="str">
            <v>2050348971</v>
          </cell>
        </row>
        <row r="2039">
          <cell r="L2039">
            <v>6008118187</v>
          </cell>
          <cell r="M2039" t="str">
            <v>10169933</v>
          </cell>
          <cell r="N2039" t="str">
            <v>R.115775/HP3/60</v>
          </cell>
          <cell r="O2039" t="str">
            <v>YPS/N8573UW/FAUZAN</v>
          </cell>
          <cell r="P2039" t="str">
            <v>PT. SATRIA WICAKSANA SEJATI</v>
          </cell>
          <cell r="Q2039" t="str">
            <v>PT. SATRIA WICAKSANA SEJATI</v>
          </cell>
          <cell r="R2039" t="str">
            <v>EMPTY BOTTLE AQUA 5 GALLON</v>
          </cell>
          <cell r="S2039" t="str">
            <v>2050348971</v>
          </cell>
        </row>
        <row r="2040">
          <cell r="L2040">
            <v>6008118187</v>
          </cell>
          <cell r="M2040" t="str">
            <v>10169933</v>
          </cell>
          <cell r="N2040" t="str">
            <v>R.115775/HP3/60</v>
          </cell>
          <cell r="O2040" t="str">
            <v>YPS/N8573UW/FAUZAN</v>
          </cell>
          <cell r="P2040" t="str">
            <v>PT. SATRIA WICAKSANA SEJATI</v>
          </cell>
          <cell r="Q2040" t="str">
            <v>PT. SATRIA WICAKSANA SEJATI</v>
          </cell>
          <cell r="R2040" t="str">
            <v>EMPTY BOTTLE AQUA 5 GALLON</v>
          </cell>
          <cell r="S2040" t="str">
            <v>2050348971</v>
          </cell>
        </row>
        <row r="2041">
          <cell r="L2041">
            <v>6008118187</v>
          </cell>
          <cell r="M2041" t="str">
            <v>10169743</v>
          </cell>
          <cell r="N2041" t="str">
            <v>R.115775/HP3/60</v>
          </cell>
          <cell r="O2041" t="str">
            <v>YPS/N8573UW/FAUZAN</v>
          </cell>
          <cell r="P2041" t="str">
            <v>PT. SATRIA WICAKSANA SEJATI</v>
          </cell>
          <cell r="Q2041" t="str">
            <v>PT. SATRIA WICAKSANA SEJATI</v>
          </cell>
          <cell r="R2041" t="str">
            <v>JUG RACK</v>
          </cell>
          <cell r="S2041" t="str">
            <v>2050348971</v>
          </cell>
        </row>
        <row r="2042">
          <cell r="L2042">
            <v>6008118187</v>
          </cell>
          <cell r="M2042" t="str">
            <v>74559</v>
          </cell>
          <cell r="N2042" t="str">
            <v>R.115775/HP3/60</v>
          </cell>
          <cell r="O2042" t="str">
            <v>YPS/N8573UW/FAUZAN</v>
          </cell>
          <cell r="P2042" t="str">
            <v>PT. SATRIA WICAKSANA SEJATI</v>
          </cell>
          <cell r="Q2042" t="str">
            <v>PT. SATRIA WICAKSANA SEJATI</v>
          </cell>
          <cell r="R2042" t="str">
            <v>5 GALLON AQUA LOCAL</v>
          </cell>
          <cell r="S2042" t="str">
            <v>2050348971</v>
          </cell>
        </row>
        <row r="2043">
          <cell r="L2043">
            <v>6008116870</v>
          </cell>
          <cell r="M2043" t="str">
            <v>10169749</v>
          </cell>
          <cell r="N2043" t="str">
            <v>R.148859</v>
          </cell>
          <cell r="O2043" t="str">
            <v>SWS/L9880UF/SANTOSO</v>
          </cell>
          <cell r="P2043" t="str">
            <v>PT. SATRIA WICAKSANA SEJATI</v>
          </cell>
          <cell r="Q2043" t="str">
            <v>PT. SATRIA WICAKSANA SEJATI</v>
          </cell>
          <cell r="R2043" t="str">
            <v>PALLET RENT DOUBLE FACE</v>
          </cell>
          <cell r="S2043" t="str">
            <v>2050348972</v>
          </cell>
        </row>
        <row r="2044">
          <cell r="L2044">
            <v>6008120218</v>
          </cell>
          <cell r="M2044" t="str">
            <v>10169933</v>
          </cell>
          <cell r="N2044" t="str">
            <v>S21102200152/H102778C/EL/1/27</v>
          </cell>
          <cell r="O2044" t="str">
            <v>YPS/N8647UQ/SUGIONO</v>
          </cell>
          <cell r="P2044" t="str">
            <v>PT. SATRIA WICAKSANA SEJATI</v>
          </cell>
          <cell r="Q2044" t="str">
            <v>PT. SATRIA WICAKSANA SEJATI</v>
          </cell>
          <cell r="R2044" t="str">
            <v>EMPTY BOTTLE AQUA 5 GALLON</v>
          </cell>
          <cell r="S2044" t="str">
            <v>2050348971</v>
          </cell>
        </row>
        <row r="2045">
          <cell r="L2045">
            <v>6008120218</v>
          </cell>
          <cell r="M2045" t="str">
            <v>10169933</v>
          </cell>
          <cell r="N2045" t="str">
            <v>S21102200152/H102778C/EL/1/27</v>
          </cell>
          <cell r="O2045" t="str">
            <v>YPS/N8647UQ/SUGIONO</v>
          </cell>
          <cell r="P2045" t="str">
            <v>PT. SATRIA WICAKSANA SEJATI</v>
          </cell>
          <cell r="Q2045" t="str">
            <v>PT. SATRIA WICAKSANA SEJATI</v>
          </cell>
          <cell r="R2045" t="str">
            <v>EMPTY BOTTLE AQUA 5 GALLON</v>
          </cell>
          <cell r="S2045" t="str">
            <v>2050348971</v>
          </cell>
        </row>
        <row r="2046">
          <cell r="L2046">
            <v>6008120218</v>
          </cell>
          <cell r="M2046" t="str">
            <v>74559</v>
          </cell>
          <cell r="N2046" t="str">
            <v>S21102200152/H102778C/EL/1/27</v>
          </cell>
          <cell r="O2046" t="str">
            <v>YPS/N8647UQ/SUGIONO</v>
          </cell>
          <cell r="P2046" t="str">
            <v>PT. SATRIA WICAKSANA SEJATI</v>
          </cell>
          <cell r="Q2046" t="str">
            <v>PT. SATRIA WICAKSANA SEJATI</v>
          </cell>
          <cell r="R2046" t="str">
            <v>5 GALLON AQUA LOCAL</v>
          </cell>
          <cell r="S2046" t="str">
            <v>2050348971</v>
          </cell>
        </row>
        <row r="2047">
          <cell r="L2047">
            <v>6008123887</v>
          </cell>
          <cell r="M2047" t="str">
            <v>10169749</v>
          </cell>
          <cell r="N2047" t="str">
            <v>R.148083</v>
          </cell>
          <cell r="O2047" t="str">
            <v>YPS/L9346UZ/ZAINUL A</v>
          </cell>
          <cell r="P2047" t="str">
            <v>PT. SATRIA WICAKSANA SEJATI</v>
          </cell>
          <cell r="Q2047" t="str">
            <v>PT. SATRIA WICAKSANA SEJATI</v>
          </cell>
          <cell r="R2047" t="str">
            <v>PALLET RENT DOUBLE FACE</v>
          </cell>
          <cell r="S2047" t="str">
            <v>2050348972</v>
          </cell>
        </row>
        <row r="2048">
          <cell r="L2048">
            <v>6008128411</v>
          </cell>
          <cell r="M2048" t="str">
            <v>10169933</v>
          </cell>
          <cell r="N2048" t="str">
            <v>S211022014018/H1029103C/BK/1/29</v>
          </cell>
          <cell r="O2048" t="str">
            <v>YPS/N8194UW/WIN</v>
          </cell>
          <cell r="P2048" t="str">
            <v>PT. SATRIA WICAKSANA SEJATI</v>
          </cell>
          <cell r="Q2048" t="str">
            <v>PT. SATRIA WICAKSANA SEJATI</v>
          </cell>
          <cell r="R2048" t="str">
            <v>EMPTY BOTTLE AQUA 5 GALLON</v>
          </cell>
          <cell r="S2048" t="str">
            <v>2050348971</v>
          </cell>
        </row>
        <row r="2049">
          <cell r="L2049">
            <v>6008128411</v>
          </cell>
          <cell r="M2049" t="str">
            <v>10169933</v>
          </cell>
          <cell r="N2049" t="str">
            <v>S211022014018/H1029103C/BK/1/29</v>
          </cell>
          <cell r="O2049" t="str">
            <v>YPS/N8194UW/WIN</v>
          </cell>
          <cell r="P2049" t="str">
            <v>PT. SATRIA WICAKSANA SEJATI</v>
          </cell>
          <cell r="Q2049" t="str">
            <v>PT. SATRIA WICAKSANA SEJATI</v>
          </cell>
          <cell r="R2049" t="str">
            <v>EMPTY BOTTLE AQUA 5 GALLON</v>
          </cell>
          <cell r="S2049" t="str">
            <v>2050348971</v>
          </cell>
        </row>
        <row r="2050">
          <cell r="L2050">
            <v>6008128411</v>
          </cell>
          <cell r="M2050" t="str">
            <v>74559</v>
          </cell>
          <cell r="N2050" t="str">
            <v>S211022014018/H1029103C/BK/1/29</v>
          </cell>
          <cell r="O2050" t="str">
            <v>YPS/N8194UW/WIN</v>
          </cell>
          <cell r="P2050" t="str">
            <v>PT. SATRIA WICAKSANA SEJATI</v>
          </cell>
          <cell r="Q2050" t="str">
            <v>PT. SATRIA WICAKSANA SEJATI</v>
          </cell>
          <cell r="R2050" t="str">
            <v>5 GALLON AQUA LOCAL</v>
          </cell>
          <cell r="S2050" t="str">
            <v>2050348971</v>
          </cell>
        </row>
        <row r="2051">
          <cell r="L2051">
            <v>6008131327</v>
          </cell>
          <cell r="M2051" t="str">
            <v>10169933</v>
          </cell>
          <cell r="N2051" t="str">
            <v>S21102201386/H103020C/AS/3/29</v>
          </cell>
          <cell r="O2051" t="str">
            <v>YPS/N8544UW/MSALAMEE</v>
          </cell>
          <cell r="P2051" t="str">
            <v>PT. SATRIA WICAKSANA SEJATI</v>
          </cell>
          <cell r="Q2051" t="str">
            <v>PT. SATRIA WICAKSANA SEJATI</v>
          </cell>
          <cell r="R2051" t="str">
            <v>EMPTY BOTTLE AQUA 5 GALLON</v>
          </cell>
          <cell r="S2051" t="str">
            <v>2050348971</v>
          </cell>
        </row>
        <row r="2052">
          <cell r="L2052">
            <v>6008131327</v>
          </cell>
          <cell r="M2052" t="str">
            <v>10169933</v>
          </cell>
          <cell r="N2052" t="str">
            <v>S21102201386/H103020C/AS/3/29</v>
          </cell>
          <cell r="O2052" t="str">
            <v>YPS/N8544UW/MSALAMEE</v>
          </cell>
          <cell r="P2052" t="str">
            <v>PT. SATRIA WICAKSANA SEJATI</v>
          </cell>
          <cell r="Q2052" t="str">
            <v>PT. SATRIA WICAKSANA SEJATI</v>
          </cell>
          <cell r="R2052" t="str">
            <v>EMPTY BOTTLE AQUA 5 GALLON</v>
          </cell>
          <cell r="S2052" t="str">
            <v>2050348971</v>
          </cell>
        </row>
        <row r="2053">
          <cell r="L2053">
            <v>6008131327</v>
          </cell>
          <cell r="M2053" t="str">
            <v>74559</v>
          </cell>
          <cell r="N2053" t="str">
            <v>S21102201386/H103020C/AS/3/29</v>
          </cell>
          <cell r="O2053" t="str">
            <v>YPS/N8544UW/MSALAMEE</v>
          </cell>
          <cell r="P2053" t="str">
            <v>PT. SATRIA WICAKSANA SEJATI</v>
          </cell>
          <cell r="Q2053" t="str">
            <v>PT. SATRIA WICAKSANA SEJATI</v>
          </cell>
          <cell r="R2053" t="str">
            <v>5 GALLON AQUA LOCAL</v>
          </cell>
          <cell r="S2053" t="str">
            <v>2050348971</v>
          </cell>
        </row>
        <row r="2054">
          <cell r="L2054">
            <v>6008117032</v>
          </cell>
          <cell r="M2054" t="str">
            <v>10169933</v>
          </cell>
          <cell r="N2054" t="str">
            <v>S21102201462/H1026196C/AS/3/26</v>
          </cell>
          <cell r="O2054" t="str">
            <v>YPS/L8372UI/BASIC</v>
          </cell>
          <cell r="P2054" t="str">
            <v>PT. SATRIA WICAKSANA SEJATI</v>
          </cell>
          <cell r="Q2054" t="str">
            <v>PT. SATRIA WICAKSANA SEJATI</v>
          </cell>
          <cell r="R2054" t="str">
            <v>EMPTY BOTTLE AQUA 5 GALLON</v>
          </cell>
          <cell r="S2054" t="str">
            <v>2050348971</v>
          </cell>
        </row>
        <row r="2055">
          <cell r="L2055">
            <v>6008117032</v>
          </cell>
          <cell r="M2055" t="str">
            <v>10169933</v>
          </cell>
          <cell r="N2055" t="str">
            <v>S21102201462/H1026196C/AS/3/26</v>
          </cell>
          <cell r="O2055" t="str">
            <v>YPS/L8372UI/BASIC</v>
          </cell>
          <cell r="P2055" t="str">
            <v>PT. SATRIA WICAKSANA SEJATI</v>
          </cell>
          <cell r="Q2055" t="str">
            <v>PT. SATRIA WICAKSANA SEJATI</v>
          </cell>
          <cell r="R2055" t="str">
            <v>EMPTY BOTTLE AQUA 5 GALLON</v>
          </cell>
          <cell r="S2055" t="str">
            <v>2050348971</v>
          </cell>
        </row>
        <row r="2056">
          <cell r="L2056">
            <v>6008117032</v>
          </cell>
          <cell r="M2056" t="str">
            <v>74559</v>
          </cell>
          <cell r="N2056" t="str">
            <v>S21102201462/H1026196C/AS/3/26</v>
          </cell>
          <cell r="O2056" t="str">
            <v>YPS/L8372UI/BASIC</v>
          </cell>
          <cell r="P2056" t="str">
            <v>PT. SATRIA WICAKSANA SEJATI</v>
          </cell>
          <cell r="Q2056" t="str">
            <v>PT. SATRIA WICAKSANA SEJATI</v>
          </cell>
          <cell r="R2056" t="str">
            <v>5 GALLON AQUA LOCAL</v>
          </cell>
          <cell r="S2056" t="str">
            <v>2050348971</v>
          </cell>
        </row>
        <row r="2057">
          <cell r="L2057">
            <v>6008112948</v>
          </cell>
          <cell r="M2057" t="str">
            <v>10169749</v>
          </cell>
          <cell r="N2057" t="str">
            <v>R159382</v>
          </cell>
          <cell r="O2057" t="str">
            <v>YPS/N8105UV/SETIO</v>
          </cell>
          <cell r="P2057" t="str">
            <v>PT. SATRIA WICAKSANA SEJATI</v>
          </cell>
          <cell r="Q2057" t="str">
            <v>PT. SATRIA WICAKSANA SEJATI</v>
          </cell>
          <cell r="R2057" t="str">
            <v>PALLET RENT DOUBLE FACE</v>
          </cell>
          <cell r="S2057" t="str">
            <v>2050348972</v>
          </cell>
        </row>
        <row r="2058">
          <cell r="L2058">
            <v>6008118079</v>
          </cell>
          <cell r="M2058" t="str">
            <v>10169933</v>
          </cell>
          <cell r="N2058" t="str">
            <v>S21102201450/H1027116C/BK/2/27</v>
          </cell>
          <cell r="O2058" t="str">
            <v>YPS/L9367UZ/MAJID</v>
          </cell>
          <cell r="P2058" t="str">
            <v>PT. SATRIA WICAKSANA SEJATI</v>
          </cell>
          <cell r="Q2058" t="str">
            <v>PT. SATRIA WICAKSANA SEJATI</v>
          </cell>
          <cell r="R2058" t="str">
            <v>EMPTY BOTTLE AQUA 5 GALLON</v>
          </cell>
          <cell r="S2058" t="str">
            <v>2050348971</v>
          </cell>
        </row>
        <row r="2059">
          <cell r="L2059">
            <v>6008118079</v>
          </cell>
          <cell r="M2059" t="str">
            <v>10169933</v>
          </cell>
          <cell r="N2059" t="str">
            <v>S21102201450/H1027116C/BK/2/27</v>
          </cell>
          <cell r="O2059" t="str">
            <v>YPS/L9367UZ/MAJID</v>
          </cell>
          <cell r="P2059" t="str">
            <v>PT. SATRIA WICAKSANA SEJATI</v>
          </cell>
          <cell r="Q2059" t="str">
            <v>PT. SATRIA WICAKSANA SEJATI</v>
          </cell>
          <cell r="R2059" t="str">
            <v>EMPTY BOTTLE AQUA 5 GALLON</v>
          </cell>
          <cell r="S2059" t="str">
            <v>2050348971</v>
          </cell>
        </row>
        <row r="2060">
          <cell r="L2060">
            <v>6008118079</v>
          </cell>
          <cell r="M2060" t="str">
            <v>74559</v>
          </cell>
          <cell r="N2060" t="str">
            <v>S21102201450/H1027116C/BK/2/27</v>
          </cell>
          <cell r="O2060" t="str">
            <v>YPS/L9367UZ/MAJID</v>
          </cell>
          <cell r="P2060" t="str">
            <v>PT. SATRIA WICAKSANA SEJATI</v>
          </cell>
          <cell r="Q2060" t="str">
            <v>PT. SATRIA WICAKSANA SEJATI</v>
          </cell>
          <cell r="R2060" t="str">
            <v>5 GALLON AQUA LOCAL</v>
          </cell>
          <cell r="S2060" t="str">
            <v>2050348971</v>
          </cell>
        </row>
        <row r="2061">
          <cell r="L2061">
            <v>6008116233</v>
          </cell>
          <cell r="M2061" t="str">
            <v>10169933</v>
          </cell>
          <cell r="N2061" t="str">
            <v>R.115776/HP3/52</v>
          </cell>
          <cell r="O2061" t="str">
            <v>YPS/N8573UW/FAUZAN</v>
          </cell>
          <cell r="P2061" t="str">
            <v>PT. SATRIA WICAKSANA SEJATI</v>
          </cell>
          <cell r="Q2061" t="str">
            <v>PT. SATRIA WICAKSANA SEJATI</v>
          </cell>
          <cell r="R2061" t="str">
            <v>EMPTY BOTTLE AQUA 5 GALLON</v>
          </cell>
          <cell r="S2061" t="str">
            <v>2050348971</v>
          </cell>
        </row>
        <row r="2062">
          <cell r="L2062">
            <v>6008116233</v>
          </cell>
          <cell r="M2062" t="str">
            <v>10169933</v>
          </cell>
          <cell r="N2062" t="str">
            <v>R.115776/HP3/52</v>
          </cell>
          <cell r="O2062" t="str">
            <v>YPS/N8573UW/FAUZAN</v>
          </cell>
          <cell r="P2062" t="str">
            <v>PT. SATRIA WICAKSANA SEJATI</v>
          </cell>
          <cell r="Q2062" t="str">
            <v>PT. SATRIA WICAKSANA SEJATI</v>
          </cell>
          <cell r="R2062" t="str">
            <v>EMPTY BOTTLE AQUA 5 GALLON</v>
          </cell>
          <cell r="S2062" t="str">
            <v>2050348971</v>
          </cell>
        </row>
        <row r="2063">
          <cell r="L2063">
            <v>6008116233</v>
          </cell>
          <cell r="M2063" t="str">
            <v>10169743</v>
          </cell>
          <cell r="N2063" t="str">
            <v>R.115776/HP3/52</v>
          </cell>
          <cell r="O2063" t="str">
            <v>YPS/N8573UW/FAUZAN</v>
          </cell>
          <cell r="P2063" t="str">
            <v>PT. SATRIA WICAKSANA SEJATI</v>
          </cell>
          <cell r="Q2063" t="str">
            <v>PT. SATRIA WICAKSANA SEJATI</v>
          </cell>
          <cell r="R2063" t="str">
            <v>JUG RACK</v>
          </cell>
          <cell r="S2063" t="str">
            <v>2050348971</v>
          </cell>
        </row>
        <row r="2064">
          <cell r="L2064">
            <v>6008116233</v>
          </cell>
          <cell r="M2064" t="str">
            <v>74559</v>
          </cell>
          <cell r="N2064" t="str">
            <v>R.115776/HP3/52</v>
          </cell>
          <cell r="O2064" t="str">
            <v>YPS/N8573UW/FAUZAN</v>
          </cell>
          <cell r="P2064" t="str">
            <v>PT. SATRIA WICAKSANA SEJATI</v>
          </cell>
          <cell r="Q2064" t="str">
            <v>PT. SATRIA WICAKSANA SEJATI</v>
          </cell>
          <cell r="R2064" t="str">
            <v>5 GALLON AQUA LOCAL</v>
          </cell>
          <cell r="S2064" t="str">
            <v>2050348971</v>
          </cell>
        </row>
        <row r="2065">
          <cell r="L2065">
            <v>6008116905</v>
          </cell>
          <cell r="M2065" t="str">
            <v>10169933</v>
          </cell>
          <cell r="N2065" t="str">
            <v>R.115780/HP3/4</v>
          </cell>
          <cell r="O2065" t="str">
            <v>YPS/N8732UV/SYAIFUL</v>
          </cell>
          <cell r="P2065" t="str">
            <v>PT. SATRIA WICAKSANA SEJATI</v>
          </cell>
          <cell r="Q2065" t="str">
            <v>PT. SATRIA WICAKSANA SEJATI</v>
          </cell>
          <cell r="R2065" t="str">
            <v>EMPTY BOTTLE AQUA 5 GALLON</v>
          </cell>
          <cell r="S2065" t="str">
            <v>2050348971</v>
          </cell>
        </row>
        <row r="2066">
          <cell r="L2066">
            <v>6008116905</v>
          </cell>
          <cell r="M2066" t="str">
            <v>10169933</v>
          </cell>
          <cell r="N2066" t="str">
            <v>R.115780/HP3/4</v>
          </cell>
          <cell r="O2066" t="str">
            <v>YPS/N8732UV/SYAIFUL</v>
          </cell>
          <cell r="P2066" t="str">
            <v>PT. SATRIA WICAKSANA SEJATI</v>
          </cell>
          <cell r="Q2066" t="str">
            <v>PT. SATRIA WICAKSANA SEJATI</v>
          </cell>
          <cell r="R2066" t="str">
            <v>EMPTY BOTTLE AQUA 5 GALLON</v>
          </cell>
          <cell r="S2066" t="str">
            <v>2050348971</v>
          </cell>
        </row>
        <row r="2067">
          <cell r="L2067">
            <v>6008116905</v>
          </cell>
          <cell r="M2067" t="str">
            <v>10169743</v>
          </cell>
          <cell r="N2067" t="str">
            <v>R.115780/HP3/4</v>
          </cell>
          <cell r="O2067" t="str">
            <v>YPS/N8732UV/SYAIFUL</v>
          </cell>
          <cell r="P2067" t="str">
            <v>PT. SATRIA WICAKSANA SEJATI</v>
          </cell>
          <cell r="Q2067" t="str">
            <v>PT. SATRIA WICAKSANA SEJATI</v>
          </cell>
          <cell r="R2067" t="str">
            <v>JUG RACK</v>
          </cell>
          <cell r="S2067" t="str">
            <v>2050348971</v>
          </cell>
        </row>
        <row r="2068">
          <cell r="L2068">
            <v>6008116905</v>
          </cell>
          <cell r="M2068" t="str">
            <v>74559</v>
          </cell>
          <cell r="N2068" t="str">
            <v>R.115780/HP3/4</v>
          </cell>
          <cell r="O2068" t="str">
            <v>YPS/N8732UV/SYAIFUL</v>
          </cell>
          <cell r="P2068" t="str">
            <v>PT. SATRIA WICAKSANA SEJATI</v>
          </cell>
          <cell r="Q2068" t="str">
            <v>PT. SATRIA WICAKSANA SEJATI</v>
          </cell>
          <cell r="R2068" t="str">
            <v>5 GALLON AQUA LOCAL</v>
          </cell>
          <cell r="S2068" t="str">
            <v>2050348971</v>
          </cell>
        </row>
        <row r="2069">
          <cell r="L2069">
            <v>6008122089</v>
          </cell>
          <cell r="M2069" t="str">
            <v>10169933</v>
          </cell>
          <cell r="N2069" t="str">
            <v>RS21102201443/H1027111A/BK/2/27</v>
          </cell>
          <cell r="O2069" t="str">
            <v>YPS/L9305UO/SABAR</v>
          </cell>
          <cell r="P2069" t="str">
            <v>PT. SATRIA WICAKSANA SEJATI</v>
          </cell>
          <cell r="Q2069" t="str">
            <v>PT. SATRIA WICAKSANA SEJATI</v>
          </cell>
          <cell r="R2069" t="str">
            <v>EMPTY BOTTLE AQUA 5 GALLON</v>
          </cell>
          <cell r="S2069" t="str">
            <v>2050348971</v>
          </cell>
        </row>
        <row r="2070">
          <cell r="L2070">
            <v>6008122089</v>
          </cell>
          <cell r="M2070" t="str">
            <v>10169933</v>
          </cell>
          <cell r="N2070" t="str">
            <v>RS21102201443/H1027111A/BK/2/27</v>
          </cell>
          <cell r="O2070" t="str">
            <v>YPS/L9305UO/SABAR</v>
          </cell>
          <cell r="P2070" t="str">
            <v>PT. SATRIA WICAKSANA SEJATI</v>
          </cell>
          <cell r="Q2070" t="str">
            <v>PT. SATRIA WICAKSANA SEJATI</v>
          </cell>
          <cell r="R2070" t="str">
            <v>EMPTY BOTTLE AQUA 5 GALLON</v>
          </cell>
          <cell r="S2070" t="str">
            <v>2050348971</v>
          </cell>
        </row>
        <row r="2071">
          <cell r="L2071">
            <v>6008122089</v>
          </cell>
          <cell r="M2071" t="str">
            <v>74559</v>
          </cell>
          <cell r="N2071" t="str">
            <v>RS21102201443/H1027111A/BK/2/27</v>
          </cell>
          <cell r="O2071" t="str">
            <v>YPS/L9305UO/SABAR</v>
          </cell>
          <cell r="P2071" t="str">
            <v>PT. SATRIA WICAKSANA SEJATI</v>
          </cell>
          <cell r="Q2071" t="str">
            <v>PT. SATRIA WICAKSANA SEJATI</v>
          </cell>
          <cell r="R2071" t="str">
            <v>5 GALLON AQUA LOCAL</v>
          </cell>
          <cell r="S2071" t="str">
            <v>2050348971</v>
          </cell>
        </row>
        <row r="2072">
          <cell r="L2072">
            <v>6008124614</v>
          </cell>
          <cell r="M2072" t="str">
            <v>10169933</v>
          </cell>
          <cell r="N2072" t="str">
            <v>S21102201431/H102861D/EL/1/28</v>
          </cell>
          <cell r="O2072" t="str">
            <v>YPS/L9429UZ/SOLIKIN</v>
          </cell>
          <cell r="P2072" t="str">
            <v>PT. SATRIA WICAKSANA SEJATI</v>
          </cell>
          <cell r="Q2072" t="str">
            <v>PT. SATRIA WICAKSANA SEJATI</v>
          </cell>
          <cell r="R2072" t="str">
            <v>EMPTY BOTTLE AQUA 5 GALLON</v>
          </cell>
          <cell r="S2072" t="str">
            <v>2050348971</v>
          </cell>
        </row>
        <row r="2073">
          <cell r="L2073">
            <v>6008124614</v>
          </cell>
          <cell r="M2073" t="str">
            <v>10169933</v>
          </cell>
          <cell r="N2073" t="str">
            <v>S21102201431/H102861D/EL/1/28</v>
          </cell>
          <cell r="O2073" t="str">
            <v>YPS/L9429UZ/SOLIKIN</v>
          </cell>
          <cell r="P2073" t="str">
            <v>PT. SATRIA WICAKSANA SEJATI</v>
          </cell>
          <cell r="Q2073" t="str">
            <v>PT. SATRIA WICAKSANA SEJATI</v>
          </cell>
          <cell r="R2073" t="str">
            <v>EMPTY BOTTLE AQUA 5 GALLON</v>
          </cell>
          <cell r="S2073" t="str">
            <v>2050348971</v>
          </cell>
        </row>
        <row r="2074">
          <cell r="L2074">
            <v>6008124614</v>
          </cell>
          <cell r="M2074" t="str">
            <v>10169743</v>
          </cell>
          <cell r="N2074" t="str">
            <v>S21102201431/H102861D/EL/1/28</v>
          </cell>
          <cell r="O2074" t="str">
            <v>YPS/L9429UZ/SOLIKIN</v>
          </cell>
          <cell r="P2074" t="str">
            <v>PT. SATRIA WICAKSANA SEJATI</v>
          </cell>
          <cell r="Q2074" t="str">
            <v>PT. SATRIA WICAKSANA SEJATI</v>
          </cell>
          <cell r="R2074" t="str">
            <v>JUG RACK</v>
          </cell>
          <cell r="S2074" t="str">
            <v>2050348971</v>
          </cell>
        </row>
        <row r="2075">
          <cell r="L2075">
            <v>6008124614</v>
          </cell>
          <cell r="M2075" t="str">
            <v>74559</v>
          </cell>
          <cell r="N2075" t="str">
            <v>S21102201431/H102861D/EL/1/28</v>
          </cell>
          <cell r="O2075" t="str">
            <v>YPS/L9429UZ/SOLIKIN</v>
          </cell>
          <cell r="P2075" t="str">
            <v>PT. SATRIA WICAKSANA SEJATI</v>
          </cell>
          <cell r="Q2075" t="str">
            <v>PT. SATRIA WICAKSANA SEJATI</v>
          </cell>
          <cell r="R2075" t="str">
            <v>5 GALLON AQUA LOCAL</v>
          </cell>
          <cell r="S2075" t="str">
            <v>2050348971</v>
          </cell>
        </row>
        <row r="2076">
          <cell r="L2076">
            <v>6008112752</v>
          </cell>
          <cell r="M2076" t="str">
            <v>10169933</v>
          </cell>
          <cell r="N2076" t="str">
            <v>S21102201472/H1025142B/IS/2/26</v>
          </cell>
          <cell r="O2076" t="str">
            <v>YPS/N9883US/RISTANTO</v>
          </cell>
          <cell r="P2076" t="str">
            <v>PT. SATRIA WICAKSANA SEJATI</v>
          </cell>
          <cell r="Q2076" t="str">
            <v>PT. SATRIA WICAKSANA SEJATI</v>
          </cell>
          <cell r="R2076" t="str">
            <v>EMPTY BOTTLE AQUA 5 GALLON</v>
          </cell>
          <cell r="S2076" t="str">
            <v>2050348971</v>
          </cell>
        </row>
        <row r="2077">
          <cell r="L2077">
            <v>6008112752</v>
          </cell>
          <cell r="M2077" t="str">
            <v>10169933</v>
          </cell>
          <cell r="N2077" t="str">
            <v>S21102201472/H1025142B/IS/2/26</v>
          </cell>
          <cell r="O2077" t="str">
            <v>YPS/N9883US/RISTANTO</v>
          </cell>
          <cell r="P2077" t="str">
            <v>PT. SATRIA WICAKSANA SEJATI</v>
          </cell>
          <cell r="Q2077" t="str">
            <v>PT. SATRIA WICAKSANA SEJATI</v>
          </cell>
          <cell r="R2077" t="str">
            <v>EMPTY BOTTLE AQUA 5 GALLON</v>
          </cell>
          <cell r="S2077" t="str">
            <v>2050348971</v>
          </cell>
        </row>
        <row r="2078">
          <cell r="L2078">
            <v>6008112752</v>
          </cell>
          <cell r="M2078" t="str">
            <v>74559</v>
          </cell>
          <cell r="N2078" t="str">
            <v>S21102201472/H1025142B/IS/2/26</v>
          </cell>
          <cell r="O2078" t="str">
            <v>YPS/N9883US/RISTANTO</v>
          </cell>
          <cell r="P2078" t="str">
            <v>PT. SATRIA WICAKSANA SEJATI</v>
          </cell>
          <cell r="Q2078" t="str">
            <v>PT. SATRIA WICAKSANA SEJATI</v>
          </cell>
          <cell r="R2078" t="str">
            <v>5 GALLON AQUA LOCAL</v>
          </cell>
          <cell r="S2078" t="str">
            <v>2050348971</v>
          </cell>
        </row>
        <row r="2079">
          <cell r="L2079">
            <v>6008117748</v>
          </cell>
          <cell r="M2079" t="str">
            <v>10169749</v>
          </cell>
          <cell r="N2079" t="str">
            <v>R.148851</v>
          </cell>
          <cell r="O2079" t="str">
            <v>YPS/N8580UV/NANANG</v>
          </cell>
          <cell r="P2079" t="str">
            <v>PT. SATRIA WICAKSANA SEJATI</v>
          </cell>
          <cell r="Q2079" t="str">
            <v>PT. SATRIA WICAKSANA SEJATI</v>
          </cell>
          <cell r="R2079" t="str">
            <v>PALLET RENT DOUBLE FACE</v>
          </cell>
          <cell r="S2079" t="str">
            <v>2050348972</v>
          </cell>
        </row>
        <row r="2080">
          <cell r="L2080">
            <v>6008111954</v>
          </cell>
          <cell r="M2080" t="str">
            <v>10169749</v>
          </cell>
          <cell r="N2080" t="str">
            <v>R.148933</v>
          </cell>
          <cell r="O2080" t="str">
            <v>YPS/N9931UW/JONI</v>
          </cell>
          <cell r="P2080" t="str">
            <v>PT. SATRIA WICAKSANA SEJATI</v>
          </cell>
          <cell r="Q2080" t="str">
            <v>PT. SATRIA WICAKSANA SEJATI</v>
          </cell>
          <cell r="R2080" t="str">
            <v>PALLET RENT DOUBLE FACE</v>
          </cell>
          <cell r="S2080" t="str">
            <v>2050348972</v>
          </cell>
        </row>
        <row r="2081">
          <cell r="L2081">
            <v>6008117409</v>
          </cell>
          <cell r="M2081" t="str">
            <v>10169749</v>
          </cell>
          <cell r="N2081" t="str">
            <v>R.159378</v>
          </cell>
          <cell r="O2081" t="str">
            <v>YPS/N8227UW/HARTONO</v>
          </cell>
          <cell r="P2081" t="str">
            <v>PT. SATRIA WICAKSANA SEJATI</v>
          </cell>
          <cell r="Q2081" t="str">
            <v>PT. SATRIA WICAKSANA SEJATI</v>
          </cell>
          <cell r="R2081" t="str">
            <v>PALLET RENT DOUBLE FACE</v>
          </cell>
          <cell r="S2081" t="str">
            <v>2050348972</v>
          </cell>
        </row>
        <row r="2082">
          <cell r="L2082">
            <v>6008119592</v>
          </cell>
          <cell r="M2082" t="str">
            <v>10169933</v>
          </cell>
          <cell r="N2082" t="str">
            <v>S21102201455/H102747D/HD/1/27</v>
          </cell>
          <cell r="O2082" t="str">
            <v>YPS/L9429UZ/ARIF</v>
          </cell>
          <cell r="P2082" t="str">
            <v>PT. SATRIA WICAKSANA SEJATI</v>
          </cell>
          <cell r="Q2082" t="str">
            <v>PT. SATRIA WICAKSANA SEJATI</v>
          </cell>
          <cell r="R2082" t="str">
            <v>EMPTY BOTTLE AQUA 5 GALLON</v>
          </cell>
          <cell r="S2082" t="str">
            <v>2050348971</v>
          </cell>
        </row>
        <row r="2083">
          <cell r="L2083">
            <v>6008119592</v>
          </cell>
          <cell r="M2083" t="str">
            <v>10169933</v>
          </cell>
          <cell r="N2083" t="str">
            <v>S21102201455/H102747D/HD/1/27</v>
          </cell>
          <cell r="O2083" t="str">
            <v>YPS/L9429UZ/ARIF</v>
          </cell>
          <cell r="P2083" t="str">
            <v>PT. SATRIA WICAKSANA SEJATI</v>
          </cell>
          <cell r="Q2083" t="str">
            <v>PT. SATRIA WICAKSANA SEJATI</v>
          </cell>
          <cell r="R2083" t="str">
            <v>EMPTY BOTTLE AQUA 5 GALLON</v>
          </cell>
          <cell r="S2083" t="str">
            <v>2050348971</v>
          </cell>
        </row>
        <row r="2084">
          <cell r="L2084">
            <v>6008119592</v>
          </cell>
          <cell r="M2084" t="str">
            <v>10169743</v>
          </cell>
          <cell r="N2084" t="str">
            <v>S21102201455/H102747D/HD/1/27</v>
          </cell>
          <cell r="O2084" t="str">
            <v>YPS/L9429UZ/ARIF</v>
          </cell>
          <cell r="P2084" t="str">
            <v>PT. SATRIA WICAKSANA SEJATI</v>
          </cell>
          <cell r="Q2084" t="str">
            <v>PT. SATRIA WICAKSANA SEJATI</v>
          </cell>
          <cell r="R2084" t="str">
            <v>JUG RACK</v>
          </cell>
          <cell r="S2084" t="str">
            <v>2050348971</v>
          </cell>
        </row>
        <row r="2085">
          <cell r="L2085">
            <v>6008119592</v>
          </cell>
          <cell r="M2085" t="str">
            <v>74559</v>
          </cell>
          <cell r="N2085" t="str">
            <v>S21102201455/H102747D/HD/1/27</v>
          </cell>
          <cell r="O2085" t="str">
            <v>YPS/L9429UZ/ARIF</v>
          </cell>
          <cell r="P2085" t="str">
            <v>PT. SATRIA WICAKSANA SEJATI</v>
          </cell>
          <cell r="Q2085" t="str">
            <v>PT. SATRIA WICAKSANA SEJATI</v>
          </cell>
          <cell r="R2085" t="str">
            <v>5 GALLON AQUA LOCAL</v>
          </cell>
          <cell r="S2085" t="str">
            <v>2050348971</v>
          </cell>
        </row>
        <row r="2086">
          <cell r="L2086">
            <v>6008118085</v>
          </cell>
          <cell r="M2086" t="str">
            <v>10169932</v>
          </cell>
          <cell r="N2086">
            <v>0</v>
          </cell>
          <cell r="O2086">
            <v>0</v>
          </cell>
          <cell r="P2086" t="str">
            <v>PT. SATRIA WICAKSANA SEJATI</v>
          </cell>
          <cell r="Q2086" t="str">
            <v>PT. SATRIA WICAKSANA SEJATI</v>
          </cell>
          <cell r="R2086" t="str">
            <v>EMPTY BOTTLE VIT 5 GALLON</v>
          </cell>
          <cell r="S2086" t="str">
            <v>2050348972</v>
          </cell>
        </row>
        <row r="2087">
          <cell r="L2087">
            <v>6008118085</v>
          </cell>
          <cell r="M2087" t="str">
            <v>10169932</v>
          </cell>
          <cell r="N2087">
            <v>0</v>
          </cell>
          <cell r="O2087">
            <v>0</v>
          </cell>
          <cell r="P2087" t="str">
            <v>PT. SATRIA WICAKSANA SEJATI</v>
          </cell>
          <cell r="Q2087" t="str">
            <v>PT. SATRIA WICAKSANA SEJATI</v>
          </cell>
          <cell r="R2087" t="str">
            <v>EMPTY BOTTLE VIT 5 GALLON</v>
          </cell>
          <cell r="S2087" t="str">
            <v>2050348971</v>
          </cell>
        </row>
        <row r="2088">
          <cell r="L2088">
            <v>6008118085</v>
          </cell>
          <cell r="M2088" t="str">
            <v>74560</v>
          </cell>
          <cell r="N2088">
            <v>0</v>
          </cell>
          <cell r="O2088">
            <v>0</v>
          </cell>
          <cell r="P2088" t="str">
            <v>PT. SATRIA WICAKSANA SEJATI</v>
          </cell>
          <cell r="Q2088" t="str">
            <v>PT. SATRIA WICAKSANA SEJATI</v>
          </cell>
          <cell r="R2088" t="str">
            <v>5 GALLON VIT LOCAL</v>
          </cell>
          <cell r="S2088" t="str">
            <v>2050348972</v>
          </cell>
        </row>
        <row r="2089">
          <cell r="L2089">
            <v>6008119367</v>
          </cell>
          <cell r="M2089" t="str">
            <v>10169749</v>
          </cell>
          <cell r="N2089" t="str">
            <v>R.148852</v>
          </cell>
          <cell r="O2089" t="str">
            <v>YPS/L9346UZ/ZAINUL A</v>
          </cell>
          <cell r="P2089" t="str">
            <v>PT. SATRIA WICAKSANA SEJATI</v>
          </cell>
          <cell r="Q2089" t="str">
            <v>PT. SATRIA WICAKSANA SEJATI</v>
          </cell>
          <cell r="R2089" t="str">
            <v>PALLET RENT DOUBLE FACE</v>
          </cell>
          <cell r="S2089" t="str">
            <v>2050348972</v>
          </cell>
        </row>
        <row r="2090">
          <cell r="L2090">
            <v>6008119546</v>
          </cell>
          <cell r="M2090" t="str">
            <v>10169933</v>
          </cell>
          <cell r="N2090" t="str">
            <v>S21102200136/H1027121D/PY/2/27</v>
          </cell>
          <cell r="O2090" t="str">
            <v>YPS/N8864UW/ARIF</v>
          </cell>
          <cell r="P2090" t="str">
            <v>PT. SATRIA WICAKSANA SEJATI</v>
          </cell>
          <cell r="Q2090" t="str">
            <v>PT. SATRIA WICAKSANA SEJATI</v>
          </cell>
          <cell r="R2090" t="str">
            <v>EMPTY BOTTLE AQUA 5 GALLON</v>
          </cell>
          <cell r="S2090" t="str">
            <v>2050348971</v>
          </cell>
        </row>
        <row r="2091">
          <cell r="L2091">
            <v>6008119546</v>
          </cell>
          <cell r="M2091" t="str">
            <v>10169933</v>
          </cell>
          <cell r="N2091" t="str">
            <v>S21102200136/H1027121D/PY/2/27</v>
          </cell>
          <cell r="O2091" t="str">
            <v>YPS/N8864UW/ARIF</v>
          </cell>
          <cell r="P2091" t="str">
            <v>PT. SATRIA WICAKSANA SEJATI</v>
          </cell>
          <cell r="Q2091" t="str">
            <v>PT. SATRIA WICAKSANA SEJATI</v>
          </cell>
          <cell r="R2091" t="str">
            <v>EMPTY BOTTLE AQUA 5 GALLON</v>
          </cell>
          <cell r="S2091" t="str">
            <v>2050348971</v>
          </cell>
        </row>
        <row r="2092">
          <cell r="L2092">
            <v>6008119546</v>
          </cell>
          <cell r="M2092" t="str">
            <v>10169743</v>
          </cell>
          <cell r="N2092" t="str">
            <v>S21102200136/H1027121D/PY/2/27</v>
          </cell>
          <cell r="O2092" t="str">
            <v>YPS/N8864UW/ARIF</v>
          </cell>
          <cell r="P2092" t="str">
            <v>PT. SATRIA WICAKSANA SEJATI</v>
          </cell>
          <cell r="Q2092" t="str">
            <v>PT. SATRIA WICAKSANA SEJATI</v>
          </cell>
          <cell r="R2092" t="str">
            <v>JUG RACK</v>
          </cell>
          <cell r="S2092" t="str">
            <v>2050348971</v>
          </cell>
        </row>
        <row r="2093">
          <cell r="L2093">
            <v>6008119546</v>
          </cell>
          <cell r="M2093" t="str">
            <v>74559</v>
          </cell>
          <cell r="N2093" t="str">
            <v>S21102200136/H1027121D/PY/2/27</v>
          </cell>
          <cell r="O2093" t="str">
            <v>YPS/N8864UW/ARIF</v>
          </cell>
          <cell r="P2093" t="str">
            <v>PT. SATRIA WICAKSANA SEJATI</v>
          </cell>
          <cell r="Q2093" t="str">
            <v>PT. SATRIA WICAKSANA SEJATI</v>
          </cell>
          <cell r="R2093" t="str">
            <v>5 GALLON AQUA LOCAL</v>
          </cell>
          <cell r="S2093" t="str">
            <v>2050348971</v>
          </cell>
        </row>
        <row r="2094">
          <cell r="L2094">
            <v>6008124011</v>
          </cell>
          <cell r="M2094" t="str">
            <v>10169933</v>
          </cell>
          <cell r="N2094" t="str">
            <v>S21102101764/H1028169C/IS/2/28</v>
          </cell>
          <cell r="O2094" t="str">
            <v>YPS/L9811UX/JULIANTO</v>
          </cell>
          <cell r="P2094" t="str">
            <v>PT. SATRIA WICAKSANA SEJATI</v>
          </cell>
          <cell r="Q2094" t="str">
            <v>PT. SATRIA WICAKSANA SEJATI</v>
          </cell>
          <cell r="R2094" t="str">
            <v>EMPTY BOTTLE AQUA 5 GALLON</v>
          </cell>
          <cell r="S2094" t="str">
            <v>2050348971</v>
          </cell>
        </row>
        <row r="2095">
          <cell r="L2095">
            <v>6008124011</v>
          </cell>
          <cell r="M2095" t="str">
            <v>10169933</v>
          </cell>
          <cell r="N2095" t="str">
            <v>S21102101764/H1028169C/IS/2/28</v>
          </cell>
          <cell r="O2095" t="str">
            <v>YPS/L9811UX/JULIANTO</v>
          </cell>
          <cell r="P2095" t="str">
            <v>PT. SATRIA WICAKSANA SEJATI</v>
          </cell>
          <cell r="Q2095" t="str">
            <v>PT. SATRIA WICAKSANA SEJATI</v>
          </cell>
          <cell r="R2095" t="str">
            <v>EMPTY BOTTLE AQUA 5 GALLON</v>
          </cell>
          <cell r="S2095" t="str">
            <v>2050348971</v>
          </cell>
        </row>
        <row r="2096">
          <cell r="L2096">
            <v>6008124011</v>
          </cell>
          <cell r="M2096" t="str">
            <v>74559</v>
          </cell>
          <cell r="N2096" t="str">
            <v>S21102101764/H1028169C/IS/2/28</v>
          </cell>
          <cell r="O2096" t="str">
            <v>YPS/L9811UX/JULIANTO</v>
          </cell>
          <cell r="P2096" t="str">
            <v>PT. SATRIA WICAKSANA SEJATI</v>
          </cell>
          <cell r="Q2096" t="str">
            <v>PT. SATRIA WICAKSANA SEJATI</v>
          </cell>
          <cell r="R2096" t="str">
            <v>5 GALLON AQUA LOCAL</v>
          </cell>
          <cell r="S2096" t="str">
            <v>2050348971</v>
          </cell>
        </row>
        <row r="2097">
          <cell r="L2097">
            <v>6008126492</v>
          </cell>
          <cell r="M2097" t="str">
            <v>10169933</v>
          </cell>
          <cell r="N2097" t="str">
            <v>R.111196/HP3/12</v>
          </cell>
          <cell r="O2097" t="str">
            <v>YPS/L9355UZ/WACHID</v>
          </cell>
          <cell r="P2097" t="str">
            <v>PT. SATRIA WICAKSANA SEJATI</v>
          </cell>
          <cell r="Q2097" t="str">
            <v>PT. SATRIA WICAKSANA SEJATI</v>
          </cell>
          <cell r="R2097" t="str">
            <v>EMPTY BOTTLE AQUA 5 GALLON</v>
          </cell>
          <cell r="S2097" t="str">
            <v>2050348971</v>
          </cell>
        </row>
        <row r="2098">
          <cell r="L2098">
            <v>6008126492</v>
          </cell>
          <cell r="M2098" t="str">
            <v>10169933</v>
          </cell>
          <cell r="N2098" t="str">
            <v>R.111196/HP3/12</v>
          </cell>
          <cell r="O2098" t="str">
            <v>YPS/L9355UZ/WACHID</v>
          </cell>
          <cell r="P2098" t="str">
            <v>PT. SATRIA WICAKSANA SEJATI</v>
          </cell>
          <cell r="Q2098" t="str">
            <v>PT. SATRIA WICAKSANA SEJATI</v>
          </cell>
          <cell r="R2098" t="str">
            <v>EMPTY BOTTLE AQUA 5 GALLON</v>
          </cell>
          <cell r="S2098" t="str">
            <v>2050348971</v>
          </cell>
        </row>
        <row r="2099">
          <cell r="L2099">
            <v>6008126492</v>
          </cell>
          <cell r="M2099" t="str">
            <v>10169743</v>
          </cell>
          <cell r="N2099" t="str">
            <v>R.111196/HP3/12</v>
          </cell>
          <cell r="O2099" t="str">
            <v>YPS/L9355UZ/WACHID</v>
          </cell>
          <cell r="P2099" t="str">
            <v>PT. SATRIA WICAKSANA SEJATI</v>
          </cell>
          <cell r="Q2099" t="str">
            <v>PT. SATRIA WICAKSANA SEJATI</v>
          </cell>
          <cell r="R2099" t="str">
            <v>JUG RACK</v>
          </cell>
          <cell r="S2099" t="str">
            <v>2050348971</v>
          </cell>
        </row>
        <row r="2100">
          <cell r="L2100">
            <v>6008126492</v>
          </cell>
          <cell r="M2100" t="str">
            <v>74559</v>
          </cell>
          <cell r="N2100" t="str">
            <v>R.111196/HP3/12</v>
          </cell>
          <cell r="O2100" t="str">
            <v>YPS/L9355UZ/WACHID</v>
          </cell>
          <cell r="P2100" t="str">
            <v>PT. SATRIA WICAKSANA SEJATI</v>
          </cell>
          <cell r="Q2100" t="str">
            <v>PT. SATRIA WICAKSANA SEJATI</v>
          </cell>
          <cell r="R2100" t="str">
            <v>5 GALLON AQUA LOCAL</v>
          </cell>
          <cell r="S2100" t="str">
            <v>2050348971</v>
          </cell>
        </row>
        <row r="2101">
          <cell r="L2101">
            <v>6008112466</v>
          </cell>
          <cell r="M2101" t="str">
            <v>10169933</v>
          </cell>
          <cell r="N2101" t="str">
            <v>R.115770/HP3/39</v>
          </cell>
          <cell r="O2101" t="str">
            <v>YPS/L9356UZ/AGUS</v>
          </cell>
          <cell r="P2101" t="str">
            <v>PT. SATRIA WICAKSANA SEJATI</v>
          </cell>
          <cell r="Q2101" t="str">
            <v>PT. SATRIA WICAKSANA SEJATI</v>
          </cell>
          <cell r="R2101" t="str">
            <v>EMPTY BOTTLE AQUA 5 GALLON</v>
          </cell>
          <cell r="S2101" t="str">
            <v>2050348971</v>
          </cell>
        </row>
        <row r="2102">
          <cell r="L2102">
            <v>6008112466</v>
          </cell>
          <cell r="M2102" t="str">
            <v>10169933</v>
          </cell>
          <cell r="N2102" t="str">
            <v>R.115770/HP3/39</v>
          </cell>
          <cell r="O2102" t="str">
            <v>YPS/L9356UZ/AGUS</v>
          </cell>
          <cell r="P2102" t="str">
            <v>PT. SATRIA WICAKSANA SEJATI</v>
          </cell>
          <cell r="Q2102" t="str">
            <v>PT. SATRIA WICAKSANA SEJATI</v>
          </cell>
          <cell r="R2102" t="str">
            <v>EMPTY BOTTLE AQUA 5 GALLON</v>
          </cell>
          <cell r="S2102" t="str">
            <v>2050348971</v>
          </cell>
        </row>
        <row r="2103">
          <cell r="L2103">
            <v>6008112466</v>
          </cell>
          <cell r="M2103" t="str">
            <v>10169743</v>
          </cell>
          <cell r="N2103" t="str">
            <v>R.115770/HP3/39</v>
          </cell>
          <cell r="O2103" t="str">
            <v>YPS/L9356UZ/AGUS</v>
          </cell>
          <cell r="P2103" t="str">
            <v>PT. SATRIA WICAKSANA SEJATI</v>
          </cell>
          <cell r="Q2103" t="str">
            <v>PT. SATRIA WICAKSANA SEJATI</v>
          </cell>
          <cell r="R2103" t="str">
            <v>JUG RACK</v>
          </cell>
          <cell r="S2103" t="str">
            <v>2050348971</v>
          </cell>
        </row>
        <row r="2104">
          <cell r="L2104">
            <v>6008112466</v>
          </cell>
          <cell r="M2104" t="str">
            <v>74559</v>
          </cell>
          <cell r="N2104" t="str">
            <v>R.115770/HP3/39</v>
          </cell>
          <cell r="O2104" t="str">
            <v>YPS/L9356UZ/AGUS</v>
          </cell>
          <cell r="P2104" t="str">
            <v>PT. SATRIA WICAKSANA SEJATI</v>
          </cell>
          <cell r="Q2104" t="str">
            <v>PT. SATRIA WICAKSANA SEJATI</v>
          </cell>
          <cell r="R2104" t="str">
            <v>5 GALLON AQUA LOCAL</v>
          </cell>
          <cell r="S2104" t="str">
            <v>2050348971</v>
          </cell>
        </row>
        <row r="2105">
          <cell r="L2105">
            <v>6008120360</v>
          </cell>
          <cell r="M2105" t="str">
            <v>10169749</v>
          </cell>
          <cell r="N2105" t="str">
            <v>R.148862</v>
          </cell>
          <cell r="O2105" t="str">
            <v>YPS/L9140UY/SUWANDI</v>
          </cell>
          <cell r="P2105" t="str">
            <v>PT. SATRIA WICAKSANA SEJATI</v>
          </cell>
          <cell r="Q2105" t="str">
            <v>PT. SATRIA WICAKSANA SEJATI</v>
          </cell>
          <cell r="R2105" t="str">
            <v>PALLET RENT DOUBLE FACE</v>
          </cell>
          <cell r="S2105" t="str">
            <v>2050348972</v>
          </cell>
        </row>
        <row r="2106">
          <cell r="L2106">
            <v>6008121660</v>
          </cell>
          <cell r="M2106" t="str">
            <v>10169933</v>
          </cell>
          <cell r="N2106" t="str">
            <v>S21102201442/H1027168a/AS/2/27</v>
          </cell>
          <cell r="O2106" t="str">
            <v>YPS/N8194UW/WIN</v>
          </cell>
          <cell r="P2106" t="str">
            <v>PT. SATRIA WICAKSANA SEJATI</v>
          </cell>
          <cell r="Q2106" t="str">
            <v>PT. SATRIA WICAKSANA SEJATI</v>
          </cell>
          <cell r="R2106" t="str">
            <v>EMPTY BOTTLE AQUA 5 GALLON</v>
          </cell>
          <cell r="S2106" t="str">
            <v>2050348971</v>
          </cell>
        </row>
        <row r="2107">
          <cell r="L2107">
            <v>6008121660</v>
          </cell>
          <cell r="M2107" t="str">
            <v>10169933</v>
          </cell>
          <cell r="N2107" t="str">
            <v>S21102201442/H1027168a/AS/2/27</v>
          </cell>
          <cell r="O2107" t="str">
            <v>YPS/N8194UW/WIN</v>
          </cell>
          <cell r="P2107" t="str">
            <v>PT. SATRIA WICAKSANA SEJATI</v>
          </cell>
          <cell r="Q2107" t="str">
            <v>PT. SATRIA WICAKSANA SEJATI</v>
          </cell>
          <cell r="R2107" t="str">
            <v>EMPTY BOTTLE AQUA 5 GALLON</v>
          </cell>
          <cell r="S2107" t="str">
            <v>2050348971</v>
          </cell>
        </row>
        <row r="2108">
          <cell r="L2108">
            <v>6008121660</v>
          </cell>
          <cell r="M2108" t="str">
            <v>74559</v>
          </cell>
          <cell r="N2108" t="str">
            <v>S21102201442/H1027168a/AS/2/27</v>
          </cell>
          <cell r="O2108" t="str">
            <v>YPS/N8194UW/WIN</v>
          </cell>
          <cell r="P2108" t="str">
            <v>PT. SATRIA WICAKSANA SEJATI</v>
          </cell>
          <cell r="Q2108" t="str">
            <v>PT. SATRIA WICAKSANA SEJATI</v>
          </cell>
          <cell r="R2108" t="str">
            <v>5 GALLON AQUA LOCAL</v>
          </cell>
          <cell r="S2108" t="str">
            <v>2050348971</v>
          </cell>
        </row>
        <row r="2109">
          <cell r="L2109">
            <v>6008123083</v>
          </cell>
          <cell r="M2109" t="str">
            <v>10169933</v>
          </cell>
          <cell r="N2109" t="str">
            <v>S21102201441/H1027142C/BK/2/27</v>
          </cell>
          <cell r="O2109" t="str">
            <v>YPS/9272UF/AZIZ</v>
          </cell>
          <cell r="P2109" t="str">
            <v>PT. SATRIA WICAKSANA SEJATI</v>
          </cell>
          <cell r="Q2109" t="str">
            <v>PT. SATRIA WICAKSANA SEJATI</v>
          </cell>
          <cell r="R2109" t="str">
            <v>EMPTY BOTTLE AQUA 5 GALLON</v>
          </cell>
          <cell r="S2109" t="str">
            <v>2050348971</v>
          </cell>
        </row>
        <row r="2110">
          <cell r="L2110">
            <v>6008123083</v>
          </cell>
          <cell r="M2110" t="str">
            <v>10169933</v>
          </cell>
          <cell r="N2110" t="str">
            <v>S21102201441/H1027142C/BK/2/27</v>
          </cell>
          <cell r="O2110" t="str">
            <v>YPS/9272UF/AZIZ</v>
          </cell>
          <cell r="P2110" t="str">
            <v>PT. SATRIA WICAKSANA SEJATI</v>
          </cell>
          <cell r="Q2110" t="str">
            <v>PT. SATRIA WICAKSANA SEJATI</v>
          </cell>
          <cell r="R2110" t="str">
            <v>EMPTY BOTTLE AQUA 5 GALLON</v>
          </cell>
          <cell r="S2110" t="str">
            <v>2050348971</v>
          </cell>
        </row>
        <row r="2111">
          <cell r="L2111">
            <v>6008123083</v>
          </cell>
          <cell r="M2111" t="str">
            <v>74559</v>
          </cell>
          <cell r="N2111" t="str">
            <v>S21102201441/H1027142C/BK/2/27</v>
          </cell>
          <cell r="O2111" t="str">
            <v>YPS/9272UF/AZIZ</v>
          </cell>
          <cell r="P2111" t="str">
            <v>PT. SATRIA WICAKSANA SEJATI</v>
          </cell>
          <cell r="Q2111" t="str">
            <v>PT. SATRIA WICAKSANA SEJATI</v>
          </cell>
          <cell r="R2111" t="str">
            <v>5 GALLON AQUA LOCAL</v>
          </cell>
          <cell r="S2111" t="str">
            <v>2050348971</v>
          </cell>
        </row>
        <row r="2112">
          <cell r="L2112">
            <v>6008119111</v>
          </cell>
          <cell r="M2112" t="str">
            <v>10169933</v>
          </cell>
          <cell r="N2112" t="str">
            <v>S21102200151/H102786C/EL/1/27</v>
          </cell>
          <cell r="O2112" t="str">
            <v>YPS/N8647UQ/HARTONO</v>
          </cell>
          <cell r="P2112" t="str">
            <v>PT. SATRIA WICAKSANA SEJATI</v>
          </cell>
          <cell r="Q2112" t="str">
            <v>PT. SATRIA WICAKSANA SEJATI</v>
          </cell>
          <cell r="R2112" t="str">
            <v>EMPTY BOTTLE AQUA 5 GALLON</v>
          </cell>
          <cell r="S2112" t="str">
            <v>2050348971</v>
          </cell>
        </row>
        <row r="2113">
          <cell r="L2113">
            <v>6008119111</v>
          </cell>
          <cell r="M2113" t="str">
            <v>10169933</v>
          </cell>
          <cell r="N2113" t="str">
            <v>S21102200151/H102786C/EL/1/27</v>
          </cell>
          <cell r="O2113" t="str">
            <v>YPS/N8647UQ/HARTONO</v>
          </cell>
          <cell r="P2113" t="str">
            <v>PT. SATRIA WICAKSANA SEJATI</v>
          </cell>
          <cell r="Q2113" t="str">
            <v>PT. SATRIA WICAKSANA SEJATI</v>
          </cell>
          <cell r="R2113" t="str">
            <v>EMPTY BOTTLE AQUA 5 GALLON</v>
          </cell>
          <cell r="S2113" t="str">
            <v>2050348971</v>
          </cell>
        </row>
        <row r="2114">
          <cell r="L2114">
            <v>6008119111</v>
          </cell>
          <cell r="M2114" t="str">
            <v>74559</v>
          </cell>
          <cell r="N2114" t="str">
            <v>S21102200151/H102786C/EL/1/27</v>
          </cell>
          <cell r="O2114" t="str">
            <v>YPS/N8647UQ/HARTONO</v>
          </cell>
          <cell r="P2114" t="str">
            <v>PT. SATRIA WICAKSANA SEJATI</v>
          </cell>
          <cell r="Q2114" t="str">
            <v>PT. SATRIA WICAKSANA SEJATI</v>
          </cell>
          <cell r="R2114" t="str">
            <v>5 GALLON AQUA LOCAL</v>
          </cell>
          <cell r="S2114" t="str">
            <v>2050348971</v>
          </cell>
        </row>
        <row r="2115">
          <cell r="L2115">
            <v>6008119620</v>
          </cell>
          <cell r="M2115" t="str">
            <v>10169933</v>
          </cell>
          <cell r="N2115" t="str">
            <v>S21102201454/H102753B/PY/1/27</v>
          </cell>
          <cell r="O2115" t="str">
            <v>YPS/N8281UR/MUSTAFA</v>
          </cell>
          <cell r="P2115" t="str">
            <v>PT. SATRIA WICAKSANA SEJATI</v>
          </cell>
          <cell r="Q2115" t="str">
            <v>PT. SATRIA WICAKSANA SEJATI</v>
          </cell>
          <cell r="R2115" t="str">
            <v>EMPTY BOTTLE AQUA 5 GALLON</v>
          </cell>
          <cell r="S2115" t="str">
            <v>2050348971</v>
          </cell>
        </row>
        <row r="2116">
          <cell r="L2116">
            <v>6008119620</v>
          </cell>
          <cell r="M2116" t="str">
            <v>10169933</v>
          </cell>
          <cell r="N2116" t="str">
            <v>S21102201454/H102753B/PY/1/27</v>
          </cell>
          <cell r="O2116" t="str">
            <v>YPS/N8281UR/MUSTAFA</v>
          </cell>
          <cell r="P2116" t="str">
            <v>PT. SATRIA WICAKSANA SEJATI</v>
          </cell>
          <cell r="Q2116" t="str">
            <v>PT. SATRIA WICAKSANA SEJATI</v>
          </cell>
          <cell r="R2116" t="str">
            <v>EMPTY BOTTLE AQUA 5 GALLON</v>
          </cell>
          <cell r="S2116" t="str">
            <v>2050348971</v>
          </cell>
        </row>
        <row r="2117">
          <cell r="L2117">
            <v>6008119620</v>
          </cell>
          <cell r="M2117" t="str">
            <v>74559</v>
          </cell>
          <cell r="N2117" t="str">
            <v>S21102201454/H102753B/PY/1/27</v>
          </cell>
          <cell r="O2117" t="str">
            <v>YPS/N8281UR/MUSTAFA</v>
          </cell>
          <cell r="P2117" t="str">
            <v>PT. SATRIA WICAKSANA SEJATI</v>
          </cell>
          <cell r="Q2117" t="str">
            <v>PT. SATRIA WICAKSANA SEJATI</v>
          </cell>
          <cell r="R2117" t="str">
            <v>5 GALLON AQUA LOCAL</v>
          </cell>
          <cell r="S2117" t="str">
            <v>2050348971</v>
          </cell>
        </row>
        <row r="2118">
          <cell r="L2118">
            <v>6008119617</v>
          </cell>
          <cell r="M2118" t="str">
            <v>10169749</v>
          </cell>
          <cell r="N2118" t="str">
            <v>R.148881</v>
          </cell>
          <cell r="O2118" t="str">
            <v>YPS/L9361UZ/YOYOK</v>
          </cell>
          <cell r="P2118" t="str">
            <v>PT. SATRIA WICAKSANA SEJATI</v>
          </cell>
          <cell r="Q2118" t="str">
            <v>PT. SATRIA WICAKSANA SEJATI</v>
          </cell>
          <cell r="R2118" t="str">
            <v>PALLET RENT DOUBLE FACE</v>
          </cell>
          <cell r="S2118" t="str">
            <v>2050348972</v>
          </cell>
        </row>
        <row r="2119">
          <cell r="L2119">
            <v>6008074077</v>
          </cell>
          <cell r="M2119" t="str">
            <v>10169933</v>
          </cell>
          <cell r="N2119" t="str">
            <v>S21102201463/H1026190D/NF/3/26</v>
          </cell>
          <cell r="O2119" t="str">
            <v>YPS/N8789UV/SUTOYO</v>
          </cell>
          <cell r="P2119" t="str">
            <v>PT. SATRIA WICAKSANA SEJATI</v>
          </cell>
          <cell r="Q2119" t="str">
            <v>PT. SATRIA WICAKSANA SEJATI</v>
          </cell>
          <cell r="R2119" t="str">
            <v>EMPTY BOTTLE AQUA 5 GALLON</v>
          </cell>
          <cell r="S2119" t="str">
            <v>2050348971</v>
          </cell>
        </row>
        <row r="2120">
          <cell r="L2120">
            <v>6008074077</v>
          </cell>
          <cell r="M2120" t="str">
            <v>10169933</v>
          </cell>
          <cell r="N2120" t="str">
            <v>S21102201463/H1026190D/NF/3/26</v>
          </cell>
          <cell r="O2120" t="str">
            <v>YPS/N8789UV/SUTOYO</v>
          </cell>
          <cell r="P2120" t="str">
            <v>PT. SATRIA WICAKSANA SEJATI</v>
          </cell>
          <cell r="Q2120" t="str">
            <v>PT. SATRIA WICAKSANA SEJATI</v>
          </cell>
          <cell r="R2120" t="str">
            <v>EMPTY BOTTLE AQUA 5 GALLON</v>
          </cell>
          <cell r="S2120" t="str">
            <v>2050348971</v>
          </cell>
        </row>
        <row r="2121">
          <cell r="L2121">
            <v>6008074077</v>
          </cell>
          <cell r="M2121" t="str">
            <v>10169743</v>
          </cell>
          <cell r="N2121" t="str">
            <v>S21102201463/H1026190D/NF/3/26</v>
          </cell>
          <cell r="O2121" t="str">
            <v>YPS/N8789UV/SUTOYO</v>
          </cell>
          <cell r="P2121" t="str">
            <v>PT. SATRIA WICAKSANA SEJATI</v>
          </cell>
          <cell r="Q2121" t="str">
            <v>PT. SATRIA WICAKSANA SEJATI</v>
          </cell>
          <cell r="R2121" t="str">
            <v>JUG RACK</v>
          </cell>
          <cell r="S2121" t="str">
            <v>2050348971</v>
          </cell>
        </row>
        <row r="2122">
          <cell r="L2122">
            <v>6008074077</v>
          </cell>
          <cell r="M2122" t="str">
            <v>74559</v>
          </cell>
          <cell r="N2122" t="str">
            <v>S21102201463/H1026190D/NF/3/26</v>
          </cell>
          <cell r="O2122" t="str">
            <v>YPS/N8789UV/SUTOYO</v>
          </cell>
          <cell r="P2122" t="str">
            <v>PT. SATRIA WICAKSANA SEJATI</v>
          </cell>
          <cell r="Q2122" t="str">
            <v>PT. SATRIA WICAKSANA SEJATI</v>
          </cell>
          <cell r="R2122" t="str">
            <v>5 GALLON AQUA LOCAL</v>
          </cell>
          <cell r="S2122" t="str">
            <v>2050348971</v>
          </cell>
        </row>
        <row r="2123">
          <cell r="L2123">
            <v>6008119594</v>
          </cell>
          <cell r="M2123" t="str">
            <v>10169933</v>
          </cell>
          <cell r="N2123" t="str">
            <v>R.111191/HP3/18</v>
          </cell>
          <cell r="O2123" t="str">
            <v>YPS/L9355UZ/WACHID</v>
          </cell>
          <cell r="P2123" t="str">
            <v>PT. SATRIA WICAKSANA SEJATI</v>
          </cell>
          <cell r="Q2123" t="str">
            <v>PT. SATRIA WICAKSANA SEJATI</v>
          </cell>
          <cell r="R2123" t="str">
            <v>EMPTY BOTTLE AQUA 5 GALLON</v>
          </cell>
          <cell r="S2123" t="str">
            <v>2050348971</v>
          </cell>
        </row>
        <row r="2124">
          <cell r="L2124">
            <v>6008119594</v>
          </cell>
          <cell r="M2124" t="str">
            <v>10169933</v>
          </cell>
          <cell r="N2124" t="str">
            <v>R.111191/HP3/18</v>
          </cell>
          <cell r="O2124" t="str">
            <v>YPS/L9355UZ/WACHID</v>
          </cell>
          <cell r="P2124" t="str">
            <v>PT. SATRIA WICAKSANA SEJATI</v>
          </cell>
          <cell r="Q2124" t="str">
            <v>PT. SATRIA WICAKSANA SEJATI</v>
          </cell>
          <cell r="R2124" t="str">
            <v>EMPTY BOTTLE AQUA 5 GALLON</v>
          </cell>
          <cell r="S2124" t="str">
            <v>2050348971</v>
          </cell>
        </row>
        <row r="2125">
          <cell r="L2125">
            <v>6008119594</v>
          </cell>
          <cell r="M2125" t="str">
            <v>10169743</v>
          </cell>
          <cell r="N2125" t="str">
            <v>R.111191/HP3/18</v>
          </cell>
          <cell r="O2125" t="str">
            <v>YPS/L9355UZ/WACHID</v>
          </cell>
          <cell r="P2125" t="str">
            <v>PT. SATRIA WICAKSANA SEJATI</v>
          </cell>
          <cell r="Q2125" t="str">
            <v>PT. SATRIA WICAKSANA SEJATI</v>
          </cell>
          <cell r="R2125" t="str">
            <v>JUG RACK</v>
          </cell>
          <cell r="S2125" t="str">
            <v>2050348971</v>
          </cell>
        </row>
        <row r="2126">
          <cell r="L2126">
            <v>6008119594</v>
          </cell>
          <cell r="M2126" t="str">
            <v>74559</v>
          </cell>
          <cell r="N2126" t="str">
            <v>R.111191/HP3/18</v>
          </cell>
          <cell r="O2126" t="str">
            <v>YPS/L9355UZ/WACHID</v>
          </cell>
          <cell r="P2126" t="str">
            <v>PT. SATRIA WICAKSANA SEJATI</v>
          </cell>
          <cell r="Q2126" t="str">
            <v>PT. SATRIA WICAKSANA SEJATI</v>
          </cell>
          <cell r="R2126" t="str">
            <v>5 GALLON AQUA LOCAL</v>
          </cell>
          <cell r="S2126" t="str">
            <v>2050348971</v>
          </cell>
        </row>
        <row r="2127">
          <cell r="L2127">
            <v>6008115096</v>
          </cell>
          <cell r="M2127" t="str">
            <v>10169933</v>
          </cell>
          <cell r="N2127" t="str">
            <v>R.115787/HP3/24</v>
          </cell>
          <cell r="O2127" t="str">
            <v>YPS/N8579UR/WIYANTO</v>
          </cell>
          <cell r="P2127" t="str">
            <v>PT. SATRIA WICAKSANA SEJATI</v>
          </cell>
          <cell r="Q2127" t="str">
            <v>PT. SATRIA WICAKSANA SEJATI</v>
          </cell>
          <cell r="R2127" t="str">
            <v>EMPTY BOTTLE AQUA 5 GALLON</v>
          </cell>
          <cell r="S2127" t="str">
            <v>2050348971</v>
          </cell>
        </row>
        <row r="2128">
          <cell r="L2128">
            <v>6008115096</v>
          </cell>
          <cell r="M2128" t="str">
            <v>10169933</v>
          </cell>
          <cell r="N2128" t="str">
            <v>R.115787/HP3/24</v>
          </cell>
          <cell r="O2128" t="str">
            <v>YPS/N8579UR/WIYANTO</v>
          </cell>
          <cell r="P2128" t="str">
            <v>PT. SATRIA WICAKSANA SEJATI</v>
          </cell>
          <cell r="Q2128" t="str">
            <v>PT. SATRIA WICAKSANA SEJATI</v>
          </cell>
          <cell r="R2128" t="str">
            <v>EMPTY BOTTLE AQUA 5 GALLON</v>
          </cell>
          <cell r="S2128" t="str">
            <v>2050348971</v>
          </cell>
        </row>
        <row r="2129">
          <cell r="L2129">
            <v>6008115096</v>
          </cell>
          <cell r="M2129" t="str">
            <v>10169743</v>
          </cell>
          <cell r="N2129" t="str">
            <v>R.115787/HP3/24</v>
          </cell>
          <cell r="O2129" t="str">
            <v>YPS/N8579UR/WIYANTO</v>
          </cell>
          <cell r="P2129" t="str">
            <v>PT. SATRIA WICAKSANA SEJATI</v>
          </cell>
          <cell r="Q2129" t="str">
            <v>PT. SATRIA WICAKSANA SEJATI</v>
          </cell>
          <cell r="R2129" t="str">
            <v>JUG RACK</v>
          </cell>
          <cell r="S2129" t="str">
            <v>2050348971</v>
          </cell>
        </row>
        <row r="2130">
          <cell r="L2130">
            <v>6008115096</v>
          </cell>
          <cell r="M2130" t="str">
            <v>74559</v>
          </cell>
          <cell r="N2130" t="str">
            <v>R.115787/HP3/24</v>
          </cell>
          <cell r="O2130" t="str">
            <v>YPS/N8579UR/WIYANTO</v>
          </cell>
          <cell r="P2130" t="str">
            <v>PT. SATRIA WICAKSANA SEJATI</v>
          </cell>
          <cell r="Q2130" t="str">
            <v>PT. SATRIA WICAKSANA SEJATI</v>
          </cell>
          <cell r="R2130" t="str">
            <v>5 GALLON AQUA LOCAL</v>
          </cell>
          <cell r="S2130" t="str">
            <v>2050348971</v>
          </cell>
        </row>
        <row r="2131">
          <cell r="L2131">
            <v>6008116911</v>
          </cell>
          <cell r="M2131" t="str">
            <v>10169933</v>
          </cell>
          <cell r="N2131" t="str">
            <v>S21102200158/H102745D/PY/1/27</v>
          </cell>
          <cell r="O2131" t="str">
            <v>YPS/L9357UZ/ACHMAD</v>
          </cell>
          <cell r="P2131" t="str">
            <v>PT. SATRIA WICAKSANA SEJATI</v>
          </cell>
          <cell r="Q2131" t="str">
            <v>PT. SATRIA WICAKSANA SEJATI</v>
          </cell>
          <cell r="R2131" t="str">
            <v>EMPTY BOTTLE AQUA 5 GALLON</v>
          </cell>
          <cell r="S2131" t="str">
            <v>2050348971</v>
          </cell>
        </row>
        <row r="2132">
          <cell r="L2132">
            <v>6008116911</v>
          </cell>
          <cell r="M2132" t="str">
            <v>10169933</v>
          </cell>
          <cell r="N2132" t="str">
            <v>S21102200158/H102745D/PY/1/27</v>
          </cell>
          <cell r="O2132" t="str">
            <v>YPS/L9357UZ/ACHMAD</v>
          </cell>
          <cell r="P2132" t="str">
            <v>PT. SATRIA WICAKSANA SEJATI</v>
          </cell>
          <cell r="Q2132" t="str">
            <v>PT. SATRIA WICAKSANA SEJATI</v>
          </cell>
          <cell r="R2132" t="str">
            <v>EMPTY BOTTLE AQUA 5 GALLON</v>
          </cell>
          <cell r="S2132" t="str">
            <v>2050348971</v>
          </cell>
        </row>
        <row r="2133">
          <cell r="L2133">
            <v>6008116911</v>
          </cell>
          <cell r="M2133" t="str">
            <v>10169743</v>
          </cell>
          <cell r="N2133" t="str">
            <v>S21102200158/H102745D/PY/1/27</v>
          </cell>
          <cell r="O2133" t="str">
            <v>YPS/L9357UZ/ACHMAD</v>
          </cell>
          <cell r="P2133" t="str">
            <v>PT. SATRIA WICAKSANA SEJATI</v>
          </cell>
          <cell r="Q2133" t="str">
            <v>PT. SATRIA WICAKSANA SEJATI</v>
          </cell>
          <cell r="R2133" t="str">
            <v>JUG RACK</v>
          </cell>
          <cell r="S2133" t="str">
            <v>2050348971</v>
          </cell>
        </row>
        <row r="2134">
          <cell r="L2134">
            <v>6008116911</v>
          </cell>
          <cell r="M2134" t="str">
            <v>74559</v>
          </cell>
          <cell r="N2134" t="str">
            <v>S21102200158/H102745D/PY/1/27</v>
          </cell>
          <cell r="O2134" t="str">
            <v>YPS/L9357UZ/ACHMAD</v>
          </cell>
          <cell r="P2134" t="str">
            <v>PT. SATRIA WICAKSANA SEJATI</v>
          </cell>
          <cell r="Q2134" t="str">
            <v>PT. SATRIA WICAKSANA SEJATI</v>
          </cell>
          <cell r="R2134" t="str">
            <v>5 GALLON AQUA LOCAL</v>
          </cell>
          <cell r="S2134" t="str">
            <v>2050348971</v>
          </cell>
        </row>
        <row r="2135">
          <cell r="L2135">
            <v>6008123410</v>
          </cell>
          <cell r="M2135" t="str">
            <v>10169933</v>
          </cell>
          <cell r="N2135" t="str">
            <v>S21102201428/H102892A/HD/1/28</v>
          </cell>
          <cell r="O2135" t="str">
            <v>YPS/S9012US/SAKUT</v>
          </cell>
          <cell r="P2135" t="str">
            <v>PT. SATRIA WICAKSANA SEJATI</v>
          </cell>
          <cell r="Q2135" t="str">
            <v>PT. SATRIA WICAKSANA SEJATI</v>
          </cell>
          <cell r="R2135" t="str">
            <v>EMPTY BOTTLE AQUA 5 GALLON</v>
          </cell>
          <cell r="S2135" t="str">
            <v>2050348971</v>
          </cell>
        </row>
        <row r="2136">
          <cell r="L2136">
            <v>6008123410</v>
          </cell>
          <cell r="M2136" t="str">
            <v>10169933</v>
          </cell>
          <cell r="N2136" t="str">
            <v>S21102201428/H102892A/HD/1/28</v>
          </cell>
          <cell r="O2136" t="str">
            <v>YPS/S9012US/SAKUT</v>
          </cell>
          <cell r="P2136" t="str">
            <v>PT. SATRIA WICAKSANA SEJATI</v>
          </cell>
          <cell r="Q2136" t="str">
            <v>PT. SATRIA WICAKSANA SEJATI</v>
          </cell>
          <cell r="R2136" t="str">
            <v>EMPTY BOTTLE AQUA 5 GALLON</v>
          </cell>
          <cell r="S2136" t="str">
            <v>2050348971</v>
          </cell>
        </row>
        <row r="2137">
          <cell r="L2137">
            <v>6008123410</v>
          </cell>
          <cell r="M2137" t="str">
            <v>74559</v>
          </cell>
          <cell r="N2137" t="str">
            <v>S21102201428/H102892A/HD/1/28</v>
          </cell>
          <cell r="O2137" t="str">
            <v>YPS/S9012US/SAKUT</v>
          </cell>
          <cell r="P2137" t="str">
            <v>PT. SATRIA WICAKSANA SEJATI</v>
          </cell>
          <cell r="Q2137" t="str">
            <v>PT. SATRIA WICAKSANA SEJATI</v>
          </cell>
          <cell r="R2137" t="str">
            <v>5 GALLON AQUA LOCAL</v>
          </cell>
          <cell r="S2137" t="str">
            <v>2050348971</v>
          </cell>
        </row>
        <row r="2138">
          <cell r="L2138">
            <v>6008123082</v>
          </cell>
          <cell r="M2138" t="str">
            <v>10169933</v>
          </cell>
          <cell r="N2138" t="str">
            <v>S21102700030/H1027151D/BK/2/27</v>
          </cell>
          <cell r="O2138" t="str">
            <v>YPS/L9430UZ/ARIF</v>
          </cell>
          <cell r="P2138" t="str">
            <v>PT. SATRIA WICAKSANA SEJATI</v>
          </cell>
          <cell r="Q2138" t="str">
            <v>PT. SATRIA WICAKSANA SEJATI</v>
          </cell>
          <cell r="R2138" t="str">
            <v>EMPTY BOTTLE AQUA 5 GALLON</v>
          </cell>
          <cell r="S2138" t="str">
            <v>2050348971</v>
          </cell>
        </row>
        <row r="2139">
          <cell r="L2139">
            <v>6008123082</v>
          </cell>
          <cell r="M2139" t="str">
            <v>10169933</v>
          </cell>
          <cell r="N2139" t="str">
            <v>S21102700030/H1027151D/BK/2/27</v>
          </cell>
          <cell r="O2139" t="str">
            <v>YPS/L9430UZ/ARIF</v>
          </cell>
          <cell r="P2139" t="str">
            <v>PT. SATRIA WICAKSANA SEJATI</v>
          </cell>
          <cell r="Q2139" t="str">
            <v>PT. SATRIA WICAKSANA SEJATI</v>
          </cell>
          <cell r="R2139" t="str">
            <v>EMPTY BOTTLE AQUA 5 GALLON</v>
          </cell>
          <cell r="S2139" t="str">
            <v>2050348971</v>
          </cell>
        </row>
        <row r="2140">
          <cell r="L2140">
            <v>6008123082</v>
          </cell>
          <cell r="M2140" t="str">
            <v>10169743</v>
          </cell>
          <cell r="N2140" t="str">
            <v>S21102700030/H1027151D/BK/2/27</v>
          </cell>
          <cell r="O2140" t="str">
            <v>YPS/L9430UZ/ARIF</v>
          </cell>
          <cell r="P2140" t="str">
            <v>PT. SATRIA WICAKSANA SEJATI</v>
          </cell>
          <cell r="Q2140" t="str">
            <v>PT. SATRIA WICAKSANA SEJATI</v>
          </cell>
          <cell r="R2140" t="str">
            <v>JUG RACK</v>
          </cell>
          <cell r="S2140" t="str">
            <v>2050348971</v>
          </cell>
        </row>
        <row r="2141">
          <cell r="L2141">
            <v>6008123082</v>
          </cell>
          <cell r="M2141" t="str">
            <v>74559</v>
          </cell>
          <cell r="N2141" t="str">
            <v>S21102700030/H1027151D/BK/2/27</v>
          </cell>
          <cell r="O2141" t="str">
            <v>YPS/L9430UZ/ARIF</v>
          </cell>
          <cell r="P2141" t="str">
            <v>PT. SATRIA WICAKSANA SEJATI</v>
          </cell>
          <cell r="Q2141" t="str">
            <v>PT. SATRIA WICAKSANA SEJATI</v>
          </cell>
          <cell r="R2141" t="str">
            <v>5 GALLON AQUA LOCAL</v>
          </cell>
          <cell r="S2141" t="str">
            <v>2050348971</v>
          </cell>
        </row>
        <row r="2142">
          <cell r="L2142">
            <v>6008116998</v>
          </cell>
          <cell r="M2142" t="str">
            <v>10169933</v>
          </cell>
          <cell r="N2142" t="str">
            <v>S21102201447/H102796A/PY/1/27</v>
          </cell>
          <cell r="O2142" t="str">
            <v>YPS/N9079UQ/AMIN</v>
          </cell>
          <cell r="P2142" t="str">
            <v>PT. SATRIA WICAKSANA SEJATI</v>
          </cell>
          <cell r="Q2142" t="str">
            <v>PT. SATRIA WICAKSANA SEJATI</v>
          </cell>
          <cell r="R2142" t="str">
            <v>EMPTY BOTTLE AQUA 5 GALLON</v>
          </cell>
          <cell r="S2142" t="str">
            <v>2050348971</v>
          </cell>
        </row>
        <row r="2143">
          <cell r="L2143">
            <v>6008116998</v>
          </cell>
          <cell r="M2143" t="str">
            <v>10169933</v>
          </cell>
          <cell r="N2143" t="str">
            <v>S21102201447/H102796A/PY/1/27</v>
          </cell>
          <cell r="O2143" t="str">
            <v>YPS/N9079UQ/AMIN</v>
          </cell>
          <cell r="P2143" t="str">
            <v>PT. SATRIA WICAKSANA SEJATI</v>
          </cell>
          <cell r="Q2143" t="str">
            <v>PT. SATRIA WICAKSANA SEJATI</v>
          </cell>
          <cell r="R2143" t="str">
            <v>EMPTY BOTTLE AQUA 5 GALLON</v>
          </cell>
          <cell r="S2143" t="str">
            <v>2050348971</v>
          </cell>
        </row>
        <row r="2144">
          <cell r="L2144">
            <v>6008116998</v>
          </cell>
          <cell r="M2144" t="str">
            <v>74559</v>
          </cell>
          <cell r="N2144" t="str">
            <v>S21102201447/H102796A/PY/1/27</v>
          </cell>
          <cell r="O2144" t="str">
            <v>YPS/N9079UQ/AMIN</v>
          </cell>
          <cell r="P2144" t="str">
            <v>PT. SATRIA WICAKSANA SEJATI</v>
          </cell>
          <cell r="Q2144" t="str">
            <v>PT. SATRIA WICAKSANA SEJATI</v>
          </cell>
          <cell r="R2144" t="str">
            <v>5 GALLON AQUA LOCAL</v>
          </cell>
          <cell r="S2144" t="str">
            <v>2050348971</v>
          </cell>
        </row>
        <row r="2145">
          <cell r="L2145">
            <v>6008118539</v>
          </cell>
          <cell r="M2145" t="str">
            <v>10169933</v>
          </cell>
          <cell r="N2145" t="str">
            <v>S21102200121/H102888D/HD/1/28</v>
          </cell>
          <cell r="O2145" t="str">
            <v>YPS/L8858UI/BAMBANG</v>
          </cell>
          <cell r="P2145" t="str">
            <v>PT. SATRIA WICAKSANA SEJATI</v>
          </cell>
          <cell r="Q2145" t="str">
            <v>PT. SATRIA WICAKSANA SEJATI</v>
          </cell>
          <cell r="R2145" t="str">
            <v>EMPTY BOTTLE AQUA 5 GALLON</v>
          </cell>
          <cell r="S2145" t="str">
            <v>2050348971</v>
          </cell>
        </row>
        <row r="2146">
          <cell r="L2146">
            <v>6008118539</v>
          </cell>
          <cell r="M2146" t="str">
            <v>10169933</v>
          </cell>
          <cell r="N2146" t="str">
            <v>S21102200121/H102888D/HD/1/28</v>
          </cell>
          <cell r="O2146" t="str">
            <v>YPS/L8858UI/BAMBANG</v>
          </cell>
          <cell r="P2146" t="str">
            <v>PT. SATRIA WICAKSANA SEJATI</v>
          </cell>
          <cell r="Q2146" t="str">
            <v>PT. SATRIA WICAKSANA SEJATI</v>
          </cell>
          <cell r="R2146" t="str">
            <v>EMPTY BOTTLE AQUA 5 GALLON</v>
          </cell>
          <cell r="S2146" t="str">
            <v>2050348971</v>
          </cell>
        </row>
        <row r="2147">
          <cell r="L2147">
            <v>6008118539</v>
          </cell>
          <cell r="M2147" t="str">
            <v>10169743</v>
          </cell>
          <cell r="N2147" t="str">
            <v>S21102200121/H102888D/HD/1/28</v>
          </cell>
          <cell r="O2147" t="str">
            <v>YPS/L8858UI/BAMBANG</v>
          </cell>
          <cell r="P2147" t="str">
            <v>PT. SATRIA WICAKSANA SEJATI</v>
          </cell>
          <cell r="Q2147" t="str">
            <v>PT. SATRIA WICAKSANA SEJATI</v>
          </cell>
          <cell r="R2147" t="str">
            <v>JUG RACK</v>
          </cell>
          <cell r="S2147" t="str">
            <v>2050348971</v>
          </cell>
        </row>
        <row r="2148">
          <cell r="L2148">
            <v>6008118539</v>
          </cell>
          <cell r="M2148" t="str">
            <v>74559</v>
          </cell>
          <cell r="N2148" t="str">
            <v>S21102200121/H102888D/HD/1/28</v>
          </cell>
          <cell r="O2148" t="str">
            <v>YPS/L8858UI/BAMBANG</v>
          </cell>
          <cell r="P2148" t="str">
            <v>PT. SATRIA WICAKSANA SEJATI</v>
          </cell>
          <cell r="Q2148" t="str">
            <v>PT. SATRIA WICAKSANA SEJATI</v>
          </cell>
          <cell r="R2148" t="str">
            <v>5 GALLON AQUA LOCAL</v>
          </cell>
          <cell r="S2148" t="str">
            <v>2050348971</v>
          </cell>
        </row>
        <row r="2149">
          <cell r="L2149">
            <v>6008117067</v>
          </cell>
          <cell r="M2149" t="str">
            <v>10169933</v>
          </cell>
          <cell r="N2149" t="str">
            <v>S21102201459/H1026201C/AS/3/26</v>
          </cell>
          <cell r="O2149" t="str">
            <v>YPS/L9572UF/ARIFF</v>
          </cell>
          <cell r="P2149" t="str">
            <v>PT. SATRIA WICAKSANA SEJATI</v>
          </cell>
          <cell r="Q2149" t="str">
            <v>PT. SATRIA WICAKSANA SEJATI</v>
          </cell>
          <cell r="R2149" t="str">
            <v>EMPTY BOTTLE AQUA 5 GALLON</v>
          </cell>
          <cell r="S2149" t="str">
            <v>2050348971</v>
          </cell>
        </row>
        <row r="2150">
          <cell r="L2150">
            <v>6008117067</v>
          </cell>
          <cell r="M2150" t="str">
            <v>10169933</v>
          </cell>
          <cell r="N2150" t="str">
            <v>S21102201459/H1026201C/AS/3/26</v>
          </cell>
          <cell r="O2150" t="str">
            <v>YPS/L9572UF/ARIFF</v>
          </cell>
          <cell r="P2150" t="str">
            <v>PT. SATRIA WICAKSANA SEJATI</v>
          </cell>
          <cell r="Q2150" t="str">
            <v>PT. SATRIA WICAKSANA SEJATI</v>
          </cell>
          <cell r="R2150" t="str">
            <v>EMPTY BOTTLE AQUA 5 GALLON</v>
          </cell>
          <cell r="S2150" t="str">
            <v>2050348971</v>
          </cell>
        </row>
        <row r="2151">
          <cell r="L2151">
            <v>6008117067</v>
          </cell>
          <cell r="M2151" t="str">
            <v>74559</v>
          </cell>
          <cell r="N2151" t="str">
            <v>S21102201459/H1026201C/AS/3/26</v>
          </cell>
          <cell r="O2151" t="str">
            <v>YPS/L9572UF/ARIFF</v>
          </cell>
          <cell r="P2151" t="str">
            <v>PT. SATRIA WICAKSANA SEJATI</v>
          </cell>
          <cell r="Q2151" t="str">
            <v>PT. SATRIA WICAKSANA SEJATI</v>
          </cell>
          <cell r="R2151" t="str">
            <v>5 GALLON AQUA LOCAL</v>
          </cell>
          <cell r="S2151" t="str">
            <v>2050348971</v>
          </cell>
        </row>
        <row r="2152">
          <cell r="L2152">
            <v>6008118210</v>
          </cell>
          <cell r="M2152" t="str">
            <v>10169933</v>
          </cell>
          <cell r="N2152" t="str">
            <v>S21102201457/H102715A/AS/3/26</v>
          </cell>
          <cell r="O2152" t="str">
            <v>YPS/L9062UH/IMRON</v>
          </cell>
          <cell r="P2152" t="str">
            <v>PT. SATRIA WICAKSANA SEJATI</v>
          </cell>
          <cell r="Q2152" t="str">
            <v>PT. SATRIA WICAKSANA SEJATI</v>
          </cell>
          <cell r="R2152" t="str">
            <v>EMPTY BOTTLE AQUA 5 GALLON</v>
          </cell>
          <cell r="S2152" t="str">
            <v>2050348971</v>
          </cell>
        </row>
        <row r="2153">
          <cell r="L2153">
            <v>6008118210</v>
          </cell>
          <cell r="M2153" t="str">
            <v>10169933</v>
          </cell>
          <cell r="N2153" t="str">
            <v>S21102201457/H102715A/AS/3/26</v>
          </cell>
          <cell r="O2153" t="str">
            <v>YPS/L9062UH/IMRON</v>
          </cell>
          <cell r="P2153" t="str">
            <v>PT. SATRIA WICAKSANA SEJATI</v>
          </cell>
          <cell r="Q2153" t="str">
            <v>PT. SATRIA WICAKSANA SEJATI</v>
          </cell>
          <cell r="R2153" t="str">
            <v>EMPTY BOTTLE AQUA 5 GALLON</v>
          </cell>
          <cell r="S2153" t="str">
            <v>2050348971</v>
          </cell>
        </row>
        <row r="2154">
          <cell r="L2154">
            <v>6008118210</v>
          </cell>
          <cell r="M2154" t="str">
            <v>74559</v>
          </cell>
          <cell r="N2154" t="str">
            <v>S21102201457/H102715A/AS/3/26</v>
          </cell>
          <cell r="O2154" t="str">
            <v>YPS/L9062UH/IMRON</v>
          </cell>
          <cell r="P2154" t="str">
            <v>PT. SATRIA WICAKSANA SEJATI</v>
          </cell>
          <cell r="Q2154" t="str">
            <v>PT. SATRIA WICAKSANA SEJATI</v>
          </cell>
          <cell r="R2154" t="str">
            <v>5 GALLON AQUA LOCAL</v>
          </cell>
          <cell r="S2154" t="str">
            <v>2050348971</v>
          </cell>
        </row>
        <row r="2155">
          <cell r="L2155">
            <v>6008130442</v>
          </cell>
          <cell r="M2155" t="str">
            <v>10169749</v>
          </cell>
          <cell r="N2155" t="str">
            <v>R.148826</v>
          </cell>
          <cell r="O2155" t="str">
            <v>YPS/L9346UZ/ZAINUL.A</v>
          </cell>
          <cell r="P2155" t="str">
            <v>PT. SATRIA WICAKSANA SEJATI</v>
          </cell>
          <cell r="Q2155" t="str">
            <v>PT. SATRIA WICAKSANA SEJATI</v>
          </cell>
          <cell r="R2155" t="str">
            <v>PALLET RENT DOUBLE FACE</v>
          </cell>
          <cell r="S2155" t="str">
            <v>2050348972</v>
          </cell>
        </row>
        <row r="2156">
          <cell r="L2156">
            <v>6008119655</v>
          </cell>
          <cell r="M2156" t="str">
            <v>10169933</v>
          </cell>
          <cell r="N2156" t="str">
            <v>S21102201449/H102795A/EL/1/27</v>
          </cell>
          <cell r="O2156" t="str">
            <v>YPS/N8506UV/SUKANDAR</v>
          </cell>
          <cell r="P2156" t="str">
            <v>PT. SATRIA WICAKSANA SEJATI</v>
          </cell>
          <cell r="Q2156" t="str">
            <v>PT. SATRIA WICAKSANA SEJATI</v>
          </cell>
          <cell r="R2156" t="str">
            <v>EMPTY BOTTLE AQUA 5 GALLON</v>
          </cell>
          <cell r="S2156" t="str">
            <v>2050348971</v>
          </cell>
        </row>
        <row r="2157">
          <cell r="L2157">
            <v>6008119655</v>
          </cell>
          <cell r="M2157" t="str">
            <v>10169933</v>
          </cell>
          <cell r="N2157" t="str">
            <v>S21102201449/H102795A/EL/1/27</v>
          </cell>
          <cell r="O2157" t="str">
            <v>YPS/N8506UV/SUKANDAR</v>
          </cell>
          <cell r="P2157" t="str">
            <v>PT. SATRIA WICAKSANA SEJATI</v>
          </cell>
          <cell r="Q2157" t="str">
            <v>PT. SATRIA WICAKSANA SEJATI</v>
          </cell>
          <cell r="R2157" t="str">
            <v>EMPTY BOTTLE AQUA 5 GALLON</v>
          </cell>
          <cell r="S2157" t="str">
            <v>2050348971</v>
          </cell>
        </row>
        <row r="2158">
          <cell r="L2158">
            <v>6008119655</v>
          </cell>
          <cell r="M2158" t="str">
            <v>74559</v>
          </cell>
          <cell r="N2158" t="str">
            <v>S21102201449/H102795A/EL/1/27</v>
          </cell>
          <cell r="O2158" t="str">
            <v>YPS/N8506UV/SUKANDAR</v>
          </cell>
          <cell r="P2158" t="str">
            <v>PT. SATRIA WICAKSANA SEJATI</v>
          </cell>
          <cell r="Q2158" t="str">
            <v>PT. SATRIA WICAKSANA SEJATI</v>
          </cell>
          <cell r="R2158" t="str">
            <v>5 GALLON AQUA LOCAL</v>
          </cell>
          <cell r="S2158" t="str">
            <v>2050348971</v>
          </cell>
        </row>
        <row r="2159">
          <cell r="L2159">
            <v>6008125383</v>
          </cell>
          <cell r="M2159" t="str">
            <v>10169933</v>
          </cell>
          <cell r="N2159" t="str">
            <v>S21102201415/H1028162D/ZK/2/28</v>
          </cell>
          <cell r="O2159" t="str">
            <v>YPS/N8878UW/SIARI</v>
          </cell>
          <cell r="P2159" t="str">
            <v>PT. SATRIA WICAKSANA SEJATI</v>
          </cell>
          <cell r="Q2159" t="str">
            <v>PT. SATRIA WICAKSANA SEJATI</v>
          </cell>
          <cell r="R2159" t="str">
            <v>EMPTY BOTTLE AQUA 5 GALLON</v>
          </cell>
          <cell r="S2159" t="str">
            <v>2050348971</v>
          </cell>
        </row>
        <row r="2160">
          <cell r="L2160">
            <v>6008125383</v>
          </cell>
          <cell r="M2160" t="str">
            <v>10169933</v>
          </cell>
          <cell r="N2160" t="str">
            <v>S21102201415/H1028162D/ZK/2/28</v>
          </cell>
          <cell r="O2160" t="str">
            <v>YPS/N8878UW/SIARI</v>
          </cell>
          <cell r="P2160" t="str">
            <v>PT. SATRIA WICAKSANA SEJATI</v>
          </cell>
          <cell r="Q2160" t="str">
            <v>PT. SATRIA WICAKSANA SEJATI</v>
          </cell>
          <cell r="R2160" t="str">
            <v>EMPTY BOTTLE AQUA 5 GALLON</v>
          </cell>
          <cell r="S2160" t="str">
            <v>2050348971</v>
          </cell>
        </row>
        <row r="2161">
          <cell r="L2161">
            <v>6008125383</v>
          </cell>
          <cell r="M2161" t="str">
            <v>10169743</v>
          </cell>
          <cell r="N2161" t="str">
            <v>S21102201415/H1028162D/ZK/2/28</v>
          </cell>
          <cell r="O2161" t="str">
            <v>YPS/N8878UW/SIARI</v>
          </cell>
          <cell r="P2161" t="str">
            <v>PT. SATRIA WICAKSANA SEJATI</v>
          </cell>
          <cell r="Q2161" t="str">
            <v>PT. SATRIA WICAKSANA SEJATI</v>
          </cell>
          <cell r="R2161" t="str">
            <v>JUG RACK</v>
          </cell>
          <cell r="S2161" t="str">
            <v>2050348971</v>
          </cell>
        </row>
        <row r="2162">
          <cell r="L2162">
            <v>6008125383</v>
          </cell>
          <cell r="M2162" t="str">
            <v>74559</v>
          </cell>
          <cell r="N2162" t="str">
            <v>S21102201415/H1028162D/ZK/2/28</v>
          </cell>
          <cell r="O2162" t="str">
            <v>YPS/N8878UW/SIARI</v>
          </cell>
          <cell r="P2162" t="str">
            <v>PT. SATRIA WICAKSANA SEJATI</v>
          </cell>
          <cell r="Q2162" t="str">
            <v>PT. SATRIA WICAKSANA SEJATI</v>
          </cell>
          <cell r="R2162" t="str">
            <v>5 GALLON AQUA LOCAL</v>
          </cell>
          <cell r="S2162" t="str">
            <v>2050348971</v>
          </cell>
        </row>
        <row r="2163">
          <cell r="L2163">
            <v>6008122890</v>
          </cell>
          <cell r="M2163" t="str">
            <v>10169933</v>
          </cell>
          <cell r="N2163" t="str">
            <v>S21102211239/H10284C/AS/3/27</v>
          </cell>
          <cell r="O2163" t="str">
            <v>YPS/N8540UV/DWIINDRA</v>
          </cell>
          <cell r="P2163" t="str">
            <v>PT. SATRIA WICAKSANA SEJATI</v>
          </cell>
          <cell r="Q2163" t="str">
            <v>PT. SATRIA WICAKSANA SEJATI</v>
          </cell>
          <cell r="R2163" t="str">
            <v>EMPTY BOTTLE AQUA 5 GALLON</v>
          </cell>
          <cell r="S2163" t="str">
            <v>2050348971</v>
          </cell>
        </row>
        <row r="2164">
          <cell r="L2164">
            <v>6008122890</v>
          </cell>
          <cell r="M2164" t="str">
            <v>10169933</v>
          </cell>
          <cell r="N2164" t="str">
            <v>S21102211239/H10284C/AS/3/27</v>
          </cell>
          <cell r="O2164" t="str">
            <v>YPS/N8540UV/DWIINDRA</v>
          </cell>
          <cell r="P2164" t="str">
            <v>PT. SATRIA WICAKSANA SEJATI</v>
          </cell>
          <cell r="Q2164" t="str">
            <v>PT. SATRIA WICAKSANA SEJATI</v>
          </cell>
          <cell r="R2164" t="str">
            <v>EMPTY BOTTLE AQUA 5 GALLON</v>
          </cell>
          <cell r="S2164" t="str">
            <v>2050348971</v>
          </cell>
        </row>
        <row r="2165">
          <cell r="L2165">
            <v>6008122890</v>
          </cell>
          <cell r="M2165" t="str">
            <v>74559</v>
          </cell>
          <cell r="N2165" t="str">
            <v>S21102211239/H10284C/AS/3/27</v>
          </cell>
          <cell r="O2165" t="str">
            <v>YPS/N8540UV/DWIINDRA</v>
          </cell>
          <cell r="P2165" t="str">
            <v>PT. SATRIA WICAKSANA SEJATI</v>
          </cell>
          <cell r="Q2165" t="str">
            <v>PT. SATRIA WICAKSANA SEJATI</v>
          </cell>
          <cell r="R2165" t="str">
            <v>5 GALLON AQUA LOCAL</v>
          </cell>
          <cell r="S2165" t="str">
            <v>2050348971</v>
          </cell>
        </row>
        <row r="2166">
          <cell r="L2166">
            <v>6008122903</v>
          </cell>
          <cell r="M2166" t="str">
            <v>10169749</v>
          </cell>
          <cell r="N2166" t="str">
            <v>R.146383</v>
          </cell>
          <cell r="O2166" t="str">
            <v>YPS/N9931UW/JONI</v>
          </cell>
          <cell r="P2166" t="str">
            <v>PT. SATRIA WICAKSANA SEJATI</v>
          </cell>
          <cell r="Q2166" t="str">
            <v>PT. SATRIA WICAKSANA SEJATI</v>
          </cell>
          <cell r="R2166" t="str">
            <v>PALLET RENT DOUBLE FACE</v>
          </cell>
          <cell r="S2166" t="str">
            <v>2050348972</v>
          </cell>
        </row>
        <row r="2167">
          <cell r="L2167">
            <v>6008130564</v>
          </cell>
          <cell r="M2167" t="str">
            <v>10169933</v>
          </cell>
          <cell r="N2167" t="str">
            <v>S21102101755/H1029146D/IS/2/29</v>
          </cell>
          <cell r="O2167" t="str">
            <v>YPS/N8878UW/SIARI</v>
          </cell>
          <cell r="P2167" t="str">
            <v>PT. SATRIA WICAKSANA SEJATI</v>
          </cell>
          <cell r="Q2167" t="str">
            <v>PT. SATRIA WICAKSANA SEJATI</v>
          </cell>
          <cell r="R2167" t="str">
            <v>EMPTY BOTTLE AQUA 5 GALLON</v>
          </cell>
          <cell r="S2167" t="str">
            <v>2050348971</v>
          </cell>
        </row>
        <row r="2168">
          <cell r="L2168">
            <v>6008130564</v>
          </cell>
          <cell r="M2168" t="str">
            <v>10169933</v>
          </cell>
          <cell r="N2168" t="str">
            <v>S21102101755/H1029146D/IS/2/29</v>
          </cell>
          <cell r="O2168" t="str">
            <v>YPS/N8878UW/SIARI</v>
          </cell>
          <cell r="P2168" t="str">
            <v>PT. SATRIA WICAKSANA SEJATI</v>
          </cell>
          <cell r="Q2168" t="str">
            <v>PT. SATRIA WICAKSANA SEJATI</v>
          </cell>
          <cell r="R2168" t="str">
            <v>EMPTY BOTTLE AQUA 5 GALLON</v>
          </cell>
          <cell r="S2168" t="str">
            <v>2050348971</v>
          </cell>
        </row>
        <row r="2169">
          <cell r="L2169">
            <v>6008130564</v>
          </cell>
          <cell r="M2169" t="str">
            <v>10169743</v>
          </cell>
          <cell r="N2169" t="str">
            <v>S21102101755/H1029146D/IS/2/29</v>
          </cell>
          <cell r="O2169" t="str">
            <v>YPS/N8878UW/SIARI</v>
          </cell>
          <cell r="P2169" t="str">
            <v>PT. SATRIA WICAKSANA SEJATI</v>
          </cell>
          <cell r="Q2169" t="str">
            <v>PT. SATRIA WICAKSANA SEJATI</v>
          </cell>
          <cell r="R2169" t="str">
            <v>JUG RACK</v>
          </cell>
          <cell r="S2169" t="str">
            <v>2050348971</v>
          </cell>
        </row>
        <row r="2170">
          <cell r="L2170">
            <v>6008130564</v>
          </cell>
          <cell r="M2170" t="str">
            <v>74559</v>
          </cell>
          <cell r="N2170" t="str">
            <v>S21102101755/H1029146D/IS/2/29</v>
          </cell>
          <cell r="O2170" t="str">
            <v>YPS/N8878UW/SIARI</v>
          </cell>
          <cell r="P2170" t="str">
            <v>PT. SATRIA WICAKSANA SEJATI</v>
          </cell>
          <cell r="Q2170" t="str">
            <v>PT. SATRIA WICAKSANA SEJATI</v>
          </cell>
          <cell r="R2170" t="str">
            <v>5 GALLON AQUA LOCAL</v>
          </cell>
          <cell r="S2170" t="str">
            <v>2050348971</v>
          </cell>
        </row>
        <row r="2171">
          <cell r="L2171">
            <v>6008118219</v>
          </cell>
          <cell r="M2171" t="str">
            <v>10169933</v>
          </cell>
          <cell r="N2171" t="str">
            <v>S21102201365/H10315D/AS/3/30</v>
          </cell>
          <cell r="O2171" t="str">
            <v>YPS/L8897UW/UMAR</v>
          </cell>
          <cell r="P2171" t="str">
            <v>PT. SATRIA WICAKSANA SEJATI</v>
          </cell>
          <cell r="Q2171" t="str">
            <v>PT. SATRIA WICAKSANA SEJATI</v>
          </cell>
          <cell r="R2171" t="str">
            <v>EMPTY BOTTLE AQUA 5 GALLON</v>
          </cell>
          <cell r="S2171" t="str">
            <v>2050348971</v>
          </cell>
        </row>
        <row r="2172">
          <cell r="L2172">
            <v>6008118219</v>
          </cell>
          <cell r="M2172" t="str">
            <v>10169933</v>
          </cell>
          <cell r="N2172" t="str">
            <v>S21102201365/H10315D/AS/3/30</v>
          </cell>
          <cell r="O2172" t="str">
            <v>YPS/L8897UW/UMAR</v>
          </cell>
          <cell r="P2172" t="str">
            <v>PT. SATRIA WICAKSANA SEJATI</v>
          </cell>
          <cell r="Q2172" t="str">
            <v>PT. SATRIA WICAKSANA SEJATI</v>
          </cell>
          <cell r="R2172" t="str">
            <v>EMPTY BOTTLE AQUA 5 GALLON</v>
          </cell>
          <cell r="S2172" t="str">
            <v>2050348971</v>
          </cell>
        </row>
        <row r="2173">
          <cell r="L2173">
            <v>6008118219</v>
          </cell>
          <cell r="M2173" t="str">
            <v>10169743</v>
          </cell>
          <cell r="N2173" t="str">
            <v>S21102201365/H10315D/AS/3/30</v>
          </cell>
          <cell r="O2173" t="str">
            <v>YPS/L8897UW/UMAR</v>
          </cell>
          <cell r="P2173" t="str">
            <v>PT. SATRIA WICAKSANA SEJATI</v>
          </cell>
          <cell r="Q2173" t="str">
            <v>PT. SATRIA WICAKSANA SEJATI</v>
          </cell>
          <cell r="R2173" t="str">
            <v>JUG RACK</v>
          </cell>
          <cell r="S2173" t="str">
            <v>2050348971</v>
          </cell>
        </row>
        <row r="2174">
          <cell r="L2174">
            <v>6008118219</v>
          </cell>
          <cell r="M2174" t="str">
            <v>74559</v>
          </cell>
          <cell r="N2174" t="str">
            <v>S21102201365/H10315D/AS/3/30</v>
          </cell>
          <cell r="O2174" t="str">
            <v>YPS/L8897UW/UMAR</v>
          </cell>
          <cell r="P2174" t="str">
            <v>PT. SATRIA WICAKSANA SEJATI</v>
          </cell>
          <cell r="Q2174" t="str">
            <v>PT. SATRIA WICAKSANA SEJATI</v>
          </cell>
          <cell r="R2174" t="str">
            <v>5 GALLON AQUA LOCAL</v>
          </cell>
          <cell r="S2174" t="str">
            <v>2050348971</v>
          </cell>
        </row>
        <row r="2175">
          <cell r="L2175">
            <v>6008126805</v>
          </cell>
          <cell r="M2175" t="str">
            <v>10169933</v>
          </cell>
          <cell r="N2175" t="str">
            <v>S21102201413/H1028160D/ZK/2/28</v>
          </cell>
          <cell r="O2175" t="str">
            <v>YPS/L9430UZ/DONI</v>
          </cell>
          <cell r="P2175" t="str">
            <v>PT. SATRIA WICAKSANA SEJATI</v>
          </cell>
          <cell r="Q2175" t="str">
            <v>PT. SATRIA WICAKSANA SEJATI</v>
          </cell>
          <cell r="R2175" t="str">
            <v>EMPTY BOTTLE AQUA 5 GALLON</v>
          </cell>
          <cell r="S2175" t="str">
            <v>2050348971</v>
          </cell>
        </row>
        <row r="2176">
          <cell r="L2176">
            <v>6008126805</v>
          </cell>
          <cell r="M2176" t="str">
            <v>10169933</v>
          </cell>
          <cell r="N2176" t="str">
            <v>S21102201413/H1028160D/ZK/2/28</v>
          </cell>
          <cell r="O2176" t="str">
            <v>YPS/L9430UZ/DONI</v>
          </cell>
          <cell r="P2176" t="str">
            <v>PT. SATRIA WICAKSANA SEJATI</v>
          </cell>
          <cell r="Q2176" t="str">
            <v>PT. SATRIA WICAKSANA SEJATI</v>
          </cell>
          <cell r="R2176" t="str">
            <v>EMPTY BOTTLE AQUA 5 GALLON</v>
          </cell>
          <cell r="S2176" t="str">
            <v>2050348971</v>
          </cell>
        </row>
        <row r="2177">
          <cell r="L2177">
            <v>6008126805</v>
          </cell>
          <cell r="M2177" t="str">
            <v>10169743</v>
          </cell>
          <cell r="N2177" t="str">
            <v>S21102201413/H1028160D/ZK/2/28</v>
          </cell>
          <cell r="O2177" t="str">
            <v>YPS/L9430UZ/DONI</v>
          </cell>
          <cell r="P2177" t="str">
            <v>PT. SATRIA WICAKSANA SEJATI</v>
          </cell>
          <cell r="Q2177" t="str">
            <v>PT. SATRIA WICAKSANA SEJATI</v>
          </cell>
          <cell r="R2177" t="str">
            <v>JUG RACK</v>
          </cell>
          <cell r="S2177" t="str">
            <v>2050348971</v>
          </cell>
        </row>
        <row r="2178">
          <cell r="L2178">
            <v>6008126805</v>
          </cell>
          <cell r="M2178" t="str">
            <v>74559</v>
          </cell>
          <cell r="N2178" t="str">
            <v>S21102201413/H1028160D/ZK/2/28</v>
          </cell>
          <cell r="O2178" t="str">
            <v>YPS/L9430UZ/DONI</v>
          </cell>
          <cell r="P2178" t="str">
            <v>PT. SATRIA WICAKSANA SEJATI</v>
          </cell>
          <cell r="Q2178" t="str">
            <v>PT. SATRIA WICAKSANA SEJATI</v>
          </cell>
          <cell r="R2178" t="str">
            <v>5 GALLON AQUA LOCAL</v>
          </cell>
          <cell r="S2178" t="str">
            <v>2050348971</v>
          </cell>
        </row>
        <row r="2179">
          <cell r="L2179">
            <v>6008122080</v>
          </cell>
          <cell r="M2179" t="str">
            <v>10169933</v>
          </cell>
          <cell r="N2179" t="str">
            <v>S21102200145/H1027101B/PY/1/27</v>
          </cell>
          <cell r="O2179" t="str">
            <v>YPS/N9611UR/IBRAHIM</v>
          </cell>
          <cell r="P2179" t="str">
            <v>PT. SATRIA WICAKSANA SEJATI</v>
          </cell>
          <cell r="Q2179" t="str">
            <v>PT. SATRIA WICAKSANA SEJATI</v>
          </cell>
          <cell r="R2179" t="str">
            <v>EMPTY BOTTLE AQUA 5 GALLON</v>
          </cell>
          <cell r="S2179" t="str">
            <v>2050348971</v>
          </cell>
        </row>
        <row r="2180">
          <cell r="L2180">
            <v>6008122080</v>
          </cell>
          <cell r="M2180" t="str">
            <v>10169933</v>
          </cell>
          <cell r="N2180" t="str">
            <v>S21102200145/H1027101B/PY/1/27</v>
          </cell>
          <cell r="O2180" t="str">
            <v>YPS/N9611UR/IBRAHIM</v>
          </cell>
          <cell r="P2180" t="str">
            <v>PT. SATRIA WICAKSANA SEJATI</v>
          </cell>
          <cell r="Q2180" t="str">
            <v>PT. SATRIA WICAKSANA SEJATI</v>
          </cell>
          <cell r="R2180" t="str">
            <v>EMPTY BOTTLE AQUA 5 GALLON</v>
          </cell>
          <cell r="S2180" t="str">
            <v>2050348971</v>
          </cell>
        </row>
        <row r="2181">
          <cell r="L2181">
            <v>6008122080</v>
          </cell>
          <cell r="M2181" t="str">
            <v>74559</v>
          </cell>
          <cell r="N2181" t="str">
            <v>S21102200145/H1027101B/PY/1/27</v>
          </cell>
          <cell r="O2181" t="str">
            <v>YPS/N9611UR/IBRAHIM</v>
          </cell>
          <cell r="P2181" t="str">
            <v>PT. SATRIA WICAKSANA SEJATI</v>
          </cell>
          <cell r="Q2181" t="str">
            <v>PT. SATRIA WICAKSANA SEJATI</v>
          </cell>
          <cell r="R2181" t="str">
            <v>5 GALLON AQUA LOCAL</v>
          </cell>
          <cell r="S2181" t="str">
            <v>2050348971</v>
          </cell>
        </row>
        <row r="2182">
          <cell r="L2182">
            <v>6008113746</v>
          </cell>
          <cell r="M2182" t="str">
            <v>10169749</v>
          </cell>
          <cell r="N2182" t="str">
            <v>S21102212332</v>
          </cell>
          <cell r="O2182" t="str">
            <v>YPS/N8815UW/MUNAWIR</v>
          </cell>
          <cell r="P2182" t="str">
            <v>PT. SATRIA WICAKSANA SEJATI</v>
          </cell>
          <cell r="Q2182" t="str">
            <v>PT. SATRIA WICAKSANA SEJATI</v>
          </cell>
          <cell r="R2182" t="str">
            <v>PALLET RENT DOUBLE FACE</v>
          </cell>
          <cell r="S2182" t="str">
            <v>2050348972</v>
          </cell>
        </row>
        <row r="2183">
          <cell r="L2183">
            <v>6008118759</v>
          </cell>
          <cell r="M2183" t="str">
            <v>10169933</v>
          </cell>
          <cell r="N2183" t="str">
            <v>S21102201424/H102886A/EL/1/28</v>
          </cell>
          <cell r="O2183" t="str">
            <v>YPS/L8373UI/MADE</v>
          </cell>
          <cell r="P2183" t="str">
            <v>PT. SATRIA WICAKSANA SEJATI</v>
          </cell>
          <cell r="Q2183" t="str">
            <v>PT. SATRIA WICAKSANA SEJATI</v>
          </cell>
          <cell r="R2183" t="str">
            <v>EMPTY BOTTLE AQUA 5 GALLON</v>
          </cell>
          <cell r="S2183" t="str">
            <v>2050348971</v>
          </cell>
        </row>
        <row r="2184">
          <cell r="L2184">
            <v>6008118759</v>
          </cell>
          <cell r="M2184" t="str">
            <v>10169933</v>
          </cell>
          <cell r="N2184" t="str">
            <v>S21102201424/H102886A/EL/1/28</v>
          </cell>
          <cell r="O2184" t="str">
            <v>YPS/L8373UI/MADE</v>
          </cell>
          <cell r="P2184" t="str">
            <v>PT. SATRIA WICAKSANA SEJATI</v>
          </cell>
          <cell r="Q2184" t="str">
            <v>PT. SATRIA WICAKSANA SEJATI</v>
          </cell>
          <cell r="R2184" t="str">
            <v>EMPTY BOTTLE AQUA 5 GALLON</v>
          </cell>
          <cell r="S2184" t="str">
            <v>2050348971</v>
          </cell>
        </row>
        <row r="2185">
          <cell r="L2185">
            <v>6008118759</v>
          </cell>
          <cell r="M2185" t="str">
            <v>74559</v>
          </cell>
          <cell r="N2185" t="str">
            <v>S21102201424/H102886A/EL/1/28</v>
          </cell>
          <cell r="O2185" t="str">
            <v>YPS/L8373UI/MADE</v>
          </cell>
          <cell r="P2185" t="str">
            <v>PT. SATRIA WICAKSANA SEJATI</v>
          </cell>
          <cell r="Q2185" t="str">
            <v>PT. SATRIA WICAKSANA SEJATI</v>
          </cell>
          <cell r="R2185" t="str">
            <v>5 GALLON AQUA LOCAL</v>
          </cell>
          <cell r="S2185" t="str">
            <v>2050348971</v>
          </cell>
        </row>
        <row r="2186">
          <cell r="L2186">
            <v>6008121768</v>
          </cell>
          <cell r="M2186" t="str">
            <v>10169749</v>
          </cell>
          <cell r="N2186" t="str">
            <v>R.148871</v>
          </cell>
          <cell r="O2186" t="str">
            <v>YPS/N8576UV/EKO J</v>
          </cell>
          <cell r="P2186" t="str">
            <v>PT. SATRIA WICAKSANA SEJATI</v>
          </cell>
          <cell r="Q2186" t="str">
            <v>PT. SATRIA WICAKSANA SEJATI</v>
          </cell>
          <cell r="R2186" t="str">
            <v>PALLET RENT DOUBLE FACE</v>
          </cell>
          <cell r="S2186" t="str">
            <v>2050348972</v>
          </cell>
        </row>
        <row r="2187">
          <cell r="L2187">
            <v>6008122717</v>
          </cell>
          <cell r="M2187" t="str">
            <v>10169933</v>
          </cell>
          <cell r="N2187" t="str">
            <v>R.115783/HP3/47</v>
          </cell>
          <cell r="O2187" t="str">
            <v>YPS/N8732UV/SYAIFUL</v>
          </cell>
          <cell r="P2187" t="str">
            <v>PT. SATRIA WICAKSANA SEJATI</v>
          </cell>
          <cell r="Q2187" t="str">
            <v>PT. SATRIA WICAKSANA SEJATI</v>
          </cell>
          <cell r="R2187" t="str">
            <v>EMPTY BOTTLE AQUA 5 GALLON</v>
          </cell>
          <cell r="S2187" t="str">
            <v>2050348971</v>
          </cell>
        </row>
        <row r="2188">
          <cell r="L2188">
            <v>6008122717</v>
          </cell>
          <cell r="M2188" t="str">
            <v>10169933</v>
          </cell>
          <cell r="N2188" t="str">
            <v>R.115783/HP3/47</v>
          </cell>
          <cell r="O2188" t="str">
            <v>YPS/N8732UV/SYAIFUL</v>
          </cell>
          <cell r="P2188" t="str">
            <v>PT. SATRIA WICAKSANA SEJATI</v>
          </cell>
          <cell r="Q2188" t="str">
            <v>PT. SATRIA WICAKSANA SEJATI</v>
          </cell>
          <cell r="R2188" t="str">
            <v>EMPTY BOTTLE AQUA 5 GALLON</v>
          </cell>
          <cell r="S2188" t="str">
            <v>2050348971</v>
          </cell>
        </row>
        <row r="2189">
          <cell r="L2189">
            <v>6008122717</v>
          </cell>
          <cell r="M2189" t="str">
            <v>10169743</v>
          </cell>
          <cell r="N2189" t="str">
            <v>R.115783/HP3/47</v>
          </cell>
          <cell r="O2189" t="str">
            <v>YPS/N8732UV/SYAIFUL</v>
          </cell>
          <cell r="P2189" t="str">
            <v>PT. SATRIA WICAKSANA SEJATI</v>
          </cell>
          <cell r="Q2189" t="str">
            <v>PT. SATRIA WICAKSANA SEJATI</v>
          </cell>
          <cell r="R2189" t="str">
            <v>JUG RACK</v>
          </cell>
          <cell r="S2189" t="str">
            <v>2050348971</v>
          </cell>
        </row>
        <row r="2190">
          <cell r="L2190">
            <v>6008122717</v>
          </cell>
          <cell r="M2190" t="str">
            <v>74559</v>
          </cell>
          <cell r="N2190" t="str">
            <v>R.115783/HP3/47</v>
          </cell>
          <cell r="O2190" t="str">
            <v>YPS/N8732UV/SYAIFUL</v>
          </cell>
          <cell r="P2190" t="str">
            <v>PT. SATRIA WICAKSANA SEJATI</v>
          </cell>
          <cell r="Q2190" t="str">
            <v>PT. SATRIA WICAKSANA SEJATI</v>
          </cell>
          <cell r="R2190" t="str">
            <v>5 GALLON AQUA LOCAL</v>
          </cell>
          <cell r="S2190" t="str">
            <v>2050348971</v>
          </cell>
        </row>
        <row r="2191">
          <cell r="L2191">
            <v>6008124109</v>
          </cell>
          <cell r="M2191" t="str">
            <v>10169933</v>
          </cell>
          <cell r="N2191" t="str">
            <v>R.115777/HP3/67</v>
          </cell>
          <cell r="O2191" t="str">
            <v>YPS/N8573UW/FAUZAN</v>
          </cell>
          <cell r="P2191" t="str">
            <v>PT. SATRIA WICAKSANA SEJATI</v>
          </cell>
          <cell r="Q2191" t="str">
            <v>PT. SATRIA WICAKSANA SEJATI</v>
          </cell>
          <cell r="R2191" t="str">
            <v>EMPTY BOTTLE AQUA 5 GALLON</v>
          </cell>
          <cell r="S2191" t="str">
            <v>2050348971</v>
          </cell>
        </row>
        <row r="2192">
          <cell r="L2192">
            <v>6008124109</v>
          </cell>
          <cell r="M2192" t="str">
            <v>10169933</v>
          </cell>
          <cell r="N2192" t="str">
            <v>R.115777/HP3/67</v>
          </cell>
          <cell r="O2192" t="str">
            <v>YPS/N8573UW/FAUZAN</v>
          </cell>
          <cell r="P2192" t="str">
            <v>PT. SATRIA WICAKSANA SEJATI</v>
          </cell>
          <cell r="Q2192" t="str">
            <v>PT. SATRIA WICAKSANA SEJATI</v>
          </cell>
          <cell r="R2192" t="str">
            <v>EMPTY BOTTLE AQUA 5 GALLON</v>
          </cell>
          <cell r="S2192" t="str">
            <v>2050348971</v>
          </cell>
        </row>
        <row r="2193">
          <cell r="L2193">
            <v>6008124109</v>
          </cell>
          <cell r="M2193" t="str">
            <v>10169743</v>
          </cell>
          <cell r="N2193" t="str">
            <v>R.115777/HP3/67</v>
          </cell>
          <cell r="O2193" t="str">
            <v>YPS/N8573UW/FAUZAN</v>
          </cell>
          <cell r="P2193" t="str">
            <v>PT. SATRIA WICAKSANA SEJATI</v>
          </cell>
          <cell r="Q2193" t="str">
            <v>PT. SATRIA WICAKSANA SEJATI</v>
          </cell>
          <cell r="R2193" t="str">
            <v>JUG RACK</v>
          </cell>
          <cell r="S2193" t="str">
            <v>2050348971</v>
          </cell>
        </row>
        <row r="2194">
          <cell r="L2194">
            <v>6008124109</v>
          </cell>
          <cell r="M2194" t="str">
            <v>74559</v>
          </cell>
          <cell r="N2194" t="str">
            <v>R.115777/HP3/67</v>
          </cell>
          <cell r="O2194" t="str">
            <v>YPS/N8573UW/FAUZAN</v>
          </cell>
          <cell r="P2194" t="str">
            <v>PT. SATRIA WICAKSANA SEJATI</v>
          </cell>
          <cell r="Q2194" t="str">
            <v>PT. SATRIA WICAKSANA SEJATI</v>
          </cell>
          <cell r="R2194" t="str">
            <v>5 GALLON AQUA LOCAL</v>
          </cell>
          <cell r="S2194" t="str">
            <v>2050348971</v>
          </cell>
        </row>
        <row r="2195">
          <cell r="L2195">
            <v>6008115418</v>
          </cell>
          <cell r="M2195" t="str">
            <v>10169933</v>
          </cell>
          <cell r="N2195" t="str">
            <v>S21102200150/H102793B/PY/1/27</v>
          </cell>
          <cell r="O2195" t="str">
            <v>YPS/N8261UR/SOLIHIN</v>
          </cell>
          <cell r="P2195" t="str">
            <v>PT. SATRIA WICAKSANA SEJATI</v>
          </cell>
          <cell r="Q2195" t="str">
            <v>PT. SATRIA WICAKSANA SEJATI</v>
          </cell>
          <cell r="R2195" t="str">
            <v>EMPTY BOTTLE AQUA 5 GALLON</v>
          </cell>
          <cell r="S2195" t="str">
            <v>2050348971</v>
          </cell>
        </row>
        <row r="2196">
          <cell r="L2196">
            <v>6008115418</v>
          </cell>
          <cell r="M2196" t="str">
            <v>10169933</v>
          </cell>
          <cell r="N2196" t="str">
            <v>S21102200150/H102793B/PY/1/27</v>
          </cell>
          <cell r="O2196" t="str">
            <v>YPS/N8261UR/SOLIHIN</v>
          </cell>
          <cell r="P2196" t="str">
            <v>PT. SATRIA WICAKSANA SEJATI</v>
          </cell>
          <cell r="Q2196" t="str">
            <v>PT. SATRIA WICAKSANA SEJATI</v>
          </cell>
          <cell r="R2196" t="str">
            <v>EMPTY BOTTLE AQUA 5 GALLON</v>
          </cell>
          <cell r="S2196" t="str">
            <v>2050348971</v>
          </cell>
        </row>
        <row r="2197">
          <cell r="L2197">
            <v>6008115418</v>
          </cell>
          <cell r="M2197" t="str">
            <v>74559</v>
          </cell>
          <cell r="N2197" t="str">
            <v>S21102200150/H102793B/PY/1/27</v>
          </cell>
          <cell r="O2197" t="str">
            <v>YPS/N8261UR/SOLIHIN</v>
          </cell>
          <cell r="P2197" t="str">
            <v>PT. SATRIA WICAKSANA SEJATI</v>
          </cell>
          <cell r="Q2197" t="str">
            <v>PT. SATRIA WICAKSANA SEJATI</v>
          </cell>
          <cell r="R2197" t="str">
            <v>5 GALLON AQUA LOCAL</v>
          </cell>
          <cell r="S2197" t="str">
            <v>2050348971</v>
          </cell>
        </row>
        <row r="2198">
          <cell r="L2198">
            <v>6008123383</v>
          </cell>
          <cell r="M2198" t="str">
            <v>10169933</v>
          </cell>
          <cell r="N2198" t="str">
            <v>S21102200115/H1028150B/IS/2/28</v>
          </cell>
          <cell r="O2198" t="str">
            <v>YPS/L9273UF/ARIF</v>
          </cell>
          <cell r="P2198" t="str">
            <v>PT. SATRIA WICAKSANA SEJATI</v>
          </cell>
          <cell r="Q2198" t="str">
            <v>PT. SATRIA WICAKSANA SEJATI</v>
          </cell>
          <cell r="R2198" t="str">
            <v>EMPTY BOTTLE AQUA 5 GALLON</v>
          </cell>
          <cell r="S2198" t="str">
            <v>2050348971</v>
          </cell>
        </row>
        <row r="2199">
          <cell r="L2199">
            <v>6008123383</v>
          </cell>
          <cell r="M2199" t="str">
            <v>10169933</v>
          </cell>
          <cell r="N2199" t="str">
            <v>S21102200115/H1028150B/IS/2/28</v>
          </cell>
          <cell r="O2199" t="str">
            <v>YPS/L9273UF/ARIF</v>
          </cell>
          <cell r="P2199" t="str">
            <v>PT. SATRIA WICAKSANA SEJATI</v>
          </cell>
          <cell r="Q2199" t="str">
            <v>PT. SATRIA WICAKSANA SEJATI</v>
          </cell>
          <cell r="R2199" t="str">
            <v>EMPTY BOTTLE AQUA 5 GALLON</v>
          </cell>
          <cell r="S2199" t="str">
            <v>2050348971</v>
          </cell>
        </row>
        <row r="2200">
          <cell r="L2200">
            <v>6008123383</v>
          </cell>
          <cell r="M2200" t="str">
            <v>74559</v>
          </cell>
          <cell r="N2200" t="str">
            <v>S21102200115/H1028150B/IS/2/28</v>
          </cell>
          <cell r="O2200" t="str">
            <v>YPS/L9273UF/ARIF</v>
          </cell>
          <cell r="P2200" t="str">
            <v>PT. SATRIA WICAKSANA SEJATI</v>
          </cell>
          <cell r="Q2200" t="str">
            <v>PT. SATRIA WICAKSANA SEJATI</v>
          </cell>
          <cell r="R2200" t="str">
            <v>5 GALLON AQUA LOCAL</v>
          </cell>
          <cell r="S2200" t="str">
            <v>2050348971</v>
          </cell>
        </row>
        <row r="2201">
          <cell r="L2201">
            <v>6008121227</v>
          </cell>
          <cell r="M2201" t="str">
            <v>10169932</v>
          </cell>
          <cell r="N2201">
            <v>0</v>
          </cell>
          <cell r="O2201">
            <v>0</v>
          </cell>
          <cell r="P2201" t="str">
            <v>PT. SATRIA WICAKSANA SEJATI</v>
          </cell>
          <cell r="Q2201" t="str">
            <v>PT. SATRIA WICAKSANA SEJATI</v>
          </cell>
          <cell r="R2201" t="str">
            <v>EMPTY BOTTLE VIT 5 GALLON</v>
          </cell>
          <cell r="S2201" t="str">
            <v>2050348972</v>
          </cell>
        </row>
        <row r="2202">
          <cell r="L2202">
            <v>6008121227</v>
          </cell>
          <cell r="M2202" t="str">
            <v>10169932</v>
          </cell>
          <cell r="N2202">
            <v>0</v>
          </cell>
          <cell r="O2202">
            <v>0</v>
          </cell>
          <cell r="P2202" t="str">
            <v>PT. SATRIA WICAKSANA SEJATI</v>
          </cell>
          <cell r="Q2202" t="str">
            <v>PT. SATRIA WICAKSANA SEJATI</v>
          </cell>
          <cell r="R2202" t="str">
            <v>EMPTY BOTTLE VIT 5 GALLON</v>
          </cell>
          <cell r="S2202" t="str">
            <v>2050348971</v>
          </cell>
        </row>
        <row r="2203">
          <cell r="L2203">
            <v>6008121227</v>
          </cell>
          <cell r="M2203" t="str">
            <v>74560</v>
          </cell>
          <cell r="N2203">
            <v>0</v>
          </cell>
          <cell r="O2203">
            <v>0</v>
          </cell>
          <cell r="P2203" t="str">
            <v>PT. SATRIA WICAKSANA SEJATI</v>
          </cell>
          <cell r="Q2203" t="str">
            <v>PT. SATRIA WICAKSANA SEJATI</v>
          </cell>
          <cell r="R2203" t="str">
            <v>5 GALLON VIT LOCAL</v>
          </cell>
          <cell r="S2203" t="str">
            <v>2050348972</v>
          </cell>
        </row>
        <row r="2204">
          <cell r="L2204">
            <v>6008126667</v>
          </cell>
          <cell r="M2204" t="str">
            <v>10169933</v>
          </cell>
          <cell r="N2204" t="str">
            <v>R.115789/HP3/34</v>
          </cell>
          <cell r="O2204" t="str">
            <v>YPS/N8579UR/WIYANTO</v>
          </cell>
          <cell r="P2204" t="str">
            <v>PT. SATRIA WICAKSANA SEJATI</v>
          </cell>
          <cell r="Q2204" t="str">
            <v>PT. SATRIA WICAKSANA SEJATI</v>
          </cell>
          <cell r="R2204" t="str">
            <v>EMPTY BOTTLE AQUA 5 GALLON</v>
          </cell>
          <cell r="S2204" t="str">
            <v>2050348971</v>
          </cell>
        </row>
        <row r="2205">
          <cell r="L2205">
            <v>6008126667</v>
          </cell>
          <cell r="M2205" t="str">
            <v>10169933</v>
          </cell>
          <cell r="N2205" t="str">
            <v>R.115789/HP3/34</v>
          </cell>
          <cell r="O2205" t="str">
            <v>YPS/N8579UR/WIYANTO</v>
          </cell>
          <cell r="P2205" t="str">
            <v>PT. SATRIA WICAKSANA SEJATI</v>
          </cell>
          <cell r="Q2205" t="str">
            <v>PT. SATRIA WICAKSANA SEJATI</v>
          </cell>
          <cell r="R2205" t="str">
            <v>EMPTY BOTTLE AQUA 5 GALLON</v>
          </cell>
          <cell r="S2205" t="str">
            <v>2050348971</v>
          </cell>
        </row>
        <row r="2206">
          <cell r="L2206">
            <v>6008126667</v>
          </cell>
          <cell r="M2206" t="str">
            <v>10169743</v>
          </cell>
          <cell r="N2206" t="str">
            <v>R.115789/HP3/34</v>
          </cell>
          <cell r="O2206" t="str">
            <v>YPS/N8579UR/WIYANTO</v>
          </cell>
          <cell r="P2206" t="str">
            <v>PT. SATRIA WICAKSANA SEJATI</v>
          </cell>
          <cell r="Q2206" t="str">
            <v>PT. SATRIA WICAKSANA SEJATI</v>
          </cell>
          <cell r="R2206" t="str">
            <v>JUG RACK</v>
          </cell>
          <cell r="S2206" t="str">
            <v>2050348971</v>
          </cell>
        </row>
        <row r="2207">
          <cell r="L2207">
            <v>6008126667</v>
          </cell>
          <cell r="M2207" t="str">
            <v>74559</v>
          </cell>
          <cell r="N2207" t="str">
            <v>R.115789/HP3/34</v>
          </cell>
          <cell r="O2207" t="str">
            <v>YPS/N8579UR/WIYANTO</v>
          </cell>
          <cell r="P2207" t="str">
            <v>PT. SATRIA WICAKSANA SEJATI</v>
          </cell>
          <cell r="Q2207" t="str">
            <v>PT. SATRIA WICAKSANA SEJATI</v>
          </cell>
          <cell r="R2207" t="str">
            <v>5 GALLON AQUA LOCAL</v>
          </cell>
          <cell r="S2207" t="str">
            <v>2050348971</v>
          </cell>
        </row>
        <row r="2208">
          <cell r="L2208">
            <v>6008119265</v>
          </cell>
          <cell r="M2208" t="str">
            <v>10169933</v>
          </cell>
          <cell r="N2208" t="str">
            <v>S21102201439/H1027141D/ZK/2/27</v>
          </cell>
          <cell r="O2208" t="str">
            <v>YPS/N8878UW/SIARI</v>
          </cell>
          <cell r="P2208" t="str">
            <v>PT. SATRIA WICAKSANA SEJATI</v>
          </cell>
          <cell r="Q2208" t="str">
            <v>PT. SATRIA WICAKSANA SEJATI</v>
          </cell>
          <cell r="R2208" t="str">
            <v>EMPTY BOTTLE AQUA 5 GALLON</v>
          </cell>
          <cell r="S2208" t="str">
            <v>2050348971</v>
          </cell>
        </row>
        <row r="2209">
          <cell r="L2209">
            <v>6008119265</v>
          </cell>
          <cell r="M2209" t="str">
            <v>10169743</v>
          </cell>
          <cell r="N2209" t="str">
            <v>S21102201439/H1027141D/ZK/2/27</v>
          </cell>
          <cell r="O2209" t="str">
            <v>YPS/N8878UW/SIARI</v>
          </cell>
          <cell r="P2209" t="str">
            <v>PT. SATRIA WICAKSANA SEJATI</v>
          </cell>
          <cell r="Q2209" t="str">
            <v>PT. SATRIA WICAKSANA SEJATI</v>
          </cell>
          <cell r="R2209" t="str">
            <v>JUG RACK</v>
          </cell>
          <cell r="S2209" t="str">
            <v>2050348971</v>
          </cell>
        </row>
        <row r="2210">
          <cell r="L2210">
            <v>6008121670</v>
          </cell>
          <cell r="M2210" t="str">
            <v>10169933</v>
          </cell>
          <cell r="N2210" t="str">
            <v>S21102201432/H102815A/AS/3/27</v>
          </cell>
          <cell r="O2210" t="str">
            <v>YPS/N8661UW/DENI S</v>
          </cell>
          <cell r="P2210" t="str">
            <v>PT. SATRIA WICAKSANA SEJATI</v>
          </cell>
          <cell r="Q2210" t="str">
            <v>PT. SATRIA WICAKSANA SEJATI</v>
          </cell>
          <cell r="R2210" t="str">
            <v>EMPTY BOTTLE AQUA 5 GALLON</v>
          </cell>
          <cell r="S2210" t="str">
            <v>2050348971</v>
          </cell>
        </row>
        <row r="2211">
          <cell r="L2211">
            <v>6008121670</v>
          </cell>
          <cell r="M2211" t="str">
            <v>10169933</v>
          </cell>
          <cell r="N2211" t="str">
            <v>S21102201432/H102815A/AS/3/27</v>
          </cell>
          <cell r="O2211" t="str">
            <v>YPS/N8661UW/DENI S</v>
          </cell>
          <cell r="P2211" t="str">
            <v>PT. SATRIA WICAKSANA SEJATI</v>
          </cell>
          <cell r="Q2211" t="str">
            <v>PT. SATRIA WICAKSANA SEJATI</v>
          </cell>
          <cell r="R2211" t="str">
            <v>EMPTY BOTTLE AQUA 5 GALLON</v>
          </cell>
          <cell r="S2211" t="str">
            <v>2050348971</v>
          </cell>
        </row>
        <row r="2212">
          <cell r="L2212">
            <v>6008121670</v>
          </cell>
          <cell r="M2212" t="str">
            <v>74559</v>
          </cell>
          <cell r="N2212" t="str">
            <v>S21102201432/H102815A/AS/3/27</v>
          </cell>
          <cell r="O2212" t="str">
            <v>YPS/N8661UW/DENI S</v>
          </cell>
          <cell r="P2212" t="str">
            <v>PT. SATRIA WICAKSANA SEJATI</v>
          </cell>
          <cell r="Q2212" t="str">
            <v>PT. SATRIA WICAKSANA SEJATI</v>
          </cell>
          <cell r="R2212" t="str">
            <v>5 GALLON AQUA LOCAL</v>
          </cell>
          <cell r="S2212" t="str">
            <v>2050348971</v>
          </cell>
        </row>
        <row r="2213">
          <cell r="L2213">
            <v>6008122621</v>
          </cell>
          <cell r="M2213" t="str">
            <v>10169933</v>
          </cell>
          <cell r="N2213" t="str">
            <v>S21102200122/H102891A/PY/1/28</v>
          </cell>
          <cell r="O2213" t="str">
            <v>YPS/N9883US/RISTANTO</v>
          </cell>
          <cell r="P2213" t="str">
            <v>PT. SATRIA WICAKSANA SEJATI</v>
          </cell>
          <cell r="Q2213" t="str">
            <v>PT. SATRIA WICAKSANA SEJATI</v>
          </cell>
          <cell r="R2213" t="str">
            <v>EMPTY BOTTLE AQUA 5 GALLON</v>
          </cell>
          <cell r="S2213" t="str">
            <v>2050348971</v>
          </cell>
        </row>
        <row r="2214">
          <cell r="L2214">
            <v>6008122621</v>
          </cell>
          <cell r="M2214" t="str">
            <v>10169933</v>
          </cell>
          <cell r="N2214" t="str">
            <v>S21102200122/H102891A/PY/1/28</v>
          </cell>
          <cell r="O2214" t="str">
            <v>YPS/N9883US/RISTANTO</v>
          </cell>
          <cell r="P2214" t="str">
            <v>PT. SATRIA WICAKSANA SEJATI</v>
          </cell>
          <cell r="Q2214" t="str">
            <v>PT. SATRIA WICAKSANA SEJATI</v>
          </cell>
          <cell r="R2214" t="str">
            <v>EMPTY BOTTLE AQUA 5 GALLON</v>
          </cell>
          <cell r="S2214" t="str">
            <v>2050348971</v>
          </cell>
        </row>
        <row r="2215">
          <cell r="L2215">
            <v>6008122621</v>
          </cell>
          <cell r="M2215" t="str">
            <v>74559</v>
          </cell>
          <cell r="N2215" t="str">
            <v>S21102200122/H102891A/PY/1/28</v>
          </cell>
          <cell r="O2215" t="str">
            <v>YPS/N9883US/RISTANTO</v>
          </cell>
          <cell r="P2215" t="str">
            <v>PT. SATRIA WICAKSANA SEJATI</v>
          </cell>
          <cell r="Q2215" t="str">
            <v>PT. SATRIA WICAKSANA SEJATI</v>
          </cell>
          <cell r="R2215" t="str">
            <v>5 GALLON AQUA LOCAL</v>
          </cell>
          <cell r="S2215" t="str">
            <v>2050348971</v>
          </cell>
        </row>
        <row r="2216">
          <cell r="L2216">
            <v>6008120487</v>
          </cell>
          <cell r="M2216" t="str">
            <v>10169749</v>
          </cell>
          <cell r="N2216" t="str">
            <v>R.146355</v>
          </cell>
          <cell r="O2216" t="str">
            <v>YPS/N8654UW/ARIS W</v>
          </cell>
          <cell r="P2216" t="str">
            <v>PT. SATRIA WICAKSANA SEJATI</v>
          </cell>
          <cell r="Q2216" t="str">
            <v>PT. SATRIA WICAKSANA SEJATI</v>
          </cell>
          <cell r="R2216" t="str">
            <v>PALLET RENT DOUBLE FACE</v>
          </cell>
          <cell r="S2216" t="str">
            <v>2050348972</v>
          </cell>
        </row>
        <row r="2217">
          <cell r="L2217">
            <v>6008125911</v>
          </cell>
          <cell r="M2217" t="str">
            <v>10169933</v>
          </cell>
          <cell r="N2217" t="str">
            <v>R.115772/HP3/51</v>
          </cell>
          <cell r="O2217" t="str">
            <v>YPS/L9356UZ/AGUS</v>
          </cell>
          <cell r="P2217" t="str">
            <v>PT. SATRIA WICAKSANA SEJATI</v>
          </cell>
          <cell r="Q2217" t="str">
            <v>PT. SATRIA WICAKSANA SEJATI</v>
          </cell>
          <cell r="R2217" t="str">
            <v>EMPTY BOTTLE AQUA 5 GALLON</v>
          </cell>
          <cell r="S2217" t="str">
            <v>2050348971</v>
          </cell>
        </row>
        <row r="2218">
          <cell r="L2218">
            <v>6008125911</v>
          </cell>
          <cell r="M2218" t="str">
            <v>10169933</v>
          </cell>
          <cell r="N2218" t="str">
            <v>R.115772/HP3/51</v>
          </cell>
          <cell r="O2218" t="str">
            <v>YPS/L9356UZ/AGUS</v>
          </cell>
          <cell r="P2218" t="str">
            <v>PT. SATRIA WICAKSANA SEJATI</v>
          </cell>
          <cell r="Q2218" t="str">
            <v>PT. SATRIA WICAKSANA SEJATI</v>
          </cell>
          <cell r="R2218" t="str">
            <v>EMPTY BOTTLE AQUA 5 GALLON</v>
          </cell>
          <cell r="S2218" t="str">
            <v>2050348971</v>
          </cell>
        </row>
        <row r="2219">
          <cell r="L2219">
            <v>6008125911</v>
          </cell>
          <cell r="M2219" t="str">
            <v>10169743</v>
          </cell>
          <cell r="N2219" t="str">
            <v>R.115772/HP3/51</v>
          </cell>
          <cell r="O2219" t="str">
            <v>YPS/L9356UZ/AGUS</v>
          </cell>
          <cell r="P2219" t="str">
            <v>PT. SATRIA WICAKSANA SEJATI</v>
          </cell>
          <cell r="Q2219" t="str">
            <v>PT. SATRIA WICAKSANA SEJATI</v>
          </cell>
          <cell r="R2219" t="str">
            <v>JUG RACK</v>
          </cell>
          <cell r="S2219" t="str">
            <v>2050348971</v>
          </cell>
        </row>
        <row r="2220">
          <cell r="L2220">
            <v>6008125911</v>
          </cell>
          <cell r="M2220" t="str">
            <v>74559</v>
          </cell>
          <cell r="N2220" t="str">
            <v>R.115772/HP3/51</v>
          </cell>
          <cell r="O2220" t="str">
            <v>YPS/L9356UZ/AGUS</v>
          </cell>
          <cell r="P2220" t="str">
            <v>PT. SATRIA WICAKSANA SEJATI</v>
          </cell>
          <cell r="Q2220" t="str">
            <v>PT. SATRIA WICAKSANA SEJATI</v>
          </cell>
          <cell r="R2220" t="str">
            <v>5 GALLON AQUA LOCAL</v>
          </cell>
          <cell r="S2220" t="str">
            <v>2050348971</v>
          </cell>
        </row>
        <row r="2221">
          <cell r="L2221">
            <v>6008124484</v>
          </cell>
          <cell r="M2221" t="str">
            <v>10169749</v>
          </cell>
          <cell r="N2221" t="str">
            <v>R.148070</v>
          </cell>
          <cell r="O2221" t="str">
            <v>YPS/N8603UW/B SLAMET</v>
          </cell>
          <cell r="P2221" t="str">
            <v>PT. SATRIA WICAKSANA SEJATI</v>
          </cell>
          <cell r="Q2221" t="str">
            <v>PT. SATRIA WICAKSANA SEJATI</v>
          </cell>
          <cell r="R2221" t="str">
            <v>PALLET RENT DOUBLE FACE</v>
          </cell>
          <cell r="S2221" t="str">
            <v>2050348972</v>
          </cell>
        </row>
        <row r="2222">
          <cell r="L2222">
            <v>6008126258</v>
          </cell>
          <cell r="M2222" t="str">
            <v>10169933</v>
          </cell>
          <cell r="N2222" t="str">
            <v>S21102201414/H1028172A/ZK/2/28</v>
          </cell>
          <cell r="O2222" t="str">
            <v>YPS/L9272UF/AZIZ</v>
          </cell>
          <cell r="P2222" t="str">
            <v>PT. SATRIA WICAKSANA SEJATI</v>
          </cell>
          <cell r="Q2222" t="str">
            <v>PT. SATRIA WICAKSANA SEJATI</v>
          </cell>
          <cell r="R2222" t="str">
            <v>EMPTY BOTTLE AQUA 5 GALLON</v>
          </cell>
          <cell r="S2222" t="str">
            <v>2050348971</v>
          </cell>
        </row>
        <row r="2223">
          <cell r="L2223">
            <v>6008126258</v>
          </cell>
          <cell r="M2223" t="str">
            <v>10169933</v>
          </cell>
          <cell r="N2223" t="str">
            <v>S21102201414/H1028172A/ZK/2/28</v>
          </cell>
          <cell r="O2223" t="str">
            <v>YPS/L9272UF/AZIZ</v>
          </cell>
          <cell r="P2223" t="str">
            <v>PT. SATRIA WICAKSANA SEJATI</v>
          </cell>
          <cell r="Q2223" t="str">
            <v>PT. SATRIA WICAKSANA SEJATI</v>
          </cell>
          <cell r="R2223" t="str">
            <v>EMPTY BOTTLE AQUA 5 GALLON</v>
          </cell>
          <cell r="S2223" t="str">
            <v>2050348971</v>
          </cell>
        </row>
        <row r="2224">
          <cell r="L2224">
            <v>6008126258</v>
          </cell>
          <cell r="M2224" t="str">
            <v>74559</v>
          </cell>
          <cell r="N2224" t="str">
            <v>S21102201414/H1028172A/ZK/2/28</v>
          </cell>
          <cell r="O2224" t="str">
            <v>YPS/L9272UF/AZIZ</v>
          </cell>
          <cell r="P2224" t="str">
            <v>PT. SATRIA WICAKSANA SEJATI</v>
          </cell>
          <cell r="Q2224" t="str">
            <v>PT. SATRIA WICAKSANA SEJATI</v>
          </cell>
          <cell r="R2224" t="str">
            <v>5 GALLON AQUA LOCAL</v>
          </cell>
          <cell r="S2224" t="str">
            <v>2050348971</v>
          </cell>
        </row>
        <row r="2225">
          <cell r="L2225">
            <v>6008122184</v>
          </cell>
          <cell r="M2225" t="str">
            <v>10169933</v>
          </cell>
          <cell r="N2225" t="str">
            <v>S21102201435/H1027209D/AS/3/27</v>
          </cell>
          <cell r="O2225" t="str">
            <v>YPS/N8614UW/HUDA</v>
          </cell>
          <cell r="P2225" t="str">
            <v>PT. SATRIA WICAKSANA SEJATI</v>
          </cell>
          <cell r="Q2225" t="str">
            <v>PT. SATRIA WICAKSANA SEJATI</v>
          </cell>
          <cell r="R2225" t="str">
            <v>EMPTY BOTTLE AQUA 5 GALLON</v>
          </cell>
          <cell r="S2225" t="str">
            <v>2050348971</v>
          </cell>
        </row>
        <row r="2226">
          <cell r="L2226">
            <v>6008122184</v>
          </cell>
          <cell r="M2226" t="str">
            <v>10169933</v>
          </cell>
          <cell r="N2226" t="str">
            <v>S21102201435/H1027209D/AS/3/27</v>
          </cell>
          <cell r="O2226" t="str">
            <v>YPS/N8614UW/HUDA</v>
          </cell>
          <cell r="P2226" t="str">
            <v>PT. SATRIA WICAKSANA SEJATI</v>
          </cell>
          <cell r="Q2226" t="str">
            <v>PT. SATRIA WICAKSANA SEJATI</v>
          </cell>
          <cell r="R2226" t="str">
            <v>EMPTY BOTTLE AQUA 5 GALLON</v>
          </cell>
          <cell r="S2226" t="str">
            <v>2050348971</v>
          </cell>
        </row>
        <row r="2227">
          <cell r="L2227">
            <v>6008122184</v>
          </cell>
          <cell r="M2227" t="str">
            <v>10169743</v>
          </cell>
          <cell r="N2227" t="str">
            <v>S21102201435/H1027209D/AS/3/27</v>
          </cell>
          <cell r="O2227" t="str">
            <v>YPS/N8614UW/HUDA</v>
          </cell>
          <cell r="P2227" t="str">
            <v>PT. SATRIA WICAKSANA SEJATI</v>
          </cell>
          <cell r="Q2227" t="str">
            <v>PT. SATRIA WICAKSANA SEJATI</v>
          </cell>
          <cell r="R2227" t="str">
            <v>JUG RACK</v>
          </cell>
          <cell r="S2227" t="str">
            <v>2050348971</v>
          </cell>
        </row>
        <row r="2228">
          <cell r="L2228">
            <v>6008122184</v>
          </cell>
          <cell r="M2228" t="str">
            <v>74559</v>
          </cell>
          <cell r="N2228" t="str">
            <v>S21102201435/H1027209D/AS/3/27</v>
          </cell>
          <cell r="O2228" t="str">
            <v>YPS/N8614UW/HUDA</v>
          </cell>
          <cell r="P2228" t="str">
            <v>PT. SATRIA WICAKSANA SEJATI</v>
          </cell>
          <cell r="Q2228" t="str">
            <v>PT. SATRIA WICAKSANA SEJATI</v>
          </cell>
          <cell r="R2228" t="str">
            <v>5 GALLON AQUA LOCAL</v>
          </cell>
          <cell r="S2228" t="str">
            <v>2050348971</v>
          </cell>
        </row>
        <row r="2229">
          <cell r="L2229">
            <v>6008111475</v>
          </cell>
          <cell r="M2229" t="str">
            <v>10169933</v>
          </cell>
          <cell r="N2229" t="str">
            <v>S21102101765/H1029102D/HD/1/29</v>
          </cell>
          <cell r="O2229" t="str">
            <v>YPS/N8507UV/KHOTIB</v>
          </cell>
          <cell r="P2229" t="str">
            <v>PT. SATRIA WICAKSANA SEJATI</v>
          </cell>
          <cell r="Q2229" t="str">
            <v>PT. SATRIA WICAKSANA SEJATI</v>
          </cell>
          <cell r="R2229" t="str">
            <v>EMPTY BOTTLE AQUA 5 GALLON</v>
          </cell>
          <cell r="S2229" t="str">
            <v>2050348971</v>
          </cell>
        </row>
        <row r="2230">
          <cell r="L2230">
            <v>6008111475</v>
          </cell>
          <cell r="M2230" t="str">
            <v>10169933</v>
          </cell>
          <cell r="N2230" t="str">
            <v>S21102101765/H1029102D/HD/1/29</v>
          </cell>
          <cell r="O2230" t="str">
            <v>YPS/N8507UV/KHOTIB</v>
          </cell>
          <cell r="P2230" t="str">
            <v>PT. SATRIA WICAKSANA SEJATI</v>
          </cell>
          <cell r="Q2230" t="str">
            <v>PT. SATRIA WICAKSANA SEJATI</v>
          </cell>
          <cell r="R2230" t="str">
            <v>EMPTY BOTTLE AQUA 5 GALLON</v>
          </cell>
          <cell r="S2230" t="str">
            <v>2050348971</v>
          </cell>
        </row>
        <row r="2231">
          <cell r="L2231">
            <v>6008111475</v>
          </cell>
          <cell r="M2231" t="str">
            <v>10169743</v>
          </cell>
          <cell r="N2231" t="str">
            <v>S21102101765/H1029102D/HD/1/29</v>
          </cell>
          <cell r="O2231" t="str">
            <v>YPS/N8507UV/KHOTIB</v>
          </cell>
          <cell r="P2231" t="str">
            <v>PT. SATRIA WICAKSANA SEJATI</v>
          </cell>
          <cell r="Q2231" t="str">
            <v>PT. SATRIA WICAKSANA SEJATI</v>
          </cell>
          <cell r="R2231" t="str">
            <v>JUG RACK</v>
          </cell>
          <cell r="S2231" t="str">
            <v>2050348971</v>
          </cell>
        </row>
        <row r="2232">
          <cell r="L2232">
            <v>6008111475</v>
          </cell>
          <cell r="M2232" t="str">
            <v>74559</v>
          </cell>
          <cell r="N2232" t="str">
            <v>S21102101765/H1029102D/HD/1/29</v>
          </cell>
          <cell r="O2232" t="str">
            <v>YPS/N8507UV/KHOTIB</v>
          </cell>
          <cell r="P2232" t="str">
            <v>PT. SATRIA WICAKSANA SEJATI</v>
          </cell>
          <cell r="Q2232" t="str">
            <v>PT. SATRIA WICAKSANA SEJATI</v>
          </cell>
          <cell r="R2232" t="str">
            <v>5 GALLON AQUA LOCAL</v>
          </cell>
          <cell r="S2232" t="str">
            <v>2050348971</v>
          </cell>
        </row>
        <row r="2233">
          <cell r="L2233">
            <v>6008122620</v>
          </cell>
          <cell r="M2233" t="str">
            <v>10169933</v>
          </cell>
          <cell r="N2233" t="str">
            <v>S21102201427/H102899B/PY/1/28</v>
          </cell>
          <cell r="O2233" t="str">
            <v>YPS/L9049UH/SUSIYONO</v>
          </cell>
          <cell r="P2233" t="str">
            <v>PT. SATRIA WICAKSANA SEJATI</v>
          </cell>
          <cell r="Q2233" t="str">
            <v>PT. SATRIA WICAKSANA SEJATI</v>
          </cell>
          <cell r="R2233" t="str">
            <v>EMPTY BOTTLE AQUA 5 GALLON</v>
          </cell>
          <cell r="S2233" t="str">
            <v>2050348971</v>
          </cell>
        </row>
        <row r="2234">
          <cell r="L2234">
            <v>6008122620</v>
          </cell>
          <cell r="M2234" t="str">
            <v>10169933</v>
          </cell>
          <cell r="N2234" t="str">
            <v>S21102201427/H102899B/PY/1/28</v>
          </cell>
          <cell r="O2234" t="str">
            <v>YPS/L9049UH/SUSIYONO</v>
          </cell>
          <cell r="P2234" t="str">
            <v>PT. SATRIA WICAKSANA SEJATI</v>
          </cell>
          <cell r="Q2234" t="str">
            <v>PT. SATRIA WICAKSANA SEJATI</v>
          </cell>
          <cell r="R2234" t="str">
            <v>EMPTY BOTTLE AQUA 5 GALLON</v>
          </cell>
          <cell r="S2234" t="str">
            <v>2050348971</v>
          </cell>
        </row>
        <row r="2235">
          <cell r="L2235">
            <v>6008122620</v>
          </cell>
          <cell r="M2235" t="str">
            <v>74559</v>
          </cell>
          <cell r="N2235" t="str">
            <v>S21102201427/H102899B/PY/1/28</v>
          </cell>
          <cell r="O2235" t="str">
            <v>YPS/L9049UH/SUSIYONO</v>
          </cell>
          <cell r="P2235" t="str">
            <v>PT. SATRIA WICAKSANA SEJATI</v>
          </cell>
          <cell r="Q2235" t="str">
            <v>PT. SATRIA WICAKSANA SEJATI</v>
          </cell>
          <cell r="R2235" t="str">
            <v>5 GALLON AQUA LOCAL</v>
          </cell>
          <cell r="S2235" t="str">
            <v>2050348971</v>
          </cell>
        </row>
        <row r="2236">
          <cell r="L2236">
            <v>6008130052</v>
          </cell>
          <cell r="M2236" t="str">
            <v>10169933</v>
          </cell>
          <cell r="N2236" t="str">
            <v>S21102201390/H103004D/NF/3/29</v>
          </cell>
          <cell r="O2236" t="str">
            <v>YPS/L9429UZ/SOLIKIN</v>
          </cell>
          <cell r="P2236" t="str">
            <v>PT. SATRIA WICAKSANA SEJATI</v>
          </cell>
          <cell r="Q2236" t="str">
            <v>PT. SATRIA WICAKSANA SEJATI</v>
          </cell>
          <cell r="R2236" t="str">
            <v>EMPTY BOTTLE AQUA 5 GALLON</v>
          </cell>
          <cell r="S2236" t="str">
            <v>2050348971</v>
          </cell>
        </row>
        <row r="2237">
          <cell r="L2237">
            <v>6008130052</v>
          </cell>
          <cell r="M2237" t="str">
            <v>10169933</v>
          </cell>
          <cell r="N2237" t="str">
            <v>S21102201390/H103004D/NF/3/29</v>
          </cell>
          <cell r="O2237" t="str">
            <v>YPS/L9429UZ/SOLIKIN</v>
          </cell>
          <cell r="P2237" t="str">
            <v>PT. SATRIA WICAKSANA SEJATI</v>
          </cell>
          <cell r="Q2237" t="str">
            <v>PT. SATRIA WICAKSANA SEJATI</v>
          </cell>
          <cell r="R2237" t="str">
            <v>EMPTY BOTTLE AQUA 5 GALLON</v>
          </cell>
          <cell r="S2237" t="str">
            <v>2050348971</v>
          </cell>
        </row>
        <row r="2238">
          <cell r="L2238">
            <v>6008130052</v>
          </cell>
          <cell r="M2238" t="str">
            <v>10169743</v>
          </cell>
          <cell r="N2238" t="str">
            <v>S21102201390/H103004D/NF/3/29</v>
          </cell>
          <cell r="O2238" t="str">
            <v>YPS/L9429UZ/SOLIKIN</v>
          </cell>
          <cell r="P2238" t="str">
            <v>PT. SATRIA WICAKSANA SEJATI</v>
          </cell>
          <cell r="Q2238" t="str">
            <v>PT. SATRIA WICAKSANA SEJATI</v>
          </cell>
          <cell r="R2238" t="str">
            <v>JUG RACK</v>
          </cell>
          <cell r="S2238" t="str">
            <v>2050348971</v>
          </cell>
        </row>
        <row r="2239">
          <cell r="L2239">
            <v>6008130052</v>
          </cell>
          <cell r="M2239" t="str">
            <v>74559</v>
          </cell>
          <cell r="N2239" t="str">
            <v>S21102201390/H103004D/NF/3/29</v>
          </cell>
          <cell r="O2239" t="str">
            <v>YPS/L9429UZ/SOLIKIN</v>
          </cell>
          <cell r="P2239" t="str">
            <v>PT. SATRIA WICAKSANA SEJATI</v>
          </cell>
          <cell r="Q2239" t="str">
            <v>PT. SATRIA WICAKSANA SEJATI</v>
          </cell>
          <cell r="R2239" t="str">
            <v>5 GALLON AQUA LOCAL</v>
          </cell>
          <cell r="S2239" t="str">
            <v>2050348971</v>
          </cell>
        </row>
        <row r="2240">
          <cell r="L2240">
            <v>6008127293</v>
          </cell>
          <cell r="M2240" t="str">
            <v>10169933</v>
          </cell>
          <cell r="N2240" t="str">
            <v>S21102101759/H1029122D/ZK/2/29</v>
          </cell>
          <cell r="O2240" t="str">
            <v>YPS/L9431UZ/NURHADI</v>
          </cell>
          <cell r="P2240" t="str">
            <v>PT. SATRIA WICAKSANA SEJATI</v>
          </cell>
          <cell r="Q2240" t="str">
            <v>PT. SATRIA WICAKSANA SEJATI</v>
          </cell>
          <cell r="R2240" t="str">
            <v>EMPTY BOTTLE AQUA 5 GALLON</v>
          </cell>
          <cell r="S2240" t="str">
            <v>2050348971</v>
          </cell>
        </row>
        <row r="2241">
          <cell r="L2241">
            <v>6008127293</v>
          </cell>
          <cell r="M2241" t="str">
            <v>10169933</v>
          </cell>
          <cell r="N2241" t="str">
            <v>S21102101759/H1029122D/ZK/2/29</v>
          </cell>
          <cell r="O2241" t="str">
            <v>YPS/L9431UZ/NURHADI</v>
          </cell>
          <cell r="P2241" t="str">
            <v>PT. SATRIA WICAKSANA SEJATI</v>
          </cell>
          <cell r="Q2241" t="str">
            <v>PT. SATRIA WICAKSANA SEJATI</v>
          </cell>
          <cell r="R2241" t="str">
            <v>EMPTY BOTTLE AQUA 5 GALLON</v>
          </cell>
          <cell r="S2241" t="str">
            <v>2050348971</v>
          </cell>
        </row>
        <row r="2242">
          <cell r="L2242">
            <v>6008127293</v>
          </cell>
          <cell r="M2242" t="str">
            <v>10169743</v>
          </cell>
          <cell r="N2242" t="str">
            <v>S21102101759/H1029122D/ZK/2/29</v>
          </cell>
          <cell r="O2242" t="str">
            <v>YPS/L9431UZ/NURHADI</v>
          </cell>
          <cell r="P2242" t="str">
            <v>PT. SATRIA WICAKSANA SEJATI</v>
          </cell>
          <cell r="Q2242" t="str">
            <v>PT. SATRIA WICAKSANA SEJATI</v>
          </cell>
          <cell r="R2242" t="str">
            <v>JUG RACK</v>
          </cell>
          <cell r="S2242" t="str">
            <v>2050348971</v>
          </cell>
        </row>
        <row r="2243">
          <cell r="L2243">
            <v>6008127293</v>
          </cell>
          <cell r="M2243" t="str">
            <v>74559</v>
          </cell>
          <cell r="N2243" t="str">
            <v>S21102101759/H1029122D/ZK/2/29</v>
          </cell>
          <cell r="O2243" t="str">
            <v>YPS/L9431UZ/NURHADI</v>
          </cell>
          <cell r="P2243" t="str">
            <v>PT. SATRIA WICAKSANA SEJATI</v>
          </cell>
          <cell r="Q2243" t="str">
            <v>PT. SATRIA WICAKSANA SEJATI</v>
          </cell>
          <cell r="R2243" t="str">
            <v>5 GALLON AQUA LOCAL</v>
          </cell>
          <cell r="S2243" t="str">
            <v>2050348971</v>
          </cell>
        </row>
        <row r="2244">
          <cell r="L2244">
            <v>6008127008</v>
          </cell>
          <cell r="M2244" t="str">
            <v>10169933</v>
          </cell>
          <cell r="N2244" t="str">
            <v>R.111197/HP3/50</v>
          </cell>
          <cell r="O2244" t="str">
            <v>YPS/N8502UV/SUKRONI</v>
          </cell>
          <cell r="P2244" t="str">
            <v>PT. SATRIA WICAKSANA SEJATI</v>
          </cell>
          <cell r="Q2244" t="str">
            <v>PT. SATRIA WICAKSANA SEJATI</v>
          </cell>
          <cell r="R2244" t="str">
            <v>EMPTY BOTTLE AQUA 5 GALLON</v>
          </cell>
          <cell r="S2244" t="str">
            <v>2050348971</v>
          </cell>
        </row>
        <row r="2245">
          <cell r="L2245">
            <v>6008127008</v>
          </cell>
          <cell r="M2245" t="str">
            <v>10169933</v>
          </cell>
          <cell r="N2245" t="str">
            <v>R.111197/HP3/50</v>
          </cell>
          <cell r="O2245" t="str">
            <v>YPS/N8502UV/SUKRONI</v>
          </cell>
          <cell r="P2245" t="str">
            <v>PT. SATRIA WICAKSANA SEJATI</v>
          </cell>
          <cell r="Q2245" t="str">
            <v>PT. SATRIA WICAKSANA SEJATI</v>
          </cell>
          <cell r="R2245" t="str">
            <v>EMPTY BOTTLE AQUA 5 GALLON</v>
          </cell>
          <cell r="S2245" t="str">
            <v>2050348971</v>
          </cell>
        </row>
        <row r="2246">
          <cell r="L2246">
            <v>6008127008</v>
          </cell>
          <cell r="M2246" t="str">
            <v>10169743</v>
          </cell>
          <cell r="N2246" t="str">
            <v>R.111197/HP3/50</v>
          </cell>
          <cell r="O2246" t="str">
            <v>YPS/N8502UV/SUKRONI</v>
          </cell>
          <cell r="P2246" t="str">
            <v>PT. SATRIA WICAKSANA SEJATI</v>
          </cell>
          <cell r="Q2246" t="str">
            <v>PT. SATRIA WICAKSANA SEJATI</v>
          </cell>
          <cell r="R2246" t="str">
            <v>JUG RACK</v>
          </cell>
          <cell r="S2246" t="str">
            <v>2050348971</v>
          </cell>
        </row>
        <row r="2247">
          <cell r="L2247">
            <v>6008127008</v>
          </cell>
          <cell r="M2247" t="str">
            <v>74559</v>
          </cell>
          <cell r="N2247" t="str">
            <v>R.111197/HP3/50</v>
          </cell>
          <cell r="O2247" t="str">
            <v>YPS/N8502UV/SUKRONI</v>
          </cell>
          <cell r="P2247" t="str">
            <v>PT. SATRIA WICAKSANA SEJATI</v>
          </cell>
          <cell r="Q2247" t="str">
            <v>PT. SATRIA WICAKSANA SEJATI</v>
          </cell>
          <cell r="R2247" t="str">
            <v>5 GALLON AQUA LOCAL</v>
          </cell>
          <cell r="S2247" t="str">
            <v>2050348971</v>
          </cell>
        </row>
        <row r="2248">
          <cell r="L2248">
            <v>6008128771</v>
          </cell>
          <cell r="M2248" t="str">
            <v>10169933</v>
          </cell>
          <cell r="N2248" t="str">
            <v>S21102201398/H1029108B/IS/2/29</v>
          </cell>
          <cell r="O2248" t="str">
            <v>YPS/S8186UT/DARSONO</v>
          </cell>
          <cell r="P2248" t="str">
            <v>PT. SATRIA WICAKSANA SEJATI</v>
          </cell>
          <cell r="Q2248" t="str">
            <v>PT. SATRIA WICAKSANA SEJATI</v>
          </cell>
          <cell r="R2248" t="str">
            <v>EMPTY BOTTLE AQUA 5 GALLON</v>
          </cell>
          <cell r="S2248" t="str">
            <v>2050348971</v>
          </cell>
        </row>
        <row r="2249">
          <cell r="L2249">
            <v>6008128771</v>
          </cell>
          <cell r="M2249" t="str">
            <v>10169933</v>
          </cell>
          <cell r="N2249" t="str">
            <v>S21102201398/H1029108B/IS/2/29</v>
          </cell>
          <cell r="O2249" t="str">
            <v>YPS/S8186UT/DARSONO</v>
          </cell>
          <cell r="P2249" t="str">
            <v>PT. SATRIA WICAKSANA SEJATI</v>
          </cell>
          <cell r="Q2249" t="str">
            <v>PT. SATRIA WICAKSANA SEJATI</v>
          </cell>
          <cell r="R2249" t="str">
            <v>EMPTY BOTTLE AQUA 5 GALLON</v>
          </cell>
          <cell r="S2249" t="str">
            <v>2050348971</v>
          </cell>
        </row>
        <row r="2250">
          <cell r="L2250">
            <v>6008128771</v>
          </cell>
          <cell r="M2250" t="str">
            <v>74559</v>
          </cell>
          <cell r="N2250" t="str">
            <v>S21102201398/H1029108B/IS/2/29</v>
          </cell>
          <cell r="O2250" t="str">
            <v>YPS/S8186UT/DARSONO</v>
          </cell>
          <cell r="P2250" t="str">
            <v>PT. SATRIA WICAKSANA SEJATI</v>
          </cell>
          <cell r="Q2250" t="str">
            <v>PT. SATRIA WICAKSANA SEJATI</v>
          </cell>
          <cell r="R2250" t="str">
            <v>5 GALLON AQUA LOCAL</v>
          </cell>
          <cell r="S2250" t="str">
            <v>2050348971</v>
          </cell>
        </row>
        <row r="2251">
          <cell r="L2251">
            <v>6008120198</v>
          </cell>
          <cell r="M2251" t="str">
            <v>10169933</v>
          </cell>
          <cell r="N2251" t="str">
            <v>S21102201407/H102956D/BK/1/29</v>
          </cell>
          <cell r="O2251" t="str">
            <v>YPS/L9429KUZ/SOLIKIN</v>
          </cell>
          <cell r="P2251" t="str">
            <v>PT. SATRIA WICAKSANA SEJATI</v>
          </cell>
          <cell r="Q2251" t="str">
            <v>PT. SATRIA WICAKSANA SEJATI</v>
          </cell>
          <cell r="R2251" t="str">
            <v>EMPTY BOTTLE AQUA 5 GALLON</v>
          </cell>
          <cell r="S2251" t="str">
            <v>2050348971</v>
          </cell>
        </row>
        <row r="2252">
          <cell r="L2252">
            <v>6008120198</v>
          </cell>
          <cell r="M2252" t="str">
            <v>10169743</v>
          </cell>
          <cell r="N2252" t="str">
            <v>S21102201407/H102956D/BK/1/29</v>
          </cell>
          <cell r="O2252" t="str">
            <v>YPS/L9429KUZ/SOLIKIN</v>
          </cell>
          <cell r="P2252" t="str">
            <v>PT. SATRIA WICAKSANA SEJATI</v>
          </cell>
          <cell r="Q2252" t="str">
            <v>PT. SATRIA WICAKSANA SEJATI</v>
          </cell>
          <cell r="R2252" t="str">
            <v>JUG RACK</v>
          </cell>
          <cell r="S2252" t="str">
            <v>2050348971</v>
          </cell>
        </row>
        <row r="2253">
          <cell r="L2253">
            <v>6008125684</v>
          </cell>
          <cell r="M2253" t="str">
            <v>10169933</v>
          </cell>
          <cell r="N2253" t="str">
            <v>S21102800041/H1028105D/PY/1/28</v>
          </cell>
          <cell r="O2253" t="str">
            <v>YPS/L8897UW/UMAR</v>
          </cell>
          <cell r="P2253" t="str">
            <v>PT. SATRIA WICAKSANA SEJATI</v>
          </cell>
          <cell r="Q2253" t="str">
            <v>PT. SATRIA WICAKSANA SEJATI</v>
          </cell>
          <cell r="R2253" t="str">
            <v>EMPTY BOTTLE AQUA 5 GALLON</v>
          </cell>
          <cell r="S2253" t="str">
            <v>2050348971</v>
          </cell>
        </row>
        <row r="2254">
          <cell r="L2254">
            <v>6008125684</v>
          </cell>
          <cell r="M2254" t="str">
            <v>10169743</v>
          </cell>
          <cell r="N2254" t="str">
            <v>S21102800041/H1028105D/PY/1/28</v>
          </cell>
          <cell r="O2254" t="str">
            <v>YPS/L8897UW/UMAR</v>
          </cell>
          <cell r="P2254" t="str">
            <v>PT. SATRIA WICAKSANA SEJATI</v>
          </cell>
          <cell r="Q2254" t="str">
            <v>PT. SATRIA WICAKSANA SEJATI</v>
          </cell>
          <cell r="R2254" t="str">
            <v>JUG RACK</v>
          </cell>
          <cell r="S2254" t="str">
            <v>2050348971</v>
          </cell>
        </row>
        <row r="2255">
          <cell r="L2255">
            <v>6008125284</v>
          </cell>
          <cell r="M2255" t="str">
            <v>10169933</v>
          </cell>
          <cell r="N2255" t="str">
            <v>S21102201421/H1028101C/PY/1/28</v>
          </cell>
          <cell r="O2255" t="str">
            <v>YPS/L8372UI/BASIT</v>
          </cell>
          <cell r="P2255" t="str">
            <v>PT. SATRIA WICAKSANA SEJATI</v>
          </cell>
          <cell r="Q2255" t="str">
            <v>PT. SATRIA WICAKSANA SEJATI</v>
          </cell>
          <cell r="R2255" t="str">
            <v>EMPTY BOTTLE AQUA 5 GALLON</v>
          </cell>
          <cell r="S2255" t="str">
            <v>2050348971</v>
          </cell>
        </row>
        <row r="2256">
          <cell r="L2256">
            <v>6008125284</v>
          </cell>
          <cell r="M2256" t="str">
            <v>10169933</v>
          </cell>
          <cell r="N2256" t="str">
            <v>S21102201421/H1028101C/PY/1/28</v>
          </cell>
          <cell r="O2256" t="str">
            <v>YPS/L8372UI/BASIT</v>
          </cell>
          <cell r="P2256" t="str">
            <v>PT. SATRIA WICAKSANA SEJATI</v>
          </cell>
          <cell r="Q2256" t="str">
            <v>PT. SATRIA WICAKSANA SEJATI</v>
          </cell>
          <cell r="R2256" t="str">
            <v>EMPTY BOTTLE AQUA 5 GALLON</v>
          </cell>
          <cell r="S2256" t="str">
            <v>2050348971</v>
          </cell>
        </row>
        <row r="2257">
          <cell r="L2257">
            <v>6008125284</v>
          </cell>
          <cell r="M2257" t="str">
            <v>74559</v>
          </cell>
          <cell r="N2257" t="str">
            <v>S21102201421/H1028101C/PY/1/28</v>
          </cell>
          <cell r="O2257" t="str">
            <v>YPS/L8372UI/BASIT</v>
          </cell>
          <cell r="P2257" t="str">
            <v>PT. SATRIA WICAKSANA SEJATI</v>
          </cell>
          <cell r="Q2257" t="str">
            <v>PT. SATRIA WICAKSANA SEJATI</v>
          </cell>
          <cell r="R2257" t="str">
            <v>5 GALLON AQUA LOCAL</v>
          </cell>
          <cell r="S2257" t="str">
            <v>2050348971</v>
          </cell>
        </row>
        <row r="2258">
          <cell r="L2258">
            <v>6008122821</v>
          </cell>
          <cell r="M2258" t="str">
            <v>10169749</v>
          </cell>
          <cell r="N2258" t="str">
            <v>S21102212335</v>
          </cell>
          <cell r="O2258" t="str">
            <v>YPS/N9931UW/JONI</v>
          </cell>
          <cell r="P2258" t="str">
            <v>PT. SATRIA WICAKSANA SEJATI</v>
          </cell>
          <cell r="Q2258" t="str">
            <v>PT. SATRIA WICAKSANA SEJATI</v>
          </cell>
          <cell r="R2258" t="str">
            <v>PALLET RENT DOUBLE FACE</v>
          </cell>
          <cell r="S2258" t="str">
            <v>2050348972</v>
          </cell>
        </row>
        <row r="2259">
          <cell r="L2259">
            <v>6008129440</v>
          </cell>
          <cell r="M2259" t="str">
            <v>10169933</v>
          </cell>
          <cell r="N2259" t="str">
            <v>S21102201399/H1029100A/HD/1/29</v>
          </cell>
          <cell r="O2259" t="str">
            <v>YPS/L9305UO/SABAR</v>
          </cell>
          <cell r="P2259" t="str">
            <v>PT. SATRIA WICAKSANA SEJATI</v>
          </cell>
          <cell r="Q2259" t="str">
            <v>PT. SATRIA WICAKSANA SEJATI</v>
          </cell>
          <cell r="R2259" t="str">
            <v>EMPTY BOTTLE AQUA 5 GALLON</v>
          </cell>
          <cell r="S2259" t="str">
            <v>2050348971</v>
          </cell>
        </row>
        <row r="2260">
          <cell r="L2260">
            <v>6008129440</v>
          </cell>
          <cell r="M2260" t="str">
            <v>10169933</v>
          </cell>
          <cell r="N2260" t="str">
            <v>S21102201399/H1029100A/HD/1/29</v>
          </cell>
          <cell r="O2260" t="str">
            <v>YPS/L9305UO/SABAR</v>
          </cell>
          <cell r="P2260" t="str">
            <v>PT. SATRIA WICAKSANA SEJATI</v>
          </cell>
          <cell r="Q2260" t="str">
            <v>PT. SATRIA WICAKSANA SEJATI</v>
          </cell>
          <cell r="R2260" t="str">
            <v>EMPTY BOTTLE AQUA 5 GALLON</v>
          </cell>
          <cell r="S2260" t="str">
            <v>2050348971</v>
          </cell>
        </row>
        <row r="2261">
          <cell r="L2261">
            <v>6008129440</v>
          </cell>
          <cell r="M2261" t="str">
            <v>74559</v>
          </cell>
          <cell r="N2261" t="str">
            <v>S21102201399/H1029100A/HD/1/29</v>
          </cell>
          <cell r="O2261" t="str">
            <v>YPS/L9305UO/SABAR</v>
          </cell>
          <cell r="P2261" t="str">
            <v>PT. SATRIA WICAKSANA SEJATI</v>
          </cell>
          <cell r="Q2261" t="str">
            <v>PT. SATRIA WICAKSANA SEJATI</v>
          </cell>
          <cell r="R2261" t="str">
            <v>5 GALLON AQUA LOCAL</v>
          </cell>
          <cell r="S2261" t="str">
            <v>2050348971</v>
          </cell>
        </row>
        <row r="2262">
          <cell r="L2262">
            <v>6008129830</v>
          </cell>
          <cell r="M2262" t="str">
            <v>10169933</v>
          </cell>
          <cell r="N2262" t="str">
            <v>R.115790/HP3/31</v>
          </cell>
          <cell r="O2262" t="str">
            <v>YPS/N8579UR/WIYANTO</v>
          </cell>
          <cell r="P2262" t="str">
            <v>PT. SATRIA WICAKSANA SEJATI</v>
          </cell>
          <cell r="Q2262" t="str">
            <v>PT. SATRIA WICAKSANA SEJATI</v>
          </cell>
          <cell r="R2262" t="str">
            <v>EMPTY BOTTLE AQUA 5 GALLON</v>
          </cell>
          <cell r="S2262" t="str">
            <v>2050348971</v>
          </cell>
        </row>
        <row r="2263">
          <cell r="L2263">
            <v>6008129830</v>
          </cell>
          <cell r="M2263" t="str">
            <v>10169933</v>
          </cell>
          <cell r="N2263" t="str">
            <v>R.115790/HP3/31</v>
          </cell>
          <cell r="O2263" t="str">
            <v>YPS/N8579UR/WIYANTO</v>
          </cell>
          <cell r="P2263" t="str">
            <v>PT. SATRIA WICAKSANA SEJATI</v>
          </cell>
          <cell r="Q2263" t="str">
            <v>PT. SATRIA WICAKSANA SEJATI</v>
          </cell>
          <cell r="R2263" t="str">
            <v>EMPTY BOTTLE AQUA 5 GALLON</v>
          </cell>
          <cell r="S2263" t="str">
            <v>2050348971</v>
          </cell>
        </row>
        <row r="2264">
          <cell r="L2264">
            <v>6008129830</v>
          </cell>
          <cell r="M2264" t="str">
            <v>10169743</v>
          </cell>
          <cell r="N2264" t="str">
            <v>R.115790/HP3/31</v>
          </cell>
          <cell r="O2264" t="str">
            <v>YPS/N8579UR/WIYANTO</v>
          </cell>
          <cell r="P2264" t="str">
            <v>PT. SATRIA WICAKSANA SEJATI</v>
          </cell>
          <cell r="Q2264" t="str">
            <v>PT. SATRIA WICAKSANA SEJATI</v>
          </cell>
          <cell r="R2264" t="str">
            <v>JUG RACK</v>
          </cell>
          <cell r="S2264" t="str">
            <v>2050348971</v>
          </cell>
        </row>
        <row r="2265">
          <cell r="L2265">
            <v>6008129830</v>
          </cell>
          <cell r="M2265" t="str">
            <v>74559</v>
          </cell>
          <cell r="N2265" t="str">
            <v>R.115790/HP3/31</v>
          </cell>
          <cell r="O2265" t="str">
            <v>YPS/N8579UR/WIYANTO</v>
          </cell>
          <cell r="P2265" t="str">
            <v>PT. SATRIA WICAKSANA SEJATI</v>
          </cell>
          <cell r="Q2265" t="str">
            <v>PT. SATRIA WICAKSANA SEJATI</v>
          </cell>
          <cell r="R2265" t="str">
            <v>5 GALLON AQUA LOCAL</v>
          </cell>
          <cell r="S2265" t="str">
            <v>2050348971</v>
          </cell>
        </row>
        <row r="2266">
          <cell r="L2266">
            <v>6008125482</v>
          </cell>
          <cell r="M2266" t="str">
            <v>10169933</v>
          </cell>
          <cell r="N2266" t="str">
            <v>S21102201422/H102890D/PY/1/28</v>
          </cell>
          <cell r="O2266" t="str">
            <v>YPS/L9345UZ/MSOLIKIN</v>
          </cell>
          <cell r="P2266" t="str">
            <v>PT. SATRIA WICAKSANA SEJATI</v>
          </cell>
          <cell r="Q2266" t="str">
            <v>PT. SATRIA WICAKSANA SEJATI</v>
          </cell>
          <cell r="R2266" t="str">
            <v>EMPTY BOTTLE AQUA 5 GALLON</v>
          </cell>
          <cell r="S2266" t="str">
            <v>2050348971</v>
          </cell>
        </row>
        <row r="2267">
          <cell r="L2267">
            <v>6008125482</v>
          </cell>
          <cell r="M2267" t="str">
            <v>10169933</v>
          </cell>
          <cell r="N2267" t="str">
            <v>S21102201422/H102890D/PY/1/28</v>
          </cell>
          <cell r="O2267" t="str">
            <v>YPS/L9345UZ/MSOLIKIN</v>
          </cell>
          <cell r="P2267" t="str">
            <v>PT. SATRIA WICAKSANA SEJATI</v>
          </cell>
          <cell r="Q2267" t="str">
            <v>PT. SATRIA WICAKSANA SEJATI</v>
          </cell>
          <cell r="R2267" t="str">
            <v>EMPTY BOTTLE AQUA 5 GALLON</v>
          </cell>
          <cell r="S2267" t="str">
            <v>2050348971</v>
          </cell>
        </row>
        <row r="2268">
          <cell r="L2268">
            <v>6008125482</v>
          </cell>
          <cell r="M2268" t="str">
            <v>10169743</v>
          </cell>
          <cell r="N2268" t="str">
            <v>S21102201422/H102890D/PY/1/28</v>
          </cell>
          <cell r="O2268" t="str">
            <v>YPS/L9345UZ/MSOLIKIN</v>
          </cell>
          <cell r="P2268" t="str">
            <v>PT. SATRIA WICAKSANA SEJATI</v>
          </cell>
          <cell r="Q2268" t="str">
            <v>PT. SATRIA WICAKSANA SEJATI</v>
          </cell>
          <cell r="R2268" t="str">
            <v>JUG RACK</v>
          </cell>
          <cell r="S2268" t="str">
            <v>2050348971</v>
          </cell>
        </row>
        <row r="2269">
          <cell r="L2269">
            <v>6008125482</v>
          </cell>
          <cell r="M2269" t="str">
            <v>74559</v>
          </cell>
          <cell r="N2269" t="str">
            <v>S21102201422/H102890D/PY/1/28</v>
          </cell>
          <cell r="O2269" t="str">
            <v>YPS/L9345UZ/MSOLIKIN</v>
          </cell>
          <cell r="P2269" t="str">
            <v>PT. SATRIA WICAKSANA SEJATI</v>
          </cell>
          <cell r="Q2269" t="str">
            <v>PT. SATRIA WICAKSANA SEJATI</v>
          </cell>
          <cell r="R2269" t="str">
            <v>5 GALLON AQUA LOCAL</v>
          </cell>
          <cell r="S2269" t="str">
            <v>2050348971</v>
          </cell>
        </row>
        <row r="2270">
          <cell r="L2270">
            <v>6008125913</v>
          </cell>
          <cell r="M2270" t="str">
            <v>10169933</v>
          </cell>
          <cell r="N2270" t="str">
            <v>S21102800042/H1028147D/BK/2/28</v>
          </cell>
          <cell r="O2270" t="str">
            <v>YPS/L9431UZ/SAKUT</v>
          </cell>
          <cell r="P2270" t="str">
            <v>PT. SATRIA WICAKSANA SEJATI</v>
          </cell>
          <cell r="Q2270" t="str">
            <v>PT. SATRIA WICAKSANA SEJATI</v>
          </cell>
          <cell r="R2270" t="str">
            <v>EMPTY BOTTLE AQUA 5 GALLON</v>
          </cell>
          <cell r="S2270" t="str">
            <v>2050348971</v>
          </cell>
        </row>
        <row r="2271">
          <cell r="L2271">
            <v>6008125913</v>
          </cell>
          <cell r="M2271" t="str">
            <v>10169933</v>
          </cell>
          <cell r="N2271" t="str">
            <v>S21102800042/H1028147D/BK/2/28</v>
          </cell>
          <cell r="O2271" t="str">
            <v>YPS/L9431UZ/SAKUT</v>
          </cell>
          <cell r="P2271" t="str">
            <v>PT. SATRIA WICAKSANA SEJATI</v>
          </cell>
          <cell r="Q2271" t="str">
            <v>PT. SATRIA WICAKSANA SEJATI</v>
          </cell>
          <cell r="R2271" t="str">
            <v>EMPTY BOTTLE AQUA 5 GALLON</v>
          </cell>
          <cell r="S2271" t="str">
            <v>2050348971</v>
          </cell>
        </row>
        <row r="2272">
          <cell r="L2272">
            <v>6008125913</v>
          </cell>
          <cell r="M2272" t="str">
            <v>10169743</v>
          </cell>
          <cell r="N2272" t="str">
            <v>S21102800042/H1028147D/BK/2/28</v>
          </cell>
          <cell r="O2272" t="str">
            <v>YPS/L9431UZ/SAKUT</v>
          </cell>
          <cell r="P2272" t="str">
            <v>PT. SATRIA WICAKSANA SEJATI</v>
          </cell>
          <cell r="Q2272" t="str">
            <v>PT. SATRIA WICAKSANA SEJATI</v>
          </cell>
          <cell r="R2272" t="str">
            <v>JUG RACK</v>
          </cell>
          <cell r="S2272" t="str">
            <v>2050348971</v>
          </cell>
        </row>
        <row r="2273">
          <cell r="L2273">
            <v>6008125913</v>
          </cell>
          <cell r="M2273" t="str">
            <v>74559</v>
          </cell>
          <cell r="N2273" t="str">
            <v>S21102800042/H1028147D/BK/2/28</v>
          </cell>
          <cell r="O2273" t="str">
            <v>YPS/L9431UZ/SAKUT</v>
          </cell>
          <cell r="P2273" t="str">
            <v>PT. SATRIA WICAKSANA SEJATI</v>
          </cell>
          <cell r="Q2273" t="str">
            <v>PT. SATRIA WICAKSANA SEJATI</v>
          </cell>
          <cell r="R2273" t="str">
            <v>5 GALLON AQUA LOCAL</v>
          </cell>
          <cell r="S2273" t="str">
            <v>2050348971</v>
          </cell>
        </row>
        <row r="2274">
          <cell r="L2274">
            <v>6008121616</v>
          </cell>
          <cell r="M2274" t="str">
            <v>10169933</v>
          </cell>
          <cell r="N2274" t="str">
            <v>R.111192/HP3/26</v>
          </cell>
          <cell r="O2274" t="str">
            <v>YPS/N8699UV/GHOFIR</v>
          </cell>
          <cell r="P2274" t="str">
            <v>PT. SATRIA WICAKSANA SEJATI</v>
          </cell>
          <cell r="Q2274" t="str">
            <v>PT. SATRIA WICAKSANA SEJATI</v>
          </cell>
          <cell r="R2274" t="str">
            <v>EMPTY BOTTLE AQUA 5 GALLON</v>
          </cell>
          <cell r="S2274" t="str">
            <v>2050348971</v>
          </cell>
        </row>
        <row r="2275">
          <cell r="L2275">
            <v>6008121616</v>
          </cell>
          <cell r="M2275" t="str">
            <v>10169933</v>
          </cell>
          <cell r="N2275" t="str">
            <v>R.111192/HP3/26</v>
          </cell>
          <cell r="O2275" t="str">
            <v>YPS/N8699UV/GHOFIR</v>
          </cell>
          <cell r="P2275" t="str">
            <v>PT. SATRIA WICAKSANA SEJATI</v>
          </cell>
          <cell r="Q2275" t="str">
            <v>PT. SATRIA WICAKSANA SEJATI</v>
          </cell>
          <cell r="R2275" t="str">
            <v>EMPTY BOTTLE AQUA 5 GALLON</v>
          </cell>
          <cell r="S2275" t="str">
            <v>2050348971</v>
          </cell>
        </row>
        <row r="2276">
          <cell r="L2276">
            <v>6008121616</v>
          </cell>
          <cell r="M2276" t="str">
            <v>10169743</v>
          </cell>
          <cell r="N2276" t="str">
            <v>R.111192/HP3/26</v>
          </cell>
          <cell r="O2276" t="str">
            <v>YPS/N8699UV/GHOFIR</v>
          </cell>
          <cell r="P2276" t="str">
            <v>PT. SATRIA WICAKSANA SEJATI</v>
          </cell>
          <cell r="Q2276" t="str">
            <v>PT. SATRIA WICAKSANA SEJATI</v>
          </cell>
          <cell r="R2276" t="str">
            <v>JUG RACK</v>
          </cell>
          <cell r="S2276" t="str">
            <v>2050348971</v>
          </cell>
        </row>
        <row r="2277">
          <cell r="L2277">
            <v>6008121616</v>
          </cell>
          <cell r="M2277" t="str">
            <v>74559</v>
          </cell>
          <cell r="N2277" t="str">
            <v>R.111192/HP3/26</v>
          </cell>
          <cell r="O2277" t="str">
            <v>YPS/N8699UV/GHOFIR</v>
          </cell>
          <cell r="P2277" t="str">
            <v>PT. SATRIA WICAKSANA SEJATI</v>
          </cell>
          <cell r="Q2277" t="str">
            <v>PT. SATRIA WICAKSANA SEJATI</v>
          </cell>
          <cell r="R2277" t="str">
            <v>5 GALLON AQUA LOCAL</v>
          </cell>
          <cell r="S2277" t="str">
            <v>2050348971</v>
          </cell>
        </row>
        <row r="2278">
          <cell r="L2278">
            <v>6008118515</v>
          </cell>
          <cell r="M2278" t="str">
            <v>10169933</v>
          </cell>
          <cell r="N2278" t="str">
            <v>S21102200128/H102860C/PY/1/28</v>
          </cell>
          <cell r="O2278" t="str">
            <v>YPS/N7906UQ/MASKUR</v>
          </cell>
          <cell r="P2278" t="str">
            <v>PT. SATRIA WICAKSANA SEJATI</v>
          </cell>
          <cell r="Q2278" t="str">
            <v>PT. SATRIA WICAKSANA SEJATI</v>
          </cell>
          <cell r="R2278" t="str">
            <v>EMPTY BOTTLE AQUA 5 GALLON</v>
          </cell>
          <cell r="S2278" t="str">
            <v>2050348971</v>
          </cell>
        </row>
        <row r="2279">
          <cell r="L2279">
            <v>6008118515</v>
          </cell>
          <cell r="M2279" t="str">
            <v>10169933</v>
          </cell>
          <cell r="N2279" t="str">
            <v>S21102200128/H102860C/PY/1/28</v>
          </cell>
          <cell r="O2279" t="str">
            <v>YPS/N7906UQ/MASKUR</v>
          </cell>
          <cell r="P2279" t="str">
            <v>PT. SATRIA WICAKSANA SEJATI</v>
          </cell>
          <cell r="Q2279" t="str">
            <v>PT. SATRIA WICAKSANA SEJATI</v>
          </cell>
          <cell r="R2279" t="str">
            <v>EMPTY BOTTLE AQUA 5 GALLON</v>
          </cell>
          <cell r="S2279" t="str">
            <v>2050348971</v>
          </cell>
        </row>
        <row r="2280">
          <cell r="L2280">
            <v>6008118515</v>
          </cell>
          <cell r="M2280" t="str">
            <v>74559</v>
          </cell>
          <cell r="N2280" t="str">
            <v>S21102200128/H102860C/PY/1/28</v>
          </cell>
          <cell r="O2280" t="str">
            <v>YPS/N7906UQ/MASKUR</v>
          </cell>
          <cell r="P2280" t="str">
            <v>PT. SATRIA WICAKSANA SEJATI</v>
          </cell>
          <cell r="Q2280" t="str">
            <v>PT. SATRIA WICAKSANA SEJATI</v>
          </cell>
          <cell r="R2280" t="str">
            <v>5 GALLON AQUA LOCAL</v>
          </cell>
          <cell r="S2280" t="str">
            <v>2050348971</v>
          </cell>
        </row>
        <row r="2281">
          <cell r="L2281">
            <v>6008077629</v>
          </cell>
          <cell r="M2281" t="str">
            <v>10169933</v>
          </cell>
          <cell r="N2281" t="str">
            <v>S21102101721/H1030166D/NF/2/30</v>
          </cell>
          <cell r="O2281" t="str">
            <v>YPS/N8796UV/DARYANTO</v>
          </cell>
          <cell r="P2281" t="str">
            <v>PT. SATRIA WICAKSANA SEJATI</v>
          </cell>
          <cell r="Q2281" t="str">
            <v>PT. SATRIA WICAKSANA SEJATI</v>
          </cell>
          <cell r="R2281" t="str">
            <v>EMPTY BOTTLE AQUA 5 GALLON</v>
          </cell>
          <cell r="S2281" t="str">
            <v>2050348971</v>
          </cell>
        </row>
        <row r="2282">
          <cell r="L2282">
            <v>6008077629</v>
          </cell>
          <cell r="M2282" t="str">
            <v>10169933</v>
          </cell>
          <cell r="N2282" t="str">
            <v>S21102101721/H1030166D/NF/2/30</v>
          </cell>
          <cell r="O2282" t="str">
            <v>YPS/N8796UV/DARYANTO</v>
          </cell>
          <cell r="P2282" t="str">
            <v>PT. SATRIA WICAKSANA SEJATI</v>
          </cell>
          <cell r="Q2282" t="str">
            <v>PT. SATRIA WICAKSANA SEJATI</v>
          </cell>
          <cell r="R2282" t="str">
            <v>EMPTY BOTTLE AQUA 5 GALLON</v>
          </cell>
          <cell r="S2282" t="str">
            <v>2050348971</v>
          </cell>
        </row>
        <row r="2283">
          <cell r="L2283">
            <v>6008077629</v>
          </cell>
          <cell r="M2283" t="str">
            <v>10169743</v>
          </cell>
          <cell r="N2283" t="str">
            <v>S21102101721/H1030166D/NF/2/30</v>
          </cell>
          <cell r="O2283" t="str">
            <v>YPS/N8796UV/DARYANTO</v>
          </cell>
          <cell r="P2283" t="str">
            <v>PT. SATRIA WICAKSANA SEJATI</v>
          </cell>
          <cell r="Q2283" t="str">
            <v>PT. SATRIA WICAKSANA SEJATI</v>
          </cell>
          <cell r="R2283" t="str">
            <v>JUG RACK</v>
          </cell>
          <cell r="S2283" t="str">
            <v>2050348971</v>
          </cell>
        </row>
        <row r="2284">
          <cell r="L2284">
            <v>6008077629</v>
          </cell>
          <cell r="M2284" t="str">
            <v>74559</v>
          </cell>
          <cell r="N2284" t="str">
            <v>S21102101721/H1030166D/NF/2/30</v>
          </cell>
          <cell r="O2284" t="str">
            <v>YPS/N8796UV/DARYANTO</v>
          </cell>
          <cell r="P2284" t="str">
            <v>PT. SATRIA WICAKSANA SEJATI</v>
          </cell>
          <cell r="Q2284" t="str">
            <v>PT. SATRIA WICAKSANA SEJATI</v>
          </cell>
          <cell r="R2284" t="str">
            <v>5 GALLON AQUA LOCAL</v>
          </cell>
          <cell r="S2284" t="str">
            <v>2050348971</v>
          </cell>
        </row>
        <row r="2285">
          <cell r="L2285">
            <v>6008128193</v>
          </cell>
          <cell r="M2285" t="str">
            <v>10169933</v>
          </cell>
          <cell r="N2285" t="str">
            <v>S21102101736/H1030121A/IS/2/30</v>
          </cell>
          <cell r="O2285" t="str">
            <v>YPS/L9610UX/MAHFUD</v>
          </cell>
          <cell r="P2285" t="str">
            <v>PT. SATRIA WICAKSANA SEJATI</v>
          </cell>
          <cell r="Q2285" t="str">
            <v>PT. SATRIA WICAKSANA SEJATI</v>
          </cell>
          <cell r="R2285" t="str">
            <v>EMPTY BOTTLE AQUA 5 GALLON</v>
          </cell>
          <cell r="S2285" t="str">
            <v>2050348971</v>
          </cell>
        </row>
        <row r="2286">
          <cell r="L2286">
            <v>6008128193</v>
          </cell>
          <cell r="M2286" t="str">
            <v>10169933</v>
          </cell>
          <cell r="N2286" t="str">
            <v>S21102101736/H1030121A/IS/2/30</v>
          </cell>
          <cell r="O2286" t="str">
            <v>YPS/L9610UX/MAHFUD</v>
          </cell>
          <cell r="P2286" t="str">
            <v>PT. SATRIA WICAKSANA SEJATI</v>
          </cell>
          <cell r="Q2286" t="str">
            <v>PT. SATRIA WICAKSANA SEJATI</v>
          </cell>
          <cell r="R2286" t="str">
            <v>EMPTY BOTTLE AQUA 5 GALLON</v>
          </cell>
          <cell r="S2286" t="str">
            <v>2050348971</v>
          </cell>
        </row>
        <row r="2287">
          <cell r="L2287">
            <v>6008128193</v>
          </cell>
          <cell r="M2287" t="str">
            <v>74559</v>
          </cell>
          <cell r="N2287" t="str">
            <v>S21102101736/H1030121A/IS/2/30</v>
          </cell>
          <cell r="O2287" t="str">
            <v>YPS/L9610UX/MAHFUD</v>
          </cell>
          <cell r="P2287" t="str">
            <v>PT. SATRIA WICAKSANA SEJATI</v>
          </cell>
          <cell r="Q2287" t="str">
            <v>PT. SATRIA WICAKSANA SEJATI</v>
          </cell>
          <cell r="R2287" t="str">
            <v>5 GALLON AQUA LOCAL</v>
          </cell>
          <cell r="S2287" t="str">
            <v>2050348971</v>
          </cell>
        </row>
        <row r="2288">
          <cell r="L2288">
            <v>6008128595</v>
          </cell>
          <cell r="M2288" t="str">
            <v>10169933</v>
          </cell>
          <cell r="N2288" t="str">
            <v>S21102803842/H1030210D/AS/3/30</v>
          </cell>
          <cell r="O2288" t="str">
            <v>YPS/L9357UZ/AHMAD</v>
          </cell>
          <cell r="P2288" t="str">
            <v>PT. SATRIA WICAKSANA SEJATI</v>
          </cell>
          <cell r="Q2288" t="str">
            <v>PT. SATRIA WICAKSANA SEJATI</v>
          </cell>
          <cell r="R2288" t="str">
            <v>EMPTY BOTTLE AQUA 5 GALLON</v>
          </cell>
          <cell r="S2288" t="str">
            <v>2050348971</v>
          </cell>
        </row>
        <row r="2289">
          <cell r="L2289">
            <v>6008128595</v>
          </cell>
          <cell r="M2289" t="str">
            <v>10169933</v>
          </cell>
          <cell r="N2289" t="str">
            <v>S21102803842/H1030210D/AS/3/30</v>
          </cell>
          <cell r="O2289" t="str">
            <v>YPS/L9357UZ/AHMAD</v>
          </cell>
          <cell r="P2289" t="str">
            <v>PT. SATRIA WICAKSANA SEJATI</v>
          </cell>
          <cell r="Q2289" t="str">
            <v>PT. SATRIA WICAKSANA SEJATI</v>
          </cell>
          <cell r="R2289" t="str">
            <v>EMPTY BOTTLE AQUA 5 GALLON</v>
          </cell>
          <cell r="S2289" t="str">
            <v>2050348971</v>
          </cell>
        </row>
        <row r="2290">
          <cell r="L2290">
            <v>6008128595</v>
          </cell>
          <cell r="M2290" t="str">
            <v>10169743</v>
          </cell>
          <cell r="N2290" t="str">
            <v>S21102803842/H1030210D/AS/3/30</v>
          </cell>
          <cell r="O2290" t="str">
            <v>YPS/L9357UZ/AHMAD</v>
          </cell>
          <cell r="P2290" t="str">
            <v>PT. SATRIA WICAKSANA SEJATI</v>
          </cell>
          <cell r="Q2290" t="str">
            <v>PT. SATRIA WICAKSANA SEJATI</v>
          </cell>
          <cell r="R2290" t="str">
            <v>JUG RACK</v>
          </cell>
          <cell r="S2290" t="str">
            <v>2050348971</v>
          </cell>
        </row>
        <row r="2291">
          <cell r="L2291">
            <v>6008128595</v>
          </cell>
          <cell r="M2291" t="str">
            <v>74559</v>
          </cell>
          <cell r="N2291" t="str">
            <v>S21102803842/H1030210D/AS/3/30</v>
          </cell>
          <cell r="O2291" t="str">
            <v>YPS/L9357UZ/AHMAD</v>
          </cell>
          <cell r="P2291" t="str">
            <v>PT. SATRIA WICAKSANA SEJATI</v>
          </cell>
          <cell r="Q2291" t="str">
            <v>PT. SATRIA WICAKSANA SEJATI</v>
          </cell>
          <cell r="R2291" t="str">
            <v>5 GALLON AQUA LOCAL</v>
          </cell>
          <cell r="S2291" t="str">
            <v>2050348971</v>
          </cell>
        </row>
        <row r="2292">
          <cell r="L2292">
            <v>6008126368</v>
          </cell>
          <cell r="M2292" t="str">
            <v>10169933</v>
          </cell>
          <cell r="N2292" t="str">
            <v>R.115788/HP3/43</v>
          </cell>
          <cell r="O2292" t="str">
            <v>YPS/N8579UR/WIYANTO</v>
          </cell>
          <cell r="P2292" t="str">
            <v>PT. SATRIA WICAKSANA SEJATI</v>
          </cell>
          <cell r="Q2292" t="str">
            <v>PT. SATRIA WICAKSANA SEJATI</v>
          </cell>
          <cell r="R2292" t="str">
            <v>EMPTY BOTTLE AQUA 5 GALLON</v>
          </cell>
          <cell r="S2292" t="str">
            <v>2050348971</v>
          </cell>
        </row>
        <row r="2293">
          <cell r="L2293">
            <v>6008126368</v>
          </cell>
          <cell r="M2293" t="str">
            <v>10169933</v>
          </cell>
          <cell r="N2293" t="str">
            <v>R.115788/HP3/43</v>
          </cell>
          <cell r="O2293" t="str">
            <v>YPS/N8579UR/WIYANTO</v>
          </cell>
          <cell r="P2293" t="str">
            <v>PT. SATRIA WICAKSANA SEJATI</v>
          </cell>
          <cell r="Q2293" t="str">
            <v>PT. SATRIA WICAKSANA SEJATI</v>
          </cell>
          <cell r="R2293" t="str">
            <v>EMPTY BOTTLE AQUA 5 GALLON</v>
          </cell>
          <cell r="S2293" t="str">
            <v>2050348971</v>
          </cell>
        </row>
        <row r="2294">
          <cell r="L2294">
            <v>6008126368</v>
          </cell>
          <cell r="M2294" t="str">
            <v>10169743</v>
          </cell>
          <cell r="N2294" t="str">
            <v>R.115788/HP3/43</v>
          </cell>
          <cell r="O2294" t="str">
            <v>YPS/N8579UR/WIYANTO</v>
          </cell>
          <cell r="P2294" t="str">
            <v>PT. SATRIA WICAKSANA SEJATI</v>
          </cell>
          <cell r="Q2294" t="str">
            <v>PT. SATRIA WICAKSANA SEJATI</v>
          </cell>
          <cell r="R2294" t="str">
            <v>JUG RACK</v>
          </cell>
          <cell r="S2294" t="str">
            <v>2050348971</v>
          </cell>
        </row>
        <row r="2295">
          <cell r="L2295">
            <v>6008126368</v>
          </cell>
          <cell r="M2295" t="str">
            <v>74559</v>
          </cell>
          <cell r="N2295" t="str">
            <v>R.115788/HP3/43</v>
          </cell>
          <cell r="O2295" t="str">
            <v>YPS/N8579UR/WIYANTO</v>
          </cell>
          <cell r="P2295" t="str">
            <v>PT. SATRIA WICAKSANA SEJATI</v>
          </cell>
          <cell r="Q2295" t="str">
            <v>PT. SATRIA WICAKSANA SEJATI</v>
          </cell>
          <cell r="R2295" t="str">
            <v>5 GALLON AQUA LOCAL</v>
          </cell>
          <cell r="S2295" t="str">
            <v>2050348971</v>
          </cell>
        </row>
        <row r="2296">
          <cell r="L2296">
            <v>6008123795</v>
          </cell>
          <cell r="M2296" t="str">
            <v>10169933</v>
          </cell>
          <cell r="N2296" t="str">
            <v>S21102201404/H102983B/BK/1/29</v>
          </cell>
          <cell r="O2296" t="str">
            <v>YPS/N9879UR/JUPRI</v>
          </cell>
          <cell r="P2296" t="str">
            <v>PT. SATRIA WICAKSANA SEJATI</v>
          </cell>
          <cell r="Q2296" t="str">
            <v>PT. SATRIA WICAKSANA SEJATI</v>
          </cell>
          <cell r="R2296" t="str">
            <v>EMPTY BOTTLE AQUA 5 GALLON</v>
          </cell>
          <cell r="S2296" t="str">
            <v>2050348971</v>
          </cell>
        </row>
        <row r="2297">
          <cell r="L2297">
            <v>6008123795</v>
          </cell>
          <cell r="M2297" t="str">
            <v>10169933</v>
          </cell>
          <cell r="N2297" t="str">
            <v>S21102201404/H102983B/BK/1/29</v>
          </cell>
          <cell r="O2297" t="str">
            <v>YPS/N9879UR/JUPRI</v>
          </cell>
          <cell r="P2297" t="str">
            <v>PT. SATRIA WICAKSANA SEJATI</v>
          </cell>
          <cell r="Q2297" t="str">
            <v>PT. SATRIA WICAKSANA SEJATI</v>
          </cell>
          <cell r="R2297" t="str">
            <v>EMPTY BOTTLE AQUA 5 GALLON</v>
          </cell>
          <cell r="S2297" t="str">
            <v>2050348971</v>
          </cell>
        </row>
        <row r="2298">
          <cell r="L2298">
            <v>6008123795</v>
          </cell>
          <cell r="M2298" t="str">
            <v>74559</v>
          </cell>
          <cell r="N2298" t="str">
            <v>S21102201404/H102983B/BK/1/29</v>
          </cell>
          <cell r="O2298" t="str">
            <v>YPS/N9879UR/JUPRI</v>
          </cell>
          <cell r="P2298" t="str">
            <v>PT. SATRIA WICAKSANA SEJATI</v>
          </cell>
          <cell r="Q2298" t="str">
            <v>PT. SATRIA WICAKSANA SEJATI</v>
          </cell>
          <cell r="R2298" t="str">
            <v>5 GALLON AQUA LOCAL</v>
          </cell>
          <cell r="S2298" t="str">
            <v>2050348971</v>
          </cell>
        </row>
        <row r="2299">
          <cell r="L2299">
            <v>6008126773</v>
          </cell>
          <cell r="M2299" t="str">
            <v>10169933</v>
          </cell>
          <cell r="N2299" t="str">
            <v>R.111195/HP3/61</v>
          </cell>
          <cell r="O2299" t="str">
            <v>YPS/N8598UV/ARIF T</v>
          </cell>
          <cell r="P2299" t="str">
            <v>PT. SATRIA WICAKSANA SEJATI</v>
          </cell>
          <cell r="Q2299" t="str">
            <v>PT. SATRIA WICAKSANA SEJATI</v>
          </cell>
          <cell r="R2299" t="str">
            <v>EMPTY BOTTLE AQUA 5 GALLON</v>
          </cell>
          <cell r="S2299" t="str">
            <v>2050348971</v>
          </cell>
        </row>
        <row r="2300">
          <cell r="L2300">
            <v>6008126773</v>
          </cell>
          <cell r="M2300" t="str">
            <v>10169933</v>
          </cell>
          <cell r="N2300" t="str">
            <v>R.111195/HP3/61</v>
          </cell>
          <cell r="O2300" t="str">
            <v>YPS/N8598UV/ARIF T</v>
          </cell>
          <cell r="P2300" t="str">
            <v>PT. SATRIA WICAKSANA SEJATI</v>
          </cell>
          <cell r="Q2300" t="str">
            <v>PT. SATRIA WICAKSANA SEJATI</v>
          </cell>
          <cell r="R2300" t="str">
            <v>EMPTY BOTTLE AQUA 5 GALLON</v>
          </cell>
          <cell r="S2300" t="str">
            <v>2050348971</v>
          </cell>
        </row>
        <row r="2301">
          <cell r="L2301">
            <v>6008126773</v>
          </cell>
          <cell r="M2301" t="str">
            <v>10169743</v>
          </cell>
          <cell r="N2301" t="str">
            <v>R.111195/HP3/61</v>
          </cell>
          <cell r="O2301" t="str">
            <v>YPS/N8598UV/ARIF T</v>
          </cell>
          <cell r="P2301" t="str">
            <v>PT. SATRIA WICAKSANA SEJATI</v>
          </cell>
          <cell r="Q2301" t="str">
            <v>PT. SATRIA WICAKSANA SEJATI</v>
          </cell>
          <cell r="R2301" t="str">
            <v>JUG RACK</v>
          </cell>
          <cell r="S2301" t="str">
            <v>2050348971</v>
          </cell>
        </row>
        <row r="2302">
          <cell r="L2302">
            <v>6008126773</v>
          </cell>
          <cell r="M2302" t="str">
            <v>74559</v>
          </cell>
          <cell r="N2302" t="str">
            <v>R.111195/HP3/61</v>
          </cell>
          <cell r="O2302" t="str">
            <v>YPS/N8598UV/ARIF T</v>
          </cell>
          <cell r="P2302" t="str">
            <v>PT. SATRIA WICAKSANA SEJATI</v>
          </cell>
          <cell r="Q2302" t="str">
            <v>PT. SATRIA WICAKSANA SEJATI</v>
          </cell>
          <cell r="R2302" t="str">
            <v>5 GALLON AQUA LOCAL</v>
          </cell>
          <cell r="S2302" t="str">
            <v>2050348971</v>
          </cell>
        </row>
        <row r="2303">
          <cell r="L2303">
            <v>6008132110</v>
          </cell>
          <cell r="M2303" t="str">
            <v>10169933</v>
          </cell>
          <cell r="N2303" t="str">
            <v>S21102101735/H1030125B/ZK/2/30</v>
          </cell>
          <cell r="O2303" t="str">
            <v>YPS/L9370UZ/ANTON</v>
          </cell>
          <cell r="P2303" t="str">
            <v>PT. SATRIA WICAKSANA SEJATI</v>
          </cell>
          <cell r="Q2303" t="str">
            <v>PT. SATRIA WICAKSANA SEJATI</v>
          </cell>
          <cell r="R2303" t="str">
            <v>EMPTY BOTTLE AQUA 5 GALLON</v>
          </cell>
          <cell r="S2303" t="str">
            <v>2050348971</v>
          </cell>
        </row>
        <row r="2304">
          <cell r="L2304">
            <v>6008132110</v>
          </cell>
          <cell r="M2304" t="str">
            <v>10169933</v>
          </cell>
          <cell r="N2304" t="str">
            <v>S21102101735/H1030125B/ZK/2/30</v>
          </cell>
          <cell r="O2304" t="str">
            <v>YPS/L9370UZ/ANTON</v>
          </cell>
          <cell r="P2304" t="str">
            <v>PT. SATRIA WICAKSANA SEJATI</v>
          </cell>
          <cell r="Q2304" t="str">
            <v>PT. SATRIA WICAKSANA SEJATI</v>
          </cell>
          <cell r="R2304" t="str">
            <v>EMPTY BOTTLE AQUA 5 GALLON</v>
          </cell>
          <cell r="S2304" t="str">
            <v>2050348971</v>
          </cell>
        </row>
        <row r="2305">
          <cell r="L2305">
            <v>6008132110</v>
          </cell>
          <cell r="M2305" t="str">
            <v>74559</v>
          </cell>
          <cell r="N2305" t="str">
            <v>S21102101735/H1030125B/ZK/2/30</v>
          </cell>
          <cell r="O2305" t="str">
            <v>YPS/L9370UZ/ANTON</v>
          </cell>
          <cell r="P2305" t="str">
            <v>PT. SATRIA WICAKSANA SEJATI</v>
          </cell>
          <cell r="Q2305" t="str">
            <v>PT. SATRIA WICAKSANA SEJATI</v>
          </cell>
          <cell r="R2305" t="str">
            <v>5 GALLON AQUA LOCAL</v>
          </cell>
          <cell r="S2305" t="str">
            <v>2050348971</v>
          </cell>
        </row>
        <row r="2306">
          <cell r="L2306">
            <v>6008126619</v>
          </cell>
          <cell r="M2306" t="str">
            <v>10169933</v>
          </cell>
          <cell r="N2306" t="str">
            <v>S21102101779/H1028193D/AS/3/28</v>
          </cell>
          <cell r="O2306" t="str">
            <v>YPS/N8548UV/ARIF</v>
          </cell>
          <cell r="P2306" t="str">
            <v>PT. SATRIA WICAKSANA SEJATI</v>
          </cell>
          <cell r="Q2306" t="str">
            <v>PT. SATRIA WICAKSANA SEJATI</v>
          </cell>
          <cell r="R2306" t="str">
            <v>EMPTY BOTTLE AQUA 5 GALLON</v>
          </cell>
          <cell r="S2306" t="str">
            <v>2050348971</v>
          </cell>
        </row>
        <row r="2307">
          <cell r="L2307">
            <v>6008126619</v>
          </cell>
          <cell r="M2307" t="str">
            <v>10169933</v>
          </cell>
          <cell r="N2307" t="str">
            <v>S21102101779/H1028193D/AS/3/28</v>
          </cell>
          <cell r="O2307" t="str">
            <v>YPS/N8548UV/ARIF</v>
          </cell>
          <cell r="P2307" t="str">
            <v>PT. SATRIA WICAKSANA SEJATI</v>
          </cell>
          <cell r="Q2307" t="str">
            <v>PT. SATRIA WICAKSANA SEJATI</v>
          </cell>
          <cell r="R2307" t="str">
            <v>EMPTY BOTTLE AQUA 5 GALLON</v>
          </cell>
          <cell r="S2307" t="str">
            <v>2050348971</v>
          </cell>
        </row>
        <row r="2308">
          <cell r="L2308">
            <v>6008126619</v>
          </cell>
          <cell r="M2308" t="str">
            <v>10169743</v>
          </cell>
          <cell r="N2308" t="str">
            <v>S21102101779/H1028193D/AS/3/28</v>
          </cell>
          <cell r="O2308" t="str">
            <v>YPS/N8548UV/ARIF</v>
          </cell>
          <cell r="P2308" t="str">
            <v>PT. SATRIA WICAKSANA SEJATI</v>
          </cell>
          <cell r="Q2308" t="str">
            <v>PT. SATRIA WICAKSANA SEJATI</v>
          </cell>
          <cell r="R2308" t="str">
            <v>JUG RACK</v>
          </cell>
          <cell r="S2308" t="str">
            <v>2050348971</v>
          </cell>
        </row>
        <row r="2309">
          <cell r="L2309">
            <v>6008126619</v>
          </cell>
          <cell r="M2309" t="str">
            <v>74559</v>
          </cell>
          <cell r="N2309" t="str">
            <v>S21102101779/H1028193D/AS/3/28</v>
          </cell>
          <cell r="O2309" t="str">
            <v>YPS/N8548UV/ARIF</v>
          </cell>
          <cell r="P2309" t="str">
            <v>PT. SATRIA WICAKSANA SEJATI</v>
          </cell>
          <cell r="Q2309" t="str">
            <v>PT. SATRIA WICAKSANA SEJATI</v>
          </cell>
          <cell r="R2309" t="str">
            <v>5 GALLON AQUA LOCAL</v>
          </cell>
          <cell r="S2309" t="str">
            <v>2050348971</v>
          </cell>
        </row>
        <row r="2310">
          <cell r="L2310">
            <v>6008127238</v>
          </cell>
          <cell r="M2310" t="str">
            <v>10169933</v>
          </cell>
          <cell r="N2310" t="str">
            <v>S21102101770/H102949B/HD/1/29</v>
          </cell>
          <cell r="O2310" t="str">
            <v>YPS/N8281UR/MUSTAFA</v>
          </cell>
          <cell r="P2310" t="str">
            <v>PT. SATRIA WICAKSANA SEJATI</v>
          </cell>
          <cell r="Q2310" t="str">
            <v>PT. SATRIA WICAKSANA SEJATI</v>
          </cell>
          <cell r="R2310" t="str">
            <v>EMPTY BOTTLE AQUA 5 GALLON</v>
          </cell>
          <cell r="S2310" t="str">
            <v>2050348971</v>
          </cell>
        </row>
        <row r="2311">
          <cell r="L2311">
            <v>6008127238</v>
          </cell>
          <cell r="M2311" t="str">
            <v>10169933</v>
          </cell>
          <cell r="N2311" t="str">
            <v>S21102101770/H102949B/HD/1/29</v>
          </cell>
          <cell r="O2311" t="str">
            <v>YPS/N8281UR/MUSTAFA</v>
          </cell>
          <cell r="P2311" t="str">
            <v>PT. SATRIA WICAKSANA SEJATI</v>
          </cell>
          <cell r="Q2311" t="str">
            <v>PT. SATRIA WICAKSANA SEJATI</v>
          </cell>
          <cell r="R2311" t="str">
            <v>EMPTY BOTTLE AQUA 5 GALLON</v>
          </cell>
          <cell r="S2311" t="str">
            <v>2050348971</v>
          </cell>
        </row>
        <row r="2312">
          <cell r="L2312">
            <v>6008127238</v>
          </cell>
          <cell r="M2312" t="str">
            <v>74559</v>
          </cell>
          <cell r="N2312" t="str">
            <v>S21102101770/H102949B/HD/1/29</v>
          </cell>
          <cell r="O2312" t="str">
            <v>YPS/N8281UR/MUSTAFA</v>
          </cell>
          <cell r="P2312" t="str">
            <v>PT. SATRIA WICAKSANA SEJATI</v>
          </cell>
          <cell r="Q2312" t="str">
            <v>PT. SATRIA WICAKSANA SEJATI</v>
          </cell>
          <cell r="R2312" t="str">
            <v>5 GALLON AQUA LOCAL</v>
          </cell>
          <cell r="S2312" t="str">
            <v>2050348971</v>
          </cell>
        </row>
        <row r="2313">
          <cell r="L2313">
            <v>6008125615</v>
          </cell>
          <cell r="M2313" t="str">
            <v>10169933</v>
          </cell>
          <cell r="N2313" t="str">
            <v>S21102201412/H1028166D/BK/2/28</v>
          </cell>
          <cell r="O2313" t="str">
            <v>YPS/L8177UT/AGUS S</v>
          </cell>
          <cell r="P2313" t="str">
            <v>PT. SATRIA WICAKSANA SEJATI</v>
          </cell>
          <cell r="Q2313" t="str">
            <v>PT. SATRIA WICAKSANA SEJATI</v>
          </cell>
          <cell r="R2313" t="str">
            <v>EMPTY BOTTLE AQUA 5 GALLON</v>
          </cell>
          <cell r="S2313" t="str">
            <v>2050348971</v>
          </cell>
        </row>
        <row r="2314">
          <cell r="L2314">
            <v>6008125615</v>
          </cell>
          <cell r="M2314" t="str">
            <v>10169743</v>
          </cell>
          <cell r="N2314" t="str">
            <v>S21102201412/H1028166D/BK/2/28</v>
          </cell>
          <cell r="O2314" t="str">
            <v>YPS/L8177UT/AGUS S</v>
          </cell>
          <cell r="P2314" t="str">
            <v>PT. SATRIA WICAKSANA SEJATI</v>
          </cell>
          <cell r="Q2314" t="str">
            <v>PT. SATRIA WICAKSANA SEJATI</v>
          </cell>
          <cell r="R2314" t="str">
            <v>JUG RACK</v>
          </cell>
          <cell r="S2314" t="str">
            <v>2050348971</v>
          </cell>
        </row>
        <row r="2315">
          <cell r="L2315">
            <v>6008128965</v>
          </cell>
          <cell r="M2315" t="str">
            <v>10169749</v>
          </cell>
          <cell r="N2315" t="str">
            <v>R.146393</v>
          </cell>
          <cell r="O2315" t="str">
            <v>YPS/N8565UV/BAMBANG</v>
          </cell>
          <cell r="P2315" t="str">
            <v>PT. SATRIA WICAKSANA SEJATI</v>
          </cell>
          <cell r="Q2315" t="str">
            <v>PT. SATRIA WICAKSANA SEJATI</v>
          </cell>
          <cell r="R2315" t="str">
            <v>PALLET RENT DOUBLE FACE</v>
          </cell>
          <cell r="S2315" t="str">
            <v>2050348972</v>
          </cell>
        </row>
        <row r="2316">
          <cell r="L2316">
            <v>6008131111</v>
          </cell>
          <cell r="M2316" t="str">
            <v>10169933</v>
          </cell>
          <cell r="N2316" t="str">
            <v>S21102201381/H103098C/IS/1/30</v>
          </cell>
          <cell r="O2316" t="str">
            <v>YPS/S9015US/ARIF</v>
          </cell>
          <cell r="P2316" t="str">
            <v>PT. SATRIA WICAKSANA SEJATI</v>
          </cell>
          <cell r="Q2316" t="str">
            <v>PT. SATRIA WICAKSANA SEJATI</v>
          </cell>
          <cell r="R2316" t="str">
            <v>EMPTY BOTTLE AQUA 5 GALLON</v>
          </cell>
          <cell r="S2316" t="str">
            <v>2050348971</v>
          </cell>
        </row>
        <row r="2317">
          <cell r="L2317">
            <v>6008131111</v>
          </cell>
          <cell r="M2317" t="str">
            <v>10169933</v>
          </cell>
          <cell r="N2317" t="str">
            <v>S21102201381/H103098C/IS/1/30</v>
          </cell>
          <cell r="O2317" t="str">
            <v>YPS/S9015US/ARIF</v>
          </cell>
          <cell r="P2317" t="str">
            <v>PT. SATRIA WICAKSANA SEJATI</v>
          </cell>
          <cell r="Q2317" t="str">
            <v>PT. SATRIA WICAKSANA SEJATI</v>
          </cell>
          <cell r="R2317" t="str">
            <v>EMPTY BOTTLE AQUA 5 GALLON</v>
          </cell>
          <cell r="S2317" t="str">
            <v>2050348971</v>
          </cell>
        </row>
        <row r="2318">
          <cell r="L2318">
            <v>6008131111</v>
          </cell>
          <cell r="M2318" t="str">
            <v>74559</v>
          </cell>
          <cell r="N2318" t="str">
            <v>S21102201381/H103098C/IS/1/30</v>
          </cell>
          <cell r="O2318" t="str">
            <v>YPS/S9015US/ARIF</v>
          </cell>
          <cell r="P2318" t="str">
            <v>PT. SATRIA WICAKSANA SEJATI</v>
          </cell>
          <cell r="Q2318" t="str">
            <v>PT. SATRIA WICAKSANA SEJATI</v>
          </cell>
          <cell r="R2318" t="str">
            <v>5 GALLON AQUA LOCAL</v>
          </cell>
          <cell r="S2318" t="str">
            <v>2050348971</v>
          </cell>
        </row>
        <row r="2319">
          <cell r="L2319">
            <v>6008131895</v>
          </cell>
          <cell r="M2319" t="str">
            <v>10169749</v>
          </cell>
          <cell r="N2319" t="str">
            <v>R.148848</v>
          </cell>
          <cell r="O2319" t="str">
            <v>YPS/L9359UZ/SULAIMAN</v>
          </cell>
          <cell r="P2319" t="str">
            <v>PT. SATRIA WICAKSANA SEJATI</v>
          </cell>
          <cell r="Q2319" t="str">
            <v>PT. SATRIA WICAKSANA SEJATI</v>
          </cell>
          <cell r="R2319" t="str">
            <v>PALLET RENT DOUBLE FACE</v>
          </cell>
          <cell r="S2319" t="str">
            <v>2050348972</v>
          </cell>
        </row>
        <row r="2320">
          <cell r="L2320">
            <v>6008111835</v>
          </cell>
          <cell r="M2320" t="str">
            <v>10169933</v>
          </cell>
          <cell r="N2320" t="str">
            <v>S21102201408/H102917C/EF/3/28</v>
          </cell>
          <cell r="O2320" t="str">
            <v>YPS/L9367UZ/MAJID</v>
          </cell>
          <cell r="P2320" t="str">
            <v>PT. SATRIA WICAKSANA SEJATI</v>
          </cell>
          <cell r="Q2320" t="str">
            <v>PT. SATRIA WICAKSANA SEJATI</v>
          </cell>
          <cell r="R2320" t="str">
            <v>EMPTY BOTTLE AQUA 5 GALLON</v>
          </cell>
          <cell r="S2320" t="str">
            <v>2050348971</v>
          </cell>
        </row>
        <row r="2321">
          <cell r="L2321">
            <v>6008111835</v>
          </cell>
          <cell r="M2321" t="str">
            <v>10169933</v>
          </cell>
          <cell r="N2321" t="str">
            <v>S21102201408/H102917C/EF/3/28</v>
          </cell>
          <cell r="O2321" t="str">
            <v>YPS/L9367UZ/MAJID</v>
          </cell>
          <cell r="P2321" t="str">
            <v>PT. SATRIA WICAKSANA SEJATI</v>
          </cell>
          <cell r="Q2321" t="str">
            <v>PT. SATRIA WICAKSANA SEJATI</v>
          </cell>
          <cell r="R2321" t="str">
            <v>EMPTY BOTTLE AQUA 5 GALLON</v>
          </cell>
          <cell r="S2321" t="str">
            <v>2050348971</v>
          </cell>
        </row>
        <row r="2322">
          <cell r="L2322">
            <v>6008111835</v>
          </cell>
          <cell r="M2322" t="str">
            <v>74559</v>
          </cell>
          <cell r="N2322" t="str">
            <v>S21102201408/H102917C/EF/3/28</v>
          </cell>
          <cell r="O2322" t="str">
            <v>YPS/L9367UZ/MAJID</v>
          </cell>
          <cell r="P2322" t="str">
            <v>PT. SATRIA WICAKSANA SEJATI</v>
          </cell>
          <cell r="Q2322" t="str">
            <v>PT. SATRIA WICAKSANA SEJATI</v>
          </cell>
          <cell r="R2322" t="str">
            <v>5 GALLON AQUA LOCAL</v>
          </cell>
          <cell r="S2322" t="str">
            <v>2050348971</v>
          </cell>
        </row>
        <row r="2323">
          <cell r="L2323">
            <v>6008128081</v>
          </cell>
          <cell r="M2323" t="str">
            <v>10169933</v>
          </cell>
          <cell r="N2323" t="str">
            <v>S21102101772/H102972D/EL/1/29</v>
          </cell>
          <cell r="O2323" t="str">
            <v>YPS/L9357UZ/ACHMAD</v>
          </cell>
          <cell r="P2323" t="str">
            <v>PT. SATRIA WICAKSANA SEJATI</v>
          </cell>
          <cell r="Q2323" t="str">
            <v>PT. SATRIA WICAKSANA SEJATI</v>
          </cell>
          <cell r="R2323" t="str">
            <v>EMPTY BOTTLE AQUA 5 GALLON</v>
          </cell>
          <cell r="S2323" t="str">
            <v>2050348971</v>
          </cell>
        </row>
        <row r="2324">
          <cell r="L2324">
            <v>6008128081</v>
          </cell>
          <cell r="M2324" t="str">
            <v>10169933</v>
          </cell>
          <cell r="N2324" t="str">
            <v>S21102101772/H102972D/EL/1/29</v>
          </cell>
          <cell r="O2324" t="str">
            <v>YPS/L9357UZ/ACHMAD</v>
          </cell>
          <cell r="P2324" t="str">
            <v>PT. SATRIA WICAKSANA SEJATI</v>
          </cell>
          <cell r="Q2324" t="str">
            <v>PT. SATRIA WICAKSANA SEJATI</v>
          </cell>
          <cell r="R2324" t="str">
            <v>EMPTY BOTTLE AQUA 5 GALLON</v>
          </cell>
          <cell r="S2324" t="str">
            <v>2050348971</v>
          </cell>
        </row>
        <row r="2325">
          <cell r="L2325">
            <v>6008128081</v>
          </cell>
          <cell r="M2325" t="str">
            <v>10169743</v>
          </cell>
          <cell r="N2325" t="str">
            <v>S21102101772/H102972D/EL/1/29</v>
          </cell>
          <cell r="O2325" t="str">
            <v>YPS/L9357UZ/ACHMAD</v>
          </cell>
          <cell r="P2325" t="str">
            <v>PT. SATRIA WICAKSANA SEJATI</v>
          </cell>
          <cell r="Q2325" t="str">
            <v>PT. SATRIA WICAKSANA SEJATI</v>
          </cell>
          <cell r="R2325" t="str">
            <v>JUG RACK</v>
          </cell>
          <cell r="S2325" t="str">
            <v>2050348971</v>
          </cell>
        </row>
        <row r="2326">
          <cell r="L2326">
            <v>6008128081</v>
          </cell>
          <cell r="M2326" t="str">
            <v>74559</v>
          </cell>
          <cell r="N2326" t="str">
            <v>S21102101772/H102972D/EL/1/29</v>
          </cell>
          <cell r="O2326" t="str">
            <v>YPS/L9357UZ/ACHMAD</v>
          </cell>
          <cell r="P2326" t="str">
            <v>PT. SATRIA WICAKSANA SEJATI</v>
          </cell>
          <cell r="Q2326" t="str">
            <v>PT. SATRIA WICAKSANA SEJATI</v>
          </cell>
          <cell r="R2326" t="str">
            <v>5 GALLON AQUA LOCAL</v>
          </cell>
          <cell r="S2326" t="str">
            <v>2050348971</v>
          </cell>
        </row>
        <row r="2327">
          <cell r="L2327">
            <v>6008127133</v>
          </cell>
          <cell r="M2327" t="str">
            <v>10169933</v>
          </cell>
          <cell r="N2327" t="str">
            <v>S21102101774/H1028187C/AS/3/28</v>
          </cell>
          <cell r="O2327" t="str">
            <v>YPS/N8530UV/SUGENG</v>
          </cell>
          <cell r="P2327" t="str">
            <v>PT. SATRIA WICAKSANA SEJATI</v>
          </cell>
          <cell r="Q2327" t="str">
            <v>PT. SATRIA WICAKSANA SEJATI</v>
          </cell>
          <cell r="R2327" t="str">
            <v>EMPTY BOTTLE AQUA 5 GALLON</v>
          </cell>
          <cell r="S2327" t="str">
            <v>2050348971</v>
          </cell>
        </row>
        <row r="2328">
          <cell r="L2328">
            <v>6008127133</v>
          </cell>
          <cell r="M2328" t="str">
            <v>10169933</v>
          </cell>
          <cell r="N2328" t="str">
            <v>S21102101774/H1028187C/AS/3/28</v>
          </cell>
          <cell r="O2328" t="str">
            <v>YPS/N8530UV/SUGENG</v>
          </cell>
          <cell r="P2328" t="str">
            <v>PT. SATRIA WICAKSANA SEJATI</v>
          </cell>
          <cell r="Q2328" t="str">
            <v>PT. SATRIA WICAKSANA SEJATI</v>
          </cell>
          <cell r="R2328" t="str">
            <v>EMPTY BOTTLE AQUA 5 GALLON</v>
          </cell>
          <cell r="S2328" t="str">
            <v>2050348971</v>
          </cell>
        </row>
        <row r="2329">
          <cell r="L2329">
            <v>6008127133</v>
          </cell>
          <cell r="M2329" t="str">
            <v>74559</v>
          </cell>
          <cell r="N2329" t="str">
            <v>S21102101774/H1028187C/AS/3/28</v>
          </cell>
          <cell r="O2329" t="str">
            <v>YPS/N8530UV/SUGENG</v>
          </cell>
          <cell r="P2329" t="str">
            <v>PT. SATRIA WICAKSANA SEJATI</v>
          </cell>
          <cell r="Q2329" t="str">
            <v>PT. SATRIA WICAKSANA SEJATI</v>
          </cell>
          <cell r="R2329" t="str">
            <v>5 GALLON AQUA LOCAL</v>
          </cell>
          <cell r="S2329" t="str">
            <v>2050348971</v>
          </cell>
        </row>
        <row r="2330">
          <cell r="L2330">
            <v>6008130816</v>
          </cell>
          <cell r="M2330" t="str">
            <v>10169933</v>
          </cell>
          <cell r="N2330" t="str">
            <v>S21102201388/H103019D/NF/3/29</v>
          </cell>
          <cell r="O2330" t="str">
            <v>YPS/N8614UW/HUDA</v>
          </cell>
          <cell r="P2330" t="str">
            <v>PT. SATRIA WICAKSANA SEJATI</v>
          </cell>
          <cell r="Q2330" t="str">
            <v>PT. SATRIA WICAKSANA SEJATI</v>
          </cell>
          <cell r="R2330" t="str">
            <v>EMPTY BOTTLE AQUA 5 GALLON</v>
          </cell>
          <cell r="S2330" t="str">
            <v>2050348971</v>
          </cell>
        </row>
        <row r="2331">
          <cell r="L2331">
            <v>6008130816</v>
          </cell>
          <cell r="M2331" t="str">
            <v>10169933</v>
          </cell>
          <cell r="N2331" t="str">
            <v>S21102201388/H103019D/NF/3/29</v>
          </cell>
          <cell r="O2331" t="str">
            <v>YPS/N8614UW/HUDA</v>
          </cell>
          <cell r="P2331" t="str">
            <v>PT. SATRIA WICAKSANA SEJATI</v>
          </cell>
          <cell r="Q2331" t="str">
            <v>PT. SATRIA WICAKSANA SEJATI</v>
          </cell>
          <cell r="R2331" t="str">
            <v>EMPTY BOTTLE AQUA 5 GALLON</v>
          </cell>
          <cell r="S2331" t="str">
            <v>2050348971</v>
          </cell>
        </row>
        <row r="2332">
          <cell r="L2332">
            <v>6008130816</v>
          </cell>
          <cell r="M2332" t="str">
            <v>10169743</v>
          </cell>
          <cell r="N2332" t="str">
            <v>S21102201388/H103019D/NF/3/29</v>
          </cell>
          <cell r="O2332" t="str">
            <v>YPS/N8614UW/HUDA</v>
          </cell>
          <cell r="P2332" t="str">
            <v>PT. SATRIA WICAKSANA SEJATI</v>
          </cell>
          <cell r="Q2332" t="str">
            <v>PT. SATRIA WICAKSANA SEJATI</v>
          </cell>
          <cell r="R2332" t="str">
            <v>JUG RACK</v>
          </cell>
          <cell r="S2332" t="str">
            <v>2050348971</v>
          </cell>
        </row>
        <row r="2333">
          <cell r="L2333">
            <v>6008130816</v>
          </cell>
          <cell r="M2333" t="str">
            <v>74559</v>
          </cell>
          <cell r="N2333" t="str">
            <v>S21102201388/H103019D/NF/3/29</v>
          </cell>
          <cell r="O2333" t="str">
            <v>YPS/N8614UW/HUDA</v>
          </cell>
          <cell r="P2333" t="str">
            <v>PT. SATRIA WICAKSANA SEJATI</v>
          </cell>
          <cell r="Q2333" t="str">
            <v>PT. SATRIA WICAKSANA SEJATI</v>
          </cell>
          <cell r="R2333" t="str">
            <v>5 GALLON AQUA LOCAL</v>
          </cell>
          <cell r="S2333" t="str">
            <v>2050348971</v>
          </cell>
        </row>
        <row r="2334">
          <cell r="L2334">
            <v>6008126297</v>
          </cell>
          <cell r="M2334" t="str">
            <v>10169933</v>
          </cell>
          <cell r="N2334" t="str">
            <v>S21102201410/H1028197D/AS/3/28</v>
          </cell>
          <cell r="O2334" t="str">
            <v>YPS/N8614UW/HUDA</v>
          </cell>
          <cell r="P2334" t="str">
            <v>PT. SATRIA WICAKSANA SEJATI</v>
          </cell>
          <cell r="Q2334" t="str">
            <v>PT. SATRIA WICAKSANA SEJATI</v>
          </cell>
          <cell r="R2334" t="str">
            <v>EMPTY BOTTLE AQUA 5 GALLON</v>
          </cell>
          <cell r="S2334" t="str">
            <v>2050348971</v>
          </cell>
        </row>
        <row r="2335">
          <cell r="L2335">
            <v>6008126297</v>
          </cell>
          <cell r="M2335" t="str">
            <v>10169933</v>
          </cell>
          <cell r="N2335" t="str">
            <v>S21102201410/H1028197D/AS/3/28</v>
          </cell>
          <cell r="O2335" t="str">
            <v>YPS/N8614UW/HUDA</v>
          </cell>
          <cell r="P2335" t="str">
            <v>PT. SATRIA WICAKSANA SEJATI</v>
          </cell>
          <cell r="Q2335" t="str">
            <v>PT. SATRIA WICAKSANA SEJATI</v>
          </cell>
          <cell r="R2335" t="str">
            <v>EMPTY BOTTLE AQUA 5 GALLON</v>
          </cell>
          <cell r="S2335" t="str">
            <v>2050348971</v>
          </cell>
        </row>
        <row r="2336">
          <cell r="L2336">
            <v>6008126297</v>
          </cell>
          <cell r="M2336" t="str">
            <v>10169743</v>
          </cell>
          <cell r="N2336" t="str">
            <v>S21102201410/H1028197D/AS/3/28</v>
          </cell>
          <cell r="O2336" t="str">
            <v>YPS/N8614UW/HUDA</v>
          </cell>
          <cell r="P2336" t="str">
            <v>PT. SATRIA WICAKSANA SEJATI</v>
          </cell>
          <cell r="Q2336" t="str">
            <v>PT. SATRIA WICAKSANA SEJATI</v>
          </cell>
          <cell r="R2336" t="str">
            <v>JUG RACK</v>
          </cell>
          <cell r="S2336" t="str">
            <v>2050348971</v>
          </cell>
        </row>
        <row r="2337">
          <cell r="L2337">
            <v>6008126297</v>
          </cell>
          <cell r="M2337" t="str">
            <v>74559</v>
          </cell>
          <cell r="N2337" t="str">
            <v>S21102201410/H1028197D/AS/3/28</v>
          </cell>
          <cell r="O2337" t="str">
            <v>YPS/N8614UW/HUDA</v>
          </cell>
          <cell r="P2337" t="str">
            <v>PT. SATRIA WICAKSANA SEJATI</v>
          </cell>
          <cell r="Q2337" t="str">
            <v>PT. SATRIA WICAKSANA SEJATI</v>
          </cell>
          <cell r="R2337" t="str">
            <v>5 GALLON AQUA LOCAL</v>
          </cell>
          <cell r="S2337" t="str">
            <v>2050348971</v>
          </cell>
        </row>
        <row r="2338">
          <cell r="L2338">
            <v>6008127372</v>
          </cell>
          <cell r="M2338" t="str">
            <v>10169933</v>
          </cell>
          <cell r="N2338" t="str">
            <v>S21102201411/H1028209A/AS/3/28</v>
          </cell>
          <cell r="O2338" t="str">
            <v>YPS/N8508UV/SUKANDAR</v>
          </cell>
          <cell r="P2338" t="str">
            <v>PT. SATRIA WICAKSANA SEJATI</v>
          </cell>
          <cell r="Q2338" t="str">
            <v>PT. SATRIA WICAKSANA SEJATI</v>
          </cell>
          <cell r="R2338" t="str">
            <v>EMPTY BOTTLE AQUA 5 GALLON</v>
          </cell>
          <cell r="S2338" t="str">
            <v>2050348971</v>
          </cell>
        </row>
        <row r="2339">
          <cell r="L2339">
            <v>6008127372</v>
          </cell>
          <cell r="M2339" t="str">
            <v>10169933</v>
          </cell>
          <cell r="N2339" t="str">
            <v>S21102201411/H1028209A/AS/3/28</v>
          </cell>
          <cell r="O2339" t="str">
            <v>YPS/N8508UV/SUKANDAR</v>
          </cell>
          <cell r="P2339" t="str">
            <v>PT. SATRIA WICAKSANA SEJATI</v>
          </cell>
          <cell r="Q2339" t="str">
            <v>PT. SATRIA WICAKSANA SEJATI</v>
          </cell>
          <cell r="R2339" t="str">
            <v>EMPTY BOTTLE AQUA 5 GALLON</v>
          </cell>
          <cell r="S2339" t="str">
            <v>2050348971</v>
          </cell>
        </row>
        <row r="2340">
          <cell r="L2340">
            <v>6008127372</v>
          </cell>
          <cell r="M2340" t="str">
            <v>74559</v>
          </cell>
          <cell r="N2340" t="str">
            <v>S21102201411/H1028209A/AS/3/28</v>
          </cell>
          <cell r="O2340" t="str">
            <v>YPS/N8508UV/SUKANDAR</v>
          </cell>
          <cell r="P2340" t="str">
            <v>PT. SATRIA WICAKSANA SEJATI</v>
          </cell>
          <cell r="Q2340" t="str">
            <v>PT. SATRIA WICAKSANA SEJATI</v>
          </cell>
          <cell r="R2340" t="str">
            <v>5 GALLON AQUA LOCAL</v>
          </cell>
          <cell r="S2340" t="str">
            <v>2050348971</v>
          </cell>
        </row>
        <row r="2341">
          <cell r="L2341">
            <v>6008102511</v>
          </cell>
          <cell r="M2341" t="str">
            <v>10169933</v>
          </cell>
          <cell r="N2341" t="str">
            <v>S21102201392/H1029172B/EF/3/29</v>
          </cell>
          <cell r="O2341" t="str">
            <v>YPS/S9012US/SOBAC</v>
          </cell>
          <cell r="P2341" t="str">
            <v>PT. SATRIA WICAKSANA SEJATI</v>
          </cell>
          <cell r="Q2341" t="str">
            <v>PT. SATRIA WICAKSANA SEJATI</v>
          </cell>
          <cell r="R2341" t="str">
            <v>EMPTY BOTTLE AQUA 5 GALLON</v>
          </cell>
          <cell r="S2341" t="str">
            <v>2050348971</v>
          </cell>
        </row>
        <row r="2342">
          <cell r="L2342">
            <v>6008102511</v>
          </cell>
          <cell r="M2342" t="str">
            <v>10169933</v>
          </cell>
          <cell r="N2342" t="str">
            <v>S21102201392/H1029172B/EF/3/29</v>
          </cell>
          <cell r="O2342" t="str">
            <v>YPS/S9012US/SOBAC</v>
          </cell>
          <cell r="P2342" t="str">
            <v>PT. SATRIA WICAKSANA SEJATI</v>
          </cell>
          <cell r="Q2342" t="str">
            <v>PT. SATRIA WICAKSANA SEJATI</v>
          </cell>
          <cell r="R2342" t="str">
            <v>EMPTY BOTTLE AQUA 5 GALLON</v>
          </cell>
          <cell r="S2342" t="str">
            <v>2050348971</v>
          </cell>
        </row>
        <row r="2343">
          <cell r="L2343">
            <v>6008102511</v>
          </cell>
          <cell r="M2343" t="str">
            <v>74559</v>
          </cell>
          <cell r="N2343" t="str">
            <v>S21102201392/H1029172B/EF/3/29</v>
          </cell>
          <cell r="O2343" t="str">
            <v>YPS/S9012US/SOBAC</v>
          </cell>
          <cell r="P2343" t="str">
            <v>PT. SATRIA WICAKSANA SEJATI</v>
          </cell>
          <cell r="Q2343" t="str">
            <v>PT. SATRIA WICAKSANA SEJATI</v>
          </cell>
          <cell r="R2343" t="str">
            <v>5 GALLON AQUA LOCAL</v>
          </cell>
          <cell r="S2343" t="str">
            <v>2050348971</v>
          </cell>
        </row>
        <row r="2344">
          <cell r="L2344">
            <v>6008129815</v>
          </cell>
          <cell r="M2344" t="str">
            <v>10169933</v>
          </cell>
          <cell r="N2344" t="str">
            <v>S21102101758/H1029186C/NF/3/29</v>
          </cell>
          <cell r="O2344" t="str">
            <v>YPS/L9272UF/AZIZ</v>
          </cell>
          <cell r="P2344" t="str">
            <v>PT. SATRIA WICAKSANA SEJATI</v>
          </cell>
          <cell r="Q2344" t="str">
            <v>PT. SATRIA WICAKSANA SEJATI</v>
          </cell>
          <cell r="R2344" t="str">
            <v>EMPTY BOTTLE AQUA 5 GALLON</v>
          </cell>
          <cell r="S2344" t="str">
            <v>2050348971</v>
          </cell>
        </row>
        <row r="2345">
          <cell r="L2345">
            <v>6008129815</v>
          </cell>
          <cell r="M2345" t="str">
            <v>10169933</v>
          </cell>
          <cell r="N2345" t="str">
            <v>S21102101758/H1029186C/NF/3/29</v>
          </cell>
          <cell r="O2345" t="str">
            <v>YPS/L9272UF/AZIZ</v>
          </cell>
          <cell r="P2345" t="str">
            <v>PT. SATRIA WICAKSANA SEJATI</v>
          </cell>
          <cell r="Q2345" t="str">
            <v>PT. SATRIA WICAKSANA SEJATI</v>
          </cell>
          <cell r="R2345" t="str">
            <v>EMPTY BOTTLE AQUA 5 GALLON</v>
          </cell>
          <cell r="S2345" t="str">
            <v>2050348971</v>
          </cell>
        </row>
        <row r="2346">
          <cell r="L2346">
            <v>6008129815</v>
          </cell>
          <cell r="M2346" t="str">
            <v>74559</v>
          </cell>
          <cell r="N2346" t="str">
            <v>S21102101758/H1029186C/NF/3/29</v>
          </cell>
          <cell r="O2346" t="str">
            <v>YPS/L9272UF/AZIZ</v>
          </cell>
          <cell r="P2346" t="str">
            <v>PT. SATRIA WICAKSANA SEJATI</v>
          </cell>
          <cell r="Q2346" t="str">
            <v>PT. SATRIA WICAKSANA SEJATI</v>
          </cell>
          <cell r="R2346" t="str">
            <v>5 GALLON AQUA LOCAL</v>
          </cell>
          <cell r="S2346" t="str">
            <v>2050348971</v>
          </cell>
        </row>
        <row r="2347">
          <cell r="L2347">
            <v>6008127496</v>
          </cell>
          <cell r="M2347" t="str">
            <v>10169933</v>
          </cell>
          <cell r="N2347" t="str">
            <v>R.115782/HP3/3</v>
          </cell>
          <cell r="O2347" t="str">
            <v>YPS/N8732UV/SYAIFUL</v>
          </cell>
          <cell r="P2347" t="str">
            <v>PT. SATRIA WICAKSANA SEJATI</v>
          </cell>
          <cell r="Q2347" t="str">
            <v>PT. SATRIA WICAKSANA SEJATI</v>
          </cell>
          <cell r="R2347" t="str">
            <v>EMPTY BOTTLE AQUA 5 GALLON</v>
          </cell>
          <cell r="S2347" t="str">
            <v>2050348971</v>
          </cell>
        </row>
        <row r="2348">
          <cell r="L2348">
            <v>6008127496</v>
          </cell>
          <cell r="M2348" t="str">
            <v>10169933</v>
          </cell>
          <cell r="N2348" t="str">
            <v>R.115782/HP3/3</v>
          </cell>
          <cell r="O2348" t="str">
            <v>YPS/N8732UV/SYAIFUL</v>
          </cell>
          <cell r="P2348" t="str">
            <v>PT. SATRIA WICAKSANA SEJATI</v>
          </cell>
          <cell r="Q2348" t="str">
            <v>PT. SATRIA WICAKSANA SEJATI</v>
          </cell>
          <cell r="R2348" t="str">
            <v>EMPTY BOTTLE AQUA 5 GALLON</v>
          </cell>
          <cell r="S2348" t="str">
            <v>2050348971</v>
          </cell>
        </row>
        <row r="2349">
          <cell r="L2349">
            <v>6008127496</v>
          </cell>
          <cell r="M2349" t="str">
            <v>10169743</v>
          </cell>
          <cell r="N2349" t="str">
            <v>R.115782/HP3/3</v>
          </cell>
          <cell r="O2349" t="str">
            <v>YPS/N8732UV/SYAIFUL</v>
          </cell>
          <cell r="P2349" t="str">
            <v>PT. SATRIA WICAKSANA SEJATI</v>
          </cell>
          <cell r="Q2349" t="str">
            <v>PT. SATRIA WICAKSANA SEJATI</v>
          </cell>
          <cell r="R2349" t="str">
            <v>JUG RACK</v>
          </cell>
          <cell r="S2349" t="str">
            <v>2050348971</v>
          </cell>
        </row>
        <row r="2350">
          <cell r="L2350">
            <v>6008127496</v>
          </cell>
          <cell r="M2350" t="str">
            <v>74559</v>
          </cell>
          <cell r="N2350" t="str">
            <v>R.115782/HP3/3</v>
          </cell>
          <cell r="O2350" t="str">
            <v>YPS/N8732UV/SYAIFUL</v>
          </cell>
          <cell r="P2350" t="str">
            <v>PT. SATRIA WICAKSANA SEJATI</v>
          </cell>
          <cell r="Q2350" t="str">
            <v>PT. SATRIA WICAKSANA SEJATI</v>
          </cell>
          <cell r="R2350" t="str">
            <v>5 GALLON AQUA LOCAL</v>
          </cell>
          <cell r="S2350" t="str">
            <v>2050348971</v>
          </cell>
        </row>
        <row r="2351">
          <cell r="L2351">
            <v>6008125995</v>
          </cell>
          <cell r="M2351" t="str">
            <v>10169933</v>
          </cell>
          <cell r="N2351" t="str">
            <v>S21102201405/H102940D/AS/3/28</v>
          </cell>
          <cell r="O2351" t="str">
            <v>YPS/L9345UZ/MSOLIKIN</v>
          </cell>
          <cell r="P2351" t="str">
            <v>PT. SATRIA WICAKSANA SEJATI</v>
          </cell>
          <cell r="Q2351" t="str">
            <v>PT. SATRIA WICAKSANA SEJATI</v>
          </cell>
          <cell r="R2351" t="str">
            <v>EMPTY BOTTLE AQUA 5 GALLON</v>
          </cell>
          <cell r="S2351" t="str">
            <v>2050348971</v>
          </cell>
        </row>
        <row r="2352">
          <cell r="L2352">
            <v>6008125995</v>
          </cell>
          <cell r="M2352" t="str">
            <v>10169933</v>
          </cell>
          <cell r="N2352" t="str">
            <v>S21102201405/H102940D/AS/3/28</v>
          </cell>
          <cell r="O2352" t="str">
            <v>YPS/L9345UZ/MSOLIKIN</v>
          </cell>
          <cell r="P2352" t="str">
            <v>PT. SATRIA WICAKSANA SEJATI</v>
          </cell>
          <cell r="Q2352" t="str">
            <v>PT. SATRIA WICAKSANA SEJATI</v>
          </cell>
          <cell r="R2352" t="str">
            <v>EMPTY BOTTLE AQUA 5 GALLON</v>
          </cell>
          <cell r="S2352" t="str">
            <v>2050348971</v>
          </cell>
        </row>
        <row r="2353">
          <cell r="L2353">
            <v>6008125995</v>
          </cell>
          <cell r="M2353" t="str">
            <v>10169743</v>
          </cell>
          <cell r="N2353" t="str">
            <v>S21102201405/H102940D/AS/3/28</v>
          </cell>
          <cell r="O2353" t="str">
            <v>YPS/L9345UZ/MSOLIKIN</v>
          </cell>
          <cell r="P2353" t="str">
            <v>PT. SATRIA WICAKSANA SEJATI</v>
          </cell>
          <cell r="Q2353" t="str">
            <v>PT. SATRIA WICAKSANA SEJATI</v>
          </cell>
          <cell r="R2353" t="str">
            <v>JUG RACK</v>
          </cell>
          <cell r="S2353" t="str">
            <v>2050348971</v>
          </cell>
        </row>
        <row r="2354">
          <cell r="L2354">
            <v>6008125995</v>
          </cell>
          <cell r="M2354" t="str">
            <v>74559</v>
          </cell>
          <cell r="N2354" t="str">
            <v>S21102201405/H102940D/AS/3/28</v>
          </cell>
          <cell r="O2354" t="str">
            <v>YPS/L9345UZ/MSOLIKIN</v>
          </cell>
          <cell r="P2354" t="str">
            <v>PT. SATRIA WICAKSANA SEJATI</v>
          </cell>
          <cell r="Q2354" t="str">
            <v>PT. SATRIA WICAKSANA SEJATI</v>
          </cell>
          <cell r="R2354" t="str">
            <v>5 GALLON AQUA LOCAL</v>
          </cell>
          <cell r="S2354" t="str">
            <v>2050348971</v>
          </cell>
        </row>
        <row r="2355">
          <cell r="L2355">
            <v>6008124555</v>
          </cell>
          <cell r="M2355" t="str">
            <v>10169933</v>
          </cell>
          <cell r="N2355" t="str">
            <v>S21102101771/H102966C/HD/1/29</v>
          </cell>
          <cell r="O2355" t="str">
            <v>YPS/L9271UF/ARIF</v>
          </cell>
          <cell r="P2355" t="str">
            <v>PT. SATRIA WICAKSANA SEJATI</v>
          </cell>
          <cell r="Q2355" t="str">
            <v>PT. SATRIA WICAKSANA SEJATI</v>
          </cell>
          <cell r="R2355" t="str">
            <v>EMPTY BOTTLE AQUA 5 GALLON</v>
          </cell>
          <cell r="S2355" t="str">
            <v>2050348971</v>
          </cell>
        </row>
        <row r="2356">
          <cell r="L2356">
            <v>6008124555</v>
          </cell>
          <cell r="M2356" t="str">
            <v>10169933</v>
          </cell>
          <cell r="N2356" t="str">
            <v>S21102101771/H102966C/HD/1/29</v>
          </cell>
          <cell r="O2356" t="str">
            <v>YPS/L9271UF/ARIF</v>
          </cell>
          <cell r="P2356" t="str">
            <v>PT. SATRIA WICAKSANA SEJATI</v>
          </cell>
          <cell r="Q2356" t="str">
            <v>PT. SATRIA WICAKSANA SEJATI</v>
          </cell>
          <cell r="R2356" t="str">
            <v>EMPTY BOTTLE AQUA 5 GALLON</v>
          </cell>
          <cell r="S2356" t="str">
            <v>2050348971</v>
          </cell>
        </row>
        <row r="2357">
          <cell r="L2357">
            <v>6008124555</v>
          </cell>
          <cell r="M2357" t="str">
            <v>74559</v>
          </cell>
          <cell r="N2357" t="str">
            <v>S21102101771/H102966C/HD/1/29</v>
          </cell>
          <cell r="O2357" t="str">
            <v>YPS/L9271UF/ARIF</v>
          </cell>
          <cell r="P2357" t="str">
            <v>PT. SATRIA WICAKSANA SEJATI</v>
          </cell>
          <cell r="Q2357" t="str">
            <v>PT. SATRIA WICAKSANA SEJATI</v>
          </cell>
          <cell r="R2357" t="str">
            <v>5 GALLON AQUA LOCAL</v>
          </cell>
          <cell r="S2357" t="str">
            <v>2050348971</v>
          </cell>
        </row>
        <row r="2358">
          <cell r="L2358">
            <v>6008127692</v>
          </cell>
          <cell r="M2358" t="str">
            <v>10169933</v>
          </cell>
          <cell r="N2358" t="str">
            <v>S21102101762/H1029C/IS/2/29</v>
          </cell>
          <cell r="O2358" t="str">
            <v>YPS/N9079UQ/AMIN</v>
          </cell>
          <cell r="P2358" t="str">
            <v>PT. SATRIA WICAKSANA SEJATI</v>
          </cell>
          <cell r="Q2358" t="str">
            <v>PT. SATRIA WICAKSANA SEJATI</v>
          </cell>
          <cell r="R2358" t="str">
            <v>EMPTY BOTTLE AQUA 5 GALLON</v>
          </cell>
          <cell r="S2358" t="str">
            <v>2050348971</v>
          </cell>
        </row>
        <row r="2359">
          <cell r="L2359">
            <v>6008127692</v>
          </cell>
          <cell r="M2359" t="str">
            <v>10169933</v>
          </cell>
          <cell r="N2359" t="str">
            <v>S21102101762/H1029C/IS/2/29</v>
          </cell>
          <cell r="O2359" t="str">
            <v>YPS/N9079UQ/AMIN</v>
          </cell>
          <cell r="P2359" t="str">
            <v>PT. SATRIA WICAKSANA SEJATI</v>
          </cell>
          <cell r="Q2359" t="str">
            <v>PT. SATRIA WICAKSANA SEJATI</v>
          </cell>
          <cell r="R2359" t="str">
            <v>EMPTY BOTTLE AQUA 5 GALLON</v>
          </cell>
          <cell r="S2359" t="str">
            <v>2050348971</v>
          </cell>
        </row>
        <row r="2360">
          <cell r="L2360">
            <v>6008127692</v>
          </cell>
          <cell r="M2360" t="str">
            <v>74559</v>
          </cell>
          <cell r="N2360" t="str">
            <v>S21102101762/H1029C/IS/2/29</v>
          </cell>
          <cell r="O2360" t="str">
            <v>YPS/N9079UQ/AMIN</v>
          </cell>
          <cell r="P2360" t="str">
            <v>PT. SATRIA WICAKSANA SEJATI</v>
          </cell>
          <cell r="Q2360" t="str">
            <v>PT. SATRIA WICAKSANA SEJATI</v>
          </cell>
          <cell r="R2360" t="str">
            <v>5 GALLON AQUA LOCAL</v>
          </cell>
          <cell r="S2360" t="str">
            <v>2050348971</v>
          </cell>
        </row>
        <row r="2361">
          <cell r="L2361">
            <v>6008127764</v>
          </cell>
          <cell r="M2361" t="str">
            <v>10169933</v>
          </cell>
          <cell r="N2361" t="str">
            <v>S21102101741/H103038A/AS/3/29</v>
          </cell>
          <cell r="O2361" t="str">
            <v>YPS/N8863UQ/EKO</v>
          </cell>
          <cell r="P2361" t="str">
            <v>PT. SATRIA WICAKSANA SEJATI</v>
          </cell>
          <cell r="Q2361" t="str">
            <v>PT. SATRIA WICAKSANA SEJATI</v>
          </cell>
          <cell r="R2361" t="str">
            <v>EMPTY BOTTLE AQUA 5 GALLON</v>
          </cell>
          <cell r="S2361" t="str">
            <v>2050348971</v>
          </cell>
        </row>
        <row r="2362">
          <cell r="L2362">
            <v>6008127764</v>
          </cell>
          <cell r="M2362" t="str">
            <v>10169933</v>
          </cell>
          <cell r="N2362" t="str">
            <v>S21102101741/H103038A/AS/3/29</v>
          </cell>
          <cell r="O2362" t="str">
            <v>YPS/N8863UQ/EKO</v>
          </cell>
          <cell r="P2362" t="str">
            <v>PT. SATRIA WICAKSANA SEJATI</v>
          </cell>
          <cell r="Q2362" t="str">
            <v>PT. SATRIA WICAKSANA SEJATI</v>
          </cell>
          <cell r="R2362" t="str">
            <v>EMPTY BOTTLE AQUA 5 GALLON</v>
          </cell>
          <cell r="S2362" t="str">
            <v>2050348971</v>
          </cell>
        </row>
        <row r="2363">
          <cell r="L2363">
            <v>6008127764</v>
          </cell>
          <cell r="M2363" t="str">
            <v>74559</v>
          </cell>
          <cell r="N2363" t="str">
            <v>S21102101741/H103038A/AS/3/29</v>
          </cell>
          <cell r="O2363" t="str">
            <v>YPS/N8863UQ/EKO</v>
          </cell>
          <cell r="P2363" t="str">
            <v>PT. SATRIA WICAKSANA SEJATI</v>
          </cell>
          <cell r="Q2363" t="str">
            <v>PT. SATRIA WICAKSANA SEJATI</v>
          </cell>
          <cell r="R2363" t="str">
            <v>5 GALLON AQUA LOCAL</v>
          </cell>
          <cell r="S2363" t="str">
            <v>2050348971</v>
          </cell>
        </row>
        <row r="2364">
          <cell r="L2364">
            <v>6008128508</v>
          </cell>
          <cell r="M2364" t="str">
            <v>10169933</v>
          </cell>
          <cell r="N2364" t="str">
            <v>R.115778/HP3/56</v>
          </cell>
          <cell r="O2364" t="str">
            <v>YPS/N8573UW/FAUZAN</v>
          </cell>
          <cell r="P2364" t="str">
            <v>PT. SATRIA WICAKSANA SEJATI</v>
          </cell>
          <cell r="Q2364" t="str">
            <v>PT. SATRIA WICAKSANA SEJATI</v>
          </cell>
          <cell r="R2364" t="str">
            <v>EMPTY BOTTLE AQUA 5 GALLON</v>
          </cell>
          <cell r="S2364" t="str">
            <v>2050348971</v>
          </cell>
        </row>
        <row r="2365">
          <cell r="L2365">
            <v>6008128508</v>
          </cell>
          <cell r="M2365" t="str">
            <v>10169933</v>
          </cell>
          <cell r="N2365" t="str">
            <v>R.115778/HP3/56</v>
          </cell>
          <cell r="O2365" t="str">
            <v>YPS/N8573UW/FAUZAN</v>
          </cell>
          <cell r="P2365" t="str">
            <v>PT. SATRIA WICAKSANA SEJATI</v>
          </cell>
          <cell r="Q2365" t="str">
            <v>PT. SATRIA WICAKSANA SEJATI</v>
          </cell>
          <cell r="R2365" t="str">
            <v>EMPTY BOTTLE AQUA 5 GALLON</v>
          </cell>
          <cell r="S2365" t="str">
            <v>2050348971</v>
          </cell>
        </row>
        <row r="2366">
          <cell r="L2366">
            <v>6008128508</v>
          </cell>
          <cell r="M2366" t="str">
            <v>10169743</v>
          </cell>
          <cell r="N2366" t="str">
            <v>R.115778/HP3/56</v>
          </cell>
          <cell r="O2366" t="str">
            <v>YPS/N8573UW/FAUZAN</v>
          </cell>
          <cell r="P2366" t="str">
            <v>PT. SATRIA WICAKSANA SEJATI</v>
          </cell>
          <cell r="Q2366" t="str">
            <v>PT. SATRIA WICAKSANA SEJATI</v>
          </cell>
          <cell r="R2366" t="str">
            <v>JUG RACK</v>
          </cell>
          <cell r="S2366" t="str">
            <v>2050348971</v>
          </cell>
        </row>
        <row r="2367">
          <cell r="L2367">
            <v>6008128508</v>
          </cell>
          <cell r="M2367" t="str">
            <v>74559</v>
          </cell>
          <cell r="N2367" t="str">
            <v>R.115778/HP3/56</v>
          </cell>
          <cell r="O2367" t="str">
            <v>YPS/N8573UW/FAUZAN</v>
          </cell>
          <cell r="P2367" t="str">
            <v>PT. SATRIA WICAKSANA SEJATI</v>
          </cell>
          <cell r="Q2367" t="str">
            <v>PT. SATRIA WICAKSANA SEJATI</v>
          </cell>
          <cell r="R2367" t="str">
            <v>5 GALLON AQUA LOCAL</v>
          </cell>
          <cell r="S2367" t="str">
            <v>2050348971</v>
          </cell>
        </row>
        <row r="2368">
          <cell r="L2368">
            <v>6008130828</v>
          </cell>
          <cell r="M2368" t="str">
            <v>10169933</v>
          </cell>
          <cell r="N2368" t="str">
            <v>S21102201382/H103069D/PY/1/30</v>
          </cell>
          <cell r="O2368" t="str">
            <v>YPS/L9345UZ/MSOLIKIN</v>
          </cell>
          <cell r="P2368" t="str">
            <v>PT. SATRIA WICAKSANA SEJATI</v>
          </cell>
          <cell r="Q2368" t="str">
            <v>PT. SATRIA WICAKSANA SEJATI</v>
          </cell>
          <cell r="R2368" t="str">
            <v>EMPTY BOTTLE AQUA 5 GALLON</v>
          </cell>
          <cell r="S2368" t="str">
            <v>2050348971</v>
          </cell>
        </row>
        <row r="2369">
          <cell r="L2369">
            <v>6008130828</v>
          </cell>
          <cell r="M2369" t="str">
            <v>10169933</v>
          </cell>
          <cell r="N2369" t="str">
            <v>S21102201382/H103069D/PY/1/30</v>
          </cell>
          <cell r="O2369" t="str">
            <v>YPS/L9345UZ/MSOLIKIN</v>
          </cell>
          <cell r="P2369" t="str">
            <v>PT. SATRIA WICAKSANA SEJATI</v>
          </cell>
          <cell r="Q2369" t="str">
            <v>PT. SATRIA WICAKSANA SEJATI</v>
          </cell>
          <cell r="R2369" t="str">
            <v>EMPTY BOTTLE AQUA 5 GALLON</v>
          </cell>
          <cell r="S2369" t="str">
            <v>2050348971</v>
          </cell>
        </row>
        <row r="2370">
          <cell r="L2370">
            <v>6008130828</v>
          </cell>
          <cell r="M2370" t="str">
            <v>10169743</v>
          </cell>
          <cell r="N2370" t="str">
            <v>S21102201382/H103069D/PY/1/30</v>
          </cell>
          <cell r="O2370" t="str">
            <v>YPS/L9345UZ/MSOLIKIN</v>
          </cell>
          <cell r="P2370" t="str">
            <v>PT. SATRIA WICAKSANA SEJATI</v>
          </cell>
          <cell r="Q2370" t="str">
            <v>PT. SATRIA WICAKSANA SEJATI</v>
          </cell>
          <cell r="R2370" t="str">
            <v>JUG RACK</v>
          </cell>
          <cell r="S2370" t="str">
            <v>2050348971</v>
          </cell>
        </row>
        <row r="2371">
          <cell r="L2371">
            <v>6008130828</v>
          </cell>
          <cell r="M2371" t="str">
            <v>74559</v>
          </cell>
          <cell r="N2371" t="str">
            <v>S21102201382/H103069D/PY/1/30</v>
          </cell>
          <cell r="O2371" t="str">
            <v>YPS/L9345UZ/MSOLIKIN</v>
          </cell>
          <cell r="P2371" t="str">
            <v>PT. SATRIA WICAKSANA SEJATI</v>
          </cell>
          <cell r="Q2371" t="str">
            <v>PT. SATRIA WICAKSANA SEJATI</v>
          </cell>
          <cell r="R2371" t="str">
            <v>5 GALLON AQUA LOCAL</v>
          </cell>
          <cell r="S2371" t="str">
            <v>2050348971</v>
          </cell>
        </row>
        <row r="2372">
          <cell r="L2372">
            <v>6008128553</v>
          </cell>
          <cell r="M2372" t="str">
            <v>10169933</v>
          </cell>
          <cell r="N2372" t="str">
            <v>S21102201384/H103086D/PY/1/30</v>
          </cell>
          <cell r="O2372" t="str">
            <v>YPS/L9430UZ/DONI</v>
          </cell>
          <cell r="P2372" t="str">
            <v>PT. SATRIA WICAKSANA SEJATI</v>
          </cell>
          <cell r="Q2372" t="str">
            <v>PT. SATRIA WICAKSANA SEJATI</v>
          </cell>
          <cell r="R2372" t="str">
            <v>EMPTY BOTTLE AQUA 5 GALLON</v>
          </cell>
          <cell r="S2372" t="str">
            <v>2050348971</v>
          </cell>
        </row>
        <row r="2373">
          <cell r="L2373">
            <v>6008128553</v>
          </cell>
          <cell r="M2373" t="str">
            <v>10169933</v>
          </cell>
          <cell r="N2373" t="str">
            <v>S21102201384/H103086D/PY/1/30</v>
          </cell>
          <cell r="O2373" t="str">
            <v>YPS/L9430UZ/DONI</v>
          </cell>
          <cell r="P2373" t="str">
            <v>PT. SATRIA WICAKSANA SEJATI</v>
          </cell>
          <cell r="Q2373" t="str">
            <v>PT. SATRIA WICAKSANA SEJATI</v>
          </cell>
          <cell r="R2373" t="str">
            <v>EMPTY BOTTLE AQUA 5 GALLON</v>
          </cell>
          <cell r="S2373" t="str">
            <v>2050348971</v>
          </cell>
        </row>
        <row r="2374">
          <cell r="L2374">
            <v>6008128553</v>
          </cell>
          <cell r="M2374" t="str">
            <v>10169743</v>
          </cell>
          <cell r="N2374" t="str">
            <v>S21102201384/H103086D/PY/1/30</v>
          </cell>
          <cell r="O2374" t="str">
            <v>YPS/L9430UZ/DONI</v>
          </cell>
          <cell r="P2374" t="str">
            <v>PT. SATRIA WICAKSANA SEJATI</v>
          </cell>
          <cell r="Q2374" t="str">
            <v>PT. SATRIA WICAKSANA SEJATI</v>
          </cell>
          <cell r="R2374" t="str">
            <v>JUG RACK</v>
          </cell>
          <cell r="S2374" t="str">
            <v>2050348971</v>
          </cell>
        </row>
        <row r="2375">
          <cell r="L2375">
            <v>6008128553</v>
          </cell>
          <cell r="M2375" t="str">
            <v>74559</v>
          </cell>
          <cell r="N2375" t="str">
            <v>S21102201384/H103086D/PY/1/30</v>
          </cell>
          <cell r="O2375" t="str">
            <v>YPS/L9430UZ/DONI</v>
          </cell>
          <cell r="P2375" t="str">
            <v>PT. SATRIA WICAKSANA SEJATI</v>
          </cell>
          <cell r="Q2375" t="str">
            <v>PT. SATRIA WICAKSANA SEJATI</v>
          </cell>
          <cell r="R2375" t="str">
            <v>5 GALLON AQUA LOCAL</v>
          </cell>
          <cell r="S2375" t="str">
            <v>2050348971</v>
          </cell>
        </row>
        <row r="2376">
          <cell r="L2376">
            <v>6008132116</v>
          </cell>
          <cell r="M2376" t="str">
            <v>10169933</v>
          </cell>
          <cell r="N2376" t="str">
            <v>R.115784/HP3/46</v>
          </cell>
          <cell r="O2376" t="str">
            <v>YPS/N8732UV/SYAIFUL</v>
          </cell>
          <cell r="P2376" t="str">
            <v>PT. SATRIA WICAKSANA SEJATI</v>
          </cell>
          <cell r="Q2376" t="str">
            <v>PT. SATRIA WICAKSANA SEJATI</v>
          </cell>
          <cell r="R2376" t="str">
            <v>EMPTY BOTTLE AQUA 5 GALLON</v>
          </cell>
          <cell r="S2376" t="str">
            <v>2050348971</v>
          </cell>
        </row>
        <row r="2377">
          <cell r="L2377">
            <v>6008132116</v>
          </cell>
          <cell r="M2377" t="str">
            <v>10169933</v>
          </cell>
          <cell r="N2377" t="str">
            <v>R.115784/HP3/46</v>
          </cell>
          <cell r="O2377" t="str">
            <v>YPS/N8732UV/SYAIFUL</v>
          </cell>
          <cell r="P2377" t="str">
            <v>PT. SATRIA WICAKSANA SEJATI</v>
          </cell>
          <cell r="Q2377" t="str">
            <v>PT. SATRIA WICAKSANA SEJATI</v>
          </cell>
          <cell r="R2377" t="str">
            <v>EMPTY BOTTLE AQUA 5 GALLON</v>
          </cell>
          <cell r="S2377" t="str">
            <v>2050348971</v>
          </cell>
        </row>
        <row r="2378">
          <cell r="L2378">
            <v>6008132116</v>
          </cell>
          <cell r="M2378" t="str">
            <v>10169743</v>
          </cell>
          <cell r="N2378" t="str">
            <v>R.115784/HP3/46</v>
          </cell>
          <cell r="O2378" t="str">
            <v>YPS/N8732UV/SYAIFUL</v>
          </cell>
          <cell r="P2378" t="str">
            <v>PT. SATRIA WICAKSANA SEJATI</v>
          </cell>
          <cell r="Q2378" t="str">
            <v>PT. SATRIA WICAKSANA SEJATI</v>
          </cell>
          <cell r="R2378" t="str">
            <v>JUG RACK</v>
          </cell>
          <cell r="S2378" t="str">
            <v>2050348971</v>
          </cell>
        </row>
        <row r="2379">
          <cell r="L2379">
            <v>6008132116</v>
          </cell>
          <cell r="M2379" t="str">
            <v>74559</v>
          </cell>
          <cell r="N2379" t="str">
            <v>R.115784/HP3/46</v>
          </cell>
          <cell r="O2379" t="str">
            <v>YPS/N8732UV/SYAIFUL</v>
          </cell>
          <cell r="P2379" t="str">
            <v>PT. SATRIA WICAKSANA SEJATI</v>
          </cell>
          <cell r="Q2379" t="str">
            <v>PT. SATRIA WICAKSANA SEJATI</v>
          </cell>
          <cell r="R2379" t="str">
            <v>5 GALLON AQUA LOCAL</v>
          </cell>
          <cell r="S2379" t="str">
            <v>2050348971</v>
          </cell>
        </row>
        <row r="2380">
          <cell r="L2380">
            <v>6008132415</v>
          </cell>
          <cell r="M2380" t="str">
            <v>10169933</v>
          </cell>
          <cell r="N2380" t="str">
            <v>R.115773/HP3/39</v>
          </cell>
          <cell r="O2380" t="str">
            <v>YPS/L9356UZ/AGUS</v>
          </cell>
          <cell r="P2380" t="str">
            <v>PT. SATRIA WICAKSANA SEJATI</v>
          </cell>
          <cell r="Q2380" t="str">
            <v>PT. SATRIA WICAKSANA SEJATI</v>
          </cell>
          <cell r="R2380" t="str">
            <v>EMPTY BOTTLE AQUA 5 GALLON</v>
          </cell>
          <cell r="S2380" t="str">
            <v>2050348971</v>
          </cell>
        </row>
        <row r="2381">
          <cell r="L2381">
            <v>6008132415</v>
          </cell>
          <cell r="M2381" t="str">
            <v>10169933</v>
          </cell>
          <cell r="N2381" t="str">
            <v>R.115773/HP3/39</v>
          </cell>
          <cell r="O2381" t="str">
            <v>YPS/L9356UZ/AGUS</v>
          </cell>
          <cell r="P2381" t="str">
            <v>PT. SATRIA WICAKSANA SEJATI</v>
          </cell>
          <cell r="Q2381" t="str">
            <v>PT. SATRIA WICAKSANA SEJATI</v>
          </cell>
          <cell r="R2381" t="str">
            <v>EMPTY BOTTLE AQUA 5 GALLON</v>
          </cell>
          <cell r="S2381" t="str">
            <v>2050348971</v>
          </cell>
        </row>
        <row r="2382">
          <cell r="L2382">
            <v>6008132415</v>
          </cell>
          <cell r="M2382" t="str">
            <v>10169743</v>
          </cell>
          <cell r="N2382" t="str">
            <v>R.115773/HP3/39</v>
          </cell>
          <cell r="O2382" t="str">
            <v>YPS/L9356UZ/AGUS</v>
          </cell>
          <cell r="P2382" t="str">
            <v>PT. SATRIA WICAKSANA SEJATI</v>
          </cell>
          <cell r="Q2382" t="str">
            <v>PT. SATRIA WICAKSANA SEJATI</v>
          </cell>
          <cell r="R2382" t="str">
            <v>JUG RACK</v>
          </cell>
          <cell r="S2382" t="str">
            <v>2050348971</v>
          </cell>
        </row>
        <row r="2383">
          <cell r="L2383">
            <v>6008132415</v>
          </cell>
          <cell r="M2383" t="str">
            <v>74559</v>
          </cell>
          <cell r="N2383" t="str">
            <v>R.115773/HP3/39</v>
          </cell>
          <cell r="O2383" t="str">
            <v>YPS/L9356UZ/AGUS</v>
          </cell>
          <cell r="P2383" t="str">
            <v>PT. SATRIA WICAKSANA SEJATI</v>
          </cell>
          <cell r="Q2383" t="str">
            <v>PT. SATRIA WICAKSANA SEJATI</v>
          </cell>
          <cell r="R2383" t="str">
            <v>5 GALLON AQUA LOCAL</v>
          </cell>
          <cell r="S2383" t="str">
            <v>2050348971</v>
          </cell>
        </row>
        <row r="2384">
          <cell r="L2384">
            <v>6008130960</v>
          </cell>
          <cell r="M2384" t="str">
            <v>10169933</v>
          </cell>
          <cell r="N2384" t="str">
            <v>S21102201389/H1029155A/IS/2/29</v>
          </cell>
          <cell r="O2384" t="str">
            <v>YPS/L9808UW/M AMIN</v>
          </cell>
          <cell r="P2384" t="str">
            <v>PT. SATRIA WICAKSANA SEJATI</v>
          </cell>
          <cell r="Q2384" t="str">
            <v>PT. SATRIA WICAKSANA SEJATI</v>
          </cell>
          <cell r="R2384" t="str">
            <v>EMPTY BOTTLE AQUA 5 GALLON</v>
          </cell>
          <cell r="S2384" t="str">
            <v>2050348971</v>
          </cell>
        </row>
        <row r="2385">
          <cell r="L2385">
            <v>6008130960</v>
          </cell>
          <cell r="M2385" t="str">
            <v>10169933</v>
          </cell>
          <cell r="N2385" t="str">
            <v>S21102201389/H1029155A/IS/2/29</v>
          </cell>
          <cell r="O2385" t="str">
            <v>YPS/L9808UW/M AMIN</v>
          </cell>
          <cell r="P2385" t="str">
            <v>PT. SATRIA WICAKSANA SEJATI</v>
          </cell>
          <cell r="Q2385" t="str">
            <v>PT. SATRIA WICAKSANA SEJATI</v>
          </cell>
          <cell r="R2385" t="str">
            <v>EMPTY BOTTLE AQUA 5 GALLON</v>
          </cell>
          <cell r="S2385" t="str">
            <v>2050348971</v>
          </cell>
        </row>
        <row r="2386">
          <cell r="L2386">
            <v>6008130960</v>
          </cell>
          <cell r="M2386" t="str">
            <v>74559</v>
          </cell>
          <cell r="N2386" t="str">
            <v>S21102201389/H1029155A/IS/2/29</v>
          </cell>
          <cell r="O2386" t="str">
            <v>YPS/L9808UW/M AMIN</v>
          </cell>
          <cell r="P2386" t="str">
            <v>PT. SATRIA WICAKSANA SEJATI</v>
          </cell>
          <cell r="Q2386" t="str">
            <v>PT. SATRIA WICAKSANA SEJATI</v>
          </cell>
          <cell r="R2386" t="str">
            <v>5 GALLON AQUA LOCAL</v>
          </cell>
          <cell r="S2386" t="str">
            <v>2050348971</v>
          </cell>
        </row>
        <row r="2387">
          <cell r="L2387">
            <v>6008119892</v>
          </cell>
          <cell r="M2387" t="str">
            <v>10169933</v>
          </cell>
          <cell r="N2387" t="str">
            <v>S21102101750/H1029151D/PY/2/29</v>
          </cell>
          <cell r="O2387" t="str">
            <v>YPS/L8177UT/AGUS S</v>
          </cell>
          <cell r="P2387" t="str">
            <v>PT. SATRIA WICAKSANA SEJATI</v>
          </cell>
          <cell r="Q2387" t="str">
            <v>PT. SATRIA WICAKSANA SEJATI</v>
          </cell>
          <cell r="R2387" t="str">
            <v>EMPTY BOTTLE AQUA 5 GALLON</v>
          </cell>
          <cell r="S2387" t="str">
            <v>2050348971</v>
          </cell>
        </row>
        <row r="2388">
          <cell r="L2388">
            <v>6008119892</v>
          </cell>
          <cell r="M2388" t="str">
            <v>10169933</v>
          </cell>
          <cell r="N2388" t="str">
            <v>S21102101750/H1029151D/PY/2/29</v>
          </cell>
          <cell r="O2388" t="str">
            <v>YPS/L8177UT/AGUS S</v>
          </cell>
          <cell r="P2388" t="str">
            <v>PT. SATRIA WICAKSANA SEJATI</v>
          </cell>
          <cell r="Q2388" t="str">
            <v>PT. SATRIA WICAKSANA SEJATI</v>
          </cell>
          <cell r="R2388" t="str">
            <v>EMPTY BOTTLE AQUA 5 GALLON</v>
          </cell>
          <cell r="S2388" t="str">
            <v>2050348971</v>
          </cell>
        </row>
        <row r="2389">
          <cell r="L2389">
            <v>6008119892</v>
          </cell>
          <cell r="M2389" t="str">
            <v>10169743</v>
          </cell>
          <cell r="N2389" t="str">
            <v>S21102101750/H1029151D/PY/2/29</v>
          </cell>
          <cell r="O2389" t="str">
            <v>YPS/L8177UT/AGUS S</v>
          </cell>
          <cell r="P2389" t="str">
            <v>PT. SATRIA WICAKSANA SEJATI</v>
          </cell>
          <cell r="Q2389" t="str">
            <v>PT. SATRIA WICAKSANA SEJATI</v>
          </cell>
          <cell r="R2389" t="str">
            <v>JUG RACK</v>
          </cell>
          <cell r="S2389" t="str">
            <v>2050348971</v>
          </cell>
        </row>
        <row r="2390">
          <cell r="L2390">
            <v>6008119892</v>
          </cell>
          <cell r="M2390" t="str">
            <v>74559</v>
          </cell>
          <cell r="N2390" t="str">
            <v>S21102101750/H1029151D/PY/2/29</v>
          </cell>
          <cell r="O2390" t="str">
            <v>YPS/L8177UT/AGUS S</v>
          </cell>
          <cell r="P2390" t="str">
            <v>PT. SATRIA WICAKSANA SEJATI</v>
          </cell>
          <cell r="Q2390" t="str">
            <v>PT. SATRIA WICAKSANA SEJATI</v>
          </cell>
          <cell r="R2390" t="str">
            <v>5 GALLON AQUA LOCAL</v>
          </cell>
          <cell r="S2390" t="str">
            <v>2050348971</v>
          </cell>
        </row>
        <row r="2391">
          <cell r="L2391">
            <v>6008127979</v>
          </cell>
          <cell r="M2391" t="str">
            <v>10169749</v>
          </cell>
          <cell r="N2391" t="str">
            <v>R.146374</v>
          </cell>
          <cell r="O2391" t="str">
            <v>YPS/N8503UV/ZAINUL A</v>
          </cell>
          <cell r="P2391" t="str">
            <v>PT. SATRIA WICAKSANA SEJATI</v>
          </cell>
          <cell r="Q2391" t="str">
            <v>PT. SATRIA WICAKSANA SEJATI</v>
          </cell>
          <cell r="R2391" t="str">
            <v>PALLET RENT DOUBLE FACE</v>
          </cell>
          <cell r="S2391" t="str">
            <v>2050348972</v>
          </cell>
        </row>
        <row r="2392">
          <cell r="L2392">
            <v>6008128192</v>
          </cell>
          <cell r="M2392" t="str">
            <v>10169933</v>
          </cell>
          <cell r="N2392" t="str">
            <v>S21102201375/H1030110B/IS/1/30</v>
          </cell>
          <cell r="O2392" t="str">
            <v>YPS/L269UH/SOLIKAN</v>
          </cell>
          <cell r="P2392" t="str">
            <v>PT. SATRIA WICAKSANA SEJATI</v>
          </cell>
          <cell r="Q2392" t="str">
            <v>PT. SATRIA WICAKSANA SEJATI</v>
          </cell>
          <cell r="R2392" t="str">
            <v>EMPTY BOTTLE AQUA 5 GALLON</v>
          </cell>
          <cell r="S2392" t="str">
            <v>2050348971</v>
          </cell>
        </row>
        <row r="2393">
          <cell r="L2393">
            <v>6008128192</v>
          </cell>
          <cell r="M2393" t="str">
            <v>10169933</v>
          </cell>
          <cell r="N2393" t="str">
            <v>S21102201375/H1030110B/IS/1/30</v>
          </cell>
          <cell r="O2393" t="str">
            <v>YPS/L269UH/SOLIKAN</v>
          </cell>
          <cell r="P2393" t="str">
            <v>PT. SATRIA WICAKSANA SEJATI</v>
          </cell>
          <cell r="Q2393" t="str">
            <v>PT. SATRIA WICAKSANA SEJATI</v>
          </cell>
          <cell r="R2393" t="str">
            <v>EMPTY BOTTLE AQUA 5 GALLON</v>
          </cell>
          <cell r="S2393" t="str">
            <v>2050348971</v>
          </cell>
        </row>
        <row r="2394">
          <cell r="L2394">
            <v>6008128192</v>
          </cell>
          <cell r="M2394" t="str">
            <v>74559</v>
          </cell>
          <cell r="N2394" t="str">
            <v>S21102201375/H1030110B/IS/1/30</v>
          </cell>
          <cell r="O2394" t="str">
            <v>YPS/L269UH/SOLIKAN</v>
          </cell>
          <cell r="P2394" t="str">
            <v>PT. SATRIA WICAKSANA SEJATI</v>
          </cell>
          <cell r="Q2394" t="str">
            <v>PT. SATRIA WICAKSANA SEJATI</v>
          </cell>
          <cell r="R2394" t="str">
            <v>5 GALLON AQUA LOCAL</v>
          </cell>
          <cell r="S2394" t="str">
            <v>2050348971</v>
          </cell>
        </row>
        <row r="2395">
          <cell r="L2395">
            <v>6008127988</v>
          </cell>
          <cell r="M2395" t="str">
            <v>10169933</v>
          </cell>
          <cell r="N2395" t="str">
            <v>S21102201369/H1030108D/EL/1/30</v>
          </cell>
          <cell r="O2395" t="str">
            <v>YPS/L8858UI/BAMBANG</v>
          </cell>
          <cell r="P2395" t="str">
            <v>PT. SATRIA WICAKSANA SEJATI</v>
          </cell>
          <cell r="Q2395" t="str">
            <v>PT. SATRIA WICAKSANA SEJATI</v>
          </cell>
          <cell r="R2395" t="str">
            <v>EMPTY BOTTLE AQUA 5 GALLON</v>
          </cell>
          <cell r="S2395" t="str">
            <v>2050348971</v>
          </cell>
        </row>
        <row r="2396">
          <cell r="L2396">
            <v>6008127988</v>
          </cell>
          <cell r="M2396" t="str">
            <v>10169933</v>
          </cell>
          <cell r="N2396" t="str">
            <v>S21102201369/H1030108D/EL/1/30</v>
          </cell>
          <cell r="O2396" t="str">
            <v>YPS/L8858UI/BAMBANG</v>
          </cell>
          <cell r="P2396" t="str">
            <v>PT. SATRIA WICAKSANA SEJATI</v>
          </cell>
          <cell r="Q2396" t="str">
            <v>PT. SATRIA WICAKSANA SEJATI</v>
          </cell>
          <cell r="R2396" t="str">
            <v>EMPTY BOTTLE AQUA 5 GALLON</v>
          </cell>
          <cell r="S2396" t="str">
            <v>2050348971</v>
          </cell>
        </row>
        <row r="2397">
          <cell r="L2397">
            <v>6008127988</v>
          </cell>
          <cell r="M2397" t="str">
            <v>10169743</v>
          </cell>
          <cell r="N2397" t="str">
            <v>S21102201369/H1030108D/EL/1/30</v>
          </cell>
          <cell r="O2397" t="str">
            <v>YPS/L8858UI/BAMBANG</v>
          </cell>
          <cell r="P2397" t="str">
            <v>PT. SATRIA WICAKSANA SEJATI</v>
          </cell>
          <cell r="Q2397" t="str">
            <v>PT. SATRIA WICAKSANA SEJATI</v>
          </cell>
          <cell r="R2397" t="str">
            <v>JUG RACK</v>
          </cell>
          <cell r="S2397" t="str">
            <v>2050348971</v>
          </cell>
        </row>
        <row r="2398">
          <cell r="L2398">
            <v>6008127988</v>
          </cell>
          <cell r="M2398" t="str">
            <v>74559</v>
          </cell>
          <cell r="N2398" t="str">
            <v>S21102201369/H1030108D/EL/1/30</v>
          </cell>
          <cell r="O2398" t="str">
            <v>YPS/L8858UI/BAMBANG</v>
          </cell>
          <cell r="P2398" t="str">
            <v>PT. SATRIA WICAKSANA SEJATI</v>
          </cell>
          <cell r="Q2398" t="str">
            <v>PT. SATRIA WICAKSANA SEJATI</v>
          </cell>
          <cell r="R2398" t="str">
            <v>5 GALLON AQUA LOCAL</v>
          </cell>
          <cell r="S2398" t="str">
            <v>2050348971</v>
          </cell>
        </row>
        <row r="2399">
          <cell r="L2399">
            <v>6008129835</v>
          </cell>
          <cell r="M2399" t="str">
            <v>10169933</v>
          </cell>
          <cell r="N2399" t="str">
            <v>S21102903796/H103139D/NF/3/30</v>
          </cell>
          <cell r="O2399" t="str">
            <v>YPS/N8864UW/TOSIM</v>
          </cell>
          <cell r="P2399" t="str">
            <v>PT. SATRIA WICAKSANA SEJATI</v>
          </cell>
          <cell r="Q2399" t="str">
            <v>PT. SATRIA WICAKSANA SEJATI</v>
          </cell>
          <cell r="R2399" t="str">
            <v>EMPTY BOTTLE AQUA 5 GALLON</v>
          </cell>
          <cell r="S2399" t="str">
            <v>2050348971</v>
          </cell>
        </row>
        <row r="2400">
          <cell r="L2400">
            <v>6008129835</v>
          </cell>
          <cell r="M2400" t="str">
            <v>10169933</v>
          </cell>
          <cell r="N2400" t="str">
            <v>S21102903796/H103139D/NF/3/30</v>
          </cell>
          <cell r="O2400" t="str">
            <v>YPS/N8864UW/TOSIM</v>
          </cell>
          <cell r="P2400" t="str">
            <v>PT. SATRIA WICAKSANA SEJATI</v>
          </cell>
          <cell r="Q2400" t="str">
            <v>PT. SATRIA WICAKSANA SEJATI</v>
          </cell>
          <cell r="R2400" t="str">
            <v>EMPTY BOTTLE AQUA 5 GALLON</v>
          </cell>
          <cell r="S2400" t="str">
            <v>2050348971</v>
          </cell>
        </row>
        <row r="2401">
          <cell r="L2401">
            <v>6008129835</v>
          </cell>
          <cell r="M2401" t="str">
            <v>10169743</v>
          </cell>
          <cell r="N2401" t="str">
            <v>S21102903796/H103139D/NF/3/30</v>
          </cell>
          <cell r="O2401" t="str">
            <v>YPS/N8864UW/TOSIM</v>
          </cell>
          <cell r="P2401" t="str">
            <v>PT. SATRIA WICAKSANA SEJATI</v>
          </cell>
          <cell r="Q2401" t="str">
            <v>PT. SATRIA WICAKSANA SEJATI</v>
          </cell>
          <cell r="R2401" t="str">
            <v>JUG RACK</v>
          </cell>
          <cell r="S2401" t="str">
            <v>2050348971</v>
          </cell>
        </row>
        <row r="2402">
          <cell r="L2402">
            <v>6008129835</v>
          </cell>
          <cell r="M2402" t="str">
            <v>74559</v>
          </cell>
          <cell r="N2402" t="str">
            <v>S21102903796/H103139D/NF/3/30</v>
          </cell>
          <cell r="O2402" t="str">
            <v>YPS/N8864UW/TOSIM</v>
          </cell>
          <cell r="P2402" t="str">
            <v>PT. SATRIA WICAKSANA SEJATI</v>
          </cell>
          <cell r="Q2402" t="str">
            <v>PT. SATRIA WICAKSANA SEJATI</v>
          </cell>
          <cell r="R2402" t="str">
            <v>5 GALLON AQUA LOCAL</v>
          </cell>
          <cell r="S2402" t="str">
            <v>2050348971</v>
          </cell>
        </row>
        <row r="2403">
          <cell r="L2403">
            <v>6008129338</v>
          </cell>
          <cell r="M2403" t="str">
            <v>10169933</v>
          </cell>
          <cell r="N2403" t="str">
            <v>S21102201380/H103081A/IS/1/30</v>
          </cell>
          <cell r="O2403" t="str">
            <v>YPS/L8372UI/BASIT</v>
          </cell>
          <cell r="P2403" t="str">
            <v>PT. SATRIA WICAKSANA SEJATI</v>
          </cell>
          <cell r="Q2403" t="str">
            <v>PT. SATRIA WICAKSANA SEJATI</v>
          </cell>
          <cell r="R2403" t="str">
            <v>EMPTY BOTTLE AQUA 5 GALLON</v>
          </cell>
          <cell r="S2403" t="str">
            <v>2050348971</v>
          </cell>
        </row>
        <row r="2404">
          <cell r="L2404">
            <v>6008129338</v>
          </cell>
          <cell r="M2404" t="str">
            <v>10169933</v>
          </cell>
          <cell r="N2404" t="str">
            <v>S21102201380/H103081A/IS/1/30</v>
          </cell>
          <cell r="O2404" t="str">
            <v>YPS/L8372UI/BASIT</v>
          </cell>
          <cell r="P2404" t="str">
            <v>PT. SATRIA WICAKSANA SEJATI</v>
          </cell>
          <cell r="Q2404" t="str">
            <v>PT. SATRIA WICAKSANA SEJATI</v>
          </cell>
          <cell r="R2404" t="str">
            <v>EMPTY BOTTLE AQUA 5 GALLON</v>
          </cell>
          <cell r="S2404" t="str">
            <v>2050348971</v>
          </cell>
        </row>
        <row r="2405">
          <cell r="L2405">
            <v>6008129338</v>
          </cell>
          <cell r="M2405" t="str">
            <v>74559</v>
          </cell>
          <cell r="N2405" t="str">
            <v>S21102201380/H103081A/IS/1/30</v>
          </cell>
          <cell r="O2405" t="str">
            <v>YPS/L8372UI/BASIT</v>
          </cell>
          <cell r="P2405" t="str">
            <v>PT. SATRIA WICAKSANA SEJATI</v>
          </cell>
          <cell r="Q2405" t="str">
            <v>PT. SATRIA WICAKSANA SEJATI</v>
          </cell>
          <cell r="R2405" t="str">
            <v>5 GALLON AQUA LOCAL</v>
          </cell>
          <cell r="S2405" t="str">
            <v>2050348971</v>
          </cell>
        </row>
        <row r="2406">
          <cell r="L2406">
            <v>6008130301</v>
          </cell>
          <cell r="M2406" t="str">
            <v>10169933</v>
          </cell>
          <cell r="N2406" t="str">
            <v>R.111301/HP3/27</v>
          </cell>
          <cell r="O2406" t="str">
            <v>YPS/L9355UZ/WACHID</v>
          </cell>
          <cell r="P2406" t="str">
            <v>PT. SATRIA WICAKSANA SEJATI</v>
          </cell>
          <cell r="Q2406" t="str">
            <v>PT. SATRIA WICAKSANA SEJATI</v>
          </cell>
          <cell r="R2406" t="str">
            <v>EMPTY BOTTLE AQUA 5 GALLON</v>
          </cell>
          <cell r="S2406" t="str">
            <v>2050348971</v>
          </cell>
        </row>
        <row r="2407">
          <cell r="L2407">
            <v>6008130301</v>
          </cell>
          <cell r="M2407" t="str">
            <v>10169933</v>
          </cell>
          <cell r="N2407" t="str">
            <v>R.111301/HP3/27</v>
          </cell>
          <cell r="O2407" t="str">
            <v>YPS/L9355UZ/WACHID</v>
          </cell>
          <cell r="P2407" t="str">
            <v>PT. SATRIA WICAKSANA SEJATI</v>
          </cell>
          <cell r="Q2407" t="str">
            <v>PT. SATRIA WICAKSANA SEJATI</v>
          </cell>
          <cell r="R2407" t="str">
            <v>EMPTY BOTTLE AQUA 5 GALLON</v>
          </cell>
          <cell r="S2407" t="str">
            <v>2050348971</v>
          </cell>
        </row>
        <row r="2408">
          <cell r="L2408">
            <v>6008130301</v>
          </cell>
          <cell r="M2408" t="str">
            <v>10169743</v>
          </cell>
          <cell r="N2408" t="str">
            <v>R.111301/HP3/27</v>
          </cell>
          <cell r="O2408" t="str">
            <v>YPS/L9355UZ/WACHID</v>
          </cell>
          <cell r="P2408" t="str">
            <v>PT. SATRIA WICAKSANA SEJATI</v>
          </cell>
          <cell r="Q2408" t="str">
            <v>PT. SATRIA WICAKSANA SEJATI</v>
          </cell>
          <cell r="R2408" t="str">
            <v>JUG RACK</v>
          </cell>
          <cell r="S2408" t="str">
            <v>2050348971</v>
          </cell>
        </row>
        <row r="2409">
          <cell r="L2409">
            <v>6008130301</v>
          </cell>
          <cell r="M2409" t="str">
            <v>74559</v>
          </cell>
          <cell r="N2409" t="str">
            <v>R.111301/HP3/27</v>
          </cell>
          <cell r="O2409" t="str">
            <v>YPS/L9355UZ/WACHID</v>
          </cell>
          <cell r="P2409" t="str">
            <v>PT. SATRIA WICAKSANA SEJATI</v>
          </cell>
          <cell r="Q2409" t="str">
            <v>PT. SATRIA WICAKSANA SEJATI</v>
          </cell>
          <cell r="R2409" t="str">
            <v>5 GALLON AQUA LOCAL</v>
          </cell>
          <cell r="S2409" t="str">
            <v>2050348971</v>
          </cell>
        </row>
        <row r="2410">
          <cell r="L2410">
            <v>6008131350</v>
          </cell>
          <cell r="M2410" t="str">
            <v>10169933</v>
          </cell>
          <cell r="N2410" t="str">
            <v>S21102101731/H1030136C/EL/2/30</v>
          </cell>
          <cell r="O2410" t="str">
            <v>YPS/L8373UI/MADE</v>
          </cell>
          <cell r="P2410" t="str">
            <v>PT. SATRIA WICAKSANA SEJATI</v>
          </cell>
          <cell r="Q2410" t="str">
            <v>PT. SATRIA WICAKSANA SEJATI</v>
          </cell>
          <cell r="R2410" t="str">
            <v>EMPTY BOTTLE AQUA 5 GALLON</v>
          </cell>
          <cell r="S2410" t="str">
            <v>2050348971</v>
          </cell>
        </row>
        <row r="2411">
          <cell r="L2411">
            <v>6008131350</v>
          </cell>
          <cell r="M2411" t="str">
            <v>10169933</v>
          </cell>
          <cell r="N2411" t="str">
            <v>S21102101731/H1030136C/EL/2/30</v>
          </cell>
          <cell r="O2411" t="str">
            <v>YPS/L8373UI/MADE</v>
          </cell>
          <cell r="P2411" t="str">
            <v>PT. SATRIA WICAKSANA SEJATI</v>
          </cell>
          <cell r="Q2411" t="str">
            <v>PT. SATRIA WICAKSANA SEJATI</v>
          </cell>
          <cell r="R2411" t="str">
            <v>EMPTY BOTTLE AQUA 5 GALLON</v>
          </cell>
          <cell r="S2411" t="str">
            <v>2050348971</v>
          </cell>
        </row>
        <row r="2412">
          <cell r="L2412">
            <v>6008131350</v>
          </cell>
          <cell r="M2412" t="str">
            <v>74559</v>
          </cell>
          <cell r="N2412" t="str">
            <v>S21102101731/H1030136C/EL/2/30</v>
          </cell>
          <cell r="O2412" t="str">
            <v>YPS/L8373UI/MADE</v>
          </cell>
          <cell r="P2412" t="str">
            <v>PT. SATRIA WICAKSANA SEJATI</v>
          </cell>
          <cell r="Q2412" t="str">
            <v>PT. SATRIA WICAKSANA SEJATI</v>
          </cell>
          <cell r="R2412" t="str">
            <v>5 GALLON AQUA LOCAL</v>
          </cell>
          <cell r="S2412" t="str">
            <v>2050348971</v>
          </cell>
        </row>
        <row r="2413">
          <cell r="L2413">
            <v>6008131191</v>
          </cell>
          <cell r="M2413" t="str">
            <v>10169933</v>
          </cell>
          <cell r="N2413" t="str">
            <v>S21102101730/H1030131A/EL/2/30</v>
          </cell>
          <cell r="O2413" t="str">
            <v>YPS/N9902UR/BUDI</v>
          </cell>
          <cell r="P2413" t="str">
            <v>PT. SATRIA WICAKSANA SEJATI</v>
          </cell>
          <cell r="Q2413" t="str">
            <v>PT. SATRIA WICAKSANA SEJATI</v>
          </cell>
          <cell r="R2413" t="str">
            <v>EMPTY BOTTLE AQUA 5 GALLON</v>
          </cell>
          <cell r="S2413" t="str">
            <v>2050348971</v>
          </cell>
        </row>
        <row r="2414">
          <cell r="L2414">
            <v>6008131191</v>
          </cell>
          <cell r="M2414" t="str">
            <v>10169933</v>
          </cell>
          <cell r="N2414" t="str">
            <v>S21102101730/H1030131A/EL/2/30</v>
          </cell>
          <cell r="O2414" t="str">
            <v>YPS/N9902UR/BUDI</v>
          </cell>
          <cell r="P2414" t="str">
            <v>PT. SATRIA WICAKSANA SEJATI</v>
          </cell>
          <cell r="Q2414" t="str">
            <v>PT. SATRIA WICAKSANA SEJATI</v>
          </cell>
          <cell r="R2414" t="str">
            <v>EMPTY BOTTLE AQUA 5 GALLON</v>
          </cell>
          <cell r="S2414" t="str">
            <v>2050348971</v>
          </cell>
        </row>
        <row r="2415">
          <cell r="L2415">
            <v>6008131191</v>
          </cell>
          <cell r="M2415" t="str">
            <v>74559</v>
          </cell>
          <cell r="N2415" t="str">
            <v>S21102101730/H1030131A/EL/2/30</v>
          </cell>
          <cell r="O2415" t="str">
            <v>YPS/N9902UR/BUDI</v>
          </cell>
          <cell r="P2415" t="str">
            <v>PT. SATRIA WICAKSANA SEJATI</v>
          </cell>
          <cell r="Q2415" t="str">
            <v>PT. SATRIA WICAKSANA SEJATI</v>
          </cell>
          <cell r="R2415" t="str">
            <v>5 GALLON AQUA LOCAL</v>
          </cell>
          <cell r="S2415" t="str">
            <v>2050348971</v>
          </cell>
        </row>
        <row r="2416">
          <cell r="L2416">
            <v>6008130464</v>
          </cell>
          <cell r="M2416" t="str">
            <v>10169933</v>
          </cell>
          <cell r="N2416" t="str">
            <v>S21102903794/H1030200B/NF/3/30</v>
          </cell>
          <cell r="O2416" t="str">
            <v>YPS/N8544UV/SLAMET</v>
          </cell>
          <cell r="P2416" t="str">
            <v>PT. SATRIA WICAKSANA SEJATI</v>
          </cell>
          <cell r="Q2416" t="str">
            <v>PT. SATRIA WICAKSANA SEJATI</v>
          </cell>
          <cell r="R2416" t="str">
            <v>EMPTY BOTTLE AQUA 5 GALLON</v>
          </cell>
          <cell r="S2416" t="str">
            <v>2050348971</v>
          </cell>
        </row>
        <row r="2417">
          <cell r="L2417">
            <v>6008130464</v>
          </cell>
          <cell r="M2417" t="str">
            <v>10169933</v>
          </cell>
          <cell r="N2417" t="str">
            <v>S21102903794/H1030200B/NF/3/30</v>
          </cell>
          <cell r="O2417" t="str">
            <v>YPS/N8544UV/SLAMET</v>
          </cell>
          <cell r="P2417" t="str">
            <v>PT. SATRIA WICAKSANA SEJATI</v>
          </cell>
          <cell r="Q2417" t="str">
            <v>PT. SATRIA WICAKSANA SEJATI</v>
          </cell>
          <cell r="R2417" t="str">
            <v>EMPTY BOTTLE AQUA 5 GALLON</v>
          </cell>
          <cell r="S2417" t="str">
            <v>2050348971</v>
          </cell>
        </row>
        <row r="2418">
          <cell r="L2418">
            <v>6008130464</v>
          </cell>
          <cell r="M2418" t="str">
            <v>74559</v>
          </cell>
          <cell r="N2418" t="str">
            <v>S21102903794/H1030200B/NF/3/30</v>
          </cell>
          <cell r="O2418" t="str">
            <v>YPS/N8544UV/SLAMET</v>
          </cell>
          <cell r="P2418" t="str">
            <v>PT. SATRIA WICAKSANA SEJATI</v>
          </cell>
          <cell r="Q2418" t="str">
            <v>PT. SATRIA WICAKSANA SEJATI</v>
          </cell>
          <cell r="R2418" t="str">
            <v>5 GALLON AQUA LOCAL</v>
          </cell>
          <cell r="S2418" t="str">
            <v>2050348971</v>
          </cell>
        </row>
        <row r="2419">
          <cell r="L2419">
            <v>6008133012</v>
          </cell>
          <cell r="M2419" t="str">
            <v>10169933</v>
          </cell>
          <cell r="N2419" t="str">
            <v>S21102201367/H1030209A/EF/3/30</v>
          </cell>
          <cell r="O2419" t="str">
            <v>YPS/L9305UO/SABAR</v>
          </cell>
          <cell r="P2419" t="str">
            <v>PT. SATRIA WICAKSANA SEJATI</v>
          </cell>
          <cell r="Q2419" t="str">
            <v>PT. SATRIA WICAKSANA SEJATI</v>
          </cell>
          <cell r="R2419" t="str">
            <v>EMPTY BOTTLE AQUA 5 GALLON</v>
          </cell>
          <cell r="S2419" t="str">
            <v>2050348971</v>
          </cell>
        </row>
        <row r="2420">
          <cell r="L2420">
            <v>6008130314</v>
          </cell>
          <cell r="M2420" t="str">
            <v>10169933</v>
          </cell>
          <cell r="N2420" t="str">
            <v>S21102903791/H103141D/AS/3/30</v>
          </cell>
          <cell r="O2420" t="str">
            <v>YPS/N8614UW/HUDA</v>
          </cell>
          <cell r="P2420" t="str">
            <v>PT. SATRIA WICAKSANA SEJATI</v>
          </cell>
          <cell r="Q2420" t="str">
            <v>PT. SATRIA WICAKSANA SEJATI</v>
          </cell>
          <cell r="R2420" t="str">
            <v>EMPTY BOTTLE AQUA 5 GALLON</v>
          </cell>
          <cell r="S2420" t="str">
            <v>2050348971</v>
          </cell>
        </row>
        <row r="2421">
          <cell r="L2421">
            <v>6008130314</v>
          </cell>
          <cell r="M2421" t="str">
            <v>10169933</v>
          </cell>
          <cell r="N2421" t="str">
            <v>S21102903791/H103141D/AS/3/30</v>
          </cell>
          <cell r="O2421" t="str">
            <v>YPS/N8614UW/HUDA</v>
          </cell>
          <cell r="P2421" t="str">
            <v>PT. SATRIA WICAKSANA SEJATI</v>
          </cell>
          <cell r="Q2421" t="str">
            <v>PT. SATRIA WICAKSANA SEJATI</v>
          </cell>
          <cell r="R2421" t="str">
            <v>EMPTY BOTTLE AQUA 5 GALLON</v>
          </cell>
          <cell r="S2421" t="str">
            <v>2050348971</v>
          </cell>
        </row>
        <row r="2422">
          <cell r="L2422">
            <v>6008130314</v>
          </cell>
          <cell r="M2422" t="str">
            <v>10169743</v>
          </cell>
          <cell r="N2422" t="str">
            <v>S21102903791/H103141D/AS/3/30</v>
          </cell>
          <cell r="O2422" t="str">
            <v>YPS/N8614UW/HUDA</v>
          </cell>
          <cell r="P2422" t="str">
            <v>PT. SATRIA WICAKSANA SEJATI</v>
          </cell>
          <cell r="Q2422" t="str">
            <v>PT. SATRIA WICAKSANA SEJATI</v>
          </cell>
          <cell r="R2422" t="str">
            <v>JUG RACK</v>
          </cell>
          <cell r="S2422" t="str">
            <v>2050348971</v>
          </cell>
        </row>
        <row r="2423">
          <cell r="L2423">
            <v>6008130314</v>
          </cell>
          <cell r="M2423" t="str">
            <v>74559</v>
          </cell>
          <cell r="N2423" t="str">
            <v>S21102903791/H103141D/AS/3/30</v>
          </cell>
          <cell r="O2423" t="str">
            <v>YPS/N8614UW/HUDA</v>
          </cell>
          <cell r="P2423" t="str">
            <v>PT. SATRIA WICAKSANA SEJATI</v>
          </cell>
          <cell r="Q2423" t="str">
            <v>PT. SATRIA WICAKSANA SEJATI</v>
          </cell>
          <cell r="R2423" t="str">
            <v>5 GALLON AQUA LOCAL</v>
          </cell>
          <cell r="S2423" t="str">
            <v>2050348971</v>
          </cell>
        </row>
        <row r="2424">
          <cell r="L2424">
            <v>6008128059</v>
          </cell>
          <cell r="M2424" t="str">
            <v>10169933</v>
          </cell>
          <cell r="N2424" t="str">
            <v>R.111303/HP3/60</v>
          </cell>
          <cell r="O2424" t="str">
            <v>YPS/N8598UV/ARIF TIR</v>
          </cell>
          <cell r="P2424" t="str">
            <v>PT. SATRIA WICAKSANA SEJATI</v>
          </cell>
          <cell r="Q2424" t="str">
            <v>PT. SATRIA WICAKSANA SEJATI</v>
          </cell>
          <cell r="R2424" t="str">
            <v>EMPTY BOTTLE AQUA 5 GALLON</v>
          </cell>
          <cell r="S2424" t="str">
            <v>2050348971</v>
          </cell>
        </row>
        <row r="2425">
          <cell r="L2425">
            <v>6008128059</v>
          </cell>
          <cell r="M2425" t="str">
            <v>10169933</v>
          </cell>
          <cell r="N2425" t="str">
            <v>R.111303/HP3/60</v>
          </cell>
          <cell r="O2425" t="str">
            <v>YPS/N8598UV/ARIF TIR</v>
          </cell>
          <cell r="P2425" t="str">
            <v>PT. SATRIA WICAKSANA SEJATI</v>
          </cell>
          <cell r="Q2425" t="str">
            <v>PT. SATRIA WICAKSANA SEJATI</v>
          </cell>
          <cell r="R2425" t="str">
            <v>EMPTY BOTTLE AQUA 5 GALLON</v>
          </cell>
          <cell r="S2425" t="str">
            <v>2050348971</v>
          </cell>
        </row>
        <row r="2426">
          <cell r="L2426">
            <v>6008128059</v>
          </cell>
          <cell r="M2426" t="str">
            <v>10169743</v>
          </cell>
          <cell r="N2426" t="str">
            <v>R.111303/HP3/60</v>
          </cell>
          <cell r="O2426" t="str">
            <v>YPS/N8598UV/ARIF TIR</v>
          </cell>
          <cell r="P2426" t="str">
            <v>PT. SATRIA WICAKSANA SEJATI</v>
          </cell>
          <cell r="Q2426" t="str">
            <v>PT. SATRIA WICAKSANA SEJATI</v>
          </cell>
          <cell r="R2426" t="str">
            <v>JUG RACK</v>
          </cell>
          <cell r="S2426" t="str">
            <v>2050348971</v>
          </cell>
        </row>
        <row r="2427">
          <cell r="L2427">
            <v>6008128059</v>
          </cell>
          <cell r="M2427" t="str">
            <v>74559</v>
          </cell>
          <cell r="N2427" t="str">
            <v>R.111303/HP3/60</v>
          </cell>
          <cell r="O2427" t="str">
            <v>YPS/N8598UV/ARIF TIR</v>
          </cell>
          <cell r="P2427" t="str">
            <v>PT. SATRIA WICAKSANA SEJATI</v>
          </cell>
          <cell r="Q2427" t="str">
            <v>PT. SATRIA WICAKSANA SEJATI</v>
          </cell>
          <cell r="R2427" t="str">
            <v>5 GALLON AQUA LOCAL</v>
          </cell>
          <cell r="S2427" t="str">
            <v>2050348971</v>
          </cell>
        </row>
        <row r="2428">
          <cell r="L2428">
            <v>6008105759</v>
          </cell>
          <cell r="M2428" t="str">
            <v>10169933</v>
          </cell>
          <cell r="N2428" t="str">
            <v>S21102101733/H1030174A/ZK/2/30</v>
          </cell>
          <cell r="O2428" t="str">
            <v>YPS/N8547UV/SOLIKHAN</v>
          </cell>
          <cell r="P2428" t="str">
            <v>PT. SATRIA WICAKSANA SEJATI</v>
          </cell>
          <cell r="Q2428" t="str">
            <v>PT. SATRIA WICAKSANA SEJATI</v>
          </cell>
          <cell r="R2428" t="str">
            <v>EMPTY BOTTLE AQUA 5 GALLON</v>
          </cell>
          <cell r="S2428" t="str">
            <v>2050348971</v>
          </cell>
        </row>
        <row r="2429">
          <cell r="L2429">
            <v>6008105759</v>
          </cell>
          <cell r="M2429" t="str">
            <v>10169933</v>
          </cell>
          <cell r="N2429" t="str">
            <v>S21102101733/H1030174A/ZK/2/30</v>
          </cell>
          <cell r="O2429" t="str">
            <v>YPS/N8547UV/SOLIKHAN</v>
          </cell>
          <cell r="P2429" t="str">
            <v>PT. SATRIA WICAKSANA SEJATI</v>
          </cell>
          <cell r="Q2429" t="str">
            <v>PT. SATRIA WICAKSANA SEJATI</v>
          </cell>
          <cell r="R2429" t="str">
            <v>EMPTY BOTTLE AQUA 5 GALLON</v>
          </cell>
          <cell r="S2429" t="str">
            <v>2050348971</v>
          </cell>
        </row>
        <row r="2430">
          <cell r="L2430">
            <v>6008105759</v>
          </cell>
          <cell r="M2430" t="str">
            <v>74559</v>
          </cell>
          <cell r="N2430" t="str">
            <v>S21102101733/H1030174A/ZK/2/30</v>
          </cell>
          <cell r="O2430" t="str">
            <v>YPS/N8547UV/SOLIKHAN</v>
          </cell>
          <cell r="P2430" t="str">
            <v>PT. SATRIA WICAKSANA SEJATI</v>
          </cell>
          <cell r="Q2430" t="str">
            <v>PT. SATRIA WICAKSANA SEJATI</v>
          </cell>
          <cell r="R2430" t="str">
            <v>5 GALLON AQUA LOCAL</v>
          </cell>
          <cell r="S2430" t="str">
            <v>2050348971</v>
          </cell>
        </row>
        <row r="2431">
          <cell r="L2431">
            <v>6008129144</v>
          </cell>
          <cell r="M2431" t="str">
            <v>10169933</v>
          </cell>
          <cell r="N2431" t="str">
            <v>S21102101722/H10318A/EF/3/30</v>
          </cell>
          <cell r="O2431" t="str">
            <v>YPS/L9808UW/ AMIN</v>
          </cell>
          <cell r="P2431" t="str">
            <v>PT. SATRIA WICAKSANA SEJATI</v>
          </cell>
          <cell r="Q2431" t="str">
            <v>PT. SATRIA WICAKSANA SEJATI</v>
          </cell>
          <cell r="R2431" t="str">
            <v>EMPTY BOTTLE AQUA 5 GALLON</v>
          </cell>
          <cell r="S2431" t="str">
            <v>2050348971</v>
          </cell>
        </row>
        <row r="2432">
          <cell r="L2432">
            <v>6008129144</v>
          </cell>
          <cell r="M2432" t="str">
            <v>10169933</v>
          </cell>
          <cell r="N2432" t="str">
            <v>S21102101722/H10318A/EF/3/30</v>
          </cell>
          <cell r="O2432" t="str">
            <v>YPS/L9808UW/ AMIN</v>
          </cell>
          <cell r="P2432" t="str">
            <v>PT. SATRIA WICAKSANA SEJATI</v>
          </cell>
          <cell r="Q2432" t="str">
            <v>PT. SATRIA WICAKSANA SEJATI</v>
          </cell>
          <cell r="R2432" t="str">
            <v>EMPTY BOTTLE AQUA 5 GALLON</v>
          </cell>
          <cell r="S2432" t="str">
            <v>2050348971</v>
          </cell>
        </row>
        <row r="2433">
          <cell r="L2433">
            <v>6008129144</v>
          </cell>
          <cell r="M2433" t="str">
            <v>74559</v>
          </cell>
          <cell r="N2433" t="str">
            <v>S21102101722/H10318A/EF/3/30</v>
          </cell>
          <cell r="O2433" t="str">
            <v>YPS/L9808UW/ AMIN</v>
          </cell>
          <cell r="P2433" t="str">
            <v>PT. SATRIA WICAKSANA SEJATI</v>
          </cell>
          <cell r="Q2433" t="str">
            <v>PT. SATRIA WICAKSANA SEJATI</v>
          </cell>
          <cell r="R2433" t="str">
            <v>5 GALLON AQUA LOCAL</v>
          </cell>
          <cell r="S2433" t="str">
            <v>2050348971</v>
          </cell>
        </row>
        <row r="2434">
          <cell r="L2434">
            <v>6008131712</v>
          </cell>
          <cell r="M2434" t="str">
            <v>10169933</v>
          </cell>
          <cell r="N2434" t="str">
            <v>S21102201362/H10311D/AS/3/30</v>
          </cell>
          <cell r="O2434" t="str">
            <v>YPS/N8548UV/GATOT</v>
          </cell>
          <cell r="P2434" t="str">
            <v>PT. SATRIA WICAKSANA SEJATI</v>
          </cell>
          <cell r="Q2434" t="str">
            <v>PT. SATRIA WICAKSANA SEJATI</v>
          </cell>
          <cell r="R2434" t="str">
            <v>EMPTY BOTTLE AQUA 5 GALLON</v>
          </cell>
          <cell r="S2434" t="str">
            <v>2050348971</v>
          </cell>
        </row>
        <row r="2435">
          <cell r="L2435">
            <v>6008131712</v>
          </cell>
          <cell r="M2435" t="str">
            <v>10169743</v>
          </cell>
          <cell r="N2435" t="str">
            <v>S21102201362/H10311D/AS/3/30</v>
          </cell>
          <cell r="O2435" t="str">
            <v>YPS/N8548UV/GATOT</v>
          </cell>
          <cell r="P2435" t="str">
            <v>PT. SATRIA WICAKSANA SEJATI</v>
          </cell>
          <cell r="Q2435" t="str">
            <v>PT. SATRIA WICAKSANA SEJATI</v>
          </cell>
          <cell r="R2435" t="str">
            <v>JUG RACK</v>
          </cell>
          <cell r="S2435" t="str">
            <v>2050348971</v>
          </cell>
        </row>
        <row r="2436">
          <cell r="L2436">
            <v>6008130468</v>
          </cell>
          <cell r="M2436" t="str">
            <v>10169933</v>
          </cell>
          <cell r="N2436" t="str">
            <v>R.115792/HP3/9</v>
          </cell>
          <cell r="O2436" t="str">
            <v>YPS/L9356UZ/AGUS</v>
          </cell>
          <cell r="P2436" t="str">
            <v>PT. SATRIA WICAKSANA SEJATI</v>
          </cell>
          <cell r="Q2436" t="str">
            <v>PT. SATRIA WICAKSANA SEJATI</v>
          </cell>
          <cell r="R2436" t="str">
            <v>EMPTY BOTTLE AQUA 5 GALLON</v>
          </cell>
          <cell r="S2436" t="str">
            <v>2050348971</v>
          </cell>
        </row>
        <row r="2437">
          <cell r="L2437">
            <v>6008130468</v>
          </cell>
          <cell r="M2437" t="str">
            <v>10169933</v>
          </cell>
          <cell r="N2437" t="str">
            <v>R.115792/HP3/9</v>
          </cell>
          <cell r="O2437" t="str">
            <v>YPS/L9356UZ/AGUS</v>
          </cell>
          <cell r="P2437" t="str">
            <v>PT. SATRIA WICAKSANA SEJATI</v>
          </cell>
          <cell r="Q2437" t="str">
            <v>PT. SATRIA WICAKSANA SEJATI</v>
          </cell>
          <cell r="R2437" t="str">
            <v>EMPTY BOTTLE AQUA 5 GALLON</v>
          </cell>
          <cell r="S2437" t="str">
            <v>2050348971</v>
          </cell>
        </row>
        <row r="2438">
          <cell r="L2438">
            <v>6008130468</v>
          </cell>
          <cell r="M2438" t="str">
            <v>10169743</v>
          </cell>
          <cell r="N2438" t="str">
            <v>R.115792/HP3/9</v>
          </cell>
          <cell r="O2438" t="str">
            <v>YPS/L9356UZ/AGUS</v>
          </cell>
          <cell r="P2438" t="str">
            <v>PT. SATRIA WICAKSANA SEJATI</v>
          </cell>
          <cell r="Q2438" t="str">
            <v>PT. SATRIA WICAKSANA SEJATI</v>
          </cell>
          <cell r="R2438" t="str">
            <v>JUG RACK</v>
          </cell>
          <cell r="S2438" t="str">
            <v>2050348971</v>
          </cell>
        </row>
        <row r="2439">
          <cell r="L2439">
            <v>6008130468</v>
          </cell>
          <cell r="M2439" t="str">
            <v>74559</v>
          </cell>
          <cell r="N2439" t="str">
            <v>R.115792/HP3/9</v>
          </cell>
          <cell r="O2439" t="str">
            <v>YPS/L9356UZ/AGUS</v>
          </cell>
          <cell r="P2439" t="str">
            <v>PT. SATRIA WICAKSANA SEJATI</v>
          </cell>
          <cell r="Q2439" t="str">
            <v>PT. SATRIA WICAKSANA SEJATI</v>
          </cell>
          <cell r="R2439" t="str">
            <v>5 GALLON AQUA LOCAL</v>
          </cell>
          <cell r="S2439" t="str">
            <v>2050348971</v>
          </cell>
        </row>
        <row r="2440">
          <cell r="L2440">
            <v>6008132818</v>
          </cell>
          <cell r="M2440" t="str">
            <v>10169933</v>
          </cell>
          <cell r="N2440" t="str">
            <v>R.111310/HP3/17</v>
          </cell>
          <cell r="O2440" t="str">
            <v>YPS/N8502UV/SUKRONI</v>
          </cell>
          <cell r="P2440" t="str">
            <v>PT. SATRIA WICAKSANA SEJATI</v>
          </cell>
          <cell r="Q2440" t="str">
            <v>PT. SATRIA WICAKSANA SEJATI</v>
          </cell>
          <cell r="R2440" t="str">
            <v>EMPTY BOTTLE AQUA 5 GALLON</v>
          </cell>
          <cell r="S2440" t="str">
            <v>2050348971</v>
          </cell>
        </row>
        <row r="2441">
          <cell r="L2441">
            <v>6008132818</v>
          </cell>
          <cell r="M2441" t="str">
            <v>10169933</v>
          </cell>
          <cell r="N2441" t="str">
            <v>R.111310/HP3/17</v>
          </cell>
          <cell r="O2441" t="str">
            <v>YPS/N8502UV/SUKRONI</v>
          </cell>
          <cell r="P2441" t="str">
            <v>PT. SATRIA WICAKSANA SEJATI</v>
          </cell>
          <cell r="Q2441" t="str">
            <v>PT. SATRIA WICAKSANA SEJATI</v>
          </cell>
          <cell r="R2441" t="str">
            <v>EMPTY BOTTLE AQUA 5 GALLON</v>
          </cell>
          <cell r="S2441" t="str">
            <v>2050348971</v>
          </cell>
        </row>
        <row r="2442">
          <cell r="L2442">
            <v>6008132818</v>
          </cell>
          <cell r="M2442" t="str">
            <v>10169743</v>
          </cell>
          <cell r="N2442" t="str">
            <v>R.111310/HP3/17</v>
          </cell>
          <cell r="O2442" t="str">
            <v>YPS/N8502UV/SUKRONI</v>
          </cell>
          <cell r="P2442" t="str">
            <v>PT. SATRIA WICAKSANA SEJATI</v>
          </cell>
          <cell r="Q2442" t="str">
            <v>PT. SATRIA WICAKSANA SEJATI</v>
          </cell>
          <cell r="R2442" t="str">
            <v>JUG RACK</v>
          </cell>
          <cell r="S2442" t="str">
            <v>2050348971</v>
          </cell>
        </row>
        <row r="2443">
          <cell r="L2443">
            <v>6008132818</v>
          </cell>
          <cell r="M2443" t="str">
            <v>74559</v>
          </cell>
          <cell r="N2443" t="str">
            <v>R.111310/HP3/17</v>
          </cell>
          <cell r="O2443" t="str">
            <v>YPS/N8502UV/SUKRONI</v>
          </cell>
          <cell r="P2443" t="str">
            <v>PT. SATRIA WICAKSANA SEJATI</v>
          </cell>
          <cell r="Q2443" t="str">
            <v>PT. SATRIA WICAKSANA SEJATI</v>
          </cell>
          <cell r="R2443" t="str">
            <v>5 GALLON AQUA LOCAL</v>
          </cell>
          <cell r="S2443" t="str">
            <v>2050348971</v>
          </cell>
        </row>
        <row r="2444">
          <cell r="L2444">
            <v>6008128783</v>
          </cell>
          <cell r="M2444" t="str">
            <v>10169933</v>
          </cell>
          <cell r="N2444" t="str">
            <v>S21102903795/H103120D/NF/3/30</v>
          </cell>
          <cell r="O2444" t="str">
            <v>YPS/L9345UZ/MSOLIKIN</v>
          </cell>
          <cell r="P2444" t="str">
            <v>PT. SATRIA WICAKSANA SEJATI</v>
          </cell>
          <cell r="Q2444" t="str">
            <v>PT. SATRIA WICAKSANA SEJATI</v>
          </cell>
          <cell r="R2444" t="str">
            <v>EMPTY BOTTLE AQUA 5 GALLON</v>
          </cell>
          <cell r="S2444" t="str">
            <v>2050348971</v>
          </cell>
        </row>
        <row r="2445">
          <cell r="L2445">
            <v>6008128783</v>
          </cell>
          <cell r="M2445" t="str">
            <v>10169933</v>
          </cell>
          <cell r="N2445" t="str">
            <v>S21102903795/H103120D/NF/3/30</v>
          </cell>
          <cell r="O2445" t="str">
            <v>YPS/L9345UZ/MSOLIKIN</v>
          </cell>
          <cell r="P2445" t="str">
            <v>PT. SATRIA WICAKSANA SEJATI</v>
          </cell>
          <cell r="Q2445" t="str">
            <v>PT. SATRIA WICAKSANA SEJATI</v>
          </cell>
          <cell r="R2445" t="str">
            <v>EMPTY BOTTLE AQUA 5 GALLON</v>
          </cell>
          <cell r="S2445" t="str">
            <v>2050348971</v>
          </cell>
        </row>
        <row r="2446">
          <cell r="L2446">
            <v>6008128783</v>
          </cell>
          <cell r="M2446" t="str">
            <v>10169743</v>
          </cell>
          <cell r="N2446" t="str">
            <v>S21102903795/H103120D/NF/3/30</v>
          </cell>
          <cell r="O2446" t="str">
            <v>YPS/L9345UZ/MSOLIKIN</v>
          </cell>
          <cell r="P2446" t="str">
            <v>PT. SATRIA WICAKSANA SEJATI</v>
          </cell>
          <cell r="Q2446" t="str">
            <v>PT. SATRIA WICAKSANA SEJATI</v>
          </cell>
          <cell r="R2446" t="str">
            <v>JUG RACK</v>
          </cell>
          <cell r="S2446" t="str">
            <v>2050348971</v>
          </cell>
        </row>
        <row r="2447">
          <cell r="L2447">
            <v>6008128783</v>
          </cell>
          <cell r="M2447" t="str">
            <v>74559</v>
          </cell>
          <cell r="N2447" t="str">
            <v>S21102903795/H103120D/NF/3/30</v>
          </cell>
          <cell r="O2447" t="str">
            <v>YPS/L9345UZ/MSOLIKIN</v>
          </cell>
          <cell r="P2447" t="str">
            <v>PT. SATRIA WICAKSANA SEJATI</v>
          </cell>
          <cell r="Q2447" t="str">
            <v>PT. SATRIA WICAKSANA SEJATI</v>
          </cell>
          <cell r="R2447" t="str">
            <v>5 GALLON AQUA LOCAL</v>
          </cell>
          <cell r="S2447" t="str">
            <v>2050348971</v>
          </cell>
        </row>
        <row r="2448">
          <cell r="L2448">
            <v>6008111255</v>
          </cell>
          <cell r="M2448" t="str">
            <v>10169749</v>
          </cell>
          <cell r="N2448">
            <v>0</v>
          </cell>
          <cell r="O2448" t="str">
            <v>YPS/N8863UV/YAHYA</v>
          </cell>
          <cell r="P2448" t="str">
            <v>UD. SATRIA WICAKSANA SEJATI</v>
          </cell>
          <cell r="Q2448" t="str">
            <v>PT. SATRIA WICAKSANA SEJATI</v>
          </cell>
          <cell r="R2448" t="str">
            <v>PALLET RENT DOUBLE FACE</v>
          </cell>
          <cell r="S2448" t="str">
            <v>2050348972</v>
          </cell>
        </row>
        <row r="2449">
          <cell r="L2449">
            <v>6008120166</v>
          </cell>
          <cell r="M2449" t="str">
            <v>10169749</v>
          </cell>
          <cell r="N2449" t="str">
            <v>S21102212346</v>
          </cell>
          <cell r="O2449" t="str">
            <v>YPS/L8991UE/MUSTAIN</v>
          </cell>
          <cell r="P2449" t="str">
            <v>UD. SATRIA WICAKSANA SEJATI</v>
          </cell>
          <cell r="Q2449" t="str">
            <v>PT. SATRIA WICAKSANA SEJATI</v>
          </cell>
          <cell r="R2449" t="str">
            <v>PALLET RENT DOUBLE FACE</v>
          </cell>
          <cell r="S2449" t="str">
            <v>2050348972</v>
          </cell>
        </row>
        <row r="2450">
          <cell r="L2450">
            <v>6008126863</v>
          </cell>
          <cell r="M2450" t="str">
            <v>10169749</v>
          </cell>
          <cell r="N2450" t="str">
            <v>S21102212345</v>
          </cell>
          <cell r="O2450" t="str">
            <v>YPS/N8863UW/JAHYA</v>
          </cell>
          <cell r="P2450" t="str">
            <v>UD. SATRIA WICAKSANA SEJATI</v>
          </cell>
          <cell r="Q2450" t="str">
            <v>PT. SATRIA WICAKSANA SEJATI</v>
          </cell>
          <cell r="R2450" t="str">
            <v>PALLET RENT DOUBLE FACE</v>
          </cell>
          <cell r="S2450" t="str">
            <v>2050348972</v>
          </cell>
        </row>
        <row r="2451">
          <cell r="L2451">
            <v>6008124294</v>
          </cell>
          <cell r="M2451" t="str">
            <v>10169749</v>
          </cell>
          <cell r="N2451" t="str">
            <v>S21102212343</v>
          </cell>
          <cell r="O2451" t="str">
            <v>YPS/N8863UW/JAHYA</v>
          </cell>
          <cell r="P2451" t="str">
            <v>UD. SATRIA WICAKSANA SEJATI</v>
          </cell>
          <cell r="Q2451" t="str">
            <v>PT. SATRIA WICAKSANA SEJATI</v>
          </cell>
          <cell r="R2451" t="str">
            <v>PALLET RENT DOUBLE FACE</v>
          </cell>
          <cell r="S2451" t="str">
            <v>2050348972</v>
          </cell>
        </row>
        <row r="2452">
          <cell r="L2452">
            <v>6008111432</v>
          </cell>
          <cell r="M2452" t="str">
            <v>10169749</v>
          </cell>
          <cell r="N2452" t="str">
            <v>S21102212344</v>
          </cell>
          <cell r="O2452" t="str">
            <v>YPS/L8991UE/MUSTAIN</v>
          </cell>
          <cell r="P2452" t="str">
            <v>UD. SATRIA WICAKSANA SEJATI</v>
          </cell>
          <cell r="Q2452" t="str">
            <v>PT. SATRIA WICAKSANA SEJATI</v>
          </cell>
          <cell r="R2452" t="str">
            <v>PALLET RENT DOUBLE FACE</v>
          </cell>
          <cell r="S2452" t="str">
            <v>2050348972</v>
          </cell>
        </row>
        <row r="2453">
          <cell r="L2453">
            <v>6008129586</v>
          </cell>
          <cell r="M2453" t="str">
            <v>10169933</v>
          </cell>
          <cell r="N2453" t="str">
            <v>R.111200/HP3/11</v>
          </cell>
          <cell r="O2453" t="str">
            <v>YPS/N8699UV/GHOFIR</v>
          </cell>
          <cell r="P2453" t="str">
            <v>UD. SATRIA WICAKSANA SEJATI</v>
          </cell>
          <cell r="Q2453" t="str">
            <v>PT. SATRIA WICAKSANA SEJATI</v>
          </cell>
          <cell r="R2453" t="str">
            <v>EMPTY BOTTLE AQUA 5 GALLON</v>
          </cell>
          <cell r="S2453" t="str">
            <v>2050348971</v>
          </cell>
        </row>
        <row r="2454">
          <cell r="L2454">
            <v>6008129586</v>
          </cell>
          <cell r="M2454" t="str">
            <v>10169933</v>
          </cell>
          <cell r="N2454" t="str">
            <v>R.111200/HP3/11</v>
          </cell>
          <cell r="O2454" t="str">
            <v>YPS/N8699UV/GHOFIR</v>
          </cell>
          <cell r="P2454" t="str">
            <v>UD. SATRIA WICAKSANA SEJATI</v>
          </cell>
          <cell r="Q2454" t="str">
            <v>PT. SATRIA WICAKSANA SEJATI</v>
          </cell>
          <cell r="R2454" t="str">
            <v>EMPTY BOTTLE AQUA 5 GALLON</v>
          </cell>
          <cell r="S2454" t="str">
            <v>2050348971</v>
          </cell>
        </row>
        <row r="2455">
          <cell r="L2455">
            <v>6008129586</v>
          </cell>
          <cell r="M2455" t="str">
            <v>10169743</v>
          </cell>
          <cell r="N2455" t="str">
            <v>R.111200/HP3/11</v>
          </cell>
          <cell r="O2455" t="str">
            <v>YPS/N8699UV/GHOFIR</v>
          </cell>
          <cell r="P2455" t="str">
            <v>UD. SATRIA WICAKSANA SEJATI</v>
          </cell>
          <cell r="Q2455" t="str">
            <v>PT. SATRIA WICAKSANA SEJATI</v>
          </cell>
          <cell r="R2455" t="str">
            <v>JUG RACK</v>
          </cell>
          <cell r="S2455" t="str">
            <v>2050348971</v>
          </cell>
        </row>
        <row r="2456">
          <cell r="L2456">
            <v>6008129586</v>
          </cell>
          <cell r="M2456" t="str">
            <v>74559</v>
          </cell>
          <cell r="N2456" t="str">
            <v>R.111200/HP3/11</v>
          </cell>
          <cell r="O2456" t="str">
            <v>YPS/N8699UV/GHOFIR</v>
          </cell>
          <cell r="P2456" t="str">
            <v>UD. SATRIA WICAKSANA SEJATI</v>
          </cell>
          <cell r="Q2456" t="str">
            <v>PT. SATRIA WICAKSANA SEJATI</v>
          </cell>
          <cell r="R2456" t="str">
            <v>5 GALLON AQUA LOCAL</v>
          </cell>
          <cell r="S2456" t="str">
            <v>2050348971</v>
          </cell>
        </row>
        <row r="2457">
          <cell r="L2457">
            <v>6008133720</v>
          </cell>
          <cell r="M2457" t="str">
            <v>10169933</v>
          </cell>
          <cell r="N2457" t="str">
            <v>R.111308/HP3/69</v>
          </cell>
          <cell r="O2457" t="str">
            <v>YPS/N8699UV/GHOFIR</v>
          </cell>
          <cell r="P2457" t="str">
            <v>UD. SATRIA WICAKSANA SEJATI</v>
          </cell>
          <cell r="Q2457" t="str">
            <v>PT. SATRIA WICAKSANA SEJATI</v>
          </cell>
          <cell r="R2457" t="str">
            <v>EMPTY BOTTLE AQUA 5 GALLON</v>
          </cell>
          <cell r="S2457" t="str">
            <v>2050348971</v>
          </cell>
        </row>
        <row r="2458">
          <cell r="L2458">
            <v>6008133720</v>
          </cell>
          <cell r="M2458" t="str">
            <v>10169933</v>
          </cell>
          <cell r="N2458" t="str">
            <v>R.111308/HP3/69</v>
          </cell>
          <cell r="O2458" t="str">
            <v>YPS/N8699UV/GHOFIR</v>
          </cell>
          <cell r="P2458" t="str">
            <v>UD. SATRIA WICAKSANA SEJATI</v>
          </cell>
          <cell r="Q2458" t="str">
            <v>PT. SATRIA WICAKSANA SEJATI</v>
          </cell>
          <cell r="R2458" t="str">
            <v>EMPTY BOTTLE AQUA 5 GALLON</v>
          </cell>
          <cell r="S2458" t="str">
            <v>2050348971</v>
          </cell>
        </row>
        <row r="2459">
          <cell r="L2459">
            <v>6008133720</v>
          </cell>
          <cell r="M2459" t="str">
            <v>10169743</v>
          </cell>
          <cell r="N2459" t="str">
            <v>R.111308/HP3/69</v>
          </cell>
          <cell r="O2459" t="str">
            <v>YPS/N8699UV/GHOFIR</v>
          </cell>
          <cell r="P2459" t="str">
            <v>UD. SATRIA WICAKSANA SEJATI</v>
          </cell>
          <cell r="Q2459" t="str">
            <v>PT. SATRIA WICAKSANA SEJATI</v>
          </cell>
          <cell r="R2459" t="str">
            <v>JUG RACK</v>
          </cell>
          <cell r="S2459" t="str">
            <v>2050348971</v>
          </cell>
        </row>
        <row r="2460">
          <cell r="L2460">
            <v>6008133720</v>
          </cell>
          <cell r="M2460" t="str">
            <v>74559</v>
          </cell>
          <cell r="N2460" t="str">
            <v>R.111308/HP3/69</v>
          </cell>
          <cell r="O2460" t="str">
            <v>YPS/N8699UV/GHOFIR</v>
          </cell>
          <cell r="P2460" t="str">
            <v>UD. SATRIA WICAKSANA SEJATI</v>
          </cell>
          <cell r="Q2460" t="str">
            <v>PT. SATRIA WICAKSANA SEJATI</v>
          </cell>
          <cell r="R2460" t="str">
            <v>5 GALLON AQUA LOCAL</v>
          </cell>
          <cell r="S2460" t="str">
            <v>2050348971</v>
          </cell>
        </row>
        <row r="2461">
          <cell r="L2461">
            <v>6008109273</v>
          </cell>
          <cell r="M2461" t="str">
            <v>10169749</v>
          </cell>
          <cell r="N2461" t="str">
            <v>R156531</v>
          </cell>
          <cell r="O2461" t="str">
            <v>YPS/L9353UZ/SYAIFUL</v>
          </cell>
          <cell r="P2461" t="str">
            <v>SWS - DEPO BALONG PANGGANG</v>
          </cell>
          <cell r="Q2461" t="str">
            <v>PT. SATRIA WICAKSANA SEJATI</v>
          </cell>
          <cell r="R2461" t="str">
            <v>PALLET RENT DOUBLE FACE</v>
          </cell>
          <cell r="S2461" t="str">
            <v>2050348972</v>
          </cell>
        </row>
        <row r="2462">
          <cell r="L2462">
            <v>5042140909</v>
          </cell>
          <cell r="M2462" t="str">
            <v>10169932</v>
          </cell>
          <cell r="N2462">
            <v>0</v>
          </cell>
          <cell r="O2462">
            <v>0</v>
          </cell>
          <cell r="P2462" t="str">
            <v>PT. SATRIA WICAKSANA SEJATI</v>
          </cell>
          <cell r="Q2462" t="str">
            <v>PT. SATRIA WICAKSANA SEJATI</v>
          </cell>
          <cell r="R2462" t="str">
            <v>EMPTY BOTTLE VIT 5 GALLON</v>
          </cell>
          <cell r="S2462" t="str">
            <v>8276862036</v>
          </cell>
        </row>
        <row r="2463">
          <cell r="L2463">
            <v>5042140909</v>
          </cell>
          <cell r="M2463" t="str">
            <v>74560</v>
          </cell>
          <cell r="N2463">
            <v>0</v>
          </cell>
          <cell r="O2463">
            <v>0</v>
          </cell>
          <cell r="P2463" t="str">
            <v>PT. SATRIA WICAKSANA SEJATI</v>
          </cell>
          <cell r="Q2463" t="str">
            <v>PT. SATRIA WICAKSANA SEJATI</v>
          </cell>
          <cell r="R2463" t="str">
            <v>5 GALLON VIT LOCAL</v>
          </cell>
          <cell r="S2463" t="str">
            <v>8276862036</v>
          </cell>
        </row>
        <row r="2464">
          <cell r="L2464">
            <v>5042122821</v>
          </cell>
          <cell r="M2464" t="str">
            <v>10169743</v>
          </cell>
          <cell r="N2464" t="str">
            <v>S21102500239/AS/3/25</v>
          </cell>
          <cell r="O2464" t="str">
            <v>YPS/L9429UZ/SOLIKINA</v>
          </cell>
          <cell r="P2464" t="str">
            <v>PT. SATRIA WICAKSANA SEJATI</v>
          </cell>
          <cell r="Q2464" t="str">
            <v>PT. SATRIA WICAKSANA SEJATI</v>
          </cell>
          <cell r="R2464" t="str">
            <v>JUG RACK</v>
          </cell>
          <cell r="S2464" t="str">
            <v>8276862035</v>
          </cell>
        </row>
        <row r="2465">
          <cell r="L2465">
            <v>5042122821</v>
          </cell>
          <cell r="M2465" t="str">
            <v>10169933</v>
          </cell>
          <cell r="N2465" t="str">
            <v>S21102500239/AS/3/25</v>
          </cell>
          <cell r="O2465" t="str">
            <v>YPS/L9429UZ/SOLIKINA</v>
          </cell>
          <cell r="P2465" t="str">
            <v>PT. SATRIA WICAKSANA SEJATI</v>
          </cell>
          <cell r="Q2465" t="str">
            <v>PT. SATRIA WICAKSANA SEJATI</v>
          </cell>
          <cell r="R2465" t="str">
            <v>EMPTY BOTTLE AQUA 5 GALLON</v>
          </cell>
          <cell r="S2465" t="str">
            <v>8276862035</v>
          </cell>
        </row>
        <row r="2466">
          <cell r="L2466">
            <v>5042122821</v>
          </cell>
          <cell r="M2466" t="str">
            <v>74559</v>
          </cell>
          <cell r="N2466" t="str">
            <v>S21102500239/AS/3/25</v>
          </cell>
          <cell r="O2466" t="str">
            <v>YPS/L9429UZ/SOLIKINA</v>
          </cell>
          <cell r="P2466" t="str">
            <v>PT. SATRIA WICAKSANA SEJATI</v>
          </cell>
          <cell r="Q2466" t="str">
            <v>PT. SATRIA WICAKSANA SEJATI</v>
          </cell>
          <cell r="R2466" t="str">
            <v>5 GALLON AQUA LOCAL</v>
          </cell>
          <cell r="S2466" t="str">
            <v>8276862035</v>
          </cell>
        </row>
        <row r="2467">
          <cell r="L2467">
            <v>5042131738</v>
          </cell>
          <cell r="M2467" t="str">
            <v>10169743</v>
          </cell>
          <cell r="N2467" t="str">
            <v>S21102500240/EF/3/25</v>
          </cell>
          <cell r="O2467" t="str">
            <v>YPS/N8507UV/KHOTIB</v>
          </cell>
          <cell r="P2467" t="str">
            <v>PT. SATRIA WICAKSANA SEJATI</v>
          </cell>
          <cell r="Q2467" t="str">
            <v>PT. SATRIA WICAKSANA SEJATI</v>
          </cell>
          <cell r="R2467" t="str">
            <v>JUG RACK</v>
          </cell>
          <cell r="S2467" t="str">
            <v>8276862035</v>
          </cell>
        </row>
        <row r="2468">
          <cell r="L2468">
            <v>5042131738</v>
          </cell>
          <cell r="M2468" t="str">
            <v>10169933</v>
          </cell>
          <cell r="N2468" t="str">
            <v>S21102500240/EF/3/25</v>
          </cell>
          <cell r="O2468" t="str">
            <v>YPS/N8507UV/KHOTIB</v>
          </cell>
          <cell r="P2468" t="str">
            <v>PT. SATRIA WICAKSANA SEJATI</v>
          </cell>
          <cell r="Q2468" t="str">
            <v>PT. SATRIA WICAKSANA SEJATI</v>
          </cell>
          <cell r="R2468" t="str">
            <v>EMPTY BOTTLE AQUA 5 GALLON</v>
          </cell>
          <cell r="S2468" t="str">
            <v>8276862035</v>
          </cell>
        </row>
        <row r="2469">
          <cell r="L2469">
            <v>5042131738</v>
          </cell>
          <cell r="M2469" t="str">
            <v>74559</v>
          </cell>
          <cell r="N2469" t="str">
            <v>S21102500240/EF/3/25</v>
          </cell>
          <cell r="O2469" t="str">
            <v>YPS/N8507UV/KHOTIB</v>
          </cell>
          <cell r="P2469" t="str">
            <v>PT. SATRIA WICAKSANA SEJATI</v>
          </cell>
          <cell r="Q2469" t="str">
            <v>PT. SATRIA WICAKSANA SEJATI</v>
          </cell>
          <cell r="R2469" t="str">
            <v>5 GALLON AQUA LOCAL</v>
          </cell>
          <cell r="S2469" t="str">
            <v>8276862035</v>
          </cell>
        </row>
        <row r="2470">
          <cell r="L2470">
            <v>5042148336</v>
          </cell>
          <cell r="M2470" t="str">
            <v>74565</v>
          </cell>
          <cell r="N2470">
            <v>0</v>
          </cell>
          <cell r="O2470">
            <v>0</v>
          </cell>
          <cell r="P2470" t="str">
            <v>PT. SATRIA WICAKSANA SEJATI</v>
          </cell>
          <cell r="Q2470" t="str">
            <v>PT. SATRIA WICAKSANA SEJATI</v>
          </cell>
          <cell r="R2470" t="str">
            <v>1500ML VIT LOCAL 1X12</v>
          </cell>
          <cell r="S2470" t="str">
            <v>8276862036</v>
          </cell>
        </row>
        <row r="2471">
          <cell r="L2471">
            <v>5042150532</v>
          </cell>
          <cell r="M2471" t="str">
            <v>74556</v>
          </cell>
          <cell r="N2471" t="str">
            <v>S21102103431 / MARGOMULYO</v>
          </cell>
          <cell r="O2471" t="str">
            <v>YPS/N8797UV/ADI SUWA</v>
          </cell>
          <cell r="P2471" t="str">
            <v>PT. SATRIA WICAKSANA SEJATI</v>
          </cell>
          <cell r="Q2471" t="str">
            <v>PT. SATRIA WICAKSANA SEJATI</v>
          </cell>
          <cell r="R2471" t="str">
            <v>330ML AQUA LOCAL 1X24</v>
          </cell>
          <cell r="S2471" t="str">
            <v>8276862036</v>
          </cell>
        </row>
        <row r="2472">
          <cell r="L2472">
            <v>5042167031</v>
          </cell>
          <cell r="M2472" t="str">
            <v>74553</v>
          </cell>
          <cell r="N2472" t="str">
            <v>S21102103433 / MARGOMULYO</v>
          </cell>
          <cell r="O2472" t="str">
            <v>YPS/H1387HR/AHMAD SU</v>
          </cell>
          <cell r="P2472" t="str">
            <v>PT. SATRIA WICAKSANA SEJATI</v>
          </cell>
          <cell r="Q2472" t="str">
            <v>PT. SATRIA WICAKSANA SEJATI</v>
          </cell>
          <cell r="R2472" t="str">
            <v>1500ML AQUA LOCAL 1X12</v>
          </cell>
          <cell r="S2472" t="str">
            <v>8276862036</v>
          </cell>
        </row>
        <row r="2473">
          <cell r="L2473">
            <v>5042135240</v>
          </cell>
          <cell r="M2473" t="str">
            <v>74553</v>
          </cell>
          <cell r="N2473" t="str">
            <v>S21102103439 / SURABAYA</v>
          </cell>
          <cell r="O2473" t="str">
            <v>YPS/AD1652KV/SUGENG</v>
          </cell>
          <cell r="P2473" t="str">
            <v>PT. SATRIA WICAKSANA SEJATI</v>
          </cell>
          <cell r="Q2473" t="str">
            <v>PT. SATRIA WICAKSANA SEJATI</v>
          </cell>
          <cell r="R2473" t="str">
            <v>1500ML AQUA LOCAL 1X12</v>
          </cell>
          <cell r="S2473" t="str">
            <v>8276862036</v>
          </cell>
        </row>
        <row r="2474">
          <cell r="L2474">
            <v>5042113835</v>
          </cell>
          <cell r="M2474" t="str">
            <v>74556</v>
          </cell>
          <cell r="N2474" t="str">
            <v>S21102103434 / MARGOMULYO</v>
          </cell>
          <cell r="O2474" t="str">
            <v>YP/L8754UU/JHONI ISK</v>
          </cell>
          <cell r="P2474" t="str">
            <v>PT. SATRIA WICAKSANA SEJATI</v>
          </cell>
          <cell r="Q2474" t="str">
            <v>PT. SATRIA WICAKSANA SEJATI</v>
          </cell>
          <cell r="R2474" t="str">
            <v>330ML AQUA LOCAL 1X24</v>
          </cell>
          <cell r="S2474" t="str">
            <v>8276862036</v>
          </cell>
        </row>
        <row r="2475">
          <cell r="L2475">
            <v>5042170203</v>
          </cell>
          <cell r="M2475" t="str">
            <v>74556</v>
          </cell>
          <cell r="N2475" t="str">
            <v>S21102103435 / MARGOMULYO</v>
          </cell>
          <cell r="O2475" t="str">
            <v>YPS/N8870UW/IKHWAN</v>
          </cell>
          <cell r="P2475" t="str">
            <v>PT. SATRIA WICAKSANA SEJATI</v>
          </cell>
          <cell r="Q2475" t="str">
            <v>PT. SATRIA WICAKSANA SEJATI</v>
          </cell>
          <cell r="R2475" t="str">
            <v>330ML AQUA LOCAL 1X24</v>
          </cell>
          <cell r="S2475" t="str">
            <v>8276862036</v>
          </cell>
        </row>
        <row r="2476">
          <cell r="L2476">
            <v>5042205336</v>
          </cell>
          <cell r="M2476" t="str">
            <v>74556</v>
          </cell>
          <cell r="N2476" t="str">
            <v>S21102103437 / MARGOMULYO</v>
          </cell>
          <cell r="O2476" t="str">
            <v>YPS/L9162UE/YOGA</v>
          </cell>
          <cell r="P2476" t="str">
            <v>PT. SATRIA WICAKSANA SEJATI</v>
          </cell>
          <cell r="Q2476" t="str">
            <v>PT. SATRIA WICAKSANA SEJATI</v>
          </cell>
          <cell r="R2476" t="str">
            <v>330ML AQUA LOCAL 1X24</v>
          </cell>
          <cell r="S2476" t="str">
            <v>8276862036</v>
          </cell>
        </row>
        <row r="2477">
          <cell r="L2477">
            <v>5042143648</v>
          </cell>
          <cell r="M2477" t="str">
            <v>74556</v>
          </cell>
          <cell r="N2477" t="str">
            <v>S21102103432 / MARGOMULYO</v>
          </cell>
          <cell r="O2477" t="str">
            <v>YPS/H1934BG/NGALIMUN</v>
          </cell>
          <cell r="P2477" t="str">
            <v>PT. SATRIA WICAKSANA SEJATI</v>
          </cell>
          <cell r="Q2477" t="str">
            <v>PT. SATRIA WICAKSANA SEJATI</v>
          </cell>
          <cell r="R2477" t="str">
            <v>330ML AQUA LOCAL 1X24</v>
          </cell>
          <cell r="S2477" t="str">
            <v>8276862036</v>
          </cell>
        </row>
        <row r="2478">
          <cell r="L2478">
            <v>5042179541</v>
          </cell>
          <cell r="M2478" t="str">
            <v>10169933</v>
          </cell>
          <cell r="N2478" t="str">
            <v>S21102201409/AS/3/28</v>
          </cell>
          <cell r="O2478" t="str">
            <v>YPS/N8544UV/SLAMET</v>
          </cell>
          <cell r="P2478" t="str">
            <v>PT. SATRIA WICAKSANA SEJATI</v>
          </cell>
          <cell r="Q2478" t="str">
            <v>PT. SATRIA WICAKSANA SEJATI</v>
          </cell>
          <cell r="R2478" t="str">
            <v>EMPTY BOTTLE AQUA 5 GALLON</v>
          </cell>
          <cell r="S2478" t="str">
            <v>8276862035</v>
          </cell>
        </row>
        <row r="2479">
          <cell r="L2479">
            <v>5042179541</v>
          </cell>
          <cell r="M2479" t="str">
            <v>74559</v>
          </cell>
          <cell r="N2479" t="str">
            <v>S21102201409/AS/3/28</v>
          </cell>
          <cell r="O2479" t="str">
            <v>YPS/N8544UV/SLAMET</v>
          </cell>
          <cell r="P2479" t="str">
            <v>PT. SATRIA WICAKSANA SEJATI</v>
          </cell>
          <cell r="Q2479" t="str">
            <v>PT. SATRIA WICAKSANA SEJATI</v>
          </cell>
          <cell r="R2479" t="str">
            <v>5 GALLON AQUA LOCAL</v>
          </cell>
          <cell r="S2479" t="str">
            <v>8276862035</v>
          </cell>
        </row>
        <row r="2480">
          <cell r="L2480">
            <v>5042183382</v>
          </cell>
          <cell r="M2480" t="str">
            <v>10169743</v>
          </cell>
          <cell r="N2480" t="str">
            <v>S21102201410/AS/3/28</v>
          </cell>
          <cell r="O2480" t="str">
            <v>YPS/N8614UW/HUDA</v>
          </cell>
          <cell r="P2480" t="str">
            <v>PT. SATRIA WICAKSANA SEJATI</v>
          </cell>
          <cell r="Q2480" t="str">
            <v>PT. SATRIA WICAKSANA SEJATI</v>
          </cell>
          <cell r="R2480" t="str">
            <v>JUG RACK</v>
          </cell>
          <cell r="S2480" t="str">
            <v>8276862035</v>
          </cell>
        </row>
        <row r="2481">
          <cell r="L2481">
            <v>5042183382</v>
          </cell>
          <cell r="M2481" t="str">
            <v>10169933</v>
          </cell>
          <cell r="N2481" t="str">
            <v>S21102201410/AS/3/28</v>
          </cell>
          <cell r="O2481" t="str">
            <v>YPS/N8614UW/HUDA</v>
          </cell>
          <cell r="P2481" t="str">
            <v>PT. SATRIA WICAKSANA SEJATI</v>
          </cell>
          <cell r="Q2481" t="str">
            <v>PT. SATRIA WICAKSANA SEJATI</v>
          </cell>
          <cell r="R2481" t="str">
            <v>EMPTY BOTTLE AQUA 5 GALLON</v>
          </cell>
          <cell r="S2481" t="str">
            <v>8276862035</v>
          </cell>
        </row>
        <row r="2482">
          <cell r="L2482">
            <v>5042183382</v>
          </cell>
          <cell r="M2482" t="str">
            <v>74559</v>
          </cell>
          <cell r="N2482" t="str">
            <v>S21102201410/AS/3/28</v>
          </cell>
          <cell r="O2482" t="str">
            <v>YPS/N8614UW/HUDA</v>
          </cell>
          <cell r="P2482" t="str">
            <v>PT. SATRIA WICAKSANA SEJATI</v>
          </cell>
          <cell r="Q2482" t="str">
            <v>PT. SATRIA WICAKSANA SEJATI</v>
          </cell>
          <cell r="R2482" t="str">
            <v>5 GALLON AQUA LOCAL</v>
          </cell>
          <cell r="S2482" t="str">
            <v>8276862035</v>
          </cell>
        </row>
        <row r="2483">
          <cell r="L2483">
            <v>5042201566</v>
          </cell>
          <cell r="M2483" t="str">
            <v>10169743</v>
          </cell>
          <cell r="N2483" t="str">
            <v>S21102201239</v>
          </cell>
          <cell r="O2483" t="str">
            <v>YPS/N8502UV/SUKRONI</v>
          </cell>
          <cell r="P2483" t="str">
            <v>PT. SATRIA WICAKSANA SEJATI</v>
          </cell>
          <cell r="Q2483" t="str">
            <v>PT. SATRIA WICAKSANA SEJATI</v>
          </cell>
          <cell r="R2483" t="str">
            <v>JUG RACK</v>
          </cell>
          <cell r="S2483" t="str">
            <v>8276862035</v>
          </cell>
        </row>
        <row r="2484">
          <cell r="L2484">
            <v>5042201566</v>
          </cell>
          <cell r="M2484" t="str">
            <v>10169933</v>
          </cell>
          <cell r="N2484" t="str">
            <v>S21102201239</v>
          </cell>
          <cell r="O2484" t="str">
            <v>YPS/N8502UV/SUKRONI</v>
          </cell>
          <cell r="P2484" t="str">
            <v>PT. SATRIA WICAKSANA SEJATI</v>
          </cell>
          <cell r="Q2484" t="str">
            <v>PT. SATRIA WICAKSANA SEJATI</v>
          </cell>
          <cell r="R2484" t="str">
            <v>EMPTY BOTTLE AQUA 5 GALLON</v>
          </cell>
          <cell r="S2484" t="str">
            <v>8276862035</v>
          </cell>
        </row>
        <row r="2485">
          <cell r="L2485">
            <v>5042201566</v>
          </cell>
          <cell r="M2485" t="str">
            <v>74559</v>
          </cell>
          <cell r="N2485" t="str">
            <v>S21102201239</v>
          </cell>
          <cell r="O2485" t="str">
            <v>YPS/N8502UV/SUKRONI</v>
          </cell>
          <cell r="P2485" t="str">
            <v>PT. SATRIA WICAKSANA SEJATI</v>
          </cell>
          <cell r="Q2485" t="str">
            <v>PT. SATRIA WICAKSANA SEJATI</v>
          </cell>
          <cell r="R2485" t="str">
            <v>5 GALLON AQUA LOCAL</v>
          </cell>
          <cell r="S2485" t="str">
            <v>8276862035</v>
          </cell>
        </row>
        <row r="2486">
          <cell r="L2486">
            <v>5042175304</v>
          </cell>
          <cell r="M2486" t="str">
            <v>10169933</v>
          </cell>
          <cell r="N2486" t="str">
            <v>S21102201406/EF/3/28</v>
          </cell>
          <cell r="O2486" t="str">
            <v>YPS/L9610UX/MAHFUD</v>
          </cell>
          <cell r="P2486" t="str">
            <v>PT. SATRIA WICAKSANA SEJATI</v>
          </cell>
          <cell r="Q2486" t="str">
            <v>PT. SATRIA WICAKSANA SEJATI</v>
          </cell>
          <cell r="R2486" t="str">
            <v>EMPTY BOTTLE AQUA 5 GALLON</v>
          </cell>
          <cell r="S2486" t="str">
            <v>8276862035</v>
          </cell>
        </row>
        <row r="2487">
          <cell r="L2487">
            <v>5042175304</v>
          </cell>
          <cell r="M2487" t="str">
            <v>74559</v>
          </cell>
          <cell r="N2487" t="str">
            <v>S21102201406/EF/3/28</v>
          </cell>
          <cell r="O2487" t="str">
            <v>YPS/L9610UX/MAHFUD</v>
          </cell>
          <cell r="P2487" t="str">
            <v>PT. SATRIA WICAKSANA SEJATI</v>
          </cell>
          <cell r="Q2487" t="str">
            <v>PT. SATRIA WICAKSANA SEJATI</v>
          </cell>
          <cell r="R2487" t="str">
            <v>5 GALLON AQUA LOCAL</v>
          </cell>
          <cell r="S2487" t="str">
            <v>8276862035</v>
          </cell>
        </row>
        <row r="2488">
          <cell r="L2488">
            <v>5042196350</v>
          </cell>
          <cell r="M2488" t="str">
            <v>10169743</v>
          </cell>
          <cell r="N2488" t="str">
            <v>S21102201237</v>
          </cell>
          <cell r="O2488" t="str">
            <v>YPS/N8573UW/FAUZAN</v>
          </cell>
          <cell r="P2488" t="str">
            <v>PT. SATRIA WICAKSANA SEJATI</v>
          </cell>
          <cell r="Q2488" t="str">
            <v>PT. SATRIA WICAKSANA SEJATI</v>
          </cell>
          <cell r="R2488" t="str">
            <v>JUG RACK</v>
          </cell>
          <cell r="S2488" t="str">
            <v>8276862035</v>
          </cell>
        </row>
        <row r="2489">
          <cell r="L2489">
            <v>5042196350</v>
          </cell>
          <cell r="M2489" t="str">
            <v>10169933</v>
          </cell>
          <cell r="N2489" t="str">
            <v>S21102201237</v>
          </cell>
          <cell r="O2489" t="str">
            <v>YPS/N8573UW/FAUZAN</v>
          </cell>
          <cell r="P2489" t="str">
            <v>PT. SATRIA WICAKSANA SEJATI</v>
          </cell>
          <cell r="Q2489" t="str">
            <v>PT. SATRIA WICAKSANA SEJATI</v>
          </cell>
          <cell r="R2489" t="str">
            <v>EMPTY BOTTLE AQUA 5 GALLON</v>
          </cell>
          <cell r="S2489" t="str">
            <v>8276862035</v>
          </cell>
        </row>
        <row r="2490">
          <cell r="L2490">
            <v>5042196350</v>
          </cell>
          <cell r="M2490" t="str">
            <v>74559</v>
          </cell>
          <cell r="N2490" t="str">
            <v>S21102201237</v>
          </cell>
          <cell r="O2490" t="str">
            <v>YPS/N8573UW/FAUZAN</v>
          </cell>
          <cell r="P2490" t="str">
            <v>PT. SATRIA WICAKSANA SEJATI</v>
          </cell>
          <cell r="Q2490" t="str">
            <v>PT. SATRIA WICAKSANA SEJATI</v>
          </cell>
          <cell r="R2490" t="str">
            <v>5 GALLON AQUA LOCAL</v>
          </cell>
          <cell r="S2490" t="str">
            <v>8276862035</v>
          </cell>
        </row>
        <row r="2491">
          <cell r="L2491">
            <v>5042185121</v>
          </cell>
          <cell r="M2491" t="str">
            <v>10169933</v>
          </cell>
          <cell r="N2491" t="str">
            <v>S21102201408/NF/3/28</v>
          </cell>
          <cell r="O2491" t="str">
            <v>YPS/L9367UZ/MAJID</v>
          </cell>
          <cell r="P2491" t="str">
            <v>PT. SATRIA WICAKSANA SEJATI</v>
          </cell>
          <cell r="Q2491" t="str">
            <v>PT. SATRIA WICAKSANA SEJATI</v>
          </cell>
          <cell r="R2491" t="str">
            <v>EMPTY BOTTLE AQUA 5 GALLON</v>
          </cell>
          <cell r="S2491" t="str">
            <v>8276862035</v>
          </cell>
        </row>
        <row r="2492">
          <cell r="L2492">
            <v>5042185121</v>
          </cell>
          <cell r="M2492" t="str">
            <v>74559</v>
          </cell>
          <cell r="N2492" t="str">
            <v>S21102201408/NF/3/28</v>
          </cell>
          <cell r="O2492" t="str">
            <v>YPS/L9367UZ/MAJID</v>
          </cell>
          <cell r="P2492" t="str">
            <v>PT. SATRIA WICAKSANA SEJATI</v>
          </cell>
          <cell r="Q2492" t="str">
            <v>PT. SATRIA WICAKSANA SEJATI</v>
          </cell>
          <cell r="R2492" t="str">
            <v>5 GALLON AQUA LOCAL</v>
          </cell>
          <cell r="S2492" t="str">
            <v>8276862035</v>
          </cell>
        </row>
        <row r="2493">
          <cell r="L2493">
            <v>5042168159</v>
          </cell>
          <cell r="M2493" t="str">
            <v>10169743</v>
          </cell>
          <cell r="N2493" t="str">
            <v>S21102201412/BK/2/28</v>
          </cell>
          <cell r="O2493" t="str">
            <v>YPS/L8177UT/AGUS S</v>
          </cell>
          <cell r="P2493" t="str">
            <v>PT. SATRIA WICAKSANA SEJATI</v>
          </cell>
          <cell r="Q2493" t="str">
            <v>PT. SATRIA WICAKSANA SEJATI</v>
          </cell>
          <cell r="R2493" t="str">
            <v>JUG RACK</v>
          </cell>
          <cell r="S2493" t="str">
            <v>8276862035</v>
          </cell>
        </row>
        <row r="2494">
          <cell r="L2494">
            <v>5042168159</v>
          </cell>
          <cell r="M2494" t="str">
            <v>10169933</v>
          </cell>
          <cell r="N2494" t="str">
            <v>S21102201412/BK/2/28</v>
          </cell>
          <cell r="O2494" t="str">
            <v>YPS/L8177UT/AGUS S</v>
          </cell>
          <cell r="P2494" t="str">
            <v>PT. SATRIA WICAKSANA SEJATI</v>
          </cell>
          <cell r="Q2494" t="str">
            <v>PT. SATRIA WICAKSANA SEJATI</v>
          </cell>
          <cell r="R2494" t="str">
            <v>EMPTY BOTTLE AQUA 5 GALLON</v>
          </cell>
          <cell r="S2494" t="str">
            <v>8276862035</v>
          </cell>
        </row>
        <row r="2495">
          <cell r="L2495">
            <v>5042168159</v>
          </cell>
          <cell r="M2495" t="str">
            <v>74559</v>
          </cell>
          <cell r="N2495" t="str">
            <v>S21102201412/BK/2/28</v>
          </cell>
          <cell r="O2495" t="str">
            <v>YPS/L8177UT/AGUS S</v>
          </cell>
          <cell r="P2495" t="str">
            <v>PT. SATRIA WICAKSANA SEJATI</v>
          </cell>
          <cell r="Q2495" t="str">
            <v>PT. SATRIA WICAKSANA SEJATI</v>
          </cell>
          <cell r="R2495" t="str">
            <v>5 GALLON AQUA LOCAL</v>
          </cell>
          <cell r="S2495" t="str">
            <v>8276862035</v>
          </cell>
        </row>
        <row r="2496">
          <cell r="L2496">
            <v>5042200802</v>
          </cell>
          <cell r="M2496" t="str">
            <v>10169743</v>
          </cell>
          <cell r="N2496" t="str">
            <v>S21102201241</v>
          </cell>
          <cell r="O2496" t="str">
            <v>YPS/N8732UV/SYAIFUL</v>
          </cell>
          <cell r="P2496" t="str">
            <v>PT. SATRIA WICAKSANA SEJATI</v>
          </cell>
          <cell r="Q2496" t="str">
            <v>PT. SATRIA WICAKSANA SEJATI</v>
          </cell>
          <cell r="R2496" t="str">
            <v>JUG RACK</v>
          </cell>
          <cell r="S2496" t="str">
            <v>8276862035</v>
          </cell>
        </row>
        <row r="2497">
          <cell r="L2497">
            <v>5042200802</v>
          </cell>
          <cell r="M2497" t="str">
            <v>10169933</v>
          </cell>
          <cell r="N2497" t="str">
            <v>S21102201241</v>
          </cell>
          <cell r="O2497" t="str">
            <v>YPS/N8732UV/SYAIFUL</v>
          </cell>
          <cell r="P2497" t="str">
            <v>PT. SATRIA WICAKSANA SEJATI</v>
          </cell>
          <cell r="Q2497" t="str">
            <v>PT. SATRIA WICAKSANA SEJATI</v>
          </cell>
          <cell r="R2497" t="str">
            <v>EMPTY BOTTLE AQUA 5 GALLON</v>
          </cell>
          <cell r="S2497" t="str">
            <v>8276862035</v>
          </cell>
        </row>
        <row r="2498">
          <cell r="L2498">
            <v>5042200802</v>
          </cell>
          <cell r="M2498" t="str">
            <v>74559</v>
          </cell>
          <cell r="N2498" t="str">
            <v>S21102201241</v>
          </cell>
          <cell r="O2498" t="str">
            <v>YPS/N8732UV/SYAIFUL</v>
          </cell>
          <cell r="P2498" t="str">
            <v>PT. SATRIA WICAKSANA SEJATI</v>
          </cell>
          <cell r="Q2498" t="str">
            <v>PT. SATRIA WICAKSANA SEJATI</v>
          </cell>
          <cell r="R2498" t="str">
            <v>5 GALLON AQUA LOCAL</v>
          </cell>
          <cell r="S2498" t="str">
            <v>8276862035</v>
          </cell>
        </row>
        <row r="2499">
          <cell r="L2499">
            <v>5042203162</v>
          </cell>
          <cell r="M2499" t="str">
            <v>10169743</v>
          </cell>
          <cell r="N2499" t="str">
            <v>S21102201238</v>
          </cell>
          <cell r="O2499" t="str">
            <v>YPS/N8699UV/GHOFIR</v>
          </cell>
          <cell r="P2499" t="str">
            <v>PT. SATRIA WICAKSANA SEJATI</v>
          </cell>
          <cell r="Q2499" t="str">
            <v>PT. SATRIA WICAKSANA SEJATI</v>
          </cell>
          <cell r="R2499" t="str">
            <v>JUG RACK</v>
          </cell>
          <cell r="S2499" t="str">
            <v>8276862035</v>
          </cell>
        </row>
        <row r="2500">
          <cell r="L2500">
            <v>5042203162</v>
          </cell>
          <cell r="M2500" t="str">
            <v>10169933</v>
          </cell>
          <cell r="N2500" t="str">
            <v>S21102201238</v>
          </cell>
          <cell r="O2500" t="str">
            <v>YPS/N8699UV/GHOFIR</v>
          </cell>
          <cell r="P2500" t="str">
            <v>PT. SATRIA WICAKSANA SEJATI</v>
          </cell>
          <cell r="Q2500" t="str">
            <v>PT. SATRIA WICAKSANA SEJATI</v>
          </cell>
          <cell r="R2500" t="str">
            <v>EMPTY BOTTLE AQUA 5 GALLON</v>
          </cell>
          <cell r="S2500" t="str">
            <v>8276862035</v>
          </cell>
        </row>
        <row r="2501">
          <cell r="L2501">
            <v>5042203162</v>
          </cell>
          <cell r="M2501" t="str">
            <v>74559</v>
          </cell>
          <cell r="N2501" t="str">
            <v>S21102201238</v>
          </cell>
          <cell r="O2501" t="str">
            <v>YPS/N8699UV/GHOFIR</v>
          </cell>
          <cell r="P2501" t="str">
            <v>PT. SATRIA WICAKSANA SEJATI</v>
          </cell>
          <cell r="Q2501" t="str">
            <v>PT. SATRIA WICAKSANA SEJATI</v>
          </cell>
          <cell r="R2501" t="str">
            <v>5 GALLON AQUA LOCAL</v>
          </cell>
          <cell r="S2501" t="str">
            <v>8276862035</v>
          </cell>
        </row>
        <row r="2502">
          <cell r="L2502">
            <v>5042182722</v>
          </cell>
          <cell r="M2502" t="str">
            <v>10169743</v>
          </cell>
          <cell r="N2502" t="str">
            <v>S21102201415/ZK/2/28</v>
          </cell>
          <cell r="O2502" t="str">
            <v>YPS/N8878UW/SIARI</v>
          </cell>
          <cell r="P2502" t="str">
            <v>PT. SATRIA WICAKSANA SEJATI</v>
          </cell>
          <cell r="Q2502" t="str">
            <v>PT. SATRIA WICAKSANA SEJATI</v>
          </cell>
          <cell r="R2502" t="str">
            <v>JUG RACK</v>
          </cell>
          <cell r="S2502" t="str">
            <v>8276862035</v>
          </cell>
        </row>
        <row r="2503">
          <cell r="L2503">
            <v>5042182722</v>
          </cell>
          <cell r="M2503" t="str">
            <v>10169933</v>
          </cell>
          <cell r="N2503" t="str">
            <v>S21102201415/ZK/2/28</v>
          </cell>
          <cell r="O2503" t="str">
            <v>YPS/N8878UW/SIARI</v>
          </cell>
          <cell r="P2503" t="str">
            <v>PT. SATRIA WICAKSANA SEJATI</v>
          </cell>
          <cell r="Q2503" t="str">
            <v>PT. SATRIA WICAKSANA SEJATI</v>
          </cell>
          <cell r="R2503" t="str">
            <v>EMPTY BOTTLE AQUA 5 GALLON</v>
          </cell>
          <cell r="S2503" t="str">
            <v>8276862035</v>
          </cell>
        </row>
        <row r="2504">
          <cell r="L2504">
            <v>5042182722</v>
          </cell>
          <cell r="M2504" t="str">
            <v>74559</v>
          </cell>
          <cell r="N2504" t="str">
            <v>S21102201415/ZK/2/28</v>
          </cell>
          <cell r="O2504" t="str">
            <v>YPS/N8878UW/SIARI</v>
          </cell>
          <cell r="P2504" t="str">
            <v>PT. SATRIA WICAKSANA SEJATI</v>
          </cell>
          <cell r="Q2504" t="str">
            <v>PT. SATRIA WICAKSANA SEJATI</v>
          </cell>
          <cell r="R2504" t="str">
            <v>5 GALLON AQUA LOCAL</v>
          </cell>
          <cell r="S2504" t="str">
            <v>8276862035</v>
          </cell>
        </row>
        <row r="2505">
          <cell r="L2505">
            <v>5042178022</v>
          </cell>
          <cell r="M2505" t="str">
            <v>10169933</v>
          </cell>
          <cell r="N2505" t="str">
            <v>S21102201414/IS/2/28</v>
          </cell>
          <cell r="O2505" t="str">
            <v>YPS/L9272UF/AZIZ</v>
          </cell>
          <cell r="P2505" t="str">
            <v>PT. SATRIA WICAKSANA SEJATI</v>
          </cell>
          <cell r="Q2505" t="str">
            <v>PT. SATRIA WICAKSANA SEJATI</v>
          </cell>
          <cell r="R2505" t="str">
            <v>EMPTY BOTTLE AQUA 5 GALLON</v>
          </cell>
          <cell r="S2505" t="str">
            <v>8276862035</v>
          </cell>
        </row>
        <row r="2506">
          <cell r="L2506">
            <v>5042178022</v>
          </cell>
          <cell r="M2506" t="str">
            <v>74559</v>
          </cell>
          <cell r="N2506" t="str">
            <v>S21102201414/IS/2/28</v>
          </cell>
          <cell r="O2506" t="str">
            <v>YPS/L9272UF/AZIZ</v>
          </cell>
          <cell r="P2506" t="str">
            <v>PT. SATRIA WICAKSANA SEJATI</v>
          </cell>
          <cell r="Q2506" t="str">
            <v>PT. SATRIA WICAKSANA SEJATI</v>
          </cell>
          <cell r="R2506" t="str">
            <v>5 GALLON AQUA LOCAL</v>
          </cell>
          <cell r="S2506" t="str">
            <v>8276862035</v>
          </cell>
        </row>
        <row r="2507">
          <cell r="L2507">
            <v>5042161426</v>
          </cell>
          <cell r="M2507" t="str">
            <v>74553</v>
          </cell>
          <cell r="N2507" t="str">
            <v>S21102210949 / MARGOMULYO</v>
          </cell>
          <cell r="O2507" t="str">
            <v>AWT/AD1899OU/HARNO</v>
          </cell>
          <cell r="P2507" t="str">
            <v>PT. SATRIA WICAKSANA SEJATI</v>
          </cell>
          <cell r="Q2507" t="str">
            <v>PT. SATRIA WICAKSANA SEJATI</v>
          </cell>
          <cell r="R2507" t="str">
            <v>1500ML AQUA LOCAL 1X12</v>
          </cell>
          <cell r="S2507" t="str">
            <v>8276862036</v>
          </cell>
        </row>
        <row r="2508">
          <cell r="L2508">
            <v>5042180174</v>
          </cell>
          <cell r="M2508" t="str">
            <v>10169743</v>
          </cell>
          <cell r="N2508" t="str">
            <v>S21102201413/ZK/2/28</v>
          </cell>
          <cell r="O2508" t="str">
            <v>YPS/L9430UZ/DONI</v>
          </cell>
          <cell r="P2508" t="str">
            <v>PT. SATRIA WICAKSANA SEJATI</v>
          </cell>
          <cell r="Q2508" t="str">
            <v>PT. SATRIA WICAKSANA SEJATI</v>
          </cell>
          <cell r="R2508" t="str">
            <v>JUG RACK</v>
          </cell>
          <cell r="S2508" t="str">
            <v>8276862035</v>
          </cell>
        </row>
        <row r="2509">
          <cell r="L2509">
            <v>5042180174</v>
          </cell>
          <cell r="M2509" t="str">
            <v>10169933</v>
          </cell>
          <cell r="N2509" t="str">
            <v>S21102201413/ZK/2/28</v>
          </cell>
          <cell r="O2509" t="str">
            <v>YPS/L9430UZ/DONI</v>
          </cell>
          <cell r="P2509" t="str">
            <v>PT. SATRIA WICAKSANA SEJATI</v>
          </cell>
          <cell r="Q2509" t="str">
            <v>PT. SATRIA WICAKSANA SEJATI</v>
          </cell>
          <cell r="R2509" t="str">
            <v>EMPTY BOTTLE AQUA 5 GALLON</v>
          </cell>
          <cell r="S2509" t="str">
            <v>8276862035</v>
          </cell>
        </row>
        <row r="2510">
          <cell r="L2510">
            <v>5042180174</v>
          </cell>
          <cell r="M2510" t="str">
            <v>74559</v>
          </cell>
          <cell r="N2510" t="str">
            <v>S21102201413/ZK/2/28</v>
          </cell>
          <cell r="O2510" t="str">
            <v>YPS/L9430UZ/DONI</v>
          </cell>
          <cell r="P2510" t="str">
            <v>PT. SATRIA WICAKSANA SEJATI</v>
          </cell>
          <cell r="Q2510" t="str">
            <v>PT. SATRIA WICAKSANA SEJATI</v>
          </cell>
          <cell r="R2510" t="str">
            <v>5 GALLON AQUA LOCAL</v>
          </cell>
          <cell r="S2510" t="str">
            <v>8276862035</v>
          </cell>
        </row>
        <row r="2511">
          <cell r="L2511">
            <v>5042119458</v>
          </cell>
          <cell r="M2511" t="str">
            <v>10169743</v>
          </cell>
          <cell r="N2511" t="str">
            <v>S21102201500/BK/1/25</v>
          </cell>
          <cell r="O2511" t="str">
            <v>YPS/N8614UW/HUDA</v>
          </cell>
          <cell r="P2511" t="str">
            <v>PT. SATRIA WICAKSANA SEJATI</v>
          </cell>
          <cell r="Q2511" t="str">
            <v>PT. SATRIA WICAKSANA SEJATI</v>
          </cell>
          <cell r="R2511" t="str">
            <v>JUG RACK</v>
          </cell>
          <cell r="S2511" t="str">
            <v>8276862035</v>
          </cell>
        </row>
        <row r="2512">
          <cell r="L2512">
            <v>5042119458</v>
          </cell>
          <cell r="M2512" t="str">
            <v>10169933</v>
          </cell>
          <cell r="N2512" t="str">
            <v>S21102201500/BK/1/25</v>
          </cell>
          <cell r="O2512" t="str">
            <v>YPS/N8614UW/HUDA</v>
          </cell>
          <cell r="P2512" t="str">
            <v>PT. SATRIA WICAKSANA SEJATI</v>
          </cell>
          <cell r="Q2512" t="str">
            <v>PT. SATRIA WICAKSANA SEJATI</v>
          </cell>
          <cell r="R2512" t="str">
            <v>EMPTY BOTTLE AQUA 5 GALLON</v>
          </cell>
          <cell r="S2512" t="str">
            <v>8276862035</v>
          </cell>
        </row>
        <row r="2513">
          <cell r="L2513">
            <v>5042119458</v>
          </cell>
          <cell r="M2513" t="str">
            <v>74559</v>
          </cell>
          <cell r="N2513" t="str">
            <v>S21102201500/BK/1/25</v>
          </cell>
          <cell r="O2513" t="str">
            <v>YPS/N8614UW/HUDA</v>
          </cell>
          <cell r="P2513" t="str">
            <v>PT. SATRIA WICAKSANA SEJATI</v>
          </cell>
          <cell r="Q2513" t="str">
            <v>PT. SATRIA WICAKSANA SEJATI</v>
          </cell>
          <cell r="R2513" t="str">
            <v>5 GALLON AQUA LOCAL</v>
          </cell>
          <cell r="S2513" t="str">
            <v>8276862035</v>
          </cell>
        </row>
        <row r="2514">
          <cell r="L2514">
            <v>5042135799</v>
          </cell>
          <cell r="M2514" t="str">
            <v>74553</v>
          </cell>
          <cell r="N2514" t="str">
            <v>S21102201337</v>
          </cell>
          <cell r="O2514" t="str">
            <v>YPS/N8590UV/SUEB</v>
          </cell>
          <cell r="P2514" t="str">
            <v>PT. SATRIA WICAKSANA SEJATI</v>
          </cell>
          <cell r="Q2514" t="str">
            <v>PT. SATRIA WICAKSANA SEJATI</v>
          </cell>
          <cell r="R2514" t="str">
            <v>1500ML AQUA LOCAL 1X12</v>
          </cell>
          <cell r="S2514" t="str">
            <v>8276862036</v>
          </cell>
        </row>
        <row r="2515">
          <cell r="L2515">
            <v>5042135799</v>
          </cell>
          <cell r="M2515" t="str">
            <v>10169749</v>
          </cell>
          <cell r="N2515" t="str">
            <v>S21102201337</v>
          </cell>
          <cell r="O2515" t="str">
            <v>YPS/N8590UV/SUEB</v>
          </cell>
          <cell r="P2515" t="str">
            <v>PT. SATRIA WICAKSANA SEJATI</v>
          </cell>
          <cell r="Q2515" t="str">
            <v>PT. SATRIA WICAKSANA SEJATI</v>
          </cell>
          <cell r="R2515" t="str">
            <v>PALLET RENT DOUBLE FACE</v>
          </cell>
          <cell r="S2515" t="str">
            <v>8276862036</v>
          </cell>
        </row>
        <row r="2516">
          <cell r="L2516">
            <v>5042120634</v>
          </cell>
          <cell r="M2516" t="str">
            <v>74553</v>
          </cell>
          <cell r="N2516" t="str">
            <v>S21102201339</v>
          </cell>
          <cell r="O2516" t="str">
            <v>YPS/L9353UZ/SYAIFUL</v>
          </cell>
          <cell r="P2516" t="str">
            <v>PT. SATRIA WICAKSANA SEJATI</v>
          </cell>
          <cell r="Q2516" t="str">
            <v>PT. SATRIA WICAKSANA SEJATI</v>
          </cell>
          <cell r="R2516" t="str">
            <v>1500ML AQUA LOCAL 1X12</v>
          </cell>
          <cell r="S2516" t="str">
            <v>8276862036</v>
          </cell>
        </row>
        <row r="2517">
          <cell r="L2517">
            <v>5042120634</v>
          </cell>
          <cell r="M2517" t="str">
            <v>10169749</v>
          </cell>
          <cell r="N2517" t="str">
            <v>S21102201339</v>
          </cell>
          <cell r="O2517" t="str">
            <v>YPS/L9353UZ/SYAIFUL</v>
          </cell>
          <cell r="P2517" t="str">
            <v>PT. SATRIA WICAKSANA SEJATI</v>
          </cell>
          <cell r="Q2517" t="str">
            <v>PT. SATRIA WICAKSANA SEJATI</v>
          </cell>
          <cell r="R2517" t="str">
            <v>PALLET RENT DOUBLE FACE</v>
          </cell>
          <cell r="S2517" t="str">
            <v>8276862036</v>
          </cell>
        </row>
        <row r="2518">
          <cell r="L2518">
            <v>5042138917</v>
          </cell>
          <cell r="M2518" t="str">
            <v>74553</v>
          </cell>
          <cell r="N2518" t="str">
            <v>S21102201336</v>
          </cell>
          <cell r="O2518" t="str">
            <v>YPS/N8495UW/MUJIB</v>
          </cell>
          <cell r="P2518" t="str">
            <v>PT. SATRIA WICAKSANA SEJATI</v>
          </cell>
          <cell r="Q2518" t="str">
            <v>PT. SATRIA WICAKSANA SEJATI</v>
          </cell>
          <cell r="R2518" t="str">
            <v>1500ML AQUA LOCAL 1X12</v>
          </cell>
          <cell r="S2518" t="str">
            <v>8276862036</v>
          </cell>
        </row>
        <row r="2519">
          <cell r="L2519">
            <v>5042138917</v>
          </cell>
          <cell r="M2519" t="str">
            <v>10169749</v>
          </cell>
          <cell r="N2519" t="str">
            <v>S21102201336</v>
          </cell>
          <cell r="O2519" t="str">
            <v>YPS/N8495UW/MUJIB</v>
          </cell>
          <cell r="P2519" t="str">
            <v>PT. SATRIA WICAKSANA SEJATI</v>
          </cell>
          <cell r="Q2519" t="str">
            <v>PT. SATRIA WICAKSANA SEJATI</v>
          </cell>
          <cell r="R2519" t="str">
            <v>PALLET RENT DOUBLE FACE</v>
          </cell>
          <cell r="S2519" t="str">
            <v>8276862036</v>
          </cell>
        </row>
        <row r="2520">
          <cell r="L2520">
            <v>5042181231</v>
          </cell>
          <cell r="M2520" t="str">
            <v>134578</v>
          </cell>
          <cell r="N2520" t="str">
            <v>S21102201261</v>
          </cell>
          <cell r="O2520" t="str">
            <v>YPS/N8654UW/ARIS W</v>
          </cell>
          <cell r="P2520" t="str">
            <v>PT. SATRIA WICAKSANA SEJATI</v>
          </cell>
          <cell r="Q2520" t="str">
            <v>PT. SATRIA WICAKSANA SEJATI</v>
          </cell>
          <cell r="R2520" t="str">
            <v>220ML AQUA LOCAL 1X48</v>
          </cell>
          <cell r="S2520" t="str">
            <v>8276862036</v>
          </cell>
        </row>
        <row r="2521">
          <cell r="L2521">
            <v>5042181231</v>
          </cell>
          <cell r="M2521" t="str">
            <v>10169749</v>
          </cell>
          <cell r="N2521" t="str">
            <v>S21102201261</v>
          </cell>
          <cell r="O2521" t="str">
            <v>YPS/N8654UW/ARIS W</v>
          </cell>
          <cell r="P2521" t="str">
            <v>PT. SATRIA WICAKSANA SEJATI</v>
          </cell>
          <cell r="Q2521" t="str">
            <v>PT. SATRIA WICAKSANA SEJATI</v>
          </cell>
          <cell r="R2521" t="str">
            <v>PALLET RENT DOUBLE FACE</v>
          </cell>
          <cell r="S2521" t="str">
            <v>8276862036</v>
          </cell>
        </row>
        <row r="2522">
          <cell r="L2522">
            <v>5042167960</v>
          </cell>
          <cell r="M2522" t="str">
            <v>134578</v>
          </cell>
          <cell r="N2522" t="str">
            <v>S21102201260</v>
          </cell>
          <cell r="O2522" t="str">
            <v>YPS/N8603UW/B SLAMET</v>
          </cell>
          <cell r="P2522" t="str">
            <v>PT. SATRIA WICAKSANA SEJATI</v>
          </cell>
          <cell r="Q2522" t="str">
            <v>PT. SATRIA WICAKSANA SEJATI</v>
          </cell>
          <cell r="R2522" t="str">
            <v>220ML AQUA LOCAL 1X48</v>
          </cell>
          <cell r="S2522" t="str">
            <v>8276862036</v>
          </cell>
        </row>
        <row r="2523">
          <cell r="L2523">
            <v>5042167960</v>
          </cell>
          <cell r="M2523" t="str">
            <v>10169749</v>
          </cell>
          <cell r="N2523" t="str">
            <v>S21102201260</v>
          </cell>
          <cell r="O2523" t="str">
            <v>YPS/N8603UW/B SLAMET</v>
          </cell>
          <cell r="P2523" t="str">
            <v>PT. SATRIA WICAKSANA SEJATI</v>
          </cell>
          <cell r="Q2523" t="str">
            <v>PT. SATRIA WICAKSANA SEJATI</v>
          </cell>
          <cell r="R2523" t="str">
            <v>PALLET RENT DOUBLE FACE</v>
          </cell>
          <cell r="S2523" t="str">
            <v>8276862036</v>
          </cell>
        </row>
        <row r="2524">
          <cell r="L2524">
            <v>5042117335</v>
          </cell>
          <cell r="M2524" t="str">
            <v>10169933</v>
          </cell>
          <cell r="N2524" t="str">
            <v>S21102201470/BK/2/26</v>
          </cell>
          <cell r="O2524" t="str">
            <v>YPS/N8661UW/DENY S</v>
          </cell>
          <cell r="P2524" t="str">
            <v>PT. SATRIA WICAKSANA SEJATI</v>
          </cell>
          <cell r="Q2524" t="str">
            <v>PT. SATRIA WICAKSANA SEJATI</v>
          </cell>
          <cell r="R2524" t="str">
            <v>EMPTY BOTTLE AQUA 5 GALLON</v>
          </cell>
          <cell r="S2524" t="str">
            <v>8276862035</v>
          </cell>
        </row>
        <row r="2525">
          <cell r="L2525">
            <v>5042117335</v>
          </cell>
          <cell r="M2525" t="str">
            <v>74559</v>
          </cell>
          <cell r="N2525" t="str">
            <v>S21102201470/BK/2/26</v>
          </cell>
          <cell r="O2525" t="str">
            <v>YPS/N8661UW/DENY S</v>
          </cell>
          <cell r="P2525" t="str">
            <v>PT. SATRIA WICAKSANA SEJATI</v>
          </cell>
          <cell r="Q2525" t="str">
            <v>PT. SATRIA WICAKSANA SEJATI</v>
          </cell>
          <cell r="R2525" t="str">
            <v>5 GALLON AQUA LOCAL</v>
          </cell>
          <cell r="S2525" t="str">
            <v>8276862035</v>
          </cell>
        </row>
        <row r="2526">
          <cell r="L2526">
            <v>5042140355</v>
          </cell>
          <cell r="M2526" t="str">
            <v>10169933</v>
          </cell>
          <cell r="N2526" t="str">
            <v>S21102201457/NF/3/26</v>
          </cell>
          <cell r="O2526" t="str">
            <v>YPS/L9062UH/IMRON</v>
          </cell>
          <cell r="P2526" t="str">
            <v>PT. SATRIA WICAKSANA SEJATI</v>
          </cell>
          <cell r="Q2526" t="str">
            <v>PT. SATRIA WICAKSANA SEJATI</v>
          </cell>
          <cell r="R2526" t="str">
            <v>EMPTY BOTTLE AQUA 5 GALLON</v>
          </cell>
          <cell r="S2526" t="str">
            <v>8276862035</v>
          </cell>
        </row>
        <row r="2527">
          <cell r="L2527">
            <v>5042140355</v>
          </cell>
          <cell r="M2527" t="str">
            <v>74559</v>
          </cell>
          <cell r="N2527" t="str">
            <v>S21102201457/NF/3/26</v>
          </cell>
          <cell r="O2527" t="str">
            <v>YPS/L9062UH/IMRON</v>
          </cell>
          <cell r="P2527" t="str">
            <v>PT. SATRIA WICAKSANA SEJATI</v>
          </cell>
          <cell r="Q2527" t="str">
            <v>PT. SATRIA WICAKSANA SEJATI</v>
          </cell>
          <cell r="R2527" t="str">
            <v>5 GALLON AQUA LOCAL</v>
          </cell>
          <cell r="S2527" t="str">
            <v>8276862035</v>
          </cell>
        </row>
        <row r="2528">
          <cell r="L2528">
            <v>5042145500</v>
          </cell>
          <cell r="M2528" t="str">
            <v>10169743</v>
          </cell>
          <cell r="N2528" t="str">
            <v>S21102201465/ZK/2/26</v>
          </cell>
          <cell r="O2528" t="str">
            <v>YPS/N8878UW/SIARI</v>
          </cell>
          <cell r="P2528" t="str">
            <v>PT. SATRIA WICAKSANA SEJATI</v>
          </cell>
          <cell r="Q2528" t="str">
            <v>PT. SATRIA WICAKSANA SEJATI</v>
          </cell>
          <cell r="R2528" t="str">
            <v>JUG RACK</v>
          </cell>
          <cell r="S2528" t="str">
            <v>8276862035</v>
          </cell>
        </row>
        <row r="2529">
          <cell r="L2529">
            <v>5042145500</v>
          </cell>
          <cell r="M2529" t="str">
            <v>10169933</v>
          </cell>
          <cell r="N2529" t="str">
            <v>S21102201465/ZK/2/26</v>
          </cell>
          <cell r="O2529" t="str">
            <v>YPS/N8878UW/SIARI</v>
          </cell>
          <cell r="P2529" t="str">
            <v>PT. SATRIA WICAKSANA SEJATI</v>
          </cell>
          <cell r="Q2529" t="str">
            <v>PT. SATRIA WICAKSANA SEJATI</v>
          </cell>
          <cell r="R2529" t="str">
            <v>EMPTY BOTTLE AQUA 5 GALLON</v>
          </cell>
          <cell r="S2529" t="str">
            <v>8276862035</v>
          </cell>
        </row>
        <row r="2530">
          <cell r="L2530">
            <v>5042145500</v>
          </cell>
          <cell r="M2530" t="str">
            <v>74559</v>
          </cell>
          <cell r="N2530" t="str">
            <v>S21102201465/ZK/2/26</v>
          </cell>
          <cell r="O2530" t="str">
            <v>YPS/N8878UW/SIARI</v>
          </cell>
          <cell r="P2530" t="str">
            <v>PT. SATRIA WICAKSANA SEJATI</v>
          </cell>
          <cell r="Q2530" t="str">
            <v>PT. SATRIA WICAKSANA SEJATI</v>
          </cell>
          <cell r="R2530" t="str">
            <v>5 GALLON AQUA LOCAL</v>
          </cell>
          <cell r="S2530" t="str">
            <v>8276862035</v>
          </cell>
        </row>
        <row r="2531">
          <cell r="L2531">
            <v>5042144746</v>
          </cell>
          <cell r="M2531" t="str">
            <v>10169933</v>
          </cell>
          <cell r="N2531" t="str">
            <v>S21102201464/EF/2/26</v>
          </cell>
          <cell r="O2531" t="str">
            <v>YPS/L9049UH/SUSIONO</v>
          </cell>
          <cell r="P2531" t="str">
            <v>PT. SATRIA WICAKSANA SEJATI</v>
          </cell>
          <cell r="Q2531" t="str">
            <v>PT. SATRIA WICAKSANA SEJATI</v>
          </cell>
          <cell r="R2531" t="str">
            <v>EMPTY BOTTLE AQUA 5 GALLON</v>
          </cell>
          <cell r="S2531" t="str">
            <v>8276862035</v>
          </cell>
        </row>
        <row r="2532">
          <cell r="L2532">
            <v>5042144746</v>
          </cell>
          <cell r="M2532" t="str">
            <v>74559</v>
          </cell>
          <cell r="N2532" t="str">
            <v>S21102201464/EF/2/26</v>
          </cell>
          <cell r="O2532" t="str">
            <v>YPS/L9049UH/SUSIONO</v>
          </cell>
          <cell r="P2532" t="str">
            <v>PT. SATRIA WICAKSANA SEJATI</v>
          </cell>
          <cell r="Q2532" t="str">
            <v>PT. SATRIA WICAKSANA SEJATI</v>
          </cell>
          <cell r="R2532" t="str">
            <v>5 GALLON AQUA LOCAL</v>
          </cell>
          <cell r="S2532" t="str">
            <v>8276862035</v>
          </cell>
        </row>
        <row r="2533">
          <cell r="L2533">
            <v>5042147399</v>
          </cell>
          <cell r="M2533" t="str">
            <v>10169933</v>
          </cell>
          <cell r="N2533" t="str">
            <v>S21102201467/IS/2/26</v>
          </cell>
          <cell r="O2533" t="str">
            <v>YPS/N7906UQ/MASKUR</v>
          </cell>
          <cell r="P2533" t="str">
            <v>PT. SATRIA WICAKSANA SEJATI</v>
          </cell>
          <cell r="Q2533" t="str">
            <v>PT. SATRIA WICAKSANA SEJATI</v>
          </cell>
          <cell r="R2533" t="str">
            <v>EMPTY BOTTLE AQUA 5 GALLON</v>
          </cell>
          <cell r="S2533" t="str">
            <v>8276862035</v>
          </cell>
        </row>
        <row r="2534">
          <cell r="L2534">
            <v>5042147399</v>
          </cell>
          <cell r="M2534" t="str">
            <v>74559</v>
          </cell>
          <cell r="N2534" t="str">
            <v>S21102201467/IS/2/26</v>
          </cell>
          <cell r="O2534" t="str">
            <v>YPS/N7906UQ/MASKUR</v>
          </cell>
          <cell r="P2534" t="str">
            <v>PT. SATRIA WICAKSANA SEJATI</v>
          </cell>
          <cell r="Q2534" t="str">
            <v>PT. SATRIA WICAKSANA SEJATI</v>
          </cell>
          <cell r="R2534" t="str">
            <v>5 GALLON AQUA LOCAL</v>
          </cell>
          <cell r="S2534" t="str">
            <v>8276862035</v>
          </cell>
        </row>
        <row r="2535">
          <cell r="L2535">
            <v>5042146312</v>
          </cell>
          <cell r="M2535" t="str">
            <v>10169933</v>
          </cell>
          <cell r="N2535" t="str">
            <v>S21102201468/BK/2/26</v>
          </cell>
          <cell r="O2535" t="str">
            <v>YPS/L9610UX/MAKHFUD</v>
          </cell>
          <cell r="P2535" t="str">
            <v>PT. SATRIA WICAKSANA SEJATI</v>
          </cell>
          <cell r="Q2535" t="str">
            <v>PT. SATRIA WICAKSANA SEJATI</v>
          </cell>
          <cell r="R2535" t="str">
            <v>EMPTY BOTTLE AQUA 5 GALLON</v>
          </cell>
          <cell r="S2535" t="str">
            <v>8276862035</v>
          </cell>
        </row>
        <row r="2536">
          <cell r="L2536">
            <v>5042146312</v>
          </cell>
          <cell r="M2536" t="str">
            <v>74559</v>
          </cell>
          <cell r="N2536" t="str">
            <v>S21102201468/BK/2/26</v>
          </cell>
          <cell r="O2536" t="str">
            <v>YPS/L9610UX/MAKHFUD</v>
          </cell>
          <cell r="P2536" t="str">
            <v>PT. SATRIA WICAKSANA SEJATI</v>
          </cell>
          <cell r="Q2536" t="str">
            <v>PT. SATRIA WICAKSANA SEJATI</v>
          </cell>
          <cell r="R2536" t="str">
            <v>5 GALLON AQUA LOCAL</v>
          </cell>
          <cell r="S2536" t="str">
            <v>8276862035</v>
          </cell>
        </row>
        <row r="2537">
          <cell r="L2537">
            <v>5042154715</v>
          </cell>
          <cell r="M2537" t="str">
            <v>10169933</v>
          </cell>
          <cell r="N2537" t="str">
            <v>S21102201447/PY/1/27</v>
          </cell>
          <cell r="O2537" t="str">
            <v>YPS/N9079UQ/AMIN</v>
          </cell>
          <cell r="P2537" t="str">
            <v>PT. SATRIA WICAKSANA SEJATI</v>
          </cell>
          <cell r="Q2537" t="str">
            <v>PT. SATRIA WICAKSANA SEJATI</v>
          </cell>
          <cell r="R2537" t="str">
            <v>EMPTY BOTTLE AQUA 5 GALLON</v>
          </cell>
          <cell r="S2537" t="str">
            <v>8276862035</v>
          </cell>
        </row>
        <row r="2538">
          <cell r="L2538">
            <v>5042154715</v>
          </cell>
          <cell r="M2538" t="str">
            <v>74559</v>
          </cell>
          <cell r="N2538" t="str">
            <v>S21102201447/PY/1/27</v>
          </cell>
          <cell r="O2538" t="str">
            <v>YPS/N9079UQ/AMIN</v>
          </cell>
          <cell r="P2538" t="str">
            <v>PT. SATRIA WICAKSANA SEJATI</v>
          </cell>
          <cell r="Q2538" t="str">
            <v>PT. SATRIA WICAKSANA SEJATI</v>
          </cell>
          <cell r="R2538" t="str">
            <v>5 GALLON AQUA LOCAL</v>
          </cell>
          <cell r="S2538" t="str">
            <v>8276862035</v>
          </cell>
        </row>
        <row r="2539">
          <cell r="L2539">
            <v>5042149725</v>
          </cell>
          <cell r="M2539" t="str">
            <v>10169933</v>
          </cell>
          <cell r="N2539" t="str">
            <v>S21102201462/EF/3/26</v>
          </cell>
          <cell r="O2539" t="str">
            <v>YPS/L8372UI/BASIT</v>
          </cell>
          <cell r="P2539" t="str">
            <v>PT. SATRIA WICAKSANA SEJATI</v>
          </cell>
          <cell r="Q2539" t="str">
            <v>PT. SATRIA WICAKSANA SEJATI</v>
          </cell>
          <cell r="R2539" t="str">
            <v>EMPTY BOTTLE AQUA 5 GALLON</v>
          </cell>
          <cell r="S2539" t="str">
            <v>8276862035</v>
          </cell>
        </row>
        <row r="2540">
          <cell r="L2540">
            <v>5042149725</v>
          </cell>
          <cell r="M2540" t="str">
            <v>74559</v>
          </cell>
          <cell r="N2540" t="str">
            <v>S21102201462/EF/3/26</v>
          </cell>
          <cell r="O2540" t="str">
            <v>YPS/L8372UI/BASIT</v>
          </cell>
          <cell r="P2540" t="str">
            <v>PT. SATRIA WICAKSANA SEJATI</v>
          </cell>
          <cell r="Q2540" t="str">
            <v>PT. SATRIA WICAKSANA SEJATI</v>
          </cell>
          <cell r="R2540" t="str">
            <v>5 GALLON AQUA LOCAL</v>
          </cell>
          <cell r="S2540" t="str">
            <v>8276862035</v>
          </cell>
        </row>
        <row r="2541">
          <cell r="L2541">
            <v>5042153107</v>
          </cell>
          <cell r="M2541" t="str">
            <v>10169743</v>
          </cell>
          <cell r="N2541" t="str">
            <v>S21102201448/HD/1/27</v>
          </cell>
          <cell r="O2541" t="str">
            <v>YPS/L9345UZ/SOLIKIN</v>
          </cell>
          <cell r="P2541" t="str">
            <v>PT. SATRIA WICAKSANA SEJATI</v>
          </cell>
          <cell r="Q2541" t="str">
            <v>PT. SATRIA WICAKSANA SEJATI</v>
          </cell>
          <cell r="R2541" t="str">
            <v>JUG RACK</v>
          </cell>
          <cell r="S2541" t="str">
            <v>8276862035</v>
          </cell>
        </row>
        <row r="2542">
          <cell r="L2542">
            <v>5042153107</v>
          </cell>
          <cell r="M2542" t="str">
            <v>10169933</v>
          </cell>
          <cell r="N2542" t="str">
            <v>S21102201448/HD/1/27</v>
          </cell>
          <cell r="O2542" t="str">
            <v>YPS/L9345UZ/SOLIKIN</v>
          </cell>
          <cell r="P2542" t="str">
            <v>PT. SATRIA WICAKSANA SEJATI</v>
          </cell>
          <cell r="Q2542" t="str">
            <v>PT. SATRIA WICAKSANA SEJATI</v>
          </cell>
          <cell r="R2542" t="str">
            <v>EMPTY BOTTLE AQUA 5 GALLON</v>
          </cell>
          <cell r="S2542" t="str">
            <v>8276862035</v>
          </cell>
        </row>
        <row r="2543">
          <cell r="L2543">
            <v>5042153107</v>
          </cell>
          <cell r="M2543" t="str">
            <v>74559</v>
          </cell>
          <cell r="N2543" t="str">
            <v>S21102201448/HD/1/27</v>
          </cell>
          <cell r="O2543" t="str">
            <v>YPS/L9345UZ/SOLIKIN</v>
          </cell>
          <cell r="P2543" t="str">
            <v>PT. SATRIA WICAKSANA SEJATI</v>
          </cell>
          <cell r="Q2543" t="str">
            <v>PT. SATRIA WICAKSANA SEJATI</v>
          </cell>
          <cell r="R2543" t="str">
            <v>5 GALLON AQUA LOCAL</v>
          </cell>
          <cell r="S2543" t="str">
            <v>8276862035</v>
          </cell>
        </row>
        <row r="2544">
          <cell r="L2544">
            <v>5042148622</v>
          </cell>
          <cell r="M2544" t="str">
            <v>10169933</v>
          </cell>
          <cell r="N2544" t="str">
            <v>S21102201459/EF/3/26</v>
          </cell>
          <cell r="O2544" t="str">
            <v>YPS/L9273UF/ARIF</v>
          </cell>
          <cell r="P2544" t="str">
            <v>PT. SATRIA WICAKSANA SEJATI</v>
          </cell>
          <cell r="Q2544" t="str">
            <v>PT. SATRIA WICAKSANA SEJATI</v>
          </cell>
          <cell r="R2544" t="str">
            <v>EMPTY BOTTLE AQUA 5 GALLON</v>
          </cell>
          <cell r="S2544" t="str">
            <v>8276862035</v>
          </cell>
        </row>
        <row r="2545">
          <cell r="L2545">
            <v>5042148622</v>
          </cell>
          <cell r="M2545" t="str">
            <v>74559</v>
          </cell>
          <cell r="N2545" t="str">
            <v>S21102201459/EF/3/26</v>
          </cell>
          <cell r="O2545" t="str">
            <v>YPS/L9273UF/ARIF</v>
          </cell>
          <cell r="P2545" t="str">
            <v>PT. SATRIA WICAKSANA SEJATI</v>
          </cell>
          <cell r="Q2545" t="str">
            <v>PT. SATRIA WICAKSANA SEJATI</v>
          </cell>
          <cell r="R2545" t="str">
            <v>5 GALLON AQUA LOCAL</v>
          </cell>
          <cell r="S2545" t="str">
            <v>8276862035</v>
          </cell>
        </row>
        <row r="2546">
          <cell r="L2546">
            <v>5042149931</v>
          </cell>
          <cell r="M2546" t="str">
            <v>10169933</v>
          </cell>
          <cell r="N2546" t="str">
            <v>S21102201458/EF/3/26</v>
          </cell>
          <cell r="O2546" t="str">
            <v>YPS/L9271UF/TAUFIK</v>
          </cell>
          <cell r="P2546" t="str">
            <v>PT. SATRIA WICAKSANA SEJATI</v>
          </cell>
          <cell r="Q2546" t="str">
            <v>PT. SATRIA WICAKSANA SEJATI</v>
          </cell>
          <cell r="R2546" t="str">
            <v>EMPTY BOTTLE AQUA 5 GALLON</v>
          </cell>
          <cell r="S2546" t="str">
            <v>8276862035</v>
          </cell>
        </row>
        <row r="2547">
          <cell r="L2547">
            <v>5042149931</v>
          </cell>
          <cell r="M2547" t="str">
            <v>74559</v>
          </cell>
          <cell r="N2547" t="str">
            <v>S21102201458/EF/3/26</v>
          </cell>
          <cell r="O2547" t="str">
            <v>YPS/L9271UF/TAUFIK</v>
          </cell>
          <cell r="P2547" t="str">
            <v>PT. SATRIA WICAKSANA SEJATI</v>
          </cell>
          <cell r="Q2547" t="str">
            <v>PT. SATRIA WICAKSANA SEJATI</v>
          </cell>
          <cell r="R2547" t="str">
            <v>5 GALLON AQUA LOCAL</v>
          </cell>
          <cell r="S2547" t="str">
            <v>8276862035</v>
          </cell>
        </row>
        <row r="2548">
          <cell r="L2548">
            <v>5042158751</v>
          </cell>
          <cell r="M2548" t="str">
            <v>10169933</v>
          </cell>
          <cell r="N2548" t="str">
            <v>S21102201446/PY/2/27</v>
          </cell>
          <cell r="O2548" t="str">
            <v>YPS/N9879UR/JUPRI</v>
          </cell>
          <cell r="P2548" t="str">
            <v>PT. SATRIA WICAKSANA SEJATI</v>
          </cell>
          <cell r="Q2548" t="str">
            <v>PT. SATRIA WICAKSANA SEJATI</v>
          </cell>
          <cell r="R2548" t="str">
            <v>EMPTY BOTTLE AQUA 5 GALLON</v>
          </cell>
          <cell r="S2548" t="str">
            <v>8276862035</v>
          </cell>
        </row>
        <row r="2549">
          <cell r="L2549">
            <v>5042158751</v>
          </cell>
          <cell r="M2549" t="str">
            <v>74559</v>
          </cell>
          <cell r="N2549" t="str">
            <v>S21102201446/PY/2/27</v>
          </cell>
          <cell r="O2549" t="str">
            <v>YPS/N9879UR/JUPRI</v>
          </cell>
          <cell r="P2549" t="str">
            <v>PT. SATRIA WICAKSANA SEJATI</v>
          </cell>
          <cell r="Q2549" t="str">
            <v>PT. SATRIA WICAKSANA SEJATI</v>
          </cell>
          <cell r="R2549" t="str">
            <v>5 GALLON AQUA LOCAL</v>
          </cell>
          <cell r="S2549" t="str">
            <v>8276862035</v>
          </cell>
        </row>
        <row r="2550">
          <cell r="L2550">
            <v>5042152755</v>
          </cell>
          <cell r="M2550" t="str">
            <v>10169933</v>
          </cell>
          <cell r="N2550" t="str">
            <v>S21102201440/PY/2/27</v>
          </cell>
          <cell r="O2550" t="str">
            <v>YPS/N7985UQ/BAMBANG</v>
          </cell>
          <cell r="P2550" t="str">
            <v>PT. SATRIA WICAKSANA SEJATI</v>
          </cell>
          <cell r="Q2550" t="str">
            <v>PT. SATRIA WICAKSANA SEJATI</v>
          </cell>
          <cell r="R2550" t="str">
            <v>EMPTY BOTTLE AQUA 5 GALLON</v>
          </cell>
          <cell r="S2550" t="str">
            <v>8276862035</v>
          </cell>
        </row>
        <row r="2551">
          <cell r="L2551">
            <v>5042152755</v>
          </cell>
          <cell r="M2551" t="str">
            <v>74559</v>
          </cell>
          <cell r="N2551" t="str">
            <v>S21102201440/PY/2/27</v>
          </cell>
          <cell r="O2551" t="str">
            <v>YPS/N7985UQ/BAMBANG</v>
          </cell>
          <cell r="P2551" t="str">
            <v>PT. SATRIA WICAKSANA SEJATI</v>
          </cell>
          <cell r="Q2551" t="str">
            <v>PT. SATRIA WICAKSANA SEJATI</v>
          </cell>
          <cell r="R2551" t="str">
            <v>5 GALLON AQUA LOCAL</v>
          </cell>
          <cell r="S2551" t="str">
            <v>8276862035</v>
          </cell>
        </row>
        <row r="2552">
          <cell r="L2552">
            <v>5042155961</v>
          </cell>
          <cell r="M2552" t="str">
            <v>10169743</v>
          </cell>
          <cell r="N2552" t="str">
            <v>S21102201451/EL/1/27</v>
          </cell>
          <cell r="O2552" t="str">
            <v>YPS/L8177UT/AGUS.S</v>
          </cell>
          <cell r="P2552" t="str">
            <v>PT. SATRIA WICAKSANA SEJATI</v>
          </cell>
          <cell r="Q2552" t="str">
            <v>PT. SATRIA WICAKSANA SEJATI</v>
          </cell>
          <cell r="R2552" t="str">
            <v>JUG RACK</v>
          </cell>
          <cell r="S2552" t="str">
            <v>8276862035</v>
          </cell>
        </row>
        <row r="2553">
          <cell r="L2553">
            <v>5042155961</v>
          </cell>
          <cell r="M2553" t="str">
            <v>10169933</v>
          </cell>
          <cell r="N2553" t="str">
            <v>S21102201451/EL/1/27</v>
          </cell>
          <cell r="O2553" t="str">
            <v>YPS/L8177UT/AGUS.S</v>
          </cell>
          <cell r="P2553" t="str">
            <v>PT. SATRIA WICAKSANA SEJATI</v>
          </cell>
          <cell r="Q2553" t="str">
            <v>PT. SATRIA WICAKSANA SEJATI</v>
          </cell>
          <cell r="R2553" t="str">
            <v>EMPTY BOTTLE AQUA 5 GALLON</v>
          </cell>
          <cell r="S2553" t="str">
            <v>8276862035</v>
          </cell>
        </row>
        <row r="2554">
          <cell r="L2554">
            <v>5042155961</v>
          </cell>
          <cell r="M2554" t="str">
            <v>74559</v>
          </cell>
          <cell r="N2554" t="str">
            <v>S21102201451/EL/1/27</v>
          </cell>
          <cell r="O2554" t="str">
            <v>YPS/L8177UT/AGUS.S</v>
          </cell>
          <cell r="P2554" t="str">
            <v>PT. SATRIA WICAKSANA SEJATI</v>
          </cell>
          <cell r="Q2554" t="str">
            <v>PT. SATRIA WICAKSANA SEJATI</v>
          </cell>
          <cell r="R2554" t="str">
            <v>5 GALLON AQUA LOCAL</v>
          </cell>
          <cell r="S2554" t="str">
            <v>8276862035</v>
          </cell>
        </row>
        <row r="2555">
          <cell r="L2555">
            <v>5042161510</v>
          </cell>
          <cell r="M2555" t="str">
            <v>10169933</v>
          </cell>
          <cell r="N2555" t="str">
            <v>S21102201443/PY/2/27</v>
          </cell>
          <cell r="O2555" t="str">
            <v>YPS/L9305UO/SABAR</v>
          </cell>
          <cell r="P2555" t="str">
            <v>PT. SATRIA WICAKSANA SEJATI</v>
          </cell>
          <cell r="Q2555" t="str">
            <v>PT. SATRIA WICAKSANA SEJATI</v>
          </cell>
          <cell r="R2555" t="str">
            <v>EMPTY BOTTLE AQUA 5 GALLON</v>
          </cell>
          <cell r="S2555" t="str">
            <v>8276862035</v>
          </cell>
        </row>
        <row r="2556">
          <cell r="L2556">
            <v>5042161510</v>
          </cell>
          <cell r="M2556" t="str">
            <v>74559</v>
          </cell>
          <cell r="N2556" t="str">
            <v>S21102201443/PY/2/27</v>
          </cell>
          <cell r="O2556" t="str">
            <v>YPS/L9305UO/SABAR</v>
          </cell>
          <cell r="P2556" t="str">
            <v>PT. SATRIA WICAKSANA SEJATI</v>
          </cell>
          <cell r="Q2556" t="str">
            <v>PT. SATRIA WICAKSANA SEJATI</v>
          </cell>
          <cell r="R2556" t="str">
            <v>5 GALLON AQUA LOCAL</v>
          </cell>
          <cell r="S2556" t="str">
            <v>8276862035</v>
          </cell>
        </row>
        <row r="2557">
          <cell r="L2557">
            <v>5042162908</v>
          </cell>
          <cell r="M2557" t="str">
            <v>10169933</v>
          </cell>
          <cell r="N2557" t="str">
            <v>S21102201441/AS/2/27</v>
          </cell>
          <cell r="O2557" t="str">
            <v>YPS/L9272UZ/AZIZ</v>
          </cell>
          <cell r="P2557" t="str">
            <v>PT. SATRIA WICAKSANA SEJATI</v>
          </cell>
          <cell r="Q2557" t="str">
            <v>PT. SATRIA WICAKSANA SEJATI</v>
          </cell>
          <cell r="R2557" t="str">
            <v>EMPTY BOTTLE AQUA 5 GALLON</v>
          </cell>
          <cell r="S2557" t="str">
            <v>8276862035</v>
          </cell>
        </row>
        <row r="2558">
          <cell r="L2558">
            <v>5042162908</v>
          </cell>
          <cell r="M2558" t="str">
            <v>74559</v>
          </cell>
          <cell r="N2558" t="str">
            <v>S21102201441/AS/2/27</v>
          </cell>
          <cell r="O2558" t="str">
            <v>YPS/L9272UZ/AZIZ</v>
          </cell>
          <cell r="P2558" t="str">
            <v>PT. SATRIA WICAKSANA SEJATI</v>
          </cell>
          <cell r="Q2558" t="str">
            <v>PT. SATRIA WICAKSANA SEJATI</v>
          </cell>
          <cell r="R2558" t="str">
            <v>5 GALLON AQUA LOCAL</v>
          </cell>
          <cell r="S2558" t="str">
            <v>8276862035</v>
          </cell>
        </row>
        <row r="2559">
          <cell r="L2559">
            <v>5042165311</v>
          </cell>
          <cell r="M2559" t="str">
            <v>10169933</v>
          </cell>
          <cell r="N2559" t="str">
            <v>S21102201442/BK/2/27</v>
          </cell>
          <cell r="O2559" t="str">
            <v>YPS/N8194UW/WIN</v>
          </cell>
          <cell r="P2559" t="str">
            <v>PT. SATRIA WICAKSANA SEJATI</v>
          </cell>
          <cell r="Q2559" t="str">
            <v>PT. SATRIA WICAKSANA SEJATI</v>
          </cell>
          <cell r="R2559" t="str">
            <v>EMPTY BOTTLE AQUA 5 GALLON</v>
          </cell>
          <cell r="S2559" t="str">
            <v>8276862035</v>
          </cell>
        </row>
        <row r="2560">
          <cell r="L2560">
            <v>5042165311</v>
          </cell>
          <cell r="M2560" t="str">
            <v>74559</v>
          </cell>
          <cell r="N2560" t="str">
            <v>S21102201442/BK/2/27</v>
          </cell>
          <cell r="O2560" t="str">
            <v>YPS/N8194UW/WIN</v>
          </cell>
          <cell r="P2560" t="str">
            <v>PT. SATRIA WICAKSANA SEJATI</v>
          </cell>
          <cell r="Q2560" t="str">
            <v>PT. SATRIA WICAKSANA SEJATI</v>
          </cell>
          <cell r="R2560" t="str">
            <v>5 GALLON AQUA LOCAL</v>
          </cell>
          <cell r="S2560" t="str">
            <v>8276862035</v>
          </cell>
        </row>
        <row r="2561">
          <cell r="L2561">
            <v>5042162645</v>
          </cell>
          <cell r="M2561" t="str">
            <v>10169743</v>
          </cell>
          <cell r="N2561" t="str">
            <v>S21102201439/ZK/2/27</v>
          </cell>
          <cell r="O2561" t="str">
            <v>YPS/N8878UW/SIARI</v>
          </cell>
          <cell r="P2561" t="str">
            <v>PT. SATRIA WICAKSANA SEJATI</v>
          </cell>
          <cell r="Q2561" t="str">
            <v>PT. SATRIA WICAKSANA SEJATI</v>
          </cell>
          <cell r="R2561" t="str">
            <v>JUG RACK</v>
          </cell>
          <cell r="S2561" t="str">
            <v>8276862035</v>
          </cell>
        </row>
        <row r="2562">
          <cell r="L2562">
            <v>5042162645</v>
          </cell>
          <cell r="M2562" t="str">
            <v>10169933</v>
          </cell>
          <cell r="N2562" t="str">
            <v>S21102201439/ZK/2/27</v>
          </cell>
          <cell r="O2562" t="str">
            <v>YPS/N8878UW/SIARI</v>
          </cell>
          <cell r="P2562" t="str">
            <v>PT. SATRIA WICAKSANA SEJATI</v>
          </cell>
          <cell r="Q2562" t="str">
            <v>PT. SATRIA WICAKSANA SEJATI</v>
          </cell>
          <cell r="R2562" t="str">
            <v>EMPTY BOTTLE AQUA 5 GALLON</v>
          </cell>
          <cell r="S2562" t="str">
            <v>8276862035</v>
          </cell>
        </row>
        <row r="2563">
          <cell r="L2563">
            <v>5042162645</v>
          </cell>
          <cell r="M2563" t="str">
            <v>74559</v>
          </cell>
          <cell r="N2563" t="str">
            <v>S21102201439/ZK/2/27</v>
          </cell>
          <cell r="O2563" t="str">
            <v>YPS/N8878UW/SIARI</v>
          </cell>
          <cell r="P2563" t="str">
            <v>PT. SATRIA WICAKSANA SEJATI</v>
          </cell>
          <cell r="Q2563" t="str">
            <v>PT. SATRIA WICAKSANA SEJATI</v>
          </cell>
          <cell r="R2563" t="str">
            <v>5 GALLON AQUA LOCAL</v>
          </cell>
          <cell r="S2563" t="str">
            <v>8276862035</v>
          </cell>
        </row>
        <row r="2564">
          <cell r="L2564">
            <v>5042162131</v>
          </cell>
          <cell r="M2564" t="str">
            <v>10169743</v>
          </cell>
          <cell r="N2564" t="str">
            <v>S21102201438/NF/3/27</v>
          </cell>
          <cell r="O2564" t="str">
            <v>YPS/N8507UV/ARIF</v>
          </cell>
          <cell r="P2564" t="str">
            <v>PT. SATRIA WICAKSANA SEJATI</v>
          </cell>
          <cell r="Q2564" t="str">
            <v>PT. SATRIA WICAKSANA SEJATI</v>
          </cell>
          <cell r="R2564" t="str">
            <v>JUG RACK</v>
          </cell>
          <cell r="S2564" t="str">
            <v>8276862035</v>
          </cell>
        </row>
        <row r="2565">
          <cell r="L2565">
            <v>5042162131</v>
          </cell>
          <cell r="M2565" t="str">
            <v>10169933</v>
          </cell>
          <cell r="N2565" t="str">
            <v>S21102201438/NF/3/27</v>
          </cell>
          <cell r="O2565" t="str">
            <v>YPS/N8507UV/ARIF</v>
          </cell>
          <cell r="P2565" t="str">
            <v>PT. SATRIA WICAKSANA SEJATI</v>
          </cell>
          <cell r="Q2565" t="str">
            <v>PT. SATRIA WICAKSANA SEJATI</v>
          </cell>
          <cell r="R2565" t="str">
            <v>EMPTY BOTTLE AQUA 5 GALLON</v>
          </cell>
          <cell r="S2565" t="str">
            <v>8276862035</v>
          </cell>
        </row>
        <row r="2566">
          <cell r="L2566">
            <v>5042162131</v>
          </cell>
          <cell r="M2566" t="str">
            <v>74559</v>
          </cell>
          <cell r="N2566" t="str">
            <v>S21102201438/NF/3/27</v>
          </cell>
          <cell r="O2566" t="str">
            <v>YPS/N8507UV/ARIF</v>
          </cell>
          <cell r="P2566" t="str">
            <v>PT. SATRIA WICAKSANA SEJATI</v>
          </cell>
          <cell r="Q2566" t="str">
            <v>PT. SATRIA WICAKSANA SEJATI</v>
          </cell>
          <cell r="R2566" t="str">
            <v>5 GALLON AQUA LOCAL</v>
          </cell>
          <cell r="S2566" t="str">
            <v>8276862035</v>
          </cell>
        </row>
        <row r="2567">
          <cell r="L2567">
            <v>5042166530</v>
          </cell>
          <cell r="M2567" t="str">
            <v>10169743</v>
          </cell>
          <cell r="N2567" t="str">
            <v>S21102201436/NF/3/27</v>
          </cell>
          <cell r="O2567" t="str">
            <v>YPS/L8177UT/AGUS SUP</v>
          </cell>
          <cell r="P2567" t="str">
            <v>PT. SATRIA WICAKSANA SEJATI</v>
          </cell>
          <cell r="Q2567" t="str">
            <v>PT. SATRIA WICAKSANA SEJATI</v>
          </cell>
          <cell r="R2567" t="str">
            <v>JUG RACK</v>
          </cell>
          <cell r="S2567" t="str">
            <v>8276862035</v>
          </cell>
        </row>
        <row r="2568">
          <cell r="L2568">
            <v>5042166530</v>
          </cell>
          <cell r="M2568" t="str">
            <v>10169933</v>
          </cell>
          <cell r="N2568" t="str">
            <v>S21102201436/NF/3/27</v>
          </cell>
          <cell r="O2568" t="str">
            <v>YPS/L8177UT/AGUS SUP</v>
          </cell>
          <cell r="P2568" t="str">
            <v>PT. SATRIA WICAKSANA SEJATI</v>
          </cell>
          <cell r="Q2568" t="str">
            <v>PT. SATRIA WICAKSANA SEJATI</v>
          </cell>
          <cell r="R2568" t="str">
            <v>EMPTY BOTTLE AQUA 5 GALLON</v>
          </cell>
          <cell r="S2568" t="str">
            <v>8276862035</v>
          </cell>
        </row>
        <row r="2569">
          <cell r="L2569">
            <v>5042166530</v>
          </cell>
          <cell r="M2569" t="str">
            <v>74559</v>
          </cell>
          <cell r="N2569" t="str">
            <v>S21102201436/NF/3/27</v>
          </cell>
          <cell r="O2569" t="str">
            <v>YPS/L8177UT/AGUS SUP</v>
          </cell>
          <cell r="P2569" t="str">
            <v>PT. SATRIA WICAKSANA SEJATI</v>
          </cell>
          <cell r="Q2569" t="str">
            <v>PT. SATRIA WICAKSANA SEJATI</v>
          </cell>
          <cell r="R2569" t="str">
            <v>5 GALLON AQUA LOCAL</v>
          </cell>
          <cell r="S2569" t="str">
            <v>8276862035</v>
          </cell>
        </row>
        <row r="2570">
          <cell r="L2570">
            <v>5042165084</v>
          </cell>
          <cell r="M2570" t="str">
            <v>10169933</v>
          </cell>
          <cell r="N2570" t="str">
            <v>S21102201437/EF/3/27</v>
          </cell>
          <cell r="O2570" t="str">
            <v>YPS/L9808UW/M AMIN</v>
          </cell>
          <cell r="P2570" t="str">
            <v>PT. SATRIA WICAKSANA SEJATI</v>
          </cell>
          <cell r="Q2570" t="str">
            <v>PT. SATRIA WICAKSANA SEJATI</v>
          </cell>
          <cell r="R2570" t="str">
            <v>EMPTY BOTTLE AQUA 5 GALLON</v>
          </cell>
          <cell r="S2570" t="str">
            <v>8276862035</v>
          </cell>
        </row>
        <row r="2571">
          <cell r="L2571">
            <v>5042165084</v>
          </cell>
          <cell r="M2571" t="str">
            <v>74559</v>
          </cell>
          <cell r="N2571" t="str">
            <v>S21102201437/EF/3/27</v>
          </cell>
          <cell r="O2571" t="str">
            <v>YPS/L9808UW/M AMIN</v>
          </cell>
          <cell r="P2571" t="str">
            <v>PT. SATRIA WICAKSANA SEJATI</v>
          </cell>
          <cell r="Q2571" t="str">
            <v>PT. SATRIA WICAKSANA SEJATI</v>
          </cell>
          <cell r="R2571" t="str">
            <v>5 GALLON AQUA LOCAL</v>
          </cell>
          <cell r="S2571" t="str">
            <v>8276862035</v>
          </cell>
        </row>
        <row r="2572">
          <cell r="L2572">
            <v>5042164350</v>
          </cell>
          <cell r="M2572" t="str">
            <v>10169743</v>
          </cell>
          <cell r="N2572" t="str">
            <v>S21102201435/AS/3/27</v>
          </cell>
          <cell r="O2572" t="str">
            <v>YPS/N8614UW/HUDA</v>
          </cell>
          <cell r="P2572" t="str">
            <v>PT. SATRIA WICAKSANA SEJATI</v>
          </cell>
          <cell r="Q2572" t="str">
            <v>PT. SATRIA WICAKSANA SEJATI</v>
          </cell>
          <cell r="R2572" t="str">
            <v>JUG RACK</v>
          </cell>
          <cell r="S2572" t="str">
            <v>8276862035</v>
          </cell>
        </row>
        <row r="2573">
          <cell r="L2573">
            <v>5042164350</v>
          </cell>
          <cell r="M2573" t="str">
            <v>10169933</v>
          </cell>
          <cell r="N2573" t="str">
            <v>S21102201435/AS/3/27</v>
          </cell>
          <cell r="O2573" t="str">
            <v>YPS/N8614UW/HUDA</v>
          </cell>
          <cell r="P2573" t="str">
            <v>PT. SATRIA WICAKSANA SEJATI</v>
          </cell>
          <cell r="Q2573" t="str">
            <v>PT. SATRIA WICAKSANA SEJATI</v>
          </cell>
          <cell r="R2573" t="str">
            <v>EMPTY BOTTLE AQUA 5 GALLON</v>
          </cell>
          <cell r="S2573" t="str">
            <v>8276862035</v>
          </cell>
        </row>
        <row r="2574">
          <cell r="L2574">
            <v>5042164350</v>
          </cell>
          <cell r="M2574" t="str">
            <v>74559</v>
          </cell>
          <cell r="N2574" t="str">
            <v>S21102201435/AS/3/27</v>
          </cell>
          <cell r="O2574" t="str">
            <v>YPS/N8614UW/HUDA</v>
          </cell>
          <cell r="P2574" t="str">
            <v>PT. SATRIA WICAKSANA SEJATI</v>
          </cell>
          <cell r="Q2574" t="str">
            <v>PT. SATRIA WICAKSANA SEJATI</v>
          </cell>
          <cell r="R2574" t="str">
            <v>5 GALLON AQUA LOCAL</v>
          </cell>
          <cell r="S2574" t="str">
            <v>8276862035</v>
          </cell>
        </row>
        <row r="2575">
          <cell r="L2575">
            <v>5042159959</v>
          </cell>
          <cell r="M2575" t="str">
            <v>10169933</v>
          </cell>
          <cell r="N2575" t="str">
            <v>S21102201433/BK/2/27</v>
          </cell>
          <cell r="O2575" t="str">
            <v>YPS/S8186UT/DARSONO</v>
          </cell>
          <cell r="P2575" t="str">
            <v>PT. SATRIA WICAKSANA SEJATI</v>
          </cell>
          <cell r="Q2575" t="str">
            <v>PT. SATRIA WICAKSANA SEJATI</v>
          </cell>
          <cell r="R2575" t="str">
            <v>EMPTY BOTTLE AQUA 5 GALLON</v>
          </cell>
          <cell r="S2575" t="str">
            <v>8276862035</v>
          </cell>
        </row>
        <row r="2576">
          <cell r="L2576">
            <v>5042159959</v>
          </cell>
          <cell r="M2576" t="str">
            <v>74559</v>
          </cell>
          <cell r="N2576" t="str">
            <v>S21102201433/BK/2/27</v>
          </cell>
          <cell r="O2576" t="str">
            <v>YPS/S8186UT/DARSONO</v>
          </cell>
          <cell r="P2576" t="str">
            <v>PT. SATRIA WICAKSANA SEJATI</v>
          </cell>
          <cell r="Q2576" t="str">
            <v>PT. SATRIA WICAKSANA SEJATI</v>
          </cell>
          <cell r="R2576" t="str">
            <v>5 GALLON AQUA LOCAL</v>
          </cell>
          <cell r="S2576" t="str">
            <v>8276862035</v>
          </cell>
        </row>
        <row r="2577">
          <cell r="L2577">
            <v>5042173022</v>
          </cell>
          <cell r="M2577" t="str">
            <v>10169933</v>
          </cell>
          <cell r="N2577" t="str">
            <v>S21102201427/EL/1/28</v>
          </cell>
          <cell r="O2577" t="str">
            <v>YPS/L9049UH/SUSIONO</v>
          </cell>
          <cell r="P2577" t="str">
            <v>PT. SATRIA WICAKSANA SEJATI</v>
          </cell>
          <cell r="Q2577" t="str">
            <v>PT. SATRIA WICAKSANA SEJATI</v>
          </cell>
          <cell r="R2577" t="str">
            <v>EMPTY BOTTLE AQUA 5 GALLON</v>
          </cell>
          <cell r="S2577" t="str">
            <v>8276862035</v>
          </cell>
        </row>
        <row r="2578">
          <cell r="L2578">
            <v>5042173022</v>
          </cell>
          <cell r="M2578" t="str">
            <v>74559</v>
          </cell>
          <cell r="N2578" t="str">
            <v>S21102201427/EL/1/28</v>
          </cell>
          <cell r="O2578" t="str">
            <v>YPS/L9049UH/SUSIONO</v>
          </cell>
          <cell r="P2578" t="str">
            <v>PT. SATRIA WICAKSANA SEJATI</v>
          </cell>
          <cell r="Q2578" t="str">
            <v>PT. SATRIA WICAKSANA SEJATI</v>
          </cell>
          <cell r="R2578" t="str">
            <v>5 GALLON AQUA LOCAL</v>
          </cell>
          <cell r="S2578" t="str">
            <v>8276862035</v>
          </cell>
        </row>
        <row r="2579">
          <cell r="L2579">
            <v>5042166861</v>
          </cell>
          <cell r="M2579" t="str">
            <v>10169933</v>
          </cell>
          <cell r="N2579" t="str">
            <v>S21102201432/AS/3/27</v>
          </cell>
          <cell r="O2579" t="str">
            <v>YPS/N8661UW/DENI S</v>
          </cell>
          <cell r="P2579" t="str">
            <v>PT. SATRIA WICAKSANA SEJATI</v>
          </cell>
          <cell r="Q2579" t="str">
            <v>PT. SATRIA WICAKSANA SEJATI</v>
          </cell>
          <cell r="R2579" t="str">
            <v>EMPTY BOTTLE AQUA 5 GALLON</v>
          </cell>
          <cell r="S2579" t="str">
            <v>8276862035</v>
          </cell>
        </row>
        <row r="2580">
          <cell r="L2580">
            <v>5042166861</v>
          </cell>
          <cell r="M2580" t="str">
            <v>74559</v>
          </cell>
          <cell r="N2580" t="str">
            <v>S21102201432/AS/3/27</v>
          </cell>
          <cell r="O2580" t="str">
            <v>YPS/N8661UW/DENI S</v>
          </cell>
          <cell r="P2580" t="str">
            <v>PT. SATRIA WICAKSANA SEJATI</v>
          </cell>
          <cell r="Q2580" t="str">
            <v>PT. SATRIA WICAKSANA SEJATI</v>
          </cell>
          <cell r="R2580" t="str">
            <v>5 GALLON AQUA LOCAL</v>
          </cell>
          <cell r="S2580" t="str">
            <v>8276862035</v>
          </cell>
        </row>
        <row r="2581">
          <cell r="L2581">
            <v>5042173791</v>
          </cell>
          <cell r="M2581" t="str">
            <v>10169933</v>
          </cell>
          <cell r="N2581" t="str">
            <v>S21102201425/PY/1/28</v>
          </cell>
          <cell r="O2581" t="str">
            <v>YPS/N8863UQ/EKO</v>
          </cell>
          <cell r="P2581" t="str">
            <v>PT. SATRIA WICAKSANA SEJATI</v>
          </cell>
          <cell r="Q2581" t="str">
            <v>PT. SATRIA WICAKSANA SEJATI</v>
          </cell>
          <cell r="R2581" t="str">
            <v>EMPTY BOTTLE AQUA 5 GALLON</v>
          </cell>
          <cell r="S2581" t="str">
            <v>8276862035</v>
          </cell>
        </row>
        <row r="2582">
          <cell r="L2582">
            <v>5042173791</v>
          </cell>
          <cell r="M2582" t="str">
            <v>74559</v>
          </cell>
          <cell r="N2582" t="str">
            <v>S21102201425/PY/1/28</v>
          </cell>
          <cell r="O2582" t="str">
            <v>YPS/N8863UQ/EKO</v>
          </cell>
          <cell r="P2582" t="str">
            <v>PT. SATRIA WICAKSANA SEJATI</v>
          </cell>
          <cell r="Q2582" t="str">
            <v>PT. SATRIA WICAKSANA SEJATI</v>
          </cell>
          <cell r="R2582" t="str">
            <v>5 GALLON AQUA LOCAL</v>
          </cell>
          <cell r="S2582" t="str">
            <v>8276862035</v>
          </cell>
        </row>
        <row r="2583">
          <cell r="L2583">
            <v>5042165172</v>
          </cell>
          <cell r="M2583" t="str">
            <v>10169933</v>
          </cell>
          <cell r="N2583" t="str">
            <v>S21102201434/EF/3/27</v>
          </cell>
          <cell r="O2583" t="str">
            <v>YPS/N8530UV/SUGENG</v>
          </cell>
          <cell r="P2583" t="str">
            <v>PT. SATRIA WICAKSANA SEJATI</v>
          </cell>
          <cell r="Q2583" t="str">
            <v>PT. SATRIA WICAKSANA SEJATI</v>
          </cell>
          <cell r="R2583" t="str">
            <v>EMPTY BOTTLE AQUA 5 GALLON</v>
          </cell>
          <cell r="S2583" t="str">
            <v>8276862035</v>
          </cell>
        </row>
        <row r="2584">
          <cell r="L2584">
            <v>5042165172</v>
          </cell>
          <cell r="M2584" t="str">
            <v>74559</v>
          </cell>
          <cell r="N2584" t="str">
            <v>S21102201434/EF/3/27</v>
          </cell>
          <cell r="O2584" t="str">
            <v>YPS/N8530UV/SUGENG</v>
          </cell>
          <cell r="P2584" t="str">
            <v>PT. SATRIA WICAKSANA SEJATI</v>
          </cell>
          <cell r="Q2584" t="str">
            <v>PT. SATRIA WICAKSANA SEJATI</v>
          </cell>
          <cell r="R2584" t="str">
            <v>5 GALLON AQUA LOCAL</v>
          </cell>
          <cell r="S2584" t="str">
            <v>8276862035</v>
          </cell>
        </row>
        <row r="2585">
          <cell r="L2585">
            <v>5042169775</v>
          </cell>
          <cell r="M2585" t="str">
            <v>10169743</v>
          </cell>
          <cell r="N2585" t="str">
            <v>S21102201422/PY/1/28</v>
          </cell>
          <cell r="O2585" t="str">
            <v>YPS/L9345UZ/MSOLIKIN</v>
          </cell>
          <cell r="P2585" t="str">
            <v>PT. SATRIA WICAKSANA SEJATI</v>
          </cell>
          <cell r="Q2585" t="str">
            <v>PT. SATRIA WICAKSANA SEJATI</v>
          </cell>
          <cell r="R2585" t="str">
            <v>JUG RACK</v>
          </cell>
          <cell r="S2585" t="str">
            <v>8276862035</v>
          </cell>
        </row>
        <row r="2586">
          <cell r="L2586">
            <v>5042169775</v>
          </cell>
          <cell r="M2586" t="str">
            <v>10169933</v>
          </cell>
          <cell r="N2586" t="str">
            <v>S21102201422/PY/1/28</v>
          </cell>
          <cell r="O2586" t="str">
            <v>YPS/L9345UZ/MSOLIKIN</v>
          </cell>
          <cell r="P2586" t="str">
            <v>PT. SATRIA WICAKSANA SEJATI</v>
          </cell>
          <cell r="Q2586" t="str">
            <v>PT. SATRIA WICAKSANA SEJATI</v>
          </cell>
          <cell r="R2586" t="str">
            <v>EMPTY BOTTLE AQUA 5 GALLON</v>
          </cell>
          <cell r="S2586" t="str">
            <v>8276862035</v>
          </cell>
        </row>
        <row r="2587">
          <cell r="L2587">
            <v>5042169775</v>
          </cell>
          <cell r="M2587" t="str">
            <v>74559</v>
          </cell>
          <cell r="N2587" t="str">
            <v>S21102201422/PY/1/28</v>
          </cell>
          <cell r="O2587" t="str">
            <v>YPS/L9345UZ/MSOLIKIN</v>
          </cell>
          <cell r="P2587" t="str">
            <v>PT. SATRIA WICAKSANA SEJATI</v>
          </cell>
          <cell r="Q2587" t="str">
            <v>PT. SATRIA WICAKSANA SEJATI</v>
          </cell>
          <cell r="R2587" t="str">
            <v>5 GALLON AQUA LOCAL</v>
          </cell>
          <cell r="S2587" t="str">
            <v>8276862035</v>
          </cell>
        </row>
        <row r="2588">
          <cell r="L2588">
            <v>5042161708</v>
          </cell>
          <cell r="M2588" t="str">
            <v>10169743</v>
          </cell>
          <cell r="N2588" t="str">
            <v>S21102201420/PY/1/28</v>
          </cell>
          <cell r="O2588" t="str">
            <v>YPS/N8548UV/GATOT</v>
          </cell>
          <cell r="P2588" t="str">
            <v>PT. SATRIA WICAKSANA SEJATI</v>
          </cell>
          <cell r="Q2588" t="str">
            <v>PT. SATRIA WICAKSANA SEJATI</v>
          </cell>
          <cell r="R2588" t="str">
            <v>JUG RACK</v>
          </cell>
          <cell r="S2588" t="str">
            <v>8276862035</v>
          </cell>
        </row>
        <row r="2589">
          <cell r="L2589">
            <v>5042161708</v>
          </cell>
          <cell r="M2589" t="str">
            <v>10169933</v>
          </cell>
          <cell r="N2589" t="str">
            <v>S21102201420/PY/1/28</v>
          </cell>
          <cell r="O2589" t="str">
            <v>YPS/N8548UV/GATOT</v>
          </cell>
          <cell r="P2589" t="str">
            <v>PT. SATRIA WICAKSANA SEJATI</v>
          </cell>
          <cell r="Q2589" t="str">
            <v>PT. SATRIA WICAKSANA SEJATI</v>
          </cell>
          <cell r="R2589" t="str">
            <v>EMPTY BOTTLE AQUA 5 GALLON</v>
          </cell>
          <cell r="S2589" t="str">
            <v>8276862035</v>
          </cell>
        </row>
        <row r="2590">
          <cell r="L2590">
            <v>5042161708</v>
          </cell>
          <cell r="M2590" t="str">
            <v>74559</v>
          </cell>
          <cell r="N2590" t="str">
            <v>S21102201420/PY/1/28</v>
          </cell>
          <cell r="O2590" t="str">
            <v>YPS/N8548UV/GATOT</v>
          </cell>
          <cell r="P2590" t="str">
            <v>PT. SATRIA WICAKSANA SEJATI</v>
          </cell>
          <cell r="Q2590" t="str">
            <v>PT. SATRIA WICAKSANA SEJATI</v>
          </cell>
          <cell r="R2590" t="str">
            <v>5 GALLON AQUA LOCAL</v>
          </cell>
          <cell r="S2590" t="str">
            <v>8276862035</v>
          </cell>
        </row>
        <row r="2591">
          <cell r="L2591">
            <v>5042175756</v>
          </cell>
          <cell r="M2591" t="str">
            <v>10169933</v>
          </cell>
          <cell r="N2591" t="str">
            <v>S21102201421/IS/2/28</v>
          </cell>
          <cell r="O2591" t="str">
            <v>YP/L8372UI/BASIT</v>
          </cell>
          <cell r="P2591" t="str">
            <v>PT. SATRIA WICAKSANA SEJATI</v>
          </cell>
          <cell r="Q2591" t="str">
            <v>PT. SATRIA WICAKSANA SEJATI</v>
          </cell>
          <cell r="R2591" t="str">
            <v>EMPTY BOTTLE AQUA 5 GALLON</v>
          </cell>
          <cell r="S2591" t="str">
            <v>8276862035</v>
          </cell>
        </row>
        <row r="2592">
          <cell r="L2592">
            <v>5042175756</v>
          </cell>
          <cell r="M2592" t="str">
            <v>74559</v>
          </cell>
          <cell r="N2592" t="str">
            <v>S21102201421/IS/2/28</v>
          </cell>
          <cell r="O2592" t="str">
            <v>YP/L8372UI/BASIT</v>
          </cell>
          <cell r="P2592" t="str">
            <v>PT. SATRIA WICAKSANA SEJATI</v>
          </cell>
          <cell r="Q2592" t="str">
            <v>PT. SATRIA WICAKSANA SEJATI</v>
          </cell>
          <cell r="R2592" t="str">
            <v>5 GALLON AQUA LOCAL</v>
          </cell>
          <cell r="S2592" t="str">
            <v>8276862035</v>
          </cell>
        </row>
        <row r="2593">
          <cell r="L2593">
            <v>5042173578</v>
          </cell>
          <cell r="M2593" t="str">
            <v>10169933</v>
          </cell>
          <cell r="N2593" t="str">
            <v>S21102201419/IS/2/28</v>
          </cell>
          <cell r="O2593" t="str">
            <v>YPS/S9015US/RIFA'I</v>
          </cell>
          <cell r="P2593" t="str">
            <v>PT. SATRIA WICAKSANA SEJATI</v>
          </cell>
          <cell r="Q2593" t="str">
            <v>PT. SATRIA WICAKSANA SEJATI</v>
          </cell>
          <cell r="R2593" t="str">
            <v>EMPTY BOTTLE AQUA 5 GALLON</v>
          </cell>
          <cell r="S2593" t="str">
            <v>8276862035</v>
          </cell>
        </row>
        <row r="2594">
          <cell r="L2594">
            <v>5042173578</v>
          </cell>
          <cell r="M2594" t="str">
            <v>74559</v>
          </cell>
          <cell r="N2594" t="str">
            <v>S21102201419/IS/2/28</v>
          </cell>
          <cell r="O2594" t="str">
            <v>YPS/S9015US/RIFA'I</v>
          </cell>
          <cell r="P2594" t="str">
            <v>PT. SATRIA WICAKSANA SEJATI</v>
          </cell>
          <cell r="Q2594" t="str">
            <v>PT. SATRIA WICAKSANA SEJATI</v>
          </cell>
          <cell r="R2594" t="str">
            <v>5 GALLON AQUA LOCAL</v>
          </cell>
          <cell r="S2594" t="str">
            <v>8276862035</v>
          </cell>
        </row>
        <row r="2595">
          <cell r="L2595">
            <v>5042179362</v>
          </cell>
          <cell r="M2595" t="str">
            <v>10169933</v>
          </cell>
          <cell r="N2595" t="str">
            <v>S21102201423/IS/2/28</v>
          </cell>
          <cell r="O2595" t="str">
            <v>YPS/L9370UZ/ANTON</v>
          </cell>
          <cell r="P2595" t="str">
            <v>PT. SATRIA WICAKSANA SEJATI</v>
          </cell>
          <cell r="Q2595" t="str">
            <v>PT. SATRIA WICAKSANA SEJATI</v>
          </cell>
          <cell r="R2595" t="str">
            <v>EMPTY BOTTLE AQUA 5 GALLON</v>
          </cell>
          <cell r="S2595" t="str">
            <v>8276862035</v>
          </cell>
        </row>
        <row r="2596">
          <cell r="L2596">
            <v>5042179362</v>
          </cell>
          <cell r="M2596" t="str">
            <v>74559</v>
          </cell>
          <cell r="N2596" t="str">
            <v>S21102201423/IS/2/28</v>
          </cell>
          <cell r="O2596" t="str">
            <v>YPS/L9370UZ/ANTON</v>
          </cell>
          <cell r="P2596" t="str">
            <v>PT. SATRIA WICAKSANA SEJATI</v>
          </cell>
          <cell r="Q2596" t="str">
            <v>PT. SATRIA WICAKSANA SEJATI</v>
          </cell>
          <cell r="R2596" t="str">
            <v>5 GALLON AQUA LOCAL</v>
          </cell>
          <cell r="S2596" t="str">
            <v>8276862035</v>
          </cell>
        </row>
        <row r="2597">
          <cell r="L2597">
            <v>5042182765</v>
          </cell>
          <cell r="M2597" t="str">
            <v>10169933</v>
          </cell>
          <cell r="N2597" t="str">
            <v>S21102201417/ZK/2/28</v>
          </cell>
          <cell r="O2597" t="str">
            <v>YPS/N8547UV/SOLIKHAN</v>
          </cell>
          <cell r="P2597" t="str">
            <v>PT. SATRIA WICAKSANA SEJATI</v>
          </cell>
          <cell r="Q2597" t="str">
            <v>PT. SATRIA WICAKSANA SEJATI</v>
          </cell>
          <cell r="R2597" t="str">
            <v>EMPTY BOTTLE AQUA 5 GALLON</v>
          </cell>
          <cell r="S2597" t="str">
            <v>8276862035</v>
          </cell>
        </row>
        <row r="2598">
          <cell r="L2598">
            <v>5042182765</v>
          </cell>
          <cell r="M2598" t="str">
            <v>74559</v>
          </cell>
          <cell r="N2598" t="str">
            <v>S21102201417/ZK/2/28</v>
          </cell>
          <cell r="O2598" t="str">
            <v>YPS/N8547UV/SOLIKHAN</v>
          </cell>
          <cell r="P2598" t="str">
            <v>PT. SATRIA WICAKSANA SEJATI</v>
          </cell>
          <cell r="Q2598" t="str">
            <v>PT. SATRIA WICAKSANA SEJATI</v>
          </cell>
          <cell r="R2598" t="str">
            <v>5 GALLON AQUA LOCAL</v>
          </cell>
          <cell r="S2598" t="str">
            <v>8276862035</v>
          </cell>
        </row>
        <row r="2599">
          <cell r="L2599">
            <v>5042174747</v>
          </cell>
          <cell r="M2599" t="str">
            <v>10169933</v>
          </cell>
          <cell r="N2599" t="str">
            <v>S21102201418/BK/2/28</v>
          </cell>
          <cell r="O2599" t="str">
            <v>YPS/N9902UR/MPT/BUDI</v>
          </cell>
          <cell r="P2599" t="str">
            <v>PT. SATRIA WICAKSANA SEJATI</v>
          </cell>
          <cell r="Q2599" t="str">
            <v>PT. SATRIA WICAKSANA SEJATI</v>
          </cell>
          <cell r="R2599" t="str">
            <v>EMPTY BOTTLE AQUA 5 GALLON</v>
          </cell>
          <cell r="S2599" t="str">
            <v>8276862035</v>
          </cell>
        </row>
        <row r="2600">
          <cell r="L2600">
            <v>5042174747</v>
          </cell>
          <cell r="M2600" t="str">
            <v>74559</v>
          </cell>
          <cell r="N2600" t="str">
            <v>S21102201418/BK/2/28</v>
          </cell>
          <cell r="O2600" t="str">
            <v>YPS/N9902UR/MPT/BUDI</v>
          </cell>
          <cell r="P2600" t="str">
            <v>PT. SATRIA WICAKSANA SEJATI</v>
          </cell>
          <cell r="Q2600" t="str">
            <v>PT. SATRIA WICAKSANA SEJATI</v>
          </cell>
          <cell r="R2600" t="str">
            <v>5 GALLON AQUA LOCAL</v>
          </cell>
          <cell r="S2600" t="str">
            <v>8276862035</v>
          </cell>
        </row>
        <row r="2601">
          <cell r="L2601">
            <v>5042183395</v>
          </cell>
          <cell r="M2601" t="str">
            <v>10169933</v>
          </cell>
          <cell r="N2601" t="str">
            <v>S21102201411/AS/3/28</v>
          </cell>
          <cell r="O2601" t="str">
            <v>YPS/N8508UV/SUKANDAR</v>
          </cell>
          <cell r="P2601" t="str">
            <v>PT. SATRIA WICAKSANA SEJATI</v>
          </cell>
          <cell r="Q2601" t="str">
            <v>PT. SATRIA WICAKSANA SEJATI</v>
          </cell>
          <cell r="R2601" t="str">
            <v>EMPTY BOTTLE AQUA 5 GALLON</v>
          </cell>
          <cell r="S2601" t="str">
            <v>8276862035</v>
          </cell>
        </row>
        <row r="2602">
          <cell r="L2602">
            <v>5042183395</v>
          </cell>
          <cell r="M2602" t="str">
            <v>74559</v>
          </cell>
          <cell r="N2602" t="str">
            <v>S21102201411/AS/3/28</v>
          </cell>
          <cell r="O2602" t="str">
            <v>YPS/N8508UV/SUKANDAR</v>
          </cell>
          <cell r="P2602" t="str">
            <v>PT. SATRIA WICAKSANA SEJATI</v>
          </cell>
          <cell r="Q2602" t="str">
            <v>PT. SATRIA WICAKSANA SEJATI</v>
          </cell>
          <cell r="R2602" t="str">
            <v>5 GALLON AQUA LOCAL</v>
          </cell>
          <cell r="S2602" t="str">
            <v>8276862035</v>
          </cell>
        </row>
        <row r="2603">
          <cell r="L2603">
            <v>5042074785</v>
          </cell>
          <cell r="M2603" t="str">
            <v>74561</v>
          </cell>
          <cell r="N2603" t="str">
            <v>S21102201361</v>
          </cell>
          <cell r="O2603" t="str">
            <v>SWS/N8227UW/HARTONO</v>
          </cell>
          <cell r="P2603" t="str">
            <v>PT. SATRIA WICAKSANA SEJATI</v>
          </cell>
          <cell r="Q2603" t="str">
            <v>PT. SATRIA WICAKSANA SEJATI</v>
          </cell>
          <cell r="R2603" t="str">
            <v>600ML AQUA LOCAL 1X24</v>
          </cell>
          <cell r="S2603" t="str">
            <v>8276862036</v>
          </cell>
        </row>
        <row r="2604">
          <cell r="L2604">
            <v>5042074785</v>
          </cell>
          <cell r="M2604" t="str">
            <v>10169749</v>
          </cell>
          <cell r="N2604" t="str">
            <v>S21102201361</v>
          </cell>
          <cell r="O2604" t="str">
            <v>SWS/N8227UW/HARTONO</v>
          </cell>
          <cell r="P2604" t="str">
            <v>PT. SATRIA WICAKSANA SEJATI</v>
          </cell>
          <cell r="Q2604" t="str">
            <v>PT. SATRIA WICAKSANA SEJATI</v>
          </cell>
          <cell r="R2604" t="str">
            <v>PALLET RENT DOUBLE FACE</v>
          </cell>
          <cell r="S2604" t="str">
            <v>8276862036</v>
          </cell>
        </row>
        <row r="2605">
          <cell r="L2605">
            <v>5042154081</v>
          </cell>
          <cell r="M2605" t="str">
            <v>10169743</v>
          </cell>
          <cell r="N2605" t="str">
            <v>S21102201250</v>
          </cell>
          <cell r="O2605" t="str">
            <v>YPS/N8579UR/WIYANTO</v>
          </cell>
          <cell r="P2605" t="str">
            <v>PT. SATRIA WICAKSANA SEJATI</v>
          </cell>
          <cell r="Q2605" t="str">
            <v>PT. SATRIA WICAKSANA SEJATI</v>
          </cell>
          <cell r="R2605" t="str">
            <v>JUG RACK</v>
          </cell>
          <cell r="S2605" t="str">
            <v>8276862035</v>
          </cell>
        </row>
        <row r="2606">
          <cell r="L2606">
            <v>5042154081</v>
          </cell>
          <cell r="M2606" t="str">
            <v>10169933</v>
          </cell>
          <cell r="N2606" t="str">
            <v>S21102201250</v>
          </cell>
          <cell r="O2606" t="str">
            <v>YPS/N8579UR/WIYANTO</v>
          </cell>
          <cell r="P2606" t="str">
            <v>PT. SATRIA WICAKSANA SEJATI</v>
          </cell>
          <cell r="Q2606" t="str">
            <v>PT. SATRIA WICAKSANA SEJATI</v>
          </cell>
          <cell r="R2606" t="str">
            <v>EMPTY BOTTLE AQUA 5 GALLON</v>
          </cell>
          <cell r="S2606" t="str">
            <v>8276862035</v>
          </cell>
        </row>
        <row r="2607">
          <cell r="L2607">
            <v>5042154081</v>
          </cell>
          <cell r="M2607" t="str">
            <v>74559</v>
          </cell>
          <cell r="N2607" t="str">
            <v>S21102201250</v>
          </cell>
          <cell r="O2607" t="str">
            <v>YPS/N8579UR/WIYANTO</v>
          </cell>
          <cell r="P2607" t="str">
            <v>PT. SATRIA WICAKSANA SEJATI</v>
          </cell>
          <cell r="Q2607" t="str">
            <v>PT. SATRIA WICAKSANA SEJATI</v>
          </cell>
          <cell r="R2607" t="str">
            <v>5 GALLON AQUA LOCAL</v>
          </cell>
          <cell r="S2607" t="str">
            <v>8276862035</v>
          </cell>
        </row>
        <row r="2608">
          <cell r="L2608">
            <v>5042111796</v>
          </cell>
          <cell r="M2608" t="str">
            <v>10169743</v>
          </cell>
          <cell r="N2608" t="str">
            <v>S21102201287</v>
          </cell>
          <cell r="O2608" t="str">
            <v>YPS/N8579UR/WIYANTO</v>
          </cell>
          <cell r="P2608" t="str">
            <v>PT. SATRIA WICAKSANA SEJATI</v>
          </cell>
          <cell r="Q2608" t="str">
            <v>PT. SATRIA WICAKSANA SEJATI</v>
          </cell>
          <cell r="R2608" t="str">
            <v>JUG RACK</v>
          </cell>
          <cell r="S2608" t="str">
            <v>8276862035</v>
          </cell>
        </row>
        <row r="2609">
          <cell r="L2609">
            <v>5042111796</v>
          </cell>
          <cell r="M2609" t="str">
            <v>10169933</v>
          </cell>
          <cell r="N2609" t="str">
            <v>S21102201287</v>
          </cell>
          <cell r="O2609" t="str">
            <v>YPS/N8579UR/WIYANTO</v>
          </cell>
          <cell r="P2609" t="str">
            <v>PT. SATRIA WICAKSANA SEJATI</v>
          </cell>
          <cell r="Q2609" t="str">
            <v>PT. SATRIA WICAKSANA SEJATI</v>
          </cell>
          <cell r="R2609" t="str">
            <v>EMPTY BOTTLE AQUA 5 GALLON</v>
          </cell>
          <cell r="S2609" t="str">
            <v>8276862035</v>
          </cell>
        </row>
        <row r="2610">
          <cell r="L2610">
            <v>5042111796</v>
          </cell>
          <cell r="M2610" t="str">
            <v>74559</v>
          </cell>
          <cell r="N2610" t="str">
            <v>S21102201287</v>
          </cell>
          <cell r="O2610" t="str">
            <v>YPS/N8579UR/WIYANTO</v>
          </cell>
          <cell r="P2610" t="str">
            <v>PT. SATRIA WICAKSANA SEJATI</v>
          </cell>
          <cell r="Q2610" t="str">
            <v>PT. SATRIA WICAKSANA SEJATI</v>
          </cell>
          <cell r="R2610" t="str">
            <v>5 GALLON AQUA LOCAL</v>
          </cell>
          <cell r="S2610" t="str">
            <v>8276862035</v>
          </cell>
        </row>
        <row r="2611">
          <cell r="L2611">
            <v>5042091808</v>
          </cell>
          <cell r="M2611" t="str">
            <v>10169743</v>
          </cell>
          <cell r="N2611" t="str">
            <v>S21102201291</v>
          </cell>
          <cell r="O2611" t="str">
            <v>YPS/N8699UV/GHOFIR</v>
          </cell>
          <cell r="P2611" t="str">
            <v>PT. SATRIA WICAKSANA SEJATI</v>
          </cell>
          <cell r="Q2611" t="str">
            <v>PT. SATRIA WICAKSANA SEJATI</v>
          </cell>
          <cell r="R2611" t="str">
            <v>JUG RACK</v>
          </cell>
          <cell r="S2611" t="str">
            <v>8276862035</v>
          </cell>
        </row>
        <row r="2612">
          <cell r="L2612">
            <v>5042091808</v>
          </cell>
          <cell r="M2612" t="str">
            <v>10169933</v>
          </cell>
          <cell r="N2612" t="str">
            <v>S21102201291</v>
          </cell>
          <cell r="O2612" t="str">
            <v>YPS/N8699UV/GHOFIR</v>
          </cell>
          <cell r="P2612" t="str">
            <v>PT. SATRIA WICAKSANA SEJATI</v>
          </cell>
          <cell r="Q2612" t="str">
            <v>PT. SATRIA WICAKSANA SEJATI</v>
          </cell>
          <cell r="R2612" t="str">
            <v>EMPTY BOTTLE AQUA 5 GALLON</v>
          </cell>
          <cell r="S2612" t="str">
            <v>8276862035</v>
          </cell>
        </row>
        <row r="2613">
          <cell r="L2613">
            <v>5042091808</v>
          </cell>
          <cell r="M2613" t="str">
            <v>74559</v>
          </cell>
          <cell r="N2613" t="str">
            <v>S21102201291</v>
          </cell>
          <cell r="O2613" t="str">
            <v>YPS/N8699UV/GHOFIR</v>
          </cell>
          <cell r="P2613" t="str">
            <v>PT. SATRIA WICAKSANA SEJATI</v>
          </cell>
          <cell r="Q2613" t="str">
            <v>PT. SATRIA WICAKSANA SEJATI</v>
          </cell>
          <cell r="R2613" t="str">
            <v>5 GALLON AQUA LOCAL</v>
          </cell>
          <cell r="S2613" t="str">
            <v>8276862035</v>
          </cell>
        </row>
        <row r="2614">
          <cell r="L2614">
            <v>5042124613</v>
          </cell>
          <cell r="M2614" t="str">
            <v>10169743</v>
          </cell>
          <cell r="N2614" t="str">
            <v>S21102201288</v>
          </cell>
          <cell r="O2614" t="str">
            <v>YPS/N8573UW/FAUZAN</v>
          </cell>
          <cell r="P2614" t="str">
            <v>PT. SATRIA WICAKSANA SEJATI</v>
          </cell>
          <cell r="Q2614" t="str">
            <v>PT. SATRIA WICAKSANA SEJATI</v>
          </cell>
          <cell r="R2614" t="str">
            <v>JUG RACK</v>
          </cell>
          <cell r="S2614" t="str">
            <v>8276862035</v>
          </cell>
        </row>
        <row r="2615">
          <cell r="L2615">
            <v>5042124613</v>
          </cell>
          <cell r="M2615" t="str">
            <v>10169933</v>
          </cell>
          <cell r="N2615" t="str">
            <v>S21102201288</v>
          </cell>
          <cell r="O2615" t="str">
            <v>YPS/N8573UW/FAUZAN</v>
          </cell>
          <cell r="P2615" t="str">
            <v>PT. SATRIA WICAKSANA SEJATI</v>
          </cell>
          <cell r="Q2615" t="str">
            <v>PT. SATRIA WICAKSANA SEJATI</v>
          </cell>
          <cell r="R2615" t="str">
            <v>EMPTY BOTTLE AQUA 5 GALLON</v>
          </cell>
          <cell r="S2615" t="str">
            <v>8276862035</v>
          </cell>
        </row>
        <row r="2616">
          <cell r="L2616">
            <v>5042124613</v>
          </cell>
          <cell r="M2616" t="str">
            <v>74559</v>
          </cell>
          <cell r="N2616" t="str">
            <v>S21102201288</v>
          </cell>
          <cell r="O2616" t="str">
            <v>YPS/N8573UW/FAUZAN</v>
          </cell>
          <cell r="P2616" t="str">
            <v>PT. SATRIA WICAKSANA SEJATI</v>
          </cell>
          <cell r="Q2616" t="str">
            <v>PT. SATRIA WICAKSANA SEJATI</v>
          </cell>
          <cell r="R2616" t="str">
            <v>5 GALLON AQUA LOCAL</v>
          </cell>
          <cell r="S2616" t="str">
            <v>8276862035</v>
          </cell>
        </row>
        <row r="2617">
          <cell r="L2617">
            <v>5042148216</v>
          </cell>
          <cell r="M2617" t="str">
            <v>10169743</v>
          </cell>
          <cell r="N2617" t="str">
            <v>S21102201280</v>
          </cell>
          <cell r="O2617" t="str">
            <v>YPS/N8573UW/FAUZAN</v>
          </cell>
          <cell r="P2617" t="str">
            <v>PT. SATRIA WICAKSANA SEJATI</v>
          </cell>
          <cell r="Q2617" t="str">
            <v>PT. SATRIA WICAKSANA SEJATI</v>
          </cell>
          <cell r="R2617" t="str">
            <v>JUG RACK</v>
          </cell>
          <cell r="S2617" t="str">
            <v>8276862035</v>
          </cell>
        </row>
        <row r="2618">
          <cell r="L2618">
            <v>5042148216</v>
          </cell>
          <cell r="M2618" t="str">
            <v>10169933</v>
          </cell>
          <cell r="N2618" t="str">
            <v>S21102201280</v>
          </cell>
          <cell r="O2618" t="str">
            <v>YPS/N8573UW/FAUZAN</v>
          </cell>
          <cell r="P2618" t="str">
            <v>PT. SATRIA WICAKSANA SEJATI</v>
          </cell>
          <cell r="Q2618" t="str">
            <v>PT. SATRIA WICAKSANA SEJATI</v>
          </cell>
          <cell r="R2618" t="str">
            <v>EMPTY BOTTLE AQUA 5 GALLON</v>
          </cell>
          <cell r="S2618" t="str">
            <v>8276862035</v>
          </cell>
        </row>
        <row r="2619">
          <cell r="L2619">
            <v>5042148216</v>
          </cell>
          <cell r="M2619" t="str">
            <v>74559</v>
          </cell>
          <cell r="N2619" t="str">
            <v>S21102201280</v>
          </cell>
          <cell r="O2619" t="str">
            <v>YPS/N8573UW/FAUZAN</v>
          </cell>
          <cell r="P2619" t="str">
            <v>PT. SATRIA WICAKSANA SEJATI</v>
          </cell>
          <cell r="Q2619" t="str">
            <v>PT. SATRIA WICAKSANA SEJATI</v>
          </cell>
          <cell r="R2619" t="str">
            <v>5 GALLON AQUA LOCAL</v>
          </cell>
          <cell r="S2619" t="str">
            <v>8276862035</v>
          </cell>
        </row>
        <row r="2620">
          <cell r="L2620">
            <v>5042140592</v>
          </cell>
          <cell r="M2620" t="str">
            <v>10169743</v>
          </cell>
          <cell r="N2620" t="str">
            <v>S21102201281</v>
          </cell>
          <cell r="O2620" t="str">
            <v>YPS/N8732UV/SYAIFUL</v>
          </cell>
          <cell r="P2620" t="str">
            <v>PT. SATRIA WICAKSANA SEJATI</v>
          </cell>
          <cell r="Q2620" t="str">
            <v>PT. SATRIA WICAKSANA SEJATI</v>
          </cell>
          <cell r="R2620" t="str">
            <v>JUG RACK</v>
          </cell>
          <cell r="S2620" t="str">
            <v>8276862035</v>
          </cell>
        </row>
        <row r="2621">
          <cell r="L2621">
            <v>5042140592</v>
          </cell>
          <cell r="M2621" t="str">
            <v>10169933</v>
          </cell>
          <cell r="N2621" t="str">
            <v>S21102201281</v>
          </cell>
          <cell r="O2621" t="str">
            <v>YPS/N8732UV/SYAIFUL</v>
          </cell>
          <cell r="P2621" t="str">
            <v>PT. SATRIA WICAKSANA SEJATI</v>
          </cell>
          <cell r="Q2621" t="str">
            <v>PT. SATRIA WICAKSANA SEJATI</v>
          </cell>
          <cell r="R2621" t="str">
            <v>EMPTY BOTTLE AQUA 5 GALLON</v>
          </cell>
          <cell r="S2621" t="str">
            <v>8276862035</v>
          </cell>
        </row>
        <row r="2622">
          <cell r="L2622">
            <v>5042140592</v>
          </cell>
          <cell r="M2622" t="str">
            <v>74559</v>
          </cell>
          <cell r="N2622" t="str">
            <v>S21102201281</v>
          </cell>
          <cell r="O2622" t="str">
            <v>YPS/N8732UV/SYAIFUL</v>
          </cell>
          <cell r="P2622" t="str">
            <v>PT. SATRIA WICAKSANA SEJATI</v>
          </cell>
          <cell r="Q2622" t="str">
            <v>PT. SATRIA WICAKSANA SEJATI</v>
          </cell>
          <cell r="R2622" t="str">
            <v>5 GALLON AQUA LOCAL</v>
          </cell>
          <cell r="S2622" t="str">
            <v>8276862035</v>
          </cell>
        </row>
        <row r="2623">
          <cell r="L2623">
            <v>5042102679</v>
          </cell>
          <cell r="M2623" t="str">
            <v>134578</v>
          </cell>
          <cell r="N2623" t="str">
            <v>S21102201270</v>
          </cell>
          <cell r="O2623" t="str">
            <v>YPS/L9613UX/RONI S</v>
          </cell>
          <cell r="P2623" t="str">
            <v>PT. SATRIA WICAKSANA SEJATI</v>
          </cell>
          <cell r="Q2623" t="str">
            <v>PT. SATRIA WICAKSANA SEJATI</v>
          </cell>
          <cell r="R2623" t="str">
            <v>220ML AQUA LOCAL 1X48</v>
          </cell>
          <cell r="S2623" t="str">
            <v>8276862036</v>
          </cell>
        </row>
        <row r="2624">
          <cell r="L2624">
            <v>5042102679</v>
          </cell>
          <cell r="M2624" t="str">
            <v>10169749</v>
          </cell>
          <cell r="N2624" t="str">
            <v>S21102201270</v>
          </cell>
          <cell r="O2624" t="str">
            <v>YPS/L9613UX/RONI S</v>
          </cell>
          <cell r="P2624" t="str">
            <v>PT. SATRIA WICAKSANA SEJATI</v>
          </cell>
          <cell r="Q2624" t="str">
            <v>PT. SATRIA WICAKSANA SEJATI</v>
          </cell>
          <cell r="R2624" t="str">
            <v>PALLET RENT DOUBLE FACE</v>
          </cell>
          <cell r="S2624" t="str">
            <v>8276862036</v>
          </cell>
        </row>
        <row r="2625">
          <cell r="L2625">
            <v>5042164505</v>
          </cell>
          <cell r="M2625" t="str">
            <v>10169743</v>
          </cell>
          <cell r="N2625" t="str">
            <v>S21102201249</v>
          </cell>
          <cell r="O2625" t="str">
            <v>YPS/N8573UW/FAUZAN</v>
          </cell>
          <cell r="P2625" t="str">
            <v>PT. SATRIA WICAKSANA SEJATI</v>
          </cell>
          <cell r="Q2625" t="str">
            <v>PT. SATRIA WICAKSANA SEJATI</v>
          </cell>
          <cell r="R2625" t="str">
            <v>JUG RACK</v>
          </cell>
          <cell r="S2625" t="str">
            <v>8276862035</v>
          </cell>
        </row>
        <row r="2626">
          <cell r="L2626">
            <v>5042164505</v>
          </cell>
          <cell r="M2626" t="str">
            <v>10169933</v>
          </cell>
          <cell r="N2626" t="str">
            <v>S21102201249</v>
          </cell>
          <cell r="O2626" t="str">
            <v>YPS/N8573UW/FAUZAN</v>
          </cell>
          <cell r="P2626" t="str">
            <v>PT. SATRIA WICAKSANA SEJATI</v>
          </cell>
          <cell r="Q2626" t="str">
            <v>PT. SATRIA WICAKSANA SEJATI</v>
          </cell>
          <cell r="R2626" t="str">
            <v>EMPTY BOTTLE AQUA 5 GALLON</v>
          </cell>
          <cell r="S2626" t="str">
            <v>8276862035</v>
          </cell>
        </row>
        <row r="2627">
          <cell r="L2627">
            <v>5042164505</v>
          </cell>
          <cell r="M2627" t="str">
            <v>74559</v>
          </cell>
          <cell r="N2627" t="str">
            <v>S21102201249</v>
          </cell>
          <cell r="O2627" t="str">
            <v>YPS/N8573UW/FAUZAN</v>
          </cell>
          <cell r="P2627" t="str">
            <v>PT. SATRIA WICAKSANA SEJATI</v>
          </cell>
          <cell r="Q2627" t="str">
            <v>PT. SATRIA WICAKSANA SEJATI</v>
          </cell>
          <cell r="R2627" t="str">
            <v>5 GALLON AQUA LOCAL</v>
          </cell>
          <cell r="S2627" t="str">
            <v>8276862035</v>
          </cell>
        </row>
        <row r="2628">
          <cell r="L2628">
            <v>5042144163</v>
          </cell>
          <cell r="M2628" t="str">
            <v>10169743</v>
          </cell>
          <cell r="N2628" t="str">
            <v>S21102201278</v>
          </cell>
          <cell r="O2628" t="str">
            <v>YPS/L9356UZ/AGUS</v>
          </cell>
          <cell r="P2628" t="str">
            <v>PT. SATRIA WICAKSANA SEJATI</v>
          </cell>
          <cell r="Q2628" t="str">
            <v>PT. SATRIA WICAKSANA SEJATI</v>
          </cell>
          <cell r="R2628" t="str">
            <v>JUG RACK</v>
          </cell>
          <cell r="S2628" t="str">
            <v>8276862035</v>
          </cell>
        </row>
        <row r="2629">
          <cell r="L2629">
            <v>5042144163</v>
          </cell>
          <cell r="M2629" t="str">
            <v>10169933</v>
          </cell>
          <cell r="N2629" t="str">
            <v>S21102201278</v>
          </cell>
          <cell r="O2629" t="str">
            <v>YPS/L9356UZ/AGUS</v>
          </cell>
          <cell r="P2629" t="str">
            <v>PT. SATRIA WICAKSANA SEJATI</v>
          </cell>
          <cell r="Q2629" t="str">
            <v>PT. SATRIA WICAKSANA SEJATI</v>
          </cell>
          <cell r="R2629" t="str">
            <v>EMPTY BOTTLE AQUA 5 GALLON</v>
          </cell>
          <cell r="S2629" t="str">
            <v>8276862035</v>
          </cell>
        </row>
        <row r="2630">
          <cell r="L2630">
            <v>5042144163</v>
          </cell>
          <cell r="M2630" t="str">
            <v>74559</v>
          </cell>
          <cell r="N2630" t="str">
            <v>S21102201278</v>
          </cell>
          <cell r="O2630" t="str">
            <v>YPS/L9356UZ/AGUS</v>
          </cell>
          <cell r="P2630" t="str">
            <v>PT. SATRIA WICAKSANA SEJATI</v>
          </cell>
          <cell r="Q2630" t="str">
            <v>PT. SATRIA WICAKSANA SEJATI</v>
          </cell>
          <cell r="R2630" t="str">
            <v>5 GALLON AQUA LOCAL</v>
          </cell>
          <cell r="S2630" t="str">
            <v>8276862035</v>
          </cell>
        </row>
        <row r="2631">
          <cell r="L2631">
            <v>5042149754</v>
          </cell>
          <cell r="M2631" t="str">
            <v>10169743</v>
          </cell>
          <cell r="N2631" t="str">
            <v>S21102201251</v>
          </cell>
          <cell r="O2631" t="str">
            <v>YPS/L9355UZ/WACHID</v>
          </cell>
          <cell r="P2631" t="str">
            <v>PT. SATRIA WICAKSANA SEJATI</v>
          </cell>
          <cell r="Q2631" t="str">
            <v>PT. SATRIA WICAKSANA SEJATI</v>
          </cell>
          <cell r="R2631" t="str">
            <v>JUG RACK</v>
          </cell>
          <cell r="S2631" t="str">
            <v>8276862035</v>
          </cell>
        </row>
        <row r="2632">
          <cell r="L2632">
            <v>5042149754</v>
          </cell>
          <cell r="M2632" t="str">
            <v>10169933</v>
          </cell>
          <cell r="N2632" t="str">
            <v>S21102201251</v>
          </cell>
          <cell r="O2632" t="str">
            <v>YPS/L9355UZ/WACHID</v>
          </cell>
          <cell r="P2632" t="str">
            <v>PT. SATRIA WICAKSANA SEJATI</v>
          </cell>
          <cell r="Q2632" t="str">
            <v>PT. SATRIA WICAKSANA SEJATI</v>
          </cell>
          <cell r="R2632" t="str">
            <v>EMPTY BOTTLE AQUA 5 GALLON</v>
          </cell>
          <cell r="S2632" t="str">
            <v>8276862035</v>
          </cell>
        </row>
        <row r="2633">
          <cell r="L2633">
            <v>5042149754</v>
          </cell>
          <cell r="M2633" t="str">
            <v>74559</v>
          </cell>
          <cell r="N2633" t="str">
            <v>S21102201251</v>
          </cell>
          <cell r="O2633" t="str">
            <v>YPS/L9355UZ/WACHID</v>
          </cell>
          <cell r="P2633" t="str">
            <v>PT. SATRIA WICAKSANA SEJATI</v>
          </cell>
          <cell r="Q2633" t="str">
            <v>PT. SATRIA WICAKSANA SEJATI</v>
          </cell>
          <cell r="R2633" t="str">
            <v>5 GALLON AQUA LOCAL</v>
          </cell>
          <cell r="S2633" t="str">
            <v>8276862035</v>
          </cell>
        </row>
        <row r="2634">
          <cell r="L2634">
            <v>5042132053</v>
          </cell>
          <cell r="M2634" t="str">
            <v>10169743</v>
          </cell>
          <cell r="N2634" t="str">
            <v>S21102201282</v>
          </cell>
          <cell r="O2634" t="str">
            <v>YPS/L9356UZ/AGUS</v>
          </cell>
          <cell r="P2634" t="str">
            <v>PT. SATRIA WICAKSANA SEJATI</v>
          </cell>
          <cell r="Q2634" t="str">
            <v>PT. SATRIA WICAKSANA SEJATI</v>
          </cell>
          <cell r="R2634" t="str">
            <v>JUG RACK</v>
          </cell>
          <cell r="S2634" t="str">
            <v>8276862035</v>
          </cell>
        </row>
        <row r="2635">
          <cell r="L2635">
            <v>5042132053</v>
          </cell>
          <cell r="M2635" t="str">
            <v>10169933</v>
          </cell>
          <cell r="N2635" t="str">
            <v>S21102201282</v>
          </cell>
          <cell r="O2635" t="str">
            <v>YPS/L9356UZ/AGUS</v>
          </cell>
          <cell r="P2635" t="str">
            <v>PT. SATRIA WICAKSANA SEJATI</v>
          </cell>
          <cell r="Q2635" t="str">
            <v>PT. SATRIA WICAKSANA SEJATI</v>
          </cell>
          <cell r="R2635" t="str">
            <v>EMPTY BOTTLE AQUA 5 GALLON</v>
          </cell>
          <cell r="S2635" t="str">
            <v>8276862035</v>
          </cell>
        </row>
        <row r="2636">
          <cell r="L2636">
            <v>5042132053</v>
          </cell>
          <cell r="M2636" t="str">
            <v>74559</v>
          </cell>
          <cell r="N2636" t="str">
            <v>S21102201282</v>
          </cell>
          <cell r="O2636" t="str">
            <v>YPS/L9356UZ/AGUS</v>
          </cell>
          <cell r="P2636" t="str">
            <v>PT. SATRIA WICAKSANA SEJATI</v>
          </cell>
          <cell r="Q2636" t="str">
            <v>PT. SATRIA WICAKSANA SEJATI</v>
          </cell>
          <cell r="R2636" t="str">
            <v>5 GALLON AQUA LOCAL</v>
          </cell>
          <cell r="S2636" t="str">
            <v>8276862035</v>
          </cell>
        </row>
        <row r="2637">
          <cell r="L2637">
            <v>5042118913</v>
          </cell>
          <cell r="M2637" t="str">
            <v>10169743</v>
          </cell>
          <cell r="N2637" t="str">
            <v>S21102201285</v>
          </cell>
          <cell r="O2637" t="str">
            <v>YPS/N8732UV/SYAIFUL</v>
          </cell>
          <cell r="P2637" t="str">
            <v>PT. SATRIA WICAKSANA SEJATI</v>
          </cell>
          <cell r="Q2637" t="str">
            <v>PT. SATRIA WICAKSANA SEJATI</v>
          </cell>
          <cell r="R2637" t="str">
            <v>JUG RACK</v>
          </cell>
          <cell r="S2637" t="str">
            <v>8276862035</v>
          </cell>
        </row>
        <row r="2638">
          <cell r="L2638">
            <v>5042118913</v>
          </cell>
          <cell r="M2638" t="str">
            <v>10169933</v>
          </cell>
          <cell r="N2638" t="str">
            <v>S21102201285</v>
          </cell>
          <cell r="O2638" t="str">
            <v>YPS/N8732UV/SYAIFUL</v>
          </cell>
          <cell r="P2638" t="str">
            <v>PT. SATRIA WICAKSANA SEJATI</v>
          </cell>
          <cell r="Q2638" t="str">
            <v>PT. SATRIA WICAKSANA SEJATI</v>
          </cell>
          <cell r="R2638" t="str">
            <v>EMPTY BOTTLE AQUA 5 GALLON</v>
          </cell>
          <cell r="S2638" t="str">
            <v>8276862035</v>
          </cell>
        </row>
        <row r="2639">
          <cell r="L2639">
            <v>5042118913</v>
          </cell>
          <cell r="M2639" t="str">
            <v>74559</v>
          </cell>
          <cell r="N2639" t="str">
            <v>S21102201285</v>
          </cell>
          <cell r="O2639" t="str">
            <v>YPS/N8732UV/SYAIFUL</v>
          </cell>
          <cell r="P2639" t="str">
            <v>PT. SATRIA WICAKSANA SEJATI</v>
          </cell>
          <cell r="Q2639" t="str">
            <v>PT. SATRIA WICAKSANA SEJATI</v>
          </cell>
          <cell r="R2639" t="str">
            <v>5 GALLON AQUA LOCAL</v>
          </cell>
          <cell r="S2639" t="str">
            <v>8276862035</v>
          </cell>
        </row>
        <row r="2640">
          <cell r="L2640">
            <v>5042098756</v>
          </cell>
          <cell r="M2640" t="str">
            <v>10169743</v>
          </cell>
          <cell r="N2640" t="str">
            <v>S21102201290</v>
          </cell>
          <cell r="O2640" t="str">
            <v>YPS/L9356UZ/AGUS</v>
          </cell>
          <cell r="P2640" t="str">
            <v>PT. SATRIA WICAKSANA SEJATI</v>
          </cell>
          <cell r="Q2640" t="str">
            <v>PT. SATRIA WICAKSANA SEJATI</v>
          </cell>
          <cell r="R2640" t="str">
            <v>JUG RACK</v>
          </cell>
          <cell r="S2640" t="str">
            <v>8276862035</v>
          </cell>
        </row>
        <row r="2641">
          <cell r="L2641">
            <v>5042098756</v>
          </cell>
          <cell r="M2641" t="str">
            <v>10169933</v>
          </cell>
          <cell r="N2641" t="str">
            <v>S21102201290</v>
          </cell>
          <cell r="O2641" t="str">
            <v>YPS/L9356UZ/AGUS</v>
          </cell>
          <cell r="P2641" t="str">
            <v>PT. SATRIA WICAKSANA SEJATI</v>
          </cell>
          <cell r="Q2641" t="str">
            <v>PT. SATRIA WICAKSANA SEJATI</v>
          </cell>
          <cell r="R2641" t="str">
            <v>EMPTY BOTTLE AQUA 5 GALLON</v>
          </cell>
          <cell r="S2641" t="str">
            <v>8276862035</v>
          </cell>
        </row>
        <row r="2642">
          <cell r="L2642">
            <v>5042098756</v>
          </cell>
          <cell r="M2642" t="str">
            <v>74559</v>
          </cell>
          <cell r="N2642" t="str">
            <v>S21102201290</v>
          </cell>
          <cell r="O2642" t="str">
            <v>YPS/L9356UZ/AGUS</v>
          </cell>
          <cell r="P2642" t="str">
            <v>PT. SATRIA WICAKSANA SEJATI</v>
          </cell>
          <cell r="Q2642" t="str">
            <v>PT. SATRIA WICAKSANA SEJATI</v>
          </cell>
          <cell r="R2642" t="str">
            <v>5 GALLON AQUA LOCAL</v>
          </cell>
          <cell r="S2642" t="str">
            <v>8276862035</v>
          </cell>
        </row>
        <row r="2643">
          <cell r="L2643">
            <v>5042115618</v>
          </cell>
          <cell r="M2643" t="str">
            <v>10169743</v>
          </cell>
          <cell r="N2643" t="str">
            <v>S21102201289</v>
          </cell>
          <cell r="O2643" t="str">
            <v>YPS/N8598UV/ARIF T</v>
          </cell>
          <cell r="P2643" t="str">
            <v>PT. SATRIA WICAKSANA SEJATI</v>
          </cell>
          <cell r="Q2643" t="str">
            <v>PT. SATRIA WICAKSANA SEJATI</v>
          </cell>
          <cell r="R2643" t="str">
            <v>JUG RACK</v>
          </cell>
          <cell r="S2643" t="str">
            <v>8276862035</v>
          </cell>
        </row>
        <row r="2644">
          <cell r="L2644">
            <v>5042115618</v>
          </cell>
          <cell r="M2644" t="str">
            <v>10169933</v>
          </cell>
          <cell r="N2644" t="str">
            <v>S21102201289</v>
          </cell>
          <cell r="O2644" t="str">
            <v>YPS/N8598UV/ARIF T</v>
          </cell>
          <cell r="P2644" t="str">
            <v>PT. SATRIA WICAKSANA SEJATI</v>
          </cell>
          <cell r="Q2644" t="str">
            <v>PT. SATRIA WICAKSANA SEJATI</v>
          </cell>
          <cell r="R2644" t="str">
            <v>EMPTY BOTTLE AQUA 5 GALLON</v>
          </cell>
          <cell r="S2644" t="str">
            <v>8276862035</v>
          </cell>
        </row>
        <row r="2645">
          <cell r="L2645">
            <v>5042115618</v>
          </cell>
          <cell r="M2645" t="str">
            <v>74559</v>
          </cell>
          <cell r="N2645" t="str">
            <v>S21102201289</v>
          </cell>
          <cell r="O2645" t="str">
            <v>YPS/N8598UV/ARIF T</v>
          </cell>
          <cell r="P2645" t="str">
            <v>PT. SATRIA WICAKSANA SEJATI</v>
          </cell>
          <cell r="Q2645" t="str">
            <v>PT. SATRIA WICAKSANA SEJATI</v>
          </cell>
          <cell r="R2645" t="str">
            <v>5 GALLON AQUA LOCAL</v>
          </cell>
          <cell r="S2645" t="str">
            <v>8276862035</v>
          </cell>
        </row>
        <row r="2646">
          <cell r="L2646">
            <v>5042131911</v>
          </cell>
          <cell r="M2646" t="str">
            <v>10169743</v>
          </cell>
          <cell r="N2646" t="str">
            <v>S21102201284</v>
          </cell>
          <cell r="O2646" t="str">
            <v>YPS/N8579UR/WIYANTO</v>
          </cell>
          <cell r="P2646" t="str">
            <v>PT. SATRIA WICAKSANA SEJATI</v>
          </cell>
          <cell r="Q2646" t="str">
            <v>PT. SATRIA WICAKSANA SEJATI</v>
          </cell>
          <cell r="R2646" t="str">
            <v>JUG RACK</v>
          </cell>
          <cell r="S2646" t="str">
            <v>8276862035</v>
          </cell>
        </row>
        <row r="2647">
          <cell r="L2647">
            <v>5042131911</v>
          </cell>
          <cell r="M2647" t="str">
            <v>10169933</v>
          </cell>
          <cell r="N2647" t="str">
            <v>S21102201284</v>
          </cell>
          <cell r="O2647" t="str">
            <v>YPS/N8579UR/WIYANTO</v>
          </cell>
          <cell r="P2647" t="str">
            <v>PT. SATRIA WICAKSANA SEJATI</v>
          </cell>
          <cell r="Q2647" t="str">
            <v>PT. SATRIA WICAKSANA SEJATI</v>
          </cell>
          <cell r="R2647" t="str">
            <v>EMPTY BOTTLE AQUA 5 GALLON</v>
          </cell>
          <cell r="S2647" t="str">
            <v>8276862035</v>
          </cell>
        </row>
        <row r="2648">
          <cell r="L2648">
            <v>5042131911</v>
          </cell>
          <cell r="M2648" t="str">
            <v>74559</v>
          </cell>
          <cell r="N2648" t="str">
            <v>S21102201284</v>
          </cell>
          <cell r="O2648" t="str">
            <v>YPS/N8579UR/WIYANTO</v>
          </cell>
          <cell r="P2648" t="str">
            <v>PT. SATRIA WICAKSANA SEJATI</v>
          </cell>
          <cell r="Q2648" t="str">
            <v>PT. SATRIA WICAKSANA SEJATI</v>
          </cell>
          <cell r="R2648" t="str">
            <v>5 GALLON AQUA LOCAL</v>
          </cell>
          <cell r="S2648" t="str">
            <v>8276862035</v>
          </cell>
        </row>
        <row r="2649">
          <cell r="L2649">
            <v>5042147564</v>
          </cell>
          <cell r="M2649" t="str">
            <v>10169743</v>
          </cell>
          <cell r="N2649" t="str">
            <v>S21102201279</v>
          </cell>
          <cell r="O2649" t="str">
            <v>YPS/N8502UV/SUKRONI</v>
          </cell>
          <cell r="P2649" t="str">
            <v>PT. SATRIA WICAKSANA SEJATI</v>
          </cell>
          <cell r="Q2649" t="str">
            <v>PT. SATRIA WICAKSANA SEJATI</v>
          </cell>
          <cell r="R2649" t="str">
            <v>JUG RACK</v>
          </cell>
          <cell r="S2649" t="str">
            <v>8276862035</v>
          </cell>
        </row>
        <row r="2650">
          <cell r="L2650">
            <v>5042147564</v>
          </cell>
          <cell r="M2650" t="str">
            <v>10169933</v>
          </cell>
          <cell r="N2650" t="str">
            <v>S21102201279</v>
          </cell>
          <cell r="O2650" t="str">
            <v>YPS/N8502UV/SUKRONI</v>
          </cell>
          <cell r="P2650" t="str">
            <v>PT. SATRIA WICAKSANA SEJATI</v>
          </cell>
          <cell r="Q2650" t="str">
            <v>PT. SATRIA WICAKSANA SEJATI</v>
          </cell>
          <cell r="R2650" t="str">
            <v>EMPTY BOTTLE AQUA 5 GALLON</v>
          </cell>
          <cell r="S2650" t="str">
            <v>8276862035</v>
          </cell>
        </row>
        <row r="2651">
          <cell r="L2651">
            <v>5042147564</v>
          </cell>
          <cell r="M2651" t="str">
            <v>74559</v>
          </cell>
          <cell r="N2651" t="str">
            <v>S21102201279</v>
          </cell>
          <cell r="O2651" t="str">
            <v>YPS/N8502UV/SUKRONI</v>
          </cell>
          <cell r="P2651" t="str">
            <v>PT. SATRIA WICAKSANA SEJATI</v>
          </cell>
          <cell r="Q2651" t="str">
            <v>PT. SATRIA WICAKSANA SEJATI</v>
          </cell>
          <cell r="R2651" t="str">
            <v>5 GALLON AQUA LOCAL</v>
          </cell>
          <cell r="S2651" t="str">
            <v>8276862035</v>
          </cell>
        </row>
        <row r="2652">
          <cell r="L2652">
            <v>5042130227</v>
          </cell>
          <cell r="M2652" t="str">
            <v>10169743</v>
          </cell>
          <cell r="N2652" t="str">
            <v>S21102201283</v>
          </cell>
          <cell r="O2652" t="str">
            <v>YPS/N8699UV/GHOFIR</v>
          </cell>
          <cell r="P2652" t="str">
            <v>PT. SATRIA WICAKSANA SEJATI</v>
          </cell>
          <cell r="Q2652" t="str">
            <v>PT. SATRIA WICAKSANA SEJATI</v>
          </cell>
          <cell r="R2652" t="str">
            <v>JUG RACK</v>
          </cell>
          <cell r="S2652" t="str">
            <v>8276862035</v>
          </cell>
        </row>
        <row r="2653">
          <cell r="L2653">
            <v>5042130227</v>
          </cell>
          <cell r="M2653" t="str">
            <v>10169933</v>
          </cell>
          <cell r="N2653" t="str">
            <v>S21102201283</v>
          </cell>
          <cell r="O2653" t="str">
            <v>YPS/N8699UV/GHOFIR</v>
          </cell>
          <cell r="P2653" t="str">
            <v>PT. SATRIA WICAKSANA SEJATI</v>
          </cell>
          <cell r="Q2653" t="str">
            <v>PT. SATRIA WICAKSANA SEJATI</v>
          </cell>
          <cell r="R2653" t="str">
            <v>EMPTY BOTTLE AQUA 5 GALLON</v>
          </cell>
          <cell r="S2653" t="str">
            <v>8276862035</v>
          </cell>
        </row>
        <row r="2654">
          <cell r="L2654">
            <v>5042130227</v>
          </cell>
          <cell r="M2654" t="str">
            <v>74559</v>
          </cell>
          <cell r="N2654" t="str">
            <v>S21102201283</v>
          </cell>
          <cell r="O2654" t="str">
            <v>YPS/N8699UV/GHOFIR</v>
          </cell>
          <cell r="P2654" t="str">
            <v>PT. SATRIA WICAKSANA SEJATI</v>
          </cell>
          <cell r="Q2654" t="str">
            <v>PT. SATRIA WICAKSANA SEJATI</v>
          </cell>
          <cell r="R2654" t="str">
            <v>5 GALLON AQUA LOCAL</v>
          </cell>
          <cell r="S2654" t="str">
            <v>8276862035</v>
          </cell>
        </row>
        <row r="2655">
          <cell r="L2655">
            <v>5042126627</v>
          </cell>
          <cell r="M2655" t="str">
            <v>134578</v>
          </cell>
          <cell r="N2655" t="str">
            <v>S21102201265</v>
          </cell>
          <cell r="O2655" t="str">
            <v>YPS/N8545UW/HUMAIDI</v>
          </cell>
          <cell r="P2655" t="str">
            <v>PT. SATRIA WICAKSANA SEJATI</v>
          </cell>
          <cell r="Q2655" t="str">
            <v>PT. SATRIA WICAKSANA SEJATI</v>
          </cell>
          <cell r="R2655" t="str">
            <v>220ML AQUA LOCAL 1X48</v>
          </cell>
          <cell r="S2655" t="str">
            <v>8276862036</v>
          </cell>
        </row>
        <row r="2656">
          <cell r="L2656">
            <v>5042126627</v>
          </cell>
          <cell r="M2656" t="str">
            <v>10169749</v>
          </cell>
          <cell r="N2656" t="str">
            <v>S21102201265</v>
          </cell>
          <cell r="O2656" t="str">
            <v>YPS/N8545UW/HUMAIDI</v>
          </cell>
          <cell r="P2656" t="str">
            <v>PT. SATRIA WICAKSANA SEJATI</v>
          </cell>
          <cell r="Q2656" t="str">
            <v>PT. SATRIA WICAKSANA SEJATI</v>
          </cell>
          <cell r="R2656" t="str">
            <v>PALLET RENT DOUBLE FACE</v>
          </cell>
          <cell r="S2656" t="str">
            <v>8276862036</v>
          </cell>
        </row>
        <row r="2657">
          <cell r="L2657">
            <v>5042134767</v>
          </cell>
          <cell r="M2657" t="str">
            <v>134578</v>
          </cell>
          <cell r="N2657" t="str">
            <v>S21102201264</v>
          </cell>
          <cell r="O2657" t="str">
            <v>YPS/N8596UW/SUMARNO</v>
          </cell>
          <cell r="P2657" t="str">
            <v>PT. SATRIA WICAKSANA SEJATI</v>
          </cell>
          <cell r="Q2657" t="str">
            <v>PT. SATRIA WICAKSANA SEJATI</v>
          </cell>
          <cell r="R2657" t="str">
            <v>220ML AQUA LOCAL 1X48</v>
          </cell>
          <cell r="S2657" t="str">
            <v>8276862036</v>
          </cell>
        </row>
        <row r="2658">
          <cell r="L2658">
            <v>5042134767</v>
          </cell>
          <cell r="M2658" t="str">
            <v>10169749</v>
          </cell>
          <cell r="N2658" t="str">
            <v>S21102201264</v>
          </cell>
          <cell r="O2658" t="str">
            <v>YPS/N8596UW/SUMARNO</v>
          </cell>
          <cell r="P2658" t="str">
            <v>PT. SATRIA WICAKSANA SEJATI</v>
          </cell>
          <cell r="Q2658" t="str">
            <v>PT. SATRIA WICAKSANA SEJATI</v>
          </cell>
          <cell r="R2658" t="str">
            <v>PALLET RENT DOUBLE FACE</v>
          </cell>
          <cell r="S2658" t="str">
            <v>8276862036</v>
          </cell>
        </row>
        <row r="2659">
          <cell r="L2659">
            <v>5042134864</v>
          </cell>
          <cell r="M2659" t="str">
            <v>134578</v>
          </cell>
          <cell r="N2659" t="str">
            <v>S21102201267</v>
          </cell>
          <cell r="O2659" t="str">
            <v>YPS/L9354UZ/SISWANTO</v>
          </cell>
          <cell r="P2659" t="str">
            <v>PT. SATRIA WICAKSANA SEJATI</v>
          </cell>
          <cell r="Q2659" t="str">
            <v>PT. SATRIA WICAKSANA SEJATI</v>
          </cell>
          <cell r="R2659" t="str">
            <v>220ML AQUA LOCAL 1X48</v>
          </cell>
          <cell r="S2659" t="str">
            <v>8276862036</v>
          </cell>
        </row>
        <row r="2660">
          <cell r="L2660">
            <v>5042134864</v>
          </cell>
          <cell r="M2660" t="str">
            <v>10169749</v>
          </cell>
          <cell r="N2660" t="str">
            <v>S21102201267</v>
          </cell>
          <cell r="O2660" t="str">
            <v>YPS/L9354UZ/SISWANTO</v>
          </cell>
          <cell r="P2660" t="str">
            <v>PT. SATRIA WICAKSANA SEJATI</v>
          </cell>
          <cell r="Q2660" t="str">
            <v>PT. SATRIA WICAKSANA SEJATI</v>
          </cell>
          <cell r="R2660" t="str">
            <v>PALLET RENT DOUBLE FACE</v>
          </cell>
          <cell r="S2660" t="str">
            <v>8276862036</v>
          </cell>
        </row>
        <row r="2661">
          <cell r="L2661">
            <v>5042104327</v>
          </cell>
          <cell r="M2661" t="str">
            <v>134578</v>
          </cell>
          <cell r="N2661" t="str">
            <v>S21102201269</v>
          </cell>
          <cell r="O2661" t="str">
            <v>YPS/N8565UW/BAMBANG</v>
          </cell>
          <cell r="P2661" t="str">
            <v>PT. SATRIA WICAKSANA SEJATI</v>
          </cell>
          <cell r="Q2661" t="str">
            <v>PT. SATRIA WICAKSANA SEJATI</v>
          </cell>
          <cell r="R2661" t="str">
            <v>220ML AQUA LOCAL 1X48</v>
          </cell>
          <cell r="S2661" t="str">
            <v>8276862036</v>
          </cell>
        </row>
        <row r="2662">
          <cell r="L2662">
            <v>5042104327</v>
          </cell>
          <cell r="M2662" t="str">
            <v>10169749</v>
          </cell>
          <cell r="N2662" t="str">
            <v>S21102201269</v>
          </cell>
          <cell r="O2662" t="str">
            <v>YPS/N8565UW/BAMBANG</v>
          </cell>
          <cell r="P2662" t="str">
            <v>PT. SATRIA WICAKSANA SEJATI</v>
          </cell>
          <cell r="Q2662" t="str">
            <v>PT. SATRIA WICAKSANA SEJATI</v>
          </cell>
          <cell r="R2662" t="str">
            <v>PALLET RENT DOUBLE FACE</v>
          </cell>
          <cell r="S2662" t="str">
            <v>8276862036</v>
          </cell>
        </row>
        <row r="2663">
          <cell r="L2663">
            <v>5042148586</v>
          </cell>
          <cell r="M2663" t="str">
            <v>10169743</v>
          </cell>
          <cell r="N2663" t="str">
            <v>S21102201252</v>
          </cell>
          <cell r="O2663" t="str">
            <v>YPS/N8732UV/SYAIFUL</v>
          </cell>
          <cell r="P2663" t="str">
            <v>PT. SATRIA WICAKSANA SEJATI</v>
          </cell>
          <cell r="Q2663" t="str">
            <v>PT. SATRIA WICAKSANA SEJATI</v>
          </cell>
          <cell r="R2663" t="str">
            <v>JUG RACK</v>
          </cell>
          <cell r="S2663" t="str">
            <v>8276862035</v>
          </cell>
        </row>
        <row r="2664">
          <cell r="L2664">
            <v>5042148586</v>
          </cell>
          <cell r="M2664" t="str">
            <v>10169933</v>
          </cell>
          <cell r="N2664" t="str">
            <v>S21102201252</v>
          </cell>
          <cell r="O2664" t="str">
            <v>YPS/N8732UV/SYAIFUL</v>
          </cell>
          <cell r="P2664" t="str">
            <v>PT. SATRIA WICAKSANA SEJATI</v>
          </cell>
          <cell r="Q2664" t="str">
            <v>PT. SATRIA WICAKSANA SEJATI</v>
          </cell>
          <cell r="R2664" t="str">
            <v>EMPTY BOTTLE AQUA 5 GALLON</v>
          </cell>
          <cell r="S2664" t="str">
            <v>8276862035</v>
          </cell>
        </row>
        <row r="2665">
          <cell r="L2665">
            <v>5042148586</v>
          </cell>
          <cell r="M2665" t="str">
            <v>74559</v>
          </cell>
          <cell r="N2665" t="str">
            <v>S21102201252</v>
          </cell>
          <cell r="O2665" t="str">
            <v>YPS/N8732UV/SYAIFUL</v>
          </cell>
          <cell r="P2665" t="str">
            <v>PT. SATRIA WICAKSANA SEJATI</v>
          </cell>
          <cell r="Q2665" t="str">
            <v>PT. SATRIA WICAKSANA SEJATI</v>
          </cell>
          <cell r="R2665" t="str">
            <v>5 GALLON AQUA LOCAL</v>
          </cell>
          <cell r="S2665" t="str">
            <v>8276862035</v>
          </cell>
        </row>
        <row r="2666">
          <cell r="L2666">
            <v>5042156671</v>
          </cell>
          <cell r="M2666" t="str">
            <v>134578</v>
          </cell>
          <cell r="N2666" t="str">
            <v>S21102201266</v>
          </cell>
          <cell r="O2666" t="str">
            <v>YPS/N8576UV/EKO J</v>
          </cell>
          <cell r="P2666" t="str">
            <v>PT. SATRIA WICAKSANA SEJATI</v>
          </cell>
          <cell r="Q2666" t="str">
            <v>PT. SATRIA WICAKSANA SEJATI</v>
          </cell>
          <cell r="R2666" t="str">
            <v>220ML AQUA LOCAL 1X48</v>
          </cell>
          <cell r="S2666" t="str">
            <v>8276862036</v>
          </cell>
        </row>
        <row r="2667">
          <cell r="L2667">
            <v>5042156671</v>
          </cell>
          <cell r="M2667" t="str">
            <v>10169749</v>
          </cell>
          <cell r="N2667" t="str">
            <v>S21102201266</v>
          </cell>
          <cell r="O2667" t="str">
            <v>YPS/N8576UV/EKO J</v>
          </cell>
          <cell r="P2667" t="str">
            <v>PT. SATRIA WICAKSANA SEJATI</v>
          </cell>
          <cell r="Q2667" t="str">
            <v>PT. SATRIA WICAKSANA SEJATI</v>
          </cell>
          <cell r="R2667" t="str">
            <v>PALLET RENT DOUBLE FACE</v>
          </cell>
          <cell r="S2667" t="str">
            <v>8276862036</v>
          </cell>
        </row>
        <row r="2668">
          <cell r="L2668">
            <v>5042148612</v>
          </cell>
          <cell r="M2668" t="str">
            <v>74561</v>
          </cell>
          <cell r="N2668" t="str">
            <v>S21102201363</v>
          </cell>
          <cell r="O2668" t="str">
            <v>SWS/L9880UF/SANTOSO</v>
          </cell>
          <cell r="P2668" t="str">
            <v>PT. SATRIA WICAKSANA SEJATI</v>
          </cell>
          <cell r="Q2668" t="str">
            <v>PT. SATRIA WICAKSANA SEJATI</v>
          </cell>
          <cell r="R2668" t="str">
            <v>600ML AQUA LOCAL 1X24</v>
          </cell>
          <cell r="S2668" t="str">
            <v>8276862036</v>
          </cell>
        </row>
        <row r="2669">
          <cell r="L2669">
            <v>5042148612</v>
          </cell>
          <cell r="M2669" t="str">
            <v>10169749</v>
          </cell>
          <cell r="N2669" t="str">
            <v>S21102201363</v>
          </cell>
          <cell r="O2669" t="str">
            <v>SWS/L9880UF/SANTOSO</v>
          </cell>
          <cell r="P2669" t="str">
            <v>PT. SATRIA WICAKSANA SEJATI</v>
          </cell>
          <cell r="Q2669" t="str">
            <v>PT. SATRIA WICAKSANA SEJATI</v>
          </cell>
          <cell r="R2669" t="str">
            <v>PALLET RENT DOUBLE FACE</v>
          </cell>
          <cell r="S2669" t="str">
            <v>8276862036</v>
          </cell>
        </row>
        <row r="2670">
          <cell r="L2670">
            <v>5042178292</v>
          </cell>
          <cell r="M2670" t="str">
            <v>10169743</v>
          </cell>
          <cell r="N2670" t="str">
            <v>S21102201247</v>
          </cell>
          <cell r="O2670" t="str">
            <v>YPS/N8579UR/WIYANTO</v>
          </cell>
          <cell r="P2670" t="str">
            <v>PT. SATRIA WICAKSANA SEJATI</v>
          </cell>
          <cell r="Q2670" t="str">
            <v>PT. SATRIA WICAKSANA SEJATI</v>
          </cell>
          <cell r="R2670" t="str">
            <v>JUG RACK</v>
          </cell>
          <cell r="S2670" t="str">
            <v>8276862035</v>
          </cell>
        </row>
        <row r="2671">
          <cell r="L2671">
            <v>5042178292</v>
          </cell>
          <cell r="M2671" t="str">
            <v>10169933</v>
          </cell>
          <cell r="N2671" t="str">
            <v>S21102201247</v>
          </cell>
          <cell r="O2671" t="str">
            <v>YPS/N8579UR/WIYANTO</v>
          </cell>
          <cell r="P2671" t="str">
            <v>PT. SATRIA WICAKSANA SEJATI</v>
          </cell>
          <cell r="Q2671" t="str">
            <v>PT. SATRIA WICAKSANA SEJATI</v>
          </cell>
          <cell r="R2671" t="str">
            <v>EMPTY BOTTLE AQUA 5 GALLON</v>
          </cell>
          <cell r="S2671" t="str">
            <v>8276862035</v>
          </cell>
        </row>
        <row r="2672">
          <cell r="L2672">
            <v>5042178292</v>
          </cell>
          <cell r="M2672" t="str">
            <v>74559</v>
          </cell>
          <cell r="N2672" t="str">
            <v>S21102201247</v>
          </cell>
          <cell r="O2672" t="str">
            <v>YPS/N8579UR/WIYANTO</v>
          </cell>
          <cell r="P2672" t="str">
            <v>PT. SATRIA WICAKSANA SEJATI</v>
          </cell>
          <cell r="Q2672" t="str">
            <v>PT. SATRIA WICAKSANA SEJATI</v>
          </cell>
          <cell r="R2672" t="str">
            <v>5 GALLON AQUA LOCAL</v>
          </cell>
          <cell r="S2672" t="str">
            <v>8276862035</v>
          </cell>
        </row>
        <row r="2673">
          <cell r="L2673">
            <v>5042148459</v>
          </cell>
          <cell r="M2673" t="str">
            <v>74561</v>
          </cell>
          <cell r="N2673" t="str">
            <v>S21102201359</v>
          </cell>
          <cell r="O2673" t="str">
            <v>YPS/L9346UZ/ZAINUL A</v>
          </cell>
          <cell r="P2673" t="str">
            <v>PT. SATRIA WICAKSANA SEJATI</v>
          </cell>
          <cell r="Q2673" t="str">
            <v>PT. SATRIA WICAKSANA SEJATI</v>
          </cell>
          <cell r="R2673" t="str">
            <v>600ML AQUA LOCAL 1X24</v>
          </cell>
          <cell r="S2673" t="str">
            <v>8276862036</v>
          </cell>
        </row>
        <row r="2674">
          <cell r="L2674">
            <v>5042148459</v>
          </cell>
          <cell r="M2674" t="str">
            <v>10169749</v>
          </cell>
          <cell r="N2674" t="str">
            <v>S21102201359</v>
          </cell>
          <cell r="O2674" t="str">
            <v>YPS/L9346UZ/ZAINUL A</v>
          </cell>
          <cell r="P2674" t="str">
            <v>PT. SATRIA WICAKSANA SEJATI</v>
          </cell>
          <cell r="Q2674" t="str">
            <v>PT. SATRIA WICAKSANA SEJATI</v>
          </cell>
          <cell r="R2674" t="str">
            <v>PALLET RENT DOUBLE FACE</v>
          </cell>
          <cell r="S2674" t="str">
            <v>8276862036</v>
          </cell>
        </row>
        <row r="2675">
          <cell r="L2675">
            <v>5042160994</v>
          </cell>
          <cell r="M2675" t="str">
            <v>134578</v>
          </cell>
          <cell r="N2675" t="str">
            <v>S21102201262</v>
          </cell>
          <cell r="O2675" t="str">
            <v>YPS/L9346UZ/ZAINUL A</v>
          </cell>
          <cell r="P2675" t="str">
            <v>PT. SATRIA WICAKSANA SEJATI</v>
          </cell>
          <cell r="Q2675" t="str">
            <v>PT. SATRIA WICAKSANA SEJATI</v>
          </cell>
          <cell r="R2675" t="str">
            <v>220ML AQUA LOCAL 1X48</v>
          </cell>
          <cell r="S2675" t="str">
            <v>8276862036</v>
          </cell>
        </row>
        <row r="2676">
          <cell r="L2676">
            <v>5042160994</v>
          </cell>
          <cell r="M2676" t="str">
            <v>10169749</v>
          </cell>
          <cell r="N2676" t="str">
            <v>S21102201262</v>
          </cell>
          <cell r="O2676" t="str">
            <v>YPS/L9346UZ/ZAINUL A</v>
          </cell>
          <cell r="P2676" t="str">
            <v>PT. SATRIA WICAKSANA SEJATI</v>
          </cell>
          <cell r="Q2676" t="str">
            <v>PT. SATRIA WICAKSANA SEJATI</v>
          </cell>
          <cell r="R2676" t="str">
            <v>PALLET RENT DOUBLE FACE</v>
          </cell>
          <cell r="S2676" t="str">
            <v>8276862036</v>
          </cell>
        </row>
        <row r="2677">
          <cell r="L2677">
            <v>5042147776</v>
          </cell>
          <cell r="M2677" t="str">
            <v>74561</v>
          </cell>
          <cell r="N2677" t="str">
            <v>S21102201360</v>
          </cell>
          <cell r="O2677" t="str">
            <v>YPS/L9140UY/SUWANDI</v>
          </cell>
          <cell r="P2677" t="str">
            <v>PT. SATRIA WICAKSANA SEJATI</v>
          </cell>
          <cell r="Q2677" t="str">
            <v>PT. SATRIA WICAKSANA SEJATI</v>
          </cell>
          <cell r="R2677" t="str">
            <v>600ML AQUA LOCAL 1X24</v>
          </cell>
          <cell r="S2677" t="str">
            <v>8276862036</v>
          </cell>
        </row>
        <row r="2678">
          <cell r="L2678">
            <v>5042147776</v>
          </cell>
          <cell r="M2678" t="str">
            <v>10169749</v>
          </cell>
          <cell r="N2678" t="str">
            <v>S21102201360</v>
          </cell>
          <cell r="O2678" t="str">
            <v>YPS/L9140UY/SUWANDI</v>
          </cell>
          <cell r="P2678" t="str">
            <v>PT. SATRIA WICAKSANA SEJATI</v>
          </cell>
          <cell r="Q2678" t="str">
            <v>PT. SATRIA WICAKSANA SEJATI</v>
          </cell>
          <cell r="R2678" t="str">
            <v>PALLET RENT DOUBLE FACE</v>
          </cell>
          <cell r="S2678" t="str">
            <v>8276862036</v>
          </cell>
        </row>
        <row r="2679">
          <cell r="L2679">
            <v>5042129865</v>
          </cell>
          <cell r="M2679" t="str">
            <v>74561</v>
          </cell>
          <cell r="N2679" t="str">
            <v>S21102201364</v>
          </cell>
          <cell r="O2679" t="str">
            <v>YPS/N8603UW/B SLAMET</v>
          </cell>
          <cell r="P2679" t="str">
            <v>PT. SATRIA WICAKSANA SEJATI</v>
          </cell>
          <cell r="Q2679" t="str">
            <v>PT. SATRIA WICAKSANA SEJATI</v>
          </cell>
          <cell r="R2679" t="str">
            <v>600ML AQUA LOCAL 1X24</v>
          </cell>
          <cell r="S2679" t="str">
            <v>8276862036</v>
          </cell>
        </row>
        <row r="2680">
          <cell r="L2680">
            <v>5042129865</v>
          </cell>
          <cell r="M2680" t="str">
            <v>10169749</v>
          </cell>
          <cell r="N2680" t="str">
            <v>S21102201364</v>
          </cell>
          <cell r="O2680" t="str">
            <v>YPS/N8603UW/B SLAMET</v>
          </cell>
          <cell r="P2680" t="str">
            <v>PT. SATRIA WICAKSANA SEJATI</v>
          </cell>
          <cell r="Q2680" t="str">
            <v>PT. SATRIA WICAKSANA SEJATI</v>
          </cell>
          <cell r="R2680" t="str">
            <v>PALLET RENT DOUBLE FACE</v>
          </cell>
          <cell r="S2680" t="str">
            <v>8276862036</v>
          </cell>
        </row>
        <row r="2681">
          <cell r="L2681">
            <v>5042169604</v>
          </cell>
          <cell r="M2681" t="str">
            <v>10169743</v>
          </cell>
          <cell r="N2681" t="str">
            <v>S21102201245</v>
          </cell>
          <cell r="O2681" t="str">
            <v>YPS/N8699UV/GHOFIR</v>
          </cell>
          <cell r="P2681" t="str">
            <v>PT. SATRIA WICAKSANA SEJATI</v>
          </cell>
          <cell r="Q2681" t="str">
            <v>PT. SATRIA WICAKSANA SEJATI</v>
          </cell>
          <cell r="R2681" t="str">
            <v>JUG RACK</v>
          </cell>
          <cell r="S2681" t="str">
            <v>8276862035</v>
          </cell>
        </row>
        <row r="2682">
          <cell r="L2682">
            <v>5042169604</v>
          </cell>
          <cell r="M2682" t="str">
            <v>10169933</v>
          </cell>
          <cell r="N2682" t="str">
            <v>S21102201245</v>
          </cell>
          <cell r="O2682" t="str">
            <v>YPS/N8699UV/GHOFIR</v>
          </cell>
          <cell r="P2682" t="str">
            <v>PT. SATRIA WICAKSANA SEJATI</v>
          </cell>
          <cell r="Q2682" t="str">
            <v>PT. SATRIA WICAKSANA SEJATI</v>
          </cell>
          <cell r="R2682" t="str">
            <v>EMPTY BOTTLE AQUA 5 GALLON</v>
          </cell>
          <cell r="S2682" t="str">
            <v>8276862035</v>
          </cell>
        </row>
        <row r="2683">
          <cell r="L2683">
            <v>5042169604</v>
          </cell>
          <cell r="M2683" t="str">
            <v>74559</v>
          </cell>
          <cell r="N2683" t="str">
            <v>S21102201245</v>
          </cell>
          <cell r="O2683" t="str">
            <v>YPS/N8699UV/GHOFIR</v>
          </cell>
          <cell r="P2683" t="str">
            <v>PT. SATRIA WICAKSANA SEJATI</v>
          </cell>
          <cell r="Q2683" t="str">
            <v>PT. SATRIA WICAKSANA SEJATI</v>
          </cell>
          <cell r="R2683" t="str">
            <v>5 GALLON AQUA LOCAL</v>
          </cell>
          <cell r="S2683" t="str">
            <v>8276862035</v>
          </cell>
        </row>
        <row r="2684">
          <cell r="L2684">
            <v>5042142809</v>
          </cell>
          <cell r="M2684" t="str">
            <v>74553</v>
          </cell>
          <cell r="N2684" t="str">
            <v>S21102201335</v>
          </cell>
          <cell r="O2684" t="str">
            <v>YPS/N8227UW/HARTONO</v>
          </cell>
          <cell r="P2684" t="str">
            <v>PT. SATRIA WICAKSANA SEJATI</v>
          </cell>
          <cell r="Q2684" t="str">
            <v>PT. SATRIA WICAKSANA SEJATI</v>
          </cell>
          <cell r="R2684" t="str">
            <v>1500ML AQUA LOCAL 1X12</v>
          </cell>
          <cell r="S2684" t="str">
            <v>8276862036</v>
          </cell>
        </row>
        <row r="2685">
          <cell r="L2685">
            <v>5042142809</v>
          </cell>
          <cell r="M2685" t="str">
            <v>10169749</v>
          </cell>
          <cell r="N2685" t="str">
            <v>S21102201335</v>
          </cell>
          <cell r="O2685" t="str">
            <v>YPS/N8227UW/HARTONO</v>
          </cell>
          <cell r="P2685" t="str">
            <v>PT. SATRIA WICAKSANA SEJATI</v>
          </cell>
          <cell r="Q2685" t="str">
            <v>PT. SATRIA WICAKSANA SEJATI</v>
          </cell>
          <cell r="R2685" t="str">
            <v>PALLET RENT DOUBLE FACE</v>
          </cell>
          <cell r="S2685" t="str">
            <v>8276862036</v>
          </cell>
        </row>
        <row r="2686">
          <cell r="L2686">
            <v>5042181851</v>
          </cell>
          <cell r="M2686" t="str">
            <v>10169743</v>
          </cell>
          <cell r="N2686" t="str">
            <v>S21102201246</v>
          </cell>
          <cell r="O2686" t="str">
            <v>YPS/L9356UZ/AGUS</v>
          </cell>
          <cell r="P2686" t="str">
            <v>PT. SATRIA WICAKSANA SEJATI</v>
          </cell>
          <cell r="Q2686" t="str">
            <v>PT. SATRIA WICAKSANA SEJATI</v>
          </cell>
          <cell r="R2686" t="str">
            <v>JUG RACK</v>
          </cell>
          <cell r="S2686" t="str">
            <v>8276862035</v>
          </cell>
        </row>
        <row r="2687">
          <cell r="L2687">
            <v>5042181851</v>
          </cell>
          <cell r="M2687" t="str">
            <v>10169933</v>
          </cell>
          <cell r="N2687" t="str">
            <v>S21102201246</v>
          </cell>
          <cell r="O2687" t="str">
            <v>YPS/L9356UZ/AGUS</v>
          </cell>
          <cell r="P2687" t="str">
            <v>PT. SATRIA WICAKSANA SEJATI</v>
          </cell>
          <cell r="Q2687" t="str">
            <v>PT. SATRIA WICAKSANA SEJATI</v>
          </cell>
          <cell r="R2687" t="str">
            <v>EMPTY BOTTLE AQUA 5 GALLON</v>
          </cell>
          <cell r="S2687" t="str">
            <v>8276862035</v>
          </cell>
        </row>
        <row r="2688">
          <cell r="L2688">
            <v>5042181851</v>
          </cell>
          <cell r="M2688" t="str">
            <v>74559</v>
          </cell>
          <cell r="N2688" t="str">
            <v>S21102201246</v>
          </cell>
          <cell r="O2688" t="str">
            <v>YPS/L9356UZ/AGUS</v>
          </cell>
          <cell r="P2688" t="str">
            <v>PT. SATRIA WICAKSANA SEJATI</v>
          </cell>
          <cell r="Q2688" t="str">
            <v>PT. SATRIA WICAKSANA SEJATI</v>
          </cell>
          <cell r="R2688" t="str">
            <v>5 GALLON AQUA LOCAL</v>
          </cell>
          <cell r="S2688" t="str">
            <v>8276862035</v>
          </cell>
        </row>
        <row r="2689">
          <cell r="L2689">
            <v>5042179596</v>
          </cell>
          <cell r="M2689" t="str">
            <v>10169743</v>
          </cell>
          <cell r="N2689" t="str">
            <v>S21102201248</v>
          </cell>
          <cell r="O2689" t="str">
            <v>YPS/N8598UV/ARIF T</v>
          </cell>
          <cell r="P2689" t="str">
            <v>PT. SATRIA WICAKSANA SEJATI</v>
          </cell>
          <cell r="Q2689" t="str">
            <v>PT. SATRIA WICAKSANA SEJATI</v>
          </cell>
          <cell r="R2689" t="str">
            <v>JUG RACK</v>
          </cell>
          <cell r="S2689" t="str">
            <v>8276862035</v>
          </cell>
        </row>
        <row r="2690">
          <cell r="L2690">
            <v>5042179596</v>
          </cell>
          <cell r="M2690" t="str">
            <v>10169933</v>
          </cell>
          <cell r="N2690" t="str">
            <v>S21102201248</v>
          </cell>
          <cell r="O2690" t="str">
            <v>YPS/N8598UV/ARIF T</v>
          </cell>
          <cell r="P2690" t="str">
            <v>PT. SATRIA WICAKSANA SEJATI</v>
          </cell>
          <cell r="Q2690" t="str">
            <v>PT. SATRIA WICAKSANA SEJATI</v>
          </cell>
          <cell r="R2690" t="str">
            <v>EMPTY BOTTLE AQUA 5 GALLON</v>
          </cell>
          <cell r="S2690" t="str">
            <v>8276862035</v>
          </cell>
        </row>
        <row r="2691">
          <cell r="L2691">
            <v>5042179596</v>
          </cell>
          <cell r="M2691" t="str">
            <v>74559</v>
          </cell>
          <cell r="N2691" t="str">
            <v>S21102201248</v>
          </cell>
          <cell r="O2691" t="str">
            <v>YPS/N8598UV/ARIF T</v>
          </cell>
          <cell r="P2691" t="str">
            <v>PT. SATRIA WICAKSANA SEJATI</v>
          </cell>
          <cell r="Q2691" t="str">
            <v>PT. SATRIA WICAKSANA SEJATI</v>
          </cell>
          <cell r="R2691" t="str">
            <v>5 GALLON AQUA LOCAL</v>
          </cell>
          <cell r="S2691" t="str">
            <v>8276862035</v>
          </cell>
        </row>
        <row r="2692">
          <cell r="L2692">
            <v>5042131344</v>
          </cell>
          <cell r="M2692" t="str">
            <v>74553</v>
          </cell>
          <cell r="N2692" t="str">
            <v>S21102201333</v>
          </cell>
          <cell r="O2692" t="str">
            <v>YPS/L9349UZ/CIPTO</v>
          </cell>
          <cell r="P2692" t="str">
            <v>PT. SATRIA WICAKSANA SEJATI</v>
          </cell>
          <cell r="Q2692" t="str">
            <v>PT. SATRIA WICAKSANA SEJATI</v>
          </cell>
          <cell r="R2692" t="str">
            <v>1500ML AQUA LOCAL 1X12</v>
          </cell>
          <cell r="S2692" t="str">
            <v>8276862036</v>
          </cell>
        </row>
        <row r="2693">
          <cell r="L2693">
            <v>5042131344</v>
          </cell>
          <cell r="M2693" t="str">
            <v>10169749</v>
          </cell>
          <cell r="N2693" t="str">
            <v>S21102201333</v>
          </cell>
          <cell r="O2693" t="str">
            <v>YPS/L9349UZ/CIPTO</v>
          </cell>
          <cell r="P2693" t="str">
            <v>PT. SATRIA WICAKSANA SEJATI</v>
          </cell>
          <cell r="Q2693" t="str">
            <v>PT. SATRIA WICAKSANA SEJATI</v>
          </cell>
          <cell r="R2693" t="str">
            <v>PALLET RENT DOUBLE FACE</v>
          </cell>
          <cell r="S2693" t="str">
            <v>8276862036</v>
          </cell>
        </row>
        <row r="2694">
          <cell r="L2694">
            <v>5042134407</v>
          </cell>
          <cell r="M2694" t="str">
            <v>74553</v>
          </cell>
          <cell r="N2694" t="str">
            <v>S21102201334</v>
          </cell>
          <cell r="O2694" t="str">
            <v>YPS/N8495UV/MUJIB</v>
          </cell>
          <cell r="P2694" t="str">
            <v>PT. SATRIA WICAKSANA SEJATI</v>
          </cell>
          <cell r="Q2694" t="str">
            <v>PT. SATRIA WICAKSANA SEJATI</v>
          </cell>
          <cell r="R2694" t="str">
            <v>1500ML AQUA LOCAL 1X12</v>
          </cell>
          <cell r="S2694" t="str">
            <v>8276862036</v>
          </cell>
        </row>
        <row r="2695">
          <cell r="L2695">
            <v>5042134407</v>
          </cell>
          <cell r="M2695" t="str">
            <v>10169749</v>
          </cell>
          <cell r="N2695" t="str">
            <v>S21102201334</v>
          </cell>
          <cell r="O2695" t="str">
            <v>YPS/N8495UV/MUJIB</v>
          </cell>
          <cell r="P2695" t="str">
            <v>PT. SATRIA WICAKSANA SEJATI</v>
          </cell>
          <cell r="Q2695" t="str">
            <v>PT. SATRIA WICAKSANA SEJATI</v>
          </cell>
          <cell r="R2695" t="str">
            <v>PALLET RENT DOUBLE FACE</v>
          </cell>
          <cell r="S2695" t="str">
            <v>8276862036</v>
          </cell>
        </row>
        <row r="2696">
          <cell r="L2696">
            <v>5042133608</v>
          </cell>
          <cell r="M2696" t="str">
            <v>74553</v>
          </cell>
          <cell r="N2696" t="str">
            <v>S21102201338</v>
          </cell>
          <cell r="O2696" t="str">
            <v>YPS/N8105UV/SETIO</v>
          </cell>
          <cell r="P2696" t="str">
            <v>PT. SATRIA WICAKSANA SEJATI</v>
          </cell>
          <cell r="Q2696" t="str">
            <v>PT. SATRIA WICAKSANA SEJATI</v>
          </cell>
          <cell r="R2696" t="str">
            <v>1500ML AQUA LOCAL 1X12</v>
          </cell>
          <cell r="S2696" t="str">
            <v>8276862036</v>
          </cell>
        </row>
        <row r="2697">
          <cell r="L2697">
            <v>5042133608</v>
          </cell>
          <cell r="M2697" t="str">
            <v>10169749</v>
          </cell>
          <cell r="N2697" t="str">
            <v>S21102201338</v>
          </cell>
          <cell r="O2697" t="str">
            <v>YPS/N8105UV/SETIO</v>
          </cell>
          <cell r="P2697" t="str">
            <v>PT. SATRIA WICAKSANA SEJATI</v>
          </cell>
          <cell r="Q2697" t="str">
            <v>PT. SATRIA WICAKSANA SEJATI</v>
          </cell>
          <cell r="R2697" t="str">
            <v>PALLET RENT DOUBLE FACE</v>
          </cell>
          <cell r="S2697" t="str">
            <v>8276862036</v>
          </cell>
        </row>
        <row r="2698">
          <cell r="L2698">
            <v>5042123414</v>
          </cell>
          <cell r="M2698" t="str">
            <v>74553</v>
          </cell>
          <cell r="N2698" t="str">
            <v>S21102201342</v>
          </cell>
          <cell r="O2698" t="str">
            <v>YPS/L9693US/IRKHAM</v>
          </cell>
          <cell r="P2698" t="str">
            <v>PT. SATRIA WICAKSANA SEJATI</v>
          </cell>
          <cell r="Q2698" t="str">
            <v>PT. SATRIA WICAKSANA SEJATI</v>
          </cell>
          <cell r="R2698" t="str">
            <v>1500ML AQUA LOCAL 1X12</v>
          </cell>
          <cell r="S2698" t="str">
            <v>8276862036</v>
          </cell>
        </row>
        <row r="2699">
          <cell r="L2699">
            <v>5042123414</v>
          </cell>
          <cell r="M2699" t="str">
            <v>10169749</v>
          </cell>
          <cell r="N2699" t="str">
            <v>S21102201342</v>
          </cell>
          <cell r="O2699" t="str">
            <v>YPS/L9693US/IRKHAM</v>
          </cell>
          <cell r="P2699" t="str">
            <v>PT. SATRIA WICAKSANA SEJATI</v>
          </cell>
          <cell r="Q2699" t="str">
            <v>PT. SATRIA WICAKSANA SEJATI</v>
          </cell>
          <cell r="R2699" t="str">
            <v>PALLET RENT DOUBLE FACE</v>
          </cell>
          <cell r="S2699" t="str">
            <v>8276862036</v>
          </cell>
        </row>
        <row r="2700">
          <cell r="L2700">
            <v>5042115932</v>
          </cell>
          <cell r="M2700" t="str">
            <v>74553</v>
          </cell>
          <cell r="N2700" t="str">
            <v>S21102201343</v>
          </cell>
          <cell r="O2700" t="str">
            <v>YPS/N8033UV/ANANG S</v>
          </cell>
          <cell r="P2700" t="str">
            <v>PT. SATRIA WICAKSANA SEJATI</v>
          </cell>
          <cell r="Q2700" t="str">
            <v>PT. SATRIA WICAKSANA SEJATI</v>
          </cell>
          <cell r="R2700" t="str">
            <v>1500ML AQUA LOCAL 1X12</v>
          </cell>
          <cell r="S2700" t="str">
            <v>8276862036</v>
          </cell>
        </row>
        <row r="2701">
          <cell r="L2701">
            <v>5042115932</v>
          </cell>
          <cell r="M2701" t="str">
            <v>10169749</v>
          </cell>
          <cell r="N2701" t="str">
            <v>S21102201343</v>
          </cell>
          <cell r="O2701" t="str">
            <v>YPS/N8033UV/ANANG S</v>
          </cell>
          <cell r="P2701" t="str">
            <v>PT. SATRIA WICAKSANA SEJATI</v>
          </cell>
          <cell r="Q2701" t="str">
            <v>PT. SATRIA WICAKSANA SEJATI</v>
          </cell>
          <cell r="R2701" t="str">
            <v>PALLET RENT DOUBLE FACE</v>
          </cell>
          <cell r="S2701" t="str">
            <v>8276862036</v>
          </cell>
        </row>
        <row r="2702">
          <cell r="L2702">
            <v>5042146437</v>
          </cell>
          <cell r="M2702" t="str">
            <v>74553</v>
          </cell>
          <cell r="N2702" t="str">
            <v>S21102201331</v>
          </cell>
          <cell r="O2702" t="str">
            <v>YPS/N8580UV/NANANG</v>
          </cell>
          <cell r="P2702" t="str">
            <v>PT. SATRIA WICAKSANA SEJATI</v>
          </cell>
          <cell r="Q2702" t="str">
            <v>PT. SATRIA WICAKSANA SEJATI</v>
          </cell>
          <cell r="R2702" t="str">
            <v>1500ML AQUA LOCAL 1X12</v>
          </cell>
          <cell r="S2702" t="str">
            <v>8276862036</v>
          </cell>
        </row>
        <row r="2703">
          <cell r="L2703">
            <v>5042146437</v>
          </cell>
          <cell r="M2703" t="str">
            <v>10169749</v>
          </cell>
          <cell r="N2703" t="str">
            <v>S21102201331</v>
          </cell>
          <cell r="O2703" t="str">
            <v>YPS/N8580UV/NANANG</v>
          </cell>
          <cell r="P2703" t="str">
            <v>PT. SATRIA WICAKSANA SEJATI</v>
          </cell>
          <cell r="Q2703" t="str">
            <v>PT. SATRIA WICAKSANA SEJATI</v>
          </cell>
          <cell r="R2703" t="str">
            <v>PALLET RENT DOUBLE FACE</v>
          </cell>
          <cell r="S2703" t="str">
            <v>8276862036</v>
          </cell>
        </row>
        <row r="2704">
          <cell r="L2704">
            <v>5042141610</v>
          </cell>
          <cell r="M2704" t="str">
            <v>74553</v>
          </cell>
          <cell r="N2704" t="str">
            <v>S21102201332</v>
          </cell>
          <cell r="O2704" t="str">
            <v>YPS/N9931UW/JONI</v>
          </cell>
          <cell r="P2704" t="str">
            <v>PT. SATRIA WICAKSANA SEJATI</v>
          </cell>
          <cell r="Q2704" t="str">
            <v>PT. SATRIA WICAKSANA SEJATI</v>
          </cell>
          <cell r="R2704" t="str">
            <v>1500ML AQUA LOCAL 1X12</v>
          </cell>
          <cell r="S2704" t="str">
            <v>8276862036</v>
          </cell>
        </row>
        <row r="2705">
          <cell r="L2705">
            <v>5042141610</v>
          </cell>
          <cell r="M2705" t="str">
            <v>10169749</v>
          </cell>
          <cell r="N2705" t="str">
            <v>S21102201332</v>
          </cell>
          <cell r="O2705" t="str">
            <v>YPS/N9931UW/JONI</v>
          </cell>
          <cell r="P2705" t="str">
            <v>PT. SATRIA WICAKSANA SEJATI</v>
          </cell>
          <cell r="Q2705" t="str">
            <v>PT. SATRIA WICAKSANA SEJATI</v>
          </cell>
          <cell r="R2705" t="str">
            <v>PALLET RENT DOUBLE FACE</v>
          </cell>
          <cell r="S2705" t="str">
            <v>8276862036</v>
          </cell>
        </row>
        <row r="2706">
          <cell r="L2706">
            <v>5042149688</v>
          </cell>
          <cell r="M2706" t="str">
            <v>74553</v>
          </cell>
          <cell r="N2706" t="str">
            <v>S21102201327</v>
          </cell>
          <cell r="O2706" t="str">
            <v>YPS/L9361UZ/YOYOK</v>
          </cell>
          <cell r="P2706" t="str">
            <v>PT. SATRIA WICAKSANA SEJATI</v>
          </cell>
          <cell r="Q2706" t="str">
            <v>PT. SATRIA WICAKSANA SEJATI</v>
          </cell>
          <cell r="R2706" t="str">
            <v>1500ML AQUA LOCAL 1X12</v>
          </cell>
          <cell r="S2706" t="str">
            <v>8276862036</v>
          </cell>
        </row>
        <row r="2707">
          <cell r="L2707">
            <v>5042149688</v>
          </cell>
          <cell r="M2707" t="str">
            <v>10169749</v>
          </cell>
          <cell r="N2707" t="str">
            <v>S21102201327</v>
          </cell>
          <cell r="O2707" t="str">
            <v>YPS/L9361UZ/YOYOK</v>
          </cell>
          <cell r="P2707" t="str">
            <v>PT. SATRIA WICAKSANA SEJATI</v>
          </cell>
          <cell r="Q2707" t="str">
            <v>PT. SATRIA WICAKSANA SEJATI</v>
          </cell>
          <cell r="R2707" t="str">
            <v>PALLET RENT DOUBLE FACE</v>
          </cell>
          <cell r="S2707" t="str">
            <v>8276862036</v>
          </cell>
        </row>
        <row r="2708">
          <cell r="L2708">
            <v>5042118816</v>
          </cell>
          <cell r="M2708" t="str">
            <v>10169743</v>
          </cell>
          <cell r="N2708" t="str">
            <v>S21102201286</v>
          </cell>
          <cell r="O2708" t="str">
            <v>YPS/L9355UZ/WACHID</v>
          </cell>
          <cell r="P2708" t="str">
            <v>PT. SATRIA WICAKSANA SEJATI</v>
          </cell>
          <cell r="Q2708" t="str">
            <v>PT. SATRIA WICAKSANA SEJATI</v>
          </cell>
          <cell r="R2708" t="str">
            <v>JUG RACK</v>
          </cell>
          <cell r="S2708" t="str">
            <v>8276862035</v>
          </cell>
        </row>
        <row r="2709">
          <cell r="L2709">
            <v>5042118816</v>
          </cell>
          <cell r="M2709" t="str">
            <v>10169933</v>
          </cell>
          <cell r="N2709" t="str">
            <v>S21102201286</v>
          </cell>
          <cell r="O2709" t="str">
            <v>YPS/L9355UZ/WACHID</v>
          </cell>
          <cell r="P2709" t="str">
            <v>PT. SATRIA WICAKSANA SEJATI</v>
          </cell>
          <cell r="Q2709" t="str">
            <v>PT. SATRIA WICAKSANA SEJATI</v>
          </cell>
          <cell r="R2709" t="str">
            <v>EMPTY BOTTLE AQUA 5 GALLON</v>
          </cell>
          <cell r="S2709" t="str">
            <v>8276862035</v>
          </cell>
        </row>
        <row r="2710">
          <cell r="L2710">
            <v>5042118816</v>
          </cell>
          <cell r="M2710" t="str">
            <v>74559</v>
          </cell>
          <cell r="N2710" t="str">
            <v>S21102201286</v>
          </cell>
          <cell r="O2710" t="str">
            <v>YPS/L9355UZ/WACHID</v>
          </cell>
          <cell r="P2710" t="str">
            <v>PT. SATRIA WICAKSANA SEJATI</v>
          </cell>
          <cell r="Q2710" t="str">
            <v>PT. SATRIA WICAKSANA SEJATI</v>
          </cell>
          <cell r="R2710" t="str">
            <v>5 GALLON AQUA LOCAL</v>
          </cell>
          <cell r="S2710" t="str">
            <v>8276862035</v>
          </cell>
        </row>
        <row r="2711">
          <cell r="L2711">
            <v>5042148897</v>
          </cell>
          <cell r="M2711" t="str">
            <v>134578</v>
          </cell>
          <cell r="N2711" t="str">
            <v>S21102201268</v>
          </cell>
          <cell r="O2711" t="str">
            <v>YPS/L9353UZ/SYAIFUL</v>
          </cell>
          <cell r="P2711" t="str">
            <v>PT. SATRIA WICAKSANA SEJATI</v>
          </cell>
          <cell r="Q2711" t="str">
            <v>PT. SATRIA WICAKSANA SEJATI</v>
          </cell>
          <cell r="R2711" t="str">
            <v>220ML AQUA LOCAL 1X48</v>
          </cell>
          <cell r="S2711" t="str">
            <v>8276862036</v>
          </cell>
        </row>
        <row r="2712">
          <cell r="L2712">
            <v>5042148897</v>
          </cell>
          <cell r="M2712" t="str">
            <v>10169749</v>
          </cell>
          <cell r="N2712" t="str">
            <v>S21102201268</v>
          </cell>
          <cell r="O2712" t="str">
            <v>YPS/L9353UZ/SYAIFUL</v>
          </cell>
          <cell r="P2712" t="str">
            <v>PT. SATRIA WICAKSANA SEJATI</v>
          </cell>
          <cell r="Q2712" t="str">
            <v>PT. SATRIA WICAKSANA SEJATI</v>
          </cell>
          <cell r="R2712" t="str">
            <v>PALLET RENT DOUBLE FACE</v>
          </cell>
          <cell r="S2712" t="str">
            <v>8276862036</v>
          </cell>
        </row>
        <row r="2713">
          <cell r="L2713">
            <v>5042157904</v>
          </cell>
          <cell r="M2713" t="str">
            <v>134578</v>
          </cell>
          <cell r="N2713" t="str">
            <v>S21102201263</v>
          </cell>
          <cell r="O2713" t="str">
            <v>YPS/N8654UW/ARIS W</v>
          </cell>
          <cell r="P2713" t="str">
            <v>PT. SATRIA WICAKSANA SEJATI</v>
          </cell>
          <cell r="Q2713" t="str">
            <v>PT. SATRIA WICAKSANA SEJATI</v>
          </cell>
          <cell r="R2713" t="str">
            <v>220ML AQUA LOCAL 1X48</v>
          </cell>
          <cell r="S2713" t="str">
            <v>8276862036</v>
          </cell>
        </row>
        <row r="2714">
          <cell r="L2714">
            <v>5042157904</v>
          </cell>
          <cell r="M2714" t="str">
            <v>10169749</v>
          </cell>
          <cell r="N2714" t="str">
            <v>S21102201263</v>
          </cell>
          <cell r="O2714" t="str">
            <v>YPS/N8654UW/ARIS W</v>
          </cell>
          <cell r="P2714" t="str">
            <v>PT. SATRIA WICAKSANA SEJATI</v>
          </cell>
          <cell r="Q2714" t="str">
            <v>PT. SATRIA WICAKSANA SEJATI</v>
          </cell>
          <cell r="R2714" t="str">
            <v>PALLET RENT DOUBLE FACE</v>
          </cell>
          <cell r="S2714" t="str">
            <v>8276862036</v>
          </cell>
        </row>
        <row r="2715">
          <cell r="L2715">
            <v>5042146703</v>
          </cell>
          <cell r="M2715" t="str">
            <v>74553</v>
          </cell>
          <cell r="N2715" t="str">
            <v>S21102201329</v>
          </cell>
          <cell r="O2715" t="str">
            <v>YPS/W8273NR/IKHSAN</v>
          </cell>
          <cell r="P2715" t="str">
            <v>PT. SATRIA WICAKSANA SEJATI</v>
          </cell>
          <cell r="Q2715" t="str">
            <v>PT. SATRIA WICAKSANA SEJATI</v>
          </cell>
          <cell r="R2715" t="str">
            <v>1500ML AQUA LOCAL 1X12</v>
          </cell>
          <cell r="S2715" t="str">
            <v>8276862036</v>
          </cell>
        </row>
        <row r="2716">
          <cell r="L2716">
            <v>5042146703</v>
          </cell>
          <cell r="M2716" t="str">
            <v>10169749</v>
          </cell>
          <cell r="N2716" t="str">
            <v>S21102201329</v>
          </cell>
          <cell r="O2716" t="str">
            <v>YPS/W8273NR/IKHSAN</v>
          </cell>
          <cell r="P2716" t="str">
            <v>PT. SATRIA WICAKSANA SEJATI</v>
          </cell>
          <cell r="Q2716" t="str">
            <v>PT. SATRIA WICAKSANA SEJATI</v>
          </cell>
          <cell r="R2716" t="str">
            <v>PALLET RENT DOUBLE FACE</v>
          </cell>
          <cell r="S2716" t="str">
            <v>8276862036</v>
          </cell>
        </row>
        <row r="2717">
          <cell r="L2717">
            <v>5042179114</v>
          </cell>
          <cell r="M2717" t="str">
            <v>10169743</v>
          </cell>
          <cell r="N2717" t="str">
            <v>S21102201243</v>
          </cell>
          <cell r="O2717" t="str">
            <v>YPS/N8573UW/FAUZAN</v>
          </cell>
          <cell r="P2717" t="str">
            <v>PT. SATRIA WICAKSANA SEJATI</v>
          </cell>
          <cell r="Q2717" t="str">
            <v>PT. SATRIA WICAKSANA SEJATI</v>
          </cell>
          <cell r="R2717" t="str">
            <v>JUG RACK</v>
          </cell>
          <cell r="S2717" t="str">
            <v>8276862035</v>
          </cell>
        </row>
        <row r="2718">
          <cell r="L2718">
            <v>5042179114</v>
          </cell>
          <cell r="M2718" t="str">
            <v>10169933</v>
          </cell>
          <cell r="N2718" t="str">
            <v>S21102201243</v>
          </cell>
          <cell r="O2718" t="str">
            <v>YPS/N8573UW/FAUZAN</v>
          </cell>
          <cell r="P2718" t="str">
            <v>PT. SATRIA WICAKSANA SEJATI</v>
          </cell>
          <cell r="Q2718" t="str">
            <v>PT. SATRIA WICAKSANA SEJATI</v>
          </cell>
          <cell r="R2718" t="str">
            <v>EMPTY BOTTLE AQUA 5 GALLON</v>
          </cell>
          <cell r="S2718" t="str">
            <v>8276862035</v>
          </cell>
        </row>
        <row r="2719">
          <cell r="L2719">
            <v>5042179114</v>
          </cell>
          <cell r="M2719" t="str">
            <v>74559</v>
          </cell>
          <cell r="N2719" t="str">
            <v>S21102201243</v>
          </cell>
          <cell r="O2719" t="str">
            <v>YPS/N8573UW/FAUZAN</v>
          </cell>
          <cell r="P2719" t="str">
            <v>PT. SATRIA WICAKSANA SEJATI</v>
          </cell>
          <cell r="Q2719" t="str">
            <v>PT. SATRIA WICAKSANA SEJATI</v>
          </cell>
          <cell r="R2719" t="str">
            <v>5 GALLON AQUA LOCAL</v>
          </cell>
          <cell r="S2719" t="str">
            <v>8276862035</v>
          </cell>
        </row>
        <row r="2720">
          <cell r="L2720">
            <v>5042183431</v>
          </cell>
          <cell r="M2720" t="str">
            <v>10169743</v>
          </cell>
          <cell r="N2720" t="str">
            <v>S21102201244</v>
          </cell>
          <cell r="O2720" t="str">
            <v>YPS/N8732UV/SYAIFUL</v>
          </cell>
          <cell r="P2720" t="str">
            <v>PT. SATRIA WICAKSANA SEJATI</v>
          </cell>
          <cell r="Q2720" t="str">
            <v>PT. SATRIA WICAKSANA SEJATI</v>
          </cell>
          <cell r="R2720" t="str">
            <v>JUG RACK</v>
          </cell>
          <cell r="S2720" t="str">
            <v>8276862035</v>
          </cell>
        </row>
        <row r="2721">
          <cell r="L2721">
            <v>5042183431</v>
          </cell>
          <cell r="M2721" t="str">
            <v>10169933</v>
          </cell>
          <cell r="N2721" t="str">
            <v>S21102201244</v>
          </cell>
          <cell r="O2721" t="str">
            <v>YPS/N8732UV/SYAIFUL</v>
          </cell>
          <cell r="P2721" t="str">
            <v>PT. SATRIA WICAKSANA SEJATI</v>
          </cell>
          <cell r="Q2721" t="str">
            <v>PT. SATRIA WICAKSANA SEJATI</v>
          </cell>
          <cell r="R2721" t="str">
            <v>EMPTY BOTTLE AQUA 5 GALLON</v>
          </cell>
          <cell r="S2721" t="str">
            <v>8276862035</v>
          </cell>
        </row>
        <row r="2722">
          <cell r="L2722">
            <v>5042183431</v>
          </cell>
          <cell r="M2722" t="str">
            <v>74559</v>
          </cell>
          <cell r="N2722" t="str">
            <v>S21102201244</v>
          </cell>
          <cell r="O2722" t="str">
            <v>YPS/N8732UV/SYAIFUL</v>
          </cell>
          <cell r="P2722" t="str">
            <v>PT. SATRIA WICAKSANA SEJATI</v>
          </cell>
          <cell r="Q2722" t="str">
            <v>PT. SATRIA WICAKSANA SEJATI</v>
          </cell>
          <cell r="R2722" t="str">
            <v>5 GALLON AQUA LOCAL</v>
          </cell>
          <cell r="S2722" t="str">
            <v>8276862035</v>
          </cell>
        </row>
        <row r="2723">
          <cell r="L2723">
            <v>5042178079</v>
          </cell>
          <cell r="M2723" t="str">
            <v>10169743</v>
          </cell>
          <cell r="N2723" t="str">
            <v>S21102201240</v>
          </cell>
          <cell r="O2723" t="str">
            <v>YPS/L9355UZ/WACHID</v>
          </cell>
          <cell r="P2723" t="str">
            <v>PT. SATRIA WICAKSANA SEJATI</v>
          </cell>
          <cell r="Q2723" t="str">
            <v>PT. SATRIA WICAKSANA SEJATI</v>
          </cell>
          <cell r="R2723" t="str">
            <v>JUG RACK</v>
          </cell>
          <cell r="S2723" t="str">
            <v>8276862035</v>
          </cell>
        </row>
        <row r="2724">
          <cell r="L2724">
            <v>5042178079</v>
          </cell>
          <cell r="M2724" t="str">
            <v>10169933</v>
          </cell>
          <cell r="N2724" t="str">
            <v>S21102201240</v>
          </cell>
          <cell r="O2724" t="str">
            <v>YPS/L9355UZ/WACHID</v>
          </cell>
          <cell r="P2724" t="str">
            <v>PT. SATRIA WICAKSANA SEJATI</v>
          </cell>
          <cell r="Q2724" t="str">
            <v>PT. SATRIA WICAKSANA SEJATI</v>
          </cell>
          <cell r="R2724" t="str">
            <v>EMPTY BOTTLE AQUA 5 GALLON</v>
          </cell>
          <cell r="S2724" t="str">
            <v>8276862035</v>
          </cell>
        </row>
        <row r="2725">
          <cell r="L2725">
            <v>5042178079</v>
          </cell>
          <cell r="M2725" t="str">
            <v>74559</v>
          </cell>
          <cell r="N2725" t="str">
            <v>S21102201240</v>
          </cell>
          <cell r="O2725" t="str">
            <v>YPS/L9355UZ/WACHID</v>
          </cell>
          <cell r="P2725" t="str">
            <v>PT. SATRIA WICAKSANA SEJATI</v>
          </cell>
          <cell r="Q2725" t="str">
            <v>PT. SATRIA WICAKSANA SEJATI</v>
          </cell>
          <cell r="R2725" t="str">
            <v>5 GALLON AQUA LOCAL</v>
          </cell>
          <cell r="S2725" t="str">
            <v>8276862035</v>
          </cell>
        </row>
        <row r="2726">
          <cell r="L2726">
            <v>5042072066</v>
          </cell>
          <cell r="M2726" t="str">
            <v>10169933</v>
          </cell>
          <cell r="N2726" t="str">
            <v>S21102201513/IS/3/23</v>
          </cell>
          <cell r="O2726" t="str">
            <v>YPS/L9062UH/IMRON</v>
          </cell>
          <cell r="P2726" t="str">
            <v>PT. SATRIA WICAKSANA SEJATI</v>
          </cell>
          <cell r="Q2726" t="str">
            <v>PT. SATRIA WICAKSANA SEJATI</v>
          </cell>
          <cell r="R2726" t="str">
            <v>EMPTY BOTTLE AQUA 5 GALLON</v>
          </cell>
          <cell r="S2726" t="str">
            <v>8276862035</v>
          </cell>
        </row>
        <row r="2727">
          <cell r="L2727">
            <v>5042072066</v>
          </cell>
          <cell r="M2727" t="str">
            <v>74559</v>
          </cell>
          <cell r="N2727" t="str">
            <v>S21102201513/IS/3/23</v>
          </cell>
          <cell r="O2727" t="str">
            <v>YPS/L9062UH/IMRON</v>
          </cell>
          <cell r="P2727" t="str">
            <v>PT. SATRIA WICAKSANA SEJATI</v>
          </cell>
          <cell r="Q2727" t="str">
            <v>PT. SATRIA WICAKSANA SEJATI</v>
          </cell>
          <cell r="R2727" t="str">
            <v>5 GALLON AQUA LOCAL</v>
          </cell>
          <cell r="S2727" t="str">
            <v>8276862035</v>
          </cell>
        </row>
        <row r="2728">
          <cell r="L2728">
            <v>5042103684</v>
          </cell>
          <cell r="M2728" t="str">
            <v>10169743</v>
          </cell>
          <cell r="N2728" t="str">
            <v>S21102201505/is/3/23</v>
          </cell>
          <cell r="O2728" t="str">
            <v>YPS/N8864UW/TOSIM</v>
          </cell>
          <cell r="P2728" t="str">
            <v>PT. SATRIA WICAKSANA SEJATI</v>
          </cell>
          <cell r="Q2728" t="str">
            <v>PT. SATRIA WICAKSANA SEJATI</v>
          </cell>
          <cell r="R2728" t="str">
            <v>JUG RACK</v>
          </cell>
          <cell r="S2728" t="str">
            <v>8276862035</v>
          </cell>
        </row>
        <row r="2729">
          <cell r="L2729">
            <v>5042103684</v>
          </cell>
          <cell r="M2729" t="str">
            <v>10169933</v>
          </cell>
          <cell r="N2729" t="str">
            <v>S21102201505/is/3/23</v>
          </cell>
          <cell r="O2729" t="str">
            <v>YPS/N8864UW/TOSIM</v>
          </cell>
          <cell r="P2729" t="str">
            <v>PT. SATRIA WICAKSANA SEJATI</v>
          </cell>
          <cell r="Q2729" t="str">
            <v>PT. SATRIA WICAKSANA SEJATI</v>
          </cell>
          <cell r="R2729" t="str">
            <v>EMPTY BOTTLE AQUA 5 GALLON</v>
          </cell>
          <cell r="S2729" t="str">
            <v>8276862035</v>
          </cell>
        </row>
        <row r="2730">
          <cell r="L2730">
            <v>5042103684</v>
          </cell>
          <cell r="M2730" t="str">
            <v>74559</v>
          </cell>
          <cell r="N2730" t="str">
            <v>S21102201505/is/3/23</v>
          </cell>
          <cell r="O2730" t="str">
            <v>YPS/N8864UW/TOSIM</v>
          </cell>
          <cell r="P2730" t="str">
            <v>PT. SATRIA WICAKSANA SEJATI</v>
          </cell>
          <cell r="Q2730" t="str">
            <v>PT. SATRIA WICAKSANA SEJATI</v>
          </cell>
          <cell r="R2730" t="str">
            <v>5 GALLON AQUA LOCAL</v>
          </cell>
          <cell r="S2730" t="str">
            <v>8276862035</v>
          </cell>
        </row>
        <row r="2731">
          <cell r="L2731">
            <v>5042115336</v>
          </cell>
          <cell r="M2731" t="str">
            <v>10169743</v>
          </cell>
          <cell r="N2731" t="str">
            <v>S21102201503/PY/1/25</v>
          </cell>
          <cell r="O2731" t="str">
            <v>YPS/N8582UV/HASAN</v>
          </cell>
          <cell r="P2731" t="str">
            <v>PT. SATRIA WICAKSANA SEJATI</v>
          </cell>
          <cell r="Q2731" t="str">
            <v>PT. SATRIA WICAKSANA SEJATI</v>
          </cell>
          <cell r="R2731" t="str">
            <v>JUG RACK</v>
          </cell>
          <cell r="S2731" t="str">
            <v>8276862035</v>
          </cell>
        </row>
        <row r="2732">
          <cell r="L2732">
            <v>5042115336</v>
          </cell>
          <cell r="M2732" t="str">
            <v>10169933</v>
          </cell>
          <cell r="N2732" t="str">
            <v>S21102201503/PY/1/25</v>
          </cell>
          <cell r="O2732" t="str">
            <v>YPS/N8582UV/HASAN</v>
          </cell>
          <cell r="P2732" t="str">
            <v>PT. SATRIA WICAKSANA SEJATI</v>
          </cell>
          <cell r="Q2732" t="str">
            <v>PT. SATRIA WICAKSANA SEJATI</v>
          </cell>
          <cell r="R2732" t="str">
            <v>EMPTY BOTTLE AQUA 5 GALLON</v>
          </cell>
          <cell r="S2732" t="str">
            <v>8276862035</v>
          </cell>
        </row>
        <row r="2733">
          <cell r="L2733">
            <v>5042115336</v>
          </cell>
          <cell r="M2733" t="str">
            <v>74559</v>
          </cell>
          <cell r="N2733" t="str">
            <v>S21102201503/PY/1/25</v>
          </cell>
          <cell r="O2733" t="str">
            <v>YPS/N8582UV/HASAN</v>
          </cell>
          <cell r="P2733" t="str">
            <v>PT. SATRIA WICAKSANA SEJATI</v>
          </cell>
          <cell r="Q2733" t="str">
            <v>PT. SATRIA WICAKSANA SEJATI</v>
          </cell>
          <cell r="R2733" t="str">
            <v>5 GALLON AQUA LOCAL</v>
          </cell>
          <cell r="S2733" t="str">
            <v>8276862035</v>
          </cell>
        </row>
        <row r="2734">
          <cell r="L2734">
            <v>5042072067</v>
          </cell>
          <cell r="M2734" t="str">
            <v>10169933</v>
          </cell>
          <cell r="N2734" t="str">
            <v>S21102201510/ZK/3/23</v>
          </cell>
          <cell r="O2734" t="str">
            <v>YPS/L9167UG/YUSUF</v>
          </cell>
          <cell r="P2734" t="str">
            <v>PT. SATRIA WICAKSANA SEJATI</v>
          </cell>
          <cell r="Q2734" t="str">
            <v>PT. SATRIA WICAKSANA SEJATI</v>
          </cell>
          <cell r="R2734" t="str">
            <v>EMPTY BOTTLE AQUA 5 GALLON</v>
          </cell>
          <cell r="S2734" t="str">
            <v>8276862035</v>
          </cell>
        </row>
        <row r="2735">
          <cell r="L2735">
            <v>5042072067</v>
          </cell>
          <cell r="M2735" t="str">
            <v>74559</v>
          </cell>
          <cell r="N2735" t="str">
            <v>S21102201510/ZK/3/23</v>
          </cell>
          <cell r="O2735" t="str">
            <v>YPS/L9167UG/YUSUF</v>
          </cell>
          <cell r="P2735" t="str">
            <v>PT. SATRIA WICAKSANA SEJATI</v>
          </cell>
          <cell r="Q2735" t="str">
            <v>PT. SATRIA WICAKSANA SEJATI</v>
          </cell>
          <cell r="R2735" t="str">
            <v>5 GALLON AQUA LOCAL</v>
          </cell>
          <cell r="S2735" t="str">
            <v>8276862035</v>
          </cell>
        </row>
        <row r="2736">
          <cell r="L2736">
            <v>5042122590</v>
          </cell>
          <cell r="M2736" t="str">
            <v>10169933</v>
          </cell>
          <cell r="N2736" t="str">
            <v>S21102201494/ZK/2/25</v>
          </cell>
          <cell r="O2736" t="str">
            <v>YPS/N8655UQ/SUGIONO</v>
          </cell>
          <cell r="P2736" t="str">
            <v>PT. SATRIA WICAKSANA SEJATI</v>
          </cell>
          <cell r="Q2736" t="str">
            <v>PT. SATRIA WICAKSANA SEJATI</v>
          </cell>
          <cell r="R2736" t="str">
            <v>EMPTY BOTTLE AQUA 5 GALLON</v>
          </cell>
          <cell r="S2736" t="str">
            <v>8276862035</v>
          </cell>
        </row>
        <row r="2737">
          <cell r="L2737">
            <v>5042122590</v>
          </cell>
          <cell r="M2737" t="str">
            <v>74559</v>
          </cell>
          <cell r="N2737" t="str">
            <v>S21102201494/ZK/2/25</v>
          </cell>
          <cell r="O2737" t="str">
            <v>YPS/N8655UQ/SUGIONO</v>
          </cell>
          <cell r="P2737" t="str">
            <v>PT. SATRIA WICAKSANA SEJATI</v>
          </cell>
          <cell r="Q2737" t="str">
            <v>PT. SATRIA WICAKSANA SEJATI</v>
          </cell>
          <cell r="R2737" t="str">
            <v>5 GALLON AQUA LOCAL</v>
          </cell>
          <cell r="S2737" t="str">
            <v>8276862035</v>
          </cell>
        </row>
        <row r="2738">
          <cell r="L2738">
            <v>5042130616</v>
          </cell>
          <cell r="M2738" t="str">
            <v>10169743</v>
          </cell>
          <cell r="N2738" t="str">
            <v>S21102201493/NF/3/25</v>
          </cell>
          <cell r="O2738" t="str">
            <v>YPS/L9434UZ/TRI</v>
          </cell>
          <cell r="P2738" t="str">
            <v>PT. SATRIA WICAKSANA SEJATI</v>
          </cell>
          <cell r="Q2738" t="str">
            <v>PT. SATRIA WICAKSANA SEJATI</v>
          </cell>
          <cell r="R2738" t="str">
            <v>JUG RACK</v>
          </cell>
          <cell r="S2738" t="str">
            <v>8276862035</v>
          </cell>
        </row>
        <row r="2739">
          <cell r="L2739">
            <v>5042130616</v>
          </cell>
          <cell r="M2739" t="str">
            <v>10169933</v>
          </cell>
          <cell r="N2739" t="str">
            <v>S21102201493/NF/3/25</v>
          </cell>
          <cell r="O2739" t="str">
            <v>YPS/L9434UZ/TRI</v>
          </cell>
          <cell r="P2739" t="str">
            <v>PT. SATRIA WICAKSANA SEJATI</v>
          </cell>
          <cell r="Q2739" t="str">
            <v>PT. SATRIA WICAKSANA SEJATI</v>
          </cell>
          <cell r="R2739" t="str">
            <v>EMPTY BOTTLE AQUA 5 GALLON</v>
          </cell>
          <cell r="S2739" t="str">
            <v>8276862035</v>
          </cell>
        </row>
        <row r="2740">
          <cell r="L2740">
            <v>5042130616</v>
          </cell>
          <cell r="M2740" t="str">
            <v>74559</v>
          </cell>
          <cell r="N2740" t="str">
            <v>S21102201493/NF/3/25</v>
          </cell>
          <cell r="O2740" t="str">
            <v>YPS/L9434UZ/TRI</v>
          </cell>
          <cell r="P2740" t="str">
            <v>PT. SATRIA WICAKSANA SEJATI</v>
          </cell>
          <cell r="Q2740" t="str">
            <v>PT. SATRIA WICAKSANA SEJATI</v>
          </cell>
          <cell r="R2740" t="str">
            <v>5 GALLON AQUA LOCAL</v>
          </cell>
          <cell r="S2740" t="str">
            <v>8276862035</v>
          </cell>
        </row>
        <row r="2741">
          <cell r="L2741">
            <v>5042128726</v>
          </cell>
          <cell r="M2741" t="str">
            <v>10169933</v>
          </cell>
          <cell r="N2741" t="str">
            <v>S21102201488/BK/2/25</v>
          </cell>
          <cell r="O2741" t="str">
            <v>YPS/L9269UF/SOLIKHAN</v>
          </cell>
          <cell r="P2741" t="str">
            <v>PT. SATRIA WICAKSANA SEJATI</v>
          </cell>
          <cell r="Q2741" t="str">
            <v>PT. SATRIA WICAKSANA SEJATI</v>
          </cell>
          <cell r="R2741" t="str">
            <v>EMPTY BOTTLE AQUA 5 GALLON</v>
          </cell>
          <cell r="S2741" t="str">
            <v>8276862035</v>
          </cell>
        </row>
        <row r="2742">
          <cell r="L2742">
            <v>5042128726</v>
          </cell>
          <cell r="M2742" t="str">
            <v>74559</v>
          </cell>
          <cell r="N2742" t="str">
            <v>S21102201488/BK/2/25</v>
          </cell>
          <cell r="O2742" t="str">
            <v>YPS/L9269UF/SOLIKHAN</v>
          </cell>
          <cell r="P2742" t="str">
            <v>PT. SATRIA WICAKSANA SEJATI</v>
          </cell>
          <cell r="Q2742" t="str">
            <v>PT. SATRIA WICAKSANA SEJATI</v>
          </cell>
          <cell r="R2742" t="str">
            <v>5 GALLON AQUA LOCAL</v>
          </cell>
          <cell r="S2742" t="str">
            <v>8276862035</v>
          </cell>
        </row>
        <row r="2743">
          <cell r="L2743">
            <v>5042123875</v>
          </cell>
          <cell r="M2743" t="str">
            <v>10169933</v>
          </cell>
          <cell r="N2743" t="str">
            <v>S21102201491/NF/2/25</v>
          </cell>
          <cell r="O2743" t="str">
            <v>YPS/N8281UR/MUSTAFA</v>
          </cell>
          <cell r="P2743" t="str">
            <v>PT. SATRIA WICAKSANA SEJATI</v>
          </cell>
          <cell r="Q2743" t="str">
            <v>PT. SATRIA WICAKSANA SEJATI</v>
          </cell>
          <cell r="R2743" t="str">
            <v>EMPTY BOTTLE AQUA 5 GALLON</v>
          </cell>
          <cell r="S2743" t="str">
            <v>8276862035</v>
          </cell>
        </row>
        <row r="2744">
          <cell r="L2744">
            <v>5042123875</v>
          </cell>
          <cell r="M2744" t="str">
            <v>74559</v>
          </cell>
          <cell r="N2744" t="str">
            <v>S21102201491/NF/2/25</v>
          </cell>
          <cell r="O2744" t="str">
            <v>YPS/N8281UR/MUSTAFA</v>
          </cell>
          <cell r="P2744" t="str">
            <v>PT. SATRIA WICAKSANA SEJATI</v>
          </cell>
          <cell r="Q2744" t="str">
            <v>PT. SATRIA WICAKSANA SEJATI</v>
          </cell>
          <cell r="R2744" t="str">
            <v>5 GALLON AQUA LOCAL</v>
          </cell>
          <cell r="S2744" t="str">
            <v>8276862035</v>
          </cell>
        </row>
        <row r="2745">
          <cell r="L2745">
            <v>5042122432</v>
          </cell>
          <cell r="M2745" t="str">
            <v>10169933</v>
          </cell>
          <cell r="N2745" t="str">
            <v>S21102201499/BK/2/25</v>
          </cell>
          <cell r="O2745" t="str">
            <v>YPS/N9611UR/IBRAHIM</v>
          </cell>
          <cell r="P2745" t="str">
            <v>PT. SATRIA WICAKSANA SEJATI</v>
          </cell>
          <cell r="Q2745" t="str">
            <v>PT. SATRIA WICAKSANA SEJATI</v>
          </cell>
          <cell r="R2745" t="str">
            <v>EMPTY BOTTLE AQUA 5 GALLON</v>
          </cell>
          <cell r="S2745" t="str">
            <v>8276862035</v>
          </cell>
        </row>
        <row r="2746">
          <cell r="L2746">
            <v>5042122432</v>
          </cell>
          <cell r="M2746" t="str">
            <v>74559</v>
          </cell>
          <cell r="N2746" t="str">
            <v>S21102201499/BK/2/25</v>
          </cell>
          <cell r="O2746" t="str">
            <v>YPS/N9611UR/IBRAHIM</v>
          </cell>
          <cell r="P2746" t="str">
            <v>PT. SATRIA WICAKSANA SEJATI</v>
          </cell>
          <cell r="Q2746" t="str">
            <v>PT. SATRIA WICAKSANA SEJATI</v>
          </cell>
          <cell r="R2746" t="str">
            <v>5 GALLON AQUA LOCAL</v>
          </cell>
          <cell r="S2746" t="str">
            <v>8276862035</v>
          </cell>
        </row>
        <row r="2747">
          <cell r="L2747">
            <v>5042110199</v>
          </cell>
          <cell r="M2747" t="str">
            <v>10169933</v>
          </cell>
          <cell r="N2747" t="str">
            <v>S21102201497/ZK/2/25</v>
          </cell>
          <cell r="O2747" t="str">
            <v>YPS/N8261UR/SOLIHIN</v>
          </cell>
          <cell r="P2747" t="str">
            <v>PT. SATRIA WICAKSANA SEJATI</v>
          </cell>
          <cell r="Q2747" t="str">
            <v>PT. SATRIA WICAKSANA SEJATI</v>
          </cell>
          <cell r="R2747" t="str">
            <v>EMPTY BOTTLE AQUA 5 GALLON</v>
          </cell>
          <cell r="S2747" t="str">
            <v>8276862035</v>
          </cell>
        </row>
        <row r="2748">
          <cell r="L2748">
            <v>5042110199</v>
          </cell>
          <cell r="M2748" t="str">
            <v>74559</v>
          </cell>
          <cell r="N2748" t="str">
            <v>S21102201497/ZK/2/25</v>
          </cell>
          <cell r="O2748" t="str">
            <v>YPS/N8261UR/SOLIHIN</v>
          </cell>
          <cell r="P2748" t="str">
            <v>PT. SATRIA WICAKSANA SEJATI</v>
          </cell>
          <cell r="Q2748" t="str">
            <v>PT. SATRIA WICAKSANA SEJATI</v>
          </cell>
          <cell r="R2748" t="str">
            <v>5 GALLON AQUA LOCAL</v>
          </cell>
          <cell r="S2748" t="str">
            <v>8276862035</v>
          </cell>
        </row>
        <row r="2749">
          <cell r="L2749">
            <v>5042128693</v>
          </cell>
          <cell r="M2749" t="str">
            <v>10169933</v>
          </cell>
          <cell r="N2749" t="str">
            <v>S21102201498/NF/2/25</v>
          </cell>
          <cell r="O2749" t="str">
            <v>YPS/L9271UF/TAUFIK</v>
          </cell>
          <cell r="P2749" t="str">
            <v>PT. SATRIA WICAKSANA SEJATI</v>
          </cell>
          <cell r="Q2749" t="str">
            <v>PT. SATRIA WICAKSANA SEJATI</v>
          </cell>
          <cell r="R2749" t="str">
            <v>EMPTY BOTTLE AQUA 5 GALLON</v>
          </cell>
          <cell r="S2749" t="str">
            <v>8276862035</v>
          </cell>
        </row>
        <row r="2750">
          <cell r="L2750">
            <v>5042128693</v>
          </cell>
          <cell r="M2750" t="str">
            <v>74559</v>
          </cell>
          <cell r="N2750" t="str">
            <v>S21102201498/NF/2/25</v>
          </cell>
          <cell r="O2750" t="str">
            <v>YPS/L9271UF/TAUFIK</v>
          </cell>
          <cell r="P2750" t="str">
            <v>PT. SATRIA WICAKSANA SEJATI</v>
          </cell>
          <cell r="Q2750" t="str">
            <v>PT. SATRIA WICAKSANA SEJATI</v>
          </cell>
          <cell r="R2750" t="str">
            <v>5 GALLON AQUA LOCAL</v>
          </cell>
          <cell r="S2750" t="str">
            <v>8276862035</v>
          </cell>
        </row>
        <row r="2751">
          <cell r="L2751">
            <v>5042129562</v>
          </cell>
          <cell r="M2751" t="str">
            <v>10169933</v>
          </cell>
          <cell r="N2751" t="str">
            <v>S21102201496/BK/2/25</v>
          </cell>
          <cell r="O2751" t="str">
            <v>YPS/N8647UQ/HARTONO</v>
          </cell>
          <cell r="P2751" t="str">
            <v>PT. SATRIA WICAKSANA SEJATI</v>
          </cell>
          <cell r="Q2751" t="str">
            <v>PT. SATRIA WICAKSANA SEJATI</v>
          </cell>
          <cell r="R2751" t="str">
            <v>EMPTY BOTTLE AQUA 5 GALLON</v>
          </cell>
          <cell r="S2751" t="str">
            <v>8276862035</v>
          </cell>
        </row>
        <row r="2752">
          <cell r="L2752">
            <v>5042129562</v>
          </cell>
          <cell r="M2752" t="str">
            <v>74559</v>
          </cell>
          <cell r="N2752" t="str">
            <v>S21102201496/BK/2/25</v>
          </cell>
          <cell r="O2752" t="str">
            <v>YPS/N8647UQ/HARTONO</v>
          </cell>
          <cell r="P2752" t="str">
            <v>PT. SATRIA WICAKSANA SEJATI</v>
          </cell>
          <cell r="Q2752" t="str">
            <v>PT. SATRIA WICAKSANA SEJATI</v>
          </cell>
          <cell r="R2752" t="str">
            <v>5 GALLON AQUA LOCAL</v>
          </cell>
          <cell r="S2752" t="str">
            <v>8276862035</v>
          </cell>
        </row>
        <row r="2753">
          <cell r="L2753">
            <v>5042123752</v>
          </cell>
          <cell r="M2753" t="str">
            <v>10169933</v>
          </cell>
          <cell r="N2753" t="str">
            <v>S21102201495/IS/2/25</v>
          </cell>
          <cell r="O2753" t="str">
            <v>YPS/N8522UV/BUDI</v>
          </cell>
          <cell r="P2753" t="str">
            <v>PT. SATRIA WICAKSANA SEJATI</v>
          </cell>
          <cell r="Q2753" t="str">
            <v>PT. SATRIA WICAKSANA SEJATI</v>
          </cell>
          <cell r="R2753" t="str">
            <v>EMPTY BOTTLE AQUA 5 GALLON</v>
          </cell>
          <cell r="S2753" t="str">
            <v>8276862035</v>
          </cell>
        </row>
        <row r="2754">
          <cell r="L2754">
            <v>5042123752</v>
          </cell>
          <cell r="M2754" t="str">
            <v>74559</v>
          </cell>
          <cell r="N2754" t="str">
            <v>S21102201495/IS/2/25</v>
          </cell>
          <cell r="O2754" t="str">
            <v>YPS/N8522UV/BUDI</v>
          </cell>
          <cell r="P2754" t="str">
            <v>PT. SATRIA WICAKSANA SEJATI</v>
          </cell>
          <cell r="Q2754" t="str">
            <v>PT. SATRIA WICAKSANA SEJATI</v>
          </cell>
          <cell r="R2754" t="str">
            <v>5 GALLON AQUA LOCAL</v>
          </cell>
          <cell r="S2754" t="str">
            <v>8276862035</v>
          </cell>
        </row>
        <row r="2755">
          <cell r="L2755">
            <v>5042124261</v>
          </cell>
          <cell r="M2755" t="str">
            <v>10169933</v>
          </cell>
          <cell r="N2755" t="str">
            <v>S21102201487/AS/3/25</v>
          </cell>
          <cell r="O2755" t="str">
            <v>YPS/S8186UT/DARSONO</v>
          </cell>
          <cell r="P2755" t="str">
            <v>PT. SATRIA WICAKSANA SEJATI</v>
          </cell>
          <cell r="Q2755" t="str">
            <v>PT. SATRIA WICAKSANA SEJATI</v>
          </cell>
          <cell r="R2755" t="str">
            <v>EMPTY BOTTLE AQUA 5 GALLON</v>
          </cell>
          <cell r="S2755" t="str">
            <v>8276862035</v>
          </cell>
        </row>
        <row r="2756">
          <cell r="L2756">
            <v>5042124261</v>
          </cell>
          <cell r="M2756" t="str">
            <v>74559</v>
          </cell>
          <cell r="N2756" t="str">
            <v>S21102201487/AS/3/25</v>
          </cell>
          <cell r="O2756" t="str">
            <v>YPS/S8186UT/DARSONO</v>
          </cell>
          <cell r="P2756" t="str">
            <v>PT. SATRIA WICAKSANA SEJATI</v>
          </cell>
          <cell r="Q2756" t="str">
            <v>PT. SATRIA WICAKSANA SEJATI</v>
          </cell>
          <cell r="R2756" t="str">
            <v>5 GALLON AQUA LOCAL</v>
          </cell>
          <cell r="S2756" t="str">
            <v>8276862035</v>
          </cell>
        </row>
        <row r="2757">
          <cell r="L2757">
            <v>5042157595</v>
          </cell>
          <cell r="M2757" t="str">
            <v>10169933</v>
          </cell>
          <cell r="N2757" t="str">
            <v>S21102201450/PY/2/27</v>
          </cell>
          <cell r="O2757" t="str">
            <v>YPS/L9367UZ/MAJID</v>
          </cell>
          <cell r="P2757" t="str">
            <v>PT. SATRIA WICAKSANA SEJATI</v>
          </cell>
          <cell r="Q2757" t="str">
            <v>PT. SATRIA WICAKSANA SEJATI</v>
          </cell>
          <cell r="R2757" t="str">
            <v>EMPTY BOTTLE AQUA 5 GALLON</v>
          </cell>
          <cell r="S2757" t="str">
            <v>8276862035</v>
          </cell>
        </row>
        <row r="2758">
          <cell r="L2758">
            <v>5042157595</v>
          </cell>
          <cell r="M2758" t="str">
            <v>74559</v>
          </cell>
          <cell r="N2758" t="str">
            <v>S21102201450/PY/2/27</v>
          </cell>
          <cell r="O2758" t="str">
            <v>YPS/L9367UZ/MAJID</v>
          </cell>
          <cell r="P2758" t="str">
            <v>PT. SATRIA WICAKSANA SEJATI</v>
          </cell>
          <cell r="Q2758" t="str">
            <v>PT. SATRIA WICAKSANA SEJATI</v>
          </cell>
          <cell r="R2758" t="str">
            <v>5 GALLON AQUA LOCAL</v>
          </cell>
          <cell r="S2758" t="str">
            <v>8276862035</v>
          </cell>
        </row>
        <row r="2759">
          <cell r="L2759">
            <v>5042132052</v>
          </cell>
          <cell r="M2759" t="str">
            <v>10169933</v>
          </cell>
          <cell r="N2759" t="str">
            <v>S21102201486/AS/3/25</v>
          </cell>
          <cell r="O2759" t="str">
            <v>YPS/L9281UF/AZIZ</v>
          </cell>
          <cell r="P2759" t="str">
            <v>PT. SATRIA WICAKSANA SEJATI</v>
          </cell>
          <cell r="Q2759" t="str">
            <v>PT. SATRIA WICAKSANA SEJATI</v>
          </cell>
          <cell r="R2759" t="str">
            <v>EMPTY BOTTLE AQUA 5 GALLON</v>
          </cell>
          <cell r="S2759" t="str">
            <v>8276862035</v>
          </cell>
        </row>
        <row r="2760">
          <cell r="L2760">
            <v>5042132052</v>
          </cell>
          <cell r="M2760" t="str">
            <v>74559</v>
          </cell>
          <cell r="N2760" t="str">
            <v>S21102201486/AS/3/25</v>
          </cell>
          <cell r="O2760" t="str">
            <v>YPS/L9281UF/AZIZ</v>
          </cell>
          <cell r="P2760" t="str">
            <v>PT. SATRIA WICAKSANA SEJATI</v>
          </cell>
          <cell r="Q2760" t="str">
            <v>PT. SATRIA WICAKSANA SEJATI</v>
          </cell>
          <cell r="R2760" t="str">
            <v>5 GALLON AQUA LOCAL</v>
          </cell>
          <cell r="S2760" t="str">
            <v>8276862035</v>
          </cell>
        </row>
        <row r="2761">
          <cell r="L2761">
            <v>5042149236</v>
          </cell>
          <cell r="M2761" t="str">
            <v>10169933</v>
          </cell>
          <cell r="N2761" t="str">
            <v>S21102201454/EL/1/27</v>
          </cell>
          <cell r="O2761" t="str">
            <v>YPS/N8261UR/MUSTOFA</v>
          </cell>
          <cell r="P2761" t="str">
            <v>PT. SATRIA WICAKSANA SEJATI</v>
          </cell>
          <cell r="Q2761" t="str">
            <v>PT. SATRIA WICAKSANA SEJATI</v>
          </cell>
          <cell r="R2761" t="str">
            <v>EMPTY BOTTLE AQUA 5 GALLON</v>
          </cell>
          <cell r="S2761" t="str">
            <v>8276862035</v>
          </cell>
        </row>
        <row r="2762">
          <cell r="L2762">
            <v>5042149236</v>
          </cell>
          <cell r="M2762" t="str">
            <v>74559</v>
          </cell>
          <cell r="N2762" t="str">
            <v>S21102201454/EL/1/27</v>
          </cell>
          <cell r="O2762" t="str">
            <v>YPS/N8261UR/MUSTOFA</v>
          </cell>
          <cell r="P2762" t="str">
            <v>PT. SATRIA WICAKSANA SEJATI</v>
          </cell>
          <cell r="Q2762" t="str">
            <v>PT. SATRIA WICAKSANA SEJATI</v>
          </cell>
          <cell r="R2762" t="str">
            <v>5 GALLON AQUA LOCAL</v>
          </cell>
          <cell r="S2762" t="str">
            <v>8276862035</v>
          </cell>
        </row>
        <row r="2763">
          <cell r="L2763">
            <v>5042123719</v>
          </cell>
          <cell r="M2763" t="str">
            <v>10169933</v>
          </cell>
          <cell r="N2763" t="str">
            <v>S21102201489/NF/2/25</v>
          </cell>
          <cell r="O2763" t="str">
            <v>YPS/N9079UQ/AMIN</v>
          </cell>
          <cell r="P2763" t="str">
            <v>PT. SATRIA WICAKSANA SEJATI</v>
          </cell>
          <cell r="Q2763" t="str">
            <v>PT. SATRIA WICAKSANA SEJATI</v>
          </cell>
          <cell r="R2763" t="str">
            <v>EMPTY BOTTLE AQUA 5 GALLON</v>
          </cell>
          <cell r="S2763" t="str">
            <v>8276862035</v>
          </cell>
        </row>
        <row r="2764">
          <cell r="L2764">
            <v>5042123719</v>
          </cell>
          <cell r="M2764" t="str">
            <v>74559</v>
          </cell>
          <cell r="N2764" t="str">
            <v>S21102201489/NF/2/25</v>
          </cell>
          <cell r="O2764" t="str">
            <v>YPS/N9079UQ/AMIN</v>
          </cell>
          <cell r="P2764" t="str">
            <v>PT. SATRIA WICAKSANA SEJATI</v>
          </cell>
          <cell r="Q2764" t="str">
            <v>PT. SATRIA WICAKSANA SEJATI</v>
          </cell>
          <cell r="R2764" t="str">
            <v>5 GALLON AQUA LOCAL</v>
          </cell>
          <cell r="S2764" t="str">
            <v>8276862035</v>
          </cell>
        </row>
        <row r="2765">
          <cell r="L2765">
            <v>5042141007</v>
          </cell>
          <cell r="M2765" t="str">
            <v>10169933</v>
          </cell>
          <cell r="N2765" t="str">
            <v>S21102201482/HD/1/26</v>
          </cell>
          <cell r="O2765" t="str">
            <v>YPS/N8194UW/WIN</v>
          </cell>
          <cell r="P2765" t="str">
            <v>PT. SATRIA WICAKSANA SEJATI</v>
          </cell>
          <cell r="Q2765" t="str">
            <v>PT. SATRIA WICAKSANA SEJATI</v>
          </cell>
          <cell r="R2765" t="str">
            <v>EMPTY BOTTLE AQUA 5 GALLON</v>
          </cell>
          <cell r="S2765" t="str">
            <v>8276862035</v>
          </cell>
        </row>
        <row r="2766">
          <cell r="L2766">
            <v>5042141007</v>
          </cell>
          <cell r="M2766" t="str">
            <v>74559</v>
          </cell>
          <cell r="N2766" t="str">
            <v>S21102201482/HD/1/26</v>
          </cell>
          <cell r="O2766" t="str">
            <v>YPS/N8194UW/WIN</v>
          </cell>
          <cell r="P2766" t="str">
            <v>PT. SATRIA WICAKSANA SEJATI</v>
          </cell>
          <cell r="Q2766" t="str">
            <v>PT. SATRIA WICAKSANA SEJATI</v>
          </cell>
          <cell r="R2766" t="str">
            <v>5 GALLON AQUA LOCAL</v>
          </cell>
          <cell r="S2766" t="str">
            <v>8276862035</v>
          </cell>
        </row>
        <row r="2767">
          <cell r="L2767">
            <v>5042131245</v>
          </cell>
          <cell r="M2767" t="str">
            <v>10169743</v>
          </cell>
          <cell r="N2767" t="str">
            <v>S21102201490/EF/3/25</v>
          </cell>
          <cell r="O2767" t="str">
            <v>YPS/N8582UV/HASAN</v>
          </cell>
          <cell r="P2767" t="str">
            <v>PT. SATRIA WICAKSANA SEJATI</v>
          </cell>
          <cell r="Q2767" t="str">
            <v>PT. SATRIA WICAKSANA SEJATI</v>
          </cell>
          <cell r="R2767" t="str">
            <v>JUG RACK</v>
          </cell>
          <cell r="S2767" t="str">
            <v>8276862035</v>
          </cell>
        </row>
        <row r="2768">
          <cell r="L2768">
            <v>5042131245</v>
          </cell>
          <cell r="M2768" t="str">
            <v>10169933</v>
          </cell>
          <cell r="N2768" t="str">
            <v>S21102201490/EF/3/25</v>
          </cell>
          <cell r="O2768" t="str">
            <v>YPS/N8582UV/HASAN</v>
          </cell>
          <cell r="P2768" t="str">
            <v>PT. SATRIA WICAKSANA SEJATI</v>
          </cell>
          <cell r="Q2768" t="str">
            <v>PT. SATRIA WICAKSANA SEJATI</v>
          </cell>
          <cell r="R2768" t="str">
            <v>EMPTY BOTTLE AQUA 5 GALLON</v>
          </cell>
          <cell r="S2768" t="str">
            <v>8276862035</v>
          </cell>
        </row>
        <row r="2769">
          <cell r="L2769">
            <v>5042131245</v>
          </cell>
          <cell r="M2769" t="str">
            <v>74559</v>
          </cell>
          <cell r="N2769" t="str">
            <v>S21102201490/EF/3/25</v>
          </cell>
          <cell r="O2769" t="str">
            <v>YPS/N8582UV/HASAN</v>
          </cell>
          <cell r="P2769" t="str">
            <v>PT. SATRIA WICAKSANA SEJATI</v>
          </cell>
          <cell r="Q2769" t="str">
            <v>PT. SATRIA WICAKSANA SEJATI</v>
          </cell>
          <cell r="R2769" t="str">
            <v>5 GALLON AQUA LOCAL</v>
          </cell>
          <cell r="S2769" t="str">
            <v>8276862035</v>
          </cell>
        </row>
        <row r="2770">
          <cell r="L2770">
            <v>5042130062</v>
          </cell>
          <cell r="M2770" t="str">
            <v>10169933</v>
          </cell>
          <cell r="N2770" t="str">
            <v>S21102201492/AS/3/25</v>
          </cell>
          <cell r="O2770" t="str">
            <v>YPS/L9305UO/SABAR</v>
          </cell>
          <cell r="P2770" t="str">
            <v>PT. SATRIA WICAKSANA SEJATI</v>
          </cell>
          <cell r="Q2770" t="str">
            <v>PT. SATRIA WICAKSANA SEJATI</v>
          </cell>
          <cell r="R2770" t="str">
            <v>EMPTY BOTTLE AQUA 5 GALLON</v>
          </cell>
          <cell r="S2770" t="str">
            <v>8276862035</v>
          </cell>
        </row>
        <row r="2771">
          <cell r="L2771">
            <v>5042130062</v>
          </cell>
          <cell r="M2771" t="str">
            <v>74559</v>
          </cell>
          <cell r="N2771" t="str">
            <v>S21102201492/AS/3/25</v>
          </cell>
          <cell r="O2771" t="str">
            <v>YPS/L9305UO/SABAR</v>
          </cell>
          <cell r="P2771" t="str">
            <v>PT. SATRIA WICAKSANA SEJATI</v>
          </cell>
          <cell r="Q2771" t="str">
            <v>PT. SATRIA WICAKSANA SEJATI</v>
          </cell>
          <cell r="R2771" t="str">
            <v>5 GALLON AQUA LOCAL</v>
          </cell>
          <cell r="S2771" t="str">
            <v>8276862035</v>
          </cell>
        </row>
        <row r="2772">
          <cell r="L2772">
            <v>5042114341</v>
          </cell>
          <cell r="M2772" t="str">
            <v>10169743</v>
          </cell>
          <cell r="N2772" t="str">
            <v>S21102201485/HD/1/25</v>
          </cell>
          <cell r="O2772" t="str">
            <v>YPS/L9345UZ/SOLIKIN</v>
          </cell>
          <cell r="P2772" t="str">
            <v>PT. SATRIA WICAKSANA SEJATI</v>
          </cell>
          <cell r="Q2772" t="str">
            <v>PT. SATRIA WICAKSANA SEJATI</v>
          </cell>
          <cell r="R2772" t="str">
            <v>JUG RACK</v>
          </cell>
          <cell r="S2772" t="str">
            <v>8276862035</v>
          </cell>
        </row>
        <row r="2773">
          <cell r="L2773">
            <v>5042114341</v>
          </cell>
          <cell r="M2773" t="str">
            <v>10169933</v>
          </cell>
          <cell r="N2773" t="str">
            <v>S21102201485/HD/1/25</v>
          </cell>
          <cell r="O2773" t="str">
            <v>YPS/L9345UZ/SOLIKIN</v>
          </cell>
          <cell r="P2773" t="str">
            <v>PT. SATRIA WICAKSANA SEJATI</v>
          </cell>
          <cell r="Q2773" t="str">
            <v>PT. SATRIA WICAKSANA SEJATI</v>
          </cell>
          <cell r="R2773" t="str">
            <v>EMPTY BOTTLE AQUA 5 GALLON</v>
          </cell>
          <cell r="S2773" t="str">
            <v>8276862035</v>
          </cell>
        </row>
        <row r="2774">
          <cell r="L2774">
            <v>5042114341</v>
          </cell>
          <cell r="M2774" t="str">
            <v>74559</v>
          </cell>
          <cell r="N2774" t="str">
            <v>S21102201485/HD/1/25</v>
          </cell>
          <cell r="O2774" t="str">
            <v>YPS/L9345UZ/SOLIKIN</v>
          </cell>
          <cell r="P2774" t="str">
            <v>PT. SATRIA WICAKSANA SEJATI</v>
          </cell>
          <cell r="Q2774" t="str">
            <v>PT. SATRIA WICAKSANA SEJATI</v>
          </cell>
          <cell r="R2774" t="str">
            <v>5 GALLON AQUA LOCAL</v>
          </cell>
          <cell r="S2774" t="str">
            <v>8276862035</v>
          </cell>
        </row>
        <row r="2775">
          <cell r="L2775">
            <v>5042140983</v>
          </cell>
          <cell r="M2775" t="str">
            <v>10169933</v>
          </cell>
          <cell r="N2775" t="str">
            <v>S21102201479/HD/1/26</v>
          </cell>
          <cell r="O2775" t="str">
            <v>YPS/L9806UW/AMIN</v>
          </cell>
          <cell r="P2775" t="str">
            <v>PT. SATRIA WICAKSANA SEJATI</v>
          </cell>
          <cell r="Q2775" t="str">
            <v>PT. SATRIA WICAKSANA SEJATI</v>
          </cell>
          <cell r="R2775" t="str">
            <v>EMPTY BOTTLE AQUA 5 GALLON</v>
          </cell>
          <cell r="S2775" t="str">
            <v>8276862035</v>
          </cell>
        </row>
        <row r="2776">
          <cell r="L2776">
            <v>5042140983</v>
          </cell>
          <cell r="M2776" t="str">
            <v>74559</v>
          </cell>
          <cell r="N2776" t="str">
            <v>S21102201479/HD/1/26</v>
          </cell>
          <cell r="O2776" t="str">
            <v>YPS/L9806UW/AMIN</v>
          </cell>
          <cell r="P2776" t="str">
            <v>PT. SATRIA WICAKSANA SEJATI</v>
          </cell>
          <cell r="Q2776" t="str">
            <v>PT. SATRIA WICAKSANA SEJATI</v>
          </cell>
          <cell r="R2776" t="str">
            <v>5 GALLON AQUA LOCAL</v>
          </cell>
          <cell r="S2776" t="str">
            <v>8276862035</v>
          </cell>
        </row>
        <row r="2777">
          <cell r="L2777">
            <v>5042072024</v>
          </cell>
          <cell r="M2777" t="str">
            <v>10169743</v>
          </cell>
          <cell r="N2777" t="str">
            <v>S21102201461/EF/3/26</v>
          </cell>
          <cell r="O2777" t="str">
            <v>YPS/N8527UV/MASRIDI</v>
          </cell>
          <cell r="P2777" t="str">
            <v>PT. SATRIA WICAKSANA SEJATI</v>
          </cell>
          <cell r="Q2777" t="str">
            <v>PT. SATRIA WICAKSANA SEJATI</v>
          </cell>
          <cell r="R2777" t="str">
            <v>JUG RACK</v>
          </cell>
          <cell r="S2777" t="str">
            <v>8276862035</v>
          </cell>
        </row>
        <row r="2778">
          <cell r="L2778">
            <v>5042072024</v>
          </cell>
          <cell r="M2778" t="str">
            <v>10169933</v>
          </cell>
          <cell r="N2778" t="str">
            <v>S21102201461/EF/3/26</v>
          </cell>
          <cell r="O2778" t="str">
            <v>YPS/N8527UV/MASRIDI</v>
          </cell>
          <cell r="P2778" t="str">
            <v>PT. SATRIA WICAKSANA SEJATI</v>
          </cell>
          <cell r="Q2778" t="str">
            <v>PT. SATRIA WICAKSANA SEJATI</v>
          </cell>
          <cell r="R2778" t="str">
            <v>EMPTY BOTTLE AQUA 5 GALLON</v>
          </cell>
          <cell r="S2778" t="str">
            <v>8276862035</v>
          </cell>
        </row>
        <row r="2779">
          <cell r="L2779">
            <v>5042072024</v>
          </cell>
          <cell r="M2779" t="str">
            <v>74559</v>
          </cell>
          <cell r="N2779" t="str">
            <v>S21102201461/EF/3/26</v>
          </cell>
          <cell r="O2779" t="str">
            <v>YPS/N8527UV/MASRIDI</v>
          </cell>
          <cell r="P2779" t="str">
            <v>PT. SATRIA WICAKSANA SEJATI</v>
          </cell>
          <cell r="Q2779" t="str">
            <v>PT. SATRIA WICAKSANA SEJATI</v>
          </cell>
          <cell r="R2779" t="str">
            <v>5 GALLON AQUA LOCAL</v>
          </cell>
          <cell r="S2779" t="str">
            <v>8276862035</v>
          </cell>
        </row>
        <row r="2780">
          <cell r="L2780">
            <v>5042143952</v>
          </cell>
          <cell r="M2780" t="str">
            <v>10169743</v>
          </cell>
          <cell r="N2780" t="str">
            <v>S21102201460/EF/3/26</v>
          </cell>
          <cell r="O2780" t="str">
            <v>YPS/N8614UW/HUDA</v>
          </cell>
          <cell r="P2780" t="str">
            <v>PT. SATRIA WICAKSANA SEJATI</v>
          </cell>
          <cell r="Q2780" t="str">
            <v>PT. SATRIA WICAKSANA SEJATI</v>
          </cell>
          <cell r="R2780" t="str">
            <v>JUG RACK</v>
          </cell>
          <cell r="S2780" t="str">
            <v>8276862035</v>
          </cell>
        </row>
        <row r="2781">
          <cell r="L2781">
            <v>5042143952</v>
          </cell>
          <cell r="M2781" t="str">
            <v>10169933</v>
          </cell>
          <cell r="N2781" t="str">
            <v>S21102201460/EF/3/26</v>
          </cell>
          <cell r="O2781" t="str">
            <v>YPS/N8614UW/HUDA</v>
          </cell>
          <cell r="P2781" t="str">
            <v>PT. SATRIA WICAKSANA SEJATI</v>
          </cell>
          <cell r="Q2781" t="str">
            <v>PT. SATRIA WICAKSANA SEJATI</v>
          </cell>
          <cell r="R2781" t="str">
            <v>EMPTY BOTTLE AQUA 5 GALLON</v>
          </cell>
          <cell r="S2781" t="str">
            <v>8276862035</v>
          </cell>
        </row>
        <row r="2782">
          <cell r="L2782">
            <v>5042143952</v>
          </cell>
          <cell r="M2782" t="str">
            <v>74559</v>
          </cell>
          <cell r="N2782" t="str">
            <v>S21102201460/EF/3/26</v>
          </cell>
          <cell r="O2782" t="str">
            <v>YPS/N8614UW/HUDA</v>
          </cell>
          <cell r="P2782" t="str">
            <v>PT. SATRIA WICAKSANA SEJATI</v>
          </cell>
          <cell r="Q2782" t="str">
            <v>PT. SATRIA WICAKSANA SEJATI</v>
          </cell>
          <cell r="R2782" t="str">
            <v>5 GALLON AQUA LOCAL</v>
          </cell>
          <cell r="S2782" t="str">
            <v>8276862035</v>
          </cell>
        </row>
        <row r="2783">
          <cell r="L2783">
            <v>5042154713</v>
          </cell>
          <cell r="M2783" t="str">
            <v>10169933</v>
          </cell>
          <cell r="N2783" t="str">
            <v>S21102201449/HD/1/27</v>
          </cell>
          <cell r="O2783" t="str">
            <v>YPS/N8506UV/SUKANDAR</v>
          </cell>
          <cell r="P2783" t="str">
            <v>PT. SATRIA WICAKSANA SEJATI</v>
          </cell>
          <cell r="Q2783" t="str">
            <v>PT. SATRIA WICAKSANA SEJATI</v>
          </cell>
          <cell r="R2783" t="str">
            <v>EMPTY BOTTLE AQUA 5 GALLON</v>
          </cell>
          <cell r="S2783" t="str">
            <v>8276862035</v>
          </cell>
        </row>
        <row r="2784">
          <cell r="L2784">
            <v>5042154713</v>
          </cell>
          <cell r="M2784" t="str">
            <v>74559</v>
          </cell>
          <cell r="N2784" t="str">
            <v>S21102201449/HD/1/27</v>
          </cell>
          <cell r="O2784" t="str">
            <v>YPS/N8506UV/SUKANDAR</v>
          </cell>
          <cell r="P2784" t="str">
            <v>PT. SATRIA WICAKSANA SEJATI</v>
          </cell>
          <cell r="Q2784" t="str">
            <v>PT. SATRIA WICAKSANA SEJATI</v>
          </cell>
          <cell r="R2784" t="str">
            <v>5 GALLON AQUA LOCAL</v>
          </cell>
          <cell r="S2784" t="str">
            <v>8276862035</v>
          </cell>
        </row>
        <row r="2785">
          <cell r="L2785">
            <v>5042142431</v>
          </cell>
          <cell r="M2785" t="str">
            <v>10169743</v>
          </cell>
          <cell r="N2785" t="str">
            <v>S21102201463/NF/3/26</v>
          </cell>
          <cell r="O2785" t="str">
            <v>YPS/N8789UV/SUTOYO</v>
          </cell>
          <cell r="P2785" t="str">
            <v>PT. SATRIA WICAKSANA SEJATI</v>
          </cell>
          <cell r="Q2785" t="str">
            <v>PT. SATRIA WICAKSANA SEJATI</v>
          </cell>
          <cell r="R2785" t="str">
            <v>JUG RACK</v>
          </cell>
          <cell r="S2785" t="str">
            <v>8276862035</v>
          </cell>
        </row>
        <row r="2786">
          <cell r="L2786">
            <v>5042142431</v>
          </cell>
          <cell r="M2786" t="str">
            <v>10169933</v>
          </cell>
          <cell r="N2786" t="str">
            <v>S21102201463/NF/3/26</v>
          </cell>
          <cell r="O2786" t="str">
            <v>YPS/N8789UV/SUTOYO</v>
          </cell>
          <cell r="P2786" t="str">
            <v>PT. SATRIA WICAKSANA SEJATI</v>
          </cell>
          <cell r="Q2786" t="str">
            <v>PT. SATRIA WICAKSANA SEJATI</v>
          </cell>
          <cell r="R2786" t="str">
            <v>EMPTY BOTTLE AQUA 5 GALLON</v>
          </cell>
          <cell r="S2786" t="str">
            <v>8276862035</v>
          </cell>
        </row>
        <row r="2787">
          <cell r="L2787">
            <v>5042142431</v>
          </cell>
          <cell r="M2787" t="str">
            <v>74559</v>
          </cell>
          <cell r="N2787" t="str">
            <v>S21102201463/NF/3/26</v>
          </cell>
          <cell r="O2787" t="str">
            <v>YPS/N8789UV/SUTOYO</v>
          </cell>
          <cell r="P2787" t="str">
            <v>PT. SATRIA WICAKSANA SEJATI</v>
          </cell>
          <cell r="Q2787" t="str">
            <v>PT. SATRIA WICAKSANA SEJATI</v>
          </cell>
          <cell r="R2787" t="str">
            <v>5 GALLON AQUA LOCAL</v>
          </cell>
          <cell r="S2787" t="str">
            <v>8276862035</v>
          </cell>
        </row>
        <row r="2788">
          <cell r="L2788">
            <v>5042147536</v>
          </cell>
          <cell r="M2788" t="str">
            <v>10169933</v>
          </cell>
          <cell r="N2788" t="str">
            <v>S21102201472/IS/2/26</v>
          </cell>
          <cell r="O2788" t="str">
            <v>N9883US/MPT/RISTANTO</v>
          </cell>
          <cell r="P2788" t="str">
            <v>PT. SATRIA WICAKSANA SEJATI</v>
          </cell>
          <cell r="Q2788" t="str">
            <v>PT. SATRIA WICAKSANA SEJATI</v>
          </cell>
          <cell r="R2788" t="str">
            <v>EMPTY BOTTLE AQUA 5 GALLON</v>
          </cell>
          <cell r="S2788" t="str">
            <v>8276862035</v>
          </cell>
        </row>
        <row r="2789">
          <cell r="L2789">
            <v>5042147536</v>
          </cell>
          <cell r="M2789" t="str">
            <v>74559</v>
          </cell>
          <cell r="N2789" t="str">
            <v>S21102201472/IS/2/26</v>
          </cell>
          <cell r="O2789" t="str">
            <v>N9883US/MPT/RISTANTO</v>
          </cell>
          <cell r="P2789" t="str">
            <v>PT. SATRIA WICAKSANA SEJATI</v>
          </cell>
          <cell r="Q2789" t="str">
            <v>PT. SATRIA WICAKSANA SEJATI</v>
          </cell>
          <cell r="R2789" t="str">
            <v>5 GALLON AQUA LOCAL</v>
          </cell>
          <cell r="S2789" t="str">
            <v>8276862035</v>
          </cell>
        </row>
        <row r="2790">
          <cell r="L2790">
            <v>5042141009</v>
          </cell>
          <cell r="M2790" t="str">
            <v>10169933</v>
          </cell>
          <cell r="N2790" t="str">
            <v>S21102201475/HD/1/26</v>
          </cell>
          <cell r="O2790" t="str">
            <v>YPS/N8540UV/DWIINDRA</v>
          </cell>
          <cell r="P2790" t="str">
            <v>PT. SATRIA WICAKSANA SEJATI</v>
          </cell>
          <cell r="Q2790" t="str">
            <v>PT. SATRIA WICAKSANA SEJATI</v>
          </cell>
          <cell r="R2790" t="str">
            <v>EMPTY BOTTLE AQUA 5 GALLON</v>
          </cell>
          <cell r="S2790" t="str">
            <v>8276862035</v>
          </cell>
        </row>
        <row r="2791">
          <cell r="L2791">
            <v>5042141009</v>
          </cell>
          <cell r="M2791" t="str">
            <v>74559</v>
          </cell>
          <cell r="N2791" t="str">
            <v>S21102201475/HD/1/26</v>
          </cell>
          <cell r="O2791" t="str">
            <v>YPS/N8540UV/DWIINDRA</v>
          </cell>
          <cell r="P2791" t="str">
            <v>PT. SATRIA WICAKSANA SEJATI</v>
          </cell>
          <cell r="Q2791" t="str">
            <v>PT. SATRIA WICAKSANA SEJATI</v>
          </cell>
          <cell r="R2791" t="str">
            <v>5 GALLON AQUA LOCAL</v>
          </cell>
          <cell r="S2791" t="str">
            <v>8276862035</v>
          </cell>
        </row>
        <row r="2792">
          <cell r="L2792">
            <v>5042135397</v>
          </cell>
          <cell r="M2792" t="str">
            <v>10169743</v>
          </cell>
          <cell r="N2792" t="str">
            <v>S21102201471/HD/1/26</v>
          </cell>
          <cell r="O2792" t="str">
            <v>YPS/N8864UW/TOSIM</v>
          </cell>
          <cell r="P2792" t="str">
            <v>PT. SATRIA WICAKSANA SEJATI</v>
          </cell>
          <cell r="Q2792" t="str">
            <v>PT. SATRIA WICAKSANA SEJATI</v>
          </cell>
          <cell r="R2792" t="str">
            <v>JUG RACK</v>
          </cell>
          <cell r="S2792" t="str">
            <v>8276862035</v>
          </cell>
        </row>
        <row r="2793">
          <cell r="L2793">
            <v>5042135397</v>
          </cell>
          <cell r="M2793" t="str">
            <v>10169933</v>
          </cell>
          <cell r="N2793" t="str">
            <v>S21102201471/HD/1/26</v>
          </cell>
          <cell r="O2793" t="str">
            <v>YPS/N8864UW/TOSIM</v>
          </cell>
          <cell r="P2793" t="str">
            <v>PT. SATRIA WICAKSANA SEJATI</v>
          </cell>
          <cell r="Q2793" t="str">
            <v>PT. SATRIA WICAKSANA SEJATI</v>
          </cell>
          <cell r="R2793" t="str">
            <v>EMPTY BOTTLE AQUA 5 GALLON</v>
          </cell>
          <cell r="S2793" t="str">
            <v>8276862035</v>
          </cell>
        </row>
        <row r="2794">
          <cell r="L2794">
            <v>5042135397</v>
          </cell>
          <cell r="M2794" t="str">
            <v>74559</v>
          </cell>
          <cell r="N2794" t="str">
            <v>S21102201471/HD/1/26</v>
          </cell>
          <cell r="O2794" t="str">
            <v>YPS/N8864UW/TOSIM</v>
          </cell>
          <cell r="P2794" t="str">
            <v>PT. SATRIA WICAKSANA SEJATI</v>
          </cell>
          <cell r="Q2794" t="str">
            <v>PT. SATRIA WICAKSANA SEJATI</v>
          </cell>
          <cell r="R2794" t="str">
            <v>5 GALLON AQUA LOCAL</v>
          </cell>
          <cell r="S2794" t="str">
            <v>8276862035</v>
          </cell>
        </row>
        <row r="2795">
          <cell r="L2795">
            <v>5042142465</v>
          </cell>
          <cell r="M2795" t="str">
            <v>10169933</v>
          </cell>
          <cell r="N2795" t="str">
            <v>S21102201466/IS/2/26</v>
          </cell>
          <cell r="O2795" t="str">
            <v>YPS/L8373UI/MADE</v>
          </cell>
          <cell r="P2795" t="str">
            <v>PT. SATRIA WICAKSANA SEJATI</v>
          </cell>
          <cell r="Q2795" t="str">
            <v>PT. SATRIA WICAKSANA SEJATI</v>
          </cell>
          <cell r="R2795" t="str">
            <v>EMPTY BOTTLE AQUA 5 GALLON</v>
          </cell>
          <cell r="S2795" t="str">
            <v>8276862035</v>
          </cell>
        </row>
        <row r="2796">
          <cell r="L2796">
            <v>5042142465</v>
          </cell>
          <cell r="M2796" t="str">
            <v>74559</v>
          </cell>
          <cell r="N2796" t="str">
            <v>S21102201466/IS/2/26</v>
          </cell>
          <cell r="O2796" t="str">
            <v>YPS/L8373UI/MADE</v>
          </cell>
          <cell r="P2796" t="str">
            <v>PT. SATRIA WICAKSANA SEJATI</v>
          </cell>
          <cell r="Q2796" t="str">
            <v>PT. SATRIA WICAKSANA SEJATI</v>
          </cell>
          <cell r="R2796" t="str">
            <v>5 GALLON AQUA LOCAL</v>
          </cell>
          <cell r="S2796" t="str">
            <v>8276862035</v>
          </cell>
        </row>
        <row r="2797">
          <cell r="L2797">
            <v>5042104484</v>
          </cell>
          <cell r="M2797" t="str">
            <v>10169743</v>
          </cell>
          <cell r="N2797" t="str">
            <v>S21102201508/BK/3/23</v>
          </cell>
          <cell r="O2797" t="str">
            <v>YPS/N9515WE/ARIF</v>
          </cell>
          <cell r="P2797" t="str">
            <v>PT. SATRIA WICAKSANA SEJATI</v>
          </cell>
          <cell r="Q2797" t="str">
            <v>PT. SATRIA WICAKSANA SEJATI</v>
          </cell>
          <cell r="R2797" t="str">
            <v>JUG RACK</v>
          </cell>
          <cell r="S2797" t="str">
            <v>8276862035</v>
          </cell>
        </row>
        <row r="2798">
          <cell r="L2798">
            <v>5042104484</v>
          </cell>
          <cell r="M2798" t="str">
            <v>10169933</v>
          </cell>
          <cell r="N2798" t="str">
            <v>S21102201508/BK/3/23</v>
          </cell>
          <cell r="O2798" t="str">
            <v>YPS/N9515WE/ARIF</v>
          </cell>
          <cell r="P2798" t="str">
            <v>PT. SATRIA WICAKSANA SEJATI</v>
          </cell>
          <cell r="Q2798" t="str">
            <v>PT. SATRIA WICAKSANA SEJATI</v>
          </cell>
          <cell r="R2798" t="str">
            <v>EMPTY BOTTLE AQUA 5 GALLON</v>
          </cell>
          <cell r="S2798" t="str">
            <v>8276862035</v>
          </cell>
        </row>
        <row r="2799">
          <cell r="L2799">
            <v>5042104484</v>
          </cell>
          <cell r="M2799" t="str">
            <v>74559</v>
          </cell>
          <cell r="N2799" t="str">
            <v>S21102201508/BK/3/23</v>
          </cell>
          <cell r="O2799" t="str">
            <v>YPS/N9515WE/ARIF</v>
          </cell>
          <cell r="P2799" t="str">
            <v>PT. SATRIA WICAKSANA SEJATI</v>
          </cell>
          <cell r="Q2799" t="str">
            <v>PT. SATRIA WICAKSANA SEJATI</v>
          </cell>
          <cell r="R2799" t="str">
            <v>5 GALLON AQUA LOCAL</v>
          </cell>
          <cell r="S2799" t="str">
            <v>8276862035</v>
          </cell>
        </row>
        <row r="2800">
          <cell r="L2800">
            <v>5042135233</v>
          </cell>
          <cell r="M2800" t="str">
            <v>10169933</v>
          </cell>
          <cell r="N2800" t="str">
            <v>S21102201476/BK/1/26</v>
          </cell>
          <cell r="O2800" t="str">
            <v>YPS/S9012US/SOBACH</v>
          </cell>
          <cell r="P2800" t="str">
            <v>PT. SATRIA WICAKSANA SEJATI</v>
          </cell>
          <cell r="Q2800" t="str">
            <v>PT. SATRIA WICAKSANA SEJATI</v>
          </cell>
          <cell r="R2800" t="str">
            <v>EMPTY BOTTLE AQUA 5 GALLON</v>
          </cell>
          <cell r="S2800" t="str">
            <v>8276862035</v>
          </cell>
        </row>
        <row r="2801">
          <cell r="L2801">
            <v>5042135233</v>
          </cell>
          <cell r="M2801" t="str">
            <v>74559</v>
          </cell>
          <cell r="N2801" t="str">
            <v>S21102201476/BK/1/26</v>
          </cell>
          <cell r="O2801" t="str">
            <v>YPS/S9012US/SOBACH</v>
          </cell>
          <cell r="P2801" t="str">
            <v>PT. SATRIA WICAKSANA SEJATI</v>
          </cell>
          <cell r="Q2801" t="str">
            <v>PT. SATRIA WICAKSANA SEJATI</v>
          </cell>
          <cell r="R2801" t="str">
            <v>5 GALLON AQUA LOCAL</v>
          </cell>
          <cell r="S2801" t="str">
            <v>8276862035</v>
          </cell>
        </row>
        <row r="2802">
          <cell r="L2802">
            <v>5042156181</v>
          </cell>
          <cell r="M2802" t="str">
            <v>10169933</v>
          </cell>
          <cell r="N2802" t="str">
            <v>S21102201453/PY/1/27</v>
          </cell>
          <cell r="O2802" t="str">
            <v>YPS/N8544UV/SLAMET</v>
          </cell>
          <cell r="P2802" t="str">
            <v>PT. SATRIA WICAKSANA SEJATI</v>
          </cell>
          <cell r="Q2802" t="str">
            <v>PT. SATRIA WICAKSANA SEJATI</v>
          </cell>
          <cell r="R2802" t="str">
            <v>EMPTY BOTTLE AQUA 5 GALLON</v>
          </cell>
          <cell r="S2802" t="str">
            <v>8276862035</v>
          </cell>
        </row>
        <row r="2803">
          <cell r="L2803">
            <v>5042156181</v>
          </cell>
          <cell r="M2803" t="str">
            <v>74559</v>
          </cell>
          <cell r="N2803" t="str">
            <v>S21102201453/PY/1/27</v>
          </cell>
          <cell r="O2803" t="str">
            <v>YPS/N8544UV/SLAMET</v>
          </cell>
          <cell r="P2803" t="str">
            <v>PT. SATRIA WICAKSANA SEJATI</v>
          </cell>
          <cell r="Q2803" t="str">
            <v>PT. SATRIA WICAKSANA SEJATI</v>
          </cell>
          <cell r="R2803" t="str">
            <v>5 GALLON AQUA LOCAL</v>
          </cell>
          <cell r="S2803" t="str">
            <v>8276862035</v>
          </cell>
        </row>
        <row r="2804">
          <cell r="L2804">
            <v>5042149431</v>
          </cell>
          <cell r="M2804" t="str">
            <v>10169743</v>
          </cell>
          <cell r="N2804" t="str">
            <v>S21102201456/PY/1/27</v>
          </cell>
          <cell r="O2804" t="str">
            <v>YPS/L8858UI/BAMBANG</v>
          </cell>
          <cell r="P2804" t="str">
            <v>PT. SATRIA WICAKSANA SEJATI</v>
          </cell>
          <cell r="Q2804" t="str">
            <v>PT. SATRIA WICAKSANA SEJATI</v>
          </cell>
          <cell r="R2804" t="str">
            <v>JUG RACK</v>
          </cell>
          <cell r="S2804" t="str">
            <v>8276862035</v>
          </cell>
        </row>
        <row r="2805">
          <cell r="L2805">
            <v>5042149431</v>
          </cell>
          <cell r="M2805" t="str">
            <v>10169933</v>
          </cell>
          <cell r="N2805" t="str">
            <v>S21102201456/PY/1/27</v>
          </cell>
          <cell r="O2805" t="str">
            <v>YPS/L8858UI/BAMBANG</v>
          </cell>
          <cell r="P2805" t="str">
            <v>PT. SATRIA WICAKSANA SEJATI</v>
          </cell>
          <cell r="Q2805" t="str">
            <v>PT. SATRIA WICAKSANA SEJATI</v>
          </cell>
          <cell r="R2805" t="str">
            <v>EMPTY BOTTLE AQUA 5 GALLON</v>
          </cell>
          <cell r="S2805" t="str">
            <v>8276862035</v>
          </cell>
        </row>
        <row r="2806">
          <cell r="L2806">
            <v>5042149431</v>
          </cell>
          <cell r="M2806" t="str">
            <v>74559</v>
          </cell>
          <cell r="N2806" t="str">
            <v>S21102201456/PY/1/27</v>
          </cell>
          <cell r="O2806" t="str">
            <v>YPS/L8858UI/BAMBANG</v>
          </cell>
          <cell r="P2806" t="str">
            <v>PT. SATRIA WICAKSANA SEJATI</v>
          </cell>
          <cell r="Q2806" t="str">
            <v>PT. SATRIA WICAKSANA SEJATI</v>
          </cell>
          <cell r="R2806" t="str">
            <v>5 GALLON AQUA LOCAL</v>
          </cell>
          <cell r="S2806" t="str">
            <v>8276862035</v>
          </cell>
        </row>
        <row r="2807">
          <cell r="L2807">
            <v>5042148540</v>
          </cell>
          <cell r="M2807" t="str">
            <v>10169743</v>
          </cell>
          <cell r="N2807" t="str">
            <v>S21102201455/HD/1/27</v>
          </cell>
          <cell r="O2807" t="str">
            <v>YPS/L9429UZ/ARIF</v>
          </cell>
          <cell r="P2807" t="str">
            <v>PT. SATRIA WICAKSANA SEJATI</v>
          </cell>
          <cell r="Q2807" t="str">
            <v>PT. SATRIA WICAKSANA SEJATI</v>
          </cell>
          <cell r="R2807" t="str">
            <v>JUG RACK</v>
          </cell>
          <cell r="S2807" t="str">
            <v>8276862035</v>
          </cell>
        </row>
        <row r="2808">
          <cell r="L2808">
            <v>5042148540</v>
          </cell>
          <cell r="M2808" t="str">
            <v>10169933</v>
          </cell>
          <cell r="N2808" t="str">
            <v>S21102201455/HD/1/27</v>
          </cell>
          <cell r="O2808" t="str">
            <v>YPS/L9429UZ/ARIF</v>
          </cell>
          <cell r="P2808" t="str">
            <v>PT. SATRIA WICAKSANA SEJATI</v>
          </cell>
          <cell r="Q2808" t="str">
            <v>PT. SATRIA WICAKSANA SEJATI</v>
          </cell>
          <cell r="R2808" t="str">
            <v>EMPTY BOTTLE AQUA 5 GALLON</v>
          </cell>
          <cell r="S2808" t="str">
            <v>8276862035</v>
          </cell>
        </row>
        <row r="2809">
          <cell r="L2809">
            <v>5042148540</v>
          </cell>
          <cell r="M2809" t="str">
            <v>74559</v>
          </cell>
          <cell r="N2809" t="str">
            <v>S21102201455/HD/1/27</v>
          </cell>
          <cell r="O2809" t="str">
            <v>YPS/L9429UZ/ARIF</v>
          </cell>
          <cell r="P2809" t="str">
            <v>PT. SATRIA WICAKSANA SEJATI</v>
          </cell>
          <cell r="Q2809" t="str">
            <v>PT. SATRIA WICAKSANA SEJATI</v>
          </cell>
          <cell r="R2809" t="str">
            <v>5 GALLON AQUA LOCAL</v>
          </cell>
          <cell r="S2809" t="str">
            <v>8276862035</v>
          </cell>
        </row>
        <row r="2810">
          <cell r="L2810">
            <v>5042153870</v>
          </cell>
          <cell r="M2810" t="str">
            <v>10169933</v>
          </cell>
          <cell r="N2810" t="str">
            <v>S21102201452/HD/1/27</v>
          </cell>
          <cell r="O2810" t="str">
            <v>YPS/L9611UX/JULIANTO</v>
          </cell>
          <cell r="P2810" t="str">
            <v>PT. SATRIA WICAKSANA SEJATI</v>
          </cell>
          <cell r="Q2810" t="str">
            <v>PT. SATRIA WICAKSANA SEJATI</v>
          </cell>
          <cell r="R2810" t="str">
            <v>EMPTY BOTTLE AQUA 5 GALLON</v>
          </cell>
          <cell r="S2810" t="str">
            <v>8276862035</v>
          </cell>
        </row>
        <row r="2811">
          <cell r="L2811">
            <v>5042153870</v>
          </cell>
          <cell r="M2811" t="str">
            <v>74559</v>
          </cell>
          <cell r="N2811" t="str">
            <v>S21102201452/HD/1/27</v>
          </cell>
          <cell r="O2811" t="str">
            <v>YPS/L9611UX/JULIANTO</v>
          </cell>
          <cell r="P2811" t="str">
            <v>PT. SATRIA WICAKSANA SEJATI</v>
          </cell>
          <cell r="Q2811" t="str">
            <v>PT. SATRIA WICAKSANA SEJATI</v>
          </cell>
          <cell r="R2811" t="str">
            <v>5 GALLON AQUA LOCAL</v>
          </cell>
          <cell r="S2811" t="str">
            <v>8276862035</v>
          </cell>
        </row>
        <row r="2812">
          <cell r="L2812">
            <v>5042132747</v>
          </cell>
          <cell r="M2812" t="str">
            <v>10169743</v>
          </cell>
          <cell r="N2812" t="str">
            <v>S21102201484/HD/1/26</v>
          </cell>
          <cell r="O2812" t="str">
            <v>YPS/L9430UZ/DONI</v>
          </cell>
          <cell r="P2812" t="str">
            <v>PT. SATRIA WICAKSANA SEJATI</v>
          </cell>
          <cell r="Q2812" t="str">
            <v>PT. SATRIA WICAKSANA SEJATI</v>
          </cell>
          <cell r="R2812" t="str">
            <v>JUG RACK</v>
          </cell>
          <cell r="S2812" t="str">
            <v>8276862035</v>
          </cell>
        </row>
        <row r="2813">
          <cell r="L2813">
            <v>5042132747</v>
          </cell>
          <cell r="M2813" t="str">
            <v>10169933</v>
          </cell>
          <cell r="N2813" t="str">
            <v>S21102201484/HD/1/26</v>
          </cell>
          <cell r="O2813" t="str">
            <v>YPS/L9430UZ/DONI</v>
          </cell>
          <cell r="P2813" t="str">
            <v>PT. SATRIA WICAKSANA SEJATI</v>
          </cell>
          <cell r="Q2813" t="str">
            <v>PT. SATRIA WICAKSANA SEJATI</v>
          </cell>
          <cell r="R2813" t="str">
            <v>EMPTY BOTTLE AQUA 5 GALLON</v>
          </cell>
          <cell r="S2813" t="str">
            <v>8276862035</v>
          </cell>
        </row>
        <row r="2814">
          <cell r="L2814">
            <v>5042132747</v>
          </cell>
          <cell r="M2814" t="str">
            <v>74559</v>
          </cell>
          <cell r="N2814" t="str">
            <v>S21102201484/HD/1/26</v>
          </cell>
          <cell r="O2814" t="str">
            <v>YPS/L9430UZ/DONI</v>
          </cell>
          <cell r="P2814" t="str">
            <v>PT. SATRIA WICAKSANA SEJATI</v>
          </cell>
          <cell r="Q2814" t="str">
            <v>PT. SATRIA WICAKSANA SEJATI</v>
          </cell>
          <cell r="R2814" t="str">
            <v>5 GALLON AQUA LOCAL</v>
          </cell>
          <cell r="S2814" t="str">
            <v>8276862035</v>
          </cell>
        </row>
        <row r="2815">
          <cell r="L2815">
            <v>5042124279</v>
          </cell>
          <cell r="M2815" t="str">
            <v>10169743</v>
          </cell>
          <cell r="N2815" t="str">
            <v>S21102201477/BK/1/26</v>
          </cell>
          <cell r="O2815" t="str">
            <v>YPS/N8789UV/SUTOYO</v>
          </cell>
          <cell r="P2815" t="str">
            <v>PT. SATRIA WICAKSANA SEJATI</v>
          </cell>
          <cell r="Q2815" t="str">
            <v>PT. SATRIA WICAKSANA SEJATI</v>
          </cell>
          <cell r="R2815" t="str">
            <v>JUG RACK</v>
          </cell>
          <cell r="S2815" t="str">
            <v>8276862035</v>
          </cell>
        </row>
        <row r="2816">
          <cell r="L2816">
            <v>5042124279</v>
          </cell>
          <cell r="M2816" t="str">
            <v>10169933</v>
          </cell>
          <cell r="N2816" t="str">
            <v>S21102201477/BK/1/26</v>
          </cell>
          <cell r="O2816" t="str">
            <v>YPS/N8789UV/SUTOYO</v>
          </cell>
          <cell r="P2816" t="str">
            <v>PT. SATRIA WICAKSANA SEJATI</v>
          </cell>
          <cell r="Q2816" t="str">
            <v>PT. SATRIA WICAKSANA SEJATI</v>
          </cell>
          <cell r="R2816" t="str">
            <v>EMPTY BOTTLE AQUA 5 GALLON</v>
          </cell>
          <cell r="S2816" t="str">
            <v>8276862035</v>
          </cell>
        </row>
        <row r="2817">
          <cell r="L2817">
            <v>5042124279</v>
          </cell>
          <cell r="M2817" t="str">
            <v>74559</v>
          </cell>
          <cell r="N2817" t="str">
            <v>S21102201477/BK/1/26</v>
          </cell>
          <cell r="O2817" t="str">
            <v>YPS/N8789UV/SUTOYO</v>
          </cell>
          <cell r="P2817" t="str">
            <v>PT. SATRIA WICAKSANA SEJATI</v>
          </cell>
          <cell r="Q2817" t="str">
            <v>PT. SATRIA WICAKSANA SEJATI</v>
          </cell>
          <cell r="R2817" t="str">
            <v>5 GALLON AQUA LOCAL</v>
          </cell>
          <cell r="S2817" t="str">
            <v>8276862035</v>
          </cell>
        </row>
        <row r="2818">
          <cell r="L2818">
            <v>5042132492</v>
          </cell>
          <cell r="M2818" t="str">
            <v>10169743</v>
          </cell>
          <cell r="N2818" t="str">
            <v>S21102201480/AS/3/25</v>
          </cell>
          <cell r="O2818" t="str">
            <v>YPS/L9357UV/AHMAD</v>
          </cell>
          <cell r="P2818" t="str">
            <v>PT. SATRIA WICAKSANA SEJATI</v>
          </cell>
          <cell r="Q2818" t="str">
            <v>PT. SATRIA WICAKSANA SEJATI</v>
          </cell>
          <cell r="R2818" t="str">
            <v>JUG RACK</v>
          </cell>
          <cell r="S2818" t="str">
            <v>8276862035</v>
          </cell>
        </row>
        <row r="2819">
          <cell r="L2819">
            <v>5042132492</v>
          </cell>
          <cell r="M2819" t="str">
            <v>10169933</v>
          </cell>
          <cell r="N2819" t="str">
            <v>S21102201480/AS/3/25</v>
          </cell>
          <cell r="O2819" t="str">
            <v>YPS/L9357UV/AHMAD</v>
          </cell>
          <cell r="P2819" t="str">
            <v>PT. SATRIA WICAKSANA SEJATI</v>
          </cell>
          <cell r="Q2819" t="str">
            <v>PT. SATRIA WICAKSANA SEJATI</v>
          </cell>
          <cell r="R2819" t="str">
            <v>EMPTY BOTTLE AQUA 5 GALLON</v>
          </cell>
          <cell r="S2819" t="str">
            <v>8276862035</v>
          </cell>
        </row>
        <row r="2820">
          <cell r="L2820">
            <v>5042132492</v>
          </cell>
          <cell r="M2820" t="str">
            <v>74559</v>
          </cell>
          <cell r="N2820" t="str">
            <v>S21102201480/AS/3/25</v>
          </cell>
          <cell r="O2820" t="str">
            <v>YPS/L9357UV/AHMAD</v>
          </cell>
          <cell r="P2820" t="str">
            <v>PT. SATRIA WICAKSANA SEJATI</v>
          </cell>
          <cell r="Q2820" t="str">
            <v>PT. SATRIA WICAKSANA SEJATI</v>
          </cell>
          <cell r="R2820" t="str">
            <v>5 GALLON AQUA LOCAL</v>
          </cell>
          <cell r="S2820" t="str">
            <v>8276862035</v>
          </cell>
        </row>
        <row r="2821">
          <cell r="L2821">
            <v>5042122449</v>
          </cell>
          <cell r="M2821" t="str">
            <v>10169933</v>
          </cell>
          <cell r="N2821" t="str">
            <v>S21102201501/HD/1/25</v>
          </cell>
          <cell r="O2821" t="str">
            <v>YPS/L9373UF/EKO</v>
          </cell>
          <cell r="P2821" t="str">
            <v>PT. SATRIA WICAKSANA SEJATI</v>
          </cell>
          <cell r="Q2821" t="str">
            <v>PT. SATRIA WICAKSANA SEJATI</v>
          </cell>
          <cell r="R2821" t="str">
            <v>EMPTY BOTTLE AQUA 5 GALLON</v>
          </cell>
          <cell r="S2821" t="str">
            <v>8276862035</v>
          </cell>
        </row>
        <row r="2822">
          <cell r="L2822">
            <v>5042122449</v>
          </cell>
          <cell r="M2822" t="str">
            <v>74559</v>
          </cell>
          <cell r="N2822" t="str">
            <v>S21102201501/HD/1/25</v>
          </cell>
          <cell r="O2822" t="str">
            <v>YPS/L9373UF/EKO</v>
          </cell>
          <cell r="P2822" t="str">
            <v>PT. SATRIA WICAKSANA SEJATI</v>
          </cell>
          <cell r="Q2822" t="str">
            <v>PT. SATRIA WICAKSANA SEJATI</v>
          </cell>
          <cell r="R2822" t="str">
            <v>5 GALLON AQUA LOCAL</v>
          </cell>
          <cell r="S2822" t="str">
            <v>8276862035</v>
          </cell>
        </row>
        <row r="2823">
          <cell r="L2823">
            <v>5042119630</v>
          </cell>
          <cell r="M2823" t="str">
            <v>10169933</v>
          </cell>
          <cell r="N2823" t="str">
            <v>S21102201502/HD/1/25</v>
          </cell>
          <cell r="O2823" t="str">
            <v>YPS/N8508UV/SAKUT</v>
          </cell>
          <cell r="P2823" t="str">
            <v>PT. SATRIA WICAKSANA SEJATI</v>
          </cell>
          <cell r="Q2823" t="str">
            <v>PT. SATRIA WICAKSANA SEJATI</v>
          </cell>
          <cell r="R2823" t="str">
            <v>EMPTY BOTTLE AQUA 5 GALLON</v>
          </cell>
          <cell r="S2823" t="str">
            <v>8276862035</v>
          </cell>
        </row>
        <row r="2824">
          <cell r="L2824">
            <v>5042119630</v>
          </cell>
          <cell r="M2824" t="str">
            <v>74559</v>
          </cell>
          <cell r="N2824" t="str">
            <v>S21102201502/HD/1/25</v>
          </cell>
          <cell r="O2824" t="str">
            <v>YPS/N8508UV/SAKUT</v>
          </cell>
          <cell r="P2824" t="str">
            <v>PT. SATRIA WICAKSANA SEJATI</v>
          </cell>
          <cell r="Q2824" t="str">
            <v>PT. SATRIA WICAKSANA SEJATI</v>
          </cell>
          <cell r="R2824" t="str">
            <v>5 GALLON AQUA LOCAL</v>
          </cell>
          <cell r="S2824" t="str">
            <v>8276862035</v>
          </cell>
        </row>
        <row r="2825">
          <cell r="L2825">
            <v>5042110190</v>
          </cell>
          <cell r="M2825" t="str">
            <v>10169933</v>
          </cell>
          <cell r="N2825" t="str">
            <v>S21102201504/PY/1/25</v>
          </cell>
          <cell r="O2825" t="str">
            <v>YPS/L9049UH/SUSIYONO</v>
          </cell>
          <cell r="P2825" t="str">
            <v>PT. SATRIA WICAKSANA SEJATI</v>
          </cell>
          <cell r="Q2825" t="str">
            <v>PT. SATRIA WICAKSANA SEJATI</v>
          </cell>
          <cell r="R2825" t="str">
            <v>EMPTY BOTTLE AQUA 5 GALLON</v>
          </cell>
          <cell r="S2825" t="str">
            <v>8276862035</v>
          </cell>
        </row>
        <row r="2826">
          <cell r="L2826">
            <v>5042110190</v>
          </cell>
          <cell r="M2826" t="str">
            <v>74559</v>
          </cell>
          <cell r="N2826" t="str">
            <v>S21102201504/PY/1/25</v>
          </cell>
          <cell r="O2826" t="str">
            <v>YPS/L9049UH/SUSIYONO</v>
          </cell>
          <cell r="P2826" t="str">
            <v>PT. SATRIA WICAKSANA SEJATI</v>
          </cell>
          <cell r="Q2826" t="str">
            <v>PT. SATRIA WICAKSANA SEJATI</v>
          </cell>
          <cell r="R2826" t="str">
            <v>5 GALLON AQUA LOCAL</v>
          </cell>
          <cell r="S2826" t="str">
            <v>8276862035</v>
          </cell>
        </row>
        <row r="2827">
          <cell r="L2827">
            <v>5042159782</v>
          </cell>
          <cell r="M2827" t="str">
            <v>10169743</v>
          </cell>
          <cell r="N2827" t="str">
            <v>S21102201431/EL/1/28</v>
          </cell>
          <cell r="O2827" t="str">
            <v>YPS/L9429UZ/SOLIKIN</v>
          </cell>
          <cell r="P2827" t="str">
            <v>PT. SATRIA WICAKSANA SEJATI</v>
          </cell>
          <cell r="Q2827" t="str">
            <v>PT. SATRIA WICAKSANA SEJATI</v>
          </cell>
          <cell r="R2827" t="str">
            <v>JUG RACK</v>
          </cell>
          <cell r="S2827" t="str">
            <v>8276862035</v>
          </cell>
        </row>
        <row r="2828">
          <cell r="L2828">
            <v>5042159782</v>
          </cell>
          <cell r="M2828" t="str">
            <v>10169933</v>
          </cell>
          <cell r="N2828" t="str">
            <v>S21102201431/EL/1/28</v>
          </cell>
          <cell r="O2828" t="str">
            <v>YPS/L9429UZ/SOLIKIN</v>
          </cell>
          <cell r="P2828" t="str">
            <v>PT. SATRIA WICAKSANA SEJATI</v>
          </cell>
          <cell r="Q2828" t="str">
            <v>PT. SATRIA WICAKSANA SEJATI</v>
          </cell>
          <cell r="R2828" t="str">
            <v>EMPTY BOTTLE AQUA 5 GALLON</v>
          </cell>
          <cell r="S2828" t="str">
            <v>8276862035</v>
          </cell>
        </row>
        <row r="2829">
          <cell r="L2829">
            <v>5042159782</v>
          </cell>
          <cell r="M2829" t="str">
            <v>74559</v>
          </cell>
          <cell r="N2829" t="str">
            <v>S21102201431/EL/1/28</v>
          </cell>
          <cell r="O2829" t="str">
            <v>YPS/L9429UZ/SOLIKIN</v>
          </cell>
          <cell r="P2829" t="str">
            <v>PT. SATRIA WICAKSANA SEJATI</v>
          </cell>
          <cell r="Q2829" t="str">
            <v>PT. SATRIA WICAKSANA SEJATI</v>
          </cell>
          <cell r="R2829" t="str">
            <v>5 GALLON AQUA LOCAL</v>
          </cell>
          <cell r="S2829" t="str">
            <v>8276862035</v>
          </cell>
        </row>
        <row r="2830">
          <cell r="L2830">
            <v>5042166377</v>
          </cell>
          <cell r="M2830" t="str">
            <v>10169743</v>
          </cell>
          <cell r="N2830" t="str">
            <v>S21102201430/EF/3/27</v>
          </cell>
          <cell r="O2830" t="str">
            <v>YPS/L9357UZ/AHMAD</v>
          </cell>
          <cell r="P2830" t="str">
            <v>PT. SATRIA WICAKSANA SEJATI</v>
          </cell>
          <cell r="Q2830" t="str">
            <v>PT. SATRIA WICAKSANA SEJATI</v>
          </cell>
          <cell r="R2830" t="str">
            <v>JUG RACK</v>
          </cell>
          <cell r="S2830" t="str">
            <v>8276862035</v>
          </cell>
        </row>
        <row r="2831">
          <cell r="L2831">
            <v>5042166377</v>
          </cell>
          <cell r="M2831" t="str">
            <v>10169933</v>
          </cell>
          <cell r="N2831" t="str">
            <v>S21102201430/EF/3/27</v>
          </cell>
          <cell r="O2831" t="str">
            <v>YPS/L9357UZ/AHMAD</v>
          </cell>
          <cell r="P2831" t="str">
            <v>PT. SATRIA WICAKSANA SEJATI</v>
          </cell>
          <cell r="Q2831" t="str">
            <v>PT. SATRIA WICAKSANA SEJATI</v>
          </cell>
          <cell r="R2831" t="str">
            <v>EMPTY BOTTLE AQUA 5 GALLON</v>
          </cell>
          <cell r="S2831" t="str">
            <v>8276862035</v>
          </cell>
        </row>
        <row r="2832">
          <cell r="L2832">
            <v>5042166377</v>
          </cell>
          <cell r="M2832" t="str">
            <v>74559</v>
          </cell>
          <cell r="N2832" t="str">
            <v>S21102201430/EF/3/27</v>
          </cell>
          <cell r="O2832" t="str">
            <v>YPS/L9357UZ/AHMAD</v>
          </cell>
          <cell r="P2832" t="str">
            <v>PT. SATRIA WICAKSANA SEJATI</v>
          </cell>
          <cell r="Q2832" t="str">
            <v>PT. SATRIA WICAKSANA SEJATI</v>
          </cell>
          <cell r="R2832" t="str">
            <v>5 GALLON AQUA LOCAL</v>
          </cell>
          <cell r="S2832" t="str">
            <v>8276862035</v>
          </cell>
        </row>
        <row r="2833">
          <cell r="L2833">
            <v>5042170237</v>
          </cell>
          <cell r="M2833" t="str">
            <v>10169933</v>
          </cell>
          <cell r="N2833" t="str">
            <v>S21102201429/PY/1/28</v>
          </cell>
          <cell r="O2833" t="str">
            <v>YPS/L9269UF/SOLIKHAN</v>
          </cell>
          <cell r="P2833" t="str">
            <v>PT. SATRIA WICAKSANA SEJATI</v>
          </cell>
          <cell r="Q2833" t="str">
            <v>PT. SATRIA WICAKSANA SEJATI</v>
          </cell>
          <cell r="R2833" t="str">
            <v>EMPTY BOTTLE AQUA 5 GALLON</v>
          </cell>
          <cell r="S2833" t="str">
            <v>8276862035</v>
          </cell>
        </row>
        <row r="2834">
          <cell r="L2834">
            <v>5042170237</v>
          </cell>
          <cell r="M2834" t="str">
            <v>74559</v>
          </cell>
          <cell r="N2834" t="str">
            <v>S21102201429/PY/1/28</v>
          </cell>
          <cell r="O2834" t="str">
            <v>YPS/L9269UF/SOLIKHAN</v>
          </cell>
          <cell r="P2834" t="str">
            <v>PT. SATRIA WICAKSANA SEJATI</v>
          </cell>
          <cell r="Q2834" t="str">
            <v>PT. SATRIA WICAKSANA SEJATI</v>
          </cell>
          <cell r="R2834" t="str">
            <v>5 GALLON AQUA LOCAL</v>
          </cell>
          <cell r="S2834" t="str">
            <v>8276862035</v>
          </cell>
        </row>
        <row r="2835">
          <cell r="L2835">
            <v>5042174727</v>
          </cell>
          <cell r="M2835" t="str">
            <v>10169933</v>
          </cell>
          <cell r="N2835" t="str">
            <v>S21102201424/HD/1/28</v>
          </cell>
          <cell r="O2835" t="str">
            <v>YPS/L8373UI/MADE</v>
          </cell>
          <cell r="P2835" t="str">
            <v>PT. SATRIA WICAKSANA SEJATI</v>
          </cell>
          <cell r="Q2835" t="str">
            <v>PT. SATRIA WICAKSANA SEJATI</v>
          </cell>
          <cell r="R2835" t="str">
            <v>EMPTY BOTTLE AQUA 5 GALLON</v>
          </cell>
          <cell r="S2835" t="str">
            <v>8276862035</v>
          </cell>
        </row>
        <row r="2836">
          <cell r="L2836">
            <v>5042174727</v>
          </cell>
          <cell r="M2836" t="str">
            <v>74559</v>
          </cell>
          <cell r="N2836" t="str">
            <v>S21102201424/HD/1/28</v>
          </cell>
          <cell r="O2836" t="str">
            <v>YPS/L8373UI/MADE</v>
          </cell>
          <cell r="P2836" t="str">
            <v>PT. SATRIA WICAKSANA SEJATI</v>
          </cell>
          <cell r="Q2836" t="str">
            <v>PT. SATRIA WICAKSANA SEJATI</v>
          </cell>
          <cell r="R2836" t="str">
            <v>5 GALLON AQUA LOCAL</v>
          </cell>
          <cell r="S2836" t="str">
            <v>8276862035</v>
          </cell>
        </row>
        <row r="2837">
          <cell r="L2837">
            <v>5042175882</v>
          </cell>
          <cell r="M2837" t="str">
            <v>10169933</v>
          </cell>
          <cell r="N2837" t="str">
            <v>S21102201428/HD/1/28</v>
          </cell>
          <cell r="O2837" t="str">
            <v>YPS/S9012US/SAKUT</v>
          </cell>
          <cell r="P2837" t="str">
            <v>PT. SATRIA WICAKSANA SEJATI</v>
          </cell>
          <cell r="Q2837" t="str">
            <v>PT. SATRIA WICAKSANA SEJATI</v>
          </cell>
          <cell r="R2837" t="str">
            <v>EMPTY BOTTLE AQUA 5 GALLON</v>
          </cell>
          <cell r="S2837" t="str">
            <v>8276862035</v>
          </cell>
        </row>
        <row r="2838">
          <cell r="L2838">
            <v>5042175882</v>
          </cell>
          <cell r="M2838" t="str">
            <v>74559</v>
          </cell>
          <cell r="N2838" t="str">
            <v>S21102201428/HD/1/28</v>
          </cell>
          <cell r="O2838" t="str">
            <v>YPS/S9012US/SAKUT</v>
          </cell>
          <cell r="P2838" t="str">
            <v>PT. SATRIA WICAKSANA SEJATI</v>
          </cell>
          <cell r="Q2838" t="str">
            <v>PT. SATRIA WICAKSANA SEJATI</v>
          </cell>
          <cell r="R2838" t="str">
            <v>5 GALLON AQUA LOCAL</v>
          </cell>
          <cell r="S2838" t="str">
            <v>8276862035</v>
          </cell>
        </row>
        <row r="2839">
          <cell r="L2839">
            <v>5042148975</v>
          </cell>
          <cell r="M2839" t="str">
            <v>74553</v>
          </cell>
          <cell r="N2839" t="str">
            <v>S21102210953 / SURABAYA</v>
          </cell>
          <cell r="O2839" t="str">
            <v>AWP/B9009MI/JUMANTO</v>
          </cell>
          <cell r="P2839" t="str">
            <v>PT. SATRIA WICAKSANA SEJATI</v>
          </cell>
          <cell r="Q2839" t="str">
            <v>PT. SATRIA WICAKSANA SEJATI</v>
          </cell>
          <cell r="R2839" t="str">
            <v>1500ML AQUA LOCAL 1X12</v>
          </cell>
          <cell r="S2839" t="str">
            <v>8276862036</v>
          </cell>
        </row>
        <row r="2840">
          <cell r="L2840">
            <v>5042182794</v>
          </cell>
          <cell r="M2840" t="str">
            <v>74553</v>
          </cell>
          <cell r="N2840" t="str">
            <v>S21102210950 / SURABAYA</v>
          </cell>
          <cell r="O2840" t="str">
            <v>AD1818HU/MARDIYANTO</v>
          </cell>
          <cell r="P2840" t="str">
            <v>PT. SATRIA WICAKSANA SEJATI</v>
          </cell>
          <cell r="Q2840" t="str">
            <v>PT. SATRIA WICAKSANA SEJATI</v>
          </cell>
          <cell r="R2840" t="str">
            <v>1500ML AQUA LOCAL 1X12</v>
          </cell>
          <cell r="S2840" t="str">
            <v>8276862036</v>
          </cell>
        </row>
        <row r="2841">
          <cell r="L2841">
            <v>5042200296</v>
          </cell>
          <cell r="M2841" t="str">
            <v>10169933</v>
          </cell>
          <cell r="N2841" t="str">
            <v>S21102201402/IS/2/29</v>
          </cell>
          <cell r="O2841" t="str">
            <v>YPS/L9167UG/SAKUT</v>
          </cell>
          <cell r="P2841" t="str">
            <v>PT. SATRIA WICAKSANA SEJATI</v>
          </cell>
          <cell r="Q2841" t="str">
            <v>PT. SATRIA WICAKSANA SEJATI</v>
          </cell>
          <cell r="R2841" t="str">
            <v>EMPTY BOTTLE AQUA 5 GALLON</v>
          </cell>
          <cell r="S2841" t="str">
            <v>8276862035</v>
          </cell>
        </row>
        <row r="2842">
          <cell r="L2842">
            <v>5042200296</v>
          </cell>
          <cell r="M2842" t="str">
            <v>74559</v>
          </cell>
          <cell r="N2842" t="str">
            <v>S21102201402/IS/2/29</v>
          </cell>
          <cell r="O2842" t="str">
            <v>YPS/L9167UG/SAKUT</v>
          </cell>
          <cell r="P2842" t="str">
            <v>PT. SATRIA WICAKSANA SEJATI</v>
          </cell>
          <cell r="Q2842" t="str">
            <v>PT. SATRIA WICAKSANA SEJATI</v>
          </cell>
          <cell r="R2842" t="str">
            <v>5 GALLON AQUA LOCAL</v>
          </cell>
          <cell r="S2842" t="str">
            <v>8276862035</v>
          </cell>
        </row>
        <row r="2843">
          <cell r="L2843">
            <v>5042203950</v>
          </cell>
          <cell r="M2843" t="str">
            <v>10169933</v>
          </cell>
          <cell r="N2843" t="str">
            <v>S21102201383/PY/1/30</v>
          </cell>
          <cell r="O2843" t="str">
            <v>YPS/N8655UQ/SUGIONO</v>
          </cell>
          <cell r="P2843" t="str">
            <v>PT. SATRIA WICAKSANA SEJATI</v>
          </cell>
          <cell r="Q2843" t="str">
            <v>PT. SATRIA WICAKSANA SEJATI</v>
          </cell>
          <cell r="R2843" t="str">
            <v>EMPTY BOTTLE AQUA 5 GALLON</v>
          </cell>
          <cell r="S2843" t="str">
            <v>8276862035</v>
          </cell>
        </row>
        <row r="2844">
          <cell r="L2844">
            <v>5042203950</v>
          </cell>
          <cell r="M2844" t="str">
            <v>74559</v>
          </cell>
          <cell r="N2844" t="str">
            <v>S21102201383/PY/1/30</v>
          </cell>
          <cell r="O2844" t="str">
            <v>YPS/N8655UQ/SUGIONO</v>
          </cell>
          <cell r="P2844" t="str">
            <v>PT. SATRIA WICAKSANA SEJATI</v>
          </cell>
          <cell r="Q2844" t="str">
            <v>PT. SATRIA WICAKSANA SEJATI</v>
          </cell>
          <cell r="R2844" t="str">
            <v>5 GALLON AQUA LOCAL</v>
          </cell>
          <cell r="S2844" t="str">
            <v>8276862035</v>
          </cell>
        </row>
        <row r="2845">
          <cell r="L2845">
            <v>5042202443</v>
          </cell>
          <cell r="M2845" t="str">
            <v>10169743</v>
          </cell>
          <cell r="N2845" t="str">
            <v>S21102201387/NF/3/29</v>
          </cell>
          <cell r="O2845" t="str">
            <v>YPS/N8796UV/DARYANTO</v>
          </cell>
          <cell r="P2845" t="str">
            <v>PT. SATRIA WICAKSANA SEJATI</v>
          </cell>
          <cell r="Q2845" t="str">
            <v>PT. SATRIA WICAKSANA SEJATI</v>
          </cell>
          <cell r="R2845" t="str">
            <v>JUG RACK</v>
          </cell>
          <cell r="S2845" t="str">
            <v>8276862035</v>
          </cell>
        </row>
        <row r="2846">
          <cell r="L2846">
            <v>5042202443</v>
          </cell>
          <cell r="M2846" t="str">
            <v>10169933</v>
          </cell>
          <cell r="N2846" t="str">
            <v>S21102201387/NF/3/29</v>
          </cell>
          <cell r="O2846" t="str">
            <v>YPS/N8796UV/DARYANTO</v>
          </cell>
          <cell r="P2846" t="str">
            <v>PT. SATRIA WICAKSANA SEJATI</v>
          </cell>
          <cell r="Q2846" t="str">
            <v>PT. SATRIA WICAKSANA SEJATI</v>
          </cell>
          <cell r="R2846" t="str">
            <v>EMPTY BOTTLE AQUA 5 GALLON</v>
          </cell>
          <cell r="S2846" t="str">
            <v>8276862035</v>
          </cell>
        </row>
        <row r="2847">
          <cell r="L2847">
            <v>5042202443</v>
          </cell>
          <cell r="M2847" t="str">
            <v>74559</v>
          </cell>
          <cell r="N2847" t="str">
            <v>S21102201387/NF/3/29</v>
          </cell>
          <cell r="O2847" t="str">
            <v>YPS/N8796UV/DARYANTO</v>
          </cell>
          <cell r="P2847" t="str">
            <v>PT. SATRIA WICAKSANA SEJATI</v>
          </cell>
          <cell r="Q2847" t="str">
            <v>PT. SATRIA WICAKSANA SEJATI</v>
          </cell>
          <cell r="R2847" t="str">
            <v>5 GALLON AQUA LOCAL</v>
          </cell>
          <cell r="S2847" t="str">
            <v>8276862035</v>
          </cell>
        </row>
        <row r="2848">
          <cell r="L2848">
            <v>5042202096</v>
          </cell>
          <cell r="M2848" t="str">
            <v>10169933</v>
          </cell>
          <cell r="N2848" t="str">
            <v>S21102201386/EF/3/29</v>
          </cell>
          <cell r="O2848" t="str">
            <v>YPS/N8544UV/SLAMET</v>
          </cell>
          <cell r="P2848" t="str">
            <v>PT. SATRIA WICAKSANA SEJATI</v>
          </cell>
          <cell r="Q2848" t="str">
            <v>PT. SATRIA WICAKSANA SEJATI</v>
          </cell>
          <cell r="R2848" t="str">
            <v>EMPTY BOTTLE AQUA 5 GALLON</v>
          </cell>
          <cell r="S2848" t="str">
            <v>8276862035</v>
          </cell>
        </row>
        <row r="2849">
          <cell r="L2849">
            <v>5042202096</v>
          </cell>
          <cell r="M2849" t="str">
            <v>74559</v>
          </cell>
          <cell r="N2849" t="str">
            <v>S21102201386/EF/3/29</v>
          </cell>
          <cell r="O2849" t="str">
            <v>YPS/N8544UV/SLAMET</v>
          </cell>
          <cell r="P2849" t="str">
            <v>PT. SATRIA WICAKSANA SEJATI</v>
          </cell>
          <cell r="Q2849" t="str">
            <v>PT. SATRIA WICAKSANA SEJATI</v>
          </cell>
          <cell r="R2849" t="str">
            <v>5 GALLON AQUA LOCAL</v>
          </cell>
          <cell r="S2849" t="str">
            <v>8276862035</v>
          </cell>
        </row>
        <row r="2850">
          <cell r="L2850">
            <v>5042198205</v>
          </cell>
          <cell r="M2850" t="str">
            <v>10169933</v>
          </cell>
          <cell r="N2850" t="str">
            <v>S21102201389/IS/2/29</v>
          </cell>
          <cell r="O2850" t="str">
            <v>YPS/L9808UW/M AMIN</v>
          </cell>
          <cell r="P2850" t="str">
            <v>PT. SATRIA WICAKSANA SEJATI</v>
          </cell>
          <cell r="Q2850" t="str">
            <v>PT. SATRIA WICAKSANA SEJATI</v>
          </cell>
          <cell r="R2850" t="str">
            <v>EMPTY BOTTLE AQUA 5 GALLON</v>
          </cell>
          <cell r="S2850" t="str">
            <v>8276862035</v>
          </cell>
        </row>
        <row r="2851">
          <cell r="L2851">
            <v>5042198205</v>
          </cell>
          <cell r="M2851" t="str">
            <v>74559</v>
          </cell>
          <cell r="N2851" t="str">
            <v>S21102201389/IS/2/29</v>
          </cell>
          <cell r="O2851" t="str">
            <v>YPS/L9808UW/M AMIN</v>
          </cell>
          <cell r="P2851" t="str">
            <v>PT. SATRIA WICAKSANA SEJATI</v>
          </cell>
          <cell r="Q2851" t="str">
            <v>PT. SATRIA WICAKSANA SEJATI</v>
          </cell>
          <cell r="R2851" t="str">
            <v>5 GALLON AQUA LOCAL</v>
          </cell>
          <cell r="S2851" t="str">
            <v>8276862035</v>
          </cell>
        </row>
        <row r="2852">
          <cell r="L2852">
            <v>5042196154</v>
          </cell>
          <cell r="M2852" t="str">
            <v>10169933</v>
          </cell>
          <cell r="N2852" t="str">
            <v>S21102201393/ZK/2/29</v>
          </cell>
          <cell r="O2852" t="str">
            <v>YPS/N8647UQ/HARTONO</v>
          </cell>
          <cell r="P2852" t="str">
            <v>PT. SATRIA WICAKSANA SEJATI</v>
          </cell>
          <cell r="Q2852" t="str">
            <v>PT. SATRIA WICAKSANA SEJATI</v>
          </cell>
          <cell r="R2852" t="str">
            <v>EMPTY BOTTLE AQUA 5 GALLON</v>
          </cell>
          <cell r="S2852" t="str">
            <v>8276862035</v>
          </cell>
        </row>
        <row r="2853">
          <cell r="L2853">
            <v>5042196154</v>
          </cell>
          <cell r="M2853" t="str">
            <v>74559</v>
          </cell>
          <cell r="N2853" t="str">
            <v>S21102201393/ZK/2/29</v>
          </cell>
          <cell r="O2853" t="str">
            <v>YPS/N8647UQ/HARTONO</v>
          </cell>
          <cell r="P2853" t="str">
            <v>PT. SATRIA WICAKSANA SEJATI</v>
          </cell>
          <cell r="Q2853" t="str">
            <v>PT. SATRIA WICAKSANA SEJATI</v>
          </cell>
          <cell r="R2853" t="str">
            <v>5 GALLON AQUA LOCAL</v>
          </cell>
          <cell r="S2853" t="str">
            <v>8276862035</v>
          </cell>
        </row>
        <row r="2854">
          <cell r="L2854">
            <v>5042202726</v>
          </cell>
          <cell r="M2854" t="str">
            <v>10169743</v>
          </cell>
          <cell r="N2854" t="str">
            <v>S21102201388/NF/3/29</v>
          </cell>
          <cell r="O2854" t="str">
            <v>YPS/N8614UW/HUDA</v>
          </cell>
          <cell r="P2854" t="str">
            <v>PT. SATRIA WICAKSANA SEJATI</v>
          </cell>
          <cell r="Q2854" t="str">
            <v>PT. SATRIA WICAKSANA SEJATI</v>
          </cell>
          <cell r="R2854" t="str">
            <v>JUG RACK</v>
          </cell>
          <cell r="S2854" t="str">
            <v>8276862035</v>
          </cell>
        </row>
        <row r="2855">
          <cell r="L2855">
            <v>5042202726</v>
          </cell>
          <cell r="M2855" t="str">
            <v>10169933</v>
          </cell>
          <cell r="N2855" t="str">
            <v>S21102201388/NF/3/29</v>
          </cell>
          <cell r="O2855" t="str">
            <v>YPS/N8614UW/HUDA</v>
          </cell>
          <cell r="P2855" t="str">
            <v>PT. SATRIA WICAKSANA SEJATI</v>
          </cell>
          <cell r="Q2855" t="str">
            <v>PT. SATRIA WICAKSANA SEJATI</v>
          </cell>
          <cell r="R2855" t="str">
            <v>EMPTY BOTTLE AQUA 5 GALLON</v>
          </cell>
          <cell r="S2855" t="str">
            <v>8276862035</v>
          </cell>
        </row>
        <row r="2856">
          <cell r="L2856">
            <v>5042202726</v>
          </cell>
          <cell r="M2856" t="str">
            <v>74559</v>
          </cell>
          <cell r="N2856" t="str">
            <v>S21102201388/NF/3/29</v>
          </cell>
          <cell r="O2856" t="str">
            <v>YPS/N8614UW/HUDA</v>
          </cell>
          <cell r="P2856" t="str">
            <v>PT. SATRIA WICAKSANA SEJATI</v>
          </cell>
          <cell r="Q2856" t="str">
            <v>PT. SATRIA WICAKSANA SEJATI</v>
          </cell>
          <cell r="R2856" t="str">
            <v>5 GALLON AQUA LOCAL</v>
          </cell>
          <cell r="S2856" t="str">
            <v>8276862035</v>
          </cell>
        </row>
        <row r="2857">
          <cell r="L2857">
            <v>5042192112</v>
          </cell>
          <cell r="M2857" t="str">
            <v>10169743</v>
          </cell>
          <cell r="N2857" t="str">
            <v>S21102201391/PY/2/29</v>
          </cell>
          <cell r="O2857" t="str">
            <v>YPS/N8864UW/TOSIM</v>
          </cell>
          <cell r="P2857" t="str">
            <v>PT. SATRIA WICAKSANA SEJATI</v>
          </cell>
          <cell r="Q2857" t="str">
            <v>PT. SATRIA WICAKSANA SEJATI</v>
          </cell>
          <cell r="R2857" t="str">
            <v>JUG RACK</v>
          </cell>
          <cell r="S2857" t="str">
            <v>8276862035</v>
          </cell>
        </row>
        <row r="2858">
          <cell r="L2858">
            <v>5042192112</v>
          </cell>
          <cell r="M2858" t="str">
            <v>10169933</v>
          </cell>
          <cell r="N2858" t="str">
            <v>S21102201391/PY/2/29</v>
          </cell>
          <cell r="O2858" t="str">
            <v>YPS/N8864UW/TOSIM</v>
          </cell>
          <cell r="P2858" t="str">
            <v>PT. SATRIA WICAKSANA SEJATI</v>
          </cell>
          <cell r="Q2858" t="str">
            <v>PT. SATRIA WICAKSANA SEJATI</v>
          </cell>
          <cell r="R2858" t="str">
            <v>EMPTY BOTTLE AQUA 5 GALLON</v>
          </cell>
          <cell r="S2858" t="str">
            <v>8276862035</v>
          </cell>
        </row>
        <row r="2859">
          <cell r="L2859">
            <v>5042192112</v>
          </cell>
          <cell r="M2859" t="str">
            <v>74559</v>
          </cell>
          <cell r="N2859" t="str">
            <v>S21102201391/PY/2/29</v>
          </cell>
          <cell r="O2859" t="str">
            <v>YPS/N8864UW/TOSIM</v>
          </cell>
          <cell r="P2859" t="str">
            <v>PT. SATRIA WICAKSANA SEJATI</v>
          </cell>
          <cell r="Q2859" t="str">
            <v>PT. SATRIA WICAKSANA SEJATI</v>
          </cell>
          <cell r="R2859" t="str">
            <v>5 GALLON AQUA LOCAL</v>
          </cell>
          <cell r="S2859" t="str">
            <v>8276862035</v>
          </cell>
        </row>
        <row r="2860">
          <cell r="L2860">
            <v>5042199190</v>
          </cell>
          <cell r="M2860" t="str">
            <v>10169743</v>
          </cell>
          <cell r="N2860" t="str">
            <v>S21102201390/NF/3/29</v>
          </cell>
          <cell r="O2860" t="str">
            <v>YPS/L9429UZ/SOLIKIN</v>
          </cell>
          <cell r="P2860" t="str">
            <v>PT. SATRIA WICAKSANA SEJATI</v>
          </cell>
          <cell r="Q2860" t="str">
            <v>PT. SATRIA WICAKSANA SEJATI</v>
          </cell>
          <cell r="R2860" t="str">
            <v>JUG RACK</v>
          </cell>
          <cell r="S2860" t="str">
            <v>8276862035</v>
          </cell>
        </row>
        <row r="2861">
          <cell r="L2861">
            <v>5042199190</v>
          </cell>
          <cell r="M2861" t="str">
            <v>10169933</v>
          </cell>
          <cell r="N2861" t="str">
            <v>S21102201390/NF/3/29</v>
          </cell>
          <cell r="O2861" t="str">
            <v>YPS/L9429UZ/SOLIKIN</v>
          </cell>
          <cell r="P2861" t="str">
            <v>PT. SATRIA WICAKSANA SEJATI</v>
          </cell>
          <cell r="Q2861" t="str">
            <v>PT. SATRIA WICAKSANA SEJATI</v>
          </cell>
          <cell r="R2861" t="str">
            <v>EMPTY BOTTLE AQUA 5 GALLON</v>
          </cell>
          <cell r="S2861" t="str">
            <v>8276862035</v>
          </cell>
        </row>
        <row r="2862">
          <cell r="L2862">
            <v>5042199190</v>
          </cell>
          <cell r="M2862" t="str">
            <v>74559</v>
          </cell>
          <cell r="N2862" t="str">
            <v>S21102201390/NF/3/29</v>
          </cell>
          <cell r="O2862" t="str">
            <v>YPS/L9429UZ/SOLIKIN</v>
          </cell>
          <cell r="P2862" t="str">
            <v>PT. SATRIA WICAKSANA SEJATI</v>
          </cell>
          <cell r="Q2862" t="str">
            <v>PT. SATRIA WICAKSANA SEJATI</v>
          </cell>
          <cell r="R2862" t="str">
            <v>5 GALLON AQUA LOCAL</v>
          </cell>
          <cell r="S2862" t="str">
            <v>8276862035</v>
          </cell>
        </row>
        <row r="2863">
          <cell r="L2863">
            <v>5042186532</v>
          </cell>
          <cell r="M2863" t="str">
            <v>134578</v>
          </cell>
          <cell r="N2863" t="str">
            <v>S21102201259</v>
          </cell>
          <cell r="O2863" t="str">
            <v>YPS/N8603UV/B SLAMET</v>
          </cell>
          <cell r="P2863" t="str">
            <v>PT. SATRIA WICAKSANA SEJATI</v>
          </cell>
          <cell r="Q2863" t="str">
            <v>PT. SATRIA WICAKSANA SEJATI</v>
          </cell>
          <cell r="R2863" t="str">
            <v>220ML AQUA LOCAL 1X48</v>
          </cell>
          <cell r="S2863" t="str">
            <v>8276862036</v>
          </cell>
        </row>
        <row r="2864">
          <cell r="L2864">
            <v>5042186532</v>
          </cell>
          <cell r="M2864" t="str">
            <v>10169749</v>
          </cell>
          <cell r="N2864" t="str">
            <v>S21102201259</v>
          </cell>
          <cell r="O2864" t="str">
            <v>YPS/N8603UV/B SLAMET</v>
          </cell>
          <cell r="P2864" t="str">
            <v>PT. SATRIA WICAKSANA SEJATI</v>
          </cell>
          <cell r="Q2864" t="str">
            <v>PT. SATRIA WICAKSANA SEJATI</v>
          </cell>
          <cell r="R2864" t="str">
            <v>PALLET RENT DOUBLE FACE</v>
          </cell>
          <cell r="S2864" t="str">
            <v>8276862036</v>
          </cell>
        </row>
        <row r="2865">
          <cell r="L2865">
            <v>5042182099</v>
          </cell>
          <cell r="M2865" t="str">
            <v>134578</v>
          </cell>
          <cell r="N2865" t="str">
            <v>S21102201258</v>
          </cell>
          <cell r="O2865" t="str">
            <v>YPS/N9931UW/JONI</v>
          </cell>
          <cell r="P2865" t="str">
            <v>PT. SATRIA WICAKSANA SEJATI</v>
          </cell>
          <cell r="Q2865" t="str">
            <v>PT. SATRIA WICAKSANA SEJATI</v>
          </cell>
          <cell r="R2865" t="str">
            <v>220ML AQUA LOCAL 1X48</v>
          </cell>
          <cell r="S2865" t="str">
            <v>8276862036</v>
          </cell>
        </row>
        <row r="2866">
          <cell r="L2866">
            <v>5042182099</v>
          </cell>
          <cell r="M2866" t="str">
            <v>10169749</v>
          </cell>
          <cell r="N2866" t="str">
            <v>S21102201258</v>
          </cell>
          <cell r="O2866" t="str">
            <v>YPS/N9931UW/JONI</v>
          </cell>
          <cell r="P2866" t="str">
            <v>PT. SATRIA WICAKSANA SEJATI</v>
          </cell>
          <cell r="Q2866" t="str">
            <v>PT. SATRIA WICAKSANA SEJATI</v>
          </cell>
          <cell r="R2866" t="str">
            <v>PALLET RENT DOUBLE FACE</v>
          </cell>
          <cell r="S2866" t="str">
            <v>8276862036</v>
          </cell>
        </row>
        <row r="2867">
          <cell r="L2867">
            <v>5042157606</v>
          </cell>
          <cell r="M2867" t="str">
            <v>10169743</v>
          </cell>
          <cell r="N2867" t="str">
            <v>S21102201234</v>
          </cell>
          <cell r="O2867" t="str">
            <v>YPS/L9356UZ/AGUS</v>
          </cell>
          <cell r="P2867" t="str">
            <v>PT. SATRIA WICAKSANA SEJATI</v>
          </cell>
          <cell r="Q2867" t="str">
            <v>PT. SATRIA WICAKSANA SEJATI</v>
          </cell>
          <cell r="R2867" t="str">
            <v>JUG RACK</v>
          </cell>
          <cell r="S2867" t="str">
            <v>8276862035</v>
          </cell>
        </row>
        <row r="2868">
          <cell r="L2868">
            <v>5042157606</v>
          </cell>
          <cell r="M2868" t="str">
            <v>10169933</v>
          </cell>
          <cell r="N2868" t="str">
            <v>S21102201234</v>
          </cell>
          <cell r="O2868" t="str">
            <v>YPS/L9356UZ/AGUS</v>
          </cell>
          <cell r="P2868" t="str">
            <v>PT. SATRIA WICAKSANA SEJATI</v>
          </cell>
          <cell r="Q2868" t="str">
            <v>PT. SATRIA WICAKSANA SEJATI</v>
          </cell>
          <cell r="R2868" t="str">
            <v>EMPTY BOTTLE AQUA 5 GALLON</v>
          </cell>
          <cell r="S2868" t="str">
            <v>8276862035</v>
          </cell>
        </row>
        <row r="2869">
          <cell r="L2869">
            <v>5042157606</v>
          </cell>
          <cell r="M2869" t="str">
            <v>74559</v>
          </cell>
          <cell r="N2869" t="str">
            <v>S21102201234</v>
          </cell>
          <cell r="O2869" t="str">
            <v>YPS/L9356UZ/AGUS</v>
          </cell>
          <cell r="P2869" t="str">
            <v>PT. SATRIA WICAKSANA SEJATI</v>
          </cell>
          <cell r="Q2869" t="str">
            <v>PT. SATRIA WICAKSANA SEJATI</v>
          </cell>
          <cell r="R2869" t="str">
            <v>5 GALLON AQUA LOCAL</v>
          </cell>
          <cell r="S2869" t="str">
            <v>8276862035</v>
          </cell>
        </row>
        <row r="2870">
          <cell r="L2870">
            <v>5042190224</v>
          </cell>
          <cell r="M2870" t="str">
            <v>10169743</v>
          </cell>
          <cell r="N2870" t="str">
            <v>S21102201242</v>
          </cell>
          <cell r="O2870" t="str">
            <v>YPS/N8579UR/WIYANTO</v>
          </cell>
          <cell r="P2870" t="str">
            <v>PT. SATRIA WICAKSANA SEJATI</v>
          </cell>
          <cell r="Q2870" t="str">
            <v>PT. SATRIA WICAKSANA SEJATI</v>
          </cell>
          <cell r="R2870" t="str">
            <v>JUG RACK</v>
          </cell>
          <cell r="S2870" t="str">
            <v>8276862035</v>
          </cell>
        </row>
        <row r="2871">
          <cell r="L2871">
            <v>5042190224</v>
          </cell>
          <cell r="M2871" t="str">
            <v>10169933</v>
          </cell>
          <cell r="N2871" t="str">
            <v>S21102201242</v>
          </cell>
          <cell r="O2871" t="str">
            <v>YPS/N8579UR/WIYANTO</v>
          </cell>
          <cell r="P2871" t="str">
            <v>PT. SATRIA WICAKSANA SEJATI</v>
          </cell>
          <cell r="Q2871" t="str">
            <v>PT. SATRIA WICAKSANA SEJATI</v>
          </cell>
          <cell r="R2871" t="str">
            <v>EMPTY BOTTLE AQUA 5 GALLON</v>
          </cell>
          <cell r="S2871" t="str">
            <v>8276862035</v>
          </cell>
        </row>
        <row r="2872">
          <cell r="L2872">
            <v>5042190224</v>
          </cell>
          <cell r="M2872" t="str">
            <v>74559</v>
          </cell>
          <cell r="N2872" t="str">
            <v>S21102201242</v>
          </cell>
          <cell r="O2872" t="str">
            <v>YPS/N8579UR/WIYANTO</v>
          </cell>
          <cell r="P2872" t="str">
            <v>PT. SATRIA WICAKSANA SEJATI</v>
          </cell>
          <cell r="Q2872" t="str">
            <v>PT. SATRIA WICAKSANA SEJATI</v>
          </cell>
          <cell r="R2872" t="str">
            <v>5 GALLON AQUA LOCAL</v>
          </cell>
          <cell r="S2872" t="str">
            <v>8276862035</v>
          </cell>
        </row>
        <row r="2873">
          <cell r="L2873">
            <v>5042200453</v>
          </cell>
          <cell r="M2873" t="str">
            <v>134578</v>
          </cell>
          <cell r="N2873" t="str">
            <v>S21102201255</v>
          </cell>
          <cell r="O2873" t="str">
            <v>YPS/N8503UV/ZAINUL A</v>
          </cell>
          <cell r="P2873" t="str">
            <v>PT. SATRIA WICAKSANA SEJATI</v>
          </cell>
          <cell r="Q2873" t="str">
            <v>PT. SATRIA WICAKSANA SEJATI</v>
          </cell>
          <cell r="R2873" t="str">
            <v>220ML AQUA LOCAL 1X48</v>
          </cell>
          <cell r="S2873" t="str">
            <v>8276862036</v>
          </cell>
        </row>
        <row r="2874">
          <cell r="L2874">
            <v>5042200453</v>
          </cell>
          <cell r="M2874" t="str">
            <v>10169749</v>
          </cell>
          <cell r="N2874" t="str">
            <v>S21102201255</v>
          </cell>
          <cell r="O2874" t="str">
            <v>YPS/N8503UV/ZAINUL A</v>
          </cell>
          <cell r="P2874" t="str">
            <v>PT. SATRIA WICAKSANA SEJATI</v>
          </cell>
          <cell r="Q2874" t="str">
            <v>PT. SATRIA WICAKSANA SEJATI</v>
          </cell>
          <cell r="R2874" t="str">
            <v>PALLET RENT DOUBLE FACE</v>
          </cell>
          <cell r="S2874" t="str">
            <v>8276862036</v>
          </cell>
        </row>
        <row r="2875">
          <cell r="L2875">
            <v>5042199646</v>
          </cell>
          <cell r="M2875" t="str">
            <v>134578</v>
          </cell>
          <cell r="N2875" t="str">
            <v>S21102201257</v>
          </cell>
          <cell r="O2875" t="str">
            <v>YPS/L9346UZ/ZAINUL.A</v>
          </cell>
          <cell r="P2875" t="str">
            <v>PT. SATRIA WICAKSANA SEJATI</v>
          </cell>
          <cell r="Q2875" t="str">
            <v>PT. SATRIA WICAKSANA SEJATI</v>
          </cell>
          <cell r="R2875" t="str">
            <v>220ML AQUA LOCAL 1X48</v>
          </cell>
          <cell r="S2875" t="str">
            <v>8276862036</v>
          </cell>
        </row>
        <row r="2876">
          <cell r="L2876">
            <v>5042199646</v>
          </cell>
          <cell r="M2876" t="str">
            <v>10169749</v>
          </cell>
          <cell r="N2876" t="str">
            <v>S21102201257</v>
          </cell>
          <cell r="O2876" t="str">
            <v>YPS/L9346UZ/ZAINUL.A</v>
          </cell>
          <cell r="P2876" t="str">
            <v>PT. SATRIA WICAKSANA SEJATI</v>
          </cell>
          <cell r="Q2876" t="str">
            <v>PT. SATRIA WICAKSANA SEJATI</v>
          </cell>
          <cell r="R2876" t="str">
            <v>PALLET RENT DOUBLE FACE</v>
          </cell>
          <cell r="S2876" t="str">
            <v>8276862036</v>
          </cell>
        </row>
        <row r="2877">
          <cell r="L2877">
            <v>5042196459</v>
          </cell>
          <cell r="M2877" t="str">
            <v>134578</v>
          </cell>
          <cell r="N2877" t="str">
            <v>S21102201256</v>
          </cell>
          <cell r="O2877" t="str">
            <v>YPS/N8565UV/BAMBANG</v>
          </cell>
          <cell r="P2877" t="str">
            <v>PT. SATRIA WICAKSANA SEJATI</v>
          </cell>
          <cell r="Q2877" t="str">
            <v>PT. SATRIA WICAKSANA SEJATI</v>
          </cell>
          <cell r="R2877" t="str">
            <v>220ML AQUA LOCAL 1X48</v>
          </cell>
          <cell r="S2877" t="str">
            <v>8276862036</v>
          </cell>
        </row>
        <row r="2878">
          <cell r="L2878">
            <v>5042196459</v>
          </cell>
          <cell r="M2878" t="str">
            <v>10169749</v>
          </cell>
          <cell r="N2878" t="str">
            <v>S21102201256</v>
          </cell>
          <cell r="O2878" t="str">
            <v>YPS/N8565UV/BAMBANG</v>
          </cell>
          <cell r="P2878" t="str">
            <v>PT. SATRIA WICAKSANA SEJATI</v>
          </cell>
          <cell r="Q2878" t="str">
            <v>PT. SATRIA WICAKSANA SEJATI</v>
          </cell>
          <cell r="R2878" t="str">
            <v>PALLET RENT DOUBLE FACE</v>
          </cell>
          <cell r="S2878" t="str">
            <v>8276862036</v>
          </cell>
        </row>
        <row r="2879">
          <cell r="L2879">
            <v>5042193094</v>
          </cell>
          <cell r="M2879" t="str">
            <v>10169933</v>
          </cell>
          <cell r="N2879" t="str">
            <v>S21102201401/PY/2/29</v>
          </cell>
          <cell r="O2879" t="str">
            <v>YPS/N8194UW/WIN</v>
          </cell>
          <cell r="P2879" t="str">
            <v>PT. SATRIA WICAKSANA SEJATI</v>
          </cell>
          <cell r="Q2879" t="str">
            <v>PT. SATRIA WICAKSANA SEJATI</v>
          </cell>
          <cell r="R2879" t="str">
            <v>EMPTY BOTTLE AQUA 5 GALLON</v>
          </cell>
          <cell r="S2879" t="str">
            <v>8276862035</v>
          </cell>
        </row>
        <row r="2880">
          <cell r="L2880">
            <v>5042193094</v>
          </cell>
          <cell r="M2880" t="str">
            <v>74559</v>
          </cell>
          <cell r="N2880" t="str">
            <v>S21102201401/PY/2/29</v>
          </cell>
          <cell r="O2880" t="str">
            <v>YPS/N8194UW/WIN</v>
          </cell>
          <cell r="P2880" t="str">
            <v>PT. SATRIA WICAKSANA SEJATI</v>
          </cell>
          <cell r="Q2880" t="str">
            <v>PT. SATRIA WICAKSANA SEJATI</v>
          </cell>
          <cell r="R2880" t="str">
            <v>5 GALLON AQUA LOCAL</v>
          </cell>
          <cell r="S2880" t="str">
            <v>8276862035</v>
          </cell>
        </row>
        <row r="2881">
          <cell r="L2881">
            <v>5042193776</v>
          </cell>
          <cell r="M2881" t="str">
            <v>10169933</v>
          </cell>
          <cell r="N2881" t="str">
            <v>S21102201399/PY/2/29</v>
          </cell>
          <cell r="O2881" t="str">
            <v>YPS/L9305UO/SABAR</v>
          </cell>
          <cell r="P2881" t="str">
            <v>PT. SATRIA WICAKSANA SEJATI</v>
          </cell>
          <cell r="Q2881" t="str">
            <v>PT. SATRIA WICAKSANA SEJATI</v>
          </cell>
          <cell r="R2881" t="str">
            <v>EMPTY BOTTLE AQUA 5 GALLON</v>
          </cell>
          <cell r="S2881" t="str">
            <v>8276862035</v>
          </cell>
        </row>
        <row r="2882">
          <cell r="L2882">
            <v>5042193776</v>
          </cell>
          <cell r="M2882" t="str">
            <v>74559</v>
          </cell>
          <cell r="N2882" t="str">
            <v>S21102201399/PY/2/29</v>
          </cell>
          <cell r="O2882" t="str">
            <v>YPS/L9305UO/SABAR</v>
          </cell>
          <cell r="P2882" t="str">
            <v>PT. SATRIA WICAKSANA SEJATI</v>
          </cell>
          <cell r="Q2882" t="str">
            <v>PT. SATRIA WICAKSANA SEJATI</v>
          </cell>
          <cell r="R2882" t="str">
            <v>5 GALLON AQUA LOCAL</v>
          </cell>
          <cell r="S2882" t="str">
            <v>8276862035</v>
          </cell>
        </row>
        <row r="2883">
          <cell r="L2883">
            <v>5042197600</v>
          </cell>
          <cell r="M2883" t="str">
            <v>10169743</v>
          </cell>
          <cell r="N2883" t="str">
            <v>S21102201397/PY/1/29</v>
          </cell>
          <cell r="O2883" t="str">
            <v>YPS/L8858UI/BAMBANG</v>
          </cell>
          <cell r="P2883" t="str">
            <v>PT. SATRIA WICAKSANA SEJATI</v>
          </cell>
          <cell r="Q2883" t="str">
            <v>PT. SATRIA WICAKSANA SEJATI</v>
          </cell>
          <cell r="R2883" t="str">
            <v>JUG RACK</v>
          </cell>
          <cell r="S2883" t="str">
            <v>8276862035</v>
          </cell>
        </row>
        <row r="2884">
          <cell r="L2884">
            <v>5042197600</v>
          </cell>
          <cell r="M2884" t="str">
            <v>10169933</v>
          </cell>
          <cell r="N2884" t="str">
            <v>S21102201397/PY/1/29</v>
          </cell>
          <cell r="O2884" t="str">
            <v>YPS/L8858UI/BAMBANG</v>
          </cell>
          <cell r="P2884" t="str">
            <v>PT. SATRIA WICAKSANA SEJATI</v>
          </cell>
          <cell r="Q2884" t="str">
            <v>PT. SATRIA WICAKSANA SEJATI</v>
          </cell>
          <cell r="R2884" t="str">
            <v>EMPTY BOTTLE AQUA 5 GALLON</v>
          </cell>
          <cell r="S2884" t="str">
            <v>8276862035</v>
          </cell>
        </row>
        <row r="2885">
          <cell r="L2885">
            <v>5042197600</v>
          </cell>
          <cell r="M2885" t="str">
            <v>74559</v>
          </cell>
          <cell r="N2885" t="str">
            <v>S21102201397/PY/1/29</v>
          </cell>
          <cell r="O2885" t="str">
            <v>YPS/L8858UI/BAMBANG</v>
          </cell>
          <cell r="P2885" t="str">
            <v>PT. SATRIA WICAKSANA SEJATI</v>
          </cell>
          <cell r="Q2885" t="str">
            <v>PT. SATRIA WICAKSANA SEJATI</v>
          </cell>
          <cell r="R2885" t="str">
            <v>5 GALLON AQUA LOCAL</v>
          </cell>
          <cell r="S2885" t="str">
            <v>8276862035</v>
          </cell>
        </row>
        <row r="2886">
          <cell r="L2886">
            <v>5042182907</v>
          </cell>
          <cell r="M2886" t="str">
            <v>10169743</v>
          </cell>
          <cell r="N2886" t="str">
            <v>S21102201407/BK/1/29</v>
          </cell>
          <cell r="O2886" t="str">
            <v>YPS/L9429KUZ/SOLIKIN</v>
          </cell>
          <cell r="P2886" t="str">
            <v>PT. SATRIA WICAKSANA SEJATI</v>
          </cell>
          <cell r="Q2886" t="str">
            <v>PT. SATRIA WICAKSANA SEJATI</v>
          </cell>
          <cell r="R2886" t="str">
            <v>JUG RACK</v>
          </cell>
          <cell r="S2886" t="str">
            <v>8276862035</v>
          </cell>
        </row>
        <row r="2887">
          <cell r="L2887">
            <v>5042182907</v>
          </cell>
          <cell r="M2887" t="str">
            <v>10169933</v>
          </cell>
          <cell r="N2887" t="str">
            <v>S21102201407/BK/1/29</v>
          </cell>
          <cell r="O2887" t="str">
            <v>YPS/L9429KUZ/SOLIKIN</v>
          </cell>
          <cell r="P2887" t="str">
            <v>PT. SATRIA WICAKSANA SEJATI</v>
          </cell>
          <cell r="Q2887" t="str">
            <v>PT. SATRIA WICAKSANA SEJATI</v>
          </cell>
          <cell r="R2887" t="str">
            <v>EMPTY BOTTLE AQUA 5 GALLON</v>
          </cell>
          <cell r="S2887" t="str">
            <v>8276862035</v>
          </cell>
        </row>
        <row r="2888">
          <cell r="L2888">
            <v>5042182907</v>
          </cell>
          <cell r="M2888" t="str">
            <v>74559</v>
          </cell>
          <cell r="N2888" t="str">
            <v>S21102201407/BK/1/29</v>
          </cell>
          <cell r="O2888" t="str">
            <v>YPS/L9429KUZ/SOLIKIN</v>
          </cell>
          <cell r="P2888" t="str">
            <v>PT. SATRIA WICAKSANA SEJATI</v>
          </cell>
          <cell r="Q2888" t="str">
            <v>PT. SATRIA WICAKSANA SEJATI</v>
          </cell>
          <cell r="R2888" t="str">
            <v>5 GALLON AQUA LOCAL</v>
          </cell>
          <cell r="S2888" t="str">
            <v>8276862035</v>
          </cell>
        </row>
        <row r="2889">
          <cell r="L2889">
            <v>5042201903</v>
          </cell>
          <cell r="M2889" t="str">
            <v>10169933</v>
          </cell>
          <cell r="N2889" t="str">
            <v>S21102201392/NF/3/29</v>
          </cell>
          <cell r="O2889" t="str">
            <v>YPS/S9012US/SOBACH</v>
          </cell>
          <cell r="P2889" t="str">
            <v>PT. SATRIA WICAKSANA SEJATI</v>
          </cell>
          <cell r="Q2889" t="str">
            <v>PT. SATRIA WICAKSANA SEJATI</v>
          </cell>
          <cell r="R2889" t="str">
            <v>EMPTY BOTTLE AQUA 5 GALLON</v>
          </cell>
          <cell r="S2889" t="str">
            <v>8276862035</v>
          </cell>
        </row>
        <row r="2890">
          <cell r="L2890">
            <v>5042201903</v>
          </cell>
          <cell r="M2890" t="str">
            <v>74559</v>
          </cell>
          <cell r="N2890" t="str">
            <v>S21102201392/NF/3/29</v>
          </cell>
          <cell r="O2890" t="str">
            <v>YPS/S9012US/SOBACH</v>
          </cell>
          <cell r="P2890" t="str">
            <v>PT. SATRIA WICAKSANA SEJATI</v>
          </cell>
          <cell r="Q2890" t="str">
            <v>PT. SATRIA WICAKSANA SEJATI</v>
          </cell>
          <cell r="R2890" t="str">
            <v>5 GALLON AQUA LOCAL</v>
          </cell>
          <cell r="S2890" t="str">
            <v>8276862035</v>
          </cell>
        </row>
        <row r="2891">
          <cell r="L2891">
            <v>5042183504</v>
          </cell>
          <cell r="M2891" t="str">
            <v>10169743</v>
          </cell>
          <cell r="N2891" t="str">
            <v>S21102201405/AS/3/28</v>
          </cell>
          <cell r="O2891" t="str">
            <v>YPS/L9345UZ/MSOLIKIN</v>
          </cell>
          <cell r="P2891" t="str">
            <v>PT. SATRIA WICAKSANA SEJATI</v>
          </cell>
          <cell r="Q2891" t="str">
            <v>PT. SATRIA WICAKSANA SEJATI</v>
          </cell>
          <cell r="R2891" t="str">
            <v>JUG RACK</v>
          </cell>
          <cell r="S2891" t="str">
            <v>8276862035</v>
          </cell>
        </row>
        <row r="2892">
          <cell r="L2892">
            <v>5042183504</v>
          </cell>
          <cell r="M2892" t="str">
            <v>10169933</v>
          </cell>
          <cell r="N2892" t="str">
            <v>S21102201405/AS/3/28</v>
          </cell>
          <cell r="O2892" t="str">
            <v>YPS/L9345UZ/MSOLIKIN</v>
          </cell>
          <cell r="P2892" t="str">
            <v>PT. SATRIA WICAKSANA SEJATI</v>
          </cell>
          <cell r="Q2892" t="str">
            <v>PT. SATRIA WICAKSANA SEJATI</v>
          </cell>
          <cell r="R2892" t="str">
            <v>EMPTY BOTTLE AQUA 5 GALLON</v>
          </cell>
          <cell r="S2892" t="str">
            <v>8276862035</v>
          </cell>
        </row>
        <row r="2893">
          <cell r="L2893">
            <v>5042183504</v>
          </cell>
          <cell r="M2893" t="str">
            <v>74559</v>
          </cell>
          <cell r="N2893" t="str">
            <v>S21102201405/AS/3/28</v>
          </cell>
          <cell r="O2893" t="str">
            <v>YPS/L9345UZ/MSOLIKIN</v>
          </cell>
          <cell r="P2893" t="str">
            <v>PT. SATRIA WICAKSANA SEJATI</v>
          </cell>
          <cell r="Q2893" t="str">
            <v>PT. SATRIA WICAKSANA SEJATI</v>
          </cell>
          <cell r="R2893" t="str">
            <v>5 GALLON AQUA LOCAL</v>
          </cell>
          <cell r="S2893" t="str">
            <v>8276862035</v>
          </cell>
        </row>
        <row r="2894">
          <cell r="L2894">
            <v>5042191706</v>
          </cell>
          <cell r="M2894" t="str">
            <v>10169933</v>
          </cell>
          <cell r="N2894" t="str">
            <v>S21102201398/PY/2/29</v>
          </cell>
          <cell r="O2894" t="str">
            <v>YPS/S8186UT/DARSONO</v>
          </cell>
          <cell r="P2894" t="str">
            <v>PT. SATRIA WICAKSANA SEJATI</v>
          </cell>
          <cell r="Q2894" t="str">
            <v>PT. SATRIA WICAKSANA SEJATI</v>
          </cell>
          <cell r="R2894" t="str">
            <v>EMPTY BOTTLE AQUA 5 GALLON</v>
          </cell>
          <cell r="S2894" t="str">
            <v>8276862035</v>
          </cell>
        </row>
        <row r="2895">
          <cell r="L2895">
            <v>5042191706</v>
          </cell>
          <cell r="M2895" t="str">
            <v>74559</v>
          </cell>
          <cell r="N2895" t="str">
            <v>S21102201398/PY/2/29</v>
          </cell>
          <cell r="O2895" t="str">
            <v>YPS/S8186UT/DARSONO</v>
          </cell>
          <cell r="P2895" t="str">
            <v>PT. SATRIA WICAKSANA SEJATI</v>
          </cell>
          <cell r="Q2895" t="str">
            <v>PT. SATRIA WICAKSANA SEJATI</v>
          </cell>
          <cell r="R2895" t="str">
            <v>5 GALLON AQUA LOCAL</v>
          </cell>
          <cell r="S2895" t="str">
            <v>8276862035</v>
          </cell>
        </row>
        <row r="2896">
          <cell r="L2896">
            <v>5042190952</v>
          </cell>
          <cell r="M2896" t="str">
            <v>10169933</v>
          </cell>
          <cell r="N2896" t="str">
            <v>S21102201403/PY/2/29</v>
          </cell>
          <cell r="O2896" t="str">
            <v>YPS/L9062UH/IMRON</v>
          </cell>
          <cell r="P2896" t="str">
            <v>PT. SATRIA WICAKSANA SEJATI</v>
          </cell>
          <cell r="Q2896" t="str">
            <v>PT. SATRIA WICAKSANA SEJATI</v>
          </cell>
          <cell r="R2896" t="str">
            <v>EMPTY BOTTLE AQUA 5 GALLON</v>
          </cell>
          <cell r="S2896" t="str">
            <v>8276862035</v>
          </cell>
        </row>
        <row r="2897">
          <cell r="L2897">
            <v>5042190952</v>
          </cell>
          <cell r="M2897" t="str">
            <v>74559</v>
          </cell>
          <cell r="N2897" t="str">
            <v>S21102201403/PY/2/29</v>
          </cell>
          <cell r="O2897" t="str">
            <v>YPS/L9062UH/IMRON</v>
          </cell>
          <cell r="P2897" t="str">
            <v>PT. SATRIA WICAKSANA SEJATI</v>
          </cell>
          <cell r="Q2897" t="str">
            <v>PT. SATRIA WICAKSANA SEJATI</v>
          </cell>
          <cell r="R2897" t="str">
            <v>5 GALLON AQUA LOCAL</v>
          </cell>
          <cell r="S2897" t="str">
            <v>8276862035</v>
          </cell>
        </row>
        <row r="2898">
          <cell r="L2898">
            <v>5042187348</v>
          </cell>
          <cell r="M2898" t="str">
            <v>10169743</v>
          </cell>
          <cell r="N2898" t="str">
            <v>S21102201400/BK/1/29</v>
          </cell>
          <cell r="O2898" t="str">
            <v>YPS/L8796UV/DARYANTO</v>
          </cell>
          <cell r="P2898" t="str">
            <v>PT. SATRIA WICAKSANA SEJATI</v>
          </cell>
          <cell r="Q2898" t="str">
            <v>PT. SATRIA WICAKSANA SEJATI</v>
          </cell>
          <cell r="R2898" t="str">
            <v>JUG RACK</v>
          </cell>
          <cell r="S2898" t="str">
            <v>8276862035</v>
          </cell>
        </row>
        <row r="2899">
          <cell r="L2899">
            <v>5042187348</v>
          </cell>
          <cell r="M2899" t="str">
            <v>10169933</v>
          </cell>
          <cell r="N2899" t="str">
            <v>S21102201400/BK/1/29</v>
          </cell>
          <cell r="O2899" t="str">
            <v>YPS/L8796UV/DARYANTO</v>
          </cell>
          <cell r="P2899" t="str">
            <v>PT. SATRIA WICAKSANA SEJATI</v>
          </cell>
          <cell r="Q2899" t="str">
            <v>PT. SATRIA WICAKSANA SEJATI</v>
          </cell>
          <cell r="R2899" t="str">
            <v>EMPTY BOTTLE AQUA 5 GALLON</v>
          </cell>
          <cell r="S2899" t="str">
            <v>8276862035</v>
          </cell>
        </row>
        <row r="2900">
          <cell r="L2900">
            <v>5042187348</v>
          </cell>
          <cell r="M2900" t="str">
            <v>74559</v>
          </cell>
          <cell r="N2900" t="str">
            <v>S21102201400/BK/1/29</v>
          </cell>
          <cell r="O2900" t="str">
            <v>YPS/L8796UV/DARYANTO</v>
          </cell>
          <cell r="P2900" t="str">
            <v>PT. SATRIA WICAKSANA SEJATI</v>
          </cell>
          <cell r="Q2900" t="str">
            <v>PT. SATRIA WICAKSANA SEJATI</v>
          </cell>
          <cell r="R2900" t="str">
            <v>5 GALLON AQUA LOCAL</v>
          </cell>
          <cell r="S2900" t="str">
            <v>8276862035</v>
          </cell>
        </row>
        <row r="2901">
          <cell r="L2901">
            <v>5042194429</v>
          </cell>
          <cell r="M2901" t="str">
            <v>10169933</v>
          </cell>
          <cell r="N2901" t="str">
            <v>S21102201404/PY/2/29</v>
          </cell>
          <cell r="O2901" t="str">
            <v>YPS/N9879UR/JUPRI</v>
          </cell>
          <cell r="P2901" t="str">
            <v>PT. SATRIA WICAKSANA SEJATI</v>
          </cell>
          <cell r="Q2901" t="str">
            <v>PT. SATRIA WICAKSANA SEJATI</v>
          </cell>
          <cell r="R2901" t="str">
            <v>EMPTY BOTTLE AQUA 5 GALLON</v>
          </cell>
          <cell r="S2901" t="str">
            <v>8276862035</v>
          </cell>
        </row>
        <row r="2902">
          <cell r="L2902">
            <v>5042194429</v>
          </cell>
          <cell r="M2902" t="str">
            <v>74559</v>
          </cell>
          <cell r="N2902" t="str">
            <v>S21102201404/PY/2/29</v>
          </cell>
          <cell r="O2902" t="str">
            <v>YPS/N9879UR/JUPRI</v>
          </cell>
          <cell r="P2902" t="str">
            <v>PT. SATRIA WICAKSANA SEJATI</v>
          </cell>
          <cell r="Q2902" t="str">
            <v>PT. SATRIA WICAKSANA SEJATI</v>
          </cell>
          <cell r="R2902" t="str">
            <v>5 GALLON AQUA LOCAL</v>
          </cell>
          <cell r="S2902" t="str">
            <v>8276862035</v>
          </cell>
        </row>
        <row r="2903">
          <cell r="L2903">
            <v>5042204856</v>
          </cell>
          <cell r="M2903" t="str">
            <v>74556</v>
          </cell>
          <cell r="N2903" t="str">
            <v>S21102210948 / MARGOMULYO</v>
          </cell>
          <cell r="O2903" t="str">
            <v>B9999WG/AAN DEDI PUR</v>
          </cell>
          <cell r="P2903" t="str">
            <v>PT. SATRIA WICAKSANA SEJATI</v>
          </cell>
          <cell r="Q2903" t="str">
            <v>PT. SATRIA WICAKSANA SEJATI</v>
          </cell>
          <cell r="R2903" t="str">
            <v>330ML AQUA LOCAL 1X24</v>
          </cell>
          <cell r="S2903" t="str">
            <v>8276862036</v>
          </cell>
        </row>
        <row r="2904">
          <cell r="L2904">
            <v>5042145057</v>
          </cell>
          <cell r="M2904" t="str">
            <v>145141</v>
          </cell>
          <cell r="N2904" t="str">
            <v>S21102212324</v>
          </cell>
          <cell r="O2904" t="str">
            <v>YPS/N8565UW/BAMBANG</v>
          </cell>
          <cell r="P2904" t="str">
            <v>PT. SATRIA WICAKSANA SEJATI</v>
          </cell>
          <cell r="Q2904" t="str">
            <v>PT. SATRIA WICAKSANA SEJATI</v>
          </cell>
          <cell r="R2904" t="str">
            <v>500ML MIZONE ACTIV' LYCHEE LEMON 1X12</v>
          </cell>
          <cell r="S2904" t="str">
            <v>8276862036</v>
          </cell>
        </row>
        <row r="2905">
          <cell r="L2905">
            <v>5042145057</v>
          </cell>
          <cell r="M2905" t="str">
            <v>10169749</v>
          </cell>
          <cell r="N2905" t="str">
            <v>S21102212324</v>
          </cell>
          <cell r="O2905" t="str">
            <v>YPS/N8565UW/BAMBANG</v>
          </cell>
          <cell r="P2905" t="str">
            <v>PT. SATRIA WICAKSANA SEJATI</v>
          </cell>
          <cell r="Q2905" t="str">
            <v>PT. SATRIA WICAKSANA SEJATI</v>
          </cell>
          <cell r="R2905" t="str">
            <v>PALLET RENT DOUBLE FACE</v>
          </cell>
          <cell r="S2905" t="str">
            <v>8276862036</v>
          </cell>
        </row>
        <row r="2906">
          <cell r="L2906">
            <v>5042202977</v>
          </cell>
          <cell r="M2906" t="str">
            <v>10169743</v>
          </cell>
          <cell r="N2906" t="str">
            <v>S21102201384/PY/1/30</v>
          </cell>
          <cell r="O2906" t="str">
            <v>YPS/L9430UZ/DONI</v>
          </cell>
          <cell r="P2906" t="str">
            <v>PT. SATRIA WICAKSANA SEJATI</v>
          </cell>
          <cell r="Q2906" t="str">
            <v>PT. SATRIA WICAKSANA SEJATI</v>
          </cell>
          <cell r="R2906" t="str">
            <v>JUG RACK</v>
          </cell>
          <cell r="S2906" t="str">
            <v>8276862035</v>
          </cell>
        </row>
        <row r="2907">
          <cell r="L2907">
            <v>5042202977</v>
          </cell>
          <cell r="M2907" t="str">
            <v>10169933</v>
          </cell>
          <cell r="N2907" t="str">
            <v>S21102201384/PY/1/30</v>
          </cell>
          <cell r="O2907" t="str">
            <v>YPS/L9430UZ/DONI</v>
          </cell>
          <cell r="P2907" t="str">
            <v>PT. SATRIA WICAKSANA SEJATI</v>
          </cell>
          <cell r="Q2907" t="str">
            <v>PT. SATRIA WICAKSANA SEJATI</v>
          </cell>
          <cell r="R2907" t="str">
            <v>EMPTY BOTTLE AQUA 5 GALLON</v>
          </cell>
          <cell r="S2907" t="str">
            <v>8276862035</v>
          </cell>
        </row>
        <row r="2908">
          <cell r="L2908">
            <v>5042202977</v>
          </cell>
          <cell r="M2908" t="str">
            <v>74559</v>
          </cell>
          <cell r="N2908" t="str">
            <v>S21102201384/PY/1/30</v>
          </cell>
          <cell r="O2908" t="str">
            <v>YPS/L9430UZ/DONI</v>
          </cell>
          <cell r="P2908" t="str">
            <v>PT. SATRIA WICAKSANA SEJATI</v>
          </cell>
          <cell r="Q2908" t="str">
            <v>PT. SATRIA WICAKSANA SEJATI</v>
          </cell>
          <cell r="R2908" t="str">
            <v>5 GALLON AQUA LOCAL</v>
          </cell>
          <cell r="S2908" t="str">
            <v>8276862035</v>
          </cell>
        </row>
        <row r="2909">
          <cell r="L2909">
            <v>5042213044</v>
          </cell>
          <cell r="M2909" t="str">
            <v>10169933</v>
          </cell>
          <cell r="N2909" t="str">
            <v>S21102201378/ZK/2/30</v>
          </cell>
          <cell r="O2909" t="str">
            <v>YPS/N8661UW/DENY S</v>
          </cell>
          <cell r="P2909" t="str">
            <v>PT. SATRIA WICAKSANA SEJATI</v>
          </cell>
          <cell r="Q2909" t="str">
            <v>PT. SATRIA WICAKSANA SEJATI</v>
          </cell>
          <cell r="R2909" t="str">
            <v>EMPTY BOTTLE AQUA 5 GALLON</v>
          </cell>
          <cell r="S2909" t="str">
            <v>8276862035</v>
          </cell>
        </row>
        <row r="2910">
          <cell r="L2910">
            <v>5042213044</v>
          </cell>
          <cell r="M2910" t="str">
            <v>74559</v>
          </cell>
          <cell r="N2910" t="str">
            <v>S21102201378/ZK/2/30</v>
          </cell>
          <cell r="O2910" t="str">
            <v>YPS/N8661UW/DENY S</v>
          </cell>
          <cell r="P2910" t="str">
            <v>PT. SATRIA WICAKSANA SEJATI</v>
          </cell>
          <cell r="Q2910" t="str">
            <v>PT. SATRIA WICAKSANA SEJATI</v>
          </cell>
          <cell r="R2910" t="str">
            <v>5 GALLON AQUA LOCAL</v>
          </cell>
          <cell r="S2910" t="str">
            <v>8276862035</v>
          </cell>
        </row>
        <row r="2911">
          <cell r="L2911">
            <v>5042206149</v>
          </cell>
          <cell r="M2911" t="str">
            <v>10169933</v>
          </cell>
          <cell r="N2911" t="str">
            <v>S21102201379/IS/1/30</v>
          </cell>
          <cell r="O2911" t="str">
            <v>NVA/N8530UV/SUGENG</v>
          </cell>
          <cell r="P2911" t="str">
            <v>PT. SATRIA WICAKSANA SEJATI</v>
          </cell>
          <cell r="Q2911" t="str">
            <v>PT. SATRIA WICAKSANA SEJATI</v>
          </cell>
          <cell r="R2911" t="str">
            <v>EMPTY BOTTLE AQUA 5 GALLON</v>
          </cell>
          <cell r="S2911" t="str">
            <v>8276862035</v>
          </cell>
        </row>
        <row r="2912">
          <cell r="L2912">
            <v>5042206149</v>
          </cell>
          <cell r="M2912" t="str">
            <v>74559</v>
          </cell>
          <cell r="N2912" t="str">
            <v>S21102201379/IS/1/30</v>
          </cell>
          <cell r="O2912" t="str">
            <v>NVA/N8530UV/SUGENG</v>
          </cell>
          <cell r="P2912" t="str">
            <v>PT. SATRIA WICAKSANA SEJATI</v>
          </cell>
          <cell r="Q2912" t="str">
            <v>PT. SATRIA WICAKSANA SEJATI</v>
          </cell>
          <cell r="R2912" t="str">
            <v>5 GALLON AQUA LOCAL</v>
          </cell>
          <cell r="S2912" t="str">
            <v>8276862035</v>
          </cell>
        </row>
        <row r="2913">
          <cell r="L2913">
            <v>5042207877</v>
          </cell>
          <cell r="M2913" t="str">
            <v>10169743</v>
          </cell>
          <cell r="N2913" t="str">
            <v>S21102201376/IS/1/30</v>
          </cell>
          <cell r="O2913" t="str">
            <v>YPS/N8548UV/GATOT</v>
          </cell>
          <cell r="P2913" t="str">
            <v>PT. SATRIA WICAKSANA SEJATI</v>
          </cell>
          <cell r="Q2913" t="str">
            <v>PT. SATRIA WICAKSANA SEJATI</v>
          </cell>
          <cell r="R2913" t="str">
            <v>JUG RACK</v>
          </cell>
          <cell r="S2913" t="str">
            <v>8276862035</v>
          </cell>
        </row>
        <row r="2914">
          <cell r="L2914">
            <v>5042207877</v>
          </cell>
          <cell r="M2914" t="str">
            <v>10169933</v>
          </cell>
          <cell r="N2914" t="str">
            <v>S21102201376/IS/1/30</v>
          </cell>
          <cell r="O2914" t="str">
            <v>YPS/N8548UV/GATOT</v>
          </cell>
          <cell r="P2914" t="str">
            <v>PT. SATRIA WICAKSANA SEJATI</v>
          </cell>
          <cell r="Q2914" t="str">
            <v>PT. SATRIA WICAKSANA SEJATI</v>
          </cell>
          <cell r="R2914" t="str">
            <v>EMPTY BOTTLE AQUA 5 GALLON</v>
          </cell>
          <cell r="S2914" t="str">
            <v>8276862035</v>
          </cell>
        </row>
        <row r="2915">
          <cell r="L2915">
            <v>5042207877</v>
          </cell>
          <cell r="M2915" t="str">
            <v>74559</v>
          </cell>
          <cell r="N2915" t="str">
            <v>S21102201376/IS/1/30</v>
          </cell>
          <cell r="O2915" t="str">
            <v>YPS/N8548UV/GATOT</v>
          </cell>
          <cell r="P2915" t="str">
            <v>PT. SATRIA WICAKSANA SEJATI</v>
          </cell>
          <cell r="Q2915" t="str">
            <v>PT. SATRIA WICAKSANA SEJATI</v>
          </cell>
          <cell r="R2915" t="str">
            <v>5 GALLON AQUA LOCAL</v>
          </cell>
          <cell r="S2915" t="str">
            <v>8276862035</v>
          </cell>
        </row>
        <row r="2916">
          <cell r="L2916">
            <v>5042208031</v>
          </cell>
          <cell r="M2916" t="str">
            <v>10169933</v>
          </cell>
          <cell r="N2916" t="str">
            <v>S21102201368/EF/3/30</v>
          </cell>
          <cell r="O2916" t="str">
            <v>YPS/L9273UF/ARIF</v>
          </cell>
          <cell r="P2916" t="str">
            <v>PT. SATRIA WICAKSANA SEJATI</v>
          </cell>
          <cell r="Q2916" t="str">
            <v>PT. SATRIA WICAKSANA SEJATI</v>
          </cell>
          <cell r="R2916" t="str">
            <v>EMPTY BOTTLE AQUA 5 GALLON</v>
          </cell>
          <cell r="S2916" t="str">
            <v>8276862035</v>
          </cell>
        </row>
        <row r="2917">
          <cell r="L2917">
            <v>5042208031</v>
          </cell>
          <cell r="M2917" t="str">
            <v>74559</v>
          </cell>
          <cell r="N2917" t="str">
            <v>S21102201368/EF/3/30</v>
          </cell>
          <cell r="O2917" t="str">
            <v>YPS/L9273UF/ARIF</v>
          </cell>
          <cell r="P2917" t="str">
            <v>PT. SATRIA WICAKSANA SEJATI</v>
          </cell>
          <cell r="Q2917" t="str">
            <v>PT. SATRIA WICAKSANA SEJATI</v>
          </cell>
          <cell r="R2917" t="str">
            <v>5 GALLON AQUA LOCAL</v>
          </cell>
          <cell r="S2917" t="str">
            <v>8276862035</v>
          </cell>
        </row>
        <row r="2918">
          <cell r="L2918">
            <v>5042202959</v>
          </cell>
          <cell r="M2918" t="str">
            <v>10169933</v>
          </cell>
          <cell r="N2918" t="str">
            <v>S21102201380/IS/1/30</v>
          </cell>
          <cell r="O2918" t="str">
            <v>YPS/L8372UI/BASIT</v>
          </cell>
          <cell r="P2918" t="str">
            <v>PT. SATRIA WICAKSANA SEJATI</v>
          </cell>
          <cell r="Q2918" t="str">
            <v>PT. SATRIA WICAKSANA SEJATI</v>
          </cell>
          <cell r="R2918" t="str">
            <v>EMPTY BOTTLE AQUA 5 GALLON</v>
          </cell>
          <cell r="S2918" t="str">
            <v>8276862035</v>
          </cell>
        </row>
        <row r="2919">
          <cell r="L2919">
            <v>5042202959</v>
          </cell>
          <cell r="M2919" t="str">
            <v>74559</v>
          </cell>
          <cell r="N2919" t="str">
            <v>S21102201380/IS/1/30</v>
          </cell>
          <cell r="O2919" t="str">
            <v>YPS/L8372UI/BASIT</v>
          </cell>
          <cell r="P2919" t="str">
            <v>PT. SATRIA WICAKSANA SEJATI</v>
          </cell>
          <cell r="Q2919" t="str">
            <v>PT. SATRIA WICAKSANA SEJATI</v>
          </cell>
          <cell r="R2919" t="str">
            <v>5 GALLON AQUA LOCAL</v>
          </cell>
          <cell r="S2919" t="str">
            <v>8276862035</v>
          </cell>
        </row>
        <row r="2920">
          <cell r="L2920">
            <v>5042213831</v>
          </cell>
          <cell r="M2920" t="str">
            <v>10169933</v>
          </cell>
          <cell r="N2920" t="str">
            <v>S21102201377/ZK/2/30</v>
          </cell>
          <cell r="O2920" t="str">
            <v>YPS/N9611UR/IBRAHIM</v>
          </cell>
          <cell r="P2920" t="str">
            <v>PT. SATRIA WICAKSANA SEJATI</v>
          </cell>
          <cell r="Q2920" t="str">
            <v>PT. SATRIA WICAKSANA SEJATI</v>
          </cell>
          <cell r="R2920" t="str">
            <v>EMPTY BOTTLE AQUA 5 GALLON</v>
          </cell>
          <cell r="S2920" t="str">
            <v>8276862035</v>
          </cell>
        </row>
        <row r="2921">
          <cell r="L2921">
            <v>5042213831</v>
          </cell>
          <cell r="M2921" t="str">
            <v>74559</v>
          </cell>
          <cell r="N2921" t="str">
            <v>S21102201377/ZK/2/30</v>
          </cell>
          <cell r="O2921" t="str">
            <v>YPS/N9611UR/IBRAHIM</v>
          </cell>
          <cell r="P2921" t="str">
            <v>PT. SATRIA WICAKSANA SEJATI</v>
          </cell>
          <cell r="Q2921" t="str">
            <v>PT. SATRIA WICAKSANA SEJATI</v>
          </cell>
          <cell r="R2921" t="str">
            <v>5 GALLON AQUA LOCAL</v>
          </cell>
          <cell r="S2921" t="str">
            <v>8276862035</v>
          </cell>
        </row>
        <row r="2922">
          <cell r="L2922">
            <v>5042165655</v>
          </cell>
          <cell r="M2922" t="str">
            <v>10169933</v>
          </cell>
          <cell r="N2922" t="str">
            <v>S21102201366/EF/3/30</v>
          </cell>
          <cell r="O2922" t="str">
            <v>YPS/N8522UV/BUDI</v>
          </cell>
          <cell r="P2922" t="str">
            <v>PT. SATRIA WICAKSANA SEJATI</v>
          </cell>
          <cell r="Q2922" t="str">
            <v>PT. SATRIA WICAKSANA SEJATI</v>
          </cell>
          <cell r="R2922" t="str">
            <v>EMPTY BOTTLE AQUA 5 GALLON</v>
          </cell>
          <cell r="S2922" t="str">
            <v>8276862035</v>
          </cell>
        </row>
        <row r="2923">
          <cell r="L2923">
            <v>5042165655</v>
          </cell>
          <cell r="M2923" t="str">
            <v>74559</v>
          </cell>
          <cell r="N2923" t="str">
            <v>S21102201366/EF/3/30</v>
          </cell>
          <cell r="O2923" t="str">
            <v>YPS/N8522UV/BUDI</v>
          </cell>
          <cell r="P2923" t="str">
            <v>PT. SATRIA WICAKSANA SEJATI</v>
          </cell>
          <cell r="Q2923" t="str">
            <v>PT. SATRIA WICAKSANA SEJATI</v>
          </cell>
          <cell r="R2923" t="str">
            <v>5 GALLON AQUA LOCAL</v>
          </cell>
          <cell r="S2923" t="str">
            <v>8276862035</v>
          </cell>
        </row>
        <row r="2924">
          <cell r="L2924">
            <v>5042213160</v>
          </cell>
          <cell r="M2924" t="str">
            <v>10169933</v>
          </cell>
          <cell r="N2924" t="str">
            <v>S21102201375/ZK/2/30</v>
          </cell>
          <cell r="O2924" t="str">
            <v>YPS/L9269UF/SOLIKHAN</v>
          </cell>
          <cell r="P2924" t="str">
            <v>PT. SATRIA WICAKSANA SEJATI</v>
          </cell>
          <cell r="Q2924" t="str">
            <v>PT. SATRIA WICAKSANA SEJATI</v>
          </cell>
          <cell r="R2924" t="str">
            <v>EMPTY BOTTLE AQUA 5 GALLON</v>
          </cell>
          <cell r="S2924" t="str">
            <v>8276862035</v>
          </cell>
        </row>
        <row r="2925">
          <cell r="L2925">
            <v>5042213160</v>
          </cell>
          <cell r="M2925" t="str">
            <v>74559</v>
          </cell>
          <cell r="N2925" t="str">
            <v>S21102201375/ZK/2/30</v>
          </cell>
          <cell r="O2925" t="str">
            <v>YPS/L9269UF/SOLIKHAN</v>
          </cell>
          <cell r="P2925" t="str">
            <v>PT. SATRIA WICAKSANA SEJATI</v>
          </cell>
          <cell r="Q2925" t="str">
            <v>PT. SATRIA WICAKSANA SEJATI</v>
          </cell>
          <cell r="R2925" t="str">
            <v>5 GALLON AQUA LOCAL</v>
          </cell>
          <cell r="S2925" t="str">
            <v>8276862035</v>
          </cell>
        </row>
        <row r="2926">
          <cell r="L2926">
            <v>5042203941</v>
          </cell>
          <cell r="M2926" t="str">
            <v>10169743</v>
          </cell>
          <cell r="N2926" t="str">
            <v>S21102201382/PY/1/30</v>
          </cell>
          <cell r="O2926" t="str">
            <v>YPS/L9345UZ/MSOLIKIN</v>
          </cell>
          <cell r="P2926" t="str">
            <v>PT. SATRIA WICAKSANA SEJATI</v>
          </cell>
          <cell r="Q2926" t="str">
            <v>PT. SATRIA WICAKSANA SEJATI</v>
          </cell>
          <cell r="R2926" t="str">
            <v>JUG RACK</v>
          </cell>
          <cell r="S2926" t="str">
            <v>8276862035</v>
          </cell>
        </row>
        <row r="2927">
          <cell r="L2927">
            <v>5042203941</v>
          </cell>
          <cell r="M2927" t="str">
            <v>10169933</v>
          </cell>
          <cell r="N2927" t="str">
            <v>S21102201382/PY/1/30</v>
          </cell>
          <cell r="O2927" t="str">
            <v>YPS/L9345UZ/MSOLIKIN</v>
          </cell>
          <cell r="P2927" t="str">
            <v>PT. SATRIA WICAKSANA SEJATI</v>
          </cell>
          <cell r="Q2927" t="str">
            <v>PT. SATRIA WICAKSANA SEJATI</v>
          </cell>
          <cell r="R2927" t="str">
            <v>EMPTY BOTTLE AQUA 5 GALLON</v>
          </cell>
          <cell r="S2927" t="str">
            <v>8276862035</v>
          </cell>
        </row>
        <row r="2928">
          <cell r="L2928">
            <v>5042203941</v>
          </cell>
          <cell r="M2928" t="str">
            <v>74559</v>
          </cell>
          <cell r="N2928" t="str">
            <v>S21102201382/PY/1/30</v>
          </cell>
          <cell r="O2928" t="str">
            <v>YPS/L9345UZ/MSOLIKIN</v>
          </cell>
          <cell r="P2928" t="str">
            <v>PT. SATRIA WICAKSANA SEJATI</v>
          </cell>
          <cell r="Q2928" t="str">
            <v>PT. SATRIA WICAKSANA SEJATI</v>
          </cell>
          <cell r="R2928" t="str">
            <v>5 GALLON AQUA LOCAL</v>
          </cell>
          <cell r="S2928" t="str">
            <v>8276862035</v>
          </cell>
        </row>
        <row r="2929">
          <cell r="L2929">
            <v>5042209102</v>
          </cell>
          <cell r="M2929" t="str">
            <v>10169933</v>
          </cell>
          <cell r="N2929" t="str">
            <v>S21102201381/EL/1/30</v>
          </cell>
          <cell r="O2929" t="str">
            <v>YPS/S9015US/ARIF</v>
          </cell>
          <cell r="P2929" t="str">
            <v>PT. SATRIA WICAKSANA SEJATI</v>
          </cell>
          <cell r="Q2929" t="str">
            <v>PT. SATRIA WICAKSANA SEJATI</v>
          </cell>
          <cell r="R2929" t="str">
            <v>EMPTY BOTTLE AQUA 5 GALLON</v>
          </cell>
          <cell r="S2929" t="str">
            <v>8276862035</v>
          </cell>
        </row>
        <row r="2930">
          <cell r="L2930">
            <v>5042209102</v>
          </cell>
          <cell r="M2930" t="str">
            <v>74559</v>
          </cell>
          <cell r="N2930" t="str">
            <v>S21102201381/EL/1/30</v>
          </cell>
          <cell r="O2930" t="str">
            <v>YPS/S9015US/ARIF</v>
          </cell>
          <cell r="P2930" t="str">
            <v>PT. SATRIA WICAKSANA SEJATI</v>
          </cell>
          <cell r="Q2930" t="str">
            <v>PT. SATRIA WICAKSANA SEJATI</v>
          </cell>
          <cell r="R2930" t="str">
            <v>5 GALLON AQUA LOCAL</v>
          </cell>
          <cell r="S2930" t="str">
            <v>8276862035</v>
          </cell>
        </row>
        <row r="2931">
          <cell r="L2931">
            <v>5042212726</v>
          </cell>
          <cell r="M2931" t="str">
            <v>10169933</v>
          </cell>
          <cell r="N2931" t="str">
            <v>S21102201373/NF/2/30</v>
          </cell>
          <cell r="O2931" t="str">
            <v>YPS/L9611UX/JULIANTO</v>
          </cell>
          <cell r="P2931" t="str">
            <v>PT. SATRIA WICAKSANA SEJATI</v>
          </cell>
          <cell r="Q2931" t="str">
            <v>PT. SATRIA WICAKSANA SEJATI</v>
          </cell>
          <cell r="R2931" t="str">
            <v>EMPTY BOTTLE AQUA 5 GALLON</v>
          </cell>
          <cell r="S2931" t="str">
            <v>8276862035</v>
          </cell>
        </row>
        <row r="2932">
          <cell r="L2932">
            <v>5042212726</v>
          </cell>
          <cell r="M2932" t="str">
            <v>74559</v>
          </cell>
          <cell r="N2932" t="str">
            <v>S21102201373/NF/2/30</v>
          </cell>
          <cell r="O2932" t="str">
            <v>YPS/L9611UX/JULIANTO</v>
          </cell>
          <cell r="P2932" t="str">
            <v>PT. SATRIA WICAKSANA SEJATI</v>
          </cell>
          <cell r="Q2932" t="str">
            <v>PT. SATRIA WICAKSANA SEJATI</v>
          </cell>
          <cell r="R2932" t="str">
            <v>5 GALLON AQUA LOCAL</v>
          </cell>
          <cell r="S2932" t="str">
            <v>8276862035</v>
          </cell>
        </row>
        <row r="2933">
          <cell r="L2933">
            <v>5042216326</v>
          </cell>
          <cell r="M2933" t="str">
            <v>10169933</v>
          </cell>
          <cell r="N2933" t="str">
            <v>S21102201367/AS/3/30</v>
          </cell>
          <cell r="O2933" t="str">
            <v>YPS/L9305UO/SABAR</v>
          </cell>
          <cell r="P2933" t="str">
            <v>PT. SATRIA WICAKSANA SEJATI</v>
          </cell>
          <cell r="Q2933" t="str">
            <v>PT. SATRIA WICAKSANA SEJATI</v>
          </cell>
          <cell r="R2933" t="str">
            <v>EMPTY BOTTLE AQUA 5 GALLON</v>
          </cell>
          <cell r="S2933" t="str">
            <v>8276862035</v>
          </cell>
        </row>
        <row r="2934">
          <cell r="L2934">
            <v>5042216326</v>
          </cell>
          <cell r="M2934" t="str">
            <v>74559</v>
          </cell>
          <cell r="N2934" t="str">
            <v>S21102201367/AS/3/30</v>
          </cell>
          <cell r="O2934" t="str">
            <v>YPS/L9305UO/SABAR</v>
          </cell>
          <cell r="P2934" t="str">
            <v>PT. SATRIA WICAKSANA SEJATI</v>
          </cell>
          <cell r="Q2934" t="str">
            <v>PT. SATRIA WICAKSANA SEJATI</v>
          </cell>
          <cell r="R2934" t="str">
            <v>5 GALLON AQUA LOCAL</v>
          </cell>
          <cell r="S2934" t="str">
            <v>8276862035</v>
          </cell>
        </row>
        <row r="2935">
          <cell r="L2935">
            <v>5042205015</v>
          </cell>
          <cell r="M2935" t="str">
            <v>10169743</v>
          </cell>
          <cell r="N2935" t="str">
            <v>S21102201374/IS/1/30</v>
          </cell>
          <cell r="O2935" t="str">
            <v>YPS/L9357UZ/ACHMAD</v>
          </cell>
          <cell r="P2935" t="str">
            <v>PT. SATRIA WICAKSANA SEJATI</v>
          </cell>
          <cell r="Q2935" t="str">
            <v>PT. SATRIA WICAKSANA SEJATI</v>
          </cell>
          <cell r="R2935" t="str">
            <v>JUG RACK</v>
          </cell>
          <cell r="S2935" t="str">
            <v>8276862035</v>
          </cell>
        </row>
        <row r="2936">
          <cell r="L2936">
            <v>5042205015</v>
          </cell>
          <cell r="M2936" t="str">
            <v>10169933</v>
          </cell>
          <cell r="N2936" t="str">
            <v>S21102201374/IS/1/30</v>
          </cell>
          <cell r="O2936" t="str">
            <v>YPS/L9357UZ/ACHMAD</v>
          </cell>
          <cell r="P2936" t="str">
            <v>PT. SATRIA WICAKSANA SEJATI</v>
          </cell>
          <cell r="Q2936" t="str">
            <v>PT. SATRIA WICAKSANA SEJATI</v>
          </cell>
          <cell r="R2936" t="str">
            <v>EMPTY BOTTLE AQUA 5 GALLON</v>
          </cell>
          <cell r="S2936" t="str">
            <v>8276862035</v>
          </cell>
        </row>
        <row r="2937">
          <cell r="L2937">
            <v>5042205015</v>
          </cell>
          <cell r="M2937" t="str">
            <v>74559</v>
          </cell>
          <cell r="N2937" t="str">
            <v>S21102201374/IS/1/30</v>
          </cell>
          <cell r="O2937" t="str">
            <v>YPS/L9357UZ/ACHMAD</v>
          </cell>
          <cell r="P2937" t="str">
            <v>PT. SATRIA WICAKSANA SEJATI</v>
          </cell>
          <cell r="Q2937" t="str">
            <v>PT. SATRIA WICAKSANA SEJATI</v>
          </cell>
          <cell r="R2937" t="str">
            <v>5 GALLON AQUA LOCAL</v>
          </cell>
          <cell r="S2937" t="str">
            <v>8276862035</v>
          </cell>
        </row>
        <row r="2938">
          <cell r="L2938">
            <v>5042215605</v>
          </cell>
          <cell r="M2938" t="str">
            <v>10169933</v>
          </cell>
          <cell r="N2938" t="str">
            <v>S21102201372/ZK/2/30</v>
          </cell>
          <cell r="O2938" t="str">
            <v>YPS/N8134UQ/SUGENG</v>
          </cell>
          <cell r="P2938" t="str">
            <v>PT. SATRIA WICAKSANA SEJATI</v>
          </cell>
          <cell r="Q2938" t="str">
            <v>PT. SATRIA WICAKSANA SEJATI</v>
          </cell>
          <cell r="R2938" t="str">
            <v>EMPTY BOTTLE AQUA 5 GALLON</v>
          </cell>
          <cell r="S2938" t="str">
            <v>8276862035</v>
          </cell>
        </row>
        <row r="2939">
          <cell r="L2939">
            <v>5042215605</v>
          </cell>
          <cell r="M2939" t="str">
            <v>74559</v>
          </cell>
          <cell r="N2939" t="str">
            <v>S21102201372/ZK/2/30</v>
          </cell>
          <cell r="O2939" t="str">
            <v>YPS/N8134UQ/SUGENG</v>
          </cell>
          <cell r="P2939" t="str">
            <v>PT. SATRIA WICAKSANA SEJATI</v>
          </cell>
          <cell r="Q2939" t="str">
            <v>PT. SATRIA WICAKSANA SEJATI</v>
          </cell>
          <cell r="R2939" t="str">
            <v>5 GALLON AQUA LOCAL</v>
          </cell>
          <cell r="S2939" t="str">
            <v>8276862035</v>
          </cell>
        </row>
        <row r="2940">
          <cell r="L2940">
            <v>5042215647</v>
          </cell>
          <cell r="M2940" t="str">
            <v>10169743</v>
          </cell>
          <cell r="N2940" t="str">
            <v>S21102201365/AS/3/30</v>
          </cell>
          <cell r="O2940" t="str">
            <v>YPS/L8897UW/UMAR</v>
          </cell>
          <cell r="P2940" t="str">
            <v>PT. SATRIA WICAKSANA SEJATI</v>
          </cell>
          <cell r="Q2940" t="str">
            <v>PT. SATRIA WICAKSANA SEJATI</v>
          </cell>
          <cell r="R2940" t="str">
            <v>JUG RACK</v>
          </cell>
          <cell r="S2940" t="str">
            <v>8276862035</v>
          </cell>
        </row>
        <row r="2941">
          <cell r="L2941">
            <v>5042215647</v>
          </cell>
          <cell r="M2941" t="str">
            <v>10169933</v>
          </cell>
          <cell r="N2941" t="str">
            <v>S21102201365/AS/3/30</v>
          </cell>
          <cell r="O2941" t="str">
            <v>YPS/L8897UW/UMAR</v>
          </cell>
          <cell r="P2941" t="str">
            <v>PT. SATRIA WICAKSANA SEJATI</v>
          </cell>
          <cell r="Q2941" t="str">
            <v>PT. SATRIA WICAKSANA SEJATI</v>
          </cell>
          <cell r="R2941" t="str">
            <v>EMPTY BOTTLE AQUA 5 GALLON</v>
          </cell>
          <cell r="S2941" t="str">
            <v>8276862035</v>
          </cell>
        </row>
        <row r="2942">
          <cell r="L2942">
            <v>5042215647</v>
          </cell>
          <cell r="M2942" t="str">
            <v>74559</v>
          </cell>
          <cell r="N2942" t="str">
            <v>S21102201365/AS/3/30</v>
          </cell>
          <cell r="O2942" t="str">
            <v>YPS/L8897UW/UMAR</v>
          </cell>
          <cell r="P2942" t="str">
            <v>PT. SATRIA WICAKSANA SEJATI</v>
          </cell>
          <cell r="Q2942" t="str">
            <v>PT. SATRIA WICAKSANA SEJATI</v>
          </cell>
          <cell r="R2942" t="str">
            <v>5 GALLON AQUA LOCAL</v>
          </cell>
          <cell r="S2942" t="str">
            <v>8276862035</v>
          </cell>
        </row>
        <row r="2943">
          <cell r="L2943">
            <v>5042205759</v>
          </cell>
          <cell r="M2943" t="str">
            <v>10169743</v>
          </cell>
          <cell r="N2943" t="str">
            <v>S21102201369/EL/1/30</v>
          </cell>
          <cell r="O2943" t="str">
            <v>YPS/L8858UI/BAMBANG</v>
          </cell>
          <cell r="P2943" t="str">
            <v>PT. SATRIA WICAKSANA SEJATI</v>
          </cell>
          <cell r="Q2943" t="str">
            <v>PT. SATRIA WICAKSANA SEJATI</v>
          </cell>
          <cell r="R2943" t="str">
            <v>JUG RACK</v>
          </cell>
          <cell r="S2943" t="str">
            <v>8276862035</v>
          </cell>
        </row>
        <row r="2944">
          <cell r="L2944">
            <v>5042205759</v>
          </cell>
          <cell r="M2944" t="str">
            <v>10169933</v>
          </cell>
          <cell r="N2944" t="str">
            <v>S21102201369/EL/1/30</v>
          </cell>
          <cell r="O2944" t="str">
            <v>YPS/L8858UI/BAMBANG</v>
          </cell>
          <cell r="P2944" t="str">
            <v>PT. SATRIA WICAKSANA SEJATI</v>
          </cell>
          <cell r="Q2944" t="str">
            <v>PT. SATRIA WICAKSANA SEJATI</v>
          </cell>
          <cell r="R2944" t="str">
            <v>EMPTY BOTTLE AQUA 5 GALLON</v>
          </cell>
          <cell r="S2944" t="str">
            <v>8276862035</v>
          </cell>
        </row>
        <row r="2945">
          <cell r="L2945">
            <v>5042205759</v>
          </cell>
          <cell r="M2945" t="str">
            <v>74559</v>
          </cell>
          <cell r="N2945" t="str">
            <v>S21102201369/EL/1/30</v>
          </cell>
          <cell r="O2945" t="str">
            <v>YPS/L8858UI/BAMBANG</v>
          </cell>
          <cell r="P2945" t="str">
            <v>PT. SATRIA WICAKSANA SEJATI</v>
          </cell>
          <cell r="Q2945" t="str">
            <v>PT. SATRIA WICAKSANA SEJATI</v>
          </cell>
          <cell r="R2945" t="str">
            <v>5 GALLON AQUA LOCAL</v>
          </cell>
          <cell r="S2945" t="str">
            <v>8276862035</v>
          </cell>
        </row>
        <row r="2946">
          <cell r="L2946">
            <v>5042213865</v>
          </cell>
          <cell r="M2946" t="str">
            <v>10169743</v>
          </cell>
          <cell r="N2946" t="str">
            <v>S21102201362/AS/3/30</v>
          </cell>
          <cell r="O2946" t="str">
            <v>YPS/N8548UV/GATOT</v>
          </cell>
          <cell r="P2946" t="str">
            <v>PT. SATRIA WICAKSANA SEJATI</v>
          </cell>
          <cell r="Q2946" t="str">
            <v>PT. SATRIA WICAKSANA SEJATI</v>
          </cell>
          <cell r="R2946" t="str">
            <v>JUG RACK</v>
          </cell>
          <cell r="S2946" t="str">
            <v>8276862035</v>
          </cell>
        </row>
        <row r="2947">
          <cell r="L2947">
            <v>5042213865</v>
          </cell>
          <cell r="M2947" t="str">
            <v>10169933</v>
          </cell>
          <cell r="N2947" t="str">
            <v>S21102201362/AS/3/30</v>
          </cell>
          <cell r="O2947" t="str">
            <v>YPS/N8548UV/GATOT</v>
          </cell>
          <cell r="P2947" t="str">
            <v>PT. SATRIA WICAKSANA SEJATI</v>
          </cell>
          <cell r="Q2947" t="str">
            <v>PT. SATRIA WICAKSANA SEJATI</v>
          </cell>
          <cell r="R2947" t="str">
            <v>EMPTY BOTTLE AQUA 5 GALLON</v>
          </cell>
          <cell r="S2947" t="str">
            <v>8276862035</v>
          </cell>
        </row>
        <row r="2948">
          <cell r="L2948">
            <v>5042213865</v>
          </cell>
          <cell r="M2948" t="str">
            <v>74559</v>
          </cell>
          <cell r="N2948" t="str">
            <v>S21102201362/AS/3/30</v>
          </cell>
          <cell r="O2948" t="str">
            <v>YPS/N8548UV/GATOT</v>
          </cell>
          <cell r="P2948" t="str">
            <v>PT. SATRIA WICAKSANA SEJATI</v>
          </cell>
          <cell r="Q2948" t="str">
            <v>PT. SATRIA WICAKSANA SEJATI</v>
          </cell>
          <cell r="R2948" t="str">
            <v>5 GALLON AQUA LOCAL</v>
          </cell>
          <cell r="S2948" t="str">
            <v>8276862035</v>
          </cell>
        </row>
        <row r="2949">
          <cell r="L2949">
            <v>5042206782</v>
          </cell>
          <cell r="M2949" t="str">
            <v>10169743</v>
          </cell>
          <cell r="N2949" t="str">
            <v>S21102201236</v>
          </cell>
          <cell r="O2949" t="str">
            <v>YPS/N8598UV/ARIF TIR</v>
          </cell>
          <cell r="P2949" t="str">
            <v>PT. SATRIA WICAKSANA SEJATI</v>
          </cell>
          <cell r="Q2949" t="str">
            <v>PT. SATRIA WICAKSANA SEJATI</v>
          </cell>
          <cell r="R2949" t="str">
            <v>JUG RACK</v>
          </cell>
          <cell r="S2949" t="str">
            <v>8276862035</v>
          </cell>
        </row>
        <row r="2950">
          <cell r="L2950">
            <v>5042206782</v>
          </cell>
          <cell r="M2950" t="str">
            <v>10169933</v>
          </cell>
          <cell r="N2950" t="str">
            <v>S21102201236</v>
          </cell>
          <cell r="O2950" t="str">
            <v>YPS/N8598UV/ARIF TIR</v>
          </cell>
          <cell r="P2950" t="str">
            <v>PT. SATRIA WICAKSANA SEJATI</v>
          </cell>
          <cell r="Q2950" t="str">
            <v>PT. SATRIA WICAKSANA SEJATI</v>
          </cell>
          <cell r="R2950" t="str">
            <v>EMPTY BOTTLE AQUA 5 GALLON</v>
          </cell>
          <cell r="S2950" t="str">
            <v>8276862035</v>
          </cell>
        </row>
        <row r="2951">
          <cell r="L2951">
            <v>5042206782</v>
          </cell>
          <cell r="M2951" t="str">
            <v>74559</v>
          </cell>
          <cell r="N2951" t="str">
            <v>S21102201236</v>
          </cell>
          <cell r="O2951" t="str">
            <v>YPS/N8598UV/ARIF TIR</v>
          </cell>
          <cell r="P2951" t="str">
            <v>PT. SATRIA WICAKSANA SEJATI</v>
          </cell>
          <cell r="Q2951" t="str">
            <v>PT. SATRIA WICAKSANA SEJATI</v>
          </cell>
          <cell r="R2951" t="str">
            <v>5 GALLON AQUA LOCAL</v>
          </cell>
          <cell r="S2951" t="str">
            <v>8276862035</v>
          </cell>
        </row>
        <row r="2952">
          <cell r="L2952">
            <v>5042206947</v>
          </cell>
          <cell r="M2952" t="str">
            <v>134578</v>
          </cell>
          <cell r="N2952" t="str">
            <v>S21102201254</v>
          </cell>
          <cell r="O2952" t="str">
            <v>YPS/L9359UZ/SULAIMAN</v>
          </cell>
          <cell r="P2952" t="str">
            <v>PT. SATRIA WICAKSANA SEJATI</v>
          </cell>
          <cell r="Q2952" t="str">
            <v>PT. SATRIA WICAKSANA SEJATI</v>
          </cell>
          <cell r="R2952" t="str">
            <v>220ML AQUA LOCAL 1X48</v>
          </cell>
          <cell r="S2952" t="str">
            <v>8276862036</v>
          </cell>
        </row>
        <row r="2953">
          <cell r="L2953">
            <v>5042206947</v>
          </cell>
          <cell r="M2953" t="str">
            <v>10169749</v>
          </cell>
          <cell r="N2953" t="str">
            <v>S21102201254</v>
          </cell>
          <cell r="O2953" t="str">
            <v>YPS/L9359UZ/SULAIMAN</v>
          </cell>
          <cell r="P2953" t="str">
            <v>PT. SATRIA WICAKSANA SEJATI</v>
          </cell>
          <cell r="Q2953" t="str">
            <v>PT. SATRIA WICAKSANA SEJATI</v>
          </cell>
          <cell r="R2953" t="str">
            <v>PALLET RENT DOUBLE FACE</v>
          </cell>
          <cell r="S2953" t="str">
            <v>8276862036</v>
          </cell>
        </row>
        <row r="2954">
          <cell r="L2954">
            <v>5042205032</v>
          </cell>
          <cell r="M2954" t="str">
            <v>10169743</v>
          </cell>
          <cell r="N2954" t="str">
            <v>S21102201232</v>
          </cell>
          <cell r="O2954" t="str">
            <v>YPS/L9355UZ/WACHID</v>
          </cell>
          <cell r="P2954" t="str">
            <v>PT. SATRIA WICAKSANA SEJATI</v>
          </cell>
          <cell r="Q2954" t="str">
            <v>PT. SATRIA WICAKSANA SEJATI</v>
          </cell>
          <cell r="R2954" t="str">
            <v>JUG RACK</v>
          </cell>
          <cell r="S2954" t="str">
            <v>8276862035</v>
          </cell>
        </row>
        <row r="2955">
          <cell r="L2955">
            <v>5042205032</v>
          </cell>
          <cell r="M2955" t="str">
            <v>10169933</v>
          </cell>
          <cell r="N2955" t="str">
            <v>S21102201232</v>
          </cell>
          <cell r="O2955" t="str">
            <v>YPS/L9355UZ/WACHID</v>
          </cell>
          <cell r="P2955" t="str">
            <v>PT. SATRIA WICAKSANA SEJATI</v>
          </cell>
          <cell r="Q2955" t="str">
            <v>PT. SATRIA WICAKSANA SEJATI</v>
          </cell>
          <cell r="R2955" t="str">
            <v>EMPTY BOTTLE AQUA 5 GALLON</v>
          </cell>
          <cell r="S2955" t="str">
            <v>8276862035</v>
          </cell>
        </row>
        <row r="2956">
          <cell r="L2956">
            <v>5042205032</v>
          </cell>
          <cell r="M2956" t="str">
            <v>74559</v>
          </cell>
          <cell r="N2956" t="str">
            <v>S21102201232</v>
          </cell>
          <cell r="O2956" t="str">
            <v>YPS/L9355UZ/WACHID</v>
          </cell>
          <cell r="P2956" t="str">
            <v>PT. SATRIA WICAKSANA SEJATI</v>
          </cell>
          <cell r="Q2956" t="str">
            <v>PT. SATRIA WICAKSANA SEJATI</v>
          </cell>
          <cell r="R2956" t="str">
            <v>5 GALLON AQUA LOCAL</v>
          </cell>
          <cell r="S2956" t="str">
            <v>8276862035</v>
          </cell>
        </row>
        <row r="2957">
          <cell r="L2957">
            <v>5042212535</v>
          </cell>
          <cell r="M2957" t="str">
            <v>10169743</v>
          </cell>
          <cell r="N2957" t="str">
            <v>S21102201233</v>
          </cell>
          <cell r="O2957" t="str">
            <v>YPS/N8732UV/SYAIFUL</v>
          </cell>
          <cell r="P2957" t="str">
            <v>PT. SATRIA WICAKSANA SEJATI</v>
          </cell>
          <cell r="Q2957" t="str">
            <v>PT. SATRIA WICAKSANA SEJATI</v>
          </cell>
          <cell r="R2957" t="str">
            <v>JUG RACK</v>
          </cell>
          <cell r="S2957" t="str">
            <v>8276862035</v>
          </cell>
        </row>
        <row r="2958">
          <cell r="L2958">
            <v>5042212535</v>
          </cell>
          <cell r="M2958" t="str">
            <v>10169933</v>
          </cell>
          <cell r="N2958" t="str">
            <v>S21102201233</v>
          </cell>
          <cell r="O2958" t="str">
            <v>YPS/N8732UV/SYAIFUL</v>
          </cell>
          <cell r="P2958" t="str">
            <v>PT. SATRIA WICAKSANA SEJATI</v>
          </cell>
          <cell r="Q2958" t="str">
            <v>PT. SATRIA WICAKSANA SEJATI</v>
          </cell>
          <cell r="R2958" t="str">
            <v>EMPTY BOTTLE AQUA 5 GALLON</v>
          </cell>
          <cell r="S2958" t="str">
            <v>8276862035</v>
          </cell>
        </row>
        <row r="2959">
          <cell r="L2959">
            <v>5042212535</v>
          </cell>
          <cell r="M2959" t="str">
            <v>74559</v>
          </cell>
          <cell r="N2959" t="str">
            <v>S21102201233</v>
          </cell>
          <cell r="O2959" t="str">
            <v>YPS/N8732UV/SYAIFUL</v>
          </cell>
          <cell r="P2959" t="str">
            <v>PT. SATRIA WICAKSANA SEJATI</v>
          </cell>
          <cell r="Q2959" t="str">
            <v>PT. SATRIA WICAKSANA SEJATI</v>
          </cell>
          <cell r="R2959" t="str">
            <v>5 GALLON AQUA LOCAL</v>
          </cell>
          <cell r="S2959" t="str">
            <v>8276862035</v>
          </cell>
        </row>
        <row r="2960">
          <cell r="L2960">
            <v>5042211091</v>
          </cell>
          <cell r="M2960" t="str">
            <v>10169743</v>
          </cell>
          <cell r="N2960" t="str">
            <v>S21102201231</v>
          </cell>
          <cell r="O2960" t="str">
            <v>YPS/N8579UR/WIYANTO</v>
          </cell>
          <cell r="P2960" t="str">
            <v>PT. SATRIA WICAKSANA SEJATI</v>
          </cell>
          <cell r="Q2960" t="str">
            <v>PT. SATRIA WICAKSANA SEJATI</v>
          </cell>
          <cell r="R2960" t="str">
            <v>JUG RACK</v>
          </cell>
          <cell r="S2960" t="str">
            <v>8276862035</v>
          </cell>
        </row>
        <row r="2961">
          <cell r="L2961">
            <v>5042211091</v>
          </cell>
          <cell r="M2961" t="str">
            <v>10169933</v>
          </cell>
          <cell r="N2961" t="str">
            <v>S21102201231</v>
          </cell>
          <cell r="O2961" t="str">
            <v>YPS/N8579UR/WIYANTO</v>
          </cell>
          <cell r="P2961" t="str">
            <v>PT. SATRIA WICAKSANA SEJATI</v>
          </cell>
          <cell r="Q2961" t="str">
            <v>PT. SATRIA WICAKSANA SEJATI</v>
          </cell>
          <cell r="R2961" t="str">
            <v>EMPTY BOTTLE AQUA 5 GALLON</v>
          </cell>
          <cell r="S2961" t="str">
            <v>8276862035</v>
          </cell>
        </row>
        <row r="2962">
          <cell r="L2962">
            <v>5042211091</v>
          </cell>
          <cell r="M2962" t="str">
            <v>74559</v>
          </cell>
          <cell r="N2962" t="str">
            <v>S21102201231</v>
          </cell>
          <cell r="O2962" t="str">
            <v>YPS/N8579UR/WIYANTO</v>
          </cell>
          <cell r="P2962" t="str">
            <v>PT. SATRIA WICAKSANA SEJATI</v>
          </cell>
          <cell r="Q2962" t="str">
            <v>PT. SATRIA WICAKSANA SEJATI</v>
          </cell>
          <cell r="R2962" t="str">
            <v>5 GALLON AQUA LOCAL</v>
          </cell>
          <cell r="S2962" t="str">
            <v>8276862035</v>
          </cell>
        </row>
        <row r="2963">
          <cell r="L2963">
            <v>5042206087</v>
          </cell>
          <cell r="M2963" t="str">
            <v>134578</v>
          </cell>
          <cell r="N2963" t="str">
            <v>S21102201253</v>
          </cell>
          <cell r="O2963" t="str">
            <v>YPS/L9354UZ/SISWANTO</v>
          </cell>
          <cell r="P2963" t="str">
            <v>PT. SATRIA WICAKSANA SEJATI</v>
          </cell>
          <cell r="Q2963" t="str">
            <v>PT. SATRIA WICAKSANA SEJATI</v>
          </cell>
          <cell r="R2963" t="str">
            <v>220ML AQUA LOCAL 1X48</v>
          </cell>
          <cell r="S2963" t="str">
            <v>8276862036</v>
          </cell>
        </row>
        <row r="2964">
          <cell r="L2964">
            <v>5042206087</v>
          </cell>
          <cell r="M2964" t="str">
            <v>10169749</v>
          </cell>
          <cell r="N2964" t="str">
            <v>S21102201253</v>
          </cell>
          <cell r="O2964" t="str">
            <v>YPS/L9354UZ/SISWANTO</v>
          </cell>
          <cell r="P2964" t="str">
            <v>PT. SATRIA WICAKSANA SEJATI</v>
          </cell>
          <cell r="Q2964" t="str">
            <v>PT. SATRIA WICAKSANA SEJATI</v>
          </cell>
          <cell r="R2964" t="str">
            <v>PALLET RENT DOUBLE FACE</v>
          </cell>
          <cell r="S2964" t="str">
            <v>8276862036</v>
          </cell>
        </row>
        <row r="2965">
          <cell r="L2965">
            <v>5042214154</v>
          </cell>
          <cell r="M2965" t="str">
            <v>10169743</v>
          </cell>
          <cell r="N2965" t="str">
            <v>S21102201235</v>
          </cell>
          <cell r="O2965" t="str">
            <v>YPS/N8699UV/GHOFIR</v>
          </cell>
          <cell r="P2965" t="str">
            <v>PT. SATRIA WICAKSANA SEJATI</v>
          </cell>
          <cell r="Q2965" t="str">
            <v>PT. SATRIA WICAKSANA SEJATI</v>
          </cell>
          <cell r="R2965" t="str">
            <v>JUG RACK</v>
          </cell>
          <cell r="S2965" t="str">
            <v>8276862035</v>
          </cell>
        </row>
        <row r="2966">
          <cell r="L2966">
            <v>5042214154</v>
          </cell>
          <cell r="M2966" t="str">
            <v>10169933</v>
          </cell>
          <cell r="N2966" t="str">
            <v>S21102201235</v>
          </cell>
          <cell r="O2966" t="str">
            <v>YPS/N8699UV/GHOFIR</v>
          </cell>
          <cell r="P2966" t="str">
            <v>PT. SATRIA WICAKSANA SEJATI</v>
          </cell>
          <cell r="Q2966" t="str">
            <v>PT. SATRIA WICAKSANA SEJATI</v>
          </cell>
          <cell r="R2966" t="str">
            <v>EMPTY BOTTLE AQUA 5 GALLON</v>
          </cell>
          <cell r="S2966" t="str">
            <v>8276862035</v>
          </cell>
        </row>
        <row r="2967">
          <cell r="L2967">
            <v>5042214154</v>
          </cell>
          <cell r="M2967" t="str">
            <v>74559</v>
          </cell>
          <cell r="N2967" t="str">
            <v>S21102201235</v>
          </cell>
          <cell r="O2967" t="str">
            <v>YPS/N8699UV/GHOFIR</v>
          </cell>
          <cell r="P2967" t="str">
            <v>PT. SATRIA WICAKSANA SEJATI</v>
          </cell>
          <cell r="Q2967" t="str">
            <v>PT. SATRIA WICAKSANA SEJATI</v>
          </cell>
          <cell r="R2967" t="str">
            <v>5 GALLON AQUA LOCAL</v>
          </cell>
          <cell r="S2967" t="str">
            <v>8276862035</v>
          </cell>
        </row>
        <row r="2968">
          <cell r="L2968">
            <v>5042208076</v>
          </cell>
          <cell r="M2968" t="str">
            <v>10169743</v>
          </cell>
          <cell r="N2968" t="str">
            <v>S21102201230</v>
          </cell>
          <cell r="O2968" t="str">
            <v>YPS/L9356UZ/AGUS</v>
          </cell>
          <cell r="P2968" t="str">
            <v>PT. SATRIA WICAKSANA SEJATI</v>
          </cell>
          <cell r="Q2968" t="str">
            <v>PT. SATRIA WICAKSANA SEJATI</v>
          </cell>
          <cell r="R2968" t="str">
            <v>JUG RACK</v>
          </cell>
          <cell r="S2968" t="str">
            <v>8276862035</v>
          </cell>
        </row>
        <row r="2969">
          <cell r="L2969">
            <v>5042208076</v>
          </cell>
          <cell r="M2969" t="str">
            <v>10169933</v>
          </cell>
          <cell r="N2969" t="str">
            <v>S21102201230</v>
          </cell>
          <cell r="O2969" t="str">
            <v>YPS/L9356UZ/AGUS</v>
          </cell>
          <cell r="P2969" t="str">
            <v>PT. SATRIA WICAKSANA SEJATI</v>
          </cell>
          <cell r="Q2969" t="str">
            <v>PT. SATRIA WICAKSANA SEJATI</v>
          </cell>
          <cell r="R2969" t="str">
            <v>EMPTY BOTTLE AQUA 5 GALLON</v>
          </cell>
          <cell r="S2969" t="str">
            <v>8276862035</v>
          </cell>
        </row>
        <row r="2970">
          <cell r="L2970">
            <v>5042208076</v>
          </cell>
          <cell r="M2970" t="str">
            <v>74559</v>
          </cell>
          <cell r="N2970" t="str">
            <v>S21102201230</v>
          </cell>
          <cell r="O2970" t="str">
            <v>YPS/L9356UZ/AGUS</v>
          </cell>
          <cell r="P2970" t="str">
            <v>PT. SATRIA WICAKSANA SEJATI</v>
          </cell>
          <cell r="Q2970" t="str">
            <v>PT. SATRIA WICAKSANA SEJATI</v>
          </cell>
          <cell r="R2970" t="str">
            <v>5 GALLON AQUA LOCAL</v>
          </cell>
          <cell r="S2970" t="str">
            <v>8276862035</v>
          </cell>
        </row>
        <row r="2971">
          <cell r="L2971">
            <v>5042168141</v>
          </cell>
          <cell r="M2971" t="str">
            <v>145141</v>
          </cell>
          <cell r="N2971" t="str">
            <v>S21102212332</v>
          </cell>
          <cell r="O2971" t="str">
            <v>YPS/N8815UW/MUNAWIR</v>
          </cell>
          <cell r="P2971" t="str">
            <v>PT. SATRIA WICAKSANA SEJATI</v>
          </cell>
          <cell r="Q2971" t="str">
            <v>PT. SATRIA WICAKSANA SEJATI</v>
          </cell>
          <cell r="R2971" t="str">
            <v>500ML MIZONE ACTIV' LYCHEE LEMON 1X12</v>
          </cell>
          <cell r="S2971" t="str">
            <v>8276862036</v>
          </cell>
        </row>
        <row r="2972">
          <cell r="L2972">
            <v>5042168141</v>
          </cell>
          <cell r="M2972" t="str">
            <v>10169749</v>
          </cell>
          <cell r="N2972" t="str">
            <v>S21102212332</v>
          </cell>
          <cell r="O2972" t="str">
            <v>YPS/N8815UW/MUNAWIR</v>
          </cell>
          <cell r="P2972" t="str">
            <v>PT. SATRIA WICAKSANA SEJATI</v>
          </cell>
          <cell r="Q2972" t="str">
            <v>PT. SATRIA WICAKSANA SEJATI</v>
          </cell>
          <cell r="R2972" t="str">
            <v>PALLET RENT DOUBLE FACE</v>
          </cell>
          <cell r="S2972" t="str">
            <v>8276862036</v>
          </cell>
        </row>
        <row r="2973">
          <cell r="L2973">
            <v>5042173169</v>
          </cell>
          <cell r="M2973" t="str">
            <v>145141</v>
          </cell>
          <cell r="N2973" t="str">
            <v>S21102212335</v>
          </cell>
          <cell r="O2973" t="str">
            <v>YPS/N9931UW/JONI</v>
          </cell>
          <cell r="P2973" t="str">
            <v>PT. SATRIA WICAKSANA SEJATI</v>
          </cell>
          <cell r="Q2973" t="str">
            <v>PT. SATRIA WICAKSANA SEJATI</v>
          </cell>
          <cell r="R2973" t="str">
            <v>500ML MIZONE ACTIV' LYCHEE LEMON 1X12</v>
          </cell>
          <cell r="S2973" t="str">
            <v>8276862036</v>
          </cell>
        </row>
        <row r="2974">
          <cell r="L2974">
            <v>5042173169</v>
          </cell>
          <cell r="M2974" t="str">
            <v>10169749</v>
          </cell>
          <cell r="N2974" t="str">
            <v>S21102212335</v>
          </cell>
          <cell r="O2974" t="str">
            <v>YPS/N9931UW/JONI</v>
          </cell>
          <cell r="P2974" t="str">
            <v>PT. SATRIA WICAKSANA SEJATI</v>
          </cell>
          <cell r="Q2974" t="str">
            <v>PT. SATRIA WICAKSANA SEJATI</v>
          </cell>
          <cell r="R2974" t="str">
            <v>PALLET RENT DOUBLE FACE</v>
          </cell>
          <cell r="S2974" t="str">
            <v>8276862036</v>
          </cell>
        </row>
        <row r="2975">
          <cell r="L2975">
            <v>5042172793</v>
          </cell>
          <cell r="M2975" t="str">
            <v>145141</v>
          </cell>
          <cell r="N2975" t="str">
            <v>S21102212343</v>
          </cell>
          <cell r="O2975" t="str">
            <v>YPS/N8863UW/JAHYA</v>
          </cell>
          <cell r="P2975" t="str">
            <v>PT. SATRIA WICAKSANA SEJATI</v>
          </cell>
          <cell r="Q2975" t="str">
            <v>PT. SATRIA WICAKSANA SEJATI</v>
          </cell>
          <cell r="R2975" t="str">
            <v>500ML MIZONE ACTIV' LYCHEE LEMON 1X12</v>
          </cell>
          <cell r="S2975" t="str">
            <v>8276846610</v>
          </cell>
        </row>
        <row r="2976">
          <cell r="L2976">
            <v>5042172793</v>
          </cell>
          <cell r="M2976" t="str">
            <v>10169749</v>
          </cell>
          <cell r="N2976" t="str">
            <v>S21102212343</v>
          </cell>
          <cell r="O2976" t="str">
            <v>YPS/N8863UW/JAHYA</v>
          </cell>
          <cell r="P2976" t="str">
            <v>PT. SATRIA WICAKSANA SEJATI</v>
          </cell>
          <cell r="Q2976" t="str">
            <v>PT. SATRIA WICAKSANA SEJATI</v>
          </cell>
          <cell r="R2976" t="str">
            <v>PALLET RENT DOUBLE FACE</v>
          </cell>
          <cell r="S2976" t="str">
            <v>8276846610</v>
          </cell>
        </row>
        <row r="2977">
          <cell r="L2977">
            <v>5042178309</v>
          </cell>
          <cell r="M2977" t="str">
            <v>145141</v>
          </cell>
          <cell r="N2977" t="str">
            <v>S21102212344</v>
          </cell>
          <cell r="O2977" t="str">
            <v>YPS/L8991UE/MUSTAIN</v>
          </cell>
          <cell r="P2977" t="str">
            <v>PT. SATRIA WICAKSANA SEJATI</v>
          </cell>
          <cell r="Q2977" t="str">
            <v>PT. SATRIA WICAKSANA SEJATI</v>
          </cell>
          <cell r="R2977" t="str">
            <v>500ML MIZONE ACTIV' LYCHEE LEMON 1X12</v>
          </cell>
          <cell r="S2977" t="str">
            <v>8276846610</v>
          </cell>
        </row>
        <row r="2978">
          <cell r="L2978">
            <v>5042178309</v>
          </cell>
          <cell r="M2978" t="str">
            <v>10169749</v>
          </cell>
          <cell r="N2978" t="str">
            <v>S21102212344</v>
          </cell>
          <cell r="O2978" t="str">
            <v>YPS/L8991UE/MUSTAIN</v>
          </cell>
          <cell r="P2978" t="str">
            <v>PT. SATRIA WICAKSANA SEJATI</v>
          </cell>
          <cell r="Q2978" t="str">
            <v>PT. SATRIA WICAKSANA SEJATI</v>
          </cell>
          <cell r="R2978" t="str">
            <v>PALLET RENT DOUBLE FACE</v>
          </cell>
          <cell r="S2978" t="str">
            <v>8276846610</v>
          </cell>
        </row>
        <row r="2979">
          <cell r="L2979">
            <v>5042158820</v>
          </cell>
          <cell r="M2979" t="str">
            <v>145141</v>
          </cell>
          <cell r="N2979" t="str">
            <v>S21102212346</v>
          </cell>
          <cell r="O2979" t="str">
            <v>YPS/L8991UE/MUSTAIN</v>
          </cell>
          <cell r="P2979" t="str">
            <v>PT. SATRIA WICAKSANA SEJATI</v>
          </cell>
          <cell r="Q2979" t="str">
            <v>PT. SATRIA WICAKSANA SEJATI</v>
          </cell>
          <cell r="R2979" t="str">
            <v>500ML MIZONE ACTIV' LYCHEE LEMON 1X12</v>
          </cell>
          <cell r="S2979" t="str">
            <v>8276846610</v>
          </cell>
        </row>
        <row r="2980">
          <cell r="L2980">
            <v>5042158820</v>
          </cell>
          <cell r="M2980" t="str">
            <v>10169749</v>
          </cell>
          <cell r="N2980" t="str">
            <v>S21102212346</v>
          </cell>
          <cell r="O2980" t="str">
            <v>YPS/L8991UE/MUSTAIN</v>
          </cell>
          <cell r="P2980" t="str">
            <v>PT. SATRIA WICAKSANA SEJATI</v>
          </cell>
          <cell r="Q2980" t="str">
            <v>PT. SATRIA WICAKSANA SEJATI</v>
          </cell>
          <cell r="R2980" t="str">
            <v>PALLET RENT DOUBLE FACE</v>
          </cell>
          <cell r="S2980" t="str">
            <v>8276846610</v>
          </cell>
        </row>
        <row r="2981">
          <cell r="L2981">
            <v>5042115476</v>
          </cell>
          <cell r="M2981" t="str">
            <v>145141</v>
          </cell>
          <cell r="N2981">
            <v>0</v>
          </cell>
          <cell r="O2981" t="str">
            <v>YPS/N8863UV/YAHYA</v>
          </cell>
          <cell r="P2981" t="str">
            <v>PT. SATRIA WICAKSANA SEJATI</v>
          </cell>
          <cell r="Q2981" t="str">
            <v>PT. SATRIA WICAKSANA SEJATI</v>
          </cell>
          <cell r="R2981" t="str">
            <v>500ML MIZONE ACTIV' LYCHEE LEMON 1X12</v>
          </cell>
          <cell r="S2981" t="str">
            <v>8276846610</v>
          </cell>
        </row>
        <row r="2982">
          <cell r="L2982">
            <v>5042115476</v>
          </cell>
          <cell r="M2982" t="str">
            <v>10169749</v>
          </cell>
          <cell r="N2982">
            <v>0</v>
          </cell>
          <cell r="O2982" t="str">
            <v>YPS/N8863UV/YAHYA</v>
          </cell>
          <cell r="P2982" t="str">
            <v>PT. SATRIA WICAKSANA SEJATI</v>
          </cell>
          <cell r="Q2982" t="str">
            <v>PT. SATRIA WICAKSANA SEJATI</v>
          </cell>
          <cell r="R2982" t="str">
            <v>PALLET RENT DOUBLE FACE</v>
          </cell>
          <cell r="S2982" t="str">
            <v>8276846610</v>
          </cell>
        </row>
        <row r="2983">
          <cell r="L2983">
            <v>5042197567</v>
          </cell>
          <cell r="M2983" t="str">
            <v>145141</v>
          </cell>
          <cell r="N2983" t="str">
            <v>S21102212345</v>
          </cell>
          <cell r="O2983" t="str">
            <v>YPS/N8863UW/JAHYA</v>
          </cell>
          <cell r="P2983" t="str">
            <v>PT. SATRIA WICAKSANA SEJATI</v>
          </cell>
          <cell r="Q2983" t="str">
            <v>PT. SATRIA WICAKSANA SEJATI</v>
          </cell>
          <cell r="R2983" t="str">
            <v>500ML MIZONE ACTIV' LYCHEE LEMON 1X12</v>
          </cell>
          <cell r="S2983" t="str">
            <v>8276846610</v>
          </cell>
        </row>
        <row r="2984">
          <cell r="L2984">
            <v>5042197567</v>
          </cell>
          <cell r="M2984" t="str">
            <v>10169749</v>
          </cell>
          <cell r="N2984" t="str">
            <v>S21102212345</v>
          </cell>
          <cell r="O2984" t="str">
            <v>YPS/N8863UW/JAHYA</v>
          </cell>
          <cell r="P2984" t="str">
            <v>PT. SATRIA WICAKSANA SEJATI</v>
          </cell>
          <cell r="Q2984" t="str">
            <v>PT. SATRIA WICAKSANA SEJATI</v>
          </cell>
          <cell r="R2984" t="str">
            <v>PALLET RENT DOUBLE FACE</v>
          </cell>
          <cell r="S2984" t="str">
            <v>8276846610</v>
          </cell>
        </row>
        <row r="2985">
          <cell r="L2985">
            <v>5042116963</v>
          </cell>
          <cell r="M2985" t="str">
            <v>10169933</v>
          </cell>
          <cell r="N2985" t="str">
            <v>S21102500011/HD/1/25</v>
          </cell>
          <cell r="O2985" t="str">
            <v>YPS/L8372UI/BASIT</v>
          </cell>
          <cell r="P2985" t="str">
            <v>PT. SATRIA WICAKSANA SEJATI</v>
          </cell>
          <cell r="Q2985" t="str">
            <v>PT. SATRIA WICAKSANA SEJATI</v>
          </cell>
          <cell r="R2985" t="str">
            <v>EMPTY BOTTLE AQUA 5 GALLON</v>
          </cell>
          <cell r="S2985" t="str">
            <v>8276862035</v>
          </cell>
        </row>
        <row r="2986">
          <cell r="L2986">
            <v>5042116963</v>
          </cell>
          <cell r="M2986" t="str">
            <v>74559</v>
          </cell>
          <cell r="N2986" t="str">
            <v>S21102500011/HD/1/25</v>
          </cell>
          <cell r="O2986" t="str">
            <v>YPS/L8372UI/BASIT</v>
          </cell>
          <cell r="P2986" t="str">
            <v>PT. SATRIA WICAKSANA SEJATI</v>
          </cell>
          <cell r="Q2986" t="str">
            <v>PT. SATRIA WICAKSANA SEJATI</v>
          </cell>
          <cell r="R2986" t="str">
            <v>5 GALLON AQUA LOCAL</v>
          </cell>
          <cell r="S2986" t="str">
            <v>8276862035</v>
          </cell>
        </row>
        <row r="2987">
          <cell r="L2987">
            <v>5042091394</v>
          </cell>
          <cell r="M2987" t="str">
            <v>10169933</v>
          </cell>
          <cell r="N2987" t="str">
            <v>S21102500003/PY/1/25</v>
          </cell>
          <cell r="O2987" t="str">
            <v>YPS/L9367UZ/MAJID</v>
          </cell>
          <cell r="P2987" t="str">
            <v>PT. SATRIA WICAKSANA SEJATI</v>
          </cell>
          <cell r="Q2987" t="str">
            <v>PT. SATRIA WICAKSANA SEJATI</v>
          </cell>
          <cell r="R2987" t="str">
            <v>EMPTY BOTTLE AQUA 5 GALLON</v>
          </cell>
          <cell r="S2987" t="str">
            <v>8276862035</v>
          </cell>
        </row>
        <row r="2988">
          <cell r="L2988">
            <v>5042091394</v>
          </cell>
          <cell r="M2988" t="str">
            <v>74559</v>
          </cell>
          <cell r="N2988" t="str">
            <v>S21102500003/PY/1/25</v>
          </cell>
          <cell r="O2988" t="str">
            <v>YPS/L9367UZ/MAJID</v>
          </cell>
          <cell r="P2988" t="str">
            <v>PT. SATRIA WICAKSANA SEJATI</v>
          </cell>
          <cell r="Q2988" t="str">
            <v>PT. SATRIA WICAKSANA SEJATI</v>
          </cell>
          <cell r="R2988" t="str">
            <v>5 GALLON AQUA LOCAL</v>
          </cell>
          <cell r="S2988" t="str">
            <v>8276862035</v>
          </cell>
        </row>
        <row r="2989">
          <cell r="L2989">
            <v>5042129890</v>
          </cell>
          <cell r="M2989" t="str">
            <v>10169743</v>
          </cell>
          <cell r="N2989" t="str">
            <v>S21102500247/NF/2/25</v>
          </cell>
          <cell r="O2989" t="str">
            <v>YPS/L9431UZ/NURHADI</v>
          </cell>
          <cell r="P2989" t="str">
            <v>PT. SATRIA WICAKSANA SEJATI</v>
          </cell>
          <cell r="Q2989" t="str">
            <v>PT. SATRIA WICAKSANA SEJATI</v>
          </cell>
          <cell r="R2989" t="str">
            <v>JUG RACK</v>
          </cell>
          <cell r="S2989" t="str">
            <v>8276862035</v>
          </cell>
        </row>
        <row r="2990">
          <cell r="L2990">
            <v>5042129890</v>
          </cell>
          <cell r="M2990" t="str">
            <v>10169933</v>
          </cell>
          <cell r="N2990" t="str">
            <v>S21102500247/NF/2/25</v>
          </cell>
          <cell r="O2990" t="str">
            <v>YPS/L9431UZ/NURHADI</v>
          </cell>
          <cell r="P2990" t="str">
            <v>PT. SATRIA WICAKSANA SEJATI</v>
          </cell>
          <cell r="Q2990" t="str">
            <v>PT. SATRIA WICAKSANA SEJATI</v>
          </cell>
          <cell r="R2990" t="str">
            <v>EMPTY BOTTLE AQUA 5 GALLON</v>
          </cell>
          <cell r="S2990" t="str">
            <v>8276862035</v>
          </cell>
        </row>
        <row r="2991">
          <cell r="L2991">
            <v>5042129890</v>
          </cell>
          <cell r="M2991" t="str">
            <v>74559</v>
          </cell>
          <cell r="N2991" t="str">
            <v>S21102500247/NF/2/25</v>
          </cell>
          <cell r="O2991" t="str">
            <v>YPS/L9431UZ/NURHADI</v>
          </cell>
          <cell r="P2991" t="str">
            <v>PT. SATRIA WICAKSANA SEJATI</v>
          </cell>
          <cell r="Q2991" t="str">
            <v>PT. SATRIA WICAKSANA SEJATI</v>
          </cell>
          <cell r="R2991" t="str">
            <v>5 GALLON AQUA LOCAL</v>
          </cell>
          <cell r="S2991" t="str">
            <v>8276862035</v>
          </cell>
        </row>
        <row r="2992">
          <cell r="L2992">
            <v>5042115096</v>
          </cell>
          <cell r="M2992" t="str">
            <v>10169933</v>
          </cell>
          <cell r="N2992" t="str">
            <v>S21102500004/HD/1/25</v>
          </cell>
          <cell r="O2992" t="str">
            <v>SNR/L9614UX/KOMARI</v>
          </cell>
          <cell r="P2992" t="str">
            <v>PT. SATRIA WICAKSANA SEJATI</v>
          </cell>
          <cell r="Q2992" t="str">
            <v>PT. SATRIA WICAKSANA SEJATI</v>
          </cell>
          <cell r="R2992" t="str">
            <v>EMPTY BOTTLE AQUA 5 GALLON</v>
          </cell>
          <cell r="S2992" t="str">
            <v>8276862035</v>
          </cell>
        </row>
        <row r="2993">
          <cell r="L2993">
            <v>5042115096</v>
          </cell>
          <cell r="M2993" t="str">
            <v>74559</v>
          </cell>
          <cell r="N2993" t="str">
            <v>S21102500004/HD/1/25</v>
          </cell>
          <cell r="O2993" t="str">
            <v>SNR/L9614UX/KOMARI</v>
          </cell>
          <cell r="P2993" t="str">
            <v>PT. SATRIA WICAKSANA SEJATI</v>
          </cell>
          <cell r="Q2993" t="str">
            <v>PT. SATRIA WICAKSANA SEJATI</v>
          </cell>
          <cell r="R2993" t="str">
            <v>5 GALLON AQUA LOCAL</v>
          </cell>
          <cell r="S2993" t="str">
            <v>8276862035</v>
          </cell>
        </row>
        <row r="2994">
          <cell r="L2994">
            <v>5042123324</v>
          </cell>
          <cell r="M2994" t="str">
            <v>10169932</v>
          </cell>
          <cell r="N2994">
            <v>0</v>
          </cell>
          <cell r="O2994">
            <v>0</v>
          </cell>
          <cell r="P2994" t="str">
            <v>PT. SATRIA WICAKSANA SEJATI</v>
          </cell>
          <cell r="Q2994" t="str">
            <v>PT. SATRIA WICAKSANA SEJATI</v>
          </cell>
          <cell r="R2994" t="str">
            <v>EMPTY BOTTLE VIT 5 GALLON</v>
          </cell>
          <cell r="S2994" t="str">
            <v>8276862036</v>
          </cell>
        </row>
        <row r="2995">
          <cell r="L2995">
            <v>5042123324</v>
          </cell>
          <cell r="M2995" t="str">
            <v>74560</v>
          </cell>
          <cell r="N2995">
            <v>0</v>
          </cell>
          <cell r="O2995">
            <v>0</v>
          </cell>
          <cell r="P2995" t="str">
            <v>PT. SATRIA WICAKSANA SEJATI</v>
          </cell>
          <cell r="Q2995" t="str">
            <v>PT. SATRIA WICAKSANA SEJATI</v>
          </cell>
          <cell r="R2995" t="str">
            <v>5 GALLON VIT LOCAL</v>
          </cell>
          <cell r="S2995" t="str">
            <v>8276862036</v>
          </cell>
        </row>
        <row r="2996">
          <cell r="L2996">
            <v>5042123325</v>
          </cell>
          <cell r="M2996" t="str">
            <v>74565</v>
          </cell>
          <cell r="N2996">
            <v>0</v>
          </cell>
          <cell r="O2996">
            <v>0</v>
          </cell>
          <cell r="P2996" t="str">
            <v>PT. SATRIA WICAKSANA SEJATI</v>
          </cell>
          <cell r="Q2996" t="str">
            <v>PT. SATRIA WICAKSANA SEJATI</v>
          </cell>
          <cell r="R2996" t="str">
            <v>1500ML VIT LOCAL 1X12</v>
          </cell>
          <cell r="S2996" t="str">
            <v>8276862036</v>
          </cell>
        </row>
        <row r="2997">
          <cell r="L2997">
            <v>5042146411</v>
          </cell>
          <cell r="M2997" t="str">
            <v>10169743</v>
          </cell>
          <cell r="N2997" t="str">
            <v>S21102600057/IS/2/26</v>
          </cell>
          <cell r="O2997" t="str">
            <v>YPS/L9431UZ/NUR HADI</v>
          </cell>
          <cell r="P2997" t="str">
            <v>PT. SATRIA WICAKSANA SEJATI</v>
          </cell>
          <cell r="Q2997" t="str">
            <v>PT. SATRIA WICAKSANA SEJATI</v>
          </cell>
          <cell r="R2997" t="str">
            <v>JUG RACK</v>
          </cell>
          <cell r="S2997" t="str">
            <v>8276862035</v>
          </cell>
        </row>
        <row r="2998">
          <cell r="L2998">
            <v>5042146411</v>
          </cell>
          <cell r="M2998" t="str">
            <v>10169933</v>
          </cell>
          <cell r="N2998" t="str">
            <v>S21102600057/IS/2/26</v>
          </cell>
          <cell r="O2998" t="str">
            <v>YPS/L9431UZ/NUR HADI</v>
          </cell>
          <cell r="P2998" t="str">
            <v>PT. SATRIA WICAKSANA SEJATI</v>
          </cell>
          <cell r="Q2998" t="str">
            <v>PT. SATRIA WICAKSANA SEJATI</v>
          </cell>
          <cell r="R2998" t="str">
            <v>EMPTY BOTTLE AQUA 5 GALLON</v>
          </cell>
          <cell r="S2998" t="str">
            <v>8276862035</v>
          </cell>
        </row>
        <row r="2999">
          <cell r="L2999">
            <v>5042146411</v>
          </cell>
          <cell r="M2999" t="str">
            <v>74559</v>
          </cell>
          <cell r="N2999" t="str">
            <v>S21102600057/IS/2/26</v>
          </cell>
          <cell r="O2999" t="str">
            <v>YPS/L9431UZ/NUR HADI</v>
          </cell>
          <cell r="P2999" t="str">
            <v>PT. SATRIA WICAKSANA SEJATI</v>
          </cell>
          <cell r="Q2999" t="str">
            <v>PT. SATRIA WICAKSANA SEJATI</v>
          </cell>
          <cell r="R2999" t="str">
            <v>5 GALLON AQUA LOCAL</v>
          </cell>
          <cell r="S2999" t="str">
            <v>8276862035</v>
          </cell>
        </row>
        <row r="3000">
          <cell r="L3000">
            <v>5042140910</v>
          </cell>
          <cell r="M3000" t="str">
            <v>173022</v>
          </cell>
          <cell r="N3000">
            <v>0</v>
          </cell>
          <cell r="O3000">
            <v>0</v>
          </cell>
          <cell r="P3000" t="str">
            <v>PT. SATRIA WICAKSANA SEJATI</v>
          </cell>
          <cell r="Q3000" t="str">
            <v>PT. SATRIA WICAKSANA SEJATI</v>
          </cell>
          <cell r="R3000" t="str">
            <v>200ML VIT LOCAL 1X48</v>
          </cell>
          <cell r="S3000" t="str">
            <v>8276862036</v>
          </cell>
        </row>
        <row r="3001">
          <cell r="L3001">
            <v>5042136275</v>
          </cell>
          <cell r="M3001" t="str">
            <v>173022</v>
          </cell>
          <cell r="N3001">
            <v>0</v>
          </cell>
          <cell r="O3001">
            <v>0</v>
          </cell>
          <cell r="P3001" t="str">
            <v>PT. SATRIA WICAKSANA SEJATI</v>
          </cell>
          <cell r="Q3001" t="str">
            <v>PT. SATRIA WICAKSANA SEJATI</v>
          </cell>
          <cell r="R3001" t="str">
            <v>200ML VIT LOCAL 1X48</v>
          </cell>
          <cell r="S3001" t="str">
            <v>8276862036</v>
          </cell>
        </row>
        <row r="3002">
          <cell r="L3002">
            <v>5042181853</v>
          </cell>
          <cell r="M3002" t="str">
            <v>10169743</v>
          </cell>
          <cell r="N3002" t="str">
            <v>S21102800042/BK/2/28</v>
          </cell>
          <cell r="O3002" t="str">
            <v>YPS/L9431UZ/SAKUT</v>
          </cell>
          <cell r="P3002" t="str">
            <v>PT. SATRIA WICAKSANA SEJATI</v>
          </cell>
          <cell r="Q3002" t="str">
            <v>PT. SATRIA WICAKSANA SEJATI</v>
          </cell>
          <cell r="R3002" t="str">
            <v>JUG RACK</v>
          </cell>
          <cell r="S3002" t="str">
            <v>8276862035</v>
          </cell>
        </row>
        <row r="3003">
          <cell r="L3003">
            <v>5042181853</v>
          </cell>
          <cell r="M3003" t="str">
            <v>10169933</v>
          </cell>
          <cell r="N3003" t="str">
            <v>S21102800042/BK/2/28</v>
          </cell>
          <cell r="O3003" t="str">
            <v>YPS/L9431UZ/SAKUT</v>
          </cell>
          <cell r="P3003" t="str">
            <v>PT. SATRIA WICAKSANA SEJATI</v>
          </cell>
          <cell r="Q3003" t="str">
            <v>PT. SATRIA WICAKSANA SEJATI</v>
          </cell>
          <cell r="R3003" t="str">
            <v>EMPTY BOTTLE AQUA 5 GALLON</v>
          </cell>
          <cell r="S3003" t="str">
            <v>8276862035</v>
          </cell>
        </row>
        <row r="3004">
          <cell r="L3004">
            <v>5042181853</v>
          </cell>
          <cell r="M3004" t="str">
            <v>74559</v>
          </cell>
          <cell r="N3004" t="str">
            <v>S21102800042/BK/2/28</v>
          </cell>
          <cell r="O3004" t="str">
            <v>YPS/L9431UZ/SAKUT</v>
          </cell>
          <cell r="P3004" t="str">
            <v>PT. SATRIA WICAKSANA SEJATI</v>
          </cell>
          <cell r="Q3004" t="str">
            <v>PT. SATRIA WICAKSANA SEJATI</v>
          </cell>
          <cell r="R3004" t="str">
            <v>5 GALLON AQUA LOCAL</v>
          </cell>
          <cell r="S3004" t="str">
            <v>8276862035</v>
          </cell>
        </row>
        <row r="3005">
          <cell r="L3005">
            <v>5042175601</v>
          </cell>
          <cell r="M3005" t="str">
            <v>10169743</v>
          </cell>
          <cell r="N3005" t="str">
            <v>S21102800041/PY/1/28</v>
          </cell>
          <cell r="O3005" t="str">
            <v>YPS/L8897UW/UMAR</v>
          </cell>
          <cell r="P3005" t="str">
            <v>PT. SATRIA WICAKSANA SEJATI</v>
          </cell>
          <cell r="Q3005" t="str">
            <v>PT. SATRIA WICAKSANA SEJATI</v>
          </cell>
          <cell r="R3005" t="str">
            <v>JUG RACK</v>
          </cell>
          <cell r="S3005" t="str">
            <v>8276862035</v>
          </cell>
        </row>
        <row r="3006">
          <cell r="L3006">
            <v>5042175601</v>
          </cell>
          <cell r="M3006" t="str">
            <v>10169933</v>
          </cell>
          <cell r="N3006" t="str">
            <v>S21102800041/PY/1/28</v>
          </cell>
          <cell r="O3006" t="str">
            <v>YPS/L8897UW/UMAR</v>
          </cell>
          <cell r="P3006" t="str">
            <v>PT. SATRIA WICAKSANA SEJATI</v>
          </cell>
          <cell r="Q3006" t="str">
            <v>PT. SATRIA WICAKSANA SEJATI</v>
          </cell>
          <cell r="R3006" t="str">
            <v>EMPTY BOTTLE AQUA 5 GALLON</v>
          </cell>
          <cell r="S3006" t="str">
            <v>8276862035</v>
          </cell>
        </row>
        <row r="3007">
          <cell r="L3007">
            <v>5042175601</v>
          </cell>
          <cell r="M3007" t="str">
            <v>74559</v>
          </cell>
          <cell r="N3007" t="str">
            <v>S21102800041/PY/1/28</v>
          </cell>
          <cell r="O3007" t="str">
            <v>YPS/L8897UW/UMAR</v>
          </cell>
          <cell r="P3007" t="str">
            <v>PT. SATRIA WICAKSANA SEJATI</v>
          </cell>
          <cell r="Q3007" t="str">
            <v>PT. SATRIA WICAKSANA SEJATI</v>
          </cell>
          <cell r="R3007" t="str">
            <v>5 GALLON AQUA LOCAL</v>
          </cell>
          <cell r="S3007" t="str">
            <v>8276862035</v>
          </cell>
        </row>
        <row r="3008">
          <cell r="L3008">
            <v>5042164170</v>
          </cell>
          <cell r="M3008" t="str">
            <v>10169743</v>
          </cell>
          <cell r="N3008" t="str">
            <v>S21102700030/BK/2/27</v>
          </cell>
          <cell r="O3008" t="str">
            <v>YPS/L9430UZ/ARIF</v>
          </cell>
          <cell r="P3008" t="str">
            <v>PT. SATRIA WICAKSANA SEJATI</v>
          </cell>
          <cell r="Q3008" t="str">
            <v>PT. SATRIA WICAKSANA SEJATI</v>
          </cell>
          <cell r="R3008" t="str">
            <v>JUG RACK</v>
          </cell>
          <cell r="S3008" t="str">
            <v>8276862035</v>
          </cell>
        </row>
        <row r="3009">
          <cell r="L3009">
            <v>5042164170</v>
          </cell>
          <cell r="M3009" t="str">
            <v>10169933</v>
          </cell>
          <cell r="N3009" t="str">
            <v>S21102700030/BK/2/27</v>
          </cell>
          <cell r="O3009" t="str">
            <v>YPS/L9430UZ/ARIF</v>
          </cell>
          <cell r="P3009" t="str">
            <v>PT. SATRIA WICAKSANA SEJATI</v>
          </cell>
          <cell r="Q3009" t="str">
            <v>PT. SATRIA WICAKSANA SEJATI</v>
          </cell>
          <cell r="R3009" t="str">
            <v>EMPTY BOTTLE AQUA 5 GALLON</v>
          </cell>
          <cell r="S3009" t="str">
            <v>8276862035</v>
          </cell>
        </row>
        <row r="3010">
          <cell r="L3010">
            <v>5042164170</v>
          </cell>
          <cell r="M3010" t="str">
            <v>74559</v>
          </cell>
          <cell r="N3010" t="str">
            <v>S21102700030/BK/2/27</v>
          </cell>
          <cell r="O3010" t="str">
            <v>YPS/L9430UZ/ARIF</v>
          </cell>
          <cell r="P3010" t="str">
            <v>PT. SATRIA WICAKSANA SEJATI</v>
          </cell>
          <cell r="Q3010" t="str">
            <v>PT. SATRIA WICAKSANA SEJATI</v>
          </cell>
          <cell r="R3010" t="str">
            <v>5 GALLON AQUA LOCAL</v>
          </cell>
          <cell r="S3010" t="str">
            <v>8276862035</v>
          </cell>
        </row>
        <row r="3011">
          <cell r="L3011">
            <v>5042159539</v>
          </cell>
          <cell r="M3011" t="str">
            <v>10169743</v>
          </cell>
          <cell r="N3011" t="str">
            <v>S21102700028/EL/1/27</v>
          </cell>
          <cell r="O3011" t="str">
            <v>YPS/L9431UZ/NURHADI</v>
          </cell>
          <cell r="P3011" t="str">
            <v>PT. SATRIA WICAKSANA SEJATI</v>
          </cell>
          <cell r="Q3011" t="str">
            <v>PT. SATRIA WICAKSANA SEJATI</v>
          </cell>
          <cell r="R3011" t="str">
            <v>JUG RACK</v>
          </cell>
          <cell r="S3011" t="str">
            <v>8276862035</v>
          </cell>
        </row>
        <row r="3012">
          <cell r="L3012">
            <v>5042159539</v>
          </cell>
          <cell r="M3012" t="str">
            <v>10169933</v>
          </cell>
          <cell r="N3012" t="str">
            <v>S21102700028/EL/1/27</v>
          </cell>
          <cell r="O3012" t="str">
            <v>YPS/L9431UZ/NURHADI</v>
          </cell>
          <cell r="P3012" t="str">
            <v>PT. SATRIA WICAKSANA SEJATI</v>
          </cell>
          <cell r="Q3012" t="str">
            <v>PT. SATRIA WICAKSANA SEJATI</v>
          </cell>
          <cell r="R3012" t="str">
            <v>EMPTY BOTTLE AQUA 5 GALLON</v>
          </cell>
          <cell r="S3012" t="str">
            <v>8276862035</v>
          </cell>
        </row>
        <row r="3013">
          <cell r="L3013">
            <v>5042159539</v>
          </cell>
          <cell r="M3013" t="str">
            <v>74559</v>
          </cell>
          <cell r="N3013" t="str">
            <v>S21102700028/EL/1/27</v>
          </cell>
          <cell r="O3013" t="str">
            <v>YPS/L9431UZ/NURHADI</v>
          </cell>
          <cell r="P3013" t="str">
            <v>PT. SATRIA WICAKSANA SEJATI</v>
          </cell>
          <cell r="Q3013" t="str">
            <v>PT. SATRIA WICAKSANA SEJATI</v>
          </cell>
          <cell r="R3013" t="str">
            <v>5 GALLON AQUA LOCAL</v>
          </cell>
          <cell r="S3013" t="str">
            <v>8276862035</v>
          </cell>
        </row>
        <row r="3014">
          <cell r="L3014">
            <v>5042158112</v>
          </cell>
          <cell r="M3014" t="str">
            <v>74565</v>
          </cell>
          <cell r="N3014">
            <v>0</v>
          </cell>
          <cell r="O3014">
            <v>0</v>
          </cell>
          <cell r="P3014" t="str">
            <v>PT. SATRIA WICAKSANA SEJATI</v>
          </cell>
          <cell r="Q3014" t="str">
            <v>PT. SATRIA WICAKSANA SEJATI</v>
          </cell>
          <cell r="R3014" t="str">
            <v>1500ML VIT LOCAL 1X12</v>
          </cell>
          <cell r="S3014" t="str">
            <v>8276862036</v>
          </cell>
        </row>
        <row r="3015">
          <cell r="L3015">
            <v>5042158113</v>
          </cell>
          <cell r="M3015" t="str">
            <v>10169932</v>
          </cell>
          <cell r="N3015">
            <v>0</v>
          </cell>
          <cell r="O3015">
            <v>0</v>
          </cell>
          <cell r="P3015" t="str">
            <v>PT. SATRIA WICAKSANA SEJATI</v>
          </cell>
          <cell r="Q3015" t="str">
            <v>PT. SATRIA WICAKSANA SEJATI</v>
          </cell>
          <cell r="R3015" t="str">
            <v>EMPTY BOTTLE VIT 5 GALLON</v>
          </cell>
          <cell r="S3015" t="str">
            <v>8276862036</v>
          </cell>
        </row>
        <row r="3016">
          <cell r="L3016">
            <v>5042158113</v>
          </cell>
          <cell r="M3016" t="str">
            <v>74560</v>
          </cell>
          <cell r="N3016">
            <v>0</v>
          </cell>
          <cell r="O3016">
            <v>0</v>
          </cell>
          <cell r="P3016" t="str">
            <v>PT. SATRIA WICAKSANA SEJATI</v>
          </cell>
          <cell r="Q3016" t="str">
            <v>PT. SATRIA WICAKSANA SEJATI</v>
          </cell>
          <cell r="R3016" t="str">
            <v>5 GALLON VIT LOCAL</v>
          </cell>
          <cell r="S3016" t="str">
            <v>8276862036</v>
          </cell>
        </row>
        <row r="3017">
          <cell r="L3017">
            <v>5042148337</v>
          </cell>
          <cell r="M3017" t="str">
            <v>10169932</v>
          </cell>
          <cell r="N3017">
            <v>0</v>
          </cell>
          <cell r="O3017">
            <v>0</v>
          </cell>
          <cell r="P3017" t="str">
            <v>PT. SATRIA WICAKSANA SEJATI</v>
          </cell>
          <cell r="Q3017" t="str">
            <v>PT. SATRIA WICAKSANA SEJATI</v>
          </cell>
          <cell r="R3017" t="str">
            <v>EMPTY BOTTLE VIT 5 GALLON</v>
          </cell>
          <cell r="S3017" t="str">
            <v>8276862036</v>
          </cell>
        </row>
        <row r="3018">
          <cell r="L3018">
            <v>5042148337</v>
          </cell>
          <cell r="M3018" t="str">
            <v>74560</v>
          </cell>
          <cell r="N3018">
            <v>0</v>
          </cell>
          <cell r="O3018">
            <v>0</v>
          </cell>
          <cell r="P3018" t="str">
            <v>PT. SATRIA WICAKSANA SEJATI</v>
          </cell>
          <cell r="Q3018" t="str">
            <v>PT. SATRIA WICAKSANA SEJATI</v>
          </cell>
          <cell r="R3018" t="str">
            <v>5 GALLON VIT LOCAL</v>
          </cell>
          <cell r="S3018" t="str">
            <v>8276862036</v>
          </cell>
        </row>
        <row r="3019">
          <cell r="L3019">
            <v>5042174233</v>
          </cell>
          <cell r="M3019" t="str">
            <v>157095</v>
          </cell>
          <cell r="N3019">
            <v>0</v>
          </cell>
          <cell r="O3019">
            <v>0</v>
          </cell>
          <cell r="P3019" t="str">
            <v>PT. SATRIA WICAKSANA SEJATI</v>
          </cell>
          <cell r="Q3019" t="str">
            <v>PT. SATRIA WICAKSANA SEJATI</v>
          </cell>
          <cell r="R3019" t="str">
            <v>550ML VIT LOCAL 1X24</v>
          </cell>
          <cell r="S3019" t="str">
            <v>8276862036</v>
          </cell>
        </row>
        <row r="3020">
          <cell r="L3020">
            <v>5042210457</v>
          </cell>
          <cell r="M3020" t="str">
            <v>10169933</v>
          </cell>
          <cell r="N3020" t="str">
            <v>S21102903790/AS/3/30</v>
          </cell>
          <cell r="O3020" t="str">
            <v>YPS/N9079UQ/AMIN</v>
          </cell>
          <cell r="P3020" t="str">
            <v>PT. SATRIA WICAKSANA SEJATI</v>
          </cell>
          <cell r="Q3020" t="str">
            <v>PT. SATRIA WICAKSANA SEJATI</v>
          </cell>
          <cell r="R3020" t="str">
            <v>EMPTY BOTTLE AQUA 5 GALLON</v>
          </cell>
          <cell r="S3020" t="str">
            <v>8276862035</v>
          </cell>
        </row>
        <row r="3021">
          <cell r="L3021">
            <v>5042210457</v>
          </cell>
          <cell r="M3021" t="str">
            <v>74559</v>
          </cell>
          <cell r="N3021" t="str">
            <v>S21102903790/AS/3/30</v>
          </cell>
          <cell r="O3021" t="str">
            <v>YPS/N9079UQ/AMIN</v>
          </cell>
          <cell r="P3021" t="str">
            <v>PT. SATRIA WICAKSANA SEJATI</v>
          </cell>
          <cell r="Q3021" t="str">
            <v>PT. SATRIA WICAKSANA SEJATI</v>
          </cell>
          <cell r="R3021" t="str">
            <v>5 GALLON AQUA LOCAL</v>
          </cell>
          <cell r="S3021" t="str">
            <v>8276862035</v>
          </cell>
        </row>
        <row r="3022">
          <cell r="L3022">
            <v>5042212545</v>
          </cell>
          <cell r="M3022" t="str">
            <v>10169743</v>
          </cell>
          <cell r="N3022" t="str">
            <v>S21102903791/AS/3/30</v>
          </cell>
          <cell r="O3022" t="str">
            <v>YPS/N8614UW/HUDA</v>
          </cell>
          <cell r="P3022" t="str">
            <v>PT. SATRIA WICAKSANA SEJATI</v>
          </cell>
          <cell r="Q3022" t="str">
            <v>PT. SATRIA WICAKSANA SEJATI</v>
          </cell>
          <cell r="R3022" t="str">
            <v>JUG RACK</v>
          </cell>
          <cell r="S3022" t="str">
            <v>8276862035</v>
          </cell>
        </row>
        <row r="3023">
          <cell r="L3023">
            <v>5042212545</v>
          </cell>
          <cell r="M3023" t="str">
            <v>10169933</v>
          </cell>
          <cell r="N3023" t="str">
            <v>S21102903791/AS/3/30</v>
          </cell>
          <cell r="O3023" t="str">
            <v>YPS/N8614UW/HUDA</v>
          </cell>
          <cell r="P3023" t="str">
            <v>PT. SATRIA WICAKSANA SEJATI</v>
          </cell>
          <cell r="Q3023" t="str">
            <v>PT. SATRIA WICAKSANA SEJATI</v>
          </cell>
          <cell r="R3023" t="str">
            <v>EMPTY BOTTLE AQUA 5 GALLON</v>
          </cell>
          <cell r="S3023" t="str">
            <v>8276862035</v>
          </cell>
        </row>
        <row r="3024">
          <cell r="L3024">
            <v>5042212545</v>
          </cell>
          <cell r="M3024" t="str">
            <v>74559</v>
          </cell>
          <cell r="N3024" t="str">
            <v>S21102903791/AS/3/30</v>
          </cell>
          <cell r="O3024" t="str">
            <v>YPS/N8614UW/HUDA</v>
          </cell>
          <cell r="P3024" t="str">
            <v>PT. SATRIA WICAKSANA SEJATI</v>
          </cell>
          <cell r="Q3024" t="str">
            <v>PT. SATRIA WICAKSANA SEJATI</v>
          </cell>
          <cell r="R3024" t="str">
            <v>5 GALLON AQUA LOCAL</v>
          </cell>
          <cell r="S3024" t="str">
            <v>8276862035</v>
          </cell>
        </row>
        <row r="3025">
          <cell r="L3025">
            <v>5042216450</v>
          </cell>
          <cell r="M3025" t="str">
            <v>10169743</v>
          </cell>
          <cell r="N3025" t="str">
            <v>S21102903834</v>
          </cell>
          <cell r="O3025" t="str">
            <v>YPS/L9356UZ/AGUS</v>
          </cell>
          <cell r="P3025" t="str">
            <v>PT. SATRIA WICAKSANA SEJATI</v>
          </cell>
          <cell r="Q3025" t="str">
            <v>PT. SATRIA WICAKSANA SEJATI</v>
          </cell>
          <cell r="R3025" t="str">
            <v>JUG RACK</v>
          </cell>
          <cell r="S3025" t="str">
            <v>8276862035</v>
          </cell>
        </row>
        <row r="3026">
          <cell r="L3026">
            <v>5042216450</v>
          </cell>
          <cell r="M3026" t="str">
            <v>10169933</v>
          </cell>
          <cell r="N3026" t="str">
            <v>S21102903834</v>
          </cell>
          <cell r="O3026" t="str">
            <v>YPS/L9356UZ/AGUS</v>
          </cell>
          <cell r="P3026" t="str">
            <v>PT. SATRIA WICAKSANA SEJATI</v>
          </cell>
          <cell r="Q3026" t="str">
            <v>PT. SATRIA WICAKSANA SEJATI</v>
          </cell>
          <cell r="R3026" t="str">
            <v>EMPTY BOTTLE AQUA 5 GALLON</v>
          </cell>
          <cell r="S3026" t="str">
            <v>8276862035</v>
          </cell>
        </row>
        <row r="3027">
          <cell r="L3027">
            <v>5042216450</v>
          </cell>
          <cell r="M3027" t="str">
            <v>74559</v>
          </cell>
          <cell r="N3027" t="str">
            <v>S21102903834</v>
          </cell>
          <cell r="O3027" t="str">
            <v>YPS/L9356UZ/AGUS</v>
          </cell>
          <cell r="P3027" t="str">
            <v>PT. SATRIA WICAKSANA SEJATI</v>
          </cell>
          <cell r="Q3027" t="str">
            <v>PT. SATRIA WICAKSANA SEJATI</v>
          </cell>
          <cell r="R3027" t="str">
            <v>5 GALLON AQUA LOCAL</v>
          </cell>
          <cell r="S3027" t="str">
            <v>8276862035</v>
          </cell>
        </row>
        <row r="3028">
          <cell r="L3028">
            <v>5042211858</v>
          </cell>
          <cell r="M3028" t="str">
            <v>10169933</v>
          </cell>
          <cell r="N3028" t="str">
            <v>S21102903793/EF/3/30</v>
          </cell>
          <cell r="O3028" t="str">
            <v>YPS/N9883US/RISTANTO</v>
          </cell>
          <cell r="P3028" t="str">
            <v>PT. SATRIA WICAKSANA SEJATI</v>
          </cell>
          <cell r="Q3028" t="str">
            <v>PT. SATRIA WICAKSANA SEJATI</v>
          </cell>
          <cell r="R3028" t="str">
            <v>EMPTY BOTTLE AQUA 5 GALLON</v>
          </cell>
          <cell r="S3028" t="str">
            <v>8276862035</v>
          </cell>
        </row>
        <row r="3029">
          <cell r="L3029">
            <v>5042211858</v>
          </cell>
          <cell r="M3029" t="str">
            <v>74559</v>
          </cell>
          <cell r="N3029" t="str">
            <v>S21102903793/EF/3/30</v>
          </cell>
          <cell r="O3029" t="str">
            <v>YPS/N9883US/RISTANTO</v>
          </cell>
          <cell r="P3029" t="str">
            <v>PT. SATRIA WICAKSANA SEJATI</v>
          </cell>
          <cell r="Q3029" t="str">
            <v>PT. SATRIA WICAKSANA SEJATI</v>
          </cell>
          <cell r="R3029" t="str">
            <v>5 GALLON AQUA LOCAL</v>
          </cell>
          <cell r="S3029" t="str">
            <v>8276862035</v>
          </cell>
        </row>
        <row r="3030">
          <cell r="L3030">
            <v>5042208585</v>
          </cell>
          <cell r="M3030" t="str">
            <v>10169933</v>
          </cell>
          <cell r="N3030" t="str">
            <v>S21102903794/AS/3/30</v>
          </cell>
          <cell r="O3030" t="str">
            <v>YPS/N8544UV/M SLAMET</v>
          </cell>
          <cell r="P3030" t="str">
            <v>PT. SATRIA WICAKSANA SEJATI</v>
          </cell>
          <cell r="Q3030" t="str">
            <v>PT. SATRIA WICAKSANA SEJATI</v>
          </cell>
          <cell r="R3030" t="str">
            <v>EMPTY BOTTLE AQUA 5 GALLON</v>
          </cell>
          <cell r="S3030" t="str">
            <v>8276862035</v>
          </cell>
        </row>
        <row r="3031">
          <cell r="L3031">
            <v>5042208585</v>
          </cell>
          <cell r="M3031" t="str">
            <v>74559</v>
          </cell>
          <cell r="N3031" t="str">
            <v>S21102903794/AS/3/30</v>
          </cell>
          <cell r="O3031" t="str">
            <v>YPS/N8544UV/M SLAMET</v>
          </cell>
          <cell r="P3031" t="str">
            <v>PT. SATRIA WICAKSANA SEJATI</v>
          </cell>
          <cell r="Q3031" t="str">
            <v>PT. SATRIA WICAKSANA SEJATI</v>
          </cell>
          <cell r="R3031" t="str">
            <v>5 GALLON AQUA LOCAL</v>
          </cell>
          <cell r="S3031" t="str">
            <v>8276862035</v>
          </cell>
        </row>
        <row r="3032">
          <cell r="L3032">
            <v>5042213458</v>
          </cell>
          <cell r="M3032" t="str">
            <v>10169743</v>
          </cell>
          <cell r="N3032" t="str">
            <v>S21102903795/NF/3/30</v>
          </cell>
          <cell r="O3032" t="str">
            <v>YPS/L9345UZ/MSOLIKIN</v>
          </cell>
          <cell r="P3032" t="str">
            <v>PT. SATRIA WICAKSANA SEJATI</v>
          </cell>
          <cell r="Q3032" t="str">
            <v>PT. SATRIA WICAKSANA SEJATI</v>
          </cell>
          <cell r="R3032" t="str">
            <v>JUG RACK</v>
          </cell>
          <cell r="S3032" t="str">
            <v>8276862035</v>
          </cell>
        </row>
        <row r="3033">
          <cell r="L3033">
            <v>5042213458</v>
          </cell>
          <cell r="M3033" t="str">
            <v>10169933</v>
          </cell>
          <cell r="N3033" t="str">
            <v>S21102903795/NF/3/30</v>
          </cell>
          <cell r="O3033" t="str">
            <v>YPS/L9345UZ/MSOLIKIN</v>
          </cell>
          <cell r="P3033" t="str">
            <v>PT. SATRIA WICAKSANA SEJATI</v>
          </cell>
          <cell r="Q3033" t="str">
            <v>PT. SATRIA WICAKSANA SEJATI</v>
          </cell>
          <cell r="R3033" t="str">
            <v>EMPTY BOTTLE AQUA 5 GALLON</v>
          </cell>
          <cell r="S3033" t="str">
            <v>8276862035</v>
          </cell>
        </row>
        <row r="3034">
          <cell r="L3034">
            <v>5042213458</v>
          </cell>
          <cell r="M3034" t="str">
            <v>74559</v>
          </cell>
          <cell r="N3034" t="str">
            <v>S21102903795/NF/3/30</v>
          </cell>
          <cell r="O3034" t="str">
            <v>YPS/L9345UZ/MSOLIKIN</v>
          </cell>
          <cell r="P3034" t="str">
            <v>PT. SATRIA WICAKSANA SEJATI</v>
          </cell>
          <cell r="Q3034" t="str">
            <v>PT. SATRIA WICAKSANA SEJATI</v>
          </cell>
          <cell r="R3034" t="str">
            <v>5 GALLON AQUA LOCAL</v>
          </cell>
          <cell r="S3034" t="str">
            <v>8276862035</v>
          </cell>
        </row>
        <row r="3035">
          <cell r="L3035">
            <v>5042211794</v>
          </cell>
          <cell r="M3035" t="str">
            <v>10169933</v>
          </cell>
          <cell r="N3035" t="str">
            <v>S21102903797/NF/3/30</v>
          </cell>
          <cell r="O3035" t="str">
            <v>YPS/N8540UV/DWIINDRA</v>
          </cell>
          <cell r="P3035" t="str">
            <v>PT. SATRIA WICAKSANA SEJATI</v>
          </cell>
          <cell r="Q3035" t="str">
            <v>PT. SATRIA WICAKSANA SEJATI</v>
          </cell>
          <cell r="R3035" t="str">
            <v>EMPTY BOTTLE AQUA 5 GALLON</v>
          </cell>
          <cell r="S3035" t="str">
            <v>8276862035</v>
          </cell>
        </row>
        <row r="3036">
          <cell r="L3036">
            <v>5042211794</v>
          </cell>
          <cell r="M3036" t="str">
            <v>74559</v>
          </cell>
          <cell r="N3036" t="str">
            <v>S21102903797/NF/3/30</v>
          </cell>
          <cell r="O3036" t="str">
            <v>YPS/N8540UV/DWIINDRA</v>
          </cell>
          <cell r="P3036" t="str">
            <v>PT. SATRIA WICAKSANA SEJATI</v>
          </cell>
          <cell r="Q3036" t="str">
            <v>PT. SATRIA WICAKSANA SEJATI</v>
          </cell>
          <cell r="R3036" t="str">
            <v>5 GALLON AQUA LOCAL</v>
          </cell>
          <cell r="S3036" t="str">
            <v>8276862035</v>
          </cell>
        </row>
        <row r="3037">
          <cell r="L3037">
            <v>5042210459</v>
          </cell>
          <cell r="M3037" t="str">
            <v>10169743</v>
          </cell>
          <cell r="N3037" t="str">
            <v>S21102903835</v>
          </cell>
          <cell r="O3037" t="str">
            <v>YPS/N8502UV/SUKRONI</v>
          </cell>
          <cell r="P3037" t="str">
            <v>PT. SATRIA WICAKSANA SEJATI</v>
          </cell>
          <cell r="Q3037" t="str">
            <v>PT. SATRIA WICAKSANA SEJATI</v>
          </cell>
          <cell r="R3037" t="str">
            <v>JUG RACK</v>
          </cell>
          <cell r="S3037" t="str">
            <v>8276862035</v>
          </cell>
        </row>
        <row r="3038">
          <cell r="L3038">
            <v>5042210459</v>
          </cell>
          <cell r="M3038" t="str">
            <v>10169933</v>
          </cell>
          <cell r="N3038" t="str">
            <v>S21102903835</v>
          </cell>
          <cell r="O3038" t="str">
            <v>YPS/N8502UV/SUKRONI</v>
          </cell>
          <cell r="P3038" t="str">
            <v>PT. SATRIA WICAKSANA SEJATI</v>
          </cell>
          <cell r="Q3038" t="str">
            <v>PT. SATRIA WICAKSANA SEJATI</v>
          </cell>
          <cell r="R3038" t="str">
            <v>EMPTY BOTTLE AQUA 5 GALLON</v>
          </cell>
          <cell r="S3038" t="str">
            <v>8276862035</v>
          </cell>
        </row>
        <row r="3039">
          <cell r="L3039">
            <v>5042210459</v>
          </cell>
          <cell r="M3039" t="str">
            <v>74559</v>
          </cell>
          <cell r="N3039" t="str">
            <v>S21102903835</v>
          </cell>
          <cell r="O3039" t="str">
            <v>YPS/N8502UV/SUKRONI</v>
          </cell>
          <cell r="P3039" t="str">
            <v>PT. SATRIA WICAKSANA SEJATI</v>
          </cell>
          <cell r="Q3039" t="str">
            <v>PT. SATRIA WICAKSANA SEJATI</v>
          </cell>
          <cell r="R3039" t="str">
            <v>5 GALLON AQUA LOCAL</v>
          </cell>
          <cell r="S3039" t="str">
            <v>8276862035</v>
          </cell>
        </row>
        <row r="3040">
          <cell r="L3040">
            <v>5042211067</v>
          </cell>
          <cell r="M3040" t="str">
            <v>10169743</v>
          </cell>
          <cell r="N3040" t="str">
            <v>S21102903796/NF/3/30</v>
          </cell>
          <cell r="O3040" t="str">
            <v>YPS/N8864UW/TOSIM</v>
          </cell>
          <cell r="P3040" t="str">
            <v>PT. SATRIA WICAKSANA SEJATI</v>
          </cell>
          <cell r="Q3040" t="str">
            <v>PT. SATRIA WICAKSANA SEJATI</v>
          </cell>
          <cell r="R3040" t="str">
            <v>JUG RACK</v>
          </cell>
          <cell r="S3040" t="str">
            <v>8276862035</v>
          </cell>
        </row>
        <row r="3041">
          <cell r="L3041">
            <v>5042211067</v>
          </cell>
          <cell r="M3041" t="str">
            <v>10169933</v>
          </cell>
          <cell r="N3041" t="str">
            <v>S21102903796/NF/3/30</v>
          </cell>
          <cell r="O3041" t="str">
            <v>YPS/N8864UW/TOSIM</v>
          </cell>
          <cell r="P3041" t="str">
            <v>PT. SATRIA WICAKSANA SEJATI</v>
          </cell>
          <cell r="Q3041" t="str">
            <v>PT. SATRIA WICAKSANA SEJATI</v>
          </cell>
          <cell r="R3041" t="str">
            <v>EMPTY BOTTLE AQUA 5 GALLON</v>
          </cell>
          <cell r="S3041" t="str">
            <v>8276862035</v>
          </cell>
        </row>
        <row r="3042">
          <cell r="L3042">
            <v>5042211067</v>
          </cell>
          <cell r="M3042" t="str">
            <v>74559</v>
          </cell>
          <cell r="N3042" t="str">
            <v>S21102903796/NF/3/30</v>
          </cell>
          <cell r="O3042" t="str">
            <v>YPS/N8864UW/TOSIM</v>
          </cell>
          <cell r="P3042" t="str">
            <v>PT. SATRIA WICAKSANA SEJATI</v>
          </cell>
          <cell r="Q3042" t="str">
            <v>PT. SATRIA WICAKSANA SEJATI</v>
          </cell>
          <cell r="R3042" t="str">
            <v>5 GALLON AQUA LOCAL</v>
          </cell>
          <cell r="S3042" t="str">
            <v>8276862035</v>
          </cell>
        </row>
        <row r="3043">
          <cell r="L3043">
            <v>5042189549</v>
          </cell>
          <cell r="M3043" t="str">
            <v>10169932</v>
          </cell>
          <cell r="N3043">
            <v>0</v>
          </cell>
          <cell r="O3043">
            <v>0</v>
          </cell>
          <cell r="P3043" t="str">
            <v>PT. SATRIA WICAKSANA SEJATI</v>
          </cell>
          <cell r="Q3043" t="str">
            <v>PT. SATRIA WICAKSANA SEJATI</v>
          </cell>
          <cell r="R3043" t="str">
            <v>EMPTY BOTTLE VIT 5 GALLON</v>
          </cell>
          <cell r="S3043" t="str">
            <v>8276862036</v>
          </cell>
        </row>
        <row r="3044">
          <cell r="L3044">
            <v>5042189549</v>
          </cell>
          <cell r="M3044" t="str">
            <v>74560</v>
          </cell>
          <cell r="N3044">
            <v>0</v>
          </cell>
          <cell r="O3044">
            <v>0</v>
          </cell>
          <cell r="P3044" t="str">
            <v>PT. SATRIA WICAKSANA SEJATI</v>
          </cell>
          <cell r="Q3044" t="str">
            <v>PT. SATRIA WICAKSANA SEJATI</v>
          </cell>
          <cell r="R3044" t="str">
            <v>5 GALLON VIT LOCAL</v>
          </cell>
          <cell r="S3044" t="str">
            <v>8276862036</v>
          </cell>
        </row>
        <row r="3045">
          <cell r="L3045">
            <v>5042195488</v>
          </cell>
          <cell r="M3045" t="str">
            <v>157095</v>
          </cell>
          <cell r="N3045">
            <v>0</v>
          </cell>
          <cell r="O3045">
            <v>0</v>
          </cell>
          <cell r="P3045" t="str">
            <v>PT. SATRIA WICAKSANA SEJATI</v>
          </cell>
          <cell r="Q3045" t="str">
            <v>PT. SATRIA WICAKSANA SEJATI</v>
          </cell>
          <cell r="R3045" t="str">
            <v>550ML VIT LOCAL 1X24</v>
          </cell>
          <cell r="S3045" t="str">
            <v>8276862036</v>
          </cell>
        </row>
        <row r="3046">
          <cell r="L3046">
            <v>5042197658</v>
          </cell>
          <cell r="M3046" t="str">
            <v>10169743</v>
          </cell>
          <cell r="N3046" t="str">
            <v>S21102909281/IS/2/29</v>
          </cell>
          <cell r="O3046" t="str">
            <v>N8527UV/MUHAMAD</v>
          </cell>
          <cell r="P3046" t="str">
            <v>PT. SATRIA WICAKSANA SEJATI</v>
          </cell>
          <cell r="Q3046" t="str">
            <v>PT. SATRIA WICAKSANA SEJATI</v>
          </cell>
          <cell r="R3046" t="str">
            <v>JUG RACK</v>
          </cell>
          <cell r="S3046" t="str">
            <v>8276862035</v>
          </cell>
        </row>
        <row r="3047">
          <cell r="L3047">
            <v>5042197658</v>
          </cell>
          <cell r="M3047" t="str">
            <v>10169933</v>
          </cell>
          <cell r="N3047" t="str">
            <v>S21102909281/IS/2/29</v>
          </cell>
          <cell r="O3047" t="str">
            <v>N8527UV/MUHAMAD</v>
          </cell>
          <cell r="P3047" t="str">
            <v>PT. SATRIA WICAKSANA SEJATI</v>
          </cell>
          <cell r="Q3047" t="str">
            <v>PT. SATRIA WICAKSANA SEJATI</v>
          </cell>
          <cell r="R3047" t="str">
            <v>EMPTY BOTTLE AQUA 5 GALLON</v>
          </cell>
          <cell r="S3047" t="str">
            <v>8276862035</v>
          </cell>
        </row>
        <row r="3048">
          <cell r="L3048">
            <v>5042197658</v>
          </cell>
          <cell r="M3048" t="str">
            <v>74559</v>
          </cell>
          <cell r="N3048" t="str">
            <v>S21102909281/IS/2/29</v>
          </cell>
          <cell r="O3048" t="str">
            <v>N8527UV/MUHAMAD</v>
          </cell>
          <cell r="P3048" t="str">
            <v>PT. SATRIA WICAKSANA SEJATI</v>
          </cell>
          <cell r="Q3048" t="str">
            <v>PT. SATRIA WICAKSANA SEJATI</v>
          </cell>
          <cell r="R3048" t="str">
            <v>5 GALLON AQUA LOCAL</v>
          </cell>
          <cell r="S3048" t="str">
            <v>8276862035</v>
          </cell>
        </row>
        <row r="3049">
          <cell r="L3049">
            <v>5042201883</v>
          </cell>
          <cell r="M3049" t="str">
            <v>10169743</v>
          </cell>
          <cell r="N3049" t="str">
            <v>S21102909282/IS/2/29</v>
          </cell>
          <cell r="O3049" t="str">
            <v>YPS/L8897UW/UMAR</v>
          </cell>
          <cell r="P3049" t="str">
            <v>PT. SATRIA WICAKSANA SEJATI</v>
          </cell>
          <cell r="Q3049" t="str">
            <v>PT. SATRIA WICAKSANA SEJATI</v>
          </cell>
          <cell r="R3049" t="str">
            <v>JUG RACK</v>
          </cell>
          <cell r="S3049" t="str">
            <v>8276862035</v>
          </cell>
        </row>
        <row r="3050">
          <cell r="L3050">
            <v>5042201883</v>
          </cell>
          <cell r="M3050" t="str">
            <v>10169933</v>
          </cell>
          <cell r="N3050" t="str">
            <v>S21102909282/IS/2/29</v>
          </cell>
          <cell r="O3050" t="str">
            <v>YPS/L8897UW/UMAR</v>
          </cell>
          <cell r="P3050" t="str">
            <v>PT. SATRIA WICAKSANA SEJATI</v>
          </cell>
          <cell r="Q3050" t="str">
            <v>PT. SATRIA WICAKSANA SEJATI</v>
          </cell>
          <cell r="R3050" t="str">
            <v>EMPTY BOTTLE AQUA 5 GALLON</v>
          </cell>
          <cell r="S3050" t="str">
            <v>8276862035</v>
          </cell>
        </row>
        <row r="3051">
          <cell r="L3051">
            <v>5042201883</v>
          </cell>
          <cell r="M3051" t="str">
            <v>74559</v>
          </cell>
          <cell r="N3051" t="str">
            <v>S21102909282/IS/2/29</v>
          </cell>
          <cell r="O3051" t="str">
            <v>YPS/L8897UW/UMAR</v>
          </cell>
          <cell r="P3051" t="str">
            <v>PT. SATRIA WICAKSANA SEJATI</v>
          </cell>
          <cell r="Q3051" t="str">
            <v>PT. SATRIA WICAKSANA SEJATI</v>
          </cell>
          <cell r="R3051" t="str">
            <v>5 GALLON AQUA LOCAL</v>
          </cell>
          <cell r="S3051" t="str">
            <v>8276862035</v>
          </cell>
        </row>
        <row r="3052">
          <cell r="L3052">
            <v>5042180633</v>
          </cell>
          <cell r="M3052" t="str">
            <v>10169933</v>
          </cell>
          <cell r="N3052" t="str">
            <v>S21102201414/T1028172A/ZK/2/28</v>
          </cell>
          <cell r="O3052" t="str">
            <v>YPS/L9272UF/AZIZ</v>
          </cell>
          <cell r="P3052" t="str">
            <v>PT. SATRIA WICAKSANA SEJATI</v>
          </cell>
          <cell r="Q3052" t="str">
            <v>PT. SATRIA WICAKSANA SEJATI</v>
          </cell>
          <cell r="R3052" t="str">
            <v>EMPTY BOTTLE AQUA 5 GALLON</v>
          </cell>
          <cell r="S3052" t="str">
            <v>8276862035</v>
          </cell>
        </row>
        <row r="3053">
          <cell r="L3053">
            <v>5042187054</v>
          </cell>
          <cell r="M3053" t="str">
            <v>10169933</v>
          </cell>
          <cell r="N3053" t="str">
            <v>S21102101772/T102972D/EL/1/29</v>
          </cell>
          <cell r="O3053" t="str">
            <v>YPS/L9357UZ/ACHMAD</v>
          </cell>
          <cell r="P3053" t="str">
            <v>PT. SATRIA WICAKSANA SEJATI</v>
          </cell>
          <cell r="Q3053" t="str">
            <v>PT. SATRIA WICAKSANA SEJATI</v>
          </cell>
          <cell r="R3053" t="str">
            <v>EMPTY BOTTLE AQUA 5 GALLON</v>
          </cell>
          <cell r="S3053" t="str">
            <v>8276862035</v>
          </cell>
        </row>
        <row r="3054">
          <cell r="L3054">
            <v>5042124943</v>
          </cell>
          <cell r="M3054" t="str">
            <v>10169933</v>
          </cell>
          <cell r="N3054" t="str">
            <v>S21102200190/T102609D/NF/3/25</v>
          </cell>
          <cell r="O3054" t="str">
            <v>YPS/N8527UV/UMAR</v>
          </cell>
          <cell r="P3054" t="str">
            <v>PT. SATRIA WICAKSANA SEJATI</v>
          </cell>
          <cell r="Q3054" t="str">
            <v>PT. SATRIA WICAKSANA SEJATI</v>
          </cell>
          <cell r="R3054" t="str">
            <v>EMPTY BOTTLE AQUA 5 GALLON</v>
          </cell>
          <cell r="S3054" t="str">
            <v>8276862035</v>
          </cell>
        </row>
        <row r="3055">
          <cell r="L3055">
            <v>5042148585</v>
          </cell>
          <cell r="M3055" t="str">
            <v>10169933</v>
          </cell>
          <cell r="N3055" t="str">
            <v>T.115780/HP3/4</v>
          </cell>
          <cell r="O3055" t="str">
            <v>YPS/N8732UV/SYAIFUL</v>
          </cell>
          <cell r="P3055" t="str">
            <v>PT. SATRIA WICAKSANA SEJATI</v>
          </cell>
          <cell r="Q3055" t="str">
            <v>PT. SATRIA WICAKSANA SEJATI</v>
          </cell>
          <cell r="R3055" t="str">
            <v>EMPTY BOTTLE AQUA 5 GALLON</v>
          </cell>
          <cell r="S3055" t="str">
            <v>8276862035</v>
          </cell>
        </row>
        <row r="3056">
          <cell r="L3056">
            <v>5042200667</v>
          </cell>
          <cell r="M3056" t="str">
            <v>10169933</v>
          </cell>
          <cell r="N3056" t="str">
            <v>S21102101750/T1029151D/PY/2/29</v>
          </cell>
          <cell r="O3056" t="str">
            <v>YPS/L8177UT/AGUS S</v>
          </cell>
          <cell r="P3056" t="str">
            <v>PT. SATRIA WICAKSANA SEJATI</v>
          </cell>
          <cell r="Q3056" t="str">
            <v>PT. SATRIA WICAKSANA SEJATI</v>
          </cell>
          <cell r="R3056" t="str">
            <v>EMPTY BOTTLE AQUA 5 GALLON</v>
          </cell>
          <cell r="S3056" t="str">
            <v>8276862035</v>
          </cell>
        </row>
        <row r="3057">
          <cell r="L3057">
            <v>5042166529</v>
          </cell>
          <cell r="M3057" t="str">
            <v>10169933</v>
          </cell>
          <cell r="N3057" t="str">
            <v>S21102201436/T1027194D/NF/3/27</v>
          </cell>
          <cell r="O3057" t="str">
            <v>YPS/L8177UT/AGUS SUP</v>
          </cell>
          <cell r="P3057" t="str">
            <v>PT. SATRIA WICAKSANA SEJATI</v>
          </cell>
          <cell r="Q3057" t="str">
            <v>PT. SATRIA WICAKSANA SEJATI</v>
          </cell>
          <cell r="R3057" t="str">
            <v>EMPTY BOTTLE AQUA 5 GALLON</v>
          </cell>
          <cell r="S3057" t="str">
            <v>8276862035</v>
          </cell>
        </row>
        <row r="3058">
          <cell r="L3058">
            <v>5042149481</v>
          </cell>
          <cell r="M3058" t="str">
            <v>10169933</v>
          </cell>
          <cell r="N3058" t="str">
            <v>S21102201460/T1026198D/EF/3/26</v>
          </cell>
          <cell r="O3058" t="str">
            <v>YPS/N8614UW/HUDA</v>
          </cell>
          <cell r="P3058" t="str">
            <v>PT. SATRIA WICAKSANA SEJATI</v>
          </cell>
          <cell r="Q3058" t="str">
            <v>PT. SATRIA WICAKSANA SEJATI</v>
          </cell>
          <cell r="R3058" t="str">
            <v>EMPTY BOTTLE AQUA 5 GALLON</v>
          </cell>
          <cell r="S3058" t="str">
            <v>8276862035</v>
          </cell>
        </row>
        <row r="3059">
          <cell r="L3059">
            <v>5042197426</v>
          </cell>
          <cell r="M3059" t="str">
            <v>10169933</v>
          </cell>
          <cell r="N3059" t="str">
            <v>S21102909282/T1029161D/IS/2/29</v>
          </cell>
          <cell r="O3059" t="str">
            <v>YPS/L8897UW/UMAR</v>
          </cell>
          <cell r="P3059" t="str">
            <v>PT. SATRIA WICAKSANA SEJATI</v>
          </cell>
          <cell r="Q3059" t="str">
            <v>PT. SATRIA WICAKSANA SEJATI</v>
          </cell>
          <cell r="R3059" t="str">
            <v>EMPTY BOTTLE AQUA 5 GALLON</v>
          </cell>
          <cell r="S3059" t="str">
            <v>8276862035</v>
          </cell>
        </row>
        <row r="3060">
          <cell r="L3060">
            <v>5042114232</v>
          </cell>
          <cell r="M3060" t="str">
            <v>10169933</v>
          </cell>
          <cell r="N3060" t="str">
            <v>S21102201504/T102532C/HD/1/25</v>
          </cell>
          <cell r="O3060" t="str">
            <v>YPS/L9049UH/SUSIYONO</v>
          </cell>
          <cell r="P3060" t="str">
            <v>PT. SATRIA WICAKSANA SEJATI</v>
          </cell>
          <cell r="Q3060" t="str">
            <v>PT. SATRIA WICAKSANA SEJATI</v>
          </cell>
          <cell r="R3060" t="str">
            <v>EMPTY BOTTLE AQUA 5 GALLON</v>
          </cell>
          <cell r="S3060" t="str">
            <v>8276862035</v>
          </cell>
        </row>
        <row r="3061">
          <cell r="L3061">
            <v>5042129970</v>
          </cell>
          <cell r="M3061" t="str">
            <v>10169933</v>
          </cell>
          <cell r="N3061" t="str">
            <v>S21102200205/T102599D/ZK/2/25</v>
          </cell>
          <cell r="O3061" t="str">
            <v>YPS/L8177UT/AGUS SUP</v>
          </cell>
          <cell r="P3061" t="str">
            <v>PT. SATRIA WICAKSANA SEJATI</v>
          </cell>
          <cell r="Q3061" t="str">
            <v>PT. SATRIA WICAKSANA SEJATI</v>
          </cell>
          <cell r="R3061" t="str">
            <v>EMPTY BOTTLE AQUA 5 GALLON</v>
          </cell>
          <cell r="S3061" t="str">
            <v>8276862035</v>
          </cell>
        </row>
        <row r="3062">
          <cell r="L3062">
            <v>5042167656</v>
          </cell>
          <cell r="M3062" t="str">
            <v>10169933</v>
          </cell>
          <cell r="N3062" t="str">
            <v>S21102201403/T102991A/BK/1/29</v>
          </cell>
          <cell r="O3062" t="str">
            <v>YPS/L9062UH/IMRON</v>
          </cell>
          <cell r="P3062" t="str">
            <v>PT. SATRIA WICAKSANA SEJATI</v>
          </cell>
          <cell r="Q3062" t="str">
            <v>PT. SATRIA WICAKSANA SEJATI</v>
          </cell>
          <cell r="R3062" t="str">
            <v>EMPTY BOTTLE AQUA 5 GALLON</v>
          </cell>
          <cell r="S3062" t="str">
            <v>8276862035</v>
          </cell>
        </row>
        <row r="3063">
          <cell r="L3063">
            <v>5042067503</v>
          </cell>
          <cell r="M3063" t="str">
            <v>10169933</v>
          </cell>
          <cell r="N3063" t="str">
            <v>S21102201510/T102425B/ZK/3/23</v>
          </cell>
          <cell r="O3063" t="str">
            <v>YPS/L9167UG/YUSUF</v>
          </cell>
          <cell r="P3063" t="str">
            <v>PT. SATRIA WICAKSANA SEJATI</v>
          </cell>
          <cell r="Q3063" t="str">
            <v>PT. SATRIA WICAKSANA SEJATI</v>
          </cell>
          <cell r="R3063" t="str">
            <v>EMPTY BOTTLE AQUA 5 GALLON</v>
          </cell>
          <cell r="S3063" t="str">
            <v>8276862035</v>
          </cell>
        </row>
        <row r="3064">
          <cell r="L3064">
            <v>5042067503</v>
          </cell>
          <cell r="M3064" t="str">
            <v>74559</v>
          </cell>
          <cell r="N3064" t="str">
            <v>S21102201510/T102425B/ZK/3/23</v>
          </cell>
          <cell r="O3064" t="str">
            <v>YPS/L9167UG/YUSUF</v>
          </cell>
          <cell r="P3064" t="str">
            <v>PT. SATRIA WICAKSANA SEJATI</v>
          </cell>
          <cell r="Q3064" t="str">
            <v>PT. SATRIA WICAKSANA SEJATI</v>
          </cell>
          <cell r="R3064" t="str">
            <v>5 GALLON AQUA LOCAL</v>
          </cell>
          <cell r="S3064" t="str">
            <v>8276862035</v>
          </cell>
        </row>
        <row r="3065">
          <cell r="L3065">
            <v>5042067503</v>
          </cell>
          <cell r="M3065" t="str">
            <v>10169933</v>
          </cell>
          <cell r="N3065" t="str">
            <v>S21102201510/T102425B/ZK/3/23</v>
          </cell>
          <cell r="O3065" t="str">
            <v>YPS/L9167UG/YUSUF</v>
          </cell>
          <cell r="P3065" t="str">
            <v>PT. SATRIA WICAKSANA SEJATI</v>
          </cell>
          <cell r="Q3065" t="str">
            <v>PT. SATRIA WICAKSANA SEJATI</v>
          </cell>
          <cell r="R3065" t="str">
            <v>EMPTY BOTTLE AQUA 5 GALLON</v>
          </cell>
          <cell r="S3065" t="str">
            <v>8276862035</v>
          </cell>
        </row>
        <row r="3066">
          <cell r="L3066">
            <v>5042216401</v>
          </cell>
          <cell r="M3066" t="str">
            <v>10169933</v>
          </cell>
          <cell r="N3066" t="str">
            <v>S21102201365/T10315D/AS/3/30</v>
          </cell>
          <cell r="O3066" t="str">
            <v>YPS/L8897UW/UMAR</v>
          </cell>
          <cell r="P3066" t="str">
            <v>PT. SATRIA WICAKSANA SEJATI</v>
          </cell>
          <cell r="Q3066" t="str">
            <v>PT. SATRIA WICAKSANA SEJATI</v>
          </cell>
          <cell r="R3066" t="str">
            <v>EMPTY BOTTLE AQUA 5 GALLON</v>
          </cell>
          <cell r="S3066" t="str">
            <v>8276862035</v>
          </cell>
        </row>
        <row r="3067">
          <cell r="L3067">
            <v>5042092954</v>
          </cell>
          <cell r="M3067" t="str">
            <v>10169933</v>
          </cell>
          <cell r="N3067" t="str">
            <v>S21102201458/T102721B/NF/3/26</v>
          </cell>
          <cell r="O3067" t="str">
            <v>YPS/L9271UF/TAUFIK</v>
          </cell>
          <cell r="P3067" t="str">
            <v>PT. SATRIA WICAKSANA SEJATI</v>
          </cell>
          <cell r="Q3067" t="str">
            <v>PT. SATRIA WICAKSANA SEJATI</v>
          </cell>
          <cell r="R3067" t="str">
            <v>EMPTY BOTTLE AQUA 5 GALLON</v>
          </cell>
          <cell r="S3067" t="str">
            <v>8276862035</v>
          </cell>
        </row>
        <row r="3068">
          <cell r="L3068">
            <v>5042107539</v>
          </cell>
          <cell r="M3068" t="str">
            <v>10169933</v>
          </cell>
          <cell r="N3068" t="str">
            <v>T.111186/HP3/8</v>
          </cell>
          <cell r="O3068" t="str">
            <v>YPS/N8598UV/ARIF T</v>
          </cell>
          <cell r="P3068" t="str">
            <v>PT. SATRIA WICAKSANA SEJATI</v>
          </cell>
          <cell r="Q3068" t="str">
            <v>PT. SATRIA WICAKSANA SEJATI</v>
          </cell>
          <cell r="R3068" t="str">
            <v>EMPTY BOTTLE AQUA 5 GALLON</v>
          </cell>
          <cell r="S3068" t="str">
            <v>8276862035</v>
          </cell>
        </row>
        <row r="3069">
          <cell r="L3069">
            <v>5042146309</v>
          </cell>
          <cell r="M3069" t="str">
            <v>10169933</v>
          </cell>
          <cell r="N3069" t="str">
            <v>S21102600060/T1026135D/BK/2/26</v>
          </cell>
          <cell r="O3069" t="str">
            <v>YPS/N8507UV/KHOTIB</v>
          </cell>
          <cell r="P3069" t="str">
            <v>PT. SATRIA WICAKSANA SEJATI</v>
          </cell>
          <cell r="Q3069" t="str">
            <v>PT. SATRIA WICAKSANA SEJATI</v>
          </cell>
          <cell r="R3069" t="str">
            <v>EMPTY BOTTLE AQUA 5 GALLON</v>
          </cell>
          <cell r="S3069" t="str">
            <v>8276862035</v>
          </cell>
        </row>
        <row r="3070">
          <cell r="L3070">
            <v>5042091809</v>
          </cell>
          <cell r="M3070" t="str">
            <v>10169933</v>
          </cell>
          <cell r="N3070" t="str">
            <v>T.111185/HP3/5</v>
          </cell>
          <cell r="O3070" t="str">
            <v>YPS/N8699UV/GHOFIR</v>
          </cell>
          <cell r="P3070" t="str">
            <v>PT. SATRIA WICAKSANA SEJATI</v>
          </cell>
          <cell r="Q3070" t="str">
            <v>PT. SATRIA WICAKSANA SEJATI</v>
          </cell>
          <cell r="R3070" t="str">
            <v>EMPTY BOTTLE AQUA 5 GALLON</v>
          </cell>
          <cell r="S3070" t="str">
            <v>8276862035</v>
          </cell>
        </row>
        <row r="3071">
          <cell r="L3071">
            <v>5042091809</v>
          </cell>
          <cell r="M3071" t="str">
            <v>74559</v>
          </cell>
          <cell r="N3071" t="str">
            <v>T.111185/HP3/5</v>
          </cell>
          <cell r="O3071" t="str">
            <v>YPS/N8699UV/GHOFIR</v>
          </cell>
          <cell r="P3071" t="str">
            <v>PT. SATRIA WICAKSANA SEJATI</v>
          </cell>
          <cell r="Q3071" t="str">
            <v>PT. SATRIA WICAKSANA SEJATI</v>
          </cell>
          <cell r="R3071" t="str">
            <v>5 GALLON AQUA LOCAL</v>
          </cell>
          <cell r="S3071" t="str">
            <v>8276862035</v>
          </cell>
        </row>
        <row r="3072">
          <cell r="L3072">
            <v>5042091809</v>
          </cell>
          <cell r="M3072" t="str">
            <v>10169933</v>
          </cell>
          <cell r="N3072" t="str">
            <v>T.111185/HP3/5</v>
          </cell>
          <cell r="O3072" t="str">
            <v>YPS/N8699UV/GHOFIR</v>
          </cell>
          <cell r="P3072" t="str">
            <v>PT. SATRIA WICAKSANA SEJATI</v>
          </cell>
          <cell r="Q3072" t="str">
            <v>PT. SATRIA WICAKSANA SEJATI</v>
          </cell>
          <cell r="R3072" t="str">
            <v>EMPTY BOTTLE AQUA 5 GALLON</v>
          </cell>
          <cell r="S3072" t="str">
            <v>8276862035</v>
          </cell>
        </row>
        <row r="3073">
          <cell r="L3073">
            <v>5042102232</v>
          </cell>
          <cell r="M3073" t="str">
            <v>10169933</v>
          </cell>
          <cell r="N3073" t="str">
            <v>S21102201511/T102446C/IS/3/23</v>
          </cell>
          <cell r="O3073" t="str">
            <v>YPS/L9367UZ/MAJID</v>
          </cell>
          <cell r="P3073" t="str">
            <v>PT. SATRIA WICAKSANA SEJATI</v>
          </cell>
          <cell r="Q3073" t="str">
            <v>PT. SATRIA WICAKSANA SEJATI</v>
          </cell>
          <cell r="R3073" t="str">
            <v>EMPTY BOTTLE AQUA 5 GALLON</v>
          </cell>
          <cell r="S3073" t="str">
            <v>8276862035</v>
          </cell>
        </row>
        <row r="3074">
          <cell r="L3074">
            <v>5042102232</v>
          </cell>
          <cell r="M3074" t="str">
            <v>74559</v>
          </cell>
          <cell r="N3074" t="str">
            <v>S21102201511/T102446C/IS/3/23</v>
          </cell>
          <cell r="O3074" t="str">
            <v>YPS/L9367UZ/MAJID</v>
          </cell>
          <cell r="P3074" t="str">
            <v>PT. SATRIA WICAKSANA SEJATI</v>
          </cell>
          <cell r="Q3074" t="str">
            <v>PT. SATRIA WICAKSANA SEJATI</v>
          </cell>
          <cell r="R3074" t="str">
            <v>5 GALLON AQUA LOCAL</v>
          </cell>
          <cell r="S3074" t="str">
            <v>8276862035</v>
          </cell>
        </row>
        <row r="3075">
          <cell r="L3075">
            <v>5042102232</v>
          </cell>
          <cell r="M3075" t="str">
            <v>10169933</v>
          </cell>
          <cell r="N3075" t="str">
            <v>S21102201511/T102446C/IS/3/23</v>
          </cell>
          <cell r="O3075" t="str">
            <v>YPS/L9367UZ/MAJID</v>
          </cell>
          <cell r="P3075" t="str">
            <v>PT. SATRIA WICAKSANA SEJATI</v>
          </cell>
          <cell r="Q3075" t="str">
            <v>PT. SATRIA WICAKSANA SEJATI</v>
          </cell>
          <cell r="R3075" t="str">
            <v>EMPTY BOTTLE AQUA 5 GALLON</v>
          </cell>
          <cell r="S3075" t="str">
            <v>8276862035</v>
          </cell>
        </row>
        <row r="3076">
          <cell r="L3076">
            <v>5042131432</v>
          </cell>
          <cell r="M3076" t="str">
            <v>10169933</v>
          </cell>
          <cell r="N3076" t="str">
            <v>S21102200189/T1025162D/AS/3/25</v>
          </cell>
          <cell r="O3076" t="str">
            <v>YPS/L8858UI/BAMBANG</v>
          </cell>
          <cell r="P3076" t="str">
            <v>PT. SATRIA WICAKSANA SEJATI</v>
          </cell>
          <cell r="Q3076" t="str">
            <v>PT. SATRIA WICAKSANA SEJATI</v>
          </cell>
          <cell r="R3076" t="str">
            <v>EMPTY BOTTLE AQUA 5 GALLON</v>
          </cell>
          <cell r="S3076" t="str">
            <v>8276862035</v>
          </cell>
        </row>
        <row r="3077">
          <cell r="L3077">
            <v>5042096420</v>
          </cell>
          <cell r="M3077" t="str">
            <v>10169933</v>
          </cell>
          <cell r="N3077" t="str">
            <v>S21102201505/T02429D/IS/3/23</v>
          </cell>
          <cell r="O3077" t="str">
            <v>YPS/N8864UW/TOSIM</v>
          </cell>
          <cell r="P3077" t="str">
            <v>PT. SATRIA WICAKSANA SEJATI</v>
          </cell>
          <cell r="Q3077" t="str">
            <v>PT. SATRIA WICAKSANA SEJATI</v>
          </cell>
          <cell r="R3077" t="str">
            <v>EMPTY BOTTLE AQUA 5 GALLON</v>
          </cell>
          <cell r="S3077" t="str">
            <v>8276862035</v>
          </cell>
        </row>
        <row r="3078">
          <cell r="L3078">
            <v>5042096420</v>
          </cell>
          <cell r="M3078" t="str">
            <v>74559</v>
          </cell>
          <cell r="N3078" t="str">
            <v>S21102201505/T02429D/IS/3/23</v>
          </cell>
          <cell r="O3078" t="str">
            <v>YPS/N8864UW/TOSIM</v>
          </cell>
          <cell r="P3078" t="str">
            <v>PT. SATRIA WICAKSANA SEJATI</v>
          </cell>
          <cell r="Q3078" t="str">
            <v>PT. SATRIA WICAKSANA SEJATI</v>
          </cell>
          <cell r="R3078" t="str">
            <v>5 GALLON AQUA LOCAL</v>
          </cell>
          <cell r="S3078" t="str">
            <v>8276862035</v>
          </cell>
        </row>
        <row r="3079">
          <cell r="L3079">
            <v>5042096420</v>
          </cell>
          <cell r="M3079" t="str">
            <v>10169933</v>
          </cell>
          <cell r="N3079" t="str">
            <v>S21102201505/T02429D/IS/3/23</v>
          </cell>
          <cell r="O3079" t="str">
            <v>YPS/N8864UW/TOSIM</v>
          </cell>
          <cell r="P3079" t="str">
            <v>PT. SATRIA WICAKSANA SEJATI</v>
          </cell>
          <cell r="Q3079" t="str">
            <v>PT. SATRIA WICAKSANA SEJATI</v>
          </cell>
          <cell r="R3079" t="str">
            <v>EMPTY BOTTLE AQUA 5 GALLON</v>
          </cell>
          <cell r="S3079" t="str">
            <v>8276862035</v>
          </cell>
        </row>
        <row r="3080">
          <cell r="L3080">
            <v>5042111797</v>
          </cell>
          <cell r="M3080" t="str">
            <v>10169933</v>
          </cell>
          <cell r="N3080" t="str">
            <v>T.115785/HP3/7</v>
          </cell>
          <cell r="O3080" t="str">
            <v>YPS/N8579UR/WIYANTO</v>
          </cell>
          <cell r="P3080" t="str">
            <v>PT. SATRIA WICAKSANA SEJATI</v>
          </cell>
          <cell r="Q3080" t="str">
            <v>PT. SATRIA WICAKSANA SEJATI</v>
          </cell>
          <cell r="R3080" t="str">
            <v>EMPTY BOTTLE AQUA 5 GALLON</v>
          </cell>
          <cell r="S3080" t="str">
            <v>8276862035</v>
          </cell>
        </row>
        <row r="3081">
          <cell r="L3081">
            <v>5042131171</v>
          </cell>
          <cell r="M3081" t="str">
            <v>10169933</v>
          </cell>
          <cell r="N3081" t="str">
            <v>S21102500239/T102620D/AS/3/25</v>
          </cell>
          <cell r="O3081" t="str">
            <v>YPS/L9429UZ/SOLIKINA</v>
          </cell>
          <cell r="P3081" t="str">
            <v>PT. SATRIA WICAKSANA SEJATI</v>
          </cell>
          <cell r="Q3081" t="str">
            <v>PT. SATRIA WICAKSANA SEJATI</v>
          </cell>
          <cell r="R3081" t="str">
            <v>EMPTY BOTTLE AQUA 5 GALLON</v>
          </cell>
          <cell r="S3081" t="str">
            <v>8276862035</v>
          </cell>
        </row>
        <row r="3082">
          <cell r="L3082">
            <v>5042131171</v>
          </cell>
          <cell r="M3082" t="str">
            <v>74559</v>
          </cell>
          <cell r="N3082" t="str">
            <v>S21102500239/T102620D/AS/3/25</v>
          </cell>
          <cell r="O3082" t="str">
            <v>YPS/L9429UZ/SOLIKINA</v>
          </cell>
          <cell r="P3082" t="str">
            <v>PT. SATRIA WICAKSANA SEJATI</v>
          </cell>
          <cell r="Q3082" t="str">
            <v>PT. SATRIA WICAKSANA SEJATI</v>
          </cell>
          <cell r="R3082" t="str">
            <v>5 GALLON AQUA LOCAL</v>
          </cell>
          <cell r="S3082" t="str">
            <v>8276862035</v>
          </cell>
        </row>
        <row r="3083">
          <cell r="L3083">
            <v>5042131171</v>
          </cell>
          <cell r="M3083" t="str">
            <v>10169933</v>
          </cell>
          <cell r="N3083" t="str">
            <v>S21102500239/T102620D/AS/3/25</v>
          </cell>
          <cell r="O3083" t="str">
            <v>YPS/L9429UZ/SOLIKINA</v>
          </cell>
          <cell r="P3083" t="str">
            <v>PT. SATRIA WICAKSANA SEJATI</v>
          </cell>
          <cell r="Q3083" t="str">
            <v>PT. SATRIA WICAKSANA SEJATI</v>
          </cell>
          <cell r="R3083" t="str">
            <v>EMPTY BOTTLE AQUA 5 GALLON</v>
          </cell>
          <cell r="S3083" t="str">
            <v>8276862035</v>
          </cell>
        </row>
        <row r="3084">
          <cell r="L3084">
            <v>5042116976</v>
          </cell>
          <cell r="M3084" t="str">
            <v>10169933</v>
          </cell>
          <cell r="N3084" t="str">
            <v>S21102200207/T102523B/HD/1/25</v>
          </cell>
          <cell r="O3084" t="str">
            <v>YPS/N7985UQ/BAMBANG</v>
          </cell>
          <cell r="P3084" t="str">
            <v>PT. SATRIA WICAKSANA SEJATI</v>
          </cell>
          <cell r="Q3084" t="str">
            <v>PT. SATRIA WICAKSANA SEJATI</v>
          </cell>
          <cell r="R3084" t="str">
            <v>EMPTY BOTTLE AQUA 5 GALLON</v>
          </cell>
          <cell r="S3084" t="str">
            <v>8276862035</v>
          </cell>
        </row>
        <row r="3085">
          <cell r="L3085">
            <v>5042116976</v>
          </cell>
          <cell r="M3085" t="str">
            <v>74559</v>
          </cell>
          <cell r="N3085" t="str">
            <v>S21102200207/T102523B/HD/1/25</v>
          </cell>
          <cell r="O3085" t="str">
            <v>YPS/N7985UQ/BAMBANG</v>
          </cell>
          <cell r="P3085" t="str">
            <v>PT. SATRIA WICAKSANA SEJATI</v>
          </cell>
          <cell r="Q3085" t="str">
            <v>PT. SATRIA WICAKSANA SEJATI</v>
          </cell>
          <cell r="R3085" t="str">
            <v>5 GALLON AQUA LOCAL</v>
          </cell>
          <cell r="S3085" t="str">
            <v>8276862035</v>
          </cell>
        </row>
        <row r="3086">
          <cell r="L3086">
            <v>5042116976</v>
          </cell>
          <cell r="M3086" t="str">
            <v>10169933</v>
          </cell>
          <cell r="N3086" t="str">
            <v>S21102200207/T102523B/HD/1/25</v>
          </cell>
          <cell r="O3086" t="str">
            <v>YPS/N7985UQ/BAMBANG</v>
          </cell>
          <cell r="P3086" t="str">
            <v>PT. SATRIA WICAKSANA SEJATI</v>
          </cell>
          <cell r="Q3086" t="str">
            <v>PT. SATRIA WICAKSANA SEJATI</v>
          </cell>
          <cell r="R3086" t="str">
            <v>EMPTY BOTTLE AQUA 5 GALLON</v>
          </cell>
          <cell r="S3086" t="str">
            <v>8276862035</v>
          </cell>
        </row>
        <row r="3087">
          <cell r="L3087">
            <v>5042131423</v>
          </cell>
          <cell r="M3087" t="str">
            <v>10169933</v>
          </cell>
          <cell r="N3087" t="str">
            <v>S21102201486/T1025150A/AS/3/25</v>
          </cell>
          <cell r="O3087" t="str">
            <v>YPS/L9281UF/AZIZ</v>
          </cell>
          <cell r="P3087" t="str">
            <v>PT. SATRIA WICAKSANA SEJATI</v>
          </cell>
          <cell r="Q3087" t="str">
            <v>PT. SATRIA WICAKSANA SEJATI</v>
          </cell>
          <cell r="R3087" t="str">
            <v>EMPTY BOTTLE AQUA 5 GALLON</v>
          </cell>
          <cell r="S3087" t="str">
            <v>8276862035</v>
          </cell>
        </row>
        <row r="3088">
          <cell r="L3088">
            <v>5042131423</v>
          </cell>
          <cell r="M3088" t="str">
            <v>74559</v>
          </cell>
          <cell r="N3088" t="str">
            <v>S21102201486/T1025150A/AS/3/25</v>
          </cell>
          <cell r="O3088" t="str">
            <v>YPS/L9281UF/AZIZ</v>
          </cell>
          <cell r="P3088" t="str">
            <v>PT. SATRIA WICAKSANA SEJATI</v>
          </cell>
          <cell r="Q3088" t="str">
            <v>PT. SATRIA WICAKSANA SEJATI</v>
          </cell>
          <cell r="R3088" t="str">
            <v>5 GALLON AQUA LOCAL</v>
          </cell>
          <cell r="S3088" t="str">
            <v>8276862035</v>
          </cell>
        </row>
        <row r="3089">
          <cell r="L3089">
            <v>5042131423</v>
          </cell>
          <cell r="M3089" t="str">
            <v>10169933</v>
          </cell>
          <cell r="N3089" t="str">
            <v>S21102201486/T1025150A/AS/3/25</v>
          </cell>
          <cell r="O3089" t="str">
            <v>YPS/L9281UF/AZIZ</v>
          </cell>
          <cell r="P3089" t="str">
            <v>PT. SATRIA WICAKSANA SEJATI</v>
          </cell>
          <cell r="Q3089" t="str">
            <v>PT. SATRIA WICAKSANA SEJATI</v>
          </cell>
          <cell r="R3089" t="str">
            <v>EMPTY BOTTLE AQUA 5 GALLON</v>
          </cell>
          <cell r="S3089" t="str">
            <v>8276862035</v>
          </cell>
        </row>
        <row r="3090">
          <cell r="L3090">
            <v>5042170477</v>
          </cell>
          <cell r="M3090" t="str">
            <v>10169933</v>
          </cell>
          <cell r="N3090" t="str">
            <v>S21102201427/T102899B/PY/1/28</v>
          </cell>
          <cell r="O3090" t="str">
            <v>YPS/L9049UH/SUSIYONO</v>
          </cell>
          <cell r="P3090" t="str">
            <v>PT. SATRIA WICAKSANA SEJATI</v>
          </cell>
          <cell r="Q3090" t="str">
            <v>PT. SATRIA WICAKSANA SEJATI</v>
          </cell>
          <cell r="R3090" t="str">
            <v>EMPTY BOTTLE AQUA 5 GALLON</v>
          </cell>
          <cell r="S3090" t="str">
            <v>8276862035</v>
          </cell>
        </row>
        <row r="3091">
          <cell r="L3091">
            <v>5042171125</v>
          </cell>
          <cell r="M3091" t="str">
            <v>10169933</v>
          </cell>
          <cell r="N3091" t="str">
            <v>S21102800041/T1028105D/PY/1/28</v>
          </cell>
          <cell r="O3091" t="str">
            <v>YPS/L8897UW/UMAR</v>
          </cell>
          <cell r="P3091" t="str">
            <v>PT. SATRIA WICAKSANA SEJATI</v>
          </cell>
          <cell r="Q3091" t="str">
            <v>PT. SATRIA WICAKSANA SEJATI</v>
          </cell>
          <cell r="R3091" t="str">
            <v>EMPTY BOTTLE AQUA 5 GALLON</v>
          </cell>
          <cell r="S3091" t="str">
            <v>8276862035</v>
          </cell>
        </row>
        <row r="3092">
          <cell r="L3092">
            <v>5042171039</v>
          </cell>
          <cell r="M3092" t="str">
            <v>10169933</v>
          </cell>
          <cell r="N3092" t="str">
            <v>S21102200122/T102891A/PY/1/28</v>
          </cell>
          <cell r="O3092" t="str">
            <v>YPS/N9883US/RISTANTO</v>
          </cell>
          <cell r="P3092" t="str">
            <v>PT. SATRIA WICAKSANA SEJATI</v>
          </cell>
          <cell r="Q3092" t="str">
            <v>PT. SATRIA WICAKSANA SEJATI</v>
          </cell>
          <cell r="R3092" t="str">
            <v>EMPTY BOTTLE AQUA 5 GALLON</v>
          </cell>
          <cell r="S3092" t="str">
            <v>8276862035</v>
          </cell>
        </row>
        <row r="3093">
          <cell r="L3093">
            <v>5042171039</v>
          </cell>
          <cell r="M3093" t="str">
            <v>74559</v>
          </cell>
          <cell r="N3093" t="str">
            <v>S21102200122/T102891A/PY/1/28</v>
          </cell>
          <cell r="O3093" t="str">
            <v>YPS/N9883US/RISTANTO</v>
          </cell>
          <cell r="P3093" t="str">
            <v>PT. SATRIA WICAKSANA SEJATI</v>
          </cell>
          <cell r="Q3093" t="str">
            <v>PT. SATRIA WICAKSANA SEJATI</v>
          </cell>
          <cell r="R3093" t="str">
            <v>5 GALLON AQUA LOCAL</v>
          </cell>
          <cell r="S3093" t="str">
            <v>8276862035</v>
          </cell>
        </row>
        <row r="3094">
          <cell r="L3094">
            <v>5042171039</v>
          </cell>
          <cell r="M3094" t="str">
            <v>10169933</v>
          </cell>
          <cell r="N3094" t="str">
            <v>S21102200122/T102891A/PY/1/28</v>
          </cell>
          <cell r="O3094" t="str">
            <v>YPS/N9883US/RISTANTO</v>
          </cell>
          <cell r="P3094" t="str">
            <v>PT. SATRIA WICAKSANA SEJATI</v>
          </cell>
          <cell r="Q3094" t="str">
            <v>PT. SATRIA WICAKSANA SEJATI</v>
          </cell>
          <cell r="R3094" t="str">
            <v>EMPTY BOTTLE AQUA 5 GALLON</v>
          </cell>
          <cell r="S3094" t="str">
            <v>8276862035</v>
          </cell>
        </row>
        <row r="3095">
          <cell r="L3095">
            <v>5042193027</v>
          </cell>
          <cell r="M3095" t="str">
            <v>10169933</v>
          </cell>
          <cell r="N3095" t="str">
            <v>S211022014018/T1029103C/BK/1/29</v>
          </cell>
          <cell r="O3095" t="str">
            <v>YPS/N8194UW/WIN</v>
          </cell>
          <cell r="P3095" t="str">
            <v>PT. SATRIA WICAKSANA SEJATI</v>
          </cell>
          <cell r="Q3095" t="str">
            <v>PT. SATRIA WICAKSANA SEJATI</v>
          </cell>
          <cell r="R3095" t="str">
            <v>EMPTY BOTTLE AQUA 5 GALLON</v>
          </cell>
          <cell r="S3095" t="str">
            <v>8276862035</v>
          </cell>
        </row>
        <row r="3096">
          <cell r="L3096">
            <v>5042193027</v>
          </cell>
          <cell r="M3096" t="str">
            <v>74559</v>
          </cell>
          <cell r="N3096" t="str">
            <v>S211022014018/T1029103C/BK/1/29</v>
          </cell>
          <cell r="O3096" t="str">
            <v>YPS/N8194UW/WIN</v>
          </cell>
          <cell r="P3096" t="str">
            <v>PT. SATRIA WICAKSANA SEJATI</v>
          </cell>
          <cell r="Q3096" t="str">
            <v>PT. SATRIA WICAKSANA SEJATI</v>
          </cell>
          <cell r="R3096" t="str">
            <v>5 GALLON AQUA LOCAL</v>
          </cell>
          <cell r="S3096" t="str">
            <v>8276862035</v>
          </cell>
        </row>
        <row r="3097">
          <cell r="L3097">
            <v>5042193027</v>
          </cell>
          <cell r="M3097" t="str">
            <v>10169933</v>
          </cell>
          <cell r="N3097" t="str">
            <v>S211022014018/T1029103C/BK/1/29</v>
          </cell>
          <cell r="O3097" t="str">
            <v>YPS/N8194UW/WIN</v>
          </cell>
          <cell r="P3097" t="str">
            <v>PT. SATRIA WICAKSANA SEJATI</v>
          </cell>
          <cell r="Q3097" t="str">
            <v>PT. SATRIA WICAKSANA SEJATI</v>
          </cell>
          <cell r="R3097" t="str">
            <v>EMPTY BOTTLE AQUA 5 GALLON</v>
          </cell>
          <cell r="S3097" t="str">
            <v>8276862035</v>
          </cell>
        </row>
        <row r="3098">
          <cell r="L3098">
            <v>5042143123</v>
          </cell>
          <cell r="M3098" t="str">
            <v>10169933</v>
          </cell>
          <cell r="N3098" t="str">
            <v>T.115781/HP3/38</v>
          </cell>
          <cell r="O3098" t="str">
            <v>YPS/N8732UV/SYAIFUL</v>
          </cell>
          <cell r="P3098" t="str">
            <v>PT. SATRIA WICAKSANA SEJATI</v>
          </cell>
          <cell r="Q3098" t="str">
            <v>PT. SATRIA WICAKSANA SEJATI</v>
          </cell>
          <cell r="R3098" t="str">
            <v>EMPTY BOTTLE AQUA 5 GALLON</v>
          </cell>
          <cell r="S3098" t="str">
            <v>8276862035</v>
          </cell>
        </row>
        <row r="3099">
          <cell r="L3099">
            <v>5042108780</v>
          </cell>
          <cell r="M3099" t="str">
            <v>10169933</v>
          </cell>
          <cell r="N3099" t="str">
            <v>S21102201485/T102524D/HD/1/25</v>
          </cell>
          <cell r="O3099" t="str">
            <v>YPS/L9345UZ/SOLIKIN</v>
          </cell>
          <cell r="P3099" t="str">
            <v>PT. SATRIA WICAKSANA SEJATI</v>
          </cell>
          <cell r="Q3099" t="str">
            <v>PT. SATRIA WICAKSANA SEJATI</v>
          </cell>
          <cell r="R3099" t="str">
            <v>EMPTY BOTTLE AQUA 5 GALLON</v>
          </cell>
          <cell r="S3099" t="str">
            <v>8276862035</v>
          </cell>
        </row>
        <row r="3100">
          <cell r="L3100">
            <v>5042116584</v>
          </cell>
          <cell r="M3100" t="str">
            <v>10169933</v>
          </cell>
          <cell r="N3100" t="str">
            <v>S21102200211/T102535B/BK/1/25</v>
          </cell>
          <cell r="O3100" t="str">
            <v>YPS/L9167UG/YUSUF</v>
          </cell>
          <cell r="P3100" t="str">
            <v>PT. SATRIA WICAKSANA SEJATI</v>
          </cell>
          <cell r="Q3100" t="str">
            <v>PT. SATRIA WICAKSANA SEJATI</v>
          </cell>
          <cell r="R3100" t="str">
            <v>EMPTY BOTTLE AQUA 5 GALLON</v>
          </cell>
          <cell r="S3100" t="str">
            <v>8276862035</v>
          </cell>
        </row>
        <row r="3101">
          <cell r="L3101">
            <v>5042116584</v>
          </cell>
          <cell r="M3101" t="str">
            <v>74559</v>
          </cell>
          <cell r="N3101" t="str">
            <v>S21102200211/T102535B/BK/1/25</v>
          </cell>
          <cell r="O3101" t="str">
            <v>YPS/L9167UG/YUSUF</v>
          </cell>
          <cell r="P3101" t="str">
            <v>PT. SATRIA WICAKSANA SEJATI</v>
          </cell>
          <cell r="Q3101" t="str">
            <v>PT. SATRIA WICAKSANA SEJATI</v>
          </cell>
          <cell r="R3101" t="str">
            <v>5 GALLON AQUA LOCAL</v>
          </cell>
          <cell r="S3101" t="str">
            <v>8276862035</v>
          </cell>
        </row>
        <row r="3102">
          <cell r="L3102">
            <v>5042116584</v>
          </cell>
          <cell r="M3102" t="str">
            <v>10169933</v>
          </cell>
          <cell r="N3102" t="str">
            <v>S21102200211/T102535B/BK/1/25</v>
          </cell>
          <cell r="O3102" t="str">
            <v>YPS/L9167UG/YUSUF</v>
          </cell>
          <cell r="P3102" t="str">
            <v>PT. SATRIA WICAKSANA SEJATI</v>
          </cell>
          <cell r="Q3102" t="str">
            <v>PT. SATRIA WICAKSANA SEJATI</v>
          </cell>
          <cell r="R3102" t="str">
            <v>EMPTY BOTTLE AQUA 5 GALLON</v>
          </cell>
          <cell r="S3102" t="str">
            <v>8276862035</v>
          </cell>
        </row>
        <row r="3103">
          <cell r="L3103">
            <v>5042121127</v>
          </cell>
          <cell r="M3103" t="str">
            <v>10169933</v>
          </cell>
          <cell r="N3103" t="str">
            <v>S21102201501/T102548A/PY/1/25</v>
          </cell>
          <cell r="O3103" t="str">
            <v>YPS/L9273UF/EKO</v>
          </cell>
          <cell r="P3103" t="str">
            <v>PT. SATRIA WICAKSANA SEJATI</v>
          </cell>
          <cell r="Q3103" t="str">
            <v>PT. SATRIA WICAKSANA SEJATI</v>
          </cell>
          <cell r="R3103" t="str">
            <v>EMPTY BOTTLE AQUA 5 GALLON</v>
          </cell>
          <cell r="S3103" t="str">
            <v>8276862035</v>
          </cell>
        </row>
        <row r="3104">
          <cell r="L3104">
            <v>5042121127</v>
          </cell>
          <cell r="M3104" t="str">
            <v>74559</v>
          </cell>
          <cell r="N3104" t="str">
            <v>S21102201501/T102548A/PY/1/25</v>
          </cell>
          <cell r="O3104" t="str">
            <v>YPS/L9273UF/EKO</v>
          </cell>
          <cell r="P3104" t="str">
            <v>PT. SATRIA WICAKSANA SEJATI</v>
          </cell>
          <cell r="Q3104" t="str">
            <v>PT. SATRIA WICAKSANA SEJATI</v>
          </cell>
          <cell r="R3104" t="str">
            <v>5 GALLON AQUA LOCAL</v>
          </cell>
          <cell r="S3104" t="str">
            <v>8276862035</v>
          </cell>
        </row>
        <row r="3105">
          <cell r="L3105">
            <v>5042121127</v>
          </cell>
          <cell r="M3105" t="str">
            <v>10169933</v>
          </cell>
          <cell r="N3105" t="str">
            <v>S21102201501/T102548A/PY/1/25</v>
          </cell>
          <cell r="O3105" t="str">
            <v>YPS/L9273UF/EKO</v>
          </cell>
          <cell r="P3105" t="str">
            <v>PT. SATRIA WICAKSANA SEJATI</v>
          </cell>
          <cell r="Q3105" t="str">
            <v>PT. SATRIA WICAKSANA SEJATI</v>
          </cell>
          <cell r="R3105" t="str">
            <v>EMPTY BOTTLE AQUA 5 GALLON</v>
          </cell>
          <cell r="S3105" t="str">
            <v>8276862035</v>
          </cell>
        </row>
        <row r="3106">
          <cell r="L3106">
            <v>5042140154</v>
          </cell>
          <cell r="M3106" t="str">
            <v>10169933</v>
          </cell>
          <cell r="N3106" t="str">
            <v>S21102201454/T102753B/PY/1/27</v>
          </cell>
          <cell r="O3106" t="str">
            <v>YPS/N8281UR/MUSTAFA</v>
          </cell>
          <cell r="P3106" t="str">
            <v>PT. SATRIA WICAKSANA SEJATI</v>
          </cell>
          <cell r="Q3106" t="str">
            <v>PT. SATRIA WICAKSANA SEJATI</v>
          </cell>
          <cell r="R3106" t="str">
            <v>EMPTY BOTTLE AQUA 5 GALLON</v>
          </cell>
          <cell r="S3106" t="str">
            <v>8276862035</v>
          </cell>
        </row>
        <row r="3107">
          <cell r="L3107">
            <v>5042140154</v>
          </cell>
          <cell r="M3107" t="str">
            <v>74559</v>
          </cell>
          <cell r="N3107" t="str">
            <v>S21102201454/T102753B/PY/1/27</v>
          </cell>
          <cell r="O3107" t="str">
            <v>YPS/N8281UR/MUSTAFA</v>
          </cell>
          <cell r="P3107" t="str">
            <v>PT. SATRIA WICAKSANA SEJATI</v>
          </cell>
          <cell r="Q3107" t="str">
            <v>PT. SATRIA WICAKSANA SEJATI</v>
          </cell>
          <cell r="R3107" t="str">
            <v>5 GALLON AQUA LOCAL</v>
          </cell>
          <cell r="S3107" t="str">
            <v>8276862035</v>
          </cell>
        </row>
        <row r="3108">
          <cell r="L3108">
            <v>5042140154</v>
          </cell>
          <cell r="M3108" t="str">
            <v>10169933</v>
          </cell>
          <cell r="N3108" t="str">
            <v>S21102201454/T102753B/PY/1/27</v>
          </cell>
          <cell r="O3108" t="str">
            <v>YPS/N8281UR/MUSTAFA</v>
          </cell>
          <cell r="P3108" t="str">
            <v>PT. SATRIA WICAKSANA SEJATI</v>
          </cell>
          <cell r="Q3108" t="str">
            <v>PT. SATRIA WICAKSANA SEJATI</v>
          </cell>
          <cell r="R3108" t="str">
            <v>EMPTY BOTTLE AQUA 5 GALLON</v>
          </cell>
          <cell r="S3108" t="str">
            <v>8276862035</v>
          </cell>
        </row>
        <row r="3109">
          <cell r="L3109">
            <v>5042142210</v>
          </cell>
          <cell r="M3109" t="str">
            <v>10169933</v>
          </cell>
          <cell r="N3109" t="str">
            <v>T.115770/HP3/39</v>
          </cell>
          <cell r="O3109" t="str">
            <v>YPS/L9356UZ/AGUS</v>
          </cell>
          <cell r="P3109" t="str">
            <v>PT. SATRIA WICAKSANA SEJATI</v>
          </cell>
          <cell r="Q3109" t="str">
            <v>PT. SATRIA WICAKSANA SEJATI</v>
          </cell>
          <cell r="R3109" t="str">
            <v>EMPTY BOTTLE AQUA 5 GALLON</v>
          </cell>
          <cell r="S3109" t="str">
            <v>8276862035</v>
          </cell>
        </row>
        <row r="3110">
          <cell r="L3110">
            <v>5042142210</v>
          </cell>
          <cell r="M3110" t="str">
            <v>74559</v>
          </cell>
          <cell r="N3110" t="str">
            <v>T.115770/HP3/39</v>
          </cell>
          <cell r="O3110" t="str">
            <v>YPS/L9356UZ/AGUS</v>
          </cell>
          <cell r="P3110" t="str">
            <v>PT. SATRIA WICAKSANA SEJATI</v>
          </cell>
          <cell r="Q3110" t="str">
            <v>PT. SATRIA WICAKSANA SEJATI</v>
          </cell>
          <cell r="R3110" t="str">
            <v>5 GALLON AQUA LOCAL</v>
          </cell>
          <cell r="S3110" t="str">
            <v>8276862035</v>
          </cell>
        </row>
        <row r="3111">
          <cell r="L3111">
            <v>5042142210</v>
          </cell>
          <cell r="M3111" t="str">
            <v>10169933</v>
          </cell>
          <cell r="N3111" t="str">
            <v>T.115770/HP3/39</v>
          </cell>
          <cell r="O3111" t="str">
            <v>YPS/L9356UZ/AGUS</v>
          </cell>
          <cell r="P3111" t="str">
            <v>PT. SATRIA WICAKSANA SEJATI</v>
          </cell>
          <cell r="Q3111" t="str">
            <v>PT. SATRIA WICAKSANA SEJATI</v>
          </cell>
          <cell r="R3111" t="str">
            <v>EMPTY BOTTLE AQUA 5 GALLON</v>
          </cell>
          <cell r="S3111" t="str">
            <v>8276862035</v>
          </cell>
        </row>
        <row r="3112">
          <cell r="L3112">
            <v>5042129690</v>
          </cell>
          <cell r="M3112" t="str">
            <v>10169933</v>
          </cell>
          <cell r="N3112" t="str">
            <v>S21102200188/T102612A/AS/3/25</v>
          </cell>
          <cell r="O3112" t="str">
            <v>YPS/L9611UX/JULIANTO</v>
          </cell>
          <cell r="P3112" t="str">
            <v>PT. SATRIA WICAKSANA SEJATI</v>
          </cell>
          <cell r="Q3112" t="str">
            <v>PT. SATRIA WICAKSANA SEJATI</v>
          </cell>
          <cell r="R3112" t="str">
            <v>EMPTY BOTTLE AQUA 5 GALLON</v>
          </cell>
          <cell r="S3112" t="str">
            <v>8276862035</v>
          </cell>
        </row>
        <row r="3113">
          <cell r="L3113">
            <v>5042114974</v>
          </cell>
          <cell r="M3113" t="str">
            <v>10169933</v>
          </cell>
          <cell r="N3113" t="str">
            <v>S21102200212/T10256B/HD/1/25</v>
          </cell>
          <cell r="O3113" t="str">
            <v>YPS/L8373UI/MADE</v>
          </cell>
          <cell r="P3113" t="str">
            <v>PT. SATRIA WICAKSANA SEJATI</v>
          </cell>
          <cell r="Q3113" t="str">
            <v>PT. SATRIA WICAKSANA SEJATI</v>
          </cell>
          <cell r="R3113" t="str">
            <v>EMPTY BOTTLE AQUA 5 GALLON</v>
          </cell>
          <cell r="S3113" t="str">
            <v>8276862035</v>
          </cell>
        </row>
        <row r="3114">
          <cell r="L3114">
            <v>5042114974</v>
          </cell>
          <cell r="M3114" t="str">
            <v>74559</v>
          </cell>
          <cell r="N3114" t="str">
            <v>S21102200212/T10256B/HD/1/25</v>
          </cell>
          <cell r="O3114" t="str">
            <v>YPS/L8373UI/MADE</v>
          </cell>
          <cell r="P3114" t="str">
            <v>PT. SATRIA WICAKSANA SEJATI</v>
          </cell>
          <cell r="Q3114" t="str">
            <v>PT. SATRIA WICAKSANA SEJATI</v>
          </cell>
          <cell r="R3114" t="str">
            <v>5 GALLON AQUA LOCAL</v>
          </cell>
          <cell r="S3114" t="str">
            <v>8276862035</v>
          </cell>
        </row>
        <row r="3115">
          <cell r="L3115">
            <v>5042114974</v>
          </cell>
          <cell r="M3115" t="str">
            <v>10169933</v>
          </cell>
          <cell r="N3115" t="str">
            <v>S21102200212/T10256B/HD/1/25</v>
          </cell>
          <cell r="O3115" t="str">
            <v>YPS/L8373UI/MADE</v>
          </cell>
          <cell r="P3115" t="str">
            <v>PT. SATRIA WICAKSANA SEJATI</v>
          </cell>
          <cell r="Q3115" t="str">
            <v>PT. SATRIA WICAKSANA SEJATI</v>
          </cell>
          <cell r="R3115" t="str">
            <v>EMPTY BOTTLE AQUA 5 GALLON</v>
          </cell>
          <cell r="S3115" t="str">
            <v>8276862035</v>
          </cell>
        </row>
        <row r="3116">
          <cell r="L3116">
            <v>5042099827</v>
          </cell>
          <cell r="M3116" t="str">
            <v>10169933</v>
          </cell>
          <cell r="N3116" t="str">
            <v>S21102200215/T10244D/ZK/3/23</v>
          </cell>
          <cell r="O3116" t="str">
            <v>YPS/L9357UZ/AHMAD</v>
          </cell>
          <cell r="P3116" t="str">
            <v>PT. SATRIA WICAKSANA SEJATI</v>
          </cell>
          <cell r="Q3116" t="str">
            <v>PT. SATRIA WICAKSANA SEJATI</v>
          </cell>
          <cell r="R3116" t="str">
            <v>EMPTY BOTTLE AQUA 5 GALLON</v>
          </cell>
          <cell r="S3116" t="str">
            <v>8276862035</v>
          </cell>
        </row>
        <row r="3117">
          <cell r="L3117">
            <v>5042123759</v>
          </cell>
          <cell r="M3117" t="str">
            <v>10169933</v>
          </cell>
          <cell r="N3117" t="str">
            <v>S21102201498/T102595A/IS/2/25</v>
          </cell>
          <cell r="O3117" t="str">
            <v>YPS/L9271UF/TAUFIK</v>
          </cell>
          <cell r="P3117" t="str">
            <v>PT. SATRIA WICAKSANA SEJATI</v>
          </cell>
          <cell r="Q3117" t="str">
            <v>PT. SATRIA WICAKSANA SEJATI</v>
          </cell>
          <cell r="R3117" t="str">
            <v>EMPTY BOTTLE AQUA 5 GALLON</v>
          </cell>
          <cell r="S3117" t="str">
            <v>8276862035</v>
          </cell>
        </row>
        <row r="3118">
          <cell r="L3118">
            <v>5042123759</v>
          </cell>
          <cell r="M3118" t="str">
            <v>74559</v>
          </cell>
          <cell r="N3118" t="str">
            <v>S21102201498/T102595A/IS/2/25</v>
          </cell>
          <cell r="O3118" t="str">
            <v>YPS/L9271UF/TAUFIK</v>
          </cell>
          <cell r="P3118" t="str">
            <v>PT. SATRIA WICAKSANA SEJATI</v>
          </cell>
          <cell r="Q3118" t="str">
            <v>PT. SATRIA WICAKSANA SEJATI</v>
          </cell>
          <cell r="R3118" t="str">
            <v>5 GALLON AQUA LOCAL</v>
          </cell>
          <cell r="S3118" t="str">
            <v>8276862035</v>
          </cell>
        </row>
        <row r="3119">
          <cell r="L3119">
            <v>5042123759</v>
          </cell>
          <cell r="M3119" t="str">
            <v>10169933</v>
          </cell>
          <cell r="N3119" t="str">
            <v>S21102201498/T102595A/IS/2/25</v>
          </cell>
          <cell r="O3119" t="str">
            <v>YPS/L9271UF/TAUFIK</v>
          </cell>
          <cell r="P3119" t="str">
            <v>PT. SATRIA WICAKSANA SEJATI</v>
          </cell>
          <cell r="Q3119" t="str">
            <v>PT. SATRIA WICAKSANA SEJATI</v>
          </cell>
          <cell r="R3119" t="str">
            <v>EMPTY BOTTLE AQUA 5 GALLON</v>
          </cell>
          <cell r="S3119" t="str">
            <v>8276862035</v>
          </cell>
        </row>
        <row r="3120">
          <cell r="L3120">
            <v>5042162744</v>
          </cell>
          <cell r="M3120" t="str">
            <v>10169933</v>
          </cell>
          <cell r="N3120" t="str">
            <v>S21102201434/T1027184B/EF/3/27</v>
          </cell>
          <cell r="O3120" t="str">
            <v>YPS/N9530UV/SUGENG</v>
          </cell>
          <cell r="P3120" t="str">
            <v>PT. SATRIA WICAKSANA SEJATI</v>
          </cell>
          <cell r="Q3120" t="str">
            <v>PT. SATRIA WICAKSANA SEJATI</v>
          </cell>
          <cell r="R3120" t="str">
            <v>EMPTY BOTTLE AQUA 5 GALLON</v>
          </cell>
          <cell r="S3120" t="str">
            <v>8276862035</v>
          </cell>
        </row>
        <row r="3121">
          <cell r="L3121">
            <v>5042130168</v>
          </cell>
          <cell r="M3121" t="str">
            <v>10169933</v>
          </cell>
          <cell r="N3121" t="str">
            <v>T.115779/HP3/32</v>
          </cell>
          <cell r="O3121" t="str">
            <v>YPS/N8732UV/SYAIFUL</v>
          </cell>
          <cell r="P3121" t="str">
            <v>PT. SATRIA WICAKSANA SEJATI</v>
          </cell>
          <cell r="Q3121" t="str">
            <v>PT. SATRIA WICAKSANA SEJATI</v>
          </cell>
          <cell r="R3121" t="str">
            <v>EMPTY BOTTLE AQUA 5 GALLON</v>
          </cell>
          <cell r="S3121" t="str">
            <v>8276862035</v>
          </cell>
        </row>
        <row r="3122">
          <cell r="L3122">
            <v>5042092967</v>
          </cell>
          <cell r="M3122" t="str">
            <v>10169933</v>
          </cell>
          <cell r="N3122" t="str">
            <v>S21102201513/T02421B/IS/3/23</v>
          </cell>
          <cell r="O3122" t="str">
            <v>YPS/L9062UH/IMRON</v>
          </cell>
          <cell r="P3122" t="str">
            <v>PT. SATRIA WICAKSANA SEJATI</v>
          </cell>
          <cell r="Q3122" t="str">
            <v>PT. SATRIA WICAKSANA SEJATI</v>
          </cell>
          <cell r="R3122" t="str">
            <v>EMPTY BOTTLE AQUA 5 GALLON</v>
          </cell>
          <cell r="S3122" t="str">
            <v>8276862035</v>
          </cell>
        </row>
        <row r="3123">
          <cell r="L3123">
            <v>5042089459</v>
          </cell>
          <cell r="M3123" t="str">
            <v>10169933</v>
          </cell>
          <cell r="N3123" t="str">
            <v>S21102201463/T1026190D/NF/3/26</v>
          </cell>
          <cell r="O3123" t="str">
            <v>YPS/N8789UV/SUTOYO</v>
          </cell>
          <cell r="P3123" t="str">
            <v>PT. SATRIA WICAKSANA SEJATI</v>
          </cell>
          <cell r="Q3123" t="str">
            <v>PT. SATRIA WICAKSANA SEJATI</v>
          </cell>
          <cell r="R3123" t="str">
            <v>EMPTY BOTTLE AQUA 5 GALLON</v>
          </cell>
          <cell r="S3123" t="str">
            <v>8276862035</v>
          </cell>
        </row>
        <row r="3124">
          <cell r="L3124">
            <v>5042089459</v>
          </cell>
          <cell r="M3124" t="str">
            <v>74559</v>
          </cell>
          <cell r="N3124" t="str">
            <v>S21102201463/T1026190D/NF/3/26</v>
          </cell>
          <cell r="O3124" t="str">
            <v>YPS/N8789UV/SUTOYO</v>
          </cell>
          <cell r="P3124" t="str">
            <v>PT. SATRIA WICAKSANA SEJATI</v>
          </cell>
          <cell r="Q3124" t="str">
            <v>PT. SATRIA WICAKSANA SEJATI</v>
          </cell>
          <cell r="R3124" t="str">
            <v>5 GALLON AQUA LOCAL</v>
          </cell>
          <cell r="S3124" t="str">
            <v>8276862035</v>
          </cell>
        </row>
        <row r="3125">
          <cell r="L3125">
            <v>5042089459</v>
          </cell>
          <cell r="M3125" t="str">
            <v>10169933</v>
          </cell>
          <cell r="N3125" t="str">
            <v>S21102201463/T1026190D/NF/3/26</v>
          </cell>
          <cell r="O3125" t="str">
            <v>YPS/N8789UV/SUTOYO</v>
          </cell>
          <cell r="P3125" t="str">
            <v>PT. SATRIA WICAKSANA SEJATI</v>
          </cell>
          <cell r="Q3125" t="str">
            <v>PT. SATRIA WICAKSANA SEJATI</v>
          </cell>
          <cell r="R3125" t="str">
            <v>EMPTY BOTTLE AQUA 5 GALLON</v>
          </cell>
          <cell r="S3125" t="str">
            <v>8276862035</v>
          </cell>
        </row>
        <row r="3126">
          <cell r="L3126">
            <v>5042121542</v>
          </cell>
          <cell r="M3126" t="str">
            <v>10169933</v>
          </cell>
          <cell r="N3126" t="str">
            <v>S21102201500/T102556D/BK/1/25</v>
          </cell>
          <cell r="O3126" t="str">
            <v>YPS/N8614UW/HUDA</v>
          </cell>
          <cell r="P3126" t="str">
            <v>PT. SATRIA WICAKSANA SEJATI</v>
          </cell>
          <cell r="Q3126" t="str">
            <v>PT. SATRIA WICAKSANA SEJATI</v>
          </cell>
          <cell r="R3126" t="str">
            <v>EMPTY BOTTLE AQUA 5 GALLON</v>
          </cell>
          <cell r="S3126" t="str">
            <v>8276862035</v>
          </cell>
        </row>
        <row r="3127">
          <cell r="L3127">
            <v>5042121542</v>
          </cell>
          <cell r="M3127" t="str">
            <v>74559</v>
          </cell>
          <cell r="N3127" t="str">
            <v>S21102201500/T102556D/BK/1/25</v>
          </cell>
          <cell r="O3127" t="str">
            <v>YPS/N8614UW/HUDA</v>
          </cell>
          <cell r="P3127" t="str">
            <v>PT. SATRIA WICAKSANA SEJATI</v>
          </cell>
          <cell r="Q3127" t="str">
            <v>PT. SATRIA WICAKSANA SEJATI</v>
          </cell>
          <cell r="R3127" t="str">
            <v>5 GALLON AQUA LOCAL</v>
          </cell>
          <cell r="S3127" t="str">
            <v>8276862035</v>
          </cell>
        </row>
        <row r="3128">
          <cell r="L3128">
            <v>5042121542</v>
          </cell>
          <cell r="M3128" t="str">
            <v>10169933</v>
          </cell>
          <cell r="N3128" t="str">
            <v>S21102201500/T102556D/BK/1/25</v>
          </cell>
          <cell r="O3128" t="str">
            <v>YPS/N8614UW/HUDA</v>
          </cell>
          <cell r="P3128" t="str">
            <v>PT. SATRIA WICAKSANA SEJATI</v>
          </cell>
          <cell r="Q3128" t="str">
            <v>PT. SATRIA WICAKSANA SEJATI</v>
          </cell>
          <cell r="R3128" t="str">
            <v>EMPTY BOTTLE AQUA 5 GALLON</v>
          </cell>
          <cell r="S3128" t="str">
            <v>8276862035</v>
          </cell>
        </row>
        <row r="3129">
          <cell r="L3129">
            <v>5042187927</v>
          </cell>
          <cell r="M3129" t="str">
            <v>10169933</v>
          </cell>
          <cell r="N3129" t="str">
            <v>S21102101770/T102949B/HD/1/29</v>
          </cell>
          <cell r="O3129" t="str">
            <v>YPS/N8281UR/MUSTAFA</v>
          </cell>
          <cell r="P3129" t="str">
            <v>PT. SATRIA WICAKSANA SEJATI</v>
          </cell>
          <cell r="Q3129" t="str">
            <v>PT. SATRIA WICAKSANA SEJATI</v>
          </cell>
          <cell r="R3129" t="str">
            <v>EMPTY BOTTLE AQUA 5 GALLON</v>
          </cell>
          <cell r="S3129" t="str">
            <v>8276862035</v>
          </cell>
        </row>
        <row r="3130">
          <cell r="L3130">
            <v>5042187927</v>
          </cell>
          <cell r="M3130" t="str">
            <v>74559</v>
          </cell>
          <cell r="N3130" t="str">
            <v>S21102101770/T102949B/HD/1/29</v>
          </cell>
          <cell r="O3130" t="str">
            <v>YPS/N8281UR/MUSTAFA</v>
          </cell>
          <cell r="P3130" t="str">
            <v>PT. SATRIA WICAKSANA SEJATI</v>
          </cell>
          <cell r="Q3130" t="str">
            <v>PT. SATRIA WICAKSANA SEJATI</v>
          </cell>
          <cell r="R3130" t="str">
            <v>5 GALLON AQUA LOCAL</v>
          </cell>
          <cell r="S3130" t="str">
            <v>8276862035</v>
          </cell>
        </row>
        <row r="3131">
          <cell r="L3131">
            <v>5042187927</v>
          </cell>
          <cell r="M3131" t="str">
            <v>10169933</v>
          </cell>
          <cell r="N3131" t="str">
            <v>S21102101770/T102949B/HD/1/29</v>
          </cell>
          <cell r="O3131" t="str">
            <v>YPS/N8281UR/MUSTAFA</v>
          </cell>
          <cell r="P3131" t="str">
            <v>PT. SATRIA WICAKSANA SEJATI</v>
          </cell>
          <cell r="Q3131" t="str">
            <v>PT. SATRIA WICAKSANA SEJATI</v>
          </cell>
          <cell r="R3131" t="str">
            <v>EMPTY BOTTLE AQUA 5 GALLON</v>
          </cell>
          <cell r="S3131" t="str">
            <v>8276862035</v>
          </cell>
        </row>
        <row r="3132">
          <cell r="L3132">
            <v>5042123490</v>
          </cell>
          <cell r="M3132" t="str">
            <v>10169933</v>
          </cell>
          <cell r="N3132" t="str">
            <v>S21102200202/T102549A/PY/1/25</v>
          </cell>
          <cell r="O3132" t="str">
            <v>YPS/N9879UR/JUPRI</v>
          </cell>
          <cell r="P3132" t="str">
            <v>PT. SATRIA WICAKSANA SEJATI</v>
          </cell>
          <cell r="Q3132" t="str">
            <v>PT. SATRIA WICAKSANA SEJATI</v>
          </cell>
          <cell r="R3132" t="str">
            <v>EMPTY BOTTLE AQUA 5 GALLON</v>
          </cell>
          <cell r="S3132" t="str">
            <v>8276862035</v>
          </cell>
        </row>
        <row r="3133">
          <cell r="L3133">
            <v>5042123490</v>
          </cell>
          <cell r="M3133" t="str">
            <v>74559</v>
          </cell>
          <cell r="N3133" t="str">
            <v>S21102200202/T102549A/PY/1/25</v>
          </cell>
          <cell r="O3133" t="str">
            <v>YPS/N9879UR/JUPRI</v>
          </cell>
          <cell r="P3133" t="str">
            <v>PT. SATRIA WICAKSANA SEJATI</v>
          </cell>
          <cell r="Q3133" t="str">
            <v>PT. SATRIA WICAKSANA SEJATI</v>
          </cell>
          <cell r="R3133" t="str">
            <v>5 GALLON AQUA LOCAL</v>
          </cell>
          <cell r="S3133" t="str">
            <v>8276862035</v>
          </cell>
        </row>
        <row r="3134">
          <cell r="L3134">
            <v>5042123490</v>
          </cell>
          <cell r="M3134" t="str">
            <v>10169933</v>
          </cell>
          <cell r="N3134" t="str">
            <v>S21102200202/T102549A/PY/1/25</v>
          </cell>
          <cell r="O3134" t="str">
            <v>YPS/N9879UR/JUPRI</v>
          </cell>
          <cell r="P3134" t="str">
            <v>PT. SATRIA WICAKSANA SEJATI</v>
          </cell>
          <cell r="Q3134" t="str">
            <v>PT. SATRIA WICAKSANA SEJATI</v>
          </cell>
          <cell r="R3134" t="str">
            <v>EMPTY BOTTLE AQUA 5 GALLON</v>
          </cell>
          <cell r="S3134" t="str">
            <v>8276862035</v>
          </cell>
        </row>
        <row r="3135">
          <cell r="L3135">
            <v>5042125868</v>
          </cell>
          <cell r="M3135" t="str">
            <v>10169933</v>
          </cell>
          <cell r="N3135" t="str">
            <v>S21102500022/T1025130D/ZK/2/25</v>
          </cell>
          <cell r="O3135" t="str">
            <v>YPS/N8878UW/SIARI</v>
          </cell>
          <cell r="P3135" t="str">
            <v>PT. SATRIA WICAKSANA SEJATI</v>
          </cell>
          <cell r="Q3135" t="str">
            <v>PT. SATRIA WICAKSANA SEJATI</v>
          </cell>
          <cell r="R3135" t="str">
            <v>EMPTY BOTTLE AQUA 5 GALLON</v>
          </cell>
          <cell r="S3135" t="str">
            <v>8276862035</v>
          </cell>
        </row>
        <row r="3136">
          <cell r="L3136">
            <v>5042125868</v>
          </cell>
          <cell r="M3136" t="str">
            <v>74559</v>
          </cell>
          <cell r="N3136" t="str">
            <v>S21102500022/T1025130D/ZK/2/25</v>
          </cell>
          <cell r="O3136" t="str">
            <v>YPS/N8878UW/SIARI</v>
          </cell>
          <cell r="P3136" t="str">
            <v>PT. SATRIA WICAKSANA SEJATI</v>
          </cell>
          <cell r="Q3136" t="str">
            <v>PT. SATRIA WICAKSANA SEJATI</v>
          </cell>
          <cell r="R3136" t="str">
            <v>5 GALLON AQUA LOCAL</v>
          </cell>
          <cell r="S3136" t="str">
            <v>8276862035</v>
          </cell>
        </row>
        <row r="3137">
          <cell r="L3137">
            <v>5042125868</v>
          </cell>
          <cell r="M3137" t="str">
            <v>10169933</v>
          </cell>
          <cell r="N3137" t="str">
            <v>S21102500022/T1025130D/ZK/2/25</v>
          </cell>
          <cell r="O3137" t="str">
            <v>YPS/N8878UW/SIARI</v>
          </cell>
          <cell r="P3137" t="str">
            <v>PT. SATRIA WICAKSANA SEJATI</v>
          </cell>
          <cell r="Q3137" t="str">
            <v>PT. SATRIA WICAKSANA SEJATI</v>
          </cell>
          <cell r="R3137" t="str">
            <v>EMPTY BOTTLE AQUA 5 GALLON</v>
          </cell>
          <cell r="S3137" t="str">
            <v>8276862035</v>
          </cell>
        </row>
        <row r="3138">
          <cell r="L3138">
            <v>5042131729</v>
          </cell>
          <cell r="M3138" t="str">
            <v>10169933</v>
          </cell>
          <cell r="N3138" t="str">
            <v>S21102201490/T10261D/EF/3/25</v>
          </cell>
          <cell r="O3138" t="str">
            <v>YPS/N8582UV/HASAN</v>
          </cell>
          <cell r="P3138" t="str">
            <v>PT. SATRIA WICAKSANA SEJATI</v>
          </cell>
          <cell r="Q3138" t="str">
            <v>PT. SATRIA WICAKSANA SEJATI</v>
          </cell>
          <cell r="R3138" t="str">
            <v>EMPTY BOTTLE AQUA 5 GALLON</v>
          </cell>
          <cell r="S3138" t="str">
            <v>8276862035</v>
          </cell>
        </row>
        <row r="3139">
          <cell r="L3139">
            <v>5042131729</v>
          </cell>
          <cell r="M3139" t="str">
            <v>74559</v>
          </cell>
          <cell r="N3139" t="str">
            <v>S21102201490/T10261D/EF/3/25</v>
          </cell>
          <cell r="O3139" t="str">
            <v>YPS/N8582UV/HASAN</v>
          </cell>
          <cell r="P3139" t="str">
            <v>PT. SATRIA WICAKSANA SEJATI</v>
          </cell>
          <cell r="Q3139" t="str">
            <v>PT. SATRIA WICAKSANA SEJATI</v>
          </cell>
          <cell r="R3139" t="str">
            <v>5 GALLON AQUA LOCAL</v>
          </cell>
          <cell r="S3139" t="str">
            <v>8276862035</v>
          </cell>
        </row>
        <row r="3140">
          <cell r="L3140">
            <v>5042131729</v>
          </cell>
          <cell r="M3140" t="str">
            <v>10169933</v>
          </cell>
          <cell r="N3140" t="str">
            <v>S21102201490/T10261D/EF/3/25</v>
          </cell>
          <cell r="O3140" t="str">
            <v>YPS/N8582UV/HASAN</v>
          </cell>
          <cell r="P3140" t="str">
            <v>PT. SATRIA WICAKSANA SEJATI</v>
          </cell>
          <cell r="Q3140" t="str">
            <v>PT. SATRIA WICAKSANA SEJATI</v>
          </cell>
          <cell r="R3140" t="str">
            <v>EMPTY BOTTLE AQUA 5 GALLON</v>
          </cell>
          <cell r="S3140" t="str">
            <v>8276862035</v>
          </cell>
        </row>
        <row r="3141">
          <cell r="L3141">
            <v>5042121214</v>
          </cell>
          <cell r="M3141" t="str">
            <v>10169933</v>
          </cell>
          <cell r="N3141" t="str">
            <v>S21102202494/T102540C/BK/1/25</v>
          </cell>
          <cell r="O3141" t="str">
            <v>YPS/N8655UQ/SUGIONO</v>
          </cell>
          <cell r="P3141" t="str">
            <v>PT. SATRIA WICAKSANA SEJATI</v>
          </cell>
          <cell r="Q3141" t="str">
            <v>PT. SATRIA WICAKSANA SEJATI</v>
          </cell>
          <cell r="R3141" t="str">
            <v>EMPTY BOTTLE AQUA 5 GALLON</v>
          </cell>
          <cell r="S3141" t="str">
            <v>8276862035</v>
          </cell>
        </row>
        <row r="3142">
          <cell r="L3142">
            <v>5042121214</v>
          </cell>
          <cell r="M3142" t="str">
            <v>74559</v>
          </cell>
          <cell r="N3142" t="str">
            <v>S21102202494/T102540C/BK/1/25</v>
          </cell>
          <cell r="O3142" t="str">
            <v>YPS/N8655UQ/SUGIONO</v>
          </cell>
          <cell r="P3142" t="str">
            <v>PT. SATRIA WICAKSANA SEJATI</v>
          </cell>
          <cell r="Q3142" t="str">
            <v>PT. SATRIA WICAKSANA SEJATI</v>
          </cell>
          <cell r="R3142" t="str">
            <v>5 GALLON AQUA LOCAL</v>
          </cell>
          <cell r="S3142" t="str">
            <v>8276862035</v>
          </cell>
        </row>
        <row r="3143">
          <cell r="L3143">
            <v>5042121214</v>
          </cell>
          <cell r="M3143" t="str">
            <v>10169933</v>
          </cell>
          <cell r="N3143" t="str">
            <v>S21102202494/T102540C/BK/1/25</v>
          </cell>
          <cell r="O3143" t="str">
            <v>YPS/N8655UQ/SUGIONO</v>
          </cell>
          <cell r="P3143" t="str">
            <v>PT. SATRIA WICAKSANA SEJATI</v>
          </cell>
          <cell r="Q3143" t="str">
            <v>PT. SATRIA WICAKSANA SEJATI</v>
          </cell>
          <cell r="R3143" t="str">
            <v>EMPTY BOTTLE AQUA 5 GALLON</v>
          </cell>
          <cell r="S3143" t="str">
            <v>8276862035</v>
          </cell>
        </row>
        <row r="3144">
          <cell r="L3144">
            <v>5042101914</v>
          </cell>
          <cell r="M3144" t="str">
            <v>10169933</v>
          </cell>
          <cell r="N3144" t="str">
            <v>T.115768/HP3/68</v>
          </cell>
          <cell r="O3144" t="str">
            <v>YPS/L9356UZ/AGUS</v>
          </cell>
          <cell r="P3144" t="str">
            <v>PT. SATRIA WICAKSANA SEJATI</v>
          </cell>
          <cell r="Q3144" t="str">
            <v>PT. SATRIA WICAKSANA SEJATI</v>
          </cell>
          <cell r="R3144" t="str">
            <v>EMPTY BOTTLE AQUA 5 GALLON</v>
          </cell>
          <cell r="S3144" t="str">
            <v>8276862035</v>
          </cell>
        </row>
        <row r="3145">
          <cell r="L3145">
            <v>5042148200</v>
          </cell>
          <cell r="M3145" t="str">
            <v>10169933</v>
          </cell>
          <cell r="N3145" t="str">
            <v>S21102201472/T1025142B/IS/2/26</v>
          </cell>
          <cell r="O3145" t="str">
            <v>YPS/N9883US/RISTANTO</v>
          </cell>
          <cell r="P3145" t="str">
            <v>PT. SATRIA WICAKSANA SEJATI</v>
          </cell>
          <cell r="Q3145" t="str">
            <v>PT. SATRIA WICAKSANA SEJATI</v>
          </cell>
          <cell r="R3145" t="str">
            <v>EMPTY BOTTLE AQUA 5 GALLON</v>
          </cell>
          <cell r="S3145" t="str">
            <v>8276862035</v>
          </cell>
        </row>
        <row r="3146">
          <cell r="L3146">
            <v>5042148200</v>
          </cell>
          <cell r="M3146" t="str">
            <v>74559</v>
          </cell>
          <cell r="N3146" t="str">
            <v>S21102201472/T1025142B/IS/2/26</v>
          </cell>
          <cell r="O3146" t="str">
            <v>YPS/N9883US/RISTANTO</v>
          </cell>
          <cell r="P3146" t="str">
            <v>PT. SATRIA WICAKSANA SEJATI</v>
          </cell>
          <cell r="Q3146" t="str">
            <v>PT. SATRIA WICAKSANA SEJATI</v>
          </cell>
          <cell r="R3146" t="str">
            <v>5 GALLON AQUA LOCAL</v>
          </cell>
          <cell r="S3146" t="str">
            <v>8276862035</v>
          </cell>
        </row>
        <row r="3147">
          <cell r="L3147">
            <v>5042148200</v>
          </cell>
          <cell r="M3147" t="str">
            <v>10169933</v>
          </cell>
          <cell r="N3147" t="str">
            <v>S21102201472/T1025142B/IS/2/26</v>
          </cell>
          <cell r="O3147" t="str">
            <v>YPS/N9883US/RISTANTO</v>
          </cell>
          <cell r="P3147" t="str">
            <v>PT. SATRIA WICAKSANA SEJATI</v>
          </cell>
          <cell r="Q3147" t="str">
            <v>PT. SATRIA WICAKSANA SEJATI</v>
          </cell>
          <cell r="R3147" t="str">
            <v>EMPTY BOTTLE AQUA 5 GALLON</v>
          </cell>
          <cell r="S3147" t="str">
            <v>8276862035</v>
          </cell>
        </row>
        <row r="3148">
          <cell r="L3148">
            <v>5042153399</v>
          </cell>
          <cell r="M3148" t="str">
            <v>10169933</v>
          </cell>
          <cell r="N3148" t="str">
            <v>S21102200150/T102793B/PY/1/27</v>
          </cell>
          <cell r="O3148" t="str">
            <v>YPS/N8261UR/SOLIHIN</v>
          </cell>
          <cell r="P3148" t="str">
            <v>PT. SATRIA WICAKSANA SEJATI</v>
          </cell>
          <cell r="Q3148" t="str">
            <v>PT. SATRIA WICAKSANA SEJATI</v>
          </cell>
          <cell r="R3148" t="str">
            <v>EMPTY BOTTLE AQUA 5 GALLON</v>
          </cell>
          <cell r="S3148" t="str">
            <v>8276862035</v>
          </cell>
        </row>
        <row r="3149">
          <cell r="L3149">
            <v>5042153399</v>
          </cell>
          <cell r="M3149" t="str">
            <v>74559</v>
          </cell>
          <cell r="N3149" t="str">
            <v>S21102200150/T102793B/PY/1/27</v>
          </cell>
          <cell r="O3149" t="str">
            <v>YPS/N8261UR/SOLIHIN</v>
          </cell>
          <cell r="P3149" t="str">
            <v>PT. SATRIA WICAKSANA SEJATI</v>
          </cell>
          <cell r="Q3149" t="str">
            <v>PT. SATRIA WICAKSANA SEJATI</v>
          </cell>
          <cell r="R3149" t="str">
            <v>5 GALLON AQUA LOCAL</v>
          </cell>
          <cell r="S3149" t="str">
            <v>8276862035</v>
          </cell>
        </row>
        <row r="3150">
          <cell r="L3150">
            <v>5042153399</v>
          </cell>
          <cell r="M3150" t="str">
            <v>10169933</v>
          </cell>
          <cell r="N3150" t="str">
            <v>S21102200150/T102793B/PY/1/27</v>
          </cell>
          <cell r="O3150" t="str">
            <v>YPS/N8261UR/SOLIHIN</v>
          </cell>
          <cell r="P3150" t="str">
            <v>PT. SATRIA WICAKSANA SEJATI</v>
          </cell>
          <cell r="Q3150" t="str">
            <v>PT. SATRIA WICAKSANA SEJATI</v>
          </cell>
          <cell r="R3150" t="str">
            <v>EMPTY BOTTLE AQUA 5 GALLON</v>
          </cell>
          <cell r="S3150" t="str">
            <v>8276862035</v>
          </cell>
        </row>
        <row r="3151">
          <cell r="L3151">
            <v>5042120254</v>
          </cell>
          <cell r="M3151" t="str">
            <v>10169933</v>
          </cell>
          <cell r="N3151" t="str">
            <v>S21102201502/T102546C/PY/1/25</v>
          </cell>
          <cell r="O3151" t="str">
            <v>YPS/N8508UV/SAKUT</v>
          </cell>
          <cell r="P3151" t="str">
            <v>PT. SATRIA WICAKSANA SEJATI</v>
          </cell>
          <cell r="Q3151" t="str">
            <v>PT. SATRIA WICAKSANA SEJATI</v>
          </cell>
          <cell r="R3151" t="str">
            <v>EMPTY BOTTLE AQUA 5 GALLON</v>
          </cell>
          <cell r="S3151" t="str">
            <v>8276862035</v>
          </cell>
        </row>
        <row r="3152">
          <cell r="L3152">
            <v>5042120254</v>
          </cell>
          <cell r="M3152" t="str">
            <v>74559</v>
          </cell>
          <cell r="N3152" t="str">
            <v>S21102201502/T102546C/PY/1/25</v>
          </cell>
          <cell r="O3152" t="str">
            <v>YPS/N8508UV/SAKUT</v>
          </cell>
          <cell r="P3152" t="str">
            <v>PT. SATRIA WICAKSANA SEJATI</v>
          </cell>
          <cell r="Q3152" t="str">
            <v>PT. SATRIA WICAKSANA SEJATI</v>
          </cell>
          <cell r="R3152" t="str">
            <v>5 GALLON AQUA LOCAL</v>
          </cell>
          <cell r="S3152" t="str">
            <v>8276862035</v>
          </cell>
        </row>
        <row r="3153">
          <cell r="L3153">
            <v>5042120254</v>
          </cell>
          <cell r="M3153" t="str">
            <v>10169933</v>
          </cell>
          <cell r="N3153" t="str">
            <v>S21102201502/T102546C/PY/1/25</v>
          </cell>
          <cell r="O3153" t="str">
            <v>YPS/N8508UV/SAKUT</v>
          </cell>
          <cell r="P3153" t="str">
            <v>PT. SATRIA WICAKSANA SEJATI</v>
          </cell>
          <cell r="Q3153" t="str">
            <v>PT. SATRIA WICAKSANA SEJATI</v>
          </cell>
          <cell r="R3153" t="str">
            <v>EMPTY BOTTLE AQUA 5 GALLON</v>
          </cell>
          <cell r="S3153" t="str">
            <v>8276862035</v>
          </cell>
        </row>
        <row r="3154">
          <cell r="L3154">
            <v>5042122963</v>
          </cell>
          <cell r="M3154" t="str">
            <v>10169933</v>
          </cell>
          <cell r="N3154" t="str">
            <v>S21102200209/T102545A/BK/1/25</v>
          </cell>
          <cell r="O3154" t="str">
            <v>YPS/S9015US/RIFA'I</v>
          </cell>
          <cell r="P3154" t="str">
            <v>PT. SATRIA WICAKSANA SEJATI</v>
          </cell>
          <cell r="Q3154" t="str">
            <v>PT. SATRIA WICAKSANA SEJATI</v>
          </cell>
          <cell r="R3154" t="str">
            <v>EMPTY BOTTLE AQUA 5 GALLON</v>
          </cell>
          <cell r="S3154" t="str">
            <v>8276862035</v>
          </cell>
        </row>
        <row r="3155">
          <cell r="L3155">
            <v>5042122963</v>
          </cell>
          <cell r="M3155" t="str">
            <v>74559</v>
          </cell>
          <cell r="N3155" t="str">
            <v>S21102200209/T102545A/BK/1/25</v>
          </cell>
          <cell r="O3155" t="str">
            <v>YPS/S9015US/RIFA'I</v>
          </cell>
          <cell r="P3155" t="str">
            <v>PT. SATRIA WICAKSANA SEJATI</v>
          </cell>
          <cell r="Q3155" t="str">
            <v>PT. SATRIA WICAKSANA SEJATI</v>
          </cell>
          <cell r="R3155" t="str">
            <v>5 GALLON AQUA LOCAL</v>
          </cell>
          <cell r="S3155" t="str">
            <v>8276862035</v>
          </cell>
        </row>
        <row r="3156">
          <cell r="L3156">
            <v>5042122963</v>
          </cell>
          <cell r="M3156" t="str">
            <v>10169933</v>
          </cell>
          <cell r="N3156" t="str">
            <v>S21102200209/T102545A/BK/1/25</v>
          </cell>
          <cell r="O3156" t="str">
            <v>YPS/S9015US/RIFA'I</v>
          </cell>
          <cell r="P3156" t="str">
            <v>PT. SATRIA WICAKSANA SEJATI</v>
          </cell>
          <cell r="Q3156" t="str">
            <v>PT. SATRIA WICAKSANA SEJATI</v>
          </cell>
          <cell r="R3156" t="str">
            <v>EMPTY BOTTLE AQUA 5 GALLON</v>
          </cell>
          <cell r="S3156" t="str">
            <v>8276862035</v>
          </cell>
        </row>
        <row r="3157">
          <cell r="L3157">
            <v>5042128938</v>
          </cell>
          <cell r="M3157" t="str">
            <v>10169933</v>
          </cell>
          <cell r="N3157" t="str">
            <v>S21102200208/T102594D/ZK/2/25</v>
          </cell>
          <cell r="O3157" t="str">
            <v>YPS/L9425UZ/MASRIDI</v>
          </cell>
          <cell r="P3157" t="str">
            <v>PT. SATRIA WICAKSANA SEJATI</v>
          </cell>
          <cell r="Q3157" t="str">
            <v>PT. SATRIA WICAKSANA SEJATI</v>
          </cell>
          <cell r="R3157" t="str">
            <v>EMPTY BOTTLE AQUA 5 GALLON</v>
          </cell>
          <cell r="S3157" t="str">
            <v>8276862035</v>
          </cell>
        </row>
        <row r="3158">
          <cell r="L3158">
            <v>5042198744</v>
          </cell>
          <cell r="M3158" t="str">
            <v>10169933</v>
          </cell>
          <cell r="N3158" t="str">
            <v>S21102101741/T103038A/AS/3/29</v>
          </cell>
          <cell r="O3158" t="str">
            <v>YPS/N8863UQ/EKO</v>
          </cell>
          <cell r="P3158" t="str">
            <v>PT. SATRIA WICAKSANA SEJATI</v>
          </cell>
          <cell r="Q3158" t="str">
            <v>PT. SATRIA WICAKSANA SEJATI</v>
          </cell>
          <cell r="R3158" t="str">
            <v>EMPTY BOTTLE AQUA 5 GALLON</v>
          </cell>
          <cell r="S3158" t="str">
            <v>8276862035</v>
          </cell>
        </row>
        <row r="3159">
          <cell r="L3159">
            <v>5042148760</v>
          </cell>
          <cell r="M3159" t="str">
            <v>10169933</v>
          </cell>
          <cell r="N3159" t="str">
            <v>S21102200165/T1026161D/EF/2/26</v>
          </cell>
          <cell r="O3159" t="str">
            <v>YPS/N8582UV/HASAN</v>
          </cell>
          <cell r="P3159" t="str">
            <v>PT. SATRIA WICAKSANA SEJATI</v>
          </cell>
          <cell r="Q3159" t="str">
            <v>PT. SATRIA WICAKSANA SEJATI</v>
          </cell>
          <cell r="R3159" t="str">
            <v>EMPTY BOTTLE AQUA 5 GALLON</v>
          </cell>
          <cell r="S3159" t="str">
            <v>8276862035</v>
          </cell>
        </row>
        <row r="3160">
          <cell r="L3160">
            <v>5042125934</v>
          </cell>
          <cell r="M3160" t="str">
            <v>10169933</v>
          </cell>
          <cell r="N3160" t="str">
            <v>S21102200193/T10264D/AS/3/25</v>
          </cell>
          <cell r="O3160" t="str">
            <v>YPS/N8796UY/DARYANTO</v>
          </cell>
          <cell r="P3160" t="str">
            <v>PT. SATRIA WICAKSANA SEJATI</v>
          </cell>
          <cell r="Q3160" t="str">
            <v>PT. SATRIA WICAKSANA SEJATI</v>
          </cell>
          <cell r="R3160" t="str">
            <v>EMPTY BOTTLE AQUA 5 GALLON</v>
          </cell>
          <cell r="S3160" t="str">
            <v>8276862035</v>
          </cell>
        </row>
        <row r="3161">
          <cell r="L3161">
            <v>5042132058</v>
          </cell>
          <cell r="M3161" t="str">
            <v>10169933</v>
          </cell>
          <cell r="N3161" t="str">
            <v>T.115769/HP3/2</v>
          </cell>
          <cell r="O3161" t="str">
            <v>YPS/L9356UZ/AGUS</v>
          </cell>
          <cell r="P3161" t="str">
            <v>PT. SATRIA WICAKSANA SEJATI</v>
          </cell>
          <cell r="Q3161" t="str">
            <v>PT. SATRIA WICAKSANA SEJATI</v>
          </cell>
          <cell r="R3161" t="str">
            <v>EMPTY BOTTLE AQUA 5 GALLON</v>
          </cell>
          <cell r="S3161" t="str">
            <v>8276862035</v>
          </cell>
        </row>
        <row r="3162">
          <cell r="L3162">
            <v>5042145907</v>
          </cell>
          <cell r="M3162" t="str">
            <v>10169933</v>
          </cell>
          <cell r="N3162" t="str">
            <v>S21102200170/T1026132A/BK/2/26</v>
          </cell>
          <cell r="O3162" t="str">
            <v>YPS/N8522UV/BUDI</v>
          </cell>
          <cell r="P3162" t="str">
            <v>PT. SATRIA WICAKSANA SEJATI</v>
          </cell>
          <cell r="Q3162" t="str">
            <v>PT. SATRIA WICAKSANA SEJATI</v>
          </cell>
          <cell r="R3162" t="str">
            <v>EMPTY BOTTLE AQUA 5 GALLON</v>
          </cell>
          <cell r="S3162" t="str">
            <v>8276862035</v>
          </cell>
        </row>
        <row r="3163">
          <cell r="L3163">
            <v>5042118119</v>
          </cell>
          <cell r="M3163" t="str">
            <v>10169933</v>
          </cell>
          <cell r="N3163" t="str">
            <v>T.111187/HP3/14</v>
          </cell>
          <cell r="O3163" t="str">
            <v>YPS/L9355UZ/WACHID</v>
          </cell>
          <cell r="P3163" t="str">
            <v>PT. SATRIA WICAKSANA SEJATI</v>
          </cell>
          <cell r="Q3163" t="str">
            <v>PT. SATRIA WICAKSANA SEJATI</v>
          </cell>
          <cell r="R3163" t="str">
            <v>EMPTY BOTTLE AQUA 5 GALLON</v>
          </cell>
          <cell r="S3163" t="str">
            <v>8276862035</v>
          </cell>
        </row>
        <row r="3164">
          <cell r="L3164">
            <v>5042118119</v>
          </cell>
          <cell r="M3164" t="str">
            <v>74559</v>
          </cell>
          <cell r="N3164" t="str">
            <v>T.111187/HP3/14</v>
          </cell>
          <cell r="O3164" t="str">
            <v>YPS/L9355UZ/WACHID</v>
          </cell>
          <cell r="P3164" t="str">
            <v>PT. SATRIA WICAKSANA SEJATI</v>
          </cell>
          <cell r="Q3164" t="str">
            <v>PT. SATRIA WICAKSANA SEJATI</v>
          </cell>
          <cell r="R3164" t="str">
            <v>5 GALLON AQUA LOCAL</v>
          </cell>
          <cell r="S3164" t="str">
            <v>8276862035</v>
          </cell>
        </row>
        <row r="3165">
          <cell r="L3165">
            <v>5042118119</v>
          </cell>
          <cell r="M3165" t="str">
            <v>10169933</v>
          </cell>
          <cell r="N3165" t="str">
            <v>T.111187/HP3/14</v>
          </cell>
          <cell r="O3165" t="str">
            <v>YPS/L9355UZ/WACHID</v>
          </cell>
          <cell r="P3165" t="str">
            <v>PT. SATRIA WICAKSANA SEJATI</v>
          </cell>
          <cell r="Q3165" t="str">
            <v>PT. SATRIA WICAKSANA SEJATI</v>
          </cell>
          <cell r="R3165" t="str">
            <v>EMPTY BOTTLE AQUA 5 GALLON</v>
          </cell>
          <cell r="S3165" t="str">
            <v>8276862035</v>
          </cell>
        </row>
        <row r="3166">
          <cell r="L3166">
            <v>5042133709</v>
          </cell>
          <cell r="M3166" t="str">
            <v>10169933</v>
          </cell>
          <cell r="N3166" t="str">
            <v>T.115786/HP3/25</v>
          </cell>
          <cell r="O3166" t="str">
            <v>YPS/N8579UR/WIYANTO</v>
          </cell>
          <cell r="P3166" t="str">
            <v>PT. SATRIA WICAKSANA SEJATI</v>
          </cell>
          <cell r="Q3166" t="str">
            <v>PT. SATRIA WICAKSANA SEJATI</v>
          </cell>
          <cell r="R3166" t="str">
            <v>EMPTY BOTTLE AQUA 5 GALLON</v>
          </cell>
          <cell r="S3166" t="str">
            <v>8276862035</v>
          </cell>
        </row>
        <row r="3167">
          <cell r="L3167">
            <v>5042123329</v>
          </cell>
          <cell r="M3167" t="str">
            <v>10169932</v>
          </cell>
          <cell r="N3167">
            <v>0</v>
          </cell>
          <cell r="O3167">
            <v>0</v>
          </cell>
          <cell r="P3167" t="str">
            <v>PT. SATRIA WICAKSANA SEJATI</v>
          </cell>
          <cell r="Q3167" t="str">
            <v>PT. SATRIA WICAKSANA SEJATI</v>
          </cell>
          <cell r="R3167" t="str">
            <v>EMPTY BOTTLE VIT 5 GALLON</v>
          </cell>
          <cell r="S3167" t="str">
            <v>8276862035</v>
          </cell>
        </row>
        <row r="3168">
          <cell r="L3168">
            <v>5042150952</v>
          </cell>
          <cell r="M3168" t="str">
            <v>10169933</v>
          </cell>
          <cell r="N3168" t="str">
            <v>T.115787/HP3/24</v>
          </cell>
          <cell r="O3168" t="str">
            <v>YPS/N8579UR/WIYANTO</v>
          </cell>
          <cell r="P3168" t="str">
            <v>PT. SATRIA WICAKSANA SEJATI</v>
          </cell>
          <cell r="Q3168" t="str">
            <v>PT. SATRIA WICAKSANA SEJATI</v>
          </cell>
          <cell r="R3168" t="str">
            <v>EMPTY BOTTLE AQUA 5 GALLON</v>
          </cell>
          <cell r="S3168" t="str">
            <v>8276862035</v>
          </cell>
        </row>
        <row r="3169">
          <cell r="L3169">
            <v>5042130721</v>
          </cell>
          <cell r="M3169" t="str">
            <v>10169933</v>
          </cell>
          <cell r="N3169" t="str">
            <v>T.111188/HP3/46</v>
          </cell>
          <cell r="O3169" t="str">
            <v>YPS/N8699UV/GHOFIR</v>
          </cell>
          <cell r="P3169" t="str">
            <v>PT. SATRIA WICAKSANA SEJATI</v>
          </cell>
          <cell r="Q3169" t="str">
            <v>PT. SATRIA WICAKSANA SEJATI</v>
          </cell>
          <cell r="R3169" t="str">
            <v>EMPTY BOTTLE AQUA 5 GALLON</v>
          </cell>
          <cell r="S3169" t="str">
            <v>8276862035</v>
          </cell>
        </row>
        <row r="3170">
          <cell r="L3170">
            <v>5042122591</v>
          </cell>
          <cell r="M3170" t="str">
            <v>10169933</v>
          </cell>
          <cell r="N3170" t="str">
            <v>S21102201496/T102566C/BK/2/25</v>
          </cell>
          <cell r="O3170" t="str">
            <v>YPS/N8647UQ/HARTONO</v>
          </cell>
          <cell r="P3170" t="str">
            <v>PT. SATRIA WICAKSANA SEJATI</v>
          </cell>
          <cell r="Q3170" t="str">
            <v>PT. SATRIA WICAKSANA SEJATI</v>
          </cell>
          <cell r="R3170" t="str">
            <v>EMPTY BOTTLE AQUA 5 GALLON</v>
          </cell>
          <cell r="S3170" t="str">
            <v>8276862035</v>
          </cell>
        </row>
        <row r="3171">
          <cell r="L3171">
            <v>5042122591</v>
          </cell>
          <cell r="M3171" t="str">
            <v>74559</v>
          </cell>
          <cell r="N3171" t="str">
            <v>S21102201496/T102566C/BK/2/25</v>
          </cell>
          <cell r="O3171" t="str">
            <v>YPS/N8647UQ/HARTONO</v>
          </cell>
          <cell r="P3171" t="str">
            <v>PT. SATRIA WICAKSANA SEJATI</v>
          </cell>
          <cell r="Q3171" t="str">
            <v>PT. SATRIA WICAKSANA SEJATI</v>
          </cell>
          <cell r="R3171" t="str">
            <v>5 GALLON AQUA LOCAL</v>
          </cell>
          <cell r="S3171" t="str">
            <v>8276862035</v>
          </cell>
        </row>
        <row r="3172">
          <cell r="L3172">
            <v>5042122591</v>
          </cell>
          <cell r="M3172" t="str">
            <v>10169933</v>
          </cell>
          <cell r="N3172" t="str">
            <v>S21102201496/T102566C/BK/2/25</v>
          </cell>
          <cell r="O3172" t="str">
            <v>YPS/N8647UQ/HARTONO</v>
          </cell>
          <cell r="P3172" t="str">
            <v>PT. SATRIA WICAKSANA SEJATI</v>
          </cell>
          <cell r="Q3172" t="str">
            <v>PT. SATRIA WICAKSANA SEJATI</v>
          </cell>
          <cell r="R3172" t="str">
            <v>EMPTY BOTTLE AQUA 5 GALLON</v>
          </cell>
          <cell r="S3172" t="str">
            <v>8276862035</v>
          </cell>
        </row>
        <row r="3173">
          <cell r="L3173">
            <v>5042135395</v>
          </cell>
          <cell r="M3173" t="str">
            <v>10169933</v>
          </cell>
          <cell r="N3173" t="str">
            <v>S21102201471/T102697D/HD/1/26</v>
          </cell>
          <cell r="O3173" t="str">
            <v>YPS/N8864UW/TOSIM</v>
          </cell>
          <cell r="P3173" t="str">
            <v>PT. SATRIA WICAKSANA SEJATI</v>
          </cell>
          <cell r="Q3173" t="str">
            <v>PT. SATRIA WICAKSANA SEJATI</v>
          </cell>
          <cell r="R3173" t="str">
            <v>EMPTY BOTTLE AQUA 5 GALLON</v>
          </cell>
          <cell r="S3173" t="str">
            <v>8276862035</v>
          </cell>
        </row>
        <row r="3174">
          <cell r="L3174">
            <v>5042124614</v>
          </cell>
          <cell r="M3174" t="str">
            <v>10169933</v>
          </cell>
          <cell r="N3174" t="str">
            <v>T.115774/HP3/17</v>
          </cell>
          <cell r="O3174" t="str">
            <v>YPS/N8573UW/FAUZAN</v>
          </cell>
          <cell r="P3174" t="str">
            <v>PT. SATRIA WICAKSANA SEJATI</v>
          </cell>
          <cell r="Q3174" t="str">
            <v>PT. SATRIA WICAKSANA SEJATI</v>
          </cell>
          <cell r="R3174" t="str">
            <v>EMPTY BOTTLE AQUA 5 GALLON</v>
          </cell>
          <cell r="S3174" t="str">
            <v>8276862035</v>
          </cell>
        </row>
        <row r="3175">
          <cell r="L3175">
            <v>5042124614</v>
          </cell>
          <cell r="M3175" t="str">
            <v>74559</v>
          </cell>
          <cell r="N3175" t="str">
            <v>T.115774/HP3/17</v>
          </cell>
          <cell r="O3175" t="str">
            <v>YPS/N8573UW/FAUZAN</v>
          </cell>
          <cell r="P3175" t="str">
            <v>PT. SATRIA WICAKSANA SEJATI</v>
          </cell>
          <cell r="Q3175" t="str">
            <v>PT. SATRIA WICAKSANA SEJATI</v>
          </cell>
          <cell r="R3175" t="str">
            <v>5 GALLON AQUA LOCAL</v>
          </cell>
          <cell r="S3175" t="str">
            <v>8276862035</v>
          </cell>
        </row>
        <row r="3176">
          <cell r="L3176">
            <v>5042124614</v>
          </cell>
          <cell r="M3176" t="str">
            <v>10169933</v>
          </cell>
          <cell r="N3176" t="str">
            <v>T.115774/HP3/17</v>
          </cell>
          <cell r="O3176" t="str">
            <v>YPS/N8573UW/FAUZAN</v>
          </cell>
          <cell r="P3176" t="str">
            <v>PT. SATRIA WICAKSANA SEJATI</v>
          </cell>
          <cell r="Q3176" t="str">
            <v>PT. SATRIA WICAKSANA SEJATI</v>
          </cell>
          <cell r="R3176" t="str">
            <v>EMPTY BOTTLE AQUA 5 GALLON</v>
          </cell>
          <cell r="S3176" t="str">
            <v>8276862035</v>
          </cell>
        </row>
        <row r="3177">
          <cell r="L3177">
            <v>5042144056</v>
          </cell>
          <cell r="M3177" t="str">
            <v>10169933</v>
          </cell>
          <cell r="N3177" t="str">
            <v>S21102200181/T1026123D/ZK/2/26</v>
          </cell>
          <cell r="O3177" t="str">
            <v>YPS/N9515WE/ZAKARIAH</v>
          </cell>
          <cell r="P3177" t="str">
            <v>PT. SATRIA WICAKSANA SEJATI</v>
          </cell>
          <cell r="Q3177" t="str">
            <v>PT. SATRIA WICAKSANA SEJATI</v>
          </cell>
          <cell r="R3177" t="str">
            <v>EMPTY BOTTLE AQUA 5 GALLON</v>
          </cell>
          <cell r="S3177" t="str">
            <v>8276862035</v>
          </cell>
        </row>
        <row r="3178">
          <cell r="L3178">
            <v>5042130061</v>
          </cell>
          <cell r="M3178" t="str">
            <v>10169933</v>
          </cell>
          <cell r="N3178" t="str">
            <v>S21102201492/T1025120A/NF/2/25</v>
          </cell>
          <cell r="O3178" t="str">
            <v>YPS/L9305UQ/SABAR</v>
          </cell>
          <cell r="P3178" t="str">
            <v>PT. SATRIA WICAKSANA SEJATI</v>
          </cell>
          <cell r="Q3178" t="str">
            <v>PT. SATRIA WICAKSANA SEJATI</v>
          </cell>
          <cell r="R3178" t="str">
            <v>EMPTY BOTTLE AQUA 5 GALLON</v>
          </cell>
          <cell r="S3178" t="str">
            <v>8276862035</v>
          </cell>
        </row>
        <row r="3179">
          <cell r="L3179">
            <v>5042127750</v>
          </cell>
          <cell r="M3179" t="str">
            <v>10169933</v>
          </cell>
          <cell r="N3179" t="str">
            <v>S21102500247/T1025135D/NF/2/25</v>
          </cell>
          <cell r="O3179" t="str">
            <v>YPS/L9431UZ/NURHADI</v>
          </cell>
          <cell r="P3179" t="str">
            <v>PT. SATRIA WICAKSANA SEJATI</v>
          </cell>
          <cell r="Q3179" t="str">
            <v>PT. SATRIA WICAKSANA SEJATI</v>
          </cell>
          <cell r="R3179" t="str">
            <v>EMPTY BOTTLE AQUA 5 GALLON</v>
          </cell>
          <cell r="S3179" t="str">
            <v>8276862035</v>
          </cell>
        </row>
        <row r="3180">
          <cell r="L3180">
            <v>5042127750</v>
          </cell>
          <cell r="M3180" t="str">
            <v>74559</v>
          </cell>
          <cell r="N3180" t="str">
            <v>S21102500247/T1025135D/NF/2/25</v>
          </cell>
          <cell r="O3180" t="str">
            <v>YPS/L9431UZ/NURHADI</v>
          </cell>
          <cell r="P3180" t="str">
            <v>PT. SATRIA WICAKSANA SEJATI</v>
          </cell>
          <cell r="Q3180" t="str">
            <v>PT. SATRIA WICAKSANA SEJATI</v>
          </cell>
          <cell r="R3180" t="str">
            <v>5 GALLON AQUA LOCAL</v>
          </cell>
          <cell r="S3180" t="str">
            <v>8276862035</v>
          </cell>
        </row>
        <row r="3181">
          <cell r="L3181">
            <v>5042127750</v>
          </cell>
          <cell r="M3181" t="str">
            <v>10169933</v>
          </cell>
          <cell r="N3181" t="str">
            <v>S21102500247/T1025135D/NF/2/25</v>
          </cell>
          <cell r="O3181" t="str">
            <v>YPS/L9431UZ/NURHADI</v>
          </cell>
          <cell r="P3181" t="str">
            <v>PT. SATRIA WICAKSANA SEJATI</v>
          </cell>
          <cell r="Q3181" t="str">
            <v>PT. SATRIA WICAKSANA SEJATI</v>
          </cell>
          <cell r="R3181" t="str">
            <v>EMPTY BOTTLE AQUA 5 GALLON</v>
          </cell>
          <cell r="S3181" t="str">
            <v>8276862035</v>
          </cell>
        </row>
        <row r="3182">
          <cell r="L3182">
            <v>5042149057</v>
          </cell>
          <cell r="M3182" t="str">
            <v>10169933</v>
          </cell>
          <cell r="N3182" t="str">
            <v>S21102201455/T102747D/HD/1/27</v>
          </cell>
          <cell r="O3182" t="str">
            <v>YPS/L9429UZ/ARIF</v>
          </cell>
          <cell r="P3182" t="str">
            <v>PT. SATRIA WICAKSANA SEJATI</v>
          </cell>
          <cell r="Q3182" t="str">
            <v>PT. SATRIA WICAKSANA SEJATI</v>
          </cell>
          <cell r="R3182" t="str">
            <v>EMPTY BOTTLE AQUA 5 GALLON</v>
          </cell>
          <cell r="S3182" t="str">
            <v>8276862035</v>
          </cell>
        </row>
        <row r="3183">
          <cell r="L3183">
            <v>5042132061</v>
          </cell>
          <cell r="M3183" t="str">
            <v>10169933</v>
          </cell>
          <cell r="N3183" t="str">
            <v>S21102201487/T10262A/AS/3/25</v>
          </cell>
          <cell r="O3183" t="str">
            <v>YPS/S8186UT/DARSONO</v>
          </cell>
          <cell r="P3183" t="str">
            <v>PT. SATRIA WICAKSANA SEJATI</v>
          </cell>
          <cell r="Q3183" t="str">
            <v>PT. SATRIA WICAKSANA SEJATI</v>
          </cell>
          <cell r="R3183" t="str">
            <v>EMPTY BOTTLE AQUA 5 GALLON</v>
          </cell>
          <cell r="S3183" t="str">
            <v>8276862035</v>
          </cell>
        </row>
        <row r="3184">
          <cell r="L3184">
            <v>5042151369</v>
          </cell>
          <cell r="M3184" t="str">
            <v>10169933</v>
          </cell>
          <cell r="N3184" t="str">
            <v>T.111191/HP3/18</v>
          </cell>
          <cell r="O3184" t="str">
            <v>YPS/L9355UZ/WACHID</v>
          </cell>
          <cell r="P3184" t="str">
            <v>PT. SATRIA WICAKSANA SEJATI</v>
          </cell>
          <cell r="Q3184" t="str">
            <v>PT. SATRIA WICAKSANA SEJATI</v>
          </cell>
          <cell r="R3184" t="str">
            <v>EMPTY BOTTLE AQUA 5 GALLON</v>
          </cell>
          <cell r="S3184" t="str">
            <v>8276862035</v>
          </cell>
        </row>
        <row r="3185">
          <cell r="L3185">
            <v>5042146054</v>
          </cell>
          <cell r="M3185" t="str">
            <v>10169933</v>
          </cell>
          <cell r="N3185" t="str">
            <v>S21102600057/T1026143D/IS/2/26</v>
          </cell>
          <cell r="O3185" t="str">
            <v>YPS/L9431UZ/NUR HADI</v>
          </cell>
          <cell r="P3185" t="str">
            <v>PT. SATRIA WICAKSANA SEJATI</v>
          </cell>
          <cell r="Q3185" t="str">
            <v>PT. SATRIA WICAKSANA SEJATI</v>
          </cell>
          <cell r="R3185" t="str">
            <v>EMPTY BOTTLE AQUA 5 GALLON</v>
          </cell>
          <cell r="S3185" t="str">
            <v>8276862035</v>
          </cell>
        </row>
        <row r="3186">
          <cell r="L3186">
            <v>5042129705</v>
          </cell>
          <cell r="M3186" t="str">
            <v>10169933</v>
          </cell>
          <cell r="N3186" t="str">
            <v>S21102201482/T102677B/EL/1/26</v>
          </cell>
          <cell r="O3186" t="str">
            <v>YPS/N8194UW/WIN</v>
          </cell>
          <cell r="P3186" t="str">
            <v>PT. SATRIA WICAKSANA SEJATI</v>
          </cell>
          <cell r="Q3186" t="str">
            <v>PT. SATRIA WICAKSANA SEJATI</v>
          </cell>
          <cell r="R3186" t="str">
            <v>EMPTY BOTTLE AQUA 5 GALLON</v>
          </cell>
          <cell r="S3186" t="str">
            <v>8276862035</v>
          </cell>
        </row>
        <row r="3187">
          <cell r="L3187">
            <v>5042140049</v>
          </cell>
          <cell r="M3187" t="str">
            <v>10169933</v>
          </cell>
          <cell r="N3187" t="str">
            <v>S21102201479/T102687B/BK/1/26</v>
          </cell>
          <cell r="O3187" t="str">
            <v>YPS/L9808UW/AMIN</v>
          </cell>
          <cell r="P3187" t="str">
            <v>PT. SATRIA WICAKSANA SEJATI</v>
          </cell>
          <cell r="Q3187" t="str">
            <v>PT. SATRIA WICAKSANA SEJATI</v>
          </cell>
          <cell r="R3187" t="str">
            <v>EMPTY BOTTLE AQUA 5 GALLON</v>
          </cell>
          <cell r="S3187" t="str">
            <v>8276862035</v>
          </cell>
        </row>
        <row r="3188">
          <cell r="L3188">
            <v>5042140049</v>
          </cell>
          <cell r="M3188" t="str">
            <v>74559</v>
          </cell>
          <cell r="N3188" t="str">
            <v>S21102201479/T102687B/BK/1/26</v>
          </cell>
          <cell r="O3188" t="str">
            <v>YPS/L9808UW/AMIN</v>
          </cell>
          <cell r="P3188" t="str">
            <v>PT. SATRIA WICAKSANA SEJATI</v>
          </cell>
          <cell r="Q3188" t="str">
            <v>PT. SATRIA WICAKSANA SEJATI</v>
          </cell>
          <cell r="R3188" t="str">
            <v>5 GALLON AQUA LOCAL</v>
          </cell>
          <cell r="S3188" t="str">
            <v>8276862035</v>
          </cell>
        </row>
        <row r="3189">
          <cell r="L3189">
            <v>5042140049</v>
          </cell>
          <cell r="M3189" t="str">
            <v>10169933</v>
          </cell>
          <cell r="N3189" t="str">
            <v>S21102201479/T102687B/BK/1/26</v>
          </cell>
          <cell r="O3189" t="str">
            <v>YPS/L9808UW/AMIN</v>
          </cell>
          <cell r="P3189" t="str">
            <v>PT. SATRIA WICAKSANA SEJATI</v>
          </cell>
          <cell r="Q3189" t="str">
            <v>PT. SATRIA WICAKSANA SEJATI</v>
          </cell>
          <cell r="R3189" t="str">
            <v>EMPTY BOTTLE AQUA 5 GALLON</v>
          </cell>
          <cell r="S3189" t="str">
            <v>8276862035</v>
          </cell>
        </row>
        <row r="3190">
          <cell r="L3190">
            <v>5042148215</v>
          </cell>
          <cell r="M3190" t="str">
            <v>10169933</v>
          </cell>
          <cell r="N3190" t="str">
            <v>T.115775/HP3/60</v>
          </cell>
          <cell r="O3190" t="str">
            <v>YPS/N8573UW/FAUZAN</v>
          </cell>
          <cell r="P3190" t="str">
            <v>PT. SATRIA WICAKSANA SEJATI</v>
          </cell>
          <cell r="Q3190" t="str">
            <v>PT. SATRIA WICAKSANA SEJATI</v>
          </cell>
          <cell r="R3190" t="str">
            <v>EMPTY BOTTLE AQUA 5 GALLON</v>
          </cell>
          <cell r="S3190" t="str">
            <v>8276862035</v>
          </cell>
        </row>
        <row r="3191">
          <cell r="L3191">
            <v>5042153129</v>
          </cell>
          <cell r="M3191" t="str">
            <v>10169933</v>
          </cell>
          <cell r="N3191" t="str">
            <v>S21102200152/T102778C/EL/1/27</v>
          </cell>
          <cell r="O3191" t="str">
            <v>YPS/N8647UQ/SUGIONO</v>
          </cell>
          <cell r="P3191" t="str">
            <v>PT. SATRIA WICAKSANA SEJATI</v>
          </cell>
          <cell r="Q3191" t="str">
            <v>PT. SATRIA WICAKSANA SEJATI</v>
          </cell>
          <cell r="R3191" t="str">
            <v>EMPTY BOTTLE AQUA 5 GALLON</v>
          </cell>
          <cell r="S3191" t="str">
            <v>8276862035</v>
          </cell>
        </row>
        <row r="3192">
          <cell r="L3192">
            <v>5042153129</v>
          </cell>
          <cell r="M3192" t="str">
            <v>74559</v>
          </cell>
          <cell r="N3192" t="str">
            <v>S21102200152/T102778C/EL/1/27</v>
          </cell>
          <cell r="O3192" t="str">
            <v>YPS/N8647UQ/SUGIONO</v>
          </cell>
          <cell r="P3192" t="str">
            <v>PT. SATRIA WICAKSANA SEJATI</v>
          </cell>
          <cell r="Q3192" t="str">
            <v>PT. SATRIA WICAKSANA SEJATI</v>
          </cell>
          <cell r="R3192" t="str">
            <v>5 GALLON AQUA LOCAL</v>
          </cell>
          <cell r="S3192" t="str">
            <v>8276862035</v>
          </cell>
        </row>
        <row r="3193">
          <cell r="L3193">
            <v>5042153129</v>
          </cell>
          <cell r="M3193" t="str">
            <v>10169933</v>
          </cell>
          <cell r="N3193" t="str">
            <v>S21102200152/T102778C/EL/1/27</v>
          </cell>
          <cell r="O3193" t="str">
            <v>YPS/N8647UQ/SUGIONO</v>
          </cell>
          <cell r="P3193" t="str">
            <v>PT. SATRIA WICAKSANA SEJATI</v>
          </cell>
          <cell r="Q3193" t="str">
            <v>PT. SATRIA WICAKSANA SEJATI</v>
          </cell>
          <cell r="R3193" t="str">
            <v>EMPTY BOTTLE AQUA 5 GALLON</v>
          </cell>
          <cell r="S3193" t="str">
            <v>8276862035</v>
          </cell>
        </row>
        <row r="3194">
          <cell r="L3194">
            <v>5042149608</v>
          </cell>
          <cell r="M3194" t="str">
            <v>10169933</v>
          </cell>
          <cell r="N3194" t="str">
            <v>S21102201459/T1026201C/AS/3/26</v>
          </cell>
          <cell r="O3194" t="str">
            <v>YPS/L9572UF/ARIFF</v>
          </cell>
          <cell r="P3194" t="str">
            <v>PT. SATRIA WICAKSANA SEJATI</v>
          </cell>
          <cell r="Q3194" t="str">
            <v>PT. SATRIA WICAKSANA SEJATI</v>
          </cell>
          <cell r="R3194" t="str">
            <v>EMPTY BOTTLE AQUA 5 GALLON</v>
          </cell>
          <cell r="S3194" t="str">
            <v>8276862035</v>
          </cell>
        </row>
        <row r="3195">
          <cell r="L3195">
            <v>5042149608</v>
          </cell>
          <cell r="M3195" t="str">
            <v>74559</v>
          </cell>
          <cell r="N3195" t="str">
            <v>S21102201459/T1026201C/AS/3/26</v>
          </cell>
          <cell r="O3195" t="str">
            <v>YPS/L9572UF/ARIFF</v>
          </cell>
          <cell r="P3195" t="str">
            <v>PT. SATRIA WICAKSANA SEJATI</v>
          </cell>
          <cell r="Q3195" t="str">
            <v>PT. SATRIA WICAKSANA SEJATI</v>
          </cell>
          <cell r="R3195" t="str">
            <v>5 GALLON AQUA LOCAL</v>
          </cell>
          <cell r="S3195" t="str">
            <v>8276862035</v>
          </cell>
        </row>
        <row r="3196">
          <cell r="L3196">
            <v>5042149608</v>
          </cell>
          <cell r="M3196" t="str">
            <v>10169933</v>
          </cell>
          <cell r="N3196" t="str">
            <v>S21102201459/T1026201C/AS/3/26</v>
          </cell>
          <cell r="O3196" t="str">
            <v>YPS/L9572UF/ARIFF</v>
          </cell>
          <cell r="P3196" t="str">
            <v>PT. SATRIA WICAKSANA SEJATI</v>
          </cell>
          <cell r="Q3196" t="str">
            <v>PT. SATRIA WICAKSANA SEJATI</v>
          </cell>
          <cell r="R3196" t="str">
            <v>EMPTY BOTTLE AQUA 5 GALLON</v>
          </cell>
          <cell r="S3196" t="str">
            <v>8276862035</v>
          </cell>
        </row>
        <row r="3197">
          <cell r="L3197">
            <v>5042145269</v>
          </cell>
          <cell r="M3197" t="str">
            <v>10169933</v>
          </cell>
          <cell r="N3197" t="str">
            <v>S21102200168/T1026160D/IS/2/26</v>
          </cell>
          <cell r="O3197" t="str">
            <v>YPL9434UZ/TRI HUTADI</v>
          </cell>
          <cell r="P3197" t="str">
            <v>PT. SATRIA WICAKSANA SEJATI</v>
          </cell>
          <cell r="Q3197" t="str">
            <v>PT. SATRIA WICAKSANA SEJATI</v>
          </cell>
          <cell r="R3197" t="str">
            <v>EMPTY BOTTLE AQUA 5 GALLON</v>
          </cell>
          <cell r="S3197" t="str">
            <v>8276862035</v>
          </cell>
        </row>
        <row r="3198">
          <cell r="L3198">
            <v>5042161286</v>
          </cell>
          <cell r="M3198" t="str">
            <v>10169933</v>
          </cell>
          <cell r="N3198" t="str">
            <v>RS21102201443/T1027111A/BK/2/27</v>
          </cell>
          <cell r="O3198" t="str">
            <v>YPS/L9305UO/SABAR</v>
          </cell>
          <cell r="P3198" t="str">
            <v>PT. SATRIA WICAKSANA SEJATI</v>
          </cell>
          <cell r="Q3198" t="str">
            <v>PT. SATRIA WICAKSANA SEJATI</v>
          </cell>
          <cell r="R3198" t="str">
            <v>EMPTY BOTTLE AQUA 5 GALLON</v>
          </cell>
          <cell r="S3198" t="str">
            <v>8276862035</v>
          </cell>
        </row>
        <row r="3199">
          <cell r="L3199">
            <v>5042166213</v>
          </cell>
          <cell r="M3199" t="str">
            <v>10169933</v>
          </cell>
          <cell r="N3199" t="str">
            <v>S21102201424/T102886A/EL/1/28</v>
          </cell>
          <cell r="O3199" t="str">
            <v>YPS/L8373UI/MADE</v>
          </cell>
          <cell r="P3199" t="str">
            <v>PT. SATRIA WICAKSANA SEJATI</v>
          </cell>
          <cell r="Q3199" t="str">
            <v>PT. SATRIA WICAKSANA SEJATI</v>
          </cell>
          <cell r="R3199" t="str">
            <v>EMPTY BOTTLE AQUA 5 GALLON</v>
          </cell>
          <cell r="S3199" t="str">
            <v>8276862035</v>
          </cell>
        </row>
        <row r="3200">
          <cell r="L3200">
            <v>5042166213</v>
          </cell>
          <cell r="M3200" t="str">
            <v>74559</v>
          </cell>
          <cell r="N3200" t="str">
            <v>S21102201424/T102886A/EL/1/28</v>
          </cell>
          <cell r="O3200" t="str">
            <v>YPS/L8373UI/MADE</v>
          </cell>
          <cell r="P3200" t="str">
            <v>PT. SATRIA WICAKSANA SEJATI</v>
          </cell>
          <cell r="Q3200" t="str">
            <v>PT. SATRIA WICAKSANA SEJATI</v>
          </cell>
          <cell r="R3200" t="str">
            <v>5 GALLON AQUA LOCAL</v>
          </cell>
          <cell r="S3200" t="str">
            <v>8276862035</v>
          </cell>
        </row>
        <row r="3201">
          <cell r="L3201">
            <v>5042166213</v>
          </cell>
          <cell r="M3201" t="str">
            <v>10169933</v>
          </cell>
          <cell r="N3201" t="str">
            <v>S21102201424/T102886A/EL/1/28</v>
          </cell>
          <cell r="O3201" t="str">
            <v>YPS/L8373UI/MADE</v>
          </cell>
          <cell r="P3201" t="str">
            <v>PT. SATRIA WICAKSANA SEJATI</v>
          </cell>
          <cell r="Q3201" t="str">
            <v>PT. SATRIA WICAKSANA SEJATI</v>
          </cell>
          <cell r="R3201" t="str">
            <v>EMPTY BOTTLE AQUA 5 GALLON</v>
          </cell>
          <cell r="S3201" t="str">
            <v>8276862035</v>
          </cell>
        </row>
        <row r="3202">
          <cell r="L3202">
            <v>5042199067</v>
          </cell>
          <cell r="M3202" t="str">
            <v>10169933</v>
          </cell>
          <cell r="N3202" t="str">
            <v>S21102201392/T1029172B/EF/3/29</v>
          </cell>
          <cell r="O3202" t="str">
            <v>YPS/S9012US/SOBAC</v>
          </cell>
          <cell r="P3202" t="str">
            <v>PT. SATRIA WICAKSANA SEJATI</v>
          </cell>
          <cell r="Q3202" t="str">
            <v>PT. SATRIA WICAKSANA SEJATI</v>
          </cell>
          <cell r="R3202" t="str">
            <v>EMPTY BOTTLE AQUA 5 GALLON</v>
          </cell>
          <cell r="S3202" t="str">
            <v>8276862035</v>
          </cell>
        </row>
        <row r="3203">
          <cell r="L3203">
            <v>5042141799</v>
          </cell>
          <cell r="M3203" t="str">
            <v>10169933</v>
          </cell>
          <cell r="N3203" t="str">
            <v>T.111190/HP3/50</v>
          </cell>
          <cell r="O3203" t="str">
            <v>YPS/N8502UV/SUKRONI</v>
          </cell>
          <cell r="P3203" t="str">
            <v>PT. SATRIA WICAKSANA SEJATI</v>
          </cell>
          <cell r="Q3203" t="str">
            <v>PT. SATRIA WICAKSANA SEJATI</v>
          </cell>
          <cell r="R3203" t="str">
            <v>EMPTY BOTTLE AQUA 5 GALLON</v>
          </cell>
          <cell r="S3203" t="str">
            <v>8276862035</v>
          </cell>
        </row>
        <row r="3204">
          <cell r="L3204">
            <v>5042147588</v>
          </cell>
          <cell r="M3204" t="str">
            <v>10169933</v>
          </cell>
          <cell r="N3204" t="str">
            <v>S21102200151/T102786C/EL/1/27</v>
          </cell>
          <cell r="O3204" t="str">
            <v>YPS/N8647UQ/HARTONO</v>
          </cell>
          <cell r="P3204" t="str">
            <v>PT. SATRIA WICAKSANA SEJATI</v>
          </cell>
          <cell r="Q3204" t="str">
            <v>PT. SATRIA WICAKSANA SEJATI</v>
          </cell>
          <cell r="R3204" t="str">
            <v>EMPTY BOTTLE AQUA 5 GALLON</v>
          </cell>
          <cell r="S3204" t="str">
            <v>8276862035</v>
          </cell>
        </row>
        <row r="3205">
          <cell r="L3205">
            <v>5042179365</v>
          </cell>
          <cell r="M3205" t="str">
            <v>10169933</v>
          </cell>
          <cell r="N3205" t="str">
            <v>T.115788/HP3/43</v>
          </cell>
          <cell r="O3205" t="str">
            <v>YPS/N8579UR/WIYANTO</v>
          </cell>
          <cell r="P3205" t="str">
            <v>PT. SATRIA WICAKSANA SEJATI</v>
          </cell>
          <cell r="Q3205" t="str">
            <v>PT. SATRIA WICAKSANA SEJATI</v>
          </cell>
          <cell r="R3205" t="str">
            <v>EMPTY BOTTLE AQUA 5 GALLON</v>
          </cell>
          <cell r="S3205" t="str">
            <v>8276862035</v>
          </cell>
        </row>
        <row r="3206">
          <cell r="L3206">
            <v>5042181237</v>
          </cell>
          <cell r="M3206" t="str">
            <v>10169933</v>
          </cell>
          <cell r="N3206" t="str">
            <v>S21102101764/T1028169C/IS/2/28</v>
          </cell>
          <cell r="O3206" t="str">
            <v>YPS/L9811UX/JULIANTO</v>
          </cell>
          <cell r="P3206" t="str">
            <v>PT. SATRIA WICAKSANA SEJATI</v>
          </cell>
          <cell r="Q3206" t="str">
            <v>PT. SATRIA WICAKSANA SEJATI</v>
          </cell>
          <cell r="R3206" t="str">
            <v>EMPTY BOTTLE AQUA 5 GALLON</v>
          </cell>
          <cell r="S3206" t="str">
            <v>8276862035</v>
          </cell>
        </row>
        <row r="3207">
          <cell r="L3207">
            <v>5042181237</v>
          </cell>
          <cell r="M3207" t="str">
            <v>74559</v>
          </cell>
          <cell r="N3207" t="str">
            <v>S21102101764/T1028169C/IS/2/28</v>
          </cell>
          <cell r="O3207" t="str">
            <v>YPS/L9811UX/JULIANTO</v>
          </cell>
          <cell r="P3207" t="str">
            <v>PT. SATRIA WICAKSANA SEJATI</v>
          </cell>
          <cell r="Q3207" t="str">
            <v>PT. SATRIA WICAKSANA SEJATI</v>
          </cell>
          <cell r="R3207" t="str">
            <v>5 GALLON AQUA LOCAL</v>
          </cell>
          <cell r="S3207" t="str">
            <v>8276862035</v>
          </cell>
        </row>
        <row r="3208">
          <cell r="L3208">
            <v>5042181237</v>
          </cell>
          <cell r="M3208" t="str">
            <v>10169933</v>
          </cell>
          <cell r="N3208" t="str">
            <v>S21102101764/T1028169C/IS/2/28</v>
          </cell>
          <cell r="O3208" t="str">
            <v>YPS/L9811UX/JULIANTO</v>
          </cell>
          <cell r="P3208" t="str">
            <v>PT. SATRIA WICAKSANA SEJATI</v>
          </cell>
          <cell r="Q3208" t="str">
            <v>PT. SATRIA WICAKSANA SEJATI</v>
          </cell>
          <cell r="R3208" t="str">
            <v>EMPTY BOTTLE AQUA 5 GALLON</v>
          </cell>
          <cell r="S3208" t="str">
            <v>8276862035</v>
          </cell>
        </row>
        <row r="3209">
          <cell r="L3209">
            <v>5042139463</v>
          </cell>
          <cell r="M3209" t="str">
            <v>10169933</v>
          </cell>
          <cell r="N3209" t="str">
            <v>S21102200180/T102686C/EL/1/26</v>
          </cell>
          <cell r="O3209" t="str">
            <v>YPS/N9902UR/BUDI</v>
          </cell>
          <cell r="P3209" t="str">
            <v>PT. SATRIA WICAKSANA SEJATI</v>
          </cell>
          <cell r="Q3209" t="str">
            <v>PT. SATRIA WICAKSANA SEJATI</v>
          </cell>
          <cell r="R3209" t="str">
            <v>EMPTY BOTTLE AQUA 5 GALLON</v>
          </cell>
          <cell r="S3209" t="str">
            <v>8276862035</v>
          </cell>
        </row>
        <row r="3210">
          <cell r="L3210">
            <v>5042140913</v>
          </cell>
          <cell r="M3210" t="str">
            <v>10169932</v>
          </cell>
          <cell r="N3210">
            <v>0</v>
          </cell>
          <cell r="O3210">
            <v>0</v>
          </cell>
          <cell r="P3210" t="str">
            <v>PT. SATRIA WICAKSANA SEJATI</v>
          </cell>
          <cell r="Q3210" t="str">
            <v>PT. SATRIA WICAKSANA SEJATI</v>
          </cell>
          <cell r="R3210" t="str">
            <v>EMPTY BOTTLE VIT 5 GALLON</v>
          </cell>
          <cell r="S3210" t="str">
            <v>8276862035</v>
          </cell>
        </row>
        <row r="3211">
          <cell r="L3211">
            <v>5042160050</v>
          </cell>
          <cell r="M3211" t="str">
            <v>10169933</v>
          </cell>
          <cell r="N3211" t="str">
            <v>S21102201450/T1027116C/BK/2/27</v>
          </cell>
          <cell r="O3211" t="str">
            <v>YPS/L9367UZ/MAJID</v>
          </cell>
          <cell r="P3211" t="str">
            <v>PT. SATRIA WICAKSANA SEJATI</v>
          </cell>
          <cell r="Q3211" t="str">
            <v>PT. SATRIA WICAKSANA SEJATI</v>
          </cell>
          <cell r="R3211" t="str">
            <v>EMPTY BOTTLE AQUA 5 GALLON</v>
          </cell>
          <cell r="S3211" t="str">
            <v>8276862035</v>
          </cell>
        </row>
        <row r="3212">
          <cell r="L3212">
            <v>5042160050</v>
          </cell>
          <cell r="M3212" t="str">
            <v>74559</v>
          </cell>
          <cell r="N3212" t="str">
            <v>S21102201450/T1027116C/BK/2/27</v>
          </cell>
          <cell r="O3212" t="str">
            <v>YPS/L9367UZ/MAJID</v>
          </cell>
          <cell r="P3212" t="str">
            <v>PT. SATRIA WICAKSANA SEJATI</v>
          </cell>
          <cell r="Q3212" t="str">
            <v>PT. SATRIA WICAKSANA SEJATI</v>
          </cell>
          <cell r="R3212" t="str">
            <v>5 GALLON AQUA LOCAL</v>
          </cell>
          <cell r="S3212" t="str">
            <v>8276862035</v>
          </cell>
        </row>
        <row r="3213">
          <cell r="L3213">
            <v>5042160050</v>
          </cell>
          <cell r="M3213" t="str">
            <v>10169933</v>
          </cell>
          <cell r="N3213" t="str">
            <v>S21102201450/T1027116C/BK/2/27</v>
          </cell>
          <cell r="O3213" t="str">
            <v>YPS/L9367UZ/MAJID</v>
          </cell>
          <cell r="P3213" t="str">
            <v>PT. SATRIA WICAKSANA SEJATI</v>
          </cell>
          <cell r="Q3213" t="str">
            <v>PT. SATRIA WICAKSANA SEJATI</v>
          </cell>
          <cell r="R3213" t="str">
            <v>EMPTY BOTTLE AQUA 5 GALLON</v>
          </cell>
          <cell r="S3213" t="str">
            <v>8276862035</v>
          </cell>
        </row>
        <row r="3214">
          <cell r="L3214">
            <v>5042164426</v>
          </cell>
          <cell r="M3214" t="str">
            <v>10169933</v>
          </cell>
          <cell r="N3214" t="str">
            <v>S21102201442/T1027168A/AS/2/27</v>
          </cell>
          <cell r="O3214" t="str">
            <v>YPS/N8194UW/WIN</v>
          </cell>
          <cell r="P3214" t="str">
            <v>PT. SATRIA WICAKSANA SEJATI</v>
          </cell>
          <cell r="Q3214" t="str">
            <v>PT. SATRIA WICAKSANA SEJATI</v>
          </cell>
          <cell r="R3214" t="str">
            <v>EMPTY BOTTLE AQUA 5 GALLON</v>
          </cell>
          <cell r="S3214" t="str">
            <v>8276862035</v>
          </cell>
        </row>
        <row r="3215">
          <cell r="L3215">
            <v>5042164426</v>
          </cell>
          <cell r="M3215" t="str">
            <v>74559</v>
          </cell>
          <cell r="N3215" t="str">
            <v>S21102201442/T1027168A/AS/2/27</v>
          </cell>
          <cell r="O3215" t="str">
            <v>YPS/N8194UW/WIN</v>
          </cell>
          <cell r="P3215" t="str">
            <v>PT. SATRIA WICAKSANA SEJATI</v>
          </cell>
          <cell r="Q3215" t="str">
            <v>PT. SATRIA WICAKSANA SEJATI</v>
          </cell>
          <cell r="R3215" t="str">
            <v>5 GALLON AQUA LOCAL</v>
          </cell>
          <cell r="S3215" t="str">
            <v>8276862035</v>
          </cell>
        </row>
        <row r="3216">
          <cell r="L3216">
            <v>5042164426</v>
          </cell>
          <cell r="M3216" t="str">
            <v>10169933</v>
          </cell>
          <cell r="N3216" t="str">
            <v>S21102201442/T1027168A/AS/2/27</v>
          </cell>
          <cell r="O3216" t="str">
            <v>YPS/N8194UW/WIN</v>
          </cell>
          <cell r="P3216" t="str">
            <v>PT. SATRIA WICAKSANA SEJATI</v>
          </cell>
          <cell r="Q3216" t="str">
            <v>PT. SATRIA WICAKSANA SEJATI</v>
          </cell>
          <cell r="R3216" t="str">
            <v>EMPTY BOTTLE AQUA 5 GALLON</v>
          </cell>
          <cell r="S3216" t="str">
            <v>8276862035</v>
          </cell>
        </row>
        <row r="3217">
          <cell r="L3217">
            <v>5042165275</v>
          </cell>
          <cell r="M3217" t="str">
            <v>10169933</v>
          </cell>
          <cell r="N3217" t="str">
            <v>S21102200128/T102860C/PY/1/28</v>
          </cell>
          <cell r="O3217" t="str">
            <v>YPS/N7906UQ/MASKUR</v>
          </cell>
          <cell r="P3217" t="str">
            <v>PT. SATRIA WICAKSANA SEJATI</v>
          </cell>
          <cell r="Q3217" t="str">
            <v>PT. SATRIA WICAKSANA SEJATI</v>
          </cell>
          <cell r="R3217" t="str">
            <v>EMPTY BOTTLE AQUA 5 GALLON</v>
          </cell>
          <cell r="S3217" t="str">
            <v>8276862035</v>
          </cell>
        </row>
        <row r="3218">
          <cell r="L3218">
            <v>5042165275</v>
          </cell>
          <cell r="M3218" t="str">
            <v>74559</v>
          </cell>
          <cell r="N3218" t="str">
            <v>S21102200128/T102860C/PY/1/28</v>
          </cell>
          <cell r="O3218" t="str">
            <v>YPS/N7906UQ/MASKUR</v>
          </cell>
          <cell r="P3218" t="str">
            <v>PT. SATRIA WICAKSANA SEJATI</v>
          </cell>
          <cell r="Q3218" t="str">
            <v>PT. SATRIA WICAKSANA SEJATI</v>
          </cell>
          <cell r="R3218" t="str">
            <v>5 GALLON AQUA LOCAL</v>
          </cell>
          <cell r="S3218" t="str">
            <v>8276862035</v>
          </cell>
        </row>
        <row r="3219">
          <cell r="L3219">
            <v>5042165275</v>
          </cell>
          <cell r="M3219" t="str">
            <v>10169933</v>
          </cell>
          <cell r="N3219" t="str">
            <v>S21102200128/T102860C/PY/1/28</v>
          </cell>
          <cell r="O3219" t="str">
            <v>YPS/N7906UQ/MASKUR</v>
          </cell>
          <cell r="P3219" t="str">
            <v>PT. SATRIA WICAKSANA SEJATI</v>
          </cell>
          <cell r="Q3219" t="str">
            <v>PT. SATRIA WICAKSANA SEJATI</v>
          </cell>
          <cell r="R3219" t="str">
            <v>EMPTY BOTTLE AQUA 5 GALLON</v>
          </cell>
          <cell r="S3219" t="str">
            <v>8276862035</v>
          </cell>
        </row>
        <row r="3220">
          <cell r="L3220">
            <v>5042164425</v>
          </cell>
          <cell r="M3220" t="str">
            <v>10169933</v>
          </cell>
          <cell r="N3220" t="str">
            <v>S21102200142/T1027172D/AS/2/27</v>
          </cell>
          <cell r="O3220" t="str">
            <v>YPS/N8527UV/MUHAMMAD</v>
          </cell>
          <cell r="P3220" t="str">
            <v>PT. SATRIA WICAKSANA SEJATI</v>
          </cell>
          <cell r="Q3220" t="str">
            <v>PT. SATRIA WICAKSANA SEJATI</v>
          </cell>
          <cell r="R3220" t="str">
            <v>EMPTY BOTTLE AQUA 5 GALLON</v>
          </cell>
          <cell r="S3220" t="str">
            <v>8276862035</v>
          </cell>
        </row>
        <row r="3221">
          <cell r="L3221">
            <v>5042162651</v>
          </cell>
          <cell r="M3221" t="str">
            <v>10169933</v>
          </cell>
          <cell r="N3221" t="str">
            <v>S21102200132/T1027153D/AS/2/27</v>
          </cell>
          <cell r="O3221" t="str">
            <v>YPS/N8789UV/SUTOYO</v>
          </cell>
          <cell r="P3221" t="str">
            <v>PT. SATRIA WICAKSANA SEJATI</v>
          </cell>
          <cell r="Q3221" t="str">
            <v>PT. SATRIA WICAKSANA SEJATI</v>
          </cell>
          <cell r="R3221" t="str">
            <v>EMPTY BOTTLE AQUA 5 GALLON</v>
          </cell>
          <cell r="S3221" t="str">
            <v>8276862035</v>
          </cell>
        </row>
        <row r="3222">
          <cell r="L3222">
            <v>5042142136</v>
          </cell>
          <cell r="M3222" t="str">
            <v>10169933</v>
          </cell>
          <cell r="N3222" t="str">
            <v>S21102201457/T102715A/AS/3/26</v>
          </cell>
          <cell r="O3222" t="str">
            <v>YPS/L9062UH/IMRON</v>
          </cell>
          <cell r="P3222" t="str">
            <v>PT. SATRIA WICAKSANA SEJATI</v>
          </cell>
          <cell r="Q3222" t="str">
            <v>PT. SATRIA WICAKSANA SEJATI</v>
          </cell>
          <cell r="R3222" t="str">
            <v>EMPTY BOTTLE AQUA 5 GALLON</v>
          </cell>
          <cell r="S3222" t="str">
            <v>8276862035</v>
          </cell>
        </row>
        <row r="3223">
          <cell r="L3223">
            <v>5042182763</v>
          </cell>
          <cell r="M3223" t="str">
            <v>10169933</v>
          </cell>
          <cell r="N3223" t="str">
            <v>S21102201415/T1028162D/ZK/2/28</v>
          </cell>
          <cell r="O3223" t="str">
            <v>YPS/N8878UW/SIARI</v>
          </cell>
          <cell r="P3223" t="str">
            <v>PT. SATRIA WICAKSANA SEJATI</v>
          </cell>
          <cell r="Q3223" t="str">
            <v>PT. SATRIA WICAKSANA SEJATI</v>
          </cell>
          <cell r="R3223" t="str">
            <v>EMPTY BOTTLE AQUA 5 GALLON</v>
          </cell>
          <cell r="S3223" t="str">
            <v>8276862035</v>
          </cell>
        </row>
        <row r="3224">
          <cell r="L3224">
            <v>5042148717</v>
          </cell>
          <cell r="M3224" t="str">
            <v>10169933</v>
          </cell>
          <cell r="N3224" t="str">
            <v>S21102200158/T102745D/PY/1/27</v>
          </cell>
          <cell r="O3224" t="str">
            <v>YPS/L9357UZ/ACHMAD</v>
          </cell>
          <cell r="P3224" t="str">
            <v>PT. SATRIA WICAKSANA SEJATI</v>
          </cell>
          <cell r="Q3224" t="str">
            <v>PT. SATRIA WICAKSANA SEJATI</v>
          </cell>
          <cell r="R3224" t="str">
            <v>EMPTY BOTTLE AQUA 5 GALLON</v>
          </cell>
          <cell r="S3224" t="str">
            <v>8276862035</v>
          </cell>
        </row>
        <row r="3225">
          <cell r="L3225">
            <v>5042140557</v>
          </cell>
          <cell r="M3225" t="str">
            <v>10169933</v>
          </cell>
          <cell r="N3225" t="str">
            <v>S21102201464/T1026157B/IS/2/26</v>
          </cell>
          <cell r="O3225" t="str">
            <v>YPS/L9049UH/SUSIYONO</v>
          </cell>
          <cell r="P3225" t="str">
            <v>PT. SATRIA WICAKSANA SEJATI</v>
          </cell>
          <cell r="Q3225" t="str">
            <v>PT. SATRIA WICAKSANA SEJATI</v>
          </cell>
          <cell r="R3225" t="str">
            <v>EMPTY BOTTLE AQUA 5 GALLON</v>
          </cell>
          <cell r="S3225" t="str">
            <v>8276862035</v>
          </cell>
        </row>
        <row r="3226">
          <cell r="L3226">
            <v>5042162389</v>
          </cell>
          <cell r="M3226" t="str">
            <v>10169933</v>
          </cell>
          <cell r="N3226" t="str">
            <v>S21102201433/T1027135A/BK/2/27</v>
          </cell>
          <cell r="O3226" t="str">
            <v>YPS/S8186UT/DARSONO</v>
          </cell>
          <cell r="P3226" t="str">
            <v>PT. SATRIA WICAKSANA SEJATI</v>
          </cell>
          <cell r="Q3226" t="str">
            <v>PT. SATRIA WICAKSANA SEJATI</v>
          </cell>
          <cell r="R3226" t="str">
            <v>EMPTY BOTTLE AQUA 5 GALLON</v>
          </cell>
          <cell r="S3226" t="str">
            <v>8276862035</v>
          </cell>
        </row>
        <row r="3227">
          <cell r="L3227">
            <v>5042188141</v>
          </cell>
          <cell r="M3227" t="str">
            <v>10169933</v>
          </cell>
          <cell r="N3227" t="str">
            <v>S21102101765/T1029102D/HD/1/29</v>
          </cell>
          <cell r="O3227" t="str">
            <v>YPS/N8507UV/KHOTIB</v>
          </cell>
          <cell r="P3227" t="str">
            <v>PT. SATRIA WICAKSANA SEJATI</v>
          </cell>
          <cell r="Q3227" t="str">
            <v>PT. SATRIA WICAKSANA SEJATI</v>
          </cell>
          <cell r="R3227" t="str">
            <v>EMPTY BOTTLE AQUA 5 GALLON</v>
          </cell>
          <cell r="S3227" t="str">
            <v>8276862035</v>
          </cell>
        </row>
        <row r="3228">
          <cell r="L3228">
            <v>5042156130</v>
          </cell>
          <cell r="M3228" t="str">
            <v>10169933</v>
          </cell>
          <cell r="N3228" t="str">
            <v>S21102201447/T102796A/PY/1/27</v>
          </cell>
          <cell r="O3228" t="str">
            <v>YPS/N9079UQ/AMIN</v>
          </cell>
          <cell r="P3228" t="str">
            <v>PT. SATRIA WICAKSANA SEJATI</v>
          </cell>
          <cell r="Q3228" t="str">
            <v>PT. SATRIA WICAKSANA SEJATI</v>
          </cell>
          <cell r="R3228" t="str">
            <v>EMPTY BOTTLE AQUA 5 GALLON</v>
          </cell>
          <cell r="S3228" t="str">
            <v>8276862035</v>
          </cell>
        </row>
        <row r="3229">
          <cell r="L3229">
            <v>5042154502</v>
          </cell>
          <cell r="M3229" t="str">
            <v>10169933</v>
          </cell>
          <cell r="N3229" t="str">
            <v>S21102200136/T1027121D/PY/2/27</v>
          </cell>
          <cell r="O3229" t="str">
            <v>YPS/N8864UW/ARIF</v>
          </cell>
          <cell r="P3229" t="str">
            <v>PT. SATRIA WICAKSANA SEJATI</v>
          </cell>
          <cell r="Q3229" t="str">
            <v>PT. SATRIA WICAKSANA SEJATI</v>
          </cell>
          <cell r="R3229" t="str">
            <v>EMPTY BOTTLE AQUA 5 GALLON</v>
          </cell>
          <cell r="S3229" t="str">
            <v>8276862035</v>
          </cell>
        </row>
        <row r="3230">
          <cell r="L3230">
            <v>5042154502</v>
          </cell>
          <cell r="M3230" t="str">
            <v>74559</v>
          </cell>
          <cell r="N3230" t="str">
            <v>S21102200136/T1027121D/PY/2/27</v>
          </cell>
          <cell r="O3230" t="str">
            <v>YPS/N8864UW/ARIF</v>
          </cell>
          <cell r="P3230" t="str">
            <v>PT. SATRIA WICAKSANA SEJATI</v>
          </cell>
          <cell r="Q3230" t="str">
            <v>PT. SATRIA WICAKSANA SEJATI</v>
          </cell>
          <cell r="R3230" t="str">
            <v>5 GALLON AQUA LOCAL</v>
          </cell>
          <cell r="S3230" t="str">
            <v>8276862035</v>
          </cell>
        </row>
        <row r="3231">
          <cell r="L3231">
            <v>5042154502</v>
          </cell>
          <cell r="M3231" t="str">
            <v>10169933</v>
          </cell>
          <cell r="N3231" t="str">
            <v>S21102200136/T1027121D/PY/2/27</v>
          </cell>
          <cell r="O3231" t="str">
            <v>YPS/N8864UW/ARIF</v>
          </cell>
          <cell r="P3231" t="str">
            <v>PT. SATRIA WICAKSANA SEJATI</v>
          </cell>
          <cell r="Q3231" t="str">
            <v>PT. SATRIA WICAKSANA SEJATI</v>
          </cell>
          <cell r="R3231" t="str">
            <v>EMPTY BOTTLE AQUA 5 GALLON</v>
          </cell>
          <cell r="S3231" t="str">
            <v>8276862035</v>
          </cell>
        </row>
        <row r="3232">
          <cell r="L3232">
            <v>5042164504</v>
          </cell>
          <cell r="M3232" t="str">
            <v>10169933</v>
          </cell>
          <cell r="N3232" t="str">
            <v>T.115776/HP3/52</v>
          </cell>
          <cell r="O3232" t="str">
            <v>YPS/N8573UW/FAUZAN</v>
          </cell>
          <cell r="P3232" t="str">
            <v>PT. SATRIA WICAKSANA SEJATI</v>
          </cell>
          <cell r="Q3232" t="str">
            <v>PT. SATRIA WICAKSANA SEJATI</v>
          </cell>
          <cell r="R3232" t="str">
            <v>EMPTY BOTTLE AQUA 5 GALLON</v>
          </cell>
          <cell r="S3232" t="str">
            <v>8276862035</v>
          </cell>
        </row>
        <row r="3233">
          <cell r="L3233">
            <v>5042165709</v>
          </cell>
          <cell r="M3233" t="str">
            <v>10169933</v>
          </cell>
          <cell r="N3233" t="str">
            <v>S21102201429/T102877B/PY/1/28</v>
          </cell>
          <cell r="O3233" t="str">
            <v>YPS/L9269UF/SOLIKHAN</v>
          </cell>
          <cell r="P3233" t="str">
            <v>PT. SATRIA WICAKSANA SEJATI</v>
          </cell>
          <cell r="Q3233" t="str">
            <v>PT. SATRIA WICAKSANA SEJATI</v>
          </cell>
          <cell r="R3233" t="str">
            <v>EMPTY BOTTLE AQUA 5 GALLON</v>
          </cell>
          <cell r="S3233" t="str">
            <v>8276862035</v>
          </cell>
        </row>
        <row r="3234">
          <cell r="L3234">
            <v>5042165709</v>
          </cell>
          <cell r="M3234" t="str">
            <v>74559</v>
          </cell>
          <cell r="N3234" t="str">
            <v>S21102201429/T102877B/PY/1/28</v>
          </cell>
          <cell r="O3234" t="str">
            <v>YPS/L9269UF/SOLIKHAN</v>
          </cell>
          <cell r="P3234" t="str">
            <v>PT. SATRIA WICAKSANA SEJATI</v>
          </cell>
          <cell r="Q3234" t="str">
            <v>PT. SATRIA WICAKSANA SEJATI</v>
          </cell>
          <cell r="R3234" t="str">
            <v>5 GALLON AQUA LOCAL</v>
          </cell>
          <cell r="S3234" t="str">
            <v>8276862035</v>
          </cell>
        </row>
        <row r="3235">
          <cell r="L3235">
            <v>5042165709</v>
          </cell>
          <cell r="M3235" t="str">
            <v>10169933</v>
          </cell>
          <cell r="N3235" t="str">
            <v>S21102201429/T102877B/PY/1/28</v>
          </cell>
          <cell r="O3235" t="str">
            <v>YPS/L9269UF/SOLIKHAN</v>
          </cell>
          <cell r="P3235" t="str">
            <v>PT. SATRIA WICAKSANA SEJATI</v>
          </cell>
          <cell r="Q3235" t="str">
            <v>PT. SATRIA WICAKSANA SEJATI</v>
          </cell>
          <cell r="R3235" t="str">
            <v>EMPTY BOTTLE AQUA 5 GALLON</v>
          </cell>
          <cell r="S3235" t="str">
            <v>8276862035</v>
          </cell>
        </row>
        <row r="3236">
          <cell r="L3236">
            <v>5042147515</v>
          </cell>
          <cell r="M3236" t="str">
            <v>10169933</v>
          </cell>
          <cell r="N3236" t="str">
            <v>S21102201462/T1026196C/AS/3/26</v>
          </cell>
          <cell r="O3236" t="str">
            <v>YPS/L8372UI/BASIC</v>
          </cell>
          <cell r="P3236" t="str">
            <v>PT. SATRIA WICAKSANA SEJATI</v>
          </cell>
          <cell r="Q3236" t="str">
            <v>PT. SATRIA WICAKSANA SEJATI</v>
          </cell>
          <cell r="R3236" t="str">
            <v>EMPTY BOTTLE AQUA 5 GALLON</v>
          </cell>
          <cell r="S3236" t="str">
            <v>8276862035</v>
          </cell>
        </row>
        <row r="3237">
          <cell r="L3237">
            <v>5042155490</v>
          </cell>
          <cell r="M3237" t="str">
            <v>10169933</v>
          </cell>
          <cell r="N3237" t="str">
            <v>S21102201449/T102795A/EL/1/27</v>
          </cell>
          <cell r="O3237" t="str">
            <v>YPS/N8506UV/SUKANDAR</v>
          </cell>
          <cell r="P3237" t="str">
            <v>PT. SATRIA WICAKSANA SEJATI</v>
          </cell>
          <cell r="Q3237" t="str">
            <v>PT. SATRIA WICAKSANA SEJATI</v>
          </cell>
          <cell r="R3237" t="str">
            <v>EMPTY BOTTLE AQUA 5 GALLON</v>
          </cell>
          <cell r="S3237" t="str">
            <v>8276862035</v>
          </cell>
        </row>
        <row r="3238">
          <cell r="L3238">
            <v>5042155490</v>
          </cell>
          <cell r="M3238" t="str">
            <v>74559</v>
          </cell>
          <cell r="N3238" t="str">
            <v>S21102201449/T102795A/EL/1/27</v>
          </cell>
          <cell r="O3238" t="str">
            <v>YPS/N8506UV/SUKANDAR</v>
          </cell>
          <cell r="P3238" t="str">
            <v>PT. SATRIA WICAKSANA SEJATI</v>
          </cell>
          <cell r="Q3238" t="str">
            <v>PT. SATRIA WICAKSANA SEJATI</v>
          </cell>
          <cell r="R3238" t="str">
            <v>5 GALLON AQUA LOCAL</v>
          </cell>
          <cell r="S3238" t="str">
            <v>8276862035</v>
          </cell>
        </row>
        <row r="3239">
          <cell r="L3239">
            <v>5042155490</v>
          </cell>
          <cell r="M3239" t="str">
            <v>10169933</v>
          </cell>
          <cell r="N3239" t="str">
            <v>S21102201449/T102795A/EL/1/27</v>
          </cell>
          <cell r="O3239" t="str">
            <v>YPS/N8506UV/SUKANDAR</v>
          </cell>
          <cell r="P3239" t="str">
            <v>PT. SATRIA WICAKSANA SEJATI</v>
          </cell>
          <cell r="Q3239" t="str">
            <v>PT. SATRIA WICAKSANA SEJATI</v>
          </cell>
          <cell r="R3239" t="str">
            <v>EMPTY BOTTLE AQUA 5 GALLON</v>
          </cell>
          <cell r="S3239" t="str">
            <v>8276862035</v>
          </cell>
        </row>
        <row r="3240">
          <cell r="L3240">
            <v>5042153312</v>
          </cell>
          <cell r="M3240" t="str">
            <v>10169933</v>
          </cell>
          <cell r="N3240" t="str">
            <v>S21102200145/T1027101B/PY/1/27</v>
          </cell>
          <cell r="O3240" t="str">
            <v>YPS/N9611UR/IBRAHIM</v>
          </cell>
          <cell r="P3240" t="str">
            <v>PT. SATRIA WICAKSANA SEJATI</v>
          </cell>
          <cell r="Q3240" t="str">
            <v>PT. SATRIA WICAKSANA SEJATI</v>
          </cell>
          <cell r="R3240" t="str">
            <v>EMPTY BOTTLE AQUA 5 GALLON</v>
          </cell>
          <cell r="S3240" t="str">
            <v>8276862035</v>
          </cell>
        </row>
        <row r="3241">
          <cell r="L3241">
            <v>5042153312</v>
          </cell>
          <cell r="M3241" t="str">
            <v>74559</v>
          </cell>
          <cell r="N3241" t="str">
            <v>S21102200145/T1027101B/PY/1/27</v>
          </cell>
          <cell r="O3241" t="str">
            <v>YPS/N9611UR/IBRAHIM</v>
          </cell>
          <cell r="P3241" t="str">
            <v>PT. SATRIA WICAKSANA SEJATI</v>
          </cell>
          <cell r="Q3241" t="str">
            <v>PT. SATRIA WICAKSANA SEJATI</v>
          </cell>
          <cell r="R3241" t="str">
            <v>5 GALLON AQUA LOCAL</v>
          </cell>
          <cell r="S3241" t="str">
            <v>8276862035</v>
          </cell>
        </row>
        <row r="3242">
          <cell r="L3242">
            <v>5042153312</v>
          </cell>
          <cell r="M3242" t="str">
            <v>10169933</v>
          </cell>
          <cell r="N3242" t="str">
            <v>S21102200145/T1027101B/PY/1/27</v>
          </cell>
          <cell r="O3242" t="str">
            <v>YPS/N9611UR/IBRAHIM</v>
          </cell>
          <cell r="P3242" t="str">
            <v>PT. SATRIA WICAKSANA SEJATI</v>
          </cell>
          <cell r="Q3242" t="str">
            <v>PT. SATRIA WICAKSANA SEJATI</v>
          </cell>
          <cell r="R3242" t="str">
            <v>EMPTY BOTTLE AQUA 5 GALLON</v>
          </cell>
          <cell r="S3242" t="str">
            <v>8276862035</v>
          </cell>
        </row>
        <row r="3243">
          <cell r="L3243">
            <v>5042147459</v>
          </cell>
          <cell r="M3243" t="str">
            <v>10169933</v>
          </cell>
          <cell r="N3243" t="str">
            <v>S21102200137/T1027159A/AS/2/27</v>
          </cell>
          <cell r="O3243" t="str">
            <v>YPS/L9610UX/MAHFUD</v>
          </cell>
          <cell r="P3243" t="str">
            <v>PT. SATRIA WICAKSANA SEJATI</v>
          </cell>
          <cell r="Q3243" t="str">
            <v>PT. SATRIA WICAKSANA SEJATI</v>
          </cell>
          <cell r="R3243" t="str">
            <v>EMPTY BOTTLE AQUA 5 GALLON</v>
          </cell>
          <cell r="S3243" t="str">
            <v>8276862035</v>
          </cell>
        </row>
        <row r="3244">
          <cell r="L3244">
            <v>5042166052</v>
          </cell>
          <cell r="M3244" t="str">
            <v>10169933</v>
          </cell>
          <cell r="N3244" t="str">
            <v>S21102201437/T1027183A/AS/3/27</v>
          </cell>
          <cell r="O3244" t="str">
            <v>YPS/L9808UW/M AMIN</v>
          </cell>
          <cell r="P3244" t="str">
            <v>PT. SATRIA WICAKSANA SEJATI</v>
          </cell>
          <cell r="Q3244" t="str">
            <v>PT. SATRIA WICAKSANA SEJATI</v>
          </cell>
          <cell r="R3244" t="str">
            <v>EMPTY BOTTLE AQUA 5 GALLON</v>
          </cell>
          <cell r="S3244" t="str">
            <v>8276862035</v>
          </cell>
        </row>
        <row r="3245">
          <cell r="L3245">
            <v>5042166052</v>
          </cell>
          <cell r="M3245" t="str">
            <v>74559</v>
          </cell>
          <cell r="N3245" t="str">
            <v>S21102201437/T1027183A/AS/3/27</v>
          </cell>
          <cell r="O3245" t="str">
            <v>YPS/L9808UW/M AMIN</v>
          </cell>
          <cell r="P3245" t="str">
            <v>PT. SATRIA WICAKSANA SEJATI</v>
          </cell>
          <cell r="Q3245" t="str">
            <v>PT. SATRIA WICAKSANA SEJATI</v>
          </cell>
          <cell r="R3245" t="str">
            <v>5 GALLON AQUA LOCAL</v>
          </cell>
          <cell r="S3245" t="str">
            <v>8276862035</v>
          </cell>
        </row>
        <row r="3246">
          <cell r="L3246">
            <v>5042166052</v>
          </cell>
          <cell r="M3246" t="str">
            <v>10169933</v>
          </cell>
          <cell r="N3246" t="str">
            <v>S21102201437/T1027183A/AS/3/27</v>
          </cell>
          <cell r="O3246" t="str">
            <v>YPS/L9808UW/M AMIN</v>
          </cell>
          <cell r="P3246" t="str">
            <v>PT. SATRIA WICAKSANA SEJATI</v>
          </cell>
          <cell r="Q3246" t="str">
            <v>PT. SATRIA WICAKSANA SEJATI</v>
          </cell>
          <cell r="R3246" t="str">
            <v>EMPTY BOTTLE AQUA 5 GALLON</v>
          </cell>
          <cell r="S3246" t="str">
            <v>8276862035</v>
          </cell>
        </row>
        <row r="3247">
          <cell r="L3247">
            <v>5042166062</v>
          </cell>
          <cell r="M3247" t="str">
            <v>10169933</v>
          </cell>
          <cell r="N3247" t="str">
            <v>S21102211239/T10284C/AS/3/27</v>
          </cell>
          <cell r="O3247" t="str">
            <v>YPS/N8540UV/DWIINDRA</v>
          </cell>
          <cell r="P3247" t="str">
            <v>PT. SATRIA WICAKSANA SEJATI</v>
          </cell>
          <cell r="Q3247" t="str">
            <v>PT. SATRIA WICAKSANA SEJATI</v>
          </cell>
          <cell r="R3247" t="str">
            <v>EMPTY BOTTLE AQUA 5 GALLON</v>
          </cell>
          <cell r="S3247" t="str">
            <v>8276862035</v>
          </cell>
        </row>
        <row r="3248">
          <cell r="L3248">
            <v>5042164349</v>
          </cell>
          <cell r="M3248" t="str">
            <v>10169933</v>
          </cell>
          <cell r="N3248" t="str">
            <v>S21102201435/T1027209D/AS/3/27</v>
          </cell>
          <cell r="O3248" t="str">
            <v>YPS/N8614UW/HUDA</v>
          </cell>
          <cell r="P3248" t="str">
            <v>PT. SATRIA WICAKSANA SEJATI</v>
          </cell>
          <cell r="Q3248" t="str">
            <v>PT. SATRIA WICAKSANA SEJATI</v>
          </cell>
          <cell r="R3248" t="str">
            <v>EMPTY BOTTLE AQUA 5 GALLON</v>
          </cell>
          <cell r="S3248" t="str">
            <v>8276862035</v>
          </cell>
        </row>
        <row r="3249">
          <cell r="L3249">
            <v>5042151351</v>
          </cell>
          <cell r="M3249" t="str">
            <v>10169933</v>
          </cell>
          <cell r="N3249" t="str">
            <v>T.115771/HP3/33</v>
          </cell>
          <cell r="O3249" t="str">
            <v>YPS/L9356UZ/AGUS</v>
          </cell>
          <cell r="P3249" t="str">
            <v>PT. SATRIA WICAKSANA SEJATI</v>
          </cell>
          <cell r="Q3249" t="str">
            <v>PT. SATRIA WICAKSANA SEJATI</v>
          </cell>
          <cell r="R3249" t="str">
            <v>EMPTY BOTTLE AQUA 5 GALLON</v>
          </cell>
          <cell r="S3249" t="str">
            <v>8276862035</v>
          </cell>
        </row>
        <row r="3250">
          <cell r="L3250">
            <v>5042151351</v>
          </cell>
          <cell r="M3250" t="str">
            <v>74559</v>
          </cell>
          <cell r="N3250" t="str">
            <v>T.115771/HP3/33</v>
          </cell>
          <cell r="O3250" t="str">
            <v>YPS/L9356UZ/AGUS</v>
          </cell>
          <cell r="P3250" t="str">
            <v>PT. SATRIA WICAKSANA SEJATI</v>
          </cell>
          <cell r="Q3250" t="str">
            <v>PT. SATRIA WICAKSANA SEJATI</v>
          </cell>
          <cell r="R3250" t="str">
            <v>5 GALLON AQUA LOCAL</v>
          </cell>
          <cell r="S3250" t="str">
            <v>8276862035</v>
          </cell>
        </row>
        <row r="3251">
          <cell r="L3251">
            <v>5042151351</v>
          </cell>
          <cell r="M3251" t="str">
            <v>10169933</v>
          </cell>
          <cell r="N3251" t="str">
            <v>T.115771/HP3/33</v>
          </cell>
          <cell r="O3251" t="str">
            <v>YPS/L9356UZ/AGUS</v>
          </cell>
          <cell r="P3251" t="str">
            <v>PT. SATRIA WICAKSANA SEJATI</v>
          </cell>
          <cell r="Q3251" t="str">
            <v>PT. SATRIA WICAKSANA SEJATI</v>
          </cell>
          <cell r="R3251" t="str">
            <v>EMPTY BOTTLE AQUA 5 GALLON</v>
          </cell>
          <cell r="S3251" t="str">
            <v>8276862035</v>
          </cell>
        </row>
        <row r="3252">
          <cell r="L3252">
            <v>5042158890</v>
          </cell>
          <cell r="M3252" t="str">
            <v>10169933</v>
          </cell>
          <cell r="N3252" t="str">
            <v>S21102700028/T1027108D/EL/1/27</v>
          </cell>
          <cell r="O3252" t="str">
            <v>YPS/L9431UZ/NURHADI</v>
          </cell>
          <cell r="P3252" t="str">
            <v>PT. SATRIA WICAKSANA SEJATI</v>
          </cell>
          <cell r="Q3252" t="str">
            <v>PT. SATRIA WICAKSANA SEJATI</v>
          </cell>
          <cell r="R3252" t="str">
            <v>EMPTY BOTTLE AQUA 5 GALLON</v>
          </cell>
          <cell r="S3252" t="str">
            <v>8276862035</v>
          </cell>
        </row>
        <row r="3253">
          <cell r="L3253">
            <v>5042165905</v>
          </cell>
          <cell r="M3253" t="str">
            <v>10169933</v>
          </cell>
          <cell r="N3253" t="str">
            <v>S21102201432/T102815A/AS/3/27</v>
          </cell>
          <cell r="O3253" t="str">
            <v>YPS/N8661UW/DENI S</v>
          </cell>
          <cell r="P3253" t="str">
            <v>PT. SATRIA WICAKSANA SEJATI</v>
          </cell>
          <cell r="Q3253" t="str">
            <v>PT. SATRIA WICAKSANA SEJATI</v>
          </cell>
          <cell r="R3253" t="str">
            <v>EMPTY BOTTLE AQUA 5 GALLON</v>
          </cell>
          <cell r="S3253" t="str">
            <v>8276862035</v>
          </cell>
        </row>
        <row r="3254">
          <cell r="L3254">
            <v>5042165905</v>
          </cell>
          <cell r="M3254" t="str">
            <v>74559</v>
          </cell>
          <cell r="N3254" t="str">
            <v>S21102201432/T102815A/AS/3/27</v>
          </cell>
          <cell r="O3254" t="str">
            <v>YPS/N8661UW/DENI S</v>
          </cell>
          <cell r="P3254" t="str">
            <v>PT. SATRIA WICAKSANA SEJATI</v>
          </cell>
          <cell r="Q3254" t="str">
            <v>PT. SATRIA WICAKSANA SEJATI</v>
          </cell>
          <cell r="R3254" t="str">
            <v>5 GALLON AQUA LOCAL</v>
          </cell>
          <cell r="S3254" t="str">
            <v>8276862035</v>
          </cell>
        </row>
        <row r="3255">
          <cell r="L3255">
            <v>5042165905</v>
          </cell>
          <cell r="M3255" t="str">
            <v>10169933</v>
          </cell>
          <cell r="N3255" t="str">
            <v>S21102201432/T102815A/AS/3/27</v>
          </cell>
          <cell r="O3255" t="str">
            <v>YPS/N8661UW/DENI S</v>
          </cell>
          <cell r="P3255" t="str">
            <v>PT. SATRIA WICAKSANA SEJATI</v>
          </cell>
          <cell r="Q3255" t="str">
            <v>PT. SATRIA WICAKSANA SEJATI</v>
          </cell>
          <cell r="R3255" t="str">
            <v>EMPTY BOTTLE AQUA 5 GALLON</v>
          </cell>
          <cell r="S3255" t="str">
            <v>8276862035</v>
          </cell>
        </row>
        <row r="3256">
          <cell r="L3256">
            <v>5042153617</v>
          </cell>
          <cell r="M3256" t="str">
            <v>10169933</v>
          </cell>
          <cell r="N3256" t="str">
            <v>S21102201448/T102789D/HD/1/27</v>
          </cell>
          <cell r="O3256" t="str">
            <v>YPS/L9345UZ/SOLIKIN</v>
          </cell>
          <cell r="P3256" t="str">
            <v>PT. SATRIA WICAKSANA SEJATI</v>
          </cell>
          <cell r="Q3256" t="str">
            <v>PT. SATRIA WICAKSANA SEJATI</v>
          </cell>
          <cell r="R3256" t="str">
            <v>EMPTY BOTTLE AQUA 5 GALLON</v>
          </cell>
          <cell r="S3256" t="str">
            <v>8276862035</v>
          </cell>
        </row>
        <row r="3257">
          <cell r="L3257">
            <v>5042180154</v>
          </cell>
          <cell r="M3257" t="str">
            <v>10169933</v>
          </cell>
          <cell r="N3257" t="str">
            <v>S21102201412/T1028166D/BK/2/28</v>
          </cell>
          <cell r="O3257" t="str">
            <v>YPS/L8177UT/AGUS S</v>
          </cell>
          <cell r="P3257" t="str">
            <v>PT. SATRIA WICAKSANA SEJATI</v>
          </cell>
          <cell r="Q3257" t="str">
            <v>PT. SATRIA WICAKSANA SEJATI</v>
          </cell>
          <cell r="R3257" t="str">
            <v>EMPTY BOTTLE AQUA 5 GALLON</v>
          </cell>
          <cell r="S3257" t="str">
            <v>8276862035</v>
          </cell>
        </row>
        <row r="3258">
          <cell r="L3258">
            <v>5042158117</v>
          </cell>
          <cell r="M3258" t="str">
            <v>10169932</v>
          </cell>
          <cell r="N3258">
            <v>0</v>
          </cell>
          <cell r="O3258">
            <v>0</v>
          </cell>
          <cell r="P3258" t="str">
            <v>PT. SATRIA WICAKSANA SEJATI</v>
          </cell>
          <cell r="Q3258" t="str">
            <v>PT. SATRIA WICAKSANA SEJATI</v>
          </cell>
          <cell r="R3258" t="str">
            <v>EMPTY BOTTLE VIT 5 GALLON</v>
          </cell>
          <cell r="S3258" t="str">
            <v>8276862035</v>
          </cell>
        </row>
        <row r="3259">
          <cell r="L3259">
            <v>5042167936</v>
          </cell>
          <cell r="M3259" t="str">
            <v>10169933</v>
          </cell>
          <cell r="N3259" t="str">
            <v>T.111192/HP3/26</v>
          </cell>
          <cell r="O3259" t="str">
            <v>YPS/N8699UV/GHOFIR</v>
          </cell>
          <cell r="P3259" t="str">
            <v>PT. SATRIA WICAKSANA SEJATI</v>
          </cell>
          <cell r="Q3259" t="str">
            <v>PT. SATRIA WICAKSANA SEJATI</v>
          </cell>
          <cell r="R3259" t="str">
            <v>EMPTY BOTTLE AQUA 5 GALLON</v>
          </cell>
          <cell r="S3259" t="str">
            <v>8276862035</v>
          </cell>
        </row>
        <row r="3260">
          <cell r="L3260">
            <v>5042181312</v>
          </cell>
          <cell r="M3260" t="str">
            <v>10169933</v>
          </cell>
          <cell r="N3260" t="str">
            <v>S21102201409/T1028191B/NF/3/28</v>
          </cell>
          <cell r="O3260" t="str">
            <v>YPS/N8544UV/M.SLAMET</v>
          </cell>
          <cell r="P3260" t="str">
            <v>PT. SATRIA WICAKSANA SEJATI</v>
          </cell>
          <cell r="Q3260" t="str">
            <v>PT. SATRIA WICAKSANA SEJATI</v>
          </cell>
          <cell r="R3260" t="str">
            <v>EMPTY BOTTLE AQUA 5 GALLON</v>
          </cell>
          <cell r="S3260" t="str">
            <v>8276862035</v>
          </cell>
        </row>
        <row r="3261">
          <cell r="L3261">
            <v>5042200874</v>
          </cell>
          <cell r="M3261" t="str">
            <v>10169933</v>
          </cell>
          <cell r="N3261" t="str">
            <v>S21102201375/T1030110B/IS/1/30</v>
          </cell>
          <cell r="O3261" t="str">
            <v>YPS/L269UH/SOLIKAN</v>
          </cell>
          <cell r="P3261" t="str">
            <v>PT. SATRIA WICAKSANA SEJATI</v>
          </cell>
          <cell r="Q3261" t="str">
            <v>PT. SATRIA WICAKSANA SEJATI</v>
          </cell>
          <cell r="R3261" t="str">
            <v>EMPTY BOTTLE AQUA 5 GALLON</v>
          </cell>
          <cell r="S3261" t="str">
            <v>8276862035</v>
          </cell>
        </row>
        <row r="3262">
          <cell r="L3262">
            <v>5042200874</v>
          </cell>
          <cell r="M3262" t="str">
            <v>74559</v>
          </cell>
          <cell r="N3262" t="str">
            <v>S21102201375/T1030110B/IS/1/30</v>
          </cell>
          <cell r="O3262" t="str">
            <v>YPS/L269UH/SOLIKAN</v>
          </cell>
          <cell r="P3262" t="str">
            <v>PT. SATRIA WICAKSANA SEJATI</v>
          </cell>
          <cell r="Q3262" t="str">
            <v>PT. SATRIA WICAKSANA SEJATI</v>
          </cell>
          <cell r="R3262" t="str">
            <v>5 GALLON AQUA LOCAL</v>
          </cell>
          <cell r="S3262" t="str">
            <v>8276862035</v>
          </cell>
        </row>
        <row r="3263">
          <cell r="L3263">
            <v>5042200874</v>
          </cell>
          <cell r="M3263" t="str">
            <v>10169933</v>
          </cell>
          <cell r="N3263" t="str">
            <v>S21102201375/T1030110B/IS/1/30</v>
          </cell>
          <cell r="O3263" t="str">
            <v>YPS/L269UH/SOLIKAN</v>
          </cell>
          <cell r="P3263" t="str">
            <v>PT. SATRIA WICAKSANA SEJATI</v>
          </cell>
          <cell r="Q3263" t="str">
            <v>PT. SATRIA WICAKSANA SEJATI</v>
          </cell>
          <cell r="R3263" t="str">
            <v>EMPTY BOTTLE AQUA 5 GALLON</v>
          </cell>
          <cell r="S3263" t="str">
            <v>8276862035</v>
          </cell>
        </row>
        <row r="3264">
          <cell r="L3264">
            <v>5042170209</v>
          </cell>
          <cell r="M3264" t="str">
            <v>10169933</v>
          </cell>
          <cell r="N3264" t="str">
            <v>S21102200121/T102888D/HD/1/28</v>
          </cell>
          <cell r="O3264" t="str">
            <v>YPS/L8858UI/BAMBANG</v>
          </cell>
          <cell r="P3264" t="str">
            <v>PT. SATRIA WICAKSANA SEJATI</v>
          </cell>
          <cell r="Q3264" t="str">
            <v>PT. SATRIA WICAKSANA SEJATI</v>
          </cell>
          <cell r="R3264" t="str">
            <v>EMPTY BOTTLE AQUA 5 GALLON</v>
          </cell>
          <cell r="S3264" t="str">
            <v>8276862035</v>
          </cell>
        </row>
        <row r="3265">
          <cell r="L3265">
            <v>5042170624</v>
          </cell>
          <cell r="M3265" t="str">
            <v>10169933</v>
          </cell>
          <cell r="N3265" t="str">
            <v>S21102201428/T102892A/HD/1/28</v>
          </cell>
          <cell r="O3265" t="str">
            <v>YPS/S9012US/SAKUT</v>
          </cell>
          <cell r="P3265" t="str">
            <v>PT. SATRIA WICAKSANA SEJATI</v>
          </cell>
          <cell r="Q3265" t="str">
            <v>PT. SATRIA WICAKSANA SEJATI</v>
          </cell>
          <cell r="R3265" t="str">
            <v>EMPTY BOTTLE AQUA 5 GALLON</v>
          </cell>
          <cell r="S3265" t="str">
            <v>8276862035</v>
          </cell>
        </row>
        <row r="3266">
          <cell r="L3266">
            <v>5042170624</v>
          </cell>
          <cell r="M3266" t="str">
            <v>74559</v>
          </cell>
          <cell r="N3266" t="str">
            <v>S21102201428/T102892A/HD/1/28</v>
          </cell>
          <cell r="O3266" t="str">
            <v>YPS/S9012US/SAKUT</v>
          </cell>
          <cell r="P3266" t="str">
            <v>PT. SATRIA WICAKSANA SEJATI</v>
          </cell>
          <cell r="Q3266" t="str">
            <v>PT. SATRIA WICAKSANA SEJATI</v>
          </cell>
          <cell r="R3266" t="str">
            <v>5 GALLON AQUA LOCAL</v>
          </cell>
          <cell r="S3266" t="str">
            <v>8276862035</v>
          </cell>
        </row>
        <row r="3267">
          <cell r="L3267">
            <v>5042170624</v>
          </cell>
          <cell r="M3267" t="str">
            <v>10169933</v>
          </cell>
          <cell r="N3267" t="str">
            <v>S21102201428/T102892A/HD/1/28</v>
          </cell>
          <cell r="O3267" t="str">
            <v>YPS/S9012US/SAKUT</v>
          </cell>
          <cell r="P3267" t="str">
            <v>PT. SATRIA WICAKSANA SEJATI</v>
          </cell>
          <cell r="Q3267" t="str">
            <v>PT. SATRIA WICAKSANA SEJATI</v>
          </cell>
          <cell r="R3267" t="str">
            <v>EMPTY BOTTLE AQUA 5 GALLON</v>
          </cell>
          <cell r="S3267" t="str">
            <v>8276862035</v>
          </cell>
        </row>
        <row r="3268">
          <cell r="L3268">
            <v>5042176640</v>
          </cell>
          <cell r="M3268" t="str">
            <v>10169933</v>
          </cell>
          <cell r="N3268" t="str">
            <v>S21102201421/T1028101C/PY/1/28</v>
          </cell>
          <cell r="O3268" t="str">
            <v>YPS/L8372UI/BASIT</v>
          </cell>
          <cell r="P3268" t="str">
            <v>PT. SATRIA WICAKSANA SEJATI</v>
          </cell>
          <cell r="Q3268" t="str">
            <v>PT. SATRIA WICAKSANA SEJATI</v>
          </cell>
          <cell r="R3268" t="str">
            <v>EMPTY BOTTLE AQUA 5 GALLON</v>
          </cell>
          <cell r="S3268" t="str">
            <v>8276862035</v>
          </cell>
        </row>
        <row r="3269">
          <cell r="L3269">
            <v>5042176640</v>
          </cell>
          <cell r="M3269" t="str">
            <v>74559</v>
          </cell>
          <cell r="N3269" t="str">
            <v>S21102201421/T1028101C/PY/1/28</v>
          </cell>
          <cell r="O3269" t="str">
            <v>YPS/L8372UI/BASIT</v>
          </cell>
          <cell r="P3269" t="str">
            <v>PT. SATRIA WICAKSANA SEJATI</v>
          </cell>
          <cell r="Q3269" t="str">
            <v>PT. SATRIA WICAKSANA SEJATI</v>
          </cell>
          <cell r="R3269" t="str">
            <v>5 GALLON AQUA LOCAL</v>
          </cell>
          <cell r="S3269" t="str">
            <v>8276862035</v>
          </cell>
        </row>
        <row r="3270">
          <cell r="L3270">
            <v>5042176640</v>
          </cell>
          <cell r="M3270" t="str">
            <v>10169933</v>
          </cell>
          <cell r="N3270" t="str">
            <v>S21102201421/T1028101C/PY/1/28</v>
          </cell>
          <cell r="O3270" t="str">
            <v>YPS/L8372UI/BASIT</v>
          </cell>
          <cell r="P3270" t="str">
            <v>PT. SATRIA WICAKSANA SEJATI</v>
          </cell>
          <cell r="Q3270" t="str">
            <v>PT. SATRIA WICAKSANA SEJATI</v>
          </cell>
          <cell r="R3270" t="str">
            <v>EMPTY BOTTLE AQUA 5 GALLON</v>
          </cell>
          <cell r="S3270" t="str">
            <v>8276862035</v>
          </cell>
        </row>
        <row r="3271">
          <cell r="L3271">
            <v>5042181809</v>
          </cell>
          <cell r="M3271" t="str">
            <v>10169933</v>
          </cell>
          <cell r="N3271" t="str">
            <v>S21102200115/T1028150B/IS/2/28</v>
          </cell>
          <cell r="O3271" t="str">
            <v>YPS/L9273UF/ARIF</v>
          </cell>
          <cell r="P3271" t="str">
            <v>PT. SATRIA WICAKSANA SEJATI</v>
          </cell>
          <cell r="Q3271" t="str">
            <v>PT. SATRIA WICAKSANA SEJATI</v>
          </cell>
          <cell r="R3271" t="str">
            <v>EMPTY BOTTLE AQUA 5 GALLON</v>
          </cell>
          <cell r="S3271" t="str">
            <v>8276862035</v>
          </cell>
        </row>
        <row r="3272">
          <cell r="L3272">
            <v>5042181809</v>
          </cell>
          <cell r="M3272" t="str">
            <v>74559</v>
          </cell>
          <cell r="N3272" t="str">
            <v>S21102200115/T1028150B/IS/2/28</v>
          </cell>
          <cell r="O3272" t="str">
            <v>YPS/L9273UF/ARIF</v>
          </cell>
          <cell r="P3272" t="str">
            <v>PT. SATRIA WICAKSANA SEJATI</v>
          </cell>
          <cell r="Q3272" t="str">
            <v>PT. SATRIA WICAKSANA SEJATI</v>
          </cell>
          <cell r="R3272" t="str">
            <v>5 GALLON AQUA LOCAL</v>
          </cell>
          <cell r="S3272" t="str">
            <v>8276862035</v>
          </cell>
        </row>
        <row r="3273">
          <cell r="L3273">
            <v>5042181809</v>
          </cell>
          <cell r="M3273" t="str">
            <v>10169933</v>
          </cell>
          <cell r="N3273" t="str">
            <v>S21102200115/T1028150B/IS/2/28</v>
          </cell>
          <cell r="O3273" t="str">
            <v>YPS/L9273UF/ARIF</v>
          </cell>
          <cell r="P3273" t="str">
            <v>PT. SATRIA WICAKSANA SEJATI</v>
          </cell>
          <cell r="Q3273" t="str">
            <v>PT. SATRIA WICAKSANA SEJATI</v>
          </cell>
          <cell r="R3273" t="str">
            <v>EMPTY BOTTLE AQUA 5 GALLON</v>
          </cell>
          <cell r="S3273" t="str">
            <v>8276862035</v>
          </cell>
        </row>
        <row r="3274">
          <cell r="L3274">
            <v>5042164171</v>
          </cell>
          <cell r="M3274" t="str">
            <v>10169933</v>
          </cell>
          <cell r="N3274" t="str">
            <v>S21102700030/T1027151D/BK/2/27</v>
          </cell>
          <cell r="O3274" t="str">
            <v>YPS/L9430UZ/ARIF</v>
          </cell>
          <cell r="P3274" t="str">
            <v>PT. SATRIA WICAKSANA SEJATI</v>
          </cell>
          <cell r="Q3274" t="str">
            <v>PT. SATRIA WICAKSANA SEJATI</v>
          </cell>
          <cell r="R3274" t="str">
            <v>EMPTY BOTTLE AQUA 5 GALLON</v>
          </cell>
          <cell r="S3274" t="str">
            <v>8276862035</v>
          </cell>
        </row>
        <row r="3275">
          <cell r="L3275">
            <v>5042165562</v>
          </cell>
          <cell r="M3275" t="str">
            <v>10169933</v>
          </cell>
          <cell r="N3275" t="str">
            <v>S21102201441/T1027142C/BK/2/27</v>
          </cell>
          <cell r="O3275" t="str">
            <v>YPS/9272UF/AZIZ</v>
          </cell>
          <cell r="P3275" t="str">
            <v>PT. SATRIA WICAKSANA SEJATI</v>
          </cell>
          <cell r="Q3275" t="str">
            <v>PT. SATRIA WICAKSANA SEJATI</v>
          </cell>
          <cell r="R3275" t="str">
            <v>EMPTY BOTTLE AQUA 5 GALLON</v>
          </cell>
          <cell r="S3275" t="str">
            <v>8276862035</v>
          </cell>
        </row>
        <row r="3276">
          <cell r="L3276">
            <v>5042165562</v>
          </cell>
          <cell r="M3276" t="str">
            <v>74559</v>
          </cell>
          <cell r="N3276" t="str">
            <v>S21102201441/T1027142C/BK/2/27</v>
          </cell>
          <cell r="O3276" t="str">
            <v>YPS/9272UF/AZIZ</v>
          </cell>
          <cell r="P3276" t="str">
            <v>PT. SATRIA WICAKSANA SEJATI</v>
          </cell>
          <cell r="Q3276" t="str">
            <v>PT. SATRIA WICAKSANA SEJATI</v>
          </cell>
          <cell r="R3276" t="str">
            <v>5 GALLON AQUA LOCAL</v>
          </cell>
          <cell r="S3276" t="str">
            <v>8276862035</v>
          </cell>
        </row>
        <row r="3277">
          <cell r="L3277">
            <v>5042165562</v>
          </cell>
          <cell r="M3277" t="str">
            <v>10169933</v>
          </cell>
          <cell r="N3277" t="str">
            <v>S21102201441/T1027142C/BK/2/27</v>
          </cell>
          <cell r="O3277" t="str">
            <v>YPS/9272UF/AZIZ</v>
          </cell>
          <cell r="P3277" t="str">
            <v>PT. SATRIA WICAKSANA SEJATI</v>
          </cell>
          <cell r="Q3277" t="str">
            <v>PT. SATRIA WICAKSANA SEJATI</v>
          </cell>
          <cell r="R3277" t="str">
            <v>EMPTY BOTTLE AQUA 5 GALLON</v>
          </cell>
          <cell r="S3277" t="str">
            <v>8276862035</v>
          </cell>
        </row>
        <row r="3278">
          <cell r="L3278">
            <v>5042161196</v>
          </cell>
          <cell r="M3278" t="str">
            <v>10169933</v>
          </cell>
          <cell r="N3278" t="str">
            <v>S21102201439/T1027141D/ZK/2/27</v>
          </cell>
          <cell r="O3278" t="str">
            <v>YPS/N8878UW/SIARI</v>
          </cell>
          <cell r="P3278" t="str">
            <v>PT. SATRIA WICAKSANA SEJATI</v>
          </cell>
          <cell r="Q3278" t="str">
            <v>PT. SATRIA WICAKSANA SEJATI</v>
          </cell>
          <cell r="R3278" t="str">
            <v>EMPTY BOTTLE AQUA 5 GALLON</v>
          </cell>
          <cell r="S3278" t="str">
            <v>8276862035</v>
          </cell>
        </row>
        <row r="3279">
          <cell r="L3279">
            <v>5042162341</v>
          </cell>
          <cell r="M3279" t="str">
            <v>10169933</v>
          </cell>
          <cell r="N3279" t="str">
            <v>S21102201431/T102861D/EL/1/28</v>
          </cell>
          <cell r="O3279" t="str">
            <v>YPS/L9429UZ/SOLIKIN</v>
          </cell>
          <cell r="P3279" t="str">
            <v>PT. SATRIA WICAKSANA SEJATI</v>
          </cell>
          <cell r="Q3279" t="str">
            <v>PT. SATRIA WICAKSANA SEJATI</v>
          </cell>
          <cell r="R3279" t="str">
            <v>EMPTY BOTTLE AQUA 5 GALLON</v>
          </cell>
          <cell r="S3279" t="str">
            <v>8276862035</v>
          </cell>
        </row>
        <row r="3280">
          <cell r="L3280">
            <v>5042181852</v>
          </cell>
          <cell r="M3280" t="str">
            <v>10169933</v>
          </cell>
          <cell r="N3280" t="str">
            <v>T.115772/HP3/51</v>
          </cell>
          <cell r="O3280" t="str">
            <v>YPS/L9356UZ/AGUS</v>
          </cell>
          <cell r="P3280" t="str">
            <v>PT. SATRIA WICAKSANA SEJATI</v>
          </cell>
          <cell r="Q3280" t="str">
            <v>PT. SATRIA WICAKSANA SEJATI</v>
          </cell>
          <cell r="R3280" t="str">
            <v>EMPTY BOTTLE AQUA 5 GALLON</v>
          </cell>
          <cell r="S3280" t="str">
            <v>8276862035</v>
          </cell>
        </row>
        <row r="3281">
          <cell r="L3281">
            <v>5042178318</v>
          </cell>
          <cell r="M3281" t="str">
            <v>10169933</v>
          </cell>
          <cell r="N3281" t="str">
            <v>S21102800042/T1028147D/BK/2/28</v>
          </cell>
          <cell r="O3281" t="str">
            <v>YPS/L9431UZ/SAKUT</v>
          </cell>
          <cell r="P3281" t="str">
            <v>PT. SATRIA WICAKSANA SEJATI</v>
          </cell>
          <cell r="Q3281" t="str">
            <v>PT. SATRIA WICAKSANA SEJATI</v>
          </cell>
          <cell r="R3281" t="str">
            <v>EMPTY BOTTLE AQUA 5 GALLON</v>
          </cell>
          <cell r="S3281" t="str">
            <v>8276862035</v>
          </cell>
        </row>
        <row r="3282">
          <cell r="L3282">
            <v>5042181822</v>
          </cell>
          <cell r="M3282" t="str">
            <v>10169933</v>
          </cell>
          <cell r="N3282" t="str">
            <v>T.111196/HP3/12</v>
          </cell>
          <cell r="O3282" t="str">
            <v>YPS/L9355UZ/WACHID</v>
          </cell>
          <cell r="P3282" t="str">
            <v>PT. SATRIA WICAKSANA SEJATI</v>
          </cell>
          <cell r="Q3282" t="str">
            <v>PT. SATRIA WICAKSANA SEJATI</v>
          </cell>
          <cell r="R3282" t="str">
            <v>EMPTY BOTTLE AQUA 5 GALLON</v>
          </cell>
          <cell r="S3282" t="str">
            <v>8276862035</v>
          </cell>
        </row>
        <row r="3283">
          <cell r="L3283">
            <v>5042170088</v>
          </cell>
          <cell r="M3283" t="str">
            <v>10169933</v>
          </cell>
          <cell r="N3283" t="str">
            <v>S21102201422/T102890D/PY/1/28</v>
          </cell>
          <cell r="O3283" t="str">
            <v>YPS/L9345UZ/MSOLIKIN</v>
          </cell>
          <cell r="P3283" t="str">
            <v>PT. SATRIA WICAKSANA SEJATI</v>
          </cell>
          <cell r="Q3283" t="str">
            <v>PT. SATRIA WICAKSANA SEJATI</v>
          </cell>
          <cell r="R3283" t="str">
            <v>EMPTY BOTTLE AQUA 5 GALLON</v>
          </cell>
          <cell r="S3283" t="str">
            <v>8276862035</v>
          </cell>
        </row>
        <row r="3284">
          <cell r="L3284">
            <v>5042181771</v>
          </cell>
          <cell r="M3284" t="str">
            <v>10169933</v>
          </cell>
          <cell r="N3284" t="str">
            <v>S21102201413/T1028160D/ZK/2/28</v>
          </cell>
          <cell r="O3284" t="str">
            <v>YPS/L9430UZ/DONI</v>
          </cell>
          <cell r="P3284" t="str">
            <v>PT. SATRIA WICAKSANA SEJATI</v>
          </cell>
          <cell r="Q3284" t="str">
            <v>PT. SATRIA WICAKSANA SEJATI</v>
          </cell>
          <cell r="R3284" t="str">
            <v>EMPTY BOTTLE AQUA 5 GALLON</v>
          </cell>
          <cell r="S3284" t="str">
            <v>8276862035</v>
          </cell>
        </row>
        <row r="3285">
          <cell r="L3285">
            <v>5042132995</v>
          </cell>
          <cell r="M3285" t="str">
            <v>10169933</v>
          </cell>
          <cell r="N3285" t="str">
            <v>T.111197/HP3/50</v>
          </cell>
          <cell r="O3285" t="str">
            <v>YPS/N8502UV/SUKRONI</v>
          </cell>
          <cell r="P3285" t="str">
            <v>PT. SATRIA WICAKSANA SEJATI</v>
          </cell>
          <cell r="Q3285" t="str">
            <v>PT. SATRIA WICAKSANA SEJATI</v>
          </cell>
          <cell r="R3285" t="str">
            <v>EMPTY BOTTLE AQUA 5 GALLON</v>
          </cell>
          <cell r="S3285" t="str">
            <v>8276862035</v>
          </cell>
        </row>
        <row r="3286">
          <cell r="L3286">
            <v>5042132995</v>
          </cell>
          <cell r="M3286" t="str">
            <v>74559</v>
          </cell>
          <cell r="N3286" t="str">
            <v>T.111197/HP3/50</v>
          </cell>
          <cell r="O3286" t="str">
            <v>YPS/N8502UV/SUKRONI</v>
          </cell>
          <cell r="P3286" t="str">
            <v>PT. SATRIA WICAKSANA SEJATI</v>
          </cell>
          <cell r="Q3286" t="str">
            <v>PT. SATRIA WICAKSANA SEJATI</v>
          </cell>
          <cell r="R3286" t="str">
            <v>5 GALLON AQUA LOCAL</v>
          </cell>
          <cell r="S3286" t="str">
            <v>8276862035</v>
          </cell>
        </row>
        <row r="3287">
          <cell r="L3287">
            <v>5042132995</v>
          </cell>
          <cell r="M3287" t="str">
            <v>10169933</v>
          </cell>
          <cell r="N3287" t="str">
            <v>T.111197/HP3/50</v>
          </cell>
          <cell r="O3287" t="str">
            <v>YPS/N8502UV/SUKRONI</v>
          </cell>
          <cell r="P3287" t="str">
            <v>PT. SATRIA WICAKSANA SEJATI</v>
          </cell>
          <cell r="Q3287" t="str">
            <v>PT. SATRIA WICAKSANA SEJATI</v>
          </cell>
          <cell r="R3287" t="str">
            <v>EMPTY BOTTLE AQUA 5 GALLON</v>
          </cell>
          <cell r="S3287" t="str">
            <v>8276862035</v>
          </cell>
        </row>
        <row r="3288">
          <cell r="L3288">
            <v>5042183322</v>
          </cell>
          <cell r="M3288" t="str">
            <v>10169933</v>
          </cell>
          <cell r="N3288" t="str">
            <v>T.111195/HP3/61</v>
          </cell>
          <cell r="O3288" t="str">
            <v>YPS/N8598UV/ARIF T</v>
          </cell>
          <cell r="P3288" t="str">
            <v>PT. SATRIA WICAKSANA SEJATI</v>
          </cell>
          <cell r="Q3288" t="str">
            <v>PT. SATRIA WICAKSANA SEJATI</v>
          </cell>
          <cell r="R3288" t="str">
            <v>EMPTY BOTTLE AQUA 5 GALLON</v>
          </cell>
          <cell r="S3288" t="str">
            <v>8276862035</v>
          </cell>
        </row>
        <row r="3289">
          <cell r="L3289">
            <v>5042183228</v>
          </cell>
          <cell r="M3289" t="str">
            <v>10169933</v>
          </cell>
          <cell r="N3289" t="str">
            <v>S21102101771/T102966C/HD/1/29</v>
          </cell>
          <cell r="O3289" t="str">
            <v>YPS/L9271UF/ARIF</v>
          </cell>
          <cell r="P3289" t="str">
            <v>PT. SATRIA WICAKSANA SEJATI</v>
          </cell>
          <cell r="Q3289" t="str">
            <v>PT. SATRIA WICAKSANA SEJATI</v>
          </cell>
          <cell r="R3289" t="str">
            <v>EMPTY BOTTLE AQUA 5 GALLON</v>
          </cell>
          <cell r="S3289" t="str">
            <v>8276862035</v>
          </cell>
        </row>
        <row r="3290">
          <cell r="L3290">
            <v>5042183228</v>
          </cell>
          <cell r="M3290" t="str">
            <v>74559</v>
          </cell>
          <cell r="N3290" t="str">
            <v>S21102101771/T102966C/HD/1/29</v>
          </cell>
          <cell r="O3290" t="str">
            <v>YPS/L9271UF/ARIF</v>
          </cell>
          <cell r="P3290" t="str">
            <v>PT. SATRIA WICAKSANA SEJATI</v>
          </cell>
          <cell r="Q3290" t="str">
            <v>PT. SATRIA WICAKSANA SEJATI</v>
          </cell>
          <cell r="R3290" t="str">
            <v>5 GALLON AQUA LOCAL</v>
          </cell>
          <cell r="S3290" t="str">
            <v>8276862035</v>
          </cell>
        </row>
        <row r="3291">
          <cell r="L3291">
            <v>5042183228</v>
          </cell>
          <cell r="M3291" t="str">
            <v>10169933</v>
          </cell>
          <cell r="N3291" t="str">
            <v>S21102101771/T102966C/HD/1/29</v>
          </cell>
          <cell r="O3291" t="str">
            <v>YPS/L9271UF/ARIF</v>
          </cell>
          <cell r="P3291" t="str">
            <v>PT. SATRIA WICAKSANA SEJATI</v>
          </cell>
          <cell r="Q3291" t="str">
            <v>PT. SATRIA WICAKSANA SEJATI</v>
          </cell>
          <cell r="R3291" t="str">
            <v>EMPTY BOTTLE AQUA 5 GALLON</v>
          </cell>
          <cell r="S3291" t="str">
            <v>8276862035</v>
          </cell>
        </row>
        <row r="3292">
          <cell r="L3292">
            <v>5042166147</v>
          </cell>
          <cell r="M3292" t="str">
            <v>10169933</v>
          </cell>
          <cell r="N3292" t="str">
            <v>S21102201379/T103076B/EL/1/30</v>
          </cell>
          <cell r="O3292" t="str">
            <v>YPS/N8530UW/SUGENG</v>
          </cell>
          <cell r="P3292" t="str">
            <v>PT. SATRIA WICAKSANA SEJATI</v>
          </cell>
          <cell r="Q3292" t="str">
            <v>PT. SATRIA WICAKSANA SEJATI</v>
          </cell>
          <cell r="R3292" t="str">
            <v>EMPTY BOTTLE AQUA 5 GALLON</v>
          </cell>
          <cell r="S3292" t="str">
            <v>8276862035</v>
          </cell>
        </row>
        <row r="3293">
          <cell r="L3293">
            <v>5042166147</v>
          </cell>
          <cell r="M3293" t="str">
            <v>74559</v>
          </cell>
          <cell r="N3293" t="str">
            <v>S21102201379/T103076B/EL/1/30</v>
          </cell>
          <cell r="O3293" t="str">
            <v>YPS/N8530UW/SUGENG</v>
          </cell>
          <cell r="P3293" t="str">
            <v>PT. SATRIA WICAKSANA SEJATI</v>
          </cell>
          <cell r="Q3293" t="str">
            <v>PT. SATRIA WICAKSANA SEJATI</v>
          </cell>
          <cell r="R3293" t="str">
            <v>5 GALLON AQUA LOCAL</v>
          </cell>
          <cell r="S3293" t="str">
            <v>8276862035</v>
          </cell>
        </row>
        <row r="3294">
          <cell r="L3294">
            <v>5042166147</v>
          </cell>
          <cell r="M3294" t="str">
            <v>10169933</v>
          </cell>
          <cell r="N3294" t="str">
            <v>S21102201379/T103076B/EL/1/30</v>
          </cell>
          <cell r="O3294" t="str">
            <v>YPS/N8530UW/SUGENG</v>
          </cell>
          <cell r="P3294" t="str">
            <v>PT. SATRIA WICAKSANA SEJATI</v>
          </cell>
          <cell r="Q3294" t="str">
            <v>PT. SATRIA WICAKSANA SEJATI</v>
          </cell>
          <cell r="R3294" t="str">
            <v>EMPTY BOTTLE AQUA 5 GALLON</v>
          </cell>
          <cell r="S3294" t="str">
            <v>8276862035</v>
          </cell>
        </row>
        <row r="3295">
          <cell r="L3295">
            <v>5042210786</v>
          </cell>
          <cell r="M3295" t="str">
            <v>10169933</v>
          </cell>
          <cell r="N3295" t="str">
            <v>T.115773/HP3/39</v>
          </cell>
          <cell r="O3295" t="str">
            <v>YPS/L9356UZ/AGUS</v>
          </cell>
          <cell r="P3295" t="str">
            <v>PT. SATRIA WICAKSANA SEJATI</v>
          </cell>
          <cell r="Q3295" t="str">
            <v>PT. SATRIA WICAKSANA SEJATI</v>
          </cell>
          <cell r="R3295" t="str">
            <v>EMPTY BOTTLE AQUA 5 GALLON</v>
          </cell>
          <cell r="S3295" t="str">
            <v>8276862035</v>
          </cell>
        </row>
        <row r="3296">
          <cell r="L3296">
            <v>5042183487</v>
          </cell>
          <cell r="M3296" t="str">
            <v>10169933</v>
          </cell>
          <cell r="N3296" t="str">
            <v>S21102101774/T1028187C/AS/3/28</v>
          </cell>
          <cell r="O3296" t="str">
            <v>YPS/N8530UV/SUGENG</v>
          </cell>
          <cell r="P3296" t="str">
            <v>PT. SATRIA WICAKSANA SEJATI</v>
          </cell>
          <cell r="Q3296" t="str">
            <v>PT. SATRIA WICAKSANA SEJATI</v>
          </cell>
          <cell r="R3296" t="str">
            <v>EMPTY BOTTLE AQUA 5 GALLON</v>
          </cell>
          <cell r="S3296" t="str">
            <v>8276862035</v>
          </cell>
        </row>
        <row r="3297">
          <cell r="L3297">
            <v>5042183487</v>
          </cell>
          <cell r="M3297" t="str">
            <v>74559</v>
          </cell>
          <cell r="N3297" t="str">
            <v>S21102101774/T1028187C/AS/3/28</v>
          </cell>
          <cell r="O3297" t="str">
            <v>YPS/N8530UV/SUGENG</v>
          </cell>
          <cell r="P3297" t="str">
            <v>PT. SATRIA WICAKSANA SEJATI</v>
          </cell>
          <cell r="Q3297" t="str">
            <v>PT. SATRIA WICAKSANA SEJATI</v>
          </cell>
          <cell r="R3297" t="str">
            <v>5 GALLON AQUA LOCAL</v>
          </cell>
          <cell r="S3297" t="str">
            <v>8276862035</v>
          </cell>
        </row>
        <row r="3298">
          <cell r="L3298">
            <v>5042183487</v>
          </cell>
          <cell r="M3298" t="str">
            <v>10169933</v>
          </cell>
          <cell r="N3298" t="str">
            <v>S21102101774/T1028187C/AS/3/28</v>
          </cell>
          <cell r="O3298" t="str">
            <v>YPS/N8530UV/SUGENG</v>
          </cell>
          <cell r="P3298" t="str">
            <v>PT. SATRIA WICAKSANA SEJATI</v>
          </cell>
          <cell r="Q3298" t="str">
            <v>PT. SATRIA WICAKSANA SEJATI</v>
          </cell>
          <cell r="R3298" t="str">
            <v>EMPTY BOTTLE AQUA 5 GALLON</v>
          </cell>
          <cell r="S3298" t="str">
            <v>8276862035</v>
          </cell>
        </row>
        <row r="3299">
          <cell r="L3299">
            <v>5042199189</v>
          </cell>
          <cell r="M3299" t="str">
            <v>10169933</v>
          </cell>
          <cell r="N3299" t="str">
            <v>S21102201390/T103004D/NF/3/29</v>
          </cell>
          <cell r="O3299" t="str">
            <v>YPS/L9429UZ/SOLIKIN</v>
          </cell>
          <cell r="P3299" t="str">
            <v>PT. SATRIA WICAKSANA SEJATI</v>
          </cell>
          <cell r="Q3299" t="str">
            <v>PT. SATRIA WICAKSANA SEJATI</v>
          </cell>
          <cell r="R3299" t="str">
            <v>EMPTY BOTTLE AQUA 5 GALLON</v>
          </cell>
          <cell r="S3299" t="str">
            <v>8276862035</v>
          </cell>
        </row>
        <row r="3300">
          <cell r="L3300">
            <v>5042182938</v>
          </cell>
          <cell r="M3300" t="str">
            <v>10169933</v>
          </cell>
          <cell r="N3300" t="str">
            <v>S21102201408/T102917C/EF/3/28</v>
          </cell>
          <cell r="O3300" t="str">
            <v>YPS/L9367UZ/MAJID</v>
          </cell>
          <cell r="P3300" t="str">
            <v>PT. SATRIA WICAKSANA SEJATI</v>
          </cell>
          <cell r="Q3300" t="str">
            <v>PT. SATRIA WICAKSANA SEJATI</v>
          </cell>
          <cell r="R3300" t="str">
            <v>EMPTY BOTTLE AQUA 5 GALLON</v>
          </cell>
          <cell r="S3300" t="str">
            <v>8276862035</v>
          </cell>
        </row>
        <row r="3301">
          <cell r="L3301">
            <v>5042182938</v>
          </cell>
          <cell r="M3301" t="str">
            <v>74559</v>
          </cell>
          <cell r="N3301" t="str">
            <v>S21102201408/T102917C/EF/3/28</v>
          </cell>
          <cell r="O3301" t="str">
            <v>YPS/L9367UZ/MAJID</v>
          </cell>
          <cell r="P3301" t="str">
            <v>PT. SATRIA WICAKSANA SEJATI</v>
          </cell>
          <cell r="Q3301" t="str">
            <v>PT. SATRIA WICAKSANA SEJATI</v>
          </cell>
          <cell r="R3301" t="str">
            <v>5 GALLON AQUA LOCAL</v>
          </cell>
          <cell r="S3301" t="str">
            <v>8276862035</v>
          </cell>
        </row>
        <row r="3302">
          <cell r="L3302">
            <v>5042182938</v>
          </cell>
          <cell r="M3302" t="str">
            <v>10169933</v>
          </cell>
          <cell r="N3302" t="str">
            <v>S21102201408/T102917C/EF/3/28</v>
          </cell>
          <cell r="O3302" t="str">
            <v>YPS/L9367UZ/MAJID</v>
          </cell>
          <cell r="P3302" t="str">
            <v>PT. SATRIA WICAKSANA SEJATI</v>
          </cell>
          <cell r="Q3302" t="str">
            <v>PT. SATRIA WICAKSANA SEJATI</v>
          </cell>
          <cell r="R3302" t="str">
            <v>EMPTY BOTTLE AQUA 5 GALLON</v>
          </cell>
          <cell r="S3302" t="str">
            <v>8276862035</v>
          </cell>
        </row>
        <row r="3303">
          <cell r="L3303">
            <v>5042195147</v>
          </cell>
          <cell r="M3303" t="str">
            <v>10169933</v>
          </cell>
          <cell r="N3303" t="str">
            <v>T.115783/HP3/47</v>
          </cell>
          <cell r="O3303" t="str">
            <v>YPS/N8732UV/SYAIFUL</v>
          </cell>
          <cell r="P3303" t="str">
            <v>PT. SATRIA WICAKSANA SEJATI</v>
          </cell>
          <cell r="Q3303" t="str">
            <v>PT. SATRIA WICAKSANA SEJATI</v>
          </cell>
          <cell r="R3303" t="str">
            <v>EMPTY BOTTLE AQUA 5 GALLON</v>
          </cell>
          <cell r="S3303" t="str">
            <v>8276862035</v>
          </cell>
        </row>
        <row r="3304">
          <cell r="L3304">
            <v>5042183334</v>
          </cell>
          <cell r="M3304" t="str">
            <v>10169933</v>
          </cell>
          <cell r="N3304" t="str">
            <v>S21102101779/T1028193D/AS/3/28</v>
          </cell>
          <cell r="O3304" t="str">
            <v>YPS/N8548UV/ARIF</v>
          </cell>
          <cell r="P3304" t="str">
            <v>PT. SATRIA WICAKSANA SEJATI</v>
          </cell>
          <cell r="Q3304" t="str">
            <v>PT. SATRIA WICAKSANA SEJATI</v>
          </cell>
          <cell r="R3304" t="str">
            <v>EMPTY BOTTLE AQUA 5 GALLON</v>
          </cell>
          <cell r="S3304" t="str">
            <v>8276862035</v>
          </cell>
        </row>
        <row r="3305">
          <cell r="L3305">
            <v>5042200610</v>
          </cell>
          <cell r="M3305" t="str">
            <v>10169933</v>
          </cell>
          <cell r="N3305" t="str">
            <v>S21102101755/T1029146D/IS/2/29</v>
          </cell>
          <cell r="O3305" t="str">
            <v>YPS/N8878UW/SIARI</v>
          </cell>
          <cell r="P3305" t="str">
            <v>PT. SATRIA WICAKSANA SEJATI</v>
          </cell>
          <cell r="Q3305" t="str">
            <v>PT. SATRIA WICAKSANA SEJATI</v>
          </cell>
          <cell r="R3305" t="str">
            <v>EMPTY BOTTLE AQUA 5 GALLON</v>
          </cell>
          <cell r="S3305" t="str">
            <v>8276862035</v>
          </cell>
        </row>
        <row r="3306">
          <cell r="L3306">
            <v>5042183503</v>
          </cell>
          <cell r="M3306" t="str">
            <v>10169933</v>
          </cell>
          <cell r="N3306" t="str">
            <v>S21102201405/T102940D/AS/3/28</v>
          </cell>
          <cell r="O3306" t="str">
            <v>YPS/L9345UZ/MSOLIKIN</v>
          </cell>
          <cell r="P3306" t="str">
            <v>PT. SATRIA WICAKSANA SEJATI</v>
          </cell>
          <cell r="Q3306" t="str">
            <v>PT. SATRIA WICAKSANA SEJATI</v>
          </cell>
          <cell r="R3306" t="str">
            <v>EMPTY BOTTLE AQUA 5 GALLON</v>
          </cell>
          <cell r="S3306" t="str">
            <v>8276862035</v>
          </cell>
        </row>
        <row r="3307">
          <cell r="L3307">
            <v>5042212488</v>
          </cell>
          <cell r="M3307" t="str">
            <v>10169933</v>
          </cell>
          <cell r="N3307" t="str">
            <v>S21102101736/T1030121A/IS/2/30</v>
          </cell>
          <cell r="O3307" t="str">
            <v>YPS/L9610UX/MAHFUD</v>
          </cell>
          <cell r="P3307" t="str">
            <v>PT. SATRIA WICAKSANA SEJATI</v>
          </cell>
          <cell r="Q3307" t="str">
            <v>PT. SATRIA WICAKSANA SEJATI</v>
          </cell>
          <cell r="R3307" t="str">
            <v>EMPTY BOTTLE AQUA 5 GALLON</v>
          </cell>
          <cell r="S3307" t="str">
            <v>8276862035</v>
          </cell>
        </row>
        <row r="3308">
          <cell r="L3308">
            <v>5042212488</v>
          </cell>
          <cell r="M3308" t="str">
            <v>74559</v>
          </cell>
          <cell r="N3308" t="str">
            <v>S21102101736/T1030121A/IS/2/30</v>
          </cell>
          <cell r="O3308" t="str">
            <v>YPS/L9610UX/MAHFUD</v>
          </cell>
          <cell r="P3308" t="str">
            <v>PT. SATRIA WICAKSANA SEJATI</v>
          </cell>
          <cell r="Q3308" t="str">
            <v>PT. SATRIA WICAKSANA SEJATI</v>
          </cell>
          <cell r="R3308" t="str">
            <v>5 GALLON AQUA LOCAL</v>
          </cell>
          <cell r="S3308" t="str">
            <v>8276862035</v>
          </cell>
        </row>
        <row r="3309">
          <cell r="L3309">
            <v>5042212488</v>
          </cell>
          <cell r="M3309" t="str">
            <v>10169933</v>
          </cell>
          <cell r="N3309" t="str">
            <v>S21102101736/T1030121A/IS/2/30</v>
          </cell>
          <cell r="O3309" t="str">
            <v>YPS/L9610UX/MAHFUD</v>
          </cell>
          <cell r="P3309" t="str">
            <v>PT. SATRIA WICAKSANA SEJATI</v>
          </cell>
          <cell r="Q3309" t="str">
            <v>PT. SATRIA WICAKSANA SEJATI</v>
          </cell>
          <cell r="R3309" t="str">
            <v>EMPTY BOTTLE AQUA 5 GALLON</v>
          </cell>
          <cell r="S3309" t="str">
            <v>8276862035</v>
          </cell>
        </row>
        <row r="3310">
          <cell r="L3310">
            <v>5042183432</v>
          </cell>
          <cell r="M3310" t="str">
            <v>10169933</v>
          </cell>
          <cell r="N3310" t="str">
            <v>T.115782/HP3/3</v>
          </cell>
          <cell r="O3310" t="str">
            <v>YPS/N8732UV/SYAIFUL</v>
          </cell>
          <cell r="P3310" t="str">
            <v>PT. SATRIA WICAKSANA SEJATI</v>
          </cell>
          <cell r="Q3310" t="str">
            <v>PT. SATRIA WICAKSANA SEJATI</v>
          </cell>
          <cell r="R3310" t="str">
            <v>EMPTY BOTTLE AQUA 5 GALLON</v>
          </cell>
          <cell r="S3310" t="str">
            <v>8276862035</v>
          </cell>
        </row>
        <row r="3311">
          <cell r="L3311">
            <v>5042181559</v>
          </cell>
          <cell r="M3311" t="str">
            <v>10169933</v>
          </cell>
          <cell r="N3311" t="str">
            <v>S21102201410/T1028197D/AS/3/28</v>
          </cell>
          <cell r="O3311" t="str">
            <v>YPS/N8614UW/HUDA</v>
          </cell>
          <cell r="P3311" t="str">
            <v>PT. SATRIA WICAKSANA SEJATI</v>
          </cell>
          <cell r="Q3311" t="str">
            <v>PT. SATRIA WICAKSANA SEJATI</v>
          </cell>
          <cell r="R3311" t="str">
            <v>EMPTY BOTTLE AQUA 5 GALLON</v>
          </cell>
          <cell r="S3311" t="str">
            <v>8276862035</v>
          </cell>
        </row>
        <row r="3312">
          <cell r="L3312">
            <v>5042183387</v>
          </cell>
          <cell r="M3312" t="str">
            <v>10169933</v>
          </cell>
          <cell r="N3312" t="str">
            <v>S21102201411/T1028209A/AS/3/28</v>
          </cell>
          <cell r="O3312" t="str">
            <v>YPS/N8508UV/SUKANDAR</v>
          </cell>
          <cell r="P3312" t="str">
            <v>PT. SATRIA WICAKSANA SEJATI</v>
          </cell>
          <cell r="Q3312" t="str">
            <v>PT. SATRIA WICAKSANA SEJATI</v>
          </cell>
          <cell r="R3312" t="str">
            <v>EMPTY BOTTLE AQUA 5 GALLON</v>
          </cell>
          <cell r="S3312" t="str">
            <v>8276862035</v>
          </cell>
        </row>
        <row r="3313">
          <cell r="L3313">
            <v>5042182268</v>
          </cell>
          <cell r="M3313" t="str">
            <v>10169933</v>
          </cell>
          <cell r="N3313" t="str">
            <v>T.115777/HP3/67</v>
          </cell>
          <cell r="O3313" t="str">
            <v>YPS/N8573UW/FAUZAN</v>
          </cell>
          <cell r="P3313" t="str">
            <v>PT. SATRIA WICAKSANA SEJATI</v>
          </cell>
          <cell r="Q3313" t="str">
            <v>PT. SATRIA WICAKSANA SEJATI</v>
          </cell>
          <cell r="R3313" t="str">
            <v>EMPTY BOTTLE AQUA 5 GALLON</v>
          </cell>
          <cell r="S3313" t="str">
            <v>8276862035</v>
          </cell>
        </row>
        <row r="3314">
          <cell r="L3314">
            <v>5042199075</v>
          </cell>
          <cell r="M3314" t="str">
            <v>10169933</v>
          </cell>
          <cell r="N3314" t="str">
            <v>S21102101758/T1029186C/NF/3/29</v>
          </cell>
          <cell r="O3314" t="str">
            <v>YPS/L9272UF/AZIZ</v>
          </cell>
          <cell r="P3314" t="str">
            <v>PT. SATRIA WICAKSANA SEJATI</v>
          </cell>
          <cell r="Q3314" t="str">
            <v>PT. SATRIA WICAKSANA SEJATI</v>
          </cell>
          <cell r="R3314" t="str">
            <v>EMPTY BOTTLE AQUA 5 GALLON</v>
          </cell>
          <cell r="S3314" t="str">
            <v>8276862035</v>
          </cell>
        </row>
        <row r="3315">
          <cell r="L3315">
            <v>5042199075</v>
          </cell>
          <cell r="M3315" t="str">
            <v>74559</v>
          </cell>
          <cell r="N3315" t="str">
            <v>S21102101758/T1029186C/NF/3/29</v>
          </cell>
          <cell r="O3315" t="str">
            <v>YPS/L9272UF/AZIZ</v>
          </cell>
          <cell r="P3315" t="str">
            <v>PT. SATRIA WICAKSANA SEJATI</v>
          </cell>
          <cell r="Q3315" t="str">
            <v>PT. SATRIA WICAKSANA SEJATI</v>
          </cell>
          <cell r="R3315" t="str">
            <v>5 GALLON AQUA LOCAL</v>
          </cell>
          <cell r="S3315" t="str">
            <v>8276862035</v>
          </cell>
        </row>
        <row r="3316">
          <cell r="L3316">
            <v>5042199075</v>
          </cell>
          <cell r="M3316" t="str">
            <v>10169933</v>
          </cell>
          <cell r="N3316" t="str">
            <v>S21102101758/T1029186C/NF/3/29</v>
          </cell>
          <cell r="O3316" t="str">
            <v>YPS/L9272UF/AZIZ</v>
          </cell>
          <cell r="P3316" t="str">
            <v>PT. SATRIA WICAKSANA SEJATI</v>
          </cell>
          <cell r="Q3316" t="str">
            <v>PT. SATRIA WICAKSANA SEJATI</v>
          </cell>
          <cell r="R3316" t="str">
            <v>EMPTY BOTTLE AQUA 5 GALLON</v>
          </cell>
          <cell r="S3316" t="str">
            <v>8276862035</v>
          </cell>
        </row>
        <row r="3317">
          <cell r="L3317">
            <v>5042203957</v>
          </cell>
          <cell r="M3317" t="str">
            <v>10169933</v>
          </cell>
          <cell r="N3317" t="str">
            <v>S21102201380/T103081A/IS/1/30</v>
          </cell>
          <cell r="O3317" t="str">
            <v>YPS/L8372UI/BASIT</v>
          </cell>
          <cell r="P3317" t="str">
            <v>PT. SATRIA WICAKSANA SEJATI</v>
          </cell>
          <cell r="Q3317" t="str">
            <v>PT. SATRIA WICAKSANA SEJATI</v>
          </cell>
          <cell r="R3317" t="str">
            <v>EMPTY BOTTLE AQUA 5 GALLON</v>
          </cell>
          <cell r="S3317" t="str">
            <v>8276862035</v>
          </cell>
        </row>
        <row r="3318">
          <cell r="L3318">
            <v>5042190225</v>
          </cell>
          <cell r="M3318" t="str">
            <v>10169933</v>
          </cell>
          <cell r="N3318" t="str">
            <v>T.115789/HP3/34</v>
          </cell>
          <cell r="O3318" t="str">
            <v>YPS/N8579UR/WIYANTO</v>
          </cell>
          <cell r="P3318" t="str">
            <v>PT. SATRIA WICAKSANA SEJATI</v>
          </cell>
          <cell r="Q3318" t="str">
            <v>PT. SATRIA WICAKSANA SEJATI</v>
          </cell>
          <cell r="R3318" t="str">
            <v>EMPTY BOTTLE AQUA 5 GALLON</v>
          </cell>
          <cell r="S3318" t="str">
            <v>8276862035</v>
          </cell>
        </row>
        <row r="3319">
          <cell r="L3319">
            <v>5042205046</v>
          </cell>
          <cell r="M3319" t="str">
            <v>10169933</v>
          </cell>
          <cell r="N3319" t="str">
            <v>S21102201382/T103069D/PY/1/30</v>
          </cell>
          <cell r="O3319" t="str">
            <v>YPS/L9345UZ/MSOLIKIN</v>
          </cell>
          <cell r="P3319" t="str">
            <v>PT. SATRIA WICAKSANA SEJATI</v>
          </cell>
          <cell r="Q3319" t="str">
            <v>PT. SATRIA WICAKSANA SEJATI</v>
          </cell>
          <cell r="R3319" t="str">
            <v>EMPTY BOTTLE AQUA 5 GALLON</v>
          </cell>
          <cell r="S3319" t="str">
            <v>8276862035</v>
          </cell>
        </row>
        <row r="3320">
          <cell r="L3320">
            <v>5042188394</v>
          </cell>
          <cell r="M3320" t="str">
            <v>10169933</v>
          </cell>
          <cell r="N3320" t="str">
            <v>S21102201404/T102983B/BK/1/29</v>
          </cell>
          <cell r="O3320" t="str">
            <v>YPS/N9879UR/JUPRI</v>
          </cell>
          <cell r="P3320" t="str">
            <v>PT. SATRIA WICAKSANA SEJATI</v>
          </cell>
          <cell r="Q3320" t="str">
            <v>PT. SATRIA WICAKSANA SEJATI</v>
          </cell>
          <cell r="R3320" t="str">
            <v>EMPTY BOTTLE AQUA 5 GALLON</v>
          </cell>
          <cell r="S3320" t="str">
            <v>8276862035</v>
          </cell>
        </row>
        <row r="3321">
          <cell r="L3321">
            <v>5042188394</v>
          </cell>
          <cell r="M3321" t="str">
            <v>74559</v>
          </cell>
          <cell r="N3321" t="str">
            <v>S21102201404/T102983B/BK/1/29</v>
          </cell>
          <cell r="O3321" t="str">
            <v>YPS/N9879UR/JUPRI</v>
          </cell>
          <cell r="P3321" t="str">
            <v>PT. SATRIA WICAKSANA SEJATI</v>
          </cell>
          <cell r="Q3321" t="str">
            <v>PT. SATRIA WICAKSANA SEJATI</v>
          </cell>
          <cell r="R3321" t="str">
            <v>5 GALLON AQUA LOCAL</v>
          </cell>
          <cell r="S3321" t="str">
            <v>8276862035</v>
          </cell>
        </row>
        <row r="3322">
          <cell r="L3322">
            <v>5042188394</v>
          </cell>
          <cell r="M3322" t="str">
            <v>10169933</v>
          </cell>
          <cell r="N3322" t="str">
            <v>S21102201404/T102983B/BK/1/29</v>
          </cell>
          <cell r="O3322" t="str">
            <v>YPS/N9879UR/JUPRI</v>
          </cell>
          <cell r="P3322" t="str">
            <v>PT. SATRIA WICAKSANA SEJATI</v>
          </cell>
          <cell r="Q3322" t="str">
            <v>PT. SATRIA WICAKSANA SEJATI</v>
          </cell>
          <cell r="R3322" t="str">
            <v>EMPTY BOTTLE AQUA 5 GALLON</v>
          </cell>
          <cell r="S3322" t="str">
            <v>8276862035</v>
          </cell>
        </row>
        <row r="3323">
          <cell r="L3323">
            <v>5042185901</v>
          </cell>
          <cell r="M3323" t="str">
            <v>10169933</v>
          </cell>
          <cell r="N3323" t="str">
            <v>S21102201407/T102956D/BK/1/29</v>
          </cell>
          <cell r="O3323" t="str">
            <v>YPS/L9429KUZ/SOLIKIN</v>
          </cell>
          <cell r="P3323" t="str">
            <v>PT. SATRIA WICAKSANA SEJATI</v>
          </cell>
          <cell r="Q3323" t="str">
            <v>PT. SATRIA WICAKSANA SEJATI</v>
          </cell>
          <cell r="R3323" t="str">
            <v>EMPTY BOTTLE AQUA 5 GALLON</v>
          </cell>
          <cell r="S3323" t="str">
            <v>8276862035</v>
          </cell>
        </row>
        <row r="3324">
          <cell r="L3324">
            <v>5042161420</v>
          </cell>
          <cell r="M3324" t="str">
            <v>10169933</v>
          </cell>
          <cell r="N3324" t="str">
            <v>S21102201387/T1029188D/NF/3/29</v>
          </cell>
          <cell r="O3324" t="str">
            <v>YPS/N8796UV/DARYANTO</v>
          </cell>
          <cell r="P3324" t="str">
            <v>PT. SATRIA WICAKSANA SEJATI</v>
          </cell>
          <cell r="Q3324" t="str">
            <v>PT. SATRIA WICAKSANA SEJATI</v>
          </cell>
          <cell r="R3324" t="str">
            <v>EMPTY BOTTLE AQUA 5 GALLON</v>
          </cell>
          <cell r="S3324" t="str">
            <v>8276862035</v>
          </cell>
        </row>
        <row r="3325">
          <cell r="L3325">
            <v>5042194631</v>
          </cell>
          <cell r="M3325" t="str">
            <v>10169933</v>
          </cell>
          <cell r="N3325" t="str">
            <v>S21102101759/T1029122D/ZK/2/29</v>
          </cell>
          <cell r="O3325" t="str">
            <v>YPS/L9431UZ/NURHADI</v>
          </cell>
          <cell r="P3325" t="str">
            <v>PT. SATRIA WICAKSANA SEJATI</v>
          </cell>
          <cell r="Q3325" t="str">
            <v>PT. SATRIA WICAKSANA SEJATI</v>
          </cell>
          <cell r="R3325" t="str">
            <v>EMPTY BOTTLE AQUA 5 GALLON</v>
          </cell>
          <cell r="S3325" t="str">
            <v>8276862035</v>
          </cell>
        </row>
        <row r="3326">
          <cell r="L3326">
            <v>5042207025</v>
          </cell>
          <cell r="M3326" t="str">
            <v>10169933</v>
          </cell>
          <cell r="N3326" t="str">
            <v>T.111301/HP3/27</v>
          </cell>
          <cell r="O3326" t="str">
            <v>YPS/L9355UZ/WACHID</v>
          </cell>
          <cell r="P3326" t="str">
            <v>PT. SATRIA WICAKSANA SEJATI</v>
          </cell>
          <cell r="Q3326" t="str">
            <v>PT. SATRIA WICAKSANA SEJATI</v>
          </cell>
          <cell r="R3326" t="str">
            <v>EMPTY BOTTLE AQUA 5 GALLON</v>
          </cell>
          <cell r="S3326" t="str">
            <v>8276862035</v>
          </cell>
        </row>
        <row r="3327">
          <cell r="L3327">
            <v>5042201137</v>
          </cell>
          <cell r="M3327" t="str">
            <v>10169933</v>
          </cell>
          <cell r="N3327" t="str">
            <v>S21102201388/T103019D/NF/3/29</v>
          </cell>
          <cell r="O3327" t="str">
            <v>YPS/N8614UW/HUDA</v>
          </cell>
          <cell r="P3327" t="str">
            <v>PT. SATRIA WICAKSANA SEJATI</v>
          </cell>
          <cell r="Q3327" t="str">
            <v>PT. SATRIA WICAKSANA SEJATI</v>
          </cell>
          <cell r="R3327" t="str">
            <v>EMPTY BOTTLE AQUA 5 GALLON</v>
          </cell>
          <cell r="S3327" t="str">
            <v>8276862035</v>
          </cell>
        </row>
        <row r="3328">
          <cell r="L3328">
            <v>5042201137</v>
          </cell>
          <cell r="M3328" t="str">
            <v>74559</v>
          </cell>
          <cell r="N3328" t="str">
            <v>S21102201388/T103019D/NF/3/29</v>
          </cell>
          <cell r="O3328" t="str">
            <v>YPS/N8614UW/HUDA</v>
          </cell>
          <cell r="P3328" t="str">
            <v>PT. SATRIA WICAKSANA SEJATI</v>
          </cell>
          <cell r="Q3328" t="str">
            <v>PT. SATRIA WICAKSANA SEJATI</v>
          </cell>
          <cell r="R3328" t="str">
            <v>5 GALLON AQUA LOCAL</v>
          </cell>
          <cell r="S3328" t="str">
            <v>8276862035</v>
          </cell>
        </row>
        <row r="3329">
          <cell r="L3329">
            <v>5042201137</v>
          </cell>
          <cell r="M3329" t="str">
            <v>10169933</v>
          </cell>
          <cell r="N3329" t="str">
            <v>S21102201388/T103019D/NF/3/29</v>
          </cell>
          <cell r="O3329" t="str">
            <v>YPS/N8614UW/HUDA</v>
          </cell>
          <cell r="P3329" t="str">
            <v>PT. SATRIA WICAKSANA SEJATI</v>
          </cell>
          <cell r="Q3329" t="str">
            <v>PT. SATRIA WICAKSANA SEJATI</v>
          </cell>
          <cell r="R3329" t="str">
            <v>EMPTY BOTTLE AQUA 5 GALLON</v>
          </cell>
          <cell r="S3329" t="str">
            <v>8276862035</v>
          </cell>
        </row>
        <row r="3330">
          <cell r="L3330">
            <v>5042200182</v>
          </cell>
          <cell r="M3330" t="str">
            <v>10169933</v>
          </cell>
          <cell r="N3330" t="str">
            <v>T.115778/HP3/56</v>
          </cell>
          <cell r="O3330" t="str">
            <v>YPS/N8573UW/FAUZAN</v>
          </cell>
          <cell r="P3330" t="str">
            <v>PT. SATRIA WICAKSANA SEJATI</v>
          </cell>
          <cell r="Q3330" t="str">
            <v>PT. SATRIA WICAKSANA SEJATI</v>
          </cell>
          <cell r="R3330" t="str">
            <v>EMPTY BOTTLE AQUA 5 GALLON</v>
          </cell>
          <cell r="S3330" t="str">
            <v>8276862035</v>
          </cell>
        </row>
        <row r="3331">
          <cell r="L3331">
            <v>5042209947</v>
          </cell>
          <cell r="M3331" t="str">
            <v>10169933</v>
          </cell>
          <cell r="N3331" t="str">
            <v>T.115790/HP3/31</v>
          </cell>
          <cell r="O3331" t="str">
            <v>YPS/N8579UR/WIYANTO</v>
          </cell>
          <cell r="P3331" t="str">
            <v>PT. SATRIA WICAKSANA SEJATI</v>
          </cell>
          <cell r="Q3331" t="str">
            <v>PT. SATRIA WICAKSANA SEJATI</v>
          </cell>
          <cell r="R3331" t="str">
            <v>EMPTY BOTTLE AQUA 5 GALLON</v>
          </cell>
          <cell r="S3331" t="str">
            <v>8276862035</v>
          </cell>
        </row>
        <row r="3332">
          <cell r="L3332">
            <v>5042192744</v>
          </cell>
          <cell r="M3332" t="str">
            <v>10169933</v>
          </cell>
          <cell r="N3332" t="str">
            <v>S21102201399/T1029100A/HD/1/29</v>
          </cell>
          <cell r="O3332" t="str">
            <v>YPS/L9305UO/SABAR</v>
          </cell>
          <cell r="P3332" t="str">
            <v>PT. SATRIA WICAKSANA SEJATI</v>
          </cell>
          <cell r="Q3332" t="str">
            <v>PT. SATRIA WICAKSANA SEJATI</v>
          </cell>
          <cell r="R3332" t="str">
            <v>EMPTY BOTTLE AQUA 5 GALLON</v>
          </cell>
          <cell r="S3332" t="str">
            <v>8276862035</v>
          </cell>
        </row>
        <row r="3333">
          <cell r="L3333">
            <v>5042197213</v>
          </cell>
          <cell r="M3333" t="str">
            <v>10169933</v>
          </cell>
          <cell r="N3333" t="str">
            <v>S21102101762/T1029C/IS/2/29</v>
          </cell>
          <cell r="O3333" t="str">
            <v>YPS/N9079UQ/AMIN</v>
          </cell>
          <cell r="P3333" t="str">
            <v>PT. SATRIA WICAKSANA SEJATI</v>
          </cell>
          <cell r="Q3333" t="str">
            <v>PT. SATRIA WICAKSANA SEJATI</v>
          </cell>
          <cell r="R3333" t="str">
            <v>EMPTY BOTTLE AQUA 5 GALLON</v>
          </cell>
          <cell r="S3333" t="str">
            <v>8276862035</v>
          </cell>
        </row>
        <row r="3334">
          <cell r="L3334">
            <v>5042216449</v>
          </cell>
          <cell r="M3334" t="str">
            <v>10169933</v>
          </cell>
          <cell r="N3334" t="str">
            <v>T.115792/HP3/9</v>
          </cell>
          <cell r="O3334" t="str">
            <v>YPS/L9356UZ/AGUS</v>
          </cell>
          <cell r="P3334" t="str">
            <v>PT. SATRIA WICAKSANA SEJATI</v>
          </cell>
          <cell r="Q3334" t="str">
            <v>PT. SATRIA WICAKSANA SEJATI</v>
          </cell>
          <cell r="R3334" t="str">
            <v>EMPTY BOTTLE AQUA 5 GALLON</v>
          </cell>
          <cell r="S3334" t="str">
            <v>8276862035</v>
          </cell>
        </row>
        <row r="3335">
          <cell r="L3335">
            <v>5042214837</v>
          </cell>
          <cell r="M3335" t="str">
            <v>10169933</v>
          </cell>
          <cell r="N3335" t="str">
            <v>S21102803842/T1030210D/AS/3/30</v>
          </cell>
          <cell r="O3335" t="str">
            <v>YPS/L9357UZ/AHMAD</v>
          </cell>
          <cell r="P3335" t="str">
            <v>PT. SATRIA WICAKSANA SEJATI</v>
          </cell>
          <cell r="Q3335" t="str">
            <v>PT. SATRIA WICAKSANA SEJATI</v>
          </cell>
          <cell r="R3335" t="str">
            <v>EMPTY BOTTLE AQUA 5 GALLON</v>
          </cell>
          <cell r="S3335" t="str">
            <v>8276862035</v>
          </cell>
        </row>
        <row r="3336">
          <cell r="L3336">
            <v>5042213864</v>
          </cell>
          <cell r="M3336" t="str">
            <v>10169933</v>
          </cell>
          <cell r="N3336" t="str">
            <v>S21102201362/T10311D/AS/3/30</v>
          </cell>
          <cell r="O3336" t="str">
            <v>YPS/N8548UV/GATOT</v>
          </cell>
          <cell r="P3336" t="str">
            <v>PT. SATRIA WICAKSANA SEJATI</v>
          </cell>
          <cell r="Q3336" t="str">
            <v>PT. SATRIA WICAKSANA SEJATI</v>
          </cell>
          <cell r="R3336" t="str">
            <v>EMPTY BOTTLE AQUA 5 GALLON</v>
          </cell>
          <cell r="S3336" t="str">
            <v>8276862035</v>
          </cell>
        </row>
        <row r="3337">
          <cell r="L3337">
            <v>5042164555</v>
          </cell>
          <cell r="M3337" t="str">
            <v>10169933</v>
          </cell>
          <cell r="N3337" t="str">
            <v>S21102201398/T1029108B/IS/2/29</v>
          </cell>
          <cell r="O3337" t="str">
            <v>YPS/S8186UT/DARSONO</v>
          </cell>
          <cell r="P3337" t="str">
            <v>PT. SATRIA WICAKSANA SEJATI</v>
          </cell>
          <cell r="Q3337" t="str">
            <v>PT. SATRIA WICAKSANA SEJATI</v>
          </cell>
          <cell r="R3337" t="str">
            <v>EMPTY BOTTLE AQUA 5 GALLON</v>
          </cell>
          <cell r="S3337" t="str">
            <v>8276862035</v>
          </cell>
        </row>
        <row r="3338">
          <cell r="L3338">
            <v>5042164555</v>
          </cell>
          <cell r="M3338" t="str">
            <v>74559</v>
          </cell>
          <cell r="N3338" t="str">
            <v>S21102201398/T1029108B/IS/2/29</v>
          </cell>
          <cell r="O3338" t="str">
            <v>YPS/S8186UT/DARSONO</v>
          </cell>
          <cell r="P3338" t="str">
            <v>PT. SATRIA WICAKSANA SEJATI</v>
          </cell>
          <cell r="Q3338" t="str">
            <v>PT. SATRIA WICAKSANA SEJATI</v>
          </cell>
          <cell r="R3338" t="str">
            <v>5 GALLON AQUA LOCAL</v>
          </cell>
          <cell r="S3338" t="str">
            <v>8276862035</v>
          </cell>
        </row>
        <row r="3339">
          <cell r="L3339">
            <v>5042164555</v>
          </cell>
          <cell r="M3339" t="str">
            <v>10169933</v>
          </cell>
          <cell r="N3339" t="str">
            <v>S21102201398/T1029108B/IS/2/29</v>
          </cell>
          <cell r="O3339" t="str">
            <v>YPS/S8186UT/DARSONO</v>
          </cell>
          <cell r="P3339" t="str">
            <v>PT. SATRIA WICAKSANA SEJATI</v>
          </cell>
          <cell r="Q3339" t="str">
            <v>PT. SATRIA WICAKSANA SEJATI</v>
          </cell>
          <cell r="R3339" t="str">
            <v>EMPTY BOTTLE AQUA 5 GALLON</v>
          </cell>
          <cell r="S3339" t="str">
            <v>8276862035</v>
          </cell>
        </row>
        <row r="3340">
          <cell r="L3340">
            <v>5042215362</v>
          </cell>
          <cell r="M3340" t="str">
            <v>10169933</v>
          </cell>
          <cell r="N3340" t="str">
            <v>S21102101730/T1030131A/EL/2/30</v>
          </cell>
          <cell r="O3340" t="str">
            <v>YPS/N9902UR/BUDI</v>
          </cell>
          <cell r="P3340" t="str">
            <v>PT. SATRIA WICAKSANA SEJATI</v>
          </cell>
          <cell r="Q3340" t="str">
            <v>PT. SATRIA WICAKSANA SEJATI</v>
          </cell>
          <cell r="R3340" t="str">
            <v>EMPTY BOTTLE AQUA 5 GALLON</v>
          </cell>
          <cell r="S3340" t="str">
            <v>8276862035</v>
          </cell>
        </row>
        <row r="3341">
          <cell r="L3341">
            <v>5042213457</v>
          </cell>
          <cell r="M3341" t="str">
            <v>10169933</v>
          </cell>
          <cell r="N3341" t="str">
            <v>S21102903795/T103120D/NF/3/30</v>
          </cell>
          <cell r="O3341" t="str">
            <v>YPS/L9345UZ/MSOLIKIN</v>
          </cell>
          <cell r="P3341" t="str">
            <v>PT. SATRIA WICAKSANA SEJATI</v>
          </cell>
          <cell r="Q3341" t="str">
            <v>PT. SATRIA WICAKSANA SEJATI</v>
          </cell>
          <cell r="R3341" t="str">
            <v>EMPTY BOTTLE AQUA 5 GALLON</v>
          </cell>
          <cell r="S3341" t="str">
            <v>8276862035</v>
          </cell>
        </row>
        <row r="3342">
          <cell r="L3342">
            <v>5042199808</v>
          </cell>
          <cell r="M3342" t="str">
            <v>10169933</v>
          </cell>
          <cell r="N3342" t="str">
            <v>S21102201389/T1029155A/IS/2/29</v>
          </cell>
          <cell r="O3342" t="str">
            <v>YPS/L9808UW/M AMIN</v>
          </cell>
          <cell r="P3342" t="str">
            <v>PT. SATRIA WICAKSANA SEJATI</v>
          </cell>
          <cell r="Q3342" t="str">
            <v>PT. SATRIA WICAKSANA SEJATI</v>
          </cell>
          <cell r="R3342" t="str">
            <v>EMPTY BOTTLE AQUA 5 GALLON</v>
          </cell>
          <cell r="S3342" t="str">
            <v>8276862035</v>
          </cell>
        </row>
        <row r="3343">
          <cell r="L3343">
            <v>5042207999</v>
          </cell>
          <cell r="M3343" t="str">
            <v>10169933</v>
          </cell>
          <cell r="N3343" t="str">
            <v>S21102201367/T1030209A/EF/3/30</v>
          </cell>
          <cell r="O3343" t="str">
            <v>YPS/L9305UO/SABAR</v>
          </cell>
          <cell r="P3343" t="str">
            <v>PT. SATRIA WICAKSANA SEJATI</v>
          </cell>
          <cell r="Q3343" t="str">
            <v>PT. SATRIA WICAKSANA SEJATI</v>
          </cell>
          <cell r="R3343" t="str">
            <v>EMPTY BOTTLE AQUA 5 GALLON</v>
          </cell>
          <cell r="S3343" t="str">
            <v>8276862035</v>
          </cell>
        </row>
        <row r="3344">
          <cell r="L3344">
            <v>5042215142</v>
          </cell>
          <cell r="M3344" t="str">
            <v>10169933</v>
          </cell>
          <cell r="N3344" t="str">
            <v>S21102903796/T103139D/NF/3/30</v>
          </cell>
          <cell r="O3344" t="str">
            <v>YPS/N8864UW/TOSIM</v>
          </cell>
          <cell r="P3344" t="str">
            <v>PT. SATRIA WICAKSANA SEJATI</v>
          </cell>
          <cell r="Q3344" t="str">
            <v>PT. SATRIA WICAKSANA SEJATI</v>
          </cell>
          <cell r="R3344" t="str">
            <v>EMPTY BOTTLE AQUA 5 GALLON</v>
          </cell>
          <cell r="S3344" t="str">
            <v>8276862035</v>
          </cell>
        </row>
        <row r="3345">
          <cell r="L3345">
            <v>5042210458</v>
          </cell>
          <cell r="M3345" t="str">
            <v>10169933</v>
          </cell>
          <cell r="N3345" t="str">
            <v>T.111310/HP3/17</v>
          </cell>
          <cell r="O3345" t="str">
            <v>YPS/N8502UV/SUKRONI</v>
          </cell>
          <cell r="P3345" t="str">
            <v>PT. SATRIA WICAKSANA SEJATI</v>
          </cell>
          <cell r="Q3345" t="str">
            <v>PT. SATRIA WICAKSANA SEJATI</v>
          </cell>
          <cell r="R3345" t="str">
            <v>EMPTY BOTTLE AQUA 5 GALLON</v>
          </cell>
          <cell r="S3345" t="str">
            <v>8276862035</v>
          </cell>
        </row>
        <row r="3346">
          <cell r="L3346">
            <v>5042202528</v>
          </cell>
          <cell r="M3346" t="str">
            <v>10169933</v>
          </cell>
          <cell r="N3346" t="str">
            <v>S21102201386/T103020C/AS/3/29</v>
          </cell>
          <cell r="O3346" t="str">
            <v>YPS/N8544UW/MSALAMEE</v>
          </cell>
          <cell r="P3346" t="str">
            <v>PT. SATRIA WICAKSANA SEJATI</v>
          </cell>
          <cell r="Q3346" t="str">
            <v>PT. SATRIA WICAKSANA SEJATI</v>
          </cell>
          <cell r="R3346" t="str">
            <v>EMPTY BOTTLE AQUA 5 GALLON</v>
          </cell>
          <cell r="S3346" t="str">
            <v>8276862035</v>
          </cell>
        </row>
        <row r="3347">
          <cell r="L3347">
            <v>5042202528</v>
          </cell>
          <cell r="M3347" t="str">
            <v>74559</v>
          </cell>
          <cell r="N3347" t="str">
            <v>S21102201386/T103020C/AS/3/29</v>
          </cell>
          <cell r="O3347" t="str">
            <v>YPS/N8544UW/MSALAMEE</v>
          </cell>
          <cell r="P3347" t="str">
            <v>PT. SATRIA WICAKSANA SEJATI</v>
          </cell>
          <cell r="Q3347" t="str">
            <v>PT. SATRIA WICAKSANA SEJATI</v>
          </cell>
          <cell r="R3347" t="str">
            <v>5 GALLON AQUA LOCAL</v>
          </cell>
          <cell r="S3347" t="str">
            <v>8276862035</v>
          </cell>
        </row>
        <row r="3348">
          <cell r="L3348">
            <v>5042202528</v>
          </cell>
          <cell r="M3348" t="str">
            <v>10169933</v>
          </cell>
          <cell r="N3348" t="str">
            <v>S21102201386/T103020C/AS/3/29</v>
          </cell>
          <cell r="O3348" t="str">
            <v>YPS/N8544UW/MSALAMEE</v>
          </cell>
          <cell r="P3348" t="str">
            <v>PT. SATRIA WICAKSANA SEJATI</v>
          </cell>
          <cell r="Q3348" t="str">
            <v>PT. SATRIA WICAKSANA SEJATI</v>
          </cell>
          <cell r="R3348" t="str">
            <v>EMPTY BOTTLE AQUA 5 GALLON</v>
          </cell>
          <cell r="S3348" t="str">
            <v>8276862035</v>
          </cell>
        </row>
        <row r="3349">
          <cell r="L3349">
            <v>5042210451</v>
          </cell>
          <cell r="M3349" t="str">
            <v>10169933</v>
          </cell>
          <cell r="N3349" t="str">
            <v>S21102101735/T1030125B/ZK/2/30</v>
          </cell>
          <cell r="O3349" t="str">
            <v>YPS/L9370UZ/ANTON</v>
          </cell>
          <cell r="P3349" t="str">
            <v>PT. SATRIA WICAKSANA SEJATI</v>
          </cell>
          <cell r="Q3349" t="str">
            <v>PT. SATRIA WICAKSANA SEJATI</v>
          </cell>
          <cell r="R3349" t="str">
            <v>EMPTY BOTTLE AQUA 5 GALLON</v>
          </cell>
          <cell r="S3349" t="str">
            <v>8276862035</v>
          </cell>
        </row>
        <row r="3350">
          <cell r="L3350">
            <v>5042212230</v>
          </cell>
          <cell r="M3350" t="str">
            <v>10169933</v>
          </cell>
          <cell r="N3350" t="str">
            <v>T.115784/HP3/46</v>
          </cell>
          <cell r="O3350" t="str">
            <v>YPS/N8732UV/SYAIFUL</v>
          </cell>
          <cell r="P3350" t="str">
            <v>PT. SATRIA WICAKSANA SEJATI</v>
          </cell>
          <cell r="Q3350" t="str">
            <v>PT. SATRIA WICAKSANA SEJATI</v>
          </cell>
          <cell r="R3350" t="str">
            <v>EMPTY BOTTLE AQUA 5 GALLON</v>
          </cell>
          <cell r="S3350" t="str">
            <v>8276862035</v>
          </cell>
        </row>
        <row r="3351">
          <cell r="L3351">
            <v>5042208621</v>
          </cell>
          <cell r="M3351" t="str">
            <v>10169933</v>
          </cell>
          <cell r="N3351" t="str">
            <v>S21102201369/T1030108D/EL/1/30</v>
          </cell>
          <cell r="O3351" t="str">
            <v>YPS/L8858UI/BAMBANG</v>
          </cell>
          <cell r="P3351" t="str">
            <v>PT. SATRIA WICAKSANA SEJATI</v>
          </cell>
          <cell r="Q3351" t="str">
            <v>PT. SATRIA WICAKSANA SEJATI</v>
          </cell>
          <cell r="R3351" t="str">
            <v>EMPTY BOTTLE AQUA 5 GALLON</v>
          </cell>
          <cell r="S3351" t="str">
            <v>8276862035</v>
          </cell>
        </row>
        <row r="3352">
          <cell r="L3352">
            <v>5042209014</v>
          </cell>
          <cell r="M3352" t="str">
            <v>10169933</v>
          </cell>
          <cell r="N3352" t="str">
            <v>S21102101731/T1030136C/EL/2/30</v>
          </cell>
          <cell r="O3352" t="str">
            <v>YPS/L8373UI/MADE</v>
          </cell>
          <cell r="P3352" t="str">
            <v>PT. SATRIA WICAKSANA SEJATI</v>
          </cell>
          <cell r="Q3352" t="str">
            <v>PT. SATRIA WICAKSANA SEJATI</v>
          </cell>
          <cell r="R3352" t="str">
            <v>EMPTY BOTTLE AQUA 5 GALLON</v>
          </cell>
          <cell r="S3352" t="str">
            <v>8276862035</v>
          </cell>
        </row>
        <row r="3353">
          <cell r="L3353">
            <v>5042209014</v>
          </cell>
          <cell r="M3353" t="str">
            <v>74559</v>
          </cell>
          <cell r="N3353" t="str">
            <v>S21102101731/T1030136C/EL/2/30</v>
          </cell>
          <cell r="O3353" t="str">
            <v>YPS/L8373UI/MADE</v>
          </cell>
          <cell r="P3353" t="str">
            <v>PT. SATRIA WICAKSANA SEJATI</v>
          </cell>
          <cell r="Q3353" t="str">
            <v>PT. SATRIA WICAKSANA SEJATI</v>
          </cell>
          <cell r="R3353" t="str">
            <v>5 GALLON AQUA LOCAL</v>
          </cell>
          <cell r="S3353" t="str">
            <v>8276862035</v>
          </cell>
        </row>
        <row r="3354">
          <cell r="L3354">
            <v>5042209014</v>
          </cell>
          <cell r="M3354" t="str">
            <v>10169933</v>
          </cell>
          <cell r="N3354" t="str">
            <v>S21102101731/T1030136C/EL/2/30</v>
          </cell>
          <cell r="O3354" t="str">
            <v>YPS/L8373UI/MADE</v>
          </cell>
          <cell r="P3354" t="str">
            <v>PT. SATRIA WICAKSANA SEJATI</v>
          </cell>
          <cell r="Q3354" t="str">
            <v>PT. SATRIA WICAKSANA SEJATI</v>
          </cell>
          <cell r="R3354" t="str">
            <v>EMPTY BOTTLE AQUA 5 GALLON</v>
          </cell>
          <cell r="S3354" t="str">
            <v>8276862035</v>
          </cell>
        </row>
        <row r="3355">
          <cell r="L3355">
            <v>5042204587</v>
          </cell>
          <cell r="M3355" t="str">
            <v>10169933</v>
          </cell>
          <cell r="N3355" t="str">
            <v>S21102201384/T103086D/PY/1/30</v>
          </cell>
          <cell r="O3355" t="str">
            <v>YPS/L9430UZ/DONI</v>
          </cell>
          <cell r="P3355" t="str">
            <v>PT. SATRIA WICAKSANA SEJATI</v>
          </cell>
          <cell r="Q3355" t="str">
            <v>PT. SATRIA WICAKSANA SEJATI</v>
          </cell>
          <cell r="R3355" t="str">
            <v>EMPTY BOTTLE AQUA 5 GALLON</v>
          </cell>
          <cell r="S3355" t="str">
            <v>8276862035</v>
          </cell>
        </row>
        <row r="3356">
          <cell r="L3356">
            <v>5042207162</v>
          </cell>
          <cell r="M3356" t="str">
            <v>10169933</v>
          </cell>
          <cell r="N3356" t="str">
            <v>S21102201381/T103098C/IS/1/30</v>
          </cell>
          <cell r="O3356" t="str">
            <v>YPS/S9015US/ARIF</v>
          </cell>
          <cell r="P3356" t="str">
            <v>PT. SATRIA WICAKSANA SEJATI</v>
          </cell>
          <cell r="Q3356" t="str">
            <v>PT. SATRIA WICAKSANA SEJATI</v>
          </cell>
          <cell r="R3356" t="str">
            <v>EMPTY BOTTLE AQUA 5 GALLON</v>
          </cell>
          <cell r="S3356" t="str">
            <v>8276862035</v>
          </cell>
        </row>
        <row r="3357">
          <cell r="L3357">
            <v>5042207162</v>
          </cell>
          <cell r="M3357" t="str">
            <v>74559</v>
          </cell>
          <cell r="N3357" t="str">
            <v>S21102201381/T103098C/IS/1/30</v>
          </cell>
          <cell r="O3357" t="str">
            <v>YPS/S9015US/ARIF</v>
          </cell>
          <cell r="P3357" t="str">
            <v>PT. SATRIA WICAKSANA SEJATI</v>
          </cell>
          <cell r="Q3357" t="str">
            <v>PT. SATRIA WICAKSANA SEJATI</v>
          </cell>
          <cell r="R3357" t="str">
            <v>5 GALLON AQUA LOCAL</v>
          </cell>
          <cell r="S3357" t="str">
            <v>8276862035</v>
          </cell>
        </row>
        <row r="3358">
          <cell r="L3358">
            <v>5042207162</v>
          </cell>
          <cell r="M3358" t="str">
            <v>10169933</v>
          </cell>
          <cell r="N3358" t="str">
            <v>S21102201381/T103098C/IS/1/30</v>
          </cell>
          <cell r="O3358" t="str">
            <v>YPS/S9015US/ARIF</v>
          </cell>
          <cell r="P3358" t="str">
            <v>PT. SATRIA WICAKSANA SEJATI</v>
          </cell>
          <cell r="Q3358" t="str">
            <v>PT. SATRIA WICAKSANA SEJATI</v>
          </cell>
          <cell r="R3358" t="str">
            <v>EMPTY BOTTLE AQUA 5 GALLON</v>
          </cell>
          <cell r="S3358" t="str">
            <v>8276862035</v>
          </cell>
        </row>
        <row r="3359">
          <cell r="L3359">
            <v>5042211944</v>
          </cell>
          <cell r="M3359" t="str">
            <v>10169933</v>
          </cell>
          <cell r="N3359" t="str">
            <v>S21102101733/T1030174A/ZK/2/30</v>
          </cell>
          <cell r="O3359" t="str">
            <v>YPS/N8547UV/SOLIKHAN</v>
          </cell>
          <cell r="P3359" t="str">
            <v>PT. SATRIA WICAKSANA SEJATI</v>
          </cell>
          <cell r="Q3359" t="str">
            <v>PT. SATRIA WICAKSANA SEJATI</v>
          </cell>
          <cell r="R3359" t="str">
            <v>EMPTY BOTTLE AQUA 5 GALLON</v>
          </cell>
          <cell r="S3359" t="str">
            <v>8276862035</v>
          </cell>
        </row>
        <row r="3360">
          <cell r="L3360">
            <v>5042215567</v>
          </cell>
          <cell r="M3360" t="str">
            <v>10169933</v>
          </cell>
          <cell r="N3360" t="str">
            <v>S21102101722/T10318A/EF/3/30</v>
          </cell>
          <cell r="O3360" t="str">
            <v>YPS/L9808UW/ AMIN</v>
          </cell>
          <cell r="P3360" t="str">
            <v>PT. SATRIA WICAKSANA SEJATI</v>
          </cell>
          <cell r="Q3360" t="str">
            <v>PT. SATRIA WICAKSANA SEJATI</v>
          </cell>
          <cell r="R3360" t="str">
            <v>EMPTY BOTTLE AQUA 5 GALLON</v>
          </cell>
          <cell r="S3360" t="str">
            <v>8276862035</v>
          </cell>
        </row>
        <row r="3361">
          <cell r="L3361">
            <v>5042215567</v>
          </cell>
          <cell r="M3361" t="str">
            <v>74559</v>
          </cell>
          <cell r="N3361" t="str">
            <v>S21102101722/T10318A/EF/3/30</v>
          </cell>
          <cell r="O3361" t="str">
            <v>YPS/L9808UW/ AMIN</v>
          </cell>
          <cell r="P3361" t="str">
            <v>PT. SATRIA WICAKSANA SEJATI</v>
          </cell>
          <cell r="Q3361" t="str">
            <v>PT. SATRIA WICAKSANA SEJATI</v>
          </cell>
          <cell r="R3361" t="str">
            <v>5 GALLON AQUA LOCAL</v>
          </cell>
          <cell r="S3361" t="str">
            <v>8276862035</v>
          </cell>
        </row>
        <row r="3362">
          <cell r="L3362">
            <v>5042215567</v>
          </cell>
          <cell r="M3362" t="str">
            <v>10169933</v>
          </cell>
          <cell r="N3362" t="str">
            <v>S21102101722/T10318A/EF/3/30</v>
          </cell>
          <cell r="O3362" t="str">
            <v>YPS/L9808UW/ AMIN</v>
          </cell>
          <cell r="P3362" t="str">
            <v>PT. SATRIA WICAKSANA SEJATI</v>
          </cell>
          <cell r="Q3362" t="str">
            <v>PT. SATRIA WICAKSANA SEJATI</v>
          </cell>
          <cell r="R3362" t="str">
            <v>EMPTY BOTTLE AQUA 5 GALLON</v>
          </cell>
          <cell r="S3362" t="str">
            <v>8276862035</v>
          </cell>
        </row>
        <row r="3363">
          <cell r="L3363">
            <v>5042211214</v>
          </cell>
          <cell r="M3363" t="str">
            <v>10169933</v>
          </cell>
          <cell r="N3363" t="str">
            <v>S21102101721/T1030166D/NF/2/30</v>
          </cell>
          <cell r="O3363" t="str">
            <v>YPS/N8796UV/DARYANTO</v>
          </cell>
          <cell r="P3363" t="str">
            <v>PT. SATRIA WICAKSANA SEJATI</v>
          </cell>
          <cell r="Q3363" t="str">
            <v>PT. SATRIA WICAKSANA SEJATI</v>
          </cell>
          <cell r="R3363" t="str">
            <v>EMPTY BOTTLE AQUA 5 GALLON</v>
          </cell>
          <cell r="S3363" t="str">
            <v>8276862035</v>
          </cell>
        </row>
        <row r="3364">
          <cell r="L3364">
            <v>5042200791</v>
          </cell>
          <cell r="M3364" t="str">
            <v>10169933</v>
          </cell>
          <cell r="N3364" t="str">
            <v>T.111303/HP3/60</v>
          </cell>
          <cell r="O3364" t="str">
            <v>YPS/N8598UV/ARIF TIR</v>
          </cell>
          <cell r="P3364" t="str">
            <v>PT. SATRIA WICAKSANA SEJATI</v>
          </cell>
          <cell r="Q3364" t="str">
            <v>PT. SATRIA WICAKSANA SEJATI</v>
          </cell>
          <cell r="R3364" t="str">
            <v>EMPTY BOTTLE AQUA 5 GALLON</v>
          </cell>
          <cell r="S3364" t="str">
            <v>8276862035</v>
          </cell>
        </row>
        <row r="3365">
          <cell r="L3365">
            <v>5042214836</v>
          </cell>
          <cell r="M3365" t="str">
            <v>10169933</v>
          </cell>
          <cell r="N3365" t="str">
            <v>S21102903794/T1030200B/NF/3/30</v>
          </cell>
          <cell r="O3365" t="str">
            <v>YPS/N8544UV/SLAMET</v>
          </cell>
          <cell r="P3365" t="str">
            <v>PT. SATRIA WICAKSANA SEJATI</v>
          </cell>
          <cell r="Q3365" t="str">
            <v>PT. SATRIA WICAKSANA SEJATI</v>
          </cell>
          <cell r="R3365" t="str">
            <v>EMPTY BOTTLE AQUA 5 GALLON</v>
          </cell>
          <cell r="S3365" t="str">
            <v>8276862035</v>
          </cell>
        </row>
        <row r="3366">
          <cell r="L3366">
            <v>5042214836</v>
          </cell>
          <cell r="M3366" t="str">
            <v>74559</v>
          </cell>
          <cell r="N3366" t="str">
            <v>S21102903794/T1030200B/NF/3/30</v>
          </cell>
          <cell r="O3366" t="str">
            <v>YPS/N8544UV/SLAMET</v>
          </cell>
          <cell r="P3366" t="str">
            <v>PT. SATRIA WICAKSANA SEJATI</v>
          </cell>
          <cell r="Q3366" t="str">
            <v>PT. SATRIA WICAKSANA SEJATI</v>
          </cell>
          <cell r="R3366" t="str">
            <v>5 GALLON AQUA LOCAL</v>
          </cell>
          <cell r="S3366" t="str">
            <v>8276862035</v>
          </cell>
        </row>
        <row r="3367">
          <cell r="L3367">
            <v>5042214836</v>
          </cell>
          <cell r="M3367" t="str">
            <v>10169933</v>
          </cell>
          <cell r="N3367" t="str">
            <v>S21102903794/T1030200B/NF/3/30</v>
          </cell>
          <cell r="O3367" t="str">
            <v>YPS/N8544UV/SLAMET</v>
          </cell>
          <cell r="P3367" t="str">
            <v>PT. SATRIA WICAKSANA SEJATI</v>
          </cell>
          <cell r="Q3367" t="str">
            <v>PT. SATRIA WICAKSANA SEJATI</v>
          </cell>
          <cell r="R3367" t="str">
            <v>EMPTY BOTTLE AQUA 5 GALLON</v>
          </cell>
          <cell r="S3367" t="str">
            <v>8276862035</v>
          </cell>
        </row>
        <row r="3368">
          <cell r="L3368">
            <v>5042212544</v>
          </cell>
          <cell r="M3368" t="str">
            <v>10169933</v>
          </cell>
          <cell r="N3368" t="str">
            <v>S21102903791/T103141D/AS/3/30</v>
          </cell>
          <cell r="O3368" t="str">
            <v>YPS/N8614UW/HUDA</v>
          </cell>
          <cell r="P3368" t="str">
            <v>PT. SATRIA WICAKSANA SEJATI</v>
          </cell>
          <cell r="Q3368" t="str">
            <v>PT. SATRIA WICAKSANA SEJATI</v>
          </cell>
          <cell r="R3368" t="str">
            <v>EMPTY BOTTLE AQUA 5 GALLON</v>
          </cell>
          <cell r="S3368" t="str">
            <v>8276862035</v>
          </cell>
        </row>
        <row r="3369">
          <cell r="L3369">
            <v>5042194875</v>
          </cell>
          <cell r="M3369" t="str">
            <v>10169933</v>
          </cell>
          <cell r="N3369" t="str">
            <v>T.111200/HP3/11</v>
          </cell>
          <cell r="O3369" t="str">
            <v>YPS/N8699UV/GHOFIR</v>
          </cell>
          <cell r="P3369" t="str">
            <v>UD. SATRIA WICAKSANA SEJATI</v>
          </cell>
          <cell r="Q3369" t="str">
            <v>PT. SATRIA WICAKSANA SEJATI</v>
          </cell>
          <cell r="R3369" t="str">
            <v>EMPTY BOTTLE AQUA 5 GALLON</v>
          </cell>
          <cell r="S3369" t="str">
            <v>8276862035</v>
          </cell>
        </row>
        <row r="3370">
          <cell r="L3370">
            <v>5042213189</v>
          </cell>
          <cell r="M3370" t="str">
            <v>10169933</v>
          </cell>
          <cell r="N3370" t="str">
            <v>T.111308/HP3/69</v>
          </cell>
          <cell r="O3370" t="str">
            <v>YPS/N8699UV/GHOFIR</v>
          </cell>
          <cell r="P3370" t="str">
            <v>UD. SATRIA WICAKSANA SEJATI</v>
          </cell>
          <cell r="Q3370" t="str">
            <v>PT. SATRIA WICAKSANA SEJATI</v>
          </cell>
          <cell r="R3370" t="str">
            <v>EMPTY BOTTLE AQUA 5 GALLON</v>
          </cell>
          <cell r="S3370" t="str">
            <v>8276862035</v>
          </cell>
        </row>
        <row r="3371">
          <cell r="L3371">
            <v>6008119408</v>
          </cell>
          <cell r="M3371" t="str">
            <v>10169749</v>
          </cell>
          <cell r="N3371" t="str">
            <v>R.148944</v>
          </cell>
          <cell r="O3371" t="str">
            <v>YPS/N8545UW/HUMAIDI</v>
          </cell>
          <cell r="P3371" t="str">
            <v>TOKO MAKMUR JAYA SUGIHARTO</v>
          </cell>
          <cell r="Q3371" t="str">
            <v>TOKO MAKMUR JAYA SUGIHARTO</v>
          </cell>
          <cell r="R3371" t="str">
            <v>PALLET RENT DOUBLE FACE</v>
          </cell>
          <cell r="S3371" t="str">
            <v>2050348983</v>
          </cell>
        </row>
        <row r="3372">
          <cell r="L3372">
            <v>6008113180</v>
          </cell>
          <cell r="M3372" t="str">
            <v>10169749</v>
          </cell>
          <cell r="N3372" t="str">
            <v>R.148908</v>
          </cell>
          <cell r="O3372" t="str">
            <v>YPS/N8165UV/SUMARYON</v>
          </cell>
          <cell r="P3372" t="str">
            <v>TOKO MAKMUR JAYA SUGIHARTO</v>
          </cell>
          <cell r="Q3372" t="str">
            <v>TOKO MAKMUR JAYA SUGIHARTO</v>
          </cell>
          <cell r="R3372" t="str">
            <v>PALLET RENT DOUBLE FACE</v>
          </cell>
          <cell r="S3372" t="str">
            <v>2050348983</v>
          </cell>
        </row>
        <row r="3373">
          <cell r="L3373">
            <v>6008109939</v>
          </cell>
          <cell r="M3373" t="str">
            <v>10169749</v>
          </cell>
          <cell r="N3373" t="str">
            <v>R.156548</v>
          </cell>
          <cell r="O3373" t="str">
            <v>YPS/N9958UW/KUS H</v>
          </cell>
          <cell r="P3373" t="str">
            <v>TOKO MAKMUR JAYA SUGIHARTO</v>
          </cell>
          <cell r="Q3373" t="str">
            <v>TOKO MAKMUR JAYA SUGIHARTO</v>
          </cell>
          <cell r="R3373" t="str">
            <v>PALLET RENT DOUBLE FACE</v>
          </cell>
          <cell r="S3373" t="str">
            <v>2050348983</v>
          </cell>
        </row>
        <row r="3374">
          <cell r="L3374">
            <v>6008117869</v>
          </cell>
          <cell r="M3374" t="str">
            <v>10169933</v>
          </cell>
          <cell r="N3374" t="str">
            <v>S21102201475/H102692A/EL/1/26</v>
          </cell>
          <cell r="O3374" t="str">
            <v>YPS/N8540UV/DWIINDRA</v>
          </cell>
          <cell r="P3374" t="str">
            <v>TOKO MAKMUR JAYA SUGIHARTO</v>
          </cell>
          <cell r="Q3374" t="str">
            <v>TOKO MAKMUR JAYA SUGIHARTO</v>
          </cell>
          <cell r="R3374" t="str">
            <v>EMPTY BOTTLE AQUA 5 GALLON</v>
          </cell>
          <cell r="S3374" t="str">
            <v>2050348983</v>
          </cell>
        </row>
        <row r="3375">
          <cell r="L3375">
            <v>6008117869</v>
          </cell>
          <cell r="M3375" t="str">
            <v>10169933</v>
          </cell>
          <cell r="N3375" t="str">
            <v>S21102201475/H102692A/EL/1/26</v>
          </cell>
          <cell r="O3375" t="str">
            <v>YPS/N8540UV/DWIINDRA</v>
          </cell>
          <cell r="P3375" t="str">
            <v>TOKO MAKMUR JAYA SUGIHARTO</v>
          </cell>
          <cell r="Q3375" t="str">
            <v>TOKO MAKMUR JAYA SUGIHARTO</v>
          </cell>
          <cell r="R3375" t="str">
            <v>EMPTY BOTTLE AQUA 5 GALLON</v>
          </cell>
          <cell r="S3375" t="str">
            <v>2050348983</v>
          </cell>
        </row>
        <row r="3376">
          <cell r="L3376">
            <v>6008117869</v>
          </cell>
          <cell r="M3376" t="str">
            <v>74559</v>
          </cell>
          <cell r="N3376" t="str">
            <v>S21102201475/H102692A/EL/1/26</v>
          </cell>
          <cell r="O3376" t="str">
            <v>YPS/N8540UV/DWIINDRA</v>
          </cell>
          <cell r="P3376" t="str">
            <v>TOKO MAKMUR JAYA SUGIHARTO</v>
          </cell>
          <cell r="Q3376" t="str">
            <v>TOKO MAKMUR JAYA SUGIHARTO</v>
          </cell>
          <cell r="R3376" t="str">
            <v>5 GALLON AQUA LOCAL</v>
          </cell>
          <cell r="S3376" t="str">
            <v>2050348983</v>
          </cell>
        </row>
        <row r="3377">
          <cell r="L3377">
            <v>6008105740</v>
          </cell>
          <cell r="M3377" t="str">
            <v>10169749</v>
          </cell>
          <cell r="N3377" t="str">
            <v>R.148882</v>
          </cell>
          <cell r="O3377" t="str">
            <v>PSF/B9342BEU/BASORI</v>
          </cell>
          <cell r="P3377" t="str">
            <v>TOKO MAKMUR JAYA SUGIHARTO</v>
          </cell>
          <cell r="Q3377" t="str">
            <v>TOKO MAKMUR JAYA SUGIHARTO</v>
          </cell>
          <cell r="R3377" t="str">
            <v>PALLET RENT DOUBLE FACE</v>
          </cell>
          <cell r="S3377" t="str">
            <v>2050348983</v>
          </cell>
        </row>
        <row r="3378">
          <cell r="L3378">
            <v>6008115093</v>
          </cell>
          <cell r="M3378" t="str">
            <v>10169749</v>
          </cell>
          <cell r="N3378" t="str">
            <v>R.148857</v>
          </cell>
          <cell r="O3378" t="str">
            <v>YPS/L9609UX/EDY S</v>
          </cell>
          <cell r="P3378" t="str">
            <v>TOKO MAKMUR JAYA SUGIHARTO</v>
          </cell>
          <cell r="Q3378" t="str">
            <v>TOKO MAKMUR JAYA SUGIHARTO</v>
          </cell>
          <cell r="R3378" t="str">
            <v>PALLET RENT DOUBLE FACE</v>
          </cell>
          <cell r="S3378" t="str">
            <v>2050348983</v>
          </cell>
        </row>
        <row r="3379">
          <cell r="L3379">
            <v>6008101547</v>
          </cell>
          <cell r="M3379" t="str">
            <v>10169933</v>
          </cell>
          <cell r="N3379" t="str">
            <v>S21101501098/H102439A/IS/3/23</v>
          </cell>
          <cell r="O3379" t="str">
            <v>YPS/N8540UV/DWINDRA</v>
          </cell>
          <cell r="P3379" t="str">
            <v>TOKO MAKMUR JAYA SUGIHARTO</v>
          </cell>
          <cell r="Q3379" t="str">
            <v>TOKO MAKMUR JAYA SUGIHARTO</v>
          </cell>
          <cell r="R3379" t="str">
            <v>EMPTY BOTTLE AQUA 5 GALLON</v>
          </cell>
          <cell r="S3379" t="str">
            <v>2050348983</v>
          </cell>
        </row>
        <row r="3380">
          <cell r="L3380">
            <v>6008101547</v>
          </cell>
          <cell r="M3380" t="str">
            <v>10169933</v>
          </cell>
          <cell r="N3380" t="str">
            <v>S21101501098/H102439A/IS/3/23</v>
          </cell>
          <cell r="O3380" t="str">
            <v>YPS/N8540UV/DWINDRA</v>
          </cell>
          <cell r="P3380" t="str">
            <v>TOKO MAKMUR JAYA SUGIHARTO</v>
          </cell>
          <cell r="Q3380" t="str">
            <v>TOKO MAKMUR JAYA SUGIHARTO</v>
          </cell>
          <cell r="R3380" t="str">
            <v>EMPTY BOTTLE AQUA 5 GALLON</v>
          </cell>
          <cell r="S3380" t="str">
            <v>2050348983</v>
          </cell>
        </row>
        <row r="3381">
          <cell r="L3381">
            <v>6008101547</v>
          </cell>
          <cell r="M3381" t="str">
            <v>74559</v>
          </cell>
          <cell r="N3381" t="str">
            <v>S21101501098/H102439A/IS/3/23</v>
          </cell>
          <cell r="O3381" t="str">
            <v>YPS/N8540UV/DWINDRA</v>
          </cell>
          <cell r="P3381" t="str">
            <v>TOKO MAKMUR JAYA SUGIHARTO</v>
          </cell>
          <cell r="Q3381" t="str">
            <v>TOKO MAKMUR JAYA SUGIHARTO</v>
          </cell>
          <cell r="R3381" t="str">
            <v>5 GALLON AQUA LOCAL</v>
          </cell>
          <cell r="S3381" t="str">
            <v>2050348983</v>
          </cell>
        </row>
        <row r="3382">
          <cell r="L3382">
            <v>6008129446</v>
          </cell>
          <cell r="M3382" t="str">
            <v>10169749</v>
          </cell>
          <cell r="N3382" t="str">
            <v>R.148822</v>
          </cell>
          <cell r="O3382" t="str">
            <v>YPS/N8653UW/SULIS B</v>
          </cell>
          <cell r="P3382" t="str">
            <v>TOKO MAKMUR JAYA SUGIHARTO</v>
          </cell>
          <cell r="Q3382" t="str">
            <v>TOKO MAKMUR JAYA SUGIHARTO</v>
          </cell>
          <cell r="R3382" t="str">
            <v>PALLET RENT DOUBLE FACE</v>
          </cell>
          <cell r="S3382" t="str">
            <v>2050348983</v>
          </cell>
        </row>
        <row r="3383">
          <cell r="L3383">
            <v>6008117283</v>
          </cell>
          <cell r="M3383" t="str">
            <v>10169749</v>
          </cell>
          <cell r="N3383" t="str">
            <v>R.148946</v>
          </cell>
          <cell r="O3383" t="str">
            <v>YPS/N8565UV/BAMBANG</v>
          </cell>
          <cell r="P3383" t="str">
            <v>TOKO MAKMUR JAYA SUGIHARTO</v>
          </cell>
          <cell r="Q3383" t="str">
            <v>TOKO MAKMUR JAYA SUGIHARTO</v>
          </cell>
          <cell r="R3383" t="str">
            <v>PALLET RENT DOUBLE FACE</v>
          </cell>
          <cell r="S3383" t="str">
            <v>2050348983</v>
          </cell>
        </row>
        <row r="3384">
          <cell r="L3384">
            <v>6008117925</v>
          </cell>
          <cell r="M3384" t="str">
            <v>10169749</v>
          </cell>
          <cell r="N3384" t="str">
            <v>R.148865</v>
          </cell>
          <cell r="O3384" t="str">
            <v>YPS/L9507UK/ARIFIYAN</v>
          </cell>
          <cell r="P3384" t="str">
            <v>TOKO MAKMUR JAYA SUGIHARTO</v>
          </cell>
          <cell r="Q3384" t="str">
            <v>TOKO MAKMUR JAYA SUGIHARTO</v>
          </cell>
          <cell r="R3384" t="str">
            <v>PALLET RENT DOUBLE FACE</v>
          </cell>
          <cell r="S3384" t="str">
            <v>2050348983</v>
          </cell>
        </row>
        <row r="3385">
          <cell r="L3385">
            <v>6008120886</v>
          </cell>
          <cell r="M3385" t="str">
            <v>10169749</v>
          </cell>
          <cell r="N3385" t="str">
            <v>R148763</v>
          </cell>
          <cell r="O3385" t="str">
            <v>YPS/L8147UC/TOHA</v>
          </cell>
          <cell r="P3385" t="str">
            <v>TOKO MAKMUR JAYA SUGIHARTO</v>
          </cell>
          <cell r="Q3385" t="str">
            <v>TOKO MAKMUR JAYA SUGIHARTO</v>
          </cell>
          <cell r="R3385" t="str">
            <v>PALLET RENT DOUBLE FACE</v>
          </cell>
          <cell r="S3385" t="str">
            <v>2050348983</v>
          </cell>
        </row>
        <row r="3386">
          <cell r="L3386">
            <v>6008114399</v>
          </cell>
          <cell r="M3386" t="str">
            <v>10169749</v>
          </cell>
          <cell r="N3386" t="str">
            <v>R148948</v>
          </cell>
          <cell r="O3386" t="str">
            <v>YPS/L9359UZ/SULAIMAN</v>
          </cell>
          <cell r="P3386" t="str">
            <v>TOKO MAKMUR JAYA SUGIHARTO</v>
          </cell>
          <cell r="Q3386" t="str">
            <v>TOKO MAKMUR JAYA SUGIHARTO</v>
          </cell>
          <cell r="R3386" t="str">
            <v>PALLET RENT DOUBLE FACE</v>
          </cell>
          <cell r="S3386" t="str">
            <v>2050348983</v>
          </cell>
        </row>
        <row r="3387">
          <cell r="L3387">
            <v>6008119084</v>
          </cell>
          <cell r="M3387" t="str">
            <v>10169749</v>
          </cell>
          <cell r="N3387" t="str">
            <v>R.S21102211222/148934</v>
          </cell>
          <cell r="O3387" t="str">
            <v>YPS/L8211UT/ZEMY</v>
          </cell>
          <cell r="P3387" t="str">
            <v>TOKO MAKMUR JAYA SUGIHARTO</v>
          </cell>
          <cell r="Q3387" t="str">
            <v>TOKO MAKMUR JAYA SUGIHARTO</v>
          </cell>
          <cell r="R3387" t="str">
            <v>PALLET RENT DOUBLE FACE</v>
          </cell>
          <cell r="S3387" t="str">
            <v>2050348983</v>
          </cell>
        </row>
        <row r="3388">
          <cell r="L3388">
            <v>6008116751</v>
          </cell>
          <cell r="M3388" t="str">
            <v>10169749</v>
          </cell>
          <cell r="N3388" t="str">
            <v>R.111189</v>
          </cell>
          <cell r="O3388" t="str">
            <v>YPS/N8620UW/HERIANTO</v>
          </cell>
          <cell r="P3388" t="str">
            <v>TOKO MAKMUR JAYA SUGIHARTO</v>
          </cell>
          <cell r="Q3388" t="str">
            <v>TOKO MAKMUR JAYA SUGIHARTO</v>
          </cell>
          <cell r="R3388" t="str">
            <v>PALLET RENT DOUBLE FACE</v>
          </cell>
          <cell r="S3388" t="str">
            <v>2050348983</v>
          </cell>
        </row>
        <row r="3389">
          <cell r="L3389">
            <v>6008118470</v>
          </cell>
          <cell r="M3389" t="str">
            <v>10169749</v>
          </cell>
          <cell r="N3389" t="str">
            <v>R.S21102211214/143500</v>
          </cell>
          <cell r="O3389" t="str">
            <v>YPS/N9967UW/MISDI</v>
          </cell>
          <cell r="P3389" t="str">
            <v>TOKO MAKMUR JAYA SUGIHARTO</v>
          </cell>
          <cell r="Q3389" t="str">
            <v>TOKO MAKMUR JAYA SUGIHARTO</v>
          </cell>
          <cell r="R3389" t="str">
            <v>PALLET RENT DOUBLE FACE</v>
          </cell>
          <cell r="S3389" t="str">
            <v>2050348983</v>
          </cell>
        </row>
        <row r="3390">
          <cell r="L3390">
            <v>6008112776</v>
          </cell>
          <cell r="M3390" t="str">
            <v>10169749</v>
          </cell>
          <cell r="N3390" t="str">
            <v>R148897</v>
          </cell>
          <cell r="O3390" t="str">
            <v>YPS/N9931UW/JONI</v>
          </cell>
          <cell r="P3390" t="str">
            <v>TOKO MAKMUR JAYA SUGIHARTO</v>
          </cell>
          <cell r="Q3390" t="str">
            <v>TOKO MAKMUR JAYA SUGIHARTO</v>
          </cell>
          <cell r="R3390" t="str">
            <v>PALLET RENT DOUBLE FACE</v>
          </cell>
          <cell r="S3390" t="str">
            <v>2050348983</v>
          </cell>
        </row>
        <row r="3391">
          <cell r="L3391">
            <v>6008118055</v>
          </cell>
          <cell r="M3391" t="str">
            <v>10169749</v>
          </cell>
          <cell r="N3391" t="str">
            <v>R.148935</v>
          </cell>
          <cell r="O3391" t="str">
            <v>YPS/N8603UV/B SLAMET</v>
          </cell>
          <cell r="P3391" t="str">
            <v>TOKO MAKMUR JAYA SUGIHARTO</v>
          </cell>
          <cell r="Q3391" t="str">
            <v>TOKO MAKMUR JAYA SUGIHARTO</v>
          </cell>
          <cell r="R3391" t="str">
            <v>PALLET RENT DOUBLE FACE</v>
          </cell>
          <cell r="S3391" t="str">
            <v>2050348983</v>
          </cell>
        </row>
        <row r="3392">
          <cell r="L3392">
            <v>6008118392</v>
          </cell>
          <cell r="M3392" t="str">
            <v>10169749</v>
          </cell>
          <cell r="N3392" t="str">
            <v>R.148866</v>
          </cell>
          <cell r="O3392" t="str">
            <v>YPS/N8203UW/MUHAMMAD</v>
          </cell>
          <cell r="P3392" t="str">
            <v>TOKO MAKMUR JAYA SUGIHARTO</v>
          </cell>
          <cell r="Q3392" t="str">
            <v>TOKO MAKMUR JAYA SUGIHARTO</v>
          </cell>
          <cell r="R3392" t="str">
            <v>PALLET RENT DOUBLE FACE</v>
          </cell>
          <cell r="S3392" t="str">
            <v>2050348983</v>
          </cell>
        </row>
        <row r="3393">
          <cell r="L3393">
            <v>6008118464</v>
          </cell>
          <cell r="M3393" t="str">
            <v>10169749</v>
          </cell>
          <cell r="N3393" t="str">
            <v>R.S21102211223/148941</v>
          </cell>
          <cell r="O3393" t="str">
            <v>YPS/L8258UN/DAFIT A</v>
          </cell>
          <cell r="P3393" t="str">
            <v>TOKO MAKMUR JAYA SUGIHARTO</v>
          </cell>
          <cell r="Q3393" t="str">
            <v>TOKO MAKMUR JAYA SUGIHARTO</v>
          </cell>
          <cell r="R3393" t="str">
            <v>PALLET RENT DOUBLE FACE</v>
          </cell>
          <cell r="S3393" t="str">
            <v>2050348983</v>
          </cell>
        </row>
        <row r="3394">
          <cell r="L3394">
            <v>6008119763</v>
          </cell>
          <cell r="M3394" t="str">
            <v>10169749</v>
          </cell>
          <cell r="N3394" t="str">
            <v>R.148853</v>
          </cell>
          <cell r="O3394" t="str">
            <v>YPS/L9349UZ/SUCIPTO</v>
          </cell>
          <cell r="P3394" t="str">
            <v>TOKO MAKMUR JAYA SUGIHARTO</v>
          </cell>
          <cell r="Q3394" t="str">
            <v>TOKO MAKMUR JAYA SUGIHARTO</v>
          </cell>
          <cell r="R3394" t="str">
            <v>PALLET RENT DOUBLE FACE</v>
          </cell>
          <cell r="S3394" t="str">
            <v>2050348983</v>
          </cell>
        </row>
        <row r="3395">
          <cell r="L3395">
            <v>6008123170</v>
          </cell>
          <cell r="M3395" t="str">
            <v>10169749</v>
          </cell>
          <cell r="N3395" t="str">
            <v>R.148873</v>
          </cell>
          <cell r="O3395" t="str">
            <v>YPS/L9613UX/RONI</v>
          </cell>
          <cell r="P3395" t="str">
            <v>TOKO MAKMUR JAYA SUGIHARTO</v>
          </cell>
          <cell r="Q3395" t="str">
            <v>TOKO MAKMUR JAYA SUGIHARTO</v>
          </cell>
          <cell r="R3395" t="str">
            <v>PALLET RENT DOUBLE FACE</v>
          </cell>
          <cell r="S3395" t="str">
            <v>2050348983</v>
          </cell>
        </row>
        <row r="3396">
          <cell r="L3396">
            <v>6008127589</v>
          </cell>
          <cell r="M3396" t="str">
            <v>10169749</v>
          </cell>
          <cell r="N3396" t="str">
            <v>R146389</v>
          </cell>
          <cell r="O3396" t="str">
            <v>YPS/N8660UW/SYAIFUL</v>
          </cell>
          <cell r="P3396" t="str">
            <v>TOKO MAKMUR JAYA SUGIHARTO</v>
          </cell>
          <cell r="Q3396" t="str">
            <v>TOKO MAKMUR JAYA SUGIHARTO</v>
          </cell>
          <cell r="R3396" t="str">
            <v>PALLET RENT DOUBLE FACE</v>
          </cell>
          <cell r="S3396" t="str">
            <v>2050348983</v>
          </cell>
        </row>
        <row r="3397">
          <cell r="L3397">
            <v>6008129805</v>
          </cell>
          <cell r="M3397" t="str">
            <v>10169749</v>
          </cell>
          <cell r="N3397" t="str">
            <v>R.146398</v>
          </cell>
          <cell r="O3397" t="str">
            <v>YPS/N8807UT/SAMAJI</v>
          </cell>
          <cell r="P3397" t="str">
            <v>TOKO MAKMUR JAYA SUGIHARTO</v>
          </cell>
          <cell r="Q3397" t="str">
            <v>TOKO MAKMUR JAYA SUGIHARTO</v>
          </cell>
          <cell r="R3397" t="str">
            <v>PALLET RENT DOUBLE FACE</v>
          </cell>
          <cell r="S3397" t="str">
            <v>2050348983</v>
          </cell>
        </row>
        <row r="3398">
          <cell r="L3398">
            <v>6008122087</v>
          </cell>
          <cell r="M3398" t="str">
            <v>10169749</v>
          </cell>
          <cell r="N3398" t="str">
            <v>R.148896</v>
          </cell>
          <cell r="O3398" t="str">
            <v>YPS/L9507UK/ARIFIYAN</v>
          </cell>
          <cell r="P3398" t="str">
            <v>TOKO MAKMUR JAYA SUGIHARTO</v>
          </cell>
          <cell r="Q3398" t="str">
            <v>TOKO MAKMUR JAYA SUGIHARTO</v>
          </cell>
          <cell r="R3398" t="str">
            <v>PALLET RENT DOUBLE FACE</v>
          </cell>
          <cell r="S3398" t="str">
            <v>2050348983</v>
          </cell>
        </row>
        <row r="3399">
          <cell r="L3399">
            <v>6008126684</v>
          </cell>
          <cell r="M3399" t="str">
            <v>10169749</v>
          </cell>
          <cell r="N3399" t="str">
            <v>R148803</v>
          </cell>
          <cell r="O3399" t="str">
            <v>YPS/N8584UV/HARYANTO</v>
          </cell>
          <cell r="P3399" t="str">
            <v>TOKO MAKMUR JAYA SUGIHARTO</v>
          </cell>
          <cell r="Q3399" t="str">
            <v>TOKO MAKMUR JAYA SUGIHARTO</v>
          </cell>
          <cell r="R3399" t="str">
            <v>PALLET RENT DOUBLE FACE</v>
          </cell>
          <cell r="S3399" t="str">
            <v>2050348983</v>
          </cell>
        </row>
        <row r="3400">
          <cell r="L3400">
            <v>6008123930</v>
          </cell>
          <cell r="M3400" t="str">
            <v>10169749</v>
          </cell>
          <cell r="N3400" t="str">
            <v>R.148077</v>
          </cell>
          <cell r="O3400" t="str">
            <v>YPS/L9359UZ/SULAIMAN</v>
          </cell>
          <cell r="P3400" t="str">
            <v>TOKO MAKMUR JAYA SUGIHARTO</v>
          </cell>
          <cell r="Q3400" t="str">
            <v>TOKO MAKMUR JAYA SUGIHARTO</v>
          </cell>
          <cell r="R3400" t="str">
            <v>PALLET RENT DOUBLE FACE</v>
          </cell>
          <cell r="S3400" t="str">
            <v>2050348983</v>
          </cell>
        </row>
        <row r="3401">
          <cell r="L3401">
            <v>6008119239</v>
          </cell>
          <cell r="M3401" t="str">
            <v>10169749</v>
          </cell>
          <cell r="N3401" t="str">
            <v>R.148876</v>
          </cell>
          <cell r="O3401" t="str">
            <v>YPS/N8565UW/BAMBANG</v>
          </cell>
          <cell r="P3401" t="str">
            <v>TOKO MAKMUR JAYA SUGIHARTO</v>
          </cell>
          <cell r="Q3401" t="str">
            <v>TOKO MAKMUR JAYA SUGIHARTO</v>
          </cell>
          <cell r="R3401" t="str">
            <v>PALLET RENT DOUBLE FACE</v>
          </cell>
          <cell r="S3401" t="str">
            <v>2050348983</v>
          </cell>
        </row>
        <row r="3402">
          <cell r="L3402">
            <v>6008132483</v>
          </cell>
          <cell r="M3402" t="str">
            <v>10169749</v>
          </cell>
          <cell r="N3402" t="str">
            <v>R.148758</v>
          </cell>
          <cell r="O3402" t="str">
            <v>YPS/L9140UY/SUWANDI</v>
          </cell>
          <cell r="P3402" t="str">
            <v>TOKO MAKMUR JAYA SUGIHARTO</v>
          </cell>
          <cell r="Q3402" t="str">
            <v>TOKO MAKMUR JAYA SUGIHARTO</v>
          </cell>
          <cell r="R3402" t="str">
            <v>PALLET RENT DOUBLE FACE</v>
          </cell>
          <cell r="S3402" t="str">
            <v>2050348983</v>
          </cell>
        </row>
        <row r="3403">
          <cell r="L3403">
            <v>6008125614</v>
          </cell>
          <cell r="M3403" t="str">
            <v>10169749</v>
          </cell>
          <cell r="N3403" t="str">
            <v>R.148809</v>
          </cell>
          <cell r="O3403" t="str">
            <v>YPS/N8143UW/MISTAM</v>
          </cell>
          <cell r="P3403" t="str">
            <v>TOKO MAKMUR JAYA SUGIHARTO</v>
          </cell>
          <cell r="Q3403" t="str">
            <v>TOKO MAKMUR JAYA SUGIHARTO</v>
          </cell>
          <cell r="R3403" t="str">
            <v>PALLET RENT DOUBLE FACE</v>
          </cell>
          <cell r="S3403" t="str">
            <v>2050348983</v>
          </cell>
        </row>
        <row r="3404">
          <cell r="L3404">
            <v>6008123653</v>
          </cell>
          <cell r="M3404" t="str">
            <v>10169749</v>
          </cell>
          <cell r="N3404" t="str">
            <v>R148062</v>
          </cell>
          <cell r="O3404" t="str">
            <v>YPS/L9609UX/EDY S</v>
          </cell>
          <cell r="P3404" t="str">
            <v>TOKO MAKMUR JAYA SUGIHARTO</v>
          </cell>
          <cell r="Q3404" t="str">
            <v>TOKO MAKMUR JAYA SUGIHARTO</v>
          </cell>
          <cell r="R3404" t="str">
            <v>PALLET RENT DOUBLE FACE</v>
          </cell>
          <cell r="S3404" t="str">
            <v>2050348983</v>
          </cell>
        </row>
        <row r="3405">
          <cell r="L3405">
            <v>6008123445</v>
          </cell>
          <cell r="M3405" t="str">
            <v>10169749</v>
          </cell>
          <cell r="N3405" t="str">
            <v>R.148069</v>
          </cell>
          <cell r="O3405" t="str">
            <v>YPS/N9935UW/SUDARSON</v>
          </cell>
          <cell r="P3405" t="str">
            <v>TOKO MAKMUR JAYA SUGIHARTO</v>
          </cell>
          <cell r="Q3405" t="str">
            <v>TOKO MAKMUR JAYA SUGIHARTO</v>
          </cell>
          <cell r="R3405" t="str">
            <v>PALLET RENT DOUBLE FACE</v>
          </cell>
          <cell r="S3405" t="str">
            <v>2050348983</v>
          </cell>
        </row>
        <row r="3406">
          <cell r="L3406">
            <v>6008122102</v>
          </cell>
          <cell r="M3406" t="str">
            <v>10169749</v>
          </cell>
          <cell r="N3406" t="str">
            <v>R.159456</v>
          </cell>
          <cell r="O3406" t="str">
            <v>YPS/L8258UN/DAFIT A</v>
          </cell>
          <cell r="P3406" t="str">
            <v>TOKO MAKMUR JAYA SUGIHARTO</v>
          </cell>
          <cell r="Q3406" t="str">
            <v>TOKO MAKMUR JAYA SUGIHARTO</v>
          </cell>
          <cell r="R3406" t="str">
            <v>PALLET RENT DOUBLE FACE</v>
          </cell>
          <cell r="S3406" t="str">
            <v>2050348983</v>
          </cell>
        </row>
        <row r="3407">
          <cell r="L3407">
            <v>6008111832</v>
          </cell>
          <cell r="M3407" t="str">
            <v>10169933</v>
          </cell>
          <cell r="N3407" t="str">
            <v>S21102211008/H10294A/EF/3/28</v>
          </cell>
          <cell r="O3407" t="str">
            <v>YPS/N8540UV/DWIINDRA</v>
          </cell>
          <cell r="P3407" t="str">
            <v>TOKO MAKMUR JAYA SUGIHARTO</v>
          </cell>
          <cell r="Q3407" t="str">
            <v>TOKO MAKMUR JAYA SUGIHARTO</v>
          </cell>
          <cell r="R3407" t="str">
            <v>EMPTY BOTTLE AQUA 5 GALLON</v>
          </cell>
          <cell r="S3407" t="str">
            <v>2050348983</v>
          </cell>
        </row>
        <row r="3408">
          <cell r="L3408">
            <v>6008111832</v>
          </cell>
          <cell r="M3408" t="str">
            <v>10169933</v>
          </cell>
          <cell r="N3408" t="str">
            <v>S21102211008/H10294A/EF/3/28</v>
          </cell>
          <cell r="O3408" t="str">
            <v>YPS/N8540UV/DWIINDRA</v>
          </cell>
          <cell r="P3408" t="str">
            <v>TOKO MAKMUR JAYA SUGIHARTO</v>
          </cell>
          <cell r="Q3408" t="str">
            <v>TOKO MAKMUR JAYA SUGIHARTO</v>
          </cell>
          <cell r="R3408" t="str">
            <v>EMPTY BOTTLE AQUA 5 GALLON</v>
          </cell>
          <cell r="S3408" t="str">
            <v>2050348983</v>
          </cell>
        </row>
        <row r="3409">
          <cell r="L3409">
            <v>6008111832</v>
          </cell>
          <cell r="M3409" t="str">
            <v>74559</v>
          </cell>
          <cell r="N3409" t="str">
            <v>S21102211008/H10294A/EF/3/28</v>
          </cell>
          <cell r="O3409" t="str">
            <v>YPS/N8540UV/DWIINDRA</v>
          </cell>
          <cell r="P3409" t="str">
            <v>TOKO MAKMUR JAYA SUGIHARTO</v>
          </cell>
          <cell r="Q3409" t="str">
            <v>TOKO MAKMUR JAYA SUGIHARTO</v>
          </cell>
          <cell r="R3409" t="str">
            <v>5 GALLON AQUA LOCAL</v>
          </cell>
          <cell r="S3409" t="str">
            <v>2050348983</v>
          </cell>
        </row>
        <row r="3410">
          <cell r="L3410">
            <v>6008130408</v>
          </cell>
          <cell r="M3410" t="str">
            <v>10169749</v>
          </cell>
          <cell r="N3410" t="str">
            <v>R.148842</v>
          </cell>
          <cell r="O3410" t="str">
            <v>YPS/L9349UZ/SUCIPTO</v>
          </cell>
          <cell r="P3410" t="str">
            <v>TOKO MAKMUR JAYA SUGIHARTO</v>
          </cell>
          <cell r="Q3410" t="str">
            <v>TOKO MAKMUR JAYA SUGIHARTO</v>
          </cell>
          <cell r="R3410" t="str">
            <v>PALLET RENT DOUBLE FACE</v>
          </cell>
          <cell r="S3410" t="str">
            <v>2050348983</v>
          </cell>
        </row>
        <row r="3411">
          <cell r="L3411">
            <v>6008128591</v>
          </cell>
          <cell r="M3411" t="str">
            <v>10169749</v>
          </cell>
          <cell r="N3411" t="str">
            <v>R148760</v>
          </cell>
          <cell r="O3411" t="str">
            <v>YPS/L9695UY/NARTO</v>
          </cell>
          <cell r="P3411" t="str">
            <v>TOKO MAKMUR JAYA SUGIHARTO</v>
          </cell>
          <cell r="Q3411" t="str">
            <v>TOKO MAKMUR JAYA SUGIHARTO</v>
          </cell>
          <cell r="R3411" t="str">
            <v>PALLET RENT DOUBLE FACE</v>
          </cell>
          <cell r="S3411" t="str">
            <v>2050348983</v>
          </cell>
        </row>
        <row r="3412">
          <cell r="L3412">
            <v>6008126784</v>
          </cell>
          <cell r="M3412" t="str">
            <v>10169749</v>
          </cell>
          <cell r="N3412" t="str">
            <v>R148811</v>
          </cell>
          <cell r="O3412" t="str">
            <v>YPS/N8565UV/BAMBANG</v>
          </cell>
          <cell r="P3412" t="str">
            <v>TOKO MAKMUR JAYA SUGIHARTO</v>
          </cell>
          <cell r="Q3412" t="str">
            <v>TOKO MAKMUR JAYA SUGIHARTO</v>
          </cell>
          <cell r="R3412" t="str">
            <v>PALLET RENT DOUBLE FACE</v>
          </cell>
          <cell r="S3412" t="str">
            <v>2050348983</v>
          </cell>
        </row>
        <row r="3413">
          <cell r="L3413">
            <v>6008126572</v>
          </cell>
          <cell r="M3413" t="str">
            <v>10169749</v>
          </cell>
          <cell r="N3413" t="str">
            <v>R148808</v>
          </cell>
          <cell r="O3413" t="str">
            <v>YPS/N8503UV/ZAINUL A</v>
          </cell>
          <cell r="P3413" t="str">
            <v>TOKO MAKMUR JAYA SUGIHARTO</v>
          </cell>
          <cell r="Q3413" t="str">
            <v>TOKO MAKMUR JAYA SUGIHARTO</v>
          </cell>
          <cell r="R3413" t="str">
            <v>PALLET RENT DOUBLE FACE</v>
          </cell>
          <cell r="S3413" t="str">
            <v>2050348983</v>
          </cell>
        </row>
        <row r="3414">
          <cell r="L3414">
            <v>6008126035</v>
          </cell>
          <cell r="M3414" t="str">
            <v>10169749</v>
          </cell>
          <cell r="N3414" t="str">
            <v>R.148805</v>
          </cell>
          <cell r="O3414" t="str">
            <v>YPS/N8660UW/SAIFUL A</v>
          </cell>
          <cell r="P3414" t="str">
            <v>TOKO MAKMUR JAYA SUGIHARTO</v>
          </cell>
          <cell r="Q3414" t="str">
            <v>TOKO MAKMUR JAYA SUGIHARTO</v>
          </cell>
          <cell r="R3414" t="str">
            <v>PALLET RENT DOUBLE FACE</v>
          </cell>
          <cell r="S3414" t="str">
            <v>2050348983</v>
          </cell>
        </row>
        <row r="3415">
          <cell r="L3415">
            <v>6008130921</v>
          </cell>
          <cell r="M3415" t="str">
            <v>10169749</v>
          </cell>
          <cell r="N3415" t="str">
            <v>R146375</v>
          </cell>
          <cell r="O3415" t="str">
            <v>YPS/B9185BYU/TARMUJI</v>
          </cell>
          <cell r="P3415" t="str">
            <v>TOKO MAKMUR JAYA SUGIHARTO</v>
          </cell>
          <cell r="Q3415" t="str">
            <v>TOKO MAKMUR JAYA SUGIHARTO</v>
          </cell>
          <cell r="R3415" t="str">
            <v>PALLET RENT DOUBLE FACE</v>
          </cell>
          <cell r="S3415" t="str">
            <v>2050348983</v>
          </cell>
        </row>
        <row r="3416">
          <cell r="L3416">
            <v>6008123634</v>
          </cell>
          <cell r="M3416" t="str">
            <v>10169749</v>
          </cell>
          <cell r="N3416" t="str">
            <v>R148824</v>
          </cell>
          <cell r="O3416" t="str">
            <v>YPS/N8584UV/HARYANTO</v>
          </cell>
          <cell r="P3416" t="str">
            <v>TOKO MAKMUR JAYA SUGIHARTO</v>
          </cell>
          <cell r="Q3416" t="str">
            <v>TOKO MAKMUR JAYA SUGIHARTO</v>
          </cell>
          <cell r="R3416" t="str">
            <v>PALLET RENT DOUBLE FACE</v>
          </cell>
          <cell r="S3416" t="str">
            <v>2050348983</v>
          </cell>
        </row>
        <row r="3417">
          <cell r="L3417">
            <v>6008129334</v>
          </cell>
          <cell r="M3417" t="str">
            <v>10169749</v>
          </cell>
          <cell r="N3417" t="str">
            <v>R.148829</v>
          </cell>
          <cell r="O3417" t="str">
            <v>YPS/N9931UW/JONI</v>
          </cell>
          <cell r="P3417" t="str">
            <v>TOKO MAKMUR JAYA SUGIHARTO</v>
          </cell>
          <cell r="Q3417" t="str">
            <v>TOKO MAKMUR JAYA SUGIHARTO</v>
          </cell>
          <cell r="R3417" t="str">
            <v>PALLET RENT DOUBLE FACE</v>
          </cell>
          <cell r="S3417" t="str">
            <v>2050348983</v>
          </cell>
        </row>
        <row r="3418">
          <cell r="L3418">
            <v>6008131491</v>
          </cell>
          <cell r="M3418" t="str">
            <v>10169749</v>
          </cell>
          <cell r="N3418" t="str">
            <v>R.111307</v>
          </cell>
          <cell r="O3418" t="str">
            <v>YPS/N8653UW/SULIS B</v>
          </cell>
          <cell r="P3418" t="str">
            <v>TOKO MAKMUR JAYA SUGIHARTO</v>
          </cell>
          <cell r="Q3418" t="str">
            <v>TOKO MAKMUR JAYA SUGIHARTO</v>
          </cell>
          <cell r="R3418" t="str">
            <v>PALLET RENT DOUBLE FACE</v>
          </cell>
          <cell r="S3418" t="str">
            <v>2050348983</v>
          </cell>
        </row>
        <row r="3419">
          <cell r="L3419">
            <v>6008129882</v>
          </cell>
          <cell r="M3419" t="str">
            <v>10169749</v>
          </cell>
          <cell r="N3419" t="str">
            <v>R.146399</v>
          </cell>
          <cell r="O3419" t="str">
            <v>YPS/L9695UY/NARTO</v>
          </cell>
          <cell r="P3419" t="str">
            <v>TOKO MAKMUR JAYA SUGIHARTO</v>
          </cell>
          <cell r="Q3419" t="str">
            <v>TOKO MAKMUR JAYA SUGIHARTO</v>
          </cell>
          <cell r="R3419" t="str">
            <v>PALLET RENT DOUBLE FACE</v>
          </cell>
          <cell r="S3419" t="str">
            <v>2050348983</v>
          </cell>
        </row>
        <row r="3420">
          <cell r="L3420">
            <v>6008131039</v>
          </cell>
          <cell r="M3420" t="str">
            <v>10169749</v>
          </cell>
          <cell r="N3420" t="str">
            <v>R148753</v>
          </cell>
          <cell r="O3420" t="str">
            <v>YPS/L9346UZ/ZAINUL A</v>
          </cell>
          <cell r="P3420" t="str">
            <v>TOKO MAKMUR JAYA SUGIHARTO</v>
          </cell>
          <cell r="Q3420" t="str">
            <v>TOKO MAKMUR JAYA SUGIHARTO</v>
          </cell>
          <cell r="R3420" t="str">
            <v>PALLET RENT DOUBLE FACE</v>
          </cell>
          <cell r="S3420" t="str">
            <v>2050348983</v>
          </cell>
        </row>
        <row r="3421">
          <cell r="L3421">
            <v>6008129635</v>
          </cell>
          <cell r="M3421" t="str">
            <v>10169749</v>
          </cell>
          <cell r="N3421" t="str">
            <v>R.111304</v>
          </cell>
          <cell r="O3421" t="str">
            <v>YPS/N8660UW/SYAIFUL</v>
          </cell>
          <cell r="P3421" t="str">
            <v>TOKO MAKMUR JAYA SUGIHARTO</v>
          </cell>
          <cell r="Q3421" t="str">
            <v>TOKO MAKMUR JAYA SUGIHARTO</v>
          </cell>
          <cell r="R3421" t="str">
            <v>PALLET RENT DOUBLE FACE</v>
          </cell>
          <cell r="S3421" t="str">
            <v>2050348983</v>
          </cell>
        </row>
        <row r="3422">
          <cell r="L3422">
            <v>6008130860</v>
          </cell>
          <cell r="M3422" t="str">
            <v>10169749</v>
          </cell>
          <cell r="N3422" t="str">
            <v>R.146397</v>
          </cell>
          <cell r="O3422" t="str">
            <v>YPS/L9980UF/SANTOSO</v>
          </cell>
          <cell r="P3422" t="str">
            <v>TOKO MAKMUR JAYA SUGIHARTO</v>
          </cell>
          <cell r="Q3422" t="str">
            <v>TOKO MAKMUR JAYA SUGIHARTO</v>
          </cell>
          <cell r="R3422" t="str">
            <v>PALLET RENT DOUBLE FACE</v>
          </cell>
          <cell r="S3422" t="str">
            <v>2050348983</v>
          </cell>
        </row>
        <row r="3423">
          <cell r="L3423">
            <v>6008131127</v>
          </cell>
          <cell r="M3423" t="str">
            <v>10169749</v>
          </cell>
          <cell r="N3423" t="str">
            <v>R.111302</v>
          </cell>
          <cell r="O3423" t="str">
            <v>YPS/L8211UT/ZEMY S</v>
          </cell>
          <cell r="P3423" t="str">
            <v>TOKO MAKMUR JAYA SUGIHARTO</v>
          </cell>
          <cell r="Q3423" t="str">
            <v>TOKO MAKMUR JAYA SUGIHARTO</v>
          </cell>
          <cell r="R3423" t="str">
            <v>PALLET RENT DOUBLE FACE</v>
          </cell>
          <cell r="S3423" t="str">
            <v>2050348983</v>
          </cell>
        </row>
        <row r="3424">
          <cell r="L3424">
            <v>6008129269</v>
          </cell>
          <cell r="M3424" t="str">
            <v>10169749</v>
          </cell>
          <cell r="N3424" t="str">
            <v>R148755</v>
          </cell>
          <cell r="O3424" t="str">
            <v>YPS/L8211UT/ZEMY</v>
          </cell>
          <cell r="P3424" t="str">
            <v>TOKO MAKMUR JAYA SUGIHARTO</v>
          </cell>
          <cell r="Q3424" t="str">
            <v>TOKO MAKMUR JAYA SUGIHARTO</v>
          </cell>
          <cell r="R3424" t="str">
            <v>PALLET RENT DOUBLE FACE</v>
          </cell>
          <cell r="S3424" t="str">
            <v>2050348983</v>
          </cell>
        </row>
        <row r="3425">
          <cell r="L3425">
            <v>6008129145</v>
          </cell>
          <cell r="M3425" t="str">
            <v>10169933</v>
          </cell>
          <cell r="N3425" t="str">
            <v>S21102903797/H103111A/EF/3/30</v>
          </cell>
          <cell r="O3425" t="str">
            <v>YPS/N8540UV/DWIINDRA</v>
          </cell>
          <cell r="P3425" t="str">
            <v>TOKO MAKMUR JAYA SUGIHARTO</v>
          </cell>
          <cell r="Q3425" t="str">
            <v>TOKO MAKMUR JAYA SUGIHARTO</v>
          </cell>
          <cell r="R3425" t="str">
            <v>EMPTY BOTTLE AQUA 5 GALLON</v>
          </cell>
          <cell r="S3425" t="str">
            <v>2050348983</v>
          </cell>
        </row>
        <row r="3426">
          <cell r="L3426">
            <v>6008129145</v>
          </cell>
          <cell r="M3426" t="str">
            <v>10169933</v>
          </cell>
          <cell r="N3426" t="str">
            <v>S21102903797/H103111A/EF/3/30</v>
          </cell>
          <cell r="O3426" t="str">
            <v>YPS/N8540UV/DWIINDRA</v>
          </cell>
          <cell r="P3426" t="str">
            <v>TOKO MAKMUR JAYA SUGIHARTO</v>
          </cell>
          <cell r="Q3426" t="str">
            <v>TOKO MAKMUR JAYA SUGIHARTO</v>
          </cell>
          <cell r="R3426" t="str">
            <v>EMPTY BOTTLE AQUA 5 GALLON</v>
          </cell>
          <cell r="S3426" t="str">
            <v>2050348983</v>
          </cell>
        </row>
        <row r="3427">
          <cell r="L3427">
            <v>6008129145</v>
          </cell>
          <cell r="M3427" t="str">
            <v>74559</v>
          </cell>
          <cell r="N3427" t="str">
            <v>S21102903797/H103111A/EF/3/30</v>
          </cell>
          <cell r="O3427" t="str">
            <v>YPS/N8540UV/DWIINDRA</v>
          </cell>
          <cell r="P3427" t="str">
            <v>TOKO MAKMUR JAYA SUGIHARTO</v>
          </cell>
          <cell r="Q3427" t="str">
            <v>TOKO MAKMUR JAYA SUGIHARTO</v>
          </cell>
          <cell r="R3427" t="str">
            <v>5 GALLON AQUA LOCAL</v>
          </cell>
          <cell r="S3427" t="str">
            <v>2050348983</v>
          </cell>
        </row>
        <row r="3428">
          <cell r="L3428">
            <v>5042114222</v>
          </cell>
          <cell r="M3428" t="str">
            <v>10169933</v>
          </cell>
          <cell r="N3428" t="str">
            <v>S21102500001/HD/1/25</v>
          </cell>
          <cell r="O3428" t="str">
            <v>YPS/N8540UV/DWIINDRA</v>
          </cell>
          <cell r="P3428" t="str">
            <v>TOKO MAKMUR JAYA SUGIHARTO</v>
          </cell>
          <cell r="Q3428" t="str">
            <v>TOKO MAKMUR JAYA SUGIHARTO</v>
          </cell>
          <cell r="R3428" t="str">
            <v>EMPTY BOTTLE AQUA 5 GALLON</v>
          </cell>
          <cell r="S3428" t="str">
            <v>8276862354</v>
          </cell>
        </row>
        <row r="3429">
          <cell r="L3429">
            <v>5042114222</v>
          </cell>
          <cell r="M3429" t="str">
            <v>74559</v>
          </cell>
          <cell r="N3429" t="str">
            <v>S21102500001/HD/1/25</v>
          </cell>
          <cell r="O3429" t="str">
            <v>YPS/N8540UV/DWIINDRA</v>
          </cell>
          <cell r="P3429" t="str">
            <v>TOKO MAKMUR JAYA SUGIHARTO</v>
          </cell>
          <cell r="Q3429" t="str">
            <v>TOKO MAKMUR JAYA SUGIHARTO</v>
          </cell>
          <cell r="R3429" t="str">
            <v>5 GALLON AQUA LOCAL</v>
          </cell>
          <cell r="S3429" t="str">
            <v>8276862354</v>
          </cell>
        </row>
        <row r="3430">
          <cell r="L3430">
            <v>5042166694</v>
          </cell>
          <cell r="M3430" t="str">
            <v>74553</v>
          </cell>
          <cell r="N3430" t="str">
            <v>S21102211215</v>
          </cell>
          <cell r="O3430" t="str">
            <v>YPS/L9609UX/EDY S</v>
          </cell>
          <cell r="P3430" t="str">
            <v>TOKO MAKMUR JAYA SUGIHARTO</v>
          </cell>
          <cell r="Q3430" t="str">
            <v>TOKO MAKMUR JAYA SUGIHARTO</v>
          </cell>
          <cell r="R3430" t="str">
            <v>1500ML AQUA LOCAL 1X12</v>
          </cell>
          <cell r="S3430" t="str">
            <v>8276862354</v>
          </cell>
        </row>
        <row r="3431">
          <cell r="L3431">
            <v>5042166694</v>
          </cell>
          <cell r="M3431" t="str">
            <v>10169749</v>
          </cell>
          <cell r="N3431" t="str">
            <v>S21102211215</v>
          </cell>
          <cell r="O3431" t="str">
            <v>YPS/L9609UX/EDY S</v>
          </cell>
          <cell r="P3431" t="str">
            <v>TOKO MAKMUR JAYA SUGIHARTO</v>
          </cell>
          <cell r="Q3431" t="str">
            <v>TOKO MAKMUR JAYA SUGIHARTO</v>
          </cell>
          <cell r="R3431" t="str">
            <v>PALLET RENT DOUBLE FACE</v>
          </cell>
          <cell r="S3431" t="str">
            <v>8276862354</v>
          </cell>
        </row>
        <row r="3432">
          <cell r="L3432">
            <v>5042164182</v>
          </cell>
          <cell r="M3432" t="str">
            <v>74553</v>
          </cell>
          <cell r="N3432" t="str">
            <v>S21102211217</v>
          </cell>
          <cell r="O3432" t="str">
            <v>YPS/L9359UZ/SULAIMAN</v>
          </cell>
          <cell r="P3432" t="str">
            <v>TOKO MAKMUR JAYA SUGIHARTO</v>
          </cell>
          <cell r="Q3432" t="str">
            <v>TOKO MAKMUR JAYA SUGIHARTO</v>
          </cell>
          <cell r="R3432" t="str">
            <v>1500ML AQUA LOCAL 1X12</v>
          </cell>
          <cell r="S3432" t="str">
            <v>8276862354</v>
          </cell>
        </row>
        <row r="3433">
          <cell r="L3433">
            <v>5042164182</v>
          </cell>
          <cell r="M3433" t="str">
            <v>10169749</v>
          </cell>
          <cell r="N3433" t="str">
            <v>S21102211217</v>
          </cell>
          <cell r="O3433" t="str">
            <v>YPS/L9359UZ/SULAIMAN</v>
          </cell>
          <cell r="P3433" t="str">
            <v>TOKO MAKMUR JAYA SUGIHARTO</v>
          </cell>
          <cell r="Q3433" t="str">
            <v>TOKO MAKMUR JAYA SUGIHARTO</v>
          </cell>
          <cell r="R3433" t="str">
            <v>PALLET RENT DOUBLE FACE</v>
          </cell>
          <cell r="S3433" t="str">
            <v>8276862354</v>
          </cell>
        </row>
        <row r="3434">
          <cell r="L3434">
            <v>5042165722</v>
          </cell>
          <cell r="M3434" t="str">
            <v>74553</v>
          </cell>
          <cell r="N3434" t="str">
            <v>S21102211219</v>
          </cell>
          <cell r="O3434" t="str">
            <v>YPS/L8258UN/DAFIT A</v>
          </cell>
          <cell r="P3434" t="str">
            <v>TOKO MAKMUR JAYA SUGIHARTO</v>
          </cell>
          <cell r="Q3434" t="str">
            <v>TOKO MAKMUR JAYA SUGIHARTO</v>
          </cell>
          <cell r="R3434" t="str">
            <v>1500ML AQUA LOCAL 1X12</v>
          </cell>
          <cell r="S3434" t="str">
            <v>8276862354</v>
          </cell>
        </row>
        <row r="3435">
          <cell r="L3435">
            <v>5042165722</v>
          </cell>
          <cell r="M3435" t="str">
            <v>10169749</v>
          </cell>
          <cell r="N3435" t="str">
            <v>S21102211219</v>
          </cell>
          <cell r="O3435" t="str">
            <v>YPS/L8258UN/DAFIT A</v>
          </cell>
          <cell r="P3435" t="str">
            <v>TOKO MAKMUR JAYA SUGIHARTO</v>
          </cell>
          <cell r="Q3435" t="str">
            <v>TOKO MAKMUR JAYA SUGIHARTO</v>
          </cell>
          <cell r="R3435" t="str">
            <v>PALLET RENT DOUBLE FACE</v>
          </cell>
          <cell r="S3435" t="str">
            <v>8276862354</v>
          </cell>
        </row>
        <row r="3436">
          <cell r="L3436">
            <v>5042165082</v>
          </cell>
          <cell r="M3436" t="str">
            <v>74553</v>
          </cell>
          <cell r="N3436" t="str">
            <v>S21102211216</v>
          </cell>
          <cell r="O3436" t="str">
            <v>YPS/L9613UX/RONI</v>
          </cell>
          <cell r="P3436" t="str">
            <v>TOKO MAKMUR JAYA SUGIHARTO</v>
          </cell>
          <cell r="Q3436" t="str">
            <v>TOKO MAKMUR JAYA SUGIHARTO</v>
          </cell>
          <cell r="R3436" t="str">
            <v>1500ML AQUA LOCAL 1X12</v>
          </cell>
          <cell r="S3436" t="str">
            <v>8276862354</v>
          </cell>
        </row>
        <row r="3437">
          <cell r="L3437">
            <v>5042165082</v>
          </cell>
          <cell r="M3437" t="str">
            <v>10169749</v>
          </cell>
          <cell r="N3437" t="str">
            <v>S21102211216</v>
          </cell>
          <cell r="O3437" t="str">
            <v>YPS/L9613UX/RONI</v>
          </cell>
          <cell r="P3437" t="str">
            <v>TOKO MAKMUR JAYA SUGIHARTO</v>
          </cell>
          <cell r="Q3437" t="str">
            <v>TOKO MAKMUR JAYA SUGIHARTO</v>
          </cell>
          <cell r="R3437" t="str">
            <v>PALLET RENT DOUBLE FACE</v>
          </cell>
          <cell r="S3437" t="str">
            <v>8276862354</v>
          </cell>
        </row>
        <row r="3438">
          <cell r="L3438">
            <v>5042165560</v>
          </cell>
          <cell r="M3438" t="str">
            <v>74561</v>
          </cell>
          <cell r="N3438" t="str">
            <v>S21102211231</v>
          </cell>
          <cell r="O3438" t="str">
            <v>YPS/N8565UW/BAMBANG</v>
          </cell>
          <cell r="P3438" t="str">
            <v>TOKO MAKMUR JAYA SUGIHARTO</v>
          </cell>
          <cell r="Q3438" t="str">
            <v>TOKO MAKMUR JAYA SUGIHARTO</v>
          </cell>
          <cell r="R3438" t="str">
            <v>600ML AQUA LOCAL 1X24</v>
          </cell>
          <cell r="S3438" t="str">
            <v>8276862354</v>
          </cell>
        </row>
        <row r="3439">
          <cell r="L3439">
            <v>5042165560</v>
          </cell>
          <cell r="M3439" t="str">
            <v>10169749</v>
          </cell>
          <cell r="N3439" t="str">
            <v>S21102211231</v>
          </cell>
          <cell r="O3439" t="str">
            <v>YPS/N8565UW/BAMBANG</v>
          </cell>
          <cell r="P3439" t="str">
            <v>TOKO MAKMUR JAYA SUGIHARTO</v>
          </cell>
          <cell r="Q3439" t="str">
            <v>TOKO MAKMUR JAYA SUGIHARTO</v>
          </cell>
          <cell r="R3439" t="str">
            <v>PALLET RENT DOUBLE FACE</v>
          </cell>
          <cell r="S3439" t="str">
            <v>8276862354</v>
          </cell>
        </row>
        <row r="3440">
          <cell r="L3440">
            <v>5042153226</v>
          </cell>
          <cell r="M3440" t="str">
            <v>74561</v>
          </cell>
          <cell r="N3440" t="str">
            <v>S21102211233</v>
          </cell>
          <cell r="O3440" t="str">
            <v>YPS/L9507UK/ARIFIYAN</v>
          </cell>
          <cell r="P3440" t="str">
            <v>TOKO MAKMUR JAYA SUGIHARTO</v>
          </cell>
          <cell r="Q3440" t="str">
            <v>TOKO MAKMUR JAYA SUGIHARTO</v>
          </cell>
          <cell r="R3440" t="str">
            <v>600ML AQUA LOCAL 1X24</v>
          </cell>
          <cell r="S3440" t="str">
            <v>8276862354</v>
          </cell>
        </row>
        <row r="3441">
          <cell r="L3441">
            <v>5042153226</v>
          </cell>
          <cell r="M3441" t="str">
            <v>10169749</v>
          </cell>
          <cell r="N3441" t="str">
            <v>S21102211233</v>
          </cell>
          <cell r="O3441" t="str">
            <v>YPS/L9507UK/ARIFIYAN</v>
          </cell>
          <cell r="P3441" t="str">
            <v>TOKO MAKMUR JAYA SUGIHARTO</v>
          </cell>
          <cell r="Q3441" t="str">
            <v>TOKO MAKMUR JAYA SUGIHARTO</v>
          </cell>
          <cell r="R3441" t="str">
            <v>PALLET RENT DOUBLE FACE</v>
          </cell>
          <cell r="S3441" t="str">
            <v>8276862354</v>
          </cell>
        </row>
        <row r="3442">
          <cell r="L3442">
            <v>5042142174</v>
          </cell>
          <cell r="M3442" t="str">
            <v>10169933</v>
          </cell>
          <cell r="N3442" t="str">
            <v>S21102211239/AS/3/27</v>
          </cell>
          <cell r="O3442" t="str">
            <v>YPS/N8540UV/DWIINDRA</v>
          </cell>
          <cell r="P3442" t="str">
            <v>TOKO MAKMUR JAYA SUGIHARTO</v>
          </cell>
          <cell r="Q3442" t="str">
            <v>TOKO MAKMUR JAYA SUGIHARTO</v>
          </cell>
          <cell r="R3442" t="str">
            <v>EMPTY BOTTLE AQUA 5 GALLON</v>
          </cell>
          <cell r="S3442" t="str">
            <v>8276862354</v>
          </cell>
        </row>
        <row r="3443">
          <cell r="L3443">
            <v>5042142174</v>
          </cell>
          <cell r="M3443" t="str">
            <v>74559</v>
          </cell>
          <cell r="N3443" t="str">
            <v>S21102211239/AS/3/27</v>
          </cell>
          <cell r="O3443" t="str">
            <v>YPS/N8540UV/DWIINDRA</v>
          </cell>
          <cell r="P3443" t="str">
            <v>TOKO MAKMUR JAYA SUGIHARTO</v>
          </cell>
          <cell r="Q3443" t="str">
            <v>TOKO MAKMUR JAYA SUGIHARTO</v>
          </cell>
          <cell r="R3443" t="str">
            <v>5 GALLON AQUA LOCAL</v>
          </cell>
          <cell r="S3443" t="str">
            <v>8276862354</v>
          </cell>
        </row>
        <row r="3444">
          <cell r="L3444">
            <v>5042164800</v>
          </cell>
          <cell r="M3444" t="str">
            <v>74553</v>
          </cell>
          <cell r="N3444" t="str">
            <v>S21102211218</v>
          </cell>
          <cell r="O3444" t="str">
            <v>YPS/N9931UW/JONI</v>
          </cell>
          <cell r="P3444" t="str">
            <v>TOKO MAKMUR JAYA SUGIHARTO</v>
          </cell>
          <cell r="Q3444" t="str">
            <v>TOKO MAKMUR JAYA SUGIHARTO</v>
          </cell>
          <cell r="R3444" t="str">
            <v>1500ML AQUA LOCAL 1X12</v>
          </cell>
          <cell r="S3444" t="str">
            <v>8276862354</v>
          </cell>
        </row>
        <row r="3445">
          <cell r="L3445">
            <v>5042164800</v>
          </cell>
          <cell r="M3445" t="str">
            <v>10169749</v>
          </cell>
          <cell r="N3445" t="str">
            <v>S21102211218</v>
          </cell>
          <cell r="O3445" t="str">
            <v>YPS/N9931UW/JONI</v>
          </cell>
          <cell r="P3445" t="str">
            <v>TOKO MAKMUR JAYA SUGIHARTO</v>
          </cell>
          <cell r="Q3445" t="str">
            <v>TOKO MAKMUR JAYA SUGIHARTO</v>
          </cell>
          <cell r="R3445" t="str">
            <v>PALLET RENT DOUBLE FACE</v>
          </cell>
          <cell r="S3445" t="str">
            <v>8276862354</v>
          </cell>
        </row>
        <row r="3446">
          <cell r="L3446">
            <v>5042163712</v>
          </cell>
          <cell r="M3446" t="str">
            <v>74561</v>
          </cell>
          <cell r="N3446" t="str">
            <v>S21102211232</v>
          </cell>
          <cell r="O3446" t="str">
            <v>YPS/N9935UW/SUDARSON</v>
          </cell>
          <cell r="P3446" t="str">
            <v>TOKO MAKMUR JAYA SUGIHARTO</v>
          </cell>
          <cell r="Q3446" t="str">
            <v>TOKO MAKMUR JAYA SUGIHARTO</v>
          </cell>
          <cell r="R3446" t="str">
            <v>600ML AQUA LOCAL 1X24</v>
          </cell>
          <cell r="S3446" t="str">
            <v>8276862354</v>
          </cell>
        </row>
        <row r="3447">
          <cell r="L3447">
            <v>5042163712</v>
          </cell>
          <cell r="M3447" t="str">
            <v>10169749</v>
          </cell>
          <cell r="N3447" t="str">
            <v>S21102211232</v>
          </cell>
          <cell r="O3447" t="str">
            <v>YPS/N9935UW/SUDARSON</v>
          </cell>
          <cell r="P3447" t="str">
            <v>TOKO MAKMUR JAYA SUGIHARTO</v>
          </cell>
          <cell r="Q3447" t="str">
            <v>TOKO MAKMUR JAYA SUGIHARTO</v>
          </cell>
          <cell r="R3447" t="str">
            <v>PALLET RENT DOUBLE FACE</v>
          </cell>
          <cell r="S3447" t="str">
            <v>8276862354</v>
          </cell>
        </row>
        <row r="3448">
          <cell r="L3448">
            <v>5042145097</v>
          </cell>
          <cell r="M3448" t="str">
            <v>74553</v>
          </cell>
          <cell r="N3448" t="str">
            <v>S21102211223</v>
          </cell>
          <cell r="O3448" t="str">
            <v>YPS/L8258UN/DAFIT A</v>
          </cell>
          <cell r="P3448" t="str">
            <v>TOKO MAKMUR JAYA SUGIHARTO</v>
          </cell>
          <cell r="Q3448" t="str">
            <v>TOKO MAKMUR JAYA SUGIHARTO</v>
          </cell>
          <cell r="R3448" t="str">
            <v>1500ML AQUA LOCAL 1X12</v>
          </cell>
          <cell r="S3448" t="str">
            <v>8276862354</v>
          </cell>
        </row>
        <row r="3449">
          <cell r="L3449">
            <v>5042145097</v>
          </cell>
          <cell r="M3449" t="str">
            <v>10169749</v>
          </cell>
          <cell r="N3449" t="str">
            <v>S21102211223</v>
          </cell>
          <cell r="O3449" t="str">
            <v>YPS/L8258UN/DAFIT A</v>
          </cell>
          <cell r="P3449" t="str">
            <v>TOKO MAKMUR JAYA SUGIHARTO</v>
          </cell>
          <cell r="Q3449" t="str">
            <v>TOKO MAKMUR JAYA SUGIHARTO</v>
          </cell>
          <cell r="R3449" t="str">
            <v>PALLET RENT DOUBLE FACE</v>
          </cell>
          <cell r="S3449" t="str">
            <v>8276862354</v>
          </cell>
        </row>
        <row r="3450">
          <cell r="L3450">
            <v>5042145621</v>
          </cell>
          <cell r="M3450" t="str">
            <v>74553</v>
          </cell>
          <cell r="N3450" t="str">
            <v>S21102211214</v>
          </cell>
          <cell r="O3450" t="str">
            <v>YPS/N9967UW/MISDI</v>
          </cell>
          <cell r="P3450" t="str">
            <v>TOKO MAKMUR JAYA SUGIHARTO</v>
          </cell>
          <cell r="Q3450" t="str">
            <v>TOKO MAKMUR JAYA SUGIHARTO</v>
          </cell>
          <cell r="R3450" t="str">
            <v>1500ML AQUA LOCAL 1X12</v>
          </cell>
          <cell r="S3450" t="str">
            <v>8276862354</v>
          </cell>
        </row>
        <row r="3451">
          <cell r="L3451">
            <v>5042145621</v>
          </cell>
          <cell r="M3451" t="str">
            <v>10169749</v>
          </cell>
          <cell r="N3451" t="str">
            <v>S21102211214</v>
          </cell>
          <cell r="O3451" t="str">
            <v>YPS/N9967UW/MISDI</v>
          </cell>
          <cell r="P3451" t="str">
            <v>TOKO MAKMUR JAYA SUGIHARTO</v>
          </cell>
          <cell r="Q3451" t="str">
            <v>TOKO MAKMUR JAYA SUGIHARTO</v>
          </cell>
          <cell r="R3451" t="str">
            <v>PALLET RENT DOUBLE FACE</v>
          </cell>
          <cell r="S3451" t="str">
            <v>8276862354</v>
          </cell>
        </row>
        <row r="3452">
          <cell r="L3452">
            <v>5042142903</v>
          </cell>
          <cell r="M3452" t="str">
            <v>74553</v>
          </cell>
          <cell r="N3452" t="str">
            <v>S21102211222</v>
          </cell>
          <cell r="O3452" t="str">
            <v>YPS/L8211UT/ZEMY</v>
          </cell>
          <cell r="P3452" t="str">
            <v>TOKO MAKMUR JAYA SUGIHARTO</v>
          </cell>
          <cell r="Q3452" t="str">
            <v>TOKO MAKMUR JAYA SUGIHARTO</v>
          </cell>
          <cell r="R3452" t="str">
            <v>1500ML AQUA LOCAL 1X12</v>
          </cell>
          <cell r="S3452" t="str">
            <v>8276862354</v>
          </cell>
        </row>
        <row r="3453">
          <cell r="L3453">
            <v>5042142903</v>
          </cell>
          <cell r="M3453" t="str">
            <v>10169749</v>
          </cell>
          <cell r="N3453" t="str">
            <v>S21102211222</v>
          </cell>
          <cell r="O3453" t="str">
            <v>YPS/L8211UT/ZEMY</v>
          </cell>
          <cell r="P3453" t="str">
            <v>TOKO MAKMUR JAYA SUGIHARTO</v>
          </cell>
          <cell r="Q3453" t="str">
            <v>TOKO MAKMUR JAYA SUGIHARTO</v>
          </cell>
          <cell r="R3453" t="str">
            <v>PALLET RENT DOUBLE FACE</v>
          </cell>
          <cell r="S3453" t="str">
            <v>8276862354</v>
          </cell>
        </row>
        <row r="3454">
          <cell r="L3454">
            <v>5042129213</v>
          </cell>
          <cell r="M3454" t="str">
            <v>10169933</v>
          </cell>
          <cell r="N3454" t="str">
            <v>S21102211241/IS/2/25</v>
          </cell>
          <cell r="O3454" t="str">
            <v>PSF/N8543UV/NADIR</v>
          </cell>
          <cell r="P3454" t="str">
            <v>TOKO MAKMUR JAYA SUGIHARTO</v>
          </cell>
          <cell r="Q3454" t="str">
            <v>TOKO MAKMUR JAYA SUGIHARTO</v>
          </cell>
          <cell r="R3454" t="str">
            <v>EMPTY BOTTLE AQUA 5 GALLON</v>
          </cell>
          <cell r="S3454" t="str">
            <v>8276862354</v>
          </cell>
        </row>
        <row r="3455">
          <cell r="L3455">
            <v>5042129213</v>
          </cell>
          <cell r="M3455" t="str">
            <v>74559</v>
          </cell>
          <cell r="N3455" t="str">
            <v>S21102211241/IS/2/25</v>
          </cell>
          <cell r="O3455" t="str">
            <v>PSF/N8543UV/NADIR</v>
          </cell>
          <cell r="P3455" t="str">
            <v>TOKO MAKMUR JAYA SUGIHARTO</v>
          </cell>
          <cell r="Q3455" t="str">
            <v>TOKO MAKMUR JAYA SUGIHARTO</v>
          </cell>
          <cell r="R3455" t="str">
            <v>5 GALLON AQUA LOCAL</v>
          </cell>
          <cell r="S3455" t="str">
            <v>8276862354</v>
          </cell>
        </row>
        <row r="3456">
          <cell r="L3456">
            <v>5042122059</v>
          </cell>
          <cell r="M3456" t="str">
            <v>74553</v>
          </cell>
          <cell r="N3456" t="str">
            <v>S21102211220</v>
          </cell>
          <cell r="O3456" t="str">
            <v>YPS/N9958UW/KUS H</v>
          </cell>
          <cell r="P3456" t="str">
            <v>TOKO MAKMUR JAYA SUGIHARTO</v>
          </cell>
          <cell r="Q3456" t="str">
            <v>TOKO MAKMUR JAYA SUGIHARTO</v>
          </cell>
          <cell r="R3456" t="str">
            <v>1500ML AQUA LOCAL 1X12</v>
          </cell>
          <cell r="S3456" t="str">
            <v>8276862354</v>
          </cell>
        </row>
        <row r="3457">
          <cell r="L3457">
            <v>5042122059</v>
          </cell>
          <cell r="M3457" t="str">
            <v>10169749</v>
          </cell>
          <cell r="N3457" t="str">
            <v>S21102211220</v>
          </cell>
          <cell r="O3457" t="str">
            <v>YPS/N9958UW/KUS H</v>
          </cell>
          <cell r="P3457" t="str">
            <v>TOKO MAKMUR JAYA SUGIHARTO</v>
          </cell>
          <cell r="Q3457" t="str">
            <v>TOKO MAKMUR JAYA SUGIHARTO</v>
          </cell>
          <cell r="R3457" t="str">
            <v>PALLET RENT DOUBLE FACE</v>
          </cell>
          <cell r="S3457" t="str">
            <v>8276862354</v>
          </cell>
        </row>
        <row r="3458">
          <cell r="L3458">
            <v>5042132302</v>
          </cell>
          <cell r="M3458" t="str">
            <v>74561</v>
          </cell>
          <cell r="N3458" t="str">
            <v>S21102211237</v>
          </cell>
          <cell r="O3458" t="str">
            <v>YPS/N8620UW/HERIANTO</v>
          </cell>
          <cell r="P3458" t="str">
            <v>TOKO MAKMUR JAYA SUGIHARTO</v>
          </cell>
          <cell r="Q3458" t="str">
            <v>TOKO MAKMUR JAYA SUGIHARTO</v>
          </cell>
          <cell r="R3458" t="str">
            <v>600ML AQUA LOCAL 1X24</v>
          </cell>
          <cell r="S3458" t="str">
            <v>8276862354</v>
          </cell>
        </row>
        <row r="3459">
          <cell r="L3459">
            <v>5042132302</v>
          </cell>
          <cell r="M3459" t="str">
            <v>10169749</v>
          </cell>
          <cell r="N3459" t="str">
            <v>S21102211237</v>
          </cell>
          <cell r="O3459" t="str">
            <v>YPS/N8620UW/HERIANTO</v>
          </cell>
          <cell r="P3459" t="str">
            <v>TOKO MAKMUR JAYA SUGIHARTO</v>
          </cell>
          <cell r="Q3459" t="str">
            <v>TOKO MAKMUR JAYA SUGIHARTO</v>
          </cell>
          <cell r="R3459" t="str">
            <v>PALLET RENT DOUBLE FACE</v>
          </cell>
          <cell r="S3459" t="str">
            <v>8276862354</v>
          </cell>
        </row>
        <row r="3460">
          <cell r="L3460">
            <v>5042147644</v>
          </cell>
          <cell r="M3460" t="str">
            <v>74561</v>
          </cell>
          <cell r="N3460" t="str">
            <v>S21102211238</v>
          </cell>
          <cell r="O3460" t="str">
            <v>YPS/N8603UV/B SLAMET</v>
          </cell>
          <cell r="P3460" t="str">
            <v>TOKO MAKMUR JAYA SUGIHARTO</v>
          </cell>
          <cell r="Q3460" t="str">
            <v>TOKO MAKMUR JAYA SUGIHARTO</v>
          </cell>
          <cell r="R3460" t="str">
            <v>600ML AQUA LOCAL 1X24</v>
          </cell>
          <cell r="S3460" t="str">
            <v>8276862354</v>
          </cell>
        </row>
        <row r="3461">
          <cell r="L3461">
            <v>5042147644</v>
          </cell>
          <cell r="M3461" t="str">
            <v>10169749</v>
          </cell>
          <cell r="N3461" t="str">
            <v>S21102211238</v>
          </cell>
          <cell r="O3461" t="str">
            <v>YPS/N8603UV/B SLAMET</v>
          </cell>
          <cell r="P3461" t="str">
            <v>TOKO MAKMUR JAYA SUGIHARTO</v>
          </cell>
          <cell r="Q3461" t="str">
            <v>TOKO MAKMUR JAYA SUGIHARTO</v>
          </cell>
          <cell r="R3461" t="str">
            <v>PALLET RENT DOUBLE FACE</v>
          </cell>
          <cell r="S3461" t="str">
            <v>8276862354</v>
          </cell>
        </row>
        <row r="3462">
          <cell r="L3462">
            <v>5042146959</v>
          </cell>
          <cell r="M3462" t="str">
            <v>74561</v>
          </cell>
          <cell r="N3462" t="str">
            <v>S21102211235</v>
          </cell>
          <cell r="O3462" t="str">
            <v>YPS/L9609UX/EDY S</v>
          </cell>
          <cell r="P3462" t="str">
            <v>TOKO MAKMUR JAYA SUGIHARTO</v>
          </cell>
          <cell r="Q3462" t="str">
            <v>TOKO MAKMUR JAYA SUGIHARTO</v>
          </cell>
          <cell r="R3462" t="str">
            <v>600ML AQUA LOCAL 1X24</v>
          </cell>
          <cell r="S3462" t="str">
            <v>8276862354</v>
          </cell>
        </row>
        <row r="3463">
          <cell r="L3463">
            <v>5042146959</v>
          </cell>
          <cell r="M3463" t="str">
            <v>10169749</v>
          </cell>
          <cell r="N3463" t="str">
            <v>S21102211235</v>
          </cell>
          <cell r="O3463" t="str">
            <v>YPS/L9609UX/EDY S</v>
          </cell>
          <cell r="P3463" t="str">
            <v>TOKO MAKMUR JAYA SUGIHARTO</v>
          </cell>
          <cell r="Q3463" t="str">
            <v>TOKO MAKMUR JAYA SUGIHARTO</v>
          </cell>
          <cell r="R3463" t="str">
            <v>PALLET RENT DOUBLE FACE</v>
          </cell>
          <cell r="S3463" t="str">
            <v>8276862354</v>
          </cell>
        </row>
        <row r="3464">
          <cell r="L3464">
            <v>5042151191</v>
          </cell>
          <cell r="M3464" t="str">
            <v>74561</v>
          </cell>
          <cell r="N3464" t="str">
            <v>S21102211234</v>
          </cell>
          <cell r="O3464" t="str">
            <v>YPS/N8203UW/MUHAMMAD</v>
          </cell>
          <cell r="P3464" t="str">
            <v>TOKO MAKMUR JAYA SUGIHARTO</v>
          </cell>
          <cell r="Q3464" t="str">
            <v>TOKO MAKMUR JAYA SUGIHARTO</v>
          </cell>
          <cell r="R3464" t="str">
            <v>600ML AQUA LOCAL 1X24</v>
          </cell>
          <cell r="S3464" t="str">
            <v>8276862354</v>
          </cell>
        </row>
        <row r="3465">
          <cell r="L3465">
            <v>5042151191</v>
          </cell>
          <cell r="M3465" t="str">
            <v>10169749</v>
          </cell>
          <cell r="N3465" t="str">
            <v>S21102211234</v>
          </cell>
          <cell r="O3465" t="str">
            <v>YPS/N8203UW/MUHAMMAD</v>
          </cell>
          <cell r="P3465" t="str">
            <v>TOKO MAKMUR JAYA SUGIHARTO</v>
          </cell>
          <cell r="Q3465" t="str">
            <v>TOKO MAKMUR JAYA SUGIHARTO</v>
          </cell>
          <cell r="R3465" t="str">
            <v>PALLET RENT DOUBLE FACE</v>
          </cell>
          <cell r="S3465" t="str">
            <v>8276862354</v>
          </cell>
        </row>
        <row r="3466">
          <cell r="L3466">
            <v>5042145514</v>
          </cell>
          <cell r="M3466" t="str">
            <v>74561</v>
          </cell>
          <cell r="N3466" t="str">
            <v>S21102211236</v>
          </cell>
          <cell r="O3466" t="str">
            <v>YPS/L9349UZ/SUCIPTO</v>
          </cell>
          <cell r="P3466" t="str">
            <v>TOKO MAKMUR JAYA SUGIHARTO</v>
          </cell>
          <cell r="Q3466" t="str">
            <v>TOKO MAKMUR JAYA SUGIHARTO</v>
          </cell>
          <cell r="R3466" t="str">
            <v>600ML AQUA LOCAL 1X24</v>
          </cell>
          <cell r="S3466" t="str">
            <v>8276862354</v>
          </cell>
        </row>
        <row r="3467">
          <cell r="L3467">
            <v>5042145514</v>
          </cell>
          <cell r="M3467" t="str">
            <v>10169749</v>
          </cell>
          <cell r="N3467" t="str">
            <v>S21102211236</v>
          </cell>
          <cell r="O3467" t="str">
            <v>YPS/L9349UZ/SUCIPTO</v>
          </cell>
          <cell r="P3467" t="str">
            <v>TOKO MAKMUR JAYA SUGIHARTO</v>
          </cell>
          <cell r="Q3467" t="str">
            <v>TOKO MAKMUR JAYA SUGIHARTO</v>
          </cell>
          <cell r="R3467" t="str">
            <v>PALLET RENT DOUBLE FACE</v>
          </cell>
          <cell r="S3467" t="str">
            <v>8276862354</v>
          </cell>
        </row>
        <row r="3468">
          <cell r="L3468">
            <v>5042138113</v>
          </cell>
          <cell r="M3468" t="str">
            <v>74553</v>
          </cell>
          <cell r="N3468" t="str">
            <v>S21102211221</v>
          </cell>
          <cell r="O3468" t="str">
            <v>YPS/L9359UZ/SULAIMAN</v>
          </cell>
          <cell r="P3468" t="str">
            <v>TOKO MAKMUR JAYA SUGIHARTO</v>
          </cell>
          <cell r="Q3468" t="str">
            <v>TOKO MAKMUR JAYA SUGIHARTO</v>
          </cell>
          <cell r="R3468" t="str">
            <v>1500ML AQUA LOCAL 1X12</v>
          </cell>
          <cell r="S3468" t="str">
            <v>8276862354</v>
          </cell>
        </row>
        <row r="3469">
          <cell r="L3469">
            <v>5042138113</v>
          </cell>
          <cell r="M3469" t="str">
            <v>10169749</v>
          </cell>
          <cell r="N3469" t="str">
            <v>S21102211221</v>
          </cell>
          <cell r="O3469" t="str">
            <v>YPS/L9359UZ/SULAIMAN</v>
          </cell>
          <cell r="P3469" t="str">
            <v>TOKO MAKMUR JAYA SUGIHARTO</v>
          </cell>
          <cell r="Q3469" t="str">
            <v>TOKO MAKMUR JAYA SUGIHARTO</v>
          </cell>
          <cell r="R3469" t="str">
            <v>PALLET RENT DOUBLE FACE</v>
          </cell>
          <cell r="S3469" t="str">
            <v>8276862354</v>
          </cell>
        </row>
        <row r="3470">
          <cell r="L3470">
            <v>5042199572</v>
          </cell>
          <cell r="M3470" t="str">
            <v>74561</v>
          </cell>
          <cell r="N3470" t="str">
            <v>S21102211228</v>
          </cell>
          <cell r="O3470" t="str">
            <v>YPS/L8211UT/ZEMY S</v>
          </cell>
          <cell r="P3470" t="str">
            <v>TOKO MAKMUR JAYA SUGIHARTO</v>
          </cell>
          <cell r="Q3470" t="str">
            <v>TOKO MAKMUR JAYA SUGIHARTO</v>
          </cell>
          <cell r="R3470" t="str">
            <v>600ML AQUA LOCAL 1X24</v>
          </cell>
          <cell r="S3470" t="str">
            <v>8276862354</v>
          </cell>
        </row>
        <row r="3471">
          <cell r="L3471">
            <v>5042199572</v>
          </cell>
          <cell r="M3471" t="str">
            <v>10169749</v>
          </cell>
          <cell r="N3471" t="str">
            <v>S21102211228</v>
          </cell>
          <cell r="O3471" t="str">
            <v>YPS/L8211UT/ZEMY S</v>
          </cell>
          <cell r="P3471" t="str">
            <v>TOKO MAKMUR JAYA SUGIHARTO</v>
          </cell>
          <cell r="Q3471" t="str">
            <v>TOKO MAKMUR JAYA SUGIHARTO</v>
          </cell>
          <cell r="R3471" t="str">
            <v>PALLET RENT DOUBLE FACE</v>
          </cell>
          <cell r="S3471" t="str">
            <v>8276862354</v>
          </cell>
        </row>
        <row r="3472">
          <cell r="L3472">
            <v>5042200284</v>
          </cell>
          <cell r="M3472" t="str">
            <v>74561</v>
          </cell>
          <cell r="N3472" t="str">
            <v>S21102211229</v>
          </cell>
          <cell r="O3472" t="str">
            <v>YPS/N8807UT/SAMAJI</v>
          </cell>
          <cell r="P3472" t="str">
            <v>TOKO MAKMUR JAYA SUGIHARTO</v>
          </cell>
          <cell r="Q3472" t="str">
            <v>TOKO MAKMUR JAYA SUGIHARTO</v>
          </cell>
          <cell r="R3472" t="str">
            <v>600ML AQUA LOCAL 1X24</v>
          </cell>
          <cell r="S3472" t="str">
            <v>8276862354</v>
          </cell>
        </row>
        <row r="3473">
          <cell r="L3473">
            <v>5042200284</v>
          </cell>
          <cell r="M3473" t="str">
            <v>10169749</v>
          </cell>
          <cell r="N3473" t="str">
            <v>S21102211229</v>
          </cell>
          <cell r="O3473" t="str">
            <v>YPS/N8807UT/SAMAJI</v>
          </cell>
          <cell r="P3473" t="str">
            <v>TOKO MAKMUR JAYA SUGIHARTO</v>
          </cell>
          <cell r="Q3473" t="str">
            <v>TOKO MAKMUR JAYA SUGIHARTO</v>
          </cell>
          <cell r="R3473" t="str">
            <v>PALLET RENT DOUBLE FACE</v>
          </cell>
          <cell r="S3473" t="str">
            <v>8276862354</v>
          </cell>
        </row>
        <row r="3474">
          <cell r="L3474">
            <v>5042203251</v>
          </cell>
          <cell r="M3474" t="str">
            <v>10169933</v>
          </cell>
          <cell r="N3474" t="str">
            <v>S21102211240/AS/3/29</v>
          </cell>
          <cell r="O3474" t="str">
            <v>YPS/N8540UV/ARIF</v>
          </cell>
          <cell r="P3474" t="str">
            <v>TOKO MAKMUR JAYA SUGIHARTO</v>
          </cell>
          <cell r="Q3474" t="str">
            <v>TOKO MAKMUR JAYA SUGIHARTO</v>
          </cell>
          <cell r="R3474" t="str">
            <v>EMPTY BOTTLE AQUA 5 GALLON</v>
          </cell>
          <cell r="S3474" t="str">
            <v>8276862354</v>
          </cell>
        </row>
        <row r="3475">
          <cell r="L3475">
            <v>5042203251</v>
          </cell>
          <cell r="M3475" t="str">
            <v>74559</v>
          </cell>
          <cell r="N3475" t="str">
            <v>S21102211240/AS/3/29</v>
          </cell>
          <cell r="O3475" t="str">
            <v>YPS/N8540UV/ARIF</v>
          </cell>
          <cell r="P3475" t="str">
            <v>TOKO MAKMUR JAYA SUGIHARTO</v>
          </cell>
          <cell r="Q3475" t="str">
            <v>TOKO MAKMUR JAYA SUGIHARTO</v>
          </cell>
          <cell r="R3475" t="str">
            <v>5 GALLON AQUA LOCAL</v>
          </cell>
          <cell r="S3475" t="str">
            <v>8276862354</v>
          </cell>
        </row>
        <row r="3476">
          <cell r="L3476">
            <v>5042201127</v>
          </cell>
          <cell r="M3476" t="str">
            <v>74561</v>
          </cell>
          <cell r="N3476" t="str">
            <v>S21102211227</v>
          </cell>
          <cell r="O3476" t="str">
            <v>YPS/N9931UW/JONI</v>
          </cell>
          <cell r="P3476" t="str">
            <v>TOKO MAKMUR JAYA SUGIHARTO</v>
          </cell>
          <cell r="Q3476" t="str">
            <v>TOKO MAKMUR JAYA SUGIHARTO</v>
          </cell>
          <cell r="R3476" t="str">
            <v>600ML AQUA LOCAL 1X24</v>
          </cell>
          <cell r="S3476" t="str">
            <v>8276862354</v>
          </cell>
        </row>
        <row r="3477">
          <cell r="L3477">
            <v>5042201127</v>
          </cell>
          <cell r="M3477" t="str">
            <v>10169749</v>
          </cell>
          <cell r="N3477" t="str">
            <v>S21102211227</v>
          </cell>
          <cell r="O3477" t="str">
            <v>YPS/N9931UW/JONI</v>
          </cell>
          <cell r="P3477" t="str">
            <v>TOKO MAKMUR JAYA SUGIHARTO</v>
          </cell>
          <cell r="Q3477" t="str">
            <v>TOKO MAKMUR JAYA SUGIHARTO</v>
          </cell>
          <cell r="R3477" t="str">
            <v>PALLET RENT DOUBLE FACE</v>
          </cell>
          <cell r="S3477" t="str">
            <v>8276862354</v>
          </cell>
        </row>
        <row r="3478">
          <cell r="L3478">
            <v>5042196223</v>
          </cell>
          <cell r="M3478" t="str">
            <v>74561</v>
          </cell>
          <cell r="N3478" t="str">
            <v>S21102211230</v>
          </cell>
          <cell r="O3478" t="str">
            <v>YPS/N8653UW/SULIS B</v>
          </cell>
          <cell r="P3478" t="str">
            <v>TOKO MAKMUR JAYA SUGIHARTO</v>
          </cell>
          <cell r="Q3478" t="str">
            <v>TOKO MAKMUR JAYA SUGIHARTO</v>
          </cell>
          <cell r="R3478" t="str">
            <v>600ML AQUA LOCAL 1X24</v>
          </cell>
          <cell r="S3478" t="str">
            <v>8276862354</v>
          </cell>
        </row>
        <row r="3479">
          <cell r="L3479">
            <v>5042196223</v>
          </cell>
          <cell r="M3479" t="str">
            <v>10169749</v>
          </cell>
          <cell r="N3479" t="str">
            <v>S21102211230</v>
          </cell>
          <cell r="O3479" t="str">
            <v>YPS/N8653UW/SULIS B</v>
          </cell>
          <cell r="P3479" t="str">
            <v>TOKO MAKMUR JAYA SUGIHARTO</v>
          </cell>
          <cell r="Q3479" t="str">
            <v>TOKO MAKMUR JAYA SUGIHARTO</v>
          </cell>
          <cell r="R3479" t="str">
            <v>PALLET RENT DOUBLE FACE</v>
          </cell>
          <cell r="S3479" t="str">
            <v>8276862354</v>
          </cell>
        </row>
        <row r="3480">
          <cell r="L3480">
            <v>5042197666</v>
          </cell>
          <cell r="M3480" t="str">
            <v>74553</v>
          </cell>
          <cell r="N3480" t="str">
            <v>S21102211204</v>
          </cell>
          <cell r="O3480" t="str">
            <v>YPS/B9185BYU/TARMUJI</v>
          </cell>
          <cell r="P3480" t="str">
            <v>TOKO MAKMUR JAYA SUGIHARTO</v>
          </cell>
          <cell r="Q3480" t="str">
            <v>TOKO MAKMUR JAYA SUGIHARTO</v>
          </cell>
          <cell r="R3480" t="str">
            <v>1500ML AQUA LOCAL 1X12</v>
          </cell>
          <cell r="S3480" t="str">
            <v>8276862354</v>
          </cell>
        </row>
        <row r="3481">
          <cell r="L3481">
            <v>5042197666</v>
          </cell>
          <cell r="M3481" t="str">
            <v>10169749</v>
          </cell>
          <cell r="N3481" t="str">
            <v>S21102211204</v>
          </cell>
          <cell r="O3481" t="str">
            <v>YPS/B9185BYU/TARMUJI</v>
          </cell>
          <cell r="P3481" t="str">
            <v>TOKO MAKMUR JAYA SUGIHARTO</v>
          </cell>
          <cell r="Q3481" t="str">
            <v>TOKO MAKMUR JAYA SUGIHARTO</v>
          </cell>
          <cell r="R3481" t="str">
            <v>PALLET RENT DOUBLE FACE</v>
          </cell>
          <cell r="S3481" t="str">
            <v>8276862354</v>
          </cell>
        </row>
        <row r="3482">
          <cell r="L3482">
            <v>5042200677</v>
          </cell>
          <cell r="M3482" t="str">
            <v>74553</v>
          </cell>
          <cell r="N3482" t="str">
            <v>S21102211205</v>
          </cell>
          <cell r="O3482" t="str">
            <v>YPS/L9980UF/SANTOSO</v>
          </cell>
          <cell r="P3482" t="str">
            <v>TOKO MAKMUR JAYA SUGIHARTO</v>
          </cell>
          <cell r="Q3482" t="str">
            <v>TOKO MAKMUR JAYA SUGIHARTO</v>
          </cell>
          <cell r="R3482" t="str">
            <v>1500ML AQUA LOCAL 1X12</v>
          </cell>
          <cell r="S3482" t="str">
            <v>8276862354</v>
          </cell>
        </row>
        <row r="3483">
          <cell r="L3483">
            <v>5042200677</v>
          </cell>
          <cell r="M3483" t="str">
            <v>10169749</v>
          </cell>
          <cell r="N3483" t="str">
            <v>S21102211205</v>
          </cell>
          <cell r="O3483" t="str">
            <v>YPS/L9980UF/SANTOSO</v>
          </cell>
          <cell r="P3483" t="str">
            <v>TOKO MAKMUR JAYA SUGIHARTO</v>
          </cell>
          <cell r="Q3483" t="str">
            <v>TOKO MAKMUR JAYA SUGIHARTO</v>
          </cell>
          <cell r="R3483" t="str">
            <v>PALLET RENT DOUBLE FACE</v>
          </cell>
          <cell r="S3483" t="str">
            <v>8276862354</v>
          </cell>
        </row>
        <row r="3484">
          <cell r="L3484">
            <v>5042197969</v>
          </cell>
          <cell r="M3484" t="str">
            <v>74553</v>
          </cell>
          <cell r="N3484" t="str">
            <v>S21102211209</v>
          </cell>
          <cell r="O3484" t="str">
            <v>YPS/N8660UW/SYAIFUL</v>
          </cell>
          <cell r="P3484" t="str">
            <v>TOKO MAKMUR JAYA SUGIHARTO</v>
          </cell>
          <cell r="Q3484" t="str">
            <v>TOKO MAKMUR JAYA SUGIHARTO</v>
          </cell>
          <cell r="R3484" t="str">
            <v>1500ML AQUA LOCAL 1X12</v>
          </cell>
          <cell r="S3484" t="str">
            <v>8276862354</v>
          </cell>
        </row>
        <row r="3485">
          <cell r="L3485">
            <v>5042197969</v>
          </cell>
          <cell r="M3485" t="str">
            <v>10169749</v>
          </cell>
          <cell r="N3485" t="str">
            <v>S21102211209</v>
          </cell>
          <cell r="O3485" t="str">
            <v>YPS/N8660UW/SYAIFUL</v>
          </cell>
          <cell r="P3485" t="str">
            <v>TOKO MAKMUR JAYA SUGIHARTO</v>
          </cell>
          <cell r="Q3485" t="str">
            <v>TOKO MAKMUR JAYA SUGIHARTO</v>
          </cell>
          <cell r="R3485" t="str">
            <v>PALLET RENT DOUBLE FACE</v>
          </cell>
          <cell r="S3485" t="str">
            <v>8276862354</v>
          </cell>
        </row>
        <row r="3486">
          <cell r="L3486">
            <v>5042196674</v>
          </cell>
          <cell r="M3486" t="str">
            <v>74553</v>
          </cell>
          <cell r="N3486" t="str">
            <v>S21102211208</v>
          </cell>
          <cell r="O3486" t="str">
            <v>YPS/N8584UV/HARYANTO</v>
          </cell>
          <cell r="P3486" t="str">
            <v>TOKO MAKMUR JAYA SUGIHARTO</v>
          </cell>
          <cell r="Q3486" t="str">
            <v>TOKO MAKMUR JAYA SUGIHARTO</v>
          </cell>
          <cell r="R3486" t="str">
            <v>1500ML AQUA LOCAL 1X12</v>
          </cell>
          <cell r="S3486" t="str">
            <v>8276862354</v>
          </cell>
        </row>
        <row r="3487">
          <cell r="L3487">
            <v>5042196674</v>
          </cell>
          <cell r="M3487" t="str">
            <v>10169749</v>
          </cell>
          <cell r="N3487" t="str">
            <v>S21102211208</v>
          </cell>
          <cell r="O3487" t="str">
            <v>YPS/N8584UV/HARYANTO</v>
          </cell>
          <cell r="P3487" t="str">
            <v>TOKO MAKMUR JAYA SUGIHARTO</v>
          </cell>
          <cell r="Q3487" t="str">
            <v>TOKO MAKMUR JAYA SUGIHARTO</v>
          </cell>
          <cell r="R3487" t="str">
            <v>PALLET RENT DOUBLE FACE</v>
          </cell>
          <cell r="S3487" t="str">
            <v>8276862354</v>
          </cell>
        </row>
        <row r="3488">
          <cell r="L3488">
            <v>5042201220</v>
          </cell>
          <cell r="M3488" t="str">
            <v>74553</v>
          </cell>
          <cell r="N3488" t="str">
            <v>S21102211206</v>
          </cell>
          <cell r="O3488" t="str">
            <v>YPS/L9695UY/NARTO</v>
          </cell>
          <cell r="P3488" t="str">
            <v>TOKO MAKMUR JAYA SUGIHARTO</v>
          </cell>
          <cell r="Q3488" t="str">
            <v>TOKO MAKMUR JAYA SUGIHARTO</v>
          </cell>
          <cell r="R3488" t="str">
            <v>1500ML AQUA LOCAL 1X12</v>
          </cell>
          <cell r="S3488" t="str">
            <v>8276862354</v>
          </cell>
        </row>
        <row r="3489">
          <cell r="L3489">
            <v>5042201220</v>
          </cell>
          <cell r="M3489" t="str">
            <v>10169749</v>
          </cell>
          <cell r="N3489" t="str">
            <v>S21102211206</v>
          </cell>
          <cell r="O3489" t="str">
            <v>YPS/L9695UY/NARTO</v>
          </cell>
          <cell r="P3489" t="str">
            <v>TOKO MAKMUR JAYA SUGIHARTO</v>
          </cell>
          <cell r="Q3489" t="str">
            <v>TOKO MAKMUR JAYA SUGIHARTO</v>
          </cell>
          <cell r="R3489" t="str">
            <v>PALLET RENT DOUBLE FACE</v>
          </cell>
          <cell r="S3489" t="str">
            <v>8276862354</v>
          </cell>
        </row>
        <row r="3490">
          <cell r="L3490">
            <v>5042168152</v>
          </cell>
          <cell r="M3490" t="str">
            <v>74553</v>
          </cell>
          <cell r="N3490" t="str">
            <v>S21102211213</v>
          </cell>
          <cell r="O3490" t="str">
            <v>YPS/N8584UV/HARYANTO</v>
          </cell>
          <cell r="P3490" t="str">
            <v>TOKO MAKMUR JAYA SUGIHARTO</v>
          </cell>
          <cell r="Q3490" t="str">
            <v>TOKO MAKMUR JAYA SUGIHARTO</v>
          </cell>
          <cell r="R3490" t="str">
            <v>1500ML AQUA LOCAL 1X12</v>
          </cell>
          <cell r="S3490" t="str">
            <v>8276862354</v>
          </cell>
        </row>
        <row r="3491">
          <cell r="L3491">
            <v>5042168152</v>
          </cell>
          <cell r="M3491" t="str">
            <v>10169749</v>
          </cell>
          <cell r="N3491" t="str">
            <v>S21102211213</v>
          </cell>
          <cell r="O3491" t="str">
            <v>YPS/N8584UV/HARYANTO</v>
          </cell>
          <cell r="P3491" t="str">
            <v>TOKO MAKMUR JAYA SUGIHARTO</v>
          </cell>
          <cell r="Q3491" t="str">
            <v>TOKO MAKMUR JAYA SUGIHARTO</v>
          </cell>
          <cell r="R3491" t="str">
            <v>PALLET RENT DOUBLE FACE</v>
          </cell>
          <cell r="S3491" t="str">
            <v>8276862354</v>
          </cell>
        </row>
        <row r="3492">
          <cell r="L3492">
            <v>5042183771</v>
          </cell>
          <cell r="M3492" t="str">
            <v>74553</v>
          </cell>
          <cell r="N3492" t="str">
            <v>S21102211207</v>
          </cell>
          <cell r="O3492" t="str">
            <v>YPS/N8565UV/BAMBANG</v>
          </cell>
          <cell r="P3492" t="str">
            <v>TOKO MAKMUR JAYA SUGIHARTO</v>
          </cell>
          <cell r="Q3492" t="str">
            <v>TOKO MAKMUR JAYA SUGIHARTO</v>
          </cell>
          <cell r="R3492" t="str">
            <v>1500ML AQUA LOCAL 1X12</v>
          </cell>
          <cell r="S3492" t="str">
            <v>8276862354</v>
          </cell>
        </row>
        <row r="3493">
          <cell r="L3493">
            <v>5042183771</v>
          </cell>
          <cell r="M3493" t="str">
            <v>10169749</v>
          </cell>
          <cell r="N3493" t="str">
            <v>S21102211207</v>
          </cell>
          <cell r="O3493" t="str">
            <v>YPS/N8565UV/BAMBANG</v>
          </cell>
          <cell r="P3493" t="str">
            <v>TOKO MAKMUR JAYA SUGIHARTO</v>
          </cell>
          <cell r="Q3493" t="str">
            <v>TOKO MAKMUR JAYA SUGIHARTO</v>
          </cell>
          <cell r="R3493" t="str">
            <v>PALLET RENT DOUBLE FACE</v>
          </cell>
          <cell r="S3493" t="str">
            <v>8276862354</v>
          </cell>
        </row>
        <row r="3494">
          <cell r="L3494">
            <v>5042182611</v>
          </cell>
          <cell r="M3494" t="str">
            <v>74553</v>
          </cell>
          <cell r="N3494" t="str">
            <v>S21102211212</v>
          </cell>
          <cell r="O3494" t="str">
            <v>YPS/N8660UW/SAIFUL A</v>
          </cell>
          <cell r="P3494" t="str">
            <v>TOKO MAKMUR JAYA SUGIHARTO</v>
          </cell>
          <cell r="Q3494" t="str">
            <v>TOKO MAKMUR JAYA SUGIHARTO</v>
          </cell>
          <cell r="R3494" t="str">
            <v>1500ML AQUA LOCAL 1X12</v>
          </cell>
          <cell r="S3494" t="str">
            <v>8276862354</v>
          </cell>
        </row>
        <row r="3495">
          <cell r="L3495">
            <v>5042182611</v>
          </cell>
          <cell r="M3495" t="str">
            <v>10169749</v>
          </cell>
          <cell r="N3495" t="str">
            <v>S21102211212</v>
          </cell>
          <cell r="O3495" t="str">
            <v>YPS/N8660UW/SAIFUL A</v>
          </cell>
          <cell r="P3495" t="str">
            <v>TOKO MAKMUR JAYA SUGIHARTO</v>
          </cell>
          <cell r="Q3495" t="str">
            <v>TOKO MAKMUR JAYA SUGIHARTO</v>
          </cell>
          <cell r="R3495" t="str">
            <v>PALLET RENT DOUBLE FACE</v>
          </cell>
          <cell r="S3495" t="str">
            <v>8276862354</v>
          </cell>
        </row>
        <row r="3496">
          <cell r="L3496">
            <v>5042179309</v>
          </cell>
          <cell r="M3496" t="str">
            <v>74553</v>
          </cell>
          <cell r="N3496" t="str">
            <v>S21102211210</v>
          </cell>
          <cell r="O3496" t="str">
            <v>YPS/N8143UW/MISTAM</v>
          </cell>
          <cell r="P3496" t="str">
            <v>TOKO MAKMUR JAYA SUGIHARTO</v>
          </cell>
          <cell r="Q3496" t="str">
            <v>TOKO MAKMUR JAYA SUGIHARTO</v>
          </cell>
          <cell r="R3496" t="str">
            <v>1500ML AQUA LOCAL 1X12</v>
          </cell>
          <cell r="S3496" t="str">
            <v>8276862354</v>
          </cell>
        </row>
        <row r="3497">
          <cell r="L3497">
            <v>5042179309</v>
          </cell>
          <cell r="M3497" t="str">
            <v>10169749</v>
          </cell>
          <cell r="N3497" t="str">
            <v>S21102211210</v>
          </cell>
          <cell r="O3497" t="str">
            <v>YPS/N8143UW/MISTAM</v>
          </cell>
          <cell r="P3497" t="str">
            <v>TOKO MAKMUR JAYA SUGIHARTO</v>
          </cell>
          <cell r="Q3497" t="str">
            <v>TOKO MAKMUR JAYA SUGIHARTO</v>
          </cell>
          <cell r="R3497" t="str">
            <v>PALLET RENT DOUBLE FACE</v>
          </cell>
          <cell r="S3497" t="str">
            <v>8276862354</v>
          </cell>
        </row>
        <row r="3498">
          <cell r="L3498">
            <v>5042182614</v>
          </cell>
          <cell r="M3498" t="str">
            <v>74553</v>
          </cell>
          <cell r="N3498" t="str">
            <v>S21102211211</v>
          </cell>
          <cell r="O3498" t="str">
            <v>YPS/N8503UV/ZAINUL A</v>
          </cell>
          <cell r="P3498" t="str">
            <v>TOKO MAKMUR JAYA SUGIHARTO</v>
          </cell>
          <cell r="Q3498" t="str">
            <v>TOKO MAKMUR JAYA SUGIHARTO</v>
          </cell>
          <cell r="R3498" t="str">
            <v>1500ML AQUA LOCAL 1X12</v>
          </cell>
          <cell r="S3498" t="str">
            <v>8276862354</v>
          </cell>
        </row>
        <row r="3499">
          <cell r="L3499">
            <v>5042182614</v>
          </cell>
          <cell r="M3499" t="str">
            <v>10169749</v>
          </cell>
          <cell r="N3499" t="str">
            <v>S21102211211</v>
          </cell>
          <cell r="O3499" t="str">
            <v>YPS/N8503UV/ZAINUL A</v>
          </cell>
          <cell r="P3499" t="str">
            <v>TOKO MAKMUR JAYA SUGIHARTO</v>
          </cell>
          <cell r="Q3499" t="str">
            <v>TOKO MAKMUR JAYA SUGIHARTO</v>
          </cell>
          <cell r="R3499" t="str">
            <v>PALLET RENT DOUBLE FACE</v>
          </cell>
          <cell r="S3499" t="str">
            <v>8276862354</v>
          </cell>
        </row>
        <row r="3500">
          <cell r="L3500">
            <v>5042131799</v>
          </cell>
          <cell r="M3500" t="str">
            <v>74553</v>
          </cell>
          <cell r="N3500" t="str">
            <v>S21102211201</v>
          </cell>
          <cell r="O3500" t="str">
            <v>YPS/L8147UC/TOHA</v>
          </cell>
          <cell r="P3500" t="str">
            <v>TOKO MAKMUR JAYA SUGIHARTO</v>
          </cell>
          <cell r="Q3500" t="str">
            <v>TOKO MAKMUR JAYA SUGIHARTO</v>
          </cell>
          <cell r="R3500" t="str">
            <v>1500ML AQUA LOCAL 1X12</v>
          </cell>
          <cell r="S3500" t="str">
            <v>8276862354</v>
          </cell>
        </row>
        <row r="3501">
          <cell r="L3501">
            <v>5042131799</v>
          </cell>
          <cell r="M3501" t="str">
            <v>10169749</v>
          </cell>
          <cell r="N3501" t="str">
            <v>S21102211201</v>
          </cell>
          <cell r="O3501" t="str">
            <v>YPS/L8147UC/TOHA</v>
          </cell>
          <cell r="P3501" t="str">
            <v>TOKO MAKMUR JAYA SUGIHARTO</v>
          </cell>
          <cell r="Q3501" t="str">
            <v>TOKO MAKMUR JAYA SUGIHARTO</v>
          </cell>
          <cell r="R3501" t="str">
            <v>PALLET RENT DOUBLE FACE</v>
          </cell>
          <cell r="S3501" t="str">
            <v>8276862354</v>
          </cell>
        </row>
        <row r="3502">
          <cell r="L3502">
            <v>5042200730</v>
          </cell>
          <cell r="M3502" t="str">
            <v>74553</v>
          </cell>
          <cell r="N3502" t="str">
            <v>S21102211199</v>
          </cell>
          <cell r="O3502" t="str">
            <v>YPS/N8660UW/SYAIFUL</v>
          </cell>
          <cell r="P3502" t="str">
            <v>TOKO MAKMUR JAYA SUGIHARTO</v>
          </cell>
          <cell r="Q3502" t="str">
            <v>TOKO MAKMUR JAYA SUGIHARTO</v>
          </cell>
          <cell r="R3502" t="str">
            <v>1500ML AQUA LOCAL 1X12</v>
          </cell>
          <cell r="S3502" t="str">
            <v>8276862354</v>
          </cell>
        </row>
        <row r="3503">
          <cell r="L3503">
            <v>5042200730</v>
          </cell>
          <cell r="M3503" t="str">
            <v>10169749</v>
          </cell>
          <cell r="N3503" t="str">
            <v>S21102211199</v>
          </cell>
          <cell r="O3503" t="str">
            <v>YPS/N8660UW/SYAIFUL</v>
          </cell>
          <cell r="P3503" t="str">
            <v>TOKO MAKMUR JAYA SUGIHARTO</v>
          </cell>
          <cell r="Q3503" t="str">
            <v>TOKO MAKMUR JAYA SUGIHARTO</v>
          </cell>
          <cell r="R3503" t="str">
            <v>PALLET RENT DOUBLE FACE</v>
          </cell>
          <cell r="S3503" t="str">
            <v>8276862354</v>
          </cell>
        </row>
        <row r="3504">
          <cell r="L3504">
            <v>5042213992</v>
          </cell>
          <cell r="M3504" t="str">
            <v>74553</v>
          </cell>
          <cell r="N3504" t="str">
            <v>S21102211203</v>
          </cell>
          <cell r="O3504" t="str">
            <v>YPS/L9695UY/NARTO</v>
          </cell>
          <cell r="P3504" t="str">
            <v>TOKO MAKMUR JAYA SUGIHARTO</v>
          </cell>
          <cell r="Q3504" t="str">
            <v>TOKO MAKMUR JAYA SUGIHARTO</v>
          </cell>
          <cell r="R3504" t="str">
            <v>1500ML AQUA LOCAL 1X12</v>
          </cell>
          <cell r="S3504" t="str">
            <v>8276862354</v>
          </cell>
        </row>
        <row r="3505">
          <cell r="L3505">
            <v>5042213992</v>
          </cell>
          <cell r="M3505" t="str">
            <v>10169749</v>
          </cell>
          <cell r="N3505" t="str">
            <v>S21102211203</v>
          </cell>
          <cell r="O3505" t="str">
            <v>YPS/L9695UY/NARTO</v>
          </cell>
          <cell r="P3505" t="str">
            <v>TOKO MAKMUR JAYA SUGIHARTO</v>
          </cell>
          <cell r="Q3505" t="str">
            <v>TOKO MAKMUR JAYA SUGIHARTO</v>
          </cell>
          <cell r="R3505" t="str">
            <v>PALLET RENT DOUBLE FACE</v>
          </cell>
          <cell r="S3505" t="str">
            <v>8276862354</v>
          </cell>
        </row>
        <row r="3506">
          <cell r="L3506">
            <v>5042210304</v>
          </cell>
          <cell r="M3506" t="str">
            <v>74553</v>
          </cell>
          <cell r="N3506" t="str">
            <v>S21102211200</v>
          </cell>
          <cell r="O3506" t="str">
            <v>YPS/L9346UZ/ZAINUL A</v>
          </cell>
          <cell r="P3506" t="str">
            <v>TOKO MAKMUR JAYA SUGIHARTO</v>
          </cell>
          <cell r="Q3506" t="str">
            <v>TOKO MAKMUR JAYA SUGIHARTO</v>
          </cell>
          <cell r="R3506" t="str">
            <v>1500ML AQUA LOCAL 1X12</v>
          </cell>
          <cell r="S3506" t="str">
            <v>8276862354</v>
          </cell>
        </row>
        <row r="3507">
          <cell r="L3507">
            <v>5042210304</v>
          </cell>
          <cell r="M3507" t="str">
            <v>10169749</v>
          </cell>
          <cell r="N3507" t="str">
            <v>S21102211200</v>
          </cell>
          <cell r="O3507" t="str">
            <v>YPS/L9346UZ/ZAINUL A</v>
          </cell>
          <cell r="P3507" t="str">
            <v>TOKO MAKMUR JAYA SUGIHARTO</v>
          </cell>
          <cell r="Q3507" t="str">
            <v>TOKO MAKMUR JAYA SUGIHARTO</v>
          </cell>
          <cell r="R3507" t="str">
            <v>PALLET RENT DOUBLE FACE</v>
          </cell>
          <cell r="S3507" t="str">
            <v>8276862354</v>
          </cell>
        </row>
        <row r="3508">
          <cell r="L3508">
            <v>5042213517</v>
          </cell>
          <cell r="M3508" t="str">
            <v>74553</v>
          </cell>
          <cell r="N3508" t="str">
            <v>S21102211202</v>
          </cell>
          <cell r="O3508" t="str">
            <v>YPS/L8211UT/ZEMY</v>
          </cell>
          <cell r="P3508" t="str">
            <v>TOKO MAKMUR JAYA SUGIHARTO</v>
          </cell>
          <cell r="Q3508" t="str">
            <v>TOKO MAKMUR JAYA SUGIHARTO</v>
          </cell>
          <cell r="R3508" t="str">
            <v>1500ML AQUA LOCAL 1X12</v>
          </cell>
          <cell r="S3508" t="str">
            <v>8276862354</v>
          </cell>
        </row>
        <row r="3509">
          <cell r="L3509">
            <v>5042213517</v>
          </cell>
          <cell r="M3509" t="str">
            <v>10169749</v>
          </cell>
          <cell r="N3509" t="str">
            <v>S21102211202</v>
          </cell>
          <cell r="O3509" t="str">
            <v>YPS/L8211UT/ZEMY</v>
          </cell>
          <cell r="P3509" t="str">
            <v>TOKO MAKMUR JAYA SUGIHARTO</v>
          </cell>
          <cell r="Q3509" t="str">
            <v>TOKO MAKMUR JAYA SUGIHARTO</v>
          </cell>
          <cell r="R3509" t="str">
            <v>PALLET RENT DOUBLE FACE</v>
          </cell>
          <cell r="S3509" t="str">
            <v>8276862354</v>
          </cell>
        </row>
        <row r="3510">
          <cell r="L3510">
            <v>5042212122</v>
          </cell>
          <cell r="M3510" t="str">
            <v>74561</v>
          </cell>
          <cell r="N3510" t="str">
            <v>S21102211224</v>
          </cell>
          <cell r="O3510" t="str">
            <v>YPS/N8653UW/SULIS B</v>
          </cell>
          <cell r="P3510" t="str">
            <v>TOKO MAKMUR JAYA SUGIHARTO</v>
          </cell>
          <cell r="Q3510" t="str">
            <v>TOKO MAKMUR JAYA SUGIHARTO</v>
          </cell>
          <cell r="R3510" t="str">
            <v>600ML AQUA LOCAL 1X24</v>
          </cell>
          <cell r="S3510" t="str">
            <v>8276862354</v>
          </cell>
        </row>
        <row r="3511">
          <cell r="L3511">
            <v>5042212122</v>
          </cell>
          <cell r="M3511" t="str">
            <v>10169749</v>
          </cell>
          <cell r="N3511" t="str">
            <v>S21102211224</v>
          </cell>
          <cell r="O3511" t="str">
            <v>YPS/N8653UW/SULIS B</v>
          </cell>
          <cell r="P3511" t="str">
            <v>TOKO MAKMUR JAYA SUGIHARTO</v>
          </cell>
          <cell r="Q3511" t="str">
            <v>TOKO MAKMUR JAYA SUGIHARTO</v>
          </cell>
          <cell r="R3511" t="str">
            <v>PALLET RENT DOUBLE FACE</v>
          </cell>
          <cell r="S3511" t="str">
            <v>8276862354</v>
          </cell>
        </row>
        <row r="3512">
          <cell r="L3512">
            <v>5042185250</v>
          </cell>
          <cell r="M3512" t="str">
            <v>74561</v>
          </cell>
          <cell r="N3512" t="str">
            <v>S21102211226</v>
          </cell>
          <cell r="O3512" t="str">
            <v>YPS/L9140UY/SUWANDI</v>
          </cell>
          <cell r="P3512" t="str">
            <v>TOKO MAKMUR JAYA SUGIHARTO</v>
          </cell>
          <cell r="Q3512" t="str">
            <v>TOKO MAKMUR JAYA SUGIHARTO</v>
          </cell>
          <cell r="R3512" t="str">
            <v>600ML AQUA LOCAL 1X24</v>
          </cell>
          <cell r="S3512" t="str">
            <v>8276862354</v>
          </cell>
        </row>
        <row r="3513">
          <cell r="L3513">
            <v>5042185250</v>
          </cell>
          <cell r="M3513" t="str">
            <v>10169749</v>
          </cell>
          <cell r="N3513" t="str">
            <v>S21102211226</v>
          </cell>
          <cell r="O3513" t="str">
            <v>YPS/L9140UY/SUWANDI</v>
          </cell>
          <cell r="P3513" t="str">
            <v>TOKO MAKMUR JAYA SUGIHARTO</v>
          </cell>
          <cell r="Q3513" t="str">
            <v>TOKO MAKMUR JAYA SUGIHARTO</v>
          </cell>
          <cell r="R3513" t="str">
            <v>PALLET RENT DOUBLE FACE</v>
          </cell>
          <cell r="S3513" t="str">
            <v>8276862354</v>
          </cell>
        </row>
        <row r="3514">
          <cell r="L3514">
            <v>5042203862</v>
          </cell>
          <cell r="M3514" t="str">
            <v>74561</v>
          </cell>
          <cell r="N3514" t="str">
            <v>S21102211225</v>
          </cell>
          <cell r="O3514" t="str">
            <v>YPS/L9349UZ/SUCIPTO</v>
          </cell>
          <cell r="P3514" t="str">
            <v>TOKO MAKMUR JAYA SUGIHARTO</v>
          </cell>
          <cell r="Q3514" t="str">
            <v>TOKO MAKMUR JAYA SUGIHARTO</v>
          </cell>
          <cell r="R3514" t="str">
            <v>600ML AQUA LOCAL 1X24</v>
          </cell>
          <cell r="S3514" t="str">
            <v>8276862354</v>
          </cell>
        </row>
        <row r="3515">
          <cell r="L3515">
            <v>5042203862</v>
          </cell>
          <cell r="M3515" t="str">
            <v>10169749</v>
          </cell>
          <cell r="N3515" t="str">
            <v>S21102211225</v>
          </cell>
          <cell r="O3515" t="str">
            <v>YPS/L9349UZ/SUCIPTO</v>
          </cell>
          <cell r="P3515" t="str">
            <v>TOKO MAKMUR JAYA SUGIHARTO</v>
          </cell>
          <cell r="Q3515" t="str">
            <v>TOKO MAKMUR JAYA SUGIHARTO</v>
          </cell>
          <cell r="R3515" t="str">
            <v>PALLET RENT DOUBLE FACE</v>
          </cell>
          <cell r="S3515" t="str">
            <v>8276862354</v>
          </cell>
        </row>
        <row r="3516">
          <cell r="L3516">
            <v>5042148696</v>
          </cell>
          <cell r="M3516" t="str">
            <v>74561</v>
          </cell>
          <cell r="N3516" t="str">
            <v>S21102500066</v>
          </cell>
          <cell r="O3516" t="str">
            <v>YPS/L9507UK/ARIFIYAN</v>
          </cell>
          <cell r="P3516" t="str">
            <v>TOKO MAKMUR JAYA SUGIHARTO</v>
          </cell>
          <cell r="Q3516" t="str">
            <v>TOKO MAKMUR JAYA SUGIHARTO</v>
          </cell>
          <cell r="R3516" t="str">
            <v>600ML AQUA LOCAL 1X24</v>
          </cell>
          <cell r="S3516" t="str">
            <v>8276862354</v>
          </cell>
        </row>
        <row r="3517">
          <cell r="L3517">
            <v>5042148696</v>
          </cell>
          <cell r="M3517" t="str">
            <v>10169749</v>
          </cell>
          <cell r="N3517" t="str">
            <v>S21102500066</v>
          </cell>
          <cell r="O3517" t="str">
            <v>YPS/L9507UK/ARIFIYAN</v>
          </cell>
          <cell r="P3517" t="str">
            <v>TOKO MAKMUR JAYA SUGIHARTO</v>
          </cell>
          <cell r="Q3517" t="str">
            <v>TOKO MAKMUR JAYA SUGIHARTO</v>
          </cell>
          <cell r="R3517" t="str">
            <v>PALLET RENT DOUBLE FACE</v>
          </cell>
          <cell r="S3517" t="str">
            <v>8276862354</v>
          </cell>
        </row>
        <row r="3518">
          <cell r="L3518">
            <v>5042135208</v>
          </cell>
          <cell r="M3518" t="str">
            <v>74561</v>
          </cell>
          <cell r="N3518" t="str">
            <v>S21102500064</v>
          </cell>
          <cell r="O3518" t="str">
            <v>YPS/N8565UV/BAMBANG</v>
          </cell>
          <cell r="P3518" t="str">
            <v>TOKO MAKMUR JAYA SUGIHARTO</v>
          </cell>
          <cell r="Q3518" t="str">
            <v>TOKO MAKMUR JAYA SUGIHARTO</v>
          </cell>
          <cell r="R3518" t="str">
            <v>600ML AQUA LOCAL 1X24</v>
          </cell>
          <cell r="S3518" t="str">
            <v>8276862354</v>
          </cell>
        </row>
        <row r="3519">
          <cell r="L3519">
            <v>5042135208</v>
          </cell>
          <cell r="M3519" t="str">
            <v>10169749</v>
          </cell>
          <cell r="N3519" t="str">
            <v>S21102500064</v>
          </cell>
          <cell r="O3519" t="str">
            <v>YPS/N8565UV/BAMBANG</v>
          </cell>
          <cell r="P3519" t="str">
            <v>TOKO MAKMUR JAYA SUGIHARTO</v>
          </cell>
          <cell r="Q3519" t="str">
            <v>TOKO MAKMUR JAYA SUGIHARTO</v>
          </cell>
          <cell r="R3519" t="str">
            <v>PALLET RENT DOUBLE FACE</v>
          </cell>
          <cell r="S3519" t="str">
            <v>8276862354</v>
          </cell>
        </row>
        <row r="3520">
          <cell r="L3520">
            <v>5042145502</v>
          </cell>
          <cell r="M3520" t="str">
            <v>74561</v>
          </cell>
          <cell r="N3520" t="str">
            <v>S21102500065</v>
          </cell>
          <cell r="O3520" t="str">
            <v>YPS/N8545UW/HUMAIDI</v>
          </cell>
          <cell r="P3520" t="str">
            <v>TOKO MAKMUR JAYA SUGIHARTO</v>
          </cell>
          <cell r="Q3520" t="str">
            <v>TOKO MAKMUR JAYA SUGIHARTO</v>
          </cell>
          <cell r="R3520" t="str">
            <v>600ML AQUA LOCAL 1X24</v>
          </cell>
          <cell r="S3520" t="str">
            <v>8276862354</v>
          </cell>
        </row>
        <row r="3521">
          <cell r="L3521">
            <v>5042145502</v>
          </cell>
          <cell r="M3521" t="str">
            <v>10169749</v>
          </cell>
          <cell r="N3521" t="str">
            <v>S21102500065</v>
          </cell>
          <cell r="O3521" t="str">
            <v>YPS/N8545UW/HUMAIDI</v>
          </cell>
          <cell r="P3521" t="str">
            <v>TOKO MAKMUR JAYA SUGIHARTO</v>
          </cell>
          <cell r="Q3521" t="str">
            <v>TOKO MAKMUR JAYA SUGIHARTO</v>
          </cell>
          <cell r="R3521" t="str">
            <v>PALLET RENT DOUBLE FACE</v>
          </cell>
          <cell r="S3521" t="str">
            <v>8276862354</v>
          </cell>
        </row>
        <row r="3522">
          <cell r="L3522">
            <v>5042149644</v>
          </cell>
          <cell r="M3522" t="str">
            <v>74561</v>
          </cell>
          <cell r="N3522" t="str">
            <v>S21102500063</v>
          </cell>
          <cell r="O3522" t="str">
            <v>PSF/B9342BEU/BASORI</v>
          </cell>
          <cell r="P3522" t="str">
            <v>TOKO MAKMUR JAYA SUGIHARTO</v>
          </cell>
          <cell r="Q3522" t="str">
            <v>TOKO MAKMUR JAYA SUGIHARTO</v>
          </cell>
          <cell r="R3522" t="str">
            <v>600ML AQUA LOCAL 1X24</v>
          </cell>
          <cell r="S3522" t="str">
            <v>8276862354</v>
          </cell>
        </row>
        <row r="3523">
          <cell r="L3523">
            <v>5042149644</v>
          </cell>
          <cell r="M3523" t="str">
            <v>10169749</v>
          </cell>
          <cell r="N3523" t="str">
            <v>S21102500063</v>
          </cell>
          <cell r="O3523" t="str">
            <v>PSF/B9342BEU/BASORI</v>
          </cell>
          <cell r="P3523" t="str">
            <v>TOKO MAKMUR JAYA SUGIHARTO</v>
          </cell>
          <cell r="Q3523" t="str">
            <v>TOKO MAKMUR JAYA SUGIHARTO</v>
          </cell>
          <cell r="R3523" t="str">
            <v>PALLET RENT DOUBLE FACE</v>
          </cell>
          <cell r="S3523" t="str">
            <v>8276862354</v>
          </cell>
        </row>
        <row r="3524">
          <cell r="L3524">
            <v>5042121975</v>
          </cell>
          <cell r="M3524" t="str">
            <v>74561</v>
          </cell>
          <cell r="N3524" t="str">
            <v>S21102500067</v>
          </cell>
          <cell r="O3524" t="str">
            <v>YPS/N8165UV/SUMARYON</v>
          </cell>
          <cell r="P3524" t="str">
            <v>TOKO MAKMUR JAYA SUGIHARTO</v>
          </cell>
          <cell r="Q3524" t="str">
            <v>TOKO MAKMUR JAYA SUGIHARTO</v>
          </cell>
          <cell r="R3524" t="str">
            <v>600ML AQUA LOCAL 1X24</v>
          </cell>
          <cell r="S3524" t="str">
            <v>8276862354</v>
          </cell>
        </row>
        <row r="3525">
          <cell r="L3525">
            <v>5042121975</v>
          </cell>
          <cell r="M3525" t="str">
            <v>10169749</v>
          </cell>
          <cell r="N3525" t="str">
            <v>S21102500067</v>
          </cell>
          <cell r="O3525" t="str">
            <v>YPS/N8165UV/SUMARYON</v>
          </cell>
          <cell r="P3525" t="str">
            <v>TOKO MAKMUR JAYA SUGIHARTO</v>
          </cell>
          <cell r="Q3525" t="str">
            <v>TOKO MAKMUR JAYA SUGIHARTO</v>
          </cell>
          <cell r="R3525" t="str">
            <v>PALLET RENT DOUBLE FACE</v>
          </cell>
          <cell r="S3525" t="str">
            <v>8276862354</v>
          </cell>
        </row>
        <row r="3526">
          <cell r="L3526">
            <v>5042141561</v>
          </cell>
          <cell r="M3526" t="str">
            <v>10169933</v>
          </cell>
          <cell r="N3526" t="str">
            <v>S21102201475/T102692A/EL/1/26</v>
          </cell>
          <cell r="O3526" t="str">
            <v>YPS/N8540UV/DWIINDRA</v>
          </cell>
          <cell r="P3526" t="str">
            <v>TOKO MAKMUR JAYA SUGIHARTO</v>
          </cell>
          <cell r="Q3526" t="str">
            <v>TOKO MAKMUR JAYA SUGIHARTO</v>
          </cell>
          <cell r="R3526" t="str">
            <v>EMPTY BOTTLE AQUA 5 GALLON</v>
          </cell>
          <cell r="S3526" t="str">
            <v>8276862354</v>
          </cell>
        </row>
        <row r="3527">
          <cell r="L3527">
            <v>5042100426</v>
          </cell>
          <cell r="M3527" t="str">
            <v>10169933</v>
          </cell>
          <cell r="N3527" t="str">
            <v>S21101501098/T102439A/IS/3/23</v>
          </cell>
          <cell r="O3527" t="str">
            <v>YPS/N8540UV/DWINDRA</v>
          </cell>
          <cell r="P3527" t="str">
            <v>TOKO MAKMUR JAYA SUGIHARTO</v>
          </cell>
          <cell r="Q3527" t="str">
            <v>TOKO MAKMUR JAYA SUGIHARTO</v>
          </cell>
          <cell r="R3527" t="str">
            <v>EMPTY BOTTLE AQUA 5 GALLON</v>
          </cell>
          <cell r="S3527" t="str">
            <v>8276862354</v>
          </cell>
        </row>
        <row r="3528">
          <cell r="L3528">
            <v>5042182970</v>
          </cell>
          <cell r="M3528" t="str">
            <v>10169933</v>
          </cell>
          <cell r="N3528" t="str">
            <v>S21102211008/T10294A/EF/3/28</v>
          </cell>
          <cell r="O3528" t="str">
            <v>YPS/N8540UV/DWIINDRA</v>
          </cell>
          <cell r="P3528" t="str">
            <v>TOKO MAKMUR JAYA SUGIHARTO</v>
          </cell>
          <cell r="Q3528" t="str">
            <v>TOKO MAKMUR JAYA SUGIHARTO</v>
          </cell>
          <cell r="R3528" t="str">
            <v>EMPTY BOTTLE AQUA 5 GALLON</v>
          </cell>
          <cell r="S3528" t="str">
            <v>8276862354</v>
          </cell>
        </row>
        <row r="3529">
          <cell r="L3529">
            <v>5042212539</v>
          </cell>
          <cell r="M3529" t="str">
            <v>10169933</v>
          </cell>
          <cell r="N3529" t="str">
            <v>S21102903797/T103111A/EF/3/30</v>
          </cell>
          <cell r="O3529" t="str">
            <v>YPS/N8540UV/DWIINDRA</v>
          </cell>
          <cell r="P3529" t="str">
            <v>TOKO MAKMUR JAYA SUGIHARTO</v>
          </cell>
          <cell r="Q3529" t="str">
            <v>TOKO MAKMUR JAYA SUGIHARTO</v>
          </cell>
          <cell r="R3529" t="str">
            <v>EMPTY BOTTLE AQUA 5 GALLON</v>
          </cell>
          <cell r="S3529" t="str">
            <v>8276862354</v>
          </cell>
        </row>
        <row r="3530">
          <cell r="L3530">
            <v>5042136278</v>
          </cell>
          <cell r="M3530" t="str">
            <v>157095</v>
          </cell>
          <cell r="N3530">
            <v>0</v>
          </cell>
          <cell r="O3530">
            <v>0</v>
          </cell>
          <cell r="P3530" t="str">
            <v>PT. PUTRA BORNEO SUGIARTO</v>
          </cell>
          <cell r="Q3530" t="str">
            <v>PT. PUTRA BORNEO SUGIARTO</v>
          </cell>
          <cell r="R3530" t="str">
            <v>550ML VIT LOCAL 1X24</v>
          </cell>
          <cell r="S3530" t="str">
            <v>8276862637</v>
          </cell>
        </row>
        <row r="3531">
          <cell r="L3531">
            <v>5042189550</v>
          </cell>
          <cell r="M3531" t="str">
            <v>74565</v>
          </cell>
          <cell r="N3531">
            <v>0</v>
          </cell>
          <cell r="O3531">
            <v>0</v>
          </cell>
          <cell r="P3531" t="str">
            <v>PT. PUTRA BORNEO SUGIARTO</v>
          </cell>
          <cell r="Q3531" t="str">
            <v>PT. PUTRA BORNEO SUGIARTO</v>
          </cell>
          <cell r="R3531" t="str">
            <v>1500ML VIT LOCAL 1X12</v>
          </cell>
          <cell r="S3531" t="str">
            <v>8276862637</v>
          </cell>
        </row>
        <row r="3532">
          <cell r="L3532">
            <v>5042189550</v>
          </cell>
          <cell r="M3532" t="str">
            <v>173022</v>
          </cell>
          <cell r="N3532">
            <v>0</v>
          </cell>
          <cell r="O3532">
            <v>0</v>
          </cell>
          <cell r="P3532" t="str">
            <v>PT. PUTRA BORNEO SUGIARTO</v>
          </cell>
          <cell r="Q3532" t="str">
            <v>PT. PUTRA BORNEO SUGIARTO</v>
          </cell>
          <cell r="R3532" t="str">
            <v>200ML VIT LOCAL 1X48</v>
          </cell>
          <cell r="S3532" t="str">
            <v>8276862637</v>
          </cell>
        </row>
      </sheetData>
      <sheetData sheetId="39"/>
      <sheetData sheetId="40"/>
      <sheetData sheetId="4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Sheet1"/>
      <sheetName val="Sheet1 (2)"/>
      <sheetName val="Sheet3"/>
    </sheetNames>
    <sheetDataSet>
      <sheetData sheetId="0" refreshError="1"/>
      <sheetData sheetId="1" refreshError="1"/>
      <sheetData sheetId="2" refreshError="1">
        <row r="1">
          <cell r="L1" t="str">
            <v>Puchae Ode Numbe</v>
          </cell>
          <cell r="M1" t="str">
            <v>Delivery number</v>
          </cell>
        </row>
        <row r="2">
          <cell r="L2" t="str">
            <v>21102903692/EF</v>
          </cell>
          <cell r="M2">
            <v>6008151260</v>
          </cell>
        </row>
        <row r="3">
          <cell r="L3" t="str">
            <v>21102903692/EF</v>
          </cell>
          <cell r="M3">
            <v>6008151260</v>
          </cell>
        </row>
        <row r="4">
          <cell r="L4" t="str">
            <v>21102903692/EF</v>
          </cell>
          <cell r="M4">
            <v>6008151260</v>
          </cell>
        </row>
        <row r="5">
          <cell r="L5" t="str">
            <v>21102803755/NF</v>
          </cell>
          <cell r="M5">
            <v>6008146729</v>
          </cell>
        </row>
        <row r="6">
          <cell r="L6" t="str">
            <v>21102803755/NF</v>
          </cell>
          <cell r="M6">
            <v>6008146729</v>
          </cell>
        </row>
        <row r="7">
          <cell r="L7" t="str">
            <v>21102803755/NF</v>
          </cell>
          <cell r="M7">
            <v>6008146729</v>
          </cell>
        </row>
        <row r="8">
          <cell r="L8">
            <v>21102803689</v>
          </cell>
          <cell r="M8">
            <v>6008125008</v>
          </cell>
        </row>
        <row r="9">
          <cell r="L9">
            <v>21102803671</v>
          </cell>
          <cell r="M9">
            <v>6008137742</v>
          </cell>
        </row>
        <row r="10">
          <cell r="L10" t="str">
            <v>21102803804/EF</v>
          </cell>
          <cell r="M10">
            <v>6008139923</v>
          </cell>
        </row>
        <row r="11">
          <cell r="L11" t="str">
            <v>21102803804/EF</v>
          </cell>
          <cell r="M11">
            <v>6008139923</v>
          </cell>
        </row>
        <row r="12">
          <cell r="L12" t="str">
            <v>21102803804/EF</v>
          </cell>
          <cell r="M12">
            <v>6008139923</v>
          </cell>
        </row>
        <row r="13">
          <cell r="L13" t="str">
            <v>21102803804/EF</v>
          </cell>
          <cell r="M13">
            <v>6008139923</v>
          </cell>
        </row>
        <row r="14">
          <cell r="L14" t="str">
            <v>21102903747/ZK</v>
          </cell>
          <cell r="M14">
            <v>6008139219</v>
          </cell>
        </row>
        <row r="15">
          <cell r="L15" t="str">
            <v>21102903747/ZK</v>
          </cell>
          <cell r="M15">
            <v>6008139219</v>
          </cell>
        </row>
        <row r="16">
          <cell r="L16" t="str">
            <v>21102903747/ZK</v>
          </cell>
          <cell r="M16">
            <v>6008139219</v>
          </cell>
        </row>
        <row r="17">
          <cell r="L17" t="str">
            <v>21102903747/ZK</v>
          </cell>
          <cell r="M17">
            <v>6008139219</v>
          </cell>
        </row>
        <row r="18">
          <cell r="L18" t="str">
            <v>21102803766/EL</v>
          </cell>
          <cell r="M18">
            <v>6008142564</v>
          </cell>
        </row>
        <row r="19">
          <cell r="L19" t="str">
            <v>21102803766/EL</v>
          </cell>
          <cell r="M19">
            <v>6008142564</v>
          </cell>
        </row>
        <row r="20">
          <cell r="L20" t="str">
            <v>21102803766/EL</v>
          </cell>
          <cell r="M20">
            <v>6008142564</v>
          </cell>
        </row>
        <row r="21">
          <cell r="L21" t="str">
            <v>21102803766/EL</v>
          </cell>
          <cell r="M21">
            <v>6008142564</v>
          </cell>
        </row>
        <row r="22">
          <cell r="L22">
            <v>21110300036</v>
          </cell>
          <cell r="M22">
            <v>6008133705</v>
          </cell>
        </row>
        <row r="23">
          <cell r="L23" t="str">
            <v>21102803808/EF</v>
          </cell>
          <cell r="M23">
            <v>6008130637</v>
          </cell>
        </row>
        <row r="24">
          <cell r="L24" t="str">
            <v>21102803808/EF</v>
          </cell>
          <cell r="M24">
            <v>6008130637</v>
          </cell>
        </row>
        <row r="25">
          <cell r="L25" t="str">
            <v>21102803808/EF</v>
          </cell>
          <cell r="M25">
            <v>6008130637</v>
          </cell>
        </row>
        <row r="26">
          <cell r="L26" t="str">
            <v>21102803765/PY</v>
          </cell>
          <cell r="M26">
            <v>6008142622</v>
          </cell>
        </row>
        <row r="27">
          <cell r="L27" t="str">
            <v>21102803765/PY</v>
          </cell>
          <cell r="M27">
            <v>6008142622</v>
          </cell>
        </row>
        <row r="28">
          <cell r="L28" t="str">
            <v>21102803765/PY</v>
          </cell>
          <cell r="M28">
            <v>6008142622</v>
          </cell>
        </row>
        <row r="29">
          <cell r="L29" t="str">
            <v>21102903788/BK</v>
          </cell>
          <cell r="M29">
            <v>6008132618</v>
          </cell>
        </row>
        <row r="30">
          <cell r="L30" t="str">
            <v>21102903788/BK</v>
          </cell>
          <cell r="M30">
            <v>6008132618</v>
          </cell>
        </row>
        <row r="31">
          <cell r="L31" t="str">
            <v>21102903788/BK</v>
          </cell>
          <cell r="M31">
            <v>6008132618</v>
          </cell>
        </row>
        <row r="32">
          <cell r="L32" t="str">
            <v>21102903788/BK</v>
          </cell>
          <cell r="M32">
            <v>6008132618</v>
          </cell>
        </row>
        <row r="33">
          <cell r="L33">
            <v>21102803668</v>
          </cell>
          <cell r="M33">
            <v>6008132276</v>
          </cell>
        </row>
        <row r="34">
          <cell r="L34" t="str">
            <v>21102903737/HD</v>
          </cell>
          <cell r="M34">
            <v>6008139017</v>
          </cell>
        </row>
        <row r="35">
          <cell r="L35" t="str">
            <v>21102903737/HD</v>
          </cell>
          <cell r="M35">
            <v>6008139017</v>
          </cell>
        </row>
        <row r="36">
          <cell r="L36" t="str">
            <v>21102903737/HD</v>
          </cell>
          <cell r="M36">
            <v>6008139017</v>
          </cell>
        </row>
        <row r="37">
          <cell r="L37">
            <v>21102803642</v>
          </cell>
          <cell r="M37">
            <v>6008151139</v>
          </cell>
        </row>
        <row r="38">
          <cell r="L38">
            <v>21102803687</v>
          </cell>
          <cell r="M38">
            <v>6008127015</v>
          </cell>
        </row>
        <row r="39">
          <cell r="L39" t="str">
            <v>21102903754/I</v>
          </cell>
          <cell r="M39">
            <v>6008137875</v>
          </cell>
        </row>
        <row r="40">
          <cell r="L40" t="str">
            <v>21102903754/I</v>
          </cell>
          <cell r="M40">
            <v>6008137875</v>
          </cell>
        </row>
        <row r="41">
          <cell r="L41" t="str">
            <v>21102903754/I</v>
          </cell>
          <cell r="M41">
            <v>6008137875</v>
          </cell>
        </row>
        <row r="42">
          <cell r="L42" t="str">
            <v>21102803775/EF</v>
          </cell>
          <cell r="M42">
            <v>6008140775</v>
          </cell>
        </row>
        <row r="43">
          <cell r="L43" t="str">
            <v>21102803775/EF</v>
          </cell>
          <cell r="M43">
            <v>6008140775</v>
          </cell>
        </row>
        <row r="44">
          <cell r="L44" t="str">
            <v>21102803775/EF</v>
          </cell>
          <cell r="M44">
            <v>6008140775</v>
          </cell>
        </row>
        <row r="45">
          <cell r="L45" t="str">
            <v>21102803833/NF</v>
          </cell>
          <cell r="M45">
            <v>6008127314</v>
          </cell>
        </row>
        <row r="46">
          <cell r="L46" t="str">
            <v>21102803833/NF</v>
          </cell>
          <cell r="M46">
            <v>6008127314</v>
          </cell>
        </row>
        <row r="47">
          <cell r="L47" t="str">
            <v>21102803833/NF</v>
          </cell>
          <cell r="M47">
            <v>6008127314</v>
          </cell>
        </row>
        <row r="48">
          <cell r="L48" t="str">
            <v>21102803833/NF</v>
          </cell>
          <cell r="M48">
            <v>6008127314</v>
          </cell>
        </row>
        <row r="49">
          <cell r="L49" t="str">
            <v>2110290770/BK</v>
          </cell>
          <cell r="M49">
            <v>6008135534</v>
          </cell>
        </row>
        <row r="50">
          <cell r="L50" t="str">
            <v>2110290770/BK</v>
          </cell>
          <cell r="M50">
            <v>6008135534</v>
          </cell>
        </row>
        <row r="51">
          <cell r="L51" t="str">
            <v>2110290770/BK</v>
          </cell>
          <cell r="M51">
            <v>6008135534</v>
          </cell>
        </row>
        <row r="52">
          <cell r="L52" t="str">
            <v>21102903783/BK</v>
          </cell>
          <cell r="M52">
            <v>6008133075</v>
          </cell>
        </row>
        <row r="53">
          <cell r="L53" t="str">
            <v>21102903783/BK</v>
          </cell>
          <cell r="M53">
            <v>6008133075</v>
          </cell>
        </row>
        <row r="54">
          <cell r="L54" t="str">
            <v>21102903783/BK</v>
          </cell>
          <cell r="M54">
            <v>6008133075</v>
          </cell>
        </row>
        <row r="55">
          <cell r="L55" t="str">
            <v>21102903769/BK</v>
          </cell>
          <cell r="M55">
            <v>6008126941</v>
          </cell>
        </row>
        <row r="56">
          <cell r="L56" t="str">
            <v>21102903769/BK</v>
          </cell>
          <cell r="M56">
            <v>6008126941</v>
          </cell>
        </row>
        <row r="57">
          <cell r="L57" t="str">
            <v>21102903769/BK</v>
          </cell>
          <cell r="M57">
            <v>6008126941</v>
          </cell>
        </row>
        <row r="58">
          <cell r="L58" t="str">
            <v>21102803805/I</v>
          </cell>
          <cell r="M58">
            <v>6008120638</v>
          </cell>
        </row>
        <row r="59">
          <cell r="L59" t="str">
            <v>21102803805/I</v>
          </cell>
          <cell r="M59">
            <v>6008120638</v>
          </cell>
        </row>
        <row r="60">
          <cell r="L60" t="str">
            <v>21102803805/I</v>
          </cell>
          <cell r="M60">
            <v>6008120638</v>
          </cell>
        </row>
        <row r="61">
          <cell r="L61">
            <v>21102803679</v>
          </cell>
          <cell r="M61">
            <v>6008133184</v>
          </cell>
        </row>
        <row r="62">
          <cell r="L62" t="str">
            <v>21102803838/ZK</v>
          </cell>
          <cell r="M62">
            <v>6008129352</v>
          </cell>
        </row>
        <row r="63">
          <cell r="L63" t="str">
            <v>21102803838/ZK</v>
          </cell>
          <cell r="M63">
            <v>6008129352</v>
          </cell>
        </row>
        <row r="64">
          <cell r="L64" t="str">
            <v>21102803838/ZK</v>
          </cell>
          <cell r="M64">
            <v>6008129352</v>
          </cell>
        </row>
        <row r="65">
          <cell r="L65">
            <v>21102803659</v>
          </cell>
          <cell r="M65">
            <v>6008141023</v>
          </cell>
        </row>
        <row r="66">
          <cell r="L66" t="str">
            <v>21102903702/A</v>
          </cell>
          <cell r="M66">
            <v>6008150535</v>
          </cell>
        </row>
        <row r="67">
          <cell r="L67" t="str">
            <v>21102903702/A</v>
          </cell>
          <cell r="M67">
            <v>6008150535</v>
          </cell>
        </row>
        <row r="68">
          <cell r="L68" t="str">
            <v>21102903702/A</v>
          </cell>
          <cell r="M68">
            <v>6008150535</v>
          </cell>
        </row>
        <row r="69">
          <cell r="L69">
            <v>21102803688</v>
          </cell>
          <cell r="M69">
            <v>6008133991</v>
          </cell>
        </row>
        <row r="70">
          <cell r="L70">
            <v>21102803847</v>
          </cell>
          <cell r="M70">
            <v>6008134497</v>
          </cell>
        </row>
        <row r="71">
          <cell r="L71" t="str">
            <v>21102903781/EL</v>
          </cell>
          <cell r="M71">
            <v>6008135461</v>
          </cell>
        </row>
        <row r="72">
          <cell r="L72" t="str">
            <v>21102903781/EL</v>
          </cell>
          <cell r="M72">
            <v>6008135461</v>
          </cell>
        </row>
        <row r="73">
          <cell r="L73" t="str">
            <v>21102903781/EL</v>
          </cell>
          <cell r="M73">
            <v>6008135461</v>
          </cell>
        </row>
        <row r="74">
          <cell r="L74" t="str">
            <v>21102903781/EL</v>
          </cell>
          <cell r="M74">
            <v>6008135461</v>
          </cell>
        </row>
        <row r="75">
          <cell r="L75">
            <v>21102803663</v>
          </cell>
          <cell r="M75">
            <v>6008139969</v>
          </cell>
        </row>
        <row r="76">
          <cell r="L76" t="str">
            <v>21102803835/BK</v>
          </cell>
          <cell r="M76">
            <v>6008133078</v>
          </cell>
        </row>
        <row r="77">
          <cell r="L77" t="str">
            <v>21102803835/BK</v>
          </cell>
          <cell r="M77">
            <v>6008133078</v>
          </cell>
        </row>
        <row r="78">
          <cell r="L78" t="str">
            <v>21102803835/BK</v>
          </cell>
          <cell r="M78">
            <v>6008133078</v>
          </cell>
        </row>
        <row r="79">
          <cell r="L79" t="str">
            <v>21102803832/A</v>
          </cell>
          <cell r="M79">
            <v>6008132474</v>
          </cell>
        </row>
        <row r="80">
          <cell r="L80" t="str">
            <v>21102803832/A</v>
          </cell>
          <cell r="M80">
            <v>6008132474</v>
          </cell>
        </row>
        <row r="81">
          <cell r="L81" t="str">
            <v>21102803832/A</v>
          </cell>
          <cell r="M81">
            <v>6008132474</v>
          </cell>
        </row>
        <row r="82">
          <cell r="L82">
            <v>21102803677</v>
          </cell>
          <cell r="M82">
            <v>6008135946</v>
          </cell>
        </row>
        <row r="83">
          <cell r="L83">
            <v>21102803672</v>
          </cell>
          <cell r="M83">
            <v>6008131787</v>
          </cell>
        </row>
        <row r="84">
          <cell r="L84" t="str">
            <v>21102803751/A</v>
          </cell>
          <cell r="M84">
            <v>6008146013</v>
          </cell>
        </row>
        <row r="85">
          <cell r="L85" t="str">
            <v>21102803751/A</v>
          </cell>
          <cell r="M85">
            <v>6008146013</v>
          </cell>
        </row>
        <row r="86">
          <cell r="L86" t="str">
            <v>21102803751/A</v>
          </cell>
          <cell r="M86">
            <v>6008146013</v>
          </cell>
        </row>
        <row r="87">
          <cell r="L87" t="str">
            <v>21102803844/ZK</v>
          </cell>
          <cell r="M87">
            <v>6008133469</v>
          </cell>
        </row>
        <row r="88">
          <cell r="L88" t="str">
            <v>21102803844/ZK</v>
          </cell>
          <cell r="M88">
            <v>6008133469</v>
          </cell>
        </row>
        <row r="89">
          <cell r="L89" t="str">
            <v>21102803844/ZK</v>
          </cell>
          <cell r="M89">
            <v>6008133469</v>
          </cell>
        </row>
        <row r="90">
          <cell r="L90" t="str">
            <v>21102903766/I</v>
          </cell>
          <cell r="M90">
            <v>6008137848</v>
          </cell>
        </row>
        <row r="91">
          <cell r="L91" t="str">
            <v>21102903766/I</v>
          </cell>
          <cell r="M91">
            <v>6008137848</v>
          </cell>
        </row>
        <row r="92">
          <cell r="L92" t="str">
            <v>21102903766/I</v>
          </cell>
          <cell r="M92">
            <v>6008137848</v>
          </cell>
        </row>
        <row r="93">
          <cell r="L93" t="str">
            <v>21102903766/I</v>
          </cell>
          <cell r="M93">
            <v>6008137848</v>
          </cell>
        </row>
        <row r="94">
          <cell r="L94" t="str">
            <v>21102803738/ZK</v>
          </cell>
          <cell r="M94">
            <v>6008147578</v>
          </cell>
        </row>
        <row r="95">
          <cell r="L95" t="str">
            <v>21102803738/ZK</v>
          </cell>
          <cell r="M95">
            <v>6008147578</v>
          </cell>
        </row>
        <row r="96">
          <cell r="L96" t="str">
            <v>21102803738/ZK</v>
          </cell>
          <cell r="M96">
            <v>6008147578</v>
          </cell>
        </row>
        <row r="97">
          <cell r="L97" t="str">
            <v>21102803738/ZK</v>
          </cell>
          <cell r="M97">
            <v>6008147578</v>
          </cell>
        </row>
        <row r="98">
          <cell r="L98" t="str">
            <v>21102803741/A</v>
          </cell>
          <cell r="M98">
            <v>6008145263</v>
          </cell>
        </row>
        <row r="99">
          <cell r="L99" t="str">
            <v>21102803741/A</v>
          </cell>
          <cell r="M99">
            <v>6008145263</v>
          </cell>
        </row>
        <row r="100">
          <cell r="L100" t="str">
            <v>21102803741/A</v>
          </cell>
          <cell r="M100">
            <v>6008145263</v>
          </cell>
        </row>
        <row r="101">
          <cell r="L101" t="str">
            <v>21102803741/A</v>
          </cell>
          <cell r="M101">
            <v>6008145263</v>
          </cell>
        </row>
        <row r="102">
          <cell r="L102">
            <v>21102909243</v>
          </cell>
          <cell r="M102">
            <v>6008110543</v>
          </cell>
        </row>
        <row r="103">
          <cell r="L103" t="str">
            <v>21102803694/NF</v>
          </cell>
          <cell r="M103">
            <v>6008153449</v>
          </cell>
        </row>
        <row r="104">
          <cell r="L104" t="str">
            <v>21102803694/NF</v>
          </cell>
          <cell r="M104">
            <v>6008153449</v>
          </cell>
        </row>
        <row r="105">
          <cell r="L105" t="str">
            <v>21102803694/NF</v>
          </cell>
          <cell r="M105">
            <v>6008153449</v>
          </cell>
        </row>
        <row r="106">
          <cell r="L106" t="str">
            <v>21102803694/NF</v>
          </cell>
          <cell r="M106">
            <v>6008153449</v>
          </cell>
        </row>
        <row r="107">
          <cell r="L107" t="str">
            <v>21102803825/EL</v>
          </cell>
          <cell r="M107">
            <v>6008134787</v>
          </cell>
        </row>
        <row r="108">
          <cell r="L108" t="str">
            <v>21102803825/EL</v>
          </cell>
          <cell r="M108">
            <v>6008134787</v>
          </cell>
        </row>
        <row r="109">
          <cell r="L109" t="str">
            <v>21102803825/EL</v>
          </cell>
          <cell r="M109">
            <v>6008134787</v>
          </cell>
        </row>
        <row r="110">
          <cell r="L110">
            <v>21102909242</v>
          </cell>
          <cell r="M110">
            <v>6008135507</v>
          </cell>
        </row>
        <row r="111">
          <cell r="L111" t="str">
            <v>21102803830/BK</v>
          </cell>
          <cell r="M111">
            <v>6008133379</v>
          </cell>
        </row>
        <row r="112">
          <cell r="L112" t="str">
            <v>21102803830/BK</v>
          </cell>
          <cell r="M112">
            <v>6008133379</v>
          </cell>
        </row>
        <row r="113">
          <cell r="L113" t="str">
            <v>21102803830/BK</v>
          </cell>
          <cell r="M113">
            <v>6008133379</v>
          </cell>
        </row>
        <row r="114">
          <cell r="L114">
            <v>21102803667</v>
          </cell>
          <cell r="M114">
            <v>6008133116</v>
          </cell>
        </row>
        <row r="115">
          <cell r="L115" t="str">
            <v>21102803845/BK</v>
          </cell>
          <cell r="M115">
            <v>6008134209</v>
          </cell>
        </row>
        <row r="116">
          <cell r="L116" t="str">
            <v>21102803845/BK</v>
          </cell>
          <cell r="M116">
            <v>6008134209</v>
          </cell>
        </row>
        <row r="117">
          <cell r="L117" t="str">
            <v>21102803845/BK</v>
          </cell>
          <cell r="M117">
            <v>6008134209</v>
          </cell>
        </row>
        <row r="118">
          <cell r="L118" t="str">
            <v>21102803845/BK</v>
          </cell>
          <cell r="M118">
            <v>6008134209</v>
          </cell>
        </row>
        <row r="119">
          <cell r="L119" t="str">
            <v>21102803796/HD</v>
          </cell>
          <cell r="M119">
            <v>6008140143</v>
          </cell>
        </row>
        <row r="120">
          <cell r="L120" t="str">
            <v>21102803796/HD</v>
          </cell>
          <cell r="M120">
            <v>6008140143</v>
          </cell>
        </row>
        <row r="121">
          <cell r="L121" t="str">
            <v>21102803796/HD</v>
          </cell>
          <cell r="M121">
            <v>6008140143</v>
          </cell>
        </row>
        <row r="122">
          <cell r="L122" t="str">
            <v>21102803717/A</v>
          </cell>
          <cell r="M122">
            <v>6008151640</v>
          </cell>
        </row>
        <row r="123">
          <cell r="L123" t="str">
            <v>21102803717/A</v>
          </cell>
          <cell r="M123">
            <v>6008151640</v>
          </cell>
        </row>
        <row r="124">
          <cell r="L124" t="str">
            <v>21102803717/A</v>
          </cell>
          <cell r="M124">
            <v>6008151640</v>
          </cell>
        </row>
        <row r="125">
          <cell r="L125" t="str">
            <v>21102803717/A</v>
          </cell>
          <cell r="M125">
            <v>6008151640</v>
          </cell>
        </row>
        <row r="126">
          <cell r="L126">
            <v>21102803851</v>
          </cell>
          <cell r="M126">
            <v>6008127308</v>
          </cell>
        </row>
        <row r="127">
          <cell r="L127" t="str">
            <v>21102903787/ZK</v>
          </cell>
          <cell r="M127">
            <v>6008133263</v>
          </cell>
        </row>
        <row r="128">
          <cell r="L128" t="str">
            <v>21102903787/ZK</v>
          </cell>
          <cell r="M128">
            <v>6008133263</v>
          </cell>
        </row>
        <row r="129">
          <cell r="L129" t="str">
            <v>21102903787/ZK</v>
          </cell>
          <cell r="M129">
            <v>6008133263</v>
          </cell>
        </row>
        <row r="130">
          <cell r="L130" t="str">
            <v>21102903787/ZK</v>
          </cell>
          <cell r="M130">
            <v>6008133263</v>
          </cell>
        </row>
        <row r="131">
          <cell r="L131" t="str">
            <v>21102803803/NF</v>
          </cell>
          <cell r="M131">
            <v>6008136433</v>
          </cell>
        </row>
        <row r="132">
          <cell r="L132" t="str">
            <v>21102803803/NF</v>
          </cell>
          <cell r="M132">
            <v>6008136433</v>
          </cell>
        </row>
        <row r="133">
          <cell r="L133" t="str">
            <v>21102803803/NF</v>
          </cell>
          <cell r="M133">
            <v>6008136433</v>
          </cell>
        </row>
        <row r="134">
          <cell r="L134" t="str">
            <v>21102803803/NF</v>
          </cell>
          <cell r="M134">
            <v>6008136433</v>
          </cell>
        </row>
        <row r="135">
          <cell r="L135" t="str">
            <v>21102903757/EL</v>
          </cell>
          <cell r="M135">
            <v>6008136436</v>
          </cell>
        </row>
        <row r="136">
          <cell r="L136" t="str">
            <v>21102903757/EL</v>
          </cell>
          <cell r="M136">
            <v>6008136436</v>
          </cell>
        </row>
        <row r="137">
          <cell r="L137" t="str">
            <v>21102903757/EL</v>
          </cell>
          <cell r="M137">
            <v>6008136436</v>
          </cell>
        </row>
        <row r="138">
          <cell r="L138">
            <v>21102803669</v>
          </cell>
          <cell r="M138">
            <v>6008136637</v>
          </cell>
        </row>
        <row r="139">
          <cell r="L139" t="str">
            <v>21102803799/EL</v>
          </cell>
          <cell r="M139">
            <v>6008137558</v>
          </cell>
        </row>
        <row r="140">
          <cell r="L140" t="str">
            <v>21102803799/EL</v>
          </cell>
          <cell r="M140">
            <v>6008137558</v>
          </cell>
        </row>
        <row r="141">
          <cell r="L141" t="str">
            <v>21102803799/EL</v>
          </cell>
          <cell r="M141">
            <v>6008137558</v>
          </cell>
        </row>
        <row r="142">
          <cell r="L142" t="str">
            <v>21102803799/EL</v>
          </cell>
          <cell r="M142">
            <v>6008137558</v>
          </cell>
        </row>
        <row r="143">
          <cell r="L143" t="str">
            <v>21102803839/EF</v>
          </cell>
          <cell r="M143">
            <v>6008135641</v>
          </cell>
        </row>
        <row r="144">
          <cell r="L144" t="str">
            <v>21102803839/EF</v>
          </cell>
          <cell r="M144">
            <v>6008135641</v>
          </cell>
        </row>
        <row r="145">
          <cell r="L145" t="str">
            <v>21102803839/EF</v>
          </cell>
          <cell r="M145">
            <v>6008135641</v>
          </cell>
        </row>
        <row r="146">
          <cell r="L146" t="str">
            <v>21102803733/A</v>
          </cell>
          <cell r="M146">
            <v>6008147588</v>
          </cell>
        </row>
        <row r="147">
          <cell r="L147" t="str">
            <v>21102803733/A</v>
          </cell>
          <cell r="M147">
            <v>6008147588</v>
          </cell>
        </row>
        <row r="148">
          <cell r="L148" t="str">
            <v>21102803733/A</v>
          </cell>
          <cell r="M148">
            <v>6008147588</v>
          </cell>
        </row>
        <row r="149">
          <cell r="L149" t="str">
            <v>21102803834/A</v>
          </cell>
          <cell r="M149">
            <v>6008134296</v>
          </cell>
        </row>
        <row r="150">
          <cell r="L150" t="str">
            <v>21102803834/A</v>
          </cell>
          <cell r="M150">
            <v>6008134296</v>
          </cell>
        </row>
        <row r="151">
          <cell r="L151" t="str">
            <v>21102803834/A</v>
          </cell>
          <cell r="M151">
            <v>6008134296</v>
          </cell>
        </row>
        <row r="152">
          <cell r="L152" t="str">
            <v>21102803834/A</v>
          </cell>
          <cell r="M152">
            <v>6008134296</v>
          </cell>
        </row>
        <row r="153">
          <cell r="L153" t="str">
            <v>21102803822/NF</v>
          </cell>
          <cell r="M153">
            <v>6008133101</v>
          </cell>
        </row>
        <row r="154">
          <cell r="L154" t="str">
            <v>21102803822/NF</v>
          </cell>
          <cell r="M154">
            <v>6008133101</v>
          </cell>
        </row>
        <row r="155">
          <cell r="L155" t="str">
            <v>21102803822/NF</v>
          </cell>
          <cell r="M155">
            <v>6008133101</v>
          </cell>
        </row>
        <row r="156">
          <cell r="L156" t="str">
            <v>21102803818/PY</v>
          </cell>
          <cell r="M156">
            <v>6008123833</v>
          </cell>
        </row>
        <row r="157">
          <cell r="L157" t="str">
            <v>21102803818/PY</v>
          </cell>
          <cell r="M157">
            <v>6008123833</v>
          </cell>
        </row>
        <row r="158">
          <cell r="L158" t="str">
            <v>21102803818/PY</v>
          </cell>
          <cell r="M158">
            <v>6008123833</v>
          </cell>
        </row>
        <row r="159">
          <cell r="L159" t="str">
            <v>21102803818/PY</v>
          </cell>
          <cell r="M159">
            <v>6008123833</v>
          </cell>
        </row>
        <row r="160">
          <cell r="L160">
            <v>21102803670</v>
          </cell>
          <cell r="M160">
            <v>6008137976</v>
          </cell>
        </row>
        <row r="161">
          <cell r="L161" t="str">
            <v>21102803840/BK</v>
          </cell>
          <cell r="M161">
            <v>6008134921</v>
          </cell>
        </row>
        <row r="162">
          <cell r="L162" t="str">
            <v>21102803840/BK</v>
          </cell>
          <cell r="M162">
            <v>6008134921</v>
          </cell>
        </row>
        <row r="163">
          <cell r="L163" t="str">
            <v>21102803840/BK</v>
          </cell>
          <cell r="M163">
            <v>6008134921</v>
          </cell>
        </row>
        <row r="164">
          <cell r="L164" t="str">
            <v>21102803840/BK</v>
          </cell>
          <cell r="M164">
            <v>6008134921</v>
          </cell>
        </row>
        <row r="165">
          <cell r="L165" t="str">
            <v>21102803841/BK</v>
          </cell>
          <cell r="M165">
            <v>6008131152</v>
          </cell>
        </row>
        <row r="166">
          <cell r="L166" t="str">
            <v>21102803841/BK</v>
          </cell>
          <cell r="M166">
            <v>6008131152</v>
          </cell>
        </row>
        <row r="167">
          <cell r="L167" t="str">
            <v>21102803841/BK</v>
          </cell>
          <cell r="M167">
            <v>6008131152</v>
          </cell>
        </row>
        <row r="168">
          <cell r="L168" t="str">
            <v>21102903778/A</v>
          </cell>
          <cell r="M168">
            <v>6008135647</v>
          </cell>
        </row>
        <row r="169">
          <cell r="L169" t="str">
            <v>21102903778/A</v>
          </cell>
          <cell r="M169">
            <v>6008135647</v>
          </cell>
        </row>
        <row r="170">
          <cell r="L170" t="str">
            <v>21102903778/A</v>
          </cell>
          <cell r="M170">
            <v>6008135647</v>
          </cell>
        </row>
        <row r="171">
          <cell r="L171" t="str">
            <v>21102903778/A</v>
          </cell>
          <cell r="M171">
            <v>6008135647</v>
          </cell>
        </row>
        <row r="172">
          <cell r="L172" t="str">
            <v>21102903777/PY</v>
          </cell>
          <cell r="M172">
            <v>6008135531</v>
          </cell>
        </row>
        <row r="173">
          <cell r="L173" t="str">
            <v>21102903777/PY</v>
          </cell>
          <cell r="M173">
            <v>6008135531</v>
          </cell>
        </row>
        <row r="174">
          <cell r="L174" t="str">
            <v>21102903777/PY</v>
          </cell>
          <cell r="M174">
            <v>6008135531</v>
          </cell>
        </row>
        <row r="175">
          <cell r="L175" t="str">
            <v>90401643201.11.2021E</v>
          </cell>
          <cell r="M175">
            <v>6008135214</v>
          </cell>
        </row>
        <row r="176">
          <cell r="L176" t="str">
            <v>90401643201.11.2021E</v>
          </cell>
          <cell r="M176">
            <v>6008135214</v>
          </cell>
        </row>
        <row r="177">
          <cell r="L177" t="str">
            <v>90401643201.11.2021E</v>
          </cell>
          <cell r="M177">
            <v>6008135214</v>
          </cell>
        </row>
        <row r="178">
          <cell r="L178">
            <v>21102803674</v>
          </cell>
          <cell r="M178">
            <v>6008128279</v>
          </cell>
        </row>
        <row r="179">
          <cell r="L179" t="str">
            <v>21102803815/BK</v>
          </cell>
          <cell r="M179">
            <v>6008136586</v>
          </cell>
        </row>
        <row r="180">
          <cell r="L180" t="str">
            <v>21102803815/BK</v>
          </cell>
          <cell r="M180">
            <v>6008136586</v>
          </cell>
        </row>
        <row r="181">
          <cell r="L181" t="str">
            <v>21102803815/BK</v>
          </cell>
          <cell r="M181">
            <v>6008136586</v>
          </cell>
        </row>
        <row r="182">
          <cell r="L182" t="str">
            <v>21102903759/A</v>
          </cell>
          <cell r="M182">
            <v>6008139320</v>
          </cell>
        </row>
        <row r="183">
          <cell r="L183" t="str">
            <v>21102903759/A</v>
          </cell>
          <cell r="M183">
            <v>6008139320</v>
          </cell>
        </row>
        <row r="184">
          <cell r="L184" t="str">
            <v>21102903759/A</v>
          </cell>
          <cell r="M184">
            <v>6008139320</v>
          </cell>
        </row>
        <row r="185">
          <cell r="L185" t="str">
            <v>21102903759/A</v>
          </cell>
          <cell r="M185">
            <v>6008139320</v>
          </cell>
        </row>
        <row r="186">
          <cell r="L186" t="str">
            <v>21102803810/BK</v>
          </cell>
          <cell r="M186">
            <v>6008135335</v>
          </cell>
        </row>
        <row r="187">
          <cell r="L187" t="str">
            <v>21102803810/BK</v>
          </cell>
          <cell r="M187">
            <v>6008135335</v>
          </cell>
        </row>
        <row r="188">
          <cell r="L188" t="str">
            <v>21102803810/BK</v>
          </cell>
          <cell r="M188">
            <v>6008135335</v>
          </cell>
        </row>
        <row r="189">
          <cell r="L189" t="str">
            <v>21102803829/PY</v>
          </cell>
          <cell r="M189">
            <v>6008133783</v>
          </cell>
        </row>
        <row r="190">
          <cell r="L190" t="str">
            <v>21102803829/PY</v>
          </cell>
          <cell r="M190">
            <v>6008133783</v>
          </cell>
        </row>
        <row r="191">
          <cell r="L191" t="str">
            <v>21102803829/PY</v>
          </cell>
          <cell r="M191">
            <v>6008133783</v>
          </cell>
        </row>
        <row r="192">
          <cell r="L192" t="str">
            <v>21102803829/PY</v>
          </cell>
          <cell r="M192">
            <v>6008133783</v>
          </cell>
        </row>
        <row r="193">
          <cell r="L193" t="str">
            <v>21102803816/PY</v>
          </cell>
          <cell r="M193">
            <v>6008135260</v>
          </cell>
        </row>
        <row r="194">
          <cell r="L194" t="str">
            <v>21102803816/PY</v>
          </cell>
          <cell r="M194">
            <v>6008135260</v>
          </cell>
        </row>
        <row r="195">
          <cell r="L195" t="str">
            <v>21102803816/PY</v>
          </cell>
          <cell r="M195">
            <v>6008135260</v>
          </cell>
        </row>
        <row r="196">
          <cell r="L196" t="str">
            <v>21102803814/A</v>
          </cell>
          <cell r="M196">
            <v>6008136853</v>
          </cell>
        </row>
        <row r="197">
          <cell r="L197" t="str">
            <v>21102803814/A</v>
          </cell>
          <cell r="M197">
            <v>6008136853</v>
          </cell>
        </row>
        <row r="198">
          <cell r="L198" t="str">
            <v>21102803814/A</v>
          </cell>
          <cell r="M198">
            <v>6008136853</v>
          </cell>
        </row>
        <row r="199">
          <cell r="L199" t="str">
            <v>21102803814/A</v>
          </cell>
          <cell r="M199">
            <v>6008136853</v>
          </cell>
        </row>
        <row r="200">
          <cell r="L200" t="str">
            <v>21102903750/I</v>
          </cell>
          <cell r="M200">
            <v>6008141962</v>
          </cell>
        </row>
        <row r="201">
          <cell r="L201" t="str">
            <v>21102903750/I</v>
          </cell>
          <cell r="M201">
            <v>6008141962</v>
          </cell>
        </row>
        <row r="202">
          <cell r="L202" t="str">
            <v>21102903750/I</v>
          </cell>
          <cell r="M202">
            <v>6008141962</v>
          </cell>
        </row>
        <row r="203">
          <cell r="L203" t="str">
            <v>21102903750/I</v>
          </cell>
          <cell r="M203">
            <v>6008141962</v>
          </cell>
        </row>
        <row r="204">
          <cell r="L204" t="str">
            <v>21102803802/NF</v>
          </cell>
          <cell r="M204">
            <v>6008135188</v>
          </cell>
        </row>
        <row r="205">
          <cell r="L205" t="str">
            <v>21102803802/NF</v>
          </cell>
          <cell r="M205">
            <v>6008135188</v>
          </cell>
        </row>
        <row r="206">
          <cell r="L206" t="str">
            <v>21102803802/NF</v>
          </cell>
          <cell r="M206">
            <v>6008135188</v>
          </cell>
        </row>
        <row r="207">
          <cell r="L207" t="str">
            <v>21102903755/EL</v>
          </cell>
          <cell r="M207">
            <v>6008138949</v>
          </cell>
        </row>
        <row r="208">
          <cell r="L208" t="str">
            <v>21102903755/EL</v>
          </cell>
          <cell r="M208">
            <v>6008138949</v>
          </cell>
        </row>
        <row r="209">
          <cell r="L209" t="str">
            <v>21102903755/EL</v>
          </cell>
          <cell r="M209">
            <v>6008138949</v>
          </cell>
        </row>
        <row r="210">
          <cell r="L210" t="str">
            <v>21102903755/EL</v>
          </cell>
          <cell r="M210">
            <v>6008138949</v>
          </cell>
        </row>
        <row r="211">
          <cell r="L211" t="str">
            <v>21102903728/ZK</v>
          </cell>
          <cell r="M211">
            <v>6008145096</v>
          </cell>
        </row>
        <row r="212">
          <cell r="L212" t="str">
            <v>21102903728/ZK</v>
          </cell>
          <cell r="M212">
            <v>6008145096</v>
          </cell>
        </row>
        <row r="213">
          <cell r="L213" t="str">
            <v>21102903728/ZK</v>
          </cell>
          <cell r="M213">
            <v>6008145096</v>
          </cell>
        </row>
        <row r="214">
          <cell r="L214" t="str">
            <v>21102803819/HD</v>
          </cell>
          <cell r="M214">
            <v>6008134997</v>
          </cell>
        </row>
        <row r="215">
          <cell r="L215" t="str">
            <v>21102803819/HD</v>
          </cell>
          <cell r="M215">
            <v>6008134997</v>
          </cell>
        </row>
        <row r="216">
          <cell r="L216" t="str">
            <v>21102803819/HD</v>
          </cell>
          <cell r="M216">
            <v>6008134997</v>
          </cell>
        </row>
        <row r="217">
          <cell r="L217" t="str">
            <v>21102903774/EL</v>
          </cell>
          <cell r="M217">
            <v>6008137443</v>
          </cell>
        </row>
        <row r="218">
          <cell r="L218" t="str">
            <v>21102903774/EL</v>
          </cell>
          <cell r="M218">
            <v>6008137443</v>
          </cell>
        </row>
        <row r="219">
          <cell r="L219" t="str">
            <v>21102903774/EL</v>
          </cell>
          <cell r="M219">
            <v>6008137443</v>
          </cell>
        </row>
        <row r="220">
          <cell r="L220" t="str">
            <v>21102803788/BK</v>
          </cell>
          <cell r="M220">
            <v>6008134179</v>
          </cell>
        </row>
        <row r="221">
          <cell r="L221" t="str">
            <v>21102803788/BK</v>
          </cell>
          <cell r="M221">
            <v>6008134179</v>
          </cell>
        </row>
        <row r="222">
          <cell r="L222" t="str">
            <v>21102803788/BK</v>
          </cell>
          <cell r="M222">
            <v>6008134179</v>
          </cell>
        </row>
        <row r="223">
          <cell r="L223" t="str">
            <v>21102903772/EL</v>
          </cell>
          <cell r="M223">
            <v>6008137293</v>
          </cell>
        </row>
        <row r="224">
          <cell r="L224" t="str">
            <v>21102903772/EL</v>
          </cell>
          <cell r="M224">
            <v>6008137293</v>
          </cell>
        </row>
        <row r="225">
          <cell r="L225" t="str">
            <v>21102903772/EL</v>
          </cell>
          <cell r="M225">
            <v>6008137293</v>
          </cell>
        </row>
        <row r="226">
          <cell r="L226" t="str">
            <v>21102903772/EL</v>
          </cell>
          <cell r="M226">
            <v>6008137293</v>
          </cell>
        </row>
        <row r="227">
          <cell r="L227">
            <v>21102803686</v>
          </cell>
          <cell r="M227">
            <v>6008140246</v>
          </cell>
        </row>
        <row r="228">
          <cell r="L228" t="str">
            <v>21102803820/EL</v>
          </cell>
          <cell r="M228">
            <v>6008137292</v>
          </cell>
        </row>
        <row r="229">
          <cell r="L229" t="str">
            <v>21102803820/EL</v>
          </cell>
          <cell r="M229">
            <v>6008137292</v>
          </cell>
        </row>
        <row r="230">
          <cell r="L230" t="str">
            <v>21102803820/EL</v>
          </cell>
          <cell r="M230">
            <v>6008137292</v>
          </cell>
        </row>
        <row r="231">
          <cell r="L231">
            <v>21102803665</v>
          </cell>
          <cell r="M231">
            <v>6008140711</v>
          </cell>
        </row>
        <row r="232">
          <cell r="L232" t="str">
            <v>21102803785/BK</v>
          </cell>
          <cell r="M232">
            <v>6008142254</v>
          </cell>
        </row>
        <row r="233">
          <cell r="L233" t="str">
            <v>21102803785/BK</v>
          </cell>
          <cell r="M233">
            <v>6008142254</v>
          </cell>
        </row>
        <row r="234">
          <cell r="L234" t="str">
            <v>21102803785/BK</v>
          </cell>
          <cell r="M234">
            <v>6008142254</v>
          </cell>
        </row>
        <row r="235">
          <cell r="L235" t="str">
            <v>21102803779/NF</v>
          </cell>
          <cell r="M235">
            <v>6008143448</v>
          </cell>
        </row>
        <row r="236">
          <cell r="L236" t="str">
            <v>21102803779/NF</v>
          </cell>
          <cell r="M236">
            <v>6008143448</v>
          </cell>
        </row>
        <row r="237">
          <cell r="L237" t="str">
            <v>21102803779/NF</v>
          </cell>
          <cell r="M237">
            <v>6008143448</v>
          </cell>
        </row>
        <row r="238">
          <cell r="L238" t="str">
            <v>21102803779/NF</v>
          </cell>
          <cell r="M238">
            <v>6008143448</v>
          </cell>
        </row>
        <row r="239">
          <cell r="L239" t="str">
            <v>21102803772/HD</v>
          </cell>
          <cell r="M239">
            <v>6008144700</v>
          </cell>
        </row>
        <row r="240">
          <cell r="L240" t="str">
            <v>21102803772/HD</v>
          </cell>
          <cell r="M240">
            <v>6008144700</v>
          </cell>
        </row>
        <row r="241">
          <cell r="L241" t="str">
            <v>21102803772/HD</v>
          </cell>
          <cell r="M241">
            <v>6008144700</v>
          </cell>
        </row>
        <row r="242">
          <cell r="L242" t="str">
            <v>21102803823/ZK</v>
          </cell>
          <cell r="M242">
            <v>6008136978</v>
          </cell>
        </row>
        <row r="243">
          <cell r="L243" t="str">
            <v>21102803823/ZK</v>
          </cell>
          <cell r="M243">
            <v>6008136978</v>
          </cell>
        </row>
        <row r="244">
          <cell r="L244" t="str">
            <v>21102803823/ZK</v>
          </cell>
          <cell r="M244">
            <v>6008136978</v>
          </cell>
        </row>
        <row r="245">
          <cell r="L245" t="str">
            <v>21102803823/ZK</v>
          </cell>
          <cell r="M245">
            <v>6008136978</v>
          </cell>
        </row>
        <row r="246">
          <cell r="L246">
            <v>21102803666</v>
          </cell>
          <cell r="M246">
            <v>6008141603</v>
          </cell>
        </row>
        <row r="247">
          <cell r="L247">
            <v>21102803647</v>
          </cell>
          <cell r="M247">
            <v>6008148655</v>
          </cell>
        </row>
        <row r="248">
          <cell r="L248">
            <v>21102803675</v>
          </cell>
          <cell r="M248">
            <v>6008139361</v>
          </cell>
        </row>
        <row r="249">
          <cell r="L249" t="str">
            <v>21102803811/A</v>
          </cell>
          <cell r="M249">
            <v>6008137438</v>
          </cell>
        </row>
        <row r="250">
          <cell r="L250" t="str">
            <v>21102803811/A</v>
          </cell>
          <cell r="M250">
            <v>6008137438</v>
          </cell>
        </row>
        <row r="251">
          <cell r="L251" t="str">
            <v>21102803811/A</v>
          </cell>
          <cell r="M251">
            <v>6008137438</v>
          </cell>
        </row>
        <row r="252">
          <cell r="L252" t="str">
            <v>21102803811/A</v>
          </cell>
          <cell r="M252">
            <v>6008137438</v>
          </cell>
        </row>
        <row r="253">
          <cell r="L253" t="str">
            <v>21110406309/EL</v>
          </cell>
          <cell r="M253">
            <v>6008154130</v>
          </cell>
        </row>
        <row r="254">
          <cell r="L254" t="str">
            <v>21110406309/EL</v>
          </cell>
          <cell r="M254">
            <v>6008154130</v>
          </cell>
        </row>
        <row r="255">
          <cell r="L255" t="str">
            <v>21110406309/EL</v>
          </cell>
          <cell r="M255">
            <v>6008154130</v>
          </cell>
        </row>
        <row r="256">
          <cell r="L256" t="str">
            <v>21110406309/EL</v>
          </cell>
          <cell r="M256">
            <v>6008154130</v>
          </cell>
        </row>
        <row r="257">
          <cell r="L257" t="str">
            <v>21102803780/EF</v>
          </cell>
          <cell r="M257">
            <v>6008140109</v>
          </cell>
        </row>
        <row r="258">
          <cell r="L258" t="str">
            <v>21102803780/EF</v>
          </cell>
          <cell r="M258">
            <v>6008140109</v>
          </cell>
        </row>
        <row r="259">
          <cell r="L259" t="str">
            <v>21102803780/EF</v>
          </cell>
          <cell r="M259">
            <v>6008140109</v>
          </cell>
        </row>
        <row r="260">
          <cell r="L260">
            <v>21102803652</v>
          </cell>
          <cell r="M260">
            <v>6008145505</v>
          </cell>
        </row>
        <row r="261">
          <cell r="L261" t="str">
            <v>21102803744/HD</v>
          </cell>
          <cell r="M261">
            <v>6008148087</v>
          </cell>
        </row>
        <row r="262">
          <cell r="L262" t="str">
            <v>21102803744/HD</v>
          </cell>
          <cell r="M262">
            <v>6008148087</v>
          </cell>
        </row>
        <row r="263">
          <cell r="L263" t="str">
            <v>21102803744/HD</v>
          </cell>
          <cell r="M263">
            <v>6008148087</v>
          </cell>
        </row>
        <row r="264">
          <cell r="L264" t="str">
            <v>21102803744/HD</v>
          </cell>
          <cell r="M264">
            <v>6008148087</v>
          </cell>
        </row>
        <row r="265">
          <cell r="L265" t="str">
            <v>21102803812/ZK</v>
          </cell>
          <cell r="M265">
            <v>6008137434</v>
          </cell>
        </row>
        <row r="266">
          <cell r="L266" t="str">
            <v>21102803812/ZK</v>
          </cell>
          <cell r="M266">
            <v>6008137434</v>
          </cell>
        </row>
        <row r="267">
          <cell r="L267" t="str">
            <v>21102803812/ZK</v>
          </cell>
          <cell r="M267">
            <v>6008137434</v>
          </cell>
        </row>
        <row r="268">
          <cell r="L268">
            <v>21102803684</v>
          </cell>
          <cell r="M268">
            <v>6008145021</v>
          </cell>
        </row>
        <row r="269">
          <cell r="L269" t="str">
            <v>21102803801/EF</v>
          </cell>
          <cell r="M269">
            <v>6008137701</v>
          </cell>
        </row>
        <row r="270">
          <cell r="L270" t="str">
            <v>21102803801/EF</v>
          </cell>
          <cell r="M270">
            <v>6008137701</v>
          </cell>
        </row>
        <row r="271">
          <cell r="L271" t="str">
            <v>21102803801/EF</v>
          </cell>
          <cell r="M271">
            <v>6008137701</v>
          </cell>
        </row>
        <row r="272">
          <cell r="L272" t="str">
            <v>21102803801/EF</v>
          </cell>
          <cell r="M272">
            <v>6008137701</v>
          </cell>
        </row>
        <row r="273">
          <cell r="L273" t="str">
            <v>21102803806/BK</v>
          </cell>
          <cell r="M273">
            <v>6008138047</v>
          </cell>
        </row>
        <row r="274">
          <cell r="L274" t="str">
            <v>21102803806/BK</v>
          </cell>
          <cell r="M274">
            <v>6008138047</v>
          </cell>
        </row>
        <row r="275">
          <cell r="L275" t="str">
            <v>21102803806/BK</v>
          </cell>
          <cell r="M275">
            <v>6008138047</v>
          </cell>
        </row>
        <row r="276">
          <cell r="L276" t="str">
            <v>21102803807/A</v>
          </cell>
          <cell r="M276">
            <v>6008138853</v>
          </cell>
        </row>
        <row r="277">
          <cell r="L277" t="str">
            <v>21102803807/A</v>
          </cell>
          <cell r="M277">
            <v>6008138853</v>
          </cell>
        </row>
        <row r="278">
          <cell r="L278" t="str">
            <v>21102803807/A</v>
          </cell>
          <cell r="M278">
            <v>6008138853</v>
          </cell>
        </row>
        <row r="279">
          <cell r="L279">
            <v>21102803673</v>
          </cell>
          <cell r="M279">
            <v>6008136719</v>
          </cell>
        </row>
        <row r="280">
          <cell r="L280">
            <v>21102803660</v>
          </cell>
          <cell r="M280">
            <v>6008140596</v>
          </cell>
        </row>
        <row r="281">
          <cell r="L281">
            <v>21102803683</v>
          </cell>
          <cell r="M281">
            <v>6008135431</v>
          </cell>
        </row>
        <row r="282">
          <cell r="L282" t="str">
            <v>21102803782/NF</v>
          </cell>
          <cell r="M282">
            <v>6008143366</v>
          </cell>
        </row>
        <row r="283">
          <cell r="L283" t="str">
            <v>21102803782/NF</v>
          </cell>
          <cell r="M283">
            <v>6008143366</v>
          </cell>
        </row>
        <row r="284">
          <cell r="L284" t="str">
            <v>21102803782/NF</v>
          </cell>
          <cell r="M284">
            <v>6008143366</v>
          </cell>
        </row>
        <row r="285">
          <cell r="L285" t="str">
            <v>21102903730/BK</v>
          </cell>
          <cell r="M285">
            <v>6008145640</v>
          </cell>
        </row>
        <row r="286">
          <cell r="L286" t="str">
            <v>21102903730/BK</v>
          </cell>
          <cell r="M286">
            <v>6008145640</v>
          </cell>
        </row>
        <row r="287">
          <cell r="L287" t="str">
            <v>21102903730/BK</v>
          </cell>
          <cell r="M287">
            <v>6008145640</v>
          </cell>
        </row>
        <row r="288">
          <cell r="L288" t="str">
            <v>21102903730/BK</v>
          </cell>
          <cell r="M288">
            <v>6008145640</v>
          </cell>
        </row>
        <row r="289">
          <cell r="L289" t="str">
            <v>21102803809/A</v>
          </cell>
          <cell r="M289">
            <v>6008140405</v>
          </cell>
        </row>
        <row r="290">
          <cell r="L290" t="str">
            <v>21102803809/A</v>
          </cell>
          <cell r="M290">
            <v>6008140405</v>
          </cell>
        </row>
        <row r="291">
          <cell r="L291" t="str">
            <v>21102803809/A</v>
          </cell>
          <cell r="M291">
            <v>6008140405</v>
          </cell>
        </row>
        <row r="292">
          <cell r="L292" t="str">
            <v>21102803794/PY</v>
          </cell>
          <cell r="M292">
            <v>6008138598</v>
          </cell>
        </row>
        <row r="293">
          <cell r="L293" t="str">
            <v>21102803794/PY</v>
          </cell>
          <cell r="M293">
            <v>6008138598</v>
          </cell>
        </row>
        <row r="294">
          <cell r="L294" t="str">
            <v>21102803794/PY</v>
          </cell>
          <cell r="M294">
            <v>6008138598</v>
          </cell>
        </row>
        <row r="295">
          <cell r="L295" t="str">
            <v>21102803791/PY</v>
          </cell>
          <cell r="M295">
            <v>6008140979</v>
          </cell>
        </row>
        <row r="296">
          <cell r="L296" t="str">
            <v>21102803791/PY</v>
          </cell>
          <cell r="M296">
            <v>6008140979</v>
          </cell>
        </row>
        <row r="297">
          <cell r="L297" t="str">
            <v>21102803791/PY</v>
          </cell>
          <cell r="M297">
            <v>6008140979</v>
          </cell>
        </row>
        <row r="298">
          <cell r="L298" t="str">
            <v>21102903748/I</v>
          </cell>
          <cell r="M298">
            <v>6008140986</v>
          </cell>
        </row>
        <row r="299">
          <cell r="L299" t="str">
            <v>21102903748/I</v>
          </cell>
          <cell r="M299">
            <v>6008140986</v>
          </cell>
        </row>
        <row r="300">
          <cell r="L300" t="str">
            <v>21102903748/I</v>
          </cell>
          <cell r="M300">
            <v>6008140986</v>
          </cell>
        </row>
        <row r="301">
          <cell r="L301" t="str">
            <v>21102803783/A</v>
          </cell>
          <cell r="M301">
            <v>6008141466</v>
          </cell>
        </row>
        <row r="302">
          <cell r="L302" t="str">
            <v>21102803783/A</v>
          </cell>
          <cell r="M302">
            <v>6008141466</v>
          </cell>
        </row>
        <row r="303">
          <cell r="L303" t="str">
            <v>21102803783/A</v>
          </cell>
          <cell r="M303">
            <v>6008141466</v>
          </cell>
        </row>
        <row r="304">
          <cell r="L304" t="str">
            <v>21102803748/A</v>
          </cell>
          <cell r="M304">
            <v>6008138788</v>
          </cell>
        </row>
        <row r="305">
          <cell r="L305" t="str">
            <v>21102803748/A</v>
          </cell>
          <cell r="M305">
            <v>6008138788</v>
          </cell>
        </row>
        <row r="306">
          <cell r="L306" t="str">
            <v>21102803748/A</v>
          </cell>
          <cell r="M306">
            <v>6008138788</v>
          </cell>
        </row>
        <row r="307">
          <cell r="L307">
            <v>21102803662</v>
          </cell>
          <cell r="M307">
            <v>6008136108</v>
          </cell>
        </row>
        <row r="308">
          <cell r="L308" t="str">
            <v>21102903738/HD</v>
          </cell>
          <cell r="M308">
            <v>6008139910</v>
          </cell>
        </row>
        <row r="309">
          <cell r="L309" t="str">
            <v>21102903738/HD</v>
          </cell>
          <cell r="M309">
            <v>6008139910</v>
          </cell>
        </row>
        <row r="310">
          <cell r="L310" t="str">
            <v>21102903738/HD</v>
          </cell>
          <cell r="M310">
            <v>6008139910</v>
          </cell>
        </row>
        <row r="311">
          <cell r="L311">
            <v>21102803682</v>
          </cell>
          <cell r="M311">
            <v>6008144800</v>
          </cell>
        </row>
        <row r="312">
          <cell r="L312" t="str">
            <v>21102803764/ZK</v>
          </cell>
          <cell r="M312">
            <v>6008143538</v>
          </cell>
        </row>
        <row r="313">
          <cell r="L313" t="str">
            <v>21102803764/ZK</v>
          </cell>
          <cell r="M313">
            <v>6008143538</v>
          </cell>
        </row>
        <row r="314">
          <cell r="L314" t="str">
            <v>21102803764/ZK</v>
          </cell>
          <cell r="M314">
            <v>6008143538</v>
          </cell>
        </row>
        <row r="315">
          <cell r="L315" t="str">
            <v>21102803764/ZK</v>
          </cell>
          <cell r="M315">
            <v>6008143538</v>
          </cell>
        </row>
        <row r="316">
          <cell r="L316" t="str">
            <v>21102903725/A</v>
          </cell>
          <cell r="M316">
            <v>6008142988</v>
          </cell>
        </row>
        <row r="317">
          <cell r="L317" t="str">
            <v>21102903725/A</v>
          </cell>
          <cell r="M317">
            <v>6008142988</v>
          </cell>
        </row>
        <row r="318">
          <cell r="L318" t="str">
            <v>21102903725/A</v>
          </cell>
          <cell r="M318">
            <v>6008142988</v>
          </cell>
        </row>
        <row r="319">
          <cell r="L319" t="str">
            <v>21102903725/A</v>
          </cell>
          <cell r="M319">
            <v>6008142988</v>
          </cell>
        </row>
        <row r="320">
          <cell r="L320" t="str">
            <v>21102803777/NF</v>
          </cell>
          <cell r="M320">
            <v>6008143170</v>
          </cell>
        </row>
        <row r="321">
          <cell r="L321" t="str">
            <v>21102803777/NF</v>
          </cell>
          <cell r="M321">
            <v>6008143170</v>
          </cell>
        </row>
        <row r="322">
          <cell r="L322" t="str">
            <v>21102803777/NF</v>
          </cell>
          <cell r="M322">
            <v>6008143170</v>
          </cell>
        </row>
        <row r="323">
          <cell r="L323" t="str">
            <v>21102803800/EL</v>
          </cell>
          <cell r="M323">
            <v>6008137744</v>
          </cell>
        </row>
        <row r="324">
          <cell r="L324" t="str">
            <v>21102803800/EL</v>
          </cell>
          <cell r="M324">
            <v>6008137744</v>
          </cell>
        </row>
        <row r="325">
          <cell r="L325" t="str">
            <v>21102803800/EL</v>
          </cell>
          <cell r="M325">
            <v>6008137744</v>
          </cell>
        </row>
        <row r="326">
          <cell r="L326" t="str">
            <v>21102803792/PY</v>
          </cell>
          <cell r="M326">
            <v>6008139818</v>
          </cell>
        </row>
        <row r="327">
          <cell r="L327" t="str">
            <v>21102803792/PY</v>
          </cell>
          <cell r="M327">
            <v>6008139818</v>
          </cell>
        </row>
        <row r="328">
          <cell r="L328" t="str">
            <v>21102803792/PY</v>
          </cell>
          <cell r="M328">
            <v>6008139818</v>
          </cell>
        </row>
        <row r="329">
          <cell r="L329" t="str">
            <v>21102803793/PY</v>
          </cell>
          <cell r="M329">
            <v>6008140977</v>
          </cell>
        </row>
        <row r="330">
          <cell r="L330" t="str">
            <v>21102803793/PY</v>
          </cell>
          <cell r="M330">
            <v>6008140977</v>
          </cell>
        </row>
        <row r="331">
          <cell r="L331" t="str">
            <v>21102803793/PY</v>
          </cell>
          <cell r="M331">
            <v>6008140977</v>
          </cell>
        </row>
        <row r="332">
          <cell r="L332" t="str">
            <v>21102803793/PY</v>
          </cell>
          <cell r="M332">
            <v>6008140977</v>
          </cell>
        </row>
        <row r="333">
          <cell r="L333" t="str">
            <v>21102913748/BK</v>
          </cell>
          <cell r="M333">
            <v>6008141612</v>
          </cell>
        </row>
        <row r="334">
          <cell r="L334" t="str">
            <v>21102913748/BK</v>
          </cell>
          <cell r="M334">
            <v>6008141612</v>
          </cell>
        </row>
        <row r="335">
          <cell r="L335" t="str">
            <v>21102913748/BK</v>
          </cell>
          <cell r="M335">
            <v>6008141612</v>
          </cell>
        </row>
        <row r="336">
          <cell r="L336" t="str">
            <v>21102803784/NF</v>
          </cell>
          <cell r="M336">
            <v>6008141303</v>
          </cell>
        </row>
        <row r="337">
          <cell r="L337" t="str">
            <v>21102803784/NF</v>
          </cell>
          <cell r="M337">
            <v>6008141303</v>
          </cell>
        </row>
        <row r="338">
          <cell r="L338" t="str">
            <v>21102803784/NF</v>
          </cell>
          <cell r="M338">
            <v>6008141303</v>
          </cell>
        </row>
        <row r="339">
          <cell r="L339">
            <v>21102803685</v>
          </cell>
          <cell r="M339">
            <v>6008141486</v>
          </cell>
        </row>
        <row r="340">
          <cell r="L340" t="str">
            <v>21102803778/HD</v>
          </cell>
          <cell r="M340">
            <v>6008145240</v>
          </cell>
        </row>
        <row r="341">
          <cell r="L341" t="str">
            <v>21102803778/HD</v>
          </cell>
          <cell r="M341">
            <v>6008145240</v>
          </cell>
        </row>
        <row r="342">
          <cell r="L342" t="str">
            <v>21102803778/HD</v>
          </cell>
          <cell r="M342">
            <v>6008145240</v>
          </cell>
        </row>
        <row r="343">
          <cell r="L343" t="str">
            <v>21102803778/HD</v>
          </cell>
          <cell r="M343">
            <v>6008145240</v>
          </cell>
        </row>
        <row r="344">
          <cell r="L344">
            <v>21102803850</v>
          </cell>
          <cell r="M344">
            <v>6008134670</v>
          </cell>
        </row>
        <row r="345">
          <cell r="L345">
            <v>21102803656</v>
          </cell>
          <cell r="M345">
            <v>6008142668</v>
          </cell>
        </row>
        <row r="346">
          <cell r="L346">
            <v>21102803657</v>
          </cell>
          <cell r="M346">
            <v>6008141435</v>
          </cell>
        </row>
        <row r="347">
          <cell r="L347" t="str">
            <v>21102803768/I</v>
          </cell>
          <cell r="M347">
            <v>6008142167</v>
          </cell>
        </row>
        <row r="348">
          <cell r="L348" t="str">
            <v>21102803768/I</v>
          </cell>
          <cell r="M348">
            <v>6008142167</v>
          </cell>
        </row>
        <row r="349">
          <cell r="L349" t="str">
            <v>21102803768/I</v>
          </cell>
          <cell r="M349">
            <v>6008142167</v>
          </cell>
        </row>
        <row r="350">
          <cell r="L350">
            <v>21102803658</v>
          </cell>
          <cell r="M350">
            <v>6008145571</v>
          </cell>
        </row>
        <row r="351">
          <cell r="L351">
            <v>21102803678</v>
          </cell>
          <cell r="M351">
            <v>6008148380</v>
          </cell>
        </row>
        <row r="352">
          <cell r="L352">
            <v>21102909246</v>
          </cell>
          <cell r="M352">
            <v>6008143510</v>
          </cell>
        </row>
        <row r="353">
          <cell r="L353" t="str">
            <v>21102803771/ZK</v>
          </cell>
          <cell r="M353">
            <v>6008139936</v>
          </cell>
        </row>
        <row r="354">
          <cell r="L354" t="str">
            <v>21102803771/ZK</v>
          </cell>
          <cell r="M354">
            <v>6008139936</v>
          </cell>
        </row>
        <row r="355">
          <cell r="L355" t="str">
            <v>21102803771/ZK</v>
          </cell>
          <cell r="M355">
            <v>6008139936</v>
          </cell>
        </row>
        <row r="356">
          <cell r="L356" t="str">
            <v>21102803771/ZK</v>
          </cell>
          <cell r="M356">
            <v>6008139936</v>
          </cell>
        </row>
        <row r="357">
          <cell r="L357" t="str">
            <v>21102803790/I</v>
          </cell>
          <cell r="M357">
            <v>6008137878</v>
          </cell>
        </row>
        <row r="358">
          <cell r="L358" t="str">
            <v>21102803790/I</v>
          </cell>
          <cell r="M358">
            <v>6008137878</v>
          </cell>
        </row>
        <row r="359">
          <cell r="L359" t="str">
            <v>21102803790/I</v>
          </cell>
          <cell r="M359">
            <v>6008137878</v>
          </cell>
        </row>
        <row r="360">
          <cell r="L360" t="str">
            <v>21102803790/I</v>
          </cell>
          <cell r="M360">
            <v>6008137878</v>
          </cell>
        </row>
        <row r="361">
          <cell r="L361" t="str">
            <v>21102903710/EF</v>
          </cell>
          <cell r="M361">
            <v>6008150480</v>
          </cell>
        </row>
        <row r="362">
          <cell r="L362" t="str">
            <v>21102903710/EF</v>
          </cell>
          <cell r="M362">
            <v>6008150480</v>
          </cell>
        </row>
        <row r="363">
          <cell r="L363" t="str">
            <v>21102903710/EF</v>
          </cell>
          <cell r="M363">
            <v>6008150480</v>
          </cell>
        </row>
        <row r="364">
          <cell r="L364" t="str">
            <v>21102803732/A</v>
          </cell>
          <cell r="M364">
            <v>6008147794</v>
          </cell>
        </row>
        <row r="365">
          <cell r="L365" t="str">
            <v>21102803732/A</v>
          </cell>
          <cell r="M365">
            <v>6008147794</v>
          </cell>
        </row>
        <row r="366">
          <cell r="L366" t="str">
            <v>21102803732/A</v>
          </cell>
          <cell r="M366">
            <v>6008147794</v>
          </cell>
        </row>
        <row r="367">
          <cell r="L367">
            <v>21110413350</v>
          </cell>
          <cell r="M367">
            <v>6008150412</v>
          </cell>
        </row>
        <row r="368">
          <cell r="L368">
            <v>21102803849</v>
          </cell>
          <cell r="M368">
            <v>6008139663</v>
          </cell>
        </row>
        <row r="369">
          <cell r="L369">
            <v>21102803651</v>
          </cell>
          <cell r="M369">
            <v>6008144169</v>
          </cell>
        </row>
        <row r="370">
          <cell r="L370">
            <v>21102803664</v>
          </cell>
          <cell r="M370">
            <v>6008141973</v>
          </cell>
        </row>
        <row r="371">
          <cell r="L371" t="str">
            <v>21102803756/I</v>
          </cell>
          <cell r="M371">
            <v>6008145724</v>
          </cell>
        </row>
        <row r="372">
          <cell r="L372" t="str">
            <v>21102803756/I</v>
          </cell>
          <cell r="M372">
            <v>6008145724</v>
          </cell>
        </row>
        <row r="373">
          <cell r="L373" t="str">
            <v>21102803756/I</v>
          </cell>
          <cell r="M373">
            <v>6008145724</v>
          </cell>
        </row>
        <row r="374">
          <cell r="L374" t="str">
            <v>21102803756/I</v>
          </cell>
          <cell r="M374">
            <v>6008145724</v>
          </cell>
        </row>
        <row r="375">
          <cell r="L375">
            <v>21110406128</v>
          </cell>
          <cell r="M375">
            <v>6008155068</v>
          </cell>
        </row>
        <row r="376">
          <cell r="L376" t="str">
            <v>21102803774/EL</v>
          </cell>
          <cell r="M376">
            <v>6008141343</v>
          </cell>
        </row>
        <row r="377">
          <cell r="L377" t="str">
            <v>21102803774/EL</v>
          </cell>
          <cell r="M377">
            <v>6008141343</v>
          </cell>
        </row>
        <row r="378">
          <cell r="L378" t="str">
            <v>21102803774/EL</v>
          </cell>
          <cell r="M378">
            <v>6008141343</v>
          </cell>
        </row>
        <row r="379">
          <cell r="L379" t="str">
            <v>21102903721/BK</v>
          </cell>
          <cell r="M379">
            <v>6008143507</v>
          </cell>
        </row>
        <row r="380">
          <cell r="L380" t="str">
            <v>21102903721/BK</v>
          </cell>
          <cell r="M380">
            <v>6008143507</v>
          </cell>
        </row>
        <row r="381">
          <cell r="L381" t="str">
            <v>21102903721/BK</v>
          </cell>
          <cell r="M381">
            <v>6008143507</v>
          </cell>
        </row>
        <row r="382">
          <cell r="L382" t="str">
            <v>21102803754/A</v>
          </cell>
          <cell r="M382">
            <v>6008146010</v>
          </cell>
        </row>
        <row r="383">
          <cell r="L383" t="str">
            <v>21102803754/A</v>
          </cell>
          <cell r="M383">
            <v>6008146010</v>
          </cell>
        </row>
        <row r="384">
          <cell r="L384" t="str">
            <v>21102803754/A</v>
          </cell>
          <cell r="M384">
            <v>6008146010</v>
          </cell>
        </row>
        <row r="385">
          <cell r="L385" t="str">
            <v>21102803754/A</v>
          </cell>
          <cell r="M385">
            <v>6008146010</v>
          </cell>
        </row>
        <row r="386">
          <cell r="L386" t="str">
            <v>21102803722/HD</v>
          </cell>
          <cell r="M386">
            <v>6008148648</v>
          </cell>
        </row>
        <row r="387">
          <cell r="L387" t="str">
            <v>21102803722/HD</v>
          </cell>
          <cell r="M387">
            <v>6008148648</v>
          </cell>
        </row>
        <row r="388">
          <cell r="L388" t="str">
            <v>21102803722/HD</v>
          </cell>
          <cell r="M388">
            <v>6008148648</v>
          </cell>
        </row>
        <row r="389">
          <cell r="L389" t="str">
            <v>21102803722/HD</v>
          </cell>
          <cell r="M389">
            <v>6008148648</v>
          </cell>
        </row>
        <row r="390">
          <cell r="L390" t="str">
            <v>21102803773/A</v>
          </cell>
          <cell r="M390">
            <v>6008138980</v>
          </cell>
        </row>
        <row r="391">
          <cell r="L391" t="str">
            <v>21102803773/A</v>
          </cell>
          <cell r="M391">
            <v>6008138980</v>
          </cell>
        </row>
        <row r="392">
          <cell r="L392" t="str">
            <v>21102803773/A</v>
          </cell>
          <cell r="M392">
            <v>6008138980</v>
          </cell>
        </row>
        <row r="393">
          <cell r="L393" t="str">
            <v>21102803773/A</v>
          </cell>
          <cell r="M393">
            <v>6008138980</v>
          </cell>
        </row>
        <row r="394">
          <cell r="L394" t="str">
            <v>21102803721/A</v>
          </cell>
          <cell r="M394">
            <v>6008150284</v>
          </cell>
        </row>
        <row r="395">
          <cell r="L395" t="str">
            <v>21102803721/A</v>
          </cell>
          <cell r="M395">
            <v>6008150284</v>
          </cell>
        </row>
        <row r="396">
          <cell r="L396" t="str">
            <v>21102803721/A</v>
          </cell>
          <cell r="M396">
            <v>6008150284</v>
          </cell>
        </row>
        <row r="397">
          <cell r="L397" t="str">
            <v>21102803721/A</v>
          </cell>
          <cell r="M397">
            <v>6008150284</v>
          </cell>
        </row>
        <row r="398">
          <cell r="L398" t="str">
            <v>21102903727/I</v>
          </cell>
          <cell r="M398">
            <v>6008146002</v>
          </cell>
        </row>
        <row r="399">
          <cell r="L399" t="str">
            <v>21102903727/I</v>
          </cell>
          <cell r="M399">
            <v>6008146002</v>
          </cell>
        </row>
        <row r="400">
          <cell r="L400" t="str">
            <v>21102903727/I</v>
          </cell>
          <cell r="M400">
            <v>6008146002</v>
          </cell>
        </row>
        <row r="401">
          <cell r="L401" t="str">
            <v>21102903726/BK</v>
          </cell>
          <cell r="M401">
            <v>6008141356</v>
          </cell>
        </row>
        <row r="402">
          <cell r="L402" t="str">
            <v>21102903726/BK</v>
          </cell>
          <cell r="M402">
            <v>6008141356</v>
          </cell>
        </row>
        <row r="403">
          <cell r="L403" t="str">
            <v>21102903726/BK</v>
          </cell>
          <cell r="M403">
            <v>6008141356</v>
          </cell>
        </row>
        <row r="404">
          <cell r="L404" t="str">
            <v>21102803753/EF</v>
          </cell>
          <cell r="M404">
            <v>6008144822</v>
          </cell>
        </row>
        <row r="405">
          <cell r="L405" t="str">
            <v>21102803753/EF</v>
          </cell>
          <cell r="M405">
            <v>6008144822</v>
          </cell>
        </row>
        <row r="406">
          <cell r="L406" t="str">
            <v>21102803753/EF</v>
          </cell>
          <cell r="M406">
            <v>6008144822</v>
          </cell>
        </row>
        <row r="407">
          <cell r="L407" t="str">
            <v>101697433734/NF</v>
          </cell>
          <cell r="M407">
            <v>6008144368</v>
          </cell>
        </row>
        <row r="408">
          <cell r="L408" t="str">
            <v>101697433734/NF</v>
          </cell>
          <cell r="M408">
            <v>6008144368</v>
          </cell>
        </row>
        <row r="409">
          <cell r="L409" t="str">
            <v>101697433734/NF</v>
          </cell>
          <cell r="M409">
            <v>6008144368</v>
          </cell>
        </row>
        <row r="410">
          <cell r="L410" t="str">
            <v>101697433734/NF</v>
          </cell>
          <cell r="M410">
            <v>6008144368</v>
          </cell>
        </row>
        <row r="411">
          <cell r="L411" t="str">
            <v>21102903705/HD</v>
          </cell>
          <cell r="M411">
            <v>6008148954</v>
          </cell>
        </row>
        <row r="412">
          <cell r="L412" t="str">
            <v>21102903705/HD</v>
          </cell>
          <cell r="M412">
            <v>6008148954</v>
          </cell>
        </row>
        <row r="413">
          <cell r="L413" t="str">
            <v>21102903705/HD</v>
          </cell>
          <cell r="M413">
            <v>6008148954</v>
          </cell>
        </row>
        <row r="414">
          <cell r="L414" t="str">
            <v>21102903705/HD</v>
          </cell>
          <cell r="M414">
            <v>6008148954</v>
          </cell>
        </row>
        <row r="415">
          <cell r="L415" t="str">
            <v>21102803769/EF</v>
          </cell>
          <cell r="M415">
            <v>6008142866</v>
          </cell>
        </row>
        <row r="416">
          <cell r="L416" t="str">
            <v>21102803769/EF</v>
          </cell>
          <cell r="M416">
            <v>6008142866</v>
          </cell>
        </row>
        <row r="417">
          <cell r="L417" t="str">
            <v>21102803769/EF</v>
          </cell>
          <cell r="M417">
            <v>6008142866</v>
          </cell>
        </row>
        <row r="418">
          <cell r="L418" t="str">
            <v>21102803769/EF</v>
          </cell>
          <cell r="M418">
            <v>6008142866</v>
          </cell>
        </row>
        <row r="419">
          <cell r="L419">
            <v>21102803645</v>
          </cell>
          <cell r="M419">
            <v>6008144997</v>
          </cell>
        </row>
        <row r="420">
          <cell r="L420">
            <v>21102803655</v>
          </cell>
          <cell r="M420">
            <v>6008144095</v>
          </cell>
        </row>
        <row r="421">
          <cell r="L421" t="str">
            <v>21102803736/HD</v>
          </cell>
          <cell r="M421">
            <v>6008148258</v>
          </cell>
        </row>
        <row r="422">
          <cell r="L422" t="str">
            <v>21102803736/HD</v>
          </cell>
          <cell r="M422">
            <v>6008148258</v>
          </cell>
        </row>
        <row r="423">
          <cell r="L423" t="str">
            <v>21102803736/HD</v>
          </cell>
          <cell r="M423">
            <v>6008148258</v>
          </cell>
        </row>
        <row r="424">
          <cell r="L424" t="str">
            <v>21110404148/PY</v>
          </cell>
          <cell r="M424">
            <v>6008151415</v>
          </cell>
        </row>
        <row r="425">
          <cell r="L425" t="str">
            <v>21110404148/PY</v>
          </cell>
          <cell r="M425">
            <v>6008151415</v>
          </cell>
        </row>
        <row r="426">
          <cell r="L426" t="str">
            <v>21110404148/PY</v>
          </cell>
          <cell r="M426">
            <v>6008151415</v>
          </cell>
        </row>
        <row r="427">
          <cell r="L427" t="str">
            <v>21110404148/PY</v>
          </cell>
          <cell r="M427">
            <v>6008151415</v>
          </cell>
        </row>
        <row r="428">
          <cell r="L428">
            <v>21102803648</v>
          </cell>
          <cell r="M428">
            <v>6008148835</v>
          </cell>
        </row>
        <row r="429">
          <cell r="L429" t="str">
            <v>21102803762/ZK</v>
          </cell>
          <cell r="M429">
            <v>6008144435</v>
          </cell>
        </row>
        <row r="430">
          <cell r="L430" t="str">
            <v>21102803762/ZK</v>
          </cell>
          <cell r="M430">
            <v>6008144435</v>
          </cell>
        </row>
        <row r="431">
          <cell r="L431" t="str">
            <v>21102803762/ZK</v>
          </cell>
          <cell r="M431">
            <v>6008144435</v>
          </cell>
        </row>
        <row r="432">
          <cell r="L432">
            <v>21102803848</v>
          </cell>
          <cell r="M432">
            <v>6008148644</v>
          </cell>
        </row>
        <row r="433">
          <cell r="L433" t="str">
            <v>21102803735/I</v>
          </cell>
          <cell r="M433">
            <v>6008145876</v>
          </cell>
        </row>
        <row r="434">
          <cell r="L434" t="str">
            <v>21102803735/I</v>
          </cell>
          <cell r="M434">
            <v>6008145876</v>
          </cell>
        </row>
        <row r="435">
          <cell r="L435" t="str">
            <v>21102803735/I</v>
          </cell>
          <cell r="M435">
            <v>6008145876</v>
          </cell>
        </row>
        <row r="436">
          <cell r="L436">
            <v>21102803661</v>
          </cell>
          <cell r="M436">
            <v>6008132984</v>
          </cell>
        </row>
        <row r="437">
          <cell r="L437" t="str">
            <v>21102803750/PY</v>
          </cell>
          <cell r="M437">
            <v>6008147807</v>
          </cell>
        </row>
        <row r="438">
          <cell r="L438" t="str">
            <v>21102803750/PY</v>
          </cell>
          <cell r="M438">
            <v>6008147807</v>
          </cell>
        </row>
        <row r="439">
          <cell r="L439" t="str">
            <v>21102803750/PY</v>
          </cell>
          <cell r="M439">
            <v>6008147807</v>
          </cell>
        </row>
        <row r="440">
          <cell r="L440" t="str">
            <v>21102803758/I</v>
          </cell>
          <cell r="M440">
            <v>6008139397</v>
          </cell>
        </row>
        <row r="441">
          <cell r="L441" t="str">
            <v>21102803758/I</v>
          </cell>
          <cell r="M441">
            <v>6008139397</v>
          </cell>
        </row>
        <row r="442">
          <cell r="L442" t="str">
            <v>21102803758/I</v>
          </cell>
          <cell r="M442">
            <v>6008139397</v>
          </cell>
        </row>
        <row r="443">
          <cell r="L443">
            <v>21102803681</v>
          </cell>
          <cell r="M443">
            <v>6008144753</v>
          </cell>
        </row>
        <row r="444">
          <cell r="L444">
            <v>21102803654</v>
          </cell>
          <cell r="M444">
            <v>6008144176</v>
          </cell>
        </row>
        <row r="445">
          <cell r="L445" t="str">
            <v>21102903703/NF</v>
          </cell>
          <cell r="M445">
            <v>6008146105</v>
          </cell>
        </row>
        <row r="446">
          <cell r="L446" t="str">
            <v>21102903703/NF</v>
          </cell>
          <cell r="M446">
            <v>6008146105</v>
          </cell>
        </row>
        <row r="447">
          <cell r="L447" t="str">
            <v>21102903703/NF</v>
          </cell>
          <cell r="M447">
            <v>6008146105</v>
          </cell>
        </row>
        <row r="448">
          <cell r="L448" t="str">
            <v>21102903703/NF</v>
          </cell>
          <cell r="M448">
            <v>6008146105</v>
          </cell>
        </row>
        <row r="449">
          <cell r="L449" t="str">
            <v>21110600002/ZK</v>
          </cell>
          <cell r="M449">
            <v>6008152093</v>
          </cell>
        </row>
        <row r="450">
          <cell r="L450" t="str">
            <v>21110600002/ZK</v>
          </cell>
          <cell r="M450">
            <v>6008152093</v>
          </cell>
        </row>
        <row r="451">
          <cell r="L451" t="str">
            <v>21110600002/ZK</v>
          </cell>
          <cell r="M451">
            <v>6008152093</v>
          </cell>
        </row>
        <row r="452">
          <cell r="L452" t="str">
            <v>21110600002/ZK</v>
          </cell>
          <cell r="M452">
            <v>6008152093</v>
          </cell>
        </row>
        <row r="453">
          <cell r="L453">
            <v>21102803641</v>
          </cell>
          <cell r="M453">
            <v>6008151695</v>
          </cell>
        </row>
        <row r="454">
          <cell r="L454" t="str">
            <v>21102803752/EF</v>
          </cell>
          <cell r="M454">
            <v>6008147960</v>
          </cell>
        </row>
        <row r="455">
          <cell r="L455" t="str">
            <v>21102803752/EF</v>
          </cell>
          <cell r="M455">
            <v>6008147960</v>
          </cell>
        </row>
        <row r="456">
          <cell r="L456" t="str">
            <v>21102803752/EF</v>
          </cell>
          <cell r="M456">
            <v>6008147960</v>
          </cell>
        </row>
        <row r="457">
          <cell r="L457" t="str">
            <v>21102803752/EF</v>
          </cell>
          <cell r="M457">
            <v>6008147960</v>
          </cell>
        </row>
        <row r="458">
          <cell r="L458">
            <v>21102803680</v>
          </cell>
          <cell r="M458">
            <v>6008148681</v>
          </cell>
        </row>
        <row r="459">
          <cell r="L459" t="str">
            <v>90401643204.11.2021E</v>
          </cell>
          <cell r="M459">
            <v>6008146363</v>
          </cell>
        </row>
        <row r="460">
          <cell r="L460" t="str">
            <v>90401643204.11.2021E</v>
          </cell>
          <cell r="M460">
            <v>6008146363</v>
          </cell>
        </row>
        <row r="461">
          <cell r="L461" t="str">
            <v>90401643204.11.2021E</v>
          </cell>
          <cell r="M461">
            <v>6008146363</v>
          </cell>
        </row>
        <row r="462">
          <cell r="L462" t="str">
            <v>21102803726/PY</v>
          </cell>
          <cell r="M462">
            <v>6008147927</v>
          </cell>
        </row>
        <row r="463">
          <cell r="L463" t="str">
            <v>21102803726/PY</v>
          </cell>
          <cell r="M463">
            <v>6008147927</v>
          </cell>
        </row>
        <row r="464">
          <cell r="L464" t="str">
            <v>21102803726/PY</v>
          </cell>
          <cell r="M464">
            <v>6008147927</v>
          </cell>
        </row>
        <row r="465">
          <cell r="L465" t="str">
            <v>21102803746/EL</v>
          </cell>
          <cell r="M465">
            <v>6008146537</v>
          </cell>
        </row>
        <row r="466">
          <cell r="L466" t="str">
            <v>21102803746/EL</v>
          </cell>
          <cell r="M466">
            <v>6008146537</v>
          </cell>
        </row>
        <row r="467">
          <cell r="L467" t="str">
            <v>21102803746/EL</v>
          </cell>
          <cell r="M467">
            <v>6008146537</v>
          </cell>
        </row>
        <row r="468">
          <cell r="L468">
            <v>21102909245</v>
          </cell>
          <cell r="M468">
            <v>6008148153</v>
          </cell>
        </row>
        <row r="469">
          <cell r="L469" t="str">
            <v>21110406282/HD</v>
          </cell>
          <cell r="M469">
            <v>6008151412</v>
          </cell>
        </row>
        <row r="470">
          <cell r="L470" t="str">
            <v>21110406282/HD</v>
          </cell>
          <cell r="M470">
            <v>6008151412</v>
          </cell>
        </row>
        <row r="471">
          <cell r="L471" t="str">
            <v>21110406282/HD</v>
          </cell>
          <cell r="M471">
            <v>6008151412</v>
          </cell>
        </row>
        <row r="472">
          <cell r="L472" t="str">
            <v>21102903717/HD</v>
          </cell>
          <cell r="M472">
            <v>6008147493</v>
          </cell>
        </row>
        <row r="473">
          <cell r="L473" t="str">
            <v>21102903717/HD</v>
          </cell>
          <cell r="M473">
            <v>6008147493</v>
          </cell>
        </row>
        <row r="474">
          <cell r="L474" t="str">
            <v>21102903717/HD</v>
          </cell>
          <cell r="M474">
            <v>6008147493</v>
          </cell>
        </row>
        <row r="475">
          <cell r="L475" t="str">
            <v>21102903717/HD</v>
          </cell>
          <cell r="M475">
            <v>6008147493</v>
          </cell>
        </row>
        <row r="476">
          <cell r="L476" t="str">
            <v>21102803737/NF</v>
          </cell>
          <cell r="M476">
            <v>6008146894</v>
          </cell>
        </row>
        <row r="477">
          <cell r="L477" t="str">
            <v>21102803737/NF</v>
          </cell>
          <cell r="M477">
            <v>6008146894</v>
          </cell>
        </row>
        <row r="478">
          <cell r="L478" t="str">
            <v>21102803737/NF</v>
          </cell>
          <cell r="M478">
            <v>6008146894</v>
          </cell>
        </row>
        <row r="479">
          <cell r="L479" t="str">
            <v>21110406314/A</v>
          </cell>
          <cell r="M479">
            <v>6008149833</v>
          </cell>
        </row>
        <row r="480">
          <cell r="L480" t="str">
            <v>21110406314/A</v>
          </cell>
          <cell r="M480">
            <v>6008149833</v>
          </cell>
        </row>
        <row r="481">
          <cell r="L481" t="str">
            <v>21110406314/A</v>
          </cell>
          <cell r="M481">
            <v>6008149833</v>
          </cell>
        </row>
        <row r="482">
          <cell r="L482" t="str">
            <v>21110406314/A</v>
          </cell>
          <cell r="M482">
            <v>6008149833</v>
          </cell>
        </row>
        <row r="483">
          <cell r="L483" t="str">
            <v>21102903687/ZK</v>
          </cell>
          <cell r="M483">
            <v>6008150176</v>
          </cell>
        </row>
        <row r="484">
          <cell r="L484" t="str">
            <v>21102903687/ZK</v>
          </cell>
          <cell r="M484">
            <v>6008150176</v>
          </cell>
        </row>
        <row r="485">
          <cell r="L485" t="str">
            <v>21102903687/ZK</v>
          </cell>
          <cell r="M485">
            <v>6008150176</v>
          </cell>
        </row>
        <row r="486">
          <cell r="L486" t="str">
            <v>21102903687/ZK</v>
          </cell>
          <cell r="M486">
            <v>6008150176</v>
          </cell>
        </row>
        <row r="487">
          <cell r="L487" t="str">
            <v>21102903682/EF</v>
          </cell>
          <cell r="M487">
            <v>6008112799</v>
          </cell>
        </row>
        <row r="488">
          <cell r="L488" t="str">
            <v>21102903682/EF</v>
          </cell>
          <cell r="M488">
            <v>6008112799</v>
          </cell>
        </row>
        <row r="489">
          <cell r="L489" t="str">
            <v>21102903682/EF</v>
          </cell>
          <cell r="M489">
            <v>6008112799</v>
          </cell>
        </row>
        <row r="490">
          <cell r="L490" t="str">
            <v>21102803731/A</v>
          </cell>
          <cell r="M490">
            <v>6008149528</v>
          </cell>
        </row>
        <row r="491">
          <cell r="L491" t="str">
            <v>21102803731/A</v>
          </cell>
          <cell r="M491">
            <v>6008149528</v>
          </cell>
        </row>
        <row r="492">
          <cell r="L492" t="str">
            <v>21102803731/A</v>
          </cell>
          <cell r="M492">
            <v>6008149528</v>
          </cell>
        </row>
        <row r="493">
          <cell r="L493" t="str">
            <v>21102803711/EF</v>
          </cell>
          <cell r="M493">
            <v>6008152768</v>
          </cell>
        </row>
        <row r="494">
          <cell r="L494" t="str">
            <v>21102803711/EF</v>
          </cell>
          <cell r="M494">
            <v>6008152768</v>
          </cell>
        </row>
        <row r="495">
          <cell r="L495" t="str">
            <v>21102803711/EF</v>
          </cell>
          <cell r="M495">
            <v>6008152768</v>
          </cell>
        </row>
        <row r="496">
          <cell r="L496">
            <v>21110413351</v>
          </cell>
          <cell r="M496">
            <v>6008149646</v>
          </cell>
        </row>
        <row r="497">
          <cell r="L497" t="str">
            <v>21110406300/BK</v>
          </cell>
          <cell r="M497">
            <v>6008152864</v>
          </cell>
        </row>
        <row r="498">
          <cell r="L498" t="str">
            <v>21110406300/BK</v>
          </cell>
          <cell r="M498">
            <v>6008152864</v>
          </cell>
        </row>
        <row r="499">
          <cell r="L499" t="str">
            <v>21110406300/BK</v>
          </cell>
          <cell r="M499">
            <v>6008152864</v>
          </cell>
        </row>
        <row r="500">
          <cell r="L500" t="str">
            <v>21110406300/BK</v>
          </cell>
          <cell r="M500">
            <v>6008152864</v>
          </cell>
        </row>
        <row r="501">
          <cell r="L501" t="str">
            <v>21102803739/EL</v>
          </cell>
          <cell r="M501">
            <v>6008148847</v>
          </cell>
        </row>
        <row r="502">
          <cell r="L502" t="str">
            <v>21102803739/EL</v>
          </cell>
          <cell r="M502">
            <v>6008148847</v>
          </cell>
        </row>
        <row r="503">
          <cell r="L503" t="str">
            <v>21102803739/EL</v>
          </cell>
          <cell r="M503">
            <v>6008148847</v>
          </cell>
        </row>
        <row r="504">
          <cell r="L504" t="str">
            <v>21102803739/EL</v>
          </cell>
          <cell r="M504">
            <v>6008148847</v>
          </cell>
        </row>
        <row r="505">
          <cell r="L505" t="str">
            <v>21102803692/NF</v>
          </cell>
          <cell r="M505">
            <v>6008152826</v>
          </cell>
        </row>
        <row r="506">
          <cell r="L506" t="str">
            <v>21102803692/NF</v>
          </cell>
          <cell r="M506">
            <v>6008152826</v>
          </cell>
        </row>
        <row r="507">
          <cell r="L507" t="str">
            <v>21102803692/NF</v>
          </cell>
          <cell r="M507">
            <v>6008152826</v>
          </cell>
        </row>
        <row r="508">
          <cell r="L508" t="str">
            <v>21102803692/NF</v>
          </cell>
          <cell r="M508">
            <v>6008152826</v>
          </cell>
        </row>
        <row r="509">
          <cell r="L509">
            <v>21102803653</v>
          </cell>
          <cell r="M509">
            <v>6008146927</v>
          </cell>
        </row>
        <row r="510">
          <cell r="L510" t="str">
            <v>21102803704/A</v>
          </cell>
          <cell r="M510">
            <v>6008146588</v>
          </cell>
        </row>
        <row r="511">
          <cell r="L511" t="str">
            <v>21102803704/A</v>
          </cell>
          <cell r="M511">
            <v>6008146588</v>
          </cell>
        </row>
        <row r="512">
          <cell r="L512" t="str">
            <v>21102803704/A</v>
          </cell>
          <cell r="M512">
            <v>6008146588</v>
          </cell>
        </row>
        <row r="513">
          <cell r="L513" t="str">
            <v>21102803704/A</v>
          </cell>
          <cell r="M513">
            <v>6008146588</v>
          </cell>
        </row>
        <row r="514">
          <cell r="L514">
            <v>21102803650</v>
          </cell>
          <cell r="M514">
            <v>6008146436</v>
          </cell>
        </row>
        <row r="515">
          <cell r="L515">
            <v>21102909241</v>
          </cell>
          <cell r="M515">
            <v>6008151326</v>
          </cell>
        </row>
        <row r="516">
          <cell r="L516" t="str">
            <v>21110406281/PY</v>
          </cell>
          <cell r="M516">
            <v>6008150147</v>
          </cell>
        </row>
        <row r="517">
          <cell r="L517" t="str">
            <v>21110406281/PY</v>
          </cell>
          <cell r="M517">
            <v>6008150147</v>
          </cell>
        </row>
        <row r="518">
          <cell r="L518" t="str">
            <v>21110406281/PY</v>
          </cell>
          <cell r="M518">
            <v>6008150147</v>
          </cell>
        </row>
        <row r="519">
          <cell r="L519" t="str">
            <v>21102803701/PY</v>
          </cell>
          <cell r="M519">
            <v>6008153368</v>
          </cell>
        </row>
        <row r="520">
          <cell r="L520" t="str">
            <v>21102803701/PY</v>
          </cell>
          <cell r="M520">
            <v>6008153368</v>
          </cell>
        </row>
        <row r="521">
          <cell r="L521" t="str">
            <v>21102803701/PY</v>
          </cell>
          <cell r="M521">
            <v>6008153368</v>
          </cell>
        </row>
        <row r="522">
          <cell r="L522">
            <v>21102803643</v>
          </cell>
          <cell r="M522">
            <v>6008149890</v>
          </cell>
        </row>
        <row r="523">
          <cell r="L523" t="str">
            <v>21102803740/PY</v>
          </cell>
          <cell r="M523">
            <v>6008146077</v>
          </cell>
        </row>
        <row r="524">
          <cell r="L524" t="str">
            <v>21102803740/PY</v>
          </cell>
          <cell r="M524">
            <v>6008146077</v>
          </cell>
        </row>
        <row r="525">
          <cell r="L525" t="str">
            <v>21102803740/PY</v>
          </cell>
          <cell r="M525">
            <v>6008146077</v>
          </cell>
        </row>
        <row r="526">
          <cell r="L526" t="str">
            <v>21102903709/A</v>
          </cell>
          <cell r="M526">
            <v>6008148869</v>
          </cell>
        </row>
        <row r="527">
          <cell r="L527" t="str">
            <v>21102903709/A</v>
          </cell>
          <cell r="M527">
            <v>6008148869</v>
          </cell>
        </row>
        <row r="528">
          <cell r="L528" t="str">
            <v>21102903709/A</v>
          </cell>
          <cell r="M528">
            <v>6008148869</v>
          </cell>
        </row>
        <row r="529">
          <cell r="L529" t="str">
            <v>21102803707/HD</v>
          </cell>
          <cell r="M529">
            <v>6008148839</v>
          </cell>
        </row>
        <row r="530">
          <cell r="L530" t="str">
            <v>21102803707/HD</v>
          </cell>
          <cell r="M530">
            <v>6008148839</v>
          </cell>
        </row>
        <row r="531">
          <cell r="L531" t="str">
            <v>21102803707/HD</v>
          </cell>
          <cell r="M531">
            <v>6008148839</v>
          </cell>
        </row>
        <row r="532">
          <cell r="L532" t="str">
            <v>21110404163/EL</v>
          </cell>
          <cell r="M532">
            <v>6008153821</v>
          </cell>
        </row>
        <row r="533">
          <cell r="L533" t="str">
            <v>21110404163/EL</v>
          </cell>
          <cell r="M533">
            <v>6008153821</v>
          </cell>
        </row>
        <row r="534">
          <cell r="L534" t="str">
            <v>21110404163/EL</v>
          </cell>
          <cell r="M534">
            <v>6008153821</v>
          </cell>
        </row>
        <row r="535">
          <cell r="L535" t="str">
            <v>21110404163/EL</v>
          </cell>
          <cell r="M535">
            <v>6008153821</v>
          </cell>
        </row>
        <row r="536">
          <cell r="L536" t="str">
            <v>21110404150/BK</v>
          </cell>
          <cell r="M536">
            <v>6008144227</v>
          </cell>
        </row>
        <row r="537">
          <cell r="L537" t="str">
            <v>21102803723/HD</v>
          </cell>
          <cell r="M537">
            <v>6008149264</v>
          </cell>
        </row>
        <row r="538">
          <cell r="L538" t="str">
            <v>21102803723/HD</v>
          </cell>
          <cell r="M538">
            <v>6008149264</v>
          </cell>
        </row>
        <row r="539">
          <cell r="L539" t="str">
            <v>21102803723/HD</v>
          </cell>
          <cell r="M539">
            <v>6008149264</v>
          </cell>
        </row>
        <row r="540">
          <cell r="L540" t="str">
            <v>21102803729/ZK</v>
          </cell>
          <cell r="M540">
            <v>6008147214</v>
          </cell>
        </row>
        <row r="541">
          <cell r="L541" t="str">
            <v>21102803729/ZK</v>
          </cell>
          <cell r="M541">
            <v>6008147214</v>
          </cell>
        </row>
        <row r="542">
          <cell r="L542" t="str">
            <v>21102803729/ZK</v>
          </cell>
          <cell r="M542">
            <v>6008147214</v>
          </cell>
        </row>
        <row r="543">
          <cell r="L543" t="str">
            <v>21102803729/ZK</v>
          </cell>
          <cell r="M543">
            <v>6008147214</v>
          </cell>
        </row>
        <row r="544">
          <cell r="L544">
            <v>21102909244</v>
          </cell>
          <cell r="M544">
            <v>6008150752</v>
          </cell>
        </row>
        <row r="545">
          <cell r="L545" t="str">
            <v>90401643205.11.2021E</v>
          </cell>
          <cell r="M545">
            <v>6008147301</v>
          </cell>
        </row>
        <row r="546">
          <cell r="L546" t="str">
            <v>90401643205.11.2021E</v>
          </cell>
          <cell r="M546">
            <v>6008147301</v>
          </cell>
        </row>
        <row r="547">
          <cell r="L547" t="str">
            <v>90401643205.11.2021E</v>
          </cell>
          <cell r="M547">
            <v>6008147301</v>
          </cell>
        </row>
        <row r="548">
          <cell r="L548" t="str">
            <v>21102803693/A</v>
          </cell>
          <cell r="M548">
            <v>6008153842</v>
          </cell>
        </row>
        <row r="549">
          <cell r="L549" t="str">
            <v>21102803693/A</v>
          </cell>
          <cell r="M549">
            <v>6008153842</v>
          </cell>
        </row>
        <row r="550">
          <cell r="L550" t="str">
            <v>21102803693/A</v>
          </cell>
          <cell r="M550">
            <v>6008153842</v>
          </cell>
        </row>
        <row r="551">
          <cell r="L551">
            <v>21102803646</v>
          </cell>
          <cell r="M551">
            <v>6008137580</v>
          </cell>
        </row>
        <row r="552">
          <cell r="L552">
            <v>21102803676</v>
          </cell>
          <cell r="M552">
            <v>6008152823</v>
          </cell>
        </row>
        <row r="553">
          <cell r="L553" t="str">
            <v>21102803720/A</v>
          </cell>
          <cell r="M553">
            <v>6008148180</v>
          </cell>
        </row>
        <row r="554">
          <cell r="L554" t="str">
            <v>21102803720/A</v>
          </cell>
          <cell r="M554">
            <v>6008148180</v>
          </cell>
        </row>
        <row r="555">
          <cell r="L555" t="str">
            <v>21102803720/A</v>
          </cell>
          <cell r="M555">
            <v>6008148180</v>
          </cell>
        </row>
        <row r="556">
          <cell r="L556">
            <v>21102803644</v>
          </cell>
          <cell r="M556">
            <v>6008152724</v>
          </cell>
        </row>
        <row r="557">
          <cell r="L557">
            <v>21110405949</v>
          </cell>
          <cell r="M557">
            <v>6008150450</v>
          </cell>
        </row>
        <row r="558">
          <cell r="L558" t="str">
            <v>21102803705/A</v>
          </cell>
          <cell r="M558">
            <v>6008153488</v>
          </cell>
        </row>
        <row r="559">
          <cell r="L559" t="str">
            <v>21102803705/A</v>
          </cell>
          <cell r="M559">
            <v>6008153488</v>
          </cell>
        </row>
        <row r="560">
          <cell r="L560" t="str">
            <v>21102803705/A</v>
          </cell>
          <cell r="M560">
            <v>6008153488</v>
          </cell>
        </row>
        <row r="561">
          <cell r="L561" t="str">
            <v>21102903706/A</v>
          </cell>
          <cell r="M561">
            <v>6008147799</v>
          </cell>
        </row>
        <row r="562">
          <cell r="L562" t="str">
            <v>21102903706/A</v>
          </cell>
          <cell r="M562">
            <v>6008147799</v>
          </cell>
        </row>
        <row r="563">
          <cell r="L563" t="str">
            <v>21102903706/A</v>
          </cell>
          <cell r="M563">
            <v>6008147799</v>
          </cell>
        </row>
        <row r="564">
          <cell r="L564" t="str">
            <v>21110404165/EL</v>
          </cell>
          <cell r="M564">
            <v>6008144568</v>
          </cell>
        </row>
        <row r="565">
          <cell r="L565" t="str">
            <v>21110404165/EL</v>
          </cell>
          <cell r="M565">
            <v>6008144568</v>
          </cell>
        </row>
        <row r="566">
          <cell r="L566" t="str">
            <v>21110404165/EL</v>
          </cell>
          <cell r="M566">
            <v>6008144568</v>
          </cell>
        </row>
        <row r="567">
          <cell r="L567" t="str">
            <v>21110404165/EL</v>
          </cell>
          <cell r="M567">
            <v>6008144568</v>
          </cell>
        </row>
        <row r="568">
          <cell r="L568" t="str">
            <v>21102803714/NF</v>
          </cell>
          <cell r="M568">
            <v>6008152489</v>
          </cell>
        </row>
        <row r="569">
          <cell r="L569" t="str">
            <v>21102803714/NF</v>
          </cell>
          <cell r="M569">
            <v>6008152489</v>
          </cell>
        </row>
        <row r="570">
          <cell r="L570" t="str">
            <v>21102803714/NF</v>
          </cell>
          <cell r="M570">
            <v>6008152489</v>
          </cell>
        </row>
        <row r="571">
          <cell r="L571" t="str">
            <v>21102803728/EL</v>
          </cell>
          <cell r="M571">
            <v>6008148102</v>
          </cell>
        </row>
        <row r="572">
          <cell r="L572" t="str">
            <v>21102803728/EL</v>
          </cell>
          <cell r="M572">
            <v>6008148102</v>
          </cell>
        </row>
        <row r="573">
          <cell r="L573" t="str">
            <v>21102803728/EL</v>
          </cell>
          <cell r="M573">
            <v>6008148102</v>
          </cell>
        </row>
        <row r="574">
          <cell r="L574" t="str">
            <v>21102903684/PY</v>
          </cell>
          <cell r="M574">
            <v>6008153806</v>
          </cell>
        </row>
        <row r="575">
          <cell r="L575" t="str">
            <v>21102903684/PY</v>
          </cell>
          <cell r="M575">
            <v>6008153806</v>
          </cell>
        </row>
        <row r="576">
          <cell r="L576" t="str">
            <v>21102903684/PY</v>
          </cell>
          <cell r="M576">
            <v>6008153806</v>
          </cell>
        </row>
        <row r="577">
          <cell r="L577" t="str">
            <v>21102803725/PY</v>
          </cell>
          <cell r="M577">
            <v>6008150658</v>
          </cell>
        </row>
        <row r="578">
          <cell r="L578" t="str">
            <v>21102803725/PY</v>
          </cell>
          <cell r="M578">
            <v>6008150658</v>
          </cell>
        </row>
        <row r="579">
          <cell r="L579" t="str">
            <v>21102803725/PY</v>
          </cell>
          <cell r="M579">
            <v>6008150658</v>
          </cell>
        </row>
        <row r="580">
          <cell r="L580" t="str">
            <v>21102803725/PY</v>
          </cell>
          <cell r="M580">
            <v>6008150658</v>
          </cell>
        </row>
        <row r="581">
          <cell r="L581" t="str">
            <v>21102803709/A</v>
          </cell>
          <cell r="M581">
            <v>6008147996</v>
          </cell>
        </row>
        <row r="582">
          <cell r="L582" t="str">
            <v>21102803709/A</v>
          </cell>
          <cell r="M582">
            <v>6008147996</v>
          </cell>
        </row>
        <row r="583">
          <cell r="L583" t="str">
            <v>21102803709/A</v>
          </cell>
          <cell r="M583">
            <v>6008147996</v>
          </cell>
        </row>
        <row r="584">
          <cell r="L584" t="str">
            <v>21102903675/A</v>
          </cell>
          <cell r="M584">
            <v>6008150072</v>
          </cell>
        </row>
        <row r="585">
          <cell r="L585" t="str">
            <v>21102903675/A</v>
          </cell>
          <cell r="M585">
            <v>6008150072</v>
          </cell>
        </row>
        <row r="586">
          <cell r="L586" t="str">
            <v>21102903675/A</v>
          </cell>
          <cell r="M586">
            <v>6008150072</v>
          </cell>
        </row>
        <row r="587">
          <cell r="L587" t="str">
            <v>21102903675/A</v>
          </cell>
          <cell r="M587">
            <v>6008150072</v>
          </cell>
        </row>
        <row r="588">
          <cell r="L588" t="str">
            <v>21102803681/PY</v>
          </cell>
          <cell r="M588">
            <v>6008153613</v>
          </cell>
        </row>
        <row r="589">
          <cell r="L589" t="str">
            <v>21102803681/PY</v>
          </cell>
          <cell r="M589">
            <v>6008153613</v>
          </cell>
        </row>
        <row r="590">
          <cell r="L590" t="str">
            <v>21102803681/PY</v>
          </cell>
          <cell r="M590">
            <v>6008153613</v>
          </cell>
        </row>
        <row r="591">
          <cell r="L591" t="str">
            <v>21102803708/BK</v>
          </cell>
          <cell r="M591">
            <v>6008153200</v>
          </cell>
        </row>
        <row r="592">
          <cell r="L592" t="str">
            <v>21102803708/BK</v>
          </cell>
          <cell r="M592">
            <v>6008153200</v>
          </cell>
        </row>
        <row r="593">
          <cell r="L593" t="str">
            <v>21102803708/BK</v>
          </cell>
          <cell r="M593">
            <v>6008153200</v>
          </cell>
        </row>
        <row r="594">
          <cell r="L594" t="str">
            <v>21102803698/HD</v>
          </cell>
          <cell r="M594">
            <v>6008152791</v>
          </cell>
        </row>
        <row r="595">
          <cell r="L595" t="str">
            <v>21102803698/HD</v>
          </cell>
          <cell r="M595">
            <v>6008152791</v>
          </cell>
        </row>
        <row r="596">
          <cell r="L596" t="str">
            <v>21102803698/HD</v>
          </cell>
          <cell r="M596">
            <v>6008152791</v>
          </cell>
        </row>
        <row r="597">
          <cell r="L597" t="str">
            <v>21110406291/BK</v>
          </cell>
          <cell r="M597">
            <v>6008154378</v>
          </cell>
        </row>
        <row r="598">
          <cell r="L598" t="str">
            <v>21110406291/BK</v>
          </cell>
          <cell r="M598">
            <v>6008154378</v>
          </cell>
        </row>
        <row r="599">
          <cell r="L599" t="str">
            <v>21110406291/BK</v>
          </cell>
          <cell r="M599">
            <v>6008154378</v>
          </cell>
        </row>
        <row r="600">
          <cell r="L600" t="str">
            <v>21110406291/BK</v>
          </cell>
          <cell r="M600">
            <v>6008154378</v>
          </cell>
        </row>
        <row r="601">
          <cell r="L601" t="str">
            <v>21102903693/HD</v>
          </cell>
          <cell r="M601">
            <v>6008150768</v>
          </cell>
        </row>
        <row r="602">
          <cell r="L602" t="str">
            <v>21102903693/HD</v>
          </cell>
          <cell r="M602">
            <v>6008150768</v>
          </cell>
        </row>
        <row r="603">
          <cell r="L603" t="str">
            <v>21102903693/HD</v>
          </cell>
          <cell r="M603">
            <v>6008150768</v>
          </cell>
        </row>
        <row r="604">
          <cell r="L604" t="str">
            <v>21102903693/HD</v>
          </cell>
          <cell r="M604">
            <v>6008150768</v>
          </cell>
        </row>
        <row r="605">
          <cell r="L605" t="str">
            <v>21102803710/ZK</v>
          </cell>
          <cell r="M605">
            <v>6008147634</v>
          </cell>
        </row>
        <row r="606">
          <cell r="L606" t="str">
            <v>21102803710/ZK</v>
          </cell>
          <cell r="M606">
            <v>6008147634</v>
          </cell>
        </row>
        <row r="607">
          <cell r="L607" t="str">
            <v>21102803710/ZK</v>
          </cell>
          <cell r="M607">
            <v>6008147634</v>
          </cell>
        </row>
        <row r="608">
          <cell r="L608" t="str">
            <v>21102803710/ZK</v>
          </cell>
          <cell r="M608">
            <v>6008147634</v>
          </cell>
        </row>
        <row r="609">
          <cell r="L609" t="str">
            <v>21110406297/BK</v>
          </cell>
          <cell r="M609">
            <v>6008154417</v>
          </cell>
        </row>
        <row r="610">
          <cell r="L610" t="str">
            <v>21110406297/BK</v>
          </cell>
          <cell r="M610">
            <v>6008154417</v>
          </cell>
        </row>
        <row r="611">
          <cell r="L611" t="str">
            <v>21110406297/BK</v>
          </cell>
          <cell r="M611">
            <v>6008154417</v>
          </cell>
        </row>
        <row r="612">
          <cell r="L612" t="str">
            <v>21110406299/BK</v>
          </cell>
          <cell r="M612">
            <v>6008150689</v>
          </cell>
        </row>
        <row r="613">
          <cell r="L613" t="str">
            <v>21110406299/BK</v>
          </cell>
          <cell r="M613">
            <v>6008150689</v>
          </cell>
        </row>
        <row r="614">
          <cell r="L614" t="str">
            <v>21110406299/BK</v>
          </cell>
          <cell r="M614">
            <v>6008150689</v>
          </cell>
        </row>
        <row r="615">
          <cell r="L615" t="str">
            <v>21110406316/HD</v>
          </cell>
          <cell r="M615">
            <v>6008152731</v>
          </cell>
        </row>
        <row r="616">
          <cell r="L616" t="str">
            <v>21110406316/HD</v>
          </cell>
          <cell r="M616">
            <v>6008152731</v>
          </cell>
        </row>
        <row r="617">
          <cell r="L617" t="str">
            <v>21110406316/HD</v>
          </cell>
          <cell r="M617">
            <v>6008152731</v>
          </cell>
        </row>
        <row r="618">
          <cell r="L618" t="str">
            <v>21110406316/HD</v>
          </cell>
          <cell r="M618">
            <v>6008152731</v>
          </cell>
        </row>
        <row r="619">
          <cell r="L619" t="str">
            <v>21110406307/A</v>
          </cell>
          <cell r="M619">
            <v>6008152322</v>
          </cell>
        </row>
        <row r="620">
          <cell r="L620" t="str">
            <v>21110406307/A</v>
          </cell>
          <cell r="M620">
            <v>6008152322</v>
          </cell>
        </row>
        <row r="621">
          <cell r="L621" t="str">
            <v>21110406307/A</v>
          </cell>
          <cell r="M621">
            <v>6008152322</v>
          </cell>
        </row>
        <row r="622">
          <cell r="L622" t="str">
            <v>21110406307/A</v>
          </cell>
          <cell r="M622">
            <v>6008152322</v>
          </cell>
        </row>
        <row r="623">
          <cell r="L623" t="str">
            <v>21110406344/HD</v>
          </cell>
          <cell r="M623">
            <v>6008148718</v>
          </cell>
        </row>
        <row r="624">
          <cell r="L624" t="str">
            <v>21110406344/HD</v>
          </cell>
          <cell r="M624">
            <v>6008148718</v>
          </cell>
        </row>
        <row r="625">
          <cell r="L625" t="str">
            <v>21110406344/HD</v>
          </cell>
          <cell r="M625">
            <v>6008148718</v>
          </cell>
        </row>
        <row r="626">
          <cell r="L626" t="str">
            <v>21102803724/EF</v>
          </cell>
          <cell r="M626">
            <v>6008150911</v>
          </cell>
        </row>
        <row r="627">
          <cell r="L627" t="str">
            <v>21102803724/EF</v>
          </cell>
          <cell r="M627">
            <v>6008150911</v>
          </cell>
        </row>
        <row r="628">
          <cell r="L628" t="str">
            <v>21102803724/EF</v>
          </cell>
          <cell r="M628">
            <v>6008150911</v>
          </cell>
        </row>
        <row r="629">
          <cell r="L629" t="str">
            <v>21110404160/BK</v>
          </cell>
          <cell r="M629">
            <v>6008152912</v>
          </cell>
        </row>
        <row r="630">
          <cell r="L630" t="str">
            <v>21110404160/BK</v>
          </cell>
          <cell r="M630">
            <v>6008152912</v>
          </cell>
        </row>
        <row r="631">
          <cell r="L631" t="str">
            <v>21110404160/BK</v>
          </cell>
          <cell r="M631">
            <v>6008152912</v>
          </cell>
        </row>
        <row r="632">
          <cell r="L632" t="str">
            <v>21102803696/NF</v>
          </cell>
          <cell r="M632">
            <v>6008152054</v>
          </cell>
        </row>
        <row r="633">
          <cell r="L633" t="str">
            <v>21102803696/NF</v>
          </cell>
          <cell r="M633">
            <v>6008152054</v>
          </cell>
        </row>
        <row r="634">
          <cell r="L634" t="str">
            <v>21102803696/NF</v>
          </cell>
          <cell r="M634">
            <v>6008152054</v>
          </cell>
        </row>
        <row r="635">
          <cell r="L635" t="str">
            <v>21102803696/NF</v>
          </cell>
          <cell r="M635">
            <v>6008152054</v>
          </cell>
        </row>
        <row r="636">
          <cell r="L636" t="str">
            <v>21102803712/PY</v>
          </cell>
          <cell r="M636">
            <v>6008151332</v>
          </cell>
        </row>
        <row r="637">
          <cell r="L637" t="str">
            <v>21102803712/PY</v>
          </cell>
          <cell r="M637">
            <v>6008151332</v>
          </cell>
        </row>
        <row r="638">
          <cell r="L638" t="str">
            <v>21102803712/PY</v>
          </cell>
          <cell r="M638">
            <v>6008151332</v>
          </cell>
        </row>
        <row r="639">
          <cell r="L639" t="str">
            <v>21102803695/A</v>
          </cell>
          <cell r="M639">
            <v>6008150064</v>
          </cell>
        </row>
        <row r="640">
          <cell r="L640" t="str">
            <v>21102803695/A</v>
          </cell>
          <cell r="M640">
            <v>6008150064</v>
          </cell>
        </row>
        <row r="641">
          <cell r="L641" t="str">
            <v>21102803695/A</v>
          </cell>
          <cell r="M641">
            <v>6008150064</v>
          </cell>
        </row>
        <row r="642">
          <cell r="L642" t="str">
            <v>21102803695/A</v>
          </cell>
          <cell r="M642">
            <v>6008150064</v>
          </cell>
        </row>
        <row r="643">
          <cell r="L643" t="str">
            <v>21102803707/BK</v>
          </cell>
          <cell r="M643">
            <v>6008148198</v>
          </cell>
        </row>
        <row r="644">
          <cell r="L644" t="str">
            <v>21102803707/BK</v>
          </cell>
          <cell r="M644">
            <v>6008148198</v>
          </cell>
        </row>
        <row r="645">
          <cell r="L645" t="str">
            <v>21102803707/BK</v>
          </cell>
          <cell r="M645">
            <v>6008148198</v>
          </cell>
        </row>
        <row r="646">
          <cell r="L646" t="str">
            <v>21102803703/A</v>
          </cell>
          <cell r="M646">
            <v>6008152613</v>
          </cell>
        </row>
        <row r="647">
          <cell r="L647" t="str">
            <v>21102803703/A</v>
          </cell>
          <cell r="M647">
            <v>6008152613</v>
          </cell>
        </row>
        <row r="648">
          <cell r="L648" t="str">
            <v>21102803703/A</v>
          </cell>
          <cell r="M648">
            <v>6008152613</v>
          </cell>
        </row>
        <row r="649">
          <cell r="L649">
            <v>21110405952</v>
          </cell>
          <cell r="M649">
            <v>6008153417</v>
          </cell>
        </row>
        <row r="650">
          <cell r="L650">
            <v>21102803649</v>
          </cell>
          <cell r="M650">
            <v>6008136272</v>
          </cell>
        </row>
        <row r="651">
          <cell r="L651" t="str">
            <v>21110406310/A</v>
          </cell>
          <cell r="M651">
            <v>6008145187</v>
          </cell>
        </row>
        <row r="652">
          <cell r="L652" t="str">
            <v>21110406310/A</v>
          </cell>
          <cell r="M652">
            <v>6008145187</v>
          </cell>
        </row>
        <row r="653">
          <cell r="L653" t="str">
            <v>21110406310/A</v>
          </cell>
          <cell r="M653">
            <v>6008145187</v>
          </cell>
        </row>
        <row r="654">
          <cell r="L654" t="str">
            <v>21110406310/A</v>
          </cell>
          <cell r="M654">
            <v>6008145187</v>
          </cell>
        </row>
        <row r="655">
          <cell r="L655" t="str">
            <v>21110404150/BK</v>
          </cell>
          <cell r="M655">
            <v>6008155975</v>
          </cell>
        </row>
        <row r="656">
          <cell r="L656" t="str">
            <v>21110404150/BK</v>
          </cell>
          <cell r="M656">
            <v>6008155975</v>
          </cell>
        </row>
        <row r="657">
          <cell r="L657" t="str">
            <v>21110404150/BK</v>
          </cell>
          <cell r="M657">
            <v>6008155975</v>
          </cell>
        </row>
        <row r="658">
          <cell r="L658" t="str">
            <v>21110406312/EL</v>
          </cell>
          <cell r="M658">
            <v>6008154288</v>
          </cell>
        </row>
        <row r="659">
          <cell r="L659" t="str">
            <v>21110406312/EL</v>
          </cell>
          <cell r="M659">
            <v>6008154288</v>
          </cell>
        </row>
        <row r="660">
          <cell r="L660" t="str">
            <v>21110406312/EL</v>
          </cell>
          <cell r="M660">
            <v>6008154288</v>
          </cell>
        </row>
        <row r="661">
          <cell r="L661" t="str">
            <v>21110406312/EL</v>
          </cell>
          <cell r="M661">
            <v>6008154288</v>
          </cell>
        </row>
        <row r="662">
          <cell r="L662" t="str">
            <v>21102903690/NF</v>
          </cell>
          <cell r="M662">
            <v>6008139631</v>
          </cell>
        </row>
        <row r="663">
          <cell r="L663" t="str">
            <v>21102903690/NF</v>
          </cell>
          <cell r="M663">
            <v>6008139631</v>
          </cell>
        </row>
        <row r="664">
          <cell r="L664" t="str">
            <v>21102903690/NF</v>
          </cell>
          <cell r="M664">
            <v>6008139631</v>
          </cell>
        </row>
        <row r="665">
          <cell r="L665" t="str">
            <v>21102803702/NF</v>
          </cell>
          <cell r="M665">
            <v>6008154360</v>
          </cell>
        </row>
        <row r="666">
          <cell r="L666" t="str">
            <v>21102803702/NF</v>
          </cell>
          <cell r="M666">
            <v>6008154360</v>
          </cell>
        </row>
        <row r="667">
          <cell r="L667" t="str">
            <v>21102803702/NF</v>
          </cell>
          <cell r="M667">
            <v>6008154360</v>
          </cell>
        </row>
        <row r="668">
          <cell r="L668">
            <v>21110405950</v>
          </cell>
          <cell r="M668">
            <v>6008151378</v>
          </cell>
        </row>
        <row r="669">
          <cell r="L669" t="str">
            <v>21110404169/A</v>
          </cell>
          <cell r="M669">
            <v>6008145186</v>
          </cell>
        </row>
        <row r="670">
          <cell r="L670" t="str">
            <v>21110404169/A</v>
          </cell>
          <cell r="M670">
            <v>6008145186</v>
          </cell>
        </row>
        <row r="671">
          <cell r="L671" t="str">
            <v>21110404169/A</v>
          </cell>
          <cell r="M671">
            <v>6008145186</v>
          </cell>
        </row>
        <row r="672">
          <cell r="L672" t="str">
            <v>21110404169/A</v>
          </cell>
          <cell r="M672">
            <v>6008145186</v>
          </cell>
        </row>
        <row r="673">
          <cell r="L673" t="str">
            <v>21110406296/BK</v>
          </cell>
          <cell r="M673">
            <v>6008156522</v>
          </cell>
        </row>
        <row r="674">
          <cell r="L674" t="str">
            <v>21110406296/BK</v>
          </cell>
          <cell r="M674">
            <v>6008156522</v>
          </cell>
        </row>
        <row r="675">
          <cell r="L675" t="str">
            <v>21110406296/BK</v>
          </cell>
          <cell r="M675">
            <v>6008156522</v>
          </cell>
        </row>
        <row r="676">
          <cell r="L676">
            <v>21110405957</v>
          </cell>
          <cell r="M676">
            <v>6008150077</v>
          </cell>
        </row>
        <row r="677">
          <cell r="L677" t="str">
            <v>21110406306/EL</v>
          </cell>
          <cell r="M677">
            <v>6008154764</v>
          </cell>
        </row>
        <row r="678">
          <cell r="L678" t="str">
            <v>21110406306/EL</v>
          </cell>
          <cell r="M678">
            <v>6008154764</v>
          </cell>
        </row>
        <row r="679">
          <cell r="L679" t="str">
            <v>21110406306/EL</v>
          </cell>
          <cell r="M679">
            <v>6008154764</v>
          </cell>
        </row>
        <row r="680">
          <cell r="L680" t="str">
            <v>21110406306/EL</v>
          </cell>
          <cell r="M680">
            <v>6008154764</v>
          </cell>
        </row>
        <row r="681">
          <cell r="L681" t="str">
            <v>21110404159/EL</v>
          </cell>
          <cell r="M681">
            <v>6008147394</v>
          </cell>
        </row>
        <row r="682">
          <cell r="L682" t="str">
            <v>21110404159/EL</v>
          </cell>
          <cell r="M682">
            <v>6008147394</v>
          </cell>
        </row>
        <row r="683">
          <cell r="L683" t="str">
            <v>21110404159/EL</v>
          </cell>
          <cell r="M683">
            <v>6008147394</v>
          </cell>
        </row>
        <row r="684">
          <cell r="L684" t="str">
            <v>21110404159/EL</v>
          </cell>
          <cell r="M684">
            <v>6008147394</v>
          </cell>
        </row>
        <row r="685">
          <cell r="L685" t="str">
            <v>21110406305/A</v>
          </cell>
          <cell r="M685">
            <v>6008151380</v>
          </cell>
        </row>
        <row r="686">
          <cell r="L686" t="str">
            <v>21110406305/A</v>
          </cell>
          <cell r="M686">
            <v>6008151380</v>
          </cell>
        </row>
        <row r="687">
          <cell r="L687" t="str">
            <v>21110406305/A</v>
          </cell>
          <cell r="M687">
            <v>6008151380</v>
          </cell>
        </row>
        <row r="688">
          <cell r="L688" t="str">
            <v>21110406305/A</v>
          </cell>
          <cell r="M688">
            <v>6008151380</v>
          </cell>
        </row>
        <row r="689">
          <cell r="L689" t="str">
            <v>21110404161/ZK</v>
          </cell>
          <cell r="M689">
            <v>6008139773</v>
          </cell>
        </row>
        <row r="690">
          <cell r="L690" t="str">
            <v>21110404161/ZK</v>
          </cell>
          <cell r="M690">
            <v>6008139773</v>
          </cell>
        </row>
        <row r="691">
          <cell r="L691" t="str">
            <v>21110404161/ZK</v>
          </cell>
          <cell r="M691">
            <v>6008139773</v>
          </cell>
        </row>
        <row r="692">
          <cell r="L692" t="str">
            <v>21110404161/ZK</v>
          </cell>
          <cell r="M692">
            <v>6008139773</v>
          </cell>
        </row>
        <row r="693">
          <cell r="L693" t="str">
            <v>21110406295/PY</v>
          </cell>
          <cell r="M693">
            <v>6008149623</v>
          </cell>
        </row>
        <row r="694">
          <cell r="L694" t="str">
            <v>21110406295/PY</v>
          </cell>
          <cell r="M694">
            <v>6008149623</v>
          </cell>
        </row>
        <row r="695">
          <cell r="L695" t="str">
            <v>21110406295/PY</v>
          </cell>
          <cell r="M695">
            <v>6008149623</v>
          </cell>
        </row>
        <row r="696">
          <cell r="L696" t="str">
            <v>21110406295/PY</v>
          </cell>
          <cell r="M696">
            <v>6008149623</v>
          </cell>
        </row>
        <row r="697">
          <cell r="L697" t="str">
            <v>21110406285/HD</v>
          </cell>
          <cell r="M697">
            <v>6008151420</v>
          </cell>
        </row>
        <row r="698">
          <cell r="L698" t="str">
            <v>21110406285/HD</v>
          </cell>
          <cell r="M698">
            <v>6008151420</v>
          </cell>
        </row>
        <row r="699">
          <cell r="L699" t="str">
            <v>21110406285/HD</v>
          </cell>
          <cell r="M699">
            <v>6008151420</v>
          </cell>
        </row>
        <row r="700">
          <cell r="L700" t="str">
            <v>21110406285/HD</v>
          </cell>
          <cell r="M700">
            <v>6008151420</v>
          </cell>
        </row>
        <row r="701">
          <cell r="L701" t="str">
            <v>21110406293/BK</v>
          </cell>
          <cell r="M701">
            <v>6008156766</v>
          </cell>
        </row>
        <row r="702">
          <cell r="L702" t="str">
            <v>21110406293/BK</v>
          </cell>
          <cell r="M702">
            <v>6008156766</v>
          </cell>
        </row>
        <row r="703">
          <cell r="L703" t="str">
            <v>21110406293/BK</v>
          </cell>
          <cell r="M703">
            <v>6008156766</v>
          </cell>
        </row>
        <row r="704">
          <cell r="L704" t="str">
            <v>21110404156/BK</v>
          </cell>
          <cell r="M704">
            <v>6008153758</v>
          </cell>
        </row>
        <row r="705">
          <cell r="L705" t="str">
            <v>21110404156/BK</v>
          </cell>
          <cell r="M705">
            <v>6008153758</v>
          </cell>
        </row>
        <row r="706">
          <cell r="L706" t="str">
            <v>21110404156/BK</v>
          </cell>
          <cell r="M706">
            <v>6008153758</v>
          </cell>
        </row>
        <row r="707">
          <cell r="L707" t="str">
            <v>90721654805.11.2021E</v>
          </cell>
          <cell r="M707">
            <v>6008146432</v>
          </cell>
        </row>
        <row r="708">
          <cell r="L708" t="str">
            <v>90721654805.11.2021E</v>
          </cell>
          <cell r="M708">
            <v>6008146432</v>
          </cell>
        </row>
        <row r="709">
          <cell r="L709" t="str">
            <v>90721654805.11.2021E</v>
          </cell>
          <cell r="M709">
            <v>6008146432</v>
          </cell>
        </row>
        <row r="710">
          <cell r="L710" t="str">
            <v>90725262302.11.2021E</v>
          </cell>
          <cell r="M710">
            <v>6008138804</v>
          </cell>
        </row>
        <row r="711">
          <cell r="L711" t="str">
            <v>90725262302.11.2021E</v>
          </cell>
          <cell r="M711">
            <v>6008138804</v>
          </cell>
        </row>
        <row r="712">
          <cell r="L712" t="str">
            <v>90725262302.11.2021E</v>
          </cell>
          <cell r="M712">
            <v>6008138804</v>
          </cell>
        </row>
        <row r="713">
          <cell r="L713">
            <v>21110300282</v>
          </cell>
          <cell r="M713">
            <v>6008143537</v>
          </cell>
        </row>
        <row r="714">
          <cell r="L714">
            <v>21110300286</v>
          </cell>
          <cell r="M714">
            <v>6008142097</v>
          </cell>
        </row>
        <row r="715">
          <cell r="L715" t="str">
            <v>90725262303.11.2021E</v>
          </cell>
          <cell r="M715">
            <v>6008141242</v>
          </cell>
        </row>
        <row r="716">
          <cell r="L716">
            <v>21110300283</v>
          </cell>
          <cell r="M716">
            <v>6008119909</v>
          </cell>
        </row>
        <row r="717">
          <cell r="L717">
            <v>21110300281</v>
          </cell>
          <cell r="M717">
            <v>6008151733</v>
          </cell>
        </row>
        <row r="718">
          <cell r="L718" t="str">
            <v>90725262502.11.2021E</v>
          </cell>
          <cell r="M718">
            <v>6008138803</v>
          </cell>
        </row>
        <row r="719">
          <cell r="L719" t="str">
            <v>90725262502.11.2021E</v>
          </cell>
          <cell r="M719">
            <v>6008138803</v>
          </cell>
        </row>
        <row r="720">
          <cell r="L720" t="str">
            <v>90725262502.11.2021E</v>
          </cell>
          <cell r="M720">
            <v>6008138803</v>
          </cell>
        </row>
        <row r="721">
          <cell r="L721">
            <v>21110300284</v>
          </cell>
          <cell r="M721">
            <v>6008140197</v>
          </cell>
        </row>
        <row r="722">
          <cell r="L722">
            <v>21110300285</v>
          </cell>
          <cell r="M722">
            <v>6008150966</v>
          </cell>
        </row>
        <row r="723">
          <cell r="L723">
            <v>21110405953</v>
          </cell>
          <cell r="M723">
            <v>6008154961</v>
          </cell>
        </row>
        <row r="724">
          <cell r="L724" t="str">
            <v>2144005771</v>
          </cell>
          <cell r="M724">
            <v>5042294260</v>
          </cell>
        </row>
        <row r="725">
          <cell r="L725" t="str">
            <v>2144005771</v>
          </cell>
          <cell r="M725">
            <v>5042294260</v>
          </cell>
        </row>
        <row r="726">
          <cell r="L726" t="str">
            <v>2144005869</v>
          </cell>
          <cell r="M726">
            <v>5042294522</v>
          </cell>
        </row>
        <row r="727">
          <cell r="L727" t="str">
            <v>2144005869</v>
          </cell>
          <cell r="M727">
            <v>5042294522</v>
          </cell>
        </row>
        <row r="728">
          <cell r="L728" t="str">
            <v>2144005869</v>
          </cell>
          <cell r="M728">
            <v>5042294522</v>
          </cell>
        </row>
        <row r="729">
          <cell r="L729" t="str">
            <v>2144005734</v>
          </cell>
          <cell r="M729">
            <v>5042271719</v>
          </cell>
        </row>
        <row r="730">
          <cell r="L730" t="str">
            <v>2144005734</v>
          </cell>
          <cell r="M730">
            <v>5042271719</v>
          </cell>
        </row>
        <row r="731">
          <cell r="L731" t="str">
            <v>2144005746</v>
          </cell>
          <cell r="M731">
            <v>5042290791</v>
          </cell>
        </row>
        <row r="732">
          <cell r="L732" t="str">
            <v>2144005746</v>
          </cell>
          <cell r="M732">
            <v>5042290791</v>
          </cell>
        </row>
        <row r="733">
          <cell r="L733" t="str">
            <v>2144005831</v>
          </cell>
          <cell r="M733">
            <v>5042291614</v>
          </cell>
        </row>
        <row r="734">
          <cell r="L734" t="str">
            <v>2144005831</v>
          </cell>
          <cell r="M734">
            <v>5042291614</v>
          </cell>
        </row>
        <row r="735">
          <cell r="L735" t="str">
            <v>2144005831</v>
          </cell>
          <cell r="M735">
            <v>5042291614</v>
          </cell>
        </row>
        <row r="736">
          <cell r="L736" t="str">
            <v>2144005913</v>
          </cell>
          <cell r="M736">
            <v>5042290701</v>
          </cell>
        </row>
        <row r="737">
          <cell r="L737" t="str">
            <v>2144005913</v>
          </cell>
          <cell r="M737">
            <v>5042290701</v>
          </cell>
        </row>
        <row r="738">
          <cell r="L738" t="str">
            <v>2144005849</v>
          </cell>
          <cell r="M738">
            <v>5042215719</v>
          </cell>
        </row>
        <row r="739">
          <cell r="L739" t="str">
            <v>2144005849</v>
          </cell>
          <cell r="M739">
            <v>5042215719</v>
          </cell>
        </row>
        <row r="740">
          <cell r="L740" t="str">
            <v>2144005849</v>
          </cell>
          <cell r="M740">
            <v>5042215719</v>
          </cell>
        </row>
        <row r="741">
          <cell r="L741" t="str">
            <v>2144005768</v>
          </cell>
          <cell r="M741">
            <v>5042289107</v>
          </cell>
        </row>
        <row r="742">
          <cell r="L742" t="str">
            <v>2144005768</v>
          </cell>
          <cell r="M742">
            <v>5042289107</v>
          </cell>
        </row>
        <row r="743">
          <cell r="L743" t="str">
            <v>2144005850</v>
          </cell>
          <cell r="M743">
            <v>5042293534</v>
          </cell>
        </row>
        <row r="744">
          <cell r="L744" t="str">
            <v>2144005850</v>
          </cell>
          <cell r="M744">
            <v>5042293534</v>
          </cell>
        </row>
        <row r="745">
          <cell r="L745" t="str">
            <v>2144005850</v>
          </cell>
          <cell r="M745">
            <v>5042293534</v>
          </cell>
        </row>
        <row r="746">
          <cell r="L746" t="str">
            <v>2144005792</v>
          </cell>
          <cell r="M746">
            <v>5042287910</v>
          </cell>
        </row>
        <row r="747">
          <cell r="L747" t="str">
            <v>2144005792</v>
          </cell>
          <cell r="M747">
            <v>5042287910</v>
          </cell>
        </row>
        <row r="748">
          <cell r="L748" t="str">
            <v>2144005792</v>
          </cell>
          <cell r="M748">
            <v>5042287910</v>
          </cell>
        </row>
        <row r="749">
          <cell r="L749" t="str">
            <v>2144005697</v>
          </cell>
          <cell r="M749">
            <v>5042281172</v>
          </cell>
        </row>
        <row r="750">
          <cell r="L750" t="str">
            <v>2144005697</v>
          </cell>
          <cell r="M750">
            <v>5042281172</v>
          </cell>
        </row>
        <row r="751">
          <cell r="L751" t="str">
            <v>2144005910</v>
          </cell>
          <cell r="M751">
            <v>5042294664</v>
          </cell>
        </row>
        <row r="752">
          <cell r="L752" t="str">
            <v>2144005910</v>
          </cell>
          <cell r="M752">
            <v>5042294664</v>
          </cell>
        </row>
        <row r="753">
          <cell r="L753" t="str">
            <v>2144005910</v>
          </cell>
          <cell r="M753">
            <v>5042294664</v>
          </cell>
        </row>
        <row r="754">
          <cell r="L754" t="str">
            <v>2144005829</v>
          </cell>
          <cell r="M754">
            <v>5042295644</v>
          </cell>
        </row>
        <row r="755">
          <cell r="L755" t="str">
            <v>2144005829</v>
          </cell>
          <cell r="M755">
            <v>5042295644</v>
          </cell>
        </row>
        <row r="756">
          <cell r="L756" t="str">
            <v>2144005745</v>
          </cell>
          <cell r="M756">
            <v>5042289369</v>
          </cell>
        </row>
        <row r="757">
          <cell r="L757" t="str">
            <v>2144005745</v>
          </cell>
          <cell r="M757">
            <v>5042289369</v>
          </cell>
        </row>
        <row r="758">
          <cell r="L758" t="str">
            <v>2144005811</v>
          </cell>
          <cell r="M758">
            <v>5042288865</v>
          </cell>
        </row>
        <row r="759">
          <cell r="L759" t="str">
            <v>2144005811</v>
          </cell>
          <cell r="M759">
            <v>5042288865</v>
          </cell>
        </row>
        <row r="760">
          <cell r="L760" t="str">
            <v>2144005811</v>
          </cell>
          <cell r="M760">
            <v>5042288865</v>
          </cell>
        </row>
        <row r="761">
          <cell r="L761" t="str">
            <v>2144005769</v>
          </cell>
          <cell r="M761">
            <v>5042291606</v>
          </cell>
        </row>
        <row r="762">
          <cell r="L762" t="str">
            <v>2144005769</v>
          </cell>
          <cell r="M762">
            <v>5042291606</v>
          </cell>
        </row>
        <row r="763">
          <cell r="L763" t="str">
            <v>2144005752</v>
          </cell>
          <cell r="M763">
            <v>5042278435</v>
          </cell>
        </row>
        <row r="764">
          <cell r="L764" t="str">
            <v>2144005752</v>
          </cell>
          <cell r="M764">
            <v>5042278435</v>
          </cell>
        </row>
        <row r="765">
          <cell r="L765" t="str">
            <v>2144005752</v>
          </cell>
          <cell r="M765">
            <v>5042278435</v>
          </cell>
        </row>
        <row r="766">
          <cell r="L766" t="str">
            <v>2144005712</v>
          </cell>
          <cell r="M766">
            <v>5042283721</v>
          </cell>
        </row>
        <row r="767">
          <cell r="L767" t="str">
            <v>2144005712</v>
          </cell>
          <cell r="M767">
            <v>5042283721</v>
          </cell>
        </row>
        <row r="768">
          <cell r="L768" t="str">
            <v>2144005673</v>
          </cell>
          <cell r="M768">
            <v>5042276398</v>
          </cell>
        </row>
        <row r="769">
          <cell r="L769" t="str">
            <v>2144005673</v>
          </cell>
          <cell r="M769">
            <v>5042276398</v>
          </cell>
        </row>
        <row r="770">
          <cell r="L770" t="str">
            <v>2144005655</v>
          </cell>
          <cell r="M770">
            <v>5042274765</v>
          </cell>
        </row>
        <row r="771">
          <cell r="L771" t="str">
            <v>2144005655</v>
          </cell>
          <cell r="M771">
            <v>5042274765</v>
          </cell>
        </row>
        <row r="772">
          <cell r="L772" t="str">
            <v>2144005655</v>
          </cell>
          <cell r="M772">
            <v>5042274765</v>
          </cell>
        </row>
        <row r="773">
          <cell r="L773" t="str">
            <v>2144005694</v>
          </cell>
          <cell r="M773">
            <v>5042287155</v>
          </cell>
        </row>
        <row r="774">
          <cell r="L774" t="str">
            <v>2144005694</v>
          </cell>
          <cell r="M774">
            <v>5042287155</v>
          </cell>
        </row>
        <row r="775">
          <cell r="L775" t="str">
            <v>2144005686</v>
          </cell>
          <cell r="M775">
            <v>5042281111</v>
          </cell>
        </row>
        <row r="776">
          <cell r="L776" t="str">
            <v>2144005686</v>
          </cell>
          <cell r="M776">
            <v>5042281111</v>
          </cell>
        </row>
        <row r="777">
          <cell r="L777" t="str">
            <v>2144005686</v>
          </cell>
          <cell r="M777">
            <v>5042281111</v>
          </cell>
        </row>
        <row r="778">
          <cell r="L778" t="str">
            <v>2144005780</v>
          </cell>
          <cell r="M778">
            <v>5042289490</v>
          </cell>
        </row>
        <row r="779">
          <cell r="L779" t="str">
            <v>2144005780</v>
          </cell>
          <cell r="M779">
            <v>5042289490</v>
          </cell>
        </row>
        <row r="780">
          <cell r="L780" t="str">
            <v>2144005634</v>
          </cell>
          <cell r="M780">
            <v>5042266349</v>
          </cell>
        </row>
        <row r="781">
          <cell r="L781" t="str">
            <v>2144005634</v>
          </cell>
          <cell r="M781">
            <v>5042266349</v>
          </cell>
        </row>
        <row r="782">
          <cell r="L782" t="str">
            <v>2144005634</v>
          </cell>
          <cell r="M782">
            <v>5042266349</v>
          </cell>
        </row>
        <row r="783">
          <cell r="L783" t="str">
            <v>2144000669</v>
          </cell>
          <cell r="M783">
            <v>5042227704</v>
          </cell>
        </row>
        <row r="784">
          <cell r="L784" t="str">
            <v>2144000669</v>
          </cell>
          <cell r="M784">
            <v>5042227704</v>
          </cell>
        </row>
        <row r="785">
          <cell r="L785" t="str">
            <v>2144004780</v>
          </cell>
          <cell r="M785">
            <v>5042230213</v>
          </cell>
        </row>
        <row r="786">
          <cell r="L786" t="str">
            <v>2144004780</v>
          </cell>
          <cell r="M786">
            <v>5042230213</v>
          </cell>
        </row>
        <row r="787">
          <cell r="L787" t="str">
            <v>2144004777</v>
          </cell>
          <cell r="M787">
            <v>5042232490</v>
          </cell>
        </row>
        <row r="788">
          <cell r="L788" t="str">
            <v>2144004777</v>
          </cell>
          <cell r="M788">
            <v>5042232490</v>
          </cell>
        </row>
        <row r="789">
          <cell r="L789" t="str">
            <v>2144004777</v>
          </cell>
          <cell r="M789">
            <v>5042232490</v>
          </cell>
        </row>
        <row r="790">
          <cell r="L790" t="str">
            <v>2144000693</v>
          </cell>
          <cell r="M790">
            <v>5042270440</v>
          </cell>
        </row>
        <row r="791">
          <cell r="L791" t="str">
            <v>2144000693</v>
          </cell>
          <cell r="M791">
            <v>5042270440</v>
          </cell>
        </row>
        <row r="792">
          <cell r="L792" t="str">
            <v>2144000704</v>
          </cell>
          <cell r="M792">
            <v>5042280533</v>
          </cell>
        </row>
        <row r="793">
          <cell r="L793" t="str">
            <v>2144000704</v>
          </cell>
          <cell r="M793">
            <v>5042280533</v>
          </cell>
        </row>
        <row r="794">
          <cell r="L794" t="str">
            <v>2144000718</v>
          </cell>
          <cell r="M794">
            <v>5042302727</v>
          </cell>
        </row>
        <row r="795">
          <cell r="L795" t="str">
            <v>2144000718</v>
          </cell>
          <cell r="M795">
            <v>5042302727</v>
          </cell>
        </row>
        <row r="796">
          <cell r="L796" t="str">
            <v>2144000682</v>
          </cell>
          <cell r="M796">
            <v>5042235837</v>
          </cell>
        </row>
        <row r="797">
          <cell r="L797" t="str">
            <v>2144000682</v>
          </cell>
          <cell r="M797">
            <v>5042235837</v>
          </cell>
        </row>
        <row r="798">
          <cell r="L798" t="str">
            <v>2144004823</v>
          </cell>
          <cell r="M798">
            <v>5042236424</v>
          </cell>
        </row>
        <row r="799">
          <cell r="L799" t="str">
            <v>2144004823</v>
          </cell>
          <cell r="M799">
            <v>5042236424</v>
          </cell>
        </row>
        <row r="800">
          <cell r="L800" t="str">
            <v>2144004800</v>
          </cell>
          <cell r="M800">
            <v>5042234650</v>
          </cell>
        </row>
        <row r="801">
          <cell r="L801" t="str">
            <v>2144004800</v>
          </cell>
          <cell r="M801">
            <v>5042234650</v>
          </cell>
        </row>
        <row r="802">
          <cell r="L802" t="str">
            <v>2144004843</v>
          </cell>
          <cell r="M802">
            <v>5042239163</v>
          </cell>
        </row>
        <row r="803">
          <cell r="L803" t="str">
            <v>2144004843</v>
          </cell>
          <cell r="M803">
            <v>5042239163</v>
          </cell>
        </row>
        <row r="804">
          <cell r="L804" t="str">
            <v>2144004843</v>
          </cell>
          <cell r="M804">
            <v>5042239163</v>
          </cell>
        </row>
        <row r="805">
          <cell r="L805" t="str">
            <v>2144004799</v>
          </cell>
          <cell r="M805">
            <v>5042237431</v>
          </cell>
        </row>
        <row r="806">
          <cell r="L806" t="str">
            <v>2144004799</v>
          </cell>
          <cell r="M806">
            <v>5042237431</v>
          </cell>
        </row>
        <row r="807">
          <cell r="L807" t="str">
            <v>2144005988</v>
          </cell>
          <cell r="M807">
            <v>5042305048</v>
          </cell>
        </row>
        <row r="808">
          <cell r="L808" t="str">
            <v>2144005988</v>
          </cell>
          <cell r="M808">
            <v>5042305048</v>
          </cell>
        </row>
        <row r="809">
          <cell r="L809" t="str">
            <v>2144005988</v>
          </cell>
          <cell r="M809">
            <v>5042305048</v>
          </cell>
        </row>
        <row r="810">
          <cell r="L810" t="str">
            <v>2144005962</v>
          </cell>
          <cell r="M810">
            <v>5042297771</v>
          </cell>
        </row>
        <row r="811">
          <cell r="L811" t="str">
            <v>2144005962</v>
          </cell>
          <cell r="M811">
            <v>5042297771</v>
          </cell>
        </row>
        <row r="812">
          <cell r="L812" t="str">
            <v>2144005888</v>
          </cell>
          <cell r="M812">
            <v>5042297721</v>
          </cell>
        </row>
        <row r="813">
          <cell r="L813" t="str">
            <v>2144005888</v>
          </cell>
          <cell r="M813">
            <v>5042297721</v>
          </cell>
        </row>
        <row r="814">
          <cell r="L814" t="str">
            <v>2144005984</v>
          </cell>
          <cell r="M814">
            <v>5042293994</v>
          </cell>
        </row>
        <row r="815">
          <cell r="L815" t="str">
            <v>2144005984</v>
          </cell>
          <cell r="M815">
            <v>5042293994</v>
          </cell>
        </row>
        <row r="816">
          <cell r="L816" t="str">
            <v>2144005912</v>
          </cell>
          <cell r="M816">
            <v>5042297022</v>
          </cell>
        </row>
        <row r="817">
          <cell r="L817" t="str">
            <v>2144005912</v>
          </cell>
          <cell r="M817">
            <v>5042297022</v>
          </cell>
        </row>
        <row r="818">
          <cell r="L818" t="str">
            <v>2144005967</v>
          </cell>
          <cell r="M818">
            <v>5042304658</v>
          </cell>
        </row>
        <row r="819">
          <cell r="L819" t="str">
            <v>2144005967</v>
          </cell>
          <cell r="M819">
            <v>5042304658</v>
          </cell>
        </row>
        <row r="820">
          <cell r="L820" t="str">
            <v>2144005967</v>
          </cell>
          <cell r="M820">
            <v>5042304658</v>
          </cell>
        </row>
        <row r="821">
          <cell r="L821" t="str">
            <v>2144005953</v>
          </cell>
          <cell r="M821">
            <v>5042310726</v>
          </cell>
        </row>
        <row r="822">
          <cell r="L822" t="str">
            <v>2144005953</v>
          </cell>
          <cell r="M822">
            <v>5042310726</v>
          </cell>
        </row>
        <row r="823">
          <cell r="L823" t="str">
            <v>2144005885</v>
          </cell>
          <cell r="M823">
            <v>5042291225</v>
          </cell>
        </row>
        <row r="824">
          <cell r="L824" t="str">
            <v>2144005885</v>
          </cell>
          <cell r="M824">
            <v>5042291225</v>
          </cell>
        </row>
        <row r="825">
          <cell r="L825" t="str">
            <v>2144005885</v>
          </cell>
          <cell r="M825">
            <v>5042291225</v>
          </cell>
        </row>
        <row r="826">
          <cell r="L826" t="str">
            <v>2144005834</v>
          </cell>
          <cell r="M826">
            <v>5042295733</v>
          </cell>
        </row>
        <row r="827">
          <cell r="L827" t="str">
            <v>2144005834</v>
          </cell>
          <cell r="M827">
            <v>5042295733</v>
          </cell>
        </row>
        <row r="828">
          <cell r="L828" t="str">
            <v>2144005887</v>
          </cell>
          <cell r="M828">
            <v>5042282308</v>
          </cell>
        </row>
        <row r="829">
          <cell r="L829" t="str">
            <v>2144005887</v>
          </cell>
          <cell r="M829">
            <v>5042282308</v>
          </cell>
        </row>
        <row r="830">
          <cell r="L830" t="str">
            <v>2144005795</v>
          </cell>
          <cell r="M830">
            <v>5042291841</v>
          </cell>
        </row>
        <row r="831">
          <cell r="L831" t="str">
            <v>2144005795</v>
          </cell>
          <cell r="M831">
            <v>5042291841</v>
          </cell>
        </row>
        <row r="832">
          <cell r="L832" t="str">
            <v>2144005815</v>
          </cell>
          <cell r="M832">
            <v>5042289816</v>
          </cell>
        </row>
        <row r="833">
          <cell r="L833" t="str">
            <v>2144005815</v>
          </cell>
          <cell r="M833">
            <v>5042289816</v>
          </cell>
        </row>
        <row r="834">
          <cell r="L834" t="str">
            <v>2144005815</v>
          </cell>
          <cell r="M834">
            <v>5042289816</v>
          </cell>
        </row>
        <row r="835">
          <cell r="L835" t="str">
            <v>2144005670</v>
          </cell>
          <cell r="M835">
            <v>5042273782</v>
          </cell>
        </row>
        <row r="836">
          <cell r="L836" t="str">
            <v>2144005670</v>
          </cell>
          <cell r="M836">
            <v>5042273782</v>
          </cell>
        </row>
        <row r="837">
          <cell r="L837" t="str">
            <v>2144005076</v>
          </cell>
          <cell r="M837">
            <v>5042258577</v>
          </cell>
        </row>
        <row r="838">
          <cell r="L838" t="str">
            <v>2144005076</v>
          </cell>
          <cell r="M838">
            <v>5042258577</v>
          </cell>
        </row>
        <row r="839">
          <cell r="L839" t="str">
            <v>2144005076</v>
          </cell>
          <cell r="M839">
            <v>5042258577</v>
          </cell>
        </row>
        <row r="840">
          <cell r="L840" t="str">
            <v>2144005561</v>
          </cell>
          <cell r="M840">
            <v>5042271684</v>
          </cell>
        </row>
        <row r="841">
          <cell r="L841" t="str">
            <v>2144005561</v>
          </cell>
          <cell r="M841">
            <v>5042271684</v>
          </cell>
        </row>
        <row r="842">
          <cell r="L842" t="str">
            <v>2144005556</v>
          </cell>
          <cell r="M842">
            <v>5042270628</v>
          </cell>
        </row>
        <row r="843">
          <cell r="L843" t="str">
            <v>2144005556</v>
          </cell>
          <cell r="M843">
            <v>5042270628</v>
          </cell>
        </row>
        <row r="844">
          <cell r="L844" t="str">
            <v>2144005172</v>
          </cell>
          <cell r="M844">
            <v>5042260487</v>
          </cell>
        </row>
        <row r="845">
          <cell r="L845" t="str">
            <v>2144005172</v>
          </cell>
          <cell r="M845">
            <v>5042260487</v>
          </cell>
        </row>
        <row r="846">
          <cell r="L846" t="str">
            <v>2144005579</v>
          </cell>
          <cell r="M846">
            <v>5042270562</v>
          </cell>
        </row>
        <row r="847">
          <cell r="L847" t="str">
            <v>2144005579</v>
          </cell>
          <cell r="M847">
            <v>5042270562</v>
          </cell>
        </row>
        <row r="848">
          <cell r="L848" t="str">
            <v>2144005579</v>
          </cell>
          <cell r="M848">
            <v>5042270562</v>
          </cell>
        </row>
        <row r="849">
          <cell r="L849" t="str">
            <v>2144005577</v>
          </cell>
          <cell r="M849">
            <v>5042271699</v>
          </cell>
        </row>
        <row r="850">
          <cell r="L850" t="str">
            <v>2144005577</v>
          </cell>
          <cell r="M850">
            <v>5042271699</v>
          </cell>
        </row>
        <row r="851">
          <cell r="L851" t="str">
            <v>2144005059</v>
          </cell>
          <cell r="M851">
            <v>5042256908</v>
          </cell>
        </row>
        <row r="852">
          <cell r="L852" t="str">
            <v>2144005059</v>
          </cell>
          <cell r="M852">
            <v>5042256908</v>
          </cell>
        </row>
        <row r="853">
          <cell r="L853" t="str">
            <v>2144005059</v>
          </cell>
          <cell r="M853">
            <v>5042256908</v>
          </cell>
        </row>
        <row r="854">
          <cell r="L854" t="str">
            <v>2144005080</v>
          </cell>
          <cell r="M854">
            <v>5042256673</v>
          </cell>
        </row>
        <row r="855">
          <cell r="L855" t="str">
            <v>2144005080</v>
          </cell>
          <cell r="M855">
            <v>5042256673</v>
          </cell>
        </row>
        <row r="856">
          <cell r="L856" t="str">
            <v>2144005080</v>
          </cell>
          <cell r="M856">
            <v>5042256673</v>
          </cell>
        </row>
        <row r="857">
          <cell r="L857" t="str">
            <v>2144005095</v>
          </cell>
          <cell r="M857">
            <v>5042154339</v>
          </cell>
        </row>
        <row r="858">
          <cell r="L858" t="str">
            <v>2144005095</v>
          </cell>
          <cell r="M858">
            <v>5042154339</v>
          </cell>
        </row>
        <row r="859">
          <cell r="L859" t="str">
            <v>2144005095</v>
          </cell>
          <cell r="M859">
            <v>5042154339</v>
          </cell>
        </row>
        <row r="860">
          <cell r="L860" t="str">
            <v>2144005054</v>
          </cell>
          <cell r="M860">
            <v>5042258485</v>
          </cell>
        </row>
        <row r="861">
          <cell r="L861" t="str">
            <v>2144005054</v>
          </cell>
          <cell r="M861">
            <v>5042258485</v>
          </cell>
        </row>
        <row r="862">
          <cell r="L862" t="str">
            <v>2144005054</v>
          </cell>
          <cell r="M862">
            <v>5042258485</v>
          </cell>
        </row>
        <row r="863">
          <cell r="L863" t="str">
            <v>2144005017</v>
          </cell>
          <cell r="M863">
            <v>5042255830</v>
          </cell>
        </row>
        <row r="864">
          <cell r="L864" t="str">
            <v>2144005017</v>
          </cell>
          <cell r="M864">
            <v>5042255830</v>
          </cell>
        </row>
        <row r="865">
          <cell r="L865" t="str">
            <v>2144005040</v>
          </cell>
          <cell r="M865">
            <v>5042255829</v>
          </cell>
        </row>
        <row r="866">
          <cell r="L866" t="str">
            <v>2144005040</v>
          </cell>
          <cell r="M866">
            <v>5042255829</v>
          </cell>
        </row>
        <row r="867">
          <cell r="L867" t="str">
            <v>2144005040</v>
          </cell>
          <cell r="M867">
            <v>5042255829</v>
          </cell>
        </row>
        <row r="868">
          <cell r="L868" t="str">
            <v>2144005041</v>
          </cell>
          <cell r="M868">
            <v>5042170028</v>
          </cell>
        </row>
        <row r="869">
          <cell r="L869" t="str">
            <v>2144005041</v>
          </cell>
          <cell r="M869">
            <v>5042170028</v>
          </cell>
        </row>
        <row r="870">
          <cell r="L870" t="str">
            <v>2144005020</v>
          </cell>
          <cell r="M870">
            <v>5042254459</v>
          </cell>
        </row>
        <row r="871">
          <cell r="L871" t="str">
            <v>2144005020</v>
          </cell>
          <cell r="M871">
            <v>5042254459</v>
          </cell>
        </row>
        <row r="872">
          <cell r="L872" t="str">
            <v>2144005019</v>
          </cell>
          <cell r="M872">
            <v>5042256666</v>
          </cell>
        </row>
        <row r="873">
          <cell r="L873" t="str">
            <v>2144005019</v>
          </cell>
          <cell r="M873">
            <v>5042256666</v>
          </cell>
        </row>
        <row r="874">
          <cell r="L874" t="str">
            <v>2144004993</v>
          </cell>
          <cell r="M874">
            <v>5042252256</v>
          </cell>
        </row>
        <row r="875">
          <cell r="L875" t="str">
            <v>2144004993</v>
          </cell>
          <cell r="M875">
            <v>5042252256</v>
          </cell>
        </row>
        <row r="876">
          <cell r="L876" t="str">
            <v>2144004994</v>
          </cell>
          <cell r="M876">
            <v>5042255368</v>
          </cell>
        </row>
        <row r="877">
          <cell r="L877" t="str">
            <v>2144004994</v>
          </cell>
          <cell r="M877">
            <v>5042255368</v>
          </cell>
        </row>
        <row r="878">
          <cell r="L878" t="str">
            <v>2144004994</v>
          </cell>
          <cell r="M878">
            <v>5042255368</v>
          </cell>
        </row>
        <row r="879">
          <cell r="L879" t="str">
            <v>2144004995</v>
          </cell>
          <cell r="M879">
            <v>5042258406</v>
          </cell>
        </row>
        <row r="880">
          <cell r="L880" t="str">
            <v>2144004995</v>
          </cell>
          <cell r="M880">
            <v>5042258406</v>
          </cell>
        </row>
        <row r="881">
          <cell r="L881" t="str">
            <v>2144004981</v>
          </cell>
          <cell r="M881">
            <v>5042252962</v>
          </cell>
        </row>
        <row r="882">
          <cell r="L882" t="str">
            <v>2144004981</v>
          </cell>
          <cell r="M882">
            <v>5042252962</v>
          </cell>
        </row>
        <row r="883">
          <cell r="L883" t="str">
            <v>2144005018</v>
          </cell>
          <cell r="M883">
            <v>5042254475</v>
          </cell>
        </row>
        <row r="884">
          <cell r="L884" t="str">
            <v>2144005018</v>
          </cell>
          <cell r="M884">
            <v>5042254475</v>
          </cell>
        </row>
        <row r="885">
          <cell r="L885" t="str">
            <v>2144005039</v>
          </cell>
          <cell r="M885">
            <v>5042252261</v>
          </cell>
        </row>
        <row r="886">
          <cell r="L886" t="str">
            <v>2144005039</v>
          </cell>
          <cell r="M886">
            <v>5042252261</v>
          </cell>
        </row>
        <row r="887">
          <cell r="L887" t="str">
            <v>2144004916</v>
          </cell>
          <cell r="M887">
            <v>5042243293</v>
          </cell>
        </row>
        <row r="888">
          <cell r="L888" t="str">
            <v>2144004916</v>
          </cell>
          <cell r="M888">
            <v>5042243293</v>
          </cell>
        </row>
        <row r="889">
          <cell r="L889" t="str">
            <v>2144004916</v>
          </cell>
          <cell r="M889">
            <v>5042243293</v>
          </cell>
        </row>
        <row r="890">
          <cell r="L890" t="str">
            <v>2144004877</v>
          </cell>
          <cell r="M890">
            <v>5042244200</v>
          </cell>
        </row>
        <row r="891">
          <cell r="L891" t="str">
            <v>2144004877</v>
          </cell>
          <cell r="M891">
            <v>5042244200</v>
          </cell>
        </row>
        <row r="892">
          <cell r="L892" t="str">
            <v>2144004937</v>
          </cell>
          <cell r="M892">
            <v>5042245331</v>
          </cell>
        </row>
        <row r="893">
          <cell r="L893" t="str">
            <v>2144004937</v>
          </cell>
          <cell r="M893">
            <v>5042245331</v>
          </cell>
        </row>
        <row r="894">
          <cell r="L894" t="str">
            <v>2144004917</v>
          </cell>
          <cell r="M894">
            <v>5042167543</v>
          </cell>
        </row>
        <row r="895">
          <cell r="L895" t="str">
            <v>2144004917</v>
          </cell>
          <cell r="M895">
            <v>5042167543</v>
          </cell>
        </row>
        <row r="896">
          <cell r="L896" t="str">
            <v>2144004914</v>
          </cell>
          <cell r="M896">
            <v>5042242344</v>
          </cell>
        </row>
        <row r="897">
          <cell r="L897" t="str">
            <v>2144004914</v>
          </cell>
          <cell r="M897">
            <v>5042242344</v>
          </cell>
        </row>
        <row r="898">
          <cell r="L898" t="str">
            <v>2144005668</v>
          </cell>
          <cell r="M898">
            <v>5042276661</v>
          </cell>
        </row>
        <row r="899">
          <cell r="L899" t="str">
            <v>2144005668</v>
          </cell>
          <cell r="M899">
            <v>5042276661</v>
          </cell>
        </row>
        <row r="900">
          <cell r="L900" t="str">
            <v>2144005668</v>
          </cell>
          <cell r="M900">
            <v>5042276661</v>
          </cell>
        </row>
        <row r="901">
          <cell r="L901" t="str">
            <v>2144005637</v>
          </cell>
          <cell r="M901">
            <v>5042276699</v>
          </cell>
        </row>
        <row r="902">
          <cell r="L902" t="str">
            <v>2144005637</v>
          </cell>
          <cell r="M902">
            <v>5042276699</v>
          </cell>
        </row>
        <row r="903">
          <cell r="L903" t="str">
            <v>2144005637</v>
          </cell>
          <cell r="M903">
            <v>5042276699</v>
          </cell>
        </row>
        <row r="904">
          <cell r="L904" t="str">
            <v>2144005616</v>
          </cell>
          <cell r="M904">
            <v>5042278041</v>
          </cell>
        </row>
        <row r="905">
          <cell r="L905" t="str">
            <v>2144005616</v>
          </cell>
          <cell r="M905">
            <v>5042278041</v>
          </cell>
        </row>
        <row r="906">
          <cell r="L906" t="str">
            <v>2144005633</v>
          </cell>
          <cell r="M906">
            <v>5042278920</v>
          </cell>
        </row>
        <row r="907">
          <cell r="L907" t="str">
            <v>2144005633</v>
          </cell>
          <cell r="M907">
            <v>5042278920</v>
          </cell>
        </row>
        <row r="908">
          <cell r="L908" t="str">
            <v>2144005596</v>
          </cell>
          <cell r="M908">
            <v>5042275415</v>
          </cell>
        </row>
        <row r="909">
          <cell r="L909" t="str">
            <v>2144005596</v>
          </cell>
          <cell r="M909">
            <v>5042275415</v>
          </cell>
        </row>
        <row r="910">
          <cell r="L910" t="str">
            <v>2144005596</v>
          </cell>
          <cell r="M910">
            <v>5042275415</v>
          </cell>
        </row>
        <row r="911">
          <cell r="L911" t="str">
            <v>2144005618</v>
          </cell>
          <cell r="M911">
            <v>5042278042</v>
          </cell>
        </row>
        <row r="912">
          <cell r="L912" t="str">
            <v>2144005618</v>
          </cell>
          <cell r="M912">
            <v>5042278042</v>
          </cell>
        </row>
        <row r="913">
          <cell r="L913" t="str">
            <v>2144005618</v>
          </cell>
          <cell r="M913">
            <v>5042278042</v>
          </cell>
        </row>
        <row r="914">
          <cell r="L914" t="str">
            <v>2144005597</v>
          </cell>
          <cell r="M914">
            <v>5042274751</v>
          </cell>
        </row>
        <row r="915">
          <cell r="L915" t="str">
            <v>2144005597</v>
          </cell>
          <cell r="M915">
            <v>5042274751</v>
          </cell>
        </row>
        <row r="916">
          <cell r="L916" t="str">
            <v>2144005617</v>
          </cell>
          <cell r="M916">
            <v>5042206556</v>
          </cell>
        </row>
        <row r="917">
          <cell r="L917" t="str">
            <v>2144005617</v>
          </cell>
          <cell r="M917">
            <v>5042206556</v>
          </cell>
        </row>
        <row r="918">
          <cell r="L918" t="str">
            <v>2144005600</v>
          </cell>
          <cell r="M918">
            <v>5042273803</v>
          </cell>
        </row>
        <row r="919">
          <cell r="L919" t="str">
            <v>2144005600</v>
          </cell>
          <cell r="M919">
            <v>5042273803</v>
          </cell>
        </row>
        <row r="920">
          <cell r="L920" t="str">
            <v>2144005600</v>
          </cell>
          <cell r="M920">
            <v>5042273803</v>
          </cell>
        </row>
        <row r="921">
          <cell r="L921" t="str">
            <v>2144005580</v>
          </cell>
          <cell r="M921">
            <v>5042274123</v>
          </cell>
        </row>
        <row r="922">
          <cell r="L922" t="str">
            <v>2144005580</v>
          </cell>
          <cell r="M922">
            <v>5042274123</v>
          </cell>
        </row>
        <row r="923">
          <cell r="L923" t="str">
            <v>2144005195</v>
          </cell>
          <cell r="M923">
            <v>5042263914</v>
          </cell>
        </row>
        <row r="924">
          <cell r="L924" t="str">
            <v>2144005195</v>
          </cell>
          <cell r="M924">
            <v>5042263914</v>
          </cell>
        </row>
        <row r="925">
          <cell r="L925" t="str">
            <v>2144005535</v>
          </cell>
          <cell r="M925">
            <v>5042268997</v>
          </cell>
        </row>
        <row r="926">
          <cell r="L926" t="str">
            <v>2144005535</v>
          </cell>
          <cell r="M926">
            <v>5042268997</v>
          </cell>
        </row>
        <row r="927">
          <cell r="L927" t="str">
            <v>2144005534</v>
          </cell>
          <cell r="M927">
            <v>5042271372</v>
          </cell>
        </row>
        <row r="928">
          <cell r="L928" t="str">
            <v>2144005534</v>
          </cell>
          <cell r="M928">
            <v>5042271372</v>
          </cell>
        </row>
        <row r="929">
          <cell r="L929" t="str">
            <v>2144005533</v>
          </cell>
          <cell r="M929">
            <v>5042265538</v>
          </cell>
        </row>
        <row r="930">
          <cell r="L930" t="str">
            <v>2144005533</v>
          </cell>
          <cell r="M930">
            <v>5042265538</v>
          </cell>
        </row>
        <row r="931">
          <cell r="L931" t="str">
            <v>2144005533</v>
          </cell>
          <cell r="M931">
            <v>5042265538</v>
          </cell>
        </row>
        <row r="932">
          <cell r="L932" t="str">
            <v>2144005557</v>
          </cell>
          <cell r="M932">
            <v>5042270905</v>
          </cell>
        </row>
        <row r="933">
          <cell r="L933" t="str">
            <v>2144005557</v>
          </cell>
          <cell r="M933">
            <v>5042270905</v>
          </cell>
        </row>
        <row r="934">
          <cell r="L934" t="str">
            <v>2144005131</v>
          </cell>
          <cell r="M934">
            <v>5042261534</v>
          </cell>
        </row>
        <row r="935">
          <cell r="L935" t="str">
            <v>2144005131</v>
          </cell>
          <cell r="M935">
            <v>5042261534</v>
          </cell>
        </row>
        <row r="936">
          <cell r="L936" t="str">
            <v>2144005154</v>
          </cell>
          <cell r="M936">
            <v>5042264440</v>
          </cell>
        </row>
        <row r="937">
          <cell r="L937" t="str">
            <v>2144005154</v>
          </cell>
          <cell r="M937">
            <v>5042264440</v>
          </cell>
        </row>
        <row r="938">
          <cell r="L938" t="str">
            <v>2144005133</v>
          </cell>
          <cell r="M938">
            <v>5042259028</v>
          </cell>
        </row>
        <row r="939">
          <cell r="L939" t="str">
            <v>2144005133</v>
          </cell>
          <cell r="M939">
            <v>5042259028</v>
          </cell>
        </row>
        <row r="940">
          <cell r="L940" t="str">
            <v>2144005117</v>
          </cell>
          <cell r="M940">
            <v>5042258291</v>
          </cell>
        </row>
        <row r="941">
          <cell r="L941" t="str">
            <v>2144005117</v>
          </cell>
          <cell r="M941">
            <v>5042258291</v>
          </cell>
        </row>
        <row r="942">
          <cell r="L942" t="str">
            <v>2144005117</v>
          </cell>
          <cell r="M942">
            <v>5042258291</v>
          </cell>
        </row>
        <row r="943">
          <cell r="L943" t="str">
            <v>2144005152</v>
          </cell>
          <cell r="M943">
            <v>5042261449</v>
          </cell>
        </row>
        <row r="944">
          <cell r="L944" t="str">
            <v>2144005152</v>
          </cell>
          <cell r="M944">
            <v>5042261449</v>
          </cell>
        </row>
        <row r="945">
          <cell r="L945" t="str">
            <v>2144005581</v>
          </cell>
          <cell r="M945">
            <v>5042275226</v>
          </cell>
        </row>
        <row r="946">
          <cell r="L946" t="str">
            <v>2144005581</v>
          </cell>
          <cell r="M946">
            <v>5042275226</v>
          </cell>
        </row>
        <row r="947">
          <cell r="L947" t="str">
            <v>2144005132</v>
          </cell>
          <cell r="M947">
            <v>5042260871</v>
          </cell>
        </row>
        <row r="948">
          <cell r="L948" t="str">
            <v>2144005132</v>
          </cell>
          <cell r="M948">
            <v>5042260871</v>
          </cell>
        </row>
        <row r="949">
          <cell r="L949" t="str">
            <v>2144005132</v>
          </cell>
          <cell r="M949">
            <v>5042260871</v>
          </cell>
        </row>
        <row r="950">
          <cell r="L950" t="str">
            <v>2144005077</v>
          </cell>
          <cell r="M950">
            <v>5042258636</v>
          </cell>
        </row>
        <row r="951">
          <cell r="L951" t="str">
            <v>2144005077</v>
          </cell>
          <cell r="M951">
            <v>5042258636</v>
          </cell>
        </row>
        <row r="952">
          <cell r="L952" t="str">
            <v>2144005558</v>
          </cell>
          <cell r="M952">
            <v>5042272144</v>
          </cell>
        </row>
        <row r="953">
          <cell r="L953" t="str">
            <v>2144005558</v>
          </cell>
          <cell r="M953">
            <v>5042272144</v>
          </cell>
        </row>
        <row r="954">
          <cell r="L954" t="str">
            <v>2144005093</v>
          </cell>
          <cell r="M954">
            <v>5042258597</v>
          </cell>
        </row>
        <row r="955">
          <cell r="L955" t="str">
            <v>2144005093</v>
          </cell>
          <cell r="M955">
            <v>5042258597</v>
          </cell>
        </row>
        <row r="956">
          <cell r="L956" t="str">
            <v>2144005153</v>
          </cell>
          <cell r="M956">
            <v>5042261085</v>
          </cell>
        </row>
        <row r="957">
          <cell r="L957" t="str">
            <v>2144005153</v>
          </cell>
          <cell r="M957">
            <v>5042261085</v>
          </cell>
        </row>
        <row r="958">
          <cell r="L958" t="str">
            <v>2144005153</v>
          </cell>
          <cell r="M958">
            <v>5042261085</v>
          </cell>
        </row>
        <row r="959">
          <cell r="L959" t="str">
            <v>2144004801</v>
          </cell>
          <cell r="M959">
            <v>5042232192</v>
          </cell>
        </row>
        <row r="960">
          <cell r="L960" t="str">
            <v>2144004801</v>
          </cell>
          <cell r="M960">
            <v>5042232192</v>
          </cell>
        </row>
        <row r="961">
          <cell r="L961" t="str">
            <v>2144011094</v>
          </cell>
          <cell r="M961">
            <v>5042249587</v>
          </cell>
        </row>
        <row r="962">
          <cell r="L962" t="str">
            <v>2144011094</v>
          </cell>
          <cell r="M962">
            <v>5042249587</v>
          </cell>
        </row>
        <row r="963">
          <cell r="L963" t="str">
            <v>2144011131</v>
          </cell>
          <cell r="M963">
            <v>5042253899</v>
          </cell>
        </row>
        <row r="964">
          <cell r="L964" t="str">
            <v>2144011131</v>
          </cell>
          <cell r="M964">
            <v>5042253899</v>
          </cell>
        </row>
        <row r="965">
          <cell r="L965" t="str">
            <v>2144011125</v>
          </cell>
          <cell r="M965">
            <v>5042259138</v>
          </cell>
        </row>
        <row r="966">
          <cell r="L966" t="str">
            <v>2144011125</v>
          </cell>
          <cell r="M966">
            <v>5042259138</v>
          </cell>
        </row>
        <row r="967">
          <cell r="L967" t="str">
            <v>2144011068</v>
          </cell>
          <cell r="M967">
            <v>5042233316</v>
          </cell>
        </row>
        <row r="968">
          <cell r="L968" t="str">
            <v>2144011068</v>
          </cell>
          <cell r="M968">
            <v>5042233316</v>
          </cell>
        </row>
        <row r="969">
          <cell r="L969" t="str">
            <v>2144011098</v>
          </cell>
          <cell r="M969">
            <v>5042254058</v>
          </cell>
        </row>
        <row r="970">
          <cell r="L970" t="str">
            <v>2144011098</v>
          </cell>
          <cell r="M970">
            <v>5042254058</v>
          </cell>
        </row>
        <row r="971">
          <cell r="L971" t="str">
            <v>2144011080</v>
          </cell>
          <cell r="M971">
            <v>5042252431</v>
          </cell>
        </row>
        <row r="972">
          <cell r="L972" t="str">
            <v>2144011080</v>
          </cell>
          <cell r="M972">
            <v>5042252431</v>
          </cell>
        </row>
        <row r="973">
          <cell r="L973" t="str">
            <v>2144006481</v>
          </cell>
          <cell r="M973">
            <v>5042271067</v>
          </cell>
        </row>
        <row r="974">
          <cell r="L974" t="str">
            <v>2144006481</v>
          </cell>
          <cell r="M974">
            <v>5042271067</v>
          </cell>
        </row>
        <row r="975">
          <cell r="L975" t="str">
            <v>2144011063</v>
          </cell>
          <cell r="M975">
            <v>5042245136</v>
          </cell>
        </row>
        <row r="976">
          <cell r="L976" t="str">
            <v>2144011063</v>
          </cell>
          <cell r="M976">
            <v>5042245136</v>
          </cell>
        </row>
        <row r="977">
          <cell r="L977" t="str">
            <v>2144006618</v>
          </cell>
          <cell r="M977">
            <v>5042304464</v>
          </cell>
        </row>
        <row r="978">
          <cell r="L978" t="str">
            <v>2144006618</v>
          </cell>
          <cell r="M978">
            <v>5042304464</v>
          </cell>
        </row>
        <row r="979">
          <cell r="L979" t="str">
            <v>2144011073</v>
          </cell>
          <cell r="M979">
            <v>5042245098</v>
          </cell>
        </row>
        <row r="980">
          <cell r="L980" t="str">
            <v>2144011073</v>
          </cell>
          <cell r="M980">
            <v>5042245098</v>
          </cell>
        </row>
        <row r="981">
          <cell r="L981" t="str">
            <v>2144006459</v>
          </cell>
          <cell r="M981">
            <v>5042276286</v>
          </cell>
        </row>
        <row r="982">
          <cell r="L982" t="str">
            <v>2144006459</v>
          </cell>
          <cell r="M982">
            <v>5042276286</v>
          </cell>
        </row>
        <row r="983">
          <cell r="L983" t="str">
            <v>2144006515</v>
          </cell>
          <cell r="M983">
            <v>5042283530</v>
          </cell>
        </row>
        <row r="984">
          <cell r="L984" t="str">
            <v>2144006515</v>
          </cell>
          <cell r="M984">
            <v>5042283530</v>
          </cell>
        </row>
        <row r="985">
          <cell r="L985" t="str">
            <v>2144006632</v>
          </cell>
          <cell r="M985">
            <v>5042308825</v>
          </cell>
        </row>
        <row r="986">
          <cell r="L986" t="str">
            <v>2144006632</v>
          </cell>
          <cell r="M986">
            <v>5042308825</v>
          </cell>
        </row>
        <row r="987">
          <cell r="L987" t="str">
            <v>2144011147</v>
          </cell>
          <cell r="M987">
            <v>5042264011</v>
          </cell>
        </row>
        <row r="988">
          <cell r="L988" t="str">
            <v>2144011147</v>
          </cell>
          <cell r="M988">
            <v>5042264011</v>
          </cell>
        </row>
        <row r="989">
          <cell r="L989" t="str">
            <v>2144011058</v>
          </cell>
          <cell r="M989">
            <v>5042232258</v>
          </cell>
        </row>
        <row r="990">
          <cell r="L990" t="str">
            <v>2144011058</v>
          </cell>
          <cell r="M990">
            <v>5042232258</v>
          </cell>
        </row>
        <row r="991">
          <cell r="L991" t="str">
            <v>2144006694</v>
          </cell>
          <cell r="M991">
            <v>5042320824</v>
          </cell>
        </row>
        <row r="992">
          <cell r="L992" t="str">
            <v>2144006694</v>
          </cell>
          <cell r="M992">
            <v>5042320824</v>
          </cell>
        </row>
        <row r="993">
          <cell r="L993" t="str">
            <v>2144006402</v>
          </cell>
          <cell r="M993">
            <v>5042261249</v>
          </cell>
        </row>
        <row r="994">
          <cell r="L994" t="str">
            <v>2144006402</v>
          </cell>
          <cell r="M994">
            <v>5042261249</v>
          </cell>
        </row>
        <row r="995">
          <cell r="L995" t="str">
            <v>2144006545</v>
          </cell>
          <cell r="M995">
            <v>5042295809</v>
          </cell>
        </row>
        <row r="996">
          <cell r="L996" t="str">
            <v>2144006545</v>
          </cell>
          <cell r="M996">
            <v>5042295809</v>
          </cell>
        </row>
        <row r="997">
          <cell r="L997" t="str">
            <v>2144006556</v>
          </cell>
          <cell r="M997">
            <v>5042294339</v>
          </cell>
        </row>
        <row r="998">
          <cell r="L998" t="str">
            <v>2144006556</v>
          </cell>
          <cell r="M998">
            <v>5042294339</v>
          </cell>
        </row>
        <row r="999">
          <cell r="L999" t="str">
            <v>2144006415</v>
          </cell>
          <cell r="M999">
            <v>5042257118</v>
          </cell>
        </row>
        <row r="1000">
          <cell r="L1000" t="str">
            <v>2144006415</v>
          </cell>
          <cell r="M1000">
            <v>5042257118</v>
          </cell>
        </row>
        <row r="1001">
          <cell r="L1001" t="str">
            <v>2144006239</v>
          </cell>
          <cell r="M1001">
            <v>5042321458</v>
          </cell>
        </row>
        <row r="1002">
          <cell r="L1002" t="str">
            <v>2144006239</v>
          </cell>
          <cell r="M1002">
            <v>5042321458</v>
          </cell>
        </row>
        <row r="1003">
          <cell r="L1003" t="str">
            <v>2144006239</v>
          </cell>
          <cell r="M1003">
            <v>5042321458</v>
          </cell>
        </row>
        <row r="1004">
          <cell r="L1004" t="str">
            <v>2144006386</v>
          </cell>
          <cell r="M1004">
            <v>5042257098</v>
          </cell>
        </row>
        <row r="1005">
          <cell r="L1005" t="str">
            <v>2144006386</v>
          </cell>
          <cell r="M1005">
            <v>5042257098</v>
          </cell>
        </row>
        <row r="1006">
          <cell r="L1006" t="str">
            <v>2144006221</v>
          </cell>
          <cell r="M1006">
            <v>5042305012</v>
          </cell>
        </row>
        <row r="1007">
          <cell r="L1007" t="str">
            <v>2144006221</v>
          </cell>
          <cell r="M1007">
            <v>5042305012</v>
          </cell>
        </row>
        <row r="1008">
          <cell r="L1008" t="str">
            <v>2144006221</v>
          </cell>
          <cell r="M1008">
            <v>5042305012</v>
          </cell>
        </row>
        <row r="1009">
          <cell r="L1009" t="str">
            <v>2144006262</v>
          </cell>
          <cell r="M1009">
            <v>5042322166</v>
          </cell>
        </row>
        <row r="1010">
          <cell r="L1010" t="str">
            <v>2144006262</v>
          </cell>
          <cell r="M1010">
            <v>5042322166</v>
          </cell>
        </row>
        <row r="1011">
          <cell r="L1011" t="str">
            <v>2144006262</v>
          </cell>
          <cell r="M1011">
            <v>5042322166</v>
          </cell>
        </row>
        <row r="1012">
          <cell r="L1012" t="str">
            <v>2144006259</v>
          </cell>
          <cell r="M1012">
            <v>5042325343</v>
          </cell>
        </row>
        <row r="1013">
          <cell r="L1013" t="str">
            <v>2144006259</v>
          </cell>
          <cell r="M1013">
            <v>5042325343</v>
          </cell>
        </row>
        <row r="1014">
          <cell r="L1014" t="str">
            <v>2144006260</v>
          </cell>
          <cell r="M1014">
            <v>5042325344</v>
          </cell>
        </row>
        <row r="1015">
          <cell r="L1015" t="str">
            <v>2144006260</v>
          </cell>
          <cell r="M1015">
            <v>5042325344</v>
          </cell>
        </row>
        <row r="1016">
          <cell r="L1016" t="str">
            <v>2144011391</v>
          </cell>
          <cell r="M1016">
            <v>5042315398</v>
          </cell>
        </row>
        <row r="1017">
          <cell r="L1017" t="str">
            <v>2144011391</v>
          </cell>
          <cell r="M1017">
            <v>5042315398</v>
          </cell>
        </row>
        <row r="1018">
          <cell r="L1018" t="str">
            <v>2144011387</v>
          </cell>
          <cell r="M1018">
            <v>5042321191</v>
          </cell>
        </row>
        <row r="1019">
          <cell r="L1019" t="str">
            <v>2144011387</v>
          </cell>
          <cell r="M1019">
            <v>5042321191</v>
          </cell>
        </row>
        <row r="1020">
          <cell r="L1020" t="str">
            <v>2144011360</v>
          </cell>
          <cell r="M1020">
            <v>5042310131</v>
          </cell>
        </row>
        <row r="1021">
          <cell r="L1021" t="str">
            <v>2144011360</v>
          </cell>
          <cell r="M1021">
            <v>5042310131</v>
          </cell>
        </row>
        <row r="1022">
          <cell r="L1022" t="str">
            <v>2144011375</v>
          </cell>
          <cell r="M1022">
            <v>5042315402</v>
          </cell>
        </row>
        <row r="1023">
          <cell r="L1023" t="str">
            <v>2144011375</v>
          </cell>
          <cell r="M1023">
            <v>5042315402</v>
          </cell>
        </row>
        <row r="1024">
          <cell r="L1024" t="str">
            <v>2144011317</v>
          </cell>
          <cell r="M1024">
            <v>5042294942</v>
          </cell>
        </row>
        <row r="1025">
          <cell r="L1025" t="str">
            <v>2144011317</v>
          </cell>
          <cell r="M1025">
            <v>5042294942</v>
          </cell>
        </row>
        <row r="1026">
          <cell r="L1026" t="str">
            <v>2144011331</v>
          </cell>
          <cell r="M1026">
            <v>5042306632</v>
          </cell>
        </row>
        <row r="1027">
          <cell r="L1027" t="str">
            <v>2144011331</v>
          </cell>
          <cell r="M1027">
            <v>5042306632</v>
          </cell>
        </row>
        <row r="1028">
          <cell r="L1028" t="str">
            <v>2144011383</v>
          </cell>
          <cell r="M1028">
            <v>5042311351</v>
          </cell>
        </row>
        <row r="1029">
          <cell r="L1029" t="str">
            <v>2144011383</v>
          </cell>
          <cell r="M1029">
            <v>5042311351</v>
          </cell>
        </row>
        <row r="1030">
          <cell r="L1030" t="str">
            <v>2144011369</v>
          </cell>
          <cell r="M1030">
            <v>5042313419</v>
          </cell>
        </row>
        <row r="1031">
          <cell r="L1031" t="str">
            <v>2144011369</v>
          </cell>
          <cell r="M1031">
            <v>5042313419</v>
          </cell>
        </row>
        <row r="1032">
          <cell r="L1032" t="str">
            <v>2144011238</v>
          </cell>
          <cell r="M1032">
            <v>5042284851</v>
          </cell>
        </row>
        <row r="1033">
          <cell r="L1033" t="str">
            <v>2144011238</v>
          </cell>
          <cell r="M1033">
            <v>5042284851</v>
          </cell>
        </row>
        <row r="1034">
          <cell r="L1034" t="str">
            <v>2144011406</v>
          </cell>
          <cell r="M1034">
            <v>5042324546</v>
          </cell>
        </row>
        <row r="1035">
          <cell r="L1035" t="str">
            <v>2144011406</v>
          </cell>
          <cell r="M1035">
            <v>5042324546</v>
          </cell>
        </row>
        <row r="1036">
          <cell r="L1036" t="str">
            <v>2144011305</v>
          </cell>
          <cell r="M1036">
            <v>5042298777</v>
          </cell>
        </row>
        <row r="1037">
          <cell r="L1037" t="str">
            <v>2144011305</v>
          </cell>
          <cell r="M1037">
            <v>5042298777</v>
          </cell>
        </row>
        <row r="1038">
          <cell r="L1038" t="str">
            <v>2144011290</v>
          </cell>
          <cell r="M1038">
            <v>5042293658</v>
          </cell>
        </row>
        <row r="1039">
          <cell r="L1039" t="str">
            <v>2144011290</v>
          </cell>
          <cell r="M1039">
            <v>5042293658</v>
          </cell>
        </row>
        <row r="1040">
          <cell r="L1040" t="str">
            <v>2144011222</v>
          </cell>
          <cell r="M1040">
            <v>5042278940</v>
          </cell>
        </row>
        <row r="1041">
          <cell r="L1041" t="str">
            <v>2144011222</v>
          </cell>
          <cell r="M1041">
            <v>5042278940</v>
          </cell>
        </row>
        <row r="1042">
          <cell r="L1042" t="str">
            <v>2144011246</v>
          </cell>
          <cell r="M1042">
            <v>5042286845</v>
          </cell>
        </row>
        <row r="1043">
          <cell r="L1043" t="str">
            <v>2144011246</v>
          </cell>
          <cell r="M1043">
            <v>5042286845</v>
          </cell>
        </row>
        <row r="1044">
          <cell r="L1044" t="str">
            <v>2144011324</v>
          </cell>
          <cell r="M1044">
            <v>5042305545</v>
          </cell>
        </row>
        <row r="1045">
          <cell r="L1045" t="str">
            <v>2144011324</v>
          </cell>
          <cell r="M1045">
            <v>5042305545</v>
          </cell>
        </row>
        <row r="1046">
          <cell r="L1046" t="str">
            <v>2144011154</v>
          </cell>
          <cell r="M1046">
            <v>5042270053</v>
          </cell>
        </row>
        <row r="1047">
          <cell r="L1047" t="str">
            <v>2144011154</v>
          </cell>
          <cell r="M1047">
            <v>5042270053</v>
          </cell>
        </row>
        <row r="1048">
          <cell r="L1048" t="str">
            <v>2144011233</v>
          </cell>
          <cell r="M1048">
            <v>5042285804</v>
          </cell>
        </row>
        <row r="1049">
          <cell r="L1049" t="str">
            <v>2144011233</v>
          </cell>
          <cell r="M1049">
            <v>5042285804</v>
          </cell>
        </row>
        <row r="1050">
          <cell r="L1050" t="str">
            <v>2144011230</v>
          </cell>
          <cell r="M1050">
            <v>5042226239</v>
          </cell>
        </row>
        <row r="1051">
          <cell r="L1051" t="str">
            <v>2144011230</v>
          </cell>
          <cell r="M1051">
            <v>5042226239</v>
          </cell>
        </row>
        <row r="1052">
          <cell r="L1052" t="str">
            <v>2144011309</v>
          </cell>
          <cell r="M1052">
            <v>5042294032</v>
          </cell>
        </row>
        <row r="1053">
          <cell r="L1053" t="str">
            <v>2144011309</v>
          </cell>
          <cell r="M1053">
            <v>5042294032</v>
          </cell>
        </row>
        <row r="1054">
          <cell r="L1054" t="str">
            <v>2144011151</v>
          </cell>
          <cell r="M1054">
            <v>5042265585</v>
          </cell>
        </row>
        <row r="1055">
          <cell r="L1055" t="str">
            <v>2144011151</v>
          </cell>
          <cell r="M1055">
            <v>5042265585</v>
          </cell>
        </row>
        <row r="1056">
          <cell r="L1056" t="str">
            <v>2144011172</v>
          </cell>
          <cell r="M1056">
            <v>5042265836</v>
          </cell>
        </row>
        <row r="1057">
          <cell r="L1057" t="str">
            <v>2144011172</v>
          </cell>
          <cell r="M1057">
            <v>5042265836</v>
          </cell>
        </row>
        <row r="1058">
          <cell r="L1058" t="str">
            <v>2144011207</v>
          </cell>
          <cell r="M1058">
            <v>5042275392</v>
          </cell>
        </row>
        <row r="1059">
          <cell r="L1059" t="str">
            <v>2144011207</v>
          </cell>
          <cell r="M1059">
            <v>5042275392</v>
          </cell>
        </row>
        <row r="1060">
          <cell r="L1060" t="str">
            <v>2144011158</v>
          </cell>
          <cell r="M1060">
            <v>5042271381</v>
          </cell>
        </row>
        <row r="1061">
          <cell r="L1061" t="str">
            <v>2144011158</v>
          </cell>
          <cell r="M1061">
            <v>5042271381</v>
          </cell>
        </row>
        <row r="1062">
          <cell r="L1062" t="str">
            <v>2144011296</v>
          </cell>
          <cell r="M1062">
            <v>5042289117</v>
          </cell>
        </row>
        <row r="1063">
          <cell r="L1063" t="str">
            <v>2144011296</v>
          </cell>
          <cell r="M1063">
            <v>5042289117</v>
          </cell>
        </row>
        <row r="1064">
          <cell r="L1064" t="str">
            <v>2144011212</v>
          </cell>
          <cell r="M1064">
            <v>5042280807</v>
          </cell>
        </row>
        <row r="1065">
          <cell r="L1065" t="str">
            <v>2144011212</v>
          </cell>
          <cell r="M1065">
            <v>5042280807</v>
          </cell>
        </row>
        <row r="1066">
          <cell r="L1066" t="str">
            <v>2144011103</v>
          </cell>
          <cell r="M1066">
            <v>5042255148</v>
          </cell>
        </row>
        <row r="1067">
          <cell r="L1067" t="str">
            <v>2144011103</v>
          </cell>
          <cell r="M1067">
            <v>5042255148</v>
          </cell>
        </row>
        <row r="1068">
          <cell r="L1068" t="str">
            <v>2144006200</v>
          </cell>
          <cell r="M1068">
            <v>5042324697</v>
          </cell>
        </row>
        <row r="1069">
          <cell r="L1069" t="str">
            <v>2144006200</v>
          </cell>
          <cell r="M1069">
            <v>5042324697</v>
          </cell>
        </row>
        <row r="1070">
          <cell r="L1070" t="str">
            <v>2144006043</v>
          </cell>
          <cell r="M1070">
            <v>5042313400</v>
          </cell>
        </row>
        <row r="1071">
          <cell r="L1071" t="str">
            <v>2144006043</v>
          </cell>
          <cell r="M1071">
            <v>5042313400</v>
          </cell>
        </row>
        <row r="1072">
          <cell r="L1072" t="str">
            <v>2144006021</v>
          </cell>
          <cell r="M1072">
            <v>5042309548</v>
          </cell>
        </row>
        <row r="1073">
          <cell r="L1073" t="str">
            <v>2144006021</v>
          </cell>
          <cell r="M1073">
            <v>5042309548</v>
          </cell>
        </row>
        <row r="1074">
          <cell r="L1074" t="str">
            <v>2144006021</v>
          </cell>
          <cell r="M1074">
            <v>5042309548</v>
          </cell>
        </row>
        <row r="1075">
          <cell r="L1075" t="str">
            <v>2144005965</v>
          </cell>
          <cell r="M1075">
            <v>5042299958</v>
          </cell>
        </row>
        <row r="1076">
          <cell r="L1076" t="str">
            <v>2144005965</v>
          </cell>
          <cell r="M1076">
            <v>5042299958</v>
          </cell>
        </row>
        <row r="1077">
          <cell r="L1077" t="str">
            <v>2144005931</v>
          </cell>
          <cell r="M1077">
            <v>5042307383</v>
          </cell>
        </row>
        <row r="1078">
          <cell r="L1078" t="str">
            <v>2144005931</v>
          </cell>
          <cell r="M1078">
            <v>5042307383</v>
          </cell>
        </row>
        <row r="1079">
          <cell r="L1079" t="str">
            <v>2144006041</v>
          </cell>
          <cell r="M1079">
            <v>5042308514</v>
          </cell>
        </row>
        <row r="1080">
          <cell r="L1080" t="str">
            <v>2144006041</v>
          </cell>
          <cell r="M1080">
            <v>5042308514</v>
          </cell>
        </row>
        <row r="1081">
          <cell r="L1081" t="str">
            <v>2144006041</v>
          </cell>
          <cell r="M1081">
            <v>5042308514</v>
          </cell>
        </row>
        <row r="1082">
          <cell r="L1082" t="str">
            <v>2144006057</v>
          </cell>
          <cell r="M1082">
            <v>5042312846</v>
          </cell>
        </row>
        <row r="1083">
          <cell r="L1083" t="str">
            <v>2144006057</v>
          </cell>
          <cell r="M1083">
            <v>5042312846</v>
          </cell>
        </row>
        <row r="1084">
          <cell r="L1084" t="str">
            <v>2144006057</v>
          </cell>
          <cell r="M1084">
            <v>5042312846</v>
          </cell>
        </row>
        <row r="1085">
          <cell r="L1085" t="str">
            <v>2144006006</v>
          </cell>
          <cell r="M1085">
            <v>5042311186</v>
          </cell>
        </row>
        <row r="1086">
          <cell r="L1086" t="str">
            <v>2144006006</v>
          </cell>
          <cell r="M1086">
            <v>5042311186</v>
          </cell>
        </row>
        <row r="1087">
          <cell r="L1087" t="str">
            <v>2144005990</v>
          </cell>
          <cell r="M1087">
            <v>5042308810</v>
          </cell>
        </row>
        <row r="1088">
          <cell r="L1088" t="str">
            <v>2144005990</v>
          </cell>
          <cell r="M1088">
            <v>5042308810</v>
          </cell>
        </row>
        <row r="1089">
          <cell r="L1089" t="str">
            <v>2144006025</v>
          </cell>
          <cell r="M1089">
            <v>5042304094</v>
          </cell>
        </row>
        <row r="1090">
          <cell r="L1090" t="str">
            <v>2144006025</v>
          </cell>
          <cell r="M1090">
            <v>5042304094</v>
          </cell>
        </row>
        <row r="1091">
          <cell r="L1091" t="str">
            <v>2144006025</v>
          </cell>
          <cell r="M1091">
            <v>5042304094</v>
          </cell>
        </row>
        <row r="1092">
          <cell r="L1092" t="str">
            <v>2144006004</v>
          </cell>
          <cell r="M1092">
            <v>5042308375</v>
          </cell>
        </row>
        <row r="1093">
          <cell r="L1093" t="str">
            <v>2144006004</v>
          </cell>
          <cell r="M1093">
            <v>5042308375</v>
          </cell>
        </row>
        <row r="1094">
          <cell r="L1094" t="str">
            <v>2144004959</v>
          </cell>
          <cell r="M1094">
            <v>5042241294</v>
          </cell>
        </row>
        <row r="1095">
          <cell r="L1095" t="str">
            <v>2144004959</v>
          </cell>
          <cell r="M1095">
            <v>5042241294</v>
          </cell>
        </row>
        <row r="1096">
          <cell r="L1096" t="str">
            <v>2144004957</v>
          </cell>
          <cell r="M1096">
            <v>5042245008</v>
          </cell>
        </row>
        <row r="1097">
          <cell r="L1097" t="str">
            <v>2144004957</v>
          </cell>
          <cell r="M1097">
            <v>5042245008</v>
          </cell>
        </row>
        <row r="1098">
          <cell r="L1098" t="str">
            <v>2144004820</v>
          </cell>
          <cell r="M1098">
            <v>5042237730</v>
          </cell>
        </row>
        <row r="1099">
          <cell r="L1099" t="str">
            <v>2144004820</v>
          </cell>
          <cell r="M1099">
            <v>5042237730</v>
          </cell>
        </row>
        <row r="1100">
          <cell r="L1100" t="str">
            <v>2144004864</v>
          </cell>
          <cell r="M1100">
            <v>5042237153</v>
          </cell>
        </row>
        <row r="1101">
          <cell r="L1101" t="str">
            <v>2144004864</v>
          </cell>
          <cell r="M1101">
            <v>5042237153</v>
          </cell>
        </row>
        <row r="1102">
          <cell r="L1102" t="str">
            <v>2144004864</v>
          </cell>
          <cell r="M1102">
            <v>5042237153</v>
          </cell>
        </row>
        <row r="1103">
          <cell r="L1103" t="str">
            <v>2144004880</v>
          </cell>
          <cell r="M1103">
            <v>5042165679</v>
          </cell>
        </row>
        <row r="1104">
          <cell r="L1104" t="str">
            <v>2144004880</v>
          </cell>
          <cell r="M1104">
            <v>5042165679</v>
          </cell>
        </row>
        <row r="1105">
          <cell r="L1105" t="str">
            <v>2144004880</v>
          </cell>
          <cell r="M1105">
            <v>5042165679</v>
          </cell>
        </row>
        <row r="1106">
          <cell r="L1106" t="str">
            <v>2144004938</v>
          </cell>
          <cell r="M1106">
            <v>5042244219</v>
          </cell>
        </row>
        <row r="1107">
          <cell r="L1107" t="str">
            <v>2144004938</v>
          </cell>
          <cell r="M1107">
            <v>5042244219</v>
          </cell>
        </row>
        <row r="1108">
          <cell r="L1108" t="str">
            <v>2144004862</v>
          </cell>
          <cell r="M1108">
            <v>5042235986</v>
          </cell>
        </row>
        <row r="1109">
          <cell r="L1109" t="str">
            <v>2144004862</v>
          </cell>
          <cell r="M1109">
            <v>5042235986</v>
          </cell>
        </row>
        <row r="1110">
          <cell r="L1110" t="str">
            <v>2144004936</v>
          </cell>
          <cell r="M1110">
            <v>5042244335</v>
          </cell>
        </row>
        <row r="1111">
          <cell r="L1111" t="str">
            <v>2144004936</v>
          </cell>
          <cell r="M1111">
            <v>5042244335</v>
          </cell>
        </row>
        <row r="1112">
          <cell r="L1112" t="str">
            <v>2144004936</v>
          </cell>
          <cell r="M1112">
            <v>5042244335</v>
          </cell>
        </row>
        <row r="1113">
          <cell r="L1113" t="str">
            <v>2144004861</v>
          </cell>
          <cell r="M1113">
            <v>5042238442</v>
          </cell>
        </row>
        <row r="1114">
          <cell r="L1114" t="str">
            <v>2144004861</v>
          </cell>
          <cell r="M1114">
            <v>5042238442</v>
          </cell>
        </row>
        <row r="1115">
          <cell r="L1115" t="str">
            <v>2144004861</v>
          </cell>
          <cell r="M1115">
            <v>5042238442</v>
          </cell>
        </row>
        <row r="1116">
          <cell r="L1116" t="str">
            <v>2144004901</v>
          </cell>
          <cell r="M1116">
            <v>5042241927</v>
          </cell>
        </row>
        <row r="1117">
          <cell r="L1117" t="str">
            <v>2144004901</v>
          </cell>
          <cell r="M1117">
            <v>5042241927</v>
          </cell>
        </row>
        <row r="1118">
          <cell r="L1118" t="str">
            <v>2144004901</v>
          </cell>
          <cell r="M1118">
            <v>5042241927</v>
          </cell>
        </row>
        <row r="1119">
          <cell r="L1119" t="str">
            <v>2144004841</v>
          </cell>
          <cell r="M1119">
            <v>5042233191</v>
          </cell>
        </row>
        <row r="1120">
          <cell r="L1120" t="str">
            <v>2144004841</v>
          </cell>
          <cell r="M1120">
            <v>5042233191</v>
          </cell>
        </row>
        <row r="1121">
          <cell r="L1121" t="str">
            <v>2144004841</v>
          </cell>
          <cell r="M1121">
            <v>5042233191</v>
          </cell>
        </row>
        <row r="1122">
          <cell r="L1122" t="str">
            <v>2144004778</v>
          </cell>
          <cell r="M1122">
            <v>5042232325</v>
          </cell>
        </row>
        <row r="1123">
          <cell r="L1123" t="str">
            <v>2144004778</v>
          </cell>
          <cell r="M1123">
            <v>5042232325</v>
          </cell>
        </row>
        <row r="1124">
          <cell r="L1124" t="str">
            <v>2144004779</v>
          </cell>
          <cell r="M1124">
            <v>5042233171</v>
          </cell>
        </row>
        <row r="1125">
          <cell r="L1125" t="str">
            <v>2144004779</v>
          </cell>
          <cell r="M1125">
            <v>5042233171</v>
          </cell>
        </row>
        <row r="1126">
          <cell r="L1126" t="str">
            <v>2144004779</v>
          </cell>
          <cell r="M1126">
            <v>5042233171</v>
          </cell>
        </row>
        <row r="1127">
          <cell r="L1127" t="str">
            <v>2144004826</v>
          </cell>
          <cell r="M1127">
            <v>5042236262</v>
          </cell>
        </row>
        <row r="1128">
          <cell r="L1128" t="str">
            <v>2144004826</v>
          </cell>
          <cell r="M1128">
            <v>5042236262</v>
          </cell>
        </row>
        <row r="1129">
          <cell r="L1129" t="str">
            <v>2144004761</v>
          </cell>
          <cell r="M1129">
            <v>5042232179</v>
          </cell>
        </row>
        <row r="1130">
          <cell r="L1130" t="str">
            <v>2144004761</v>
          </cell>
          <cell r="M1130">
            <v>5042232179</v>
          </cell>
        </row>
        <row r="1131">
          <cell r="L1131" t="str">
            <v>2144004798</v>
          </cell>
          <cell r="M1131">
            <v>5042231273</v>
          </cell>
        </row>
        <row r="1132">
          <cell r="L1132" t="str">
            <v>2144004798</v>
          </cell>
          <cell r="M1132">
            <v>5042231273</v>
          </cell>
        </row>
        <row r="1133">
          <cell r="L1133" t="str">
            <v>2144006269</v>
          </cell>
          <cell r="M1133">
            <v>5042320632</v>
          </cell>
        </row>
        <row r="1134">
          <cell r="L1134" t="str">
            <v>2144006269</v>
          </cell>
          <cell r="M1134">
            <v>5042320632</v>
          </cell>
        </row>
        <row r="1135">
          <cell r="L1135" t="str">
            <v>2144006269</v>
          </cell>
          <cell r="M1135">
            <v>5042320632</v>
          </cell>
        </row>
        <row r="1136">
          <cell r="L1136" t="str">
            <v>2144006261</v>
          </cell>
          <cell r="M1136">
            <v>5042324294</v>
          </cell>
        </row>
        <row r="1137">
          <cell r="L1137" t="str">
            <v>2144006261</v>
          </cell>
          <cell r="M1137">
            <v>5042324294</v>
          </cell>
        </row>
        <row r="1138">
          <cell r="L1138" t="str">
            <v>2144006242</v>
          </cell>
          <cell r="M1138">
            <v>5042322059</v>
          </cell>
        </row>
        <row r="1139">
          <cell r="L1139" t="str">
            <v>2144006242</v>
          </cell>
          <cell r="M1139">
            <v>5042322059</v>
          </cell>
        </row>
        <row r="1140">
          <cell r="L1140" t="str">
            <v>2144006242</v>
          </cell>
          <cell r="M1140">
            <v>5042322059</v>
          </cell>
        </row>
        <row r="1141">
          <cell r="L1141" t="str">
            <v>2144006272</v>
          </cell>
          <cell r="M1141">
            <v>5042325461</v>
          </cell>
        </row>
        <row r="1142">
          <cell r="L1142" t="str">
            <v>2144006272</v>
          </cell>
          <cell r="M1142">
            <v>5042325461</v>
          </cell>
        </row>
        <row r="1143">
          <cell r="L1143" t="str">
            <v>2144006272</v>
          </cell>
          <cell r="M1143">
            <v>5042325461</v>
          </cell>
        </row>
        <row r="1144">
          <cell r="L1144" t="str">
            <v>2144006319</v>
          </cell>
          <cell r="M1144">
            <v>5042236238</v>
          </cell>
        </row>
        <row r="1145">
          <cell r="L1145" t="str">
            <v>2144006319</v>
          </cell>
          <cell r="M1145">
            <v>5042236238</v>
          </cell>
        </row>
        <row r="1146">
          <cell r="L1146" t="str">
            <v>2144006354</v>
          </cell>
          <cell r="M1146">
            <v>5042256616</v>
          </cell>
        </row>
        <row r="1147">
          <cell r="L1147" t="str">
            <v>2144006354</v>
          </cell>
          <cell r="M1147">
            <v>5042256616</v>
          </cell>
        </row>
        <row r="1148">
          <cell r="L1148" t="str">
            <v>2144006222</v>
          </cell>
          <cell r="M1148">
            <v>5042319434</v>
          </cell>
        </row>
        <row r="1149">
          <cell r="L1149" t="str">
            <v>2144006222</v>
          </cell>
          <cell r="M1149">
            <v>5042319434</v>
          </cell>
        </row>
        <row r="1150">
          <cell r="L1150" t="str">
            <v>2144006220</v>
          </cell>
          <cell r="M1150">
            <v>5042325682</v>
          </cell>
        </row>
        <row r="1151">
          <cell r="L1151" t="str">
            <v>2144006220</v>
          </cell>
          <cell r="M1151">
            <v>5042325682</v>
          </cell>
        </row>
        <row r="1152">
          <cell r="L1152" t="str">
            <v>2144006101</v>
          </cell>
          <cell r="M1152">
            <v>5042311435</v>
          </cell>
        </row>
        <row r="1153">
          <cell r="L1153" t="str">
            <v>2144006101</v>
          </cell>
          <cell r="M1153">
            <v>5042311435</v>
          </cell>
        </row>
        <row r="1154">
          <cell r="L1154" t="str">
            <v>2144006161</v>
          </cell>
          <cell r="M1154">
            <v>5042318897</v>
          </cell>
        </row>
        <row r="1155">
          <cell r="L1155" t="str">
            <v>2144006161</v>
          </cell>
          <cell r="M1155">
            <v>5042318897</v>
          </cell>
        </row>
        <row r="1156">
          <cell r="L1156" t="str">
            <v>2144006197</v>
          </cell>
          <cell r="M1156">
            <v>5042298499</v>
          </cell>
        </row>
        <row r="1157">
          <cell r="L1157" t="str">
            <v>2144006197</v>
          </cell>
          <cell r="M1157">
            <v>5042298499</v>
          </cell>
        </row>
        <row r="1158">
          <cell r="L1158" t="str">
            <v>2144006097</v>
          </cell>
          <cell r="M1158">
            <v>5042316925</v>
          </cell>
        </row>
        <row r="1159">
          <cell r="L1159" t="str">
            <v>2144006097</v>
          </cell>
          <cell r="M1159">
            <v>5042316925</v>
          </cell>
        </row>
        <row r="1160">
          <cell r="L1160" t="str">
            <v>2144006097</v>
          </cell>
          <cell r="M1160">
            <v>5042316925</v>
          </cell>
        </row>
        <row r="1161">
          <cell r="L1161" t="str">
            <v>2144006199</v>
          </cell>
          <cell r="M1161">
            <v>5042320628</v>
          </cell>
        </row>
        <row r="1162">
          <cell r="L1162" t="str">
            <v>2144006199</v>
          </cell>
          <cell r="M1162">
            <v>5042320628</v>
          </cell>
        </row>
        <row r="1163">
          <cell r="L1163" t="str">
            <v>2144005986</v>
          </cell>
          <cell r="M1163">
            <v>5042310644</v>
          </cell>
        </row>
        <row r="1164">
          <cell r="L1164" t="str">
            <v>2144005986</v>
          </cell>
          <cell r="M1164">
            <v>5042310644</v>
          </cell>
        </row>
        <row r="1165">
          <cell r="L1165" t="str">
            <v>2144005989</v>
          </cell>
          <cell r="M1165">
            <v>5042306826</v>
          </cell>
        </row>
        <row r="1166">
          <cell r="L1166" t="str">
            <v>2144005989</v>
          </cell>
          <cell r="M1166">
            <v>5042306826</v>
          </cell>
        </row>
        <row r="1167">
          <cell r="L1167" t="str">
            <v>2144006060</v>
          </cell>
          <cell r="M1167">
            <v>5042306580</v>
          </cell>
        </row>
        <row r="1168">
          <cell r="L1168" t="str">
            <v>2144006060</v>
          </cell>
          <cell r="M1168">
            <v>5042306580</v>
          </cell>
        </row>
        <row r="1169">
          <cell r="L1169" t="str">
            <v>2144006060</v>
          </cell>
          <cell r="M1169">
            <v>5042306580</v>
          </cell>
        </row>
        <row r="1170">
          <cell r="L1170" t="str">
            <v>2144006061</v>
          </cell>
          <cell r="M1170">
            <v>5042316080</v>
          </cell>
        </row>
        <row r="1171">
          <cell r="L1171" t="str">
            <v>2144006061</v>
          </cell>
          <cell r="M1171">
            <v>5042316080</v>
          </cell>
        </row>
        <row r="1172">
          <cell r="L1172" t="str">
            <v>2144006175</v>
          </cell>
          <cell r="M1172">
            <v>5042325561</v>
          </cell>
        </row>
        <row r="1173">
          <cell r="L1173" t="str">
            <v>2144006175</v>
          </cell>
          <cell r="M1173">
            <v>5042325561</v>
          </cell>
        </row>
        <row r="1174">
          <cell r="L1174" t="str">
            <v>2144006178</v>
          </cell>
          <cell r="M1174">
            <v>5042321901</v>
          </cell>
        </row>
        <row r="1175">
          <cell r="L1175" t="str">
            <v>2144006178</v>
          </cell>
          <cell r="M1175">
            <v>5042321901</v>
          </cell>
        </row>
        <row r="1176">
          <cell r="L1176" t="str">
            <v>2144006115</v>
          </cell>
          <cell r="M1176">
            <v>5042324145</v>
          </cell>
        </row>
        <row r="1177">
          <cell r="L1177" t="str">
            <v>2144006115</v>
          </cell>
          <cell r="M1177">
            <v>5042324145</v>
          </cell>
        </row>
        <row r="1178">
          <cell r="L1178" t="str">
            <v>2144006177</v>
          </cell>
          <cell r="M1178">
            <v>5042321895</v>
          </cell>
        </row>
        <row r="1179">
          <cell r="L1179" t="str">
            <v>2144006177</v>
          </cell>
          <cell r="M1179">
            <v>5042321895</v>
          </cell>
        </row>
        <row r="1180">
          <cell r="L1180" t="str">
            <v>2144006177</v>
          </cell>
          <cell r="M1180">
            <v>5042321895</v>
          </cell>
        </row>
        <row r="1181">
          <cell r="L1181" t="str">
            <v>2144006102</v>
          </cell>
          <cell r="M1181">
            <v>5042317237</v>
          </cell>
        </row>
        <row r="1182">
          <cell r="L1182" t="str">
            <v>2144006102</v>
          </cell>
          <cell r="M1182">
            <v>5042317237</v>
          </cell>
        </row>
        <row r="1183">
          <cell r="L1183" t="str">
            <v>2144006118</v>
          </cell>
          <cell r="M1183">
            <v>5042314287</v>
          </cell>
        </row>
        <row r="1184">
          <cell r="L1184" t="str">
            <v>2144006118</v>
          </cell>
          <cell r="M1184">
            <v>5042314287</v>
          </cell>
        </row>
        <row r="1185">
          <cell r="L1185" t="str">
            <v>2144006116</v>
          </cell>
          <cell r="M1185">
            <v>5042314475</v>
          </cell>
        </row>
        <row r="1186">
          <cell r="L1186" t="str">
            <v>2144006116</v>
          </cell>
          <cell r="M1186">
            <v>5042314475</v>
          </cell>
        </row>
        <row r="1187">
          <cell r="L1187" t="str">
            <v>2144006116</v>
          </cell>
          <cell r="M1187">
            <v>5042314475</v>
          </cell>
        </row>
        <row r="1188">
          <cell r="L1188" t="str">
            <v>2144006139</v>
          </cell>
          <cell r="M1188">
            <v>5042321225</v>
          </cell>
        </row>
        <row r="1189">
          <cell r="L1189" t="str">
            <v>2144006139</v>
          </cell>
          <cell r="M1189">
            <v>5042321225</v>
          </cell>
        </row>
        <row r="1190">
          <cell r="L1190" t="str">
            <v>2144003904</v>
          </cell>
          <cell r="M1190">
            <v>5042280013</v>
          </cell>
        </row>
        <row r="1191">
          <cell r="L1191" t="str">
            <v>2144003863</v>
          </cell>
          <cell r="M1191">
            <v>5042243386</v>
          </cell>
        </row>
        <row r="1192">
          <cell r="L1192" t="str">
            <v>2144003941</v>
          </cell>
          <cell r="M1192">
            <v>5042312757</v>
          </cell>
        </row>
        <row r="1193">
          <cell r="L1193" t="str">
            <v>2144003979</v>
          </cell>
          <cell r="M1193">
            <v>5042256043</v>
          </cell>
        </row>
        <row r="1194">
          <cell r="L1194" t="str">
            <v>2144003920</v>
          </cell>
          <cell r="M1194">
            <v>5042260220</v>
          </cell>
        </row>
        <row r="1195">
          <cell r="L1195" t="str">
            <v>2144014701</v>
          </cell>
          <cell r="M1195">
            <v>5042202379</v>
          </cell>
        </row>
        <row r="1196">
          <cell r="L1196" t="str">
            <v>2144014701</v>
          </cell>
          <cell r="M1196">
            <v>5042202379</v>
          </cell>
        </row>
        <row r="1197">
          <cell r="L1197" t="str">
            <v>2144014686</v>
          </cell>
          <cell r="M1197">
            <v>5042161028</v>
          </cell>
        </row>
        <row r="1198">
          <cell r="L1198" t="str">
            <v>2144014686</v>
          </cell>
          <cell r="M1198">
            <v>5042161028</v>
          </cell>
        </row>
        <row r="1199">
          <cell r="L1199" t="str">
            <v>2144014730</v>
          </cell>
          <cell r="M1199">
            <v>5042287116</v>
          </cell>
        </row>
        <row r="1200">
          <cell r="L1200" t="str">
            <v>2144014730</v>
          </cell>
          <cell r="M1200">
            <v>5042287116</v>
          </cell>
        </row>
        <row r="1201">
          <cell r="L1201" t="str">
            <v>2144014760</v>
          </cell>
          <cell r="M1201">
            <v>5042311868</v>
          </cell>
        </row>
        <row r="1202">
          <cell r="L1202" t="str">
            <v>2144014760</v>
          </cell>
          <cell r="M1202">
            <v>5042311868</v>
          </cell>
        </row>
        <row r="1203">
          <cell r="L1203" t="str">
            <v>2144014762</v>
          </cell>
          <cell r="M1203">
            <v>5042312819</v>
          </cell>
        </row>
        <row r="1204">
          <cell r="L1204" t="str">
            <v>2144014762</v>
          </cell>
          <cell r="M1204">
            <v>5042312819</v>
          </cell>
        </row>
        <row r="1205">
          <cell r="L1205" t="str">
            <v>2144014773</v>
          </cell>
          <cell r="M1205">
            <v>5042323245</v>
          </cell>
        </row>
        <row r="1206">
          <cell r="L1206" t="str">
            <v>2144014773</v>
          </cell>
          <cell r="M1206">
            <v>5042323245</v>
          </cell>
        </row>
        <row r="1207">
          <cell r="L1207" t="str">
            <v>2144003882</v>
          </cell>
          <cell r="M1207">
            <v>5042261574</v>
          </cell>
        </row>
        <row r="1208">
          <cell r="L1208" t="str">
            <v>90571643201.11.2021CT</v>
          </cell>
          <cell r="M1208">
            <v>5042234065</v>
          </cell>
        </row>
        <row r="1209">
          <cell r="L1209" t="str">
            <v>90571643201.11.2021CT</v>
          </cell>
          <cell r="M1209">
            <v>5042234065</v>
          </cell>
        </row>
        <row r="1210">
          <cell r="L1210" t="str">
            <v>90571643201.11.2021CT</v>
          </cell>
          <cell r="M1210">
            <v>5042234065</v>
          </cell>
        </row>
        <row r="1211">
          <cell r="L1211" t="str">
            <v>90401643201.11.2021BO</v>
          </cell>
          <cell r="M1211">
            <v>5042236983</v>
          </cell>
        </row>
        <row r="1212">
          <cell r="L1212" t="str">
            <v>90401643201.11.2021BO</v>
          </cell>
          <cell r="M1212">
            <v>5042236983</v>
          </cell>
        </row>
        <row r="1213">
          <cell r="L1213" t="str">
            <v>2145000023</v>
          </cell>
          <cell r="M1213">
            <v>5042241218</v>
          </cell>
        </row>
        <row r="1214">
          <cell r="L1214" t="str">
            <v>2145000023</v>
          </cell>
          <cell r="M1214">
            <v>5042241218</v>
          </cell>
        </row>
        <row r="1215">
          <cell r="L1215" t="str">
            <v>2145000023</v>
          </cell>
          <cell r="M1215">
            <v>5042241218</v>
          </cell>
        </row>
        <row r="1216">
          <cell r="L1216" t="str">
            <v>2145000023</v>
          </cell>
          <cell r="M1216">
            <v>5042241218</v>
          </cell>
        </row>
        <row r="1217">
          <cell r="L1217" t="str">
            <v>2145000597</v>
          </cell>
          <cell r="M1217">
            <v>5042335985</v>
          </cell>
        </row>
        <row r="1218">
          <cell r="L1218" t="str">
            <v>2145000597</v>
          </cell>
          <cell r="M1218">
            <v>5042335985</v>
          </cell>
        </row>
        <row r="1219">
          <cell r="L1219" t="str">
            <v>90401643203.11.2021CT</v>
          </cell>
          <cell r="M1219">
            <v>5042270672</v>
          </cell>
        </row>
        <row r="1220">
          <cell r="L1220" t="str">
            <v>2145000999</v>
          </cell>
          <cell r="M1220">
            <v>5042314586</v>
          </cell>
        </row>
        <row r="1221">
          <cell r="L1221" t="str">
            <v>90401643204.11.2021BO</v>
          </cell>
          <cell r="M1221">
            <v>5042287306</v>
          </cell>
        </row>
        <row r="1222">
          <cell r="L1222" t="str">
            <v>90401643204.11.2021BO</v>
          </cell>
          <cell r="M1222">
            <v>5042287306</v>
          </cell>
        </row>
        <row r="1223">
          <cell r="L1223" t="str">
            <v>2145001120</v>
          </cell>
          <cell r="M1223">
            <v>5042321430</v>
          </cell>
        </row>
        <row r="1224">
          <cell r="L1224" t="str">
            <v>2145007936</v>
          </cell>
          <cell r="M1224">
            <v>5042326575</v>
          </cell>
        </row>
        <row r="1225">
          <cell r="L1225" t="str">
            <v>2145007936</v>
          </cell>
          <cell r="M1225">
            <v>5042326575</v>
          </cell>
        </row>
        <row r="1226">
          <cell r="L1226" t="str">
            <v>2145007927</v>
          </cell>
          <cell r="M1226">
            <v>5042312223</v>
          </cell>
        </row>
        <row r="1227">
          <cell r="L1227" t="str">
            <v>2145007927</v>
          </cell>
          <cell r="M1227">
            <v>5042312223</v>
          </cell>
        </row>
        <row r="1228">
          <cell r="L1228" t="str">
            <v>2145007929</v>
          </cell>
          <cell r="M1228">
            <v>5042321729</v>
          </cell>
        </row>
        <row r="1229">
          <cell r="L1229" t="str">
            <v>2145007929</v>
          </cell>
          <cell r="M1229">
            <v>5042321729</v>
          </cell>
        </row>
        <row r="1230">
          <cell r="L1230" t="str">
            <v>2145007922</v>
          </cell>
          <cell r="M1230">
            <v>5042326378</v>
          </cell>
        </row>
        <row r="1231">
          <cell r="L1231" t="str">
            <v>2145007922</v>
          </cell>
          <cell r="M1231">
            <v>5042326378</v>
          </cell>
        </row>
        <row r="1232">
          <cell r="L1232" t="str">
            <v>2145007920</v>
          </cell>
          <cell r="M1232">
            <v>5042319837</v>
          </cell>
        </row>
        <row r="1233">
          <cell r="L1233" t="str">
            <v>2145007920</v>
          </cell>
          <cell r="M1233">
            <v>5042319837</v>
          </cell>
        </row>
        <row r="1234">
          <cell r="L1234" t="str">
            <v>2145007488</v>
          </cell>
          <cell r="M1234">
            <v>5042347368</v>
          </cell>
        </row>
        <row r="1235">
          <cell r="L1235" t="str">
            <v>2145007488</v>
          </cell>
          <cell r="M1235">
            <v>5042347368</v>
          </cell>
        </row>
        <row r="1236">
          <cell r="L1236" t="str">
            <v>2145006170</v>
          </cell>
          <cell r="M1236">
            <v>5042318677</v>
          </cell>
        </row>
        <row r="1237">
          <cell r="L1237" t="str">
            <v>2145006170</v>
          </cell>
          <cell r="M1237">
            <v>5042318677</v>
          </cell>
        </row>
        <row r="1238">
          <cell r="L1238" t="str">
            <v>2145006170</v>
          </cell>
          <cell r="M1238">
            <v>5042318677</v>
          </cell>
        </row>
        <row r="1239">
          <cell r="L1239" t="str">
            <v>2145006231</v>
          </cell>
          <cell r="M1239">
            <v>5042319315</v>
          </cell>
        </row>
        <row r="1240">
          <cell r="L1240" t="str">
            <v>2145006231</v>
          </cell>
          <cell r="M1240">
            <v>5042319315</v>
          </cell>
        </row>
        <row r="1241">
          <cell r="L1241" t="str">
            <v>2145006231</v>
          </cell>
          <cell r="M1241">
            <v>5042319315</v>
          </cell>
        </row>
        <row r="1242">
          <cell r="L1242" t="str">
            <v>2145006207</v>
          </cell>
          <cell r="M1242">
            <v>5042325736</v>
          </cell>
        </row>
        <row r="1243">
          <cell r="L1243" t="str">
            <v>2145006207</v>
          </cell>
          <cell r="M1243">
            <v>5042325736</v>
          </cell>
        </row>
        <row r="1244">
          <cell r="L1244" t="str">
            <v>2145006207</v>
          </cell>
          <cell r="M1244">
            <v>5042325736</v>
          </cell>
        </row>
        <row r="1245">
          <cell r="L1245" t="str">
            <v>2145006230</v>
          </cell>
          <cell r="M1245">
            <v>5042326393</v>
          </cell>
        </row>
        <row r="1246">
          <cell r="L1246" t="str">
            <v>2145006230</v>
          </cell>
          <cell r="M1246">
            <v>5042326393</v>
          </cell>
        </row>
        <row r="1247">
          <cell r="L1247" t="str">
            <v>2145006230</v>
          </cell>
          <cell r="M1247">
            <v>5042326393</v>
          </cell>
        </row>
        <row r="1248">
          <cell r="L1248" t="str">
            <v>2145006212</v>
          </cell>
          <cell r="M1248">
            <v>5042331026</v>
          </cell>
        </row>
        <row r="1249">
          <cell r="L1249" t="str">
            <v>2145006212</v>
          </cell>
          <cell r="M1249">
            <v>5042331026</v>
          </cell>
        </row>
        <row r="1250">
          <cell r="L1250" t="str">
            <v>2145006212</v>
          </cell>
          <cell r="M1250">
            <v>5042331026</v>
          </cell>
        </row>
        <row r="1251">
          <cell r="L1251" t="str">
            <v>2145006197</v>
          </cell>
          <cell r="M1251">
            <v>5042326377</v>
          </cell>
        </row>
        <row r="1252">
          <cell r="L1252" t="str">
            <v>2145006197</v>
          </cell>
          <cell r="M1252">
            <v>5042326377</v>
          </cell>
        </row>
        <row r="1253">
          <cell r="L1253" t="str">
            <v>2145006197</v>
          </cell>
          <cell r="M1253">
            <v>5042326377</v>
          </cell>
        </row>
        <row r="1254">
          <cell r="L1254" t="str">
            <v>2145006239</v>
          </cell>
          <cell r="M1254">
            <v>5042334567</v>
          </cell>
        </row>
        <row r="1255">
          <cell r="L1255" t="str">
            <v>2145006239</v>
          </cell>
          <cell r="M1255">
            <v>5042334567</v>
          </cell>
        </row>
        <row r="1256">
          <cell r="L1256" t="str">
            <v>2145006239</v>
          </cell>
          <cell r="M1256">
            <v>5042334567</v>
          </cell>
        </row>
        <row r="1257">
          <cell r="L1257" t="str">
            <v>2145006217</v>
          </cell>
          <cell r="M1257">
            <v>5042328698</v>
          </cell>
        </row>
        <row r="1258">
          <cell r="L1258" t="str">
            <v>2145006217</v>
          </cell>
          <cell r="M1258">
            <v>5042328698</v>
          </cell>
        </row>
        <row r="1259">
          <cell r="L1259" t="str">
            <v>2145006217</v>
          </cell>
          <cell r="M1259">
            <v>5042328698</v>
          </cell>
        </row>
        <row r="1260">
          <cell r="L1260" t="str">
            <v>2145006399</v>
          </cell>
          <cell r="M1260">
            <v>5042349924</v>
          </cell>
        </row>
        <row r="1261">
          <cell r="L1261" t="str">
            <v>2145006399</v>
          </cell>
          <cell r="M1261">
            <v>5042349924</v>
          </cell>
        </row>
        <row r="1262">
          <cell r="L1262" t="str">
            <v>2145006399</v>
          </cell>
          <cell r="M1262">
            <v>5042349924</v>
          </cell>
        </row>
        <row r="1263">
          <cell r="L1263" t="str">
            <v>2145006361</v>
          </cell>
          <cell r="M1263">
            <v>5042346585</v>
          </cell>
        </row>
        <row r="1264">
          <cell r="L1264" t="str">
            <v>2145006361</v>
          </cell>
          <cell r="M1264">
            <v>5042346585</v>
          </cell>
        </row>
        <row r="1265">
          <cell r="L1265" t="str">
            <v>2145006361</v>
          </cell>
          <cell r="M1265">
            <v>5042346585</v>
          </cell>
        </row>
        <row r="1266">
          <cell r="L1266" t="str">
            <v>2145006380</v>
          </cell>
          <cell r="M1266">
            <v>5042346927</v>
          </cell>
        </row>
        <row r="1267">
          <cell r="L1267" t="str">
            <v>2145006380</v>
          </cell>
          <cell r="M1267">
            <v>5042346927</v>
          </cell>
        </row>
        <row r="1268">
          <cell r="L1268" t="str">
            <v>2145006380</v>
          </cell>
          <cell r="M1268">
            <v>5042346927</v>
          </cell>
        </row>
        <row r="1269">
          <cell r="L1269" t="str">
            <v>2145006378</v>
          </cell>
          <cell r="M1269">
            <v>5042347222</v>
          </cell>
        </row>
        <row r="1270">
          <cell r="L1270" t="str">
            <v>2145006378</v>
          </cell>
          <cell r="M1270">
            <v>5042347222</v>
          </cell>
        </row>
        <row r="1271">
          <cell r="L1271" t="str">
            <v>2145006414</v>
          </cell>
          <cell r="M1271">
            <v>5042347609</v>
          </cell>
        </row>
        <row r="1272">
          <cell r="L1272" t="str">
            <v>2145006414</v>
          </cell>
          <cell r="M1272">
            <v>5042347609</v>
          </cell>
        </row>
        <row r="1273">
          <cell r="L1273" t="str">
            <v>2145006343</v>
          </cell>
          <cell r="M1273">
            <v>5042349209</v>
          </cell>
        </row>
        <row r="1274">
          <cell r="L1274" t="str">
            <v>2145006343</v>
          </cell>
          <cell r="M1274">
            <v>5042349209</v>
          </cell>
        </row>
        <row r="1275">
          <cell r="L1275" t="str">
            <v>2145006343</v>
          </cell>
          <cell r="M1275">
            <v>5042349209</v>
          </cell>
        </row>
        <row r="1276">
          <cell r="L1276" t="str">
            <v>2145006339</v>
          </cell>
          <cell r="M1276">
            <v>5042341198</v>
          </cell>
        </row>
        <row r="1277">
          <cell r="L1277" t="str">
            <v>2145006339</v>
          </cell>
          <cell r="M1277">
            <v>5042341198</v>
          </cell>
        </row>
        <row r="1278">
          <cell r="L1278" t="str">
            <v>2145006339</v>
          </cell>
          <cell r="M1278">
            <v>5042341198</v>
          </cell>
        </row>
        <row r="1279">
          <cell r="L1279" t="str">
            <v>2145006300</v>
          </cell>
          <cell r="M1279">
            <v>5042341067</v>
          </cell>
        </row>
        <row r="1280">
          <cell r="L1280" t="str">
            <v>2145006300</v>
          </cell>
          <cell r="M1280">
            <v>5042341067</v>
          </cell>
        </row>
        <row r="1281">
          <cell r="L1281" t="str">
            <v>2145006323</v>
          </cell>
          <cell r="M1281">
            <v>5042349920</v>
          </cell>
        </row>
        <row r="1282">
          <cell r="L1282" t="str">
            <v>2145006323</v>
          </cell>
          <cell r="M1282">
            <v>5042349920</v>
          </cell>
        </row>
        <row r="1283">
          <cell r="L1283" t="str">
            <v>2145006299</v>
          </cell>
          <cell r="M1283">
            <v>5042348847</v>
          </cell>
        </row>
        <row r="1284">
          <cell r="L1284" t="str">
            <v>2145006299</v>
          </cell>
          <cell r="M1284">
            <v>5042348847</v>
          </cell>
        </row>
        <row r="1285">
          <cell r="L1285" t="str">
            <v>2145006322</v>
          </cell>
          <cell r="M1285">
            <v>5042345954</v>
          </cell>
        </row>
        <row r="1286">
          <cell r="L1286" t="str">
            <v>2145006322</v>
          </cell>
          <cell r="M1286">
            <v>5042345954</v>
          </cell>
        </row>
        <row r="1287">
          <cell r="L1287" t="str">
            <v>2145006322</v>
          </cell>
          <cell r="M1287">
            <v>5042345954</v>
          </cell>
        </row>
        <row r="1288">
          <cell r="L1288" t="str">
            <v>2145006298</v>
          </cell>
          <cell r="M1288">
            <v>5042348840</v>
          </cell>
        </row>
        <row r="1289">
          <cell r="L1289" t="str">
            <v>2145006298</v>
          </cell>
          <cell r="M1289">
            <v>5042348840</v>
          </cell>
        </row>
        <row r="1290">
          <cell r="L1290" t="str">
            <v>2145006236</v>
          </cell>
          <cell r="M1290">
            <v>5042330474</v>
          </cell>
        </row>
        <row r="1291">
          <cell r="L1291" t="str">
            <v>2145006236</v>
          </cell>
          <cell r="M1291">
            <v>5042330474</v>
          </cell>
        </row>
        <row r="1292">
          <cell r="L1292" t="str">
            <v>2145006236</v>
          </cell>
          <cell r="M1292">
            <v>5042330474</v>
          </cell>
        </row>
        <row r="1293">
          <cell r="L1293" t="str">
            <v>2145006229</v>
          </cell>
          <cell r="M1293">
            <v>5042331032</v>
          </cell>
        </row>
        <row r="1294">
          <cell r="L1294" t="str">
            <v>2145006229</v>
          </cell>
          <cell r="M1294">
            <v>5042331032</v>
          </cell>
        </row>
        <row r="1295">
          <cell r="L1295" t="str">
            <v>2145006229</v>
          </cell>
          <cell r="M1295">
            <v>5042331032</v>
          </cell>
        </row>
        <row r="1296">
          <cell r="L1296" t="str">
            <v>2145006223</v>
          </cell>
          <cell r="M1296">
            <v>5042327530</v>
          </cell>
        </row>
        <row r="1297">
          <cell r="L1297" t="str">
            <v>2145006223</v>
          </cell>
          <cell r="M1297">
            <v>5042327530</v>
          </cell>
        </row>
        <row r="1298">
          <cell r="L1298" t="str">
            <v>2145006223</v>
          </cell>
          <cell r="M1298">
            <v>5042327530</v>
          </cell>
        </row>
        <row r="1299">
          <cell r="L1299" t="str">
            <v>2145006225</v>
          </cell>
          <cell r="M1299">
            <v>5042334640</v>
          </cell>
        </row>
        <row r="1300">
          <cell r="L1300" t="str">
            <v>2145006225</v>
          </cell>
          <cell r="M1300">
            <v>5042334640</v>
          </cell>
        </row>
        <row r="1301">
          <cell r="L1301" t="str">
            <v>2145006225</v>
          </cell>
          <cell r="M1301">
            <v>5042334640</v>
          </cell>
        </row>
        <row r="1302">
          <cell r="L1302" t="str">
            <v>2145006245</v>
          </cell>
          <cell r="M1302">
            <v>5042323343</v>
          </cell>
        </row>
        <row r="1303">
          <cell r="L1303" t="str">
            <v>2145006245</v>
          </cell>
          <cell r="M1303">
            <v>5042323343</v>
          </cell>
        </row>
        <row r="1304">
          <cell r="L1304" t="str">
            <v>2145006245</v>
          </cell>
          <cell r="M1304">
            <v>5042323343</v>
          </cell>
        </row>
        <row r="1305">
          <cell r="L1305" t="str">
            <v>2145006277</v>
          </cell>
          <cell r="M1305">
            <v>5042347722</v>
          </cell>
        </row>
        <row r="1306">
          <cell r="L1306" t="str">
            <v>2145006277</v>
          </cell>
          <cell r="M1306">
            <v>5042347722</v>
          </cell>
        </row>
        <row r="1307">
          <cell r="L1307" t="str">
            <v>2145006273</v>
          </cell>
          <cell r="M1307">
            <v>5042348863</v>
          </cell>
        </row>
        <row r="1308">
          <cell r="L1308" t="str">
            <v>2145006273</v>
          </cell>
          <cell r="M1308">
            <v>5042348863</v>
          </cell>
        </row>
        <row r="1309">
          <cell r="L1309" t="str">
            <v>2145006273</v>
          </cell>
          <cell r="M1309">
            <v>5042348863</v>
          </cell>
        </row>
        <row r="1310">
          <cell r="L1310" t="str">
            <v>2145006260</v>
          </cell>
          <cell r="M1310">
            <v>5042340392</v>
          </cell>
        </row>
        <row r="1311">
          <cell r="L1311" t="str">
            <v>2145006260</v>
          </cell>
          <cell r="M1311">
            <v>5042340392</v>
          </cell>
        </row>
        <row r="1312">
          <cell r="L1312" t="str">
            <v>2146000148</v>
          </cell>
          <cell r="M1312">
            <v>5042346469</v>
          </cell>
        </row>
        <row r="1313">
          <cell r="L1313" t="str">
            <v>2146000148</v>
          </cell>
          <cell r="M1313">
            <v>5042346469</v>
          </cell>
        </row>
        <row r="1314">
          <cell r="L1314" t="str">
            <v>2146000148</v>
          </cell>
          <cell r="M1314">
            <v>5042346469</v>
          </cell>
        </row>
        <row r="1315">
          <cell r="L1315" t="str">
            <v>2145016014</v>
          </cell>
          <cell r="M1315">
            <v>5042306009</v>
          </cell>
        </row>
        <row r="1316">
          <cell r="L1316" t="str">
            <v>2145016014</v>
          </cell>
          <cell r="M1316">
            <v>5042306009</v>
          </cell>
        </row>
        <row r="1317">
          <cell r="L1317" t="str">
            <v>2145016013</v>
          </cell>
          <cell r="M1317">
            <v>5042308512</v>
          </cell>
        </row>
        <row r="1318">
          <cell r="L1318" t="str">
            <v>2145016013</v>
          </cell>
          <cell r="M1318">
            <v>5042308512</v>
          </cell>
        </row>
        <row r="1319">
          <cell r="L1319" t="str">
            <v>90401643205.11.2021CT</v>
          </cell>
          <cell r="M1319">
            <v>5042304975</v>
          </cell>
        </row>
        <row r="1320">
          <cell r="L1320" t="str">
            <v>90401643205.11.2021BO</v>
          </cell>
          <cell r="M1320">
            <v>5042304976</v>
          </cell>
        </row>
        <row r="1321">
          <cell r="L1321" t="str">
            <v>90401643205.11.2021BO</v>
          </cell>
          <cell r="M1321">
            <v>5042304976</v>
          </cell>
        </row>
        <row r="1322">
          <cell r="L1322" t="str">
            <v>2145018125</v>
          </cell>
          <cell r="M1322">
            <v>5042319149</v>
          </cell>
        </row>
        <row r="1323">
          <cell r="L1323" t="str">
            <v>2145018125</v>
          </cell>
          <cell r="M1323">
            <v>5042319149</v>
          </cell>
        </row>
        <row r="1324">
          <cell r="L1324" t="str">
            <v>2145018125</v>
          </cell>
          <cell r="M1324">
            <v>5042319149</v>
          </cell>
        </row>
        <row r="1325">
          <cell r="L1325" t="str">
            <v>90571654802.11.2021CT</v>
          </cell>
          <cell r="M1325">
            <v>5042248639</v>
          </cell>
        </row>
        <row r="1326">
          <cell r="L1326" t="str">
            <v>2144011458</v>
          </cell>
          <cell r="M1326">
            <v>5042243321</v>
          </cell>
        </row>
        <row r="1327">
          <cell r="L1327" t="str">
            <v>2144011458</v>
          </cell>
          <cell r="M1327">
            <v>5042243321</v>
          </cell>
        </row>
        <row r="1328">
          <cell r="L1328" t="str">
            <v>2144011458</v>
          </cell>
          <cell r="M1328">
            <v>5042243321</v>
          </cell>
        </row>
        <row r="1329">
          <cell r="L1329" t="str">
            <v>2144011458</v>
          </cell>
          <cell r="M1329">
            <v>5042243321</v>
          </cell>
        </row>
        <row r="1330">
          <cell r="L1330" t="str">
            <v>90571654801.11.2021CT</v>
          </cell>
          <cell r="M1330">
            <v>5042234064</v>
          </cell>
        </row>
        <row r="1331">
          <cell r="L1331" t="str">
            <v>90571654801.11.2021CT</v>
          </cell>
          <cell r="M1331">
            <v>5042234064</v>
          </cell>
        </row>
        <row r="1332">
          <cell r="L1332" t="str">
            <v>90721654803.11.2021BO</v>
          </cell>
          <cell r="M1332">
            <v>5042196826</v>
          </cell>
        </row>
        <row r="1333">
          <cell r="L1333" t="str">
            <v>90721654803.11.2021BO</v>
          </cell>
          <cell r="M1333">
            <v>5042196826</v>
          </cell>
        </row>
        <row r="1334">
          <cell r="L1334" t="str">
            <v>2144011446</v>
          </cell>
          <cell r="M1334">
            <v>5042243121</v>
          </cell>
        </row>
        <row r="1335">
          <cell r="L1335" t="str">
            <v>2144011446</v>
          </cell>
          <cell r="M1335">
            <v>5042243121</v>
          </cell>
        </row>
        <row r="1336">
          <cell r="L1336" t="str">
            <v>2144011446</v>
          </cell>
          <cell r="M1336">
            <v>5042243121</v>
          </cell>
        </row>
        <row r="1337">
          <cell r="L1337" t="str">
            <v>2144011446</v>
          </cell>
          <cell r="M1337">
            <v>5042243121</v>
          </cell>
        </row>
        <row r="1338">
          <cell r="L1338" t="str">
            <v>2144011461</v>
          </cell>
          <cell r="M1338">
            <v>5042275587</v>
          </cell>
        </row>
        <row r="1339">
          <cell r="L1339" t="str">
            <v>2144011461</v>
          </cell>
          <cell r="M1339">
            <v>5042275587</v>
          </cell>
        </row>
        <row r="1340">
          <cell r="L1340" t="str">
            <v>2144011461</v>
          </cell>
          <cell r="M1340">
            <v>5042275587</v>
          </cell>
        </row>
        <row r="1341">
          <cell r="L1341" t="str">
            <v>2144011461</v>
          </cell>
          <cell r="M1341">
            <v>5042275587</v>
          </cell>
        </row>
        <row r="1342">
          <cell r="L1342" t="str">
            <v>90575262301.11.2021CT</v>
          </cell>
          <cell r="M1342">
            <v>5042234066</v>
          </cell>
        </row>
        <row r="1343">
          <cell r="L1343" t="str">
            <v>90575262301.11.2021CT</v>
          </cell>
          <cell r="M1343">
            <v>5042234066</v>
          </cell>
        </row>
        <row r="1344">
          <cell r="L1344" t="str">
            <v>90725262301.11.2021CT</v>
          </cell>
          <cell r="M1344">
            <v>5042232899</v>
          </cell>
        </row>
        <row r="1345">
          <cell r="L1345" t="str">
            <v>2145000671</v>
          </cell>
          <cell r="M1345">
            <v>5042277702</v>
          </cell>
        </row>
        <row r="1346">
          <cell r="L1346" t="str">
            <v>2145000671</v>
          </cell>
          <cell r="M1346">
            <v>5042277702</v>
          </cell>
        </row>
        <row r="1347">
          <cell r="L1347" t="str">
            <v>2145000674</v>
          </cell>
          <cell r="M1347">
            <v>5042294252</v>
          </cell>
        </row>
        <row r="1348">
          <cell r="L1348" t="str">
            <v>2145000674</v>
          </cell>
          <cell r="M1348">
            <v>5042294252</v>
          </cell>
        </row>
        <row r="1349">
          <cell r="L1349" t="str">
            <v>2145000670</v>
          </cell>
          <cell r="M1349">
            <v>5042314093</v>
          </cell>
        </row>
        <row r="1350">
          <cell r="L1350" t="str">
            <v>2145000670</v>
          </cell>
          <cell r="M1350">
            <v>5042314093</v>
          </cell>
        </row>
        <row r="1351">
          <cell r="L1351" t="str">
            <v>2145000669</v>
          </cell>
          <cell r="M1351">
            <v>5042269308</v>
          </cell>
        </row>
        <row r="1352">
          <cell r="L1352" t="str">
            <v>2145000669</v>
          </cell>
          <cell r="M1352">
            <v>5042269308</v>
          </cell>
        </row>
        <row r="1353">
          <cell r="L1353" t="str">
            <v>90725262303.11.2021BO</v>
          </cell>
          <cell r="M1353">
            <v>5042196827</v>
          </cell>
        </row>
        <row r="1354">
          <cell r="L1354" t="str">
            <v>90725262303.11.2021BO</v>
          </cell>
          <cell r="M1354">
            <v>5042196827</v>
          </cell>
        </row>
        <row r="1355">
          <cell r="L1355" t="str">
            <v>90725262303.11.2021CT</v>
          </cell>
          <cell r="M1355">
            <v>5042196828</v>
          </cell>
        </row>
        <row r="1356">
          <cell r="L1356" t="str">
            <v>90725262304.11.2021BO</v>
          </cell>
          <cell r="M1356">
            <v>5042285926</v>
          </cell>
        </row>
        <row r="1357">
          <cell r="L1357" t="str">
            <v>90725262304.11.2021BO</v>
          </cell>
          <cell r="M1357">
            <v>5042285926</v>
          </cell>
        </row>
        <row r="1358">
          <cell r="L1358" t="str">
            <v>90725262401.11.2021CT</v>
          </cell>
          <cell r="M1358">
            <v>5042232897</v>
          </cell>
        </row>
        <row r="1359">
          <cell r="L1359" t="str">
            <v>90725262401.11.2021CT</v>
          </cell>
          <cell r="M1359">
            <v>5042232897</v>
          </cell>
        </row>
        <row r="1360">
          <cell r="L1360" t="str">
            <v>90725262401.11.2021CT</v>
          </cell>
          <cell r="M1360">
            <v>5042232897</v>
          </cell>
        </row>
        <row r="1361">
          <cell r="L1361" t="str">
            <v>2144011465</v>
          </cell>
          <cell r="M1361">
            <v>5042275882</v>
          </cell>
        </row>
        <row r="1362">
          <cell r="L1362" t="str">
            <v>2144011465</v>
          </cell>
          <cell r="M1362">
            <v>5042275882</v>
          </cell>
        </row>
        <row r="1363">
          <cell r="L1363" t="str">
            <v>2144011465</v>
          </cell>
          <cell r="M1363">
            <v>5042275882</v>
          </cell>
        </row>
        <row r="1364">
          <cell r="L1364" t="str">
            <v>2144011465</v>
          </cell>
          <cell r="M1364">
            <v>5042275882</v>
          </cell>
        </row>
        <row r="1365">
          <cell r="L1365" t="str">
            <v>90725262501.11.2021BO</v>
          </cell>
          <cell r="M1365">
            <v>5042232898</v>
          </cell>
        </row>
        <row r="1366">
          <cell r="L1366" t="str">
            <v>90725262501.11.2021BO</v>
          </cell>
          <cell r="M1366">
            <v>5042232898</v>
          </cell>
        </row>
        <row r="1367">
          <cell r="L1367" t="str">
            <v>2145000968</v>
          </cell>
          <cell r="M1367">
            <v>5042270725</v>
          </cell>
        </row>
        <row r="1368">
          <cell r="L1368" t="str">
            <v>2145000968</v>
          </cell>
          <cell r="M1368">
            <v>5042270725</v>
          </cell>
        </row>
        <row r="1369">
          <cell r="L1369" t="str">
            <v>2145000971</v>
          </cell>
          <cell r="M1369">
            <v>5042305639</v>
          </cell>
        </row>
        <row r="1370">
          <cell r="L1370" t="str">
            <v>2145000971</v>
          </cell>
          <cell r="M1370">
            <v>5042305639</v>
          </cell>
        </row>
        <row r="1371">
          <cell r="L1371" t="str">
            <v>90725262502.11.2021CT</v>
          </cell>
          <cell r="M1371">
            <v>5042253301</v>
          </cell>
        </row>
        <row r="1372">
          <cell r="L1372" t="str">
            <v>90725262502.11.2021CT</v>
          </cell>
          <cell r="M1372">
            <v>5042253301</v>
          </cell>
        </row>
        <row r="1373">
          <cell r="L1373" t="str">
            <v>90725262504.11.2021CT</v>
          </cell>
          <cell r="M1373">
            <v>5042285927</v>
          </cell>
        </row>
        <row r="1374">
          <cell r="L1374" t="str">
            <v>2144011470</v>
          </cell>
          <cell r="M1374">
            <v>5042269184</v>
          </cell>
        </row>
        <row r="1375">
          <cell r="L1375" t="str">
            <v>2144011470</v>
          </cell>
          <cell r="M1375">
            <v>5042269184</v>
          </cell>
        </row>
        <row r="1376">
          <cell r="L1376" t="str">
            <v>2144011470</v>
          </cell>
          <cell r="M1376">
            <v>5042269184</v>
          </cell>
        </row>
        <row r="1377">
          <cell r="L1377" t="str">
            <v>2144011470</v>
          </cell>
          <cell r="M1377">
            <v>5042269184</v>
          </cell>
        </row>
        <row r="1378">
          <cell r="L1378" t="str">
            <v>2145014675</v>
          </cell>
          <cell r="M1378">
            <v>5042329250</v>
          </cell>
        </row>
        <row r="1379">
          <cell r="L1379" t="str">
            <v>2145014675</v>
          </cell>
          <cell r="M1379">
            <v>5042329250</v>
          </cell>
        </row>
        <row r="1380">
          <cell r="L1380" t="str">
            <v>2145014675</v>
          </cell>
          <cell r="M1380">
            <v>5042329250</v>
          </cell>
        </row>
        <row r="1381">
          <cell r="L1381" t="str">
            <v>2145014675</v>
          </cell>
          <cell r="M1381">
            <v>5042329250</v>
          </cell>
        </row>
        <row r="1382">
          <cell r="L1382" t="str">
            <v>T21102803794/PY</v>
          </cell>
          <cell r="M1382">
            <v>5042256953</v>
          </cell>
        </row>
        <row r="1383">
          <cell r="L1383" t="str">
            <v>T21110406307/A</v>
          </cell>
          <cell r="M1383">
            <v>5042246274</v>
          </cell>
        </row>
        <row r="1384">
          <cell r="L1384" t="str">
            <v>T21102803726/PY</v>
          </cell>
          <cell r="M1384">
            <v>5042239146</v>
          </cell>
        </row>
        <row r="1385">
          <cell r="L1385" t="str">
            <v>T21102803815/BK</v>
          </cell>
          <cell r="M1385">
            <v>5042185260</v>
          </cell>
        </row>
        <row r="1386">
          <cell r="L1386" t="str">
            <v>T21102803815/BK</v>
          </cell>
          <cell r="M1386">
            <v>5042185260</v>
          </cell>
        </row>
        <row r="1387">
          <cell r="L1387" t="str">
            <v>T21102803815/BK</v>
          </cell>
          <cell r="M1387">
            <v>5042185260</v>
          </cell>
        </row>
        <row r="1388">
          <cell r="L1388" t="str">
            <v>T21102803841/BK</v>
          </cell>
          <cell r="M1388">
            <v>5042232061</v>
          </cell>
        </row>
        <row r="1389">
          <cell r="L1389" t="str">
            <v>T21102803841/BK</v>
          </cell>
          <cell r="M1389">
            <v>5042232061</v>
          </cell>
        </row>
        <row r="1390">
          <cell r="L1390" t="str">
            <v>T21102803841/BK</v>
          </cell>
          <cell r="M1390">
            <v>5042232061</v>
          </cell>
        </row>
        <row r="1391">
          <cell r="L1391" t="str">
            <v>T21102803819/HD</v>
          </cell>
          <cell r="M1391">
            <v>5042242459</v>
          </cell>
        </row>
        <row r="1392">
          <cell r="L1392" t="str">
            <v>T21102803790/I</v>
          </cell>
          <cell r="M1392">
            <v>5042268921</v>
          </cell>
        </row>
        <row r="1393">
          <cell r="L1393" t="str">
            <v>T211102903766/I</v>
          </cell>
          <cell r="M1393">
            <v>5042247281</v>
          </cell>
        </row>
        <row r="1394">
          <cell r="L1394" t="str">
            <v>T21102803710/ZK</v>
          </cell>
          <cell r="M1394">
            <v>5042313746</v>
          </cell>
        </row>
        <row r="1395">
          <cell r="L1395" t="str">
            <v>T21102803810/BK</v>
          </cell>
          <cell r="M1395">
            <v>5042254080</v>
          </cell>
        </row>
        <row r="1396">
          <cell r="L1396" t="str">
            <v>T21110404150/BK</v>
          </cell>
          <cell r="M1396">
            <v>5042337830</v>
          </cell>
        </row>
        <row r="1397">
          <cell r="L1397" t="str">
            <v>T21102903710/EF</v>
          </cell>
          <cell r="M1397">
            <v>5042307961</v>
          </cell>
        </row>
        <row r="1398">
          <cell r="L1398" t="str">
            <v>T21102903710/EF</v>
          </cell>
          <cell r="M1398">
            <v>5042307961</v>
          </cell>
        </row>
        <row r="1399">
          <cell r="L1399" t="str">
            <v>T21102903710/EF</v>
          </cell>
          <cell r="M1399">
            <v>5042307961</v>
          </cell>
        </row>
        <row r="1400">
          <cell r="L1400" t="str">
            <v>T21102803845/BK</v>
          </cell>
          <cell r="M1400">
            <v>5042229272</v>
          </cell>
        </row>
        <row r="1401">
          <cell r="L1401" t="str">
            <v>T21102803804/EF</v>
          </cell>
          <cell r="M1401">
            <v>5042258564</v>
          </cell>
        </row>
        <row r="1402">
          <cell r="L1402" t="str">
            <v>T21102903788/BK</v>
          </cell>
          <cell r="M1402">
            <v>5042230361</v>
          </cell>
        </row>
        <row r="1403">
          <cell r="L1403" t="str">
            <v>T21102803833/NF</v>
          </cell>
          <cell r="M1403">
            <v>5042235907</v>
          </cell>
        </row>
        <row r="1404">
          <cell r="L1404" t="str">
            <v>T21102803694/NF</v>
          </cell>
          <cell r="M1404">
            <v>5042305013</v>
          </cell>
        </row>
        <row r="1405">
          <cell r="L1405" t="str">
            <v>T21102803839/EF</v>
          </cell>
          <cell r="M1405">
            <v>5042236692</v>
          </cell>
        </row>
        <row r="1406">
          <cell r="L1406" t="str">
            <v>T21102803839/EF</v>
          </cell>
          <cell r="M1406">
            <v>5042236692</v>
          </cell>
        </row>
        <row r="1407">
          <cell r="L1407" t="str">
            <v>T21102803839/EF</v>
          </cell>
          <cell r="M1407">
            <v>5042236692</v>
          </cell>
        </row>
        <row r="1408">
          <cell r="L1408" t="str">
            <v>T21102803788/BK</v>
          </cell>
          <cell r="M1408">
            <v>5042263176</v>
          </cell>
        </row>
        <row r="1409">
          <cell r="L1409" t="str">
            <v>T21102803788/BK</v>
          </cell>
          <cell r="M1409">
            <v>5042263176</v>
          </cell>
        </row>
        <row r="1410">
          <cell r="L1410" t="str">
            <v>T21102803788/BK</v>
          </cell>
          <cell r="M1410">
            <v>5042263176</v>
          </cell>
        </row>
        <row r="1411">
          <cell r="L1411" t="str">
            <v>T21102803835/BK</v>
          </cell>
          <cell r="M1411">
            <v>5042236220</v>
          </cell>
        </row>
        <row r="1412">
          <cell r="L1412" t="str">
            <v>T21102803835/BK</v>
          </cell>
          <cell r="M1412">
            <v>5042236220</v>
          </cell>
        </row>
        <row r="1413">
          <cell r="L1413" t="str">
            <v>T21102803835/BK</v>
          </cell>
          <cell r="M1413">
            <v>5042236220</v>
          </cell>
        </row>
        <row r="1414">
          <cell r="L1414" t="str">
            <v>T21102803818/PY</v>
          </cell>
          <cell r="M1414">
            <v>5042243263</v>
          </cell>
        </row>
        <row r="1415">
          <cell r="L1415" t="str">
            <v>T21102803816/PY</v>
          </cell>
          <cell r="M1415">
            <v>5042243266</v>
          </cell>
        </row>
        <row r="1416">
          <cell r="L1416" t="str">
            <v>T21102803816/PY</v>
          </cell>
          <cell r="M1416">
            <v>5042243266</v>
          </cell>
        </row>
        <row r="1417">
          <cell r="L1417" t="str">
            <v>T21102803816/PY</v>
          </cell>
          <cell r="M1417">
            <v>5042243266</v>
          </cell>
        </row>
        <row r="1418">
          <cell r="L1418" t="str">
            <v>T21102903787/ZK</v>
          </cell>
          <cell r="M1418">
            <v>5042232174</v>
          </cell>
        </row>
        <row r="1419">
          <cell r="L1419" t="str">
            <v>T21102803840/BK</v>
          </cell>
          <cell r="M1419">
            <v>5042236640</v>
          </cell>
        </row>
        <row r="1420">
          <cell r="L1420" t="str">
            <v>T21102903783/BK</v>
          </cell>
          <cell r="M1420">
            <v>5042236525</v>
          </cell>
        </row>
        <row r="1421">
          <cell r="L1421" t="str">
            <v>T21102803844/ZK</v>
          </cell>
          <cell r="M1421">
            <v>5042229803</v>
          </cell>
        </row>
        <row r="1422">
          <cell r="L1422" t="str">
            <v>T21102803844/ZK</v>
          </cell>
          <cell r="M1422">
            <v>5042229803</v>
          </cell>
        </row>
        <row r="1423">
          <cell r="L1423" t="str">
            <v>T21102803844/ZK</v>
          </cell>
          <cell r="M1423">
            <v>5042229803</v>
          </cell>
        </row>
        <row r="1424">
          <cell r="L1424" t="str">
            <v>T21102903737/HD</v>
          </cell>
          <cell r="M1424">
            <v>5042268314</v>
          </cell>
        </row>
        <row r="1425">
          <cell r="L1425" t="str">
            <v>T21102903737/HD</v>
          </cell>
          <cell r="M1425">
            <v>5042268314</v>
          </cell>
        </row>
        <row r="1426">
          <cell r="L1426" t="str">
            <v>T21102903737/HD</v>
          </cell>
          <cell r="M1426">
            <v>5042268314</v>
          </cell>
        </row>
        <row r="1427">
          <cell r="L1427" t="str">
            <v>T21102803780/EF</v>
          </cell>
          <cell r="M1427">
            <v>5042273774</v>
          </cell>
        </row>
        <row r="1428">
          <cell r="L1428" t="str">
            <v>T21102803778/HD</v>
          </cell>
          <cell r="M1428">
            <v>5042277377</v>
          </cell>
        </row>
        <row r="1429">
          <cell r="L1429" t="str">
            <v>T21102803764/ZK</v>
          </cell>
          <cell r="M1429">
            <v>5042279580</v>
          </cell>
        </row>
        <row r="1430">
          <cell r="L1430" t="str">
            <v>T21102803832/A</v>
          </cell>
          <cell r="M1430">
            <v>5042236619</v>
          </cell>
        </row>
        <row r="1431">
          <cell r="L1431" t="str">
            <v>T21102903725/A</v>
          </cell>
          <cell r="M1431">
            <v>5042289971</v>
          </cell>
        </row>
        <row r="1432">
          <cell r="L1432" t="str">
            <v>T21102803838/ZK</v>
          </cell>
          <cell r="M1432">
            <v>5042226271</v>
          </cell>
        </row>
        <row r="1433">
          <cell r="L1433" t="str">
            <v>T21102903769/BK</v>
          </cell>
          <cell r="M1433">
            <v>5042249840</v>
          </cell>
        </row>
        <row r="1434">
          <cell r="L1434" t="str">
            <v>T21102803748/A</v>
          </cell>
          <cell r="M1434">
            <v>5042288925</v>
          </cell>
        </row>
        <row r="1435">
          <cell r="L1435" t="str">
            <v>T21102803748/A</v>
          </cell>
          <cell r="M1435">
            <v>5042288925</v>
          </cell>
        </row>
        <row r="1436">
          <cell r="L1436" t="str">
            <v>T21102803748/A</v>
          </cell>
          <cell r="M1436">
            <v>5042288925</v>
          </cell>
        </row>
        <row r="1437">
          <cell r="L1437" t="str">
            <v>T.21102803851</v>
          </cell>
          <cell r="M1437">
            <v>5042230360</v>
          </cell>
        </row>
        <row r="1438">
          <cell r="L1438" t="str">
            <v>T21102803822/NF</v>
          </cell>
          <cell r="M1438">
            <v>5042241285</v>
          </cell>
        </row>
        <row r="1439">
          <cell r="L1439" t="str">
            <v>T21102803825/EL</v>
          </cell>
          <cell r="M1439">
            <v>5042241235</v>
          </cell>
        </row>
        <row r="1440">
          <cell r="L1440" t="str">
            <v>T21102803825/EL</v>
          </cell>
          <cell r="M1440">
            <v>5042241235</v>
          </cell>
        </row>
        <row r="1441">
          <cell r="L1441" t="str">
            <v>T21102803825/EL</v>
          </cell>
          <cell r="M1441">
            <v>5042241235</v>
          </cell>
        </row>
        <row r="1442">
          <cell r="L1442" t="str">
            <v>T21102903754/I</v>
          </cell>
          <cell r="M1442">
            <v>5042216596</v>
          </cell>
        </row>
        <row r="1443">
          <cell r="L1443" t="str">
            <v>T21102803830/BK</v>
          </cell>
          <cell r="M1443">
            <v>5042236214</v>
          </cell>
        </row>
        <row r="1444">
          <cell r="L1444" t="str">
            <v>T21102803830/BK</v>
          </cell>
          <cell r="M1444">
            <v>5042236214</v>
          </cell>
        </row>
        <row r="1445">
          <cell r="L1445" t="str">
            <v>T21102803830/BK</v>
          </cell>
          <cell r="M1445">
            <v>5042236214</v>
          </cell>
        </row>
        <row r="1446">
          <cell r="L1446" t="str">
            <v>T21102803800/EL</v>
          </cell>
          <cell r="M1446">
            <v>5042258491</v>
          </cell>
        </row>
        <row r="1447">
          <cell r="L1447" t="str">
            <v>T21102803800/EL</v>
          </cell>
          <cell r="M1447">
            <v>5042258491</v>
          </cell>
        </row>
        <row r="1448">
          <cell r="L1448" t="str">
            <v>T21102803800/EL</v>
          </cell>
          <cell r="M1448">
            <v>5042258491</v>
          </cell>
        </row>
        <row r="1449">
          <cell r="L1449" t="str">
            <v>T21102803834/A</v>
          </cell>
          <cell r="M1449">
            <v>5042234758</v>
          </cell>
        </row>
        <row r="1450">
          <cell r="L1450" t="str">
            <v>T21102803791/PY</v>
          </cell>
          <cell r="M1450">
            <v>5042262248</v>
          </cell>
        </row>
        <row r="1451">
          <cell r="L1451" t="str">
            <v>T21102803791/PY</v>
          </cell>
          <cell r="M1451">
            <v>5042262248</v>
          </cell>
        </row>
        <row r="1452">
          <cell r="L1452" t="str">
            <v>T21102803791/PY</v>
          </cell>
          <cell r="M1452">
            <v>5042262248</v>
          </cell>
        </row>
        <row r="1453">
          <cell r="L1453" t="str">
            <v>T.21102803850</v>
          </cell>
          <cell r="M1453">
            <v>5042281767</v>
          </cell>
        </row>
        <row r="1454">
          <cell r="L1454" t="str">
            <v>T21102903781/EL</v>
          </cell>
          <cell r="M1454">
            <v>5042242847</v>
          </cell>
        </row>
        <row r="1455">
          <cell r="L1455" t="str">
            <v>90401643201.11.2021TL</v>
          </cell>
          <cell r="M1455">
            <v>5042236991</v>
          </cell>
        </row>
        <row r="1456">
          <cell r="L1456" t="str">
            <v>T21102803807/A</v>
          </cell>
          <cell r="M1456">
            <v>5042256179</v>
          </cell>
        </row>
        <row r="1457">
          <cell r="L1457" t="str">
            <v>T21102803807/A</v>
          </cell>
          <cell r="M1457">
            <v>5042256179</v>
          </cell>
        </row>
        <row r="1458">
          <cell r="L1458" t="str">
            <v>T21102803807/A</v>
          </cell>
          <cell r="M1458">
            <v>5042256179</v>
          </cell>
        </row>
        <row r="1459">
          <cell r="L1459" t="str">
            <v>T21102803799/EL</v>
          </cell>
          <cell r="M1459">
            <v>5042261084</v>
          </cell>
        </row>
        <row r="1460">
          <cell r="L1460" t="str">
            <v>T21102803809/A</v>
          </cell>
          <cell r="M1460">
            <v>5042258033</v>
          </cell>
        </row>
        <row r="1461">
          <cell r="L1461" t="str">
            <v>T21102803774/EL</v>
          </cell>
          <cell r="M1461">
            <v>5042276393</v>
          </cell>
        </row>
        <row r="1462">
          <cell r="L1462" t="str">
            <v>T21102803774/EL</v>
          </cell>
          <cell r="M1462">
            <v>5042276393</v>
          </cell>
        </row>
        <row r="1463">
          <cell r="L1463" t="str">
            <v>T21102803774/EL</v>
          </cell>
          <cell r="M1463">
            <v>5042276393</v>
          </cell>
        </row>
        <row r="1464">
          <cell r="L1464" t="str">
            <v>T21102803762/ZK</v>
          </cell>
          <cell r="M1464">
            <v>5042275959</v>
          </cell>
        </row>
        <row r="1465">
          <cell r="L1465" t="str">
            <v>T21102903778/A</v>
          </cell>
          <cell r="M1465">
            <v>5042237303</v>
          </cell>
        </row>
        <row r="1466">
          <cell r="L1466" t="str">
            <v>T21102803829/PY</v>
          </cell>
          <cell r="M1466">
            <v>5042238394</v>
          </cell>
        </row>
        <row r="1467">
          <cell r="L1467" t="str">
            <v>T21102903747/ZK</v>
          </cell>
          <cell r="M1467">
            <v>5042262469</v>
          </cell>
        </row>
        <row r="1468">
          <cell r="L1468" t="str">
            <v>T21102903777/PY</v>
          </cell>
          <cell r="M1468">
            <v>5042243100</v>
          </cell>
        </row>
        <row r="1469">
          <cell r="L1469" t="str">
            <v>T21102903777/PY</v>
          </cell>
          <cell r="M1469">
            <v>5042243100</v>
          </cell>
        </row>
        <row r="1470">
          <cell r="L1470" t="str">
            <v>T21102903777/PY</v>
          </cell>
          <cell r="M1470">
            <v>5042243100</v>
          </cell>
        </row>
        <row r="1471">
          <cell r="L1471" t="str">
            <v>T21102803755/NF</v>
          </cell>
          <cell r="M1471">
            <v>5042289776</v>
          </cell>
        </row>
        <row r="1472">
          <cell r="L1472" t="str">
            <v>T21102803755/NF</v>
          </cell>
          <cell r="M1472">
            <v>5042289776</v>
          </cell>
        </row>
        <row r="1473">
          <cell r="L1473" t="str">
            <v>T21102803755/NF</v>
          </cell>
          <cell r="M1473">
            <v>5042289776</v>
          </cell>
        </row>
        <row r="1474">
          <cell r="L1474" t="str">
            <v>T21102903772/EL</v>
          </cell>
          <cell r="M1474">
            <v>5042241397</v>
          </cell>
        </row>
        <row r="1475">
          <cell r="L1475" t="str">
            <v>T21102803808/EF</v>
          </cell>
          <cell r="M1475">
            <v>5042256669</v>
          </cell>
        </row>
        <row r="1476">
          <cell r="L1476" t="str">
            <v>T21102803808/EF</v>
          </cell>
          <cell r="M1476">
            <v>5042256669</v>
          </cell>
        </row>
        <row r="1477">
          <cell r="L1477" t="str">
            <v>T21102803808/EF</v>
          </cell>
          <cell r="M1477">
            <v>5042256669</v>
          </cell>
        </row>
        <row r="1478">
          <cell r="L1478" t="str">
            <v>T21102903774/EL</v>
          </cell>
          <cell r="M1478">
            <v>5042243469</v>
          </cell>
        </row>
        <row r="1479">
          <cell r="L1479" t="str">
            <v>T21102903774/EL</v>
          </cell>
          <cell r="M1479">
            <v>5042243469</v>
          </cell>
        </row>
        <row r="1480">
          <cell r="L1480" t="str">
            <v>T21102903774/EL</v>
          </cell>
          <cell r="M1480">
            <v>5042243469</v>
          </cell>
        </row>
        <row r="1481">
          <cell r="L1481" t="str">
            <v>T21102803811/A</v>
          </cell>
          <cell r="M1481">
            <v>5042258400</v>
          </cell>
        </row>
        <row r="1482">
          <cell r="L1482" t="str">
            <v>T2110290770/BK</v>
          </cell>
          <cell r="M1482">
            <v>5042246690</v>
          </cell>
        </row>
        <row r="1483">
          <cell r="L1483" t="str">
            <v>T21102903750/I</v>
          </cell>
          <cell r="M1483">
            <v>5042260595</v>
          </cell>
        </row>
        <row r="1484">
          <cell r="L1484" t="str">
            <v>T21102803812/ZK</v>
          </cell>
          <cell r="M1484">
            <v>5042252822</v>
          </cell>
        </row>
        <row r="1485">
          <cell r="L1485" t="str">
            <v>T21102803783/A</v>
          </cell>
          <cell r="M1485">
            <v>5042267476</v>
          </cell>
        </row>
        <row r="1486">
          <cell r="L1486" t="str">
            <v>T21102803783/A</v>
          </cell>
          <cell r="M1486">
            <v>5042267476</v>
          </cell>
        </row>
        <row r="1487">
          <cell r="L1487" t="str">
            <v>T21102803783/A</v>
          </cell>
          <cell r="M1487">
            <v>5042267476</v>
          </cell>
        </row>
        <row r="1488">
          <cell r="L1488" t="str">
            <v>T21102903755/EL</v>
          </cell>
          <cell r="M1488">
            <v>5042258599</v>
          </cell>
        </row>
        <row r="1489">
          <cell r="L1489" t="str">
            <v>T21102803806/BK</v>
          </cell>
          <cell r="M1489">
            <v>5042252975</v>
          </cell>
        </row>
        <row r="1490">
          <cell r="L1490" t="str">
            <v>T21102803820/EL</v>
          </cell>
          <cell r="M1490">
            <v>5042242434</v>
          </cell>
        </row>
        <row r="1491">
          <cell r="L1491" t="str">
            <v>T21102803820/EL</v>
          </cell>
          <cell r="M1491">
            <v>5042242434</v>
          </cell>
        </row>
        <row r="1492">
          <cell r="L1492" t="str">
            <v>T21102803820/EL</v>
          </cell>
          <cell r="M1492">
            <v>5042242434</v>
          </cell>
        </row>
        <row r="1493">
          <cell r="L1493" t="str">
            <v>T21102803758/I</v>
          </cell>
          <cell r="M1493">
            <v>5042284968</v>
          </cell>
        </row>
        <row r="1494">
          <cell r="L1494" t="str">
            <v>T21102803814/A</v>
          </cell>
          <cell r="M1494">
            <v>5042248104</v>
          </cell>
        </row>
        <row r="1495">
          <cell r="L1495" t="str">
            <v>T21102803823/ZK</v>
          </cell>
          <cell r="M1495">
            <v>5042245806</v>
          </cell>
        </row>
        <row r="1496">
          <cell r="L1496" t="str">
            <v>T101697433734/NF</v>
          </cell>
          <cell r="M1496">
            <v>5042277133</v>
          </cell>
        </row>
        <row r="1497">
          <cell r="L1497" t="str">
            <v>T21102913748/BK</v>
          </cell>
          <cell r="M1497">
            <v>5042268392</v>
          </cell>
        </row>
        <row r="1498">
          <cell r="L1498" t="str">
            <v>T21102913748/BK</v>
          </cell>
          <cell r="M1498">
            <v>5042268392</v>
          </cell>
        </row>
        <row r="1499">
          <cell r="L1499" t="str">
            <v>T21102913748/BK</v>
          </cell>
          <cell r="M1499">
            <v>5042268392</v>
          </cell>
        </row>
        <row r="1500">
          <cell r="L1500" t="str">
            <v>T21102903757/EL</v>
          </cell>
          <cell r="M1500">
            <v>5042259773</v>
          </cell>
        </row>
        <row r="1501">
          <cell r="L1501" t="str">
            <v>T21102903757/EL</v>
          </cell>
          <cell r="M1501">
            <v>5042259773</v>
          </cell>
        </row>
        <row r="1502">
          <cell r="L1502" t="str">
            <v>T21102903757/EL</v>
          </cell>
          <cell r="M1502">
            <v>5042259773</v>
          </cell>
        </row>
        <row r="1503">
          <cell r="L1503" t="str">
            <v>T21102803792/PY</v>
          </cell>
          <cell r="M1503">
            <v>5042259476</v>
          </cell>
        </row>
        <row r="1504">
          <cell r="L1504" t="str">
            <v>T21102803792/PY</v>
          </cell>
          <cell r="M1504">
            <v>5042259476</v>
          </cell>
        </row>
        <row r="1505">
          <cell r="L1505" t="str">
            <v>T21102803792/PY</v>
          </cell>
          <cell r="M1505">
            <v>5042259476</v>
          </cell>
        </row>
        <row r="1506">
          <cell r="L1506" t="str">
            <v>T21102803803/NF</v>
          </cell>
          <cell r="M1506">
            <v>5042251957</v>
          </cell>
        </row>
        <row r="1507">
          <cell r="L1507" t="str">
            <v>T21102903726/BK</v>
          </cell>
          <cell r="M1507">
            <v>5042282254</v>
          </cell>
        </row>
        <row r="1508">
          <cell r="L1508" t="str">
            <v>T21102803801/EF</v>
          </cell>
          <cell r="M1508">
            <v>5042259765</v>
          </cell>
        </row>
        <row r="1509">
          <cell r="L1509" t="str">
            <v>T21102803753/EF</v>
          </cell>
          <cell r="M1509">
            <v>5042292054</v>
          </cell>
        </row>
        <row r="1510">
          <cell r="L1510" t="str">
            <v>T21102803805/I</v>
          </cell>
          <cell r="M1510">
            <v>5042251051</v>
          </cell>
        </row>
        <row r="1511">
          <cell r="L1511" t="str">
            <v>T21102803805/I</v>
          </cell>
          <cell r="M1511">
            <v>5042251051</v>
          </cell>
        </row>
        <row r="1512">
          <cell r="L1512" t="str">
            <v>T21102803805/I</v>
          </cell>
          <cell r="M1512">
            <v>5042251051</v>
          </cell>
        </row>
        <row r="1513">
          <cell r="L1513" t="str">
            <v>T21102803752/EF</v>
          </cell>
          <cell r="M1513">
            <v>5042286097</v>
          </cell>
        </row>
        <row r="1514">
          <cell r="L1514" t="str">
            <v>T21102803771/ZK</v>
          </cell>
          <cell r="M1514">
            <v>5042270560</v>
          </cell>
        </row>
        <row r="1515">
          <cell r="L1515" t="str">
            <v>T21102903759/A</v>
          </cell>
          <cell r="M1515">
            <v>5042255370</v>
          </cell>
        </row>
        <row r="1516">
          <cell r="L1516" t="str">
            <v>T21102803769/EF</v>
          </cell>
          <cell r="M1516">
            <v>5042269431</v>
          </cell>
        </row>
        <row r="1517">
          <cell r="L1517" t="str">
            <v>T21102803772/HD</v>
          </cell>
          <cell r="M1517">
            <v>5042274759</v>
          </cell>
        </row>
        <row r="1518">
          <cell r="L1518" t="str">
            <v>T21102803796/HD</v>
          </cell>
          <cell r="M1518">
            <v>5042255787</v>
          </cell>
        </row>
        <row r="1519">
          <cell r="L1519" t="str">
            <v>T21102803802/NF</v>
          </cell>
          <cell r="M1519">
            <v>5042254252</v>
          </cell>
        </row>
        <row r="1520">
          <cell r="L1520" t="str">
            <v>T21102803802/NF</v>
          </cell>
          <cell r="M1520">
            <v>5042254252</v>
          </cell>
        </row>
        <row r="1521">
          <cell r="L1521" t="str">
            <v>T21102803802/NF</v>
          </cell>
          <cell r="M1521">
            <v>5042254252</v>
          </cell>
        </row>
        <row r="1522">
          <cell r="L1522" t="str">
            <v>T21102803779/NF</v>
          </cell>
          <cell r="M1522">
            <v>5042275414</v>
          </cell>
        </row>
        <row r="1523">
          <cell r="L1523" t="str">
            <v>T21102803707/HD</v>
          </cell>
          <cell r="M1523">
            <v>5042307706</v>
          </cell>
        </row>
        <row r="1524">
          <cell r="L1524" t="str">
            <v>T21102803707/HD</v>
          </cell>
          <cell r="M1524">
            <v>5042307706</v>
          </cell>
        </row>
        <row r="1525">
          <cell r="L1525" t="str">
            <v>T21102803707/HD</v>
          </cell>
          <cell r="M1525">
            <v>5042307706</v>
          </cell>
        </row>
        <row r="1526">
          <cell r="L1526" t="str">
            <v>T21102803793/PY</v>
          </cell>
          <cell r="M1526">
            <v>5042259876</v>
          </cell>
        </row>
        <row r="1527">
          <cell r="L1527" t="str">
            <v>T21102803784/NF</v>
          </cell>
          <cell r="M1527">
            <v>5042274574</v>
          </cell>
        </row>
        <row r="1528">
          <cell r="L1528" t="str">
            <v>T21102803735/I</v>
          </cell>
          <cell r="M1528">
            <v>5042276502</v>
          </cell>
        </row>
        <row r="1529">
          <cell r="L1529" t="str">
            <v>T21102803735/I</v>
          </cell>
          <cell r="M1529">
            <v>5042276502</v>
          </cell>
        </row>
        <row r="1530">
          <cell r="L1530" t="str">
            <v>T21102803735/I</v>
          </cell>
          <cell r="M1530">
            <v>5042276502</v>
          </cell>
        </row>
        <row r="1531">
          <cell r="L1531" t="str">
            <v>T21102903748/I</v>
          </cell>
          <cell r="M1531">
            <v>5042270023</v>
          </cell>
        </row>
        <row r="1532">
          <cell r="L1532" t="str">
            <v>T21102803777/NF</v>
          </cell>
          <cell r="M1532">
            <v>5042276486</v>
          </cell>
        </row>
        <row r="1533">
          <cell r="L1533" t="str">
            <v>T21102803782/NF</v>
          </cell>
          <cell r="M1533">
            <v>5042154342</v>
          </cell>
        </row>
        <row r="1534">
          <cell r="L1534" t="str">
            <v>T21102903730/BK</v>
          </cell>
          <cell r="M1534">
            <v>5042280133</v>
          </cell>
        </row>
        <row r="1535">
          <cell r="L1535" t="str">
            <v>T21102803738/ZK</v>
          </cell>
          <cell r="M1535">
            <v>5042294662</v>
          </cell>
        </row>
        <row r="1536">
          <cell r="L1536" t="str">
            <v>T21102803711/EF</v>
          </cell>
          <cell r="M1536">
            <v>5042316161</v>
          </cell>
        </row>
        <row r="1537">
          <cell r="L1537" t="str">
            <v>T21102803744/HD</v>
          </cell>
          <cell r="M1537">
            <v>5042295843</v>
          </cell>
        </row>
        <row r="1538">
          <cell r="L1538" t="str">
            <v>T21102803744/HD</v>
          </cell>
          <cell r="M1538">
            <v>5042295843</v>
          </cell>
        </row>
        <row r="1539">
          <cell r="L1539" t="str">
            <v>T21102803744/HD</v>
          </cell>
          <cell r="M1539">
            <v>5042295843</v>
          </cell>
        </row>
        <row r="1540">
          <cell r="L1540" t="str">
            <v>T21102803768/I</v>
          </cell>
          <cell r="M1540">
            <v>5042265369</v>
          </cell>
        </row>
        <row r="1541">
          <cell r="L1541" t="str">
            <v>21102803785/BK</v>
          </cell>
          <cell r="M1541">
            <v>5042267270</v>
          </cell>
        </row>
        <row r="1542">
          <cell r="L1542" t="str">
            <v>21102803785/BK</v>
          </cell>
          <cell r="M1542">
            <v>5042267270</v>
          </cell>
        </row>
        <row r="1543">
          <cell r="L1543" t="str">
            <v>21102803785/BK</v>
          </cell>
          <cell r="M1543">
            <v>5042267270</v>
          </cell>
        </row>
        <row r="1544">
          <cell r="L1544" t="str">
            <v>T.21102803849</v>
          </cell>
          <cell r="M1544">
            <v>5042264556</v>
          </cell>
        </row>
        <row r="1545">
          <cell r="L1545" t="str">
            <v>T21102803739/EL</v>
          </cell>
          <cell r="M1545">
            <v>5042296261</v>
          </cell>
        </row>
        <row r="1546">
          <cell r="L1546" t="str">
            <v>T21102803765/PY</v>
          </cell>
          <cell r="M1546">
            <v>5042260093</v>
          </cell>
        </row>
        <row r="1547">
          <cell r="L1547" t="str">
            <v>T21102803765/PY</v>
          </cell>
          <cell r="M1547">
            <v>5042260093</v>
          </cell>
        </row>
        <row r="1548">
          <cell r="L1548" t="str">
            <v>T21102803765/PY</v>
          </cell>
          <cell r="M1548">
            <v>5042260093</v>
          </cell>
        </row>
        <row r="1549">
          <cell r="L1549" t="str">
            <v>T21102803756/I</v>
          </cell>
          <cell r="M1549">
            <v>5042289564</v>
          </cell>
        </row>
        <row r="1550">
          <cell r="L1550" t="str">
            <v>T21102803773/A</v>
          </cell>
          <cell r="M1550">
            <v>5042269029</v>
          </cell>
        </row>
        <row r="1551">
          <cell r="L1551" t="str">
            <v>T21102903738/HD</v>
          </cell>
          <cell r="M1551">
            <v>5042278244</v>
          </cell>
        </row>
        <row r="1552">
          <cell r="L1552" t="str">
            <v>T21102903738/HD</v>
          </cell>
          <cell r="M1552">
            <v>5042278244</v>
          </cell>
        </row>
        <row r="1553">
          <cell r="L1553" t="str">
            <v>T21102903738/HD</v>
          </cell>
          <cell r="M1553">
            <v>5042278244</v>
          </cell>
        </row>
        <row r="1554">
          <cell r="L1554" t="str">
            <v>T21102803751/A</v>
          </cell>
          <cell r="M1554">
            <v>5042288097</v>
          </cell>
        </row>
        <row r="1555">
          <cell r="L1555" t="str">
            <v>T21102803751/A</v>
          </cell>
          <cell r="M1555">
            <v>5042288097</v>
          </cell>
        </row>
        <row r="1556">
          <cell r="L1556" t="str">
            <v>T21102803751/A</v>
          </cell>
          <cell r="M1556">
            <v>5042288097</v>
          </cell>
        </row>
        <row r="1557">
          <cell r="L1557" t="str">
            <v>T21102803740/PY</v>
          </cell>
          <cell r="M1557">
            <v>5042297014</v>
          </cell>
        </row>
        <row r="1558">
          <cell r="L1558" t="str">
            <v>T21102803736/HD</v>
          </cell>
          <cell r="M1558">
            <v>5042295773</v>
          </cell>
        </row>
        <row r="1559">
          <cell r="L1559" t="str">
            <v>T21102803775/EF</v>
          </cell>
          <cell r="M1559">
            <v>5042170037</v>
          </cell>
        </row>
        <row r="1560">
          <cell r="L1560" t="str">
            <v>T21102803775/EF</v>
          </cell>
          <cell r="M1560">
            <v>5042170037</v>
          </cell>
        </row>
        <row r="1561">
          <cell r="L1561" t="str">
            <v>T21102803775/EF</v>
          </cell>
          <cell r="M1561">
            <v>5042170037</v>
          </cell>
        </row>
        <row r="1562">
          <cell r="L1562" t="str">
            <v>T21102803766/EL</v>
          </cell>
          <cell r="M1562">
            <v>5042278561</v>
          </cell>
        </row>
        <row r="1563">
          <cell r="L1563" t="str">
            <v>T21110404156/BK</v>
          </cell>
          <cell r="M1563">
            <v>5042348451</v>
          </cell>
        </row>
        <row r="1564">
          <cell r="L1564" t="str">
            <v>T21110404156/BK</v>
          </cell>
          <cell r="M1564">
            <v>5042348451</v>
          </cell>
        </row>
        <row r="1565">
          <cell r="L1565" t="str">
            <v>T21110404156/BK</v>
          </cell>
          <cell r="M1565">
            <v>5042348451</v>
          </cell>
        </row>
        <row r="1566">
          <cell r="L1566" t="str">
            <v>T21110600002/ZK</v>
          </cell>
          <cell r="M1566">
            <v>5042322441</v>
          </cell>
        </row>
        <row r="1567">
          <cell r="L1567" t="str">
            <v>T21102903692/EF</v>
          </cell>
          <cell r="M1567">
            <v>5042324616</v>
          </cell>
        </row>
        <row r="1568">
          <cell r="L1568" t="str">
            <v>T21102903692/EF</v>
          </cell>
          <cell r="M1568">
            <v>5042324616</v>
          </cell>
        </row>
        <row r="1569">
          <cell r="L1569" t="str">
            <v>T21102903692/EF</v>
          </cell>
          <cell r="M1569">
            <v>5042324616</v>
          </cell>
        </row>
        <row r="1570">
          <cell r="L1570" t="str">
            <v>T21102803702/NF</v>
          </cell>
          <cell r="M1570">
            <v>5042298498</v>
          </cell>
        </row>
        <row r="1571">
          <cell r="L1571" t="str">
            <v>T21102803702/NF</v>
          </cell>
          <cell r="M1571">
            <v>5042298498</v>
          </cell>
        </row>
        <row r="1572">
          <cell r="L1572" t="str">
            <v>T21102803702/NF</v>
          </cell>
          <cell r="M1572">
            <v>5042298498</v>
          </cell>
        </row>
        <row r="1573">
          <cell r="L1573" t="str">
            <v>T21110406297/BK</v>
          </cell>
          <cell r="M1573">
            <v>5042336039</v>
          </cell>
        </row>
        <row r="1574">
          <cell r="L1574" t="str">
            <v>T21102803750/PY</v>
          </cell>
          <cell r="M1574">
            <v>5042290435</v>
          </cell>
        </row>
        <row r="1575">
          <cell r="L1575" t="str">
            <v>T21102803750/PY</v>
          </cell>
          <cell r="M1575">
            <v>5042290435</v>
          </cell>
        </row>
        <row r="1576">
          <cell r="L1576" t="str">
            <v>T21102803750/PY</v>
          </cell>
          <cell r="M1576">
            <v>5042290435</v>
          </cell>
        </row>
        <row r="1577">
          <cell r="L1577" t="str">
            <v>T21102903727/I</v>
          </cell>
          <cell r="M1577">
            <v>5042286682</v>
          </cell>
        </row>
        <row r="1578">
          <cell r="L1578" t="str">
            <v>T21102803754/A</v>
          </cell>
          <cell r="M1578">
            <v>5042287114</v>
          </cell>
        </row>
        <row r="1579">
          <cell r="L1579" t="str">
            <v>T21102903728/ZK</v>
          </cell>
          <cell r="M1579">
            <v>5042274355</v>
          </cell>
        </row>
        <row r="1580">
          <cell r="L1580" t="str">
            <v>90401643204.11.2021TL</v>
          </cell>
          <cell r="M1580">
            <v>5042287313</v>
          </cell>
        </row>
        <row r="1581">
          <cell r="L1581" t="str">
            <v>T21102903721/BK</v>
          </cell>
          <cell r="M1581">
            <v>5042286938</v>
          </cell>
        </row>
        <row r="1582">
          <cell r="L1582" t="str">
            <v>T21102903721/BK</v>
          </cell>
          <cell r="M1582">
            <v>5042286938</v>
          </cell>
        </row>
        <row r="1583">
          <cell r="L1583" t="str">
            <v>T21102903721/BK</v>
          </cell>
          <cell r="M1583">
            <v>5042286938</v>
          </cell>
        </row>
        <row r="1584">
          <cell r="L1584" t="str">
            <v>T21102803712/PY</v>
          </cell>
          <cell r="M1584">
            <v>5042311393</v>
          </cell>
        </row>
        <row r="1585">
          <cell r="L1585" t="str">
            <v>T21102803712/PY</v>
          </cell>
          <cell r="M1585">
            <v>5042311393</v>
          </cell>
        </row>
        <row r="1586">
          <cell r="L1586" t="str">
            <v>T21102803712/PY</v>
          </cell>
          <cell r="M1586">
            <v>5042311393</v>
          </cell>
        </row>
        <row r="1587">
          <cell r="L1587" t="str">
            <v>T21102803741/A</v>
          </cell>
          <cell r="M1587">
            <v>5042291564</v>
          </cell>
        </row>
        <row r="1588">
          <cell r="L1588" t="str">
            <v>T21110404161/ZK</v>
          </cell>
          <cell r="M1588">
            <v>5042306091</v>
          </cell>
        </row>
        <row r="1589">
          <cell r="L1589" t="str">
            <v>T21102803705/A</v>
          </cell>
          <cell r="M1589">
            <v>5042323595</v>
          </cell>
        </row>
        <row r="1590">
          <cell r="L1590" t="str">
            <v>T21102803705/A</v>
          </cell>
          <cell r="M1590">
            <v>5042323595</v>
          </cell>
        </row>
        <row r="1591">
          <cell r="L1591" t="str">
            <v>T21102803705/A</v>
          </cell>
          <cell r="M1591">
            <v>5042323595</v>
          </cell>
        </row>
        <row r="1592">
          <cell r="L1592" t="str">
            <v>T21102803737/NF</v>
          </cell>
          <cell r="M1592">
            <v>5042298841</v>
          </cell>
        </row>
        <row r="1593">
          <cell r="L1593" t="str">
            <v>T21102803737/NF</v>
          </cell>
          <cell r="M1593">
            <v>5042298841</v>
          </cell>
        </row>
        <row r="1594">
          <cell r="L1594" t="str">
            <v>T21102803737/NF</v>
          </cell>
          <cell r="M1594">
            <v>5042298841</v>
          </cell>
        </row>
        <row r="1595">
          <cell r="L1595" t="str">
            <v>T21102903717/HD</v>
          </cell>
          <cell r="M1595">
            <v>5042294312</v>
          </cell>
        </row>
        <row r="1596">
          <cell r="L1596" t="str">
            <v>T21102803728/EL</v>
          </cell>
          <cell r="M1596">
            <v>5042311027</v>
          </cell>
        </row>
        <row r="1597">
          <cell r="L1597" t="str">
            <v>T21102903703/NF</v>
          </cell>
          <cell r="M1597">
            <v>5042300612</v>
          </cell>
        </row>
        <row r="1598">
          <cell r="L1598" t="str">
            <v>T21102803722/HD</v>
          </cell>
          <cell r="M1598">
            <v>5042302746</v>
          </cell>
        </row>
        <row r="1599">
          <cell r="L1599" t="str">
            <v>T21102803746/EL</v>
          </cell>
          <cell r="M1599">
            <v>5042294509</v>
          </cell>
        </row>
        <row r="1600">
          <cell r="L1600" t="str">
            <v>T21102803717/A</v>
          </cell>
          <cell r="M1600">
            <v>5042305944</v>
          </cell>
        </row>
        <row r="1601">
          <cell r="L1601" t="str">
            <v>T21102803720/A</v>
          </cell>
          <cell r="M1601">
            <v>5042308558</v>
          </cell>
        </row>
        <row r="1602">
          <cell r="L1602" t="str">
            <v>T21102803720/A</v>
          </cell>
          <cell r="M1602">
            <v>5042308558</v>
          </cell>
        </row>
        <row r="1603">
          <cell r="L1603" t="str">
            <v>T21102803720/A</v>
          </cell>
          <cell r="M1603">
            <v>5042308558</v>
          </cell>
        </row>
        <row r="1604">
          <cell r="L1604" t="str">
            <v>T21102803696/NF</v>
          </cell>
          <cell r="M1604">
            <v>5042320823</v>
          </cell>
        </row>
        <row r="1605">
          <cell r="L1605" t="str">
            <v>T21102803723/HD</v>
          </cell>
          <cell r="M1605">
            <v>5042311009</v>
          </cell>
        </row>
        <row r="1606">
          <cell r="L1606" t="str">
            <v>T21110406344/HD</v>
          </cell>
          <cell r="M1606">
            <v>5042346923</v>
          </cell>
        </row>
        <row r="1607">
          <cell r="L1607" t="str">
            <v>T21110406285/HD</v>
          </cell>
          <cell r="M1607">
            <v>5042347422</v>
          </cell>
        </row>
        <row r="1608">
          <cell r="L1608" t="str">
            <v>T21102903687/ZK</v>
          </cell>
          <cell r="M1608">
            <v>5042308037</v>
          </cell>
        </row>
        <row r="1609">
          <cell r="L1609" t="str">
            <v>T21102803729/ZK</v>
          </cell>
          <cell r="M1609">
            <v>5042296385</v>
          </cell>
        </row>
        <row r="1610">
          <cell r="L1610" t="str">
            <v>T21102903705/HD</v>
          </cell>
          <cell r="M1610">
            <v>5042296833</v>
          </cell>
        </row>
        <row r="1611">
          <cell r="L1611" t="str">
            <v>T21102803709/A</v>
          </cell>
          <cell r="M1611">
            <v>5042297167</v>
          </cell>
        </row>
        <row r="1612">
          <cell r="L1612" t="str">
            <v>T21102803709/A</v>
          </cell>
          <cell r="M1612">
            <v>5042297167</v>
          </cell>
        </row>
        <row r="1613">
          <cell r="L1613" t="str">
            <v>T21102803709/A</v>
          </cell>
          <cell r="M1613">
            <v>5042297167</v>
          </cell>
        </row>
        <row r="1614">
          <cell r="L1614" t="str">
            <v>T21102803731/A</v>
          </cell>
          <cell r="M1614">
            <v>5042312760</v>
          </cell>
        </row>
        <row r="1615">
          <cell r="L1615" t="str">
            <v>T21102803731/A</v>
          </cell>
          <cell r="M1615">
            <v>5042312760</v>
          </cell>
        </row>
        <row r="1616">
          <cell r="L1616" t="str">
            <v>T21102803731/A</v>
          </cell>
          <cell r="M1616">
            <v>5042312760</v>
          </cell>
        </row>
        <row r="1617">
          <cell r="L1617" t="str">
            <v>T21102903706/A</v>
          </cell>
          <cell r="M1617">
            <v>5042305459</v>
          </cell>
        </row>
        <row r="1618">
          <cell r="L1618" t="str">
            <v>T21102903706/A</v>
          </cell>
          <cell r="M1618">
            <v>5042305459</v>
          </cell>
        </row>
        <row r="1619">
          <cell r="L1619" t="str">
            <v>T21102903706/A</v>
          </cell>
          <cell r="M1619">
            <v>5042305459</v>
          </cell>
        </row>
        <row r="1620">
          <cell r="L1620" t="str">
            <v>T21102803733/A</v>
          </cell>
          <cell r="M1620">
            <v>5042305454</v>
          </cell>
        </row>
        <row r="1621">
          <cell r="L1621" t="str">
            <v>T21102803721/A</v>
          </cell>
          <cell r="M1621">
            <v>5042306033</v>
          </cell>
        </row>
        <row r="1622">
          <cell r="L1622" t="str">
            <v>T21102803732/A</v>
          </cell>
          <cell r="M1622">
            <v>5042304425</v>
          </cell>
        </row>
        <row r="1623">
          <cell r="L1623" t="str">
            <v>T21102803732/A</v>
          </cell>
          <cell r="M1623">
            <v>5042304425</v>
          </cell>
        </row>
        <row r="1624">
          <cell r="L1624" t="str">
            <v>T21102803732/A</v>
          </cell>
          <cell r="M1624">
            <v>5042304425</v>
          </cell>
        </row>
        <row r="1625">
          <cell r="L1625" t="str">
            <v>T21110406316/HD</v>
          </cell>
          <cell r="M1625">
            <v>5042326376</v>
          </cell>
        </row>
        <row r="1626">
          <cell r="L1626" t="str">
            <v>T21110406305/A</v>
          </cell>
          <cell r="M1626">
            <v>5042331856</v>
          </cell>
        </row>
        <row r="1627">
          <cell r="L1627" t="str">
            <v>T21102903690/NF</v>
          </cell>
          <cell r="M1627">
            <v>5042321573</v>
          </cell>
        </row>
        <row r="1628">
          <cell r="L1628" t="str">
            <v>T21102803725/PY</v>
          </cell>
          <cell r="M1628">
            <v>5042312814</v>
          </cell>
        </row>
        <row r="1629">
          <cell r="L1629" t="str">
            <v>T21102803708/BK</v>
          </cell>
          <cell r="M1629">
            <v>5042315729</v>
          </cell>
        </row>
        <row r="1630">
          <cell r="L1630" t="str">
            <v>T21102803708/BK</v>
          </cell>
          <cell r="M1630">
            <v>5042315729</v>
          </cell>
        </row>
        <row r="1631">
          <cell r="L1631" t="str">
            <v>T21102803708/BK</v>
          </cell>
          <cell r="M1631">
            <v>5042315729</v>
          </cell>
        </row>
        <row r="1632">
          <cell r="L1632" t="str">
            <v>T21102803698/HD</v>
          </cell>
          <cell r="M1632">
            <v>5042321590</v>
          </cell>
        </row>
        <row r="1633">
          <cell r="L1633" t="str">
            <v>T21102803698/HD</v>
          </cell>
          <cell r="M1633">
            <v>5042321590</v>
          </cell>
        </row>
        <row r="1634">
          <cell r="L1634" t="str">
            <v>T21102803698/HD</v>
          </cell>
          <cell r="M1634">
            <v>5042321590</v>
          </cell>
        </row>
        <row r="1635">
          <cell r="L1635" t="str">
            <v>T21102903693/HD</v>
          </cell>
          <cell r="M1635">
            <v>5042310927</v>
          </cell>
        </row>
        <row r="1636">
          <cell r="L1636" t="str">
            <v>T21102803714/NF</v>
          </cell>
          <cell r="M1636">
            <v>5042324727</v>
          </cell>
        </row>
        <row r="1637">
          <cell r="L1637" t="str">
            <v>T21102903702/A</v>
          </cell>
          <cell r="M1637">
            <v>5042309549</v>
          </cell>
        </row>
        <row r="1638">
          <cell r="L1638" t="str">
            <v>T21102903702/A</v>
          </cell>
          <cell r="M1638">
            <v>5042309549</v>
          </cell>
        </row>
        <row r="1639">
          <cell r="L1639" t="str">
            <v>T21102903702/A</v>
          </cell>
          <cell r="M1639">
            <v>5042309549</v>
          </cell>
        </row>
        <row r="1640">
          <cell r="L1640" t="str">
            <v>T21102803695/A</v>
          </cell>
          <cell r="M1640">
            <v>5042321222</v>
          </cell>
        </row>
        <row r="1641">
          <cell r="L1641" t="str">
            <v>T.21110300036</v>
          </cell>
          <cell r="M1641">
            <v>5042337407</v>
          </cell>
        </row>
        <row r="1642">
          <cell r="L1642" t="str">
            <v>T21102803724/EF</v>
          </cell>
          <cell r="M1642">
            <v>5042315129</v>
          </cell>
        </row>
        <row r="1643">
          <cell r="L1643" t="str">
            <v>T21110406309/EL</v>
          </cell>
          <cell r="M1643">
            <v>5042331029</v>
          </cell>
        </row>
        <row r="1644">
          <cell r="L1644" t="str">
            <v>T21102803707/BK</v>
          </cell>
          <cell r="M1644">
            <v>5042321602</v>
          </cell>
        </row>
        <row r="1645">
          <cell r="L1645" t="str">
            <v>T21102803707/BK</v>
          </cell>
          <cell r="M1645">
            <v>5042321602</v>
          </cell>
        </row>
        <row r="1646">
          <cell r="L1646" t="str">
            <v>T21102803707/BK</v>
          </cell>
          <cell r="M1646">
            <v>5042321602</v>
          </cell>
        </row>
        <row r="1647">
          <cell r="L1647" t="str">
            <v>T21102803701/PY</v>
          </cell>
          <cell r="M1647">
            <v>5042325327</v>
          </cell>
        </row>
        <row r="1648">
          <cell r="L1648" t="str">
            <v>T21102803701/PY</v>
          </cell>
          <cell r="M1648">
            <v>5042325327</v>
          </cell>
        </row>
        <row r="1649">
          <cell r="L1649" t="str">
            <v>T21102803701/PY</v>
          </cell>
          <cell r="M1649">
            <v>5042325327</v>
          </cell>
        </row>
        <row r="1650">
          <cell r="L1650" t="str">
            <v>T21102903675/A</v>
          </cell>
          <cell r="M1650">
            <v>5042325493</v>
          </cell>
        </row>
        <row r="1651">
          <cell r="L1651" t="str">
            <v>T21102803692/NF</v>
          </cell>
          <cell r="M1651">
            <v>5042320631</v>
          </cell>
        </row>
        <row r="1652">
          <cell r="L1652" t="str">
            <v>T21102803692/NF</v>
          </cell>
          <cell r="M1652">
            <v>5042320631</v>
          </cell>
        </row>
        <row r="1653">
          <cell r="L1653" t="str">
            <v>T21102803692/NF</v>
          </cell>
          <cell r="M1653">
            <v>5042320631</v>
          </cell>
        </row>
        <row r="1654">
          <cell r="L1654" t="str">
            <v>T21102803693/A</v>
          </cell>
          <cell r="M1654">
            <v>5042319559</v>
          </cell>
        </row>
        <row r="1655">
          <cell r="L1655" t="str">
            <v>T21102803703/A</v>
          </cell>
          <cell r="M1655">
            <v>5042324288</v>
          </cell>
        </row>
        <row r="1656">
          <cell r="L1656" t="str">
            <v>T21110406281/PY</v>
          </cell>
          <cell r="M1656">
            <v>5042346591</v>
          </cell>
        </row>
        <row r="1657">
          <cell r="L1657" t="str">
            <v>T21110406281/PY</v>
          </cell>
          <cell r="M1657">
            <v>5042346591</v>
          </cell>
        </row>
        <row r="1658">
          <cell r="L1658" t="str">
            <v>T21110406281/PY</v>
          </cell>
          <cell r="M1658">
            <v>5042346591</v>
          </cell>
        </row>
        <row r="1659">
          <cell r="L1659" t="str">
            <v>T21110406282/HD</v>
          </cell>
          <cell r="M1659">
            <v>5042342627</v>
          </cell>
        </row>
        <row r="1660">
          <cell r="L1660" t="str">
            <v>T21110406282/HD</v>
          </cell>
          <cell r="M1660">
            <v>5042342627</v>
          </cell>
        </row>
        <row r="1661">
          <cell r="L1661" t="str">
            <v>T21110406282/HD</v>
          </cell>
          <cell r="M1661">
            <v>5042342627</v>
          </cell>
        </row>
        <row r="1662">
          <cell r="L1662" t="str">
            <v>T21110404159/EL</v>
          </cell>
          <cell r="M1662">
            <v>5042331370</v>
          </cell>
        </row>
        <row r="1663">
          <cell r="L1663" t="str">
            <v>T21102903684/PY</v>
          </cell>
          <cell r="M1663">
            <v>5042322017</v>
          </cell>
        </row>
        <row r="1664">
          <cell r="L1664" t="str">
            <v>T21102903684/PY</v>
          </cell>
          <cell r="M1664">
            <v>5042322017</v>
          </cell>
        </row>
        <row r="1665">
          <cell r="L1665" t="str">
            <v>T21102903684/PY</v>
          </cell>
          <cell r="M1665">
            <v>5042322017</v>
          </cell>
        </row>
        <row r="1666">
          <cell r="L1666" t="str">
            <v>T21110406312/EL</v>
          </cell>
          <cell r="M1666">
            <v>5042327877</v>
          </cell>
        </row>
        <row r="1667">
          <cell r="L1667" t="str">
            <v>T21110406300/BK</v>
          </cell>
          <cell r="M1667">
            <v>5042339311</v>
          </cell>
        </row>
        <row r="1668">
          <cell r="L1668" t="str">
            <v>T21102803704/A</v>
          </cell>
          <cell r="M1668">
            <v>5042319829</v>
          </cell>
        </row>
        <row r="1669">
          <cell r="L1669" t="str">
            <v>T21102803709/A</v>
          </cell>
          <cell r="M1669">
            <v>5042321223</v>
          </cell>
        </row>
        <row r="1670">
          <cell r="L1670" t="str">
            <v>T21102803709/A</v>
          </cell>
          <cell r="M1670">
            <v>5042321223</v>
          </cell>
        </row>
        <row r="1671">
          <cell r="L1671" t="str">
            <v>T21102803709/A</v>
          </cell>
          <cell r="M1671">
            <v>5042321223</v>
          </cell>
        </row>
        <row r="1672">
          <cell r="L1672" t="str">
            <v>T21102803681/PY</v>
          </cell>
          <cell r="M1672">
            <v>5042322019</v>
          </cell>
        </row>
        <row r="1673">
          <cell r="L1673" t="str">
            <v>T21110406314/A</v>
          </cell>
          <cell r="M1673">
            <v>5042327885</v>
          </cell>
        </row>
        <row r="1674">
          <cell r="L1674" t="str">
            <v>T21102903682/EF</v>
          </cell>
          <cell r="M1674">
            <v>5042323705</v>
          </cell>
        </row>
        <row r="1675">
          <cell r="L1675" t="str">
            <v>T21110404150/BK</v>
          </cell>
          <cell r="M1675">
            <v>5042340399</v>
          </cell>
        </row>
        <row r="1676">
          <cell r="L1676" t="str">
            <v>T21110404150/BK</v>
          </cell>
          <cell r="M1676">
            <v>5042340399</v>
          </cell>
        </row>
        <row r="1677">
          <cell r="L1677" t="str">
            <v>T21110404150/BK</v>
          </cell>
          <cell r="M1677">
            <v>5042340399</v>
          </cell>
        </row>
        <row r="1678">
          <cell r="L1678" t="str">
            <v>T21110404169/A</v>
          </cell>
          <cell r="M1678">
            <v>5042329824</v>
          </cell>
        </row>
        <row r="1679">
          <cell r="L1679" t="str">
            <v>T21110406310/A</v>
          </cell>
          <cell r="M1679">
            <v>5042331765</v>
          </cell>
        </row>
        <row r="1680">
          <cell r="L1680" t="str">
            <v>T21110404165/EL</v>
          </cell>
          <cell r="M1680">
            <v>5042333160</v>
          </cell>
        </row>
        <row r="1681">
          <cell r="L1681" t="str">
            <v>T21110406291/BK</v>
          </cell>
          <cell r="M1681">
            <v>5042341700</v>
          </cell>
        </row>
        <row r="1682">
          <cell r="L1682" t="str">
            <v>T21110404163/EL</v>
          </cell>
          <cell r="M1682">
            <v>5042330552</v>
          </cell>
        </row>
        <row r="1683">
          <cell r="L1683" t="str">
            <v>T21110406306/EL</v>
          </cell>
          <cell r="M1683">
            <v>5042331031</v>
          </cell>
        </row>
        <row r="1684">
          <cell r="L1684" t="str">
            <v>T21110406296/BK</v>
          </cell>
          <cell r="M1684">
            <v>5042348332</v>
          </cell>
        </row>
        <row r="1685">
          <cell r="L1685" t="str">
            <v>T21110404148/PY</v>
          </cell>
          <cell r="M1685">
            <v>5042346468</v>
          </cell>
        </row>
        <row r="1686">
          <cell r="L1686" t="str">
            <v>T21110404160/BK</v>
          </cell>
          <cell r="M1686">
            <v>5042338823</v>
          </cell>
        </row>
        <row r="1687">
          <cell r="L1687" t="str">
            <v>T21110404160/BK</v>
          </cell>
          <cell r="M1687">
            <v>5042338823</v>
          </cell>
        </row>
        <row r="1688">
          <cell r="L1688" t="str">
            <v>T21110404160/BK</v>
          </cell>
          <cell r="M1688">
            <v>5042338823</v>
          </cell>
        </row>
        <row r="1689">
          <cell r="L1689" t="str">
            <v>T21110406293/BK</v>
          </cell>
          <cell r="M1689">
            <v>5042348099</v>
          </cell>
        </row>
        <row r="1690">
          <cell r="L1690" t="str">
            <v>T21110406293/BK</v>
          </cell>
          <cell r="M1690">
            <v>5042348099</v>
          </cell>
        </row>
        <row r="1691">
          <cell r="L1691" t="str">
            <v>T21110406293/BK</v>
          </cell>
          <cell r="M1691">
            <v>5042348099</v>
          </cell>
        </row>
        <row r="1692">
          <cell r="L1692" t="str">
            <v>T21110406295/PY</v>
          </cell>
          <cell r="M1692">
            <v>5042346459</v>
          </cell>
        </row>
        <row r="1693">
          <cell r="L1693" t="str">
            <v>T21110406295/PY</v>
          </cell>
          <cell r="M1693">
            <v>5042346459</v>
          </cell>
        </row>
        <row r="1694">
          <cell r="L1694" t="str">
            <v>T21110406295/PY</v>
          </cell>
          <cell r="M1694">
            <v>5042346459</v>
          </cell>
        </row>
        <row r="1695">
          <cell r="L1695" t="str">
            <v>T21110406299/BK</v>
          </cell>
          <cell r="M1695">
            <v>5042347697</v>
          </cell>
        </row>
        <row r="1696">
          <cell r="L1696" t="str">
            <v>T21110406299/BK</v>
          </cell>
          <cell r="M1696">
            <v>5042347697</v>
          </cell>
        </row>
        <row r="1697">
          <cell r="L1697" t="str">
            <v>T21110406299/BK</v>
          </cell>
          <cell r="M1697">
            <v>5042347697</v>
          </cell>
        </row>
        <row r="1698">
          <cell r="L1698" t="str">
            <v>T.21110300286</v>
          </cell>
          <cell r="M1698">
            <v>5042270389</v>
          </cell>
        </row>
        <row r="1699">
          <cell r="L1699" t="str">
            <v>T.21110300281</v>
          </cell>
          <cell r="M1699">
            <v>5042312669</v>
          </cell>
        </row>
        <row r="1700">
          <cell r="L1700" t="str">
            <v>T.21110300284</v>
          </cell>
          <cell r="M1700">
            <v>5042270767</v>
          </cell>
        </row>
        <row r="1701">
          <cell r="L1701" t="str">
            <v>T.21110300285</v>
          </cell>
          <cell r="M1701">
            <v>5042308057</v>
          </cell>
        </row>
        <row r="1702">
          <cell r="L1702">
            <v>21102908144</v>
          </cell>
          <cell r="M1702">
            <v>6008108465</v>
          </cell>
        </row>
        <row r="1703">
          <cell r="L1703">
            <v>21102908148</v>
          </cell>
          <cell r="M1703">
            <v>6008142206</v>
          </cell>
        </row>
        <row r="1704">
          <cell r="L1704">
            <v>21102908157</v>
          </cell>
          <cell r="M1704">
            <v>6008137484</v>
          </cell>
        </row>
        <row r="1705">
          <cell r="L1705">
            <v>21102908121</v>
          </cell>
          <cell r="M1705">
            <v>6008134546</v>
          </cell>
        </row>
        <row r="1706">
          <cell r="L1706">
            <v>21102908151</v>
          </cell>
          <cell r="M1706">
            <v>6008118337</v>
          </cell>
        </row>
        <row r="1707">
          <cell r="L1707">
            <v>21102908156</v>
          </cell>
          <cell r="M1707">
            <v>6008135179</v>
          </cell>
        </row>
        <row r="1708">
          <cell r="L1708">
            <v>21102908145</v>
          </cell>
          <cell r="M1708">
            <v>6008142563</v>
          </cell>
        </row>
        <row r="1709">
          <cell r="L1709">
            <v>21102908150</v>
          </cell>
          <cell r="M1709">
            <v>6008136028</v>
          </cell>
        </row>
        <row r="1710">
          <cell r="L1710">
            <v>21102908154</v>
          </cell>
          <cell r="M1710">
            <v>6008135906</v>
          </cell>
        </row>
        <row r="1711">
          <cell r="L1711" t="str">
            <v>21102903779/HD</v>
          </cell>
          <cell r="M1711">
            <v>6008134998</v>
          </cell>
        </row>
        <row r="1712">
          <cell r="L1712" t="str">
            <v>21102903779/HD</v>
          </cell>
          <cell r="M1712">
            <v>6008134998</v>
          </cell>
        </row>
        <row r="1713">
          <cell r="L1713" t="str">
            <v>21102903779/HD</v>
          </cell>
          <cell r="M1713">
            <v>6008134998</v>
          </cell>
        </row>
        <row r="1714">
          <cell r="L1714">
            <v>21102908147</v>
          </cell>
          <cell r="M1714">
            <v>6008140663</v>
          </cell>
        </row>
        <row r="1715">
          <cell r="L1715">
            <v>21102908123</v>
          </cell>
          <cell r="M1715">
            <v>6008139247</v>
          </cell>
        </row>
        <row r="1716">
          <cell r="L1716">
            <v>21102908155</v>
          </cell>
          <cell r="M1716">
            <v>6008139920</v>
          </cell>
        </row>
        <row r="1717">
          <cell r="L1717">
            <v>21102908153</v>
          </cell>
          <cell r="M1717">
            <v>6008140921</v>
          </cell>
        </row>
        <row r="1718">
          <cell r="L1718">
            <v>21102908108</v>
          </cell>
          <cell r="M1718">
            <v>6008153564</v>
          </cell>
        </row>
        <row r="1719">
          <cell r="L1719">
            <v>21102908113</v>
          </cell>
          <cell r="M1719">
            <v>6008132184</v>
          </cell>
        </row>
        <row r="1720">
          <cell r="L1720">
            <v>21102908158</v>
          </cell>
          <cell r="M1720">
            <v>6008137946</v>
          </cell>
        </row>
        <row r="1721">
          <cell r="L1721">
            <v>21102908126</v>
          </cell>
          <cell r="M1721">
            <v>6008138843</v>
          </cell>
        </row>
        <row r="1722">
          <cell r="L1722">
            <v>21102908120</v>
          </cell>
          <cell r="M1722">
            <v>6008142857</v>
          </cell>
        </row>
        <row r="1723">
          <cell r="L1723">
            <v>21102908119</v>
          </cell>
          <cell r="M1723">
            <v>6008143162</v>
          </cell>
        </row>
        <row r="1724">
          <cell r="L1724">
            <v>21102908149</v>
          </cell>
          <cell r="M1724">
            <v>6008137633</v>
          </cell>
        </row>
        <row r="1725">
          <cell r="L1725">
            <v>21110405390</v>
          </cell>
          <cell r="M1725">
            <v>6008155927</v>
          </cell>
        </row>
        <row r="1726">
          <cell r="L1726" t="str">
            <v>21102903760/EL</v>
          </cell>
          <cell r="M1726">
            <v>6008138337</v>
          </cell>
        </row>
        <row r="1727">
          <cell r="L1727" t="str">
            <v>21102903760/EL</v>
          </cell>
          <cell r="M1727">
            <v>6008138337</v>
          </cell>
        </row>
        <row r="1728">
          <cell r="L1728" t="str">
            <v>21102903760/EL</v>
          </cell>
          <cell r="M1728">
            <v>6008138337</v>
          </cell>
        </row>
        <row r="1729">
          <cell r="L1729">
            <v>21102908152</v>
          </cell>
          <cell r="M1729">
            <v>6008139372</v>
          </cell>
        </row>
        <row r="1730">
          <cell r="L1730">
            <v>21102908140</v>
          </cell>
          <cell r="M1730">
            <v>6008148088</v>
          </cell>
        </row>
        <row r="1731">
          <cell r="L1731" t="str">
            <v>21102803697/PY</v>
          </cell>
          <cell r="M1731">
            <v>6008152968</v>
          </cell>
        </row>
        <row r="1732">
          <cell r="L1732" t="str">
            <v>21102803697/PY</v>
          </cell>
          <cell r="M1732">
            <v>6008152968</v>
          </cell>
        </row>
        <row r="1733">
          <cell r="L1733" t="str">
            <v>21102803697/PY</v>
          </cell>
          <cell r="M1733">
            <v>6008152968</v>
          </cell>
        </row>
        <row r="1734">
          <cell r="L1734">
            <v>21102908143</v>
          </cell>
          <cell r="M1734">
            <v>6008144721</v>
          </cell>
        </row>
        <row r="1735">
          <cell r="L1735">
            <v>21102908139</v>
          </cell>
          <cell r="M1735">
            <v>6008147520</v>
          </cell>
        </row>
        <row r="1736">
          <cell r="L1736">
            <v>21102908141</v>
          </cell>
          <cell r="M1736">
            <v>6008141437</v>
          </cell>
        </row>
        <row r="1737">
          <cell r="L1737">
            <v>21102908115</v>
          </cell>
          <cell r="M1737">
            <v>6008146059</v>
          </cell>
        </row>
        <row r="1738">
          <cell r="L1738">
            <v>21110404962</v>
          </cell>
          <cell r="M1738">
            <v>6008151062</v>
          </cell>
        </row>
        <row r="1739">
          <cell r="L1739">
            <v>21102908118</v>
          </cell>
          <cell r="M1739">
            <v>6008141141</v>
          </cell>
        </row>
        <row r="1740">
          <cell r="L1740">
            <v>21102908133</v>
          </cell>
          <cell r="M1740">
            <v>6008148073</v>
          </cell>
        </row>
        <row r="1741">
          <cell r="L1741">
            <v>21102908146</v>
          </cell>
          <cell r="M1741">
            <v>6008141667</v>
          </cell>
        </row>
        <row r="1742">
          <cell r="L1742">
            <v>21102908112</v>
          </cell>
          <cell r="M1742">
            <v>6008146150</v>
          </cell>
        </row>
        <row r="1743">
          <cell r="L1743">
            <v>21102908136</v>
          </cell>
          <cell r="M1743">
            <v>6008144879</v>
          </cell>
        </row>
        <row r="1744">
          <cell r="L1744" t="str">
            <v>21102908160/EL</v>
          </cell>
          <cell r="M1744">
            <v>6008140791</v>
          </cell>
        </row>
        <row r="1745">
          <cell r="L1745" t="str">
            <v>21102908160/EL</v>
          </cell>
          <cell r="M1745">
            <v>6008140791</v>
          </cell>
        </row>
        <row r="1746">
          <cell r="L1746" t="str">
            <v>21102908160/EL</v>
          </cell>
          <cell r="M1746">
            <v>6008140791</v>
          </cell>
        </row>
        <row r="1747">
          <cell r="L1747">
            <v>21102908142</v>
          </cell>
          <cell r="M1747">
            <v>6008144304</v>
          </cell>
        </row>
        <row r="1748">
          <cell r="L1748">
            <v>21102908138</v>
          </cell>
          <cell r="M1748">
            <v>6008148680</v>
          </cell>
        </row>
        <row r="1749">
          <cell r="L1749">
            <v>21110405393</v>
          </cell>
          <cell r="M1749">
            <v>6008153392</v>
          </cell>
        </row>
        <row r="1750">
          <cell r="L1750">
            <v>21102908137</v>
          </cell>
          <cell r="M1750">
            <v>6008145694</v>
          </cell>
        </row>
        <row r="1751">
          <cell r="L1751">
            <v>21102908116</v>
          </cell>
          <cell r="M1751">
            <v>6008133557</v>
          </cell>
        </row>
        <row r="1752">
          <cell r="L1752">
            <v>21102908117</v>
          </cell>
          <cell r="M1752">
            <v>6008148432</v>
          </cell>
        </row>
        <row r="1753">
          <cell r="L1753">
            <v>21102908109</v>
          </cell>
          <cell r="M1753">
            <v>6008146380</v>
          </cell>
        </row>
        <row r="1754">
          <cell r="L1754">
            <v>21102908111</v>
          </cell>
          <cell r="M1754">
            <v>6008152940</v>
          </cell>
        </row>
        <row r="1755">
          <cell r="L1755">
            <v>21102908132</v>
          </cell>
          <cell r="M1755">
            <v>6008150609</v>
          </cell>
        </row>
        <row r="1756">
          <cell r="L1756">
            <v>21102908122</v>
          </cell>
          <cell r="M1756">
            <v>6008148388</v>
          </cell>
        </row>
        <row r="1757">
          <cell r="L1757">
            <v>21102908134</v>
          </cell>
          <cell r="M1757">
            <v>6008144917</v>
          </cell>
        </row>
        <row r="1758">
          <cell r="L1758">
            <v>21102908110</v>
          </cell>
          <cell r="M1758">
            <v>6008150416</v>
          </cell>
        </row>
        <row r="1759">
          <cell r="L1759" t="str">
            <v>21102908159/PY</v>
          </cell>
          <cell r="M1759">
            <v>6008124741</v>
          </cell>
        </row>
        <row r="1760">
          <cell r="L1760" t="str">
            <v>21102908159/PY</v>
          </cell>
          <cell r="M1760">
            <v>6008124741</v>
          </cell>
        </row>
        <row r="1761">
          <cell r="L1761" t="str">
            <v>21102908159/PY</v>
          </cell>
          <cell r="M1761">
            <v>6008124741</v>
          </cell>
        </row>
        <row r="1762">
          <cell r="L1762">
            <v>21102908135</v>
          </cell>
          <cell r="M1762">
            <v>6008148929</v>
          </cell>
        </row>
        <row r="1763">
          <cell r="L1763">
            <v>21102908129</v>
          </cell>
          <cell r="M1763">
            <v>6008152125</v>
          </cell>
        </row>
        <row r="1764">
          <cell r="L1764">
            <v>21102908127</v>
          </cell>
          <cell r="M1764">
            <v>6008148983</v>
          </cell>
        </row>
        <row r="1765">
          <cell r="L1765">
            <v>21102908128</v>
          </cell>
          <cell r="M1765">
            <v>6008147598</v>
          </cell>
        </row>
        <row r="1766">
          <cell r="L1766">
            <v>21102908131</v>
          </cell>
          <cell r="M1766">
            <v>6008149946</v>
          </cell>
        </row>
        <row r="1767">
          <cell r="L1767">
            <v>21102908125</v>
          </cell>
          <cell r="M1767">
            <v>6008153287</v>
          </cell>
        </row>
        <row r="1768">
          <cell r="L1768">
            <v>21102908130</v>
          </cell>
          <cell r="M1768">
            <v>6008146573</v>
          </cell>
        </row>
        <row r="1769">
          <cell r="L1769">
            <v>21102908114</v>
          </cell>
          <cell r="M1769">
            <v>6008153260</v>
          </cell>
        </row>
        <row r="1770">
          <cell r="L1770">
            <v>21102908124</v>
          </cell>
          <cell r="M1770">
            <v>6008153772</v>
          </cell>
        </row>
        <row r="1771">
          <cell r="L1771">
            <v>21110405395</v>
          </cell>
          <cell r="M1771">
            <v>6008152303</v>
          </cell>
        </row>
        <row r="1772">
          <cell r="L1772">
            <v>21110405394</v>
          </cell>
          <cell r="M1772">
            <v>6008154846</v>
          </cell>
        </row>
        <row r="1773">
          <cell r="L1773" t="str">
            <v>2144011270</v>
          </cell>
          <cell r="M1773">
            <v>5042291121</v>
          </cell>
        </row>
        <row r="1774">
          <cell r="L1774" t="str">
            <v>2144011270</v>
          </cell>
          <cell r="M1774">
            <v>5042291121</v>
          </cell>
        </row>
        <row r="1775">
          <cell r="L1775" t="str">
            <v>2144006537</v>
          </cell>
          <cell r="M1775">
            <v>5042290331</v>
          </cell>
        </row>
        <row r="1776">
          <cell r="L1776" t="str">
            <v>2144006537</v>
          </cell>
          <cell r="M1776">
            <v>5042290331</v>
          </cell>
        </row>
        <row r="1777">
          <cell r="L1777" t="str">
            <v>2144006528</v>
          </cell>
          <cell r="M1777">
            <v>5042293842</v>
          </cell>
        </row>
        <row r="1778">
          <cell r="L1778" t="str">
            <v>2144006528</v>
          </cell>
          <cell r="M1778">
            <v>5042293842</v>
          </cell>
        </row>
        <row r="1779">
          <cell r="L1779" t="str">
            <v>2144006498</v>
          </cell>
          <cell r="M1779">
            <v>5042266356</v>
          </cell>
        </row>
        <row r="1780">
          <cell r="L1780" t="str">
            <v>2144006498</v>
          </cell>
          <cell r="M1780">
            <v>5042266356</v>
          </cell>
        </row>
        <row r="1781">
          <cell r="L1781" t="str">
            <v>2144005852</v>
          </cell>
          <cell r="M1781">
            <v>5042295213</v>
          </cell>
        </row>
        <row r="1782">
          <cell r="L1782" t="str">
            <v>2144005852</v>
          </cell>
          <cell r="M1782">
            <v>5042295213</v>
          </cell>
        </row>
        <row r="1783">
          <cell r="L1783" t="str">
            <v>2144006506</v>
          </cell>
          <cell r="M1783">
            <v>5042281574</v>
          </cell>
        </row>
        <row r="1784">
          <cell r="L1784" t="str">
            <v>2144006506</v>
          </cell>
          <cell r="M1784">
            <v>5042281574</v>
          </cell>
        </row>
        <row r="1785">
          <cell r="L1785" t="str">
            <v>2144006548</v>
          </cell>
          <cell r="M1785">
            <v>5042294305</v>
          </cell>
        </row>
        <row r="1786">
          <cell r="L1786" t="str">
            <v>2144006548</v>
          </cell>
          <cell r="M1786">
            <v>5042294305</v>
          </cell>
        </row>
        <row r="1787">
          <cell r="L1787" t="str">
            <v>2144006555</v>
          </cell>
          <cell r="M1787">
            <v>5042294928</v>
          </cell>
        </row>
        <row r="1788">
          <cell r="L1788" t="str">
            <v>2144006555</v>
          </cell>
          <cell r="M1788">
            <v>5042294928</v>
          </cell>
        </row>
        <row r="1789">
          <cell r="L1789" t="str">
            <v>2144011274</v>
          </cell>
          <cell r="M1789">
            <v>5042294568</v>
          </cell>
        </row>
        <row r="1790">
          <cell r="L1790" t="str">
            <v>2144011274</v>
          </cell>
          <cell r="M1790">
            <v>5042294568</v>
          </cell>
        </row>
        <row r="1791">
          <cell r="L1791" t="str">
            <v>2144011261</v>
          </cell>
          <cell r="M1791">
            <v>5042293371</v>
          </cell>
        </row>
        <row r="1792">
          <cell r="L1792" t="str">
            <v>2144011261</v>
          </cell>
          <cell r="M1792">
            <v>5042293371</v>
          </cell>
        </row>
        <row r="1793">
          <cell r="L1793" t="str">
            <v>2144006487</v>
          </cell>
          <cell r="M1793">
            <v>5042278560</v>
          </cell>
        </row>
        <row r="1794">
          <cell r="L1794" t="str">
            <v>2144006487</v>
          </cell>
          <cell r="M1794">
            <v>5042278560</v>
          </cell>
        </row>
        <row r="1795">
          <cell r="L1795" t="str">
            <v>2144011193</v>
          </cell>
          <cell r="M1795">
            <v>5042267181</v>
          </cell>
        </row>
        <row r="1796">
          <cell r="L1796" t="str">
            <v>2144011193</v>
          </cell>
          <cell r="M1796">
            <v>5042267181</v>
          </cell>
        </row>
        <row r="1797">
          <cell r="L1797" t="str">
            <v>2144006417</v>
          </cell>
          <cell r="M1797">
            <v>5042261024</v>
          </cell>
        </row>
        <row r="1798">
          <cell r="L1798" t="str">
            <v>2144006417</v>
          </cell>
          <cell r="M1798">
            <v>5042261024</v>
          </cell>
        </row>
        <row r="1799">
          <cell r="L1799" t="str">
            <v>2144006446</v>
          </cell>
          <cell r="M1799">
            <v>5042273292</v>
          </cell>
        </row>
        <row r="1800">
          <cell r="L1800" t="str">
            <v>2144006446</v>
          </cell>
          <cell r="M1800">
            <v>5042273292</v>
          </cell>
        </row>
        <row r="1801">
          <cell r="L1801" t="str">
            <v>2144006428</v>
          </cell>
          <cell r="M1801">
            <v>5042252545</v>
          </cell>
        </row>
        <row r="1802">
          <cell r="L1802" t="str">
            <v>2144006428</v>
          </cell>
          <cell r="M1802">
            <v>5042252545</v>
          </cell>
        </row>
        <row r="1803">
          <cell r="L1803" t="str">
            <v>2144006422</v>
          </cell>
          <cell r="M1803">
            <v>5042262190</v>
          </cell>
        </row>
        <row r="1804">
          <cell r="L1804" t="str">
            <v>2144006422</v>
          </cell>
          <cell r="M1804">
            <v>5042262190</v>
          </cell>
        </row>
        <row r="1805">
          <cell r="L1805" t="str">
            <v>2144006457</v>
          </cell>
          <cell r="M1805">
            <v>5042271458</v>
          </cell>
        </row>
        <row r="1806">
          <cell r="L1806" t="str">
            <v>2144006457</v>
          </cell>
          <cell r="M1806">
            <v>5042271458</v>
          </cell>
        </row>
        <row r="1807">
          <cell r="L1807" t="str">
            <v>2144006466</v>
          </cell>
          <cell r="M1807">
            <v>5042273138</v>
          </cell>
        </row>
        <row r="1808">
          <cell r="L1808" t="str">
            <v>2144006466</v>
          </cell>
          <cell r="M1808">
            <v>5042273138</v>
          </cell>
        </row>
        <row r="1809">
          <cell r="L1809" t="str">
            <v>2144006478</v>
          </cell>
          <cell r="M1809">
            <v>5042267036</v>
          </cell>
        </row>
        <row r="1810">
          <cell r="L1810" t="str">
            <v>2144006478</v>
          </cell>
          <cell r="M1810">
            <v>5042267036</v>
          </cell>
        </row>
        <row r="1811">
          <cell r="L1811" t="str">
            <v>2144011179</v>
          </cell>
          <cell r="M1811">
            <v>5042270309</v>
          </cell>
        </row>
        <row r="1812">
          <cell r="L1812" t="str">
            <v>2144011179</v>
          </cell>
          <cell r="M1812">
            <v>5042270309</v>
          </cell>
        </row>
        <row r="1813">
          <cell r="L1813" t="str">
            <v>2144006361</v>
          </cell>
          <cell r="M1813">
            <v>5042252408</v>
          </cell>
        </row>
        <row r="1814">
          <cell r="L1814" t="str">
            <v>2144006361</v>
          </cell>
          <cell r="M1814">
            <v>5042252408</v>
          </cell>
        </row>
        <row r="1815">
          <cell r="L1815" t="str">
            <v>2144006379</v>
          </cell>
          <cell r="M1815">
            <v>5042258571</v>
          </cell>
        </row>
        <row r="1816">
          <cell r="L1816" t="str">
            <v>2144006379</v>
          </cell>
          <cell r="M1816">
            <v>5042258571</v>
          </cell>
        </row>
        <row r="1817">
          <cell r="L1817" t="str">
            <v>2144006368</v>
          </cell>
          <cell r="M1817">
            <v>5042254468</v>
          </cell>
        </row>
        <row r="1818">
          <cell r="L1818" t="str">
            <v>2144006368</v>
          </cell>
          <cell r="M1818">
            <v>5042254468</v>
          </cell>
        </row>
        <row r="1819">
          <cell r="L1819" t="str">
            <v>2144006339</v>
          </cell>
          <cell r="M1819">
            <v>5042245701</v>
          </cell>
        </row>
        <row r="1820">
          <cell r="L1820" t="str">
            <v>2144006339</v>
          </cell>
          <cell r="M1820">
            <v>5042245701</v>
          </cell>
        </row>
        <row r="1821">
          <cell r="L1821" t="str">
            <v>2144006348</v>
          </cell>
          <cell r="M1821">
            <v>5042249132</v>
          </cell>
        </row>
        <row r="1822">
          <cell r="L1822" t="str">
            <v>2144006348</v>
          </cell>
          <cell r="M1822">
            <v>5042249132</v>
          </cell>
        </row>
        <row r="1823">
          <cell r="L1823" t="str">
            <v>2144004878</v>
          </cell>
          <cell r="M1823">
            <v>5042237944</v>
          </cell>
        </row>
        <row r="1824">
          <cell r="L1824" t="str">
            <v>2144004878</v>
          </cell>
          <cell r="M1824">
            <v>5042237944</v>
          </cell>
        </row>
        <row r="1825">
          <cell r="L1825" t="str">
            <v>2144006398</v>
          </cell>
          <cell r="M1825">
            <v>5042260921</v>
          </cell>
        </row>
        <row r="1826">
          <cell r="L1826" t="str">
            <v>2144006398</v>
          </cell>
          <cell r="M1826">
            <v>5042260921</v>
          </cell>
        </row>
        <row r="1827">
          <cell r="L1827" t="str">
            <v>2144005094</v>
          </cell>
          <cell r="M1827">
            <v>5042257095</v>
          </cell>
        </row>
        <row r="1828">
          <cell r="L1828" t="str">
            <v>2144005094</v>
          </cell>
          <cell r="M1828">
            <v>5042257095</v>
          </cell>
        </row>
        <row r="1829">
          <cell r="L1829" t="str">
            <v>2144011188</v>
          </cell>
          <cell r="M1829">
            <v>5042268546</v>
          </cell>
        </row>
        <row r="1830">
          <cell r="L1830" t="str">
            <v>2144011188</v>
          </cell>
          <cell r="M1830">
            <v>5042268546</v>
          </cell>
        </row>
        <row r="1831">
          <cell r="L1831" t="str">
            <v>2144006401</v>
          </cell>
          <cell r="M1831">
            <v>5042261562</v>
          </cell>
        </row>
        <row r="1832">
          <cell r="L1832" t="str">
            <v>2144006401</v>
          </cell>
          <cell r="M1832">
            <v>5042261562</v>
          </cell>
        </row>
        <row r="1833">
          <cell r="L1833" t="str">
            <v>2144011100</v>
          </cell>
          <cell r="M1833">
            <v>5042252828</v>
          </cell>
        </row>
        <row r="1834">
          <cell r="L1834" t="str">
            <v>2144011100</v>
          </cell>
          <cell r="M1834">
            <v>5042252828</v>
          </cell>
        </row>
        <row r="1835">
          <cell r="L1835" t="str">
            <v>2144006413</v>
          </cell>
          <cell r="M1835">
            <v>5042258495</v>
          </cell>
        </row>
        <row r="1836">
          <cell r="L1836" t="str">
            <v>2144006413</v>
          </cell>
          <cell r="M1836">
            <v>5042258495</v>
          </cell>
        </row>
        <row r="1837">
          <cell r="L1837" t="str">
            <v>2144011109</v>
          </cell>
          <cell r="M1837">
            <v>5042248709</v>
          </cell>
        </row>
        <row r="1838">
          <cell r="L1838" t="str">
            <v>2144011109</v>
          </cell>
          <cell r="M1838">
            <v>5042248709</v>
          </cell>
        </row>
        <row r="1839">
          <cell r="L1839" t="str">
            <v>2144011112</v>
          </cell>
          <cell r="M1839">
            <v>5042258405</v>
          </cell>
        </row>
        <row r="1840">
          <cell r="L1840" t="str">
            <v>2144011112</v>
          </cell>
          <cell r="M1840">
            <v>5042258405</v>
          </cell>
        </row>
        <row r="1841">
          <cell r="L1841" t="str">
            <v>2144014707</v>
          </cell>
          <cell r="M1841">
            <v>5042253701</v>
          </cell>
        </row>
        <row r="1842">
          <cell r="L1842" t="str">
            <v>2144014707</v>
          </cell>
          <cell r="M1842">
            <v>5042253701</v>
          </cell>
        </row>
        <row r="1843">
          <cell r="L1843" t="str">
            <v>2144006575</v>
          </cell>
          <cell r="M1843">
            <v>5042296641</v>
          </cell>
        </row>
        <row r="1844">
          <cell r="L1844" t="str">
            <v>2144006575</v>
          </cell>
          <cell r="M1844">
            <v>5042296641</v>
          </cell>
        </row>
        <row r="1845">
          <cell r="L1845" t="str">
            <v>2144006619</v>
          </cell>
          <cell r="M1845">
            <v>5042307978</v>
          </cell>
        </row>
        <row r="1846">
          <cell r="L1846" t="str">
            <v>2144006619</v>
          </cell>
          <cell r="M1846">
            <v>5042307978</v>
          </cell>
        </row>
        <row r="1847">
          <cell r="L1847" t="str">
            <v>2144006626</v>
          </cell>
          <cell r="M1847">
            <v>5042310729</v>
          </cell>
        </row>
        <row r="1848">
          <cell r="L1848" t="str">
            <v>2144006626</v>
          </cell>
          <cell r="M1848">
            <v>5042310729</v>
          </cell>
        </row>
        <row r="1849">
          <cell r="L1849" t="str">
            <v>2144006581</v>
          </cell>
          <cell r="M1849">
            <v>5042294731</v>
          </cell>
        </row>
        <row r="1850">
          <cell r="L1850" t="str">
            <v>2144006581</v>
          </cell>
          <cell r="M1850">
            <v>5042294731</v>
          </cell>
        </row>
        <row r="1851">
          <cell r="L1851" t="str">
            <v>2144006595</v>
          </cell>
          <cell r="M1851">
            <v>5042305067</v>
          </cell>
        </row>
        <row r="1852">
          <cell r="L1852" t="str">
            <v>2144006595</v>
          </cell>
          <cell r="M1852">
            <v>5042305067</v>
          </cell>
        </row>
        <row r="1853">
          <cell r="L1853" t="str">
            <v>2144011338</v>
          </cell>
          <cell r="M1853">
            <v>5042306817</v>
          </cell>
        </row>
        <row r="1854">
          <cell r="L1854" t="str">
            <v>2144011338</v>
          </cell>
          <cell r="M1854">
            <v>5042306817</v>
          </cell>
        </row>
        <row r="1855">
          <cell r="L1855" t="str">
            <v>2144011345</v>
          </cell>
          <cell r="M1855">
            <v>5042313122</v>
          </cell>
        </row>
        <row r="1856">
          <cell r="L1856" t="str">
            <v>2144011345</v>
          </cell>
          <cell r="M1856">
            <v>5042313122</v>
          </cell>
        </row>
        <row r="1857">
          <cell r="L1857" t="str">
            <v>2144011341</v>
          </cell>
          <cell r="M1857">
            <v>5042311814</v>
          </cell>
        </row>
        <row r="1858">
          <cell r="L1858" t="str">
            <v>2144011341</v>
          </cell>
          <cell r="M1858">
            <v>5042311814</v>
          </cell>
        </row>
        <row r="1859">
          <cell r="L1859" t="str">
            <v>2144006633</v>
          </cell>
          <cell r="M1859">
            <v>5042308219</v>
          </cell>
        </row>
        <row r="1860">
          <cell r="L1860" t="str">
            <v>2144006633</v>
          </cell>
          <cell r="M1860">
            <v>5042308219</v>
          </cell>
        </row>
        <row r="1861">
          <cell r="L1861" t="str">
            <v>2144006582</v>
          </cell>
          <cell r="M1861">
            <v>5042304751</v>
          </cell>
        </row>
        <row r="1862">
          <cell r="L1862" t="str">
            <v>2144006582</v>
          </cell>
          <cell r="M1862">
            <v>5042304751</v>
          </cell>
        </row>
        <row r="1863">
          <cell r="L1863" t="str">
            <v>2144006605</v>
          </cell>
          <cell r="M1863">
            <v>5042310446</v>
          </cell>
        </row>
        <row r="1864">
          <cell r="L1864" t="str">
            <v>2144006605</v>
          </cell>
          <cell r="M1864">
            <v>5042310446</v>
          </cell>
        </row>
        <row r="1865">
          <cell r="L1865" t="str">
            <v>2144011416</v>
          </cell>
          <cell r="M1865">
            <v>5042285336</v>
          </cell>
        </row>
        <row r="1866">
          <cell r="L1866" t="str">
            <v>2144011416</v>
          </cell>
          <cell r="M1866">
            <v>5042285336</v>
          </cell>
        </row>
        <row r="1867">
          <cell r="L1867" t="str">
            <v>2144006673</v>
          </cell>
          <cell r="M1867">
            <v>5042320652</v>
          </cell>
        </row>
        <row r="1868">
          <cell r="L1868" t="str">
            <v>2144006673</v>
          </cell>
          <cell r="M1868">
            <v>5042320652</v>
          </cell>
        </row>
        <row r="1869">
          <cell r="L1869" t="str">
            <v>2144011413</v>
          </cell>
          <cell r="M1869">
            <v>5042318079</v>
          </cell>
        </row>
        <row r="1870">
          <cell r="L1870" t="str">
            <v>2144011413</v>
          </cell>
          <cell r="M1870">
            <v>5042318079</v>
          </cell>
        </row>
        <row r="1871">
          <cell r="L1871" t="str">
            <v>2144006703</v>
          </cell>
          <cell r="M1871">
            <v>5042317956</v>
          </cell>
        </row>
        <row r="1872">
          <cell r="L1872" t="str">
            <v>2144006703</v>
          </cell>
          <cell r="M1872">
            <v>5042317956</v>
          </cell>
        </row>
        <row r="1873">
          <cell r="L1873" t="str">
            <v>2144006240</v>
          </cell>
          <cell r="M1873">
            <v>5042322027</v>
          </cell>
        </row>
        <row r="1874">
          <cell r="L1874" t="str">
            <v>2144006240</v>
          </cell>
          <cell r="M1874">
            <v>5042322027</v>
          </cell>
        </row>
        <row r="1875">
          <cell r="L1875" t="str">
            <v>2144006687</v>
          </cell>
          <cell r="M1875">
            <v>5042318742</v>
          </cell>
        </row>
        <row r="1876">
          <cell r="L1876" t="str">
            <v>2144006687</v>
          </cell>
          <cell r="M1876">
            <v>5042318742</v>
          </cell>
        </row>
        <row r="1877">
          <cell r="L1877" t="str">
            <v>2144011427</v>
          </cell>
          <cell r="M1877">
            <v>5042318678</v>
          </cell>
        </row>
        <row r="1878">
          <cell r="L1878" t="str">
            <v>2144011427</v>
          </cell>
          <cell r="M1878">
            <v>5042318678</v>
          </cell>
        </row>
        <row r="1879">
          <cell r="L1879" t="str">
            <v>2144006657</v>
          </cell>
          <cell r="M1879">
            <v>5042318484</v>
          </cell>
        </row>
        <row r="1880">
          <cell r="L1880" t="str">
            <v>2144006657</v>
          </cell>
          <cell r="M1880">
            <v>5042318484</v>
          </cell>
        </row>
        <row r="1881">
          <cell r="L1881" t="str">
            <v>2144006645</v>
          </cell>
          <cell r="M1881">
            <v>5042312758</v>
          </cell>
        </row>
        <row r="1882">
          <cell r="L1882" t="str">
            <v>2144006645</v>
          </cell>
          <cell r="M1882">
            <v>5042312758</v>
          </cell>
        </row>
        <row r="1883">
          <cell r="L1883" t="str">
            <v>2145007963</v>
          </cell>
          <cell r="M1883">
            <v>5042347858</v>
          </cell>
        </row>
        <row r="1884">
          <cell r="L1884" t="str">
            <v>2145007963</v>
          </cell>
          <cell r="M1884">
            <v>5042347858</v>
          </cell>
        </row>
        <row r="1885">
          <cell r="L1885" t="str">
            <v>2145007949</v>
          </cell>
          <cell r="M1885">
            <v>5042312239</v>
          </cell>
        </row>
        <row r="1886">
          <cell r="L1886" t="str">
            <v>2145007949</v>
          </cell>
          <cell r="M1886">
            <v>5042312239</v>
          </cell>
        </row>
        <row r="1887">
          <cell r="L1887" t="str">
            <v>2145007971</v>
          </cell>
          <cell r="M1887">
            <v>5042347613</v>
          </cell>
        </row>
        <row r="1888">
          <cell r="L1888" t="str">
            <v>2145007971</v>
          </cell>
          <cell r="M1888">
            <v>5042347613</v>
          </cell>
        </row>
        <row r="1889">
          <cell r="L1889" t="str">
            <v>2145007956</v>
          </cell>
          <cell r="M1889">
            <v>5042338152</v>
          </cell>
        </row>
        <row r="1890">
          <cell r="L1890" t="str">
            <v>2145007956</v>
          </cell>
          <cell r="M1890">
            <v>5042338152</v>
          </cell>
        </row>
        <row r="1891">
          <cell r="L1891" t="str">
            <v>2145000371</v>
          </cell>
          <cell r="M1891">
            <v>5042340745</v>
          </cell>
        </row>
        <row r="1892">
          <cell r="L1892" t="str">
            <v>2145000371</v>
          </cell>
          <cell r="M1892">
            <v>5042340745</v>
          </cell>
        </row>
        <row r="1893">
          <cell r="L1893" t="str">
            <v>T21102908159/PY</v>
          </cell>
          <cell r="M1893">
            <v>5042296448</v>
          </cell>
        </row>
        <row r="1894">
          <cell r="L1894" t="str">
            <v>T21102903779/HD</v>
          </cell>
          <cell r="M1894">
            <v>5042243008</v>
          </cell>
        </row>
        <row r="1895">
          <cell r="L1895" t="str">
            <v>T21102903779/HD</v>
          </cell>
          <cell r="M1895">
            <v>5042243008</v>
          </cell>
        </row>
        <row r="1896">
          <cell r="L1896" t="str">
            <v>T21102903779/HD</v>
          </cell>
          <cell r="M1896">
            <v>5042243008</v>
          </cell>
        </row>
        <row r="1897">
          <cell r="L1897" t="str">
            <v>T21102903760/EL</v>
          </cell>
          <cell r="M1897">
            <v>5042257105</v>
          </cell>
        </row>
        <row r="1898">
          <cell r="L1898" t="str">
            <v>T21102908160/EL</v>
          </cell>
          <cell r="M1898">
            <v>5042294523</v>
          </cell>
        </row>
        <row r="1899">
          <cell r="L1899" t="str">
            <v>T21102803697/PY</v>
          </cell>
          <cell r="M1899">
            <v>5042326122</v>
          </cell>
        </row>
        <row r="1900">
          <cell r="L1900" t="str">
            <v>T21102803697/PY</v>
          </cell>
          <cell r="M1900">
            <v>5042326122</v>
          </cell>
        </row>
        <row r="1901">
          <cell r="L1901" t="str">
            <v>T21102803697/PY</v>
          </cell>
          <cell r="M1901">
            <v>5042326122</v>
          </cell>
        </row>
        <row r="1902">
          <cell r="L1902" t="str">
            <v>90571650001.11.2021E</v>
          </cell>
          <cell r="M1902">
            <v>6008133580</v>
          </cell>
        </row>
        <row r="1903">
          <cell r="L1903" t="str">
            <v>90571650001.11.2021E</v>
          </cell>
          <cell r="M1903">
            <v>6008133580</v>
          </cell>
        </row>
        <row r="1904">
          <cell r="L1904" t="str">
            <v>90571650001.11.2021E</v>
          </cell>
          <cell r="M1904">
            <v>6008133580</v>
          </cell>
        </row>
        <row r="1905">
          <cell r="L1905" t="str">
            <v>21102903771/ZK</v>
          </cell>
          <cell r="M1905">
            <v>6008134543</v>
          </cell>
        </row>
        <row r="1906">
          <cell r="L1906" t="str">
            <v>21102903771/ZK</v>
          </cell>
          <cell r="M1906">
            <v>6008134543</v>
          </cell>
        </row>
        <row r="1907">
          <cell r="L1907" t="str">
            <v>21102803757/ZK</v>
          </cell>
          <cell r="M1907">
            <v>6008145483</v>
          </cell>
        </row>
        <row r="1908">
          <cell r="L1908" t="str">
            <v>21102803757/ZK</v>
          </cell>
          <cell r="M1908">
            <v>6008145483</v>
          </cell>
        </row>
        <row r="1909">
          <cell r="L1909" t="str">
            <v>21102803757/ZK</v>
          </cell>
          <cell r="M1909">
            <v>6008145483</v>
          </cell>
        </row>
        <row r="1910">
          <cell r="L1910" t="str">
            <v>90571650003.11.2021E</v>
          </cell>
          <cell r="M1910">
            <v>6008141327</v>
          </cell>
        </row>
        <row r="1911">
          <cell r="L1911" t="str">
            <v>90571650003.11.2021E</v>
          </cell>
          <cell r="M1911">
            <v>6008141327</v>
          </cell>
        </row>
        <row r="1912">
          <cell r="L1912" t="str">
            <v>90571650003.11.2021E</v>
          </cell>
          <cell r="M1912">
            <v>6008141327</v>
          </cell>
        </row>
        <row r="1913">
          <cell r="L1913" t="str">
            <v>21102903733/BK</v>
          </cell>
          <cell r="M1913">
            <v>6008145443</v>
          </cell>
        </row>
        <row r="1914">
          <cell r="L1914" t="str">
            <v>21102903733/BK</v>
          </cell>
          <cell r="M1914">
            <v>6008145443</v>
          </cell>
        </row>
        <row r="1915">
          <cell r="L1915" t="str">
            <v>21102903733/BK</v>
          </cell>
          <cell r="M1915">
            <v>6008145443</v>
          </cell>
        </row>
        <row r="1916">
          <cell r="L1916" t="str">
            <v>21102903733/BK</v>
          </cell>
          <cell r="M1916">
            <v>6008145443</v>
          </cell>
        </row>
        <row r="1917">
          <cell r="L1917" t="str">
            <v>21102903731/I</v>
          </cell>
          <cell r="M1917">
            <v>6008144865</v>
          </cell>
        </row>
        <row r="1918">
          <cell r="L1918" t="str">
            <v>21102903731/I</v>
          </cell>
          <cell r="M1918">
            <v>6008144865</v>
          </cell>
        </row>
        <row r="1919">
          <cell r="L1919" t="str">
            <v>21102903731/I</v>
          </cell>
          <cell r="M1919">
            <v>6008144865</v>
          </cell>
        </row>
        <row r="1920">
          <cell r="L1920">
            <v>21102903828</v>
          </cell>
          <cell r="M1920">
            <v>6008136415</v>
          </cell>
        </row>
        <row r="1921">
          <cell r="L1921">
            <v>21102903828</v>
          </cell>
          <cell r="M1921">
            <v>6008136415</v>
          </cell>
        </row>
        <row r="1922">
          <cell r="L1922">
            <v>21102903828</v>
          </cell>
          <cell r="M1922">
            <v>6008136415</v>
          </cell>
        </row>
        <row r="1923">
          <cell r="L1923">
            <v>21102903828</v>
          </cell>
          <cell r="M1923">
            <v>6008136415</v>
          </cell>
        </row>
        <row r="1924">
          <cell r="L1924">
            <v>21102903823</v>
          </cell>
          <cell r="M1924">
            <v>6008138333</v>
          </cell>
        </row>
        <row r="1925">
          <cell r="L1925">
            <v>21102903823</v>
          </cell>
          <cell r="M1925">
            <v>6008138333</v>
          </cell>
        </row>
        <row r="1926">
          <cell r="L1926">
            <v>21102903823</v>
          </cell>
          <cell r="M1926">
            <v>6008138333</v>
          </cell>
        </row>
        <row r="1927">
          <cell r="L1927">
            <v>21102903823</v>
          </cell>
          <cell r="M1927">
            <v>6008138333</v>
          </cell>
        </row>
        <row r="1928">
          <cell r="L1928" t="str">
            <v>21102903740/HD</v>
          </cell>
          <cell r="M1928">
            <v>6008144486</v>
          </cell>
        </row>
        <row r="1929">
          <cell r="L1929" t="str">
            <v>21102903740/HD</v>
          </cell>
          <cell r="M1929">
            <v>6008144486</v>
          </cell>
        </row>
        <row r="1930">
          <cell r="L1930" t="str">
            <v>21102903740/HD</v>
          </cell>
          <cell r="M1930">
            <v>6008144486</v>
          </cell>
        </row>
        <row r="1931">
          <cell r="L1931" t="str">
            <v>21102903739/EL</v>
          </cell>
          <cell r="M1931">
            <v>6008142299</v>
          </cell>
        </row>
        <row r="1932">
          <cell r="L1932" t="str">
            <v>21102903739/EL</v>
          </cell>
          <cell r="M1932">
            <v>6008142299</v>
          </cell>
        </row>
        <row r="1933">
          <cell r="L1933" t="str">
            <v>21102903739/EL</v>
          </cell>
          <cell r="M1933">
            <v>6008142299</v>
          </cell>
        </row>
        <row r="1934">
          <cell r="L1934" t="str">
            <v>21102903739/EL</v>
          </cell>
          <cell r="M1934">
            <v>6008142299</v>
          </cell>
        </row>
        <row r="1935">
          <cell r="L1935">
            <v>21102903655</v>
          </cell>
          <cell r="M1935">
            <v>6008151522</v>
          </cell>
        </row>
        <row r="1936">
          <cell r="L1936" t="str">
            <v>90571650002.11.2021E</v>
          </cell>
          <cell r="M1936">
            <v>6008137733</v>
          </cell>
        </row>
        <row r="1937">
          <cell r="L1937" t="str">
            <v>90571650002.11.2021E</v>
          </cell>
          <cell r="M1937">
            <v>6008137733</v>
          </cell>
        </row>
        <row r="1938">
          <cell r="L1938" t="str">
            <v>90571650002.11.2021E</v>
          </cell>
          <cell r="M1938">
            <v>6008137733</v>
          </cell>
        </row>
        <row r="1939">
          <cell r="L1939" t="str">
            <v>21102903763/NF</v>
          </cell>
          <cell r="M1939">
            <v>6008138928</v>
          </cell>
        </row>
        <row r="1940">
          <cell r="L1940" t="str">
            <v>21102903763/NF</v>
          </cell>
          <cell r="M1940">
            <v>6008138928</v>
          </cell>
        </row>
        <row r="1941">
          <cell r="L1941" t="str">
            <v>21102903763/NF</v>
          </cell>
          <cell r="M1941">
            <v>6008138928</v>
          </cell>
        </row>
        <row r="1942">
          <cell r="L1942">
            <v>21102903826</v>
          </cell>
          <cell r="M1942">
            <v>6008120637</v>
          </cell>
        </row>
        <row r="1943">
          <cell r="L1943">
            <v>21102903826</v>
          </cell>
          <cell r="M1943">
            <v>6008120637</v>
          </cell>
        </row>
        <row r="1944">
          <cell r="L1944">
            <v>21102903826</v>
          </cell>
          <cell r="M1944">
            <v>6008120637</v>
          </cell>
        </row>
        <row r="1945">
          <cell r="L1945">
            <v>21102903826</v>
          </cell>
          <cell r="M1945">
            <v>6008120637</v>
          </cell>
        </row>
        <row r="1946">
          <cell r="L1946">
            <v>21102903806</v>
          </cell>
          <cell r="M1946">
            <v>6008149855</v>
          </cell>
        </row>
        <row r="1947">
          <cell r="L1947">
            <v>21102903806</v>
          </cell>
          <cell r="M1947">
            <v>6008149855</v>
          </cell>
        </row>
        <row r="1948">
          <cell r="L1948">
            <v>21102903806</v>
          </cell>
          <cell r="M1948">
            <v>6008149855</v>
          </cell>
        </row>
        <row r="1949">
          <cell r="L1949">
            <v>21102903806</v>
          </cell>
          <cell r="M1949">
            <v>6008149855</v>
          </cell>
        </row>
        <row r="1950">
          <cell r="L1950">
            <v>21102903829</v>
          </cell>
          <cell r="M1950">
            <v>6008134727</v>
          </cell>
        </row>
        <row r="1951">
          <cell r="L1951">
            <v>21102903829</v>
          </cell>
          <cell r="M1951">
            <v>6008134727</v>
          </cell>
        </row>
        <row r="1952">
          <cell r="L1952">
            <v>21102903829</v>
          </cell>
          <cell r="M1952">
            <v>6008134727</v>
          </cell>
        </row>
        <row r="1953">
          <cell r="L1953">
            <v>21102903829</v>
          </cell>
          <cell r="M1953">
            <v>6008134727</v>
          </cell>
        </row>
        <row r="1954">
          <cell r="L1954" t="str">
            <v>21102903718/EF</v>
          </cell>
          <cell r="M1954">
            <v>6008143516</v>
          </cell>
        </row>
        <row r="1955">
          <cell r="L1955" t="str">
            <v>21102903718/EF</v>
          </cell>
          <cell r="M1955">
            <v>6008143516</v>
          </cell>
        </row>
        <row r="1956">
          <cell r="L1956" t="str">
            <v>21102903718/EF</v>
          </cell>
          <cell r="M1956">
            <v>6008143516</v>
          </cell>
        </row>
        <row r="1957">
          <cell r="L1957" t="str">
            <v>21102903718/EF</v>
          </cell>
          <cell r="M1957">
            <v>6008143516</v>
          </cell>
        </row>
        <row r="1958">
          <cell r="L1958">
            <v>21102903801</v>
          </cell>
          <cell r="M1958">
            <v>6008151919</v>
          </cell>
        </row>
        <row r="1959">
          <cell r="L1959">
            <v>21102903801</v>
          </cell>
          <cell r="M1959">
            <v>6008151919</v>
          </cell>
        </row>
        <row r="1960">
          <cell r="L1960">
            <v>21102903801</v>
          </cell>
          <cell r="M1960">
            <v>6008151919</v>
          </cell>
        </row>
        <row r="1961">
          <cell r="L1961">
            <v>21102903801</v>
          </cell>
          <cell r="M1961">
            <v>6008151919</v>
          </cell>
        </row>
        <row r="1962">
          <cell r="L1962" t="str">
            <v>21110404164/EL</v>
          </cell>
          <cell r="M1962">
            <v>6008154214</v>
          </cell>
        </row>
        <row r="1963">
          <cell r="L1963" t="str">
            <v>21110404164/EL</v>
          </cell>
          <cell r="M1963">
            <v>6008154214</v>
          </cell>
        </row>
        <row r="1964">
          <cell r="L1964" t="str">
            <v>21110404164/EL</v>
          </cell>
          <cell r="M1964">
            <v>6008154214</v>
          </cell>
        </row>
        <row r="1965">
          <cell r="L1965" t="str">
            <v>21110404164/EL</v>
          </cell>
          <cell r="M1965">
            <v>6008154214</v>
          </cell>
        </row>
        <row r="1966">
          <cell r="L1966" t="str">
            <v>90571650005.11.2021E</v>
          </cell>
          <cell r="M1966">
            <v>6008146872</v>
          </cell>
        </row>
        <row r="1967">
          <cell r="L1967" t="str">
            <v>90571650005.11.2021E</v>
          </cell>
          <cell r="M1967">
            <v>6008146872</v>
          </cell>
        </row>
        <row r="1968">
          <cell r="L1968" t="str">
            <v>90571650005.11.2021E</v>
          </cell>
          <cell r="M1968">
            <v>6008146872</v>
          </cell>
        </row>
        <row r="1969">
          <cell r="L1969" t="str">
            <v>21102903713/EL</v>
          </cell>
          <cell r="M1969">
            <v>6008132993</v>
          </cell>
        </row>
        <row r="1970">
          <cell r="L1970" t="str">
            <v>21102903713/EL</v>
          </cell>
          <cell r="M1970">
            <v>6008132993</v>
          </cell>
        </row>
        <row r="1971">
          <cell r="L1971" t="str">
            <v>21102903713/EL</v>
          </cell>
          <cell r="M1971">
            <v>6008132993</v>
          </cell>
        </row>
        <row r="1972">
          <cell r="L1972" t="str">
            <v>21102803813/I</v>
          </cell>
          <cell r="M1972">
            <v>6008133935</v>
          </cell>
        </row>
        <row r="1973">
          <cell r="L1973" t="str">
            <v>21102803813/I</v>
          </cell>
          <cell r="M1973">
            <v>6008133935</v>
          </cell>
        </row>
        <row r="1974">
          <cell r="L1974" t="str">
            <v>21102803813/I</v>
          </cell>
          <cell r="M1974">
            <v>6008133935</v>
          </cell>
        </row>
        <row r="1975">
          <cell r="L1975" t="str">
            <v>21102803786/ZK</v>
          </cell>
          <cell r="M1975">
            <v>6008142286</v>
          </cell>
        </row>
        <row r="1976">
          <cell r="L1976" t="str">
            <v>21102803786/ZK</v>
          </cell>
          <cell r="M1976">
            <v>6008142286</v>
          </cell>
        </row>
        <row r="1977">
          <cell r="L1977" t="str">
            <v>21102803786/ZK</v>
          </cell>
          <cell r="M1977">
            <v>6008142286</v>
          </cell>
        </row>
        <row r="1978">
          <cell r="L1978" t="str">
            <v>21102903736/EF</v>
          </cell>
          <cell r="M1978">
            <v>6008142772</v>
          </cell>
        </row>
        <row r="1979">
          <cell r="L1979" t="str">
            <v>21102903736/EF</v>
          </cell>
          <cell r="M1979">
            <v>6008142772</v>
          </cell>
        </row>
        <row r="1980">
          <cell r="L1980" t="str">
            <v>21102903736/EF</v>
          </cell>
          <cell r="M1980">
            <v>6008142772</v>
          </cell>
        </row>
        <row r="1981">
          <cell r="L1981" t="str">
            <v>21102903736/EF</v>
          </cell>
          <cell r="M1981">
            <v>6008142772</v>
          </cell>
        </row>
        <row r="1982">
          <cell r="L1982" t="str">
            <v>21102903767/BK</v>
          </cell>
          <cell r="M1982">
            <v>6008137815</v>
          </cell>
        </row>
        <row r="1983">
          <cell r="L1983" t="str">
            <v>21102903767/BK</v>
          </cell>
          <cell r="M1983">
            <v>6008137815</v>
          </cell>
        </row>
        <row r="1984">
          <cell r="L1984" t="str">
            <v>21102903767/BK</v>
          </cell>
          <cell r="M1984">
            <v>6008137815</v>
          </cell>
        </row>
        <row r="1985">
          <cell r="L1985">
            <v>21102803673</v>
          </cell>
          <cell r="M1985">
            <v>6008137277</v>
          </cell>
        </row>
        <row r="1986">
          <cell r="L1986" t="str">
            <v>21102903764/I</v>
          </cell>
          <cell r="M1986">
            <v>6008137736</v>
          </cell>
        </row>
        <row r="1987">
          <cell r="L1987" t="str">
            <v>21102903764/I</v>
          </cell>
          <cell r="M1987">
            <v>6008137736</v>
          </cell>
        </row>
        <row r="1988">
          <cell r="L1988" t="str">
            <v>21102903764/I</v>
          </cell>
          <cell r="M1988">
            <v>6008137736</v>
          </cell>
        </row>
        <row r="1989">
          <cell r="L1989" t="str">
            <v>21102903764/I</v>
          </cell>
          <cell r="M1989">
            <v>6008137736</v>
          </cell>
        </row>
        <row r="1990">
          <cell r="L1990" t="str">
            <v>21102903773/I</v>
          </cell>
          <cell r="M1990">
            <v>6008061299</v>
          </cell>
        </row>
        <row r="1991">
          <cell r="L1991" t="str">
            <v>21102903773/I</v>
          </cell>
          <cell r="M1991">
            <v>6008061299</v>
          </cell>
        </row>
        <row r="1992">
          <cell r="L1992" t="str">
            <v>21102903773/I</v>
          </cell>
          <cell r="M1992">
            <v>6008061299</v>
          </cell>
        </row>
        <row r="1993">
          <cell r="L1993" t="str">
            <v>21102903785/BK</v>
          </cell>
          <cell r="M1993">
            <v>6008133076</v>
          </cell>
        </row>
        <row r="1994">
          <cell r="L1994" t="str">
            <v>21102903785/BK</v>
          </cell>
          <cell r="M1994">
            <v>6008133076</v>
          </cell>
        </row>
        <row r="1995">
          <cell r="L1995" t="str">
            <v>21102903785/BK</v>
          </cell>
          <cell r="M1995">
            <v>6008133076</v>
          </cell>
        </row>
        <row r="1996">
          <cell r="L1996">
            <v>21102903831</v>
          </cell>
          <cell r="M1996">
            <v>6008135760</v>
          </cell>
        </row>
        <row r="1997">
          <cell r="L1997">
            <v>21102903831</v>
          </cell>
          <cell r="M1997">
            <v>6008135760</v>
          </cell>
        </row>
        <row r="1998">
          <cell r="L1998">
            <v>21102903831</v>
          </cell>
          <cell r="M1998">
            <v>6008135760</v>
          </cell>
        </row>
        <row r="1999">
          <cell r="L1999">
            <v>21102903831</v>
          </cell>
          <cell r="M1999">
            <v>6008135760</v>
          </cell>
        </row>
        <row r="2000">
          <cell r="L2000" t="str">
            <v>21102803821/A</v>
          </cell>
          <cell r="M2000">
            <v>6008134113</v>
          </cell>
        </row>
        <row r="2001">
          <cell r="L2001" t="str">
            <v>21102803821/A</v>
          </cell>
          <cell r="M2001">
            <v>6008134113</v>
          </cell>
        </row>
        <row r="2002">
          <cell r="L2002" t="str">
            <v>21102803821/A</v>
          </cell>
          <cell r="M2002">
            <v>6008134113</v>
          </cell>
        </row>
        <row r="2003">
          <cell r="L2003">
            <v>21102903669</v>
          </cell>
          <cell r="M2003">
            <v>6008136626</v>
          </cell>
        </row>
        <row r="2004">
          <cell r="L2004">
            <v>21102903821</v>
          </cell>
          <cell r="M2004">
            <v>6008137712</v>
          </cell>
        </row>
        <row r="2005">
          <cell r="L2005">
            <v>21102903821</v>
          </cell>
          <cell r="M2005">
            <v>6008137712</v>
          </cell>
        </row>
        <row r="2006">
          <cell r="L2006">
            <v>21102903821</v>
          </cell>
          <cell r="M2006">
            <v>6008137712</v>
          </cell>
        </row>
        <row r="2007">
          <cell r="L2007">
            <v>21102903821</v>
          </cell>
          <cell r="M2007">
            <v>6008137712</v>
          </cell>
        </row>
        <row r="2008">
          <cell r="L2008">
            <v>21102908831</v>
          </cell>
          <cell r="M2008">
            <v>6008139529</v>
          </cell>
        </row>
        <row r="2009">
          <cell r="L2009" t="str">
            <v>21102903784/A</v>
          </cell>
          <cell r="M2009">
            <v>6008135500</v>
          </cell>
        </row>
        <row r="2010">
          <cell r="L2010" t="str">
            <v>21102903784/A</v>
          </cell>
          <cell r="M2010">
            <v>6008135500</v>
          </cell>
        </row>
        <row r="2011">
          <cell r="L2011" t="str">
            <v>21102903784/A</v>
          </cell>
          <cell r="M2011">
            <v>6008135500</v>
          </cell>
        </row>
        <row r="2012">
          <cell r="L2012" t="str">
            <v>21102903784/A</v>
          </cell>
          <cell r="M2012">
            <v>6008135500</v>
          </cell>
        </row>
        <row r="2013">
          <cell r="L2013" t="str">
            <v>21102908161/A</v>
          </cell>
          <cell r="M2013">
            <v>6008130954</v>
          </cell>
        </row>
        <row r="2014">
          <cell r="L2014" t="str">
            <v>21102803836/I</v>
          </cell>
          <cell r="M2014">
            <v>6008131429</v>
          </cell>
        </row>
        <row r="2015">
          <cell r="L2015" t="str">
            <v>21102803836/I</v>
          </cell>
          <cell r="M2015">
            <v>6008131429</v>
          </cell>
        </row>
        <row r="2016">
          <cell r="L2016" t="str">
            <v>21102803836/I</v>
          </cell>
          <cell r="M2016">
            <v>6008131429</v>
          </cell>
        </row>
        <row r="2017">
          <cell r="L2017">
            <v>21102903827</v>
          </cell>
          <cell r="M2017">
            <v>6008106700</v>
          </cell>
        </row>
        <row r="2018">
          <cell r="L2018">
            <v>21102903827</v>
          </cell>
          <cell r="M2018">
            <v>6008106700</v>
          </cell>
        </row>
        <row r="2019">
          <cell r="L2019">
            <v>21102903827</v>
          </cell>
          <cell r="M2019">
            <v>6008106700</v>
          </cell>
        </row>
        <row r="2020">
          <cell r="L2020">
            <v>21102903827</v>
          </cell>
          <cell r="M2020">
            <v>6008106700</v>
          </cell>
        </row>
        <row r="2021">
          <cell r="L2021" t="str">
            <v>21102803837/BK</v>
          </cell>
          <cell r="M2021">
            <v>6008106701</v>
          </cell>
        </row>
        <row r="2022">
          <cell r="L2022" t="str">
            <v>21102803837/BK</v>
          </cell>
          <cell r="M2022">
            <v>6008106701</v>
          </cell>
        </row>
        <row r="2023">
          <cell r="L2023" t="str">
            <v>21102803837/BK</v>
          </cell>
          <cell r="M2023">
            <v>6008106701</v>
          </cell>
        </row>
        <row r="2024">
          <cell r="L2024">
            <v>21102903822</v>
          </cell>
          <cell r="M2024">
            <v>6008133353</v>
          </cell>
        </row>
        <row r="2025">
          <cell r="L2025">
            <v>21102903822</v>
          </cell>
          <cell r="M2025">
            <v>6008133353</v>
          </cell>
        </row>
        <row r="2026">
          <cell r="L2026">
            <v>21102903822</v>
          </cell>
          <cell r="M2026">
            <v>6008133353</v>
          </cell>
        </row>
        <row r="2027">
          <cell r="L2027">
            <v>21102903822</v>
          </cell>
          <cell r="M2027">
            <v>6008133353</v>
          </cell>
        </row>
        <row r="2028">
          <cell r="L2028">
            <v>21102903833</v>
          </cell>
          <cell r="M2028">
            <v>6008132834</v>
          </cell>
        </row>
        <row r="2029">
          <cell r="L2029">
            <v>21102903833</v>
          </cell>
          <cell r="M2029">
            <v>6008132834</v>
          </cell>
        </row>
        <row r="2030">
          <cell r="L2030">
            <v>21102903833</v>
          </cell>
          <cell r="M2030">
            <v>6008132834</v>
          </cell>
        </row>
        <row r="2031">
          <cell r="L2031">
            <v>21102903833</v>
          </cell>
          <cell r="M2031">
            <v>6008132834</v>
          </cell>
        </row>
        <row r="2032">
          <cell r="L2032">
            <v>21102903668</v>
          </cell>
          <cell r="M2032">
            <v>6008134068</v>
          </cell>
        </row>
        <row r="2033">
          <cell r="L2033" t="str">
            <v>21102803797/NF</v>
          </cell>
          <cell r="M2033">
            <v>6008140083</v>
          </cell>
        </row>
        <row r="2034">
          <cell r="L2034" t="str">
            <v>21102803797/NF</v>
          </cell>
          <cell r="M2034">
            <v>6008140083</v>
          </cell>
        </row>
        <row r="2035">
          <cell r="L2035" t="str">
            <v>21102803797/NF</v>
          </cell>
          <cell r="M2035">
            <v>6008140083</v>
          </cell>
        </row>
        <row r="2036">
          <cell r="L2036" t="str">
            <v>21102803797/NF</v>
          </cell>
          <cell r="M2036">
            <v>6008140083</v>
          </cell>
        </row>
        <row r="2037">
          <cell r="L2037">
            <v>21102903672</v>
          </cell>
          <cell r="M2037">
            <v>6008135112</v>
          </cell>
        </row>
        <row r="2038">
          <cell r="L2038">
            <v>21102903670</v>
          </cell>
          <cell r="M2038">
            <v>6008138731</v>
          </cell>
        </row>
        <row r="2039">
          <cell r="L2039" t="str">
            <v>21102903768/I</v>
          </cell>
          <cell r="M2039">
            <v>6008129438</v>
          </cell>
        </row>
        <row r="2040">
          <cell r="L2040" t="str">
            <v>21102903768/I</v>
          </cell>
          <cell r="M2040">
            <v>6008129438</v>
          </cell>
        </row>
        <row r="2041">
          <cell r="L2041" t="str">
            <v>21102903768/I</v>
          </cell>
          <cell r="M2041">
            <v>6008129438</v>
          </cell>
        </row>
        <row r="2042">
          <cell r="L2042" t="str">
            <v>21102903749/I</v>
          </cell>
          <cell r="M2042">
            <v>6008138378</v>
          </cell>
        </row>
        <row r="2043">
          <cell r="L2043" t="str">
            <v>21102903749/I</v>
          </cell>
          <cell r="M2043">
            <v>6008138378</v>
          </cell>
        </row>
        <row r="2044">
          <cell r="L2044" t="str">
            <v>21102903749/I</v>
          </cell>
          <cell r="M2044">
            <v>6008138378</v>
          </cell>
        </row>
        <row r="2045">
          <cell r="L2045">
            <v>21102903664</v>
          </cell>
          <cell r="M2045">
            <v>6008142091</v>
          </cell>
        </row>
        <row r="2046">
          <cell r="L2046" t="str">
            <v>21102903782/EF</v>
          </cell>
          <cell r="M2046">
            <v>6008134381</v>
          </cell>
        </row>
        <row r="2047">
          <cell r="L2047" t="str">
            <v>21102903782/EF</v>
          </cell>
          <cell r="M2047">
            <v>6008134381</v>
          </cell>
        </row>
        <row r="2048">
          <cell r="L2048" t="str">
            <v>21102903782/EF</v>
          </cell>
          <cell r="M2048">
            <v>6008134381</v>
          </cell>
        </row>
        <row r="2049">
          <cell r="L2049" t="str">
            <v>21102903782/EF</v>
          </cell>
          <cell r="M2049">
            <v>6008134381</v>
          </cell>
        </row>
        <row r="2050">
          <cell r="L2050" t="str">
            <v>21102803763/ZK</v>
          </cell>
          <cell r="M2050">
            <v>6008144536</v>
          </cell>
        </row>
        <row r="2051">
          <cell r="L2051" t="str">
            <v>21102803763/ZK</v>
          </cell>
          <cell r="M2051">
            <v>6008144536</v>
          </cell>
        </row>
        <row r="2052">
          <cell r="L2052" t="str">
            <v>21102803763/ZK</v>
          </cell>
          <cell r="M2052">
            <v>6008144536</v>
          </cell>
        </row>
        <row r="2053">
          <cell r="L2053">
            <v>21102903802</v>
          </cell>
          <cell r="M2053">
            <v>6008151006</v>
          </cell>
        </row>
        <row r="2054">
          <cell r="L2054">
            <v>21102903802</v>
          </cell>
          <cell r="M2054">
            <v>6008151006</v>
          </cell>
        </row>
        <row r="2055">
          <cell r="L2055">
            <v>21102903802</v>
          </cell>
          <cell r="M2055">
            <v>6008151006</v>
          </cell>
        </row>
        <row r="2056">
          <cell r="L2056">
            <v>21102903802</v>
          </cell>
          <cell r="M2056">
            <v>6008151006</v>
          </cell>
        </row>
        <row r="2057">
          <cell r="L2057" t="str">
            <v>21102903786/BK</v>
          </cell>
          <cell r="M2057">
            <v>6008135241</v>
          </cell>
        </row>
        <row r="2058">
          <cell r="L2058" t="str">
            <v>21102903786/BK</v>
          </cell>
          <cell r="M2058">
            <v>6008135241</v>
          </cell>
        </row>
        <row r="2059">
          <cell r="L2059" t="str">
            <v>21102903786/BK</v>
          </cell>
          <cell r="M2059">
            <v>6008135241</v>
          </cell>
        </row>
        <row r="2060">
          <cell r="L2060">
            <v>21102903825</v>
          </cell>
          <cell r="M2060">
            <v>6008137492</v>
          </cell>
        </row>
        <row r="2061">
          <cell r="L2061">
            <v>21102903825</v>
          </cell>
          <cell r="M2061">
            <v>6008137492</v>
          </cell>
        </row>
        <row r="2062">
          <cell r="L2062">
            <v>21102903825</v>
          </cell>
          <cell r="M2062">
            <v>6008137492</v>
          </cell>
        </row>
        <row r="2063">
          <cell r="L2063">
            <v>21102903825</v>
          </cell>
          <cell r="M2063">
            <v>6008137492</v>
          </cell>
        </row>
        <row r="2064">
          <cell r="L2064" t="str">
            <v>21102903762/NF</v>
          </cell>
          <cell r="M2064">
            <v>6008110553</v>
          </cell>
        </row>
        <row r="2065">
          <cell r="L2065" t="str">
            <v>21102903762/NF</v>
          </cell>
          <cell r="M2065">
            <v>6008110553</v>
          </cell>
        </row>
        <row r="2066">
          <cell r="L2066" t="str">
            <v>21102903762/NF</v>
          </cell>
          <cell r="M2066">
            <v>6008110553</v>
          </cell>
        </row>
        <row r="2067">
          <cell r="L2067" t="str">
            <v>21102903762/NF</v>
          </cell>
          <cell r="M2067">
            <v>6008110553</v>
          </cell>
        </row>
        <row r="2068">
          <cell r="L2068">
            <v>21102903824</v>
          </cell>
          <cell r="M2068">
            <v>6008138238</v>
          </cell>
        </row>
        <row r="2069">
          <cell r="L2069">
            <v>21102903824</v>
          </cell>
          <cell r="M2069">
            <v>6008138238</v>
          </cell>
        </row>
        <row r="2070">
          <cell r="L2070">
            <v>21102903824</v>
          </cell>
          <cell r="M2070">
            <v>6008138238</v>
          </cell>
        </row>
        <row r="2071">
          <cell r="L2071">
            <v>21102903824</v>
          </cell>
          <cell r="M2071">
            <v>6008138238</v>
          </cell>
        </row>
        <row r="2072">
          <cell r="L2072" t="str">
            <v>21102903761/NF</v>
          </cell>
          <cell r="M2072">
            <v>6008132187</v>
          </cell>
        </row>
        <row r="2073">
          <cell r="L2073" t="str">
            <v>21102903761/NF</v>
          </cell>
          <cell r="M2073">
            <v>6008132187</v>
          </cell>
        </row>
        <row r="2074">
          <cell r="L2074" t="str">
            <v>21102903761/NF</v>
          </cell>
          <cell r="M2074">
            <v>6008132187</v>
          </cell>
        </row>
        <row r="2075">
          <cell r="L2075" t="str">
            <v>21102903761/NF</v>
          </cell>
          <cell r="M2075">
            <v>6008132187</v>
          </cell>
        </row>
        <row r="2076">
          <cell r="L2076" t="str">
            <v>21102903780/PY</v>
          </cell>
          <cell r="M2076">
            <v>6008132307</v>
          </cell>
        </row>
        <row r="2077">
          <cell r="L2077" t="str">
            <v>21102903780/PY</v>
          </cell>
          <cell r="M2077">
            <v>6008132307</v>
          </cell>
        </row>
        <row r="2078">
          <cell r="L2078" t="str">
            <v>21102903780/PY</v>
          </cell>
          <cell r="M2078">
            <v>6008132307</v>
          </cell>
        </row>
        <row r="2079">
          <cell r="L2079" t="str">
            <v>21102903780/PY</v>
          </cell>
          <cell r="M2079">
            <v>6008132307</v>
          </cell>
        </row>
        <row r="2080">
          <cell r="L2080" t="str">
            <v>21102803831/A</v>
          </cell>
          <cell r="M2080">
            <v>6008135489</v>
          </cell>
        </row>
        <row r="2081">
          <cell r="L2081" t="str">
            <v>21102803831/A</v>
          </cell>
          <cell r="M2081">
            <v>6008135489</v>
          </cell>
        </row>
        <row r="2082">
          <cell r="L2082" t="str">
            <v>21102803831/A</v>
          </cell>
          <cell r="M2082">
            <v>6008135489</v>
          </cell>
        </row>
        <row r="2083">
          <cell r="L2083" t="str">
            <v>21102803831/A</v>
          </cell>
          <cell r="M2083">
            <v>6008135489</v>
          </cell>
        </row>
        <row r="2084">
          <cell r="L2084" t="str">
            <v>21102803827/HD</v>
          </cell>
          <cell r="M2084">
            <v>6008135858</v>
          </cell>
        </row>
        <row r="2085">
          <cell r="L2085" t="str">
            <v>21102803827/HD</v>
          </cell>
          <cell r="M2085">
            <v>6008135858</v>
          </cell>
        </row>
        <row r="2086">
          <cell r="L2086" t="str">
            <v>21102803827/HD</v>
          </cell>
          <cell r="M2086">
            <v>6008135858</v>
          </cell>
        </row>
        <row r="2087">
          <cell r="L2087" t="str">
            <v>21102903789/ZK</v>
          </cell>
          <cell r="M2087">
            <v>6008133865</v>
          </cell>
        </row>
        <row r="2088">
          <cell r="L2088" t="str">
            <v>21102903789/ZK</v>
          </cell>
          <cell r="M2088">
            <v>6008133865</v>
          </cell>
        </row>
        <row r="2089">
          <cell r="L2089" t="str">
            <v>21102903789/ZK</v>
          </cell>
          <cell r="M2089">
            <v>6008133865</v>
          </cell>
        </row>
        <row r="2090">
          <cell r="L2090" t="str">
            <v>21102903776/HD</v>
          </cell>
          <cell r="M2090">
            <v>6008136933</v>
          </cell>
        </row>
        <row r="2091">
          <cell r="L2091" t="str">
            <v>21102903776/HD</v>
          </cell>
          <cell r="M2091">
            <v>6008136933</v>
          </cell>
        </row>
        <row r="2092">
          <cell r="L2092" t="str">
            <v>21102903776/HD</v>
          </cell>
          <cell r="M2092">
            <v>6008136933</v>
          </cell>
        </row>
        <row r="2093">
          <cell r="L2093" t="str">
            <v>21102903776/HD</v>
          </cell>
          <cell r="M2093">
            <v>6008136933</v>
          </cell>
        </row>
        <row r="2094">
          <cell r="L2094" t="str">
            <v>21102803826/BK</v>
          </cell>
          <cell r="M2094">
            <v>6008134168</v>
          </cell>
        </row>
        <row r="2095">
          <cell r="L2095" t="str">
            <v>21102803826/BK</v>
          </cell>
          <cell r="M2095">
            <v>6008134168</v>
          </cell>
        </row>
        <row r="2096">
          <cell r="L2096" t="str">
            <v>21102803826/BK</v>
          </cell>
          <cell r="M2096">
            <v>6008134168</v>
          </cell>
        </row>
        <row r="2097">
          <cell r="L2097" t="str">
            <v>21102903756/A</v>
          </cell>
          <cell r="M2097">
            <v>6008139052</v>
          </cell>
        </row>
        <row r="2098">
          <cell r="L2098" t="str">
            <v>21102903756/A</v>
          </cell>
          <cell r="M2098">
            <v>6008139052</v>
          </cell>
        </row>
        <row r="2099">
          <cell r="L2099" t="str">
            <v>21102903756/A</v>
          </cell>
          <cell r="M2099">
            <v>6008139052</v>
          </cell>
        </row>
        <row r="2100">
          <cell r="L2100" t="str">
            <v>21102903756/A</v>
          </cell>
          <cell r="M2100">
            <v>6008139052</v>
          </cell>
        </row>
        <row r="2101">
          <cell r="L2101" t="str">
            <v>21102803817/A</v>
          </cell>
          <cell r="M2101">
            <v>6008135656</v>
          </cell>
        </row>
        <row r="2102">
          <cell r="L2102" t="str">
            <v>21102803817/A</v>
          </cell>
          <cell r="M2102">
            <v>6008135656</v>
          </cell>
        </row>
        <row r="2103">
          <cell r="L2103">
            <v>21102903830</v>
          </cell>
          <cell r="M2103">
            <v>6008134564</v>
          </cell>
        </row>
        <row r="2104">
          <cell r="L2104">
            <v>21102903830</v>
          </cell>
          <cell r="M2104">
            <v>6008134564</v>
          </cell>
        </row>
        <row r="2105">
          <cell r="L2105">
            <v>21102903830</v>
          </cell>
          <cell r="M2105">
            <v>6008134564</v>
          </cell>
        </row>
        <row r="2106">
          <cell r="L2106">
            <v>21102903830</v>
          </cell>
          <cell r="M2106">
            <v>6008134564</v>
          </cell>
        </row>
        <row r="2107">
          <cell r="L2107" t="str">
            <v>21102803795/PY</v>
          </cell>
          <cell r="M2107">
            <v>6008138538</v>
          </cell>
        </row>
        <row r="2108">
          <cell r="L2108" t="str">
            <v>21102803795/PY</v>
          </cell>
          <cell r="M2108">
            <v>6008138538</v>
          </cell>
        </row>
        <row r="2109">
          <cell r="L2109" t="str">
            <v>21102803795/PY</v>
          </cell>
          <cell r="M2109">
            <v>6008138538</v>
          </cell>
        </row>
        <row r="2110">
          <cell r="L2110" t="str">
            <v>21102803795/PY</v>
          </cell>
          <cell r="M2110">
            <v>6008138538</v>
          </cell>
        </row>
        <row r="2111">
          <cell r="L2111" t="str">
            <v>21102803828/HD</v>
          </cell>
          <cell r="M2111">
            <v>6008135747</v>
          </cell>
        </row>
        <row r="2112">
          <cell r="L2112" t="str">
            <v>21102803828/HD</v>
          </cell>
          <cell r="M2112">
            <v>6008135747</v>
          </cell>
        </row>
        <row r="2113">
          <cell r="L2113" t="str">
            <v>21102803828/HD</v>
          </cell>
          <cell r="M2113">
            <v>6008135747</v>
          </cell>
        </row>
        <row r="2114">
          <cell r="L2114" t="str">
            <v>21102803828/HD</v>
          </cell>
          <cell r="M2114">
            <v>6008135747</v>
          </cell>
        </row>
        <row r="2115">
          <cell r="L2115" t="str">
            <v>21102903765/ZK</v>
          </cell>
          <cell r="M2115">
            <v>6008129038</v>
          </cell>
        </row>
        <row r="2116">
          <cell r="L2116" t="str">
            <v>21102903765/ZK</v>
          </cell>
          <cell r="M2116">
            <v>6008129038</v>
          </cell>
        </row>
        <row r="2117">
          <cell r="L2117" t="str">
            <v>21102903765/ZK</v>
          </cell>
          <cell r="M2117">
            <v>6008129038</v>
          </cell>
        </row>
        <row r="2118">
          <cell r="L2118" t="str">
            <v>21102903765/ZK</v>
          </cell>
          <cell r="M2118">
            <v>6008129038</v>
          </cell>
        </row>
        <row r="2119">
          <cell r="L2119" t="str">
            <v>21102903758/HD</v>
          </cell>
          <cell r="M2119">
            <v>6008140086</v>
          </cell>
        </row>
        <row r="2120">
          <cell r="L2120" t="str">
            <v>21102903758/HD</v>
          </cell>
          <cell r="M2120">
            <v>6008140086</v>
          </cell>
        </row>
        <row r="2121">
          <cell r="L2121" t="str">
            <v>21102903758/HD</v>
          </cell>
          <cell r="M2121">
            <v>6008140086</v>
          </cell>
        </row>
        <row r="2122">
          <cell r="L2122" t="str">
            <v>21102903723/I</v>
          </cell>
          <cell r="M2122">
            <v>6008143019</v>
          </cell>
        </row>
        <row r="2123">
          <cell r="L2123" t="str">
            <v>21102903723/I</v>
          </cell>
          <cell r="M2123">
            <v>6008143019</v>
          </cell>
        </row>
        <row r="2124">
          <cell r="L2124" t="str">
            <v>21102903723/I</v>
          </cell>
          <cell r="M2124">
            <v>6008143019</v>
          </cell>
        </row>
        <row r="2125">
          <cell r="L2125" t="str">
            <v>21102903723/I</v>
          </cell>
          <cell r="M2125">
            <v>6008143019</v>
          </cell>
        </row>
        <row r="2126">
          <cell r="L2126" t="str">
            <v>21102908195/PY</v>
          </cell>
          <cell r="M2126">
            <v>6008123831</v>
          </cell>
        </row>
        <row r="2127">
          <cell r="L2127" t="str">
            <v>21102908195/PY</v>
          </cell>
          <cell r="M2127">
            <v>6008123831</v>
          </cell>
        </row>
        <row r="2128">
          <cell r="L2128" t="str">
            <v>21102908195/PY</v>
          </cell>
          <cell r="M2128">
            <v>6008123831</v>
          </cell>
        </row>
        <row r="2129">
          <cell r="L2129" t="str">
            <v>21102903775/HD</v>
          </cell>
          <cell r="M2129">
            <v>6008131517</v>
          </cell>
        </row>
        <row r="2130">
          <cell r="L2130" t="str">
            <v>21102903775/HD</v>
          </cell>
          <cell r="M2130">
            <v>6008131517</v>
          </cell>
        </row>
        <row r="2131">
          <cell r="L2131" t="str">
            <v>21102903775/HD</v>
          </cell>
          <cell r="M2131">
            <v>6008131517</v>
          </cell>
        </row>
        <row r="2132">
          <cell r="L2132" t="str">
            <v>21102803824/PY</v>
          </cell>
          <cell r="M2132">
            <v>6008134342</v>
          </cell>
        </row>
        <row r="2133">
          <cell r="L2133" t="str">
            <v>21102803824/PY</v>
          </cell>
          <cell r="M2133">
            <v>6008134342</v>
          </cell>
        </row>
        <row r="2134">
          <cell r="L2134" t="str">
            <v>21102803824/PY</v>
          </cell>
          <cell r="M2134">
            <v>6008134342</v>
          </cell>
        </row>
        <row r="2135">
          <cell r="L2135">
            <v>21102903812</v>
          </cell>
          <cell r="M2135">
            <v>6008133626</v>
          </cell>
        </row>
        <row r="2136">
          <cell r="L2136">
            <v>21102903812</v>
          </cell>
          <cell r="M2136">
            <v>6008133626</v>
          </cell>
        </row>
        <row r="2137">
          <cell r="L2137">
            <v>21102903812</v>
          </cell>
          <cell r="M2137">
            <v>6008133626</v>
          </cell>
        </row>
        <row r="2138">
          <cell r="L2138">
            <v>21102903812</v>
          </cell>
          <cell r="M2138">
            <v>6008133626</v>
          </cell>
        </row>
        <row r="2139">
          <cell r="L2139" t="str">
            <v>21102803760/ZK</v>
          </cell>
          <cell r="M2139">
            <v>6008145484</v>
          </cell>
        </row>
        <row r="2140">
          <cell r="L2140" t="str">
            <v>21102803760/ZK</v>
          </cell>
          <cell r="M2140">
            <v>6008145484</v>
          </cell>
        </row>
        <row r="2141">
          <cell r="L2141" t="str">
            <v>21102803760/ZK</v>
          </cell>
          <cell r="M2141">
            <v>6008145484</v>
          </cell>
        </row>
        <row r="2142">
          <cell r="L2142" t="str">
            <v>21102803761/ZK</v>
          </cell>
          <cell r="M2142">
            <v>6008138782</v>
          </cell>
        </row>
        <row r="2143">
          <cell r="L2143" t="str">
            <v>21102803761/ZK</v>
          </cell>
          <cell r="M2143">
            <v>6008138782</v>
          </cell>
        </row>
        <row r="2144">
          <cell r="L2144" t="str">
            <v>21102803761/ZK</v>
          </cell>
          <cell r="M2144">
            <v>6008138782</v>
          </cell>
        </row>
        <row r="2145">
          <cell r="L2145" t="str">
            <v>21102903753/PY</v>
          </cell>
          <cell r="M2145">
            <v>6008100114</v>
          </cell>
        </row>
        <row r="2146">
          <cell r="L2146" t="str">
            <v>21102903753/PY</v>
          </cell>
          <cell r="M2146">
            <v>6008100114</v>
          </cell>
        </row>
        <row r="2147">
          <cell r="L2147" t="str">
            <v>21102903753/PY</v>
          </cell>
          <cell r="M2147">
            <v>6008100114</v>
          </cell>
        </row>
        <row r="2148">
          <cell r="L2148" t="str">
            <v>21102903753/PY</v>
          </cell>
          <cell r="M2148">
            <v>6008100114</v>
          </cell>
        </row>
        <row r="2149">
          <cell r="L2149" t="str">
            <v>21102903741/I</v>
          </cell>
          <cell r="M2149">
            <v>6008139834</v>
          </cell>
        </row>
        <row r="2150">
          <cell r="L2150" t="str">
            <v>21102903741/I</v>
          </cell>
          <cell r="M2150">
            <v>6008139834</v>
          </cell>
        </row>
        <row r="2151">
          <cell r="L2151" t="str">
            <v>21102903741/I</v>
          </cell>
          <cell r="M2151">
            <v>6008139834</v>
          </cell>
        </row>
        <row r="2152">
          <cell r="L2152" t="str">
            <v>21102903741/I</v>
          </cell>
          <cell r="M2152">
            <v>6008139834</v>
          </cell>
        </row>
        <row r="2153">
          <cell r="L2153">
            <v>21110200184</v>
          </cell>
          <cell r="M2153">
            <v>6008148154</v>
          </cell>
        </row>
        <row r="2154">
          <cell r="L2154">
            <v>21110200184</v>
          </cell>
          <cell r="M2154">
            <v>6008148154</v>
          </cell>
        </row>
        <row r="2155">
          <cell r="L2155">
            <v>21110200184</v>
          </cell>
          <cell r="M2155">
            <v>6008148154</v>
          </cell>
        </row>
        <row r="2156">
          <cell r="L2156">
            <v>21110200184</v>
          </cell>
          <cell r="M2156">
            <v>6008148154</v>
          </cell>
        </row>
        <row r="2157">
          <cell r="L2157" t="str">
            <v>21102803787/BK</v>
          </cell>
          <cell r="M2157">
            <v>6008118225</v>
          </cell>
        </row>
        <row r="2158">
          <cell r="L2158" t="str">
            <v>21102803787/BK</v>
          </cell>
          <cell r="M2158">
            <v>6008118225</v>
          </cell>
        </row>
        <row r="2159">
          <cell r="L2159" t="str">
            <v>21102803787/BK</v>
          </cell>
          <cell r="M2159">
            <v>6008118225</v>
          </cell>
        </row>
        <row r="2160">
          <cell r="L2160" t="str">
            <v>21102903714/PY</v>
          </cell>
          <cell r="M2160">
            <v>6008142479</v>
          </cell>
        </row>
        <row r="2161">
          <cell r="L2161" t="str">
            <v>21102903714/PY</v>
          </cell>
          <cell r="M2161">
            <v>6008142479</v>
          </cell>
        </row>
        <row r="2162">
          <cell r="L2162" t="str">
            <v>21102903714/PY</v>
          </cell>
          <cell r="M2162">
            <v>6008142479</v>
          </cell>
        </row>
        <row r="2163">
          <cell r="L2163" t="str">
            <v>90401650002.11.2021E</v>
          </cell>
          <cell r="M2163">
            <v>6008138924</v>
          </cell>
        </row>
        <row r="2164">
          <cell r="L2164">
            <v>21102903818</v>
          </cell>
          <cell r="M2164">
            <v>6008141173</v>
          </cell>
        </row>
        <row r="2165">
          <cell r="L2165">
            <v>21102903818</v>
          </cell>
          <cell r="M2165">
            <v>6008141173</v>
          </cell>
        </row>
        <row r="2166">
          <cell r="L2166">
            <v>21102903818</v>
          </cell>
          <cell r="M2166">
            <v>6008141173</v>
          </cell>
        </row>
        <row r="2167">
          <cell r="L2167">
            <v>21102903818</v>
          </cell>
          <cell r="M2167">
            <v>6008141173</v>
          </cell>
        </row>
        <row r="2168">
          <cell r="L2168" t="str">
            <v>21102903743/I</v>
          </cell>
          <cell r="M2168">
            <v>6008143240</v>
          </cell>
        </row>
        <row r="2169">
          <cell r="L2169" t="str">
            <v>21102903743/I</v>
          </cell>
          <cell r="M2169">
            <v>6008143240</v>
          </cell>
        </row>
        <row r="2170">
          <cell r="L2170" t="str">
            <v>21102903743/I</v>
          </cell>
          <cell r="M2170">
            <v>6008143240</v>
          </cell>
        </row>
        <row r="2171">
          <cell r="L2171" t="str">
            <v>21102903743/I</v>
          </cell>
          <cell r="M2171">
            <v>6008143240</v>
          </cell>
        </row>
        <row r="2172">
          <cell r="L2172">
            <v>21102903820</v>
          </cell>
          <cell r="M2172">
            <v>6008140242</v>
          </cell>
        </row>
        <row r="2173">
          <cell r="L2173">
            <v>21102903820</v>
          </cell>
          <cell r="M2173">
            <v>6008140242</v>
          </cell>
        </row>
        <row r="2174">
          <cell r="L2174">
            <v>21102903820</v>
          </cell>
          <cell r="M2174">
            <v>6008140242</v>
          </cell>
        </row>
        <row r="2175">
          <cell r="L2175">
            <v>21102903820</v>
          </cell>
          <cell r="M2175">
            <v>6008140242</v>
          </cell>
        </row>
        <row r="2176">
          <cell r="L2176">
            <v>21102903804</v>
          </cell>
          <cell r="M2176">
            <v>6008147658</v>
          </cell>
        </row>
        <row r="2177">
          <cell r="L2177">
            <v>21102903804</v>
          </cell>
          <cell r="M2177">
            <v>6008147658</v>
          </cell>
        </row>
        <row r="2178">
          <cell r="L2178">
            <v>21102903804</v>
          </cell>
          <cell r="M2178">
            <v>6008147658</v>
          </cell>
        </row>
        <row r="2179">
          <cell r="L2179">
            <v>21102903804</v>
          </cell>
          <cell r="M2179">
            <v>6008147658</v>
          </cell>
        </row>
        <row r="2180">
          <cell r="L2180">
            <v>21102903819</v>
          </cell>
          <cell r="M2180">
            <v>6008142768</v>
          </cell>
        </row>
        <row r="2181">
          <cell r="L2181">
            <v>21102903819</v>
          </cell>
          <cell r="M2181">
            <v>6008142768</v>
          </cell>
        </row>
        <row r="2182">
          <cell r="L2182">
            <v>21102903819</v>
          </cell>
          <cell r="M2182">
            <v>6008142768</v>
          </cell>
        </row>
        <row r="2183">
          <cell r="L2183">
            <v>21102903819</v>
          </cell>
          <cell r="M2183">
            <v>6008142768</v>
          </cell>
        </row>
        <row r="2184">
          <cell r="L2184" t="str">
            <v>21102803767/HD</v>
          </cell>
          <cell r="M2184">
            <v>6008143458</v>
          </cell>
        </row>
        <row r="2185">
          <cell r="L2185" t="str">
            <v>21102803767/HD</v>
          </cell>
          <cell r="M2185">
            <v>6008143458</v>
          </cell>
        </row>
        <row r="2186">
          <cell r="L2186" t="str">
            <v>21102803767/HD</v>
          </cell>
          <cell r="M2186">
            <v>6008143458</v>
          </cell>
        </row>
        <row r="2187">
          <cell r="L2187" t="str">
            <v>21102803767/HD</v>
          </cell>
          <cell r="M2187">
            <v>6008143458</v>
          </cell>
        </row>
        <row r="2188">
          <cell r="L2188" t="str">
            <v>21102903716/PY</v>
          </cell>
          <cell r="M2188">
            <v>6008143789</v>
          </cell>
        </row>
        <row r="2189">
          <cell r="L2189" t="str">
            <v>21102903716/PY</v>
          </cell>
          <cell r="M2189">
            <v>6008143789</v>
          </cell>
        </row>
        <row r="2190">
          <cell r="L2190" t="str">
            <v>21102903716/PY</v>
          </cell>
          <cell r="M2190">
            <v>6008143789</v>
          </cell>
        </row>
        <row r="2191">
          <cell r="L2191" t="str">
            <v>21102903716/PY</v>
          </cell>
          <cell r="M2191">
            <v>6008143789</v>
          </cell>
        </row>
        <row r="2192">
          <cell r="L2192">
            <v>21102903663</v>
          </cell>
          <cell r="M2192">
            <v>6008140350</v>
          </cell>
        </row>
        <row r="2193">
          <cell r="L2193" t="str">
            <v>21102803770/PY</v>
          </cell>
          <cell r="M2193">
            <v>6008144760</v>
          </cell>
        </row>
        <row r="2194">
          <cell r="L2194" t="str">
            <v>21102803770/PY</v>
          </cell>
          <cell r="M2194">
            <v>6008144760</v>
          </cell>
        </row>
        <row r="2195">
          <cell r="L2195">
            <v>21102903811</v>
          </cell>
          <cell r="M2195">
            <v>6008145262</v>
          </cell>
        </row>
        <row r="2196">
          <cell r="L2196">
            <v>21102903811</v>
          </cell>
          <cell r="M2196">
            <v>6008145262</v>
          </cell>
        </row>
        <row r="2197">
          <cell r="L2197">
            <v>21102903811</v>
          </cell>
          <cell r="M2197">
            <v>6008145262</v>
          </cell>
        </row>
        <row r="2198">
          <cell r="L2198">
            <v>21102903811</v>
          </cell>
          <cell r="M2198">
            <v>6008145262</v>
          </cell>
        </row>
        <row r="2199">
          <cell r="L2199" t="str">
            <v>21102903745/A</v>
          </cell>
          <cell r="M2199">
            <v>6008140858</v>
          </cell>
        </row>
        <row r="2200">
          <cell r="L2200" t="str">
            <v>21102903745/A</v>
          </cell>
          <cell r="M2200">
            <v>6008140858</v>
          </cell>
        </row>
        <row r="2201">
          <cell r="L2201" t="str">
            <v>21102903745/A</v>
          </cell>
          <cell r="M2201">
            <v>6008140858</v>
          </cell>
        </row>
        <row r="2202">
          <cell r="L2202" t="str">
            <v>21102903745/A</v>
          </cell>
          <cell r="M2202">
            <v>6008140858</v>
          </cell>
        </row>
        <row r="2203">
          <cell r="L2203" t="str">
            <v>21102903744/NF</v>
          </cell>
          <cell r="M2203">
            <v>6008137157</v>
          </cell>
        </row>
        <row r="2204">
          <cell r="L2204" t="str">
            <v>21102903744/NF</v>
          </cell>
          <cell r="M2204">
            <v>6008137157</v>
          </cell>
        </row>
        <row r="2205">
          <cell r="L2205" t="str">
            <v>21102903744/NF</v>
          </cell>
          <cell r="M2205">
            <v>6008137157</v>
          </cell>
        </row>
        <row r="2206">
          <cell r="L2206">
            <v>21102903813</v>
          </cell>
          <cell r="M2206">
            <v>6008142144</v>
          </cell>
        </row>
        <row r="2207">
          <cell r="L2207">
            <v>21102903813</v>
          </cell>
          <cell r="M2207">
            <v>6008142144</v>
          </cell>
        </row>
        <row r="2208">
          <cell r="L2208">
            <v>21102903813</v>
          </cell>
          <cell r="M2208">
            <v>6008142144</v>
          </cell>
        </row>
        <row r="2209">
          <cell r="L2209">
            <v>21102903813</v>
          </cell>
          <cell r="M2209">
            <v>6008142144</v>
          </cell>
        </row>
        <row r="2210">
          <cell r="L2210" t="str">
            <v>21102803798/EL</v>
          </cell>
          <cell r="M2210">
            <v>6008138488</v>
          </cell>
        </row>
        <row r="2211">
          <cell r="L2211" t="str">
            <v>21102803798/EL</v>
          </cell>
          <cell r="M2211">
            <v>6008138488</v>
          </cell>
        </row>
        <row r="2212">
          <cell r="L2212" t="str">
            <v>21102803798/EL</v>
          </cell>
          <cell r="M2212">
            <v>6008138488</v>
          </cell>
        </row>
        <row r="2213">
          <cell r="L2213" t="str">
            <v>21102803798/EL</v>
          </cell>
          <cell r="M2213">
            <v>6008138488</v>
          </cell>
        </row>
        <row r="2214">
          <cell r="L2214" t="str">
            <v>21102903704/PY</v>
          </cell>
          <cell r="M2214">
            <v>6008141091</v>
          </cell>
        </row>
        <row r="2215">
          <cell r="L2215" t="str">
            <v>21102903704/PY</v>
          </cell>
          <cell r="M2215">
            <v>6008141091</v>
          </cell>
        </row>
        <row r="2216">
          <cell r="L2216" t="str">
            <v>21102903704/PY</v>
          </cell>
          <cell r="M2216">
            <v>6008141091</v>
          </cell>
        </row>
        <row r="2217">
          <cell r="L2217" t="str">
            <v>21102903704/PY</v>
          </cell>
          <cell r="M2217">
            <v>6008141091</v>
          </cell>
        </row>
        <row r="2218">
          <cell r="L2218" t="str">
            <v>21102903742/I</v>
          </cell>
          <cell r="M2218">
            <v>6008141587</v>
          </cell>
        </row>
        <row r="2219">
          <cell r="L2219" t="str">
            <v>21102903742/I</v>
          </cell>
          <cell r="M2219">
            <v>6008141587</v>
          </cell>
        </row>
        <row r="2220">
          <cell r="L2220" t="str">
            <v>21102903742/I</v>
          </cell>
          <cell r="M2220">
            <v>6008141587</v>
          </cell>
        </row>
        <row r="2221">
          <cell r="L2221" t="str">
            <v>21102903742/I</v>
          </cell>
          <cell r="M2221">
            <v>6008141587</v>
          </cell>
        </row>
        <row r="2222">
          <cell r="L2222" t="str">
            <v>21102903751/BK</v>
          </cell>
          <cell r="M2222">
            <v>6008136864</v>
          </cell>
        </row>
        <row r="2223">
          <cell r="L2223" t="str">
            <v>21102903751/BK</v>
          </cell>
          <cell r="M2223">
            <v>6008136864</v>
          </cell>
        </row>
        <row r="2224">
          <cell r="L2224" t="str">
            <v>21102903751/BK</v>
          </cell>
          <cell r="M2224">
            <v>6008136864</v>
          </cell>
        </row>
        <row r="2225">
          <cell r="L2225" t="str">
            <v>21102903752/I</v>
          </cell>
          <cell r="M2225">
            <v>6008141185</v>
          </cell>
        </row>
        <row r="2226">
          <cell r="L2226" t="str">
            <v>21102903752/I</v>
          </cell>
          <cell r="M2226">
            <v>6008141185</v>
          </cell>
        </row>
        <row r="2227">
          <cell r="L2227" t="str">
            <v>21102903752/I</v>
          </cell>
          <cell r="M2227">
            <v>6008141185</v>
          </cell>
        </row>
        <row r="2228">
          <cell r="L2228" t="str">
            <v>21102803776/NF</v>
          </cell>
          <cell r="M2228">
            <v>6008143214</v>
          </cell>
        </row>
        <row r="2229">
          <cell r="L2229" t="str">
            <v>21102803776/NF</v>
          </cell>
          <cell r="M2229">
            <v>6008143214</v>
          </cell>
        </row>
        <row r="2230">
          <cell r="L2230" t="str">
            <v>21102803776/NF</v>
          </cell>
          <cell r="M2230">
            <v>6008143214</v>
          </cell>
        </row>
        <row r="2231">
          <cell r="L2231" t="str">
            <v>21102903720/A</v>
          </cell>
          <cell r="M2231">
            <v>6008146649</v>
          </cell>
        </row>
        <row r="2232">
          <cell r="L2232" t="str">
            <v>21102903720/A</v>
          </cell>
          <cell r="M2232">
            <v>6008146649</v>
          </cell>
        </row>
        <row r="2233">
          <cell r="L2233" t="str">
            <v>21102903720/A</v>
          </cell>
          <cell r="M2233">
            <v>6008146649</v>
          </cell>
        </row>
        <row r="2234">
          <cell r="L2234" t="str">
            <v>21102903708/ZK</v>
          </cell>
          <cell r="M2234">
            <v>6008137765</v>
          </cell>
        </row>
        <row r="2235">
          <cell r="L2235" t="str">
            <v>21102903708/ZK</v>
          </cell>
          <cell r="M2235">
            <v>6008137765</v>
          </cell>
        </row>
        <row r="2236">
          <cell r="L2236" t="str">
            <v>21102903708/ZK</v>
          </cell>
          <cell r="M2236">
            <v>6008137765</v>
          </cell>
        </row>
        <row r="2237">
          <cell r="L2237" t="str">
            <v>21102903708/ZK</v>
          </cell>
          <cell r="M2237">
            <v>6008137765</v>
          </cell>
        </row>
        <row r="2238">
          <cell r="L2238" t="str">
            <v>21102903724/I</v>
          </cell>
          <cell r="M2238">
            <v>6008144976</v>
          </cell>
        </row>
        <row r="2239">
          <cell r="L2239" t="str">
            <v>21102903724/I</v>
          </cell>
          <cell r="M2239">
            <v>6008144976</v>
          </cell>
        </row>
        <row r="2240">
          <cell r="L2240" t="str">
            <v>21102903724/I</v>
          </cell>
          <cell r="M2240">
            <v>6008144976</v>
          </cell>
        </row>
        <row r="2241">
          <cell r="L2241" t="str">
            <v>21102903724/I</v>
          </cell>
          <cell r="M2241">
            <v>6008144976</v>
          </cell>
        </row>
        <row r="2242">
          <cell r="L2242">
            <v>21102908834</v>
          </cell>
          <cell r="M2242">
            <v>6008133959</v>
          </cell>
        </row>
        <row r="2243">
          <cell r="L2243">
            <v>21102903665</v>
          </cell>
          <cell r="M2243">
            <v>6008140304</v>
          </cell>
        </row>
        <row r="2244">
          <cell r="L2244" t="str">
            <v>21102803781/NF</v>
          </cell>
          <cell r="M2244">
            <v>6008141295</v>
          </cell>
        </row>
        <row r="2245">
          <cell r="L2245" t="str">
            <v>21102803781/NF</v>
          </cell>
          <cell r="M2245">
            <v>6008141295</v>
          </cell>
        </row>
        <row r="2246">
          <cell r="L2246" t="str">
            <v>21102803781/NF</v>
          </cell>
          <cell r="M2246">
            <v>6008141295</v>
          </cell>
        </row>
        <row r="2247">
          <cell r="L2247">
            <v>21102903661</v>
          </cell>
          <cell r="M2247">
            <v>6008145923</v>
          </cell>
        </row>
        <row r="2248">
          <cell r="L2248">
            <v>21102903815</v>
          </cell>
          <cell r="M2248">
            <v>6008143417</v>
          </cell>
        </row>
        <row r="2249">
          <cell r="L2249">
            <v>21102903815</v>
          </cell>
          <cell r="M2249">
            <v>6008143417</v>
          </cell>
        </row>
        <row r="2250">
          <cell r="L2250">
            <v>21102903815</v>
          </cell>
          <cell r="M2250">
            <v>6008143417</v>
          </cell>
        </row>
        <row r="2251">
          <cell r="L2251">
            <v>21102903815</v>
          </cell>
          <cell r="M2251">
            <v>6008143417</v>
          </cell>
        </row>
        <row r="2252">
          <cell r="L2252" t="str">
            <v>21102903691/EF</v>
          </cell>
          <cell r="M2252">
            <v>6008139629</v>
          </cell>
        </row>
        <row r="2253">
          <cell r="L2253" t="str">
            <v>21102903691/EF</v>
          </cell>
          <cell r="M2253">
            <v>6008139629</v>
          </cell>
        </row>
        <row r="2254">
          <cell r="L2254" t="str">
            <v>21102903691/EF</v>
          </cell>
          <cell r="M2254">
            <v>6008139629</v>
          </cell>
        </row>
        <row r="2255">
          <cell r="L2255" t="str">
            <v>21102903691/EF</v>
          </cell>
          <cell r="M2255">
            <v>6008139629</v>
          </cell>
        </row>
        <row r="2256">
          <cell r="L2256" t="str">
            <v>21102903679/NF</v>
          </cell>
          <cell r="M2256">
            <v>6008152056</v>
          </cell>
        </row>
        <row r="2257">
          <cell r="L2257" t="str">
            <v>21102903679/NF</v>
          </cell>
          <cell r="M2257">
            <v>6008152056</v>
          </cell>
        </row>
        <row r="2258">
          <cell r="L2258">
            <v>21102903805</v>
          </cell>
          <cell r="M2258">
            <v>6008151330</v>
          </cell>
        </row>
        <row r="2259">
          <cell r="L2259">
            <v>21102903805</v>
          </cell>
          <cell r="M2259">
            <v>6008151330</v>
          </cell>
        </row>
        <row r="2260">
          <cell r="L2260">
            <v>21102903805</v>
          </cell>
          <cell r="M2260">
            <v>6008151330</v>
          </cell>
        </row>
        <row r="2261">
          <cell r="L2261">
            <v>21102903805</v>
          </cell>
          <cell r="M2261">
            <v>6008151330</v>
          </cell>
        </row>
        <row r="2262">
          <cell r="L2262" t="str">
            <v>21102803789/I</v>
          </cell>
          <cell r="M2262">
            <v>6008139598</v>
          </cell>
        </row>
        <row r="2263">
          <cell r="L2263" t="str">
            <v>21102803789/I</v>
          </cell>
          <cell r="M2263">
            <v>6008139598</v>
          </cell>
        </row>
        <row r="2264">
          <cell r="L2264" t="str">
            <v>21102803789/I</v>
          </cell>
          <cell r="M2264">
            <v>6008139598</v>
          </cell>
        </row>
        <row r="2265">
          <cell r="L2265" t="str">
            <v>21102803718/A</v>
          </cell>
          <cell r="M2265">
            <v>6008146824</v>
          </cell>
        </row>
        <row r="2266">
          <cell r="L2266" t="str">
            <v>21102803718/A</v>
          </cell>
          <cell r="M2266">
            <v>6008146824</v>
          </cell>
        </row>
        <row r="2267">
          <cell r="L2267" t="str">
            <v>21102803718/A</v>
          </cell>
          <cell r="M2267">
            <v>6008146824</v>
          </cell>
        </row>
        <row r="2268">
          <cell r="L2268" t="str">
            <v>21102803718/A</v>
          </cell>
          <cell r="M2268">
            <v>6008146824</v>
          </cell>
        </row>
        <row r="2269">
          <cell r="L2269" t="str">
            <v>21102903678/PY</v>
          </cell>
          <cell r="M2269">
            <v>6008105531</v>
          </cell>
        </row>
        <row r="2270">
          <cell r="L2270" t="str">
            <v>21102903678/PY</v>
          </cell>
          <cell r="M2270">
            <v>6008105531</v>
          </cell>
        </row>
        <row r="2271">
          <cell r="L2271" t="str">
            <v>21102903678/PY</v>
          </cell>
          <cell r="M2271">
            <v>6008105531</v>
          </cell>
        </row>
        <row r="2272">
          <cell r="L2272" t="str">
            <v>21102803706/EF</v>
          </cell>
          <cell r="M2272">
            <v>6008151815</v>
          </cell>
        </row>
        <row r="2273">
          <cell r="L2273" t="str">
            <v>21102803706/EF</v>
          </cell>
          <cell r="M2273">
            <v>6008151815</v>
          </cell>
        </row>
        <row r="2274">
          <cell r="L2274" t="str">
            <v>21102803706/EF</v>
          </cell>
          <cell r="M2274">
            <v>6008151815</v>
          </cell>
        </row>
        <row r="2275">
          <cell r="L2275">
            <v>21102903817</v>
          </cell>
          <cell r="M2275">
            <v>6008143776</v>
          </cell>
        </row>
        <row r="2276">
          <cell r="L2276">
            <v>21102903817</v>
          </cell>
          <cell r="M2276">
            <v>6008143776</v>
          </cell>
        </row>
        <row r="2277">
          <cell r="L2277">
            <v>21102903817</v>
          </cell>
          <cell r="M2277">
            <v>6008143776</v>
          </cell>
        </row>
        <row r="2278">
          <cell r="L2278">
            <v>21102903817</v>
          </cell>
          <cell r="M2278">
            <v>6008143776</v>
          </cell>
        </row>
        <row r="2279">
          <cell r="L2279">
            <v>21110200182</v>
          </cell>
          <cell r="M2279">
            <v>6008150886</v>
          </cell>
        </row>
        <row r="2280">
          <cell r="L2280">
            <v>21110200182</v>
          </cell>
          <cell r="M2280">
            <v>6008150886</v>
          </cell>
        </row>
        <row r="2281">
          <cell r="L2281">
            <v>21110200182</v>
          </cell>
          <cell r="M2281">
            <v>6008150886</v>
          </cell>
        </row>
        <row r="2282">
          <cell r="L2282">
            <v>21110200182</v>
          </cell>
          <cell r="M2282">
            <v>6008150886</v>
          </cell>
        </row>
        <row r="2283">
          <cell r="L2283">
            <v>21102903667</v>
          </cell>
          <cell r="M2283">
            <v>6008136034</v>
          </cell>
        </row>
        <row r="2284">
          <cell r="L2284">
            <v>21102903660</v>
          </cell>
          <cell r="M2284">
            <v>6008144181</v>
          </cell>
        </row>
        <row r="2285">
          <cell r="L2285">
            <v>21102903809</v>
          </cell>
          <cell r="M2285">
            <v>6008148911</v>
          </cell>
        </row>
        <row r="2286">
          <cell r="L2286">
            <v>21102903809</v>
          </cell>
          <cell r="M2286">
            <v>6008148911</v>
          </cell>
        </row>
        <row r="2287">
          <cell r="L2287">
            <v>21102903809</v>
          </cell>
          <cell r="M2287">
            <v>6008148911</v>
          </cell>
        </row>
        <row r="2288">
          <cell r="L2288">
            <v>21102903809</v>
          </cell>
          <cell r="M2288">
            <v>6008148911</v>
          </cell>
        </row>
        <row r="2289">
          <cell r="L2289" t="str">
            <v>21102903685/ZK</v>
          </cell>
          <cell r="M2289">
            <v>6008152933</v>
          </cell>
        </row>
        <row r="2290">
          <cell r="L2290" t="str">
            <v>21102903685/ZK</v>
          </cell>
          <cell r="M2290">
            <v>6008152933</v>
          </cell>
        </row>
        <row r="2291">
          <cell r="L2291" t="str">
            <v>21102903685/ZK</v>
          </cell>
          <cell r="M2291">
            <v>6008152933</v>
          </cell>
        </row>
        <row r="2292">
          <cell r="L2292" t="str">
            <v>21102903685/ZK</v>
          </cell>
          <cell r="M2292">
            <v>6008152933</v>
          </cell>
        </row>
        <row r="2293">
          <cell r="L2293" t="str">
            <v>21102903700/HD</v>
          </cell>
          <cell r="M2293">
            <v>6008151521</v>
          </cell>
        </row>
        <row r="2294">
          <cell r="L2294" t="str">
            <v>21102903700/HD</v>
          </cell>
          <cell r="M2294">
            <v>6008151521</v>
          </cell>
        </row>
        <row r="2295">
          <cell r="L2295" t="str">
            <v>21102903700/HD</v>
          </cell>
          <cell r="M2295">
            <v>6008151521</v>
          </cell>
        </row>
        <row r="2296">
          <cell r="L2296" t="str">
            <v>21102903700/HD</v>
          </cell>
          <cell r="M2296">
            <v>6008151521</v>
          </cell>
        </row>
        <row r="2297">
          <cell r="L2297">
            <v>21102903662</v>
          </cell>
          <cell r="M2297">
            <v>6008151123</v>
          </cell>
        </row>
        <row r="2298">
          <cell r="L2298" t="str">
            <v>21102803734/EF</v>
          </cell>
          <cell r="M2298">
            <v>6008148074</v>
          </cell>
        </row>
        <row r="2299">
          <cell r="L2299" t="str">
            <v>21102803734/EF</v>
          </cell>
          <cell r="M2299">
            <v>6008148074</v>
          </cell>
        </row>
        <row r="2300">
          <cell r="L2300" t="str">
            <v>21102803734/EF</v>
          </cell>
          <cell r="M2300">
            <v>6008148074</v>
          </cell>
        </row>
        <row r="2301">
          <cell r="L2301" t="str">
            <v>21102803719/A</v>
          </cell>
          <cell r="M2301">
            <v>6008147313</v>
          </cell>
        </row>
        <row r="2302">
          <cell r="L2302" t="str">
            <v>21102803719/A</v>
          </cell>
          <cell r="M2302">
            <v>6008147313</v>
          </cell>
        </row>
        <row r="2303">
          <cell r="L2303" t="str">
            <v>21102803719/A</v>
          </cell>
          <cell r="M2303">
            <v>6008147313</v>
          </cell>
        </row>
        <row r="2304">
          <cell r="L2304">
            <v>21102903659</v>
          </cell>
          <cell r="M2304">
            <v>6008143944</v>
          </cell>
        </row>
        <row r="2305">
          <cell r="L2305">
            <v>1680021058</v>
          </cell>
          <cell r="M2305">
            <v>6008151446</v>
          </cell>
        </row>
        <row r="2306">
          <cell r="L2306" t="str">
            <v>21102903735/HD</v>
          </cell>
          <cell r="M2306">
            <v>6008143806</v>
          </cell>
        </row>
        <row r="2307">
          <cell r="L2307" t="str">
            <v>21102903735/HD</v>
          </cell>
          <cell r="M2307">
            <v>6008143806</v>
          </cell>
        </row>
        <row r="2308">
          <cell r="L2308" t="str">
            <v>21102903735/HD</v>
          </cell>
          <cell r="M2308">
            <v>6008143806</v>
          </cell>
        </row>
        <row r="2309">
          <cell r="L2309" t="str">
            <v>21102803745/A</v>
          </cell>
          <cell r="M2309">
            <v>6008146017</v>
          </cell>
        </row>
        <row r="2310">
          <cell r="L2310" t="str">
            <v>21102803745/A</v>
          </cell>
          <cell r="M2310">
            <v>6008146017</v>
          </cell>
        </row>
        <row r="2311">
          <cell r="L2311" t="str">
            <v>21102803745/A</v>
          </cell>
          <cell r="M2311">
            <v>6008146017</v>
          </cell>
        </row>
        <row r="2312">
          <cell r="L2312" t="str">
            <v>21102803745/A</v>
          </cell>
          <cell r="M2312">
            <v>6008146017</v>
          </cell>
        </row>
        <row r="2313">
          <cell r="L2313">
            <v>21102903814</v>
          </cell>
          <cell r="M2313">
            <v>6008147018</v>
          </cell>
        </row>
        <row r="2314">
          <cell r="L2314">
            <v>21102903814</v>
          </cell>
          <cell r="M2314">
            <v>6008147018</v>
          </cell>
        </row>
        <row r="2315">
          <cell r="L2315">
            <v>21102903814</v>
          </cell>
          <cell r="M2315">
            <v>6008147018</v>
          </cell>
        </row>
        <row r="2316">
          <cell r="L2316">
            <v>21102903814</v>
          </cell>
          <cell r="M2316">
            <v>6008147018</v>
          </cell>
        </row>
        <row r="2317">
          <cell r="L2317">
            <v>21102903807</v>
          </cell>
          <cell r="M2317">
            <v>6008148914</v>
          </cell>
        </row>
        <row r="2318">
          <cell r="L2318">
            <v>21102903807</v>
          </cell>
          <cell r="M2318">
            <v>6008148914</v>
          </cell>
        </row>
        <row r="2319">
          <cell r="L2319">
            <v>21102903807</v>
          </cell>
          <cell r="M2319">
            <v>6008148914</v>
          </cell>
        </row>
        <row r="2320">
          <cell r="L2320">
            <v>21102903807</v>
          </cell>
          <cell r="M2320">
            <v>6008148914</v>
          </cell>
        </row>
        <row r="2321">
          <cell r="L2321" t="str">
            <v>21102803730/HD</v>
          </cell>
          <cell r="M2321">
            <v>6008148951</v>
          </cell>
        </row>
        <row r="2322">
          <cell r="L2322" t="str">
            <v>21102803730/HD</v>
          </cell>
          <cell r="M2322">
            <v>6008148951</v>
          </cell>
        </row>
        <row r="2323">
          <cell r="L2323" t="str">
            <v>21102803730/HD</v>
          </cell>
          <cell r="M2323">
            <v>6008148951</v>
          </cell>
        </row>
        <row r="2324">
          <cell r="L2324" t="str">
            <v>21102903683/ZK</v>
          </cell>
          <cell r="M2324">
            <v>6008150178</v>
          </cell>
        </row>
        <row r="2325">
          <cell r="L2325" t="str">
            <v>21102903683/ZK</v>
          </cell>
          <cell r="M2325">
            <v>6008150178</v>
          </cell>
        </row>
        <row r="2326">
          <cell r="L2326" t="str">
            <v>21102903683/ZK</v>
          </cell>
          <cell r="M2326">
            <v>6008150178</v>
          </cell>
        </row>
        <row r="2327">
          <cell r="L2327" t="str">
            <v>21102903683/ZK</v>
          </cell>
          <cell r="M2327">
            <v>6008150178</v>
          </cell>
        </row>
        <row r="2328">
          <cell r="L2328">
            <v>21102903650</v>
          </cell>
          <cell r="M2328">
            <v>6008147085</v>
          </cell>
        </row>
        <row r="2329">
          <cell r="L2329">
            <v>21102903666</v>
          </cell>
          <cell r="M2329">
            <v>6008144307</v>
          </cell>
        </row>
        <row r="2330">
          <cell r="L2330">
            <v>21102903816</v>
          </cell>
          <cell r="M2330">
            <v>6008144783</v>
          </cell>
        </row>
        <row r="2331">
          <cell r="L2331">
            <v>21102903816</v>
          </cell>
          <cell r="M2331">
            <v>6008144783</v>
          </cell>
        </row>
        <row r="2332">
          <cell r="L2332">
            <v>21102903816</v>
          </cell>
          <cell r="M2332">
            <v>6008144783</v>
          </cell>
        </row>
        <row r="2333">
          <cell r="L2333">
            <v>21102903816</v>
          </cell>
          <cell r="M2333">
            <v>6008144783</v>
          </cell>
        </row>
        <row r="2334">
          <cell r="L2334" t="str">
            <v>21102903722/NF</v>
          </cell>
          <cell r="M2334">
            <v>6008136318</v>
          </cell>
        </row>
        <row r="2335">
          <cell r="L2335" t="str">
            <v>21102903722/NF</v>
          </cell>
          <cell r="M2335">
            <v>6008136318</v>
          </cell>
        </row>
        <row r="2336">
          <cell r="L2336" t="str">
            <v>21102903722/NF</v>
          </cell>
          <cell r="M2336">
            <v>6008136318</v>
          </cell>
        </row>
        <row r="2337">
          <cell r="L2337" t="str">
            <v>21102903722/NF</v>
          </cell>
          <cell r="M2337">
            <v>6008136318</v>
          </cell>
        </row>
        <row r="2338">
          <cell r="L2338">
            <v>21102903653</v>
          </cell>
          <cell r="M2338">
            <v>6008152143</v>
          </cell>
        </row>
        <row r="2339">
          <cell r="L2339">
            <v>21102903798</v>
          </cell>
          <cell r="M2339">
            <v>6008151744</v>
          </cell>
        </row>
        <row r="2340">
          <cell r="L2340">
            <v>21102903798</v>
          </cell>
          <cell r="M2340">
            <v>6008151744</v>
          </cell>
        </row>
        <row r="2341">
          <cell r="L2341">
            <v>21102903798</v>
          </cell>
          <cell r="M2341">
            <v>6008151744</v>
          </cell>
        </row>
        <row r="2342">
          <cell r="L2342">
            <v>21102903798</v>
          </cell>
          <cell r="M2342">
            <v>6008151744</v>
          </cell>
        </row>
        <row r="2343">
          <cell r="L2343" t="str">
            <v>21102803747/NF</v>
          </cell>
          <cell r="M2343">
            <v>6008144986</v>
          </cell>
        </row>
        <row r="2344">
          <cell r="L2344" t="str">
            <v>21102803747/NF</v>
          </cell>
          <cell r="M2344">
            <v>6008144986</v>
          </cell>
        </row>
        <row r="2345">
          <cell r="L2345" t="str">
            <v>21102803747/NF</v>
          </cell>
          <cell r="M2345">
            <v>6008144986</v>
          </cell>
        </row>
        <row r="2346">
          <cell r="L2346" t="str">
            <v>21102803747/NF</v>
          </cell>
          <cell r="M2346">
            <v>6008144986</v>
          </cell>
        </row>
        <row r="2347">
          <cell r="L2347" t="str">
            <v>21102903719/HD</v>
          </cell>
          <cell r="M2347">
            <v>6008148326</v>
          </cell>
        </row>
        <row r="2348">
          <cell r="L2348" t="str">
            <v>21102903719/HD</v>
          </cell>
          <cell r="M2348">
            <v>6008148326</v>
          </cell>
        </row>
        <row r="2349">
          <cell r="L2349" t="str">
            <v>21102903719/HD</v>
          </cell>
          <cell r="M2349">
            <v>6008148326</v>
          </cell>
        </row>
        <row r="2350">
          <cell r="L2350">
            <v>21102903810</v>
          </cell>
          <cell r="M2350">
            <v>6008146741</v>
          </cell>
        </row>
        <row r="2351">
          <cell r="L2351">
            <v>21102903810</v>
          </cell>
          <cell r="M2351">
            <v>6008146741</v>
          </cell>
        </row>
        <row r="2352">
          <cell r="L2352">
            <v>21102903810</v>
          </cell>
          <cell r="M2352">
            <v>6008146741</v>
          </cell>
        </row>
        <row r="2353">
          <cell r="L2353">
            <v>21102903810</v>
          </cell>
          <cell r="M2353">
            <v>6008146741</v>
          </cell>
        </row>
        <row r="2354">
          <cell r="L2354">
            <v>21102903671</v>
          </cell>
          <cell r="M2354">
            <v>6008139994</v>
          </cell>
        </row>
        <row r="2355">
          <cell r="L2355" t="str">
            <v>21102903732/BK</v>
          </cell>
          <cell r="M2355">
            <v>6008142669</v>
          </cell>
        </row>
        <row r="2356">
          <cell r="L2356" t="str">
            <v>21102903732/BK</v>
          </cell>
          <cell r="M2356">
            <v>6008142669</v>
          </cell>
        </row>
        <row r="2357">
          <cell r="L2357" t="str">
            <v>21102903732/BK</v>
          </cell>
          <cell r="M2357">
            <v>6008142669</v>
          </cell>
        </row>
        <row r="2358">
          <cell r="L2358" t="str">
            <v>21102903732/BK</v>
          </cell>
          <cell r="M2358">
            <v>6008142669</v>
          </cell>
        </row>
        <row r="2359">
          <cell r="L2359" t="str">
            <v>21110404149/PY</v>
          </cell>
          <cell r="M2359">
            <v>6008156567</v>
          </cell>
        </row>
        <row r="2360">
          <cell r="L2360" t="str">
            <v>21110404149/PY</v>
          </cell>
          <cell r="M2360">
            <v>6008156567</v>
          </cell>
        </row>
        <row r="2361">
          <cell r="L2361" t="str">
            <v>21110404149/PY</v>
          </cell>
          <cell r="M2361">
            <v>6008156567</v>
          </cell>
        </row>
        <row r="2362">
          <cell r="L2362" t="str">
            <v>21110404149/PY</v>
          </cell>
          <cell r="M2362">
            <v>6008156567</v>
          </cell>
        </row>
        <row r="2363">
          <cell r="L2363" t="str">
            <v>90401650004.11.2021E</v>
          </cell>
          <cell r="M2363">
            <v>6008146364</v>
          </cell>
        </row>
        <row r="2364">
          <cell r="L2364" t="str">
            <v>90401650004.11.2021E</v>
          </cell>
          <cell r="M2364">
            <v>6008146364</v>
          </cell>
        </row>
        <row r="2365">
          <cell r="L2365" t="str">
            <v>90401650004.11.2021E</v>
          </cell>
          <cell r="M2365">
            <v>6008146364</v>
          </cell>
        </row>
        <row r="2366">
          <cell r="L2366" t="str">
            <v>90571650004.11.2021E</v>
          </cell>
          <cell r="M2366">
            <v>6008142948</v>
          </cell>
        </row>
        <row r="2367">
          <cell r="L2367" t="str">
            <v>90571650004.11.2021E</v>
          </cell>
          <cell r="M2367">
            <v>6008142948</v>
          </cell>
        </row>
        <row r="2368">
          <cell r="L2368" t="str">
            <v>90571650004.11.2021E</v>
          </cell>
          <cell r="M2368">
            <v>6008142948</v>
          </cell>
        </row>
        <row r="2369">
          <cell r="L2369" t="str">
            <v>21102903729/ZK</v>
          </cell>
          <cell r="M2369">
            <v>6008138919</v>
          </cell>
        </row>
        <row r="2370">
          <cell r="L2370" t="str">
            <v>21102903729/ZK</v>
          </cell>
          <cell r="M2370">
            <v>6008138919</v>
          </cell>
        </row>
        <row r="2371">
          <cell r="L2371" t="str">
            <v>21102903729/ZK</v>
          </cell>
          <cell r="M2371">
            <v>6008138919</v>
          </cell>
        </row>
        <row r="2372">
          <cell r="L2372" t="str">
            <v>21102803743/EF</v>
          </cell>
          <cell r="M2372">
            <v>6008146535</v>
          </cell>
        </row>
        <row r="2373">
          <cell r="L2373" t="str">
            <v>21102803743/EF</v>
          </cell>
          <cell r="M2373">
            <v>6008146535</v>
          </cell>
        </row>
        <row r="2374">
          <cell r="L2374" t="str">
            <v>21102803743/EF</v>
          </cell>
          <cell r="M2374">
            <v>6008146535</v>
          </cell>
        </row>
        <row r="2375">
          <cell r="L2375" t="str">
            <v>21102803743/EF</v>
          </cell>
          <cell r="M2375">
            <v>6008146535</v>
          </cell>
        </row>
        <row r="2376">
          <cell r="L2376" t="str">
            <v>21102803759/NF</v>
          </cell>
          <cell r="M2376">
            <v>6008145814</v>
          </cell>
        </row>
        <row r="2377">
          <cell r="L2377" t="str">
            <v>21102803759/NF</v>
          </cell>
          <cell r="M2377">
            <v>6008145814</v>
          </cell>
        </row>
        <row r="2378">
          <cell r="L2378" t="str">
            <v>21102803759/NF</v>
          </cell>
          <cell r="M2378">
            <v>6008145814</v>
          </cell>
        </row>
        <row r="2379">
          <cell r="L2379">
            <v>21110406924</v>
          </cell>
          <cell r="M2379">
            <v>6008143832</v>
          </cell>
        </row>
        <row r="2380">
          <cell r="L2380">
            <v>21110406924</v>
          </cell>
          <cell r="M2380">
            <v>6008143832</v>
          </cell>
        </row>
        <row r="2381">
          <cell r="L2381">
            <v>21110406924</v>
          </cell>
          <cell r="M2381">
            <v>6008143832</v>
          </cell>
        </row>
        <row r="2382">
          <cell r="L2382">
            <v>21110406924</v>
          </cell>
          <cell r="M2382">
            <v>6008143832</v>
          </cell>
        </row>
        <row r="2383">
          <cell r="L2383" t="str">
            <v>21110404157/NF</v>
          </cell>
          <cell r="M2383">
            <v>6008142568</v>
          </cell>
        </row>
        <row r="2384">
          <cell r="L2384" t="str">
            <v>21110404157/NF</v>
          </cell>
          <cell r="M2384">
            <v>6008142568</v>
          </cell>
        </row>
        <row r="2385">
          <cell r="L2385">
            <v>21110800185</v>
          </cell>
          <cell r="M2385">
            <v>6008155691</v>
          </cell>
        </row>
        <row r="2386">
          <cell r="L2386" t="str">
            <v>21102903715/PY</v>
          </cell>
          <cell r="M2386">
            <v>6008148259</v>
          </cell>
        </row>
        <row r="2387">
          <cell r="L2387" t="str">
            <v>21102903715/PY</v>
          </cell>
          <cell r="M2387">
            <v>6008148259</v>
          </cell>
        </row>
        <row r="2388">
          <cell r="L2388" t="str">
            <v>21102903715/PY</v>
          </cell>
          <cell r="M2388">
            <v>6008148259</v>
          </cell>
        </row>
        <row r="2389">
          <cell r="L2389" t="str">
            <v>21102903715/PY</v>
          </cell>
          <cell r="M2389">
            <v>6008148259</v>
          </cell>
        </row>
        <row r="2390">
          <cell r="L2390">
            <v>21102903657</v>
          </cell>
          <cell r="M2390">
            <v>6008150734</v>
          </cell>
        </row>
        <row r="2391">
          <cell r="L2391">
            <v>21102903656</v>
          </cell>
          <cell r="M2391">
            <v>6008147637</v>
          </cell>
        </row>
        <row r="2392">
          <cell r="L2392">
            <v>21110800183</v>
          </cell>
          <cell r="M2392">
            <v>6008156482</v>
          </cell>
        </row>
        <row r="2393">
          <cell r="L2393" t="str">
            <v>21102903712/ZK</v>
          </cell>
          <cell r="M2393">
            <v>6008146981</v>
          </cell>
        </row>
        <row r="2394">
          <cell r="L2394" t="str">
            <v>21102903712/ZK</v>
          </cell>
          <cell r="M2394">
            <v>6008146981</v>
          </cell>
        </row>
        <row r="2395">
          <cell r="L2395" t="str">
            <v>21102903712/ZK</v>
          </cell>
          <cell r="M2395">
            <v>6008146981</v>
          </cell>
        </row>
        <row r="2396">
          <cell r="L2396" t="str">
            <v>21102903712/ZK</v>
          </cell>
          <cell r="M2396">
            <v>6008146981</v>
          </cell>
        </row>
        <row r="2397">
          <cell r="L2397" t="str">
            <v>21102903695/BK</v>
          </cell>
          <cell r="M2397">
            <v>6008152241</v>
          </cell>
        </row>
        <row r="2398">
          <cell r="L2398" t="str">
            <v>21102903695/BK</v>
          </cell>
          <cell r="M2398">
            <v>6008152241</v>
          </cell>
        </row>
        <row r="2399">
          <cell r="L2399" t="str">
            <v>21102903695/BK</v>
          </cell>
          <cell r="M2399">
            <v>6008152241</v>
          </cell>
        </row>
        <row r="2400">
          <cell r="L2400">
            <v>21102903808</v>
          </cell>
          <cell r="M2400">
            <v>6008148641</v>
          </cell>
        </row>
        <row r="2401">
          <cell r="L2401">
            <v>21102903808</v>
          </cell>
          <cell r="M2401">
            <v>6008148641</v>
          </cell>
        </row>
        <row r="2402">
          <cell r="L2402">
            <v>21102903808</v>
          </cell>
          <cell r="M2402">
            <v>6008148641</v>
          </cell>
        </row>
        <row r="2403">
          <cell r="L2403">
            <v>21102903808</v>
          </cell>
          <cell r="M2403">
            <v>6008148641</v>
          </cell>
        </row>
        <row r="2404">
          <cell r="L2404" t="str">
            <v>21102803727/EF</v>
          </cell>
          <cell r="M2404">
            <v>6008149657</v>
          </cell>
        </row>
        <row r="2405">
          <cell r="L2405" t="str">
            <v>21102803727/EF</v>
          </cell>
          <cell r="M2405">
            <v>6008149657</v>
          </cell>
        </row>
        <row r="2406">
          <cell r="L2406" t="str">
            <v>21102803727/EF</v>
          </cell>
          <cell r="M2406">
            <v>6008149657</v>
          </cell>
        </row>
        <row r="2407">
          <cell r="L2407" t="str">
            <v>21102803727/EF</v>
          </cell>
          <cell r="M2407">
            <v>6008149657</v>
          </cell>
        </row>
        <row r="2408">
          <cell r="L2408" t="str">
            <v>21102903697/PY</v>
          </cell>
          <cell r="M2408">
            <v>6008151655</v>
          </cell>
        </row>
        <row r="2409">
          <cell r="L2409" t="str">
            <v>21102903697/PY</v>
          </cell>
          <cell r="M2409">
            <v>6008151655</v>
          </cell>
        </row>
        <row r="2410">
          <cell r="L2410" t="str">
            <v>21102903697/PY</v>
          </cell>
          <cell r="M2410">
            <v>6008151655</v>
          </cell>
        </row>
        <row r="2411">
          <cell r="L2411" t="str">
            <v>21102903697/PY</v>
          </cell>
          <cell r="M2411">
            <v>6008151655</v>
          </cell>
        </row>
        <row r="2412">
          <cell r="L2412" t="str">
            <v>21102903698/EL</v>
          </cell>
          <cell r="M2412">
            <v>6008148349</v>
          </cell>
        </row>
        <row r="2413">
          <cell r="L2413" t="str">
            <v>21102903698/EL</v>
          </cell>
          <cell r="M2413">
            <v>6008148349</v>
          </cell>
        </row>
        <row r="2414">
          <cell r="L2414" t="str">
            <v>21102903698/EL</v>
          </cell>
          <cell r="M2414">
            <v>6008148349</v>
          </cell>
        </row>
        <row r="2415">
          <cell r="L2415" t="str">
            <v>21102903698/EL</v>
          </cell>
          <cell r="M2415">
            <v>6008148349</v>
          </cell>
        </row>
        <row r="2416">
          <cell r="L2416" t="str">
            <v>21102803715/HD</v>
          </cell>
          <cell r="M2416">
            <v>6008150635</v>
          </cell>
        </row>
        <row r="2417">
          <cell r="L2417" t="str">
            <v>21102803715/HD</v>
          </cell>
          <cell r="M2417">
            <v>6008150635</v>
          </cell>
        </row>
        <row r="2418">
          <cell r="L2418" t="str">
            <v>21102803715/HD</v>
          </cell>
          <cell r="M2418">
            <v>6008150635</v>
          </cell>
        </row>
        <row r="2419">
          <cell r="L2419" t="str">
            <v>21102803715/HD</v>
          </cell>
          <cell r="M2419">
            <v>6008150635</v>
          </cell>
        </row>
        <row r="2420">
          <cell r="L2420" t="str">
            <v>21102803716/HD</v>
          </cell>
          <cell r="M2420">
            <v>6008148436</v>
          </cell>
        </row>
        <row r="2421">
          <cell r="L2421" t="str">
            <v>21102803716/HD</v>
          </cell>
          <cell r="M2421">
            <v>6008148436</v>
          </cell>
        </row>
        <row r="2422">
          <cell r="L2422" t="str">
            <v>21102803716/HD</v>
          </cell>
          <cell r="M2422">
            <v>6008148436</v>
          </cell>
        </row>
        <row r="2423">
          <cell r="L2423" t="str">
            <v>21110404168/EL</v>
          </cell>
          <cell r="M2423">
            <v>6008154841</v>
          </cell>
        </row>
        <row r="2424">
          <cell r="L2424" t="str">
            <v>21110404168/EL</v>
          </cell>
          <cell r="M2424">
            <v>6008154841</v>
          </cell>
        </row>
        <row r="2425">
          <cell r="L2425" t="str">
            <v>21110404168/EL</v>
          </cell>
          <cell r="M2425">
            <v>6008154841</v>
          </cell>
        </row>
        <row r="2426">
          <cell r="L2426" t="str">
            <v>21110404168/EL</v>
          </cell>
          <cell r="M2426">
            <v>6008154841</v>
          </cell>
        </row>
        <row r="2427">
          <cell r="L2427">
            <v>21110200185</v>
          </cell>
          <cell r="M2427">
            <v>6008153173</v>
          </cell>
        </row>
        <row r="2428">
          <cell r="L2428">
            <v>21110200185</v>
          </cell>
          <cell r="M2428">
            <v>6008153173</v>
          </cell>
        </row>
        <row r="2429">
          <cell r="L2429">
            <v>21110200185</v>
          </cell>
          <cell r="M2429">
            <v>6008153173</v>
          </cell>
        </row>
        <row r="2430">
          <cell r="L2430">
            <v>21110200185</v>
          </cell>
          <cell r="M2430">
            <v>6008153173</v>
          </cell>
        </row>
        <row r="2431">
          <cell r="L2431" t="str">
            <v>21102903711/A</v>
          </cell>
          <cell r="M2431">
            <v>6008147309</v>
          </cell>
        </row>
        <row r="2432">
          <cell r="L2432" t="str">
            <v>21102903711/A</v>
          </cell>
          <cell r="M2432">
            <v>6008147309</v>
          </cell>
        </row>
        <row r="2433">
          <cell r="L2433" t="str">
            <v>21102903711/A</v>
          </cell>
          <cell r="M2433">
            <v>6008147309</v>
          </cell>
        </row>
        <row r="2434">
          <cell r="L2434">
            <v>21102903803</v>
          </cell>
          <cell r="M2434">
            <v>6008150235</v>
          </cell>
        </row>
        <row r="2435">
          <cell r="L2435">
            <v>21102903803</v>
          </cell>
          <cell r="M2435">
            <v>6008150235</v>
          </cell>
        </row>
        <row r="2436">
          <cell r="L2436">
            <v>21102903803</v>
          </cell>
          <cell r="M2436">
            <v>6008150235</v>
          </cell>
        </row>
        <row r="2437">
          <cell r="L2437">
            <v>21102903803</v>
          </cell>
          <cell r="M2437">
            <v>6008150235</v>
          </cell>
        </row>
        <row r="2438">
          <cell r="L2438">
            <v>21102903799</v>
          </cell>
          <cell r="M2438">
            <v>6008148992</v>
          </cell>
        </row>
        <row r="2439">
          <cell r="L2439">
            <v>21102903799</v>
          </cell>
          <cell r="M2439">
            <v>6008148992</v>
          </cell>
        </row>
        <row r="2440">
          <cell r="L2440">
            <v>21102903799</v>
          </cell>
          <cell r="M2440">
            <v>6008148992</v>
          </cell>
        </row>
        <row r="2441">
          <cell r="L2441">
            <v>21102903799</v>
          </cell>
          <cell r="M2441">
            <v>6008148992</v>
          </cell>
        </row>
        <row r="2442">
          <cell r="L2442" t="str">
            <v>21102903701/A</v>
          </cell>
          <cell r="M2442">
            <v>6008145516</v>
          </cell>
        </row>
        <row r="2443">
          <cell r="L2443" t="str">
            <v>21102903701/A</v>
          </cell>
          <cell r="M2443">
            <v>6008145516</v>
          </cell>
        </row>
        <row r="2444">
          <cell r="L2444" t="str">
            <v>21102903701/A</v>
          </cell>
          <cell r="M2444">
            <v>6008145516</v>
          </cell>
        </row>
        <row r="2445">
          <cell r="L2445">
            <v>21110404039</v>
          </cell>
          <cell r="M2445">
            <v>6008154385</v>
          </cell>
        </row>
        <row r="2446">
          <cell r="L2446" t="str">
            <v>21110404155/BK</v>
          </cell>
          <cell r="M2446">
            <v>6008152498</v>
          </cell>
        </row>
        <row r="2447">
          <cell r="L2447" t="str">
            <v>21110404155/BK</v>
          </cell>
          <cell r="M2447">
            <v>6008152498</v>
          </cell>
        </row>
        <row r="2448">
          <cell r="L2448">
            <v>21102903649</v>
          </cell>
          <cell r="M2448">
            <v>6008151257</v>
          </cell>
        </row>
        <row r="2449">
          <cell r="L2449">
            <v>21110404209</v>
          </cell>
          <cell r="M2449">
            <v>6008147670</v>
          </cell>
        </row>
        <row r="2450">
          <cell r="L2450">
            <v>21110404209</v>
          </cell>
          <cell r="M2450">
            <v>6008147670</v>
          </cell>
        </row>
        <row r="2451">
          <cell r="L2451">
            <v>21110404209</v>
          </cell>
          <cell r="M2451">
            <v>6008147670</v>
          </cell>
        </row>
        <row r="2452">
          <cell r="L2452">
            <v>21110404209</v>
          </cell>
          <cell r="M2452">
            <v>6008147670</v>
          </cell>
        </row>
        <row r="2453">
          <cell r="L2453">
            <v>21110404205</v>
          </cell>
          <cell r="M2453">
            <v>6008124262</v>
          </cell>
        </row>
        <row r="2454">
          <cell r="L2454">
            <v>21110404205</v>
          </cell>
          <cell r="M2454">
            <v>6008124262</v>
          </cell>
        </row>
        <row r="2455">
          <cell r="L2455">
            <v>21110404205</v>
          </cell>
          <cell r="M2455">
            <v>6008124262</v>
          </cell>
        </row>
        <row r="2456">
          <cell r="L2456">
            <v>21110404205</v>
          </cell>
          <cell r="M2456">
            <v>6008124262</v>
          </cell>
        </row>
        <row r="2457">
          <cell r="L2457">
            <v>21102903800</v>
          </cell>
          <cell r="M2457">
            <v>6008154652</v>
          </cell>
        </row>
        <row r="2458">
          <cell r="L2458">
            <v>21102903800</v>
          </cell>
          <cell r="M2458">
            <v>6008154652</v>
          </cell>
        </row>
        <row r="2459">
          <cell r="L2459">
            <v>21102903800</v>
          </cell>
          <cell r="M2459">
            <v>6008154652</v>
          </cell>
        </row>
        <row r="2460">
          <cell r="L2460">
            <v>21102903800</v>
          </cell>
          <cell r="M2460">
            <v>6008154652</v>
          </cell>
        </row>
        <row r="2461">
          <cell r="L2461">
            <v>21110404212</v>
          </cell>
          <cell r="M2461">
            <v>6008155262</v>
          </cell>
        </row>
        <row r="2462">
          <cell r="L2462">
            <v>21110404212</v>
          </cell>
          <cell r="M2462">
            <v>6008155262</v>
          </cell>
        </row>
        <row r="2463">
          <cell r="L2463">
            <v>21110404212</v>
          </cell>
          <cell r="M2463">
            <v>6008155262</v>
          </cell>
        </row>
        <row r="2464">
          <cell r="L2464">
            <v>21110404212</v>
          </cell>
          <cell r="M2464">
            <v>6008155262</v>
          </cell>
        </row>
        <row r="2465">
          <cell r="L2465">
            <v>21102903658</v>
          </cell>
          <cell r="M2465">
            <v>6008147667</v>
          </cell>
        </row>
        <row r="2466">
          <cell r="L2466">
            <v>21110200183</v>
          </cell>
          <cell r="M2466">
            <v>6008147392</v>
          </cell>
        </row>
        <row r="2467">
          <cell r="L2467">
            <v>21110200183</v>
          </cell>
          <cell r="M2467">
            <v>6008147392</v>
          </cell>
        </row>
        <row r="2468">
          <cell r="L2468">
            <v>21110200183</v>
          </cell>
          <cell r="M2468">
            <v>6008147392</v>
          </cell>
        </row>
        <row r="2469">
          <cell r="L2469">
            <v>21110200183</v>
          </cell>
          <cell r="M2469">
            <v>6008147392</v>
          </cell>
        </row>
        <row r="2470">
          <cell r="L2470" t="str">
            <v>21102803700/EL</v>
          </cell>
          <cell r="M2470">
            <v>6008154128</v>
          </cell>
        </row>
        <row r="2471">
          <cell r="L2471" t="str">
            <v>21102803700/EL</v>
          </cell>
          <cell r="M2471">
            <v>6008154128</v>
          </cell>
        </row>
        <row r="2472">
          <cell r="L2472" t="str">
            <v>21102803700/EL</v>
          </cell>
          <cell r="M2472">
            <v>6008154128</v>
          </cell>
        </row>
        <row r="2473">
          <cell r="L2473" t="str">
            <v>21102803700/EL</v>
          </cell>
          <cell r="M2473">
            <v>6008154128</v>
          </cell>
        </row>
        <row r="2474">
          <cell r="L2474" t="str">
            <v>21102903689/A</v>
          </cell>
          <cell r="M2474">
            <v>6008152964</v>
          </cell>
        </row>
        <row r="2475">
          <cell r="L2475" t="str">
            <v>21102903689/A</v>
          </cell>
          <cell r="M2475">
            <v>6008152964</v>
          </cell>
        </row>
        <row r="2476">
          <cell r="L2476" t="str">
            <v>21102903689/A</v>
          </cell>
          <cell r="M2476">
            <v>6008152964</v>
          </cell>
        </row>
        <row r="2477">
          <cell r="L2477">
            <v>21110404211</v>
          </cell>
          <cell r="M2477">
            <v>6008147671</v>
          </cell>
        </row>
        <row r="2478">
          <cell r="L2478">
            <v>21110404211</v>
          </cell>
          <cell r="M2478">
            <v>6008147671</v>
          </cell>
        </row>
        <row r="2479">
          <cell r="L2479">
            <v>21110404211</v>
          </cell>
          <cell r="M2479">
            <v>6008147671</v>
          </cell>
        </row>
        <row r="2480">
          <cell r="L2480">
            <v>21110404211</v>
          </cell>
          <cell r="M2480">
            <v>6008147671</v>
          </cell>
        </row>
        <row r="2481">
          <cell r="L2481" t="str">
            <v>21110404174/HD</v>
          </cell>
          <cell r="M2481">
            <v>6008155040</v>
          </cell>
        </row>
        <row r="2482">
          <cell r="L2482" t="str">
            <v>21110404174/HD</v>
          </cell>
          <cell r="M2482">
            <v>6008155040</v>
          </cell>
        </row>
        <row r="2483">
          <cell r="L2483" t="str">
            <v>21110404174/HD</v>
          </cell>
          <cell r="M2483">
            <v>6008155040</v>
          </cell>
        </row>
        <row r="2484">
          <cell r="L2484" t="str">
            <v>21110404174/HD</v>
          </cell>
          <cell r="M2484">
            <v>6008155040</v>
          </cell>
        </row>
        <row r="2485">
          <cell r="L2485" t="str">
            <v>21110404162/ZK</v>
          </cell>
          <cell r="M2485">
            <v>6008152062</v>
          </cell>
        </row>
        <row r="2486">
          <cell r="L2486" t="str">
            <v>21110404162/ZK</v>
          </cell>
          <cell r="M2486">
            <v>6008152062</v>
          </cell>
        </row>
        <row r="2487">
          <cell r="L2487" t="str">
            <v>21110404162/ZK</v>
          </cell>
          <cell r="M2487">
            <v>6008152062</v>
          </cell>
        </row>
        <row r="2488">
          <cell r="L2488" t="str">
            <v>21110404162/ZK</v>
          </cell>
          <cell r="M2488">
            <v>6008152062</v>
          </cell>
        </row>
        <row r="2489">
          <cell r="L2489">
            <v>35854</v>
          </cell>
          <cell r="M2489">
            <v>6008151013</v>
          </cell>
        </row>
        <row r="2490">
          <cell r="L2490" t="str">
            <v>21102903676/PY</v>
          </cell>
          <cell r="M2490">
            <v>6008153538</v>
          </cell>
        </row>
        <row r="2491">
          <cell r="L2491" t="str">
            <v>21102903676/PY</v>
          </cell>
          <cell r="M2491">
            <v>6008153538</v>
          </cell>
        </row>
        <row r="2492">
          <cell r="L2492" t="str">
            <v>21102903676/PY</v>
          </cell>
          <cell r="M2492">
            <v>6008153538</v>
          </cell>
        </row>
        <row r="2493">
          <cell r="L2493" t="str">
            <v>21102903676/PY</v>
          </cell>
          <cell r="M2493">
            <v>6008153538</v>
          </cell>
        </row>
        <row r="2494">
          <cell r="L2494">
            <v>21110404210</v>
          </cell>
          <cell r="M2494">
            <v>6008153625</v>
          </cell>
        </row>
        <row r="2495">
          <cell r="L2495">
            <v>21110404210</v>
          </cell>
          <cell r="M2495">
            <v>6008153625</v>
          </cell>
        </row>
        <row r="2496">
          <cell r="L2496">
            <v>21110404210</v>
          </cell>
          <cell r="M2496">
            <v>6008153625</v>
          </cell>
        </row>
        <row r="2497">
          <cell r="L2497">
            <v>21110404210</v>
          </cell>
          <cell r="M2497">
            <v>6008153625</v>
          </cell>
        </row>
        <row r="2498">
          <cell r="L2498" t="str">
            <v>21110404173/PY</v>
          </cell>
          <cell r="M2498">
            <v>6008149619</v>
          </cell>
        </row>
        <row r="2499">
          <cell r="L2499" t="str">
            <v>21110404173/PY</v>
          </cell>
          <cell r="M2499">
            <v>6008149619</v>
          </cell>
        </row>
        <row r="2500">
          <cell r="L2500" t="str">
            <v>21110404173/PY</v>
          </cell>
          <cell r="M2500">
            <v>6008149619</v>
          </cell>
        </row>
        <row r="2501">
          <cell r="L2501" t="str">
            <v>21110404143/PY</v>
          </cell>
          <cell r="M2501">
            <v>6008148714</v>
          </cell>
        </row>
        <row r="2502">
          <cell r="L2502" t="str">
            <v>21110404143/PY</v>
          </cell>
          <cell r="M2502">
            <v>6008148714</v>
          </cell>
        </row>
        <row r="2503">
          <cell r="L2503" t="str">
            <v>21110404143/PY</v>
          </cell>
          <cell r="M2503">
            <v>6008148714</v>
          </cell>
        </row>
        <row r="2504">
          <cell r="L2504" t="str">
            <v>21110404145/PY</v>
          </cell>
          <cell r="M2504">
            <v>6008156323</v>
          </cell>
        </row>
        <row r="2505">
          <cell r="L2505" t="str">
            <v>21110404145/PY</v>
          </cell>
          <cell r="M2505">
            <v>6008156323</v>
          </cell>
        </row>
        <row r="2506">
          <cell r="L2506" t="str">
            <v>21110404145/PY</v>
          </cell>
          <cell r="M2506">
            <v>6008156323</v>
          </cell>
        </row>
        <row r="2507">
          <cell r="L2507" t="str">
            <v>21102903696/HD</v>
          </cell>
          <cell r="M2507">
            <v>6008151187</v>
          </cell>
        </row>
        <row r="2508">
          <cell r="L2508" t="str">
            <v>21102903696/HD</v>
          </cell>
          <cell r="M2508">
            <v>6008151187</v>
          </cell>
        </row>
        <row r="2509">
          <cell r="L2509" t="str">
            <v>21102903696/HD</v>
          </cell>
          <cell r="M2509">
            <v>6008151187</v>
          </cell>
        </row>
        <row r="2510">
          <cell r="L2510">
            <v>21110404040</v>
          </cell>
          <cell r="M2510">
            <v>6008155962</v>
          </cell>
        </row>
        <row r="2511">
          <cell r="L2511" t="str">
            <v>21102903688/NF</v>
          </cell>
          <cell r="M2511">
            <v>6008150502</v>
          </cell>
        </row>
        <row r="2512">
          <cell r="L2512" t="str">
            <v>21102903688/NF</v>
          </cell>
          <cell r="M2512">
            <v>6008150502</v>
          </cell>
        </row>
        <row r="2513">
          <cell r="L2513" t="str">
            <v>21102903688/NF</v>
          </cell>
          <cell r="M2513">
            <v>6008150502</v>
          </cell>
        </row>
        <row r="2514">
          <cell r="L2514" t="str">
            <v>21110404171/EL</v>
          </cell>
          <cell r="M2514">
            <v>6008153264</v>
          </cell>
        </row>
        <row r="2515">
          <cell r="L2515" t="str">
            <v>21110404171/EL</v>
          </cell>
          <cell r="M2515">
            <v>6008153264</v>
          </cell>
        </row>
        <row r="2516">
          <cell r="L2516" t="str">
            <v>21110404171/EL</v>
          </cell>
          <cell r="M2516">
            <v>6008153264</v>
          </cell>
        </row>
        <row r="2517">
          <cell r="L2517" t="str">
            <v>21110406287/PY</v>
          </cell>
          <cell r="M2517">
            <v>6008154786</v>
          </cell>
        </row>
        <row r="2518">
          <cell r="L2518" t="str">
            <v>21110406287/PY</v>
          </cell>
          <cell r="M2518">
            <v>6008154786</v>
          </cell>
        </row>
        <row r="2519">
          <cell r="L2519" t="str">
            <v>21110406287/PY</v>
          </cell>
          <cell r="M2519">
            <v>6008154786</v>
          </cell>
        </row>
        <row r="2520">
          <cell r="L2520" t="str">
            <v>21110406287/PY</v>
          </cell>
          <cell r="M2520">
            <v>6008154786</v>
          </cell>
        </row>
        <row r="2521">
          <cell r="L2521" t="str">
            <v>21110406294/BK</v>
          </cell>
          <cell r="M2521">
            <v>6008156902</v>
          </cell>
        </row>
        <row r="2522">
          <cell r="L2522" t="str">
            <v>21102803686/A</v>
          </cell>
          <cell r="M2522">
            <v>6008153326</v>
          </cell>
        </row>
        <row r="2523">
          <cell r="L2523" t="str">
            <v>21102803686/A</v>
          </cell>
          <cell r="M2523">
            <v>6008153326</v>
          </cell>
        </row>
        <row r="2524">
          <cell r="L2524" t="str">
            <v>21102803686/A</v>
          </cell>
          <cell r="M2524">
            <v>6008153326</v>
          </cell>
        </row>
        <row r="2525">
          <cell r="L2525" t="str">
            <v>21102903681/A</v>
          </cell>
          <cell r="M2525">
            <v>6008151238</v>
          </cell>
        </row>
        <row r="2526">
          <cell r="L2526" t="str">
            <v>21102903681/A</v>
          </cell>
          <cell r="M2526">
            <v>6008151238</v>
          </cell>
        </row>
        <row r="2527">
          <cell r="L2527" t="str">
            <v>21102903681/A</v>
          </cell>
          <cell r="M2527">
            <v>6008151238</v>
          </cell>
        </row>
        <row r="2528">
          <cell r="L2528" t="str">
            <v>21102903681/A</v>
          </cell>
          <cell r="M2528">
            <v>6008151238</v>
          </cell>
        </row>
        <row r="2529">
          <cell r="L2529" t="str">
            <v>21102803699/PY</v>
          </cell>
          <cell r="M2529">
            <v>6008152293</v>
          </cell>
        </row>
        <row r="2530">
          <cell r="L2530" t="str">
            <v>21102803699/PY</v>
          </cell>
          <cell r="M2530">
            <v>6008152293</v>
          </cell>
        </row>
        <row r="2531">
          <cell r="L2531" t="str">
            <v>21102803699/PY</v>
          </cell>
          <cell r="M2531">
            <v>6008152293</v>
          </cell>
        </row>
        <row r="2532">
          <cell r="L2532">
            <v>21102903654</v>
          </cell>
          <cell r="M2532">
            <v>6008142997</v>
          </cell>
        </row>
        <row r="2533">
          <cell r="L2533">
            <v>21102903652</v>
          </cell>
          <cell r="M2533">
            <v>6008151054</v>
          </cell>
        </row>
        <row r="2534">
          <cell r="L2534" t="str">
            <v>21102903680/A</v>
          </cell>
          <cell r="M2534">
            <v>6008151679</v>
          </cell>
        </row>
        <row r="2535">
          <cell r="L2535" t="str">
            <v>21102903680/A</v>
          </cell>
          <cell r="M2535">
            <v>6008151679</v>
          </cell>
        </row>
        <row r="2536">
          <cell r="L2536" t="str">
            <v>21102903680/A</v>
          </cell>
          <cell r="M2536">
            <v>6008151679</v>
          </cell>
        </row>
        <row r="2537">
          <cell r="L2537">
            <v>21102903651</v>
          </cell>
          <cell r="M2537">
            <v>6008152141</v>
          </cell>
        </row>
        <row r="2538">
          <cell r="L2538" t="str">
            <v>21110406315/PY</v>
          </cell>
          <cell r="M2538">
            <v>6008153370</v>
          </cell>
        </row>
        <row r="2539">
          <cell r="L2539" t="str">
            <v>21110406315/PY</v>
          </cell>
          <cell r="M2539">
            <v>6008153370</v>
          </cell>
        </row>
        <row r="2540">
          <cell r="L2540" t="str">
            <v>21110406315/PY</v>
          </cell>
          <cell r="M2540">
            <v>6008153370</v>
          </cell>
        </row>
        <row r="2541">
          <cell r="L2541" t="str">
            <v>21110406315/PY</v>
          </cell>
          <cell r="M2541">
            <v>6008153370</v>
          </cell>
        </row>
        <row r="2542">
          <cell r="L2542" t="str">
            <v>21110404154/EF</v>
          </cell>
          <cell r="M2542">
            <v>6008152794</v>
          </cell>
        </row>
        <row r="2543">
          <cell r="L2543" t="str">
            <v>21110404154/EF</v>
          </cell>
          <cell r="M2543">
            <v>6008152794</v>
          </cell>
        </row>
        <row r="2544">
          <cell r="L2544" t="str">
            <v>21110404154/EF</v>
          </cell>
          <cell r="M2544">
            <v>6008152794</v>
          </cell>
        </row>
        <row r="2545">
          <cell r="L2545" t="str">
            <v>21102903677/HD</v>
          </cell>
          <cell r="M2545">
            <v>6008152829</v>
          </cell>
        </row>
        <row r="2546">
          <cell r="L2546" t="str">
            <v>21102903677/HD</v>
          </cell>
          <cell r="M2546">
            <v>6008152829</v>
          </cell>
        </row>
        <row r="2547">
          <cell r="L2547" t="str">
            <v>21102903677/HD</v>
          </cell>
          <cell r="M2547">
            <v>6008152829</v>
          </cell>
        </row>
        <row r="2548">
          <cell r="L2548">
            <v>21110404208</v>
          </cell>
          <cell r="M2548">
            <v>6008153644</v>
          </cell>
        </row>
        <row r="2549">
          <cell r="L2549">
            <v>21110404208</v>
          </cell>
          <cell r="M2549">
            <v>6008153644</v>
          </cell>
        </row>
        <row r="2550">
          <cell r="L2550">
            <v>21110404208</v>
          </cell>
          <cell r="M2550">
            <v>6008153644</v>
          </cell>
        </row>
        <row r="2551">
          <cell r="L2551">
            <v>21110404208</v>
          </cell>
          <cell r="M2551">
            <v>6008153644</v>
          </cell>
        </row>
        <row r="2552">
          <cell r="L2552" t="str">
            <v>21110406290/PY</v>
          </cell>
          <cell r="M2552">
            <v>6008156647</v>
          </cell>
        </row>
        <row r="2553">
          <cell r="L2553" t="str">
            <v>21110406290/PY</v>
          </cell>
          <cell r="M2553">
            <v>6008156647</v>
          </cell>
        </row>
        <row r="2554">
          <cell r="L2554" t="str">
            <v>21110404167/A</v>
          </cell>
          <cell r="M2554">
            <v>6008153136</v>
          </cell>
        </row>
        <row r="2555">
          <cell r="L2555" t="str">
            <v>21110404167/A</v>
          </cell>
          <cell r="M2555">
            <v>6008153136</v>
          </cell>
        </row>
        <row r="2556">
          <cell r="L2556" t="str">
            <v>21110404166/EL</v>
          </cell>
          <cell r="M2556">
            <v>6008153062</v>
          </cell>
        </row>
        <row r="2557">
          <cell r="L2557" t="str">
            <v>21110404166/EL</v>
          </cell>
          <cell r="M2557">
            <v>6008153062</v>
          </cell>
        </row>
        <row r="2558">
          <cell r="L2558" t="str">
            <v>21110404166/EL</v>
          </cell>
          <cell r="M2558">
            <v>6008153062</v>
          </cell>
        </row>
        <row r="2559">
          <cell r="L2559" t="str">
            <v>21110404166/EL</v>
          </cell>
          <cell r="M2559">
            <v>6008153062</v>
          </cell>
        </row>
        <row r="2560">
          <cell r="L2560" t="str">
            <v>21110404158/BK</v>
          </cell>
          <cell r="M2560">
            <v>6008156525</v>
          </cell>
        </row>
        <row r="2561">
          <cell r="L2561" t="str">
            <v>21110404158/BK</v>
          </cell>
          <cell r="M2561">
            <v>6008156525</v>
          </cell>
        </row>
        <row r="2562">
          <cell r="L2562" t="str">
            <v>21110404158/BK</v>
          </cell>
          <cell r="M2562">
            <v>6008156525</v>
          </cell>
        </row>
        <row r="2563">
          <cell r="L2563" t="str">
            <v>21102803690/HD</v>
          </cell>
          <cell r="M2563">
            <v>6008154404</v>
          </cell>
        </row>
        <row r="2564">
          <cell r="L2564" t="str">
            <v>21102803690/HD</v>
          </cell>
          <cell r="M2564">
            <v>6008154404</v>
          </cell>
        </row>
        <row r="2565">
          <cell r="L2565" t="str">
            <v>21102803690/HD</v>
          </cell>
          <cell r="M2565">
            <v>6008154404</v>
          </cell>
        </row>
        <row r="2566">
          <cell r="L2566" t="str">
            <v>21102803690/HD</v>
          </cell>
          <cell r="M2566">
            <v>6008154404</v>
          </cell>
        </row>
        <row r="2567">
          <cell r="L2567" t="str">
            <v>21110404170/A</v>
          </cell>
          <cell r="M2567">
            <v>6008154965</v>
          </cell>
        </row>
        <row r="2568">
          <cell r="L2568" t="str">
            <v>21110404170/A</v>
          </cell>
          <cell r="M2568">
            <v>6008154965</v>
          </cell>
        </row>
        <row r="2569">
          <cell r="L2569" t="str">
            <v>21110404170/A</v>
          </cell>
          <cell r="M2569">
            <v>6008154965</v>
          </cell>
        </row>
        <row r="2570">
          <cell r="L2570" t="str">
            <v>21110404170/A</v>
          </cell>
          <cell r="M2570">
            <v>6008154965</v>
          </cell>
        </row>
        <row r="2571">
          <cell r="L2571" t="str">
            <v>21110406298/BK</v>
          </cell>
          <cell r="M2571">
            <v>6008153751</v>
          </cell>
        </row>
        <row r="2572">
          <cell r="L2572" t="str">
            <v>21110406298/BK</v>
          </cell>
          <cell r="M2572">
            <v>6008153751</v>
          </cell>
        </row>
        <row r="2573">
          <cell r="L2573" t="str">
            <v>21110406298/BK</v>
          </cell>
          <cell r="M2573">
            <v>6008153751</v>
          </cell>
        </row>
        <row r="2574">
          <cell r="L2574" t="str">
            <v>21110406286/I</v>
          </cell>
          <cell r="M2574">
            <v>6008156528</v>
          </cell>
        </row>
        <row r="2575">
          <cell r="L2575" t="str">
            <v>21110406286/I</v>
          </cell>
          <cell r="M2575">
            <v>6008156528</v>
          </cell>
        </row>
        <row r="2576">
          <cell r="L2576" t="str">
            <v>21110406286/I</v>
          </cell>
          <cell r="M2576">
            <v>6008156528</v>
          </cell>
        </row>
        <row r="2577">
          <cell r="L2577" t="str">
            <v>21110406286/I</v>
          </cell>
          <cell r="M2577">
            <v>6008156528</v>
          </cell>
        </row>
        <row r="2578">
          <cell r="L2578" t="str">
            <v>21110406301/ZK</v>
          </cell>
          <cell r="M2578">
            <v>6008153928</v>
          </cell>
        </row>
        <row r="2579">
          <cell r="L2579" t="str">
            <v>21110406301/ZK</v>
          </cell>
          <cell r="M2579">
            <v>6008153928</v>
          </cell>
        </row>
        <row r="2580">
          <cell r="L2580" t="str">
            <v>21110406289/I</v>
          </cell>
          <cell r="M2580">
            <v>6008156739</v>
          </cell>
        </row>
        <row r="2581">
          <cell r="L2581" t="str">
            <v>21110406289/I</v>
          </cell>
          <cell r="M2581">
            <v>6008156739</v>
          </cell>
        </row>
        <row r="2582">
          <cell r="L2582" t="str">
            <v>21110406289/I</v>
          </cell>
          <cell r="M2582">
            <v>6008156739</v>
          </cell>
        </row>
        <row r="2583">
          <cell r="L2583" t="str">
            <v>21110406308/EL</v>
          </cell>
          <cell r="M2583">
            <v>6008154212</v>
          </cell>
        </row>
        <row r="2584">
          <cell r="L2584" t="str">
            <v>21110406308/EL</v>
          </cell>
          <cell r="M2584">
            <v>6008154212</v>
          </cell>
        </row>
        <row r="2585">
          <cell r="L2585" t="str">
            <v>21110406308/EL</v>
          </cell>
          <cell r="M2585">
            <v>6008154212</v>
          </cell>
        </row>
        <row r="2586">
          <cell r="L2586" t="str">
            <v>21110406308/EL</v>
          </cell>
          <cell r="M2586">
            <v>6008154212</v>
          </cell>
        </row>
        <row r="2587">
          <cell r="L2587" t="str">
            <v>21110406303/EL</v>
          </cell>
          <cell r="M2587">
            <v>6008154535</v>
          </cell>
        </row>
        <row r="2588">
          <cell r="L2588" t="str">
            <v>21110406303/EL</v>
          </cell>
          <cell r="M2588">
            <v>6008154535</v>
          </cell>
        </row>
        <row r="2589">
          <cell r="L2589" t="str">
            <v>21110406303/EL</v>
          </cell>
          <cell r="M2589">
            <v>6008154535</v>
          </cell>
        </row>
        <row r="2590">
          <cell r="L2590" t="str">
            <v>21110406303/EL</v>
          </cell>
          <cell r="M2590">
            <v>6008154535</v>
          </cell>
        </row>
        <row r="2591">
          <cell r="L2591" t="str">
            <v>21110800015/PY</v>
          </cell>
          <cell r="M2591">
            <v>6008156641</v>
          </cell>
        </row>
        <row r="2592">
          <cell r="L2592" t="str">
            <v>21110800015/PY</v>
          </cell>
          <cell r="M2592">
            <v>6008156641</v>
          </cell>
        </row>
        <row r="2593">
          <cell r="L2593" t="str">
            <v>21110800015/PY</v>
          </cell>
          <cell r="M2593">
            <v>6008156641</v>
          </cell>
        </row>
        <row r="2594">
          <cell r="L2594" t="str">
            <v>21110800015/PY</v>
          </cell>
          <cell r="M2594">
            <v>6008156641</v>
          </cell>
        </row>
        <row r="2595">
          <cell r="L2595" t="str">
            <v>21110406302/ZK</v>
          </cell>
          <cell r="M2595">
            <v>6008152696</v>
          </cell>
        </row>
        <row r="2596">
          <cell r="L2596" t="str">
            <v>21110406302/ZK</v>
          </cell>
          <cell r="M2596">
            <v>6008152696</v>
          </cell>
        </row>
        <row r="2597">
          <cell r="L2597" t="str">
            <v>21110406302/ZK</v>
          </cell>
          <cell r="M2597">
            <v>6008152696</v>
          </cell>
        </row>
        <row r="2598">
          <cell r="L2598" t="str">
            <v>21110406302/ZK</v>
          </cell>
          <cell r="M2598">
            <v>6008152696</v>
          </cell>
        </row>
        <row r="2599">
          <cell r="L2599">
            <v>21110404206</v>
          </cell>
          <cell r="M2599">
            <v>6008155005</v>
          </cell>
        </row>
        <row r="2600">
          <cell r="L2600">
            <v>21110404206</v>
          </cell>
          <cell r="M2600">
            <v>6008155005</v>
          </cell>
        </row>
        <row r="2601">
          <cell r="L2601">
            <v>21110404206</v>
          </cell>
          <cell r="M2601">
            <v>6008155005</v>
          </cell>
        </row>
        <row r="2602">
          <cell r="L2602">
            <v>21110404206</v>
          </cell>
          <cell r="M2602">
            <v>6008155005</v>
          </cell>
        </row>
        <row r="2603">
          <cell r="L2603">
            <v>21110800182</v>
          </cell>
          <cell r="M2603">
            <v>6008154331</v>
          </cell>
        </row>
        <row r="2604">
          <cell r="L2604">
            <v>21110404204</v>
          </cell>
          <cell r="M2604">
            <v>6008155096</v>
          </cell>
        </row>
        <row r="2605">
          <cell r="L2605">
            <v>21110404204</v>
          </cell>
          <cell r="M2605">
            <v>6008155096</v>
          </cell>
        </row>
        <row r="2606">
          <cell r="L2606">
            <v>21110404204</v>
          </cell>
          <cell r="M2606">
            <v>6008155096</v>
          </cell>
        </row>
        <row r="2607">
          <cell r="L2607">
            <v>21110404204</v>
          </cell>
          <cell r="M2607">
            <v>6008155096</v>
          </cell>
        </row>
        <row r="2608">
          <cell r="L2608" t="str">
            <v>21110404151/PY</v>
          </cell>
          <cell r="M2608">
            <v>6008147911</v>
          </cell>
        </row>
        <row r="2609">
          <cell r="L2609" t="str">
            <v>21110404151/PY</v>
          </cell>
          <cell r="M2609">
            <v>6008147911</v>
          </cell>
        </row>
        <row r="2610">
          <cell r="L2610">
            <v>21110404207</v>
          </cell>
          <cell r="M2610">
            <v>6008150457</v>
          </cell>
        </row>
        <row r="2611">
          <cell r="L2611">
            <v>21110404207</v>
          </cell>
          <cell r="M2611">
            <v>6008150457</v>
          </cell>
        </row>
        <row r="2612">
          <cell r="L2612">
            <v>21110404207</v>
          </cell>
          <cell r="M2612">
            <v>6008150457</v>
          </cell>
        </row>
        <row r="2613">
          <cell r="L2613">
            <v>21110404207</v>
          </cell>
          <cell r="M2613">
            <v>6008150457</v>
          </cell>
        </row>
        <row r="2614">
          <cell r="L2614">
            <v>21102903832</v>
          </cell>
          <cell r="M2614">
            <v>6008131472</v>
          </cell>
        </row>
        <row r="2615">
          <cell r="L2615">
            <v>21102903832</v>
          </cell>
          <cell r="M2615">
            <v>6008131472</v>
          </cell>
        </row>
        <row r="2616">
          <cell r="L2616">
            <v>21102903832</v>
          </cell>
          <cell r="M2616">
            <v>6008131472</v>
          </cell>
        </row>
        <row r="2617">
          <cell r="L2617">
            <v>21102903832</v>
          </cell>
          <cell r="M2617">
            <v>6008131472</v>
          </cell>
        </row>
        <row r="2618">
          <cell r="L2618">
            <v>21102900041</v>
          </cell>
          <cell r="M2618">
            <v>6008131772</v>
          </cell>
        </row>
        <row r="2619">
          <cell r="L2619">
            <v>21102900044</v>
          </cell>
          <cell r="M2619">
            <v>6008135548</v>
          </cell>
        </row>
        <row r="2620">
          <cell r="L2620">
            <v>21102900042</v>
          </cell>
          <cell r="M2620">
            <v>6008141896</v>
          </cell>
        </row>
        <row r="2621">
          <cell r="L2621">
            <v>21110404967</v>
          </cell>
          <cell r="M2621">
            <v>6008155253</v>
          </cell>
        </row>
        <row r="2622">
          <cell r="L2622">
            <v>21102900043</v>
          </cell>
          <cell r="M2622">
            <v>6008147040</v>
          </cell>
        </row>
        <row r="2623">
          <cell r="L2623">
            <v>21102903674</v>
          </cell>
          <cell r="M2623">
            <v>6008141787</v>
          </cell>
        </row>
        <row r="2624">
          <cell r="L2624" t="str">
            <v>2144003921</v>
          </cell>
          <cell r="M2624">
            <v>5042277634</v>
          </cell>
        </row>
        <row r="2625">
          <cell r="L2625" t="str">
            <v>2144013323</v>
          </cell>
          <cell r="M2625">
            <v>5042273091</v>
          </cell>
        </row>
        <row r="2626">
          <cell r="L2626" t="str">
            <v>2144013323</v>
          </cell>
          <cell r="M2626">
            <v>5042273091</v>
          </cell>
        </row>
        <row r="2627">
          <cell r="L2627" t="str">
            <v>2144013324</v>
          </cell>
          <cell r="M2627">
            <v>5042227393</v>
          </cell>
        </row>
        <row r="2628">
          <cell r="L2628" t="str">
            <v>2144013324</v>
          </cell>
          <cell r="M2628">
            <v>5042227393</v>
          </cell>
        </row>
        <row r="2629">
          <cell r="L2629" t="str">
            <v>2144013322</v>
          </cell>
          <cell r="M2629">
            <v>5042255458</v>
          </cell>
        </row>
        <row r="2630">
          <cell r="L2630" t="str">
            <v>2144013322</v>
          </cell>
          <cell r="M2630">
            <v>5042255458</v>
          </cell>
        </row>
        <row r="2631">
          <cell r="L2631" t="str">
            <v>2144013325</v>
          </cell>
          <cell r="M2631">
            <v>5042289620</v>
          </cell>
        </row>
        <row r="2632">
          <cell r="L2632" t="str">
            <v>2144013325</v>
          </cell>
          <cell r="M2632">
            <v>5042289620</v>
          </cell>
        </row>
        <row r="2633">
          <cell r="L2633" t="str">
            <v>2144003877</v>
          </cell>
          <cell r="M2633">
            <v>5042227806</v>
          </cell>
        </row>
        <row r="2634">
          <cell r="L2634" t="str">
            <v>2144003862</v>
          </cell>
          <cell r="M2634">
            <v>5042246847</v>
          </cell>
        </row>
        <row r="2635">
          <cell r="L2635" t="str">
            <v>2144004380</v>
          </cell>
          <cell r="M2635">
            <v>5042245052</v>
          </cell>
        </row>
        <row r="2636">
          <cell r="L2636" t="str">
            <v>2144004380</v>
          </cell>
          <cell r="M2636">
            <v>5042245052</v>
          </cell>
        </row>
        <row r="2637">
          <cell r="L2637" t="str">
            <v>2144004380</v>
          </cell>
          <cell r="M2637">
            <v>5042245052</v>
          </cell>
        </row>
        <row r="2638">
          <cell r="L2638" t="str">
            <v>2144004399</v>
          </cell>
          <cell r="M2638">
            <v>5042259400</v>
          </cell>
        </row>
        <row r="2639">
          <cell r="L2639" t="str">
            <v>2144004399</v>
          </cell>
          <cell r="M2639">
            <v>5042259400</v>
          </cell>
        </row>
        <row r="2640">
          <cell r="L2640" t="str">
            <v>2144004399</v>
          </cell>
          <cell r="M2640">
            <v>5042259400</v>
          </cell>
        </row>
        <row r="2641">
          <cell r="L2641" t="str">
            <v>2144004405</v>
          </cell>
          <cell r="M2641">
            <v>5042254555</v>
          </cell>
        </row>
        <row r="2642">
          <cell r="L2642" t="str">
            <v>2144004405</v>
          </cell>
          <cell r="M2642">
            <v>5042254555</v>
          </cell>
        </row>
        <row r="2643">
          <cell r="L2643" t="str">
            <v>2144004405</v>
          </cell>
          <cell r="M2643">
            <v>5042254555</v>
          </cell>
        </row>
        <row r="2644">
          <cell r="L2644" t="str">
            <v>2144004428</v>
          </cell>
          <cell r="M2644">
            <v>5042261825</v>
          </cell>
        </row>
        <row r="2645">
          <cell r="L2645" t="str">
            <v>2144004428</v>
          </cell>
          <cell r="M2645">
            <v>5042261825</v>
          </cell>
        </row>
        <row r="2646">
          <cell r="L2646" t="str">
            <v>2144004428</v>
          </cell>
          <cell r="M2646">
            <v>5042261825</v>
          </cell>
        </row>
        <row r="2647">
          <cell r="L2647" t="str">
            <v>2144004958</v>
          </cell>
          <cell r="M2647">
            <v>5042242435</v>
          </cell>
        </row>
        <row r="2648">
          <cell r="L2648" t="str">
            <v>2144004958</v>
          </cell>
          <cell r="M2648">
            <v>5042242435</v>
          </cell>
        </row>
        <row r="2649">
          <cell r="L2649" t="str">
            <v>2144004958</v>
          </cell>
          <cell r="M2649">
            <v>5042242435</v>
          </cell>
        </row>
        <row r="2650">
          <cell r="L2650" t="str">
            <v>2144004406</v>
          </cell>
          <cell r="M2650">
            <v>5042256937</v>
          </cell>
        </row>
        <row r="2651">
          <cell r="L2651" t="str">
            <v>2144004406</v>
          </cell>
          <cell r="M2651">
            <v>5042256937</v>
          </cell>
        </row>
        <row r="2652">
          <cell r="L2652" t="str">
            <v>2144004406</v>
          </cell>
          <cell r="M2652">
            <v>5042256937</v>
          </cell>
        </row>
        <row r="2653">
          <cell r="L2653" t="str">
            <v>2144004960</v>
          </cell>
          <cell r="M2653">
            <v>5042241014</v>
          </cell>
        </row>
        <row r="2654">
          <cell r="L2654" t="str">
            <v>2144004960</v>
          </cell>
          <cell r="M2654">
            <v>5042241014</v>
          </cell>
        </row>
        <row r="2655">
          <cell r="L2655" t="str">
            <v>2144004960</v>
          </cell>
          <cell r="M2655">
            <v>5042241014</v>
          </cell>
        </row>
        <row r="2656">
          <cell r="L2656" t="str">
            <v>2144004980</v>
          </cell>
          <cell r="M2656">
            <v>5042249975</v>
          </cell>
        </row>
        <row r="2657">
          <cell r="L2657" t="str">
            <v>2144004980</v>
          </cell>
          <cell r="M2657">
            <v>5042249975</v>
          </cell>
        </row>
        <row r="2658">
          <cell r="L2658" t="str">
            <v>2144005096</v>
          </cell>
          <cell r="M2658">
            <v>5042258569</v>
          </cell>
        </row>
        <row r="2659">
          <cell r="L2659" t="str">
            <v>2144005096</v>
          </cell>
          <cell r="M2659">
            <v>5042258569</v>
          </cell>
        </row>
        <row r="2660">
          <cell r="L2660" t="str">
            <v>2144005096</v>
          </cell>
          <cell r="M2660">
            <v>5042258569</v>
          </cell>
        </row>
        <row r="2661">
          <cell r="L2661" t="str">
            <v>2144005056</v>
          </cell>
          <cell r="M2661">
            <v>5042255244</v>
          </cell>
        </row>
        <row r="2662">
          <cell r="L2662" t="str">
            <v>2144005056</v>
          </cell>
          <cell r="M2662">
            <v>5042255244</v>
          </cell>
        </row>
        <row r="2663">
          <cell r="L2663" t="str">
            <v>2144005056</v>
          </cell>
          <cell r="M2663">
            <v>5042255244</v>
          </cell>
        </row>
        <row r="2664">
          <cell r="L2664" t="str">
            <v>2144004998</v>
          </cell>
          <cell r="M2664">
            <v>5042254092</v>
          </cell>
        </row>
        <row r="2665">
          <cell r="L2665" t="str">
            <v>2144004998</v>
          </cell>
          <cell r="M2665">
            <v>5042254092</v>
          </cell>
        </row>
        <row r="2666">
          <cell r="L2666" t="str">
            <v>2144004999</v>
          </cell>
          <cell r="M2666">
            <v>5042246568</v>
          </cell>
        </row>
        <row r="2667">
          <cell r="L2667" t="str">
            <v>2144004999</v>
          </cell>
          <cell r="M2667">
            <v>5042246568</v>
          </cell>
        </row>
        <row r="2668">
          <cell r="L2668" t="str">
            <v>2144004999</v>
          </cell>
          <cell r="M2668">
            <v>5042246568</v>
          </cell>
        </row>
        <row r="2669">
          <cell r="L2669" t="str">
            <v>2144004996</v>
          </cell>
          <cell r="M2669">
            <v>5042249107</v>
          </cell>
        </row>
        <row r="2670">
          <cell r="L2670" t="str">
            <v>2144004996</v>
          </cell>
          <cell r="M2670">
            <v>5042249107</v>
          </cell>
        </row>
        <row r="2671">
          <cell r="L2671" t="str">
            <v>2144004940</v>
          </cell>
          <cell r="M2671">
            <v>5042244888</v>
          </cell>
        </row>
        <row r="2672">
          <cell r="L2672" t="str">
            <v>2144004940</v>
          </cell>
          <cell r="M2672">
            <v>5042244888</v>
          </cell>
        </row>
        <row r="2673">
          <cell r="L2673" t="str">
            <v>2144004997</v>
          </cell>
          <cell r="M2673">
            <v>5042255367</v>
          </cell>
        </row>
        <row r="2674">
          <cell r="L2674" t="str">
            <v>2144004997</v>
          </cell>
          <cell r="M2674">
            <v>5042255367</v>
          </cell>
        </row>
        <row r="2675">
          <cell r="L2675" t="str">
            <v>2144005022</v>
          </cell>
          <cell r="M2675">
            <v>5042249417</v>
          </cell>
        </row>
        <row r="2676">
          <cell r="L2676" t="str">
            <v>2144005022</v>
          </cell>
          <cell r="M2676">
            <v>5042249417</v>
          </cell>
        </row>
        <row r="2677">
          <cell r="L2677" t="str">
            <v>2144005022</v>
          </cell>
          <cell r="M2677">
            <v>5042249417</v>
          </cell>
        </row>
        <row r="2678">
          <cell r="L2678" t="str">
            <v>2144005021</v>
          </cell>
          <cell r="M2678">
            <v>5042252068</v>
          </cell>
        </row>
        <row r="2679">
          <cell r="L2679" t="str">
            <v>2144005021</v>
          </cell>
          <cell r="M2679">
            <v>5042252068</v>
          </cell>
        </row>
        <row r="2680">
          <cell r="L2680" t="str">
            <v>2144005021</v>
          </cell>
          <cell r="M2680">
            <v>5042252068</v>
          </cell>
        </row>
        <row r="2681">
          <cell r="L2681" t="str">
            <v>2144004983</v>
          </cell>
          <cell r="M2681">
            <v>5042252168</v>
          </cell>
        </row>
        <row r="2682">
          <cell r="L2682" t="str">
            <v>2144004983</v>
          </cell>
          <cell r="M2682">
            <v>5042252168</v>
          </cell>
        </row>
        <row r="2683">
          <cell r="L2683" t="str">
            <v>2144005023</v>
          </cell>
          <cell r="M2683">
            <v>5042255832</v>
          </cell>
        </row>
        <row r="2684">
          <cell r="L2684" t="str">
            <v>2144005023</v>
          </cell>
          <cell r="M2684">
            <v>5042255832</v>
          </cell>
        </row>
        <row r="2685">
          <cell r="L2685" t="str">
            <v>2144005097</v>
          </cell>
          <cell r="M2685">
            <v>5042257349</v>
          </cell>
        </row>
        <row r="2686">
          <cell r="L2686" t="str">
            <v>2144005097</v>
          </cell>
          <cell r="M2686">
            <v>5042257349</v>
          </cell>
        </row>
        <row r="2687">
          <cell r="L2687" t="str">
            <v>2144005099</v>
          </cell>
          <cell r="M2687">
            <v>5042253616</v>
          </cell>
        </row>
        <row r="2688">
          <cell r="L2688" t="str">
            <v>2144005099</v>
          </cell>
          <cell r="M2688">
            <v>5042253616</v>
          </cell>
        </row>
        <row r="2689">
          <cell r="L2689" t="str">
            <v>2144005099</v>
          </cell>
          <cell r="M2689">
            <v>5042253616</v>
          </cell>
        </row>
        <row r="2690">
          <cell r="L2690" t="str">
            <v>2144005118</v>
          </cell>
          <cell r="M2690">
            <v>5042256818</v>
          </cell>
        </row>
        <row r="2691">
          <cell r="L2691" t="str">
            <v>2144005118</v>
          </cell>
          <cell r="M2691">
            <v>5042256818</v>
          </cell>
        </row>
        <row r="2692">
          <cell r="L2692" t="str">
            <v>2144005118</v>
          </cell>
          <cell r="M2692">
            <v>5042256818</v>
          </cell>
        </row>
        <row r="2693">
          <cell r="L2693" t="str">
            <v>2144005116</v>
          </cell>
          <cell r="M2693">
            <v>5042260838</v>
          </cell>
        </row>
        <row r="2694">
          <cell r="L2694" t="str">
            <v>2144005116</v>
          </cell>
          <cell r="M2694">
            <v>5042260838</v>
          </cell>
        </row>
        <row r="2695">
          <cell r="L2695" t="str">
            <v>2144011081</v>
          </cell>
          <cell r="M2695">
            <v>5042249142</v>
          </cell>
        </row>
        <row r="2696">
          <cell r="L2696" t="str">
            <v>2144011081</v>
          </cell>
          <cell r="M2696">
            <v>5042249142</v>
          </cell>
        </row>
        <row r="2697">
          <cell r="L2697" t="str">
            <v>2144005135</v>
          </cell>
          <cell r="M2697">
            <v>5042261680</v>
          </cell>
        </row>
        <row r="2698">
          <cell r="L2698" t="str">
            <v>2144005135</v>
          </cell>
          <cell r="M2698">
            <v>5042261680</v>
          </cell>
        </row>
        <row r="2699">
          <cell r="L2699" t="str">
            <v>2144005135</v>
          </cell>
          <cell r="M2699">
            <v>5042261680</v>
          </cell>
        </row>
        <row r="2700">
          <cell r="L2700" t="str">
            <v>2144006371</v>
          </cell>
          <cell r="M2700">
            <v>5042256715</v>
          </cell>
        </row>
        <row r="2701">
          <cell r="L2701" t="str">
            <v>2144006371</v>
          </cell>
          <cell r="M2701">
            <v>5042256715</v>
          </cell>
        </row>
        <row r="2702">
          <cell r="L2702" t="str">
            <v>2144005134</v>
          </cell>
          <cell r="M2702">
            <v>5042170031</v>
          </cell>
        </row>
        <row r="2703">
          <cell r="L2703" t="str">
            <v>2144005134</v>
          </cell>
          <cell r="M2703">
            <v>5042170031</v>
          </cell>
        </row>
        <row r="2704">
          <cell r="L2704" t="str">
            <v>2144011093</v>
          </cell>
          <cell r="M2704">
            <v>5042248758</v>
          </cell>
        </row>
        <row r="2705">
          <cell r="L2705" t="str">
            <v>2144011093</v>
          </cell>
          <cell r="M2705">
            <v>5042248758</v>
          </cell>
        </row>
        <row r="2706">
          <cell r="L2706" t="str">
            <v>2144004364</v>
          </cell>
          <cell r="M2706">
            <v>5042237791</v>
          </cell>
        </row>
        <row r="2707">
          <cell r="L2707" t="str">
            <v>2144004364</v>
          </cell>
          <cell r="M2707">
            <v>5042237791</v>
          </cell>
        </row>
        <row r="2708">
          <cell r="L2708" t="str">
            <v>2144004364</v>
          </cell>
          <cell r="M2708">
            <v>5042237791</v>
          </cell>
        </row>
        <row r="2709">
          <cell r="L2709" t="str">
            <v>2144004392</v>
          </cell>
          <cell r="M2709">
            <v>5042254566</v>
          </cell>
        </row>
        <row r="2710">
          <cell r="L2710" t="str">
            <v>2144004392</v>
          </cell>
          <cell r="M2710">
            <v>5042254566</v>
          </cell>
        </row>
        <row r="2711">
          <cell r="L2711" t="str">
            <v>2144004392</v>
          </cell>
          <cell r="M2711">
            <v>5042254566</v>
          </cell>
        </row>
        <row r="2712">
          <cell r="L2712" t="str">
            <v>2144004314</v>
          </cell>
          <cell r="M2712">
            <v>5042220389</v>
          </cell>
        </row>
        <row r="2713">
          <cell r="L2713" t="str">
            <v>2144004314</v>
          </cell>
          <cell r="M2713">
            <v>5042220389</v>
          </cell>
        </row>
        <row r="2714">
          <cell r="L2714" t="str">
            <v>2144004314</v>
          </cell>
          <cell r="M2714">
            <v>5042220389</v>
          </cell>
        </row>
        <row r="2715">
          <cell r="L2715" t="str">
            <v>2144004804</v>
          </cell>
          <cell r="M2715">
            <v>5042234622</v>
          </cell>
        </row>
        <row r="2716">
          <cell r="L2716" t="str">
            <v>2144004804</v>
          </cell>
          <cell r="M2716">
            <v>5042234622</v>
          </cell>
        </row>
        <row r="2717">
          <cell r="L2717" t="str">
            <v>2144004785</v>
          </cell>
          <cell r="M2717">
            <v>5042183735</v>
          </cell>
        </row>
        <row r="2718">
          <cell r="L2718" t="str">
            <v>2144004785</v>
          </cell>
          <cell r="M2718">
            <v>5042183735</v>
          </cell>
        </row>
        <row r="2719">
          <cell r="L2719" t="str">
            <v>2144004785</v>
          </cell>
          <cell r="M2719">
            <v>5042183735</v>
          </cell>
        </row>
        <row r="2720">
          <cell r="L2720" t="str">
            <v>2144004352</v>
          </cell>
          <cell r="M2720">
            <v>5042236869</v>
          </cell>
        </row>
        <row r="2721">
          <cell r="L2721" t="str">
            <v>2144004352</v>
          </cell>
          <cell r="M2721">
            <v>5042236869</v>
          </cell>
        </row>
        <row r="2722">
          <cell r="L2722" t="str">
            <v>2144004352</v>
          </cell>
          <cell r="M2722">
            <v>5042236869</v>
          </cell>
        </row>
        <row r="2723">
          <cell r="L2723" t="str">
            <v>2144004805</v>
          </cell>
          <cell r="M2723">
            <v>5042238321</v>
          </cell>
        </row>
        <row r="2724">
          <cell r="L2724" t="str">
            <v>2144004805</v>
          </cell>
          <cell r="M2724">
            <v>5042238321</v>
          </cell>
        </row>
        <row r="2725">
          <cell r="L2725" t="str">
            <v>2144004805</v>
          </cell>
          <cell r="M2725">
            <v>5042238321</v>
          </cell>
        </row>
        <row r="2726">
          <cell r="L2726" t="str">
            <v>2144004323</v>
          </cell>
          <cell r="M2726">
            <v>5042233505</v>
          </cell>
        </row>
        <row r="2727">
          <cell r="L2727" t="str">
            <v>2144004323</v>
          </cell>
          <cell r="M2727">
            <v>5042233505</v>
          </cell>
        </row>
        <row r="2728">
          <cell r="L2728" t="str">
            <v>2144004323</v>
          </cell>
          <cell r="M2728">
            <v>5042233505</v>
          </cell>
        </row>
        <row r="2729">
          <cell r="L2729" t="str">
            <v>2144004879</v>
          </cell>
          <cell r="M2729">
            <v>5042243323</v>
          </cell>
        </row>
        <row r="2730">
          <cell r="L2730" t="str">
            <v>2144004879</v>
          </cell>
          <cell r="M2730">
            <v>5042243323</v>
          </cell>
        </row>
        <row r="2731">
          <cell r="L2731" t="str">
            <v>2144004879</v>
          </cell>
          <cell r="M2731">
            <v>5042243323</v>
          </cell>
        </row>
        <row r="2732">
          <cell r="L2732" t="str">
            <v>2144004900</v>
          </cell>
          <cell r="M2732">
            <v>5042240029</v>
          </cell>
        </row>
        <row r="2733">
          <cell r="L2733" t="str">
            <v>2144004900</v>
          </cell>
          <cell r="M2733">
            <v>5042240029</v>
          </cell>
        </row>
        <row r="2734">
          <cell r="L2734" t="str">
            <v>2144004900</v>
          </cell>
          <cell r="M2734">
            <v>5042240029</v>
          </cell>
        </row>
        <row r="2735">
          <cell r="L2735" t="str">
            <v>2144004842</v>
          </cell>
          <cell r="M2735">
            <v>5042238585</v>
          </cell>
        </row>
        <row r="2736">
          <cell r="L2736" t="str">
            <v>2144004842</v>
          </cell>
          <cell r="M2736">
            <v>5042238585</v>
          </cell>
        </row>
        <row r="2737">
          <cell r="L2737" t="str">
            <v>2144004842</v>
          </cell>
          <cell r="M2737">
            <v>5042238585</v>
          </cell>
        </row>
        <row r="2738">
          <cell r="L2738" t="str">
            <v>2144004918</v>
          </cell>
          <cell r="M2738">
            <v>5042242472</v>
          </cell>
        </row>
        <row r="2739">
          <cell r="L2739" t="str">
            <v>2144004918</v>
          </cell>
          <cell r="M2739">
            <v>5042242472</v>
          </cell>
        </row>
        <row r="2740">
          <cell r="L2740" t="str">
            <v>2144004918</v>
          </cell>
          <cell r="M2740">
            <v>5042242472</v>
          </cell>
        </row>
        <row r="2741">
          <cell r="L2741" t="str">
            <v>2144004784</v>
          </cell>
          <cell r="M2741">
            <v>5042232189</v>
          </cell>
        </row>
        <row r="2742">
          <cell r="L2742" t="str">
            <v>2144004784</v>
          </cell>
          <cell r="M2742">
            <v>5042232189</v>
          </cell>
        </row>
        <row r="2743">
          <cell r="L2743" t="str">
            <v>2144004335</v>
          </cell>
          <cell r="M2743">
            <v>5042238601</v>
          </cell>
        </row>
        <row r="2744">
          <cell r="L2744" t="str">
            <v>2144004335</v>
          </cell>
          <cell r="M2744">
            <v>5042238601</v>
          </cell>
        </row>
        <row r="2745">
          <cell r="L2745" t="str">
            <v>2144004335</v>
          </cell>
          <cell r="M2745">
            <v>5042238601</v>
          </cell>
        </row>
        <row r="2746">
          <cell r="L2746" t="str">
            <v>2144004334</v>
          </cell>
          <cell r="M2746">
            <v>5042222419</v>
          </cell>
        </row>
        <row r="2747">
          <cell r="L2747" t="str">
            <v>2144004334</v>
          </cell>
          <cell r="M2747">
            <v>5042222419</v>
          </cell>
        </row>
        <row r="2748">
          <cell r="L2748" t="str">
            <v>2144004334</v>
          </cell>
          <cell r="M2748">
            <v>5042222419</v>
          </cell>
        </row>
        <row r="2749">
          <cell r="L2749" t="str">
            <v>2144004883</v>
          </cell>
          <cell r="M2749">
            <v>5042240412</v>
          </cell>
        </row>
        <row r="2750">
          <cell r="L2750" t="str">
            <v>2144004883</v>
          </cell>
          <cell r="M2750">
            <v>5042240412</v>
          </cell>
        </row>
        <row r="2751">
          <cell r="L2751" t="str">
            <v>2144004883</v>
          </cell>
          <cell r="M2751">
            <v>5042240412</v>
          </cell>
        </row>
        <row r="2752">
          <cell r="L2752" t="str">
            <v>2144004919</v>
          </cell>
          <cell r="M2752">
            <v>5042241382</v>
          </cell>
        </row>
        <row r="2753">
          <cell r="L2753" t="str">
            <v>2144004919</v>
          </cell>
          <cell r="M2753">
            <v>5042241382</v>
          </cell>
        </row>
        <row r="2754">
          <cell r="L2754" t="str">
            <v>2144004333</v>
          </cell>
          <cell r="M2754">
            <v>5042234911</v>
          </cell>
        </row>
        <row r="2755">
          <cell r="L2755" t="str">
            <v>2144004333</v>
          </cell>
          <cell r="M2755">
            <v>5042234911</v>
          </cell>
        </row>
        <row r="2756">
          <cell r="L2756" t="str">
            <v>2144004333</v>
          </cell>
          <cell r="M2756">
            <v>5042234911</v>
          </cell>
        </row>
        <row r="2757">
          <cell r="L2757" t="str">
            <v>2144004802</v>
          </cell>
          <cell r="M2757">
            <v>5042221784</v>
          </cell>
        </row>
        <row r="2758">
          <cell r="L2758" t="str">
            <v>2144004802</v>
          </cell>
          <cell r="M2758">
            <v>5042221784</v>
          </cell>
        </row>
        <row r="2759">
          <cell r="L2759" t="str">
            <v>2144004802</v>
          </cell>
          <cell r="M2759">
            <v>5042221784</v>
          </cell>
        </row>
        <row r="2760">
          <cell r="L2760" t="str">
            <v>2144004881</v>
          </cell>
          <cell r="M2760">
            <v>5042237958</v>
          </cell>
        </row>
        <row r="2761">
          <cell r="L2761" t="str">
            <v>2144004881</v>
          </cell>
          <cell r="M2761">
            <v>5042237958</v>
          </cell>
        </row>
        <row r="2762">
          <cell r="L2762" t="str">
            <v>2144004903</v>
          </cell>
          <cell r="M2762">
            <v>5042242639</v>
          </cell>
        </row>
        <row r="2763">
          <cell r="L2763" t="str">
            <v>2144004903</v>
          </cell>
          <cell r="M2763">
            <v>5042242639</v>
          </cell>
        </row>
        <row r="2764">
          <cell r="L2764" t="str">
            <v>2144004781</v>
          </cell>
          <cell r="M2764">
            <v>5042230661</v>
          </cell>
        </row>
        <row r="2765">
          <cell r="L2765" t="str">
            <v>2144004781</v>
          </cell>
          <cell r="M2765">
            <v>5042230661</v>
          </cell>
        </row>
        <row r="2766">
          <cell r="L2766" t="str">
            <v>2144004803</v>
          </cell>
          <cell r="M2766">
            <v>5042234824</v>
          </cell>
        </row>
        <row r="2767">
          <cell r="L2767" t="str">
            <v>2144004803</v>
          </cell>
          <cell r="M2767">
            <v>5042234824</v>
          </cell>
        </row>
        <row r="2768">
          <cell r="L2768" t="str">
            <v>2144005198</v>
          </cell>
          <cell r="M2768">
            <v>5042264116</v>
          </cell>
        </row>
        <row r="2769">
          <cell r="L2769" t="str">
            <v>2144005198</v>
          </cell>
          <cell r="M2769">
            <v>5042264116</v>
          </cell>
        </row>
        <row r="2770">
          <cell r="L2770" t="str">
            <v>2144005541</v>
          </cell>
          <cell r="M2770">
            <v>5042265055</v>
          </cell>
        </row>
        <row r="2771">
          <cell r="L2771" t="str">
            <v>2144005541</v>
          </cell>
          <cell r="M2771">
            <v>5042265055</v>
          </cell>
        </row>
        <row r="2772">
          <cell r="L2772" t="str">
            <v>2144005541</v>
          </cell>
          <cell r="M2772">
            <v>5042265055</v>
          </cell>
        </row>
        <row r="2773">
          <cell r="L2773" t="str">
            <v>2144005559</v>
          </cell>
          <cell r="M2773">
            <v>5042271369</v>
          </cell>
        </row>
        <row r="2774">
          <cell r="L2774" t="str">
            <v>2144005559</v>
          </cell>
          <cell r="M2774">
            <v>5042271369</v>
          </cell>
        </row>
        <row r="2775">
          <cell r="L2775" t="str">
            <v>2144005559</v>
          </cell>
          <cell r="M2775">
            <v>5042271369</v>
          </cell>
        </row>
        <row r="2776">
          <cell r="L2776" t="str">
            <v>2144005538</v>
          </cell>
          <cell r="M2776">
            <v>5042268788</v>
          </cell>
        </row>
        <row r="2777">
          <cell r="L2777" t="str">
            <v>2144005538</v>
          </cell>
          <cell r="M2777">
            <v>5042268788</v>
          </cell>
        </row>
        <row r="2778">
          <cell r="L2778" t="str">
            <v>2144005197</v>
          </cell>
          <cell r="M2778">
            <v>5042263919</v>
          </cell>
        </row>
        <row r="2779">
          <cell r="L2779" t="str">
            <v>2144005197</v>
          </cell>
          <cell r="M2779">
            <v>5042263919</v>
          </cell>
        </row>
        <row r="2780">
          <cell r="L2780" t="str">
            <v>2144005639</v>
          </cell>
          <cell r="M2780">
            <v>5042239138</v>
          </cell>
        </row>
        <row r="2781">
          <cell r="L2781" t="str">
            <v>2144005639</v>
          </cell>
          <cell r="M2781">
            <v>5042239138</v>
          </cell>
        </row>
        <row r="2782">
          <cell r="L2782" t="str">
            <v>2144005639</v>
          </cell>
          <cell r="M2782">
            <v>5042239138</v>
          </cell>
        </row>
        <row r="2783">
          <cell r="L2783" t="str">
            <v>2144005536</v>
          </cell>
          <cell r="M2783">
            <v>5042268789</v>
          </cell>
        </row>
        <row r="2784">
          <cell r="L2784" t="str">
            <v>2144005536</v>
          </cell>
          <cell r="M2784">
            <v>5042268789</v>
          </cell>
        </row>
        <row r="2785">
          <cell r="L2785" t="str">
            <v>2144005599</v>
          </cell>
          <cell r="M2785">
            <v>5042273287</v>
          </cell>
        </row>
        <row r="2786">
          <cell r="L2786" t="str">
            <v>2144005599</v>
          </cell>
          <cell r="M2786">
            <v>5042273287</v>
          </cell>
        </row>
        <row r="2787">
          <cell r="L2787" t="str">
            <v>2144005599</v>
          </cell>
          <cell r="M2787">
            <v>5042273287</v>
          </cell>
        </row>
        <row r="2788">
          <cell r="L2788" t="str">
            <v>2144005175</v>
          </cell>
          <cell r="M2788">
            <v>5042261753</v>
          </cell>
        </row>
        <row r="2789">
          <cell r="L2789" t="str">
            <v>2144005175</v>
          </cell>
          <cell r="M2789">
            <v>5042261753</v>
          </cell>
        </row>
        <row r="2790">
          <cell r="L2790" t="str">
            <v>2144005175</v>
          </cell>
          <cell r="M2790">
            <v>5042261753</v>
          </cell>
        </row>
        <row r="2791">
          <cell r="L2791" t="str">
            <v>2144004480</v>
          </cell>
          <cell r="M2791">
            <v>5042277162</v>
          </cell>
        </row>
        <row r="2792">
          <cell r="L2792" t="str">
            <v>2144004480</v>
          </cell>
          <cell r="M2792">
            <v>5042277162</v>
          </cell>
        </row>
        <row r="2793">
          <cell r="L2793" t="str">
            <v>2144004480</v>
          </cell>
          <cell r="M2793">
            <v>5042277162</v>
          </cell>
        </row>
        <row r="2794">
          <cell r="L2794" t="str">
            <v>2144005174</v>
          </cell>
          <cell r="M2794">
            <v>5042259270</v>
          </cell>
        </row>
        <row r="2795">
          <cell r="L2795" t="str">
            <v>2144005174</v>
          </cell>
          <cell r="M2795">
            <v>5042259270</v>
          </cell>
        </row>
        <row r="2796">
          <cell r="L2796" t="str">
            <v>2144005174</v>
          </cell>
          <cell r="M2796">
            <v>5042259270</v>
          </cell>
        </row>
        <row r="2797">
          <cell r="L2797" t="str">
            <v>2144004449</v>
          </cell>
          <cell r="M2797">
            <v>5042265440</v>
          </cell>
        </row>
        <row r="2798">
          <cell r="L2798" t="str">
            <v>2144004449</v>
          </cell>
          <cell r="M2798">
            <v>5042265440</v>
          </cell>
        </row>
        <row r="2799">
          <cell r="L2799" t="str">
            <v>2144004449</v>
          </cell>
          <cell r="M2799">
            <v>5042265440</v>
          </cell>
        </row>
        <row r="2800">
          <cell r="L2800" t="str">
            <v>2144005155</v>
          </cell>
          <cell r="M2800">
            <v>5042262332</v>
          </cell>
        </row>
        <row r="2801">
          <cell r="L2801" t="str">
            <v>2144005155</v>
          </cell>
          <cell r="M2801">
            <v>5042262332</v>
          </cell>
        </row>
        <row r="2802">
          <cell r="L2802" t="str">
            <v>2144004467</v>
          </cell>
          <cell r="M2802">
            <v>5042271657</v>
          </cell>
        </row>
        <row r="2803">
          <cell r="L2803" t="str">
            <v>2144004467</v>
          </cell>
          <cell r="M2803">
            <v>5042271657</v>
          </cell>
        </row>
        <row r="2804">
          <cell r="L2804" t="str">
            <v>2144004467</v>
          </cell>
          <cell r="M2804">
            <v>5042271657</v>
          </cell>
        </row>
        <row r="2805">
          <cell r="L2805" t="str">
            <v>2144004437</v>
          </cell>
          <cell r="M2805">
            <v>5042260755</v>
          </cell>
        </row>
        <row r="2806">
          <cell r="L2806" t="str">
            <v>2144004437</v>
          </cell>
          <cell r="M2806">
            <v>5042260755</v>
          </cell>
        </row>
        <row r="2807">
          <cell r="L2807" t="str">
            <v>2144004437</v>
          </cell>
          <cell r="M2807">
            <v>5042260755</v>
          </cell>
        </row>
        <row r="2808">
          <cell r="L2808" t="str">
            <v>2144011184</v>
          </cell>
          <cell r="M2808">
            <v>5042273621</v>
          </cell>
        </row>
        <row r="2809">
          <cell r="L2809" t="str">
            <v>2144011184</v>
          </cell>
          <cell r="M2809">
            <v>5042273621</v>
          </cell>
        </row>
        <row r="2810">
          <cell r="L2810" t="str">
            <v>2144011173</v>
          </cell>
          <cell r="M2810">
            <v>5042269383</v>
          </cell>
        </row>
        <row r="2811">
          <cell r="L2811" t="str">
            <v>2144011173</v>
          </cell>
          <cell r="M2811">
            <v>5042269383</v>
          </cell>
        </row>
        <row r="2812">
          <cell r="L2812" t="str">
            <v>2144005679</v>
          </cell>
          <cell r="M2812">
            <v>5042272655</v>
          </cell>
        </row>
        <row r="2813">
          <cell r="L2813" t="str">
            <v>2144005679</v>
          </cell>
          <cell r="M2813">
            <v>5042272655</v>
          </cell>
        </row>
        <row r="2814">
          <cell r="L2814" t="str">
            <v>2144005679</v>
          </cell>
          <cell r="M2814">
            <v>5042272655</v>
          </cell>
        </row>
        <row r="2815">
          <cell r="L2815" t="str">
            <v>2144011160</v>
          </cell>
          <cell r="M2815">
            <v>5042263920</v>
          </cell>
        </row>
        <row r="2816">
          <cell r="L2816" t="str">
            <v>2144011160</v>
          </cell>
          <cell r="M2816">
            <v>5042263920</v>
          </cell>
        </row>
        <row r="2817">
          <cell r="L2817" t="str">
            <v>2144006445</v>
          </cell>
          <cell r="M2817">
            <v>5042241086</v>
          </cell>
        </row>
        <row r="2818">
          <cell r="L2818" t="str">
            <v>2144006445</v>
          </cell>
          <cell r="M2818">
            <v>5042241086</v>
          </cell>
        </row>
        <row r="2819">
          <cell r="L2819" t="str">
            <v>2144011191</v>
          </cell>
          <cell r="M2819">
            <v>5042266869</v>
          </cell>
        </row>
        <row r="2820">
          <cell r="L2820" t="str">
            <v>2144011191</v>
          </cell>
          <cell r="M2820">
            <v>5042266869</v>
          </cell>
        </row>
        <row r="2821">
          <cell r="L2821" t="str">
            <v>2144005678</v>
          </cell>
          <cell r="M2821">
            <v>5042278450</v>
          </cell>
        </row>
        <row r="2822">
          <cell r="L2822" t="str">
            <v>2144005678</v>
          </cell>
          <cell r="M2822">
            <v>5042278450</v>
          </cell>
        </row>
        <row r="2823">
          <cell r="L2823" t="str">
            <v>2144005657</v>
          </cell>
          <cell r="M2823">
            <v>5042276719</v>
          </cell>
        </row>
        <row r="2824">
          <cell r="L2824" t="str">
            <v>2144005657</v>
          </cell>
          <cell r="M2824">
            <v>5042276719</v>
          </cell>
        </row>
        <row r="2825">
          <cell r="L2825" t="str">
            <v>2144005562</v>
          </cell>
          <cell r="M2825">
            <v>5042274330</v>
          </cell>
        </row>
        <row r="2826">
          <cell r="L2826" t="str">
            <v>2144005562</v>
          </cell>
          <cell r="M2826">
            <v>5042274330</v>
          </cell>
        </row>
        <row r="2827">
          <cell r="L2827" t="str">
            <v>2144005635</v>
          </cell>
          <cell r="M2827">
            <v>5042267991</v>
          </cell>
        </row>
        <row r="2828">
          <cell r="L2828" t="str">
            <v>2144005635</v>
          </cell>
          <cell r="M2828">
            <v>5042267991</v>
          </cell>
        </row>
        <row r="2829">
          <cell r="L2829" t="str">
            <v>2144005635</v>
          </cell>
          <cell r="M2829">
            <v>5042267991</v>
          </cell>
        </row>
        <row r="2830">
          <cell r="L2830" t="str">
            <v>2144005660</v>
          </cell>
          <cell r="M2830">
            <v>5042269430</v>
          </cell>
        </row>
        <row r="2831">
          <cell r="L2831" t="str">
            <v>2144005660</v>
          </cell>
          <cell r="M2831">
            <v>5042269430</v>
          </cell>
        </row>
        <row r="2832">
          <cell r="L2832" t="str">
            <v>2144005660</v>
          </cell>
          <cell r="M2832">
            <v>5042269430</v>
          </cell>
        </row>
        <row r="2833">
          <cell r="L2833" t="str">
            <v>2144005539</v>
          </cell>
          <cell r="M2833">
            <v>5042268273</v>
          </cell>
        </row>
        <row r="2834">
          <cell r="L2834" t="str">
            <v>2144005539</v>
          </cell>
          <cell r="M2834">
            <v>5042268273</v>
          </cell>
        </row>
        <row r="2835">
          <cell r="L2835" t="str">
            <v>2144005636</v>
          </cell>
          <cell r="M2835">
            <v>5042272661</v>
          </cell>
        </row>
        <row r="2836">
          <cell r="L2836" t="str">
            <v>2144005636</v>
          </cell>
          <cell r="M2836">
            <v>5042272661</v>
          </cell>
        </row>
        <row r="2837">
          <cell r="L2837" t="str">
            <v>2144005560</v>
          </cell>
          <cell r="M2837">
            <v>5042268782</v>
          </cell>
        </row>
        <row r="2838">
          <cell r="L2838" t="str">
            <v>2144005560</v>
          </cell>
          <cell r="M2838">
            <v>5042268782</v>
          </cell>
        </row>
        <row r="2839">
          <cell r="L2839" t="str">
            <v>2144005560</v>
          </cell>
          <cell r="M2839">
            <v>5042268782</v>
          </cell>
        </row>
        <row r="2840">
          <cell r="L2840" t="str">
            <v>2144018172</v>
          </cell>
          <cell r="M2840">
            <v>5042254699</v>
          </cell>
        </row>
        <row r="2841">
          <cell r="L2841" t="str">
            <v>2144018172</v>
          </cell>
          <cell r="M2841">
            <v>5042254699</v>
          </cell>
        </row>
        <row r="2842">
          <cell r="L2842" t="str">
            <v>2144006029</v>
          </cell>
          <cell r="M2842">
            <v>5042299955</v>
          </cell>
        </row>
        <row r="2843">
          <cell r="L2843" t="str">
            <v>2144006029</v>
          </cell>
          <cell r="M2843">
            <v>5042299955</v>
          </cell>
        </row>
        <row r="2844">
          <cell r="L2844" t="str">
            <v>2144006029</v>
          </cell>
          <cell r="M2844">
            <v>5042299955</v>
          </cell>
        </row>
        <row r="2845">
          <cell r="L2845" t="str">
            <v>2144006045</v>
          </cell>
          <cell r="M2845">
            <v>5042309142</v>
          </cell>
        </row>
        <row r="2846">
          <cell r="L2846" t="str">
            <v>2144006045</v>
          </cell>
          <cell r="M2846">
            <v>5042309142</v>
          </cell>
        </row>
        <row r="2847">
          <cell r="L2847" t="str">
            <v>2144006045</v>
          </cell>
          <cell r="M2847">
            <v>5042309142</v>
          </cell>
        </row>
        <row r="2848">
          <cell r="L2848" t="str">
            <v>2144006604</v>
          </cell>
          <cell r="M2848">
            <v>5042247612</v>
          </cell>
        </row>
        <row r="2849">
          <cell r="L2849" t="str">
            <v>2144006604</v>
          </cell>
          <cell r="M2849">
            <v>5042247612</v>
          </cell>
        </row>
        <row r="2850">
          <cell r="L2850" t="str">
            <v>2144011325</v>
          </cell>
          <cell r="M2850">
            <v>5042282318</v>
          </cell>
        </row>
        <row r="2851">
          <cell r="L2851" t="str">
            <v>2144011325</v>
          </cell>
          <cell r="M2851">
            <v>5042282318</v>
          </cell>
        </row>
        <row r="2852">
          <cell r="L2852" t="str">
            <v>2144011330</v>
          </cell>
          <cell r="M2852">
            <v>5042311044</v>
          </cell>
        </row>
        <row r="2853">
          <cell r="L2853" t="str">
            <v>2144011330</v>
          </cell>
          <cell r="M2853">
            <v>5042311044</v>
          </cell>
        </row>
        <row r="2854">
          <cell r="L2854" t="str">
            <v>2144011344</v>
          </cell>
          <cell r="M2854">
            <v>5042311297</v>
          </cell>
        </row>
        <row r="2855">
          <cell r="L2855" t="str">
            <v>2144011344</v>
          </cell>
          <cell r="M2855">
            <v>5042311297</v>
          </cell>
        </row>
        <row r="2856">
          <cell r="L2856" t="str">
            <v>2144006028</v>
          </cell>
          <cell r="M2856">
            <v>5042312600</v>
          </cell>
        </row>
        <row r="2857">
          <cell r="L2857" t="str">
            <v>2144006028</v>
          </cell>
          <cell r="M2857">
            <v>5042312600</v>
          </cell>
        </row>
        <row r="2858">
          <cell r="L2858" t="str">
            <v>2144004589</v>
          </cell>
          <cell r="M2858">
            <v>5042294068</v>
          </cell>
        </row>
        <row r="2859">
          <cell r="L2859" t="str">
            <v>2144004589</v>
          </cell>
          <cell r="M2859">
            <v>5042294068</v>
          </cell>
        </row>
        <row r="2860">
          <cell r="L2860" t="str">
            <v>2144004589</v>
          </cell>
          <cell r="M2860">
            <v>5042294068</v>
          </cell>
        </row>
        <row r="2861">
          <cell r="L2861" t="str">
            <v>2144004615</v>
          </cell>
          <cell r="M2861">
            <v>5042307202</v>
          </cell>
        </row>
        <row r="2862">
          <cell r="L2862" t="str">
            <v>2144004615</v>
          </cell>
          <cell r="M2862">
            <v>5042307202</v>
          </cell>
        </row>
        <row r="2863">
          <cell r="L2863" t="str">
            <v>2144004615</v>
          </cell>
          <cell r="M2863">
            <v>5042307202</v>
          </cell>
        </row>
        <row r="2864">
          <cell r="L2864" t="str">
            <v>2144004594</v>
          </cell>
          <cell r="M2864">
            <v>5042306905</v>
          </cell>
        </row>
        <row r="2865">
          <cell r="L2865" t="str">
            <v>2144004594</v>
          </cell>
          <cell r="M2865">
            <v>5042306905</v>
          </cell>
        </row>
        <row r="2866">
          <cell r="L2866" t="str">
            <v>2144004594</v>
          </cell>
          <cell r="M2866">
            <v>5042306905</v>
          </cell>
        </row>
        <row r="2867">
          <cell r="L2867" t="str">
            <v>2144004637</v>
          </cell>
          <cell r="M2867">
            <v>5042312770</v>
          </cell>
        </row>
        <row r="2868">
          <cell r="L2868" t="str">
            <v>2144004637</v>
          </cell>
          <cell r="M2868">
            <v>5042312770</v>
          </cell>
        </row>
        <row r="2869">
          <cell r="L2869" t="str">
            <v>2144004637</v>
          </cell>
          <cell r="M2869">
            <v>5042312770</v>
          </cell>
        </row>
        <row r="2870">
          <cell r="L2870" t="str">
            <v>2144005976</v>
          </cell>
          <cell r="M2870">
            <v>5042310026</v>
          </cell>
        </row>
        <row r="2871">
          <cell r="L2871" t="str">
            <v>2144005976</v>
          </cell>
          <cell r="M2871">
            <v>5042310026</v>
          </cell>
        </row>
        <row r="2872">
          <cell r="L2872" t="str">
            <v>2144005936</v>
          </cell>
          <cell r="M2872">
            <v>5042298172</v>
          </cell>
        </row>
        <row r="2873">
          <cell r="L2873" t="str">
            <v>2144005936</v>
          </cell>
          <cell r="M2873">
            <v>5042298172</v>
          </cell>
        </row>
        <row r="2874">
          <cell r="L2874" t="str">
            <v>2144005936</v>
          </cell>
          <cell r="M2874">
            <v>5042298172</v>
          </cell>
        </row>
        <row r="2875">
          <cell r="L2875" t="str">
            <v>2144005983</v>
          </cell>
          <cell r="M2875">
            <v>5042300613</v>
          </cell>
        </row>
        <row r="2876">
          <cell r="L2876" t="str">
            <v>2144005983</v>
          </cell>
          <cell r="M2876">
            <v>5042300613</v>
          </cell>
        </row>
        <row r="2877">
          <cell r="L2877" t="str">
            <v>2144005983</v>
          </cell>
          <cell r="M2877">
            <v>5042300613</v>
          </cell>
        </row>
        <row r="2878">
          <cell r="L2878" t="str">
            <v>2144005992</v>
          </cell>
          <cell r="M2878">
            <v>5042310386</v>
          </cell>
        </row>
        <row r="2879">
          <cell r="L2879" t="str">
            <v>2144005992</v>
          </cell>
          <cell r="M2879">
            <v>5042310386</v>
          </cell>
        </row>
        <row r="2880">
          <cell r="L2880" t="str">
            <v>2144005956</v>
          </cell>
          <cell r="M2880">
            <v>5042305838</v>
          </cell>
        </row>
        <row r="2881">
          <cell r="L2881" t="str">
            <v>2144005956</v>
          </cell>
          <cell r="M2881">
            <v>5042305838</v>
          </cell>
        </row>
        <row r="2882">
          <cell r="L2882" t="str">
            <v>2144006100</v>
          </cell>
          <cell r="M2882">
            <v>5042313976</v>
          </cell>
        </row>
        <row r="2883">
          <cell r="L2883" t="str">
            <v>2144006100</v>
          </cell>
          <cell r="M2883">
            <v>5042313976</v>
          </cell>
        </row>
        <row r="2884">
          <cell r="L2884" t="str">
            <v>2144006080</v>
          </cell>
          <cell r="M2884">
            <v>5042307939</v>
          </cell>
        </row>
        <row r="2885">
          <cell r="L2885" t="str">
            <v>2144006080</v>
          </cell>
          <cell r="M2885">
            <v>5042307939</v>
          </cell>
        </row>
        <row r="2886">
          <cell r="L2886" t="str">
            <v>2144006080</v>
          </cell>
          <cell r="M2886">
            <v>5042307939</v>
          </cell>
        </row>
        <row r="2887">
          <cell r="L2887" t="str">
            <v>2144006098</v>
          </cell>
          <cell r="M2887">
            <v>5042309354</v>
          </cell>
        </row>
        <row r="2888">
          <cell r="L2888" t="str">
            <v>2144006098</v>
          </cell>
          <cell r="M2888">
            <v>5042309354</v>
          </cell>
        </row>
        <row r="2889">
          <cell r="L2889" t="str">
            <v>2144006098</v>
          </cell>
          <cell r="M2889">
            <v>5042309354</v>
          </cell>
        </row>
        <row r="2890">
          <cell r="L2890" t="str">
            <v>2144006064</v>
          </cell>
          <cell r="M2890">
            <v>5042293871</v>
          </cell>
        </row>
        <row r="2891">
          <cell r="L2891" t="str">
            <v>2144006064</v>
          </cell>
          <cell r="M2891">
            <v>5042293871</v>
          </cell>
        </row>
        <row r="2892">
          <cell r="L2892" t="str">
            <v>2144006064</v>
          </cell>
          <cell r="M2892">
            <v>5042293871</v>
          </cell>
        </row>
        <row r="2893">
          <cell r="L2893" t="str">
            <v>2144006079</v>
          </cell>
          <cell r="M2893">
            <v>5042306065</v>
          </cell>
        </row>
        <row r="2894">
          <cell r="L2894" t="str">
            <v>2144006079</v>
          </cell>
          <cell r="M2894">
            <v>5042306065</v>
          </cell>
        </row>
        <row r="2895">
          <cell r="L2895" t="str">
            <v>2144006062</v>
          </cell>
          <cell r="M2895">
            <v>5042310694</v>
          </cell>
        </row>
        <row r="2896">
          <cell r="L2896" t="str">
            <v>2144006062</v>
          </cell>
          <cell r="M2896">
            <v>5042310694</v>
          </cell>
        </row>
        <row r="2897">
          <cell r="L2897" t="str">
            <v>2144006062</v>
          </cell>
          <cell r="M2897">
            <v>5042310694</v>
          </cell>
        </row>
        <row r="2898">
          <cell r="L2898" t="str">
            <v>2144005995</v>
          </cell>
          <cell r="M2898">
            <v>5042302927</v>
          </cell>
        </row>
        <row r="2899">
          <cell r="L2899" t="str">
            <v>2144005995</v>
          </cell>
          <cell r="M2899">
            <v>5042302927</v>
          </cell>
        </row>
        <row r="2900">
          <cell r="L2900" t="str">
            <v>2144005995</v>
          </cell>
          <cell r="M2900">
            <v>5042302927</v>
          </cell>
        </row>
        <row r="2901">
          <cell r="L2901" t="str">
            <v>2144011340</v>
          </cell>
          <cell r="M2901">
            <v>5042311047</v>
          </cell>
        </row>
        <row r="2902">
          <cell r="L2902" t="str">
            <v>2144011340</v>
          </cell>
          <cell r="M2902">
            <v>5042311047</v>
          </cell>
        </row>
        <row r="2903">
          <cell r="L2903" t="str">
            <v>2144004550</v>
          </cell>
          <cell r="M2903">
            <v>5042265157</v>
          </cell>
        </row>
        <row r="2904">
          <cell r="L2904" t="str">
            <v>2144004550</v>
          </cell>
          <cell r="M2904">
            <v>5042265157</v>
          </cell>
        </row>
        <row r="2905">
          <cell r="L2905" t="str">
            <v>2144004550</v>
          </cell>
          <cell r="M2905">
            <v>5042265157</v>
          </cell>
        </row>
        <row r="2906">
          <cell r="L2906" t="str">
            <v>2144004509</v>
          </cell>
          <cell r="M2906">
            <v>5042278134</v>
          </cell>
        </row>
        <row r="2907">
          <cell r="L2907" t="str">
            <v>2144004509</v>
          </cell>
          <cell r="M2907">
            <v>5042278134</v>
          </cell>
        </row>
        <row r="2908">
          <cell r="L2908" t="str">
            <v>2144004509</v>
          </cell>
          <cell r="M2908">
            <v>5042278134</v>
          </cell>
        </row>
        <row r="2909">
          <cell r="L2909" t="str">
            <v>2144005813</v>
          </cell>
          <cell r="M2909">
            <v>5042290209</v>
          </cell>
        </row>
        <row r="2910">
          <cell r="L2910" t="str">
            <v>2144005813</v>
          </cell>
          <cell r="M2910">
            <v>5042290209</v>
          </cell>
        </row>
        <row r="2911">
          <cell r="L2911" t="str">
            <v>2144005813</v>
          </cell>
          <cell r="M2911">
            <v>5042290209</v>
          </cell>
        </row>
        <row r="2912">
          <cell r="L2912" t="str">
            <v>2144005753</v>
          </cell>
          <cell r="M2912">
            <v>5042289963</v>
          </cell>
        </row>
        <row r="2913">
          <cell r="L2913" t="str">
            <v>2144005753</v>
          </cell>
          <cell r="M2913">
            <v>5042289963</v>
          </cell>
        </row>
        <row r="2914">
          <cell r="L2914" t="str">
            <v>2144005754</v>
          </cell>
          <cell r="M2914">
            <v>5042281687</v>
          </cell>
        </row>
        <row r="2915">
          <cell r="L2915" t="str">
            <v>2144005754</v>
          </cell>
          <cell r="M2915">
            <v>5042281687</v>
          </cell>
        </row>
        <row r="2916">
          <cell r="L2916" t="str">
            <v>2144005754</v>
          </cell>
          <cell r="M2916">
            <v>5042281687</v>
          </cell>
        </row>
        <row r="2917">
          <cell r="L2917" t="str">
            <v>2144005758</v>
          </cell>
          <cell r="M2917">
            <v>5042291287</v>
          </cell>
        </row>
        <row r="2918">
          <cell r="L2918" t="str">
            <v>2144005758</v>
          </cell>
          <cell r="M2918">
            <v>5042291287</v>
          </cell>
        </row>
        <row r="2919">
          <cell r="L2919" t="str">
            <v>2144005778</v>
          </cell>
          <cell r="M2919">
            <v>5042281677</v>
          </cell>
        </row>
        <row r="2920">
          <cell r="L2920" t="str">
            <v>2144005778</v>
          </cell>
          <cell r="M2920">
            <v>5042281677</v>
          </cell>
        </row>
        <row r="2921">
          <cell r="L2921" t="str">
            <v>2144005778</v>
          </cell>
          <cell r="M2921">
            <v>5042281677</v>
          </cell>
        </row>
        <row r="2922">
          <cell r="L2922" t="str">
            <v>2144005856</v>
          </cell>
          <cell r="M2922">
            <v>5042294917</v>
          </cell>
        </row>
        <row r="2923">
          <cell r="L2923" t="str">
            <v>2144005856</v>
          </cell>
          <cell r="M2923">
            <v>5042294917</v>
          </cell>
        </row>
        <row r="2924">
          <cell r="L2924" t="str">
            <v>2144005877</v>
          </cell>
          <cell r="M2924">
            <v>5042295772</v>
          </cell>
        </row>
        <row r="2925">
          <cell r="L2925" t="str">
            <v>2144005877</v>
          </cell>
          <cell r="M2925">
            <v>5042295772</v>
          </cell>
        </row>
        <row r="2926">
          <cell r="L2926" t="str">
            <v>2144005877</v>
          </cell>
          <cell r="M2926">
            <v>5042295772</v>
          </cell>
        </row>
        <row r="2927">
          <cell r="L2927" t="str">
            <v>2144005878</v>
          </cell>
          <cell r="M2927">
            <v>5042297042</v>
          </cell>
        </row>
        <row r="2928">
          <cell r="L2928" t="str">
            <v>2144005878</v>
          </cell>
          <cell r="M2928">
            <v>5042297042</v>
          </cell>
        </row>
        <row r="2929">
          <cell r="L2929" t="str">
            <v>2144005889</v>
          </cell>
          <cell r="M2929">
            <v>5042294115</v>
          </cell>
        </row>
        <row r="2930">
          <cell r="L2930" t="str">
            <v>2144005889</v>
          </cell>
          <cell r="M2930">
            <v>5042294115</v>
          </cell>
        </row>
        <row r="2931">
          <cell r="L2931" t="str">
            <v>2144005889</v>
          </cell>
          <cell r="M2931">
            <v>5042294115</v>
          </cell>
        </row>
        <row r="2932">
          <cell r="L2932" t="str">
            <v>2144006535</v>
          </cell>
          <cell r="M2932">
            <v>5042283218</v>
          </cell>
        </row>
        <row r="2933">
          <cell r="L2933" t="str">
            <v>2144006535</v>
          </cell>
          <cell r="M2933">
            <v>5042283218</v>
          </cell>
        </row>
        <row r="2934">
          <cell r="L2934" t="str">
            <v>2144005892</v>
          </cell>
          <cell r="M2934">
            <v>5042294650</v>
          </cell>
        </row>
        <row r="2935">
          <cell r="L2935" t="str">
            <v>2144005892</v>
          </cell>
          <cell r="M2935">
            <v>5042294650</v>
          </cell>
        </row>
        <row r="2936">
          <cell r="L2936" t="str">
            <v>2144011241</v>
          </cell>
          <cell r="M2936">
            <v>5042278556</v>
          </cell>
        </row>
        <row r="2937">
          <cell r="L2937" t="str">
            <v>2144011241</v>
          </cell>
          <cell r="M2937">
            <v>5042278556</v>
          </cell>
        </row>
        <row r="2938">
          <cell r="L2938" t="str">
            <v>2144011251</v>
          </cell>
          <cell r="M2938">
            <v>5042280636</v>
          </cell>
        </row>
        <row r="2939">
          <cell r="L2939" t="str">
            <v>2144011251</v>
          </cell>
          <cell r="M2939">
            <v>5042280636</v>
          </cell>
        </row>
        <row r="2940">
          <cell r="L2940" t="str">
            <v>2144011262</v>
          </cell>
          <cell r="M2940">
            <v>5042294481</v>
          </cell>
        </row>
        <row r="2941">
          <cell r="L2941" t="str">
            <v>2144011262</v>
          </cell>
          <cell r="M2941">
            <v>5042294481</v>
          </cell>
        </row>
        <row r="2942">
          <cell r="L2942" t="str">
            <v>2144011269</v>
          </cell>
          <cell r="M2942">
            <v>5042287900</v>
          </cell>
        </row>
        <row r="2943">
          <cell r="L2943" t="str">
            <v>2144011269</v>
          </cell>
          <cell r="M2943">
            <v>5042287900</v>
          </cell>
        </row>
        <row r="2944">
          <cell r="L2944" t="str">
            <v>2144004540</v>
          </cell>
          <cell r="M2944">
            <v>5042285630</v>
          </cell>
        </row>
        <row r="2945">
          <cell r="L2945" t="str">
            <v>2144004540</v>
          </cell>
          <cell r="M2945">
            <v>5042285630</v>
          </cell>
        </row>
        <row r="2946">
          <cell r="L2946" t="str">
            <v>2144004540</v>
          </cell>
          <cell r="M2946">
            <v>5042285630</v>
          </cell>
        </row>
        <row r="2947">
          <cell r="L2947" t="str">
            <v>2144005744</v>
          </cell>
          <cell r="M2947">
            <v>5042291603</v>
          </cell>
        </row>
        <row r="2948">
          <cell r="L2948" t="str">
            <v>2144005744</v>
          </cell>
          <cell r="M2948">
            <v>5042291603</v>
          </cell>
        </row>
        <row r="2949">
          <cell r="L2949" t="str">
            <v>2144004547</v>
          </cell>
          <cell r="M2949">
            <v>5042291086</v>
          </cell>
        </row>
        <row r="2950">
          <cell r="L2950" t="str">
            <v>2144004547</v>
          </cell>
          <cell r="M2950">
            <v>5042291086</v>
          </cell>
        </row>
        <row r="2951">
          <cell r="L2951" t="str">
            <v>2144004547</v>
          </cell>
          <cell r="M2951">
            <v>5042291086</v>
          </cell>
        </row>
        <row r="2952">
          <cell r="L2952" t="str">
            <v>2144004523</v>
          </cell>
          <cell r="M2952">
            <v>5042259980</v>
          </cell>
        </row>
        <row r="2953">
          <cell r="L2953" t="str">
            <v>2144004523</v>
          </cell>
          <cell r="M2953">
            <v>5042259980</v>
          </cell>
        </row>
        <row r="2954">
          <cell r="L2954" t="str">
            <v>2144004523</v>
          </cell>
          <cell r="M2954">
            <v>5042259980</v>
          </cell>
        </row>
        <row r="2955">
          <cell r="L2955" t="str">
            <v>2144005720</v>
          </cell>
          <cell r="M2955">
            <v>5042278690</v>
          </cell>
        </row>
        <row r="2956">
          <cell r="L2956" t="str">
            <v>2144005720</v>
          </cell>
          <cell r="M2956">
            <v>5042278690</v>
          </cell>
        </row>
        <row r="2957">
          <cell r="L2957" t="str">
            <v>2144005720</v>
          </cell>
          <cell r="M2957">
            <v>5042278690</v>
          </cell>
        </row>
        <row r="2958">
          <cell r="L2958" t="str">
            <v>2144005777</v>
          </cell>
          <cell r="M2958">
            <v>5042286686</v>
          </cell>
        </row>
        <row r="2959">
          <cell r="L2959" t="str">
            <v>2144005777</v>
          </cell>
          <cell r="M2959">
            <v>5042286686</v>
          </cell>
        </row>
        <row r="2960">
          <cell r="L2960" t="str">
            <v>2144005777</v>
          </cell>
          <cell r="M2960">
            <v>5042286686</v>
          </cell>
        </row>
        <row r="2961">
          <cell r="L2961" t="str">
            <v>2144005857</v>
          </cell>
          <cell r="M2961">
            <v>5042291611</v>
          </cell>
        </row>
        <row r="2962">
          <cell r="L2962" t="str">
            <v>2144005857</v>
          </cell>
          <cell r="M2962">
            <v>5042291611</v>
          </cell>
        </row>
        <row r="2963">
          <cell r="L2963" t="str">
            <v>2144005857</v>
          </cell>
          <cell r="M2963">
            <v>5042291611</v>
          </cell>
        </row>
        <row r="2964">
          <cell r="L2964" t="str">
            <v>2144005776</v>
          </cell>
          <cell r="M2964">
            <v>5042292652</v>
          </cell>
        </row>
        <row r="2965">
          <cell r="L2965" t="str">
            <v>2144005776</v>
          </cell>
          <cell r="M2965">
            <v>5042292652</v>
          </cell>
        </row>
        <row r="2966">
          <cell r="L2966" t="str">
            <v>2144005742</v>
          </cell>
          <cell r="M2966">
            <v>5042283878</v>
          </cell>
        </row>
        <row r="2967">
          <cell r="L2967" t="str">
            <v>2144005742</v>
          </cell>
          <cell r="M2967">
            <v>5042283878</v>
          </cell>
        </row>
        <row r="2968">
          <cell r="L2968" t="str">
            <v>2144005696</v>
          </cell>
          <cell r="M2968">
            <v>5042280161</v>
          </cell>
        </row>
        <row r="2969">
          <cell r="L2969" t="str">
            <v>2144005696</v>
          </cell>
          <cell r="M2969">
            <v>5042280161</v>
          </cell>
        </row>
        <row r="2970">
          <cell r="L2970" t="str">
            <v>2144004576</v>
          </cell>
          <cell r="M2970">
            <v>5042286106</v>
          </cell>
        </row>
        <row r="2971">
          <cell r="L2971" t="str">
            <v>2144004576</v>
          </cell>
          <cell r="M2971">
            <v>5042286106</v>
          </cell>
        </row>
        <row r="2972">
          <cell r="L2972" t="str">
            <v>2144004576</v>
          </cell>
          <cell r="M2972">
            <v>5042286106</v>
          </cell>
        </row>
        <row r="2973">
          <cell r="L2973" t="str">
            <v>2144004560</v>
          </cell>
          <cell r="M2973">
            <v>5042296328</v>
          </cell>
        </row>
        <row r="2974">
          <cell r="L2974" t="str">
            <v>2144004560</v>
          </cell>
          <cell r="M2974">
            <v>5042296328</v>
          </cell>
        </row>
        <row r="2975">
          <cell r="L2975" t="str">
            <v>2144004560</v>
          </cell>
          <cell r="M2975">
            <v>5042296328</v>
          </cell>
        </row>
        <row r="2976">
          <cell r="L2976" t="str">
            <v>2144005709</v>
          </cell>
          <cell r="M2976">
            <v>5042225744</v>
          </cell>
        </row>
        <row r="2977">
          <cell r="L2977" t="str">
            <v>2144005709</v>
          </cell>
          <cell r="M2977">
            <v>5042225744</v>
          </cell>
        </row>
        <row r="2978">
          <cell r="L2978" t="str">
            <v>2144005709</v>
          </cell>
          <cell r="M2978">
            <v>5042225744</v>
          </cell>
        </row>
        <row r="2979">
          <cell r="L2979" t="str">
            <v>2144005854</v>
          </cell>
          <cell r="M2979">
            <v>5042290763</v>
          </cell>
        </row>
        <row r="2980">
          <cell r="L2980" t="str">
            <v>2144005854</v>
          </cell>
          <cell r="M2980">
            <v>5042290763</v>
          </cell>
        </row>
        <row r="2981">
          <cell r="L2981" t="str">
            <v>2144005854</v>
          </cell>
          <cell r="M2981">
            <v>5042290763</v>
          </cell>
        </row>
        <row r="2982">
          <cell r="L2982" t="str">
            <v>2144005796</v>
          </cell>
          <cell r="M2982">
            <v>5042292374</v>
          </cell>
        </row>
        <row r="2983">
          <cell r="L2983" t="str">
            <v>2144005796</v>
          </cell>
          <cell r="M2983">
            <v>5042292374</v>
          </cell>
        </row>
        <row r="2984">
          <cell r="L2984" t="str">
            <v>2144005755</v>
          </cell>
          <cell r="M2984">
            <v>5042286715</v>
          </cell>
        </row>
        <row r="2985">
          <cell r="L2985" t="str">
            <v>2144005755</v>
          </cell>
          <cell r="M2985">
            <v>5042286715</v>
          </cell>
        </row>
        <row r="2986">
          <cell r="L2986" t="str">
            <v>2144018175</v>
          </cell>
          <cell r="M2986">
            <v>5042283673</v>
          </cell>
        </row>
        <row r="2987">
          <cell r="L2987" t="str">
            <v>2144018175</v>
          </cell>
          <cell r="M2987">
            <v>5042283673</v>
          </cell>
        </row>
        <row r="2988">
          <cell r="L2988" t="str">
            <v>2144004683</v>
          </cell>
          <cell r="M2988">
            <v>5042325334</v>
          </cell>
        </row>
        <row r="2989">
          <cell r="L2989" t="str">
            <v>2144004683</v>
          </cell>
          <cell r="M2989">
            <v>5042325334</v>
          </cell>
        </row>
        <row r="2990">
          <cell r="L2990" t="str">
            <v>2144004683</v>
          </cell>
          <cell r="M2990">
            <v>5042325334</v>
          </cell>
        </row>
        <row r="2991">
          <cell r="L2991" t="str">
            <v>2144004676</v>
          </cell>
          <cell r="M2991">
            <v>5042318668</v>
          </cell>
        </row>
        <row r="2992">
          <cell r="L2992" t="str">
            <v>2144004676</v>
          </cell>
          <cell r="M2992">
            <v>5042318668</v>
          </cell>
        </row>
        <row r="2993">
          <cell r="L2993" t="str">
            <v>2144004676</v>
          </cell>
          <cell r="M2993">
            <v>5042318668</v>
          </cell>
        </row>
        <row r="2994">
          <cell r="L2994" t="str">
            <v>2144006163</v>
          </cell>
          <cell r="M2994">
            <v>5042321614</v>
          </cell>
        </row>
        <row r="2995">
          <cell r="L2995" t="str">
            <v>2144006163</v>
          </cell>
          <cell r="M2995">
            <v>5042321614</v>
          </cell>
        </row>
        <row r="2996">
          <cell r="L2996" t="str">
            <v>2144004690</v>
          </cell>
          <cell r="M2996">
            <v>5042326481</v>
          </cell>
        </row>
        <row r="2997">
          <cell r="L2997" t="str">
            <v>2144004690</v>
          </cell>
          <cell r="M2997">
            <v>5042326481</v>
          </cell>
        </row>
        <row r="2998">
          <cell r="L2998" t="str">
            <v>2144004690</v>
          </cell>
          <cell r="M2998">
            <v>5042326481</v>
          </cell>
        </row>
        <row r="2999">
          <cell r="L2999" t="str">
            <v>2144004663</v>
          </cell>
          <cell r="M2999">
            <v>5042316908</v>
          </cell>
        </row>
        <row r="3000">
          <cell r="L3000" t="str">
            <v>2144004663</v>
          </cell>
          <cell r="M3000">
            <v>5042316908</v>
          </cell>
        </row>
        <row r="3001">
          <cell r="L3001" t="str">
            <v>2144004663</v>
          </cell>
          <cell r="M3001">
            <v>5042316908</v>
          </cell>
        </row>
        <row r="3002">
          <cell r="L3002" t="str">
            <v>2144004646</v>
          </cell>
          <cell r="M3002">
            <v>5042312249</v>
          </cell>
        </row>
        <row r="3003">
          <cell r="L3003" t="str">
            <v>2144004646</v>
          </cell>
          <cell r="M3003">
            <v>5042312249</v>
          </cell>
        </row>
        <row r="3004">
          <cell r="L3004" t="str">
            <v>2144004646</v>
          </cell>
          <cell r="M3004">
            <v>5042312249</v>
          </cell>
        </row>
        <row r="3005">
          <cell r="L3005" t="str">
            <v>2144006202</v>
          </cell>
          <cell r="M3005">
            <v>5042317005</v>
          </cell>
        </row>
        <row r="3006">
          <cell r="L3006" t="str">
            <v>2144006202</v>
          </cell>
          <cell r="M3006">
            <v>5042317005</v>
          </cell>
        </row>
        <row r="3007">
          <cell r="L3007" t="str">
            <v>2144006180</v>
          </cell>
          <cell r="M3007">
            <v>5042319553</v>
          </cell>
        </row>
        <row r="3008">
          <cell r="L3008" t="str">
            <v>2144006180</v>
          </cell>
          <cell r="M3008">
            <v>5042319553</v>
          </cell>
        </row>
        <row r="3009">
          <cell r="L3009" t="str">
            <v>2144006224</v>
          </cell>
          <cell r="M3009">
            <v>5042216428</v>
          </cell>
        </row>
        <row r="3010">
          <cell r="L3010" t="str">
            <v>2144006224</v>
          </cell>
          <cell r="M3010">
            <v>5042216428</v>
          </cell>
        </row>
        <row r="3011">
          <cell r="L3011" t="str">
            <v>2144011404</v>
          </cell>
          <cell r="M3011">
            <v>5042315233</v>
          </cell>
        </row>
        <row r="3012">
          <cell r="L3012" t="str">
            <v>2144011404</v>
          </cell>
          <cell r="M3012">
            <v>5042315233</v>
          </cell>
        </row>
        <row r="3013">
          <cell r="L3013" t="str">
            <v>2144006271</v>
          </cell>
          <cell r="M3013">
            <v>5042321619</v>
          </cell>
        </row>
        <row r="3014">
          <cell r="L3014" t="str">
            <v>2144006271</v>
          </cell>
          <cell r="M3014">
            <v>5042321619</v>
          </cell>
        </row>
        <row r="3015">
          <cell r="L3015" t="str">
            <v>2144006271</v>
          </cell>
          <cell r="M3015">
            <v>5042321619</v>
          </cell>
        </row>
        <row r="3016">
          <cell r="L3016" t="str">
            <v>2144006201</v>
          </cell>
          <cell r="M3016">
            <v>5042316031</v>
          </cell>
        </row>
        <row r="3017">
          <cell r="L3017" t="str">
            <v>2144006201</v>
          </cell>
          <cell r="M3017">
            <v>5042316031</v>
          </cell>
        </row>
        <row r="3018">
          <cell r="L3018" t="str">
            <v>2144006201</v>
          </cell>
          <cell r="M3018">
            <v>5042316031</v>
          </cell>
        </row>
        <row r="3019">
          <cell r="L3019" t="str">
            <v>2144006164</v>
          </cell>
          <cell r="M3019">
            <v>5042319826</v>
          </cell>
        </row>
        <row r="3020">
          <cell r="L3020" t="str">
            <v>2144006164</v>
          </cell>
          <cell r="M3020">
            <v>5042319826</v>
          </cell>
        </row>
        <row r="3021">
          <cell r="L3021" t="str">
            <v>2144006183</v>
          </cell>
          <cell r="M3021">
            <v>5042308309</v>
          </cell>
        </row>
        <row r="3022">
          <cell r="L3022" t="str">
            <v>2144006183</v>
          </cell>
          <cell r="M3022">
            <v>5042308309</v>
          </cell>
        </row>
        <row r="3023">
          <cell r="L3023" t="str">
            <v>2144006183</v>
          </cell>
          <cell r="M3023">
            <v>5042308309</v>
          </cell>
        </row>
        <row r="3024">
          <cell r="L3024" t="str">
            <v>2144006205</v>
          </cell>
          <cell r="M3024">
            <v>5042321582</v>
          </cell>
        </row>
        <row r="3025">
          <cell r="L3025" t="str">
            <v>2144006205</v>
          </cell>
          <cell r="M3025">
            <v>5042321582</v>
          </cell>
        </row>
        <row r="3026">
          <cell r="L3026" t="str">
            <v>2144004660</v>
          </cell>
          <cell r="M3026">
            <v>5042321416</v>
          </cell>
        </row>
        <row r="3027">
          <cell r="L3027" t="str">
            <v>2144004660</v>
          </cell>
          <cell r="M3027">
            <v>5042321416</v>
          </cell>
        </row>
        <row r="3028">
          <cell r="L3028" t="str">
            <v>2144004660</v>
          </cell>
          <cell r="M3028">
            <v>5042321416</v>
          </cell>
        </row>
        <row r="3029">
          <cell r="L3029" t="str">
            <v>2144006140</v>
          </cell>
          <cell r="M3029">
            <v>5042269196</v>
          </cell>
        </row>
        <row r="3030">
          <cell r="L3030" t="str">
            <v>2144006140</v>
          </cell>
          <cell r="M3030">
            <v>5042269196</v>
          </cell>
        </row>
        <row r="3031">
          <cell r="L3031" t="str">
            <v>2144006140</v>
          </cell>
          <cell r="M3031">
            <v>5042269196</v>
          </cell>
        </row>
        <row r="3032">
          <cell r="L3032" t="str">
            <v>2144006181</v>
          </cell>
          <cell r="M3032">
            <v>5042322156</v>
          </cell>
        </row>
        <row r="3033">
          <cell r="L3033" t="str">
            <v>2144006181</v>
          </cell>
          <cell r="M3033">
            <v>5042322156</v>
          </cell>
        </row>
        <row r="3034">
          <cell r="L3034" t="str">
            <v>2144006179</v>
          </cell>
          <cell r="M3034">
            <v>5042317428</v>
          </cell>
        </row>
        <row r="3035">
          <cell r="L3035" t="str">
            <v>2144006179</v>
          </cell>
          <cell r="M3035">
            <v>5042317428</v>
          </cell>
        </row>
        <row r="3036">
          <cell r="L3036" t="str">
            <v>2144006203</v>
          </cell>
          <cell r="M3036">
            <v>5042322200</v>
          </cell>
        </row>
        <row r="3037">
          <cell r="L3037" t="str">
            <v>2144006203</v>
          </cell>
          <cell r="M3037">
            <v>5042322200</v>
          </cell>
        </row>
        <row r="3038">
          <cell r="L3038" t="str">
            <v>2144006203</v>
          </cell>
          <cell r="M3038">
            <v>5042322200</v>
          </cell>
        </row>
        <row r="3039">
          <cell r="L3039" t="str">
            <v>2144006264</v>
          </cell>
          <cell r="M3039">
            <v>5042325340</v>
          </cell>
        </row>
        <row r="3040">
          <cell r="L3040" t="str">
            <v>2144006264</v>
          </cell>
          <cell r="M3040">
            <v>5042325340</v>
          </cell>
        </row>
        <row r="3041">
          <cell r="L3041" t="str">
            <v>2144006241</v>
          </cell>
          <cell r="M3041">
            <v>5042318993</v>
          </cell>
        </row>
        <row r="3042">
          <cell r="L3042" t="str">
            <v>2144006241</v>
          </cell>
          <cell r="M3042">
            <v>5042318993</v>
          </cell>
        </row>
        <row r="3043">
          <cell r="L3043" t="str">
            <v>2144006241</v>
          </cell>
          <cell r="M3043">
            <v>5042318993</v>
          </cell>
        </row>
        <row r="3044">
          <cell r="L3044" t="str">
            <v>2144006244</v>
          </cell>
          <cell r="M3044">
            <v>5042300575</v>
          </cell>
        </row>
        <row r="3045">
          <cell r="L3045" t="str">
            <v>2144006244</v>
          </cell>
          <cell r="M3045">
            <v>5042300575</v>
          </cell>
        </row>
        <row r="3046">
          <cell r="L3046" t="str">
            <v>2144011392</v>
          </cell>
          <cell r="M3046">
            <v>5042315508</v>
          </cell>
        </row>
        <row r="3047">
          <cell r="L3047" t="str">
            <v>2144011392</v>
          </cell>
          <cell r="M3047">
            <v>5042315508</v>
          </cell>
        </row>
        <row r="3048">
          <cell r="L3048" t="str">
            <v>2144006243</v>
          </cell>
          <cell r="M3048">
            <v>5042324746</v>
          </cell>
        </row>
        <row r="3049">
          <cell r="L3049" t="str">
            <v>2144006243</v>
          </cell>
          <cell r="M3049">
            <v>5042324746</v>
          </cell>
        </row>
        <row r="3050">
          <cell r="L3050" t="str">
            <v>2144006243</v>
          </cell>
          <cell r="M3050">
            <v>5042324746</v>
          </cell>
        </row>
        <row r="3051">
          <cell r="L3051" t="str">
            <v>2144011424</v>
          </cell>
          <cell r="M3051">
            <v>5042318504</v>
          </cell>
        </row>
        <row r="3052">
          <cell r="L3052" t="str">
            <v>2144011424</v>
          </cell>
          <cell r="M3052">
            <v>5042318504</v>
          </cell>
        </row>
        <row r="3053">
          <cell r="L3053" t="str">
            <v>2144011433</v>
          </cell>
          <cell r="M3053">
            <v>5042319786</v>
          </cell>
        </row>
        <row r="3054">
          <cell r="L3054" t="str">
            <v>2144011433</v>
          </cell>
          <cell r="M3054">
            <v>5042319786</v>
          </cell>
        </row>
        <row r="3055">
          <cell r="L3055" t="str">
            <v>2144006270</v>
          </cell>
          <cell r="M3055">
            <v>5042317006</v>
          </cell>
        </row>
        <row r="3056">
          <cell r="L3056" t="str">
            <v>2144006270</v>
          </cell>
          <cell r="M3056">
            <v>5042317006</v>
          </cell>
        </row>
        <row r="3057">
          <cell r="L3057" t="str">
            <v>2144006270</v>
          </cell>
          <cell r="M3057">
            <v>5042317006</v>
          </cell>
        </row>
        <row r="3058">
          <cell r="L3058" t="str">
            <v>2144011415</v>
          </cell>
          <cell r="M3058">
            <v>5042311397</v>
          </cell>
        </row>
        <row r="3059">
          <cell r="L3059" t="str">
            <v>2144011415</v>
          </cell>
          <cell r="M3059">
            <v>5042311397</v>
          </cell>
        </row>
        <row r="3060">
          <cell r="L3060" t="str">
            <v>2144006688</v>
          </cell>
          <cell r="M3060">
            <v>5042305011</v>
          </cell>
        </row>
        <row r="3061">
          <cell r="L3061" t="str">
            <v>2144006688</v>
          </cell>
          <cell r="M3061">
            <v>5042305011</v>
          </cell>
        </row>
        <row r="3062">
          <cell r="L3062" t="str">
            <v>2144011429</v>
          </cell>
          <cell r="M3062">
            <v>5042321922</v>
          </cell>
        </row>
        <row r="3063">
          <cell r="L3063" t="str">
            <v>2144011429</v>
          </cell>
          <cell r="M3063">
            <v>5042321922</v>
          </cell>
        </row>
        <row r="3064">
          <cell r="L3064" t="str">
            <v>2144011428</v>
          </cell>
          <cell r="M3064">
            <v>5042323250</v>
          </cell>
        </row>
        <row r="3065">
          <cell r="L3065" t="str">
            <v>2144011428</v>
          </cell>
          <cell r="M3065">
            <v>5042323250</v>
          </cell>
        </row>
        <row r="3066">
          <cell r="L3066" t="str">
            <v>2144005968</v>
          </cell>
          <cell r="M3066">
            <v>5042308369</v>
          </cell>
        </row>
        <row r="3067">
          <cell r="L3067" t="str">
            <v>2144005968</v>
          </cell>
          <cell r="M3067">
            <v>5042308369</v>
          </cell>
        </row>
        <row r="3068">
          <cell r="L3068" t="str">
            <v>2144005971</v>
          </cell>
          <cell r="M3068">
            <v>5042304998</v>
          </cell>
        </row>
        <row r="3069">
          <cell r="L3069" t="str">
            <v>2144005971</v>
          </cell>
          <cell r="M3069">
            <v>5042304998</v>
          </cell>
        </row>
        <row r="3070">
          <cell r="L3070" t="str">
            <v>2144004617</v>
          </cell>
          <cell r="M3070">
            <v>5042306638</v>
          </cell>
        </row>
        <row r="3071">
          <cell r="L3071" t="str">
            <v>2144004617</v>
          </cell>
          <cell r="M3071">
            <v>5042306638</v>
          </cell>
        </row>
        <row r="3072">
          <cell r="L3072" t="str">
            <v>2144004617</v>
          </cell>
          <cell r="M3072">
            <v>5042306638</v>
          </cell>
        </row>
        <row r="3073">
          <cell r="L3073" t="str">
            <v>2144005928</v>
          </cell>
          <cell r="M3073">
            <v>5042294012</v>
          </cell>
        </row>
        <row r="3074">
          <cell r="L3074" t="str">
            <v>2144005928</v>
          </cell>
          <cell r="M3074">
            <v>5042294012</v>
          </cell>
        </row>
        <row r="3075">
          <cell r="L3075" t="str">
            <v>2144005928</v>
          </cell>
          <cell r="M3075">
            <v>5042294012</v>
          </cell>
        </row>
        <row r="3076">
          <cell r="L3076" t="str">
            <v>2144004607</v>
          </cell>
          <cell r="M3076">
            <v>5042305627</v>
          </cell>
        </row>
        <row r="3077">
          <cell r="L3077" t="str">
            <v>2144004607</v>
          </cell>
          <cell r="M3077">
            <v>5042305627</v>
          </cell>
        </row>
        <row r="3078">
          <cell r="L3078" t="str">
            <v>2144004607</v>
          </cell>
          <cell r="M3078">
            <v>5042305627</v>
          </cell>
        </row>
        <row r="3079">
          <cell r="L3079" t="str">
            <v>2144005952</v>
          </cell>
          <cell r="M3079">
            <v>5042310960</v>
          </cell>
        </row>
        <row r="3080">
          <cell r="L3080" t="str">
            <v>2144005952</v>
          </cell>
          <cell r="M3080">
            <v>5042310960</v>
          </cell>
        </row>
        <row r="3081">
          <cell r="L3081" t="str">
            <v>2144003940</v>
          </cell>
          <cell r="M3081">
            <v>5042310034</v>
          </cell>
        </row>
        <row r="3082">
          <cell r="L3082" t="str">
            <v>2144003961</v>
          </cell>
          <cell r="M3082">
            <v>5042241293</v>
          </cell>
        </row>
        <row r="3083">
          <cell r="L3083" t="str">
            <v>2144003899</v>
          </cell>
          <cell r="M3083">
            <v>5042279780</v>
          </cell>
        </row>
        <row r="3084">
          <cell r="L3084" t="str">
            <v>90571650001.11.2021BO</v>
          </cell>
          <cell r="M3084">
            <v>5042234067</v>
          </cell>
        </row>
        <row r="3085">
          <cell r="L3085" t="str">
            <v>90571650001.11.2021BO</v>
          </cell>
          <cell r="M3085">
            <v>5042234067</v>
          </cell>
        </row>
        <row r="3086">
          <cell r="L3086" t="str">
            <v>90401650001.11.2021CT</v>
          </cell>
          <cell r="M3086">
            <v>5042236984</v>
          </cell>
        </row>
        <row r="3087">
          <cell r="L3087" t="str">
            <v>2145000259</v>
          </cell>
          <cell r="M3087">
            <v>5042306587</v>
          </cell>
        </row>
        <row r="3088">
          <cell r="L3088" t="str">
            <v>2145000259</v>
          </cell>
          <cell r="M3088">
            <v>5042306587</v>
          </cell>
        </row>
        <row r="3089">
          <cell r="L3089" t="str">
            <v>2145000259</v>
          </cell>
          <cell r="M3089">
            <v>5042306587</v>
          </cell>
        </row>
        <row r="3090">
          <cell r="L3090" t="str">
            <v>90571650002.11.2021BO</v>
          </cell>
          <cell r="M3090">
            <v>5042253681</v>
          </cell>
        </row>
        <row r="3091">
          <cell r="L3091" t="str">
            <v>90571650002.11.2021BO</v>
          </cell>
          <cell r="M3091">
            <v>5042253681</v>
          </cell>
        </row>
        <row r="3092">
          <cell r="L3092" t="str">
            <v>90401650002.11.2021BO</v>
          </cell>
          <cell r="M3092">
            <v>5042251198</v>
          </cell>
        </row>
        <row r="3093">
          <cell r="L3093" t="str">
            <v>90401650002.11.2021BO</v>
          </cell>
          <cell r="M3093">
            <v>5042251198</v>
          </cell>
        </row>
        <row r="3094">
          <cell r="L3094" t="str">
            <v>2145000263</v>
          </cell>
          <cell r="M3094">
            <v>5042318507</v>
          </cell>
        </row>
        <row r="3095">
          <cell r="L3095" t="str">
            <v>2145000263</v>
          </cell>
          <cell r="M3095">
            <v>5042318507</v>
          </cell>
        </row>
        <row r="3096">
          <cell r="L3096" t="str">
            <v>2145000263</v>
          </cell>
          <cell r="M3096">
            <v>5042318507</v>
          </cell>
        </row>
        <row r="3097">
          <cell r="L3097" t="str">
            <v>2145000265</v>
          </cell>
          <cell r="M3097">
            <v>5042326796</v>
          </cell>
        </row>
        <row r="3098">
          <cell r="L3098" t="str">
            <v>2145000265</v>
          </cell>
          <cell r="M3098">
            <v>5042326796</v>
          </cell>
        </row>
        <row r="3099">
          <cell r="L3099" t="str">
            <v>2145000265</v>
          </cell>
          <cell r="M3099">
            <v>5042326796</v>
          </cell>
        </row>
        <row r="3100">
          <cell r="L3100" t="str">
            <v>2145000261</v>
          </cell>
          <cell r="M3100">
            <v>5042321558</v>
          </cell>
        </row>
        <row r="3101">
          <cell r="L3101" t="str">
            <v>2145000261</v>
          </cell>
          <cell r="M3101">
            <v>5042321558</v>
          </cell>
        </row>
        <row r="3102">
          <cell r="L3102" t="str">
            <v>2145000261</v>
          </cell>
          <cell r="M3102">
            <v>5042321558</v>
          </cell>
        </row>
        <row r="3103">
          <cell r="L3103" t="str">
            <v>2145000262</v>
          </cell>
          <cell r="M3103">
            <v>5042304076</v>
          </cell>
        </row>
        <row r="3104">
          <cell r="L3104" t="str">
            <v>2145000262</v>
          </cell>
          <cell r="M3104">
            <v>5042304076</v>
          </cell>
        </row>
        <row r="3105">
          <cell r="L3105" t="str">
            <v>2145000262</v>
          </cell>
          <cell r="M3105">
            <v>5042304076</v>
          </cell>
        </row>
        <row r="3106">
          <cell r="L3106" t="str">
            <v>90571650003.11.2021CT</v>
          </cell>
          <cell r="M3106">
            <v>5042269137</v>
          </cell>
        </row>
        <row r="3107">
          <cell r="L3107" t="str">
            <v>90571650003.11.2021BO</v>
          </cell>
          <cell r="M3107">
            <v>5042269138</v>
          </cell>
        </row>
        <row r="3108">
          <cell r="L3108" t="str">
            <v>90571650003.11.2021BO</v>
          </cell>
          <cell r="M3108">
            <v>5042269138</v>
          </cell>
        </row>
        <row r="3109">
          <cell r="L3109" t="str">
            <v>90571650004.11.2021CT</v>
          </cell>
          <cell r="M3109">
            <v>5042285931</v>
          </cell>
        </row>
        <row r="3110">
          <cell r="L3110" t="str">
            <v>2145005813</v>
          </cell>
          <cell r="M3110">
            <v>5042319599</v>
          </cell>
        </row>
        <row r="3111">
          <cell r="L3111" t="str">
            <v>2145005813</v>
          </cell>
          <cell r="M3111">
            <v>5042319599</v>
          </cell>
        </row>
        <row r="3112">
          <cell r="L3112" t="str">
            <v>2145005813</v>
          </cell>
          <cell r="M3112">
            <v>5042319599</v>
          </cell>
        </row>
        <row r="3113">
          <cell r="L3113" t="str">
            <v>2145001092</v>
          </cell>
          <cell r="M3113">
            <v>5042348802</v>
          </cell>
        </row>
        <row r="3114">
          <cell r="L3114" t="str">
            <v>2145006191</v>
          </cell>
          <cell r="M3114">
            <v>5042326255</v>
          </cell>
        </row>
        <row r="3115">
          <cell r="L3115" t="str">
            <v>2145006191</v>
          </cell>
          <cell r="M3115">
            <v>5042326255</v>
          </cell>
        </row>
        <row r="3116">
          <cell r="L3116" t="str">
            <v>2145006191</v>
          </cell>
          <cell r="M3116">
            <v>5042326255</v>
          </cell>
        </row>
        <row r="3117">
          <cell r="L3117" t="str">
            <v>2145006168</v>
          </cell>
          <cell r="M3117">
            <v>5042326258</v>
          </cell>
        </row>
        <row r="3118">
          <cell r="L3118" t="str">
            <v>2145006168</v>
          </cell>
          <cell r="M3118">
            <v>5042326258</v>
          </cell>
        </row>
        <row r="3119">
          <cell r="L3119" t="str">
            <v>2145007489</v>
          </cell>
          <cell r="M3119">
            <v>5042348108</v>
          </cell>
        </row>
        <row r="3120">
          <cell r="L3120" t="str">
            <v>2145007489</v>
          </cell>
          <cell r="M3120">
            <v>5042348108</v>
          </cell>
        </row>
        <row r="3121">
          <cell r="L3121" t="str">
            <v>2145006234</v>
          </cell>
          <cell r="M3121">
            <v>5042333312</v>
          </cell>
        </row>
        <row r="3122">
          <cell r="L3122" t="str">
            <v>2145006234</v>
          </cell>
          <cell r="M3122">
            <v>5042333312</v>
          </cell>
        </row>
        <row r="3123">
          <cell r="L3123" t="str">
            <v>2145006234</v>
          </cell>
          <cell r="M3123">
            <v>5042333312</v>
          </cell>
        </row>
        <row r="3124">
          <cell r="L3124" t="str">
            <v>2145006233</v>
          </cell>
          <cell r="M3124">
            <v>5042333271</v>
          </cell>
        </row>
        <row r="3125">
          <cell r="L3125" t="str">
            <v>2145006233</v>
          </cell>
          <cell r="M3125">
            <v>5042333271</v>
          </cell>
        </row>
        <row r="3126">
          <cell r="L3126" t="str">
            <v>2145006233</v>
          </cell>
          <cell r="M3126">
            <v>5042333271</v>
          </cell>
        </row>
        <row r="3127">
          <cell r="L3127" t="str">
            <v>2145006224</v>
          </cell>
          <cell r="M3127">
            <v>5042327531</v>
          </cell>
        </row>
        <row r="3128">
          <cell r="L3128" t="str">
            <v>2145006224</v>
          </cell>
          <cell r="M3128">
            <v>5042327531</v>
          </cell>
        </row>
        <row r="3129">
          <cell r="L3129" t="str">
            <v>2145006224</v>
          </cell>
          <cell r="M3129">
            <v>5042327531</v>
          </cell>
        </row>
        <row r="3130">
          <cell r="L3130" t="str">
            <v>2145006280</v>
          </cell>
          <cell r="M3130">
            <v>5042348854</v>
          </cell>
        </row>
        <row r="3131">
          <cell r="L3131" t="str">
            <v>2145006280</v>
          </cell>
          <cell r="M3131">
            <v>5042348854</v>
          </cell>
        </row>
        <row r="3132">
          <cell r="L3132" t="str">
            <v>2145006251</v>
          </cell>
          <cell r="M3132">
            <v>5042333428</v>
          </cell>
        </row>
        <row r="3133">
          <cell r="L3133" t="str">
            <v>2145006251</v>
          </cell>
          <cell r="M3133">
            <v>5042333428</v>
          </cell>
        </row>
        <row r="3134">
          <cell r="L3134" t="str">
            <v>2145006251</v>
          </cell>
          <cell r="M3134">
            <v>5042333428</v>
          </cell>
        </row>
        <row r="3135">
          <cell r="L3135" t="str">
            <v>2145006262</v>
          </cell>
          <cell r="M3135">
            <v>5042338756</v>
          </cell>
        </row>
        <row r="3136">
          <cell r="L3136" t="str">
            <v>2145006262</v>
          </cell>
          <cell r="M3136">
            <v>5042338756</v>
          </cell>
        </row>
        <row r="3137">
          <cell r="L3137" t="str">
            <v>2145006362</v>
          </cell>
          <cell r="M3137">
            <v>5042346597</v>
          </cell>
        </row>
        <row r="3138">
          <cell r="L3138" t="str">
            <v>2145006362</v>
          </cell>
          <cell r="M3138">
            <v>5042346597</v>
          </cell>
        </row>
        <row r="3139">
          <cell r="L3139" t="str">
            <v>2145006362</v>
          </cell>
          <cell r="M3139">
            <v>5042346597</v>
          </cell>
        </row>
        <row r="3140">
          <cell r="L3140" t="str">
            <v>2145006282</v>
          </cell>
          <cell r="M3140">
            <v>5042311667</v>
          </cell>
        </row>
        <row r="3141">
          <cell r="L3141" t="str">
            <v>2145006282</v>
          </cell>
          <cell r="M3141">
            <v>5042311667</v>
          </cell>
        </row>
        <row r="3142">
          <cell r="L3142" t="str">
            <v>2145006403</v>
          </cell>
          <cell r="M3142">
            <v>5042342910</v>
          </cell>
        </row>
        <row r="3143">
          <cell r="L3143" t="str">
            <v>2145006403</v>
          </cell>
          <cell r="M3143">
            <v>5042342910</v>
          </cell>
        </row>
        <row r="3144">
          <cell r="L3144" t="str">
            <v>2145005826</v>
          </cell>
          <cell r="M3144">
            <v>5042344056</v>
          </cell>
        </row>
        <row r="3145">
          <cell r="L3145" t="str">
            <v>2145005826</v>
          </cell>
          <cell r="M3145">
            <v>5042344056</v>
          </cell>
        </row>
        <row r="3146">
          <cell r="L3146" t="str">
            <v>2145005826</v>
          </cell>
          <cell r="M3146">
            <v>5042344056</v>
          </cell>
        </row>
        <row r="3147">
          <cell r="L3147" t="str">
            <v>2145006250</v>
          </cell>
          <cell r="M3147">
            <v>5042334612</v>
          </cell>
        </row>
        <row r="3148">
          <cell r="L3148" t="str">
            <v>2145006250</v>
          </cell>
          <cell r="M3148">
            <v>5042334612</v>
          </cell>
        </row>
        <row r="3149">
          <cell r="L3149" t="str">
            <v>2145006250</v>
          </cell>
          <cell r="M3149">
            <v>5042334612</v>
          </cell>
        </row>
        <row r="3150">
          <cell r="L3150" t="str">
            <v>2145005782</v>
          </cell>
          <cell r="M3150">
            <v>5042326011</v>
          </cell>
        </row>
        <row r="3151">
          <cell r="L3151" t="str">
            <v>2145005782</v>
          </cell>
          <cell r="M3151">
            <v>5042326011</v>
          </cell>
        </row>
        <row r="3152">
          <cell r="L3152" t="str">
            <v>2145005782</v>
          </cell>
          <cell r="M3152">
            <v>5042326011</v>
          </cell>
        </row>
        <row r="3153">
          <cell r="L3153" t="str">
            <v>2145005783</v>
          </cell>
          <cell r="M3153">
            <v>5042344137</v>
          </cell>
        </row>
        <row r="3154">
          <cell r="L3154" t="str">
            <v>2145005783</v>
          </cell>
          <cell r="M3154">
            <v>5042344137</v>
          </cell>
        </row>
        <row r="3155">
          <cell r="L3155" t="str">
            <v>2145005783</v>
          </cell>
          <cell r="M3155">
            <v>5042344137</v>
          </cell>
        </row>
        <row r="3156">
          <cell r="L3156" t="str">
            <v>2145005781</v>
          </cell>
          <cell r="M3156">
            <v>5042336654</v>
          </cell>
        </row>
        <row r="3157">
          <cell r="L3157" t="str">
            <v>2145005781</v>
          </cell>
          <cell r="M3157">
            <v>5042336654</v>
          </cell>
        </row>
        <row r="3158">
          <cell r="L3158" t="str">
            <v>2145005781</v>
          </cell>
          <cell r="M3158">
            <v>5042336654</v>
          </cell>
        </row>
        <row r="3159">
          <cell r="L3159" t="str">
            <v>2145005775</v>
          </cell>
          <cell r="M3159">
            <v>5042345053</v>
          </cell>
        </row>
        <row r="3160">
          <cell r="L3160" t="str">
            <v>2145005775</v>
          </cell>
          <cell r="M3160">
            <v>5042345053</v>
          </cell>
        </row>
        <row r="3161">
          <cell r="L3161" t="str">
            <v>2145005775</v>
          </cell>
          <cell r="M3161">
            <v>5042345053</v>
          </cell>
        </row>
        <row r="3162">
          <cell r="L3162" t="str">
            <v>2145006232</v>
          </cell>
          <cell r="M3162">
            <v>5042333161</v>
          </cell>
        </row>
        <row r="3163">
          <cell r="L3163" t="str">
            <v>2145006232</v>
          </cell>
          <cell r="M3163">
            <v>5042333161</v>
          </cell>
        </row>
        <row r="3164">
          <cell r="L3164" t="str">
            <v>2145006232</v>
          </cell>
          <cell r="M3164">
            <v>5042333161</v>
          </cell>
        </row>
        <row r="3165">
          <cell r="L3165" t="str">
            <v>2145006218</v>
          </cell>
          <cell r="M3165">
            <v>5042328023</v>
          </cell>
        </row>
        <row r="3166">
          <cell r="L3166" t="str">
            <v>2145006218</v>
          </cell>
          <cell r="M3166">
            <v>5042328023</v>
          </cell>
        </row>
        <row r="3167">
          <cell r="L3167" t="str">
            <v>2145006218</v>
          </cell>
          <cell r="M3167">
            <v>5042328023</v>
          </cell>
        </row>
        <row r="3168">
          <cell r="L3168" t="str">
            <v>2145006203</v>
          </cell>
          <cell r="M3168">
            <v>5042324494</v>
          </cell>
        </row>
        <row r="3169">
          <cell r="L3169" t="str">
            <v>2145006203</v>
          </cell>
          <cell r="M3169">
            <v>5042324494</v>
          </cell>
        </row>
        <row r="3170">
          <cell r="L3170" t="str">
            <v>2145006203</v>
          </cell>
          <cell r="M3170">
            <v>5042324494</v>
          </cell>
        </row>
        <row r="3171">
          <cell r="L3171" t="str">
            <v>2145006235</v>
          </cell>
          <cell r="M3171">
            <v>5042322031</v>
          </cell>
        </row>
        <row r="3172">
          <cell r="L3172" t="str">
            <v>2145006235</v>
          </cell>
          <cell r="M3172">
            <v>5042322031</v>
          </cell>
        </row>
        <row r="3173">
          <cell r="L3173" t="str">
            <v>2145006235</v>
          </cell>
          <cell r="M3173">
            <v>5042322031</v>
          </cell>
        </row>
        <row r="3174">
          <cell r="L3174" t="str">
            <v>2145006205</v>
          </cell>
          <cell r="M3174">
            <v>5042325566</v>
          </cell>
        </row>
        <row r="3175">
          <cell r="L3175" t="str">
            <v>2145006205</v>
          </cell>
          <cell r="M3175">
            <v>5042325566</v>
          </cell>
        </row>
        <row r="3176">
          <cell r="L3176" t="str">
            <v>2145006205</v>
          </cell>
          <cell r="M3176">
            <v>5042325566</v>
          </cell>
        </row>
        <row r="3177">
          <cell r="L3177" t="str">
            <v>2145006167</v>
          </cell>
          <cell r="M3177">
            <v>5042322211</v>
          </cell>
        </row>
        <row r="3178">
          <cell r="L3178" t="str">
            <v>2145006167</v>
          </cell>
          <cell r="M3178">
            <v>5042322211</v>
          </cell>
        </row>
        <row r="3179">
          <cell r="L3179" t="str">
            <v>2145006199</v>
          </cell>
          <cell r="M3179">
            <v>5042315407</v>
          </cell>
        </row>
        <row r="3180">
          <cell r="L3180" t="str">
            <v>2145006199</v>
          </cell>
          <cell r="M3180">
            <v>5042315407</v>
          </cell>
        </row>
        <row r="3181">
          <cell r="L3181" t="str">
            <v>2145006199</v>
          </cell>
          <cell r="M3181">
            <v>5042315407</v>
          </cell>
        </row>
        <row r="3182">
          <cell r="L3182" t="str">
            <v>2145005733</v>
          </cell>
          <cell r="M3182">
            <v>5042326448</v>
          </cell>
        </row>
        <row r="3183">
          <cell r="L3183" t="str">
            <v>2145005733</v>
          </cell>
          <cell r="M3183">
            <v>5042326448</v>
          </cell>
        </row>
        <row r="3184">
          <cell r="L3184" t="str">
            <v>2145005733</v>
          </cell>
          <cell r="M3184">
            <v>5042326448</v>
          </cell>
        </row>
        <row r="3185">
          <cell r="L3185" t="str">
            <v>2145006242</v>
          </cell>
          <cell r="M3185">
            <v>5042326799</v>
          </cell>
        </row>
        <row r="3186">
          <cell r="L3186" t="str">
            <v>2145006242</v>
          </cell>
          <cell r="M3186">
            <v>5042326799</v>
          </cell>
        </row>
        <row r="3187">
          <cell r="L3187" t="str">
            <v>2145006242</v>
          </cell>
          <cell r="M3187">
            <v>5042326799</v>
          </cell>
        </row>
        <row r="3188">
          <cell r="L3188" t="str">
            <v>2145007470</v>
          </cell>
          <cell r="M3188">
            <v>5042345837</v>
          </cell>
        </row>
        <row r="3189">
          <cell r="L3189" t="str">
            <v>2145007470</v>
          </cell>
          <cell r="M3189">
            <v>5042345837</v>
          </cell>
        </row>
        <row r="3190">
          <cell r="L3190" t="str">
            <v>2145006382</v>
          </cell>
          <cell r="M3190">
            <v>5042348589</v>
          </cell>
        </row>
        <row r="3191">
          <cell r="L3191" t="str">
            <v>2145006382</v>
          </cell>
          <cell r="M3191">
            <v>5042348589</v>
          </cell>
        </row>
        <row r="3192">
          <cell r="L3192" t="str">
            <v>2145005722</v>
          </cell>
          <cell r="M3192">
            <v>5042321339</v>
          </cell>
        </row>
        <row r="3193">
          <cell r="L3193" t="str">
            <v>2145005722</v>
          </cell>
          <cell r="M3193">
            <v>5042321339</v>
          </cell>
        </row>
        <row r="3194">
          <cell r="L3194" t="str">
            <v>2145005722</v>
          </cell>
          <cell r="M3194">
            <v>5042321339</v>
          </cell>
        </row>
        <row r="3195">
          <cell r="L3195" t="str">
            <v>2145006364</v>
          </cell>
          <cell r="M3195">
            <v>5042338278</v>
          </cell>
        </row>
        <row r="3196">
          <cell r="L3196" t="str">
            <v>2145006364</v>
          </cell>
          <cell r="M3196">
            <v>5042338278</v>
          </cell>
        </row>
        <row r="3197">
          <cell r="L3197" t="str">
            <v>2145006364</v>
          </cell>
          <cell r="M3197">
            <v>5042338278</v>
          </cell>
        </row>
        <row r="3198">
          <cell r="L3198" t="str">
            <v>2145006302</v>
          </cell>
          <cell r="M3198">
            <v>5042288597</v>
          </cell>
        </row>
        <row r="3199">
          <cell r="L3199" t="str">
            <v>2145006302</v>
          </cell>
          <cell r="M3199">
            <v>5042288597</v>
          </cell>
        </row>
        <row r="3200">
          <cell r="L3200" t="str">
            <v>2145006304</v>
          </cell>
          <cell r="M3200">
            <v>5042339952</v>
          </cell>
        </row>
        <row r="3201">
          <cell r="L3201" t="str">
            <v>2145006304</v>
          </cell>
          <cell r="M3201">
            <v>5042339952</v>
          </cell>
        </row>
        <row r="3202">
          <cell r="L3202" t="str">
            <v>2145006342</v>
          </cell>
          <cell r="M3202">
            <v>5042324940</v>
          </cell>
        </row>
        <row r="3203">
          <cell r="L3203" t="str">
            <v>2145006342</v>
          </cell>
          <cell r="M3203">
            <v>5042324940</v>
          </cell>
        </row>
        <row r="3204">
          <cell r="L3204" t="str">
            <v>2145006342</v>
          </cell>
          <cell r="M3204">
            <v>5042324940</v>
          </cell>
        </row>
        <row r="3205">
          <cell r="L3205" t="str">
            <v>2145005728</v>
          </cell>
          <cell r="M3205">
            <v>5042324493</v>
          </cell>
        </row>
        <row r="3206">
          <cell r="L3206" t="str">
            <v>2145005728</v>
          </cell>
          <cell r="M3206">
            <v>5042324493</v>
          </cell>
        </row>
        <row r="3207">
          <cell r="L3207" t="str">
            <v>2145005728</v>
          </cell>
          <cell r="M3207">
            <v>5042324493</v>
          </cell>
        </row>
        <row r="3208">
          <cell r="L3208" t="str">
            <v>2145006281</v>
          </cell>
          <cell r="M3208">
            <v>5042320225</v>
          </cell>
        </row>
        <row r="3209">
          <cell r="L3209" t="str">
            <v>2145006281</v>
          </cell>
          <cell r="M3209">
            <v>5042320225</v>
          </cell>
        </row>
        <row r="3210">
          <cell r="L3210" t="str">
            <v>2145006281</v>
          </cell>
          <cell r="M3210">
            <v>5042320225</v>
          </cell>
        </row>
        <row r="3211">
          <cell r="L3211" t="str">
            <v>2145001129</v>
          </cell>
          <cell r="M3211">
            <v>5042343499</v>
          </cell>
        </row>
        <row r="3212">
          <cell r="L3212" t="str">
            <v>90571650004.11.2021BO</v>
          </cell>
          <cell r="M3212">
            <v>5042285932</v>
          </cell>
        </row>
        <row r="3213">
          <cell r="L3213" t="str">
            <v>90571650004.11.2021BO</v>
          </cell>
          <cell r="M3213">
            <v>5042285932</v>
          </cell>
        </row>
        <row r="3214">
          <cell r="L3214" t="str">
            <v>90401650004.11.2021BO</v>
          </cell>
          <cell r="M3214">
            <v>5042287307</v>
          </cell>
        </row>
        <row r="3215">
          <cell r="L3215" t="str">
            <v>90401650004.11.2021BO</v>
          </cell>
          <cell r="M3215">
            <v>5042287307</v>
          </cell>
        </row>
        <row r="3216">
          <cell r="L3216" t="str">
            <v>90401650004.11.2021CT</v>
          </cell>
          <cell r="M3216">
            <v>5042287308</v>
          </cell>
        </row>
        <row r="3217">
          <cell r="L3217" t="str">
            <v>2145000428</v>
          </cell>
          <cell r="M3217">
            <v>5042343485</v>
          </cell>
        </row>
        <row r="3218">
          <cell r="L3218" t="str">
            <v>2145000428</v>
          </cell>
          <cell r="M3218">
            <v>5042343485</v>
          </cell>
        </row>
        <row r="3219">
          <cell r="L3219" t="str">
            <v>90571650005.11.2021BO</v>
          </cell>
          <cell r="M3219">
            <v>5042303859</v>
          </cell>
        </row>
        <row r="3220">
          <cell r="L3220" t="str">
            <v>90571650005.11.2021BO</v>
          </cell>
          <cell r="M3220">
            <v>5042303859</v>
          </cell>
        </row>
        <row r="3221">
          <cell r="L3221" t="str">
            <v>2145000433</v>
          </cell>
          <cell r="M3221">
            <v>5042347457</v>
          </cell>
        </row>
        <row r="3222">
          <cell r="L3222" t="str">
            <v>2145000433</v>
          </cell>
          <cell r="M3222">
            <v>5042347457</v>
          </cell>
        </row>
        <row r="3223">
          <cell r="L3223" t="str">
            <v>2145000434</v>
          </cell>
          <cell r="M3223">
            <v>5042346038</v>
          </cell>
        </row>
        <row r="3224">
          <cell r="L3224" t="str">
            <v>2145000434</v>
          </cell>
          <cell r="M3224">
            <v>5042346038</v>
          </cell>
        </row>
        <row r="3225">
          <cell r="L3225" t="str">
            <v>2145000426</v>
          </cell>
          <cell r="M3225">
            <v>5042347526</v>
          </cell>
        </row>
        <row r="3226">
          <cell r="L3226" t="str">
            <v>2145000426</v>
          </cell>
          <cell r="M3226">
            <v>5042347526</v>
          </cell>
        </row>
        <row r="3227">
          <cell r="L3227" t="str">
            <v>90401196505.11.2021CT</v>
          </cell>
          <cell r="M3227">
            <v>5042304977</v>
          </cell>
        </row>
        <row r="3228">
          <cell r="L3228" t="str">
            <v>T21102803837/BK</v>
          </cell>
          <cell r="M3228">
            <v>5042232182</v>
          </cell>
        </row>
        <row r="3229">
          <cell r="L3229" t="str">
            <v>T21102803837/BK</v>
          </cell>
          <cell r="M3229">
            <v>5042232182</v>
          </cell>
        </row>
        <row r="3230">
          <cell r="L3230" t="str">
            <v>T21102803837/BK</v>
          </cell>
          <cell r="M3230">
            <v>5042232182</v>
          </cell>
        </row>
        <row r="3231">
          <cell r="L3231" t="str">
            <v>T21102903739/EL</v>
          </cell>
          <cell r="M3231">
            <v>5042265262</v>
          </cell>
        </row>
        <row r="3232">
          <cell r="L3232" t="str">
            <v>T21102903739/EL</v>
          </cell>
          <cell r="M3232">
            <v>5042265262</v>
          </cell>
        </row>
        <row r="3233">
          <cell r="L3233" t="str">
            <v>T21102903739/EL</v>
          </cell>
          <cell r="M3233">
            <v>5042265262</v>
          </cell>
        </row>
        <row r="3234">
          <cell r="L3234" t="str">
            <v>T21102803743/EF</v>
          </cell>
          <cell r="M3234">
            <v>5042242704</v>
          </cell>
        </row>
        <row r="3235">
          <cell r="L3235" t="str">
            <v>T21102903714/PY</v>
          </cell>
          <cell r="M3235">
            <v>5042295768</v>
          </cell>
        </row>
        <row r="3236">
          <cell r="L3236" t="str">
            <v>T21102903714/PY</v>
          </cell>
          <cell r="M3236">
            <v>5042295768</v>
          </cell>
        </row>
        <row r="3237">
          <cell r="L3237" t="str">
            <v>T21102903714/PY</v>
          </cell>
          <cell r="M3237">
            <v>5042295768</v>
          </cell>
        </row>
        <row r="3238">
          <cell r="L3238" t="str">
            <v>T1102803706/EF</v>
          </cell>
          <cell r="M3238">
            <v>5042322487</v>
          </cell>
        </row>
        <row r="3239">
          <cell r="L3239" t="str">
            <v>T21102903713/EL</v>
          </cell>
          <cell r="M3239">
            <v>5042281419</v>
          </cell>
        </row>
        <row r="3240">
          <cell r="L3240" t="str">
            <v>T21102903713/EL</v>
          </cell>
          <cell r="M3240">
            <v>5042281419</v>
          </cell>
        </row>
        <row r="3241">
          <cell r="L3241" t="str">
            <v>T21102903713/EL</v>
          </cell>
          <cell r="M3241">
            <v>5042281419</v>
          </cell>
        </row>
        <row r="3242">
          <cell r="L3242" t="str">
            <v>T21110404164/EL</v>
          </cell>
          <cell r="M3242">
            <v>5042326943</v>
          </cell>
        </row>
        <row r="3243">
          <cell r="L3243" t="str">
            <v>T.21102903814</v>
          </cell>
          <cell r="M3243">
            <v>5042289506</v>
          </cell>
        </row>
        <row r="3244">
          <cell r="L3244" t="str">
            <v>T.21102903814</v>
          </cell>
          <cell r="M3244">
            <v>5042289506</v>
          </cell>
        </row>
        <row r="3245">
          <cell r="L3245" t="str">
            <v>T.21102903814</v>
          </cell>
          <cell r="M3245">
            <v>5042289506</v>
          </cell>
        </row>
        <row r="3246">
          <cell r="L3246" t="str">
            <v>T.21102903827</v>
          </cell>
          <cell r="M3246">
            <v>5042222737</v>
          </cell>
        </row>
        <row r="3247">
          <cell r="L3247" t="str">
            <v>T21102803821/A</v>
          </cell>
          <cell r="M3247">
            <v>5042241200</v>
          </cell>
        </row>
        <row r="3248">
          <cell r="L3248" t="str">
            <v>T.21102903828</v>
          </cell>
          <cell r="M3248">
            <v>5042246177</v>
          </cell>
        </row>
        <row r="3249">
          <cell r="L3249" t="str">
            <v>T.21102903828</v>
          </cell>
          <cell r="M3249">
            <v>5042246177</v>
          </cell>
        </row>
        <row r="3250">
          <cell r="L3250" t="str">
            <v>T.21102903828</v>
          </cell>
          <cell r="M3250">
            <v>5042246177</v>
          </cell>
        </row>
        <row r="3251">
          <cell r="L3251" t="str">
            <v>T.21102903818</v>
          </cell>
          <cell r="M3251">
            <v>5042261609</v>
          </cell>
        </row>
        <row r="3252">
          <cell r="L3252" t="str">
            <v>T21102903785/BK</v>
          </cell>
          <cell r="M3252">
            <v>5042230035</v>
          </cell>
        </row>
        <row r="3253">
          <cell r="L3253" t="str">
            <v>T21102903785/BK</v>
          </cell>
          <cell r="M3253">
            <v>5042230035</v>
          </cell>
        </row>
        <row r="3254">
          <cell r="L3254" t="str">
            <v>T21102903785/BK</v>
          </cell>
          <cell r="M3254">
            <v>5042230035</v>
          </cell>
        </row>
        <row r="3255">
          <cell r="L3255" t="str">
            <v>T.21102903829</v>
          </cell>
          <cell r="M3255">
            <v>5042236998</v>
          </cell>
        </row>
        <row r="3256">
          <cell r="L3256" t="str">
            <v>T.21102903833</v>
          </cell>
          <cell r="M3256">
            <v>5042226258</v>
          </cell>
        </row>
        <row r="3257">
          <cell r="L3257" t="str">
            <v>T21102903763/NF</v>
          </cell>
          <cell r="M3257">
            <v>5042249117</v>
          </cell>
        </row>
        <row r="3258">
          <cell r="L3258" t="str">
            <v>T21102903763/NF</v>
          </cell>
          <cell r="M3258">
            <v>5042249117</v>
          </cell>
        </row>
        <row r="3259">
          <cell r="L3259" t="str">
            <v>T21102903763/NF</v>
          </cell>
          <cell r="M3259">
            <v>5042249117</v>
          </cell>
        </row>
        <row r="3260">
          <cell r="L3260" t="str">
            <v>T21102908161/A</v>
          </cell>
          <cell r="M3260">
            <v>5042239061</v>
          </cell>
        </row>
        <row r="3261">
          <cell r="L3261" t="str">
            <v>T21102903782/EF</v>
          </cell>
          <cell r="M3261">
            <v>5042241560</v>
          </cell>
        </row>
        <row r="3262">
          <cell r="L3262" t="str">
            <v>T.21102903830</v>
          </cell>
          <cell r="M3262">
            <v>5042232869</v>
          </cell>
        </row>
        <row r="3263">
          <cell r="L3263" t="str">
            <v>T.21102903830</v>
          </cell>
          <cell r="M3263">
            <v>5042232869</v>
          </cell>
        </row>
        <row r="3264">
          <cell r="L3264" t="str">
            <v>T.21102903830</v>
          </cell>
          <cell r="M3264">
            <v>5042232869</v>
          </cell>
        </row>
        <row r="3265">
          <cell r="L3265" t="str">
            <v>T21102903752/I</v>
          </cell>
          <cell r="M3265">
            <v>5042270886</v>
          </cell>
        </row>
        <row r="3266">
          <cell r="L3266" t="str">
            <v>T21110404157/NF</v>
          </cell>
          <cell r="M3266">
            <v>5042333427</v>
          </cell>
        </row>
        <row r="3267">
          <cell r="L3267" t="str">
            <v>T21102903708/ZK</v>
          </cell>
          <cell r="M3267">
            <v>5042247613</v>
          </cell>
        </row>
        <row r="3268">
          <cell r="L3268" t="str">
            <v>T21102903789/ZK</v>
          </cell>
          <cell r="M3268">
            <v>5042233658</v>
          </cell>
        </row>
        <row r="3269">
          <cell r="L3269" t="str">
            <v>T21102903789/ZK</v>
          </cell>
          <cell r="M3269">
            <v>5042233658</v>
          </cell>
        </row>
        <row r="3270">
          <cell r="L3270" t="str">
            <v>T21102903789/ZK</v>
          </cell>
          <cell r="M3270">
            <v>5042233658</v>
          </cell>
        </row>
        <row r="3271">
          <cell r="L3271" t="str">
            <v>T21102803828/HD</v>
          </cell>
          <cell r="M3271">
            <v>5042241426</v>
          </cell>
        </row>
        <row r="3272">
          <cell r="L3272" t="str">
            <v>T21102903773/I</v>
          </cell>
          <cell r="M3272">
            <v>5042213382</v>
          </cell>
        </row>
        <row r="3273">
          <cell r="L3273" t="str">
            <v>T21102803824/PY</v>
          </cell>
          <cell r="M3273">
            <v>5042244080</v>
          </cell>
        </row>
        <row r="3274">
          <cell r="L3274" t="str">
            <v>T21102803824/PY</v>
          </cell>
          <cell r="M3274">
            <v>5042244080</v>
          </cell>
        </row>
        <row r="3275">
          <cell r="L3275" t="str">
            <v>T21102803824/PY</v>
          </cell>
          <cell r="M3275">
            <v>5042244080</v>
          </cell>
        </row>
        <row r="3276">
          <cell r="L3276" t="str">
            <v>T21102903742/I</v>
          </cell>
          <cell r="M3276">
            <v>5042264115</v>
          </cell>
        </row>
        <row r="3277">
          <cell r="L3277" t="str">
            <v>T211102903768/I</v>
          </cell>
          <cell r="M3277">
            <v>5042246854</v>
          </cell>
        </row>
        <row r="3278">
          <cell r="L3278" t="str">
            <v>T21102903786/BK</v>
          </cell>
          <cell r="M3278">
            <v>5042237161</v>
          </cell>
        </row>
        <row r="3279">
          <cell r="L3279" t="str">
            <v>T21102903786/BK</v>
          </cell>
          <cell r="M3279">
            <v>5042237161</v>
          </cell>
        </row>
        <row r="3280">
          <cell r="L3280" t="str">
            <v>T21102903786/BK</v>
          </cell>
          <cell r="M3280">
            <v>5042237161</v>
          </cell>
        </row>
        <row r="3281">
          <cell r="L3281" t="str">
            <v>T21102803831/A</v>
          </cell>
          <cell r="M3281">
            <v>5042241609</v>
          </cell>
        </row>
        <row r="3282">
          <cell r="L3282" t="str">
            <v>T21102903780/PY</v>
          </cell>
          <cell r="M3282">
            <v>5042240697</v>
          </cell>
        </row>
        <row r="3283">
          <cell r="L3283" t="str">
            <v>T21102903780/PY</v>
          </cell>
          <cell r="M3283">
            <v>5042240697</v>
          </cell>
        </row>
        <row r="3284">
          <cell r="L3284" t="str">
            <v>T21102903780/PY</v>
          </cell>
          <cell r="M3284">
            <v>5042240697</v>
          </cell>
        </row>
        <row r="3285">
          <cell r="L3285" t="str">
            <v>T.21102903831</v>
          </cell>
          <cell r="M3285">
            <v>5042232308</v>
          </cell>
        </row>
        <row r="3286">
          <cell r="L3286" t="str">
            <v>T21102803826/BK</v>
          </cell>
          <cell r="M3286">
            <v>5042243278</v>
          </cell>
        </row>
        <row r="3287">
          <cell r="L3287" t="str">
            <v>T21102803826/BK</v>
          </cell>
          <cell r="M3287">
            <v>5042243278</v>
          </cell>
        </row>
        <row r="3288">
          <cell r="L3288" t="str">
            <v>T21102803826/BK</v>
          </cell>
          <cell r="M3288">
            <v>5042243278</v>
          </cell>
        </row>
        <row r="3289">
          <cell r="L3289" t="str">
            <v>T21102903740/HD</v>
          </cell>
          <cell r="M3289">
            <v>5042272469</v>
          </cell>
        </row>
        <row r="3290">
          <cell r="L3290" t="str">
            <v>T21102903740/HD</v>
          </cell>
          <cell r="M3290">
            <v>5042272469</v>
          </cell>
        </row>
        <row r="3291">
          <cell r="L3291" t="str">
            <v>T21102903740/HD</v>
          </cell>
          <cell r="M3291">
            <v>5042272469</v>
          </cell>
        </row>
        <row r="3292">
          <cell r="L3292" t="str">
            <v>T21102903678/PY</v>
          </cell>
          <cell r="M3292">
            <v>5042276014</v>
          </cell>
        </row>
        <row r="3293">
          <cell r="L3293" t="str">
            <v>T21102903678/PY</v>
          </cell>
          <cell r="M3293">
            <v>5042276014</v>
          </cell>
        </row>
        <row r="3294">
          <cell r="L3294" t="str">
            <v>T21102903678/PY</v>
          </cell>
          <cell r="M3294">
            <v>5042276014</v>
          </cell>
        </row>
        <row r="3295">
          <cell r="L3295" t="str">
            <v>T21102803836/I</v>
          </cell>
          <cell r="M3295">
            <v>5042235139</v>
          </cell>
        </row>
        <row r="3296">
          <cell r="L3296" t="str">
            <v>T21102803836/I</v>
          </cell>
          <cell r="M3296">
            <v>5042235139</v>
          </cell>
        </row>
        <row r="3297">
          <cell r="L3297" t="str">
            <v>T21102803836/I</v>
          </cell>
          <cell r="M3297">
            <v>5042235139</v>
          </cell>
        </row>
        <row r="3298">
          <cell r="L3298" t="str">
            <v>T21102903784/A</v>
          </cell>
          <cell r="M3298">
            <v>5042234516</v>
          </cell>
        </row>
        <row r="3299">
          <cell r="L3299" t="str">
            <v>T21102908195/PY</v>
          </cell>
          <cell r="M3299">
            <v>5042243572</v>
          </cell>
        </row>
        <row r="3300">
          <cell r="L3300" t="str">
            <v>T21102908195/PY</v>
          </cell>
          <cell r="M3300">
            <v>5042243572</v>
          </cell>
        </row>
        <row r="3301">
          <cell r="L3301" t="str">
            <v>T21102908195/PY</v>
          </cell>
          <cell r="M3301">
            <v>5042243572</v>
          </cell>
        </row>
        <row r="3302">
          <cell r="L3302" t="str">
            <v>T21102803767/HD</v>
          </cell>
          <cell r="M3302">
            <v>5042270429</v>
          </cell>
        </row>
        <row r="3303">
          <cell r="L3303" t="str">
            <v>T21102903761/NF</v>
          </cell>
          <cell r="M3303">
            <v>5042258567</v>
          </cell>
        </row>
        <row r="3304">
          <cell r="L3304" t="str">
            <v>T21102803797/NF</v>
          </cell>
          <cell r="M3304">
            <v>5042256672</v>
          </cell>
        </row>
        <row r="3305">
          <cell r="L3305" t="str">
            <v>T21102903756/A</v>
          </cell>
          <cell r="M3305">
            <v>5042259842</v>
          </cell>
        </row>
        <row r="3306">
          <cell r="L3306" t="str">
            <v>T.21102903823</v>
          </cell>
          <cell r="M3306">
            <v>5042254469</v>
          </cell>
        </row>
        <row r="3307">
          <cell r="L3307" t="str">
            <v>T21102903765/ZK</v>
          </cell>
          <cell r="M3307">
            <v>5042250290</v>
          </cell>
        </row>
        <row r="3308">
          <cell r="L3308" t="str">
            <v>T21102803817/A</v>
          </cell>
          <cell r="M3308">
            <v>5042240036</v>
          </cell>
        </row>
        <row r="3309">
          <cell r="L3309" t="str">
            <v>T21102903771/ZK</v>
          </cell>
          <cell r="M3309">
            <v>5042241542</v>
          </cell>
        </row>
        <row r="3310">
          <cell r="L3310" t="str">
            <v>T21102903776/HD</v>
          </cell>
          <cell r="M3310">
            <v>5042242266</v>
          </cell>
        </row>
        <row r="3311">
          <cell r="L3311" t="str">
            <v>T21102903735/HD</v>
          </cell>
          <cell r="M3311">
            <v>5042278445</v>
          </cell>
        </row>
        <row r="3312">
          <cell r="L3312" t="str">
            <v>T21102903735/HD</v>
          </cell>
          <cell r="M3312">
            <v>5042278445</v>
          </cell>
        </row>
        <row r="3313">
          <cell r="L3313" t="str">
            <v>T21102903735/HD</v>
          </cell>
          <cell r="M3313">
            <v>5042278445</v>
          </cell>
        </row>
        <row r="3314">
          <cell r="L3314" t="str">
            <v>T21102903775/HD</v>
          </cell>
          <cell r="M3314">
            <v>5042242416</v>
          </cell>
        </row>
        <row r="3315">
          <cell r="L3315" t="str">
            <v>T21102903775/HD</v>
          </cell>
          <cell r="M3315">
            <v>5042242416</v>
          </cell>
        </row>
        <row r="3316">
          <cell r="L3316" t="str">
            <v>T21102903775/HD</v>
          </cell>
          <cell r="M3316">
            <v>5042242416</v>
          </cell>
        </row>
        <row r="3317">
          <cell r="L3317" t="str">
            <v>T21102803759/NF</v>
          </cell>
          <cell r="M3317">
            <v>5042287856</v>
          </cell>
        </row>
        <row r="3318">
          <cell r="L3318" t="str">
            <v>T21102803759/NF</v>
          </cell>
          <cell r="M3318">
            <v>5042287856</v>
          </cell>
        </row>
        <row r="3319">
          <cell r="L3319" t="str">
            <v>T21102803759/NF</v>
          </cell>
          <cell r="M3319">
            <v>5042287856</v>
          </cell>
        </row>
        <row r="3320">
          <cell r="L3320" t="str">
            <v>T.21102903822</v>
          </cell>
          <cell r="M3320">
            <v>5042260001</v>
          </cell>
        </row>
        <row r="3321">
          <cell r="L3321" t="str">
            <v>T21102803827/HD</v>
          </cell>
          <cell r="M3321">
            <v>5042242633</v>
          </cell>
        </row>
        <row r="3322">
          <cell r="L3322" t="str">
            <v>T21102803827/HD</v>
          </cell>
          <cell r="M3322">
            <v>5042242633</v>
          </cell>
        </row>
        <row r="3323">
          <cell r="L3323" t="str">
            <v>T21102803827/HD</v>
          </cell>
          <cell r="M3323">
            <v>5042242633</v>
          </cell>
        </row>
        <row r="3324">
          <cell r="L3324" t="str">
            <v>T.21102903820</v>
          </cell>
          <cell r="M3324">
            <v>5042252270</v>
          </cell>
        </row>
        <row r="3325">
          <cell r="L3325" t="str">
            <v>T21102903762/NF</v>
          </cell>
          <cell r="M3325">
            <v>5042253886</v>
          </cell>
        </row>
        <row r="3326">
          <cell r="L3326" t="str">
            <v>T21102803760/ZK</v>
          </cell>
          <cell r="M3326">
            <v>5042270598</v>
          </cell>
        </row>
        <row r="3327">
          <cell r="L3327" t="str">
            <v>T21102903767/BK</v>
          </cell>
          <cell r="M3327">
            <v>5042250299</v>
          </cell>
        </row>
        <row r="3328">
          <cell r="L3328" t="str">
            <v>T21102903701/A</v>
          </cell>
          <cell r="M3328">
            <v>5042305233</v>
          </cell>
        </row>
        <row r="3329">
          <cell r="L3329" t="str">
            <v>T21102803776/NF</v>
          </cell>
          <cell r="M3329">
            <v>5042270890</v>
          </cell>
        </row>
        <row r="3330">
          <cell r="L3330" t="str">
            <v>T21102803776/NF</v>
          </cell>
          <cell r="M3330">
            <v>5042270890</v>
          </cell>
        </row>
        <row r="3331">
          <cell r="L3331" t="str">
            <v>T21102803776/NF</v>
          </cell>
          <cell r="M3331">
            <v>5042270890</v>
          </cell>
        </row>
        <row r="3332">
          <cell r="L3332" t="str">
            <v>T21102903758/HD</v>
          </cell>
          <cell r="M3332">
            <v>5042260723</v>
          </cell>
        </row>
        <row r="3333">
          <cell r="L3333" t="str">
            <v>T21102903723/I</v>
          </cell>
          <cell r="M3333">
            <v>5042282958</v>
          </cell>
        </row>
        <row r="3334">
          <cell r="L3334" t="str">
            <v>T21102803798/EL</v>
          </cell>
          <cell r="M3334">
            <v>5042255035</v>
          </cell>
        </row>
        <row r="3335">
          <cell r="L3335" t="str">
            <v>T.21102903821</v>
          </cell>
          <cell r="M3335">
            <v>5042260756</v>
          </cell>
        </row>
        <row r="3336">
          <cell r="L3336" t="str">
            <v>T.21102903821</v>
          </cell>
          <cell r="M3336">
            <v>5042260756</v>
          </cell>
        </row>
        <row r="3337">
          <cell r="L3337" t="str">
            <v>T.21102903821</v>
          </cell>
          <cell r="M3337">
            <v>5042260756</v>
          </cell>
        </row>
        <row r="3338">
          <cell r="L3338" t="str">
            <v>T.21102903826</v>
          </cell>
          <cell r="M3338">
            <v>5042250208</v>
          </cell>
        </row>
        <row r="3339">
          <cell r="L3339" t="str">
            <v>T.21102903825</v>
          </cell>
          <cell r="M3339">
            <v>5042252662</v>
          </cell>
        </row>
        <row r="3340">
          <cell r="L3340" t="str">
            <v>T21102803757/ZK</v>
          </cell>
          <cell r="M3340">
            <v>5042282011</v>
          </cell>
        </row>
        <row r="3341">
          <cell r="L3341" t="str">
            <v>T21102803813/I</v>
          </cell>
          <cell r="M3341">
            <v>5042243149</v>
          </cell>
        </row>
        <row r="3342">
          <cell r="L3342" t="str">
            <v>T21102903764/I</v>
          </cell>
          <cell r="M3342">
            <v>5042252659</v>
          </cell>
        </row>
        <row r="3343">
          <cell r="L3343" t="str">
            <v>90401650002.11.2021TL</v>
          </cell>
          <cell r="M3343">
            <v>5042253644</v>
          </cell>
        </row>
        <row r="3344">
          <cell r="L3344" t="str">
            <v>T21102803786/ZK</v>
          </cell>
          <cell r="M3344">
            <v>5042269536</v>
          </cell>
        </row>
        <row r="3345">
          <cell r="L3345" t="str">
            <v>T21102803718/A</v>
          </cell>
          <cell r="M3345">
            <v>5042302238</v>
          </cell>
        </row>
        <row r="3346">
          <cell r="L3346" t="str">
            <v>T21102903736/EF</v>
          </cell>
          <cell r="M3346">
            <v>5042275230</v>
          </cell>
        </row>
        <row r="3347">
          <cell r="L3347" t="str">
            <v>T21102903751/BK</v>
          </cell>
          <cell r="M3347">
            <v>5042271882</v>
          </cell>
        </row>
        <row r="3348">
          <cell r="L3348" t="str">
            <v>T21102903751/BK</v>
          </cell>
          <cell r="M3348">
            <v>5042271882</v>
          </cell>
        </row>
        <row r="3349">
          <cell r="L3349" t="str">
            <v>T21102903751/BK</v>
          </cell>
          <cell r="M3349">
            <v>5042271882</v>
          </cell>
        </row>
        <row r="3350">
          <cell r="L3350" t="str">
            <v>T21102903753/PY</v>
          </cell>
          <cell r="M3350">
            <v>5042260868</v>
          </cell>
        </row>
        <row r="3351">
          <cell r="L3351" t="str">
            <v>T.21102903824</v>
          </cell>
          <cell r="M3351">
            <v>5042259671</v>
          </cell>
        </row>
        <row r="3352">
          <cell r="L3352" t="str">
            <v>T21102903732/BK</v>
          </cell>
          <cell r="M3352">
            <v>5042277193</v>
          </cell>
        </row>
        <row r="3353">
          <cell r="L3353" t="str">
            <v>T21102803763/ZK</v>
          </cell>
          <cell r="M3353">
            <v>5042281108</v>
          </cell>
        </row>
        <row r="3354">
          <cell r="L3354" t="str">
            <v>T21102803763/ZK</v>
          </cell>
          <cell r="M3354">
            <v>5042281108</v>
          </cell>
        </row>
        <row r="3355">
          <cell r="L3355" t="str">
            <v>T21102803763/ZK</v>
          </cell>
          <cell r="M3355">
            <v>5042281108</v>
          </cell>
        </row>
        <row r="3356">
          <cell r="L3356" t="str">
            <v>T21102803795/PY</v>
          </cell>
          <cell r="M3356">
            <v>5042259860</v>
          </cell>
        </row>
        <row r="3357">
          <cell r="L3357" t="str">
            <v>T21102803781/NF</v>
          </cell>
          <cell r="M3357">
            <v>5042273406</v>
          </cell>
        </row>
        <row r="3358">
          <cell r="L3358" t="str">
            <v>T21102903744/NF</v>
          </cell>
          <cell r="M3358">
            <v>5042274032</v>
          </cell>
        </row>
        <row r="3359">
          <cell r="L3359" t="str">
            <v>T21102903749/I</v>
          </cell>
          <cell r="M3359">
            <v>5042266900</v>
          </cell>
        </row>
        <row r="3360">
          <cell r="L3360" t="str">
            <v>T21102903749/I</v>
          </cell>
          <cell r="M3360">
            <v>5042266900</v>
          </cell>
        </row>
        <row r="3361">
          <cell r="L3361" t="str">
            <v>T21102903749/I</v>
          </cell>
          <cell r="M3361">
            <v>5042266900</v>
          </cell>
        </row>
        <row r="3362">
          <cell r="L3362" t="str">
            <v>T21102803787/BK</v>
          </cell>
          <cell r="M3362">
            <v>5042216416</v>
          </cell>
        </row>
        <row r="3363">
          <cell r="L3363" t="str">
            <v>T21102803787/BK</v>
          </cell>
          <cell r="M3363">
            <v>5042216416</v>
          </cell>
        </row>
        <row r="3364">
          <cell r="L3364" t="str">
            <v>T21102803787/BK</v>
          </cell>
          <cell r="M3364">
            <v>5042216416</v>
          </cell>
        </row>
        <row r="3365">
          <cell r="L3365" t="str">
            <v>T.21102903819</v>
          </cell>
          <cell r="M3365">
            <v>5042273844</v>
          </cell>
        </row>
        <row r="3366">
          <cell r="L3366" t="str">
            <v>T.21102903819</v>
          </cell>
          <cell r="M3366">
            <v>5042273844</v>
          </cell>
        </row>
        <row r="3367">
          <cell r="L3367" t="str">
            <v>T.21102903819</v>
          </cell>
          <cell r="M3367">
            <v>5042273844</v>
          </cell>
        </row>
        <row r="3368">
          <cell r="L3368" t="str">
            <v>T21102903718/EF</v>
          </cell>
          <cell r="M3368">
            <v>5042288107</v>
          </cell>
        </row>
        <row r="3369">
          <cell r="L3369" t="str">
            <v>T.21102903808</v>
          </cell>
          <cell r="M3369">
            <v>5042295374</v>
          </cell>
        </row>
        <row r="3370">
          <cell r="L3370" t="str">
            <v>T21102903731/I</v>
          </cell>
          <cell r="M3370">
            <v>5042281911</v>
          </cell>
        </row>
        <row r="3371">
          <cell r="L3371" t="str">
            <v>21102803789/I</v>
          </cell>
          <cell r="M3371">
            <v>5042269360</v>
          </cell>
        </row>
        <row r="3372">
          <cell r="L3372" t="str">
            <v>21102803789/I</v>
          </cell>
          <cell r="M3372">
            <v>5042269360</v>
          </cell>
        </row>
        <row r="3373">
          <cell r="L3373" t="str">
            <v>21102803789/I</v>
          </cell>
          <cell r="M3373">
            <v>5042269360</v>
          </cell>
        </row>
        <row r="3374">
          <cell r="L3374" t="str">
            <v>T21102903711/A</v>
          </cell>
          <cell r="M3374">
            <v>5042308724</v>
          </cell>
        </row>
        <row r="3375">
          <cell r="L3375" t="str">
            <v>T21102903711/A</v>
          </cell>
          <cell r="M3375">
            <v>5042308724</v>
          </cell>
        </row>
        <row r="3376">
          <cell r="L3376" t="str">
            <v>T21102903711/A</v>
          </cell>
          <cell r="M3376">
            <v>5042308724</v>
          </cell>
        </row>
        <row r="3377">
          <cell r="L3377" t="str">
            <v>T21102903741/I</v>
          </cell>
          <cell r="M3377">
            <v>5042265958</v>
          </cell>
        </row>
        <row r="3378">
          <cell r="L3378" t="str">
            <v>T21102903743/I</v>
          </cell>
          <cell r="M3378">
            <v>5042270404</v>
          </cell>
        </row>
        <row r="3379">
          <cell r="L3379" t="str">
            <v>T.21102903813</v>
          </cell>
          <cell r="M3379">
            <v>5042277401</v>
          </cell>
        </row>
        <row r="3380">
          <cell r="L3380" t="str">
            <v>T21102903712/ZK</v>
          </cell>
          <cell r="M3380">
            <v>5042295303</v>
          </cell>
        </row>
        <row r="3381">
          <cell r="L3381" t="str">
            <v>T21102903745/A</v>
          </cell>
          <cell r="M3381">
            <v>5042267464</v>
          </cell>
        </row>
        <row r="3382">
          <cell r="L3382" t="str">
            <v>T21102903716/PY</v>
          </cell>
          <cell r="M3382">
            <v>5042287239</v>
          </cell>
        </row>
        <row r="3383">
          <cell r="L3383" t="str">
            <v>T21102803770/PY</v>
          </cell>
          <cell r="M3383">
            <v>5042278009</v>
          </cell>
        </row>
        <row r="3384">
          <cell r="L3384" t="str">
            <v>T.21102903817</v>
          </cell>
          <cell r="M3384">
            <v>5042281579</v>
          </cell>
        </row>
        <row r="3385">
          <cell r="L3385" t="str">
            <v>T.21102903816</v>
          </cell>
          <cell r="M3385">
            <v>5042287780</v>
          </cell>
        </row>
        <row r="3386">
          <cell r="L3386" t="str">
            <v>T21102903715/PY</v>
          </cell>
          <cell r="M3386">
            <v>5042297002</v>
          </cell>
        </row>
        <row r="3387">
          <cell r="L3387" t="str">
            <v>T21110404170/A</v>
          </cell>
          <cell r="M3387">
            <v>5042326525</v>
          </cell>
        </row>
        <row r="3388">
          <cell r="L3388" t="str">
            <v>T21102903722/NF</v>
          </cell>
          <cell r="M3388">
            <v>5042279954</v>
          </cell>
        </row>
        <row r="3389">
          <cell r="L3389" t="str">
            <v>T.21102903804</v>
          </cell>
          <cell r="M3389">
            <v>5042306399</v>
          </cell>
        </row>
        <row r="3390">
          <cell r="L3390" t="str">
            <v>T.21102903804</v>
          </cell>
          <cell r="M3390">
            <v>5042306399</v>
          </cell>
        </row>
        <row r="3391">
          <cell r="L3391" t="str">
            <v>T.21102903804</v>
          </cell>
          <cell r="M3391">
            <v>5042306399</v>
          </cell>
        </row>
        <row r="3392">
          <cell r="L3392" t="str">
            <v>T21102903724/I</v>
          </cell>
          <cell r="M3392">
            <v>5042283358</v>
          </cell>
        </row>
        <row r="3393">
          <cell r="L3393" t="str">
            <v>T21102903733/BK</v>
          </cell>
          <cell r="M3393">
            <v>5042277909</v>
          </cell>
        </row>
        <row r="3394">
          <cell r="L3394" t="str">
            <v>T.21102903815</v>
          </cell>
          <cell r="M3394">
            <v>5042278183</v>
          </cell>
        </row>
        <row r="3395">
          <cell r="L3395" t="str">
            <v>T21102803745/A</v>
          </cell>
          <cell r="M3395">
            <v>5042294449</v>
          </cell>
        </row>
        <row r="3396">
          <cell r="L3396" t="str">
            <v>T21102903720/A</v>
          </cell>
          <cell r="M3396">
            <v>5042293543</v>
          </cell>
        </row>
        <row r="3397">
          <cell r="L3397" t="str">
            <v>T21102903729/ZK</v>
          </cell>
          <cell r="M3397">
            <v>5042285473</v>
          </cell>
        </row>
        <row r="3398">
          <cell r="L3398" t="str">
            <v>T21102903729/ZK</v>
          </cell>
          <cell r="M3398">
            <v>5042285473</v>
          </cell>
        </row>
        <row r="3399">
          <cell r="L3399" t="str">
            <v>T21102903729/ZK</v>
          </cell>
          <cell r="M3399">
            <v>5042285473</v>
          </cell>
        </row>
        <row r="3400">
          <cell r="L3400" t="str">
            <v>T21102803761/ZK</v>
          </cell>
          <cell r="M3400">
            <v>5042287273</v>
          </cell>
        </row>
        <row r="3401">
          <cell r="L3401" t="str">
            <v>T21102803761/ZK</v>
          </cell>
          <cell r="M3401">
            <v>5042287273</v>
          </cell>
        </row>
        <row r="3402">
          <cell r="L3402" t="str">
            <v>T21102803761/ZK</v>
          </cell>
          <cell r="M3402">
            <v>5042287273</v>
          </cell>
        </row>
        <row r="3403">
          <cell r="L3403" t="str">
            <v>T21102903698/EL</v>
          </cell>
          <cell r="M3403">
            <v>5042313202</v>
          </cell>
        </row>
        <row r="3404">
          <cell r="L3404" t="str">
            <v>T21102903698/EL</v>
          </cell>
          <cell r="M3404">
            <v>5042313202</v>
          </cell>
        </row>
        <row r="3405">
          <cell r="L3405" t="str">
            <v>T21102903698/EL</v>
          </cell>
          <cell r="M3405">
            <v>5042313202</v>
          </cell>
        </row>
        <row r="3406">
          <cell r="L3406" t="str">
            <v>90401650004.11.2021TL</v>
          </cell>
          <cell r="M3406">
            <v>5042287314</v>
          </cell>
        </row>
        <row r="3407">
          <cell r="L3407" t="str">
            <v>T.21102903811</v>
          </cell>
          <cell r="M3407">
            <v>5042292002</v>
          </cell>
        </row>
        <row r="3408">
          <cell r="L3408" t="str">
            <v>T21102903704/PY</v>
          </cell>
          <cell r="M3408">
            <v>5042305946</v>
          </cell>
        </row>
        <row r="3409">
          <cell r="L3409" t="str">
            <v>T.21102903805</v>
          </cell>
          <cell r="M3409">
            <v>5042312771</v>
          </cell>
        </row>
        <row r="3410">
          <cell r="L3410" t="str">
            <v>T21102803734/EF</v>
          </cell>
          <cell r="M3410">
            <v>5042308487</v>
          </cell>
        </row>
        <row r="3411">
          <cell r="L3411" t="str">
            <v>T21102803727/EF</v>
          </cell>
          <cell r="M3411">
            <v>5042311321</v>
          </cell>
        </row>
        <row r="3412">
          <cell r="L3412" t="str">
            <v>T21102803747/NF</v>
          </cell>
          <cell r="M3412">
            <v>5042293425</v>
          </cell>
        </row>
        <row r="3413">
          <cell r="L3413" t="str">
            <v>T21102903719/HD</v>
          </cell>
          <cell r="M3413">
            <v>5042226115</v>
          </cell>
        </row>
        <row r="3414">
          <cell r="L3414" t="str">
            <v>T21102903719/HD</v>
          </cell>
          <cell r="M3414">
            <v>5042226115</v>
          </cell>
        </row>
        <row r="3415">
          <cell r="L3415" t="str">
            <v>T21102903719/HD</v>
          </cell>
          <cell r="M3415">
            <v>5042226115</v>
          </cell>
        </row>
        <row r="3416">
          <cell r="L3416" t="str">
            <v>T.1680021058</v>
          </cell>
          <cell r="M3416">
            <v>5042311049</v>
          </cell>
        </row>
        <row r="3417">
          <cell r="L3417" t="str">
            <v>T.21102903812</v>
          </cell>
          <cell r="M3417">
            <v>5042288565</v>
          </cell>
        </row>
        <row r="3418">
          <cell r="L3418" t="str">
            <v>T.21102903812</v>
          </cell>
          <cell r="M3418">
            <v>5042288565</v>
          </cell>
        </row>
        <row r="3419">
          <cell r="L3419" t="str">
            <v>T.21102903812</v>
          </cell>
          <cell r="M3419">
            <v>5042288565</v>
          </cell>
        </row>
        <row r="3420">
          <cell r="L3420" t="str">
            <v>T.21110406924</v>
          </cell>
          <cell r="M3420">
            <v>5042309155</v>
          </cell>
        </row>
        <row r="3421">
          <cell r="L3421" t="str">
            <v>T.21102903810</v>
          </cell>
          <cell r="M3421">
            <v>5042296357</v>
          </cell>
        </row>
        <row r="3422">
          <cell r="L3422" t="str">
            <v>T.21102903806</v>
          </cell>
          <cell r="M3422">
            <v>5042306711</v>
          </cell>
        </row>
        <row r="3423">
          <cell r="L3423" t="str">
            <v>T.21102903806</v>
          </cell>
          <cell r="M3423">
            <v>5042306711</v>
          </cell>
        </row>
        <row r="3424">
          <cell r="L3424" t="str">
            <v>T.21102903806</v>
          </cell>
          <cell r="M3424">
            <v>5042306711</v>
          </cell>
        </row>
        <row r="3425">
          <cell r="L3425" t="str">
            <v>T21102903679/NF</v>
          </cell>
          <cell r="M3425">
            <v>5042322806</v>
          </cell>
        </row>
        <row r="3426">
          <cell r="L3426" t="str">
            <v>T21102903677/HD</v>
          </cell>
          <cell r="M3426">
            <v>5042313247</v>
          </cell>
        </row>
        <row r="3427">
          <cell r="L3427" t="str">
            <v>T21110406315/PY</v>
          </cell>
          <cell r="M3427">
            <v>5042323380</v>
          </cell>
        </row>
        <row r="3428">
          <cell r="L3428">
            <v>21110200182</v>
          </cell>
          <cell r="M3428">
            <v>5042304090</v>
          </cell>
        </row>
        <row r="3429">
          <cell r="L3429">
            <v>21110200182</v>
          </cell>
          <cell r="M3429">
            <v>5042304090</v>
          </cell>
        </row>
        <row r="3430">
          <cell r="L3430">
            <v>21110200182</v>
          </cell>
          <cell r="M3430">
            <v>5042304090</v>
          </cell>
        </row>
        <row r="3431">
          <cell r="L3431" t="str">
            <v>T.21110404209</v>
          </cell>
          <cell r="M3431">
            <v>5042318679</v>
          </cell>
        </row>
        <row r="3432">
          <cell r="L3432" t="str">
            <v>T.21110404209</v>
          </cell>
          <cell r="M3432">
            <v>5042318679</v>
          </cell>
        </row>
        <row r="3433">
          <cell r="L3433" t="str">
            <v>T.21110404209</v>
          </cell>
          <cell r="M3433">
            <v>5042318679</v>
          </cell>
        </row>
        <row r="3434">
          <cell r="L3434" t="str">
            <v>T21110406298/BK</v>
          </cell>
          <cell r="M3434">
            <v>5042348685</v>
          </cell>
        </row>
        <row r="3435">
          <cell r="L3435" t="str">
            <v>T21102903696/HD</v>
          </cell>
          <cell r="M3435">
            <v>5042312423</v>
          </cell>
        </row>
        <row r="3436">
          <cell r="L3436" t="str">
            <v>T21102903696/HD</v>
          </cell>
          <cell r="M3436">
            <v>5042312423</v>
          </cell>
        </row>
        <row r="3437">
          <cell r="L3437" t="str">
            <v>T21102903696/HD</v>
          </cell>
          <cell r="M3437">
            <v>5042312423</v>
          </cell>
        </row>
        <row r="3438">
          <cell r="L3438" t="str">
            <v>T21102903695/BK</v>
          </cell>
          <cell r="M3438">
            <v>5042310675</v>
          </cell>
        </row>
        <row r="3439">
          <cell r="L3439" t="str">
            <v>T21110404155/BK</v>
          </cell>
          <cell r="M3439">
            <v>5042346194</v>
          </cell>
        </row>
        <row r="3440">
          <cell r="L3440" t="str">
            <v>T.21102903809</v>
          </cell>
          <cell r="M3440">
            <v>5042304378</v>
          </cell>
        </row>
        <row r="3441">
          <cell r="L3441" t="str">
            <v>T21102803719/A</v>
          </cell>
          <cell r="M3441">
            <v>5042305005</v>
          </cell>
        </row>
        <row r="3442">
          <cell r="L3442" t="str">
            <v>T.21110200184</v>
          </cell>
          <cell r="M3442">
            <v>5042319183</v>
          </cell>
        </row>
        <row r="3443">
          <cell r="L3443" t="str">
            <v>T21110404173/PY</v>
          </cell>
          <cell r="M3443">
            <v>5042322029</v>
          </cell>
        </row>
        <row r="3444">
          <cell r="L3444" t="str">
            <v>T21110404173/PY</v>
          </cell>
          <cell r="M3444">
            <v>5042322029</v>
          </cell>
        </row>
        <row r="3445">
          <cell r="L3445" t="str">
            <v>T21110404173/PY</v>
          </cell>
          <cell r="M3445">
            <v>5042322029</v>
          </cell>
        </row>
        <row r="3446">
          <cell r="L3446" t="str">
            <v>T.21110200185</v>
          </cell>
          <cell r="M3446">
            <v>5042333492</v>
          </cell>
        </row>
        <row r="3447">
          <cell r="L3447" t="str">
            <v>T21102903683/ZK</v>
          </cell>
          <cell r="M3447">
            <v>5042320146</v>
          </cell>
        </row>
        <row r="3448">
          <cell r="L3448" t="str">
            <v>T21102803699/PY</v>
          </cell>
          <cell r="M3448">
            <v>5042321620</v>
          </cell>
        </row>
        <row r="3449">
          <cell r="L3449" t="str">
            <v>T21102803730/HD</v>
          </cell>
          <cell r="M3449">
            <v>5042311562</v>
          </cell>
        </row>
        <row r="3450">
          <cell r="L3450" t="str">
            <v>T.21102903802</v>
          </cell>
          <cell r="M3450">
            <v>5042312791</v>
          </cell>
        </row>
        <row r="3451">
          <cell r="L3451" t="str">
            <v>T.21102903807</v>
          </cell>
          <cell r="M3451">
            <v>5042308281</v>
          </cell>
        </row>
        <row r="3452">
          <cell r="L3452" t="str">
            <v>T21102903689/A</v>
          </cell>
          <cell r="M3452">
            <v>5042321897</v>
          </cell>
        </row>
        <row r="3453">
          <cell r="L3453" t="str">
            <v>T21102903689/A</v>
          </cell>
          <cell r="M3453">
            <v>5042321897</v>
          </cell>
        </row>
        <row r="3454">
          <cell r="L3454" t="str">
            <v>T21102903689/A</v>
          </cell>
          <cell r="M3454">
            <v>5042321897</v>
          </cell>
        </row>
        <row r="3455">
          <cell r="L3455" t="str">
            <v>T21102903700/HD</v>
          </cell>
          <cell r="M3455">
            <v>5042306815</v>
          </cell>
        </row>
        <row r="3456">
          <cell r="L3456" t="str">
            <v>T.21110404210</v>
          </cell>
          <cell r="M3456">
            <v>5042320909</v>
          </cell>
        </row>
        <row r="3457">
          <cell r="L3457" t="str">
            <v>T.21110404211</v>
          </cell>
          <cell r="M3457">
            <v>5042321340</v>
          </cell>
        </row>
        <row r="3458">
          <cell r="L3458" t="str">
            <v>T21102803715/HD</v>
          </cell>
          <cell r="M3458">
            <v>5042313093</v>
          </cell>
        </row>
        <row r="3459">
          <cell r="L3459" t="str">
            <v>T21102903688/NF</v>
          </cell>
          <cell r="M3459">
            <v>5042322152</v>
          </cell>
        </row>
        <row r="3460">
          <cell r="L3460" t="str">
            <v>T21102803690/HD</v>
          </cell>
          <cell r="M3460">
            <v>5042306090</v>
          </cell>
        </row>
        <row r="3461">
          <cell r="L3461" t="str">
            <v>T21110406301/ZK</v>
          </cell>
          <cell r="M3461">
            <v>5042323342</v>
          </cell>
        </row>
        <row r="3462">
          <cell r="L3462" t="str">
            <v>T21102903697/PY</v>
          </cell>
          <cell r="M3462">
            <v>5042307940</v>
          </cell>
        </row>
        <row r="3463">
          <cell r="L3463" t="str">
            <v>T21102903697/PY</v>
          </cell>
          <cell r="M3463">
            <v>5042307940</v>
          </cell>
        </row>
        <row r="3464">
          <cell r="L3464" t="str">
            <v>T21102903697/PY</v>
          </cell>
          <cell r="M3464">
            <v>5042307940</v>
          </cell>
        </row>
        <row r="3465">
          <cell r="L3465" t="str">
            <v>T.21102903801</v>
          </cell>
          <cell r="M3465">
            <v>5042322434</v>
          </cell>
        </row>
        <row r="3466">
          <cell r="L3466" t="str">
            <v>T21102803716/HD</v>
          </cell>
          <cell r="M3466">
            <v>5042312013</v>
          </cell>
        </row>
        <row r="3467">
          <cell r="L3467" t="str">
            <v>T21102803716/HD</v>
          </cell>
          <cell r="M3467">
            <v>5042312013</v>
          </cell>
        </row>
        <row r="3468">
          <cell r="L3468" t="str">
            <v>T21102803716/HD</v>
          </cell>
          <cell r="M3468">
            <v>5042312013</v>
          </cell>
        </row>
        <row r="3469">
          <cell r="L3469" t="str">
            <v>T21110404168/EL</v>
          </cell>
          <cell r="M3469">
            <v>5042322382</v>
          </cell>
        </row>
        <row r="3470">
          <cell r="L3470" t="str">
            <v>T21102803686/A</v>
          </cell>
          <cell r="M3470">
            <v>5042324283</v>
          </cell>
        </row>
        <row r="3471">
          <cell r="L3471" t="str">
            <v>T21102803686/A</v>
          </cell>
          <cell r="M3471">
            <v>5042324283</v>
          </cell>
        </row>
        <row r="3472">
          <cell r="L3472" t="str">
            <v>T21102803686/A</v>
          </cell>
          <cell r="M3472">
            <v>5042324283</v>
          </cell>
        </row>
        <row r="3473">
          <cell r="L3473" t="str">
            <v>T21102903676/PY</v>
          </cell>
          <cell r="M3473">
            <v>5042324296</v>
          </cell>
        </row>
        <row r="3474">
          <cell r="L3474" t="str">
            <v>T.21102903803</v>
          </cell>
          <cell r="M3474">
            <v>5042321415</v>
          </cell>
        </row>
        <row r="3475">
          <cell r="L3475" t="str">
            <v>T.21102903799</v>
          </cell>
          <cell r="M3475">
            <v>5042324693</v>
          </cell>
        </row>
        <row r="3476">
          <cell r="L3476" t="str">
            <v>T.21102903799</v>
          </cell>
          <cell r="M3476">
            <v>5042324693</v>
          </cell>
        </row>
        <row r="3477">
          <cell r="L3477" t="str">
            <v>T.21102903799</v>
          </cell>
          <cell r="M3477">
            <v>5042324693</v>
          </cell>
        </row>
        <row r="3478">
          <cell r="L3478" t="str">
            <v>T21110406290/PY</v>
          </cell>
          <cell r="M3478">
            <v>5042349368</v>
          </cell>
        </row>
        <row r="3479">
          <cell r="L3479" t="str">
            <v>T21110406308/EL</v>
          </cell>
          <cell r="M3479">
            <v>5042327876</v>
          </cell>
        </row>
        <row r="3480">
          <cell r="L3480" t="str">
            <v>T21110406303/EL</v>
          </cell>
          <cell r="M3480">
            <v>5042331030</v>
          </cell>
        </row>
        <row r="3481">
          <cell r="L3481" t="str">
            <v>T21110404174/HD</v>
          </cell>
          <cell r="M3481">
            <v>5042325307</v>
          </cell>
        </row>
        <row r="3482">
          <cell r="L3482" t="str">
            <v>T21110404174/HD</v>
          </cell>
          <cell r="M3482">
            <v>5042325307</v>
          </cell>
        </row>
        <row r="3483">
          <cell r="L3483" t="str">
            <v>T21110404174/HD</v>
          </cell>
          <cell r="M3483">
            <v>5042325307</v>
          </cell>
        </row>
        <row r="3484">
          <cell r="L3484" t="str">
            <v>T21110404167/A</v>
          </cell>
          <cell r="M3484">
            <v>5042326424</v>
          </cell>
        </row>
        <row r="3485">
          <cell r="L3485" t="str">
            <v>T21110404158/BK</v>
          </cell>
          <cell r="M3485">
            <v>5042348012</v>
          </cell>
        </row>
        <row r="3486">
          <cell r="L3486" t="str">
            <v>T21110404151/PY</v>
          </cell>
          <cell r="M3486">
            <v>5042348162</v>
          </cell>
        </row>
        <row r="3487">
          <cell r="L3487" t="str">
            <v>T21102903685/ZK</v>
          </cell>
          <cell r="M3487">
            <v>5042314147</v>
          </cell>
        </row>
        <row r="3488">
          <cell r="L3488" t="str">
            <v>T.21102903800</v>
          </cell>
          <cell r="M3488">
            <v>5042322456</v>
          </cell>
        </row>
        <row r="3489">
          <cell r="L3489" t="str">
            <v>T21110406289/I</v>
          </cell>
          <cell r="M3489">
            <v>5042348872</v>
          </cell>
        </row>
        <row r="3490">
          <cell r="L3490" t="str">
            <v>T.21110404207</v>
          </cell>
          <cell r="M3490">
            <v>5042336656</v>
          </cell>
        </row>
        <row r="3491">
          <cell r="L3491" t="str">
            <v>T.21110404206</v>
          </cell>
          <cell r="M3491">
            <v>5042343858</v>
          </cell>
        </row>
        <row r="3492">
          <cell r="L3492" t="str">
            <v>T.21110404206</v>
          </cell>
          <cell r="M3492">
            <v>5042343858</v>
          </cell>
        </row>
        <row r="3493">
          <cell r="L3493" t="str">
            <v>T.21110404206</v>
          </cell>
          <cell r="M3493">
            <v>5042343858</v>
          </cell>
        </row>
        <row r="3494">
          <cell r="L3494" t="str">
            <v>T21102903691/EF</v>
          </cell>
          <cell r="M3494">
            <v>5042320095</v>
          </cell>
        </row>
        <row r="3495">
          <cell r="L3495" t="str">
            <v>T21110404162/ZK</v>
          </cell>
          <cell r="M3495">
            <v>5042327995</v>
          </cell>
        </row>
        <row r="3496">
          <cell r="L3496" t="str">
            <v>T21110406286/I</v>
          </cell>
          <cell r="M3496">
            <v>5042350404</v>
          </cell>
        </row>
        <row r="3497">
          <cell r="L3497" t="str">
            <v>T21110406294/BK</v>
          </cell>
          <cell r="M3497">
            <v>5042350127</v>
          </cell>
        </row>
        <row r="3498">
          <cell r="L3498" t="str">
            <v>T21110404143/PY</v>
          </cell>
          <cell r="M3498">
            <v>5042344694</v>
          </cell>
        </row>
        <row r="3499">
          <cell r="L3499" t="str">
            <v>T21110404143/PY</v>
          </cell>
          <cell r="M3499">
            <v>5042344694</v>
          </cell>
        </row>
        <row r="3500">
          <cell r="L3500" t="str">
            <v>T21110404143/PY</v>
          </cell>
          <cell r="M3500">
            <v>5042344694</v>
          </cell>
        </row>
        <row r="3501">
          <cell r="L3501" t="str">
            <v>T.21102903798</v>
          </cell>
          <cell r="M3501">
            <v>5042318942</v>
          </cell>
        </row>
        <row r="3502">
          <cell r="L3502" t="str">
            <v>T.21110200183</v>
          </cell>
          <cell r="M3502">
            <v>5042325332</v>
          </cell>
        </row>
        <row r="3503">
          <cell r="L3503" t="str">
            <v>T21102803700/EL</v>
          </cell>
          <cell r="M3503">
            <v>5042325385</v>
          </cell>
        </row>
        <row r="3504">
          <cell r="L3504" t="str">
            <v>T21110404166/EL</v>
          </cell>
          <cell r="M3504">
            <v>5042333162</v>
          </cell>
        </row>
        <row r="3505">
          <cell r="L3505" t="str">
            <v>T.21110404205</v>
          </cell>
          <cell r="M3505">
            <v>5042349769</v>
          </cell>
        </row>
        <row r="3506">
          <cell r="L3506" t="str">
            <v>T.35854</v>
          </cell>
          <cell r="M3506">
            <v>5042312222</v>
          </cell>
        </row>
        <row r="3507">
          <cell r="L3507" t="str">
            <v>T21102903681/A</v>
          </cell>
          <cell r="M3507">
            <v>5042324285</v>
          </cell>
        </row>
        <row r="3508">
          <cell r="L3508" t="str">
            <v>T21110404154/A</v>
          </cell>
          <cell r="M3508">
            <v>5042328679</v>
          </cell>
        </row>
        <row r="3509">
          <cell r="L3509" t="str">
            <v>T21102903680/A</v>
          </cell>
          <cell r="M3509">
            <v>5042319429</v>
          </cell>
        </row>
        <row r="3510">
          <cell r="L3510" t="str">
            <v>T.21110404204</v>
          </cell>
          <cell r="M3510">
            <v>5042345549</v>
          </cell>
        </row>
        <row r="3511">
          <cell r="L3511" t="str">
            <v>T.21110404204</v>
          </cell>
          <cell r="M3511">
            <v>5042345549</v>
          </cell>
        </row>
        <row r="3512">
          <cell r="L3512" t="str">
            <v>T.21110404204</v>
          </cell>
          <cell r="M3512">
            <v>5042345549</v>
          </cell>
        </row>
        <row r="3513">
          <cell r="L3513" t="str">
            <v>T21110404171/EL</v>
          </cell>
          <cell r="M3513">
            <v>5042323394</v>
          </cell>
        </row>
        <row r="3514">
          <cell r="L3514" t="str">
            <v>T21110800015/PY</v>
          </cell>
          <cell r="M3514">
            <v>5042341747</v>
          </cell>
        </row>
        <row r="3515">
          <cell r="L3515" t="str">
            <v>T21110404145/PY</v>
          </cell>
          <cell r="M3515">
            <v>5042349410</v>
          </cell>
        </row>
        <row r="3516">
          <cell r="L3516" t="str">
            <v>T21110406302/ZK</v>
          </cell>
          <cell r="M3516">
            <v>5042332008</v>
          </cell>
        </row>
        <row r="3517">
          <cell r="L3517" t="str">
            <v>T.21110404212</v>
          </cell>
          <cell r="M3517">
            <v>5042346421</v>
          </cell>
        </row>
        <row r="3518">
          <cell r="L3518" t="str">
            <v>T.21110404212</v>
          </cell>
          <cell r="M3518">
            <v>5042346421</v>
          </cell>
        </row>
        <row r="3519">
          <cell r="L3519" t="str">
            <v>T.21110404212</v>
          </cell>
          <cell r="M3519">
            <v>5042346421</v>
          </cell>
        </row>
        <row r="3520">
          <cell r="L3520" t="str">
            <v>T.21110404208</v>
          </cell>
          <cell r="M3520">
            <v>5042346905</v>
          </cell>
        </row>
        <row r="3521">
          <cell r="L3521" t="str">
            <v>T.21110404208</v>
          </cell>
          <cell r="M3521">
            <v>5042346905</v>
          </cell>
        </row>
        <row r="3522">
          <cell r="L3522" t="str">
            <v>T.21110404208</v>
          </cell>
          <cell r="M3522">
            <v>5042346905</v>
          </cell>
        </row>
        <row r="3523">
          <cell r="L3523" t="str">
            <v>T21110404149/PY</v>
          </cell>
          <cell r="M3523">
            <v>5042349202</v>
          </cell>
        </row>
        <row r="3524">
          <cell r="L3524" t="str">
            <v>T21110406287/PY</v>
          </cell>
          <cell r="M3524">
            <v>5042347628</v>
          </cell>
        </row>
        <row r="3525">
          <cell r="L3525" t="str">
            <v>T.21102903832</v>
          </cell>
          <cell r="M3525">
            <v>5042233496</v>
          </cell>
        </row>
        <row r="3526">
          <cell r="L3526">
            <v>21102908176</v>
          </cell>
          <cell r="M3526">
            <v>6008139305</v>
          </cell>
        </row>
        <row r="3527">
          <cell r="L3527" t="str">
            <v>21102908162/ZK</v>
          </cell>
          <cell r="M3527">
            <v>6008132916</v>
          </cell>
        </row>
        <row r="3528">
          <cell r="L3528" t="str">
            <v>21102908162/ZK</v>
          </cell>
          <cell r="M3528">
            <v>6008132916</v>
          </cell>
        </row>
        <row r="3529">
          <cell r="L3529" t="str">
            <v>21102908162/ZK</v>
          </cell>
          <cell r="M3529">
            <v>6008132916</v>
          </cell>
        </row>
        <row r="3530">
          <cell r="L3530">
            <v>21102908188</v>
          </cell>
          <cell r="M3530">
            <v>6008118224</v>
          </cell>
        </row>
        <row r="3531">
          <cell r="L3531">
            <v>21102908194</v>
          </cell>
          <cell r="M3531">
            <v>6008131794</v>
          </cell>
        </row>
        <row r="3532">
          <cell r="L3532">
            <v>21102908181</v>
          </cell>
          <cell r="M3532">
            <v>6008150740</v>
          </cell>
        </row>
        <row r="3533">
          <cell r="L3533">
            <v>21102908187</v>
          </cell>
          <cell r="M3533">
            <v>6008141484</v>
          </cell>
        </row>
        <row r="3534">
          <cell r="L3534">
            <v>21102908193</v>
          </cell>
          <cell r="M3534">
            <v>6008137945</v>
          </cell>
        </row>
        <row r="3535">
          <cell r="L3535">
            <v>21102908192</v>
          </cell>
          <cell r="M3535">
            <v>6008136343</v>
          </cell>
        </row>
        <row r="3536">
          <cell r="L3536">
            <v>21102908191</v>
          </cell>
          <cell r="M3536">
            <v>6008139346</v>
          </cell>
        </row>
        <row r="3537">
          <cell r="L3537">
            <v>21102908185</v>
          </cell>
          <cell r="M3537">
            <v>6008118429</v>
          </cell>
        </row>
        <row r="3538">
          <cell r="L3538">
            <v>21102908189</v>
          </cell>
          <cell r="M3538">
            <v>6008143063</v>
          </cell>
        </row>
        <row r="3539">
          <cell r="L3539">
            <v>21102908186</v>
          </cell>
          <cell r="M3539">
            <v>6008141888</v>
          </cell>
        </row>
        <row r="3540">
          <cell r="L3540">
            <v>21102908190</v>
          </cell>
          <cell r="M3540">
            <v>6008141051</v>
          </cell>
        </row>
        <row r="3541">
          <cell r="L3541">
            <v>21102908179</v>
          </cell>
          <cell r="M3541">
            <v>6008146024</v>
          </cell>
        </row>
        <row r="3542">
          <cell r="L3542">
            <v>21102908178</v>
          </cell>
          <cell r="M3542">
            <v>6008138076</v>
          </cell>
        </row>
        <row r="3543">
          <cell r="L3543" t="str">
            <v>21102908196/PY</v>
          </cell>
          <cell r="M3543">
            <v>6008143856</v>
          </cell>
        </row>
        <row r="3544">
          <cell r="L3544" t="str">
            <v>21102908196/PY</v>
          </cell>
          <cell r="M3544">
            <v>6008143856</v>
          </cell>
        </row>
        <row r="3545">
          <cell r="L3545" t="str">
            <v>21102908196/PY</v>
          </cell>
          <cell r="M3545">
            <v>6008143856</v>
          </cell>
        </row>
        <row r="3546">
          <cell r="L3546">
            <v>21102908177</v>
          </cell>
          <cell r="M3546">
            <v>6008146118</v>
          </cell>
        </row>
        <row r="3547">
          <cell r="L3547">
            <v>21102908175</v>
          </cell>
          <cell r="M3547">
            <v>6008141033</v>
          </cell>
        </row>
        <row r="3548">
          <cell r="L3548">
            <v>21102908184</v>
          </cell>
          <cell r="M3548">
            <v>6008144859</v>
          </cell>
        </row>
        <row r="3549">
          <cell r="L3549">
            <v>21102908182</v>
          </cell>
          <cell r="M3549">
            <v>6008146325</v>
          </cell>
        </row>
        <row r="3550">
          <cell r="L3550">
            <v>21102908180</v>
          </cell>
          <cell r="M3550">
            <v>6008148324</v>
          </cell>
        </row>
        <row r="3551">
          <cell r="L3551">
            <v>21102908183</v>
          </cell>
          <cell r="M3551">
            <v>6008153049</v>
          </cell>
        </row>
        <row r="3552">
          <cell r="L3552">
            <v>21102908173</v>
          </cell>
          <cell r="M3552">
            <v>6008147983</v>
          </cell>
        </row>
        <row r="3553">
          <cell r="L3553">
            <v>21102908174</v>
          </cell>
          <cell r="M3553">
            <v>6008149530</v>
          </cell>
        </row>
        <row r="3554">
          <cell r="L3554">
            <v>21102910837</v>
          </cell>
          <cell r="M3554">
            <v>6008151914</v>
          </cell>
        </row>
        <row r="3555">
          <cell r="L3555">
            <v>21102908172</v>
          </cell>
          <cell r="M3555">
            <v>6008153210</v>
          </cell>
        </row>
        <row r="3556">
          <cell r="L3556">
            <v>21102908171</v>
          </cell>
          <cell r="M3556">
            <v>6008154655</v>
          </cell>
        </row>
        <row r="3557">
          <cell r="L3557" t="str">
            <v>2144006550</v>
          </cell>
          <cell r="M3557">
            <v>5042284987</v>
          </cell>
        </row>
        <row r="3558">
          <cell r="L3558" t="str">
            <v>2144006550</v>
          </cell>
          <cell r="M3558">
            <v>5042284987</v>
          </cell>
        </row>
        <row r="3559">
          <cell r="L3559" t="str">
            <v>2144006508</v>
          </cell>
          <cell r="M3559">
            <v>5042281936</v>
          </cell>
        </row>
        <row r="3560">
          <cell r="L3560" t="str">
            <v>2144006508</v>
          </cell>
          <cell r="M3560">
            <v>5042281936</v>
          </cell>
        </row>
        <row r="3561">
          <cell r="L3561" t="str">
            <v>2144006524</v>
          </cell>
          <cell r="M3561">
            <v>5042291280</v>
          </cell>
        </row>
        <row r="3562">
          <cell r="L3562" t="str">
            <v>2144006524</v>
          </cell>
          <cell r="M3562">
            <v>5042291280</v>
          </cell>
        </row>
        <row r="3563">
          <cell r="L3563" t="str">
            <v>2144006568</v>
          </cell>
          <cell r="M3563">
            <v>5042296280</v>
          </cell>
        </row>
        <row r="3564">
          <cell r="L3564" t="str">
            <v>2144006568</v>
          </cell>
          <cell r="M3564">
            <v>5042296280</v>
          </cell>
        </row>
        <row r="3565">
          <cell r="L3565" t="str">
            <v>2144011279</v>
          </cell>
          <cell r="M3565">
            <v>5042265158</v>
          </cell>
        </row>
        <row r="3566">
          <cell r="L3566" t="str">
            <v>2144011279</v>
          </cell>
          <cell r="M3566">
            <v>5042265158</v>
          </cell>
        </row>
        <row r="3567">
          <cell r="L3567" t="str">
            <v>2144006489</v>
          </cell>
          <cell r="M3567">
            <v>5042189271</v>
          </cell>
        </row>
        <row r="3568">
          <cell r="L3568" t="str">
            <v>2144006489</v>
          </cell>
          <cell r="M3568">
            <v>5042189271</v>
          </cell>
        </row>
        <row r="3569">
          <cell r="L3569" t="str">
            <v>2144011199</v>
          </cell>
          <cell r="M3569">
            <v>5042275024</v>
          </cell>
        </row>
        <row r="3570">
          <cell r="L3570" t="str">
            <v>2144011199</v>
          </cell>
          <cell r="M3570">
            <v>5042275024</v>
          </cell>
        </row>
        <row r="3571">
          <cell r="L3571" t="str">
            <v>2144005638</v>
          </cell>
          <cell r="M3571">
            <v>5042270999</v>
          </cell>
        </row>
        <row r="3572">
          <cell r="L3572" t="str">
            <v>2144005638</v>
          </cell>
          <cell r="M3572">
            <v>5042270999</v>
          </cell>
        </row>
        <row r="3573">
          <cell r="L3573" t="str">
            <v>2144006367</v>
          </cell>
          <cell r="M3573">
            <v>5042246790</v>
          </cell>
        </row>
        <row r="3574">
          <cell r="L3574" t="str">
            <v>2144006367</v>
          </cell>
          <cell r="M3574">
            <v>5042246790</v>
          </cell>
        </row>
        <row r="3575">
          <cell r="L3575" t="str">
            <v>2144006328</v>
          </cell>
          <cell r="M3575">
            <v>5042241490</v>
          </cell>
        </row>
        <row r="3576">
          <cell r="L3576" t="str">
            <v>2144006328</v>
          </cell>
          <cell r="M3576">
            <v>5042241490</v>
          </cell>
        </row>
        <row r="3577">
          <cell r="L3577" t="str">
            <v>2144004885</v>
          </cell>
          <cell r="M3577">
            <v>5042241786</v>
          </cell>
        </row>
        <row r="3578">
          <cell r="L3578" t="str">
            <v>2144004885</v>
          </cell>
          <cell r="M3578">
            <v>5042241786</v>
          </cell>
        </row>
        <row r="3579">
          <cell r="L3579" t="str">
            <v>2144006435</v>
          </cell>
          <cell r="M3579">
            <v>5042262313</v>
          </cell>
        </row>
        <row r="3580">
          <cell r="L3580" t="str">
            <v>2144006435</v>
          </cell>
          <cell r="M3580">
            <v>5042262313</v>
          </cell>
        </row>
        <row r="3581">
          <cell r="L3581" t="str">
            <v>2144006450</v>
          </cell>
          <cell r="M3581">
            <v>5042275567</v>
          </cell>
        </row>
        <row r="3582">
          <cell r="L3582" t="str">
            <v>2144006450</v>
          </cell>
          <cell r="M3582">
            <v>5042275567</v>
          </cell>
        </row>
        <row r="3583">
          <cell r="L3583" t="str">
            <v>2144006396</v>
          </cell>
          <cell r="M3583">
            <v>5042244568</v>
          </cell>
        </row>
        <row r="3584">
          <cell r="L3584" t="str">
            <v>2144006396</v>
          </cell>
          <cell r="M3584">
            <v>5042244568</v>
          </cell>
        </row>
        <row r="3585">
          <cell r="L3585" t="str">
            <v>2144006341</v>
          </cell>
          <cell r="M3585">
            <v>5042252819</v>
          </cell>
        </row>
        <row r="3586">
          <cell r="L3586" t="str">
            <v>2144006341</v>
          </cell>
          <cell r="M3586">
            <v>5042252819</v>
          </cell>
        </row>
        <row r="3587">
          <cell r="L3587" t="str">
            <v>2144006476</v>
          </cell>
          <cell r="M3587">
            <v>5042272402</v>
          </cell>
        </row>
        <row r="3588">
          <cell r="L3588" t="str">
            <v>2144006476</v>
          </cell>
          <cell r="M3588">
            <v>5042272402</v>
          </cell>
        </row>
        <row r="3589">
          <cell r="L3589" t="str">
            <v>2144006378</v>
          </cell>
          <cell r="M3589">
            <v>5042258710</v>
          </cell>
        </row>
        <row r="3590">
          <cell r="L3590" t="str">
            <v>2144006378</v>
          </cell>
          <cell r="M3590">
            <v>5042258710</v>
          </cell>
        </row>
        <row r="3591">
          <cell r="L3591" t="str">
            <v>2144006408</v>
          </cell>
          <cell r="M3591">
            <v>5042259787</v>
          </cell>
        </row>
        <row r="3592">
          <cell r="L3592" t="str">
            <v>2144006408</v>
          </cell>
          <cell r="M3592">
            <v>5042259787</v>
          </cell>
        </row>
        <row r="3593">
          <cell r="L3593" t="str">
            <v>2144006639</v>
          </cell>
          <cell r="M3593">
            <v>5042311780</v>
          </cell>
        </row>
        <row r="3594">
          <cell r="L3594" t="str">
            <v>2144006639</v>
          </cell>
          <cell r="M3594">
            <v>5042311780</v>
          </cell>
        </row>
        <row r="3595">
          <cell r="L3595" t="str">
            <v>2144011353</v>
          </cell>
          <cell r="M3595">
            <v>5042308054</v>
          </cell>
        </row>
        <row r="3596">
          <cell r="L3596" t="str">
            <v>2144011353</v>
          </cell>
          <cell r="M3596">
            <v>5042308054</v>
          </cell>
        </row>
        <row r="3597">
          <cell r="L3597" t="str">
            <v>2144006608</v>
          </cell>
          <cell r="M3597">
            <v>5042310805</v>
          </cell>
        </row>
        <row r="3598">
          <cell r="L3598" t="str">
            <v>2144006608</v>
          </cell>
          <cell r="M3598">
            <v>5042310805</v>
          </cell>
        </row>
        <row r="3599">
          <cell r="L3599" t="str">
            <v>2144011352</v>
          </cell>
          <cell r="M3599">
            <v>5042311185</v>
          </cell>
        </row>
        <row r="3600">
          <cell r="L3600" t="str">
            <v>2144011352</v>
          </cell>
          <cell r="M3600">
            <v>5042311185</v>
          </cell>
        </row>
        <row r="3601">
          <cell r="L3601" t="str">
            <v>2144006589</v>
          </cell>
          <cell r="M3601">
            <v>5042292036</v>
          </cell>
        </row>
        <row r="3602">
          <cell r="L3602" t="str">
            <v>2144006589</v>
          </cell>
          <cell r="M3602">
            <v>5042292036</v>
          </cell>
        </row>
        <row r="3603">
          <cell r="L3603" t="str">
            <v>2144006663</v>
          </cell>
          <cell r="M3603">
            <v>5042318190</v>
          </cell>
        </row>
        <row r="3604">
          <cell r="L3604" t="str">
            <v>2144006663</v>
          </cell>
          <cell r="M3604">
            <v>5042318190</v>
          </cell>
        </row>
        <row r="3605">
          <cell r="L3605" t="str">
            <v>2144006696</v>
          </cell>
          <cell r="M3605">
            <v>5042325721</v>
          </cell>
        </row>
        <row r="3606">
          <cell r="L3606" t="str">
            <v>2144006696</v>
          </cell>
          <cell r="M3606">
            <v>5042325721</v>
          </cell>
        </row>
        <row r="3607">
          <cell r="L3607" t="str">
            <v>2144011437</v>
          </cell>
          <cell r="M3607">
            <v>5042326173</v>
          </cell>
        </row>
        <row r="3608">
          <cell r="L3608" t="str">
            <v>2144011437</v>
          </cell>
          <cell r="M3608">
            <v>5042326173</v>
          </cell>
        </row>
        <row r="3609">
          <cell r="L3609" t="str">
            <v>2144006682</v>
          </cell>
          <cell r="M3609">
            <v>5042322419</v>
          </cell>
        </row>
        <row r="3610">
          <cell r="L3610" t="str">
            <v>2144006682</v>
          </cell>
          <cell r="M3610">
            <v>5042322419</v>
          </cell>
        </row>
        <row r="3611">
          <cell r="L3611" t="str">
            <v>2145006388</v>
          </cell>
          <cell r="M3611">
            <v>5042348529</v>
          </cell>
        </row>
        <row r="3612">
          <cell r="L3612" t="str">
            <v>2145006388</v>
          </cell>
          <cell r="M3612">
            <v>5042348529</v>
          </cell>
        </row>
        <row r="3613">
          <cell r="L3613" t="str">
            <v>T21102908162/ZK</v>
          </cell>
          <cell r="M3613">
            <v>5042250037</v>
          </cell>
        </row>
        <row r="3614">
          <cell r="L3614" t="str">
            <v>T21102908196/PY</v>
          </cell>
          <cell r="M3614">
            <v>5042277141</v>
          </cell>
        </row>
        <row r="3615">
          <cell r="L3615" t="str">
            <v>90578180701.11.2021CT</v>
          </cell>
          <cell r="M3615">
            <v>5042234068</v>
          </cell>
        </row>
        <row r="3616">
          <cell r="L3616" t="str">
            <v>90578180705.11.2021CT</v>
          </cell>
          <cell r="M3616">
            <v>5042303860</v>
          </cell>
        </row>
        <row r="3617">
          <cell r="L3617" t="str">
            <v>90578180704.11.2021CT</v>
          </cell>
          <cell r="M3617">
            <v>5042285933</v>
          </cell>
        </row>
        <row r="3618">
          <cell r="L3618" t="str">
            <v>90408180705.11.2021CT</v>
          </cell>
          <cell r="M3618">
            <v>5042304979</v>
          </cell>
        </row>
      </sheetData>
      <sheetData sheetId="3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9"/>
      <sheetName val="8"/>
      <sheetName val="29"/>
    </sheetNames>
    <sheetDataSet>
      <sheetData sheetId="0" refreshError="1"/>
      <sheetData sheetId="1" refreshError="1"/>
      <sheetData sheetId="2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REALISASI%20CO/2021/11.%20REALISASI%20CO%20NOV%202021%20ISA%20retur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SHARE%20HOLDING/SharingISA/LAPORAN/LAPORAN%20BTB%20BKB/2021/BKB%20SUPPLIER%20NOVEMBER%202021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omp12" refreshedDate="44539.416473726851" createdVersion="5" refreshedVersion="5" minRefreshableVersion="3" recordCount="1782">
  <cacheSource type="worksheet">
    <worksheetSource ref="A1:BD1783" sheet="ALL1" r:id="rId2"/>
  </cacheSource>
  <cacheFields count="58">
    <cacheField name="Cust" numFmtId="0">
      <sharedItems count="5">
        <s v="LIVIA MANDIRI SEJATI"/>
        <s v="SATRIA WICAKSANA SEJATI"/>
        <s v="PUTERA SEJATI"/>
        <s v="MAKMUR JAYA SUGIHARTO"/>
        <s v="PUTERA BORNEO SUGIHARTO"/>
      </sharedItems>
    </cacheField>
    <cacheField name="Supplier" numFmtId="0">
      <sharedItems/>
    </cacheField>
    <cacheField name="IDCO" numFmtId="0">
      <sharedItems containsMixedTypes="1" containsNumber="1" containsInteger="1" minValue="35854" maxValue="907221450004"/>
    </cacheField>
    <cacheField name="Trucking" numFmtId="0">
      <sharedItems/>
    </cacheField>
    <cacheField name="Sopir" numFmtId="0">
      <sharedItems/>
    </cacheField>
    <cacheField name="NoPolisi" numFmtId="0">
      <sharedItems/>
    </cacheField>
    <cacheField name="SJPabrik" numFmtId="0">
      <sharedItems containsMixedTypes="1" containsNumber="1" containsInteger="1" minValue="5042154339" maxValue="5042350170"/>
    </cacheField>
    <cacheField name="SJ-YPS KICIR" numFmtId="0">
      <sharedItems containsMixedTypes="1" containsNumber="1" containsInteger="1" minValue="504231167" maxValue="5042442435"/>
    </cacheField>
    <cacheField name="SJ-YPS SOLOG" numFmtId="0">
      <sharedItems/>
    </cacheField>
    <cacheField name="TGL" numFmtId="16">
      <sharedItems containsSemiMixedTypes="0" containsNonDate="0" containsDate="1" containsString="0" minDate="2021-11-01T00:00:00" maxDate="2021-11-09T00:00:00"/>
    </cacheField>
    <cacheField name="COQTY" numFmtId="0">
      <sharedItems containsSemiMixedTypes="0" containsString="0" containsNumber="1" containsInteger="1" minValue="0" maxValue="2912"/>
    </cacheField>
    <cacheField name="DEPO PENERIMA" numFmtId="0">
      <sharedItems/>
    </cacheField>
    <cacheField name="DEPO INPUT BTB" numFmtId="0">
      <sharedItems count="32">
        <s v="DEPO PASURUAN"/>
        <s v="DEPO BALONG PANGGANG"/>
        <s v="TIV KEBONCANDI"/>
        <s v="DEPO SITUBONDO"/>
        <s v="DEPO LEGUNDI"/>
        <s v="DEPO MARGOMULYO"/>
        <s v="DEPO PUTRA SEJATI"/>
        <s v="DEPO JEMBER"/>
        <s v="DEPO BANYUWANGI"/>
        <s v="DEPO GENTENG"/>
        <s v="WIRADAYA"/>
        <s v="DEPO SUKOREJO"/>
        <s v="LOWAYU - GRESIK"/>
        <s v="DEPO PANCENG"/>
        <s v="DEPO PROBOLINGGO"/>
        <s v="DEPO PAITON"/>
        <s v="DEPO LUMAJANG"/>
        <s v="SUMBER MAKMUR"/>
        <s v="DEPO GRESIK"/>
        <s v="RUKUN JAYA"/>
        <s v="TEJA JAYA"/>
        <s v="DEPO MAKMUR JAYA SUGIHARTO"/>
        <s v="DEPO BONDOWOSO"/>
        <s v="-"/>
        <s v="DEPO PUTERA BORNEO"/>
        <s v="TOKO SUKSES"/>
        <s v="TIMOTHIUS"/>
        <s v="GUDANG CARAT LMS"/>
        <s v="GUDANG CARAT MJS"/>
        <s v="GUDANG CARAT PS"/>
        <s v="GUDANG CARAT SWS"/>
        <s v="DEPO LMS"/>
      </sharedItems>
    </cacheField>
    <cacheField name="NoBTB" numFmtId="0">
      <sharedItems containsMixedTypes="1" containsNumber="1" containsInteger="1" minValue="20000" maxValue="20055"/>
    </cacheField>
    <cacheField name="TglBTB" numFmtId="0">
      <sharedItems containsDate="1" containsMixedTypes="1" minDate="2021-10-28T00:00:00" maxDate="2021-11-26T00:00:00"/>
    </cacheField>
    <cacheField name="Produk" numFmtId="0">
      <sharedItems count="20">
        <s v="AQ.5GLN ISI"/>
        <s v="AQ.5GLN BTL"/>
        <s v="JUG RACK"/>
        <s v="AQ.1500ML 1X12"/>
        <s v="PALLET LOSCAM"/>
        <s v="500ML MIZONE ACTIV' LYCHEE LEMON 1X12"/>
        <s v="500ML MIZONE MOOD UP CRANBERRY 1X12"/>
        <s v="500ML MIZONE BREKFREE CHERRYBLSSOM 1X12"/>
        <s v="500ML MIZONE MOVE ON STARFRUIT 1X12"/>
        <s v="AQ.600ML 1X24"/>
        <s v="VT.200ML 1X48"/>
        <s v="VT.KRTN 200 ML 1X1"/>
        <s v="VT.1500ML 1X12"/>
        <s v="VT.5GLN ISI"/>
        <s v="VT.5GLN BTL"/>
        <s v="VT.550ML 1X24"/>
        <s v="VT.330ML 1X24"/>
        <s v="AQ.220ML 1X48"/>
        <s v="AQ.KRTN 220 ML 1X1"/>
        <s v="AQ.330ML 1X24"/>
      </sharedItems>
    </cacheField>
    <cacheField name="QTY" numFmtId="0">
      <sharedItems containsSemiMixedTypes="0" containsString="0" containsNumber="1" containsInteger="1" minValue="0" maxValue="2912"/>
    </cacheField>
    <cacheField name="AsalCO1" numFmtId="0">
      <sharedItems containsMixedTypes="1" containsNumber="1" containsInteger="1" minValue="21100600021" maxValue="907221450004"/>
    </cacheField>
    <cacheField name="AsalCO2" numFmtId="0">
      <sharedItems/>
    </cacheField>
    <cacheField name="SJBonkar" numFmtId="0">
      <sharedItems containsMixedTypes="1" containsNumber="1" containsInteger="1" minValue="6008061299" maxValue="6008156902"/>
    </cacheField>
    <cacheField name="Aqty1" numFmtId="0">
      <sharedItems containsSemiMixedTypes="0" containsString="0" containsNumber="1" containsInteger="1" minValue="0" maxValue="1812"/>
    </cacheField>
    <cacheField name="Aqty2" numFmtId="0">
      <sharedItems containsSemiMixedTypes="0" containsString="0" containsNumber="1" containsInteger="1" minValue="0" maxValue="1415"/>
    </cacheField>
    <cacheField name="BKRQty" numFmtId="0">
      <sharedItems containsSemiMixedTypes="0" containsString="0" containsNumber="1" containsInteger="1" minValue="0" maxValue="1812"/>
    </cacheField>
    <cacheField name="AsalDepo1" numFmtId="0">
      <sharedItems/>
    </cacheField>
    <cacheField name="AsalDepo2" numFmtId="0">
      <sharedItems/>
    </cacheField>
    <cacheField name="NoBKB" numFmtId="0">
      <sharedItems containsMixedTypes="1" containsNumber="1" containsInteger="1" minValue="34641" maxValue="34800"/>
    </cacheField>
    <cacheField name="TglBKB" numFmtId="0">
      <sharedItems containsDate="1" containsMixedTypes="1" minDate="2021-10-07T00:00:00" maxDate="2021-11-23T00:00:00"/>
    </cacheField>
    <cacheField name="TLKQty" numFmtId="0">
      <sharedItems containsSemiMixedTypes="0" containsString="0" containsNumber="1" containsInteger="1" minValue="0" maxValue="394"/>
    </cacheField>
    <cacheField name="SJtolakan" numFmtId="0">
      <sharedItems containsMixedTypes="1" containsNumber="1" containsInteger="1" minValue="5042154342" maxValue="5042350404"/>
    </cacheField>
    <cacheField name="NoBTBTlk" numFmtId="0">
      <sharedItems containsBlank="1"/>
    </cacheField>
    <cacheField name="TglBTBTlk" numFmtId="0">
      <sharedItems containsDate="1" containsBlank="1" containsMixedTypes="1" minDate="2021-10-30T00:00:00" maxDate="2021-12-07T00:00:00"/>
    </cacheField>
    <cacheField name="MUAT" numFmtId="0">
      <sharedItems containsDate="1" containsMixedTypes="1" minDate="2021-11-24T00:00:00" maxDate="2021-11-25T00:00:00"/>
    </cacheField>
    <cacheField name="RETUR" numFmtId="0">
      <sharedItems/>
    </cacheField>
    <cacheField name="TLK" numFmtId="0">
      <sharedItems/>
    </cacheField>
    <cacheField name="MUAT2" numFmtId="164">
      <sharedItems containsSemiMixedTypes="0" containsString="0" containsNumber="1" containsInteger="1" minValue="0" maxValue="95462400"/>
    </cacheField>
    <cacheField name="RETUR2" numFmtId="164">
      <sharedItems containsSemiMixedTypes="0" containsString="0" containsNumber="1" containsInteger="1" minValue="0" maxValue="54360000"/>
    </cacheField>
    <cacheField name="TLK2" numFmtId="164">
      <sharedItems containsSemiMixedTypes="0" containsString="0" containsNumber="1" containsInteger="1" minValue="0" maxValue="11820000"/>
    </cacheField>
    <cacheField name="BKB QTY2" numFmtId="0">
      <sharedItems containsBlank="1"/>
    </cacheField>
    <cacheField name="TGL BKB QTY2" numFmtId="0">
      <sharedItems containsNonDate="0" containsDate="1" containsString="0" containsBlank="1" minDate="2021-11-03T00:00:00" maxDate="2021-11-05T00:00:00"/>
    </cacheField>
    <cacheField name="MUAT (PEMBELIAN)" numFmtId="0">
      <sharedItems containsNonDate="0" containsString="0" containsBlank="1"/>
    </cacheField>
    <cacheField name="RETUR (PEMBELIAN)" numFmtId="0">
      <sharedItems containsNonDate="0" containsString="0" containsBlank="1"/>
    </cacheField>
    <cacheField name="TLK (PEMBELIAN)" numFmtId="0">
      <sharedItems containsNonDate="0" containsString="0" containsBlank="1"/>
    </cacheField>
    <cacheField name="TOTAL PEMBELIAN" numFmtId="0">
      <sharedItems containsNonDate="0" containsString="0" containsBlank="1"/>
    </cacheField>
    <cacheField name="SUBSIDI OA" numFmtId="0">
      <sharedItems containsNonDate="0" containsString="0" containsBlank="1"/>
    </cacheField>
    <cacheField name="OA WIN" numFmtId="0">
      <sharedItems containsNonDate="0" containsString="0" containsBlank="1"/>
    </cacheField>
    <cacheField name="OA RITASE" numFmtId="0">
      <sharedItems containsNonDate="0" containsString="0" containsBlank="1"/>
    </cacheField>
    <cacheField name="OA MLA" numFmtId="0">
      <sharedItems containsNonDate="0" containsString="0" containsBlank="1"/>
    </cacheField>
    <cacheField name="OA TAMBAHAN" numFmtId="0">
      <sharedItems containsNonDate="0" containsString="0" containsBlank="1"/>
    </cacheField>
    <cacheField name="BY. INAP" numFmtId="0">
      <sharedItems containsNonDate="0" containsString="0" containsBlank="1"/>
    </cacheField>
    <cacheField name="STORAGE" numFmtId="0">
      <sharedItems containsNonDate="0" containsString="0" containsBlank="1"/>
    </cacheField>
    <cacheField name="DEMURAGE" numFmtId="0">
      <sharedItems containsNonDate="0" containsString="0" containsBlank="1"/>
    </cacheField>
    <cacheField name="TOTAL OA" numFmtId="0">
      <sharedItems containsNonDate="0" containsString="0" containsBlank="1"/>
    </cacheField>
    <cacheField name="NO INVOICE " numFmtId="0">
      <sharedItems containsNonDate="0" containsString="0" containsBlank="1"/>
    </cacheField>
    <cacheField name="TANGGAL PELUNASAN" numFmtId="0">
      <sharedItems containsNonDate="0" containsString="0" containsBlank="1"/>
    </cacheField>
    <cacheField name="24" numFmtId="0">
      <sharedItems containsNonDate="0" containsString="0" containsBlank="1"/>
    </cacheField>
    <cacheField name="1" numFmtId="0">
      <sharedItems containsSemiMixedTypes="0" containsString="0" containsNumber="1" containsInteger="1" minValue="1" maxValue="8"/>
    </cacheField>
    <cacheField name="Field1" numFmtId="0" formula="QTY-BKRQty+TLKQty" databaseField="0"/>
    <cacheField name="Field2" numFmtId="0" formula="QTY-BKRQty+TLKQty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nisah" refreshedDate="44599.467086921293" createdVersion="5" refreshedVersion="5" minRefreshableVersion="3" recordCount="713">
  <cacheSource type="worksheet">
    <worksheetSource ref="B1:L714" sheet="PAS" r:id="rId2"/>
  </cacheSource>
  <cacheFields count="11">
    <cacheField name="ID DOKUMEN" numFmtId="0">
      <sharedItems containsBlank="1"/>
    </cacheField>
    <cacheField name="TANGGAL" numFmtId="14">
      <sharedItems containsDate="1" containsBlank="1" containsMixedTypes="1" minDate="2021-10-31T00:00:00" maxDate="2021-12-01T00:00:00"/>
    </cacheField>
    <cacheField name="ID SUPP" numFmtId="0">
      <sharedItems containsBlank="1" containsMixedTypes="1" containsNumber="1" containsInteger="1" minValue="118" maxValue="164"/>
    </cacheField>
    <cacheField name="NAMA SUPP" numFmtId="0">
      <sharedItems containsBlank="1"/>
    </cacheField>
    <cacheField name="SJP DR BTB SUPP" numFmtId="0">
      <sharedItems containsBlank="1" containsMixedTypes="1" containsNumber="1" containsInteger="1" minValue="504245796" maxValue="904021460025"/>
    </cacheField>
    <cacheField name="SOPIR" numFmtId="0">
      <sharedItems containsBlank="1"/>
    </cacheField>
    <cacheField name="NOPOL" numFmtId="0">
      <sharedItems containsBlank="1"/>
    </cacheField>
    <cacheField name="KETERANGAN" numFmtId="0">
      <sharedItems containsBlank="1"/>
    </cacheField>
    <cacheField name="ID PRODUK" numFmtId="0">
      <sharedItems containsBlank="1" containsMixedTypes="1" containsNumber="1" containsInteger="1" minValue="10116" maxValue="10345439"/>
    </cacheField>
    <cacheField name="NAMA PRODUK" numFmtId="0">
      <sharedItems containsBlank="1" count="14">
        <m/>
        <s v="AQ.5GALLON ISI"/>
        <s v="AQ.TISSUE"/>
        <s v="AQ.5GALLON BTL"/>
        <s v="JUG RACK"/>
        <s v="VT.5GLN ISI"/>
        <s v="VT.TISSUE"/>
        <s v="VT.5GALON BTL"/>
        <s v="PALLET LOSCAM"/>
        <s v="AQ.220ML LOCAL 1X48"/>
        <s v="KARTON AQ 220ML LOCAL 1X1"/>
        <s v="VT.200ML LOCAL 1X48"/>
        <s v="KARTON VIT 200 ML"/>
        <s v="AQ.600ML 1X24"/>
      </sharedItems>
    </cacheField>
    <cacheField name="JUMLAH" numFmtId="164">
      <sharedItems containsString="0" containsBlank="1" containsNumber="1" containsInteger="1" minValue="0" maxValue="153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82">
  <r>
    <x v="0"/>
    <s v="PT. TIRTA INVESTAMA WINONGAN"/>
    <n v="21102803845"/>
    <s v="YPS"/>
    <s v="SIARI"/>
    <s v="N 8878 UW"/>
    <n v="5042232490"/>
    <s v="-"/>
    <s v="SJ-WIN/25748/11/2021"/>
    <d v="2021-11-01T00:00:00"/>
    <n v="1152"/>
    <s v="DEPO PASURUAN"/>
    <x v="0"/>
    <s v="555-0009148"/>
    <d v="2021-11-02T00:00:00"/>
    <x v="0"/>
    <n v="1152"/>
    <n v="21102101755"/>
    <s v="-"/>
    <n v="6008134209"/>
    <n v="15"/>
    <n v="0"/>
    <n v="15"/>
    <s v="DEPO BANYUWANGI"/>
    <s v="-"/>
    <s v="080-0002469"/>
    <d v="2021-10-30T00:00:00"/>
    <n v="0"/>
    <n v="5042229272"/>
    <s v="116-0003725"/>
    <d v="2021-11-09T00:00:00"/>
    <s v="8276895377"/>
    <s v="2050350281"/>
    <s v="8276895377"/>
    <n v="11347200"/>
    <n v="147750"/>
    <n v="0"/>
    <m/>
    <m/>
    <m/>
    <m/>
    <m/>
    <m/>
    <m/>
    <m/>
    <m/>
    <m/>
    <m/>
    <m/>
    <m/>
    <m/>
    <m/>
    <m/>
    <m/>
    <m/>
    <n v="1"/>
  </r>
  <r>
    <x v="0"/>
    <s v="PT. TIRTA INVESTAMA WINONGAN"/>
    <n v="21102803845"/>
    <s v="YPS"/>
    <s v="SIARI"/>
    <s v="N 8878 UW"/>
    <n v="5042232490"/>
    <s v="-"/>
    <s v="SJ-WIN/25748/11/2021"/>
    <d v="2021-11-01T00:00:00"/>
    <n v="1152"/>
    <s v="DEPO PASURUAN"/>
    <x v="0"/>
    <s v="555-0009148"/>
    <d v="2021-11-02T00:00:00"/>
    <x v="1"/>
    <n v="1152"/>
    <n v="21102101755"/>
    <s v="-"/>
    <n v="6008134209"/>
    <n v="1152"/>
    <n v="0"/>
    <n v="1152"/>
    <s v="DEPO BANYUWANGI"/>
    <s v="-"/>
    <s v="080-0002469"/>
    <d v="2021-10-30T00:00:00"/>
    <n v="30"/>
    <n v="5042229272"/>
    <s v="116-0003725"/>
    <d v="2021-11-09T00:00:00"/>
    <s v="8276895377"/>
    <s v="2050350281"/>
    <s v="8276895377"/>
    <n v="34560000"/>
    <n v="34560000"/>
    <n v="900000"/>
    <m/>
    <m/>
    <m/>
    <m/>
    <m/>
    <m/>
    <m/>
    <m/>
    <m/>
    <m/>
    <m/>
    <m/>
    <m/>
    <m/>
    <m/>
    <m/>
    <m/>
    <m/>
    <n v="1"/>
  </r>
  <r>
    <x v="0"/>
    <s v="PT. TIRTA INVESTAMA WINONGAN"/>
    <n v="21102803845"/>
    <s v="YPS"/>
    <s v="SIARI"/>
    <s v="N 8878 UW"/>
    <n v="5042232490"/>
    <s v="-"/>
    <s v="SJ-WIN/25748/11/2021"/>
    <d v="2021-11-01T00:00:00"/>
    <n v="24"/>
    <s v="DEPO PASURUAN"/>
    <x v="0"/>
    <s v="555-0009148"/>
    <d v="2021-11-02T00:00:00"/>
    <x v="2"/>
    <n v="24"/>
    <n v="21102101755"/>
    <s v="-"/>
    <n v="6008134209"/>
    <n v="24"/>
    <n v="0"/>
    <n v="24"/>
    <s v="DEPO BANYUWANGI"/>
    <s v="-"/>
    <s v="080-0002469"/>
    <d v="2021-10-30T00:00:00"/>
    <n v="0"/>
    <n v="5042229272"/>
    <s v="116-0003725"/>
    <d v="2021-11-09T00:00:00"/>
    <s v="8276895377"/>
    <s v="2050350281"/>
    <s v="8276895377"/>
    <n v="0"/>
    <n v="0"/>
    <n v="0"/>
    <m/>
    <m/>
    <m/>
    <m/>
    <m/>
    <m/>
    <m/>
    <m/>
    <m/>
    <m/>
    <m/>
    <m/>
    <m/>
    <m/>
    <m/>
    <m/>
    <m/>
    <m/>
    <n v="1"/>
  </r>
  <r>
    <x v="1"/>
    <s v="PT. TIRTA INVESTAMA WINONGAN"/>
    <n v="21102903789"/>
    <s v="YPS"/>
    <s v="IMRON"/>
    <s v="L 9062 UH"/>
    <n v="5042230661"/>
    <s v="-"/>
    <s v="SJ-WIN/25749/11/2021"/>
    <d v="2021-11-01T00:00:00"/>
    <n v="1248"/>
    <s v="DEPO BALONG PANGGANG"/>
    <x v="1"/>
    <s v="088-0002391"/>
    <d v="2021-11-02T00:00:00"/>
    <x v="0"/>
    <n v="1248"/>
    <n v="21102201403"/>
    <s v="-"/>
    <n v="6008133865"/>
    <n v="37"/>
    <n v="0"/>
    <n v="37"/>
    <s v="DEPO LEGUNDI"/>
    <s v="-"/>
    <s v="083-0006541"/>
    <d v="2021-10-30T00:00:00"/>
    <n v="2"/>
    <n v="5042233658"/>
    <s v="117-0002531"/>
    <d v="2021-11-09T00:00:00"/>
    <s v="8276895965"/>
    <s v="2050350312"/>
    <s v="8276895965"/>
    <n v="12292800"/>
    <n v="364450"/>
    <n v="19700"/>
    <m/>
    <m/>
    <m/>
    <m/>
    <m/>
    <m/>
    <m/>
    <m/>
    <m/>
    <m/>
    <m/>
    <m/>
    <m/>
    <m/>
    <m/>
    <m/>
    <m/>
    <m/>
    <n v="1"/>
  </r>
  <r>
    <x v="1"/>
    <s v="PT. TIRTA INVESTAMA WINONGAN"/>
    <n v="21102903789"/>
    <s v="YPS"/>
    <s v="IMRON"/>
    <s v="L 9062 UH"/>
    <n v="5042230661"/>
    <s v="-"/>
    <s v="SJ-WIN/25749/11/2021"/>
    <d v="2021-11-01T00:00:00"/>
    <n v="1248"/>
    <s v="DEPO BALONG PANGGANG"/>
    <x v="1"/>
    <s v="088-0002391"/>
    <d v="2021-11-02T00:00:00"/>
    <x v="1"/>
    <n v="1248"/>
    <n v="21102201403"/>
    <s v="-"/>
    <n v="6008133865"/>
    <n v="1344"/>
    <n v="0"/>
    <n v="1344"/>
    <s v="DEPO LEGUNDI"/>
    <s v="-"/>
    <s v="083-0006541"/>
    <d v="2021-10-30T00:00:00"/>
    <n v="75"/>
    <n v="5042233658"/>
    <s v="117-0002531"/>
    <d v="2021-11-09T00:00:00"/>
    <s v="8276895965"/>
    <s v="2050350312"/>
    <s v="8276895965"/>
    <n v="37440000"/>
    <n v="40320000"/>
    <n v="2250000"/>
    <m/>
    <m/>
    <m/>
    <m/>
    <m/>
    <m/>
    <m/>
    <m/>
    <m/>
    <m/>
    <m/>
    <m/>
    <m/>
    <m/>
    <m/>
    <m/>
    <m/>
    <m/>
    <n v="1"/>
  </r>
  <r>
    <x v="0"/>
    <s v="PT. TIRTA INVESTAMA WINONGAN"/>
    <n v="21102803840"/>
    <s v="YPS"/>
    <s v="DJAMALI"/>
    <s v="L 8813 UT"/>
    <n v="5042233171"/>
    <s v="-"/>
    <s v="SJ-WIN/25750/11/2021"/>
    <d v="2021-11-01T00:00:00"/>
    <n v="1344"/>
    <s v="DEPO PASURUAN"/>
    <x v="0"/>
    <s v="555-0009154"/>
    <d v="2021-11-02T00:00:00"/>
    <x v="0"/>
    <n v="1344"/>
    <n v="21102101743"/>
    <s v="-"/>
    <n v="6008134921"/>
    <n v="18"/>
    <n v="0"/>
    <n v="18"/>
    <s v="DEPO PASURUAN"/>
    <s v="-"/>
    <s v="555-0006653"/>
    <d v="2021-10-31T00:00:00"/>
    <n v="0"/>
    <n v="5042236640"/>
    <s v="555-0009153"/>
    <d v="2021-11-02T00:00:00"/>
    <s v="8276895377"/>
    <s v="2050350281"/>
    <s v="8276895377"/>
    <n v="13238400"/>
    <n v="177300"/>
    <n v="0"/>
    <m/>
    <m/>
    <m/>
    <m/>
    <m/>
    <m/>
    <m/>
    <m/>
    <m/>
    <m/>
    <m/>
    <m/>
    <m/>
    <m/>
    <m/>
    <m/>
    <m/>
    <m/>
    <n v="1"/>
  </r>
  <r>
    <x v="0"/>
    <s v="PT. TIRTA INVESTAMA WINONGAN"/>
    <n v="21102803840"/>
    <s v="YPS"/>
    <s v="DJAMALI"/>
    <s v="L 8813 UT"/>
    <n v="5042233171"/>
    <s v="-"/>
    <s v="SJ-WIN/25750/11/2021"/>
    <d v="2021-11-01T00:00:00"/>
    <n v="1344"/>
    <s v="DEPO PASURUAN"/>
    <x v="0"/>
    <s v="555-0009154"/>
    <d v="2021-11-02T00:00:00"/>
    <x v="1"/>
    <n v="1344"/>
    <n v="21102101743"/>
    <s v="-"/>
    <n v="6008134921"/>
    <n v="1344"/>
    <n v="0"/>
    <n v="1344"/>
    <s v="DEPO PASURUAN"/>
    <s v="-"/>
    <s v="555-0006653"/>
    <d v="2021-10-31T00:00:00"/>
    <n v="40"/>
    <n v="5042236640"/>
    <s v="555-0009153"/>
    <d v="2021-11-02T00:00:00"/>
    <s v="8276895377"/>
    <s v="2050350281"/>
    <s v="8276895377"/>
    <n v="40320000"/>
    <n v="40320000"/>
    <n v="1200000"/>
    <m/>
    <m/>
    <m/>
    <m/>
    <m/>
    <m/>
    <m/>
    <m/>
    <m/>
    <m/>
    <m/>
    <m/>
    <m/>
    <m/>
    <m/>
    <m/>
    <m/>
    <m/>
    <n v="1"/>
  </r>
  <r>
    <x v="0"/>
    <s v="PT. TIRTA INVESTAMA WINONGAN"/>
    <n v="21102803840"/>
    <s v="YPS"/>
    <s v="DJAMALI"/>
    <s v="L 8813 UT"/>
    <n v="5042233171"/>
    <s v="-"/>
    <s v="SJ-WIN/25750/11/2021"/>
    <d v="2021-11-01T00:00:00"/>
    <n v="28"/>
    <s v="DEPO PASURUAN"/>
    <x v="0"/>
    <s v="555-0009154"/>
    <d v="2021-11-02T00:00:00"/>
    <x v="2"/>
    <n v="28"/>
    <n v="21102101743"/>
    <s v="-"/>
    <n v="6008134921"/>
    <n v="28"/>
    <n v="0"/>
    <n v="28"/>
    <s v="DEPO PASURUAN"/>
    <s v="-"/>
    <s v="555-0006653"/>
    <d v="2021-10-31T00:00:00"/>
    <n v="0"/>
    <n v="5042236640"/>
    <s v="555-0009153"/>
    <d v="2021-11-02T00:00:00"/>
    <s v="8276895377"/>
    <s v="2050350281"/>
    <s v="8276895377"/>
    <n v="0"/>
    <n v="0"/>
    <n v="0"/>
    <m/>
    <m/>
    <m/>
    <m/>
    <m/>
    <m/>
    <m/>
    <m/>
    <m/>
    <m/>
    <m/>
    <m/>
    <m/>
    <m/>
    <m/>
    <m/>
    <m/>
    <m/>
    <n v="1"/>
  </r>
  <r>
    <x v="0"/>
    <s v="PT. TIRTA INVESTAMA WINONGAN"/>
    <n v="21102803834"/>
    <s v="YPS"/>
    <s v="AGUS.D"/>
    <s v="N 9374 WE"/>
    <n v="5042238442"/>
    <s v="-"/>
    <s v="SJ-WIN/25751/11/2021"/>
    <d v="2021-11-01T00:00:00"/>
    <n v="1104"/>
    <s v="DEPO PASURUAN"/>
    <x v="0"/>
    <s v="555-0009159"/>
    <d v="2021-11-02T00:00:00"/>
    <x v="0"/>
    <n v="1104"/>
    <n v="21102101737"/>
    <s v="-"/>
    <n v="6008134296"/>
    <n v="18"/>
    <n v="0"/>
    <n v="18"/>
    <s v="DEPO PASURUAN"/>
    <s v="-"/>
    <s v="555-0006654"/>
    <d v="2021-10-31T00:00:00"/>
    <n v="0"/>
    <n v="5042234758"/>
    <s v="555-0009158"/>
    <d v="2021-11-02T00:00:00"/>
    <s v="8276895377"/>
    <s v="2050350281"/>
    <s v="8276895377"/>
    <n v="10874400"/>
    <n v="177300"/>
    <n v="0"/>
    <m/>
    <m/>
    <m/>
    <m/>
    <m/>
    <m/>
    <m/>
    <m/>
    <m/>
    <m/>
    <m/>
    <m/>
    <m/>
    <m/>
    <m/>
    <m/>
    <m/>
    <m/>
    <n v="1"/>
  </r>
  <r>
    <x v="0"/>
    <s v="PT. TIRTA INVESTAMA WINONGAN"/>
    <n v="21102803834"/>
    <s v="YPS"/>
    <s v="AGUS.D"/>
    <s v="N 9374 WE"/>
    <n v="5042238442"/>
    <s v="-"/>
    <s v="SJ-WIN/25751/11/2021"/>
    <d v="2021-11-01T00:00:00"/>
    <n v="1104"/>
    <s v="DEPO PASURUAN"/>
    <x v="0"/>
    <s v="555-0009159"/>
    <d v="2021-11-02T00:00:00"/>
    <x v="1"/>
    <n v="1104"/>
    <n v="21102101737"/>
    <s v="-"/>
    <n v="6008134296"/>
    <n v="1152"/>
    <n v="0"/>
    <n v="1152"/>
    <s v="DEPO PASURUAN"/>
    <s v="-"/>
    <s v="555-0006654"/>
    <d v="2021-10-31T00:00:00"/>
    <n v="48"/>
    <n v="5042234758"/>
    <s v="555-0009158"/>
    <d v="2021-11-02T00:00:00"/>
    <s v="8276895377"/>
    <s v="2050350281"/>
    <s v="8276895377"/>
    <n v="33120000"/>
    <n v="34560000"/>
    <n v="1440000"/>
    <m/>
    <m/>
    <m/>
    <m/>
    <m/>
    <m/>
    <m/>
    <m/>
    <m/>
    <m/>
    <m/>
    <m/>
    <m/>
    <m/>
    <m/>
    <m/>
    <m/>
    <m/>
    <n v="1"/>
  </r>
  <r>
    <x v="0"/>
    <s v="PT. TIRTA INVESTAMA WINONGAN"/>
    <n v="21102803834"/>
    <s v="YPS"/>
    <s v="AGUS.D"/>
    <s v="N 9374 WE"/>
    <n v="5042238442"/>
    <s v="-"/>
    <s v="SJ-WIN/25751/11/2021"/>
    <d v="2021-11-01T00:00:00"/>
    <n v="24"/>
    <s v="DEPO PASURUAN"/>
    <x v="0"/>
    <s v="555-0009159"/>
    <d v="2021-11-02T00:00:00"/>
    <x v="2"/>
    <n v="24"/>
    <n v="21102101737"/>
    <s v="-"/>
    <n v="6008134296"/>
    <n v="24"/>
    <n v="0"/>
    <n v="24"/>
    <s v="DEPO PASURUAN"/>
    <s v="-"/>
    <s v="555-0006654"/>
    <d v="2021-10-31T00:00:00"/>
    <n v="0"/>
    <n v="5042234758"/>
    <s v="555-0009158"/>
    <d v="2021-11-02T00:00:00"/>
    <s v="8276895377"/>
    <s v="2050350281"/>
    <s v="8276895377"/>
    <n v="0"/>
    <n v="0"/>
    <n v="0"/>
    <m/>
    <m/>
    <m/>
    <m/>
    <m/>
    <m/>
    <m/>
    <m/>
    <m/>
    <m/>
    <m/>
    <m/>
    <m/>
    <m/>
    <m/>
    <m/>
    <m/>
    <m/>
    <n v="1"/>
  </r>
  <r>
    <x v="0"/>
    <s v="PT. TIRTA INVESTAMA WINONGAN"/>
    <s v="21102903778A"/>
    <s v="YPS"/>
    <s v="NUR HADI"/>
    <s v="L 9431 UZ"/>
    <s v="BONGKAR SAJA"/>
    <s v="-"/>
    <s v="SJ-WIN/25751/11/2021"/>
    <d v="2021-11-01T00:00:00"/>
    <n v="0"/>
    <s v="TIV KEBONCANDI"/>
    <x v="2"/>
    <s v="-"/>
    <s v="-"/>
    <x v="0"/>
    <n v="0"/>
    <n v="21102101723"/>
    <s v="-"/>
    <n v="6008135647"/>
    <n v="22"/>
    <n v="0"/>
    <n v="22"/>
    <s v="DEPO PROBOLINGGO"/>
    <s v="-"/>
    <s v="889-0004190"/>
    <d v="2021-10-31T00:00:00"/>
    <n v="0"/>
    <n v="5042237303"/>
    <s v="116-0003901"/>
    <d v="2021-11-18T00:00:00"/>
    <e v="#N/A"/>
    <s v="2050350281"/>
    <s v="8276895377"/>
    <n v="0"/>
    <n v="216700"/>
    <n v="0"/>
    <m/>
    <m/>
    <m/>
    <m/>
    <m/>
    <m/>
    <m/>
    <m/>
    <m/>
    <m/>
    <m/>
    <m/>
    <m/>
    <m/>
    <m/>
    <m/>
    <m/>
    <m/>
    <n v="1"/>
  </r>
  <r>
    <x v="0"/>
    <s v="PT. TIRTA INVESTAMA WINONGAN"/>
    <s v="21102903778A"/>
    <s v="YPS"/>
    <s v="NUR HADI"/>
    <s v="L 9431 UZ"/>
    <s v="BONGKAR SAJA"/>
    <s v="-"/>
    <s v="SJ-WIN/25751/11/2021"/>
    <d v="2021-11-01T00:00:00"/>
    <n v="0"/>
    <s v="TIV KEBONCANDI"/>
    <x v="2"/>
    <s v="-"/>
    <s v="-"/>
    <x v="1"/>
    <n v="0"/>
    <n v="21102101723"/>
    <s v="-"/>
    <n v="6008135647"/>
    <n v="1344"/>
    <n v="0"/>
    <n v="1344"/>
    <s v="DEPO PROBOLINGGO"/>
    <s v="-"/>
    <s v="889-0004190"/>
    <d v="2021-10-31T00:00:00"/>
    <n v="30"/>
    <n v="5042237303"/>
    <s v="116-0003901"/>
    <d v="2021-11-18T00:00:00"/>
    <e v="#N/A"/>
    <s v="2050350281"/>
    <s v="8276895377"/>
    <n v="0"/>
    <n v="40320000"/>
    <n v="900000"/>
    <m/>
    <m/>
    <m/>
    <m/>
    <m/>
    <m/>
    <m/>
    <m/>
    <m/>
    <m/>
    <m/>
    <m/>
    <m/>
    <m/>
    <m/>
    <m/>
    <m/>
    <m/>
    <n v="1"/>
  </r>
  <r>
    <x v="0"/>
    <s v="PT. TIRTA INVESTAMA WINONGAN"/>
    <s v="21102903778A"/>
    <s v="YPS"/>
    <s v="NUR HADI"/>
    <s v="L 9431 UZ"/>
    <s v="BONGKAR SAJA"/>
    <s v="-"/>
    <s v="SJ-WIN/25751/11/2021"/>
    <d v="2021-11-01T00:00:00"/>
    <n v="0"/>
    <s v="TIV KEBONCANDI"/>
    <x v="2"/>
    <s v="-"/>
    <s v="-"/>
    <x v="2"/>
    <n v="0"/>
    <n v="21102101723"/>
    <s v="-"/>
    <n v="6008135647"/>
    <n v="28"/>
    <n v="0"/>
    <n v="28"/>
    <s v="DEPO PROBOLINGGO"/>
    <s v="-"/>
    <s v="889-0004190"/>
    <d v="2021-10-31T00:00:00"/>
    <n v="0"/>
    <n v="5042237303"/>
    <s v="116-0003901"/>
    <d v="2021-11-18T00:00:00"/>
    <e v="#N/A"/>
    <s v="2050350281"/>
    <s v="8276895377"/>
    <n v="0"/>
    <n v="0"/>
    <n v="0"/>
    <m/>
    <m/>
    <m/>
    <m/>
    <m/>
    <m/>
    <m/>
    <m/>
    <m/>
    <m/>
    <m/>
    <m/>
    <m/>
    <m/>
    <m/>
    <m/>
    <m/>
    <m/>
    <n v="1"/>
  </r>
  <r>
    <x v="0"/>
    <s v="PT. TIRTA INVESTAMA WINONGAN"/>
    <n v="21102803831"/>
    <s v="YPS"/>
    <s v="DONI"/>
    <s v="L 9430 UZ"/>
    <n v="5042233191"/>
    <s v="-"/>
    <s v="SJ-WIN/25752/11/2021"/>
    <d v="2021-11-01T00:00:00"/>
    <n v="1248"/>
    <s v="DEPO PASURUAN"/>
    <x v="0"/>
    <s v="555-0009157"/>
    <d v="2021-11-02T00:00:00"/>
    <x v="0"/>
    <n v="1248"/>
    <s v="-"/>
    <s v="-"/>
    <s v="-"/>
    <n v="0"/>
    <n v="0"/>
    <n v="0"/>
    <s v="-"/>
    <s v="-"/>
    <s v="-"/>
    <s v="-"/>
    <n v="0"/>
    <s v="-"/>
    <s v="-"/>
    <s v="-"/>
    <s v="8276895377"/>
    <e v="#N/A"/>
    <e v="#N/A"/>
    <n v="12292800"/>
    <n v="0"/>
    <n v="0"/>
    <m/>
    <m/>
    <m/>
    <m/>
    <m/>
    <m/>
    <m/>
    <m/>
    <m/>
    <m/>
    <m/>
    <m/>
    <m/>
    <m/>
    <m/>
    <m/>
    <m/>
    <m/>
    <n v="1"/>
  </r>
  <r>
    <x v="0"/>
    <s v="PT. TIRTA INVESTAMA WINONGAN"/>
    <n v="21102803831"/>
    <s v="YPS"/>
    <s v="DONI"/>
    <s v="L 9430 UZ"/>
    <n v="5042233191"/>
    <s v="-"/>
    <s v="SJ-WIN/25752/11/2021"/>
    <d v="2021-11-01T00:00:00"/>
    <n v="1248"/>
    <s v="DEPO PASURUAN"/>
    <x v="0"/>
    <s v="555-0009157"/>
    <d v="2021-11-02T00:00:00"/>
    <x v="1"/>
    <n v="1248"/>
    <s v="-"/>
    <s v="-"/>
    <s v="-"/>
    <n v="0"/>
    <n v="0"/>
    <n v="0"/>
    <s v="-"/>
    <s v="-"/>
    <s v="-"/>
    <s v="-"/>
    <n v="0"/>
    <s v="-"/>
    <s v="-"/>
    <s v="-"/>
    <s v="8276895377"/>
    <e v="#N/A"/>
    <e v="#N/A"/>
    <n v="37440000"/>
    <n v="0"/>
    <n v="0"/>
    <m/>
    <m/>
    <m/>
    <m/>
    <m/>
    <m/>
    <m/>
    <m/>
    <m/>
    <m/>
    <m/>
    <m/>
    <m/>
    <m/>
    <m/>
    <m/>
    <m/>
    <m/>
    <n v="1"/>
  </r>
  <r>
    <x v="0"/>
    <s v="PT. TIRTA INVESTAMA WINONGAN"/>
    <n v="21102803831"/>
    <s v="YPS"/>
    <s v="DONI"/>
    <s v="L 9430 UZ"/>
    <n v="5042233191"/>
    <s v="-"/>
    <s v="SJ-WIN/25752/11/2021"/>
    <d v="2021-11-01T00:00:00"/>
    <n v="28"/>
    <s v="DEPO PASURUAN"/>
    <x v="0"/>
    <s v="555-0009157"/>
    <d v="2021-11-02T00:00:00"/>
    <x v="2"/>
    <n v="28"/>
    <s v="-"/>
    <s v="-"/>
    <s v="-"/>
    <n v="0"/>
    <n v="0"/>
    <n v="0"/>
    <s v="-"/>
    <s v="-"/>
    <s v="-"/>
    <s v="-"/>
    <n v="0"/>
    <s v="-"/>
    <s v="-"/>
    <s v="-"/>
    <s v="8276895377"/>
    <e v="#N/A"/>
    <e v="#N/A"/>
    <n v="0"/>
    <n v="0"/>
    <n v="0"/>
    <m/>
    <m/>
    <m/>
    <m/>
    <m/>
    <m/>
    <m/>
    <m/>
    <m/>
    <m/>
    <m/>
    <m/>
    <m/>
    <m/>
    <m/>
    <m/>
    <m/>
    <m/>
    <n v="1"/>
  </r>
  <r>
    <x v="0"/>
    <s v="PT. TIRTA INVESTAMA WINONGAN"/>
    <n v="21102803839"/>
    <s v="YPS"/>
    <s v="HOLILI"/>
    <s v="N 8546 UV"/>
    <n v="5042237431"/>
    <s v="-"/>
    <s v="SJ-WIN/25753/11/2021"/>
    <d v="2021-11-01T00:00:00"/>
    <n v="1728"/>
    <s v="DEPO SITUBONDO"/>
    <x v="3"/>
    <s v="899-0001700"/>
    <d v="2021-11-02T00:00:00"/>
    <x v="0"/>
    <n v="1728"/>
    <n v="21102101763"/>
    <s v="-"/>
    <n v="6008135641"/>
    <n v="44"/>
    <n v="0"/>
    <n v="44"/>
    <s v="DEPO PROBOLINGGO"/>
    <s v="-"/>
    <s v="889-0004188"/>
    <d v="2021-10-30T00:00:00"/>
    <n v="1"/>
    <n v="5042236692"/>
    <s v="116-0003898"/>
    <d v="2021-11-18T00:00:00"/>
    <s v="8276895377"/>
    <s v="2050350281"/>
    <s v="8276895377"/>
    <n v="17020800"/>
    <n v="433400"/>
    <n v="9850"/>
    <m/>
    <m/>
    <m/>
    <m/>
    <m/>
    <m/>
    <m/>
    <m/>
    <m/>
    <m/>
    <m/>
    <m/>
    <m/>
    <m/>
    <m/>
    <m/>
    <m/>
    <m/>
    <n v="1"/>
  </r>
  <r>
    <x v="0"/>
    <s v="PT. TIRTA INVESTAMA WINONGAN"/>
    <n v="21102803839"/>
    <s v="YPS"/>
    <s v="HOLILI"/>
    <s v="N 8546 UV"/>
    <n v="5042237431"/>
    <s v="-"/>
    <s v="SJ-WIN/25753/11/2021"/>
    <d v="2021-11-01T00:00:00"/>
    <n v="1728"/>
    <s v="DEPO SITUBONDO"/>
    <x v="3"/>
    <s v="899-0001700"/>
    <d v="2021-11-02T00:00:00"/>
    <x v="1"/>
    <n v="1728"/>
    <n v="21102101763"/>
    <s v="-"/>
    <n v="6008135641"/>
    <n v="1803"/>
    <n v="0"/>
    <n v="1803"/>
    <s v="DEPO PROBOLINGGO"/>
    <s v="-"/>
    <s v="889-0004188"/>
    <d v="2021-10-30T00:00:00"/>
    <n v="75"/>
    <n v="5042236692"/>
    <s v="116-0003898"/>
    <d v="2021-11-18T00:00:00"/>
    <s v="8276895377"/>
    <s v="2050350281"/>
    <s v="8276895377"/>
    <n v="51840000"/>
    <n v="54090000"/>
    <n v="2250000"/>
    <m/>
    <m/>
    <m/>
    <m/>
    <m/>
    <m/>
    <m/>
    <m/>
    <m/>
    <m/>
    <m/>
    <m/>
    <m/>
    <m/>
    <m/>
    <m/>
    <m/>
    <m/>
    <n v="1"/>
  </r>
  <r>
    <x v="1"/>
    <s v="PT. TIRTA INVESTAMA WINONGAN"/>
    <n v="21102903784"/>
    <s v="YPS"/>
    <s v="SOLIKIN A"/>
    <s v="L 9429 UZ"/>
    <n v="5042238321"/>
    <s v="-"/>
    <s v="SJ-WIN/25754/11/2021"/>
    <d v="2021-11-01T00:00:00"/>
    <n v="1344"/>
    <s v="DEPO LEGUNDI"/>
    <x v="4"/>
    <s v="083-0007855"/>
    <d v="2021-11-02T00:00:00"/>
    <x v="0"/>
    <n v="1344"/>
    <n v="21102201390"/>
    <s v="-"/>
    <n v="6008135500"/>
    <n v="18"/>
    <n v="0"/>
    <n v="18"/>
    <s v="DEPO MARGOMULYO"/>
    <s v="-"/>
    <s v="168-0020977"/>
    <d v="2021-10-30T00:00:00"/>
    <n v="0"/>
    <n v="5042234516"/>
    <s v="117-0002516"/>
    <d v="2021-11-08T00:00:00"/>
    <s v="8276895965"/>
    <s v="2050350312"/>
    <s v="8276895965"/>
    <n v="13238400"/>
    <n v="177300"/>
    <n v="0"/>
    <m/>
    <m/>
    <m/>
    <m/>
    <m/>
    <m/>
    <m/>
    <m/>
    <m/>
    <m/>
    <m/>
    <m/>
    <m/>
    <m/>
    <m/>
    <m/>
    <m/>
    <m/>
    <n v="1"/>
  </r>
  <r>
    <x v="1"/>
    <s v="PT. TIRTA INVESTAMA WINONGAN"/>
    <n v="21102903784"/>
    <s v="YPS"/>
    <s v="SOLIKIN A"/>
    <s v="L 9429 UZ"/>
    <n v="5042238321"/>
    <s v="-"/>
    <s v="SJ-WIN/25754/11/2021"/>
    <d v="2021-11-01T00:00:00"/>
    <n v="1344"/>
    <s v="DEPO LEGUNDI"/>
    <x v="4"/>
    <s v="083-0007855"/>
    <d v="2021-11-02T00:00:00"/>
    <x v="1"/>
    <n v="1344"/>
    <n v="21102201390"/>
    <s v="-"/>
    <n v="6008135500"/>
    <n v="1344"/>
    <n v="0"/>
    <n v="1344"/>
    <s v="DEPO MARGOMULYO"/>
    <s v="-"/>
    <s v="168-0020977"/>
    <d v="2021-10-30T00:00:00"/>
    <n v="35"/>
    <n v="5042234516"/>
    <s v="117-0002516"/>
    <d v="2021-11-08T00:00:00"/>
    <s v="8276895965"/>
    <s v="2050350312"/>
    <s v="8276895965"/>
    <n v="40320000"/>
    <n v="40320000"/>
    <n v="1050000"/>
    <m/>
    <m/>
    <m/>
    <m/>
    <m/>
    <m/>
    <m/>
    <m/>
    <m/>
    <m/>
    <m/>
    <m/>
    <m/>
    <m/>
    <m/>
    <m/>
    <m/>
    <m/>
    <n v="1"/>
  </r>
  <r>
    <x v="1"/>
    <s v="PT. TIRTA INVESTAMA WINONGAN"/>
    <n v="21102903784"/>
    <s v="YPS"/>
    <s v="SOLIKIN A"/>
    <s v="L 9429 UZ"/>
    <n v="5042238321"/>
    <s v="-"/>
    <s v="SJ-WIN/25754/11/2021"/>
    <d v="2021-11-01T00:00:00"/>
    <n v="28"/>
    <s v="DEPO LEGUNDI"/>
    <x v="4"/>
    <s v="083-0007855"/>
    <d v="2021-11-02T00:00:00"/>
    <x v="2"/>
    <n v="28"/>
    <n v="21102201390"/>
    <s v="-"/>
    <n v="6008135500"/>
    <n v="28"/>
    <n v="0"/>
    <n v="28"/>
    <s v="DEPO MARGOMULYO"/>
    <s v="-"/>
    <s v="168-0020977"/>
    <d v="2021-10-30T00:00:00"/>
    <n v="0"/>
    <n v="5042234516"/>
    <s v="117-0002516"/>
    <d v="2021-11-08T00:00:00"/>
    <s v="8276895965"/>
    <s v="2050350312"/>
    <s v="8276895965"/>
    <n v="0"/>
    <n v="0"/>
    <n v="0"/>
    <m/>
    <m/>
    <m/>
    <m/>
    <m/>
    <m/>
    <m/>
    <m/>
    <m/>
    <m/>
    <m/>
    <m/>
    <m/>
    <m/>
    <m/>
    <m/>
    <m/>
    <m/>
    <n v="1"/>
  </r>
  <r>
    <x v="1"/>
    <s v="PT. TIRTA INVESTAMA WINONGAN"/>
    <s v="21102803831A"/>
    <s v="YPS"/>
    <s v="DONI"/>
    <s v="L 9430 UZ"/>
    <s v="BONGKAR SAJA"/>
    <s v="-"/>
    <s v="SJ-WIN/25754/11/2021"/>
    <d v="2021-11-01T00:00:00"/>
    <n v="0"/>
    <s v="TIV KEBONCANDI"/>
    <x v="2"/>
    <s v="-"/>
    <s v="-"/>
    <x v="0"/>
    <n v="0"/>
    <n v="21102201384"/>
    <s v="-"/>
    <n v="6008135489"/>
    <n v="15"/>
    <n v="0"/>
    <n v="15"/>
    <s v="DEPO MARGOMULYO"/>
    <s v="-"/>
    <s v="168-0020987"/>
    <d v="2021-10-31T00:00:00"/>
    <n v="0"/>
    <n v="5042241609"/>
    <s v="555-0009582"/>
    <d v="2021-12-04T00:00:00"/>
    <e v="#N/A"/>
    <s v="2050350312"/>
    <s v="8276895965"/>
    <n v="0"/>
    <n v="147750"/>
    <n v="0"/>
    <m/>
    <m/>
    <m/>
    <m/>
    <m/>
    <m/>
    <m/>
    <m/>
    <m/>
    <m/>
    <m/>
    <m/>
    <m/>
    <m/>
    <m/>
    <m/>
    <m/>
    <m/>
    <n v="1"/>
  </r>
  <r>
    <x v="1"/>
    <s v="PT. TIRTA INVESTAMA WINONGAN"/>
    <s v="21102803831A"/>
    <s v="YPS"/>
    <s v="DONI"/>
    <s v="L 9430 UZ"/>
    <s v="BONGKAR SAJA"/>
    <s v="-"/>
    <s v="SJ-WIN/25754/11/2021"/>
    <d v="2021-11-01T00:00:00"/>
    <n v="0"/>
    <s v="TIV KEBONCANDI"/>
    <x v="2"/>
    <s v="-"/>
    <s v="-"/>
    <x v="1"/>
    <n v="0"/>
    <n v="21102201384"/>
    <s v="-"/>
    <n v="6008135489"/>
    <n v="1344"/>
    <n v="0"/>
    <n v="1344"/>
    <s v="DEPO MARGOMULYO"/>
    <s v="-"/>
    <s v="168-0020987"/>
    <d v="2021-10-31T00:00:00"/>
    <n v="96"/>
    <n v="5042241609"/>
    <s v="555-0009582"/>
    <d v="2021-12-04T00:00:00"/>
    <e v="#N/A"/>
    <s v="2050350312"/>
    <s v="8276895965"/>
    <n v="0"/>
    <n v="40320000"/>
    <n v="2880000"/>
    <m/>
    <m/>
    <m/>
    <m/>
    <m/>
    <m/>
    <m/>
    <m/>
    <m/>
    <m/>
    <m/>
    <m/>
    <m/>
    <m/>
    <m/>
    <m/>
    <m/>
    <m/>
    <n v="1"/>
  </r>
  <r>
    <x v="1"/>
    <s v="PT. TIRTA INVESTAMA WINONGAN"/>
    <s v="21102803831A"/>
    <s v="YPS"/>
    <s v="DONI"/>
    <s v="L 9430 UZ"/>
    <s v="BONGKAR SAJA"/>
    <s v="-"/>
    <s v="SJ-WIN/25754/11/2021"/>
    <d v="2021-11-01T00:00:00"/>
    <n v="0"/>
    <s v="TIV KEBONCANDI"/>
    <x v="2"/>
    <s v="-"/>
    <s v="-"/>
    <x v="2"/>
    <n v="0"/>
    <n v="21102201384"/>
    <s v="-"/>
    <n v="6008135489"/>
    <n v="28"/>
    <n v="0"/>
    <n v="28"/>
    <s v="DEPO MARGOMULYO"/>
    <s v="-"/>
    <s v="168-0020987"/>
    <d v="2021-10-31T00:00:00"/>
    <n v="0"/>
    <n v="5042241609"/>
    <s v="555-0009582"/>
    <d v="2021-12-04T00:00:00"/>
    <e v="#N/A"/>
    <s v="2050350312"/>
    <s v="8276895965"/>
    <n v="0"/>
    <n v="0"/>
    <n v="0"/>
    <m/>
    <m/>
    <m/>
    <m/>
    <m/>
    <m/>
    <m/>
    <m/>
    <m/>
    <m/>
    <m/>
    <m/>
    <m/>
    <m/>
    <m/>
    <m/>
    <m/>
    <m/>
    <n v="1"/>
  </r>
  <r>
    <x v="1"/>
    <s v="PT. TIRTA INVESTAMA WINONGAN"/>
    <n v="21102903782"/>
    <s v="YPS"/>
    <s v="MUHAMMAD"/>
    <s v="N 8527 UV"/>
    <n v="5042238585"/>
    <s v="-"/>
    <s v="SJ-WIN/25755/11/2021"/>
    <d v="2021-11-01T00:00:00"/>
    <n v="1344"/>
    <s v="DEPO MARGOMULYO"/>
    <x v="5"/>
    <s v="168-0032446"/>
    <d v="2021-11-02T00:00:00"/>
    <x v="0"/>
    <n v="1344"/>
    <n v="21102909281"/>
    <s v="-"/>
    <n v="6008134381"/>
    <n v="24"/>
    <n v="0"/>
    <n v="24"/>
    <s v="DEPO LEGUNDI"/>
    <s v="-"/>
    <s v="083-0006540"/>
    <d v="2021-10-30T00:00:00"/>
    <n v="0"/>
    <n v="5042241560"/>
    <s v="117-0002697"/>
    <d v="2021-11-18T00:00:00"/>
    <s v="8276895965"/>
    <s v="2050350312"/>
    <s v="8276895965"/>
    <n v="13238400"/>
    <n v="236400"/>
    <n v="0"/>
    <m/>
    <m/>
    <m/>
    <m/>
    <m/>
    <m/>
    <m/>
    <m/>
    <m/>
    <m/>
    <m/>
    <m/>
    <m/>
    <m/>
    <m/>
    <m/>
    <m/>
    <m/>
    <n v="1"/>
  </r>
  <r>
    <x v="1"/>
    <s v="PT. TIRTA INVESTAMA WINONGAN"/>
    <n v="21102903782"/>
    <s v="YPS"/>
    <s v="MUHAMMAD"/>
    <s v="N 8527 UV"/>
    <n v="5042238585"/>
    <s v="-"/>
    <s v="SJ-WIN/25755/11/2021"/>
    <d v="2021-11-01T00:00:00"/>
    <n v="1344"/>
    <s v="DEPO MARGOMULYO"/>
    <x v="5"/>
    <s v="168-0032446"/>
    <d v="2021-11-02T00:00:00"/>
    <x v="1"/>
    <n v="1344"/>
    <n v="21102909281"/>
    <s v="-"/>
    <n v="6008134381"/>
    <n v="1344"/>
    <n v="0"/>
    <n v="1344"/>
    <s v="DEPO LEGUNDI"/>
    <s v="-"/>
    <s v="083-0006540"/>
    <d v="2021-10-30T00:00:00"/>
    <n v="40"/>
    <n v="5042241560"/>
    <s v="117-0002697"/>
    <d v="2021-11-18T00:00:00"/>
    <s v="8276895965"/>
    <s v="2050350312"/>
    <s v="8276895965"/>
    <n v="40320000"/>
    <n v="40320000"/>
    <n v="1200000"/>
    <m/>
    <m/>
    <m/>
    <m/>
    <m/>
    <m/>
    <m/>
    <m/>
    <m/>
    <m/>
    <m/>
    <m/>
    <m/>
    <m/>
    <m/>
    <m/>
    <m/>
    <m/>
    <n v="1"/>
  </r>
  <r>
    <x v="1"/>
    <s v="PT. TIRTA INVESTAMA WINONGAN"/>
    <n v="21102903782"/>
    <s v="YPS"/>
    <s v="MUHAMMAD"/>
    <s v="N 8527 UV"/>
    <n v="5042238585"/>
    <s v="-"/>
    <s v="SJ-WIN/25755/11/2021"/>
    <d v="2021-11-01T00:00:00"/>
    <n v="28"/>
    <s v="DEPO MARGOMULYO"/>
    <x v="5"/>
    <s v="168-0032446"/>
    <d v="2021-11-02T00:00:00"/>
    <x v="2"/>
    <n v="28"/>
    <n v="21102909281"/>
    <s v="-"/>
    <n v="6008134381"/>
    <n v="28"/>
    <n v="0"/>
    <n v="28"/>
    <s v="DEPO LEGUNDI"/>
    <s v="-"/>
    <s v="083-0006540"/>
    <d v="2021-10-30T00:00:00"/>
    <n v="0"/>
    <n v="5042241560"/>
    <s v="117-0002697"/>
    <d v="2021-11-18T00:00:00"/>
    <s v="8276895965"/>
    <s v="2050350312"/>
    <s v="8276895965"/>
    <n v="0"/>
    <n v="0"/>
    <n v="0"/>
    <m/>
    <m/>
    <m/>
    <m/>
    <m/>
    <m/>
    <m/>
    <m/>
    <m/>
    <m/>
    <m/>
    <m/>
    <m/>
    <m/>
    <m/>
    <m/>
    <m/>
    <m/>
    <n v="1"/>
  </r>
  <r>
    <x v="1"/>
    <s v="PT. TIRTA INVESTAMA WINONGAN"/>
    <n v="21102903778"/>
    <s v="YPS"/>
    <s v="NUR HADI"/>
    <s v="L 9431 UZ"/>
    <n v="5042240029"/>
    <s v="-"/>
    <s v="SJ-WIN/25756/11/2021"/>
    <d v="2021-11-01T00:00:00"/>
    <n v="1344"/>
    <s v="DEPO LEGUNDI"/>
    <x v="4"/>
    <s v="083-0007853"/>
    <d v="2021-11-02T00:00:00"/>
    <x v="0"/>
    <n v="1344"/>
    <s v="-"/>
    <s v="-"/>
    <s v="-"/>
    <n v="0"/>
    <n v="0"/>
    <n v="0"/>
    <s v="-"/>
    <s v="-"/>
    <s v="-"/>
    <s v="-"/>
    <n v="0"/>
    <s v="-"/>
    <s v="-"/>
    <s v="-"/>
    <s v="8276895965"/>
    <e v="#N/A"/>
    <e v="#N/A"/>
    <n v="13238400"/>
    <n v="0"/>
    <n v="0"/>
    <m/>
    <m/>
    <m/>
    <m/>
    <m/>
    <m/>
    <m/>
    <m/>
    <m/>
    <m/>
    <m/>
    <m/>
    <m/>
    <m/>
    <m/>
    <m/>
    <m/>
    <m/>
    <n v="1"/>
  </r>
  <r>
    <x v="1"/>
    <s v="PT. TIRTA INVESTAMA WINONGAN"/>
    <n v="21102903778"/>
    <s v="YPS"/>
    <s v="NUR HADI"/>
    <s v="L 9431 UZ"/>
    <n v="5042240029"/>
    <s v="-"/>
    <s v="SJ-WIN/25756/11/2021"/>
    <d v="2021-11-01T00:00:00"/>
    <n v="1344"/>
    <s v="DEPO LEGUNDI"/>
    <x v="4"/>
    <s v="083-0007853"/>
    <d v="2021-11-02T00:00:00"/>
    <x v="1"/>
    <n v="1344"/>
    <s v="-"/>
    <s v="-"/>
    <s v="-"/>
    <n v="0"/>
    <n v="0"/>
    <n v="0"/>
    <s v="-"/>
    <s v="-"/>
    <s v="-"/>
    <s v="-"/>
    <n v="0"/>
    <s v="-"/>
    <s v="-"/>
    <s v="-"/>
    <s v="8276895965"/>
    <e v="#N/A"/>
    <e v="#N/A"/>
    <n v="40320000"/>
    <n v="0"/>
    <n v="0"/>
    <m/>
    <m/>
    <m/>
    <m/>
    <m/>
    <m/>
    <m/>
    <m/>
    <m/>
    <m/>
    <m/>
    <m/>
    <m/>
    <m/>
    <m/>
    <m/>
    <m/>
    <m/>
    <n v="1"/>
  </r>
  <r>
    <x v="1"/>
    <s v="PT. TIRTA INVESTAMA WINONGAN"/>
    <n v="21102903778"/>
    <s v="YPS"/>
    <s v="NUR HADI"/>
    <s v="L 9431 UZ"/>
    <n v="5042240029"/>
    <s v="-"/>
    <s v="SJ-WIN/25756/11/2021"/>
    <d v="2021-11-01T00:00:00"/>
    <n v="28"/>
    <s v="DEPO LEGUNDI"/>
    <x v="4"/>
    <s v="083-0007853"/>
    <d v="2021-11-02T00:00:00"/>
    <x v="2"/>
    <n v="28"/>
    <s v="-"/>
    <s v="-"/>
    <s v="-"/>
    <n v="0"/>
    <n v="0"/>
    <n v="0"/>
    <s v="-"/>
    <s v="-"/>
    <s v="-"/>
    <s v="-"/>
    <n v="0"/>
    <s v="-"/>
    <s v="-"/>
    <s v="-"/>
    <s v="8276895965"/>
    <e v="#N/A"/>
    <e v="#N/A"/>
    <n v="0"/>
    <n v="0"/>
    <n v="0"/>
    <m/>
    <m/>
    <m/>
    <m/>
    <m/>
    <m/>
    <m/>
    <m/>
    <m/>
    <m/>
    <m/>
    <m/>
    <m/>
    <m/>
    <m/>
    <m/>
    <m/>
    <m/>
    <n v="1"/>
  </r>
  <r>
    <x v="2"/>
    <s v="PT. TIRTA INVESTAMA WINONGAN"/>
    <n v="21102908161"/>
    <s v="YPS"/>
    <s v="SUKANDAR"/>
    <s v="N 8508 UV"/>
    <n v="5042237944"/>
    <s v="-"/>
    <s v="SJ-WIN/25757/11/2021"/>
    <d v="2021-11-01T00:00:00"/>
    <n v="1248"/>
    <s v="DEPO PUTRA SEJATI"/>
    <x v="6"/>
    <s v="557-0014537"/>
    <d v="2021-11-02T00:00:00"/>
    <x v="0"/>
    <n v="1248"/>
    <s v="-"/>
    <s v="-"/>
    <s v="-"/>
    <n v="0"/>
    <n v="0"/>
    <n v="0"/>
    <s v="-"/>
    <s v="-"/>
    <s v="-"/>
    <s v="-"/>
    <n v="0"/>
    <s v="-"/>
    <s v="-"/>
    <s v="-"/>
    <s v="8276895964"/>
    <e v="#N/A"/>
    <e v="#N/A"/>
    <n v="11768640"/>
    <n v="0"/>
    <n v="0"/>
    <m/>
    <m/>
    <m/>
    <m/>
    <m/>
    <m/>
    <m/>
    <m/>
    <m/>
    <m/>
    <m/>
    <m/>
    <m/>
    <m/>
    <m/>
    <m/>
    <m/>
    <m/>
    <n v="1"/>
  </r>
  <r>
    <x v="2"/>
    <s v="PT. TIRTA INVESTAMA WINONGAN"/>
    <n v="21102908161"/>
    <s v="YPS"/>
    <s v="SUKANDAR"/>
    <s v="N 8508 UV"/>
    <n v="5042237944"/>
    <s v="-"/>
    <s v="SJ-WIN/25757/11/2021"/>
    <d v="2021-11-01T00:00:00"/>
    <n v="1248"/>
    <s v="DEPO PUTRA SEJATI"/>
    <x v="6"/>
    <s v="557-0014537"/>
    <d v="2021-11-02T00:00:00"/>
    <x v="1"/>
    <n v="1248"/>
    <s v="-"/>
    <s v="-"/>
    <s v="-"/>
    <n v="0"/>
    <n v="0"/>
    <n v="0"/>
    <s v="-"/>
    <s v="-"/>
    <s v="-"/>
    <s v="-"/>
    <n v="0"/>
    <s v="-"/>
    <s v="-"/>
    <s v="-"/>
    <s v="8276895964"/>
    <e v="#N/A"/>
    <e v="#N/A"/>
    <n v="37440000"/>
    <n v="0"/>
    <n v="0"/>
    <m/>
    <m/>
    <m/>
    <m/>
    <m/>
    <m/>
    <m/>
    <m/>
    <m/>
    <m/>
    <m/>
    <m/>
    <m/>
    <m/>
    <m/>
    <m/>
    <m/>
    <m/>
    <n v="1"/>
  </r>
  <r>
    <x v="1"/>
    <s v="PT. TIRTA INVESTAMA WINONGAN"/>
    <s v="21102908161-RETUR"/>
    <s v="YPS"/>
    <s v="SUKANDAR"/>
    <s v="N 8508 UV"/>
    <n v="5042237944"/>
    <s v="-"/>
    <s v="SJ-WIN/25757/11/2021"/>
    <d v="2021-11-01T00:00:00"/>
    <n v="0"/>
    <s v="DEPO PUTRA SEJATI"/>
    <x v="6"/>
    <s v="557-0014537"/>
    <d v="2021-11-02T00:00:00"/>
    <x v="0"/>
    <n v="0"/>
    <s v="SPP 753763"/>
    <s v="-"/>
    <n v="6008130954"/>
    <n v="0"/>
    <n v="0"/>
    <n v="0"/>
    <s v="GUDANG PUSAT SWS"/>
    <s v="-"/>
    <s v="117-0000126"/>
    <d v="2021-11-01T00:00:00"/>
    <n v="0"/>
    <n v="5042239061"/>
    <s v="117-0002691"/>
    <d v="2021-11-18T00:00:00"/>
    <s v="8276895964"/>
    <s v="2050350312"/>
    <s v="8276895965"/>
    <n v="0"/>
    <n v="0"/>
    <n v="0"/>
    <m/>
    <m/>
    <m/>
    <m/>
    <m/>
    <m/>
    <m/>
    <m/>
    <m/>
    <m/>
    <m/>
    <m/>
    <m/>
    <m/>
    <m/>
    <m/>
    <m/>
    <m/>
    <n v="1"/>
  </r>
  <r>
    <x v="1"/>
    <s v="PT. TIRTA INVESTAMA WINONGAN"/>
    <s v="21102908161-RETUR"/>
    <s v="YPS"/>
    <s v="SUKANDAR"/>
    <s v="N 8508 UV"/>
    <n v="5042237944"/>
    <s v="-"/>
    <s v="SJ-WIN/25757/11/2021"/>
    <d v="2021-11-01T00:00:00"/>
    <n v="0"/>
    <s v="DEPO PUTRA SEJATI"/>
    <x v="6"/>
    <s v="557-0014537"/>
    <d v="2021-11-02T00:00:00"/>
    <x v="1"/>
    <n v="0"/>
    <s v="SPP 753763"/>
    <s v="-"/>
    <n v="6008130954"/>
    <n v="1248"/>
    <n v="0"/>
    <n v="1248"/>
    <s v="GUDANG PUSAT SWS"/>
    <s v="-"/>
    <s v="117-0000126"/>
    <d v="2021-11-01T00:00:00"/>
    <n v="60"/>
    <n v="5042239061"/>
    <s v="117-0002691"/>
    <d v="2021-11-18T00:00:00"/>
    <s v="8276895964"/>
    <s v="2050350312"/>
    <s v="8276895965"/>
    <n v="0"/>
    <n v="37440000"/>
    <n v="1800000"/>
    <m/>
    <m/>
    <m/>
    <m/>
    <m/>
    <m/>
    <m/>
    <m/>
    <m/>
    <m/>
    <m/>
    <m/>
    <m/>
    <m/>
    <m/>
    <m/>
    <m/>
    <m/>
    <n v="1"/>
  </r>
  <r>
    <x v="0"/>
    <s v="PT. TIRTA INVESTAMA WINONGAN"/>
    <n v="21102803821"/>
    <s v="PPS"/>
    <s v="WIN"/>
    <s v="N 8194 UW"/>
    <n v="5042236424"/>
    <s v="-"/>
    <s v="-"/>
    <d v="2021-11-01T00:00:00"/>
    <n v="1392"/>
    <s v="DEPO JEMBER"/>
    <x v="7"/>
    <s v="369-0005887"/>
    <d v="2021-11-02T00:00:00"/>
    <x v="0"/>
    <n v="1392"/>
    <s v="-"/>
    <s v="-"/>
    <s v="-"/>
    <n v="0"/>
    <n v="0"/>
    <n v="0"/>
    <s v="-"/>
    <s v="-"/>
    <s v="-"/>
    <s v="-"/>
    <n v="0"/>
    <s v="-"/>
    <s v="-"/>
    <s v="-"/>
    <s v="8276895377"/>
    <e v="#N/A"/>
    <e v="#N/A"/>
    <n v="13711200"/>
    <n v="0"/>
    <n v="0"/>
    <m/>
    <m/>
    <m/>
    <m/>
    <m/>
    <m/>
    <m/>
    <m/>
    <m/>
    <m/>
    <m/>
    <m/>
    <m/>
    <m/>
    <m/>
    <m/>
    <m/>
    <m/>
    <n v="1"/>
  </r>
  <r>
    <x v="0"/>
    <s v="PT. TIRTA INVESTAMA WINONGAN"/>
    <n v="21102803821"/>
    <s v="PPS"/>
    <s v="WIN"/>
    <s v="N 8194 UW"/>
    <n v="5042236424"/>
    <s v="-"/>
    <s v="-"/>
    <d v="2021-11-01T00:00:00"/>
    <n v="1392"/>
    <s v="DEPO JEMBER"/>
    <x v="7"/>
    <s v="369-0005887"/>
    <d v="2021-11-02T00:00:00"/>
    <x v="1"/>
    <n v="1392"/>
    <s v="-"/>
    <s v="-"/>
    <s v="-"/>
    <n v="0"/>
    <n v="0"/>
    <n v="0"/>
    <s v="-"/>
    <s v="-"/>
    <s v="-"/>
    <s v="-"/>
    <n v="0"/>
    <s v="-"/>
    <s v="-"/>
    <s v="-"/>
    <s v="8276895377"/>
    <e v="#N/A"/>
    <e v="#N/A"/>
    <n v="41760000"/>
    <n v="0"/>
    <n v="0"/>
    <m/>
    <m/>
    <m/>
    <m/>
    <m/>
    <m/>
    <m/>
    <m/>
    <m/>
    <m/>
    <m/>
    <m/>
    <m/>
    <m/>
    <m/>
    <m/>
    <m/>
    <m/>
    <n v="1"/>
  </r>
  <r>
    <x v="1"/>
    <s v="PT. TIRTA INVESTAMA WINONGAN"/>
    <s v="21102803821A"/>
    <s v="PPS"/>
    <s v="WIN"/>
    <s v="N 8194 UW"/>
    <s v="BONGKAR SAJA"/>
    <s v="-"/>
    <s v="-"/>
    <d v="2021-11-01T00:00:00"/>
    <n v="0"/>
    <s v="TIV KEBONCANDI"/>
    <x v="2"/>
    <s v="-"/>
    <s v="-"/>
    <x v="0"/>
    <n v="0"/>
    <n v="21102201401"/>
    <s v="-"/>
    <n v="6008134113"/>
    <n v="30"/>
    <n v="0"/>
    <n v="30"/>
    <s v="DEPO LEGUNDI"/>
    <s v="-"/>
    <s v="083-0006538"/>
    <d v="2021-10-30T00:00:00"/>
    <n v="0"/>
    <n v="5042241200"/>
    <s v="117-0002770"/>
    <d v="2021-11-23T00:00:00"/>
    <e v="#N/A"/>
    <s v="2050350312"/>
    <s v="8276895965"/>
    <n v="0"/>
    <n v="295500"/>
    <n v="0"/>
    <m/>
    <m/>
    <m/>
    <m/>
    <m/>
    <m/>
    <m/>
    <m/>
    <m/>
    <m/>
    <m/>
    <m/>
    <m/>
    <m/>
    <m/>
    <m/>
    <m/>
    <m/>
    <n v="1"/>
  </r>
  <r>
    <x v="1"/>
    <s v="PT. TIRTA INVESTAMA WINONGAN"/>
    <s v="21102803821A"/>
    <s v="PPS"/>
    <s v="WIN"/>
    <s v="N 8194 UW"/>
    <s v="BONGKAR SAJA"/>
    <s v="-"/>
    <s v="-"/>
    <d v="2021-11-01T00:00:00"/>
    <n v="0"/>
    <s v="TIV KEBONCANDI"/>
    <x v="2"/>
    <s v="-"/>
    <s v="-"/>
    <x v="1"/>
    <n v="0"/>
    <n v="21102201401"/>
    <s v="-"/>
    <n v="6008134113"/>
    <n v="1440"/>
    <n v="0"/>
    <n v="1440"/>
    <s v="DEPO LEGUNDI"/>
    <s v="-"/>
    <s v="083-0006538"/>
    <d v="2021-10-30T00:00:00"/>
    <n v="65"/>
    <n v="5042241200"/>
    <s v="117-0002770"/>
    <d v="2021-11-23T00:00:00"/>
    <e v="#N/A"/>
    <s v="2050350312"/>
    <s v="8276895965"/>
    <n v="0"/>
    <n v="43200000"/>
    <n v="1950000"/>
    <m/>
    <m/>
    <m/>
    <m/>
    <m/>
    <m/>
    <m/>
    <m/>
    <m/>
    <m/>
    <m/>
    <m/>
    <m/>
    <m/>
    <m/>
    <m/>
    <m/>
    <m/>
    <n v="1"/>
  </r>
  <r>
    <x v="0"/>
    <s v="PT. TIRTA INVESTAMA WINONGAN"/>
    <n v="21102803835"/>
    <s v="MERPATI"/>
    <s v="EKO"/>
    <s v="N 8863 UR"/>
    <n v="5042234650"/>
    <s v="-"/>
    <s v="-"/>
    <d v="2021-11-01T00:00:00"/>
    <n v="1440"/>
    <s v="DEPO BANYUWANGI"/>
    <x v="8"/>
    <s v="080-0003040"/>
    <d v="2021-11-02T00:00:00"/>
    <x v="0"/>
    <n v="1440"/>
    <n v="21102101741"/>
    <s v="-"/>
    <n v="6008133078"/>
    <n v="40"/>
    <n v="0"/>
    <n v="40"/>
    <s v="DEPO PROBOLINGGO"/>
    <s v="-"/>
    <s v="889-0004187"/>
    <d v="2021-10-30T00:00:00"/>
    <n v="3"/>
    <n v="5042236220"/>
    <s v="116-0003726"/>
    <d v="2021-11-09T00:00:00"/>
    <s v="8276895377"/>
    <s v="2050350281"/>
    <s v="8276895377"/>
    <n v="14184000"/>
    <n v="394000"/>
    <n v="29550"/>
    <m/>
    <m/>
    <m/>
    <m/>
    <m/>
    <m/>
    <m/>
    <m/>
    <m/>
    <m/>
    <m/>
    <m/>
    <m/>
    <m/>
    <m/>
    <m/>
    <m/>
    <m/>
    <n v="1"/>
  </r>
  <r>
    <x v="0"/>
    <s v="PT. TIRTA INVESTAMA WINONGAN"/>
    <n v="21102803835"/>
    <s v="MERPATI"/>
    <s v="EKO"/>
    <s v="N 8863 UR"/>
    <n v="5042234650"/>
    <s v="-"/>
    <s v="-"/>
    <d v="2021-11-01T00:00:00"/>
    <n v="1440"/>
    <s v="DEPO BANYUWANGI"/>
    <x v="8"/>
    <s v="080-0003040"/>
    <d v="2021-11-02T00:00:00"/>
    <x v="1"/>
    <n v="1440"/>
    <n v="21102101741"/>
    <s v="-"/>
    <n v="6008133078"/>
    <n v="1440"/>
    <n v="0"/>
    <n v="1440"/>
    <s v="DEPO PROBOLINGGO"/>
    <s v="-"/>
    <s v="889-0004187"/>
    <d v="2021-10-30T00:00:00"/>
    <n v="55"/>
    <n v="5042236220"/>
    <s v="116-0003726"/>
    <d v="2021-11-09T00:00:00"/>
    <s v="8276895377"/>
    <s v="2050350281"/>
    <s v="8276895377"/>
    <n v="43200000"/>
    <n v="43200000"/>
    <n v="1650000"/>
    <m/>
    <m/>
    <m/>
    <m/>
    <m/>
    <m/>
    <m/>
    <m/>
    <m/>
    <m/>
    <m/>
    <m/>
    <m/>
    <m/>
    <m/>
    <m/>
    <m/>
    <m/>
    <n v="1"/>
  </r>
  <r>
    <x v="0"/>
    <s v="PT. TIRTA INVESTAMA WINONGAN"/>
    <n v="21102803836"/>
    <s v="PPS"/>
    <s v="DARSONO"/>
    <s v="S 8186 UT"/>
    <n v="5042232192"/>
    <s v="-"/>
    <s v="-"/>
    <d v="2021-11-01T00:00:00"/>
    <n v="1440"/>
    <s v="DEPO JEMBER"/>
    <x v="7"/>
    <s v="369-0005886"/>
    <d v="2021-11-02T00:00:00"/>
    <x v="0"/>
    <n v="1440"/>
    <s v="-"/>
    <s v="-"/>
    <s v="-"/>
    <n v="0"/>
    <n v="0"/>
    <n v="0"/>
    <s v="-"/>
    <s v="-"/>
    <s v="-"/>
    <s v="-"/>
    <n v="0"/>
    <s v="-"/>
    <s v="-"/>
    <s v="-"/>
    <s v="8276895377"/>
    <e v="#N/A"/>
    <e v="#N/A"/>
    <n v="14184000"/>
    <n v="0"/>
    <n v="0"/>
    <m/>
    <m/>
    <m/>
    <m/>
    <m/>
    <m/>
    <m/>
    <m/>
    <m/>
    <m/>
    <m/>
    <m/>
    <m/>
    <m/>
    <m/>
    <m/>
    <m/>
    <m/>
    <n v="1"/>
  </r>
  <r>
    <x v="0"/>
    <s v="PT. TIRTA INVESTAMA WINONGAN"/>
    <n v="21102803836"/>
    <s v="PPS"/>
    <s v="DARSONO"/>
    <s v="S 8186 UT"/>
    <n v="5042232192"/>
    <s v="-"/>
    <s v="-"/>
    <d v="2021-11-01T00:00:00"/>
    <n v="1440"/>
    <s v="DEPO JEMBER"/>
    <x v="7"/>
    <s v="369-0005886"/>
    <d v="2021-11-02T00:00:00"/>
    <x v="1"/>
    <n v="1440"/>
    <s v="-"/>
    <s v="-"/>
    <s v="-"/>
    <n v="0"/>
    <n v="0"/>
    <n v="0"/>
    <s v="-"/>
    <s v="-"/>
    <s v="-"/>
    <s v="-"/>
    <n v="0"/>
    <s v="-"/>
    <s v="-"/>
    <s v="-"/>
    <s v="8276895377"/>
    <e v="#N/A"/>
    <e v="#N/A"/>
    <n v="43200000"/>
    <n v="0"/>
    <n v="0"/>
    <m/>
    <m/>
    <m/>
    <m/>
    <m/>
    <m/>
    <m/>
    <m/>
    <m/>
    <m/>
    <m/>
    <m/>
    <m/>
    <m/>
    <m/>
    <m/>
    <m/>
    <m/>
    <n v="1"/>
  </r>
  <r>
    <x v="1"/>
    <s v="PT. TIRTA INVESTAMA WINONGAN"/>
    <s v="21102803836A"/>
    <s v="PPS"/>
    <s v="DARSONO"/>
    <s v="S 8186 UT"/>
    <s v="BONGKAR SAJA"/>
    <s v="-"/>
    <s v="-"/>
    <d v="2021-11-01T00:00:00"/>
    <n v="0"/>
    <s v="TIV KEBONCANDI"/>
    <x v="2"/>
    <s v="-"/>
    <s v="-"/>
    <x v="0"/>
    <n v="0"/>
    <n v="21102201398"/>
    <s v="-"/>
    <n v="6008131429"/>
    <n v="24"/>
    <n v="0"/>
    <n v="24"/>
    <s v="LOWAYU - GRESIK"/>
    <s v="-"/>
    <s v="556-0006247"/>
    <d v="2021-10-30T00:00:00"/>
    <n v="3"/>
    <n v="5042235139"/>
    <s v="556-0009005"/>
    <d v="2021-11-02T00:00:00"/>
    <e v="#N/A"/>
    <s v="2050350312"/>
    <s v="8276895965"/>
    <n v="0"/>
    <n v="236400"/>
    <n v="29550"/>
    <m/>
    <m/>
    <m/>
    <m/>
    <m/>
    <m/>
    <m/>
    <m/>
    <m/>
    <m/>
    <m/>
    <m/>
    <m/>
    <m/>
    <m/>
    <m/>
    <m/>
    <m/>
    <n v="1"/>
  </r>
  <r>
    <x v="1"/>
    <s v="PT. TIRTA INVESTAMA WINONGAN"/>
    <s v="21102803836A"/>
    <s v="PPS"/>
    <s v="DARSONO"/>
    <s v="S 8186 UT"/>
    <s v="BONGKAR SAJA"/>
    <s v="-"/>
    <s v="-"/>
    <d v="2021-11-01T00:00:00"/>
    <n v="0"/>
    <s v="TIV KEBONCANDI"/>
    <x v="2"/>
    <s v="-"/>
    <s v="-"/>
    <x v="1"/>
    <n v="0"/>
    <n v="21102201398"/>
    <s v="-"/>
    <n v="6008131429"/>
    <n v="1440"/>
    <n v="0"/>
    <n v="1440"/>
    <s v="LOWAYU - GRESIK"/>
    <s v="-"/>
    <s v="556-0006247"/>
    <d v="2021-10-30T00:00:00"/>
    <n v="75"/>
    <n v="5042235139"/>
    <s v="556-0009005"/>
    <d v="2021-11-02T00:00:00"/>
    <e v="#N/A"/>
    <s v="2050350312"/>
    <s v="8276895965"/>
    <n v="0"/>
    <n v="43200000"/>
    <n v="2250000"/>
    <m/>
    <m/>
    <m/>
    <m/>
    <m/>
    <m/>
    <m/>
    <m/>
    <m/>
    <m/>
    <m/>
    <m/>
    <m/>
    <m/>
    <m/>
    <m/>
    <m/>
    <m/>
    <n v="1"/>
  </r>
  <r>
    <x v="0"/>
    <s v="PT. TIRTA INVESTAMA WINONGAN"/>
    <n v="21102803837"/>
    <s v="MERPATI"/>
    <s v="IBRAHIM"/>
    <s v="N 9611 UR"/>
    <n v="5042231273"/>
    <s v="-"/>
    <s v="-"/>
    <d v="2021-11-01T00:00:00"/>
    <n v="1344"/>
    <s v="DEPO GENTENG"/>
    <x v="9"/>
    <s v="371-0001132"/>
    <d v="2021-11-02T00:00:00"/>
    <x v="0"/>
    <n v="1344"/>
    <s v="-"/>
    <s v="-"/>
    <s v="-"/>
    <n v="0"/>
    <n v="0"/>
    <n v="0"/>
    <s v="-"/>
    <s v="-"/>
    <s v="-"/>
    <s v="-"/>
    <n v="0"/>
    <s v="-"/>
    <s v="-"/>
    <s v="-"/>
    <s v="8276895377"/>
    <e v="#N/A"/>
    <e v="#N/A"/>
    <n v="13238400"/>
    <n v="0"/>
    <n v="0"/>
    <m/>
    <m/>
    <m/>
    <m/>
    <m/>
    <m/>
    <m/>
    <m/>
    <m/>
    <m/>
    <m/>
    <m/>
    <m/>
    <m/>
    <m/>
    <m/>
    <m/>
    <m/>
    <n v="1"/>
  </r>
  <r>
    <x v="0"/>
    <s v="PT. TIRTA INVESTAMA WINONGAN"/>
    <n v="21102803837"/>
    <s v="MERPATI"/>
    <s v="IBRAHIM"/>
    <s v="N 9611 UR"/>
    <n v="5042231273"/>
    <s v="-"/>
    <s v="-"/>
    <d v="2021-11-01T00:00:00"/>
    <n v="1344"/>
    <s v="DEPO GENTENG"/>
    <x v="9"/>
    <s v="371-0001132"/>
    <d v="2021-11-02T00:00:00"/>
    <x v="1"/>
    <n v="1344"/>
    <s v="-"/>
    <s v="-"/>
    <s v="-"/>
    <n v="0"/>
    <n v="0"/>
    <n v="0"/>
    <s v="-"/>
    <s v="-"/>
    <s v="-"/>
    <s v="-"/>
    <n v="0"/>
    <s v="-"/>
    <s v="-"/>
    <s v="-"/>
    <s v="8276895377"/>
    <e v="#N/A"/>
    <e v="#N/A"/>
    <n v="40320000"/>
    <n v="0"/>
    <n v="0"/>
    <m/>
    <m/>
    <m/>
    <m/>
    <m/>
    <m/>
    <m/>
    <m/>
    <m/>
    <m/>
    <m/>
    <m/>
    <m/>
    <m/>
    <m/>
    <m/>
    <m/>
    <m/>
    <n v="1"/>
  </r>
  <r>
    <x v="1"/>
    <s v="PT. TIRTA INVESTAMA WINONGAN"/>
    <s v="21102803837A"/>
    <s v="MERPATI"/>
    <s v="IBRAHIM"/>
    <s v="N 9611 UR"/>
    <s v="BONGKAR SAJA"/>
    <s v="-"/>
    <s v="-"/>
    <d v="2021-11-01T00:00:00"/>
    <n v="0"/>
    <s v="TIV KEBONCANDI"/>
    <x v="2"/>
    <s v="-"/>
    <s v="-"/>
    <x v="0"/>
    <n v="0"/>
    <n v="21102201377"/>
    <s v="-"/>
    <n v="6008106701"/>
    <n v="17"/>
    <n v="0"/>
    <n v="17"/>
    <s v="DEPO BALONG PANGGANG"/>
    <s v="-"/>
    <s v="088-0002341"/>
    <d v="2021-10-31T00:00:00"/>
    <n v="4"/>
    <n v="5042232182"/>
    <s v="117-0002696"/>
    <d v="2021-11-18T00:00:00"/>
    <e v="#N/A"/>
    <s v="2050350312"/>
    <s v="8276895965"/>
    <n v="0"/>
    <n v="167450"/>
    <n v="39400"/>
    <m/>
    <m/>
    <m/>
    <m/>
    <m/>
    <m/>
    <m/>
    <m/>
    <m/>
    <m/>
    <m/>
    <m/>
    <m/>
    <m/>
    <m/>
    <m/>
    <m/>
    <m/>
    <n v="1"/>
  </r>
  <r>
    <x v="1"/>
    <s v="PT. TIRTA INVESTAMA WINONGAN"/>
    <s v="21102803837A"/>
    <s v="MERPATI"/>
    <s v="IBRAHIM"/>
    <s v="N 9611 UR"/>
    <s v="BONGKAR SAJA"/>
    <s v="-"/>
    <s v="-"/>
    <d v="2021-11-01T00:00:00"/>
    <n v="0"/>
    <s v="TIV KEBONCANDI"/>
    <x v="2"/>
    <s v="-"/>
    <s v="-"/>
    <x v="1"/>
    <n v="0"/>
    <n v="21102201377"/>
    <s v="-"/>
    <n v="6008106701"/>
    <n v="1344"/>
    <n v="0"/>
    <n v="1344"/>
    <s v="DEPO BALONG PANGGANG"/>
    <s v="-"/>
    <s v="088-0002341"/>
    <d v="2021-10-31T00:00:00"/>
    <n v="65"/>
    <n v="5042232182"/>
    <s v="117-0002696"/>
    <d v="2021-11-18T00:00:00"/>
    <e v="#N/A"/>
    <s v="2050350312"/>
    <s v="8276895965"/>
    <n v="0"/>
    <n v="40320000"/>
    <n v="1950000"/>
    <m/>
    <m/>
    <m/>
    <m/>
    <m/>
    <m/>
    <m/>
    <m/>
    <m/>
    <m/>
    <m/>
    <m/>
    <m/>
    <m/>
    <m/>
    <m/>
    <m/>
    <m/>
    <n v="1"/>
  </r>
  <r>
    <x v="0"/>
    <s v="PT. TIRTA INVESTAMA WINONGAN"/>
    <n v="21102803838"/>
    <s v="WIRADAYA"/>
    <s v="WARDOYO"/>
    <s v="P 8027 UR"/>
    <n v="5042230213"/>
    <s v="-"/>
    <s v="-"/>
    <d v="2021-11-01T00:00:00"/>
    <n v="1440"/>
    <s v="WIRADAYA"/>
    <x v="10"/>
    <s v="558-0010070"/>
    <d v="2021-11-01T00:00:00"/>
    <x v="0"/>
    <n v="1440"/>
    <n v="21102101760"/>
    <s v="-"/>
    <n v="6008129352"/>
    <n v="36"/>
    <n v="0"/>
    <n v="36"/>
    <s v="WIRADAYA"/>
    <s v="-"/>
    <s v="558-0006573"/>
    <d v="2021-11-01T00:00:00"/>
    <n v="0"/>
    <n v="5042226271"/>
    <s v="558-0010071"/>
    <d v="2021-11-01T00:00:00"/>
    <s v="8276895377"/>
    <s v="2050350281"/>
    <s v="8276895377"/>
    <n v="14184000"/>
    <n v="354600"/>
    <n v="0"/>
    <m/>
    <m/>
    <m/>
    <m/>
    <m/>
    <m/>
    <m/>
    <m/>
    <m/>
    <m/>
    <m/>
    <m/>
    <m/>
    <m/>
    <m/>
    <m/>
    <m/>
    <m/>
    <n v="1"/>
  </r>
  <r>
    <x v="0"/>
    <s v="PT. TIRTA INVESTAMA WINONGAN"/>
    <n v="21102803838"/>
    <s v="WIRADAYA"/>
    <s v="WARDOYO"/>
    <s v="P 8027 UR"/>
    <n v="5042230213"/>
    <s v="-"/>
    <s v="-"/>
    <d v="2021-11-01T00:00:00"/>
    <n v="1440"/>
    <s v="WIRADAYA"/>
    <x v="10"/>
    <s v="558-0010070"/>
    <d v="2021-11-01T00:00:00"/>
    <x v="1"/>
    <n v="1440"/>
    <n v="21102101760"/>
    <s v="-"/>
    <n v="6008129352"/>
    <n v="1440"/>
    <n v="0"/>
    <n v="1440"/>
    <s v="WIRADAYA"/>
    <s v="-"/>
    <s v="558-0006573"/>
    <d v="2021-11-01T00:00:00"/>
    <n v="70"/>
    <n v="5042226271"/>
    <s v="558-0010071"/>
    <d v="2021-11-01T00:00:00"/>
    <s v="8276895377"/>
    <s v="2050350281"/>
    <s v="8276895377"/>
    <n v="43200000"/>
    <n v="43200000"/>
    <n v="2100000"/>
    <m/>
    <m/>
    <m/>
    <m/>
    <m/>
    <m/>
    <m/>
    <m/>
    <m/>
    <m/>
    <m/>
    <m/>
    <m/>
    <m/>
    <m/>
    <m/>
    <m/>
    <m/>
    <n v="1"/>
  </r>
  <r>
    <x v="0"/>
    <s v="PT. TIRTA INVESTAMA WINONGAN"/>
    <n v="21102803841"/>
    <s v="MERPATI"/>
    <s v="MUSTOFA"/>
    <s v="N 8281 UR"/>
    <n v="5042232179"/>
    <s v="-"/>
    <s v="-"/>
    <d v="2021-11-01T00:00:00"/>
    <n v="1440"/>
    <s v="DEPO SUKOREJO"/>
    <x v="11"/>
    <s v="569-0002243"/>
    <d v="2021-11-01T00:00:00"/>
    <x v="0"/>
    <n v="1440"/>
    <n v="21102101770"/>
    <s v="-"/>
    <n v="6008131152"/>
    <n v="40"/>
    <n v="0"/>
    <n v="40"/>
    <s v="DEPO BANYUWANGI"/>
    <s v="-"/>
    <s v="080-0002471"/>
    <d v="2021-10-30T00:00:00"/>
    <n v="3"/>
    <n v="5042232061"/>
    <s v="116-0003896"/>
    <d v="2021-11-18T00:00:00"/>
    <s v="8276895377"/>
    <s v="2050350281"/>
    <s v="8276895377"/>
    <n v="14184000"/>
    <n v="394000"/>
    <n v="29550"/>
    <m/>
    <m/>
    <m/>
    <m/>
    <m/>
    <m/>
    <m/>
    <m/>
    <m/>
    <m/>
    <m/>
    <m/>
    <m/>
    <m/>
    <m/>
    <m/>
    <m/>
    <m/>
    <n v="1"/>
  </r>
  <r>
    <x v="0"/>
    <s v="PT. TIRTA INVESTAMA WINONGAN"/>
    <n v="21102803841"/>
    <s v="MERPATI"/>
    <s v="MUSTOFA"/>
    <s v="N 8281 UR"/>
    <n v="5042232179"/>
    <s v="-"/>
    <s v="-"/>
    <d v="2021-11-01T00:00:00"/>
    <n v="1440"/>
    <s v="DEPO SUKOREJO"/>
    <x v="11"/>
    <s v="569-0002243"/>
    <d v="2021-11-01T00:00:00"/>
    <x v="1"/>
    <n v="1440"/>
    <n v="21102101770"/>
    <s v="-"/>
    <n v="6008131152"/>
    <n v="1440"/>
    <n v="0"/>
    <n v="1440"/>
    <s v="DEPO BANYUWANGI"/>
    <s v="-"/>
    <s v="080-0002471"/>
    <d v="2021-10-30T00:00:00"/>
    <n v="80"/>
    <n v="5042232061"/>
    <s v="116-0003896"/>
    <d v="2021-11-18T00:00:00"/>
    <s v="8276895377"/>
    <s v="2050350281"/>
    <s v="8276895377"/>
    <n v="43200000"/>
    <n v="43200000"/>
    <n v="2400000"/>
    <m/>
    <m/>
    <m/>
    <m/>
    <m/>
    <m/>
    <m/>
    <m/>
    <m/>
    <m/>
    <m/>
    <m/>
    <m/>
    <m/>
    <m/>
    <m/>
    <m/>
    <m/>
    <n v="1"/>
  </r>
  <r>
    <x v="1"/>
    <s v="PT. TIRTA INVESTAMA WINONGAN"/>
    <n v="21102903779"/>
    <s v="MERPATI"/>
    <s v="AMIN"/>
    <s v="N 9079 UQ"/>
    <n v="5042237958"/>
    <s v="-"/>
    <s v="-"/>
    <d v="2021-11-01T00:00:00"/>
    <n v="1248"/>
    <s v="DEPO BALONG PANGGANG"/>
    <x v="1"/>
    <s v="088-0002393"/>
    <d v="2021-11-02T00:00:00"/>
    <x v="0"/>
    <n v="1248"/>
    <s v="-"/>
    <s v="-"/>
    <s v="-"/>
    <n v="0"/>
    <n v="0"/>
    <n v="0"/>
    <s v="-"/>
    <s v="-"/>
    <s v="-"/>
    <s v="-"/>
    <n v="0"/>
    <s v="-"/>
    <s v="-"/>
    <s v="-"/>
    <s v="8276895965"/>
    <e v="#N/A"/>
    <e v="#N/A"/>
    <n v="12292800"/>
    <n v="0"/>
    <n v="0"/>
    <m/>
    <m/>
    <m/>
    <m/>
    <m/>
    <m/>
    <m/>
    <m/>
    <m/>
    <m/>
    <m/>
    <m/>
    <m/>
    <m/>
    <m/>
    <m/>
    <m/>
    <m/>
    <n v="1"/>
  </r>
  <r>
    <x v="1"/>
    <s v="PT. TIRTA INVESTAMA WINONGAN"/>
    <n v="21102903779"/>
    <s v="MERPATI"/>
    <s v="AMIN"/>
    <s v="N 9079 UQ"/>
    <n v="5042237958"/>
    <s v="-"/>
    <s v="-"/>
    <d v="2021-11-01T00:00:00"/>
    <n v="1248"/>
    <s v="DEPO BALONG PANGGANG"/>
    <x v="1"/>
    <s v="088-0002393"/>
    <d v="2021-11-02T00:00:00"/>
    <x v="1"/>
    <n v="1248"/>
    <s v="-"/>
    <s v="-"/>
    <s v="-"/>
    <n v="0"/>
    <n v="0"/>
    <n v="0"/>
    <s v="-"/>
    <s v="-"/>
    <s v="-"/>
    <s v="-"/>
    <n v="0"/>
    <s v="-"/>
    <s v="-"/>
    <s v="-"/>
    <s v="8276895965"/>
    <e v="#N/A"/>
    <e v="#N/A"/>
    <n v="37440000"/>
    <n v="0"/>
    <n v="0"/>
    <m/>
    <m/>
    <m/>
    <m/>
    <m/>
    <m/>
    <m/>
    <m/>
    <m/>
    <m/>
    <m/>
    <m/>
    <m/>
    <m/>
    <m/>
    <m/>
    <m/>
    <m/>
    <n v="1"/>
  </r>
  <r>
    <x v="2"/>
    <s v="PT. TIRTA INVESTAMA WINONGAN"/>
    <s v="21102903779-RETUR"/>
    <s v="MERPATI"/>
    <s v="AMIN"/>
    <s v="N 9079 UQ"/>
    <n v="5042237958"/>
    <s v="-"/>
    <s v="-"/>
    <d v="2021-11-01T00:00:00"/>
    <n v="0"/>
    <s v="DEPO BALONG PANGGANG"/>
    <x v="1"/>
    <s v="088-0002393"/>
    <d v="2021-11-02T00:00:00"/>
    <x v="0"/>
    <n v="0"/>
    <n v="21102903790"/>
    <s v="-"/>
    <n v="6008134998"/>
    <n v="13"/>
    <n v="0"/>
    <n v="12"/>
    <s v="DEPO PUTRA SEJATI"/>
    <s v="-"/>
    <s v="557-0013058"/>
    <d v="2021-11-01T00:00:00"/>
    <n v="1"/>
    <n v="5042243008"/>
    <s v="117-0002813"/>
    <d v="2021-11-24T00:00:00"/>
    <s v="8276895965"/>
    <s v="2050350311"/>
    <s v="8276895964"/>
    <n v="0"/>
    <n v="113160"/>
    <n v="9430"/>
    <m/>
    <m/>
    <m/>
    <m/>
    <m/>
    <m/>
    <m/>
    <m/>
    <m/>
    <m/>
    <m/>
    <m/>
    <m/>
    <m/>
    <m/>
    <m/>
    <m/>
    <m/>
    <n v="1"/>
  </r>
  <r>
    <x v="2"/>
    <s v="PT. TIRTA INVESTAMA WINONGAN"/>
    <s v="21102903779-RETUR"/>
    <s v="MERPATI"/>
    <s v="AMIN"/>
    <s v="N 9079 UQ"/>
    <n v="5042237958"/>
    <s v="-"/>
    <s v="-"/>
    <d v="2021-11-01T00:00:00"/>
    <n v="0"/>
    <s v="DEPO BALONG PANGGANG"/>
    <x v="1"/>
    <s v="088-0002393"/>
    <d v="2021-11-02T00:00:00"/>
    <x v="1"/>
    <n v="0"/>
    <n v="21102903790"/>
    <s v="-"/>
    <n v="6008134998"/>
    <n v="1344"/>
    <n v="0"/>
    <n v="1344"/>
    <s v="DEPO PUTRA SEJATI"/>
    <s v="-"/>
    <s v="557-0013058"/>
    <d v="2021-11-01T00:00:00"/>
    <n v="70"/>
    <n v="5042243008"/>
    <s v="117-0002813"/>
    <d v="2021-11-24T00:00:00"/>
    <s v="8276895965"/>
    <s v="2050350311"/>
    <s v="8276895964"/>
    <n v="0"/>
    <n v="40320000"/>
    <n v="2100000"/>
    <m/>
    <m/>
    <m/>
    <m/>
    <m/>
    <m/>
    <m/>
    <m/>
    <m/>
    <m/>
    <m/>
    <m/>
    <m/>
    <m/>
    <m/>
    <m/>
    <m/>
    <m/>
    <n v="1"/>
  </r>
  <r>
    <x v="1"/>
    <s v="PT. TIRTA INVESTAMA WINONGAN"/>
    <n v="21102903785"/>
    <s v="MERPATI"/>
    <s v="SUGIONO"/>
    <s v="N 8655 UR"/>
    <n v="5042234824"/>
    <s v="-"/>
    <s v="-"/>
    <d v="2021-11-01T00:00:00"/>
    <n v="1440"/>
    <s v="LOWAYU - GRESIK"/>
    <x v="12"/>
    <s v="556-0009006"/>
    <d v="2021-11-02T00:00:00"/>
    <x v="0"/>
    <n v="1440"/>
    <n v="21102201383"/>
    <s v="-"/>
    <n v="6008133076"/>
    <n v="38"/>
    <n v="0"/>
    <n v="38"/>
    <s v="DEPO GRESIK"/>
    <s v="-"/>
    <s v="556-0006245"/>
    <d v="2021-10-31T00:00:00"/>
    <n v="2"/>
    <n v="5042230035"/>
    <s v="117-0002532"/>
    <d v="2021-11-09T00:00:00"/>
    <s v="8276895965"/>
    <s v="2050350312"/>
    <s v="8276895965"/>
    <n v="14184000"/>
    <n v="374300"/>
    <n v="19700"/>
    <m/>
    <m/>
    <m/>
    <m/>
    <m/>
    <m/>
    <m/>
    <m/>
    <m/>
    <m/>
    <m/>
    <m/>
    <m/>
    <m/>
    <m/>
    <m/>
    <m/>
    <m/>
    <n v="1"/>
  </r>
  <r>
    <x v="1"/>
    <s v="PT. TIRTA INVESTAMA WINONGAN"/>
    <n v="21102903785"/>
    <s v="MERPATI"/>
    <s v="SUGIONO"/>
    <s v="N 8655 UR"/>
    <n v="5042234824"/>
    <s v="-"/>
    <s v="-"/>
    <d v="2021-11-01T00:00:00"/>
    <n v="1440"/>
    <s v="LOWAYU - GRESIK"/>
    <x v="12"/>
    <s v="556-0009006"/>
    <d v="2021-11-02T00:00:00"/>
    <x v="1"/>
    <n v="1440"/>
    <n v="21102201383"/>
    <s v="-"/>
    <n v="6008133076"/>
    <n v="1600"/>
    <n v="0"/>
    <n v="1600"/>
    <s v="DEPO GRESIK"/>
    <s v="-"/>
    <s v="556-0006245"/>
    <d v="2021-10-31T00:00:00"/>
    <n v="70"/>
    <n v="5042230035"/>
    <s v="117-0002532"/>
    <d v="2021-11-09T00:00:00"/>
    <s v="8276895965"/>
    <s v="2050350312"/>
    <s v="8276895965"/>
    <n v="43200000"/>
    <n v="48000000"/>
    <n v="2100000"/>
    <m/>
    <m/>
    <m/>
    <m/>
    <m/>
    <m/>
    <m/>
    <m/>
    <m/>
    <m/>
    <m/>
    <m/>
    <m/>
    <m/>
    <m/>
    <m/>
    <m/>
    <m/>
    <n v="1"/>
  </r>
  <r>
    <x v="1"/>
    <s v="PT. TIRTA INVESTAMA WINONGAN"/>
    <n v="21102903786"/>
    <s v="MERPATI"/>
    <s v="JUPRI"/>
    <s v="N 9879 UR"/>
    <n v="5042232189"/>
    <s v="-"/>
    <s v="-"/>
    <d v="2021-11-01T00:00:00"/>
    <n v="1344"/>
    <s v="DEPO PANCENG"/>
    <x v="13"/>
    <s v="169-0001701"/>
    <d v="2021-11-02T00:00:00"/>
    <x v="0"/>
    <n v="1344"/>
    <n v="21102201404"/>
    <s v="-"/>
    <n v="6008135241"/>
    <n v="17"/>
    <n v="0"/>
    <n v="17"/>
    <s v="DEPO MARGOMULYO"/>
    <s v="-"/>
    <s v="168-0020984"/>
    <d v="2021-10-31T00:00:00"/>
    <n v="2"/>
    <n v="5042237161"/>
    <s v="117-0002515"/>
    <d v="2021-11-08T00:00:00"/>
    <s v="8276895965"/>
    <s v="2050350312"/>
    <s v="8276895965"/>
    <n v="13238400"/>
    <n v="167450"/>
    <n v="19700"/>
    <m/>
    <m/>
    <m/>
    <m/>
    <m/>
    <m/>
    <m/>
    <m/>
    <m/>
    <m/>
    <m/>
    <m/>
    <m/>
    <m/>
    <m/>
    <m/>
    <m/>
    <m/>
    <n v="1"/>
  </r>
  <r>
    <x v="1"/>
    <s v="PT. TIRTA INVESTAMA WINONGAN"/>
    <n v="21102903786"/>
    <s v="MERPATI"/>
    <s v="JUPRI"/>
    <s v="N 9879 UR"/>
    <n v="5042232189"/>
    <s v="-"/>
    <s v="-"/>
    <d v="2021-11-01T00:00:00"/>
    <n v="1344"/>
    <s v="DEPO PANCENG"/>
    <x v="13"/>
    <s v="169-0001701"/>
    <d v="2021-11-02T00:00:00"/>
    <x v="1"/>
    <n v="1344"/>
    <n v="21102201404"/>
    <s v="-"/>
    <n v="6008135241"/>
    <n v="1344"/>
    <n v="0"/>
    <n v="1344"/>
    <s v="DEPO MARGOMULYO"/>
    <s v="-"/>
    <s v="168-0020984"/>
    <d v="2021-10-31T00:00:00"/>
    <n v="60"/>
    <n v="5042237161"/>
    <s v="117-0002515"/>
    <d v="2021-11-08T00:00:00"/>
    <s v="8276895965"/>
    <s v="2050350312"/>
    <s v="8276895965"/>
    <n v="40320000"/>
    <n v="40320000"/>
    <n v="1800000"/>
    <m/>
    <m/>
    <m/>
    <m/>
    <m/>
    <m/>
    <m/>
    <m/>
    <m/>
    <m/>
    <m/>
    <m/>
    <m/>
    <m/>
    <m/>
    <m/>
    <m/>
    <m/>
    <n v="1"/>
  </r>
  <r>
    <x v="0"/>
    <s v="PT. TIRTA INVESTAMA WINONGAN"/>
    <n v="21102803817"/>
    <s v="GLL"/>
    <s v="GATOT"/>
    <s v="N 8548 UV"/>
    <n v="5042237153"/>
    <s v="-"/>
    <s v="-"/>
    <d v="2021-11-01T00:00:00"/>
    <n v="960"/>
    <s v="DEPO PROBOLINGGO"/>
    <x v="14"/>
    <s v="889-0004319"/>
    <d v="2021-11-02T00:00:00"/>
    <x v="0"/>
    <n v="960"/>
    <s v="-"/>
    <s v="-"/>
    <s v="-"/>
    <n v="0"/>
    <n v="0"/>
    <n v="0"/>
    <s v="-"/>
    <s v="-"/>
    <s v="-"/>
    <s v="-"/>
    <n v="0"/>
    <s v="-"/>
    <s v="-"/>
    <s v="-"/>
    <s v="8276895377"/>
    <e v="#N/A"/>
    <e v="#N/A"/>
    <n v="9456000"/>
    <n v="0"/>
    <n v="0"/>
    <m/>
    <m/>
    <m/>
    <m/>
    <m/>
    <m/>
    <m/>
    <m/>
    <m/>
    <m/>
    <m/>
    <m/>
    <m/>
    <m/>
    <m/>
    <m/>
    <m/>
    <m/>
    <n v="1"/>
  </r>
  <r>
    <x v="0"/>
    <s v="PT. TIRTA INVESTAMA WINONGAN"/>
    <n v="21102803817"/>
    <s v="GLL"/>
    <s v="GATOT"/>
    <s v="N 8548 UV"/>
    <n v="5042237153"/>
    <s v="-"/>
    <s v="-"/>
    <d v="2021-11-01T00:00:00"/>
    <n v="960"/>
    <s v="DEPO PROBOLINGGO"/>
    <x v="14"/>
    <s v="889-0004319"/>
    <d v="2021-11-02T00:00:00"/>
    <x v="1"/>
    <n v="960"/>
    <s v="-"/>
    <s v="-"/>
    <s v="-"/>
    <n v="0"/>
    <n v="0"/>
    <n v="0"/>
    <s v="-"/>
    <s v="-"/>
    <s v="-"/>
    <s v="-"/>
    <n v="0"/>
    <s v="-"/>
    <s v="-"/>
    <s v="-"/>
    <s v="8276895377"/>
    <e v="#N/A"/>
    <e v="#N/A"/>
    <n v="28800000"/>
    <n v="0"/>
    <n v="0"/>
    <m/>
    <m/>
    <m/>
    <m/>
    <m/>
    <m/>
    <m/>
    <m/>
    <m/>
    <m/>
    <m/>
    <m/>
    <m/>
    <m/>
    <m/>
    <m/>
    <m/>
    <m/>
    <n v="1"/>
  </r>
  <r>
    <x v="0"/>
    <s v="PT. TIRTA INVESTAMA WINONGAN"/>
    <n v="21102803817"/>
    <s v="GLL"/>
    <s v="GATOT"/>
    <s v="N 8548 UV"/>
    <n v="5042237153"/>
    <s v="-"/>
    <s v="-"/>
    <d v="2021-11-01T00:00:00"/>
    <n v="20"/>
    <s v="DEPO PROBOLINGGO"/>
    <x v="14"/>
    <s v="889-0004319"/>
    <d v="2021-11-02T00:00:00"/>
    <x v="2"/>
    <n v="20"/>
    <s v="-"/>
    <s v="-"/>
    <s v="-"/>
    <n v="0"/>
    <n v="0"/>
    <n v="0"/>
    <s v="-"/>
    <s v="-"/>
    <s v="-"/>
    <s v="-"/>
    <n v="0"/>
    <s v="-"/>
    <s v="-"/>
    <s v="-"/>
    <s v="8276895377"/>
    <e v="#N/A"/>
    <e v="#N/A"/>
    <n v="0"/>
    <n v="0"/>
    <n v="0"/>
    <m/>
    <m/>
    <m/>
    <m/>
    <m/>
    <m/>
    <m/>
    <m/>
    <m/>
    <m/>
    <m/>
    <m/>
    <m/>
    <m/>
    <m/>
    <m/>
    <m/>
    <m/>
    <n v="1"/>
  </r>
  <r>
    <x v="1"/>
    <s v="PT. TIRTA INVESTAMA WINONGAN"/>
    <s v="21102803817-RETUR"/>
    <s v="GLL"/>
    <s v="GATOT"/>
    <s v="N 8548 UV"/>
    <n v="5042237153"/>
    <s v="-"/>
    <s v="-"/>
    <d v="2021-11-01T00:00:00"/>
    <n v="0"/>
    <s v="DEPO PROBOLINGGO"/>
    <x v="14"/>
    <s v="889-0004319"/>
    <d v="2021-11-02T00:00:00"/>
    <x v="0"/>
    <n v="0"/>
    <n v="21102201362"/>
    <s v="-"/>
    <n v="6008135656"/>
    <n v="0"/>
    <n v="0"/>
    <n v="0"/>
    <s v="DEPO MARGOMULYO"/>
    <s v="-"/>
    <s v="168-0020986"/>
    <d v="2021-11-01T00:00:00"/>
    <n v="0"/>
    <n v="5042240036"/>
    <s v="117-0002698"/>
    <d v="2021-11-18T00:00:00"/>
    <s v="8276895377"/>
    <s v="2050350312"/>
    <s v="8276895965"/>
    <n v="0"/>
    <n v="0"/>
    <n v="0"/>
    <m/>
    <m/>
    <m/>
    <m/>
    <m/>
    <m/>
    <m/>
    <m/>
    <m/>
    <m/>
    <m/>
    <m/>
    <m/>
    <m/>
    <m/>
    <m/>
    <m/>
    <m/>
    <n v="1"/>
  </r>
  <r>
    <x v="1"/>
    <s v="PT. TIRTA INVESTAMA WINONGAN"/>
    <s v="21102803817-RETUR"/>
    <s v="GLL"/>
    <s v="GATOT"/>
    <s v="N 8548 UV"/>
    <n v="5042237153"/>
    <s v="-"/>
    <s v="-"/>
    <d v="2021-11-01T00:00:00"/>
    <n v="0"/>
    <s v="DEPO PROBOLINGGO"/>
    <x v="14"/>
    <s v="889-0004319"/>
    <d v="2021-11-02T00:00:00"/>
    <x v="1"/>
    <n v="0"/>
    <n v="21102201362"/>
    <s v="-"/>
    <n v="6008135656"/>
    <n v="960"/>
    <n v="0"/>
    <n v="960"/>
    <s v="DEPO MARGOMULYO"/>
    <s v="-"/>
    <s v="168-0020986"/>
    <d v="2021-11-01T00:00:00"/>
    <n v="40"/>
    <n v="5042240036"/>
    <s v="117-0002698"/>
    <d v="2021-11-18T00:00:00"/>
    <s v="8276895377"/>
    <s v="2050350312"/>
    <s v="8276895965"/>
    <n v="0"/>
    <n v="28800000"/>
    <n v="1200000"/>
    <m/>
    <m/>
    <m/>
    <m/>
    <m/>
    <m/>
    <m/>
    <m/>
    <m/>
    <m/>
    <m/>
    <m/>
    <m/>
    <m/>
    <m/>
    <m/>
    <m/>
    <m/>
    <n v="1"/>
  </r>
  <r>
    <x v="1"/>
    <s v="PT. TIRTA INVESTAMA WINONGAN"/>
    <s v="21102803817-RETUR"/>
    <s v="GLL"/>
    <s v="GATOT"/>
    <s v="N 8548 UV"/>
    <n v="5042237153"/>
    <s v="-"/>
    <s v="-"/>
    <d v="2021-11-01T00:00:00"/>
    <n v="0"/>
    <s v="DEPO PROBOLINGGO"/>
    <x v="14"/>
    <s v="889-0004319"/>
    <d v="2021-11-02T00:00:00"/>
    <x v="2"/>
    <n v="0"/>
    <n v="21102201362"/>
    <s v="-"/>
    <n v="6008135656"/>
    <n v="20"/>
    <n v="0"/>
    <n v="20"/>
    <s v="DEPO MARGOMULYO"/>
    <s v="-"/>
    <s v="168-0020986"/>
    <d v="2021-11-01T00:00:00"/>
    <n v="0"/>
    <n v="5042240036"/>
    <s v="117-0002698"/>
    <d v="2021-11-18T00:00:00"/>
    <s v="8276895377"/>
    <s v="2050350312"/>
    <s v="8276895965"/>
    <n v="0"/>
    <n v="0"/>
    <n v="0"/>
    <m/>
    <m/>
    <m/>
    <m/>
    <m/>
    <m/>
    <m/>
    <m/>
    <m/>
    <m/>
    <m/>
    <m/>
    <m/>
    <m/>
    <m/>
    <m/>
    <m/>
    <m/>
    <n v="1"/>
  </r>
  <r>
    <x v="0"/>
    <s v="PT. TIRTA INVESTAMA WINONGAN"/>
    <n v="21102803819"/>
    <s v="GLL"/>
    <s v="ALDI"/>
    <s v="N8390UV"/>
    <n v="5042244200"/>
    <s v="-"/>
    <s v="-"/>
    <d v="2021-11-01T00:00:00"/>
    <n v="1008"/>
    <s v="DEPO PROBOLINGGO"/>
    <x v="14"/>
    <s v="889-0004325"/>
    <d v="2021-11-02T00:00:00"/>
    <x v="0"/>
    <n v="1008"/>
    <n v="21102101748"/>
    <s v="-"/>
    <n v="6008134997"/>
    <n v="24"/>
    <n v="0"/>
    <n v="24"/>
    <s v="DEPO LUMAJANG"/>
    <s v="-"/>
    <s v="079-0001982"/>
    <d v="2021-10-30T00:00:00"/>
    <n v="0"/>
    <n v="5042242459"/>
    <s v="116-0004003"/>
    <d v="2021-11-23T00:00:00"/>
    <s v="8276895377"/>
    <s v="2050350281"/>
    <s v="8276895377"/>
    <n v="9928800"/>
    <n v="236400"/>
    <n v="0"/>
    <m/>
    <m/>
    <m/>
    <m/>
    <m/>
    <m/>
    <m/>
    <m/>
    <m/>
    <m/>
    <m/>
    <m/>
    <m/>
    <m/>
    <m/>
    <m/>
    <m/>
    <m/>
    <n v="1"/>
  </r>
  <r>
    <x v="0"/>
    <s v="PT. TIRTA INVESTAMA WINONGAN"/>
    <n v="21102803819"/>
    <s v="GLL"/>
    <s v="ALDI"/>
    <s v="N8390UV"/>
    <n v="5042244200"/>
    <s v="-"/>
    <s v="-"/>
    <d v="2021-11-01T00:00:00"/>
    <n v="1008"/>
    <s v="DEPO PROBOLINGGO"/>
    <x v="14"/>
    <s v="889-0004325"/>
    <d v="2021-11-02T00:00:00"/>
    <x v="1"/>
    <n v="1008"/>
    <n v="21102101748"/>
    <s v="-"/>
    <n v="6008134997"/>
    <n v="1020"/>
    <n v="0"/>
    <n v="1020"/>
    <s v="DEPO LUMAJANG"/>
    <s v="-"/>
    <s v="079-0001982"/>
    <d v="2021-10-30T00:00:00"/>
    <n v="70"/>
    <n v="5042242459"/>
    <s v="116-0004003"/>
    <d v="2021-11-23T00:00:00"/>
    <s v="8276895377"/>
    <s v="2050350281"/>
    <s v="8276895377"/>
    <n v="30240000"/>
    <n v="30600000"/>
    <n v="2100000"/>
    <m/>
    <m/>
    <m/>
    <m/>
    <m/>
    <m/>
    <m/>
    <m/>
    <m/>
    <m/>
    <m/>
    <m/>
    <m/>
    <m/>
    <m/>
    <m/>
    <m/>
    <m/>
    <n v="1"/>
  </r>
  <r>
    <x v="0"/>
    <s v="PT. TIRTA INVESTAMA WINONGAN"/>
    <n v="21102803822"/>
    <s v="GLL"/>
    <s v="WAHID"/>
    <s v="N 8812 UV"/>
    <n v="5042235986"/>
    <s v="-"/>
    <s v="-"/>
    <d v="2021-11-01T00:00:00"/>
    <n v="1008"/>
    <s v="DEPO PAITON"/>
    <x v="15"/>
    <s v="370-0001118"/>
    <d v="2021-11-02T00:00:00"/>
    <x v="0"/>
    <n v="1008"/>
    <n v="21102101753"/>
    <s v="-"/>
    <n v="6008133101"/>
    <n v="30"/>
    <n v="0"/>
    <n v="30"/>
    <s v="DEPO LUMAJANG"/>
    <s v="-"/>
    <s v="079-0001981"/>
    <d v="2021-10-30T00:00:00"/>
    <n v="0"/>
    <n v="5042241285"/>
    <s v="116-0003899"/>
    <d v="2021-11-18T00:00:00"/>
    <s v="8276895377"/>
    <s v="2050350281"/>
    <s v="8276895377"/>
    <n v="9928800"/>
    <n v="295500"/>
    <n v="0"/>
    <m/>
    <m/>
    <m/>
    <m/>
    <m/>
    <m/>
    <m/>
    <m/>
    <m/>
    <m/>
    <m/>
    <m/>
    <m/>
    <m/>
    <m/>
    <m/>
    <m/>
    <m/>
    <n v="1"/>
  </r>
  <r>
    <x v="0"/>
    <s v="PT. TIRTA INVESTAMA WINONGAN"/>
    <n v="21102803822"/>
    <s v="GLL"/>
    <s v="WAHID"/>
    <s v="N 8812 UV"/>
    <n v="5042235986"/>
    <s v="-"/>
    <s v="-"/>
    <d v="2021-11-01T00:00:00"/>
    <n v="1008"/>
    <s v="DEPO PAITON"/>
    <x v="15"/>
    <s v="370-0001118"/>
    <d v="2021-11-02T00:00:00"/>
    <x v="1"/>
    <n v="1008"/>
    <n v="21102101753"/>
    <s v="-"/>
    <n v="6008133101"/>
    <n v="1108"/>
    <n v="0"/>
    <n v="1108"/>
    <s v="DEPO LUMAJANG"/>
    <s v="-"/>
    <s v="079-0001981"/>
    <d v="2021-10-30T00:00:00"/>
    <n v="68"/>
    <n v="5042241285"/>
    <s v="116-0003899"/>
    <d v="2021-11-18T00:00:00"/>
    <s v="8276895377"/>
    <s v="2050350281"/>
    <s v="8276895377"/>
    <n v="30240000"/>
    <n v="33240000"/>
    <n v="2040000"/>
    <m/>
    <m/>
    <m/>
    <m/>
    <m/>
    <m/>
    <m/>
    <m/>
    <m/>
    <m/>
    <m/>
    <m/>
    <m/>
    <m/>
    <m/>
    <m/>
    <m/>
    <m/>
    <n v="1"/>
  </r>
  <r>
    <x v="0"/>
    <s v="PT. TIRTA INVESTAMA WINONGAN"/>
    <n v="21102803824"/>
    <s v="GLL"/>
    <s v="BUDI"/>
    <s v="N 8522 UV"/>
    <n v="5042167543"/>
    <s v="-"/>
    <s v="-"/>
    <d v="2021-11-01T00:00:00"/>
    <n v="1344"/>
    <s v="DEPO SUKOREJO"/>
    <x v="11"/>
    <s v="569-0002244"/>
    <d v="2021-11-02T00:00:00"/>
    <x v="0"/>
    <n v="1344"/>
    <s v="-"/>
    <s v="-"/>
    <s v="-"/>
    <n v="0"/>
    <n v="0"/>
    <n v="0"/>
    <s v="-"/>
    <s v="-"/>
    <s v="-"/>
    <s v="-"/>
    <n v="0"/>
    <s v="-"/>
    <s v="-"/>
    <s v="-"/>
    <s v="8276895377"/>
    <e v="#N/A"/>
    <e v="#N/A"/>
    <n v="13238400"/>
    <n v="0"/>
    <n v="0"/>
    <m/>
    <m/>
    <m/>
    <m/>
    <m/>
    <m/>
    <m/>
    <m/>
    <m/>
    <m/>
    <m/>
    <m/>
    <m/>
    <m/>
    <m/>
    <m/>
    <m/>
    <m/>
    <n v="1"/>
  </r>
  <r>
    <x v="0"/>
    <s v="PT. TIRTA INVESTAMA WINONGAN"/>
    <n v="21102803824"/>
    <s v="GLL"/>
    <s v="BUDI"/>
    <s v="N 8522 UV"/>
    <n v="5042167543"/>
    <s v="-"/>
    <s v="-"/>
    <d v="2021-11-01T00:00:00"/>
    <n v="1344"/>
    <s v="DEPO SUKOREJO"/>
    <x v="11"/>
    <s v="569-0002244"/>
    <d v="2021-11-02T00:00:00"/>
    <x v="1"/>
    <n v="1344"/>
    <s v="-"/>
    <s v="-"/>
    <s v="-"/>
    <n v="0"/>
    <n v="0"/>
    <n v="0"/>
    <s v="-"/>
    <s v="-"/>
    <s v="-"/>
    <s v="-"/>
    <n v="0"/>
    <s v="-"/>
    <s v="-"/>
    <s v="-"/>
    <s v="8276895377"/>
    <e v="#N/A"/>
    <e v="#N/A"/>
    <n v="40320000"/>
    <n v="0"/>
    <n v="0"/>
    <m/>
    <m/>
    <m/>
    <m/>
    <m/>
    <m/>
    <m/>
    <m/>
    <m/>
    <m/>
    <m/>
    <m/>
    <m/>
    <m/>
    <m/>
    <m/>
    <m/>
    <m/>
    <n v="1"/>
  </r>
  <r>
    <x v="1"/>
    <s v="PT. TIRTA INVESTAMA WINONGAN"/>
    <s v="21102803824-RETUR"/>
    <s v="GLL"/>
    <s v="BUDI"/>
    <s v="N 8522 UV"/>
    <n v="5042167543"/>
    <s v="-"/>
    <s v="-"/>
    <d v="2021-11-01T00:00:00"/>
    <n v="0"/>
    <s v="DEPO SUKOREJO"/>
    <x v="11"/>
    <s v="569-0002244"/>
    <d v="2021-11-02T00:00:00"/>
    <x v="0"/>
    <n v="0"/>
    <n v="21102201366"/>
    <s v="-"/>
    <n v="6008134342"/>
    <n v="36"/>
    <n v="0"/>
    <n v="36"/>
    <s v="DEPO LEGUNDI"/>
    <s v="-"/>
    <s v="083-0006544"/>
    <d v="2021-11-01T00:00:00"/>
    <n v="6"/>
    <n v="5042244080"/>
    <s v="083-0007894"/>
    <d v="2021-11-08T00:00:00"/>
    <s v="8276895377"/>
    <s v="2050350312"/>
    <s v="8276895965"/>
    <n v="0"/>
    <n v="354600"/>
    <n v="59100"/>
    <m/>
    <m/>
    <m/>
    <m/>
    <m/>
    <m/>
    <m/>
    <m/>
    <m/>
    <m/>
    <m/>
    <m/>
    <m/>
    <m/>
    <m/>
    <m/>
    <m/>
    <m/>
    <n v="1"/>
  </r>
  <r>
    <x v="1"/>
    <s v="PT. TIRTA INVESTAMA WINONGAN"/>
    <s v="21102803824-RETUR"/>
    <s v="GLL"/>
    <s v="BUDI"/>
    <s v="N 8522 UV"/>
    <n v="5042167543"/>
    <s v="-"/>
    <s v="-"/>
    <d v="2021-11-01T00:00:00"/>
    <n v="0"/>
    <s v="DEPO SUKOREJO"/>
    <x v="11"/>
    <s v="569-0002244"/>
    <d v="2021-11-02T00:00:00"/>
    <x v="1"/>
    <n v="0"/>
    <n v="21102201366"/>
    <s v="-"/>
    <n v="6008134342"/>
    <n v="1344"/>
    <n v="0"/>
    <n v="1344"/>
    <s v="DEPO LEGUNDI"/>
    <s v="-"/>
    <s v="083-0006544"/>
    <d v="2021-11-01T00:00:00"/>
    <n v="80"/>
    <n v="5042244080"/>
    <s v="083-0007894"/>
    <d v="2021-11-08T00:00:00"/>
    <s v="8276895377"/>
    <s v="2050350312"/>
    <s v="8276895965"/>
    <n v="0"/>
    <n v="40320000"/>
    <n v="2400000"/>
    <m/>
    <m/>
    <m/>
    <m/>
    <m/>
    <m/>
    <m/>
    <m/>
    <m/>
    <m/>
    <m/>
    <m/>
    <m/>
    <m/>
    <m/>
    <m/>
    <m/>
    <m/>
    <n v="1"/>
  </r>
  <r>
    <x v="0"/>
    <s v="PT. TIRTA INVESTAMA WINONGAN"/>
    <n v="21102803828"/>
    <s v="GLL"/>
    <s v="BAMBANG"/>
    <s v="L 8858 UI"/>
    <n v="5042241927"/>
    <s v="-"/>
    <s v="-"/>
    <d v="2021-11-01T00:00:00"/>
    <n v="1104"/>
    <s v="DEPO PASURUAN"/>
    <x v="0"/>
    <s v="555-0009161"/>
    <d v="2021-11-02T00:00:00"/>
    <x v="0"/>
    <n v="1104"/>
    <s v="-"/>
    <s v="-"/>
    <s v="-"/>
    <n v="0"/>
    <n v="0"/>
    <n v="0"/>
    <s v="-"/>
    <s v="-"/>
    <s v="-"/>
    <s v="-"/>
    <n v="0"/>
    <s v="-"/>
    <s v="-"/>
    <s v="-"/>
    <s v="8276895377"/>
    <e v="#N/A"/>
    <e v="#N/A"/>
    <n v="10874400"/>
    <n v="0"/>
    <n v="0"/>
    <m/>
    <m/>
    <m/>
    <m/>
    <m/>
    <m/>
    <m/>
    <m/>
    <m/>
    <m/>
    <m/>
    <m/>
    <m/>
    <m/>
    <m/>
    <m/>
    <m/>
    <m/>
    <n v="1"/>
  </r>
  <r>
    <x v="0"/>
    <s v="PT. TIRTA INVESTAMA WINONGAN"/>
    <n v="21102803828"/>
    <s v="GLL"/>
    <s v="BAMBANG"/>
    <s v="L 8858 UI"/>
    <n v="5042241927"/>
    <s v="-"/>
    <s v="-"/>
    <d v="2021-11-01T00:00:00"/>
    <n v="1104"/>
    <s v="DEPO PASURUAN"/>
    <x v="0"/>
    <s v="555-0009161"/>
    <d v="2021-11-02T00:00:00"/>
    <x v="1"/>
    <n v="1104"/>
    <s v="-"/>
    <s v="-"/>
    <s v="-"/>
    <n v="0"/>
    <n v="0"/>
    <n v="0"/>
    <s v="-"/>
    <s v="-"/>
    <s v="-"/>
    <s v="-"/>
    <n v="0"/>
    <s v="-"/>
    <s v="-"/>
    <s v="-"/>
    <s v="8276895377"/>
    <e v="#N/A"/>
    <e v="#N/A"/>
    <n v="33120000"/>
    <n v="0"/>
    <n v="0"/>
    <m/>
    <m/>
    <m/>
    <m/>
    <m/>
    <m/>
    <m/>
    <m/>
    <m/>
    <m/>
    <m/>
    <m/>
    <m/>
    <m/>
    <m/>
    <m/>
    <m/>
    <m/>
    <n v="1"/>
  </r>
  <r>
    <x v="0"/>
    <s v="PT. TIRTA INVESTAMA WINONGAN"/>
    <n v="21102803828"/>
    <s v="GLL"/>
    <s v="BAMBANG"/>
    <s v="L 8858 UI"/>
    <n v="5042241927"/>
    <s v="-"/>
    <s v="-"/>
    <d v="2021-11-01T00:00:00"/>
    <n v="24"/>
    <s v="DEPO PASURUAN"/>
    <x v="0"/>
    <s v="555-0009161"/>
    <d v="2021-11-02T00:00:00"/>
    <x v="2"/>
    <n v="24"/>
    <s v="-"/>
    <s v="-"/>
    <s v="-"/>
    <n v="0"/>
    <n v="0"/>
    <n v="0"/>
    <s v="-"/>
    <s v="-"/>
    <s v="-"/>
    <s v="-"/>
    <n v="0"/>
    <s v="-"/>
    <s v="-"/>
    <s v="-"/>
    <s v="8276895377"/>
    <e v="#N/A"/>
    <e v="#N/A"/>
    <n v="0"/>
    <n v="0"/>
    <n v="0"/>
    <m/>
    <m/>
    <m/>
    <m/>
    <m/>
    <m/>
    <m/>
    <m/>
    <m/>
    <m/>
    <m/>
    <m/>
    <m/>
    <m/>
    <m/>
    <m/>
    <m/>
    <m/>
    <n v="1"/>
  </r>
  <r>
    <x v="1"/>
    <s v="PT. TIRTA INVESTAMA WINONGAN"/>
    <s v="21102803828-RETUR"/>
    <s v="GLL"/>
    <s v="BAMBANG"/>
    <s v="L 8858 UI"/>
    <n v="5042241927"/>
    <s v="-"/>
    <s v="-"/>
    <d v="2021-11-01T00:00:00"/>
    <n v="0"/>
    <s v="DEPO PASURUAN"/>
    <x v="0"/>
    <s v="555-0009161"/>
    <d v="2021-11-02T00:00:00"/>
    <x v="0"/>
    <n v="0"/>
    <n v="21102201369"/>
    <s v="-"/>
    <n v="6008135747"/>
    <n v="18"/>
    <n v="0"/>
    <n v="18"/>
    <s v="DEPO GRESIK"/>
    <s v="-"/>
    <s v="556-0006242"/>
    <d v="2021-10-30T00:00:00"/>
    <n v="0"/>
    <n v="5042241426"/>
    <s v="555-0009160"/>
    <d v="2021-11-02T00:00:00"/>
    <s v="8276895377"/>
    <s v="2050350312"/>
    <s v="8276895965"/>
    <n v="0"/>
    <n v="177300"/>
    <n v="0"/>
    <m/>
    <m/>
    <m/>
    <m/>
    <m/>
    <m/>
    <m/>
    <m/>
    <m/>
    <m/>
    <m/>
    <m/>
    <m/>
    <m/>
    <m/>
    <m/>
    <m/>
    <m/>
    <n v="1"/>
  </r>
  <r>
    <x v="1"/>
    <s v="PT. TIRTA INVESTAMA WINONGAN"/>
    <s v="21102803828-RETUR"/>
    <s v="GLL"/>
    <s v="BAMBANG"/>
    <s v="L 8858 UI"/>
    <n v="5042241927"/>
    <s v="-"/>
    <s v="-"/>
    <d v="2021-11-01T00:00:00"/>
    <n v="0"/>
    <s v="DEPO PASURUAN"/>
    <x v="0"/>
    <s v="555-0009161"/>
    <d v="2021-11-02T00:00:00"/>
    <x v="1"/>
    <n v="0"/>
    <n v="21102201369"/>
    <s v="-"/>
    <n v="6008135747"/>
    <n v="1152"/>
    <n v="0"/>
    <n v="1151"/>
    <s v="DEPO GRESIK"/>
    <s v="-"/>
    <s v="556-0006242"/>
    <d v="2021-10-30T00:00:00"/>
    <n v="48"/>
    <n v="5042241426"/>
    <s v="555-0009160"/>
    <d v="2021-11-02T00:00:00"/>
    <s v="8276895377"/>
    <s v="2050350312"/>
    <s v="8276895965"/>
    <n v="0"/>
    <n v="34530000"/>
    <n v="1440000"/>
    <m/>
    <m/>
    <m/>
    <m/>
    <m/>
    <m/>
    <m/>
    <m/>
    <m/>
    <m/>
    <m/>
    <m/>
    <m/>
    <m/>
    <m/>
    <m/>
    <m/>
    <m/>
    <n v="1"/>
  </r>
  <r>
    <x v="1"/>
    <s v="PT. TIRTA INVESTAMA WINONGAN"/>
    <s v="21102803828-RETUR"/>
    <s v="GLL"/>
    <s v="BAMBANG"/>
    <s v="L 8858 UI"/>
    <n v="5042241927"/>
    <s v="-"/>
    <s v="-"/>
    <d v="2021-11-01T00:00:00"/>
    <n v="0"/>
    <s v="DEPO PASURUAN"/>
    <x v="0"/>
    <s v="555-0009161"/>
    <d v="2021-11-02T00:00:00"/>
    <x v="2"/>
    <n v="0"/>
    <n v="21102201369"/>
    <s v="-"/>
    <n v="6008135747"/>
    <n v="24"/>
    <n v="0"/>
    <n v="24"/>
    <s v="DEPO GRESIK"/>
    <s v="-"/>
    <s v="556-0006242"/>
    <d v="2021-10-30T00:00:00"/>
    <n v="0"/>
    <n v="5042241426"/>
    <s v="555-0009160"/>
    <d v="2021-11-02T00:00:00"/>
    <s v="8276895377"/>
    <s v="2050350312"/>
    <s v="8276895965"/>
    <n v="0"/>
    <n v="0"/>
    <n v="0"/>
    <m/>
    <m/>
    <m/>
    <m/>
    <m/>
    <m/>
    <m/>
    <m/>
    <m/>
    <m/>
    <m/>
    <m/>
    <m/>
    <m/>
    <m/>
    <m/>
    <m/>
    <m/>
    <n v="1"/>
  </r>
  <r>
    <x v="0"/>
    <s v="PT. TIRTA INVESTAMA WINONGAN"/>
    <n v="21102803829"/>
    <s v="GLL"/>
    <s v="AGUS SUPRAPTO"/>
    <s v="L 8177 UT"/>
    <n v="5042165679"/>
    <s v="-"/>
    <s v="-"/>
    <d v="2021-11-01T00:00:00"/>
    <n v="960"/>
    <s v="DEPO JEMBER"/>
    <x v="7"/>
    <s v="369-0005882"/>
    <d v="2021-11-02T00:00:00"/>
    <x v="0"/>
    <n v="960"/>
    <n v="21102101724"/>
    <s v="-"/>
    <n v="6008133783"/>
    <n v="20"/>
    <n v="0"/>
    <n v="20"/>
    <s v="DEPO JEMBER"/>
    <s v="-"/>
    <s v="369-0005528"/>
    <d v="2021-11-01T00:00:00"/>
    <n v="0"/>
    <n v="5042238394"/>
    <s v="369-0005883"/>
    <d v="2021-11-02T00:00:00"/>
    <s v="8276895377"/>
    <s v="2050350281"/>
    <s v="8276895377"/>
    <n v="9456000"/>
    <n v="197000"/>
    <n v="0"/>
    <m/>
    <m/>
    <m/>
    <m/>
    <m/>
    <m/>
    <m/>
    <m/>
    <m/>
    <m/>
    <m/>
    <m/>
    <m/>
    <m/>
    <m/>
    <m/>
    <m/>
    <m/>
    <n v="1"/>
  </r>
  <r>
    <x v="0"/>
    <s v="PT. TIRTA INVESTAMA WINONGAN"/>
    <n v="21102803829"/>
    <s v="GLL"/>
    <s v="AGUS SUPRAPTO"/>
    <s v="L 8177 UT"/>
    <n v="5042165679"/>
    <s v="-"/>
    <s v="-"/>
    <d v="2021-11-01T00:00:00"/>
    <n v="960"/>
    <s v="DEPO JEMBER"/>
    <x v="7"/>
    <s v="369-0005882"/>
    <d v="2021-11-02T00:00:00"/>
    <x v="1"/>
    <n v="960"/>
    <n v="21102101724"/>
    <s v="-"/>
    <n v="6008133783"/>
    <n v="960"/>
    <n v="0"/>
    <n v="960"/>
    <s v="DEPO JEMBER"/>
    <s v="-"/>
    <s v="369-0005528"/>
    <d v="2021-11-01T00:00:00"/>
    <n v="30"/>
    <n v="5042238394"/>
    <s v="369-0005883"/>
    <d v="2021-11-02T00:00:00"/>
    <s v="8276895377"/>
    <s v="2050350281"/>
    <s v="8276895377"/>
    <n v="28800000"/>
    <n v="28800000"/>
    <n v="900000"/>
    <m/>
    <m/>
    <m/>
    <m/>
    <m/>
    <m/>
    <m/>
    <m/>
    <m/>
    <m/>
    <m/>
    <m/>
    <m/>
    <m/>
    <m/>
    <m/>
    <m/>
    <m/>
    <n v="1"/>
  </r>
  <r>
    <x v="0"/>
    <s v="PT. TIRTA INVESTAMA WINONGAN"/>
    <n v="21102803829"/>
    <s v="GLL"/>
    <s v="AGUS SUPRAPTO"/>
    <s v="L 8177 UT"/>
    <n v="5042165679"/>
    <s v="-"/>
    <s v="-"/>
    <d v="2021-11-01T00:00:00"/>
    <n v="20"/>
    <s v="DEPO JEMBER"/>
    <x v="7"/>
    <s v="369-0005882"/>
    <d v="2021-11-02T00:00:00"/>
    <x v="2"/>
    <n v="20"/>
    <n v="21102101724"/>
    <s v="-"/>
    <n v="6008133783"/>
    <n v="20"/>
    <n v="0"/>
    <n v="20"/>
    <s v="DEPO JEMBER"/>
    <s v="-"/>
    <s v="369-0005528"/>
    <d v="2021-11-01T00:00:00"/>
    <n v="0"/>
    <n v="5042238394"/>
    <s v="369-0005883"/>
    <d v="2021-11-02T00:00:00"/>
    <s v="8276895377"/>
    <s v="2050350281"/>
    <s v="8276895377"/>
    <n v="0"/>
    <n v="0"/>
    <n v="0"/>
    <m/>
    <m/>
    <m/>
    <m/>
    <m/>
    <m/>
    <m/>
    <m/>
    <m/>
    <m/>
    <m/>
    <m/>
    <m/>
    <m/>
    <m/>
    <m/>
    <m/>
    <m/>
    <n v="1"/>
  </r>
  <r>
    <x v="0"/>
    <s v="PT. TIRTA INVESTAMA WINONGAN"/>
    <n v="21102803830"/>
    <s v="GLL"/>
    <s v="SYAIFUDIN"/>
    <s v="N 8587 UV"/>
    <n v="5042237730"/>
    <s v="-"/>
    <s v="-"/>
    <d v="2021-11-01T00:00:00"/>
    <n v="1344"/>
    <s v="DEPO LUMAJANG"/>
    <x v="16"/>
    <s v="079-0002017"/>
    <d v="2021-11-02T00:00:00"/>
    <x v="0"/>
    <n v="1344"/>
    <n v="21102101732"/>
    <s v="-"/>
    <n v="6008133379"/>
    <n v="28"/>
    <n v="0"/>
    <n v="28"/>
    <s v="DEPO PROBOLINGGO"/>
    <s v="-"/>
    <s v="889-0004191"/>
    <d v="2021-10-31T00:00:00"/>
    <n v="2"/>
    <n v="5042236214"/>
    <s v="116-0004042"/>
    <d v="2021-11-24T00:00:00"/>
    <s v="8276895377"/>
    <s v="2050350281"/>
    <s v="8276895377"/>
    <n v="13238400"/>
    <n v="275800"/>
    <n v="19700"/>
    <m/>
    <m/>
    <m/>
    <m/>
    <m/>
    <m/>
    <m/>
    <m/>
    <m/>
    <m/>
    <m/>
    <m/>
    <m/>
    <m/>
    <m/>
    <m/>
    <m/>
    <m/>
    <n v="1"/>
  </r>
  <r>
    <x v="0"/>
    <s v="PT. TIRTA INVESTAMA WINONGAN"/>
    <n v="21102803830"/>
    <s v="GLL"/>
    <s v="SYAIFUDIN"/>
    <s v="N 8587 UV"/>
    <n v="5042237730"/>
    <s v="-"/>
    <s v="-"/>
    <d v="2021-11-01T00:00:00"/>
    <n v="1344"/>
    <s v="DEPO LUMAJANG"/>
    <x v="16"/>
    <s v="079-0002017"/>
    <d v="2021-11-02T00:00:00"/>
    <x v="1"/>
    <n v="1344"/>
    <n v="21102101732"/>
    <s v="-"/>
    <n v="6008133379"/>
    <n v="1344"/>
    <n v="0"/>
    <n v="1344"/>
    <s v="DEPO PROBOLINGGO"/>
    <s v="-"/>
    <s v="889-0004191"/>
    <d v="2021-10-31T00:00:00"/>
    <n v="70"/>
    <n v="5042236214"/>
    <s v="116-0004042"/>
    <d v="2021-11-24T00:00:00"/>
    <s v="8276895377"/>
    <s v="2050350281"/>
    <s v="8276895377"/>
    <n v="40320000"/>
    <n v="40320000"/>
    <n v="2100000"/>
    <m/>
    <m/>
    <m/>
    <m/>
    <m/>
    <m/>
    <m/>
    <m/>
    <m/>
    <m/>
    <m/>
    <m/>
    <m/>
    <m/>
    <m/>
    <m/>
    <m/>
    <m/>
    <n v="1"/>
  </r>
  <r>
    <x v="0"/>
    <s v="PT. TIRTA INVESTAMA WINONGAN"/>
    <n v="21102803832"/>
    <s v="GLL"/>
    <s v="BAKHIN"/>
    <s v="N 8274 UV"/>
    <n v="5042236262"/>
    <s v="-"/>
    <s v="-"/>
    <d v="2021-11-01T00:00:00"/>
    <n v="1008"/>
    <s v="SUMBER MAKMUR"/>
    <x v="17"/>
    <s v="558-0010075"/>
    <d v="2021-11-01T00:00:00"/>
    <x v="0"/>
    <n v="1008"/>
    <n v="21102101751"/>
    <s v="-"/>
    <n v="6008132474"/>
    <n v="33"/>
    <n v="0"/>
    <n v="33"/>
    <s v="DEPO PAITON"/>
    <s v="-"/>
    <s v="370-0001160"/>
    <d v="2021-10-30T00:00:00"/>
    <n v="0"/>
    <n v="5042236619"/>
    <s v="116-0003900"/>
    <d v="2021-11-18T00:00:00"/>
    <s v="8276895377"/>
    <s v="2050350281"/>
    <s v="8276895377"/>
    <n v="9928800"/>
    <n v="325050"/>
    <n v="0"/>
    <m/>
    <m/>
    <m/>
    <m/>
    <m/>
    <m/>
    <m/>
    <m/>
    <m/>
    <m/>
    <m/>
    <m/>
    <m/>
    <m/>
    <m/>
    <m/>
    <m/>
    <m/>
    <n v="1"/>
  </r>
  <r>
    <x v="0"/>
    <s v="PT. TIRTA INVESTAMA WINONGAN"/>
    <n v="21102803832"/>
    <s v="GLL"/>
    <s v="BAKHIN"/>
    <s v="N 8274 UV"/>
    <n v="5042236262"/>
    <s v="-"/>
    <s v="-"/>
    <d v="2021-11-01T00:00:00"/>
    <n v="1008"/>
    <s v="SUMBER MAKMUR"/>
    <x v="17"/>
    <s v="558-0010075"/>
    <d v="2021-11-01T00:00:00"/>
    <x v="1"/>
    <n v="1008"/>
    <n v="21102101751"/>
    <s v="-"/>
    <n v="6008132474"/>
    <n v="1100"/>
    <n v="0"/>
    <n v="1100"/>
    <s v="DEPO PAITON"/>
    <s v="-"/>
    <s v="370-0001160"/>
    <d v="2021-10-30T00:00:00"/>
    <n v="50"/>
    <n v="5042236619"/>
    <s v="116-0003900"/>
    <d v="2021-11-18T00:00:00"/>
    <s v="8276895377"/>
    <s v="2050350281"/>
    <s v="8276895377"/>
    <n v="30240000"/>
    <n v="33000000"/>
    <n v="1500000"/>
    <m/>
    <m/>
    <m/>
    <m/>
    <m/>
    <m/>
    <m/>
    <m/>
    <m/>
    <m/>
    <m/>
    <m/>
    <m/>
    <m/>
    <m/>
    <m/>
    <m/>
    <m/>
    <n v="1"/>
  </r>
  <r>
    <x v="0"/>
    <s v="PT. TIRTA INVESTAMA WINONGAN"/>
    <n v="21102803833"/>
    <s v="GLL"/>
    <s v="SUTOYO"/>
    <s v="N 8789 UV"/>
    <n v="5042239163"/>
    <s v="-"/>
    <s v="-"/>
    <d v="2021-11-01T00:00:00"/>
    <n v="960"/>
    <s v="DEPO PROBOLINGGO"/>
    <x v="14"/>
    <s v="889-0004320"/>
    <d v="2021-11-02T00:00:00"/>
    <x v="0"/>
    <n v="960"/>
    <n v="21102101718"/>
    <s v="-"/>
    <n v="6008127314"/>
    <n v="15"/>
    <n v="0"/>
    <n v="15"/>
    <s v="DEPO PROBOLINGGO"/>
    <s v="-"/>
    <s v="889-0004194"/>
    <d v="2021-11-01T00:00:00"/>
    <n v="0"/>
    <n v="5042235907"/>
    <s v="889-0004322"/>
    <d v="2021-11-02T00:00:00"/>
    <s v="8276895377"/>
    <s v="2050350281"/>
    <s v="8276895377"/>
    <n v="9456000"/>
    <n v="147750"/>
    <n v="0"/>
    <m/>
    <m/>
    <m/>
    <m/>
    <m/>
    <m/>
    <m/>
    <m/>
    <m/>
    <m/>
    <m/>
    <m/>
    <m/>
    <m/>
    <m/>
    <m/>
    <m/>
    <m/>
    <n v="1"/>
  </r>
  <r>
    <x v="0"/>
    <s v="PT. TIRTA INVESTAMA WINONGAN"/>
    <n v="21102803833"/>
    <s v="GLL"/>
    <s v="SUTOYO"/>
    <s v="N 8789 UV"/>
    <n v="5042239163"/>
    <s v="-"/>
    <s v="-"/>
    <d v="2021-11-01T00:00:00"/>
    <n v="960"/>
    <s v="DEPO PROBOLINGGO"/>
    <x v="14"/>
    <s v="889-0004320"/>
    <d v="2021-11-02T00:00:00"/>
    <x v="1"/>
    <n v="960"/>
    <n v="21102101718"/>
    <s v="-"/>
    <n v="6008127314"/>
    <n v="960"/>
    <n v="0"/>
    <n v="960"/>
    <s v="DEPO PROBOLINGGO"/>
    <s v="-"/>
    <s v="889-0004194"/>
    <d v="2021-11-01T00:00:00"/>
    <n v="35"/>
    <n v="5042235907"/>
    <s v="889-0004322"/>
    <d v="2021-11-02T00:00:00"/>
    <s v="8276895377"/>
    <s v="2050350281"/>
    <s v="8276895377"/>
    <n v="28800000"/>
    <n v="28800000"/>
    <n v="1050000"/>
    <m/>
    <m/>
    <m/>
    <m/>
    <m/>
    <m/>
    <m/>
    <m/>
    <m/>
    <m/>
    <m/>
    <m/>
    <m/>
    <m/>
    <m/>
    <m/>
    <m/>
    <m/>
    <n v="1"/>
  </r>
  <r>
    <x v="0"/>
    <s v="PT. TIRTA INVESTAMA WINONGAN"/>
    <n v="21102803833"/>
    <s v="GLL"/>
    <s v="SUTOYO"/>
    <s v="N 8789 UV"/>
    <n v="5042239163"/>
    <s v="-"/>
    <s v="-"/>
    <d v="2021-11-01T00:00:00"/>
    <n v="20"/>
    <s v="DEPO PROBOLINGGO"/>
    <x v="14"/>
    <s v="889-0004320"/>
    <d v="2021-11-02T00:00:00"/>
    <x v="2"/>
    <n v="20"/>
    <n v="21102101718"/>
    <s v="-"/>
    <n v="6008127314"/>
    <n v="20"/>
    <n v="0"/>
    <n v="20"/>
    <s v="DEPO PROBOLINGGO"/>
    <s v="-"/>
    <s v="889-0004194"/>
    <d v="2021-11-01T00:00:00"/>
    <n v="0"/>
    <n v="5042235907"/>
    <s v="889-0004322"/>
    <d v="2021-11-02T00:00:00"/>
    <s v="8276895377"/>
    <s v="2050350281"/>
    <s v="8276895377"/>
    <n v="0"/>
    <n v="0"/>
    <n v="0"/>
    <m/>
    <m/>
    <m/>
    <m/>
    <m/>
    <m/>
    <m/>
    <m/>
    <m/>
    <m/>
    <m/>
    <m/>
    <m/>
    <m/>
    <m/>
    <m/>
    <m/>
    <m/>
    <n v="1"/>
  </r>
  <r>
    <x v="1"/>
    <s v="PT. TIRTA INVESTAMA WINONGAN"/>
    <n v="21102903780"/>
    <s v="GLL"/>
    <s v="HASAN"/>
    <s v="N 8582 UV"/>
    <n v="5042240412"/>
    <s v="-"/>
    <s v="-"/>
    <d v="2021-11-01T00:00:00"/>
    <n v="960"/>
    <s v="DEPO MARGOMULYO"/>
    <x v="5"/>
    <s v="168-0032448"/>
    <d v="2021-11-02T00:00:00"/>
    <x v="0"/>
    <n v="960"/>
    <n v="21102903787"/>
    <s v="-"/>
    <n v="6008132307"/>
    <n v="24"/>
    <n v="0"/>
    <n v="24"/>
    <s v="DEPO MARGOMULYO"/>
    <s v="-"/>
    <s v="168-0020994"/>
    <d v="2021-11-01T00:00:00"/>
    <n v="1"/>
    <n v="5042240697"/>
    <s v="168-0032447"/>
    <d v="2021-11-02T00:00:00"/>
    <s v="8276895965"/>
    <s v="2050350312"/>
    <s v="8276895965"/>
    <n v="9456000"/>
    <n v="236400"/>
    <n v="9850"/>
    <m/>
    <m/>
    <m/>
    <m/>
    <m/>
    <m/>
    <m/>
    <m/>
    <m/>
    <m/>
    <m/>
    <m/>
    <m/>
    <m/>
    <m/>
    <m/>
    <m/>
    <m/>
    <n v="1"/>
  </r>
  <r>
    <x v="1"/>
    <s v="PT. TIRTA INVESTAMA WINONGAN"/>
    <n v="21102903780"/>
    <s v="GLL"/>
    <s v="HASAN"/>
    <s v="N 8582 UV"/>
    <n v="5042240412"/>
    <s v="-"/>
    <s v="-"/>
    <d v="2021-11-01T00:00:00"/>
    <n v="960"/>
    <s v="DEPO MARGOMULYO"/>
    <x v="5"/>
    <s v="168-0032448"/>
    <d v="2021-11-02T00:00:00"/>
    <x v="1"/>
    <n v="960"/>
    <n v="21102903787"/>
    <s v="-"/>
    <n v="6008132307"/>
    <n v="960"/>
    <n v="0"/>
    <n v="960"/>
    <s v="DEPO MARGOMULYO"/>
    <s v="-"/>
    <s v="168-0020994"/>
    <d v="2021-11-01T00:00:00"/>
    <n v="50"/>
    <n v="5042240697"/>
    <s v="168-0032447"/>
    <d v="2021-11-02T00:00:00"/>
    <s v="8276895965"/>
    <s v="2050350312"/>
    <s v="8276895965"/>
    <n v="28800000"/>
    <n v="28800000"/>
    <n v="1500000"/>
    <m/>
    <m/>
    <m/>
    <m/>
    <m/>
    <m/>
    <m/>
    <m/>
    <m/>
    <m/>
    <m/>
    <m/>
    <m/>
    <m/>
    <m/>
    <m/>
    <m/>
    <m/>
    <n v="1"/>
  </r>
  <r>
    <x v="1"/>
    <s v="PT. TIRTA INVESTAMA WINONGAN"/>
    <n v="21102903780"/>
    <s v="GLL"/>
    <s v="HASAN"/>
    <s v="N 8582 UV"/>
    <n v="5042240412"/>
    <s v="-"/>
    <s v="-"/>
    <d v="2021-11-01T00:00:00"/>
    <n v="20"/>
    <s v="DEPO MARGOMULYO"/>
    <x v="5"/>
    <s v="168-0032448"/>
    <d v="2021-11-02T00:00:00"/>
    <x v="2"/>
    <n v="20"/>
    <n v="21102903787"/>
    <s v="-"/>
    <n v="6008132307"/>
    <n v="20"/>
    <n v="0"/>
    <n v="20"/>
    <s v="DEPO MARGOMULYO"/>
    <s v="-"/>
    <s v="168-0020994"/>
    <d v="2021-11-01T00:00:00"/>
    <n v="0"/>
    <n v="5042240697"/>
    <s v="168-0032447"/>
    <d v="2021-11-02T00:00:00"/>
    <s v="8276895965"/>
    <s v="2050350312"/>
    <s v="8276895965"/>
    <n v="0"/>
    <n v="0"/>
    <n v="0"/>
    <m/>
    <m/>
    <m/>
    <m/>
    <m/>
    <m/>
    <m/>
    <m/>
    <m/>
    <m/>
    <m/>
    <m/>
    <m/>
    <m/>
    <m/>
    <m/>
    <m/>
    <m/>
    <n v="1"/>
  </r>
  <r>
    <x v="1"/>
    <s v="PT. TIRTA INVESTAMA WINONGAN"/>
    <n v="21102903783"/>
    <s v="GLL"/>
    <s v="SOLIKAN"/>
    <s v="N 8547 UV"/>
    <n v="5042234622"/>
    <s v="-"/>
    <s v="-"/>
    <d v="2021-11-01T00:00:00"/>
    <n v="1344"/>
    <s v="DEPO BALONG PANGGANG"/>
    <x v="1"/>
    <s v="088-0002392"/>
    <d v="2021-11-02T00:00:00"/>
    <x v="0"/>
    <n v="1344"/>
    <s v="-"/>
    <s v="-"/>
    <s v="-"/>
    <n v="0"/>
    <n v="0"/>
    <n v="0"/>
    <s v="-"/>
    <s v="-"/>
    <s v="-"/>
    <s v="-"/>
    <n v="0"/>
    <s v="-"/>
    <s v="-"/>
    <s v="-"/>
    <s v="8276895965"/>
    <e v="#N/A"/>
    <e v="#N/A"/>
    <n v="13238400"/>
    <n v="0"/>
    <n v="0"/>
    <m/>
    <m/>
    <m/>
    <m/>
    <m/>
    <m/>
    <m/>
    <m/>
    <m/>
    <m/>
    <m/>
    <m/>
    <m/>
    <m/>
    <m/>
    <m/>
    <m/>
    <m/>
    <n v="1"/>
  </r>
  <r>
    <x v="1"/>
    <s v="PT. TIRTA INVESTAMA WINONGAN"/>
    <n v="21102903783"/>
    <s v="GLL"/>
    <s v="SOLIKAN"/>
    <s v="N 8547 UV"/>
    <n v="5042234622"/>
    <s v="-"/>
    <s v="-"/>
    <d v="2021-11-01T00:00:00"/>
    <n v="1344"/>
    <s v="DEPO BALONG PANGGANG"/>
    <x v="1"/>
    <s v="088-0002392"/>
    <d v="2021-11-02T00:00:00"/>
    <x v="1"/>
    <n v="1344"/>
    <s v="-"/>
    <s v="-"/>
    <s v="-"/>
    <n v="0"/>
    <n v="0"/>
    <n v="0"/>
    <s v="-"/>
    <s v="-"/>
    <s v="-"/>
    <s v="-"/>
    <n v="0"/>
    <s v="-"/>
    <s v="-"/>
    <s v="-"/>
    <s v="8276895965"/>
    <e v="#N/A"/>
    <e v="#N/A"/>
    <n v="40320000"/>
    <n v="0"/>
    <n v="0"/>
    <m/>
    <m/>
    <m/>
    <m/>
    <m/>
    <m/>
    <m/>
    <m/>
    <m/>
    <m/>
    <m/>
    <m/>
    <m/>
    <m/>
    <m/>
    <m/>
    <m/>
    <m/>
    <n v="1"/>
  </r>
  <r>
    <x v="0"/>
    <s v="PT. TIRTA INVESTAMA WINONGAN"/>
    <s v="21102903783-RETUR"/>
    <s v="GLL"/>
    <s v="SOLIKAN"/>
    <s v="N 8547 UV"/>
    <n v="5042234622"/>
    <s v="-"/>
    <s v="-"/>
    <d v="2021-11-01T00:00:00"/>
    <n v="0"/>
    <s v="DEPO BALONG PANGGANG"/>
    <x v="1"/>
    <s v="088-0002392"/>
    <d v="2021-11-02T00:00:00"/>
    <x v="0"/>
    <n v="0"/>
    <n v="21102101733"/>
    <s v="-"/>
    <n v="6008133075"/>
    <n v="22"/>
    <n v="0"/>
    <n v="22"/>
    <s v="DEPO SUKOREJO"/>
    <s v="-"/>
    <s v="569-0002118"/>
    <d v="2021-10-31T00:00:00"/>
    <n v="0"/>
    <n v="5042236525"/>
    <s v="116-0003727"/>
    <d v="2021-11-09T00:00:00"/>
    <s v="8276895965"/>
    <s v="2050350281"/>
    <s v="8276895377"/>
    <n v="0"/>
    <n v="216700"/>
    <n v="0"/>
    <m/>
    <m/>
    <m/>
    <m/>
    <m/>
    <m/>
    <m/>
    <m/>
    <m/>
    <m/>
    <m/>
    <m/>
    <m/>
    <m/>
    <m/>
    <m/>
    <m/>
    <m/>
    <n v="1"/>
  </r>
  <r>
    <x v="0"/>
    <s v="PT. TIRTA INVESTAMA WINONGAN"/>
    <s v="21102903783-RETUR"/>
    <s v="GLL"/>
    <s v="SOLIKAN"/>
    <s v="N 8547 UV"/>
    <n v="5042234622"/>
    <s v="-"/>
    <s v="-"/>
    <d v="2021-11-01T00:00:00"/>
    <n v="0"/>
    <s v="DEPO BALONG PANGGANG"/>
    <x v="1"/>
    <s v="088-0002392"/>
    <d v="2021-11-02T00:00:00"/>
    <x v="1"/>
    <n v="0"/>
    <n v="21102101733"/>
    <s v="-"/>
    <n v="6008133075"/>
    <n v="1344"/>
    <n v="100"/>
    <n v="1444"/>
    <s v="DEPO SUKOREJO"/>
    <s v="-"/>
    <s v="569-0002118"/>
    <d v="2021-10-31T00:00:00"/>
    <n v="70"/>
    <n v="5042236525"/>
    <s v="116-0003727"/>
    <d v="2021-11-09T00:00:00"/>
    <s v="8276895965"/>
    <s v="2050350281"/>
    <s v="8276895377"/>
    <n v="0"/>
    <n v="43320000"/>
    <n v="2100000"/>
    <m/>
    <m/>
    <m/>
    <m/>
    <m/>
    <m/>
    <m/>
    <m/>
    <m/>
    <m/>
    <m/>
    <m/>
    <m/>
    <m/>
    <m/>
    <m/>
    <m/>
    <m/>
    <n v="1"/>
  </r>
  <r>
    <x v="1"/>
    <s v="PT. TIRTA INVESTAMA WINONGAN"/>
    <n v="21102903787"/>
    <s v="GLL"/>
    <s v="HASAN"/>
    <s v="N 8582 UV"/>
    <n v="5042183735"/>
    <s v="-"/>
    <s v="-"/>
    <d v="2021-11-01T00:00:00"/>
    <n v="960"/>
    <s v="DEPO MARGOMULYO"/>
    <x v="5"/>
    <s v="168-0032433"/>
    <d v="2021-11-01T00:00:00"/>
    <x v="0"/>
    <n v="960"/>
    <s v="-"/>
    <s v="-"/>
    <s v="-"/>
    <n v="0"/>
    <n v="0"/>
    <n v="0"/>
    <s v="-"/>
    <s v="-"/>
    <s v="-"/>
    <s v="-"/>
    <n v="0"/>
    <s v="-"/>
    <s v="-"/>
    <s v="-"/>
    <s v="8276895965"/>
    <e v="#N/A"/>
    <e v="#N/A"/>
    <n v="9456000"/>
    <n v="0"/>
    <n v="0"/>
    <m/>
    <m/>
    <m/>
    <m/>
    <m/>
    <m/>
    <m/>
    <m/>
    <m/>
    <m/>
    <m/>
    <m/>
    <m/>
    <m/>
    <m/>
    <m/>
    <m/>
    <m/>
    <n v="1"/>
  </r>
  <r>
    <x v="1"/>
    <s v="PT. TIRTA INVESTAMA WINONGAN"/>
    <n v="21102903787"/>
    <s v="GLL"/>
    <s v="HASAN"/>
    <s v="N 8582 UV"/>
    <n v="5042183735"/>
    <s v="-"/>
    <s v="-"/>
    <d v="2021-11-01T00:00:00"/>
    <n v="960"/>
    <s v="DEPO MARGOMULYO"/>
    <x v="5"/>
    <s v="168-0032433"/>
    <d v="2021-11-01T00:00:00"/>
    <x v="1"/>
    <n v="960"/>
    <s v="-"/>
    <s v="-"/>
    <s v="-"/>
    <n v="0"/>
    <n v="0"/>
    <n v="0"/>
    <s v="-"/>
    <s v="-"/>
    <s v="-"/>
    <s v="-"/>
    <n v="0"/>
    <s v="-"/>
    <s v="-"/>
    <s v="-"/>
    <s v="8276895965"/>
    <e v="#N/A"/>
    <e v="#N/A"/>
    <n v="28800000"/>
    <n v="0"/>
    <n v="0"/>
    <m/>
    <m/>
    <m/>
    <m/>
    <m/>
    <m/>
    <m/>
    <m/>
    <m/>
    <m/>
    <m/>
    <m/>
    <m/>
    <m/>
    <m/>
    <m/>
    <m/>
    <m/>
    <n v="1"/>
  </r>
  <r>
    <x v="1"/>
    <s v="PT. TIRTA INVESTAMA WINONGAN"/>
    <n v="21102903787"/>
    <s v="GLL"/>
    <s v="HASAN"/>
    <s v="N 8582 UV"/>
    <n v="5042183735"/>
    <s v="-"/>
    <s v="-"/>
    <d v="2021-11-01T00:00:00"/>
    <n v="20"/>
    <s v="DEPO MARGOMULYO"/>
    <x v="5"/>
    <s v="168-0032433"/>
    <d v="2021-11-01T00:00:00"/>
    <x v="2"/>
    <n v="20"/>
    <s v="-"/>
    <s v="-"/>
    <s v="-"/>
    <n v="0"/>
    <n v="0"/>
    <n v="0"/>
    <s v="-"/>
    <s v="-"/>
    <s v="-"/>
    <s v="-"/>
    <n v="0"/>
    <s v="-"/>
    <s v="-"/>
    <s v="-"/>
    <s v="8276895965"/>
    <e v="#N/A"/>
    <e v="#N/A"/>
    <n v="0"/>
    <n v="0"/>
    <n v="0"/>
    <m/>
    <m/>
    <m/>
    <m/>
    <m/>
    <m/>
    <m/>
    <m/>
    <m/>
    <m/>
    <m/>
    <m/>
    <m/>
    <m/>
    <m/>
    <m/>
    <m/>
    <m/>
    <n v="1"/>
  </r>
  <r>
    <x v="0"/>
    <s v="PT. TIRTA INVESTAMA WINONGAN"/>
    <s v="21102903787-RETUR"/>
    <s v="GLL"/>
    <s v="HASAN"/>
    <s v="N 8582 UV"/>
    <n v="5042183735"/>
    <s v="-"/>
    <s v="-"/>
    <d v="2021-11-01T00:00:00"/>
    <n v="0"/>
    <s v="DEPO MARGOMULYO"/>
    <x v="5"/>
    <s v="168-0032433"/>
    <d v="2021-11-01T00:00:00"/>
    <x v="0"/>
    <n v="0"/>
    <n v="21102101744"/>
    <s v="-"/>
    <n v="6008133263"/>
    <n v="24"/>
    <n v="0"/>
    <n v="24"/>
    <s v="DEPO JEMBER"/>
    <s v="-"/>
    <s v="369-0005521"/>
    <d v="2021-10-30T00:00:00"/>
    <n v="0"/>
    <n v="5042232174"/>
    <s v="116-0003897"/>
    <d v="2021-11-18T00:00:00"/>
    <s v="8276895965"/>
    <s v="2050350281"/>
    <s v="8276895377"/>
    <n v="0"/>
    <n v="236400"/>
    <n v="0"/>
    <m/>
    <m/>
    <m/>
    <m/>
    <m/>
    <m/>
    <m/>
    <m/>
    <m/>
    <m/>
    <m/>
    <m/>
    <m/>
    <m/>
    <m/>
    <m/>
    <m/>
    <m/>
    <n v="1"/>
  </r>
  <r>
    <x v="0"/>
    <s v="PT. TIRTA INVESTAMA WINONGAN"/>
    <s v="21102903787-RETUR"/>
    <s v="GLL"/>
    <s v="HASAN"/>
    <s v="N 8582 UV"/>
    <n v="5042183735"/>
    <s v="-"/>
    <s v="-"/>
    <d v="2021-11-01T00:00:00"/>
    <n v="0"/>
    <s v="DEPO MARGOMULYO"/>
    <x v="5"/>
    <s v="168-0032433"/>
    <d v="2021-11-01T00:00:00"/>
    <x v="1"/>
    <n v="0"/>
    <n v="21102101744"/>
    <s v="-"/>
    <n v="6008133263"/>
    <n v="960"/>
    <n v="0"/>
    <n v="959"/>
    <s v="DEPO JEMBER"/>
    <s v="-"/>
    <s v="369-0005521"/>
    <d v="2021-10-30T00:00:00"/>
    <n v="40"/>
    <n v="5042232174"/>
    <s v="116-0003897"/>
    <d v="2021-11-18T00:00:00"/>
    <s v="8276895965"/>
    <s v="2050350281"/>
    <s v="8276895377"/>
    <n v="0"/>
    <n v="28770000"/>
    <n v="1200000"/>
    <m/>
    <m/>
    <m/>
    <m/>
    <m/>
    <m/>
    <m/>
    <m/>
    <m/>
    <m/>
    <m/>
    <m/>
    <m/>
    <m/>
    <m/>
    <m/>
    <m/>
    <m/>
    <n v="1"/>
  </r>
  <r>
    <x v="0"/>
    <s v="PT. TIRTA INVESTAMA WINONGAN"/>
    <s v="21102903787-RETUR"/>
    <s v="GLL"/>
    <s v="HASAN"/>
    <s v="N 8582 UV"/>
    <n v="5042183735"/>
    <s v="-"/>
    <s v="-"/>
    <d v="2021-11-01T00:00:00"/>
    <n v="0"/>
    <s v="DEPO MARGOMULYO"/>
    <x v="5"/>
    <s v="168-0032433"/>
    <d v="2021-11-01T00:00:00"/>
    <x v="2"/>
    <n v="0"/>
    <n v="21102101744"/>
    <s v="-"/>
    <n v="6008133263"/>
    <n v="20"/>
    <n v="0"/>
    <n v="20"/>
    <s v="DEPO JEMBER"/>
    <s v="-"/>
    <s v="369-0005521"/>
    <d v="2021-10-30T00:00:00"/>
    <n v="0"/>
    <n v="5042232174"/>
    <s v="116-0003897"/>
    <d v="2021-11-18T00:00:00"/>
    <s v="8276895965"/>
    <s v="2050350281"/>
    <s v="8276895377"/>
    <n v="0"/>
    <n v="0"/>
    <n v="0"/>
    <m/>
    <m/>
    <m/>
    <m/>
    <m/>
    <m/>
    <m/>
    <m/>
    <m/>
    <m/>
    <m/>
    <m/>
    <m/>
    <m/>
    <m/>
    <m/>
    <m/>
    <m/>
    <n v="1"/>
  </r>
  <r>
    <x v="1"/>
    <s v="PT. TIRTA INVESTAMA WINONGAN"/>
    <n v="21102903788"/>
    <s v="GLL"/>
    <s v="AHMAD"/>
    <s v="L 9357 UZ"/>
    <n v="5042221784"/>
    <s v="-"/>
    <s v="-"/>
    <d v="2021-11-01T00:00:00"/>
    <n v="1152"/>
    <s v="DEPO GRESIK"/>
    <x v="18"/>
    <s v="556-0008994"/>
    <d v="2021-11-01T00:00:00"/>
    <x v="0"/>
    <n v="1104"/>
    <s v="-"/>
    <s v="-"/>
    <s v="-"/>
    <n v="0"/>
    <n v="0"/>
    <n v="0"/>
    <s v="-"/>
    <s v="-"/>
    <s v="-"/>
    <s v="-"/>
    <n v="0"/>
    <s v="-"/>
    <s v="-"/>
    <s v="-"/>
    <s v="8276895965"/>
    <e v="#N/A"/>
    <e v="#N/A"/>
    <n v="10874400"/>
    <n v="0"/>
    <n v="0"/>
    <m/>
    <m/>
    <m/>
    <m/>
    <m/>
    <m/>
    <m/>
    <m/>
    <m/>
    <m/>
    <m/>
    <m/>
    <m/>
    <m/>
    <m/>
    <m/>
    <m/>
    <m/>
    <n v="1"/>
  </r>
  <r>
    <x v="1"/>
    <s v="PT. TIRTA INVESTAMA WINONGAN"/>
    <n v="21102903788"/>
    <s v="GLL"/>
    <s v="AHMAD"/>
    <s v="L 9357 UZ"/>
    <n v="5042221784"/>
    <s v="-"/>
    <s v="-"/>
    <d v="2021-11-01T00:00:00"/>
    <n v="1152"/>
    <s v="DEPO GRESIK"/>
    <x v="18"/>
    <s v="556-0008994"/>
    <d v="2021-11-01T00:00:00"/>
    <x v="1"/>
    <n v="1104"/>
    <s v="-"/>
    <s v="-"/>
    <s v="-"/>
    <n v="0"/>
    <n v="0"/>
    <n v="0"/>
    <s v="-"/>
    <s v="-"/>
    <s v="-"/>
    <s v="-"/>
    <n v="0"/>
    <s v="-"/>
    <s v="-"/>
    <s v="-"/>
    <s v="8276895965"/>
    <e v="#N/A"/>
    <e v="#N/A"/>
    <n v="33120000"/>
    <n v="0"/>
    <n v="0"/>
    <m/>
    <m/>
    <m/>
    <m/>
    <m/>
    <m/>
    <m/>
    <m/>
    <m/>
    <m/>
    <m/>
    <m/>
    <m/>
    <m/>
    <m/>
    <m/>
    <m/>
    <m/>
    <n v="1"/>
  </r>
  <r>
    <x v="1"/>
    <s v="PT. TIRTA INVESTAMA WINONGAN"/>
    <n v="21102903788"/>
    <s v="GLL"/>
    <s v="AHMAD"/>
    <s v="L 9357 UZ"/>
    <n v="5042221784"/>
    <s v="-"/>
    <s v="-"/>
    <d v="2021-11-01T00:00:00"/>
    <n v="24"/>
    <s v="DEPO GRESIK"/>
    <x v="18"/>
    <s v="556-0008994"/>
    <d v="2021-11-01T00:00:00"/>
    <x v="2"/>
    <n v="24"/>
    <s v="-"/>
    <s v="-"/>
    <s v="-"/>
    <n v="0"/>
    <n v="0"/>
    <n v="0"/>
    <s v="-"/>
    <s v="-"/>
    <s v="-"/>
    <s v="-"/>
    <n v="0"/>
    <s v="-"/>
    <s v="-"/>
    <s v="-"/>
    <s v="8276895965"/>
    <e v="#N/A"/>
    <e v="#N/A"/>
    <n v="0"/>
    <n v="0"/>
    <n v="0"/>
    <m/>
    <m/>
    <m/>
    <m/>
    <m/>
    <m/>
    <m/>
    <m/>
    <m/>
    <m/>
    <m/>
    <m/>
    <m/>
    <m/>
    <m/>
    <m/>
    <m/>
    <m/>
    <n v="1"/>
  </r>
  <r>
    <x v="0"/>
    <s v="PT. TIRTA INVESTAMA WINONGAN"/>
    <s v="21102903788-RETUR"/>
    <s v="GLL"/>
    <s v="AHMAD"/>
    <s v="L 9357 UZ"/>
    <n v="5042221784"/>
    <s v="-"/>
    <s v="-"/>
    <d v="2021-11-01T00:00:00"/>
    <n v="0"/>
    <s v="DEPO GRESIK"/>
    <x v="18"/>
    <s v="556-0008994"/>
    <d v="2021-11-01T00:00:00"/>
    <x v="0"/>
    <n v="0"/>
    <n v="21102803842"/>
    <s v="-"/>
    <n v="6008132618"/>
    <n v="18"/>
    <n v="0"/>
    <n v="18"/>
    <s v="DEPO PASURUAN"/>
    <s v="-"/>
    <s v="555-0006656"/>
    <d v="2021-10-31T00:00:00"/>
    <n v="0"/>
    <n v="5042230361"/>
    <s v="556-0008993"/>
    <d v="2021-11-01T00:00:00"/>
    <s v="8276895965"/>
    <s v="2050350281"/>
    <s v="8276895377"/>
    <n v="0"/>
    <n v="177300"/>
    <n v="0"/>
    <m/>
    <m/>
    <m/>
    <m/>
    <m/>
    <m/>
    <m/>
    <m/>
    <m/>
    <m/>
    <m/>
    <m/>
    <m/>
    <m/>
    <m/>
    <m/>
    <m/>
    <m/>
    <n v="1"/>
  </r>
  <r>
    <x v="0"/>
    <s v="PT. TIRTA INVESTAMA WINONGAN"/>
    <s v="21102903788-RETUR"/>
    <s v="GLL"/>
    <s v="AHMAD"/>
    <s v="L 9357 UZ"/>
    <n v="5042221784"/>
    <s v="-"/>
    <s v="-"/>
    <d v="2021-11-01T00:00:00"/>
    <n v="0"/>
    <s v="DEPO GRESIK"/>
    <x v="18"/>
    <s v="556-0008994"/>
    <d v="2021-11-01T00:00:00"/>
    <x v="1"/>
    <n v="0"/>
    <n v="21102803842"/>
    <s v="-"/>
    <n v="6008132618"/>
    <n v="1152"/>
    <n v="0"/>
    <n v="1152"/>
    <s v="DEPO PASURUAN"/>
    <s v="-"/>
    <s v="555-0006656"/>
    <d v="2021-10-31T00:00:00"/>
    <n v="48"/>
    <n v="5042230361"/>
    <s v="556-0008993"/>
    <d v="2021-11-01T00:00:00"/>
    <s v="8276895965"/>
    <s v="2050350281"/>
    <s v="8276895377"/>
    <n v="0"/>
    <n v="34560000"/>
    <n v="1440000"/>
    <m/>
    <m/>
    <m/>
    <m/>
    <m/>
    <m/>
    <m/>
    <m/>
    <m/>
    <m/>
    <m/>
    <m/>
    <m/>
    <m/>
    <m/>
    <m/>
    <m/>
    <m/>
    <n v="1"/>
  </r>
  <r>
    <x v="0"/>
    <s v="PT. TIRTA INVESTAMA WINONGAN"/>
    <s v="21102903788-RETUR"/>
    <s v="GLL"/>
    <s v="AHMAD"/>
    <s v="L 9357 UZ"/>
    <n v="5042221784"/>
    <s v="-"/>
    <s v="-"/>
    <d v="2021-11-01T00:00:00"/>
    <n v="0"/>
    <s v="DEPO GRESIK"/>
    <x v="18"/>
    <s v="556-0008994"/>
    <d v="2021-11-01T00:00:00"/>
    <x v="2"/>
    <n v="0"/>
    <n v="21102803842"/>
    <s v="-"/>
    <n v="6008132618"/>
    <n v="24"/>
    <n v="0"/>
    <n v="24"/>
    <s v="DEPO PASURUAN"/>
    <s v="-"/>
    <s v="555-0006656"/>
    <d v="2021-10-31T00:00:00"/>
    <n v="0"/>
    <n v="5042230361"/>
    <s v="556-0008993"/>
    <d v="2021-11-01T00:00:00"/>
    <s v="8276895965"/>
    <s v="2050350281"/>
    <s v="8276895377"/>
    <n v="0"/>
    <n v="0"/>
    <n v="0"/>
    <m/>
    <m/>
    <m/>
    <m/>
    <m/>
    <m/>
    <m/>
    <m/>
    <m/>
    <m/>
    <m/>
    <m/>
    <m/>
    <m/>
    <m/>
    <m/>
    <m/>
    <m/>
    <n v="1"/>
  </r>
  <r>
    <x v="0"/>
    <s v="PT. TIRTA INVESTAMA WINONGAN"/>
    <n v="21102803844"/>
    <s v="RJ"/>
    <s v="SALEH"/>
    <s v="P 9408 E"/>
    <n v="5042232325"/>
    <s v="-"/>
    <s v="-"/>
    <d v="2021-11-01T00:00:00"/>
    <n v="1344"/>
    <s v="RUKUN JAYA"/>
    <x v="19"/>
    <s v="558-0010076"/>
    <d v="2021-11-01T00:00:00"/>
    <x v="0"/>
    <n v="1344"/>
    <n v="21102200159"/>
    <s v="-"/>
    <n v="6008133469"/>
    <n v="58"/>
    <n v="0"/>
    <n v="58"/>
    <s v="RUKUN JAYA"/>
    <s v="-"/>
    <s v="558-0006576"/>
    <d v="2021-11-01T00:00:00"/>
    <n v="16"/>
    <n v="5042229803"/>
    <s v="558-0010077"/>
    <d v="2021-11-01T00:00:00"/>
    <s v="8276895377"/>
    <s v="2050350281"/>
    <s v="8276895377"/>
    <n v="13238400"/>
    <n v="571300"/>
    <n v="157600"/>
    <m/>
    <m/>
    <m/>
    <m/>
    <m/>
    <m/>
    <m/>
    <m/>
    <m/>
    <m/>
    <m/>
    <m/>
    <m/>
    <m/>
    <m/>
    <m/>
    <m/>
    <m/>
    <n v="1"/>
  </r>
  <r>
    <x v="0"/>
    <s v="PT. TIRTA INVESTAMA WINONGAN"/>
    <n v="21102803844"/>
    <s v="RJ"/>
    <s v="SALEH"/>
    <s v="P 9408 E"/>
    <n v="5042232325"/>
    <s v="-"/>
    <s v="-"/>
    <d v="2021-11-01T00:00:00"/>
    <n v="1344"/>
    <s v="RUKUN JAYA"/>
    <x v="19"/>
    <s v="558-0010076"/>
    <d v="2021-11-01T00:00:00"/>
    <x v="1"/>
    <n v="1344"/>
    <n v="21102200159"/>
    <s v="-"/>
    <n v="6008133469"/>
    <n v="1344"/>
    <n v="0"/>
    <n v="1344"/>
    <s v="RUKUN JAYA"/>
    <s v="-"/>
    <s v="558-0006576"/>
    <d v="2021-11-01T00:00:00"/>
    <n v="66"/>
    <n v="5042229803"/>
    <s v="558-0010077"/>
    <d v="2021-11-01T00:00:00"/>
    <s v="8276895377"/>
    <s v="2050350281"/>
    <s v="8276895377"/>
    <n v="40320000"/>
    <n v="40320000"/>
    <n v="1980000"/>
    <m/>
    <m/>
    <m/>
    <m/>
    <m/>
    <m/>
    <m/>
    <m/>
    <m/>
    <m/>
    <m/>
    <m/>
    <m/>
    <m/>
    <m/>
    <m/>
    <m/>
    <m/>
    <n v="1"/>
  </r>
  <r>
    <x v="0"/>
    <s v="PT. TIRTA INVESTAMA PANDAAN"/>
    <n v="21102803679"/>
    <s v="YPS"/>
    <s v="SOLIKIN B"/>
    <s v="N 8088 UV"/>
    <n v="5042232258"/>
    <s v="-"/>
    <s v="-"/>
    <d v="2021-11-01T00:00:00"/>
    <n v="1120"/>
    <s v="DEPO BANYUWANGI"/>
    <x v="8"/>
    <s v="080-0003041"/>
    <d v="2021-11-02T00:00:00"/>
    <x v="3"/>
    <n v="1120"/>
    <s v="-"/>
    <s v="-"/>
    <n v="6008133184"/>
    <n v="0"/>
    <n v="0"/>
    <n v="0"/>
    <s v="DEPO BANYUWANGI"/>
    <s v="-"/>
    <s v="080-0002475"/>
    <d v="2021-11-02T00:00:00"/>
    <n v="0"/>
    <s v="-"/>
    <s v="-"/>
    <s v="-"/>
    <s v="8276895378"/>
    <s v="2050350280"/>
    <e v="#N/A"/>
    <n v="45360000"/>
    <n v="0"/>
    <n v="0"/>
    <m/>
    <m/>
    <m/>
    <m/>
    <m/>
    <m/>
    <m/>
    <m/>
    <m/>
    <m/>
    <m/>
    <m/>
    <m/>
    <m/>
    <m/>
    <m/>
    <m/>
    <m/>
    <n v="1"/>
  </r>
  <r>
    <x v="0"/>
    <s v="PT. TIRTA INVESTAMA PANDAAN"/>
    <n v="21102803679"/>
    <s v="YPS"/>
    <s v="SOLIKIN B"/>
    <s v="N 8088 UV"/>
    <n v="5042232258"/>
    <s v="-"/>
    <s v="-"/>
    <d v="2021-11-01T00:00:00"/>
    <n v="16"/>
    <s v="DEPO BANYUWANGI"/>
    <x v="8"/>
    <s v="080-0003041"/>
    <d v="2021-11-02T00:00:00"/>
    <x v="4"/>
    <n v="16"/>
    <s v="-"/>
    <s v="-"/>
    <n v="6008133184"/>
    <n v="16"/>
    <n v="0"/>
    <n v="16"/>
    <s v="DEPO BANYUWANGI"/>
    <s v="-"/>
    <s v="080-0002475"/>
    <d v="2021-11-02T00:00:00"/>
    <n v="0"/>
    <s v="-"/>
    <s v="-"/>
    <s v="-"/>
    <s v="8276895378"/>
    <s v="2050350280"/>
    <e v="#N/A"/>
    <n v="1600000"/>
    <n v="1600000"/>
    <n v="0"/>
    <m/>
    <m/>
    <m/>
    <m/>
    <m/>
    <m/>
    <m/>
    <m/>
    <m/>
    <m/>
    <m/>
    <m/>
    <m/>
    <m/>
    <m/>
    <m/>
    <m/>
    <m/>
    <n v="1"/>
  </r>
  <r>
    <x v="0"/>
    <s v="PT. TIRTA INVESTAMA PANDAAN"/>
    <n v="21102803672"/>
    <s v="GLL"/>
    <s v="SULIS"/>
    <s v="N9934UW"/>
    <n v="5042233316"/>
    <s v="-"/>
    <s v="-"/>
    <d v="2021-11-01T00:00:00"/>
    <n v="1120"/>
    <s v="DEPO JEMBER"/>
    <x v="7"/>
    <s v="369-0005885"/>
    <d v="2021-11-02T00:00:00"/>
    <x v="3"/>
    <n v="1120"/>
    <s v="-"/>
    <s v="-"/>
    <n v="6008131787"/>
    <n v="0"/>
    <n v="0"/>
    <n v="0"/>
    <s v="DEPO JEMBER"/>
    <s v="-"/>
    <s v="369-0005534"/>
    <d v="2021-11-02T00:00:00"/>
    <n v="0"/>
    <s v="-"/>
    <s v="-"/>
    <s v="-"/>
    <s v="8276895378"/>
    <s v="2050350280"/>
    <e v="#N/A"/>
    <n v="45360000"/>
    <n v="0"/>
    <n v="0"/>
    <m/>
    <m/>
    <m/>
    <m/>
    <m/>
    <m/>
    <m/>
    <m/>
    <m/>
    <m/>
    <m/>
    <m/>
    <m/>
    <m/>
    <m/>
    <m/>
    <m/>
    <m/>
    <n v="1"/>
  </r>
  <r>
    <x v="0"/>
    <s v="PT. TIRTA INVESTAMA PANDAAN"/>
    <n v="21102803672"/>
    <s v="GLL"/>
    <s v="SULIS"/>
    <s v="N9934UW"/>
    <n v="5042233316"/>
    <s v="-"/>
    <s v="-"/>
    <d v="2021-11-01T00:00:00"/>
    <n v="16"/>
    <s v="DEPO JEMBER"/>
    <x v="7"/>
    <s v="369-0005885"/>
    <d v="2021-11-02T00:00:00"/>
    <x v="4"/>
    <n v="16"/>
    <s v="-"/>
    <s v="-"/>
    <n v="6008131787"/>
    <n v="16"/>
    <n v="0"/>
    <n v="16"/>
    <s v="DEPO JEMBER"/>
    <s v="-"/>
    <s v="369-0005534"/>
    <d v="2021-11-02T00:00:00"/>
    <n v="0"/>
    <s v="-"/>
    <s v="-"/>
    <s v="-"/>
    <s v="8276895378"/>
    <s v="2050350280"/>
    <e v="#N/A"/>
    <n v="1600000"/>
    <n v="1600000"/>
    <n v="0"/>
    <m/>
    <m/>
    <m/>
    <m/>
    <m/>
    <m/>
    <m/>
    <m/>
    <m/>
    <m/>
    <m/>
    <m/>
    <m/>
    <m/>
    <m/>
    <m/>
    <m/>
    <m/>
    <n v="1"/>
  </r>
  <r>
    <x v="0"/>
    <s v="PT. TIRTA INVESTAMA PANDAAN"/>
    <n v="21102908097"/>
    <s v="CEMERLANG JAYA EXPRESS"/>
    <s v="SUROSO"/>
    <s v="L 9305 AZ"/>
    <n v="5042243321"/>
    <s v="-"/>
    <s v="-"/>
    <d v="2021-11-01T00:00:00"/>
    <n v="264"/>
    <s v="DEPO PROBOLINGGO"/>
    <x v="14"/>
    <s v="889-0004318"/>
    <d v="2021-11-02T00:00:00"/>
    <x v="5"/>
    <n v="264"/>
    <s v="-"/>
    <s v="-"/>
    <s v="-"/>
    <n v="0"/>
    <n v="0"/>
    <n v="0"/>
    <s v="-"/>
    <s v="-"/>
    <s v="-"/>
    <s v="-"/>
    <n v="0"/>
    <s v="-"/>
    <s v="-"/>
    <s v="-"/>
    <s v="8276895378"/>
    <e v="#N/A"/>
    <e v="#N/A"/>
    <n v="8949600"/>
    <n v="0"/>
    <n v="0"/>
    <m/>
    <m/>
    <m/>
    <m/>
    <m/>
    <m/>
    <m/>
    <m/>
    <m/>
    <m/>
    <m/>
    <m/>
    <m/>
    <m/>
    <m/>
    <m/>
    <m/>
    <m/>
    <n v="1"/>
  </r>
  <r>
    <x v="0"/>
    <s v="PT. TIRTA INVESTAMA PANDAAN"/>
    <n v="21102908097"/>
    <s v="CEMERLANG JAYA EXPRESS"/>
    <s v="SUROSO"/>
    <s v="L 9305 AZ"/>
    <n v="5042243321"/>
    <s v="-"/>
    <s v="-"/>
    <d v="2021-11-01T00:00:00"/>
    <n v="176"/>
    <s v="DEPO PROBOLINGGO"/>
    <x v="14"/>
    <s v="889-0004318"/>
    <d v="2021-11-02T00:00:00"/>
    <x v="6"/>
    <n v="176"/>
    <s v="-"/>
    <s v="-"/>
    <s v="-"/>
    <n v="0"/>
    <n v="0"/>
    <n v="0"/>
    <s v="-"/>
    <s v="-"/>
    <s v="-"/>
    <s v="-"/>
    <n v="0"/>
    <s v="-"/>
    <s v="-"/>
    <s v="-"/>
    <s v="8276895378"/>
    <e v="#N/A"/>
    <e v="#N/A"/>
    <n v="5966400"/>
    <n v="0"/>
    <n v="0"/>
    <m/>
    <m/>
    <m/>
    <m/>
    <m/>
    <m/>
    <m/>
    <m/>
    <m/>
    <m/>
    <m/>
    <m/>
    <m/>
    <m/>
    <m/>
    <m/>
    <m/>
    <m/>
    <n v="1"/>
  </r>
  <r>
    <x v="0"/>
    <s v="PT. TIRTA INVESTAMA PANDAAN"/>
    <n v="21102908097"/>
    <s v="CEMERLANG JAYA EXPRESS"/>
    <s v="SUROSO"/>
    <s v="L 9305 AZ"/>
    <n v="5042243321"/>
    <s v="-"/>
    <s v="-"/>
    <d v="2021-11-01T00:00:00"/>
    <n v="264"/>
    <s v="DEPO PROBOLINGGO"/>
    <x v="14"/>
    <s v="889-0004318"/>
    <d v="2021-11-02T00:00:00"/>
    <x v="7"/>
    <n v="264"/>
    <s v="-"/>
    <s v="-"/>
    <s v="-"/>
    <n v="0"/>
    <n v="0"/>
    <n v="0"/>
    <s v="-"/>
    <s v="-"/>
    <s v="-"/>
    <s v="-"/>
    <n v="0"/>
    <s v="-"/>
    <s v="-"/>
    <s v="-"/>
    <s v="8276895378"/>
    <e v="#N/A"/>
    <e v="#N/A"/>
    <n v="8949600"/>
    <n v="0"/>
    <n v="0"/>
    <m/>
    <m/>
    <m/>
    <m/>
    <m/>
    <m/>
    <m/>
    <m/>
    <m/>
    <m/>
    <m/>
    <m/>
    <m/>
    <m/>
    <m/>
    <m/>
    <m/>
    <m/>
    <n v="1"/>
  </r>
  <r>
    <x v="0"/>
    <s v="PT. TIRTA INVESTAMA PANDAAN"/>
    <n v="21102908097"/>
    <s v="CEMERLANG JAYA EXPRESS"/>
    <s v="SUROSO"/>
    <s v="L 9305 AZ"/>
    <n v="5042243321"/>
    <s v="-"/>
    <s v="-"/>
    <d v="2021-11-01T00:00:00"/>
    <n v="176"/>
    <s v="DEPO PROBOLINGGO"/>
    <x v="14"/>
    <s v="889-0004318"/>
    <d v="2021-11-02T00:00:00"/>
    <x v="8"/>
    <n v="176"/>
    <s v="-"/>
    <s v="-"/>
    <s v="-"/>
    <n v="0"/>
    <n v="0"/>
    <n v="0"/>
    <s v="-"/>
    <s v="-"/>
    <s v="-"/>
    <s v="-"/>
    <n v="0"/>
    <s v="-"/>
    <s v="-"/>
    <s v="-"/>
    <s v="8276895378"/>
    <e v="#N/A"/>
    <e v="#N/A"/>
    <n v="5966400"/>
    <n v="0"/>
    <n v="0"/>
    <m/>
    <m/>
    <m/>
    <m/>
    <m/>
    <m/>
    <m/>
    <m/>
    <m/>
    <m/>
    <m/>
    <m/>
    <m/>
    <m/>
    <m/>
    <m/>
    <m/>
    <m/>
    <n v="1"/>
  </r>
  <r>
    <x v="0"/>
    <s v="PT. TIRTA INVESTAMA PANDAAN"/>
    <n v="21110100144"/>
    <s v="SUTERA JAYA"/>
    <s v="ANGGA (SUTERA JAYA)"/>
    <s v="Z 9009 HD"/>
    <n v="5042241218"/>
    <s v="-"/>
    <s v="-"/>
    <d v="2021-11-01T00:00:00"/>
    <n v="176"/>
    <s v="DEPO PASURUAN"/>
    <x v="0"/>
    <s v="555-0009152"/>
    <d v="2021-11-02T00:00:00"/>
    <x v="7"/>
    <n v="176"/>
    <s v="-"/>
    <s v="-"/>
    <s v="-"/>
    <n v="0"/>
    <n v="0"/>
    <n v="0"/>
    <s v="-"/>
    <s v="-"/>
    <s v="-"/>
    <s v="-"/>
    <n v="0"/>
    <s v="-"/>
    <s v="-"/>
    <s v="-"/>
    <s v="8276895378"/>
    <e v="#N/A"/>
    <e v="#N/A"/>
    <n v="5966400"/>
    <n v="0"/>
    <n v="0"/>
    <m/>
    <m/>
    <m/>
    <m/>
    <m/>
    <m/>
    <m/>
    <m/>
    <m/>
    <m/>
    <m/>
    <m/>
    <m/>
    <m/>
    <m/>
    <m/>
    <m/>
    <m/>
    <n v="1"/>
  </r>
  <r>
    <x v="0"/>
    <s v="PT. TIRTA INVESTAMA PANDAAN"/>
    <n v="21110100144"/>
    <s v="SUTERA JAYA"/>
    <s v="ANGGA (SUTERA JAYA)"/>
    <s v="Z 9009 HD"/>
    <n v="5042241218"/>
    <s v="-"/>
    <s v="-"/>
    <d v="2021-11-01T00:00:00"/>
    <n v="176"/>
    <s v="DEPO PASURUAN"/>
    <x v="0"/>
    <s v="555-0009152"/>
    <d v="2021-11-02T00:00:00"/>
    <x v="8"/>
    <n v="176"/>
    <s v="-"/>
    <s v="-"/>
    <s v="-"/>
    <n v="0"/>
    <n v="0"/>
    <n v="0"/>
    <s v="-"/>
    <s v="-"/>
    <s v="-"/>
    <s v="-"/>
    <n v="0"/>
    <s v="-"/>
    <s v="-"/>
    <s v="-"/>
    <s v="8276895378"/>
    <e v="#N/A"/>
    <e v="#N/A"/>
    <n v="5966400"/>
    <n v="0"/>
    <n v="0"/>
    <m/>
    <m/>
    <m/>
    <m/>
    <m/>
    <m/>
    <m/>
    <m/>
    <m/>
    <m/>
    <m/>
    <m/>
    <m/>
    <m/>
    <m/>
    <m/>
    <m/>
    <m/>
    <n v="1"/>
  </r>
  <r>
    <x v="0"/>
    <s v="PT. TIRTA INVESTAMA PANDAAN"/>
    <n v="21110100144"/>
    <s v="SUTERA JAYA"/>
    <s v="ANGGA (SUTERA JAYA)"/>
    <s v="Z 9009 HD"/>
    <n v="5042241218"/>
    <s v="-"/>
    <s v="-"/>
    <d v="2021-11-01T00:00:00"/>
    <n v="352"/>
    <s v="DEPO PASURUAN"/>
    <x v="0"/>
    <s v="555-0009152"/>
    <d v="2021-11-02T00:00:00"/>
    <x v="5"/>
    <n v="352"/>
    <s v="-"/>
    <s v="-"/>
    <s v="-"/>
    <n v="0"/>
    <n v="0"/>
    <n v="0"/>
    <s v="-"/>
    <s v="-"/>
    <s v="-"/>
    <s v="-"/>
    <n v="0"/>
    <s v="-"/>
    <s v="-"/>
    <s v="-"/>
    <s v="8276895378"/>
    <e v="#N/A"/>
    <e v="#N/A"/>
    <n v="11932800"/>
    <n v="0"/>
    <n v="0"/>
    <m/>
    <m/>
    <m/>
    <m/>
    <m/>
    <m/>
    <m/>
    <m/>
    <m/>
    <m/>
    <m/>
    <m/>
    <m/>
    <m/>
    <m/>
    <m/>
    <m/>
    <m/>
    <n v="1"/>
  </r>
  <r>
    <x v="0"/>
    <s v="PT. TIRTA INVESTAMA PANDAAN"/>
    <n v="21110100144"/>
    <s v="SUTERA JAYA"/>
    <s v="ANGGA (SUTERA JAYA)"/>
    <s v="Z 9009 HD"/>
    <n v="5042241218"/>
    <s v="-"/>
    <s v="-"/>
    <d v="2021-11-01T00:00:00"/>
    <n v="176"/>
    <s v="DEPO PASURUAN"/>
    <x v="0"/>
    <s v="555-0009152"/>
    <d v="2021-11-02T00:00:00"/>
    <x v="6"/>
    <n v="176"/>
    <s v="-"/>
    <s v="-"/>
    <s v="-"/>
    <n v="0"/>
    <n v="0"/>
    <n v="0"/>
    <s v="-"/>
    <s v="-"/>
    <s v="-"/>
    <s v="-"/>
    <n v="0"/>
    <s v="-"/>
    <s v="-"/>
    <s v="-"/>
    <s v="8276895378"/>
    <e v="#N/A"/>
    <e v="#N/A"/>
    <n v="5966400"/>
    <n v="0"/>
    <n v="0"/>
    <m/>
    <m/>
    <m/>
    <m/>
    <m/>
    <m/>
    <m/>
    <m/>
    <m/>
    <m/>
    <m/>
    <m/>
    <m/>
    <m/>
    <m/>
    <m/>
    <m/>
    <m/>
    <n v="1"/>
  </r>
  <r>
    <x v="0"/>
    <s v="PT. TIRTA INVESTAMA PANDAAN"/>
    <n v="21102900175"/>
    <s v="SUTERA JAYA"/>
    <s v="AAM"/>
    <s v="Z 9802 KJ"/>
    <n v="5042243121"/>
    <s v="-"/>
    <s v="-"/>
    <d v="2021-11-01T00:00:00"/>
    <n v="264"/>
    <s v="DEPO LUMAJANG"/>
    <x v="16"/>
    <s v="079-0002018"/>
    <d v="2021-11-02T00:00:00"/>
    <x v="5"/>
    <n v="264"/>
    <s v="-"/>
    <s v="-"/>
    <s v="-"/>
    <n v="0"/>
    <n v="0"/>
    <n v="0"/>
    <s v="-"/>
    <s v="-"/>
    <s v="-"/>
    <s v="-"/>
    <n v="0"/>
    <s v="-"/>
    <s v="-"/>
    <s v="-"/>
    <s v="8276895378"/>
    <e v="#N/A"/>
    <e v="#N/A"/>
    <n v="8949600"/>
    <n v="0"/>
    <n v="0"/>
    <m/>
    <m/>
    <m/>
    <m/>
    <m/>
    <m/>
    <m/>
    <m/>
    <m/>
    <m/>
    <m/>
    <m/>
    <m/>
    <m/>
    <m/>
    <m/>
    <m/>
    <m/>
    <n v="1"/>
  </r>
  <r>
    <x v="0"/>
    <s v="PT. TIRTA INVESTAMA PANDAAN"/>
    <n v="21102900175"/>
    <s v="SUTERA JAYA"/>
    <s v="AAM"/>
    <s v="Z 9802 KJ"/>
    <n v="5042243121"/>
    <s v="-"/>
    <s v="-"/>
    <d v="2021-11-01T00:00:00"/>
    <n v="264"/>
    <s v="DEPO LUMAJANG"/>
    <x v="16"/>
    <s v="079-0002018"/>
    <d v="2021-11-02T00:00:00"/>
    <x v="6"/>
    <n v="264"/>
    <s v="-"/>
    <s v="-"/>
    <s v="-"/>
    <n v="0"/>
    <n v="0"/>
    <n v="0"/>
    <s v="-"/>
    <s v="-"/>
    <s v="-"/>
    <s v="-"/>
    <n v="0"/>
    <s v="-"/>
    <s v="-"/>
    <s v="-"/>
    <s v="8276895378"/>
    <e v="#N/A"/>
    <e v="#N/A"/>
    <n v="8949600"/>
    <n v="0"/>
    <n v="0"/>
    <m/>
    <m/>
    <m/>
    <m/>
    <m/>
    <m/>
    <m/>
    <m/>
    <m/>
    <m/>
    <m/>
    <m/>
    <m/>
    <m/>
    <m/>
    <m/>
    <m/>
    <m/>
    <n v="1"/>
  </r>
  <r>
    <x v="0"/>
    <s v="PT. TIRTA INVESTAMA PANDAAN"/>
    <n v="21102900175"/>
    <s v="SUTERA JAYA"/>
    <s v="AAM"/>
    <s v="Z 9802 KJ"/>
    <n v="5042243121"/>
    <s v="-"/>
    <s v="-"/>
    <d v="2021-11-01T00:00:00"/>
    <n v="176"/>
    <s v="DEPO LUMAJANG"/>
    <x v="16"/>
    <s v="079-0002018"/>
    <d v="2021-11-02T00:00:00"/>
    <x v="7"/>
    <n v="176"/>
    <s v="-"/>
    <s v="-"/>
    <s v="-"/>
    <n v="0"/>
    <n v="0"/>
    <n v="0"/>
    <s v="-"/>
    <s v="-"/>
    <s v="-"/>
    <s v="-"/>
    <n v="0"/>
    <s v="-"/>
    <s v="-"/>
    <s v="-"/>
    <s v="8276895378"/>
    <e v="#N/A"/>
    <e v="#N/A"/>
    <n v="5966400"/>
    <n v="0"/>
    <n v="0"/>
    <m/>
    <m/>
    <m/>
    <m/>
    <m/>
    <m/>
    <m/>
    <m/>
    <m/>
    <m/>
    <m/>
    <m/>
    <m/>
    <m/>
    <m/>
    <m/>
    <m/>
    <m/>
    <n v="1"/>
  </r>
  <r>
    <x v="0"/>
    <s v="PT. TIRTA INVESTAMA PANDAAN"/>
    <n v="21102900175"/>
    <s v="SUTERA JAYA"/>
    <s v="AAM"/>
    <s v="Z 9802 KJ"/>
    <n v="5042243121"/>
    <s v="-"/>
    <s v="-"/>
    <d v="2021-11-01T00:00:00"/>
    <n v="176"/>
    <s v="DEPO LUMAJANG"/>
    <x v="16"/>
    <s v="079-0002018"/>
    <d v="2021-11-02T00:00:00"/>
    <x v="8"/>
    <n v="176"/>
    <s v="-"/>
    <s v="-"/>
    <s v="-"/>
    <n v="0"/>
    <n v="0"/>
    <n v="0"/>
    <s v="-"/>
    <s v="-"/>
    <s v="-"/>
    <s v="-"/>
    <n v="0"/>
    <s v="-"/>
    <s v="-"/>
    <s v="-"/>
    <s v="8276895378"/>
    <e v="#N/A"/>
    <e v="#N/A"/>
    <n v="5966400"/>
    <n v="0"/>
    <n v="0"/>
    <m/>
    <m/>
    <m/>
    <m/>
    <m/>
    <m/>
    <m/>
    <m/>
    <m/>
    <m/>
    <m/>
    <m/>
    <m/>
    <m/>
    <m/>
    <m/>
    <m/>
    <m/>
    <n v="1"/>
  </r>
  <r>
    <x v="0"/>
    <s v="PT. TIRTA INVESTAMA PANDAAN"/>
    <n v="21102803688"/>
    <s v="YPS"/>
    <s v="SISWANTO"/>
    <s v="L 9354 UZ"/>
    <n v="5042236238"/>
    <s v="-"/>
    <s v="-"/>
    <d v="2021-11-01T00:00:00"/>
    <n v="1280"/>
    <s v="TEJA JAYA"/>
    <x v="20"/>
    <s v="558-0010072"/>
    <d v="2021-11-01T00:00:00"/>
    <x v="9"/>
    <n v="1280"/>
    <s v="-"/>
    <s v="-"/>
    <n v="6008133991"/>
    <n v="0"/>
    <n v="0"/>
    <n v="0"/>
    <s v="TEJA JAYA"/>
    <s v="-"/>
    <s v="558-0006574"/>
    <d v="2021-11-01T00:00:00"/>
    <n v="0"/>
    <s v="-"/>
    <s v="-"/>
    <s v="-"/>
    <s v="8276895378"/>
    <s v="2050350280"/>
    <e v="#N/A"/>
    <n v="47667200"/>
    <n v="0"/>
    <n v="0"/>
    <m/>
    <m/>
    <m/>
    <m/>
    <m/>
    <m/>
    <m/>
    <m/>
    <m/>
    <m/>
    <m/>
    <m/>
    <m/>
    <m/>
    <m/>
    <m/>
    <m/>
    <m/>
    <n v="1"/>
  </r>
  <r>
    <x v="0"/>
    <s v="PT. TIRTA INVESTAMA PANDAAN"/>
    <n v="21102803688"/>
    <s v="YPS"/>
    <s v="SISWANTO"/>
    <s v="L 9354 UZ"/>
    <n v="5042236238"/>
    <s v="-"/>
    <s v="-"/>
    <d v="2021-11-01T00:00:00"/>
    <n v="32"/>
    <s v="TEJA JAYA"/>
    <x v="20"/>
    <s v="558-0010072"/>
    <d v="2021-11-01T00:00:00"/>
    <x v="4"/>
    <n v="32"/>
    <s v="-"/>
    <s v="-"/>
    <n v="6008133991"/>
    <n v="32"/>
    <n v="0"/>
    <n v="32"/>
    <s v="TEJA JAYA"/>
    <s v="-"/>
    <s v="558-0006574"/>
    <d v="2021-11-01T00:00:00"/>
    <n v="0"/>
    <s v="-"/>
    <s v="-"/>
    <s v="-"/>
    <s v="8276895378"/>
    <s v="2050350280"/>
    <e v="#N/A"/>
    <n v="3200000"/>
    <n v="3200000"/>
    <n v="0"/>
    <m/>
    <m/>
    <m/>
    <m/>
    <m/>
    <m/>
    <m/>
    <m/>
    <m/>
    <m/>
    <m/>
    <m/>
    <m/>
    <m/>
    <m/>
    <m/>
    <m/>
    <m/>
    <n v="1"/>
  </r>
  <r>
    <x v="3"/>
    <s v="PT. TIRTA INVESTAMA PANDAAN"/>
    <n v="21102908194"/>
    <s v="YPS"/>
    <s v="IMAM"/>
    <s v="B 9731 WG"/>
    <n v="5042241490"/>
    <s v="-"/>
    <s v="-"/>
    <d v="2021-11-01T00:00:00"/>
    <n v="1280"/>
    <s v="DEPO MAKMUR JAYA SUGIHARTO"/>
    <x v="21"/>
    <s v="575-0008336"/>
    <d v="2021-11-02T00:00:00"/>
    <x v="9"/>
    <n v="1280"/>
    <s v="-"/>
    <s v="-"/>
    <n v="6008131794"/>
    <n v="0"/>
    <n v="0"/>
    <n v="0"/>
    <s v="DEPO MAKMUR JAYA SUGIHARTO"/>
    <s v="-"/>
    <s v="575-0007644"/>
    <d v="2021-11-02T00:00:00"/>
    <n v="0"/>
    <s v="-"/>
    <s v="-"/>
    <s v="-"/>
    <s v="8276895987"/>
    <s v="2050350324"/>
    <e v="#N/A"/>
    <n v="47667200"/>
    <n v="0"/>
    <n v="0"/>
    <m/>
    <m/>
    <m/>
    <m/>
    <m/>
    <m/>
    <m/>
    <m/>
    <m/>
    <m/>
    <m/>
    <m/>
    <m/>
    <m/>
    <m/>
    <m/>
    <m/>
    <m/>
    <n v="1"/>
  </r>
  <r>
    <x v="3"/>
    <s v="PT. TIRTA INVESTAMA PANDAAN"/>
    <n v="21102908194"/>
    <s v="YPS"/>
    <s v="IMAM"/>
    <s v="B 9731 WG"/>
    <n v="5042241490"/>
    <s v="-"/>
    <s v="-"/>
    <d v="2021-11-01T00:00:00"/>
    <n v="32"/>
    <s v="DEPO MAKMUR JAYA SUGIHARTO"/>
    <x v="21"/>
    <s v="575-0008336"/>
    <d v="2021-11-02T00:00:00"/>
    <x v="4"/>
    <n v="32"/>
    <s v="-"/>
    <s v="-"/>
    <n v="6008131794"/>
    <n v="32"/>
    <n v="0"/>
    <n v="32"/>
    <s v="DEPO MAKMUR JAYA SUGIHARTO"/>
    <s v="-"/>
    <s v="575-0007644"/>
    <d v="2021-11-02T00:00:00"/>
    <n v="0"/>
    <s v="-"/>
    <s v="-"/>
    <s v="-"/>
    <s v="8276895987"/>
    <s v="2050350324"/>
    <e v="#N/A"/>
    <n v="3200000"/>
    <n v="3200000"/>
    <n v="0"/>
    <m/>
    <m/>
    <m/>
    <m/>
    <m/>
    <m/>
    <m/>
    <m/>
    <m/>
    <m/>
    <m/>
    <m/>
    <m/>
    <m/>
    <m/>
    <m/>
    <m/>
    <m/>
    <n v="1"/>
  </r>
  <r>
    <x v="1"/>
    <s v="PT. TIRTA INVESTAMA PANDAAN"/>
    <n v="21102903831"/>
    <s v="GLL"/>
    <s v="AGUS"/>
    <s v="L 9356 UZ"/>
    <n v="5042234911"/>
    <s v="-"/>
    <s v="-"/>
    <d v="2021-11-01T00:00:00"/>
    <n v="1104"/>
    <s v="DEPO MARGOMULYO"/>
    <x v="5"/>
    <s v="168-0032440"/>
    <d v="2021-11-01T00:00:00"/>
    <x v="0"/>
    <n v="1104"/>
    <n v="21102903834"/>
    <s v="-"/>
    <n v="6008135760"/>
    <n v="24"/>
    <n v="0"/>
    <n v="24"/>
    <s v="DEPO MARGOMULYO"/>
    <s v="-"/>
    <s v="168-0020992"/>
    <d v="2021-11-01T00:00:00"/>
    <n v="0"/>
    <n v="5042232308"/>
    <s v="168-0032441"/>
    <d v="2021-11-01T00:00:00"/>
    <s v="8276895965"/>
    <s v="2050350312"/>
    <s v="8276895965"/>
    <n v="10874400"/>
    <n v="236400"/>
    <n v="0"/>
    <m/>
    <m/>
    <m/>
    <m/>
    <m/>
    <m/>
    <m/>
    <m/>
    <m/>
    <m/>
    <m/>
    <m/>
    <m/>
    <m/>
    <m/>
    <m/>
    <m/>
    <m/>
    <n v="1"/>
  </r>
  <r>
    <x v="1"/>
    <s v="PT. TIRTA INVESTAMA PANDAAN"/>
    <n v="21102903831"/>
    <s v="GLL"/>
    <s v="AGUS"/>
    <s v="L 9356 UZ"/>
    <n v="5042234911"/>
    <s v="-"/>
    <s v="-"/>
    <d v="2021-11-01T00:00:00"/>
    <n v="1104"/>
    <s v="DEPO MARGOMULYO"/>
    <x v="5"/>
    <s v="168-0032440"/>
    <d v="2021-11-01T00:00:00"/>
    <x v="1"/>
    <n v="1104"/>
    <n v="21102903834"/>
    <s v="-"/>
    <n v="6008135760"/>
    <n v="1152"/>
    <n v="0"/>
    <n v="1152"/>
    <s v="DEPO MARGOMULYO"/>
    <s v="-"/>
    <s v="168-0020992"/>
    <d v="2021-11-01T00:00:00"/>
    <n v="73"/>
    <n v="5042232308"/>
    <s v="168-0032441"/>
    <d v="2021-11-01T00:00:00"/>
    <s v="8276895965"/>
    <s v="2050350312"/>
    <s v="8276895965"/>
    <n v="33120000"/>
    <n v="34560000"/>
    <n v="2190000"/>
    <m/>
    <m/>
    <m/>
    <m/>
    <m/>
    <m/>
    <m/>
    <m/>
    <m/>
    <m/>
    <m/>
    <m/>
    <m/>
    <m/>
    <m/>
    <m/>
    <m/>
    <m/>
    <n v="1"/>
  </r>
  <r>
    <x v="1"/>
    <s v="PT. TIRTA INVESTAMA PANDAAN"/>
    <n v="21102903831"/>
    <s v="GLL"/>
    <s v="AGUS"/>
    <s v="L 9356 UZ"/>
    <n v="5042234911"/>
    <s v="-"/>
    <s v="-"/>
    <d v="2021-11-01T00:00:00"/>
    <n v="24"/>
    <s v="DEPO MARGOMULYO"/>
    <x v="5"/>
    <s v="168-0032440"/>
    <d v="2021-11-01T00:00:00"/>
    <x v="2"/>
    <n v="24"/>
    <n v="21102903834"/>
    <s v="-"/>
    <n v="6008135760"/>
    <n v="24"/>
    <n v="0"/>
    <n v="24"/>
    <s v="DEPO MARGOMULYO"/>
    <s v="-"/>
    <s v="168-0020992"/>
    <d v="2021-11-01T00:00:00"/>
    <n v="0"/>
    <n v="5042232308"/>
    <s v="168-0032441"/>
    <d v="2021-11-01T00:00:00"/>
    <s v="8276895965"/>
    <s v="2050350312"/>
    <s v="8276895965"/>
    <n v="0"/>
    <n v="0"/>
    <n v="0"/>
    <m/>
    <m/>
    <m/>
    <m/>
    <m/>
    <m/>
    <m/>
    <m/>
    <m/>
    <m/>
    <m/>
    <m/>
    <m/>
    <m/>
    <m/>
    <m/>
    <m/>
    <m/>
    <n v="1"/>
  </r>
  <r>
    <x v="1"/>
    <s v="PT. TIRTA INVESTAMA PANDAAN"/>
    <n v="21102903829"/>
    <s v="GLL"/>
    <s v="SYAIFUL"/>
    <s v="N 8732 UV"/>
    <n v="5042236869"/>
    <s v="-"/>
    <s v="-"/>
    <d v="2021-11-01T00:00:00"/>
    <n v="1104"/>
    <s v="DEPO MARGOMULYO"/>
    <x v="5"/>
    <s v="168-0032435"/>
    <d v="2021-11-01T00:00:00"/>
    <x v="0"/>
    <n v="1104"/>
    <n v="21102201233"/>
    <s v="-"/>
    <n v="6008134727"/>
    <n v="24"/>
    <n v="0"/>
    <n v="24"/>
    <s v="DEPO MARGOMULYO"/>
    <s v="-"/>
    <s v="168-0020985"/>
    <d v="2021-10-31T00:00:00"/>
    <n v="0"/>
    <n v="5042236998"/>
    <s v="168-0032434"/>
    <d v="2021-11-01T00:00:00"/>
    <s v="8276895965"/>
    <s v="2050350312"/>
    <s v="8276895965"/>
    <n v="10874400"/>
    <n v="236400"/>
    <n v="0"/>
    <m/>
    <m/>
    <m/>
    <m/>
    <m/>
    <m/>
    <m/>
    <m/>
    <m/>
    <m/>
    <m/>
    <m/>
    <m/>
    <m/>
    <m/>
    <m/>
    <m/>
    <m/>
    <n v="1"/>
  </r>
  <r>
    <x v="1"/>
    <s v="PT. TIRTA INVESTAMA PANDAAN"/>
    <n v="21102903829"/>
    <s v="GLL"/>
    <s v="SYAIFUL"/>
    <s v="N 8732 UV"/>
    <n v="5042236869"/>
    <s v="-"/>
    <s v="-"/>
    <d v="2021-11-01T00:00:00"/>
    <n v="1104"/>
    <s v="DEPO MARGOMULYO"/>
    <x v="5"/>
    <s v="168-0032435"/>
    <d v="2021-11-01T00:00:00"/>
    <x v="1"/>
    <n v="1104"/>
    <n v="21102201233"/>
    <s v="-"/>
    <n v="6008134727"/>
    <n v="1152"/>
    <n v="0"/>
    <n v="1152"/>
    <s v="DEPO MARGOMULYO"/>
    <s v="-"/>
    <s v="168-0020985"/>
    <d v="2021-10-31T00:00:00"/>
    <n v="76"/>
    <n v="5042236998"/>
    <s v="168-0032434"/>
    <d v="2021-11-01T00:00:00"/>
    <s v="8276895965"/>
    <s v="2050350312"/>
    <s v="8276895965"/>
    <n v="33120000"/>
    <n v="34560000"/>
    <n v="2280000"/>
    <m/>
    <m/>
    <m/>
    <m/>
    <m/>
    <m/>
    <m/>
    <m/>
    <m/>
    <m/>
    <m/>
    <m/>
    <m/>
    <m/>
    <m/>
    <m/>
    <m/>
    <m/>
    <n v="1"/>
  </r>
  <r>
    <x v="1"/>
    <s v="PT. TIRTA INVESTAMA PANDAAN"/>
    <n v="21102903829"/>
    <s v="GLL"/>
    <s v="SYAIFUL"/>
    <s v="N 8732 UV"/>
    <n v="5042236869"/>
    <s v="-"/>
    <s v="-"/>
    <d v="2021-11-01T00:00:00"/>
    <n v="24"/>
    <s v="DEPO MARGOMULYO"/>
    <x v="5"/>
    <s v="168-0032435"/>
    <d v="2021-11-01T00:00:00"/>
    <x v="2"/>
    <n v="24"/>
    <n v="21102201233"/>
    <s v="-"/>
    <n v="6008134727"/>
    <n v="24"/>
    <n v="0"/>
    <n v="24"/>
    <s v="DEPO MARGOMULYO"/>
    <s v="-"/>
    <s v="168-0020985"/>
    <d v="2021-10-31T00:00:00"/>
    <n v="0"/>
    <n v="5042236998"/>
    <s v="168-0032434"/>
    <d v="2021-11-01T00:00:00"/>
    <s v="8276895965"/>
    <s v="2050350312"/>
    <s v="8276895965"/>
    <n v="0"/>
    <n v="0"/>
    <n v="0"/>
    <m/>
    <m/>
    <m/>
    <m/>
    <m/>
    <m/>
    <m/>
    <m/>
    <m/>
    <m/>
    <m/>
    <m/>
    <m/>
    <m/>
    <m/>
    <m/>
    <m/>
    <m/>
    <n v="1"/>
  </r>
  <r>
    <x v="1"/>
    <s v="PT. TIRTA INVESTAMA PANDAAN"/>
    <n v="21102903830"/>
    <s v="GLL"/>
    <s v="FAUZAN"/>
    <s v="N 8573 UV"/>
    <n v="5042238601"/>
    <s v="-"/>
    <s v="-"/>
    <d v="2021-11-01T00:00:00"/>
    <n v="912"/>
    <s v="DEPO MARGOMULYO"/>
    <x v="5"/>
    <s v="168-0032438"/>
    <d v="2021-11-01T00:00:00"/>
    <x v="0"/>
    <n v="912"/>
    <n v="21102201237"/>
    <s v="-"/>
    <n v="6008134564"/>
    <n v="24"/>
    <n v="0"/>
    <n v="24"/>
    <s v="DEPO MARGOMULYO"/>
    <s v="-"/>
    <s v="168-0020970"/>
    <d v="2021-10-30T00:00:00"/>
    <n v="2"/>
    <n v="5042232869"/>
    <s v="168-0032439"/>
    <d v="2021-11-01T00:00:00"/>
    <s v="8276895965"/>
    <s v="2050350312"/>
    <s v="8276895965"/>
    <n v="8983200"/>
    <n v="236400"/>
    <n v="19700"/>
    <m/>
    <m/>
    <m/>
    <m/>
    <m/>
    <m/>
    <m/>
    <m/>
    <m/>
    <m/>
    <m/>
    <m/>
    <m/>
    <m/>
    <m/>
    <m/>
    <m/>
    <m/>
    <n v="1"/>
  </r>
  <r>
    <x v="1"/>
    <s v="PT. TIRTA INVESTAMA PANDAAN"/>
    <n v="21102903830"/>
    <s v="GLL"/>
    <s v="FAUZAN"/>
    <s v="N 8573 UV"/>
    <n v="5042238601"/>
    <s v="-"/>
    <s v="-"/>
    <d v="2021-11-01T00:00:00"/>
    <n v="912"/>
    <s v="DEPO MARGOMULYO"/>
    <x v="5"/>
    <s v="168-0032438"/>
    <d v="2021-11-01T00:00:00"/>
    <x v="1"/>
    <n v="912"/>
    <n v="21102201237"/>
    <s v="-"/>
    <n v="6008134564"/>
    <n v="960"/>
    <n v="0"/>
    <n v="960"/>
    <s v="DEPO MARGOMULYO"/>
    <s v="-"/>
    <s v="168-0020970"/>
    <d v="2021-10-30T00:00:00"/>
    <n v="48"/>
    <n v="5042232869"/>
    <s v="168-0032439"/>
    <d v="2021-11-01T00:00:00"/>
    <s v="8276895965"/>
    <s v="2050350312"/>
    <s v="8276895965"/>
    <n v="27360000"/>
    <n v="28800000"/>
    <n v="1440000"/>
    <m/>
    <m/>
    <m/>
    <m/>
    <m/>
    <m/>
    <m/>
    <m/>
    <m/>
    <m/>
    <m/>
    <m/>
    <m/>
    <m/>
    <m/>
    <m/>
    <m/>
    <m/>
    <n v="1"/>
  </r>
  <r>
    <x v="1"/>
    <s v="PT. TIRTA INVESTAMA PANDAAN"/>
    <n v="21102903830"/>
    <s v="GLL"/>
    <s v="FAUZAN"/>
    <s v="N 8573 UV"/>
    <n v="5042238601"/>
    <s v="-"/>
    <s v="-"/>
    <d v="2021-11-01T00:00:00"/>
    <n v="20"/>
    <s v="DEPO MARGOMULYO"/>
    <x v="5"/>
    <s v="168-0032438"/>
    <d v="2021-11-01T00:00:00"/>
    <x v="2"/>
    <n v="20"/>
    <n v="21102201237"/>
    <s v="-"/>
    <n v="6008134564"/>
    <n v="20"/>
    <n v="0"/>
    <n v="20"/>
    <s v="DEPO MARGOMULYO"/>
    <s v="-"/>
    <s v="168-0020970"/>
    <d v="2021-10-30T00:00:00"/>
    <n v="0"/>
    <n v="5042232869"/>
    <s v="168-0032439"/>
    <d v="2021-11-01T00:00:00"/>
    <s v="8276895965"/>
    <s v="2050350312"/>
    <s v="8276895965"/>
    <n v="0"/>
    <n v="0"/>
    <n v="0"/>
    <m/>
    <m/>
    <m/>
    <m/>
    <m/>
    <m/>
    <m/>
    <m/>
    <m/>
    <m/>
    <m/>
    <m/>
    <m/>
    <m/>
    <m/>
    <m/>
    <m/>
    <m/>
    <n v="1"/>
  </r>
  <r>
    <x v="1"/>
    <s v="PT. TIRTA INVESTAMA PANDAAN"/>
    <n v="21102903832"/>
    <s v="YPS"/>
    <s v="WAKHID LESTARI"/>
    <s v="L 9355 UZ"/>
    <n v="5042233505"/>
    <s v="-"/>
    <s v="-"/>
    <d v="2021-11-01T00:00:00"/>
    <n v="1104"/>
    <s v="DEPO GRESIK"/>
    <x v="18"/>
    <s v="556-0008997"/>
    <d v="2021-11-02T00:00:00"/>
    <x v="0"/>
    <n v="1104"/>
    <n v="21102201232"/>
    <s v="-"/>
    <n v="6008131472"/>
    <n v="18"/>
    <n v="0"/>
    <n v="18"/>
    <s v="DEPO GRESIK"/>
    <s v="-"/>
    <s v="556-0006243"/>
    <d v="2021-10-31T00:00:00"/>
    <n v="0"/>
    <n v="5042233496"/>
    <s v="556-0008996"/>
    <d v="2021-11-02T00:00:00"/>
    <s v="8276895965"/>
    <s v="2050350312"/>
    <s v="8276895965"/>
    <n v="10874400"/>
    <n v="177300"/>
    <n v="0"/>
    <m/>
    <m/>
    <m/>
    <m/>
    <m/>
    <m/>
    <m/>
    <m/>
    <m/>
    <m/>
    <m/>
    <m/>
    <m/>
    <m/>
    <m/>
    <m/>
    <m/>
    <m/>
    <n v="1"/>
  </r>
  <r>
    <x v="1"/>
    <s v="PT. TIRTA INVESTAMA PANDAAN"/>
    <n v="21102903832"/>
    <s v="YPS"/>
    <s v="WAKHID LESTARI"/>
    <s v="L 9355 UZ"/>
    <n v="5042233505"/>
    <s v="-"/>
    <s v="-"/>
    <d v="2021-11-01T00:00:00"/>
    <n v="1104"/>
    <s v="DEPO GRESIK"/>
    <x v="18"/>
    <s v="556-0008997"/>
    <d v="2021-11-02T00:00:00"/>
    <x v="1"/>
    <n v="1104"/>
    <n v="21102201232"/>
    <s v="-"/>
    <n v="6008131472"/>
    <n v="1152"/>
    <n v="0"/>
    <n v="1152"/>
    <s v="DEPO GRESIK"/>
    <s v="-"/>
    <s v="556-0006243"/>
    <d v="2021-10-31T00:00:00"/>
    <n v="65"/>
    <n v="5042233496"/>
    <s v="556-0008996"/>
    <d v="2021-11-02T00:00:00"/>
    <s v="8276895965"/>
    <s v="2050350312"/>
    <s v="8276895965"/>
    <n v="33120000"/>
    <n v="34560000"/>
    <n v="1950000"/>
    <m/>
    <m/>
    <m/>
    <m/>
    <m/>
    <m/>
    <m/>
    <m/>
    <m/>
    <m/>
    <m/>
    <m/>
    <m/>
    <m/>
    <m/>
    <m/>
    <m/>
    <m/>
    <n v="1"/>
  </r>
  <r>
    <x v="1"/>
    <s v="PT. TIRTA INVESTAMA PANDAAN"/>
    <n v="21102903832"/>
    <s v="YPS"/>
    <s v="WAKHID LESTARI"/>
    <s v="L 9355 UZ"/>
    <n v="5042233505"/>
    <s v="-"/>
    <s v="-"/>
    <d v="2021-11-01T00:00:00"/>
    <n v="24"/>
    <s v="DEPO GRESIK"/>
    <x v="18"/>
    <s v="556-0008997"/>
    <d v="2021-11-02T00:00:00"/>
    <x v="2"/>
    <n v="24"/>
    <n v="21102201232"/>
    <s v="-"/>
    <n v="6008131472"/>
    <n v="24"/>
    <n v="0"/>
    <n v="24"/>
    <s v="DEPO GRESIK"/>
    <s v="-"/>
    <s v="556-0006243"/>
    <d v="2021-10-31T00:00:00"/>
    <n v="0"/>
    <n v="5042233496"/>
    <s v="556-0008996"/>
    <d v="2021-11-02T00:00:00"/>
    <s v="8276895965"/>
    <s v="2050350312"/>
    <s v="8276895965"/>
    <n v="0"/>
    <n v="0"/>
    <n v="0"/>
    <m/>
    <m/>
    <m/>
    <m/>
    <m/>
    <m/>
    <m/>
    <m/>
    <m/>
    <m/>
    <m/>
    <m/>
    <m/>
    <m/>
    <m/>
    <m/>
    <m/>
    <m/>
    <n v="1"/>
  </r>
  <r>
    <x v="1"/>
    <s v="PT. TIRTA INVESTAMA PANDAAN"/>
    <n v="21102903827"/>
    <s v="YPS"/>
    <s v="M. ARIF TIRTANA"/>
    <s v="N 8598 UV"/>
    <n v="5042222419"/>
    <s v="-"/>
    <s v="-"/>
    <d v="2021-11-01T00:00:00"/>
    <n v="632"/>
    <s v="DEPO MARGOMULYO"/>
    <x v="5"/>
    <s v="168-0032443"/>
    <d v="2021-11-02T00:00:00"/>
    <x v="0"/>
    <n v="632"/>
    <n v="21102201236"/>
    <s v="-"/>
    <n v="6008106700"/>
    <n v="24"/>
    <n v="0"/>
    <n v="24"/>
    <s v="DEPO MARGOMULYO"/>
    <s v="-"/>
    <s v="168-0020988"/>
    <d v="2021-10-31T00:00:00"/>
    <n v="0"/>
    <n v="5042222737"/>
    <s v="168-0032442"/>
    <d v="2021-11-02T00:00:00"/>
    <s v="8276895965"/>
    <s v="2050350312"/>
    <s v="8276895965"/>
    <n v="6225200"/>
    <n v="236400"/>
    <n v="0"/>
    <m/>
    <m/>
    <m/>
    <m/>
    <m/>
    <m/>
    <m/>
    <m/>
    <m/>
    <m/>
    <m/>
    <m/>
    <m/>
    <m/>
    <m/>
    <m/>
    <m/>
    <m/>
    <n v="1"/>
  </r>
  <r>
    <x v="1"/>
    <s v="PT. TIRTA INVESTAMA PANDAAN"/>
    <n v="21102903827"/>
    <s v="YPS"/>
    <s v="M. ARIF TIRTANA"/>
    <s v="N 8598 UV"/>
    <n v="5042222419"/>
    <s v="-"/>
    <s v="-"/>
    <d v="2021-11-01T00:00:00"/>
    <n v="632"/>
    <s v="DEPO MARGOMULYO"/>
    <x v="5"/>
    <s v="168-0032443"/>
    <d v="2021-11-02T00:00:00"/>
    <x v="1"/>
    <n v="632"/>
    <n v="21102201236"/>
    <s v="-"/>
    <n v="6008106700"/>
    <n v="768"/>
    <n v="0"/>
    <n v="768"/>
    <s v="DEPO MARGOMULYO"/>
    <s v="-"/>
    <s v="168-0020988"/>
    <d v="2021-10-31T00:00:00"/>
    <n v="136"/>
    <n v="5042222737"/>
    <s v="168-0032442"/>
    <d v="2021-11-02T00:00:00"/>
    <s v="8276895965"/>
    <s v="2050350312"/>
    <s v="8276895965"/>
    <n v="18960000"/>
    <n v="23040000"/>
    <n v="4080000"/>
    <m/>
    <m/>
    <m/>
    <m/>
    <m/>
    <m/>
    <m/>
    <m/>
    <m/>
    <m/>
    <m/>
    <m/>
    <m/>
    <m/>
    <m/>
    <m/>
    <m/>
    <m/>
    <n v="1"/>
  </r>
  <r>
    <x v="1"/>
    <s v="PT. TIRTA INVESTAMA PANDAAN"/>
    <n v="21102903827"/>
    <s v="YPS"/>
    <s v="M. ARIF TIRTANA"/>
    <s v="N 8598 UV"/>
    <n v="5042222419"/>
    <s v="-"/>
    <s v="-"/>
    <d v="2021-11-01T00:00:00"/>
    <n v="16"/>
    <s v="DEPO MARGOMULYO"/>
    <x v="5"/>
    <s v="168-0032443"/>
    <d v="2021-11-02T00:00:00"/>
    <x v="2"/>
    <n v="16"/>
    <n v="21102201236"/>
    <s v="-"/>
    <n v="6008106700"/>
    <n v="16"/>
    <n v="0"/>
    <n v="16"/>
    <s v="DEPO MARGOMULYO"/>
    <s v="-"/>
    <s v="168-0020988"/>
    <d v="2021-10-31T00:00:00"/>
    <n v="0"/>
    <n v="5042222737"/>
    <s v="168-0032442"/>
    <d v="2021-11-02T00:00:00"/>
    <s v="8276895965"/>
    <s v="2050350312"/>
    <s v="8276895965"/>
    <n v="0"/>
    <n v="0"/>
    <n v="0"/>
    <m/>
    <m/>
    <m/>
    <m/>
    <m/>
    <m/>
    <m/>
    <m/>
    <m/>
    <m/>
    <m/>
    <m/>
    <m/>
    <m/>
    <m/>
    <m/>
    <m/>
    <m/>
    <n v="1"/>
  </r>
  <r>
    <x v="1"/>
    <s v="PT. TIRTA INVESTAMA PANDAAN"/>
    <n v="21102903833"/>
    <s v="GLL"/>
    <s v="WIYANTO"/>
    <s v="N 8579 UR"/>
    <n v="5042220389"/>
    <s v="-"/>
    <s v="-"/>
    <d v="2021-11-01T00:00:00"/>
    <n v="720"/>
    <s v="DEPO MARGOMULYO"/>
    <x v="5"/>
    <s v="168-0032431"/>
    <d v="2021-11-01T00:00:00"/>
    <x v="0"/>
    <n v="720"/>
    <n v="21102201231"/>
    <s v="-"/>
    <n v="6008132834"/>
    <n v="24"/>
    <n v="0"/>
    <n v="24"/>
    <s v="DEPO MARGOMULYO"/>
    <s v="-"/>
    <s v="168-0020982"/>
    <d v="2021-10-30T00:00:00"/>
    <n v="0"/>
    <n v="5042226258"/>
    <s v="168-0032432"/>
    <d v="2021-11-01T00:00:00"/>
    <s v="8276895965"/>
    <s v="2050350312"/>
    <s v="8276895965"/>
    <n v="7092000"/>
    <n v="236400"/>
    <n v="0"/>
    <m/>
    <m/>
    <m/>
    <m/>
    <m/>
    <m/>
    <m/>
    <m/>
    <m/>
    <m/>
    <m/>
    <m/>
    <m/>
    <m/>
    <m/>
    <m/>
    <m/>
    <m/>
    <n v="1"/>
  </r>
  <r>
    <x v="1"/>
    <s v="PT. TIRTA INVESTAMA PANDAAN"/>
    <n v="21102903833"/>
    <s v="GLL"/>
    <s v="WIYANTO"/>
    <s v="N 8579 UR"/>
    <n v="5042220389"/>
    <s v="-"/>
    <s v="-"/>
    <d v="2021-11-01T00:00:00"/>
    <n v="720"/>
    <s v="DEPO MARGOMULYO"/>
    <x v="5"/>
    <s v="168-0032431"/>
    <d v="2021-11-01T00:00:00"/>
    <x v="1"/>
    <n v="720"/>
    <n v="21102201231"/>
    <s v="-"/>
    <n v="6008132834"/>
    <n v="768"/>
    <n v="0"/>
    <n v="768"/>
    <s v="DEPO MARGOMULYO"/>
    <s v="-"/>
    <s v="168-0020982"/>
    <d v="2021-10-30T00:00:00"/>
    <n v="60"/>
    <n v="5042226258"/>
    <s v="168-0032432"/>
    <d v="2021-11-01T00:00:00"/>
    <s v="8276895965"/>
    <s v="2050350312"/>
    <s v="8276895965"/>
    <n v="21600000"/>
    <n v="23040000"/>
    <n v="1800000"/>
    <m/>
    <m/>
    <m/>
    <m/>
    <m/>
    <m/>
    <m/>
    <m/>
    <m/>
    <m/>
    <m/>
    <m/>
    <m/>
    <m/>
    <m/>
    <m/>
    <m/>
    <m/>
    <n v="1"/>
  </r>
  <r>
    <x v="1"/>
    <s v="PT. TIRTA INVESTAMA PANDAAN"/>
    <n v="21102903833"/>
    <s v="GLL"/>
    <s v="WIYANTO"/>
    <s v="N 8579 UR"/>
    <n v="5042220389"/>
    <s v="-"/>
    <s v="-"/>
    <d v="2021-11-01T00:00:00"/>
    <n v="16"/>
    <s v="DEPO MARGOMULYO"/>
    <x v="5"/>
    <s v="168-0032431"/>
    <d v="2021-11-01T00:00:00"/>
    <x v="2"/>
    <n v="16"/>
    <n v="21102201231"/>
    <s v="-"/>
    <n v="6008132834"/>
    <n v="16"/>
    <n v="0"/>
    <n v="16"/>
    <s v="DEPO MARGOMULYO"/>
    <s v="-"/>
    <s v="168-0020982"/>
    <d v="2021-10-30T00:00:00"/>
    <n v="0"/>
    <n v="5042226258"/>
    <s v="168-0032432"/>
    <d v="2021-11-01T00:00:00"/>
    <s v="8276895965"/>
    <s v="2050350312"/>
    <s v="8276895965"/>
    <n v="0"/>
    <n v="0"/>
    <n v="0"/>
    <m/>
    <m/>
    <m/>
    <m/>
    <m/>
    <m/>
    <m/>
    <m/>
    <m/>
    <m/>
    <m/>
    <m/>
    <m/>
    <m/>
    <m/>
    <m/>
    <m/>
    <m/>
    <n v="1"/>
  </r>
  <r>
    <x v="0"/>
    <s v="PT. TIRTA INVESTAMA BANYUWANGI"/>
    <n v="21102803851"/>
    <s v="YPS"/>
    <s v="MAHFUD"/>
    <s v="N 8301 UV"/>
    <n v="5042227704"/>
    <s v="-"/>
    <s v="-"/>
    <d v="2021-11-01T00:00:00"/>
    <n v="1280"/>
    <s v="DEPO GENTENG"/>
    <x v="9"/>
    <s v="371-0001131"/>
    <d v="2021-11-01T00:00:00"/>
    <x v="9"/>
    <n v="1280"/>
    <s v="-"/>
    <s v="-"/>
    <n v="6008127308"/>
    <n v="0"/>
    <n v="0"/>
    <n v="0"/>
    <s v="DEPO GENTENG"/>
    <s v="-"/>
    <s v="371-0001182"/>
    <d v="2021-11-01T00:00:00"/>
    <n v="0"/>
    <n v="5042230360"/>
    <s v="080-0003055"/>
    <d v="2021-11-04T00:00:00"/>
    <s v="8276895378"/>
    <s v="2050350280"/>
    <s v="8276895378"/>
    <n v="47667200"/>
    <n v="0"/>
    <n v="0"/>
    <m/>
    <m/>
    <m/>
    <m/>
    <m/>
    <m/>
    <m/>
    <m/>
    <m/>
    <m/>
    <m/>
    <m/>
    <m/>
    <m/>
    <m/>
    <m/>
    <m/>
    <m/>
    <n v="1"/>
  </r>
  <r>
    <x v="0"/>
    <s v="PT. TIRTA INVESTAMA BANYUWANGI"/>
    <n v="21102803851"/>
    <s v="YPS"/>
    <s v="MAHFUD"/>
    <s v="N 8301 UV"/>
    <n v="5042227704"/>
    <s v="-"/>
    <s v="-"/>
    <d v="2021-11-01T00:00:00"/>
    <n v="32"/>
    <s v="DEPO GENTENG"/>
    <x v="9"/>
    <s v="371-0001131"/>
    <d v="2021-11-01T00:00:00"/>
    <x v="4"/>
    <n v="32"/>
    <s v="-"/>
    <s v="-"/>
    <n v="6008127308"/>
    <n v="32"/>
    <n v="0"/>
    <n v="32"/>
    <s v="DEPO GENTENG"/>
    <s v="-"/>
    <s v="371-0001182"/>
    <d v="2021-11-01T00:00:00"/>
    <n v="3"/>
    <n v="5042230360"/>
    <s v="080-0003055"/>
    <d v="2021-11-04T00:00:00"/>
    <s v="8276895378"/>
    <s v="2050350280"/>
    <s v="8276895378"/>
    <n v="3200000"/>
    <n v="3200000"/>
    <n v="300000"/>
    <m/>
    <m/>
    <m/>
    <m/>
    <m/>
    <m/>
    <m/>
    <m/>
    <m/>
    <m/>
    <m/>
    <m/>
    <m/>
    <m/>
    <m/>
    <m/>
    <m/>
    <m/>
    <n v="1"/>
  </r>
  <r>
    <x v="0"/>
    <s v="PT. TIRTA INVESTAMA BANYUWANGI"/>
    <n v="21102803847"/>
    <s v="GLL"/>
    <s v="BAMBANG"/>
    <s v="N 8824 UV"/>
    <n v="5042235837"/>
    <s v="-"/>
    <s v="-"/>
    <d v="2021-11-01T00:00:00"/>
    <n v="1280"/>
    <s v="DEPO BONDOWOSO"/>
    <x v="22"/>
    <s v="745-0000859"/>
    <d v="2021-11-02T00:00:00"/>
    <x v="9"/>
    <n v="1280"/>
    <s v="-"/>
    <s v="-"/>
    <n v="6008134497"/>
    <n v="0"/>
    <n v="0"/>
    <n v="0"/>
    <s v="DEPO BONDOWOSO"/>
    <s v="-"/>
    <s v="745-0000791"/>
    <d v="2021-11-02T00:00:00"/>
    <n v="0"/>
    <s v="-"/>
    <s v="-"/>
    <s v="-"/>
    <s v="8276895378"/>
    <s v="2050350280"/>
    <e v="#N/A"/>
    <n v="47667200"/>
    <n v="0"/>
    <n v="0"/>
    <m/>
    <m/>
    <m/>
    <m/>
    <m/>
    <m/>
    <m/>
    <m/>
    <m/>
    <m/>
    <m/>
    <m/>
    <m/>
    <m/>
    <m/>
    <m/>
    <m/>
    <m/>
    <n v="1"/>
  </r>
  <r>
    <x v="0"/>
    <s v="PT. TIRTA INVESTAMA BANYUWANGI"/>
    <n v="21102803847"/>
    <s v="GLL"/>
    <s v="BAMBANG"/>
    <s v="N 8824 UV"/>
    <n v="5042235837"/>
    <s v="-"/>
    <s v="-"/>
    <d v="2021-11-01T00:00:00"/>
    <n v="32"/>
    <s v="DEPO BONDOWOSO"/>
    <x v="22"/>
    <s v="745-0000859"/>
    <d v="2021-11-02T00:00:00"/>
    <x v="4"/>
    <n v="32"/>
    <s v="-"/>
    <s v="-"/>
    <n v="6008134497"/>
    <n v="32"/>
    <n v="0"/>
    <n v="32"/>
    <s v="DEPO BONDOWOSO"/>
    <s v="-"/>
    <s v="745-0000791"/>
    <d v="2021-11-02T00:00:00"/>
    <n v="0"/>
    <s v="-"/>
    <s v="-"/>
    <s v="-"/>
    <s v="8276895378"/>
    <s v="2050350280"/>
    <e v="#N/A"/>
    <n v="3200000"/>
    <n v="3200000"/>
    <n v="0"/>
    <m/>
    <m/>
    <m/>
    <m/>
    <m/>
    <m/>
    <m/>
    <m/>
    <m/>
    <m/>
    <m/>
    <m/>
    <m/>
    <m/>
    <m/>
    <m/>
    <m/>
    <m/>
    <n v="1"/>
  </r>
  <r>
    <x v="0"/>
    <s v="PT. TIRTA MAS LESTARI"/>
    <s v="90722144F001"/>
    <s v="MLA"/>
    <s v="MARJUKI"/>
    <s v="DR 8515 AC"/>
    <n v="5042253301"/>
    <s v="-"/>
    <s v="9072/2021/11/0007"/>
    <d v="2021-11-01T00:00:00"/>
    <n v="700"/>
    <s v="DEPO JEMBER"/>
    <x v="7"/>
    <s v="369-0005881"/>
    <d v="2021-11-02T00:00:00"/>
    <x v="10"/>
    <n v="700"/>
    <s v="-"/>
    <s v="-"/>
    <s v="-"/>
    <n v="0"/>
    <n v="0"/>
    <n v="0"/>
    <s v="-"/>
    <s v="-"/>
    <s v="-"/>
    <s v="-"/>
    <n v="0"/>
    <s v="-"/>
    <s v="-"/>
    <s v="-"/>
    <s v="8276895378"/>
    <e v="#N/A"/>
    <e v="#N/A"/>
    <n v="10430000"/>
    <n v="0"/>
    <n v="0"/>
    <s v="-"/>
    <m/>
    <m/>
    <m/>
    <m/>
    <m/>
    <m/>
    <m/>
    <m/>
    <m/>
    <m/>
    <m/>
    <m/>
    <m/>
    <m/>
    <m/>
    <m/>
    <m/>
    <n v="1"/>
  </r>
  <r>
    <x v="0"/>
    <s v="PT. TIRTA MAS LESTARI"/>
    <s v="90722144F001"/>
    <s v="MLA"/>
    <s v="MARJUKI"/>
    <s v="DR 8515 AC"/>
    <n v="5042253301"/>
    <s v="-"/>
    <s v="9072/2021/11/0007"/>
    <d v="2021-11-01T00:00:00"/>
    <n v="14"/>
    <s v="DEPO JEMBER"/>
    <x v="7"/>
    <s v="369-0005881"/>
    <d v="2021-11-02T00:00:00"/>
    <x v="11"/>
    <n v="0"/>
    <s v="-"/>
    <s v="-"/>
    <s v="-"/>
    <n v="0"/>
    <n v="0"/>
    <n v="0"/>
    <s v="-"/>
    <s v="-"/>
    <s v="-"/>
    <s v="-"/>
    <n v="0"/>
    <s v="-"/>
    <s v="-"/>
    <s v="-"/>
    <s v="8276895378"/>
    <e v="#N/A"/>
    <e v="#N/A"/>
    <n v="0"/>
    <n v="0"/>
    <n v="0"/>
    <s v="-"/>
    <m/>
    <m/>
    <m/>
    <m/>
    <m/>
    <m/>
    <m/>
    <m/>
    <m/>
    <m/>
    <m/>
    <m/>
    <m/>
    <m/>
    <m/>
    <m/>
    <m/>
    <n v="1"/>
  </r>
  <r>
    <x v="0"/>
    <s v="PT. TIRTA MAS LESTARI"/>
    <n v="907221450003"/>
    <s v="MLA"/>
    <s v="MARJUKI"/>
    <s v="DR 8515 AC"/>
    <n v="5042253301"/>
    <s v="-"/>
    <s v="9072/2021/11/0006"/>
    <d v="2021-11-01T00:00:00"/>
    <n v="600"/>
    <s v="DEPO JEMBER"/>
    <x v="7"/>
    <s v="369-0005880"/>
    <d v="2021-11-02T00:00:00"/>
    <x v="12"/>
    <n v="600"/>
    <s v="-"/>
    <s v="-"/>
    <s v="-"/>
    <n v="0"/>
    <n v="0"/>
    <n v="0"/>
    <s v="-"/>
    <s v="-"/>
    <s v="-"/>
    <s v="-"/>
    <n v="0"/>
    <s v="-"/>
    <s v="-"/>
    <s v="-"/>
    <s v="8276895378"/>
    <e v="#N/A"/>
    <e v="#N/A"/>
    <n v="15372000"/>
    <n v="0"/>
    <n v="0"/>
    <s v="-"/>
    <m/>
    <m/>
    <m/>
    <m/>
    <m/>
    <m/>
    <m/>
    <m/>
    <m/>
    <m/>
    <m/>
    <m/>
    <m/>
    <m/>
    <m/>
    <m/>
    <m/>
    <n v="1"/>
  </r>
  <r>
    <x v="0"/>
    <s v="PT. TIRTA YAKIN SEJAHTERA"/>
    <s v="90572143D011"/>
    <s v="GLL"/>
    <s v="YOGA"/>
    <s v="L 9162 UE"/>
    <n v="5042248639"/>
    <s v="-"/>
    <s v="9057/2021/11/0007"/>
    <d v="2021-11-01T00:00:00"/>
    <n v="1000"/>
    <s v="DEPO PROBOLINGGO"/>
    <x v="14"/>
    <s v="889-0004323"/>
    <d v="2021-11-02T00:00:00"/>
    <x v="12"/>
    <n v="1000"/>
    <s v="-"/>
    <s v="-"/>
    <s v="-"/>
    <n v="0"/>
    <n v="0"/>
    <n v="0"/>
    <s v="-"/>
    <s v="-"/>
    <s v="-"/>
    <s v="-"/>
    <n v="0"/>
    <s v="-"/>
    <s v="-"/>
    <s v="-"/>
    <s v="8276895378"/>
    <e v="#N/A"/>
    <e v="#N/A"/>
    <n v="25620000"/>
    <n v="0"/>
    <n v="0"/>
    <s v="-"/>
    <m/>
    <m/>
    <m/>
    <m/>
    <m/>
    <m/>
    <m/>
    <m/>
    <m/>
    <m/>
    <m/>
    <m/>
    <m/>
    <m/>
    <m/>
    <m/>
    <m/>
    <n v="1"/>
  </r>
  <r>
    <x v="0"/>
    <s v="PT. TIRTA YAKIN SEJAHTERA"/>
    <s v="90572144F001"/>
    <s v="GLL"/>
    <s v="YOGA"/>
    <s v="L 9162 UE"/>
    <n v="5042248639"/>
    <s v="-"/>
    <s v="9057/2021/11/0008"/>
    <d v="2021-11-01T00:00:00"/>
    <n v="235"/>
    <s v="DEPO PROBOLINGGO"/>
    <x v="14"/>
    <s v="889-0004324"/>
    <d v="2021-11-02T00:00:00"/>
    <x v="12"/>
    <n v="235"/>
    <s v="-"/>
    <s v="-"/>
    <s v="-"/>
    <n v="0"/>
    <n v="0"/>
    <n v="0"/>
    <s v="-"/>
    <s v="-"/>
    <s v="-"/>
    <s v="-"/>
    <n v="0"/>
    <s v="-"/>
    <s v="-"/>
    <s v="-"/>
    <s v="8276895378"/>
    <e v="#N/A"/>
    <e v="#N/A"/>
    <n v="6020700"/>
    <n v="0"/>
    <n v="0"/>
    <s v="-"/>
    <m/>
    <m/>
    <m/>
    <m/>
    <m/>
    <m/>
    <m/>
    <m/>
    <m/>
    <m/>
    <m/>
    <m/>
    <m/>
    <m/>
    <m/>
    <m/>
    <m/>
    <n v="1"/>
  </r>
  <r>
    <x v="1"/>
    <s v="PT. TIRTA MAS LESTARI"/>
    <s v="90402143D040"/>
    <s v="GLL"/>
    <s v="SUGENG"/>
    <s v="N 8530 UV"/>
    <n v="5042251198"/>
    <s v="-"/>
    <s v="9040/2021/11/0007"/>
    <d v="2021-11-01T00:00:00"/>
    <n v="1440"/>
    <s v="DEPO MARGOMULYO"/>
    <x v="5"/>
    <s v="168-0032445"/>
    <d v="2021-11-02T00:00:00"/>
    <x v="13"/>
    <n v="1440"/>
    <s v="-"/>
    <s v="-"/>
    <s v="-"/>
    <n v="0"/>
    <n v="0"/>
    <n v="0"/>
    <s v="-"/>
    <s v="-"/>
    <s v="-"/>
    <s v="-"/>
    <n v="0"/>
    <s v="-"/>
    <s v="-"/>
    <s v="-"/>
    <s v="8276895966"/>
    <e v="#N/A"/>
    <e v="#N/A"/>
    <n v="10713600"/>
    <n v="0"/>
    <n v="0"/>
    <s v="-"/>
    <m/>
    <m/>
    <m/>
    <m/>
    <m/>
    <m/>
    <m/>
    <m/>
    <m/>
    <m/>
    <m/>
    <m/>
    <m/>
    <m/>
    <m/>
    <m/>
    <m/>
    <n v="1"/>
  </r>
  <r>
    <x v="1"/>
    <s v="PT. TIRTA MAS LESTARI"/>
    <s v="90402143D040"/>
    <s v="GLL"/>
    <s v="SUGENG"/>
    <s v="N 8530 UV"/>
    <n v="5042251198"/>
    <s v="-"/>
    <s v="9040/2021/11/0007"/>
    <d v="2021-11-01T00:00:00"/>
    <n v="1440"/>
    <s v="DEPO MARGOMULYO"/>
    <x v="5"/>
    <s v="168-0032445"/>
    <d v="2021-11-02T00:00:00"/>
    <x v="14"/>
    <n v="1440"/>
    <s v="-"/>
    <s v="-"/>
    <s v="-"/>
    <n v="0"/>
    <n v="0"/>
    <n v="0"/>
    <s v="-"/>
    <s v="-"/>
    <s v="-"/>
    <s v="-"/>
    <n v="0"/>
    <s v="-"/>
    <s v="-"/>
    <s v="-"/>
    <s v="8276895966"/>
    <e v="#N/A"/>
    <e v="#N/A"/>
    <n v="43200000"/>
    <n v="0"/>
    <n v="0"/>
    <s v="-"/>
    <m/>
    <m/>
    <m/>
    <m/>
    <m/>
    <m/>
    <m/>
    <m/>
    <m/>
    <m/>
    <m/>
    <m/>
    <m/>
    <m/>
    <m/>
    <m/>
    <m/>
    <n v="1"/>
  </r>
  <r>
    <x v="1"/>
    <s v="PT. TIRTA MAS LESTARI"/>
    <s v="90402143D040-RETUR"/>
    <s v="GLL"/>
    <s v="SUGENG"/>
    <s v="N 8530 UV"/>
    <n v="5042251198"/>
    <s v="-"/>
    <s v="9040/2021/11/0007"/>
    <d v="2021-11-01T00:00:00"/>
    <n v="0"/>
    <s v="-"/>
    <x v="23"/>
    <s v="-"/>
    <s v="-"/>
    <x v="13"/>
    <n v="0"/>
    <s v="90402143D040"/>
    <s v="-"/>
    <n v="6008146364"/>
    <n v="18"/>
    <n v="0"/>
    <n v="18"/>
    <s v="DEPO MARGOMULYO"/>
    <s v="-"/>
    <s v="168-0021008"/>
    <d v="2021-11-02T00:00:00"/>
    <n v="0"/>
    <n v="5042287314"/>
    <s v="168-0032499"/>
    <d v="2021-11-04T00:00:00"/>
    <s v="8276895966"/>
    <s v="2050350313"/>
    <s v="8276895965"/>
    <n v="0"/>
    <n v="133920"/>
    <n v="0"/>
    <m/>
    <m/>
    <m/>
    <m/>
    <m/>
    <m/>
    <m/>
    <m/>
    <m/>
    <m/>
    <m/>
    <m/>
    <m/>
    <m/>
    <m/>
    <m/>
    <m/>
    <m/>
    <n v="1"/>
  </r>
  <r>
    <x v="1"/>
    <s v="PT. TIRTA MAS LESTARI"/>
    <s v="90402143D040-RETUR"/>
    <s v="GLL"/>
    <s v="SUGENG"/>
    <s v="N 8530 UV"/>
    <n v="5042251198"/>
    <s v="-"/>
    <s v="9040/2021/11/0007"/>
    <d v="2021-11-01T00:00:00"/>
    <n v="0"/>
    <s v="-"/>
    <x v="23"/>
    <s v="-"/>
    <s v="-"/>
    <x v="14"/>
    <n v="0"/>
    <s v="90402143D040"/>
    <s v="-"/>
    <n v="6008146364"/>
    <n v="1440"/>
    <n v="0"/>
    <n v="1440"/>
    <s v="DEPO MARGOMULYO"/>
    <s v="-"/>
    <s v="168-0021008"/>
    <d v="2021-11-02T00:00:00"/>
    <n v="69"/>
    <n v="5042287314"/>
    <s v="168-0032499"/>
    <d v="2021-11-04T00:00:00"/>
    <s v="8276895966"/>
    <s v="2050350313"/>
    <s v="8276895965"/>
    <n v="0"/>
    <n v="43200000"/>
    <n v="2070000"/>
    <m/>
    <m/>
    <m/>
    <m/>
    <m/>
    <m/>
    <m/>
    <m/>
    <m/>
    <m/>
    <m/>
    <m/>
    <m/>
    <m/>
    <m/>
    <m/>
    <m/>
    <m/>
    <n v="1"/>
  </r>
  <r>
    <x v="1"/>
    <s v="PT. TIRTA MAS LESTARI"/>
    <s v="21102201379-RETUR"/>
    <s v="GLL"/>
    <s v="SUGENG"/>
    <s v="N 8530 UV"/>
    <s v="-"/>
    <s v="-"/>
    <s v="-"/>
    <d v="2021-11-01T00:00:00"/>
    <n v="0"/>
    <s v="-"/>
    <x v="23"/>
    <s v="-"/>
    <s v="-"/>
    <x v="13"/>
    <n v="0"/>
    <n v="21102201379"/>
    <s v="-"/>
    <n v="6008138924"/>
    <n v="0"/>
    <n v="0"/>
    <n v="0"/>
    <s v="DEPO LEGUNDI"/>
    <s v="-"/>
    <s v="083-0006545"/>
    <d v="2021-11-01T00:00:00"/>
    <n v="0"/>
    <n v="5042253644"/>
    <s v="083-0007883"/>
    <d v="2021-11-06T00:00:00"/>
    <e v="#N/A"/>
    <s v="2050350312"/>
    <s v="8276895965"/>
    <n v="0"/>
    <n v="0"/>
    <n v="0"/>
    <s v="STTB/E/M-PDN/2021/11-0009"/>
    <m/>
    <m/>
    <m/>
    <m/>
    <m/>
    <m/>
    <m/>
    <m/>
    <m/>
    <m/>
    <m/>
    <m/>
    <m/>
    <m/>
    <m/>
    <m/>
    <m/>
    <n v="1"/>
  </r>
  <r>
    <x v="1"/>
    <s v="PT. TIRTA MAS LESTARI"/>
    <s v="21102201379-RETUR"/>
    <s v="GLL"/>
    <s v="SUGENG"/>
    <s v="N 8530 UV"/>
    <s v="-"/>
    <s v="-"/>
    <s v="-"/>
    <d v="2021-11-01T00:00:00"/>
    <n v="0"/>
    <s v="-"/>
    <x v="23"/>
    <s v="-"/>
    <s v="-"/>
    <x v="14"/>
    <n v="0"/>
    <n v="21102201379"/>
    <s v="-"/>
    <n v="6008138924"/>
    <n v="1440"/>
    <n v="0"/>
    <n v="1440"/>
    <s v="DEPO LEGUNDI"/>
    <s v="-"/>
    <s v="083-0006545"/>
    <d v="2021-11-01T00:00:00"/>
    <n v="75"/>
    <n v="5042253644"/>
    <s v="083-0007883"/>
    <d v="2021-11-06T00:00:00"/>
    <e v="#N/A"/>
    <s v="2050350312"/>
    <s v="8276895965"/>
    <n v="0"/>
    <n v="43200000"/>
    <n v="2250000"/>
    <s v="STTB/E/M-PDN/2021/11-0009"/>
    <m/>
    <m/>
    <m/>
    <m/>
    <m/>
    <m/>
    <m/>
    <m/>
    <m/>
    <m/>
    <m/>
    <m/>
    <m/>
    <m/>
    <m/>
    <m/>
    <m/>
    <n v="1"/>
  </r>
  <r>
    <x v="1"/>
    <s v="PT. TIRTA YAKIN SEJAHTERA"/>
    <n v="905721450005"/>
    <s v="JK"/>
    <s v="BOWO"/>
    <s v="AD 1422 QU"/>
    <n v="5042253681"/>
    <s v="-"/>
    <s v="9057/2021/11/0003"/>
    <d v="2021-11-01T00:00:00"/>
    <n v="1300"/>
    <s v="DEPO MARGOMULYO"/>
    <x v="5"/>
    <s v="168-0032437"/>
    <d v="2021-11-01T00:00:00"/>
    <x v="13"/>
    <n v="1300"/>
    <s v="-"/>
    <s v="-"/>
    <s v="-"/>
    <n v="0"/>
    <n v="0"/>
    <n v="0"/>
    <s v="-"/>
    <s v="-"/>
    <s v="-"/>
    <s v="-"/>
    <n v="0"/>
    <s v="-"/>
    <s v="-"/>
    <s v="-"/>
    <s v="8276895966"/>
    <e v="#N/A"/>
    <e v="#N/A"/>
    <n v="9672000"/>
    <n v="0"/>
    <n v="0"/>
    <s v="-"/>
    <m/>
    <m/>
    <m/>
    <m/>
    <m/>
    <m/>
    <m/>
    <m/>
    <m/>
    <m/>
    <m/>
    <m/>
    <m/>
    <m/>
    <m/>
    <m/>
    <m/>
    <n v="1"/>
  </r>
  <r>
    <x v="1"/>
    <s v="PT. TIRTA YAKIN SEJAHTERA"/>
    <n v="905721450005"/>
    <s v="JK"/>
    <s v="BOWO"/>
    <s v="AD 1422 QU"/>
    <n v="5042253681"/>
    <s v="-"/>
    <s v="9057/2021/11/0003"/>
    <d v="2021-11-01T00:00:00"/>
    <n v="1300"/>
    <s v="DEPO MARGOMULYO"/>
    <x v="5"/>
    <s v="168-0032437"/>
    <d v="2021-11-01T00:00:00"/>
    <x v="14"/>
    <n v="1300"/>
    <s v="-"/>
    <s v="-"/>
    <s v="-"/>
    <n v="0"/>
    <n v="0"/>
    <n v="0"/>
    <s v="-"/>
    <s v="-"/>
    <s v="-"/>
    <s v="-"/>
    <n v="0"/>
    <s v="-"/>
    <s v="-"/>
    <s v="-"/>
    <s v="8276895966"/>
    <e v="#N/A"/>
    <e v="#N/A"/>
    <n v="39000000"/>
    <n v="0"/>
    <n v="0"/>
    <s v="-"/>
    <m/>
    <m/>
    <m/>
    <m/>
    <m/>
    <m/>
    <m/>
    <m/>
    <m/>
    <m/>
    <m/>
    <m/>
    <m/>
    <m/>
    <m/>
    <m/>
    <m/>
    <n v="1"/>
  </r>
  <r>
    <x v="1"/>
    <s v="PT. TIRTA YAKIN SEJAHTERA"/>
    <s v="905721450005-RETUR"/>
    <s v="JK"/>
    <s v="BOWO"/>
    <s v="AD 1422 QU"/>
    <n v="5042253681"/>
    <s v="-"/>
    <s v="9057/2021/11/0003"/>
    <d v="2021-11-01T00:00:00"/>
    <n v="0"/>
    <s v="-"/>
    <x v="23"/>
    <s v="-"/>
    <s v="-"/>
    <x v="13"/>
    <n v="0"/>
    <n v="905721450005"/>
    <s v="-"/>
    <n v="6008141327"/>
    <n v="3"/>
    <n v="0"/>
    <n v="3"/>
    <s v="DEPO MARGOMULYO"/>
    <s v="-"/>
    <s v="168-0020996"/>
    <d v="2021-11-01T00:00:00"/>
    <n v="0"/>
    <s v="-"/>
    <s v="-"/>
    <s v="-"/>
    <s v="8276895966"/>
    <s v="2050350313"/>
    <e v="#N/A"/>
    <n v="0"/>
    <n v="22320"/>
    <n v="0"/>
    <m/>
    <m/>
    <m/>
    <m/>
    <m/>
    <m/>
    <m/>
    <m/>
    <m/>
    <m/>
    <m/>
    <m/>
    <m/>
    <m/>
    <m/>
    <m/>
    <m/>
    <m/>
    <n v="1"/>
  </r>
  <r>
    <x v="1"/>
    <s v="PT. TIRTA YAKIN SEJAHTERA"/>
    <s v="905721450005-RETUR"/>
    <s v="JK"/>
    <s v="BOWO"/>
    <s v="AD 1422 QU"/>
    <n v="5042253681"/>
    <s v="-"/>
    <s v="9057/2021/11/0003"/>
    <d v="2021-11-01T00:00:00"/>
    <n v="0"/>
    <s v="-"/>
    <x v="23"/>
    <s v="-"/>
    <s v="-"/>
    <x v="14"/>
    <n v="0"/>
    <n v="905721450005"/>
    <s v="-"/>
    <n v="6008141327"/>
    <n v="1341"/>
    <n v="0"/>
    <n v="1341"/>
    <s v="DEPO MARGOMULYO"/>
    <s v="-"/>
    <s v="168-0020996"/>
    <d v="2021-11-01T00:00:00"/>
    <n v="0"/>
    <s v="-"/>
    <s v="-"/>
    <s v="-"/>
    <s v="8276895966"/>
    <s v="2050350313"/>
    <e v="#N/A"/>
    <n v="0"/>
    <n v="40230000"/>
    <n v="0"/>
    <m/>
    <m/>
    <m/>
    <m/>
    <m/>
    <m/>
    <m/>
    <m/>
    <m/>
    <m/>
    <m/>
    <m/>
    <m/>
    <m/>
    <m/>
    <m/>
    <m/>
    <m/>
    <n v="1"/>
  </r>
  <r>
    <x v="4"/>
    <s v="PT. TIRTA YAKIN SEJAHTERA"/>
    <n v="905721440015"/>
    <s v="PCL"/>
    <s v="FRANS GORDON"/>
    <s v="W9706 UR"/>
    <n v="5042234068"/>
    <s v="9057/2021/10/0181"/>
    <s v="-"/>
    <d v="2021-11-01T00:00:00"/>
    <n v="2035"/>
    <s v="DEPO PUTERA BORNEO"/>
    <x v="24"/>
    <s v="355-0000167"/>
    <d v="2021-11-10T01:00:00"/>
    <x v="12"/>
    <n v="1018"/>
    <s v="-"/>
    <s v="-"/>
    <s v="-"/>
    <n v="0"/>
    <n v="0"/>
    <n v="0"/>
    <s v="-"/>
    <s v="-"/>
    <s v="-"/>
    <s v="-"/>
    <n v="0"/>
    <s v="-"/>
    <s v="-"/>
    <s v="-"/>
    <s v="8276896007"/>
    <e v="#N/A"/>
    <e v="#N/A"/>
    <n v="26081160"/>
    <n v="0"/>
    <n v="0"/>
    <m/>
    <m/>
    <m/>
    <m/>
    <m/>
    <m/>
    <m/>
    <m/>
    <m/>
    <m/>
    <m/>
    <m/>
    <m/>
    <m/>
    <m/>
    <m/>
    <m/>
    <m/>
    <n v="1"/>
  </r>
  <r>
    <x v="4"/>
    <s v="PT. TIRTA YAKIN SEJAHTERA"/>
    <n v="905721440021"/>
    <s v="PCL"/>
    <s v="FRANS GORDON"/>
    <s v="W9706 UR"/>
    <n v="5042234068"/>
    <s v="9057/2021/10/0191"/>
    <s v="-"/>
    <d v="2021-11-01T00:00:00"/>
    <n v="0"/>
    <s v="DEPO PUTERA BORNEO"/>
    <x v="24"/>
    <s v="355-0000169"/>
    <d v="2021-11-13T01:00:00"/>
    <x v="12"/>
    <n v="1017"/>
    <s v="-"/>
    <s v="-"/>
    <s v="-"/>
    <n v="0"/>
    <n v="0"/>
    <n v="0"/>
    <s v="-"/>
    <s v="-"/>
    <s v="-"/>
    <s v="-"/>
    <n v="0"/>
    <s v="-"/>
    <s v="-"/>
    <s v="-"/>
    <s v="8276896007"/>
    <e v="#N/A"/>
    <e v="#N/A"/>
    <n v="26055540"/>
    <n v="0"/>
    <n v="0"/>
    <m/>
    <m/>
    <m/>
    <m/>
    <m/>
    <m/>
    <m/>
    <m/>
    <m/>
    <m/>
    <m/>
    <m/>
    <m/>
    <m/>
    <m/>
    <m/>
    <m/>
    <m/>
    <n v="1"/>
  </r>
  <r>
    <x v="1"/>
    <s v="PT. TIRTA INVESTAMA KLATEN"/>
    <n v="21102804162"/>
    <s v="YPS"/>
    <s v="PANIDIN"/>
    <s v="DK 8085 MB"/>
    <n v="5042227806"/>
    <s v="-"/>
    <s v="-"/>
    <d v="2021-11-01T00:00:00"/>
    <n v="1365"/>
    <s v="DEPO MARGOMULYO"/>
    <x v="5"/>
    <s v="168-0032444"/>
    <d v="2021-11-02T00:00:00"/>
    <x v="3"/>
    <n v="1365"/>
    <s v="-"/>
    <s v="-"/>
    <s v="-"/>
    <n v="0"/>
    <n v="0"/>
    <n v="0"/>
    <s v="-"/>
    <s v="-"/>
    <s v="-"/>
    <s v="-"/>
    <n v="0"/>
    <s v="-"/>
    <s v="-"/>
    <s v="-"/>
    <s v="8276895966"/>
    <e v="#N/A"/>
    <e v="#N/A"/>
    <n v="55282500"/>
    <n v="0"/>
    <n v="0"/>
    <m/>
    <m/>
    <m/>
    <m/>
    <m/>
    <m/>
    <m/>
    <m/>
    <m/>
    <m/>
    <m/>
    <m/>
    <m/>
    <m/>
    <m/>
    <m/>
    <m/>
    <m/>
    <n v="1"/>
  </r>
  <r>
    <x v="1"/>
    <s v="9000 ID RUNGKUT DC TIV"/>
    <n v="21102900041"/>
    <s v="YPS"/>
    <s v="MUSTOFA"/>
    <s v="L 8991 UE"/>
    <n v="5042227393"/>
    <s v="-"/>
    <s v="-"/>
    <d v="2021-11-01T00:00:00"/>
    <n v="2816"/>
    <s v="BINTANG TERANG"/>
    <x v="5"/>
    <s v="168-0032449"/>
    <d v="2021-11-01T00:00:00"/>
    <x v="5"/>
    <n v="2816"/>
    <s v="-"/>
    <s v="-"/>
    <n v="6008131772"/>
    <n v="0"/>
    <n v="0"/>
    <n v="0"/>
    <s v="DEPO MARGOMULYO"/>
    <s v="-"/>
    <s v="168-0021002"/>
    <d v="2021-11-01T00:00:00"/>
    <n v="0"/>
    <s v="-"/>
    <s v="-"/>
    <s v="-"/>
    <s v="8276895966"/>
    <s v="2050350313"/>
    <e v="#N/A"/>
    <n v="95462400"/>
    <n v="0"/>
    <n v="0"/>
    <m/>
    <m/>
    <m/>
    <m/>
    <m/>
    <m/>
    <m/>
    <m/>
    <m/>
    <m/>
    <m/>
    <m/>
    <m/>
    <m/>
    <m/>
    <m/>
    <m/>
    <m/>
    <n v="1"/>
  </r>
  <r>
    <x v="1"/>
    <s v="9000 ID RUNGKUT DC TIV"/>
    <n v="21102900041"/>
    <s v="YPS"/>
    <s v="MUSTOFA"/>
    <s v="L 8991 UE"/>
    <n v="5042227393"/>
    <s v="-"/>
    <s v="-"/>
    <d v="2021-11-01T00:00:00"/>
    <n v="32"/>
    <s v="BINTANG TERANG"/>
    <x v="5"/>
    <s v="168-0032449"/>
    <d v="2021-11-01T00:00:00"/>
    <x v="4"/>
    <n v="32"/>
    <s v="-"/>
    <s v="-"/>
    <n v="6008131772"/>
    <n v="32"/>
    <n v="0"/>
    <n v="32"/>
    <s v="DEPO MARGOMULYO"/>
    <s v="-"/>
    <s v="168-0021002"/>
    <d v="2021-11-01T00:00:00"/>
    <n v="0"/>
    <s v="-"/>
    <s v="-"/>
    <s v="-"/>
    <s v="8276895966"/>
    <s v="2050350313"/>
    <e v="#N/A"/>
    <n v="3200000"/>
    <n v="3200000"/>
    <n v="0"/>
    <m/>
    <m/>
    <m/>
    <m/>
    <m/>
    <m/>
    <m/>
    <m/>
    <m/>
    <m/>
    <m/>
    <m/>
    <m/>
    <m/>
    <m/>
    <m/>
    <m/>
    <m/>
    <n v="1"/>
  </r>
  <r>
    <x v="0"/>
    <s v="PT. TIRTA MAS LESTARI"/>
    <s v="907221440008-RETUR"/>
    <s v="MLA"/>
    <s v="JAENAL"/>
    <s v="P 8902 UR"/>
    <n v="5042176837"/>
    <s v="-"/>
    <s v="9072/2021/10/0113"/>
    <d v="2021-11-01T00:00:00"/>
    <n v="0"/>
    <s v="-"/>
    <x v="23"/>
    <s v="-"/>
    <s v="-"/>
    <x v="13"/>
    <n v="0"/>
    <n v="907221440008"/>
    <s v="-"/>
    <n v="6008138804"/>
    <n v="15"/>
    <n v="0"/>
    <n v="15"/>
    <s v="DEPO BANYUWANGI"/>
    <s v="-"/>
    <s v="080-0002459"/>
    <d v="2021-10-27T00:00:00"/>
    <n v="0"/>
    <s v="-"/>
    <s v="-"/>
    <s v="-"/>
    <s v="8276861158"/>
    <s v="2050350280"/>
    <e v="#N/A"/>
    <n v="0"/>
    <n v="111600"/>
    <n v="0"/>
    <m/>
    <m/>
    <m/>
    <m/>
    <m/>
    <m/>
    <m/>
    <m/>
    <m/>
    <m/>
    <m/>
    <m/>
    <m/>
    <m/>
    <m/>
    <m/>
    <m/>
    <m/>
    <n v="1"/>
  </r>
  <r>
    <x v="0"/>
    <s v="PT. TIRTA MAS LESTARI"/>
    <s v="907221440008-RETUR"/>
    <s v="MLA"/>
    <s v="JAENAL"/>
    <s v="P 8902 UR"/>
    <n v="5042176837"/>
    <s v="-"/>
    <s v="9072/2021/10/0113"/>
    <d v="2021-11-01T00:00:00"/>
    <n v="0"/>
    <s v="-"/>
    <x v="23"/>
    <s v="-"/>
    <s v="-"/>
    <x v="14"/>
    <n v="0"/>
    <n v="907221440008"/>
    <s v="-"/>
    <n v="6008138804"/>
    <n v="1100"/>
    <n v="0"/>
    <n v="1100"/>
    <s v="DEPO BANYUWANGI"/>
    <s v="-"/>
    <s v="080-0002459"/>
    <d v="2021-10-27T00:00:00"/>
    <n v="0"/>
    <s v="-"/>
    <s v="-"/>
    <s v="-"/>
    <s v="8276861158"/>
    <s v="2050350280"/>
    <e v="#N/A"/>
    <n v="0"/>
    <n v="33000000"/>
    <n v="0"/>
    <m/>
    <m/>
    <m/>
    <m/>
    <m/>
    <m/>
    <m/>
    <m/>
    <m/>
    <m/>
    <m/>
    <m/>
    <m/>
    <m/>
    <m/>
    <m/>
    <m/>
    <m/>
    <n v="1"/>
  </r>
  <r>
    <x v="0"/>
    <s v="PT. TIRTA MAS LESTARI"/>
    <s v="904021440019-RETUR"/>
    <s v="GLL"/>
    <s v="KOMAIRI"/>
    <s v="L 9614 UX"/>
    <n v="5042195487"/>
    <s v="-"/>
    <s v="9040/2021/10/0190"/>
    <d v="2021-11-01T00:00:00"/>
    <n v="0"/>
    <s v="-"/>
    <x v="23"/>
    <s v="-"/>
    <s v="-"/>
    <x v="13"/>
    <n v="0"/>
    <n v="904021440019"/>
    <s v="-"/>
    <n v="6008135214"/>
    <n v="14"/>
    <n v="0"/>
    <n v="14"/>
    <s v="DEPO PASURUAN"/>
    <s v="-"/>
    <s v="555-0006637"/>
    <d v="2021-10-28T00:00:00"/>
    <n v="0"/>
    <n v="5042236991"/>
    <s v="555-0009118"/>
    <d v="2021-10-30T00:00:00"/>
    <s v="8276861158"/>
    <s v="2050350280"/>
    <s v="8276895378"/>
    <n v="0"/>
    <n v="104160"/>
    <n v="0"/>
    <m/>
    <m/>
    <m/>
    <m/>
    <m/>
    <m/>
    <m/>
    <m/>
    <m/>
    <m/>
    <m/>
    <m/>
    <m/>
    <m/>
    <m/>
    <m/>
    <m/>
    <m/>
    <n v="1"/>
  </r>
  <r>
    <x v="0"/>
    <s v="PT. TIRTA MAS LESTARI"/>
    <s v="904021440019-RETUR"/>
    <s v="GLL"/>
    <s v="KOMAIRI"/>
    <s v="L 9614 UX"/>
    <n v="5042195487"/>
    <s v="-"/>
    <s v="9040/2021/10/0190"/>
    <d v="2021-11-01T00:00:00"/>
    <n v="0"/>
    <s v="-"/>
    <x v="23"/>
    <s v="-"/>
    <s v="-"/>
    <x v="14"/>
    <n v="0"/>
    <n v="904021440019"/>
    <s v="-"/>
    <n v="6008135214"/>
    <n v="1344"/>
    <n v="0"/>
    <n v="1344"/>
    <s v="DEPO PASURUAN"/>
    <s v="-"/>
    <s v="555-0006637"/>
    <d v="2021-10-28T00:00:00"/>
    <n v="64"/>
    <n v="5042236991"/>
    <s v="555-0009118"/>
    <d v="2021-10-30T00:00:00"/>
    <s v="8276861158"/>
    <s v="2050350280"/>
    <s v="8276895378"/>
    <n v="0"/>
    <n v="40320000"/>
    <n v="1920000"/>
    <m/>
    <m/>
    <m/>
    <m/>
    <m/>
    <m/>
    <m/>
    <m/>
    <m/>
    <m/>
    <m/>
    <m/>
    <m/>
    <m/>
    <m/>
    <m/>
    <m/>
    <m/>
    <n v="1"/>
  </r>
  <r>
    <x v="1"/>
    <s v="PT. TIRTA YAKIN SEJAHTERA"/>
    <s v="905721440023-RETUR"/>
    <s v="JK"/>
    <s v="BOWO"/>
    <s v="AD 1422 QU"/>
    <n v="5042189549"/>
    <s v="-"/>
    <s v="9057/2021/10/0167"/>
    <d v="2021-11-01T00:00:00"/>
    <n v="0"/>
    <s v="-"/>
    <x v="23"/>
    <s v="-"/>
    <s v="-"/>
    <x v="13"/>
    <n v="0"/>
    <n v="905721440023"/>
    <s v="-"/>
    <n v="6008133580"/>
    <n v="2"/>
    <n v="0"/>
    <n v="2"/>
    <s v="DEPO MARGOMULYO"/>
    <s v="-"/>
    <s v="168-0020949"/>
    <d v="2021-10-28T00:00:00"/>
    <n v="0"/>
    <s v="-"/>
    <s v="-"/>
    <s v="-"/>
    <s v="8276862036"/>
    <s v="2050350313"/>
    <e v="#N/A"/>
    <n v="0"/>
    <n v="14880"/>
    <n v="0"/>
    <m/>
    <m/>
    <m/>
    <m/>
    <m/>
    <m/>
    <m/>
    <m/>
    <m/>
    <m/>
    <m/>
    <m/>
    <m/>
    <m/>
    <m/>
    <m/>
    <m/>
    <m/>
    <n v="1"/>
  </r>
  <r>
    <x v="1"/>
    <s v="PT. TIRTA YAKIN SEJAHTERA"/>
    <s v="905721440023-RETUR"/>
    <s v="JK"/>
    <s v="BOWO"/>
    <s v="AD 1422 QU"/>
    <n v="5042189549"/>
    <s v="-"/>
    <s v="9057/2021/10/0167"/>
    <d v="2021-11-01T00:00:00"/>
    <n v="0"/>
    <s v="-"/>
    <x v="23"/>
    <s v="-"/>
    <s v="-"/>
    <x v="14"/>
    <n v="0"/>
    <n v="905721440023"/>
    <s v="-"/>
    <n v="6008133580"/>
    <n v="1341"/>
    <n v="0"/>
    <n v="1341"/>
    <s v="DEPO MARGOMULYO"/>
    <s v="-"/>
    <s v="168-0020949"/>
    <d v="2021-10-28T00:00:00"/>
    <n v="0"/>
    <s v="-"/>
    <s v="-"/>
    <s v="-"/>
    <s v="8276862036"/>
    <s v="2050350313"/>
    <e v="#N/A"/>
    <n v="0"/>
    <n v="40230000"/>
    <n v="0"/>
    <m/>
    <m/>
    <m/>
    <m/>
    <m/>
    <m/>
    <m/>
    <m/>
    <m/>
    <m/>
    <m/>
    <m/>
    <m/>
    <m/>
    <m/>
    <m/>
    <m/>
    <m/>
    <n v="1"/>
  </r>
  <r>
    <x v="0"/>
    <s v="PT. TIRTA MAS LESTARI"/>
    <s v="90722143D005"/>
    <s v="JK"/>
    <s v="AGUS"/>
    <s v="P 9763 UR"/>
    <n v="5042232899"/>
    <s v="-"/>
    <s v="9072/2021/10/0128"/>
    <d v="2021-11-01T00:00:00"/>
    <n v="263"/>
    <s v="WIRADAYA"/>
    <x v="10"/>
    <s v="558-0010035"/>
    <d v="2021-10-28T00:00:00"/>
    <x v="15"/>
    <n v="263"/>
    <s v="-"/>
    <s v="-"/>
    <s v="-"/>
    <n v="0"/>
    <n v="0"/>
    <n v="0"/>
    <s v="-"/>
    <s v="-"/>
    <s v="-"/>
    <s v="-"/>
    <n v="0"/>
    <s v="-"/>
    <s v="-"/>
    <s v="-"/>
    <s v="8276895378"/>
    <e v="#N/A"/>
    <e v="#N/A"/>
    <n v="6319890"/>
    <n v="0"/>
    <n v="0"/>
    <s v="-"/>
    <m/>
    <m/>
    <m/>
    <m/>
    <m/>
    <m/>
    <m/>
    <m/>
    <m/>
    <m/>
    <m/>
    <m/>
    <m/>
    <m/>
    <m/>
    <m/>
    <m/>
    <n v="1"/>
  </r>
  <r>
    <x v="0"/>
    <s v="PT. TIRTA YAKIN SEJAHTERA"/>
    <s v="90572143F001"/>
    <s v="GLL"/>
    <s v="MUNIRI"/>
    <s v="L 8579 UT"/>
    <n v="5042234065"/>
    <s v="-"/>
    <s v="9057/2021/10/0176"/>
    <d v="2021-11-01T00:00:00"/>
    <n v="200"/>
    <s v="DEPO PASURUAN"/>
    <x v="0"/>
    <s v="555-0009103"/>
    <d v="2021-10-29T00:00:00"/>
    <x v="10"/>
    <n v="200"/>
    <s v="-"/>
    <s v="-"/>
    <s v="-"/>
    <n v="0"/>
    <n v="0"/>
    <n v="0"/>
    <s v="-"/>
    <s v="-"/>
    <s v="-"/>
    <s v="-"/>
    <n v="0"/>
    <s v="-"/>
    <s v="-"/>
    <s v="-"/>
    <s v="8276895378"/>
    <e v="#N/A"/>
    <e v="#N/A"/>
    <n v="2980000"/>
    <n v="0"/>
    <n v="0"/>
    <s v="-"/>
    <m/>
    <m/>
    <m/>
    <m/>
    <m/>
    <m/>
    <m/>
    <m/>
    <m/>
    <m/>
    <m/>
    <m/>
    <m/>
    <m/>
    <m/>
    <m/>
    <m/>
    <n v="1"/>
  </r>
  <r>
    <x v="0"/>
    <s v="PT. TIRTA YAKIN SEJAHTERA"/>
    <s v="90572143F001"/>
    <s v="GLL"/>
    <s v="MUNIRI"/>
    <s v="L 8579 UT"/>
    <n v="5042234065"/>
    <s v="-"/>
    <s v="9057/2021/10/0176"/>
    <d v="2021-11-01T00:00:00"/>
    <n v="4"/>
    <s v="DEPO PASURUAN"/>
    <x v="0"/>
    <s v="555-0009103"/>
    <d v="2021-10-29T00:00:00"/>
    <x v="11"/>
    <n v="0"/>
    <s v="-"/>
    <s v="-"/>
    <s v="-"/>
    <n v="0"/>
    <n v="0"/>
    <n v="0"/>
    <s v="-"/>
    <s v="-"/>
    <s v="-"/>
    <s v="-"/>
    <n v="0"/>
    <s v="-"/>
    <s v="-"/>
    <s v="-"/>
    <s v="8276895378"/>
    <e v="#N/A"/>
    <e v="#N/A"/>
    <n v="0"/>
    <n v="0"/>
    <n v="0"/>
    <s v="-"/>
    <m/>
    <m/>
    <m/>
    <m/>
    <m/>
    <m/>
    <m/>
    <m/>
    <m/>
    <m/>
    <m/>
    <m/>
    <m/>
    <m/>
    <m/>
    <m/>
    <m/>
    <n v="1"/>
  </r>
  <r>
    <x v="0"/>
    <s v="PT. TIRTA YAKIN SEJAHTERA"/>
    <n v="905721440026"/>
    <s v="GLL"/>
    <s v="MUNIRI"/>
    <s v="L 8579 UT"/>
    <n v="5042234065"/>
    <s v="-"/>
    <s v="9057/2021/10/0174"/>
    <d v="2021-11-01T00:00:00"/>
    <n v="1000"/>
    <s v="DEPO PASURUAN"/>
    <x v="0"/>
    <s v="555-0009101"/>
    <d v="2021-10-29T00:00:00"/>
    <x v="12"/>
    <n v="1000"/>
    <s v="-"/>
    <s v="-"/>
    <s v="-"/>
    <n v="0"/>
    <n v="0"/>
    <n v="0"/>
    <s v="-"/>
    <s v="-"/>
    <s v="-"/>
    <s v="-"/>
    <n v="0"/>
    <s v="-"/>
    <s v="-"/>
    <s v="-"/>
    <s v="8276895378"/>
    <e v="#N/A"/>
    <e v="#N/A"/>
    <n v="25620000"/>
    <n v="0"/>
    <n v="0"/>
    <s v="-"/>
    <m/>
    <m/>
    <m/>
    <m/>
    <m/>
    <m/>
    <m/>
    <m/>
    <m/>
    <m/>
    <m/>
    <m/>
    <m/>
    <m/>
    <m/>
    <m/>
    <m/>
    <n v="1"/>
  </r>
  <r>
    <x v="0"/>
    <s v="PT. TIRTA YAKIN SEJAHTERA"/>
    <n v="905721440027"/>
    <s v="GLL"/>
    <s v="MUNIRI"/>
    <s v="L 8579 UT"/>
    <n v="5042234065"/>
    <s v="-"/>
    <s v="9057/2021/10/0175"/>
    <d v="2021-11-01T00:00:00"/>
    <n v="178"/>
    <s v="DEPO PASURUAN"/>
    <x v="0"/>
    <s v="555-0009102"/>
    <d v="2021-10-29T00:00:00"/>
    <x v="16"/>
    <n v="178"/>
    <s v="-"/>
    <s v="-"/>
    <s v="-"/>
    <n v="0"/>
    <n v="0"/>
    <n v="0"/>
    <s v="-"/>
    <s v="-"/>
    <s v="-"/>
    <s v="-"/>
    <n v="0"/>
    <s v="-"/>
    <s v="-"/>
    <s v="-"/>
    <s v="8276895378"/>
    <e v="#N/A"/>
    <e v="#N/A"/>
    <n v="3862600"/>
    <n v="0"/>
    <n v="0"/>
    <s v="-"/>
    <m/>
    <m/>
    <m/>
    <m/>
    <m/>
    <m/>
    <m/>
    <m/>
    <m/>
    <m/>
    <m/>
    <m/>
    <m/>
    <m/>
    <m/>
    <m/>
    <m/>
    <n v="1"/>
  </r>
  <r>
    <x v="0"/>
    <s v="PT. TIRTA MAS LESTARI"/>
    <n v="907221440021"/>
    <s v="MLA"/>
    <s v="JAENAL"/>
    <s v="P 8902 UR"/>
    <n v="5042232899"/>
    <s v="-"/>
    <s v="9072/2021/10/0131"/>
    <d v="2021-11-01T00:00:00"/>
    <n v="1300"/>
    <s v="DEPO BANYUWANGI"/>
    <x v="8"/>
    <s v="080-0003031"/>
    <d v="2021-10-30T00:00:00"/>
    <x v="15"/>
    <n v="1300"/>
    <s v="-"/>
    <s v="-"/>
    <s v="-"/>
    <n v="0"/>
    <n v="0"/>
    <n v="0"/>
    <s v="-"/>
    <s v="-"/>
    <s v="-"/>
    <s v="-"/>
    <n v="0"/>
    <s v="-"/>
    <s v="-"/>
    <s v="-"/>
    <s v="8276895378"/>
    <e v="#N/A"/>
    <e v="#N/A"/>
    <n v="31239000"/>
    <n v="0"/>
    <n v="0"/>
    <s v="-"/>
    <m/>
    <m/>
    <m/>
    <m/>
    <m/>
    <m/>
    <m/>
    <m/>
    <m/>
    <m/>
    <m/>
    <m/>
    <m/>
    <m/>
    <m/>
    <m/>
    <m/>
    <n v="1"/>
  </r>
  <r>
    <x v="0"/>
    <s v="PT. TIRTA MAS LESTARI"/>
    <n v="907221440025"/>
    <s v="MLA"/>
    <s v="AB.RAHMAN"/>
    <s v="P 8569 UZ"/>
    <n v="5042232898"/>
    <s v="-"/>
    <s v="9072/2021/10/0129"/>
    <d v="2021-11-01T00:00:00"/>
    <n v="1100"/>
    <s v="DEPO JEMBER"/>
    <x v="7"/>
    <s v="369-0005865"/>
    <d v="2021-10-30T00:00:00"/>
    <x v="13"/>
    <n v="1100"/>
    <s v="-"/>
    <s v="-"/>
    <s v="-"/>
    <n v="0"/>
    <n v="0"/>
    <n v="0"/>
    <s v="-"/>
    <s v="-"/>
    <s v="-"/>
    <s v="-"/>
    <n v="0"/>
    <s v="-"/>
    <s v="-"/>
    <s v="-"/>
    <s v="8276895378"/>
    <e v="#N/A"/>
    <e v="#N/A"/>
    <n v="8184000"/>
    <n v="0"/>
    <n v="0"/>
    <s v="-"/>
    <m/>
    <m/>
    <m/>
    <m/>
    <m/>
    <m/>
    <m/>
    <m/>
    <m/>
    <m/>
    <m/>
    <m/>
    <m/>
    <m/>
    <m/>
    <m/>
    <m/>
    <n v="1"/>
  </r>
  <r>
    <x v="0"/>
    <s v="PT. TIRTA MAS LESTARI"/>
    <n v="907221440025"/>
    <s v="MLA"/>
    <s v="AB.RAHMAN"/>
    <s v="P 8569 UZ"/>
    <n v="5042232898"/>
    <s v="-"/>
    <s v="9072/2021/10/0129"/>
    <d v="2021-11-01T00:00:00"/>
    <n v="1100"/>
    <s v="DEPO JEMBER"/>
    <x v="7"/>
    <s v="369-0005865"/>
    <d v="2021-10-30T00:00:00"/>
    <x v="14"/>
    <n v="1100"/>
    <s v="-"/>
    <s v="-"/>
    <s v="-"/>
    <n v="0"/>
    <n v="0"/>
    <n v="0"/>
    <s v="-"/>
    <s v="-"/>
    <s v="-"/>
    <s v="-"/>
    <n v="0"/>
    <s v="-"/>
    <s v="-"/>
    <s v="-"/>
    <s v="8276895378"/>
    <e v="#N/A"/>
    <e v="#N/A"/>
    <n v="33000000"/>
    <n v="0"/>
    <n v="0"/>
    <s v="-"/>
    <m/>
    <m/>
    <m/>
    <m/>
    <m/>
    <m/>
    <m/>
    <m/>
    <m/>
    <m/>
    <m/>
    <m/>
    <m/>
    <m/>
    <m/>
    <m/>
    <m/>
    <n v="1"/>
  </r>
  <r>
    <x v="0"/>
    <s v="PT. TIRTA MAS LESTARI"/>
    <s v="907221440025-RETUR"/>
    <s v="MLA"/>
    <s v="AB.RAHMAN"/>
    <s v="P 8569 UZ"/>
    <n v="5042232898"/>
    <s v="-"/>
    <s v="9072/2021/10/0129"/>
    <d v="2021-11-01T00:00:00"/>
    <n v="0"/>
    <s v="-"/>
    <x v="23"/>
    <s v="-"/>
    <s v="-"/>
    <x v="13"/>
    <n v="0"/>
    <n v="907221440025"/>
    <s v="-"/>
    <n v="6008138803"/>
    <n v="5"/>
    <n v="0"/>
    <n v="5"/>
    <s v="DEPO JEMBER"/>
    <s v="-"/>
    <s v="369-0005523"/>
    <d v="2021-10-30T00:00:00"/>
    <n v="0"/>
    <s v="-"/>
    <s v="-"/>
    <s v="-"/>
    <s v="8276895378"/>
    <s v="2050350280"/>
    <e v="#N/A"/>
    <n v="0"/>
    <n v="37200"/>
    <n v="0"/>
    <m/>
    <m/>
    <m/>
    <m/>
    <m/>
    <m/>
    <m/>
    <m/>
    <m/>
    <m/>
    <m/>
    <m/>
    <m/>
    <m/>
    <m/>
    <m/>
    <m/>
    <m/>
    <n v="1"/>
  </r>
  <r>
    <x v="0"/>
    <s v="PT. TIRTA MAS LESTARI"/>
    <s v="907221440025-RETUR"/>
    <s v="MLA"/>
    <s v="AB.RAHMAN"/>
    <s v="P 8569 UZ"/>
    <n v="5042232898"/>
    <s v="-"/>
    <s v="9072/2021/10/0129"/>
    <d v="2021-11-01T00:00:00"/>
    <n v="0"/>
    <s v="-"/>
    <x v="23"/>
    <s v="-"/>
    <s v="-"/>
    <x v="14"/>
    <n v="0"/>
    <n v="907221440025"/>
    <s v="-"/>
    <n v="6008138803"/>
    <n v="1020"/>
    <n v="0"/>
    <n v="1020"/>
    <s v="DEPO JEMBER"/>
    <s v="-"/>
    <s v="369-0005523"/>
    <d v="2021-10-30T00:00:00"/>
    <n v="0"/>
    <s v="-"/>
    <s v="-"/>
    <s v="-"/>
    <s v="8276895378"/>
    <s v="2050350280"/>
    <e v="#N/A"/>
    <n v="0"/>
    <n v="30600000"/>
    <n v="0"/>
    <m/>
    <m/>
    <m/>
    <m/>
    <m/>
    <m/>
    <m/>
    <m/>
    <m/>
    <m/>
    <m/>
    <m/>
    <m/>
    <m/>
    <m/>
    <m/>
    <m/>
    <m/>
    <n v="1"/>
  </r>
  <r>
    <x v="0"/>
    <s v="PT. TIRTA MAS LESTARI"/>
    <n v="904021440027"/>
    <s v="GLL"/>
    <s v="KOMAIRI"/>
    <s v="L 9614 UX"/>
    <n v="5042236983"/>
    <s v="-"/>
    <s v="9040/2021/10/0214"/>
    <d v="2021-11-01T00:00:00"/>
    <n v="1300"/>
    <s v="DEPO PASURUAN"/>
    <x v="0"/>
    <s v="555-0009110"/>
    <d v="2021-10-30T00:00:00"/>
    <x v="13"/>
    <n v="1300"/>
    <s v="-"/>
    <s v="-"/>
    <s v="-"/>
    <n v="0"/>
    <n v="0"/>
    <n v="0"/>
    <s v="-"/>
    <s v="-"/>
    <s v="-"/>
    <s v="-"/>
    <n v="0"/>
    <s v="-"/>
    <s v="-"/>
    <s v="-"/>
    <s v="8276895378"/>
    <e v="#N/A"/>
    <e v="#N/A"/>
    <n v="9672000"/>
    <n v="0"/>
    <n v="0"/>
    <s v="-"/>
    <m/>
    <m/>
    <m/>
    <m/>
    <m/>
    <m/>
    <m/>
    <m/>
    <m/>
    <m/>
    <m/>
    <m/>
    <m/>
    <m/>
    <m/>
    <m/>
    <m/>
    <n v="1"/>
  </r>
  <r>
    <x v="0"/>
    <s v="PT. TIRTA MAS LESTARI"/>
    <n v="904021440027"/>
    <s v="GLL"/>
    <s v="KOMAIRI"/>
    <s v="L 9614 UX"/>
    <n v="5042236983"/>
    <s v="-"/>
    <s v="9040/2021/10/0214"/>
    <d v="2021-11-01T00:00:00"/>
    <n v="1300"/>
    <s v="DEPO PASURUAN"/>
    <x v="0"/>
    <s v="555-0009110"/>
    <d v="2021-10-30T00:00:00"/>
    <x v="14"/>
    <n v="1300"/>
    <s v="-"/>
    <s v="-"/>
    <s v="-"/>
    <n v="0"/>
    <n v="0"/>
    <n v="0"/>
    <s v="-"/>
    <s v="-"/>
    <s v="-"/>
    <s v="-"/>
    <n v="0"/>
    <s v="-"/>
    <s v="-"/>
    <s v="-"/>
    <s v="8276895378"/>
    <e v="#N/A"/>
    <e v="#N/A"/>
    <n v="39000000"/>
    <n v="0"/>
    <n v="0"/>
    <s v="-"/>
    <m/>
    <m/>
    <m/>
    <m/>
    <m/>
    <m/>
    <m/>
    <m/>
    <m/>
    <m/>
    <m/>
    <m/>
    <m/>
    <m/>
    <m/>
    <m/>
    <m/>
    <n v="1"/>
  </r>
  <r>
    <x v="0"/>
    <s v="PT. TIRTA MAS LESTARI"/>
    <s v="904021440027-RETUR"/>
    <s v="GLL"/>
    <s v="KOMAIRI"/>
    <s v="L 9614 UX"/>
    <n v="5042236983"/>
    <s v="-"/>
    <s v="9040/2021/10/0214"/>
    <d v="2021-11-01T00:00:00"/>
    <n v="0"/>
    <s v="-"/>
    <x v="23"/>
    <s v="-"/>
    <s v="-"/>
    <x v="13"/>
    <n v="0"/>
    <n v="904021440027"/>
    <s v="-"/>
    <n v="6008135214"/>
    <n v="13"/>
    <n v="0"/>
    <n v="13"/>
    <s v="DEPO PASURUAN"/>
    <s v="-"/>
    <s v="555-0006649"/>
    <d v="2021-10-30T00:00:00"/>
    <n v="0"/>
    <n v="5042236991"/>
    <s v="555-0009136"/>
    <d v="2021-11-01T00:00:00"/>
    <s v="8276895378"/>
    <s v="2050350280"/>
    <s v="8276895378"/>
    <n v="0"/>
    <n v="96720"/>
    <n v="0"/>
    <m/>
    <m/>
    <m/>
    <m/>
    <m/>
    <m/>
    <m/>
    <m/>
    <m/>
    <m/>
    <m/>
    <m/>
    <m/>
    <m/>
    <m/>
    <m/>
    <m/>
    <m/>
    <n v="1"/>
  </r>
  <r>
    <x v="0"/>
    <s v="PT. TIRTA MAS LESTARI"/>
    <s v="904021440027-RETUR"/>
    <s v="GLL"/>
    <s v="KOMAIRI"/>
    <s v="L 9614 UX"/>
    <n v="5042236983"/>
    <s v="-"/>
    <s v="9040/2021/10/0214"/>
    <d v="2021-11-01T00:00:00"/>
    <n v="0"/>
    <s v="-"/>
    <x v="23"/>
    <s v="-"/>
    <s v="-"/>
    <x v="14"/>
    <n v="0"/>
    <n v="904021440027"/>
    <s v="-"/>
    <n v="6008135214"/>
    <n v="1344"/>
    <n v="0"/>
    <n v="1344"/>
    <s v="DEPO PASURUAN"/>
    <s v="-"/>
    <s v="555-0006649"/>
    <d v="2021-10-30T00:00:00"/>
    <n v="82"/>
    <n v="5042236991"/>
    <s v="555-0009136"/>
    <d v="2021-11-01T00:00:00"/>
    <s v="8276895378"/>
    <s v="2050350280"/>
    <s v="8276895378"/>
    <n v="0"/>
    <n v="40320000"/>
    <n v="2460000"/>
    <m/>
    <m/>
    <m/>
    <m/>
    <m/>
    <m/>
    <m/>
    <m/>
    <m/>
    <m/>
    <m/>
    <m/>
    <m/>
    <m/>
    <m/>
    <m/>
    <m/>
    <m/>
    <n v="1"/>
  </r>
  <r>
    <x v="1"/>
    <s v="PT. TIRTA YAKIN SEJAHTERA"/>
    <n v="905721440031"/>
    <s v="JK"/>
    <s v="BOWO"/>
    <s v="AD 1422 QU"/>
    <n v="5042234067"/>
    <s v="-"/>
    <s v="9057/2021/10/0180"/>
    <d v="2021-11-01T00:00:00"/>
    <n v="1300"/>
    <s v="DEPO LEGUNDI"/>
    <x v="4"/>
    <s v="083-0007824"/>
    <d v="2021-10-29T00:00:00"/>
    <x v="13"/>
    <n v="1300"/>
    <s v="-"/>
    <s v="-"/>
    <s v="-"/>
    <n v="0"/>
    <n v="0"/>
    <n v="0"/>
    <s v="-"/>
    <s v="-"/>
    <s v="-"/>
    <s v="-"/>
    <n v="0"/>
    <s v="-"/>
    <s v="-"/>
    <s v="-"/>
    <s v="8276895966"/>
    <e v="#N/A"/>
    <e v="#N/A"/>
    <n v="9672000"/>
    <n v="0"/>
    <n v="0"/>
    <s v="-"/>
    <m/>
    <m/>
    <m/>
    <m/>
    <m/>
    <m/>
    <m/>
    <m/>
    <m/>
    <m/>
    <m/>
    <m/>
    <m/>
    <m/>
    <m/>
    <m/>
    <m/>
    <n v="1"/>
  </r>
  <r>
    <x v="1"/>
    <s v="PT. TIRTA YAKIN SEJAHTERA"/>
    <n v="905721440031"/>
    <s v="JK"/>
    <s v="BOWO"/>
    <s v="AD 1422 QU"/>
    <n v="5042234067"/>
    <s v="-"/>
    <s v="9057/2021/10/0180"/>
    <d v="2021-11-01T00:00:00"/>
    <n v="1300"/>
    <s v="DEPO LEGUNDI"/>
    <x v="4"/>
    <s v="083-0007824"/>
    <d v="2021-10-29T00:00:00"/>
    <x v="14"/>
    <n v="1300"/>
    <s v="-"/>
    <s v="-"/>
    <s v="-"/>
    <n v="0"/>
    <n v="0"/>
    <n v="0"/>
    <s v="-"/>
    <s v="-"/>
    <s v="-"/>
    <s v="-"/>
    <n v="0"/>
    <s v="-"/>
    <s v="-"/>
    <s v="-"/>
    <s v="8276895966"/>
    <e v="#N/A"/>
    <e v="#N/A"/>
    <n v="39000000"/>
    <n v="0"/>
    <n v="0"/>
    <s v="-"/>
    <m/>
    <m/>
    <m/>
    <m/>
    <m/>
    <m/>
    <m/>
    <m/>
    <m/>
    <m/>
    <m/>
    <m/>
    <m/>
    <m/>
    <m/>
    <m/>
    <m/>
    <n v="1"/>
  </r>
  <r>
    <x v="1"/>
    <s v="PT. TIRTA YAKIN SEJAHTERA"/>
    <s v="905721440031-RETUR"/>
    <s v="JK"/>
    <s v="BOWO"/>
    <s v="AD 1422 QU"/>
    <n v="5042234067"/>
    <s v="-"/>
    <s v="9057/2021/10/0180"/>
    <d v="2021-11-01T00:00:00"/>
    <n v="0"/>
    <s v="-"/>
    <x v="23"/>
    <s v="-"/>
    <s v="-"/>
    <x v="13"/>
    <n v="0"/>
    <n v="905721440031"/>
    <s v="-"/>
    <n v="6008133580"/>
    <n v="6"/>
    <n v="0"/>
    <n v="6"/>
    <s v="DEPO LEGUNDI"/>
    <s v="-"/>
    <s v="083-0006536"/>
    <d v="2021-10-29T00:00:00"/>
    <n v="0"/>
    <s v="-"/>
    <s v="-"/>
    <s v="-"/>
    <s v="8276895966"/>
    <s v="2050350313"/>
    <e v="#N/A"/>
    <n v="0"/>
    <n v="44640"/>
    <n v="0"/>
    <m/>
    <m/>
    <m/>
    <m/>
    <m/>
    <m/>
    <m/>
    <m/>
    <m/>
    <m/>
    <m/>
    <m/>
    <m/>
    <m/>
    <m/>
    <m/>
    <m/>
    <m/>
    <n v="1"/>
  </r>
  <r>
    <x v="1"/>
    <s v="PT. TIRTA YAKIN SEJAHTERA"/>
    <s v="905721440031-RETUR"/>
    <s v="JK"/>
    <s v="BOWO"/>
    <s v="AD 1422 QU"/>
    <n v="5042234067"/>
    <s v="-"/>
    <s v="9057/2021/10/0180"/>
    <d v="2021-11-01T00:00:00"/>
    <n v="0"/>
    <s v="-"/>
    <x v="23"/>
    <s v="-"/>
    <s v="-"/>
    <x v="14"/>
    <n v="0"/>
    <n v="905721440031"/>
    <s v="-"/>
    <n v="6008133580"/>
    <n v="1341"/>
    <n v="0"/>
    <n v="1341"/>
    <s v="DEPO LEGUNDI"/>
    <s v="-"/>
    <s v="083-0006536"/>
    <d v="2021-10-29T00:00:00"/>
    <n v="0"/>
    <s v="-"/>
    <s v="-"/>
    <s v="-"/>
    <s v="8276895966"/>
    <s v="2050350313"/>
    <e v="#N/A"/>
    <n v="0"/>
    <n v="40230000"/>
    <n v="0"/>
    <m/>
    <m/>
    <m/>
    <m/>
    <m/>
    <m/>
    <m/>
    <m/>
    <m/>
    <m/>
    <m/>
    <m/>
    <m/>
    <m/>
    <m/>
    <m/>
    <m/>
    <m/>
    <n v="1"/>
  </r>
  <r>
    <x v="0"/>
    <s v="PT. TIRTA YAKIN SEJAHTERA"/>
    <s v="90572143D003"/>
    <s v="GLL"/>
    <s v="SUFYAN"/>
    <s v="L 8223 UT"/>
    <n v="5042234066"/>
    <s v="-"/>
    <s v="9057/2021/10/0187"/>
    <d v="2021-11-01T00:00:00"/>
    <n v="1280"/>
    <s v="DEPO BANYUWANGI"/>
    <x v="8"/>
    <s v="080-0003035"/>
    <d v="2021-11-01T00:00:00"/>
    <x v="16"/>
    <n v="1280"/>
    <s v="-"/>
    <s v="-"/>
    <s v="-"/>
    <n v="0"/>
    <n v="0"/>
    <n v="0"/>
    <s v="-"/>
    <s v="-"/>
    <s v="-"/>
    <s v="-"/>
    <n v="0"/>
    <s v="-"/>
    <s v="-"/>
    <s v="-"/>
    <s v="8276895378"/>
    <e v="#N/A"/>
    <e v="#N/A"/>
    <n v="27776000"/>
    <n v="0"/>
    <n v="0"/>
    <s v="-"/>
    <m/>
    <m/>
    <m/>
    <m/>
    <m/>
    <m/>
    <m/>
    <m/>
    <m/>
    <m/>
    <m/>
    <m/>
    <m/>
    <m/>
    <m/>
    <m/>
    <m/>
    <n v="1"/>
  </r>
  <r>
    <x v="0"/>
    <s v="PT. TIRTA YAKIN SEJAHTERA"/>
    <s v="90572143D004"/>
    <s v="GLL"/>
    <s v="SUFYAN"/>
    <s v="L 8223 UT"/>
    <n v="5042234066"/>
    <s v="-"/>
    <s v="9057/2021/10/0188"/>
    <d v="2021-11-01T00:00:00"/>
    <n v="850"/>
    <s v="DEPO BANYUWANGI"/>
    <x v="8"/>
    <s v="080-0003036"/>
    <d v="2021-11-01T00:00:00"/>
    <x v="10"/>
    <n v="850"/>
    <s v="-"/>
    <s v="-"/>
    <s v="-"/>
    <n v="0"/>
    <n v="0"/>
    <n v="0"/>
    <s v="-"/>
    <s v="-"/>
    <s v="-"/>
    <s v="-"/>
    <n v="0"/>
    <s v="-"/>
    <s v="-"/>
    <s v="-"/>
    <s v="8276895378"/>
    <e v="#N/A"/>
    <e v="#N/A"/>
    <n v="12665000"/>
    <n v="0"/>
    <n v="0"/>
    <s v="-"/>
    <m/>
    <m/>
    <m/>
    <m/>
    <m/>
    <m/>
    <m/>
    <m/>
    <m/>
    <m/>
    <m/>
    <m/>
    <m/>
    <m/>
    <m/>
    <m/>
    <m/>
    <n v="1"/>
  </r>
  <r>
    <x v="0"/>
    <s v="PT. TIRTA YAKIN SEJAHTERA"/>
    <s v="90572143D004"/>
    <s v="GLL"/>
    <s v="SUFYAN"/>
    <s v="L 8223 UT"/>
    <n v="5042234066"/>
    <s v="-"/>
    <s v="9057/2021/10/0188"/>
    <d v="2021-11-01T00:00:00"/>
    <n v="17"/>
    <s v="DEPO BANYUWANGI"/>
    <x v="8"/>
    <s v="080-0003036"/>
    <d v="2021-11-01T00:00:00"/>
    <x v="11"/>
    <n v="0"/>
    <s v="-"/>
    <s v="-"/>
    <s v="-"/>
    <n v="0"/>
    <n v="0"/>
    <n v="0"/>
    <s v="-"/>
    <s v="-"/>
    <s v="-"/>
    <s v="-"/>
    <n v="0"/>
    <s v="-"/>
    <s v="-"/>
    <s v="-"/>
    <s v="8276895378"/>
    <e v="#N/A"/>
    <e v="#N/A"/>
    <n v="0"/>
    <n v="0"/>
    <n v="0"/>
    <s v="-"/>
    <m/>
    <m/>
    <m/>
    <m/>
    <m/>
    <m/>
    <m/>
    <m/>
    <m/>
    <m/>
    <m/>
    <m/>
    <m/>
    <m/>
    <m/>
    <m/>
    <m/>
    <n v="1"/>
  </r>
  <r>
    <x v="0"/>
    <s v="PT. TIRTA YAKIN SEJAHTERA"/>
    <s v="90572143D005"/>
    <s v="GLL"/>
    <s v="JUMARI"/>
    <s v="N 8785 UW"/>
    <n v="5042234064"/>
    <s v="-"/>
    <s v="9057/2021/10/0185"/>
    <d v="2021-11-01T00:00:00"/>
    <n v="1000"/>
    <s v="DEPO PROBOLINGGO"/>
    <x v="14"/>
    <s v="889-0004308"/>
    <d v="2021-10-30T00:00:00"/>
    <x v="10"/>
    <n v="1000"/>
    <s v="-"/>
    <s v="-"/>
    <s v="-"/>
    <n v="0"/>
    <n v="0"/>
    <n v="0"/>
    <s v="-"/>
    <s v="-"/>
    <s v="-"/>
    <s v="-"/>
    <n v="0"/>
    <s v="-"/>
    <s v="-"/>
    <s v="-"/>
    <s v="8276895378"/>
    <e v="#N/A"/>
    <e v="#N/A"/>
    <n v="14900000"/>
    <n v="0"/>
    <n v="0"/>
    <s v="-"/>
    <m/>
    <m/>
    <m/>
    <m/>
    <m/>
    <m/>
    <m/>
    <m/>
    <m/>
    <m/>
    <m/>
    <m/>
    <m/>
    <m/>
    <m/>
    <m/>
    <m/>
    <n v="1"/>
  </r>
  <r>
    <x v="0"/>
    <s v="PT. TIRTA YAKIN SEJAHTERA"/>
    <s v="90572143D005"/>
    <s v="GLL"/>
    <s v="JUMARI"/>
    <s v="N 8785 UW"/>
    <n v="5042234064"/>
    <s v="-"/>
    <s v="9057/2021/10/0185"/>
    <d v="2021-11-01T00:00:00"/>
    <n v="20"/>
    <s v="DEPO PROBOLINGGO"/>
    <x v="14"/>
    <s v="889-0004308"/>
    <d v="2021-10-30T00:00:00"/>
    <x v="11"/>
    <n v="0"/>
    <s v="-"/>
    <s v="-"/>
    <s v="-"/>
    <n v="0"/>
    <n v="0"/>
    <n v="0"/>
    <s v="-"/>
    <s v="-"/>
    <s v="-"/>
    <s v="-"/>
    <n v="0"/>
    <s v="-"/>
    <s v="-"/>
    <s v="-"/>
    <s v="8276895378"/>
    <e v="#N/A"/>
    <e v="#N/A"/>
    <n v="0"/>
    <n v="0"/>
    <n v="0"/>
    <s v="-"/>
    <m/>
    <m/>
    <m/>
    <m/>
    <m/>
    <m/>
    <m/>
    <m/>
    <m/>
    <m/>
    <m/>
    <m/>
    <m/>
    <m/>
    <m/>
    <m/>
    <m/>
    <n v="1"/>
  </r>
  <r>
    <x v="0"/>
    <s v="PT. TIRTA YAKIN SEJAHTERA"/>
    <s v="90572143D006"/>
    <s v="GLL"/>
    <s v="JUMARI"/>
    <s v="N 8785 UW"/>
    <n v="5042234064"/>
    <s v="-"/>
    <s v="9057/2021/10/0186"/>
    <d v="2021-11-01T00:00:00"/>
    <n v="600"/>
    <s v="DEPO PROBOLINGGO"/>
    <x v="14"/>
    <s v="889-0004309"/>
    <d v="2021-10-30T00:00:00"/>
    <x v="12"/>
    <n v="600"/>
    <s v="-"/>
    <s v="-"/>
    <s v="-"/>
    <n v="0"/>
    <n v="0"/>
    <n v="0"/>
    <s v="-"/>
    <s v="-"/>
    <s v="-"/>
    <s v="-"/>
    <n v="0"/>
    <s v="-"/>
    <s v="-"/>
    <s v="-"/>
    <s v="8276895378"/>
    <e v="#N/A"/>
    <e v="#N/A"/>
    <n v="15372000"/>
    <n v="0"/>
    <n v="0"/>
    <s v="-"/>
    <m/>
    <m/>
    <m/>
    <m/>
    <m/>
    <m/>
    <m/>
    <m/>
    <m/>
    <m/>
    <m/>
    <m/>
    <m/>
    <m/>
    <m/>
    <m/>
    <m/>
    <n v="1"/>
  </r>
  <r>
    <x v="0"/>
    <s v="PT. TIRTA MAS LESTARI"/>
    <n v="907221440004"/>
    <s v="MLA"/>
    <s v="HERMAN"/>
    <s v="DK 8223 UH"/>
    <n v="5042232897"/>
    <s v="-"/>
    <s v="9072/2021/10/0136"/>
    <d v="2021-11-01T00:00:00"/>
    <n v="300"/>
    <s v="DEPO BONDOWOSO"/>
    <x v="22"/>
    <s v="745-0000856"/>
    <d v="2021-11-01T00:00:00"/>
    <x v="12"/>
    <n v="300"/>
    <s v="-"/>
    <s v="-"/>
    <s v="-"/>
    <n v="0"/>
    <n v="0"/>
    <n v="0"/>
    <s v="-"/>
    <s v="-"/>
    <s v="-"/>
    <s v="-"/>
    <n v="0"/>
    <s v="-"/>
    <s v="-"/>
    <s v="-"/>
    <s v="8276895378"/>
    <e v="#N/A"/>
    <e v="#N/A"/>
    <n v="7686000"/>
    <n v="0"/>
    <n v="0"/>
    <s v="-"/>
    <m/>
    <m/>
    <m/>
    <m/>
    <m/>
    <m/>
    <m/>
    <m/>
    <m/>
    <m/>
    <m/>
    <m/>
    <m/>
    <m/>
    <m/>
    <m/>
    <m/>
    <n v="1"/>
  </r>
  <r>
    <x v="0"/>
    <s v="PT. TIRTA MAS LESTARI"/>
    <n v="907221440006"/>
    <s v="MLA"/>
    <s v="HERMAN"/>
    <s v="DK 8223 UH"/>
    <n v="5042232897"/>
    <s v="-"/>
    <s v="9072/2021/10/0135"/>
    <d v="2021-11-01T00:00:00"/>
    <n v="500"/>
    <s v="DEPO BONDOWOSO"/>
    <x v="22"/>
    <s v="745-0000857"/>
    <d v="2021-11-01T00:00:00"/>
    <x v="10"/>
    <n v="500"/>
    <s v="-"/>
    <s v="-"/>
    <s v="-"/>
    <n v="0"/>
    <n v="0"/>
    <n v="0"/>
    <s v="-"/>
    <s v="-"/>
    <s v="-"/>
    <s v="-"/>
    <n v="0"/>
    <s v="-"/>
    <s v="-"/>
    <s v="-"/>
    <s v="8276895378"/>
    <e v="#N/A"/>
    <e v="#N/A"/>
    <n v="7450000"/>
    <n v="0"/>
    <n v="0"/>
    <s v="-"/>
    <m/>
    <m/>
    <m/>
    <m/>
    <m/>
    <m/>
    <m/>
    <m/>
    <m/>
    <m/>
    <m/>
    <m/>
    <m/>
    <m/>
    <m/>
    <m/>
    <m/>
    <n v="1"/>
  </r>
  <r>
    <x v="0"/>
    <s v="PT. TIRTA MAS LESTARI"/>
    <n v="907221440006"/>
    <s v="MLA"/>
    <s v="HERMAN"/>
    <s v="DK 8223 UH"/>
    <n v="5042232897"/>
    <s v="-"/>
    <s v="9072/2021/10/0135"/>
    <d v="2021-11-01T00:00:00"/>
    <n v="10"/>
    <s v="DEPO BONDOWOSO"/>
    <x v="22"/>
    <s v="745-0000857"/>
    <d v="2021-11-01T00:00:00"/>
    <x v="11"/>
    <n v="0"/>
    <s v="-"/>
    <s v="-"/>
    <s v="-"/>
    <n v="0"/>
    <n v="0"/>
    <n v="0"/>
    <s v="-"/>
    <s v="-"/>
    <s v="-"/>
    <s v="-"/>
    <n v="0"/>
    <s v="-"/>
    <s v="-"/>
    <s v="-"/>
    <s v="8276895378"/>
    <e v="#N/A"/>
    <e v="#N/A"/>
    <n v="0"/>
    <n v="0"/>
    <n v="0"/>
    <s v="-"/>
    <m/>
    <m/>
    <m/>
    <m/>
    <m/>
    <m/>
    <m/>
    <m/>
    <m/>
    <m/>
    <m/>
    <m/>
    <m/>
    <m/>
    <m/>
    <m/>
    <m/>
    <n v="1"/>
  </r>
  <r>
    <x v="0"/>
    <s v="PT. TIRTA MAS LESTARI"/>
    <n v="907221440027"/>
    <s v="MLA"/>
    <s v="HERMAN"/>
    <s v="DK 8223 UH"/>
    <n v="5042232897"/>
    <s v="-"/>
    <s v="9072/2021/10/0134"/>
    <d v="2021-11-01T00:00:00"/>
    <n v="500"/>
    <s v="DEPO BONDOWOSO"/>
    <x v="22"/>
    <s v="745-0000855"/>
    <d v="2021-11-01T00:00:00"/>
    <x v="15"/>
    <n v="500"/>
    <s v="-"/>
    <s v="-"/>
    <s v="-"/>
    <n v="0"/>
    <n v="0"/>
    <n v="0"/>
    <s v="-"/>
    <s v="-"/>
    <s v="-"/>
    <s v="-"/>
    <n v="0"/>
    <s v="-"/>
    <s v="-"/>
    <s v="-"/>
    <s v="8276895378"/>
    <e v="#N/A"/>
    <e v="#N/A"/>
    <n v="12015000"/>
    <n v="0"/>
    <n v="0"/>
    <s v="-"/>
    <m/>
    <m/>
    <m/>
    <m/>
    <m/>
    <m/>
    <m/>
    <m/>
    <m/>
    <m/>
    <m/>
    <m/>
    <m/>
    <m/>
    <m/>
    <m/>
    <m/>
    <n v="1"/>
  </r>
  <r>
    <x v="0"/>
    <s v="PT. TIRTA MAS LESTARI"/>
    <n v="904021440034"/>
    <s v="GLL"/>
    <s v="KOMAIRI"/>
    <s v="L 9614 UX"/>
    <n v="5042236983"/>
    <s v="-"/>
    <s v="9040/2021/10/0223"/>
    <d v="2021-11-01T00:00:00"/>
    <n v="1250"/>
    <s v="DEPO PASURUAN"/>
    <x v="0"/>
    <s v="555-0009137"/>
    <d v="2021-11-01T00:00:00"/>
    <x v="13"/>
    <n v="1250"/>
    <s v="-"/>
    <s v="-"/>
    <s v="-"/>
    <n v="0"/>
    <n v="0"/>
    <n v="0"/>
    <s v="-"/>
    <s v="-"/>
    <s v="-"/>
    <s v="-"/>
    <n v="0"/>
    <s v="-"/>
    <s v="-"/>
    <s v="-"/>
    <s v="8276895378"/>
    <e v="#N/A"/>
    <e v="#N/A"/>
    <n v="9300000"/>
    <n v="0"/>
    <n v="0"/>
    <s v="-"/>
    <m/>
    <m/>
    <m/>
    <m/>
    <m/>
    <m/>
    <m/>
    <m/>
    <m/>
    <m/>
    <m/>
    <m/>
    <m/>
    <m/>
    <m/>
    <m/>
    <m/>
    <n v="1"/>
  </r>
  <r>
    <x v="0"/>
    <s v="PT. TIRTA MAS LESTARI"/>
    <n v="904021440034"/>
    <s v="GLL"/>
    <s v="KOMAIRI"/>
    <s v="L 9614 UX"/>
    <n v="5042236983"/>
    <s v="-"/>
    <s v="9040/2021/10/0223"/>
    <d v="2021-11-01T00:00:00"/>
    <n v="1250"/>
    <s v="DEPO PASURUAN"/>
    <x v="0"/>
    <s v="555-0009137"/>
    <d v="2021-11-01T00:00:00"/>
    <x v="14"/>
    <n v="1250"/>
    <s v="-"/>
    <s v="-"/>
    <s v="-"/>
    <n v="0"/>
    <n v="0"/>
    <n v="0"/>
    <s v="-"/>
    <s v="-"/>
    <s v="-"/>
    <s v="-"/>
    <n v="0"/>
    <s v="-"/>
    <s v="-"/>
    <s v="-"/>
    <s v="8276895378"/>
    <e v="#N/A"/>
    <e v="#N/A"/>
    <n v="37500000"/>
    <n v="0"/>
    <n v="0"/>
    <s v="-"/>
    <m/>
    <m/>
    <m/>
    <m/>
    <m/>
    <m/>
    <m/>
    <m/>
    <m/>
    <m/>
    <m/>
    <m/>
    <m/>
    <m/>
    <m/>
    <m/>
    <m/>
    <n v="1"/>
  </r>
  <r>
    <x v="0"/>
    <s v="PT. TIRTA MAS LESTARI"/>
    <s v="904021440034-RETUR"/>
    <s v="GLL"/>
    <s v="KOMAIRI"/>
    <s v="L 9614 UX"/>
    <n v="5042236983"/>
    <s v="-"/>
    <s v="9040/2021/10/0223"/>
    <d v="2021-11-01T00:00:00"/>
    <n v="0"/>
    <s v="-"/>
    <x v="23"/>
    <s v="-"/>
    <s v="-"/>
    <x v="13"/>
    <n v="0"/>
    <n v="904021440034"/>
    <s v="-"/>
    <n v="6008146363"/>
    <n v="11"/>
    <n v="0"/>
    <n v="11"/>
    <s v="DEPO PASURUAN"/>
    <s v="-"/>
    <s v="555-0006660"/>
    <d v="2021-11-01T00:00:00"/>
    <n v="0"/>
    <n v="5042287313"/>
    <s v="555-0009181"/>
    <d v="2021-11-03T00:00:00"/>
    <s v="8276895378"/>
    <s v="2050350280"/>
    <s v="8276895378"/>
    <n v="0"/>
    <n v="81840"/>
    <n v="0"/>
    <m/>
    <m/>
    <m/>
    <m/>
    <m/>
    <m/>
    <m/>
    <m/>
    <m/>
    <m/>
    <m/>
    <m/>
    <m/>
    <m/>
    <m/>
    <m/>
    <m/>
    <m/>
    <n v="1"/>
  </r>
  <r>
    <x v="0"/>
    <s v="PT. TIRTA MAS LESTARI"/>
    <s v="904021440034-RETUR"/>
    <s v="GLL"/>
    <s v="KOMAIRI"/>
    <s v="L 9614 UX"/>
    <n v="5042236983"/>
    <s v="-"/>
    <s v="9040/2021/10/0223"/>
    <d v="2021-11-01T00:00:00"/>
    <n v="0"/>
    <s v="-"/>
    <x v="23"/>
    <s v="-"/>
    <s v="-"/>
    <x v="14"/>
    <n v="0"/>
    <n v="904021440034"/>
    <s v="-"/>
    <n v="6008146363"/>
    <n v="1344"/>
    <n v="0"/>
    <n v="1344"/>
    <s v="DEPO PASURUAN"/>
    <s v="-"/>
    <s v="555-0006660"/>
    <d v="2021-11-01T00:00:00"/>
    <n v="40"/>
    <n v="5042287313"/>
    <s v="555-0009181"/>
    <d v="2021-11-03T00:00:00"/>
    <s v="8276895378"/>
    <s v="2050350280"/>
    <s v="8276895378"/>
    <n v="0"/>
    <n v="40320000"/>
    <n v="1200000"/>
    <m/>
    <m/>
    <m/>
    <m/>
    <m/>
    <m/>
    <m/>
    <m/>
    <m/>
    <m/>
    <m/>
    <m/>
    <m/>
    <m/>
    <m/>
    <m/>
    <m/>
    <m/>
    <n v="1"/>
  </r>
  <r>
    <x v="0"/>
    <s v="PT. TIRTA YAKIN SEJAHTERA"/>
    <s v="90572143F003"/>
    <s v="GLL"/>
    <s v="SUFYAN"/>
    <s v="L 8223 UT"/>
    <n v="5042234066"/>
    <s v="-"/>
    <s v="9057/2021/10/0189"/>
    <d v="2021-11-01T00:00:00"/>
    <n v="150"/>
    <s v="DEPO BANYUWANGI"/>
    <x v="8"/>
    <s v="080-0003037"/>
    <d v="2021-11-01T00:00:00"/>
    <x v="10"/>
    <n v="150"/>
    <s v="-"/>
    <s v="-"/>
    <s v="-"/>
    <n v="0"/>
    <n v="0"/>
    <n v="0"/>
    <s v="-"/>
    <s v="-"/>
    <s v="-"/>
    <s v="-"/>
    <n v="0"/>
    <s v="-"/>
    <s v="-"/>
    <s v="-"/>
    <s v="8276895378"/>
    <e v="#N/A"/>
    <e v="#N/A"/>
    <n v="2235000"/>
    <n v="0"/>
    <n v="0"/>
    <s v="-"/>
    <m/>
    <m/>
    <m/>
    <m/>
    <m/>
    <m/>
    <m/>
    <m/>
    <m/>
    <m/>
    <m/>
    <m/>
    <m/>
    <m/>
    <m/>
    <m/>
    <m/>
    <n v="1"/>
  </r>
  <r>
    <x v="0"/>
    <s v="PT. TIRTA YAKIN SEJAHTERA"/>
    <s v="90572143F003"/>
    <s v="GLL"/>
    <s v="SUFYAN"/>
    <s v="L 8223 UT"/>
    <n v="5042234066"/>
    <s v="-"/>
    <s v="9057/2021/10/0189"/>
    <d v="2021-11-01T00:00:00"/>
    <n v="3"/>
    <s v="DEPO BANYUWANGI"/>
    <x v="8"/>
    <s v="080-0003037"/>
    <d v="2021-11-01T00:00:00"/>
    <x v="11"/>
    <n v="0"/>
    <s v="-"/>
    <s v="-"/>
    <s v="-"/>
    <n v="0"/>
    <n v="0"/>
    <n v="0"/>
    <s v="-"/>
    <s v="-"/>
    <s v="-"/>
    <s v="-"/>
    <n v="0"/>
    <s v="-"/>
    <s v="-"/>
    <s v="-"/>
    <s v="8276895378"/>
    <e v="#N/A"/>
    <e v="#N/A"/>
    <n v="0"/>
    <n v="0"/>
    <n v="0"/>
    <s v="-"/>
    <m/>
    <m/>
    <m/>
    <m/>
    <m/>
    <m/>
    <m/>
    <m/>
    <m/>
    <m/>
    <m/>
    <m/>
    <m/>
    <m/>
    <m/>
    <m/>
    <m/>
    <n v="1"/>
  </r>
  <r>
    <x v="1"/>
    <s v="PT. TIRTA MAS LESTARI"/>
    <n v="904021440035"/>
    <s v="GLL"/>
    <s v="HARTONO"/>
    <s v="N 8227 UV"/>
    <n v="5042236984"/>
    <s v="-"/>
    <s v="9040/2021/10/0216"/>
    <d v="2021-11-01T00:00:00"/>
    <n v="2000"/>
    <s v="DEPO LEGUNDI"/>
    <x v="4"/>
    <s v="083-0007838"/>
    <d v="2021-10-30T00:00:00"/>
    <x v="10"/>
    <n v="2000"/>
    <s v="-"/>
    <s v="-"/>
    <s v="-"/>
    <n v="0"/>
    <n v="0"/>
    <n v="0"/>
    <s v="-"/>
    <s v="-"/>
    <s v="-"/>
    <s v="-"/>
    <n v="0"/>
    <s v="-"/>
    <s v="-"/>
    <s v="-"/>
    <s v="8276895966"/>
    <e v="#N/A"/>
    <e v="#N/A"/>
    <n v="29800000"/>
    <n v="0"/>
    <n v="0"/>
    <s v="-"/>
    <m/>
    <m/>
    <m/>
    <m/>
    <m/>
    <m/>
    <m/>
    <m/>
    <m/>
    <m/>
    <m/>
    <m/>
    <m/>
    <m/>
    <m/>
    <m/>
    <m/>
    <n v="1"/>
  </r>
  <r>
    <x v="1"/>
    <s v="PT. TIRTA MAS LESTARI"/>
    <n v="904021440035"/>
    <s v="GLL"/>
    <s v="HARTONO"/>
    <s v="N 8227 UV"/>
    <n v="5042236984"/>
    <s v="-"/>
    <s v="9040/2021/10/0216"/>
    <d v="2021-11-01T00:00:00"/>
    <n v="40"/>
    <s v="DEPO LEGUNDI"/>
    <x v="4"/>
    <s v="083-0007838"/>
    <d v="2021-10-30T00:00:00"/>
    <x v="11"/>
    <n v="0"/>
    <s v="-"/>
    <s v="-"/>
    <s v="-"/>
    <n v="0"/>
    <n v="0"/>
    <n v="0"/>
    <s v="-"/>
    <s v="-"/>
    <s v="-"/>
    <s v="-"/>
    <n v="0"/>
    <s v="-"/>
    <s v="-"/>
    <s v="-"/>
    <s v="8276895966"/>
    <e v="#N/A"/>
    <e v="#N/A"/>
    <n v="0"/>
    <n v="0"/>
    <n v="0"/>
    <s v="-"/>
    <m/>
    <m/>
    <m/>
    <m/>
    <m/>
    <m/>
    <m/>
    <m/>
    <m/>
    <m/>
    <m/>
    <m/>
    <m/>
    <m/>
    <m/>
    <m/>
    <m/>
    <n v="1"/>
  </r>
  <r>
    <x v="1"/>
    <s v="PT. TIRTA YAKIN SEJAHTERA"/>
    <n v="905721440039"/>
    <s v="JK"/>
    <s v="BOWO"/>
    <s v="AD 1422 QU"/>
    <n v="5042234067"/>
    <s v="-"/>
    <s v="9057/2021/10/0190"/>
    <d v="2021-11-01T00:00:00"/>
    <n v="1300"/>
    <s v="DEPO MARGOMULYO"/>
    <x v="5"/>
    <s v="168-0032404"/>
    <d v="2021-10-30T00:00:00"/>
    <x v="13"/>
    <n v="1300"/>
    <s v="-"/>
    <s v="-"/>
    <s v="-"/>
    <n v="0"/>
    <n v="0"/>
    <n v="0"/>
    <s v="-"/>
    <s v="-"/>
    <s v="-"/>
    <s v="-"/>
    <n v="0"/>
    <s v="-"/>
    <s v="-"/>
    <s v="-"/>
    <s v="8276895966"/>
    <e v="#N/A"/>
    <e v="#N/A"/>
    <n v="9672000"/>
    <n v="0"/>
    <n v="0"/>
    <s v="-"/>
    <m/>
    <m/>
    <m/>
    <m/>
    <m/>
    <m/>
    <m/>
    <m/>
    <m/>
    <m/>
    <m/>
    <m/>
    <m/>
    <m/>
    <m/>
    <m/>
    <m/>
    <n v="1"/>
  </r>
  <r>
    <x v="1"/>
    <s v="PT. TIRTA YAKIN SEJAHTERA"/>
    <n v="905721440039"/>
    <s v="JK"/>
    <s v="BOWO"/>
    <s v="AD 1422 QU"/>
    <n v="5042234067"/>
    <s v="-"/>
    <s v="9057/2021/10/0190"/>
    <d v="2021-11-01T00:00:00"/>
    <n v="1300"/>
    <s v="DEPO MARGOMULYO"/>
    <x v="5"/>
    <s v="168-0032404"/>
    <d v="2021-10-30T00:00:00"/>
    <x v="14"/>
    <n v="1300"/>
    <s v="-"/>
    <s v="-"/>
    <s v="-"/>
    <n v="0"/>
    <n v="0"/>
    <n v="0"/>
    <s v="-"/>
    <s v="-"/>
    <s v="-"/>
    <s v="-"/>
    <n v="0"/>
    <s v="-"/>
    <s v="-"/>
    <s v="-"/>
    <s v="8276895966"/>
    <e v="#N/A"/>
    <e v="#N/A"/>
    <n v="39000000"/>
    <n v="0"/>
    <n v="0"/>
    <s v="-"/>
    <m/>
    <m/>
    <m/>
    <m/>
    <m/>
    <m/>
    <m/>
    <m/>
    <m/>
    <m/>
    <m/>
    <m/>
    <m/>
    <m/>
    <m/>
    <m/>
    <m/>
    <n v="1"/>
  </r>
  <r>
    <x v="1"/>
    <s v="PT. TIRTA YAKIN SEJAHTERA"/>
    <s v="905721440039-RETUR"/>
    <s v="JK"/>
    <s v="BOWO"/>
    <s v="AD 1422 QU"/>
    <n v="5042234067"/>
    <s v="-"/>
    <s v="9057/2021/10/0190"/>
    <d v="2021-11-01T00:00:00"/>
    <n v="0"/>
    <s v="-"/>
    <x v="23"/>
    <s v="-"/>
    <s v="-"/>
    <x v="13"/>
    <n v="0"/>
    <n v="905721440039"/>
    <s v="-"/>
    <n v="6008137733"/>
    <n v="3"/>
    <n v="0"/>
    <n v="3"/>
    <s v="DEPO MARGOMULYO"/>
    <s v="-"/>
    <s v="168-0020981"/>
    <d v="2021-10-30T00:00:00"/>
    <n v="0"/>
    <s v="-"/>
    <s v="-"/>
    <s v="-"/>
    <s v="8276895966"/>
    <s v="2050350313"/>
    <e v="#N/A"/>
    <n v="0"/>
    <n v="22320"/>
    <n v="0"/>
    <m/>
    <m/>
    <m/>
    <m/>
    <m/>
    <m/>
    <m/>
    <m/>
    <m/>
    <m/>
    <m/>
    <m/>
    <m/>
    <m/>
    <m/>
    <m/>
    <m/>
    <m/>
    <n v="1"/>
  </r>
  <r>
    <x v="1"/>
    <s v="PT. TIRTA YAKIN SEJAHTERA"/>
    <s v="905721440039-RETUR"/>
    <s v="JK"/>
    <s v="BOWO"/>
    <s v="AD 1422 QU"/>
    <n v="5042234067"/>
    <s v="-"/>
    <s v="9057/2021/10/0190"/>
    <d v="2021-11-01T00:00:00"/>
    <n v="0"/>
    <s v="-"/>
    <x v="23"/>
    <s v="-"/>
    <s v="-"/>
    <x v="14"/>
    <n v="0"/>
    <n v="905721440039"/>
    <s v="-"/>
    <n v="6008137733"/>
    <n v="1341"/>
    <n v="0"/>
    <n v="1341"/>
    <s v="DEPO MARGOMULYO"/>
    <s v="-"/>
    <s v="168-0020981"/>
    <d v="2021-10-30T00:00:00"/>
    <n v="0"/>
    <s v="-"/>
    <s v="-"/>
    <s v="-"/>
    <s v="8276895966"/>
    <s v="2050350313"/>
    <e v="#N/A"/>
    <n v="0"/>
    <n v="40230000"/>
    <n v="0"/>
    <m/>
    <m/>
    <m/>
    <m/>
    <m/>
    <m/>
    <m/>
    <m/>
    <m/>
    <m/>
    <m/>
    <m/>
    <m/>
    <m/>
    <m/>
    <m/>
    <m/>
    <m/>
    <n v="1"/>
  </r>
  <r>
    <x v="1"/>
    <s v="PT. TIRTA INVESTAMA WINONGAN"/>
    <n v="21102903781"/>
    <s v="YPS"/>
    <s v="MASRIDI"/>
    <s v="L 9425 UZ"/>
    <n v="5042243323"/>
    <s v="-"/>
    <s v="SJ-WIN/25758/11/2021"/>
    <d v="2021-11-02T00:00:00"/>
    <n v="1344"/>
    <s v="DEPO MARGOMULYO"/>
    <x v="5"/>
    <s v="168-0032453"/>
    <d v="2021-11-02T00:00:00"/>
    <x v="0"/>
    <n v="1344"/>
    <s v="-"/>
    <s v="-"/>
    <s v="-"/>
    <n v="0"/>
    <n v="0"/>
    <n v="0"/>
    <s v="-"/>
    <s v="-"/>
    <s v="-"/>
    <s v="-"/>
    <n v="0"/>
    <s v="-"/>
    <s v="-"/>
    <s v="-"/>
    <s v="8276895965"/>
    <e v="#N/A"/>
    <e v="#N/A"/>
    <n v="13238400"/>
    <n v="0"/>
    <n v="0"/>
    <m/>
    <m/>
    <m/>
    <m/>
    <m/>
    <m/>
    <m/>
    <m/>
    <m/>
    <m/>
    <m/>
    <m/>
    <m/>
    <m/>
    <m/>
    <m/>
    <m/>
    <m/>
    <n v="2"/>
  </r>
  <r>
    <x v="1"/>
    <s v="PT. TIRTA INVESTAMA WINONGAN"/>
    <n v="21102903781"/>
    <s v="YPS"/>
    <s v="MASRIDI"/>
    <s v="L 9425 UZ"/>
    <n v="5042243323"/>
    <s v="-"/>
    <s v="SJ-WIN/25758/11/2021"/>
    <d v="2021-11-02T00:00:00"/>
    <n v="1344"/>
    <s v="DEPO MARGOMULYO"/>
    <x v="5"/>
    <s v="168-0032453"/>
    <d v="2021-11-02T00:00:00"/>
    <x v="1"/>
    <n v="1344"/>
    <s v="-"/>
    <s v="-"/>
    <s v="-"/>
    <n v="0"/>
    <n v="0"/>
    <n v="0"/>
    <s v="-"/>
    <s v="-"/>
    <s v="-"/>
    <s v="-"/>
    <n v="0"/>
    <s v="-"/>
    <s v="-"/>
    <s v="-"/>
    <s v="8276895965"/>
    <e v="#N/A"/>
    <e v="#N/A"/>
    <n v="40320000"/>
    <n v="0"/>
    <n v="0"/>
    <m/>
    <m/>
    <m/>
    <m/>
    <m/>
    <m/>
    <m/>
    <m/>
    <m/>
    <m/>
    <m/>
    <m/>
    <m/>
    <m/>
    <m/>
    <m/>
    <m/>
    <m/>
    <n v="2"/>
  </r>
  <r>
    <x v="1"/>
    <s v="PT. TIRTA INVESTAMA WINONGAN"/>
    <n v="21102903781"/>
    <s v="YPS"/>
    <s v="MASRIDI"/>
    <s v="L 9425 UZ"/>
    <n v="5042243323"/>
    <s v="-"/>
    <s v="SJ-WIN/25758/11/2021"/>
    <d v="2021-11-02T00:00:00"/>
    <n v="28"/>
    <s v="DEPO MARGOMULYO"/>
    <x v="5"/>
    <s v="168-0032453"/>
    <d v="2021-11-02T00:00:00"/>
    <x v="2"/>
    <n v="28"/>
    <s v="-"/>
    <s v="-"/>
    <s v="-"/>
    <n v="0"/>
    <n v="0"/>
    <n v="0"/>
    <s v="-"/>
    <s v="-"/>
    <s v="-"/>
    <s v="-"/>
    <n v="0"/>
    <s v="-"/>
    <s v="-"/>
    <s v="-"/>
    <s v="8276895965"/>
    <e v="#N/A"/>
    <e v="#N/A"/>
    <n v="0"/>
    <n v="0"/>
    <n v="0"/>
    <m/>
    <m/>
    <m/>
    <m/>
    <m/>
    <m/>
    <m/>
    <m/>
    <m/>
    <m/>
    <m/>
    <m/>
    <m/>
    <m/>
    <m/>
    <m/>
    <m/>
    <m/>
    <n v="2"/>
  </r>
  <r>
    <x v="0"/>
    <s v="PT. TIRTA INVESTAMA WINONGAN"/>
    <s v="21102903781A"/>
    <s v="YPS"/>
    <s v="MASRIDI"/>
    <s v="L 9425 UZ"/>
    <s v="BONGKAR SAJA"/>
    <s v="-"/>
    <s v="SJ-WIN/25759/11/2021"/>
    <d v="2021-11-02T00:00:00"/>
    <n v="0"/>
    <s v="TIV KEBONCANDI"/>
    <x v="2"/>
    <s v="-"/>
    <s v="-"/>
    <x v="0"/>
    <n v="0"/>
    <n v="21102101734"/>
    <s v="-"/>
    <n v="6008135461"/>
    <n v="18"/>
    <n v="0"/>
    <n v="18"/>
    <s v="DEPO PASURUAN"/>
    <s v="-"/>
    <s v="555-0006655"/>
    <d v="2021-10-31T00:00:00"/>
    <n v="0"/>
    <n v="5042242847"/>
    <s v="116-0004043"/>
    <d v="2021-11-24T00:00:00"/>
    <e v="#N/A"/>
    <s v="2050350281"/>
    <s v="8276895377"/>
    <n v="0"/>
    <n v="177300"/>
    <n v="0"/>
    <m/>
    <m/>
    <m/>
    <m/>
    <m/>
    <m/>
    <m/>
    <m/>
    <m/>
    <m/>
    <m/>
    <m/>
    <m/>
    <m/>
    <m/>
    <m/>
    <m/>
    <m/>
    <n v="2"/>
  </r>
  <r>
    <x v="0"/>
    <s v="PT. TIRTA INVESTAMA WINONGAN"/>
    <s v="21102903781A"/>
    <s v="YPS"/>
    <s v="MASRIDI"/>
    <s v="L 9425 UZ"/>
    <s v="BONGKAR SAJA"/>
    <s v="-"/>
    <s v="SJ-WIN/25759/11/2021"/>
    <d v="2021-11-02T00:00:00"/>
    <n v="0"/>
    <s v="TIV KEBONCANDI"/>
    <x v="2"/>
    <s v="-"/>
    <s v="-"/>
    <x v="1"/>
    <n v="0"/>
    <n v="21102101734"/>
    <s v="-"/>
    <n v="6008135461"/>
    <n v="1344"/>
    <n v="0"/>
    <n v="1344"/>
    <s v="DEPO PASURUAN"/>
    <s v="-"/>
    <s v="555-0006655"/>
    <d v="2021-10-31T00:00:00"/>
    <n v="48"/>
    <n v="5042242847"/>
    <s v="116-0004043"/>
    <d v="2021-11-24T00:00:00"/>
    <e v="#N/A"/>
    <s v="2050350281"/>
    <s v="8276895377"/>
    <n v="0"/>
    <n v="40320000"/>
    <n v="1440000"/>
    <m/>
    <m/>
    <m/>
    <m/>
    <m/>
    <m/>
    <m/>
    <m/>
    <m/>
    <m/>
    <m/>
    <m/>
    <m/>
    <m/>
    <m/>
    <m/>
    <m/>
    <m/>
    <n v="2"/>
  </r>
  <r>
    <x v="0"/>
    <s v="PT. TIRTA INVESTAMA WINONGAN"/>
    <s v="21102903781A"/>
    <s v="YPS"/>
    <s v="MASRIDI"/>
    <s v="L 9425 UZ"/>
    <s v="BONGKAR SAJA"/>
    <s v="-"/>
    <s v="SJ-WIN/25759/11/2021"/>
    <d v="2021-11-02T00:00:00"/>
    <n v="0"/>
    <s v="TIV KEBONCANDI"/>
    <x v="2"/>
    <s v="-"/>
    <s v="-"/>
    <x v="2"/>
    <n v="0"/>
    <n v="21102101734"/>
    <s v="-"/>
    <n v="6008135461"/>
    <n v="28"/>
    <n v="0"/>
    <n v="28"/>
    <s v="DEPO PASURUAN"/>
    <s v="-"/>
    <s v="555-0006655"/>
    <d v="2021-10-31T00:00:00"/>
    <n v="0"/>
    <n v="5042242847"/>
    <s v="116-0004043"/>
    <d v="2021-11-24T00:00:00"/>
    <e v="#N/A"/>
    <s v="2050350281"/>
    <s v="8276895377"/>
    <n v="0"/>
    <n v="0"/>
    <n v="0"/>
    <m/>
    <m/>
    <m/>
    <m/>
    <m/>
    <m/>
    <m/>
    <m/>
    <m/>
    <m/>
    <m/>
    <m/>
    <m/>
    <m/>
    <m/>
    <m/>
    <m/>
    <m/>
    <n v="2"/>
  </r>
  <r>
    <x v="1"/>
    <s v="PT. TIRTA INVESTAMA WINONGAN"/>
    <n v="21102903775"/>
    <s v="YPS"/>
    <s v="YUSUF"/>
    <s v="L 9167 UG"/>
    <n v="5042241382"/>
    <s v="-"/>
    <s v="SJ-WIN/25760/11/2021"/>
    <d v="2021-11-02T00:00:00"/>
    <n v="1344"/>
    <s v="DEPO LEGUNDI"/>
    <x v="4"/>
    <s v="083-0007854"/>
    <d v="2021-11-02T00:00:00"/>
    <x v="0"/>
    <n v="1344"/>
    <n v="21102201402"/>
    <s v="-"/>
    <n v="6008131517"/>
    <n v="27"/>
    <n v="0"/>
    <n v="27"/>
    <s v="DEPO BALONG PANGGANG"/>
    <s v="-"/>
    <s v="088-0002340"/>
    <d v="2021-10-30T00:00:00"/>
    <n v="5"/>
    <n v="5042242416"/>
    <s v="117-0002771"/>
    <d v="2021-11-23T00:00:00"/>
    <s v="8276895965"/>
    <s v="2050350312"/>
    <s v="8276895965"/>
    <n v="13238400"/>
    <n v="265950"/>
    <n v="49250"/>
    <m/>
    <m/>
    <m/>
    <m/>
    <m/>
    <m/>
    <m/>
    <m/>
    <m/>
    <m/>
    <m/>
    <m/>
    <m/>
    <m/>
    <m/>
    <m/>
    <m/>
    <m/>
    <n v="2"/>
  </r>
  <r>
    <x v="1"/>
    <s v="PT. TIRTA INVESTAMA WINONGAN"/>
    <n v="21102903775"/>
    <s v="YPS"/>
    <s v="YUSUF"/>
    <s v="L 9167 UG"/>
    <n v="5042241382"/>
    <s v="-"/>
    <s v="SJ-WIN/25760/11/2021"/>
    <d v="2021-11-02T00:00:00"/>
    <n v="1344"/>
    <s v="DEPO LEGUNDI"/>
    <x v="4"/>
    <s v="083-0007854"/>
    <d v="2021-11-02T00:00:00"/>
    <x v="1"/>
    <n v="1344"/>
    <n v="21102201402"/>
    <s v="-"/>
    <n v="6008131517"/>
    <n v="1344"/>
    <n v="0"/>
    <n v="1344"/>
    <s v="DEPO BALONG PANGGANG"/>
    <s v="-"/>
    <s v="088-0002340"/>
    <d v="2021-10-30T00:00:00"/>
    <n v="85"/>
    <n v="5042242416"/>
    <s v="117-0002771"/>
    <d v="2021-11-23T00:00:00"/>
    <s v="8276895965"/>
    <s v="2050350312"/>
    <s v="8276895965"/>
    <n v="40320000"/>
    <n v="40320000"/>
    <n v="2550000"/>
    <m/>
    <m/>
    <m/>
    <m/>
    <m/>
    <m/>
    <m/>
    <m/>
    <m/>
    <m/>
    <m/>
    <m/>
    <m/>
    <m/>
    <m/>
    <m/>
    <m/>
    <m/>
    <n v="2"/>
  </r>
  <r>
    <x v="1"/>
    <s v="PT. TIRTA INVESTAMA WINONGAN"/>
    <n v="21102903776"/>
    <s v="YPS"/>
    <s v="TOSIM"/>
    <s v="N 8864 UW"/>
    <n v="5042242472"/>
    <s v="-"/>
    <s v="SJ-WIN/25761/11/2021"/>
    <d v="2021-11-02T00:00:00"/>
    <n v="1152"/>
    <s v="DEPO GRESIK"/>
    <x v="18"/>
    <s v="556-0008998"/>
    <d v="2021-11-02T00:00:00"/>
    <x v="0"/>
    <n v="1152"/>
    <n v="21102903796"/>
    <s v="-"/>
    <n v="6008136933"/>
    <n v="24"/>
    <n v="0"/>
    <n v="24"/>
    <s v="DEPO LEGUNDI"/>
    <s v="-"/>
    <s v="083-0006543"/>
    <d v="2021-11-01T00:00:00"/>
    <n v="0"/>
    <n v="5042242266"/>
    <s v="117-0002769"/>
    <d v="2021-11-23T00:00:00"/>
    <s v="8276895965"/>
    <s v="2050350312"/>
    <s v="8276895965"/>
    <n v="11347200"/>
    <n v="236400"/>
    <n v="0"/>
    <m/>
    <m/>
    <m/>
    <m/>
    <m/>
    <m/>
    <m/>
    <m/>
    <m/>
    <m/>
    <m/>
    <m/>
    <m/>
    <m/>
    <m/>
    <m/>
    <m/>
    <m/>
    <n v="2"/>
  </r>
  <r>
    <x v="1"/>
    <s v="PT. TIRTA INVESTAMA WINONGAN"/>
    <n v="21102903776"/>
    <s v="YPS"/>
    <s v="TOSIM"/>
    <s v="N 8864 UW"/>
    <n v="5042242472"/>
    <s v="-"/>
    <s v="SJ-WIN/25761/11/2021"/>
    <d v="2021-11-02T00:00:00"/>
    <n v="1152"/>
    <s v="DEPO GRESIK"/>
    <x v="18"/>
    <s v="556-0008998"/>
    <d v="2021-11-02T00:00:00"/>
    <x v="1"/>
    <n v="1152"/>
    <n v="21102903796"/>
    <s v="-"/>
    <n v="6008136933"/>
    <n v="1152"/>
    <n v="0"/>
    <n v="1152"/>
    <s v="DEPO LEGUNDI"/>
    <s v="-"/>
    <s v="083-0006543"/>
    <d v="2021-11-01T00:00:00"/>
    <n v="35"/>
    <n v="5042242266"/>
    <s v="117-0002769"/>
    <d v="2021-11-23T00:00:00"/>
    <s v="8276895965"/>
    <s v="2050350312"/>
    <s v="8276895965"/>
    <n v="34560000"/>
    <n v="34560000"/>
    <n v="1050000"/>
    <m/>
    <m/>
    <m/>
    <m/>
    <m/>
    <m/>
    <m/>
    <m/>
    <m/>
    <m/>
    <m/>
    <m/>
    <m/>
    <m/>
    <m/>
    <m/>
    <m/>
    <m/>
    <n v="2"/>
  </r>
  <r>
    <x v="1"/>
    <s v="PT. TIRTA INVESTAMA WINONGAN"/>
    <n v="21102903776"/>
    <s v="YPS"/>
    <s v="TOSIM"/>
    <s v="N 8864 UW"/>
    <n v="5042242472"/>
    <s v="-"/>
    <s v="SJ-WIN/25761/11/2021"/>
    <d v="2021-11-02T00:00:00"/>
    <n v="24"/>
    <s v="DEPO GRESIK"/>
    <x v="18"/>
    <s v="556-0008998"/>
    <d v="2021-11-02T00:00:00"/>
    <x v="2"/>
    <n v="24"/>
    <n v="21102903796"/>
    <s v="-"/>
    <n v="6008136933"/>
    <n v="24"/>
    <n v="0"/>
    <n v="24"/>
    <s v="DEPO LEGUNDI"/>
    <s v="-"/>
    <s v="083-0006543"/>
    <d v="2021-11-01T00:00:00"/>
    <n v="0"/>
    <n v="5042242266"/>
    <s v="117-0002769"/>
    <d v="2021-11-23T00:00:00"/>
    <s v="8276895965"/>
    <s v="2050350312"/>
    <s v="8276895965"/>
    <n v="0"/>
    <n v="0"/>
    <n v="0"/>
    <m/>
    <m/>
    <m/>
    <m/>
    <m/>
    <m/>
    <m/>
    <m/>
    <m/>
    <m/>
    <m/>
    <m/>
    <m/>
    <m/>
    <m/>
    <m/>
    <m/>
    <m/>
    <n v="2"/>
  </r>
  <r>
    <x v="0"/>
    <s v="PT. TIRTA INVESTAMA WINONGAN"/>
    <n v="21102803818"/>
    <s v="YPS"/>
    <s v="KHOTIB"/>
    <s v="N 8507 UV"/>
    <n v="5042243293"/>
    <s v="-"/>
    <s v="SJ-WIN/25762/11/2021"/>
    <d v="2021-11-02T00:00:00"/>
    <n v="1296"/>
    <s v="DEPO PASURUAN"/>
    <x v="0"/>
    <s v="555-0009163"/>
    <d v="2021-11-02T00:00:00"/>
    <x v="0"/>
    <n v="1296"/>
    <n v="21102101765"/>
    <s v="-"/>
    <n v="6008123833"/>
    <n v="18"/>
    <n v="0"/>
    <n v="18"/>
    <s v="DEPO PASURUAN"/>
    <s v="-"/>
    <s v="555-0006659"/>
    <d v="2021-11-01T00:00:00"/>
    <n v="0"/>
    <n v="5042243263"/>
    <s v="555-0009162"/>
    <d v="2021-11-02T00:00:00"/>
    <s v="8276895377"/>
    <s v="2050350281"/>
    <s v="8276895377"/>
    <n v="12765600"/>
    <n v="177300"/>
    <n v="0"/>
    <m/>
    <m/>
    <m/>
    <m/>
    <m/>
    <m/>
    <m/>
    <m/>
    <m/>
    <m/>
    <m/>
    <m/>
    <m/>
    <m/>
    <m/>
    <m/>
    <m/>
    <m/>
    <n v="2"/>
  </r>
  <r>
    <x v="0"/>
    <s v="PT. TIRTA INVESTAMA WINONGAN"/>
    <n v="21102803818"/>
    <s v="YPS"/>
    <s v="KHOTIB"/>
    <s v="N 8507 UV"/>
    <n v="5042243293"/>
    <s v="-"/>
    <s v="SJ-WIN/25762/11/2021"/>
    <d v="2021-11-02T00:00:00"/>
    <n v="1296"/>
    <s v="DEPO PASURUAN"/>
    <x v="0"/>
    <s v="555-0009163"/>
    <d v="2021-11-02T00:00:00"/>
    <x v="1"/>
    <n v="1296"/>
    <n v="21102101765"/>
    <s v="-"/>
    <n v="6008123833"/>
    <n v="1344"/>
    <n v="0"/>
    <n v="1344"/>
    <s v="DEPO PASURUAN"/>
    <s v="-"/>
    <s v="555-0006659"/>
    <d v="2021-11-01T00:00:00"/>
    <n v="48"/>
    <n v="5042243263"/>
    <s v="555-0009162"/>
    <d v="2021-11-02T00:00:00"/>
    <s v="8276895377"/>
    <s v="2050350281"/>
    <s v="8276895377"/>
    <n v="38880000"/>
    <n v="40320000"/>
    <n v="1440000"/>
    <m/>
    <m/>
    <m/>
    <m/>
    <m/>
    <m/>
    <m/>
    <m/>
    <m/>
    <m/>
    <m/>
    <m/>
    <m/>
    <m/>
    <m/>
    <m/>
    <m/>
    <m/>
    <n v="2"/>
  </r>
  <r>
    <x v="0"/>
    <s v="PT. TIRTA INVESTAMA WINONGAN"/>
    <n v="21102803818"/>
    <s v="YPS"/>
    <s v="KHOTIB"/>
    <s v="N 8507 UV"/>
    <n v="5042243293"/>
    <s v="-"/>
    <s v="SJ-WIN/25762/11/2021"/>
    <d v="2021-11-02T00:00:00"/>
    <n v="28"/>
    <s v="DEPO PASURUAN"/>
    <x v="0"/>
    <s v="555-0009163"/>
    <d v="2021-11-02T00:00:00"/>
    <x v="2"/>
    <n v="28"/>
    <n v="21102101765"/>
    <s v="-"/>
    <n v="6008123833"/>
    <n v="28"/>
    <n v="0"/>
    <n v="28"/>
    <s v="DEPO PASURUAN"/>
    <s v="-"/>
    <s v="555-0006659"/>
    <d v="2021-11-01T00:00:00"/>
    <n v="0"/>
    <n v="5042243263"/>
    <s v="555-0009162"/>
    <d v="2021-11-02T00:00:00"/>
    <s v="8276895377"/>
    <s v="2050350281"/>
    <s v="8276895377"/>
    <n v="0"/>
    <n v="0"/>
    <n v="0"/>
    <m/>
    <m/>
    <m/>
    <m/>
    <m/>
    <m/>
    <m/>
    <m/>
    <m/>
    <m/>
    <m/>
    <m/>
    <m/>
    <m/>
    <m/>
    <m/>
    <m/>
    <m/>
    <n v="2"/>
  </r>
  <r>
    <x v="0"/>
    <s v="PT. TIRTA INVESTAMA WINONGAN"/>
    <n v="21102803825"/>
    <s v="YPS"/>
    <s v="ROBY"/>
    <s v="L 8907 UT"/>
    <n v="5042242344"/>
    <s v="-"/>
    <s v="SJ-WIN/25764/11/2021"/>
    <d v="2021-11-02T00:00:00"/>
    <n v="1728"/>
    <s v="TOKO SUKSES"/>
    <x v="25"/>
    <s v="558-0010081"/>
    <d v="2021-11-01T00:00:00"/>
    <x v="0"/>
    <n v="1728"/>
    <n v="21102101752"/>
    <s v="-"/>
    <n v="6008134787"/>
    <n v="50"/>
    <n v="0"/>
    <n v="50"/>
    <s v="TOKO SUKSES"/>
    <s v="-"/>
    <s v="558-0006579"/>
    <d v="2021-11-01T00:00:00"/>
    <n v="2"/>
    <n v="5042241235"/>
    <s v="558-0010080"/>
    <d v="2021-11-01T00:00:00"/>
    <s v="8276895377"/>
    <s v="2050350281"/>
    <s v="8276895377"/>
    <n v="17020800"/>
    <n v="492500"/>
    <n v="19700"/>
    <m/>
    <m/>
    <m/>
    <m/>
    <m/>
    <m/>
    <m/>
    <m/>
    <m/>
    <m/>
    <m/>
    <m/>
    <m/>
    <m/>
    <m/>
    <m/>
    <m/>
    <m/>
    <n v="2"/>
  </r>
  <r>
    <x v="0"/>
    <s v="PT. TIRTA INVESTAMA WINONGAN"/>
    <n v="21102803825"/>
    <s v="YPS"/>
    <s v="ROBY"/>
    <s v="L 8907 UT"/>
    <n v="5042242344"/>
    <s v="-"/>
    <s v="SJ-WIN/25764/11/2021"/>
    <d v="2021-11-02T00:00:00"/>
    <n v="1728"/>
    <s v="TOKO SUKSES"/>
    <x v="25"/>
    <s v="558-0010081"/>
    <d v="2021-11-01T00:00:00"/>
    <x v="1"/>
    <n v="1728"/>
    <n v="21102101752"/>
    <s v="-"/>
    <n v="6008134787"/>
    <n v="1800"/>
    <n v="0"/>
    <n v="1800"/>
    <s v="TOKO SUKSES"/>
    <s v="-"/>
    <s v="558-0006579"/>
    <d v="2021-11-01T00:00:00"/>
    <n v="80"/>
    <n v="5042241235"/>
    <s v="558-0010080"/>
    <d v="2021-11-01T00:00:00"/>
    <s v="8276895377"/>
    <s v="2050350281"/>
    <s v="8276895377"/>
    <n v="51840000"/>
    <n v="54000000"/>
    <n v="2400000"/>
    <m/>
    <m/>
    <m/>
    <m/>
    <m/>
    <m/>
    <m/>
    <m/>
    <m/>
    <m/>
    <m/>
    <m/>
    <m/>
    <m/>
    <m/>
    <m/>
    <m/>
    <m/>
    <n v="2"/>
  </r>
  <r>
    <x v="3"/>
    <s v="PT. TIRTA INVESTAMA WINONGAN"/>
    <n v="21102908195"/>
    <s v="YPS"/>
    <s v="DWI INDRA"/>
    <s v="N 8540 UV"/>
    <n v="5042241786"/>
    <s v="-"/>
    <s v="SJ-WIN/25766/11/2021"/>
    <d v="2021-11-02T00:00:00"/>
    <n v="1344"/>
    <s v="DEPO MAKMUR JAYA SUGIHARTO"/>
    <x v="21"/>
    <s v="575-0008335"/>
    <d v="2021-11-02T00:00:00"/>
    <x v="0"/>
    <n v="1344"/>
    <s v="-"/>
    <s v="-"/>
    <s v="-"/>
    <n v="0"/>
    <n v="0"/>
    <n v="0"/>
    <s v="-"/>
    <s v="-"/>
    <s v="-"/>
    <s v="-"/>
    <n v="0"/>
    <s v="-"/>
    <s v="-"/>
    <s v="-"/>
    <s v="8276895987"/>
    <e v="#N/A"/>
    <e v="#N/A"/>
    <n v="12673920"/>
    <n v="0"/>
    <n v="0"/>
    <m/>
    <m/>
    <m/>
    <m/>
    <m/>
    <m/>
    <m/>
    <m/>
    <m/>
    <m/>
    <m/>
    <m/>
    <m/>
    <m/>
    <m/>
    <m/>
    <m/>
    <m/>
    <n v="2"/>
  </r>
  <r>
    <x v="3"/>
    <s v="PT. TIRTA INVESTAMA WINONGAN"/>
    <n v="21102908195"/>
    <s v="YPS"/>
    <s v="DWI INDRA"/>
    <s v="N 8540 UV"/>
    <n v="5042241786"/>
    <s v="-"/>
    <s v="SJ-WIN/25766/11/2021"/>
    <d v="2021-11-02T00:00:00"/>
    <n v="1344"/>
    <s v="DEPO MAKMUR JAYA SUGIHARTO"/>
    <x v="21"/>
    <s v="575-0008335"/>
    <d v="2021-11-02T00:00:00"/>
    <x v="1"/>
    <n v="1344"/>
    <s v="-"/>
    <s v="-"/>
    <s v="-"/>
    <n v="0"/>
    <n v="0"/>
    <n v="0"/>
    <s v="-"/>
    <s v="-"/>
    <s v="-"/>
    <s v="-"/>
    <n v="0"/>
    <s v="-"/>
    <s v="-"/>
    <s v="-"/>
    <s v="8276895987"/>
    <e v="#N/A"/>
    <e v="#N/A"/>
    <n v="40320000"/>
    <n v="0"/>
    <n v="0"/>
    <m/>
    <m/>
    <m/>
    <m/>
    <m/>
    <m/>
    <m/>
    <m/>
    <m/>
    <m/>
    <m/>
    <m/>
    <m/>
    <m/>
    <m/>
    <m/>
    <m/>
    <m/>
    <n v="2"/>
  </r>
  <r>
    <x v="1"/>
    <s v="PT. TIRTA INVESTAMA WINONGAN"/>
    <s v="21102908195A"/>
    <s v="YPS"/>
    <s v="DWI INDRA"/>
    <s v="N 8540 UV"/>
    <s v="BONGKAR SAJA"/>
    <s v="-"/>
    <s v="SJ-WIN/25767/11/2021"/>
    <d v="2021-11-02T00:00:00"/>
    <n v="0"/>
    <s v="TIV KEBONCANDI"/>
    <x v="2"/>
    <s v="-"/>
    <s v="-"/>
    <x v="0"/>
    <n v="0"/>
    <n v="21102903797"/>
    <s v="-"/>
    <n v="6008123831"/>
    <n v="23"/>
    <n v="0"/>
    <n v="23"/>
    <s v="DEPO LEGUNDI"/>
    <s v="-"/>
    <s v="083-0006548"/>
    <d v="2021-11-01T00:00:00"/>
    <n v="1"/>
    <n v="5042243572"/>
    <s v="117-0002699"/>
    <d v="2021-11-18T00:00:00"/>
    <e v="#N/A"/>
    <s v="2050350312"/>
    <s v="8276895965"/>
    <n v="0"/>
    <n v="226550"/>
    <n v="9850"/>
    <m/>
    <m/>
    <m/>
    <m/>
    <m/>
    <m/>
    <m/>
    <m/>
    <m/>
    <m/>
    <m/>
    <m/>
    <m/>
    <m/>
    <m/>
    <m/>
    <m/>
    <m/>
    <n v="2"/>
  </r>
  <r>
    <x v="1"/>
    <s v="PT. TIRTA INVESTAMA WINONGAN"/>
    <s v="21102908195A"/>
    <s v="YPS"/>
    <s v="DWI INDRA"/>
    <s v="N 8540 UV"/>
    <s v="BONGKAR SAJA"/>
    <s v="-"/>
    <s v="SJ-WIN/25767/11/2021"/>
    <d v="2021-11-02T00:00:00"/>
    <n v="0"/>
    <s v="TIV KEBONCANDI"/>
    <x v="2"/>
    <s v="-"/>
    <s v="-"/>
    <x v="1"/>
    <n v="0"/>
    <n v="21102903797"/>
    <s v="-"/>
    <n v="6008123831"/>
    <n v="1440"/>
    <n v="0"/>
    <n v="1440"/>
    <s v="DEPO LEGUNDI"/>
    <s v="-"/>
    <s v="083-0006548"/>
    <d v="2021-11-01T00:00:00"/>
    <n v="63"/>
    <n v="5042243572"/>
    <s v="117-0002699"/>
    <d v="2021-11-18T00:00:00"/>
    <e v="#N/A"/>
    <s v="2050350312"/>
    <s v="8276895965"/>
    <n v="0"/>
    <n v="43200000"/>
    <n v="1890000"/>
    <m/>
    <m/>
    <m/>
    <m/>
    <m/>
    <m/>
    <m/>
    <m/>
    <m/>
    <m/>
    <m/>
    <m/>
    <m/>
    <m/>
    <m/>
    <m/>
    <m/>
    <m/>
    <n v="2"/>
  </r>
  <r>
    <x v="1"/>
    <s v="PT. TIRTA INVESTAMA WINONGAN"/>
    <n v="21102903772"/>
    <s v="YPS"/>
    <s v="ROZIQ"/>
    <s v="L 9434 UZ"/>
    <n v="5042242435"/>
    <n v="5042442435"/>
    <s v="SJ-WIN/25763/11/2021"/>
    <d v="2021-11-02T00:00:00"/>
    <n v="1248"/>
    <s v="DEPO LEGUNDI"/>
    <x v="4"/>
    <s v="083-0007856"/>
    <d v="2021-11-02T00:00:00"/>
    <x v="0"/>
    <n v="1248"/>
    <s v="-"/>
    <s v="-"/>
    <s v="-"/>
    <n v="0"/>
    <n v="0"/>
    <n v="0"/>
    <s v="-"/>
    <s v="-"/>
    <s v="-"/>
    <s v="-"/>
    <n v="0"/>
    <s v="-"/>
    <s v="-"/>
    <s v="-"/>
    <s v="8276895965"/>
    <e v="#N/A"/>
    <e v="#N/A"/>
    <n v="12292800"/>
    <n v="0"/>
    <n v="0"/>
    <m/>
    <m/>
    <m/>
    <m/>
    <m/>
    <m/>
    <m/>
    <m/>
    <m/>
    <m/>
    <m/>
    <m/>
    <m/>
    <m/>
    <m/>
    <m/>
    <m/>
    <m/>
    <n v="2"/>
  </r>
  <r>
    <x v="1"/>
    <s v="PT. TIRTA INVESTAMA WINONGAN"/>
    <n v="21102903772"/>
    <s v="YPS"/>
    <s v="ROZIQ"/>
    <s v="L 9434 UZ"/>
    <n v="5042242435"/>
    <n v="5042442435"/>
    <s v="SJ-WIN/25763/11/2021"/>
    <d v="2021-11-02T00:00:00"/>
    <n v="1248"/>
    <s v="DEPO LEGUNDI"/>
    <x v="4"/>
    <s v="083-0007856"/>
    <d v="2021-11-02T00:00:00"/>
    <x v="1"/>
    <n v="1248"/>
    <s v="-"/>
    <s v="-"/>
    <s v="-"/>
    <n v="0"/>
    <n v="0"/>
    <n v="0"/>
    <s v="-"/>
    <s v="-"/>
    <s v="-"/>
    <s v="-"/>
    <n v="0"/>
    <s v="-"/>
    <s v="-"/>
    <s v="-"/>
    <s v="8276895965"/>
    <e v="#N/A"/>
    <e v="#N/A"/>
    <n v="37440000"/>
    <n v="0"/>
    <n v="0"/>
    <m/>
    <m/>
    <m/>
    <m/>
    <m/>
    <m/>
    <m/>
    <m/>
    <m/>
    <m/>
    <m/>
    <m/>
    <m/>
    <m/>
    <m/>
    <m/>
    <m/>
    <m/>
    <n v="2"/>
  </r>
  <r>
    <x v="1"/>
    <s v="PT. TIRTA INVESTAMA WINONGAN"/>
    <n v="21102903772"/>
    <s v="YPS"/>
    <s v="ROZIQ"/>
    <s v="L 9434 UZ"/>
    <n v="5042242435"/>
    <n v="5042442435"/>
    <s v="SJ-WIN/25763/11/2021"/>
    <d v="2021-11-02T00:00:00"/>
    <n v="28"/>
    <s v="DEPO LEGUNDI"/>
    <x v="4"/>
    <s v="083-0007856"/>
    <d v="2021-11-02T00:00:00"/>
    <x v="2"/>
    <n v="28"/>
    <s v="-"/>
    <s v="-"/>
    <s v="-"/>
    <n v="0"/>
    <n v="0"/>
    <n v="0"/>
    <s v="-"/>
    <s v="-"/>
    <s v="-"/>
    <s v="-"/>
    <n v="0"/>
    <s v="-"/>
    <s v="-"/>
    <s v="-"/>
    <s v="8276895965"/>
    <e v="#N/A"/>
    <e v="#N/A"/>
    <n v="0"/>
    <n v="0"/>
    <n v="0"/>
    <m/>
    <m/>
    <m/>
    <m/>
    <m/>
    <m/>
    <m/>
    <m/>
    <m/>
    <m/>
    <m/>
    <m/>
    <m/>
    <m/>
    <m/>
    <m/>
    <m/>
    <m/>
    <n v="2"/>
  </r>
  <r>
    <x v="0"/>
    <s v="PT. TIRTA INVESTAMA WINONGAN"/>
    <s v="21102903772A"/>
    <s v="YPS"/>
    <s v="ROZIQ"/>
    <s v="L 9434 UZ"/>
    <s v="BONGKAR SAJA"/>
    <s v="-"/>
    <s v="SJ-WIN/25765/11/2021"/>
    <d v="2021-11-02T00:00:00"/>
    <n v="0"/>
    <s v="TIV KEBONCANDI"/>
    <x v="2"/>
    <s v="-"/>
    <s v="-"/>
    <x v="0"/>
    <n v="0"/>
    <n v="21102101787"/>
    <s v="-"/>
    <n v="6008137293"/>
    <n v="18"/>
    <n v="0"/>
    <n v="18"/>
    <s v="DEPO PROBOLINGGO"/>
    <s v="-"/>
    <s v="889-0004181"/>
    <d v="2021-10-29T00:00:00"/>
    <n v="0"/>
    <n v="5042241397"/>
    <s v="116-0003591"/>
    <d v="2021-11-03T00:00:00"/>
    <e v="#N/A"/>
    <s v="2050350281"/>
    <s v="8276895377"/>
    <n v="0"/>
    <n v="177300"/>
    <n v="0"/>
    <m/>
    <m/>
    <m/>
    <m/>
    <m/>
    <m/>
    <m/>
    <m/>
    <m/>
    <m/>
    <m/>
    <m/>
    <m/>
    <m/>
    <m/>
    <m/>
    <m/>
    <m/>
    <n v="2"/>
  </r>
  <r>
    <x v="0"/>
    <s v="PT. TIRTA INVESTAMA WINONGAN"/>
    <s v="21102903772A"/>
    <s v="YPS"/>
    <s v="ROZIQ"/>
    <s v="L 9434 UZ"/>
    <s v="BONGKAR SAJA"/>
    <s v="-"/>
    <s v="SJ-WIN/25765/11/2021"/>
    <d v="2021-11-02T00:00:00"/>
    <n v="0"/>
    <s v="TIV KEBONCANDI"/>
    <x v="2"/>
    <s v="-"/>
    <s v="-"/>
    <x v="1"/>
    <n v="0"/>
    <n v="21102101787"/>
    <s v="-"/>
    <n v="6008137293"/>
    <n v="1344"/>
    <n v="0"/>
    <n v="1344"/>
    <s v="DEPO PROBOLINGGO"/>
    <s v="-"/>
    <s v="889-0004181"/>
    <d v="2021-10-29T00:00:00"/>
    <n v="96"/>
    <n v="5042241397"/>
    <s v="116-0003591"/>
    <d v="2021-11-03T00:00:00"/>
    <e v="#N/A"/>
    <s v="2050350281"/>
    <s v="8276895377"/>
    <n v="0"/>
    <n v="40320000"/>
    <n v="2880000"/>
    <m/>
    <m/>
    <m/>
    <m/>
    <m/>
    <m/>
    <m/>
    <m/>
    <m/>
    <m/>
    <m/>
    <m/>
    <m/>
    <m/>
    <m/>
    <m/>
    <m/>
    <m/>
    <n v="2"/>
  </r>
  <r>
    <x v="0"/>
    <s v="PT. TIRTA INVESTAMA WINONGAN"/>
    <s v="21102903772A"/>
    <s v="YPS"/>
    <s v="ROZIQ"/>
    <s v="L 9434 UZ"/>
    <s v="BONGKAR SAJA"/>
    <s v="-"/>
    <s v="SJ-WIN/25765/11/2021"/>
    <d v="2021-11-02T00:00:00"/>
    <n v="0"/>
    <s v="TIV KEBONCANDI"/>
    <x v="2"/>
    <s v="-"/>
    <s v="-"/>
    <x v="2"/>
    <n v="0"/>
    <n v="21102101787"/>
    <s v="-"/>
    <n v="6008137293"/>
    <n v="28"/>
    <n v="0"/>
    <n v="28"/>
    <s v="DEPO PROBOLINGGO"/>
    <s v="-"/>
    <s v="889-0004181"/>
    <d v="2021-10-29T00:00:00"/>
    <n v="0"/>
    <n v="5042241397"/>
    <s v="116-0003591"/>
    <d v="2021-11-03T00:00:00"/>
    <e v="#N/A"/>
    <s v="2050350281"/>
    <s v="8276895377"/>
    <n v="0"/>
    <n v="0"/>
    <n v="0"/>
    <m/>
    <m/>
    <m/>
    <m/>
    <m/>
    <m/>
    <m/>
    <m/>
    <m/>
    <m/>
    <m/>
    <m/>
    <m/>
    <m/>
    <m/>
    <m/>
    <m/>
    <m/>
    <n v="2"/>
  </r>
  <r>
    <x v="1"/>
    <s v="PT. TIRTA INVESTAMA WINONGAN"/>
    <n v="21102903771"/>
    <s v="YPS"/>
    <s v="HUDA"/>
    <s v="N 8614 UW"/>
    <n v="5042241014"/>
    <s v="-"/>
    <s v="SJ-WIN/25768/11/2021"/>
    <d v="2021-11-02T00:00:00"/>
    <n v="1152"/>
    <s v="DEPO GRESIK"/>
    <x v="18"/>
    <s v="556-0008999"/>
    <d v="2021-11-02T00:00:00"/>
    <x v="0"/>
    <n v="1152"/>
    <n v="21102903791"/>
    <s v="-"/>
    <n v="6008134543"/>
    <n v="0"/>
    <n v="0"/>
    <n v="0"/>
    <s v="DEPO MARGOMULYO"/>
    <s v="-"/>
    <s v="168-0020989"/>
    <d v="2021-11-01T00:00:00"/>
    <n v="0"/>
    <n v="5042241542"/>
    <s v="117-0002765"/>
    <d v="2021-11-23T00:00:00"/>
    <s v="8276895965"/>
    <s v="2050350312"/>
    <s v="8276895965"/>
    <n v="11347200"/>
    <n v="0"/>
    <n v="0"/>
    <m/>
    <m/>
    <m/>
    <m/>
    <m/>
    <m/>
    <m/>
    <m/>
    <m/>
    <m/>
    <m/>
    <m/>
    <m/>
    <m/>
    <m/>
    <m/>
    <m/>
    <m/>
    <n v="2"/>
  </r>
  <r>
    <x v="1"/>
    <s v="PT. TIRTA INVESTAMA WINONGAN"/>
    <n v="21102903771"/>
    <s v="YPS"/>
    <s v="HUDA"/>
    <s v="N 8614 UW"/>
    <n v="5042241014"/>
    <s v="-"/>
    <s v="SJ-WIN/25768/11/2021"/>
    <d v="2021-11-02T00:00:00"/>
    <n v="1152"/>
    <s v="DEPO GRESIK"/>
    <x v="18"/>
    <s v="556-0008999"/>
    <d v="2021-11-02T00:00:00"/>
    <x v="1"/>
    <n v="1152"/>
    <n v="21102903791"/>
    <s v="-"/>
    <n v="6008134543"/>
    <n v="1152"/>
    <n v="0"/>
    <n v="1152"/>
    <s v="DEPO MARGOMULYO"/>
    <s v="-"/>
    <s v="168-0020989"/>
    <d v="2021-11-01T00:00:00"/>
    <n v="25"/>
    <n v="5042241542"/>
    <s v="117-0002765"/>
    <d v="2021-11-23T00:00:00"/>
    <s v="8276895965"/>
    <s v="2050350312"/>
    <s v="8276895965"/>
    <n v="34560000"/>
    <n v="34560000"/>
    <n v="750000"/>
    <m/>
    <m/>
    <m/>
    <m/>
    <m/>
    <m/>
    <m/>
    <m/>
    <m/>
    <m/>
    <m/>
    <m/>
    <m/>
    <m/>
    <m/>
    <m/>
    <m/>
    <m/>
    <n v="2"/>
  </r>
  <r>
    <x v="1"/>
    <s v="PT. TIRTA INVESTAMA WINONGAN"/>
    <n v="21102903771"/>
    <s v="YPS"/>
    <s v="HUDA"/>
    <s v="N 8614 UW"/>
    <n v="5042241014"/>
    <s v="-"/>
    <s v="SJ-WIN/25768/11/2021"/>
    <d v="2021-11-02T00:00:00"/>
    <n v="24"/>
    <s v="DEPO GRESIK"/>
    <x v="18"/>
    <s v="556-0008999"/>
    <d v="2021-11-02T00:00:00"/>
    <x v="2"/>
    <n v="24"/>
    <n v="21102903791"/>
    <s v="-"/>
    <n v="6008134543"/>
    <n v="24"/>
    <n v="0"/>
    <n v="24"/>
    <s v="DEPO MARGOMULYO"/>
    <s v="-"/>
    <s v="168-0020989"/>
    <d v="2021-11-01T00:00:00"/>
    <n v="0"/>
    <n v="5042241542"/>
    <s v="117-0002765"/>
    <d v="2021-11-23T00:00:00"/>
    <s v="8276895965"/>
    <s v="2050350312"/>
    <s v="8276895965"/>
    <n v="0"/>
    <n v="0"/>
    <n v="0"/>
    <m/>
    <m/>
    <m/>
    <m/>
    <m/>
    <m/>
    <m/>
    <m/>
    <m/>
    <m/>
    <m/>
    <m/>
    <m/>
    <m/>
    <m/>
    <m/>
    <m/>
    <m/>
    <n v="2"/>
  </r>
  <r>
    <x v="0"/>
    <s v="PT. TIRTA INVESTAMA WINONGAN"/>
    <n v="21102803816"/>
    <s v="YPS"/>
    <s v="MUZAMIL"/>
    <s v="N 8260 UW"/>
    <n v="5042244219"/>
    <s v="-"/>
    <s v="SJ-WIN/25769/11/2021"/>
    <d v="2021-11-02T00:00:00"/>
    <n v="1008"/>
    <s v="TIMOTHIUS"/>
    <x v="26"/>
    <s v="558-0010074"/>
    <d v="2021-11-01T00:00:00"/>
    <x v="0"/>
    <n v="1008"/>
    <n v="21102101742"/>
    <s v="-"/>
    <n v="6008135260"/>
    <n v="33"/>
    <n v="0"/>
    <n v="33"/>
    <s v="TIMOTHIUS"/>
    <s v="-"/>
    <s v="558-0006582"/>
    <d v="2021-11-02T00:00:00"/>
    <n v="2"/>
    <n v="5042243266"/>
    <s v="558-0010086"/>
    <d v="2021-11-02T00:00:00"/>
    <s v="8276895377"/>
    <s v="2050350281"/>
    <s v="8276895377"/>
    <n v="9928800"/>
    <n v="325050"/>
    <n v="19700"/>
    <m/>
    <m/>
    <m/>
    <m/>
    <m/>
    <m/>
    <m/>
    <m/>
    <m/>
    <m/>
    <m/>
    <m/>
    <m/>
    <m/>
    <m/>
    <m/>
    <m/>
    <m/>
    <n v="2"/>
  </r>
  <r>
    <x v="0"/>
    <s v="PT. TIRTA INVESTAMA WINONGAN"/>
    <n v="21102803816"/>
    <s v="YPS"/>
    <s v="MUZAMIL"/>
    <s v="N 8260 UW"/>
    <n v="5042244219"/>
    <s v="-"/>
    <s v="SJ-WIN/25769/11/2021"/>
    <d v="2021-11-02T00:00:00"/>
    <n v="1008"/>
    <s v="TIMOTHIUS"/>
    <x v="26"/>
    <s v="558-0010074"/>
    <d v="2021-11-01T00:00:00"/>
    <x v="1"/>
    <n v="1008"/>
    <n v="21102101742"/>
    <s v="-"/>
    <n v="6008135260"/>
    <n v="1088"/>
    <n v="0"/>
    <n v="1088"/>
    <s v="TIMOTHIUS"/>
    <s v="-"/>
    <s v="558-0006582"/>
    <d v="2021-11-02T00:00:00"/>
    <n v="65"/>
    <n v="5042243266"/>
    <s v="558-0010086"/>
    <d v="2021-11-02T00:00:00"/>
    <s v="8276895377"/>
    <s v="2050350281"/>
    <s v="8276895377"/>
    <n v="30240000"/>
    <n v="32640000"/>
    <n v="1950000"/>
    <m/>
    <m/>
    <m/>
    <m/>
    <m/>
    <m/>
    <m/>
    <m/>
    <m/>
    <m/>
    <m/>
    <m/>
    <m/>
    <m/>
    <m/>
    <m/>
    <m/>
    <m/>
    <n v="2"/>
  </r>
  <r>
    <x v="0"/>
    <s v="PT. TIRTA INVESTAMA WINONGAN"/>
    <n v="21102803823"/>
    <s v="YPS"/>
    <s v="ZAKARIAH"/>
    <s v="N 9515 WE"/>
    <n v="5042244335"/>
    <s v="-"/>
    <s v="SJ-WIN/25770/11/2021"/>
    <d v="2021-11-02T00:00:00"/>
    <n v="1152"/>
    <s v="DEPO PASURUAN"/>
    <x v="0"/>
    <s v="555-0009165"/>
    <d v="2021-11-03T00:00:00"/>
    <x v="0"/>
    <n v="1152"/>
    <n v="21102101727"/>
    <s v="-"/>
    <n v="6008136978"/>
    <n v="18"/>
    <n v="0"/>
    <n v="18"/>
    <s v="DEPO PASURUAN"/>
    <s v="-"/>
    <s v="555-0006658"/>
    <d v="2021-11-01T00:00:00"/>
    <n v="0"/>
    <n v="5042245806"/>
    <s v="555-0009166"/>
    <d v="2021-11-03T00:00:00"/>
    <s v="8276895377"/>
    <s v="2050350281"/>
    <s v="8276895377"/>
    <n v="11347200"/>
    <n v="177300"/>
    <n v="0"/>
    <m/>
    <m/>
    <m/>
    <m/>
    <m/>
    <m/>
    <m/>
    <m/>
    <m/>
    <m/>
    <m/>
    <m/>
    <m/>
    <m/>
    <m/>
    <m/>
    <m/>
    <m/>
    <n v="2"/>
  </r>
  <r>
    <x v="0"/>
    <s v="PT. TIRTA INVESTAMA WINONGAN"/>
    <n v="21102803823"/>
    <s v="YPS"/>
    <s v="ZAKARIAH"/>
    <s v="N 9515 WE"/>
    <n v="5042244335"/>
    <s v="-"/>
    <s v="SJ-WIN/25770/11/2021"/>
    <d v="2021-11-02T00:00:00"/>
    <n v="1152"/>
    <s v="DEPO PASURUAN"/>
    <x v="0"/>
    <s v="555-0009165"/>
    <d v="2021-11-03T00:00:00"/>
    <x v="1"/>
    <n v="1152"/>
    <n v="21102101727"/>
    <s v="-"/>
    <n v="6008136978"/>
    <n v="1152"/>
    <n v="0"/>
    <n v="1152"/>
    <s v="DEPO PASURUAN"/>
    <s v="-"/>
    <s v="555-0006658"/>
    <d v="2021-11-01T00:00:00"/>
    <n v="25"/>
    <n v="5042245806"/>
    <s v="555-0009166"/>
    <d v="2021-11-03T00:00:00"/>
    <s v="8276895377"/>
    <s v="2050350281"/>
    <s v="8276895377"/>
    <n v="34560000"/>
    <n v="34560000"/>
    <n v="750000"/>
    <m/>
    <m/>
    <m/>
    <m/>
    <m/>
    <m/>
    <m/>
    <m/>
    <m/>
    <m/>
    <m/>
    <m/>
    <m/>
    <m/>
    <m/>
    <m/>
    <m/>
    <m/>
    <n v="2"/>
  </r>
  <r>
    <x v="0"/>
    <s v="PT. TIRTA INVESTAMA WINONGAN"/>
    <n v="21102803823"/>
    <s v="YPS"/>
    <s v="ZAKARIAH"/>
    <s v="N 9515 WE"/>
    <n v="5042244335"/>
    <s v="-"/>
    <s v="SJ-WIN/25770/11/2021"/>
    <d v="2021-11-02T00:00:00"/>
    <n v="24"/>
    <s v="DEPO PASURUAN"/>
    <x v="0"/>
    <s v="555-0009165"/>
    <d v="2021-11-03T00:00:00"/>
    <x v="2"/>
    <n v="24"/>
    <n v="21102101727"/>
    <s v="-"/>
    <n v="6008136978"/>
    <n v="24"/>
    <n v="0"/>
    <n v="24"/>
    <s v="DEPO PASURUAN"/>
    <s v="-"/>
    <s v="555-0006658"/>
    <d v="2021-11-01T00:00:00"/>
    <n v="0"/>
    <n v="5042245806"/>
    <s v="555-0009166"/>
    <d v="2021-11-03T00:00:00"/>
    <s v="8276895377"/>
    <s v="2050350281"/>
    <s v="8276895377"/>
    <n v="0"/>
    <n v="0"/>
    <n v="0"/>
    <m/>
    <m/>
    <m/>
    <m/>
    <m/>
    <m/>
    <m/>
    <m/>
    <m/>
    <m/>
    <m/>
    <m/>
    <m/>
    <m/>
    <m/>
    <m/>
    <m/>
    <m/>
    <n v="2"/>
  </r>
  <r>
    <x v="1"/>
    <s v="PT. TIRTA INVESTAMA WINONGAN"/>
    <n v="21102903765"/>
    <s v="YPS"/>
    <s v="UMAR"/>
    <s v="L 8897 UW"/>
    <n v="5042249417"/>
    <s v="-"/>
    <s v="SJ-WIN/25771/11/2021"/>
    <d v="2021-11-02T00:00:00"/>
    <n v="1248"/>
    <s v="DEPO MARGOMULYO"/>
    <x v="5"/>
    <s v="168-0032458"/>
    <d v="2021-11-02T00:00:00"/>
    <x v="0"/>
    <n v="1248"/>
    <n v="21102201365"/>
    <s v="-"/>
    <n v="6008129038"/>
    <n v="10"/>
    <n v="0"/>
    <n v="10"/>
    <s v="DEPO MARGOMULYO"/>
    <s v="-"/>
    <s v="168-0020990"/>
    <d v="2021-11-01T00:00:00"/>
    <n v="0"/>
    <n v="5042250290"/>
    <s v="168-0032459"/>
    <d v="2021-11-02T00:00:00"/>
    <s v="8276895965"/>
    <s v="2050350312"/>
    <s v="8276895965"/>
    <n v="12292800"/>
    <n v="98500"/>
    <n v="0"/>
    <m/>
    <m/>
    <m/>
    <m/>
    <m/>
    <m/>
    <m/>
    <m/>
    <m/>
    <m/>
    <m/>
    <m/>
    <m/>
    <m/>
    <m/>
    <m/>
    <m/>
    <m/>
    <n v="2"/>
  </r>
  <r>
    <x v="1"/>
    <s v="PT. TIRTA INVESTAMA WINONGAN"/>
    <n v="21102903765"/>
    <s v="YPS"/>
    <s v="UMAR"/>
    <s v="L 8897 UW"/>
    <n v="5042249417"/>
    <s v="-"/>
    <s v="SJ-WIN/25771/11/2021"/>
    <d v="2021-11-02T00:00:00"/>
    <n v="1248"/>
    <s v="DEPO MARGOMULYO"/>
    <x v="5"/>
    <s v="168-0032458"/>
    <d v="2021-11-02T00:00:00"/>
    <x v="1"/>
    <n v="1248"/>
    <n v="21102201365"/>
    <s v="-"/>
    <n v="6008129038"/>
    <n v="1344"/>
    <n v="0"/>
    <n v="1344"/>
    <s v="DEPO MARGOMULYO"/>
    <s v="-"/>
    <s v="168-0020990"/>
    <d v="2021-11-01T00:00:00"/>
    <n v="96"/>
    <n v="5042250290"/>
    <s v="168-0032459"/>
    <d v="2021-11-02T00:00:00"/>
    <s v="8276895965"/>
    <s v="2050350312"/>
    <s v="8276895965"/>
    <n v="37440000"/>
    <n v="40320000"/>
    <n v="2880000"/>
    <m/>
    <m/>
    <m/>
    <m/>
    <m/>
    <m/>
    <m/>
    <m/>
    <m/>
    <m/>
    <m/>
    <m/>
    <m/>
    <m/>
    <m/>
    <m/>
    <m/>
    <m/>
    <n v="2"/>
  </r>
  <r>
    <x v="1"/>
    <s v="PT. TIRTA INVESTAMA WINONGAN"/>
    <n v="21102903765"/>
    <s v="YPS"/>
    <s v="UMAR"/>
    <s v="L 8897 UW"/>
    <n v="5042249417"/>
    <s v="-"/>
    <s v="SJ-WIN/25771/11/2021"/>
    <d v="2021-11-02T00:00:00"/>
    <n v="28"/>
    <s v="DEPO MARGOMULYO"/>
    <x v="5"/>
    <s v="168-0032458"/>
    <d v="2021-11-02T00:00:00"/>
    <x v="2"/>
    <n v="28"/>
    <n v="21102201365"/>
    <s v="-"/>
    <n v="6008129038"/>
    <n v="28"/>
    <n v="0"/>
    <n v="28"/>
    <s v="DEPO MARGOMULYO"/>
    <s v="-"/>
    <s v="168-0020990"/>
    <d v="2021-11-01T00:00:00"/>
    <n v="0"/>
    <n v="5042250290"/>
    <s v="168-0032459"/>
    <d v="2021-11-02T00:00:00"/>
    <s v="8276895965"/>
    <s v="2050350312"/>
    <s v="8276895965"/>
    <n v="0"/>
    <n v="0"/>
    <n v="0"/>
    <m/>
    <m/>
    <m/>
    <m/>
    <m/>
    <m/>
    <m/>
    <m/>
    <m/>
    <m/>
    <m/>
    <m/>
    <m/>
    <m/>
    <m/>
    <m/>
    <m/>
    <m/>
    <n v="2"/>
  </r>
  <r>
    <x v="1"/>
    <s v="PT. TIRTA INVESTAMA WINONGAN"/>
    <n v="21102903764"/>
    <s v="YPS"/>
    <s v="M.SOLIKIN"/>
    <s v="L 9345 UZ"/>
    <n v="5042252068"/>
    <s v="-"/>
    <s v="SJ-WIN/25772/11/2021"/>
    <d v="2021-11-02T00:00:00"/>
    <n v="1152"/>
    <s v="DEPO GRESIK"/>
    <x v="18"/>
    <s v="556-0009011"/>
    <d v="2021-11-03T00:00:00"/>
    <x v="0"/>
    <n v="1152"/>
    <n v="21102903795"/>
    <s v="-"/>
    <n v="6008137736"/>
    <n v="18"/>
    <n v="0"/>
    <n v="18"/>
    <s v="DEPO GRESIK"/>
    <s v="-"/>
    <s v="556-0006248"/>
    <d v="2021-11-01T00:00:00"/>
    <n v="0"/>
    <n v="5042252659"/>
    <s v="556-0009010"/>
    <d v="2021-11-03T00:00:00"/>
    <s v="8276895965"/>
    <s v="2050350312"/>
    <s v="8276895965"/>
    <n v="11347200"/>
    <n v="177300"/>
    <n v="0"/>
    <m/>
    <m/>
    <m/>
    <m/>
    <m/>
    <m/>
    <m/>
    <m/>
    <m/>
    <m/>
    <m/>
    <m/>
    <m/>
    <m/>
    <m/>
    <m/>
    <m/>
    <m/>
    <n v="2"/>
  </r>
  <r>
    <x v="1"/>
    <s v="PT. TIRTA INVESTAMA WINONGAN"/>
    <n v="21102903764"/>
    <s v="YPS"/>
    <s v="M.SOLIKIN"/>
    <s v="L 9345 UZ"/>
    <n v="5042252068"/>
    <s v="-"/>
    <s v="SJ-WIN/25772/11/2021"/>
    <d v="2021-11-02T00:00:00"/>
    <n v="1152"/>
    <s v="DEPO GRESIK"/>
    <x v="18"/>
    <s v="556-0009011"/>
    <d v="2021-11-03T00:00:00"/>
    <x v="1"/>
    <n v="1152"/>
    <n v="21102903795"/>
    <s v="-"/>
    <n v="6008137736"/>
    <n v="1152"/>
    <n v="0"/>
    <n v="1152"/>
    <s v="DEPO GRESIK"/>
    <s v="-"/>
    <s v="556-0006248"/>
    <d v="2021-11-01T00:00:00"/>
    <n v="40"/>
    <n v="5042252659"/>
    <s v="556-0009010"/>
    <d v="2021-11-03T00:00:00"/>
    <s v="8276895965"/>
    <s v="2050350312"/>
    <s v="8276895965"/>
    <n v="34560000"/>
    <n v="34560000"/>
    <n v="1200000"/>
    <m/>
    <m/>
    <m/>
    <m/>
    <m/>
    <m/>
    <m/>
    <m/>
    <m/>
    <m/>
    <m/>
    <m/>
    <m/>
    <m/>
    <m/>
    <m/>
    <m/>
    <m/>
    <n v="2"/>
  </r>
  <r>
    <x v="1"/>
    <s v="PT. TIRTA INVESTAMA WINONGAN"/>
    <n v="21102903764"/>
    <s v="YPS"/>
    <s v="M.SOLIKIN"/>
    <s v="L 9345 UZ"/>
    <n v="5042252068"/>
    <s v="-"/>
    <s v="SJ-WIN/25772/11/2021"/>
    <d v="2021-11-02T00:00:00"/>
    <n v="24"/>
    <s v="DEPO GRESIK"/>
    <x v="18"/>
    <s v="556-0009011"/>
    <d v="2021-11-03T00:00:00"/>
    <x v="2"/>
    <n v="24"/>
    <n v="21102903795"/>
    <s v="-"/>
    <n v="6008137736"/>
    <n v="24"/>
    <n v="0"/>
    <n v="24"/>
    <s v="DEPO GRESIK"/>
    <s v="-"/>
    <s v="556-0006248"/>
    <d v="2021-11-01T00:00:00"/>
    <n v="0"/>
    <n v="5042252659"/>
    <s v="556-0009010"/>
    <d v="2021-11-03T00:00:00"/>
    <s v="8276895965"/>
    <s v="2050350312"/>
    <s v="8276895965"/>
    <n v="0"/>
    <n v="0"/>
    <n v="0"/>
    <m/>
    <m/>
    <m/>
    <m/>
    <m/>
    <m/>
    <m/>
    <m/>
    <m/>
    <m/>
    <m/>
    <m/>
    <m/>
    <m/>
    <m/>
    <m/>
    <m/>
    <m/>
    <n v="2"/>
  </r>
  <r>
    <x v="1"/>
    <s v="PT. TIRTA INVESTAMA WINONGAN"/>
    <n v="21102903769"/>
    <s v="YPS"/>
    <s v="M.AMIN"/>
    <s v="L 9808 UW"/>
    <n v="5042249107"/>
    <s v="-"/>
    <s v="SJ-WIN/25774/11/2021"/>
    <d v="2021-11-02T00:00:00"/>
    <n v="1248"/>
    <s v="DEPO BALONG PANGGANG"/>
    <x v="1"/>
    <s v="088-0002395"/>
    <d v="2021-11-03T00:00:00"/>
    <x v="0"/>
    <n v="1248"/>
    <s v="-"/>
    <s v="-"/>
    <s v="-"/>
    <n v="0"/>
    <n v="0"/>
    <n v="0"/>
    <s v="-"/>
    <s v="-"/>
    <s v="-"/>
    <s v="-"/>
    <n v="0"/>
    <s v="-"/>
    <s v="-"/>
    <s v="-"/>
    <s v="8276895965"/>
    <e v="#N/A"/>
    <e v="#N/A"/>
    <n v="12292800"/>
    <n v="0"/>
    <n v="0"/>
    <m/>
    <m/>
    <m/>
    <m/>
    <m/>
    <m/>
    <m/>
    <m/>
    <m/>
    <m/>
    <m/>
    <m/>
    <m/>
    <m/>
    <m/>
    <m/>
    <m/>
    <m/>
    <n v="2"/>
  </r>
  <r>
    <x v="1"/>
    <s v="PT. TIRTA INVESTAMA WINONGAN"/>
    <n v="21102903769"/>
    <s v="YPS"/>
    <s v="M.AMIN"/>
    <s v="L 9808 UW"/>
    <n v="5042249107"/>
    <s v="-"/>
    <s v="SJ-WIN/25774/11/2021"/>
    <d v="2021-11-02T00:00:00"/>
    <n v="1248"/>
    <s v="DEPO BALONG PANGGANG"/>
    <x v="1"/>
    <s v="088-0002395"/>
    <d v="2021-11-03T00:00:00"/>
    <x v="1"/>
    <n v="1248"/>
    <s v="-"/>
    <s v="-"/>
    <s v="-"/>
    <n v="0"/>
    <n v="0"/>
    <n v="0"/>
    <s v="-"/>
    <s v="-"/>
    <s v="-"/>
    <s v="-"/>
    <n v="0"/>
    <s v="-"/>
    <s v="-"/>
    <s v="-"/>
    <s v="8276895965"/>
    <e v="#N/A"/>
    <e v="#N/A"/>
    <n v="37440000"/>
    <n v="0"/>
    <n v="0"/>
    <m/>
    <m/>
    <m/>
    <m/>
    <m/>
    <m/>
    <m/>
    <m/>
    <m/>
    <m/>
    <m/>
    <m/>
    <m/>
    <m/>
    <m/>
    <m/>
    <m/>
    <m/>
    <n v="2"/>
  </r>
  <r>
    <x v="1"/>
    <s v="PT. TIRTA INVESTAMA WINONGAN"/>
    <n v="21102903768"/>
    <s v="YPS"/>
    <s v="SABAR"/>
    <s v="L 9305 UO"/>
    <n v="5042255367"/>
    <s v="-"/>
    <s v="SJ-WIN/25777/11/2021"/>
    <d v="2021-11-02T00:00:00"/>
    <n v="1344"/>
    <s v="DEPO BALONG PANGGANG"/>
    <x v="1"/>
    <s v="088-0002396"/>
    <d v="2021-11-03T00:00:00"/>
    <x v="0"/>
    <n v="1344"/>
    <n v="21102201367"/>
    <s v="-"/>
    <n v="6008129438"/>
    <n v="25"/>
    <n v="0"/>
    <n v="25"/>
    <s v="DEPO BALONG PANGGANG"/>
    <s v="-"/>
    <s v="088-0002342"/>
    <d v="2021-10-31T00:00:00"/>
    <n v="0"/>
    <n v="5042246854"/>
    <s v="117-0002775"/>
    <d v="2021-11-23T00:00:00"/>
    <s v="8276895965"/>
    <s v="2050350312"/>
    <s v="8276895965"/>
    <n v="13238400"/>
    <n v="246250"/>
    <n v="0"/>
    <m/>
    <m/>
    <m/>
    <m/>
    <m/>
    <m/>
    <m/>
    <m/>
    <m/>
    <m/>
    <m/>
    <m/>
    <m/>
    <m/>
    <m/>
    <m/>
    <m/>
    <m/>
    <n v="2"/>
  </r>
  <r>
    <x v="1"/>
    <s v="PT. TIRTA INVESTAMA WINONGAN"/>
    <n v="21102903768"/>
    <s v="YPS"/>
    <s v="SABAR"/>
    <s v="L 9305 UO"/>
    <n v="5042255367"/>
    <s v="-"/>
    <s v="SJ-WIN/25777/11/2021"/>
    <d v="2021-11-02T00:00:00"/>
    <n v="1344"/>
    <s v="DEPO BALONG PANGGANG"/>
    <x v="1"/>
    <s v="088-0002396"/>
    <d v="2021-11-03T00:00:00"/>
    <x v="1"/>
    <n v="1344"/>
    <n v="21102201367"/>
    <s v="-"/>
    <n v="6008129438"/>
    <n v="1344"/>
    <n v="0"/>
    <n v="1344"/>
    <s v="DEPO BALONG PANGGANG"/>
    <s v="-"/>
    <s v="088-0002342"/>
    <d v="2021-10-31T00:00:00"/>
    <n v="55"/>
    <n v="5042246854"/>
    <s v="117-0002775"/>
    <d v="2021-11-23T00:00:00"/>
    <s v="8276895965"/>
    <s v="2050350312"/>
    <s v="8276895965"/>
    <n v="40320000"/>
    <n v="40320000"/>
    <n v="1650000"/>
    <m/>
    <m/>
    <m/>
    <m/>
    <m/>
    <m/>
    <m/>
    <m/>
    <m/>
    <m/>
    <m/>
    <m/>
    <m/>
    <m/>
    <m/>
    <m/>
    <m/>
    <m/>
    <n v="2"/>
  </r>
  <r>
    <x v="1"/>
    <s v="PT. TIRTA INVESTAMA WINONGAN"/>
    <n v="21102903756"/>
    <s v="YPS"/>
    <s v="MUHAMAD"/>
    <s v="N 8527 UV"/>
    <n v="5042256818"/>
    <s v="-"/>
    <s v="SJ-WIN/25778/11/2021"/>
    <d v="2021-11-02T00:00:00"/>
    <n v="1344"/>
    <s v="DEPO MARGOMULYO"/>
    <x v="5"/>
    <s v="168-0032472"/>
    <d v="2021-11-03T00:00:00"/>
    <x v="0"/>
    <n v="1344"/>
    <n v="21102903782"/>
    <s v="-"/>
    <n v="6008139052"/>
    <n v="24"/>
    <n v="0"/>
    <n v="24"/>
    <s v="DEPO MARGOMULYO"/>
    <s v="-"/>
    <s v="168-0021000"/>
    <d v="2021-11-02T00:00:00"/>
    <n v="0"/>
    <n v="5042259842"/>
    <s v="117-0002781"/>
    <d v="2021-11-23T00:00:00"/>
    <s v="8276895965"/>
    <s v="2050350312"/>
    <s v="8276895965"/>
    <n v="13238400"/>
    <n v="236400"/>
    <n v="0"/>
    <m/>
    <m/>
    <m/>
    <m/>
    <m/>
    <m/>
    <m/>
    <m/>
    <m/>
    <m/>
    <m/>
    <m/>
    <m/>
    <m/>
    <m/>
    <m/>
    <m/>
    <m/>
    <n v="2"/>
  </r>
  <r>
    <x v="1"/>
    <s v="PT. TIRTA INVESTAMA WINONGAN"/>
    <n v="21102903756"/>
    <s v="YPS"/>
    <s v="MUHAMAD"/>
    <s v="N 8527 UV"/>
    <n v="5042256818"/>
    <s v="-"/>
    <s v="SJ-WIN/25778/11/2021"/>
    <d v="2021-11-02T00:00:00"/>
    <n v="1344"/>
    <s v="DEPO MARGOMULYO"/>
    <x v="5"/>
    <s v="168-0032472"/>
    <d v="2021-11-03T00:00:00"/>
    <x v="1"/>
    <n v="1344"/>
    <n v="21102903782"/>
    <s v="-"/>
    <n v="6008139052"/>
    <n v="1344"/>
    <n v="0"/>
    <n v="1344"/>
    <s v="DEPO MARGOMULYO"/>
    <s v="-"/>
    <s v="168-0021000"/>
    <d v="2021-11-02T00:00:00"/>
    <n v="45"/>
    <n v="5042259842"/>
    <s v="117-0002781"/>
    <d v="2021-11-23T00:00:00"/>
    <s v="8276895965"/>
    <s v="2050350312"/>
    <s v="8276895965"/>
    <n v="40320000"/>
    <n v="40320000"/>
    <n v="1350000"/>
    <m/>
    <m/>
    <m/>
    <m/>
    <m/>
    <m/>
    <m/>
    <m/>
    <m/>
    <m/>
    <m/>
    <m/>
    <m/>
    <m/>
    <m/>
    <m/>
    <m/>
    <m/>
    <n v="2"/>
  </r>
  <r>
    <x v="1"/>
    <s v="PT. TIRTA INVESTAMA WINONGAN"/>
    <n v="21102903756"/>
    <s v="YPS"/>
    <s v="MUHAMAD"/>
    <s v="N 8527 UV"/>
    <n v="5042256818"/>
    <s v="-"/>
    <s v="SJ-WIN/25778/11/2021"/>
    <d v="2021-11-02T00:00:00"/>
    <n v="28"/>
    <s v="DEPO MARGOMULYO"/>
    <x v="5"/>
    <s v="168-0032472"/>
    <d v="2021-11-03T00:00:00"/>
    <x v="2"/>
    <n v="28"/>
    <n v="21102903782"/>
    <s v="-"/>
    <n v="6008139052"/>
    <n v="28"/>
    <n v="0"/>
    <n v="28"/>
    <s v="DEPO MARGOMULYO"/>
    <s v="-"/>
    <s v="168-0021000"/>
    <d v="2021-11-02T00:00:00"/>
    <n v="0"/>
    <n v="5042259842"/>
    <s v="117-0002781"/>
    <d v="2021-11-23T00:00:00"/>
    <s v="8276895965"/>
    <s v="2050350312"/>
    <s v="8276895965"/>
    <n v="0"/>
    <n v="0"/>
    <n v="0"/>
    <m/>
    <m/>
    <m/>
    <m/>
    <m/>
    <m/>
    <m/>
    <m/>
    <m/>
    <m/>
    <m/>
    <m/>
    <m/>
    <m/>
    <m/>
    <m/>
    <m/>
    <m/>
    <n v="2"/>
  </r>
  <r>
    <x v="1"/>
    <s v="PT. TIRTA INVESTAMA WINONGAN"/>
    <n v="21102903761"/>
    <s v="YPS"/>
    <s v="SOLIKIN.A"/>
    <s v="L 9429 UZ"/>
    <n v="5042258569"/>
    <s v="-"/>
    <s v="SJ-WIN/25779/11/2021"/>
    <d v="2021-11-02T00:00:00"/>
    <n v="1344"/>
    <s v="DEPO MARGOMULYO"/>
    <x v="5"/>
    <s v="168-0032483"/>
    <d v="2021-11-03T00:00:00"/>
    <x v="0"/>
    <n v="1344"/>
    <n v="21102903784"/>
    <s v="-"/>
    <n v="6008132187"/>
    <n v="24"/>
    <n v="0"/>
    <n v="24"/>
    <s v="DEPO LEGUNDI"/>
    <s v="-"/>
    <s v="083-0006552"/>
    <d v="2021-11-02T00:00:00"/>
    <n v="0"/>
    <n v="5042258567"/>
    <s v="117-0002766"/>
    <d v="2021-11-23T00:00:00"/>
    <s v="8276895965"/>
    <s v="2050350312"/>
    <s v="8276895965"/>
    <n v="13238400"/>
    <n v="236400"/>
    <n v="0"/>
    <m/>
    <m/>
    <m/>
    <m/>
    <m/>
    <m/>
    <m/>
    <m/>
    <m/>
    <m/>
    <m/>
    <m/>
    <m/>
    <m/>
    <m/>
    <m/>
    <m/>
    <m/>
    <n v="2"/>
  </r>
  <r>
    <x v="1"/>
    <s v="PT. TIRTA INVESTAMA WINONGAN"/>
    <n v="21102903761"/>
    <s v="YPS"/>
    <s v="SOLIKIN.A"/>
    <s v="L 9429 UZ"/>
    <n v="5042258569"/>
    <s v="-"/>
    <s v="SJ-WIN/25779/11/2021"/>
    <d v="2021-11-02T00:00:00"/>
    <n v="1344"/>
    <s v="DEPO MARGOMULYO"/>
    <x v="5"/>
    <s v="168-0032483"/>
    <d v="2021-11-03T00:00:00"/>
    <x v="1"/>
    <n v="1344"/>
    <n v="21102903784"/>
    <s v="-"/>
    <n v="6008132187"/>
    <n v="1344"/>
    <n v="0"/>
    <n v="1344"/>
    <s v="DEPO LEGUNDI"/>
    <s v="-"/>
    <s v="083-0006552"/>
    <d v="2021-11-02T00:00:00"/>
    <n v="48"/>
    <n v="5042258567"/>
    <s v="117-0002766"/>
    <d v="2021-11-23T00:00:00"/>
    <s v="8276895965"/>
    <s v="2050350312"/>
    <s v="8276895965"/>
    <n v="40320000"/>
    <n v="40320000"/>
    <n v="1440000"/>
    <m/>
    <m/>
    <m/>
    <m/>
    <m/>
    <m/>
    <m/>
    <m/>
    <m/>
    <m/>
    <m/>
    <m/>
    <m/>
    <m/>
    <m/>
    <m/>
    <m/>
    <m/>
    <n v="2"/>
  </r>
  <r>
    <x v="1"/>
    <s v="PT. TIRTA INVESTAMA WINONGAN"/>
    <n v="21102903761"/>
    <s v="YPS"/>
    <s v="SOLIKIN.A"/>
    <s v="L 9429 UZ"/>
    <n v="5042258569"/>
    <s v="-"/>
    <s v="SJ-WIN/25779/11/2021"/>
    <d v="2021-11-02T00:00:00"/>
    <n v="28"/>
    <s v="DEPO MARGOMULYO"/>
    <x v="5"/>
    <s v="168-0032483"/>
    <d v="2021-11-03T00:00:00"/>
    <x v="2"/>
    <n v="28"/>
    <n v="21102903784"/>
    <s v="-"/>
    <n v="6008132187"/>
    <n v="28"/>
    <n v="0"/>
    <n v="28"/>
    <s v="DEPO LEGUNDI"/>
    <s v="-"/>
    <s v="083-0006552"/>
    <d v="2021-11-02T00:00:00"/>
    <n v="0"/>
    <n v="5042258567"/>
    <s v="117-0002766"/>
    <d v="2021-11-23T00:00:00"/>
    <s v="8276895965"/>
    <s v="2050350312"/>
    <s v="8276895965"/>
    <n v="0"/>
    <n v="0"/>
    <n v="0"/>
    <m/>
    <m/>
    <m/>
    <m/>
    <m/>
    <m/>
    <m/>
    <m/>
    <m/>
    <m/>
    <m/>
    <m/>
    <m/>
    <m/>
    <m/>
    <m/>
    <m/>
    <m/>
    <n v="2"/>
  </r>
  <r>
    <x v="2"/>
    <s v="PT. TIRTA INVESTAMA WINONGAN"/>
    <n v="21102908162"/>
    <s v="YPS"/>
    <s v="NADIR"/>
    <s v="N 8543 UV"/>
    <n v="5042257095"/>
    <s v="-"/>
    <s v="SJ-WIN/25780/11/2021"/>
    <d v="2021-11-02T00:00:00"/>
    <n v="1440"/>
    <s v="DEPO PUTRA SEJATI"/>
    <x v="6"/>
    <s v="557-0014544"/>
    <d v="2021-11-03T00:00:00"/>
    <x v="0"/>
    <n v="1440"/>
    <s v="-"/>
    <s v="-"/>
    <s v="-"/>
    <n v="0"/>
    <n v="0"/>
    <n v="0"/>
    <s v="-"/>
    <s v="-"/>
    <s v="-"/>
    <s v="-"/>
    <n v="0"/>
    <s v="-"/>
    <s v="-"/>
    <s v="-"/>
    <s v="8276895964"/>
    <e v="#N/A"/>
    <e v="#N/A"/>
    <n v="13579200"/>
    <n v="0"/>
    <n v="0"/>
    <m/>
    <m/>
    <m/>
    <m/>
    <m/>
    <m/>
    <m/>
    <m/>
    <m/>
    <m/>
    <m/>
    <m/>
    <m/>
    <m/>
    <m/>
    <m/>
    <m/>
    <m/>
    <n v="2"/>
  </r>
  <r>
    <x v="2"/>
    <s v="PT. TIRTA INVESTAMA WINONGAN"/>
    <n v="21102908162"/>
    <s v="YPS"/>
    <s v="NADIR"/>
    <s v="N 8543 UV"/>
    <n v="5042257095"/>
    <s v="-"/>
    <s v="SJ-WIN/25780/11/2021"/>
    <d v="2021-11-02T00:00:00"/>
    <n v="1440"/>
    <s v="DEPO PUTRA SEJATI"/>
    <x v="6"/>
    <s v="557-0014544"/>
    <d v="2021-11-03T00:00:00"/>
    <x v="1"/>
    <n v="1440"/>
    <s v="-"/>
    <s v="-"/>
    <s v="-"/>
    <n v="0"/>
    <n v="0"/>
    <n v="0"/>
    <s v="-"/>
    <s v="-"/>
    <s v="-"/>
    <s v="-"/>
    <n v="0"/>
    <s v="-"/>
    <s v="-"/>
    <s v="-"/>
    <s v="8276895964"/>
    <e v="#N/A"/>
    <e v="#N/A"/>
    <n v="43200000"/>
    <n v="0"/>
    <n v="0"/>
    <m/>
    <m/>
    <m/>
    <m/>
    <m/>
    <m/>
    <m/>
    <m/>
    <m/>
    <m/>
    <m/>
    <m/>
    <m/>
    <m/>
    <m/>
    <m/>
    <m/>
    <m/>
    <n v="2"/>
  </r>
  <r>
    <x v="0"/>
    <s v="PT. TIRTA INVESTAMA WINONGAN"/>
    <n v="21102803803"/>
    <s v="YPS"/>
    <s v="DONI"/>
    <s v="L 9430 UZ"/>
    <n v="5042258485"/>
    <s v="-"/>
    <s v="SJ-WIN/25781/11/2021"/>
    <d v="2021-11-02T00:00:00"/>
    <n v="1344"/>
    <s v="DEPO PASURUAN"/>
    <x v="0"/>
    <s v="555-0009174"/>
    <d v="2021-11-03T00:00:00"/>
    <x v="0"/>
    <n v="1344"/>
    <n v="21102803831"/>
    <s v="-"/>
    <n v="6008136433"/>
    <n v="18"/>
    <n v="0"/>
    <n v="18"/>
    <s v="DEPO PASURUAN"/>
    <s v="-"/>
    <s v="555-0006673"/>
    <d v="2021-11-02T00:00:00"/>
    <n v="0"/>
    <n v="5042251957"/>
    <s v="555-0009172"/>
    <d v="2021-11-03T00:00:00"/>
    <s v="8276895377"/>
    <s v="2050350281"/>
    <s v="8276895377"/>
    <n v="13238400"/>
    <n v="177300"/>
    <n v="0"/>
    <m/>
    <m/>
    <m/>
    <m/>
    <m/>
    <m/>
    <m/>
    <m/>
    <m/>
    <m/>
    <m/>
    <m/>
    <m/>
    <m/>
    <m/>
    <m/>
    <m/>
    <m/>
    <n v="2"/>
  </r>
  <r>
    <x v="0"/>
    <s v="PT. TIRTA INVESTAMA WINONGAN"/>
    <n v="21102803803"/>
    <s v="YPS"/>
    <s v="DONI"/>
    <s v="L 9430 UZ"/>
    <n v="5042258485"/>
    <s v="-"/>
    <s v="SJ-WIN/25781/11/2021"/>
    <d v="2021-11-02T00:00:00"/>
    <n v="1344"/>
    <s v="DEPO PASURUAN"/>
    <x v="0"/>
    <s v="555-0009174"/>
    <d v="2021-11-03T00:00:00"/>
    <x v="1"/>
    <n v="1344"/>
    <n v="21102803831"/>
    <s v="-"/>
    <n v="6008136433"/>
    <n v="1344"/>
    <n v="0"/>
    <n v="1344"/>
    <s v="DEPO PASURUAN"/>
    <s v="-"/>
    <s v="555-0006673"/>
    <d v="2021-11-02T00:00:00"/>
    <n v="48"/>
    <n v="5042251957"/>
    <s v="555-0009172"/>
    <d v="2021-11-03T00:00:00"/>
    <s v="8276895377"/>
    <s v="2050350281"/>
    <s v="8276895377"/>
    <n v="40320000"/>
    <n v="40320000"/>
    <n v="1440000"/>
    <m/>
    <m/>
    <m/>
    <m/>
    <m/>
    <m/>
    <m/>
    <m/>
    <m/>
    <m/>
    <m/>
    <m/>
    <m/>
    <m/>
    <m/>
    <m/>
    <m/>
    <m/>
    <n v="2"/>
  </r>
  <r>
    <x v="0"/>
    <s v="PT. TIRTA INVESTAMA WINONGAN"/>
    <n v="21102803803"/>
    <s v="YPS"/>
    <s v="DONI"/>
    <s v="L 9430 UZ"/>
    <n v="5042258485"/>
    <s v="-"/>
    <s v="SJ-WIN/25781/11/2021"/>
    <d v="2021-11-02T00:00:00"/>
    <n v="28"/>
    <s v="DEPO PASURUAN"/>
    <x v="0"/>
    <s v="555-0009174"/>
    <d v="2021-11-03T00:00:00"/>
    <x v="2"/>
    <n v="28"/>
    <n v="21102803831"/>
    <s v="-"/>
    <n v="6008136433"/>
    <n v="28"/>
    <n v="0"/>
    <n v="28"/>
    <s v="DEPO PASURUAN"/>
    <s v="-"/>
    <s v="555-0006673"/>
    <d v="2021-11-02T00:00:00"/>
    <n v="0"/>
    <n v="5042251957"/>
    <s v="555-0009172"/>
    <d v="2021-11-03T00:00:00"/>
    <s v="8276895377"/>
    <s v="2050350281"/>
    <s v="8276895377"/>
    <n v="0"/>
    <n v="0"/>
    <n v="0"/>
    <m/>
    <m/>
    <m/>
    <m/>
    <m/>
    <m/>
    <m/>
    <m/>
    <m/>
    <m/>
    <m/>
    <m/>
    <m/>
    <m/>
    <m/>
    <m/>
    <m/>
    <m/>
    <n v="2"/>
  </r>
  <r>
    <x v="0"/>
    <s v="PT. TIRTA INVESTAMA WINONGAN"/>
    <n v="21102803811"/>
    <s v="YPS"/>
    <s v="RAHMAN"/>
    <s v="L 9051 UX"/>
    <n v="5042255829"/>
    <s v="-"/>
    <s v="SJ-WIN/25782/11/2021"/>
    <d v="2021-11-02T00:00:00"/>
    <n v="1104"/>
    <s v="DEPO PASURUAN"/>
    <x v="0"/>
    <s v="555-0009170"/>
    <d v="2021-11-03T00:00:00"/>
    <x v="0"/>
    <n v="1104"/>
    <n v="21102101726"/>
    <s v="-"/>
    <n v="6008137438"/>
    <n v="7"/>
    <n v="0"/>
    <n v="7"/>
    <s v="DEPO PASURUAN"/>
    <s v="-"/>
    <s v="555-0006663"/>
    <d v="2021-11-01T00:00:00"/>
    <n v="0"/>
    <n v="5042258400"/>
    <s v="555-0009169"/>
    <d v="2021-11-03T00:00:00"/>
    <s v="8276895377"/>
    <s v="2050350281"/>
    <s v="8276895377"/>
    <n v="10874400"/>
    <n v="68950"/>
    <n v="0"/>
    <m/>
    <m/>
    <m/>
    <m/>
    <m/>
    <m/>
    <m/>
    <m/>
    <m/>
    <m/>
    <m/>
    <m/>
    <m/>
    <m/>
    <m/>
    <m/>
    <m/>
    <m/>
    <n v="2"/>
  </r>
  <r>
    <x v="0"/>
    <s v="PT. TIRTA INVESTAMA WINONGAN"/>
    <n v="21102803811"/>
    <s v="YPS"/>
    <s v="RAHMAN"/>
    <s v="L 9051 UX"/>
    <n v="5042255829"/>
    <s v="-"/>
    <s v="SJ-WIN/25782/11/2021"/>
    <d v="2021-11-02T00:00:00"/>
    <n v="1104"/>
    <s v="DEPO PASURUAN"/>
    <x v="0"/>
    <s v="555-0009170"/>
    <d v="2021-11-03T00:00:00"/>
    <x v="1"/>
    <n v="1104"/>
    <n v="21102101726"/>
    <s v="-"/>
    <n v="6008137438"/>
    <n v="1152"/>
    <n v="0"/>
    <n v="1152"/>
    <s v="DEPO PASURUAN"/>
    <s v="-"/>
    <s v="555-0006663"/>
    <d v="2021-11-01T00:00:00"/>
    <n v="48"/>
    <n v="5042258400"/>
    <s v="555-0009169"/>
    <d v="2021-11-03T00:00:00"/>
    <s v="8276895377"/>
    <s v="2050350281"/>
    <s v="8276895377"/>
    <n v="33120000"/>
    <n v="34560000"/>
    <n v="1440000"/>
    <m/>
    <m/>
    <m/>
    <m/>
    <m/>
    <m/>
    <m/>
    <m/>
    <m/>
    <m/>
    <m/>
    <m/>
    <m/>
    <m/>
    <m/>
    <m/>
    <m/>
    <m/>
    <n v="2"/>
  </r>
  <r>
    <x v="0"/>
    <s v="PT. TIRTA INVESTAMA WINONGAN"/>
    <n v="21102803811"/>
    <s v="YPS"/>
    <s v="RAHMAN"/>
    <s v="L 9051 UX"/>
    <n v="5042255829"/>
    <s v="-"/>
    <s v="SJ-WIN/25782/11/2021"/>
    <d v="2021-11-02T00:00:00"/>
    <n v="24"/>
    <s v="DEPO PASURUAN"/>
    <x v="0"/>
    <s v="555-0009170"/>
    <d v="2021-11-03T00:00:00"/>
    <x v="2"/>
    <n v="24"/>
    <n v="21102101726"/>
    <s v="-"/>
    <n v="6008137438"/>
    <n v="24"/>
    <n v="0"/>
    <n v="24"/>
    <s v="DEPO PASURUAN"/>
    <s v="-"/>
    <s v="555-0006663"/>
    <d v="2021-11-01T00:00:00"/>
    <n v="0"/>
    <n v="5042258400"/>
    <s v="555-0009169"/>
    <d v="2021-11-03T00:00:00"/>
    <s v="8276895377"/>
    <s v="2050350281"/>
    <s v="8276895377"/>
    <n v="0"/>
    <n v="0"/>
    <n v="0"/>
    <m/>
    <m/>
    <m/>
    <m/>
    <m/>
    <m/>
    <m/>
    <m/>
    <m/>
    <m/>
    <m/>
    <m/>
    <m/>
    <m/>
    <m/>
    <m/>
    <m/>
    <m/>
    <n v="2"/>
  </r>
  <r>
    <x v="1"/>
    <s v="PT. TIRTA INVESTAMA WINONGAN"/>
    <n v="21102903762"/>
    <s v="YPS"/>
    <s v="NUR HADI"/>
    <s v="L 9431 UZ"/>
    <n v="5042255244"/>
    <s v="-"/>
    <s v="SJ-WIN/25783/11/2021"/>
    <d v="2021-11-02T00:00:00"/>
    <n v="1344"/>
    <s v="DEPO LEGUNDI"/>
    <x v="4"/>
    <s v="083-0007859"/>
    <d v="2021-11-03T00:00:00"/>
    <x v="0"/>
    <n v="1344"/>
    <n v="21102903778"/>
    <s v="-"/>
    <n v="6008110553"/>
    <n v="24"/>
    <n v="0"/>
    <n v="24"/>
    <s v="DEPO LEGUNDI"/>
    <s v="-"/>
    <s v="083-0006551"/>
    <d v="2021-11-02T00:00:00"/>
    <n v="0"/>
    <n v="5042253886"/>
    <s v="117-0002779"/>
    <d v="2021-11-23T00:00:00"/>
    <s v="8276895965"/>
    <s v="2050350312"/>
    <s v="8276895965"/>
    <n v="13238400"/>
    <n v="236400"/>
    <n v="0"/>
    <m/>
    <m/>
    <m/>
    <m/>
    <m/>
    <m/>
    <m/>
    <m/>
    <m/>
    <m/>
    <m/>
    <m/>
    <m/>
    <m/>
    <m/>
    <m/>
    <m/>
    <m/>
    <n v="2"/>
  </r>
  <r>
    <x v="1"/>
    <s v="PT. TIRTA INVESTAMA WINONGAN"/>
    <n v="21102903762"/>
    <s v="YPS"/>
    <s v="NUR HADI"/>
    <s v="L 9431 UZ"/>
    <n v="5042255244"/>
    <s v="-"/>
    <s v="SJ-WIN/25783/11/2021"/>
    <d v="2021-11-02T00:00:00"/>
    <n v="1344"/>
    <s v="DEPO LEGUNDI"/>
    <x v="4"/>
    <s v="083-0007859"/>
    <d v="2021-11-03T00:00:00"/>
    <x v="1"/>
    <n v="1344"/>
    <n v="21102903778"/>
    <s v="-"/>
    <n v="6008110553"/>
    <n v="1344"/>
    <n v="0"/>
    <n v="1344"/>
    <s v="DEPO LEGUNDI"/>
    <s v="-"/>
    <s v="083-0006551"/>
    <d v="2021-11-02T00:00:00"/>
    <n v="35"/>
    <n v="5042253886"/>
    <s v="117-0002779"/>
    <d v="2021-11-23T00:00:00"/>
    <s v="8276895965"/>
    <s v="2050350312"/>
    <s v="8276895965"/>
    <n v="40320000"/>
    <n v="40320000"/>
    <n v="1050000"/>
    <m/>
    <m/>
    <m/>
    <m/>
    <m/>
    <m/>
    <m/>
    <m/>
    <m/>
    <m/>
    <m/>
    <m/>
    <m/>
    <m/>
    <m/>
    <m/>
    <m/>
    <m/>
    <n v="2"/>
  </r>
  <r>
    <x v="1"/>
    <s v="PT. TIRTA INVESTAMA WINONGAN"/>
    <n v="21102903762"/>
    <s v="YPS"/>
    <s v="NUR HADI"/>
    <s v="L 9431 UZ"/>
    <n v="5042255244"/>
    <s v="-"/>
    <s v="SJ-WIN/25783/11/2021"/>
    <d v="2021-11-02T00:00:00"/>
    <n v="28"/>
    <s v="DEPO LEGUNDI"/>
    <x v="4"/>
    <s v="083-0007859"/>
    <d v="2021-11-03T00:00:00"/>
    <x v="2"/>
    <n v="28"/>
    <n v="21102903778"/>
    <s v="-"/>
    <n v="6008110553"/>
    <n v="28"/>
    <n v="0"/>
    <n v="28"/>
    <s v="DEPO LEGUNDI"/>
    <s v="-"/>
    <s v="083-0006551"/>
    <d v="2021-11-02T00:00:00"/>
    <n v="0"/>
    <n v="5042253886"/>
    <s v="117-0002779"/>
    <d v="2021-11-23T00:00:00"/>
    <s v="8276895965"/>
    <s v="2050350312"/>
    <s v="8276895965"/>
    <n v="0"/>
    <n v="0"/>
    <n v="0"/>
    <m/>
    <m/>
    <m/>
    <m/>
    <m/>
    <m/>
    <m/>
    <m/>
    <m/>
    <m/>
    <m/>
    <m/>
    <m/>
    <m/>
    <m/>
    <m/>
    <m/>
    <m/>
    <n v="2"/>
  </r>
  <r>
    <x v="0"/>
    <s v="PT. TIRTA INVESTAMA WINONGAN"/>
    <n v="21102803814"/>
    <s v="YPS"/>
    <s v="DJAMALI"/>
    <s v="L 8813 UT"/>
    <n v="5042255368"/>
    <s v="-"/>
    <s v="SJ-WIN/25784/11/2021"/>
    <d v="2021-11-02T00:00:00"/>
    <n v="1248"/>
    <s v="DEPO PASURUAN"/>
    <x v="0"/>
    <s v="555-0009168"/>
    <d v="2021-11-03T00:00:00"/>
    <x v="0"/>
    <n v="1248"/>
    <n v="21102803840"/>
    <s v="-"/>
    <n v="6008136853"/>
    <n v="18"/>
    <n v="0"/>
    <n v="18"/>
    <s v="DEPO PASURUAN"/>
    <s v="-"/>
    <s v="555-0006671"/>
    <d v="2021-11-02T00:00:00"/>
    <n v="0"/>
    <n v="5042248104"/>
    <s v="555-0009167"/>
    <d v="2021-11-03T00:00:00"/>
    <s v="8276895377"/>
    <s v="2050350281"/>
    <s v="8276895377"/>
    <n v="12292800"/>
    <n v="177300"/>
    <n v="0"/>
    <m/>
    <m/>
    <m/>
    <m/>
    <m/>
    <m/>
    <m/>
    <m/>
    <m/>
    <m/>
    <m/>
    <m/>
    <m/>
    <m/>
    <m/>
    <m/>
    <m/>
    <m/>
    <n v="2"/>
  </r>
  <r>
    <x v="0"/>
    <s v="PT. TIRTA INVESTAMA WINONGAN"/>
    <n v="21102803814"/>
    <s v="YPS"/>
    <s v="DJAMALI"/>
    <s v="L 8813 UT"/>
    <n v="5042255368"/>
    <s v="-"/>
    <s v="SJ-WIN/25784/11/2021"/>
    <d v="2021-11-02T00:00:00"/>
    <n v="1248"/>
    <s v="DEPO PASURUAN"/>
    <x v="0"/>
    <s v="555-0009168"/>
    <d v="2021-11-03T00:00:00"/>
    <x v="1"/>
    <n v="1248"/>
    <n v="21102803840"/>
    <s v="-"/>
    <n v="6008136853"/>
    <n v="1344"/>
    <n v="0"/>
    <n v="1344"/>
    <s v="DEPO PASURUAN"/>
    <s v="-"/>
    <s v="555-0006671"/>
    <d v="2021-11-02T00:00:00"/>
    <n v="96"/>
    <n v="5042248104"/>
    <s v="555-0009167"/>
    <d v="2021-11-03T00:00:00"/>
    <s v="8276895377"/>
    <s v="2050350281"/>
    <s v="8276895377"/>
    <n v="37440000"/>
    <n v="40320000"/>
    <n v="2880000"/>
    <m/>
    <m/>
    <m/>
    <m/>
    <m/>
    <m/>
    <m/>
    <m/>
    <m/>
    <m/>
    <m/>
    <m/>
    <m/>
    <m/>
    <m/>
    <m/>
    <m/>
    <m/>
    <n v="2"/>
  </r>
  <r>
    <x v="0"/>
    <s v="PT. TIRTA INVESTAMA WINONGAN"/>
    <n v="21102803814"/>
    <s v="YPS"/>
    <s v="DJAMALI"/>
    <s v="L 8813 UT"/>
    <n v="5042255368"/>
    <s v="-"/>
    <s v="SJ-WIN/25784/11/2021"/>
    <d v="2021-11-02T00:00:00"/>
    <n v="28"/>
    <s v="DEPO PASURUAN"/>
    <x v="0"/>
    <s v="555-0009168"/>
    <d v="2021-11-03T00:00:00"/>
    <x v="2"/>
    <n v="28"/>
    <n v="21102803840"/>
    <s v="-"/>
    <n v="6008136853"/>
    <n v="28"/>
    <n v="0"/>
    <n v="28"/>
    <s v="DEPO PASURUAN"/>
    <s v="-"/>
    <s v="555-0006671"/>
    <d v="2021-11-02T00:00:00"/>
    <n v="0"/>
    <n v="5042248104"/>
    <s v="555-0009167"/>
    <d v="2021-11-03T00:00:00"/>
    <s v="8276895377"/>
    <s v="2050350281"/>
    <s v="8276895377"/>
    <n v="0"/>
    <n v="0"/>
    <n v="0"/>
    <m/>
    <m/>
    <m/>
    <m/>
    <m/>
    <m/>
    <m/>
    <m/>
    <m/>
    <m/>
    <m/>
    <m/>
    <m/>
    <m/>
    <m/>
    <m/>
    <m/>
    <m/>
    <n v="2"/>
  </r>
  <r>
    <x v="0"/>
    <s v="PT. TIRTA INVESTAMA WINONGAN"/>
    <n v="21102803810"/>
    <s v="YPS"/>
    <s v="EDY"/>
    <s v="L 9427 UZ"/>
    <n v="5042255830"/>
    <s v="-"/>
    <s v="SJ-WIN/25785/11/2021"/>
    <d v="2021-11-02T00:00:00"/>
    <n v="1728"/>
    <s v="DEPO SITUBONDO"/>
    <x v="3"/>
    <s v="899-0001701"/>
    <d v="2021-11-03T00:00:00"/>
    <x v="0"/>
    <n v="1728"/>
    <n v="21102101720"/>
    <s v="-"/>
    <n v="6008135335"/>
    <n v="50"/>
    <n v="0"/>
    <n v="50"/>
    <s v="TOKO SUKSES"/>
    <s v="-"/>
    <s v="558-0006584"/>
    <d v="2021-11-02T00:00:00"/>
    <n v="0"/>
    <n v="5042254080"/>
    <s v="558-0010089"/>
    <d v="2021-11-02T00:00:00"/>
    <s v="8276895377"/>
    <s v="2050350281"/>
    <s v="8276895377"/>
    <n v="17020800"/>
    <n v="492500"/>
    <n v="0"/>
    <m/>
    <m/>
    <m/>
    <m/>
    <m/>
    <m/>
    <m/>
    <m/>
    <m/>
    <m/>
    <m/>
    <m/>
    <m/>
    <m/>
    <m/>
    <m/>
    <m/>
    <m/>
    <n v="2"/>
  </r>
  <r>
    <x v="0"/>
    <s v="PT. TIRTA INVESTAMA WINONGAN"/>
    <n v="21102803810"/>
    <s v="YPS"/>
    <s v="EDY"/>
    <s v="L 9427 UZ"/>
    <n v="5042255830"/>
    <s v="-"/>
    <s v="SJ-WIN/25785/11/2021"/>
    <d v="2021-11-02T00:00:00"/>
    <n v="1728"/>
    <s v="DEPO SITUBONDO"/>
    <x v="3"/>
    <s v="899-0001701"/>
    <d v="2021-11-03T00:00:00"/>
    <x v="1"/>
    <n v="1728"/>
    <n v="21102101720"/>
    <s v="-"/>
    <n v="6008135335"/>
    <n v="1800"/>
    <n v="0"/>
    <n v="1800"/>
    <s v="TOKO SUKSES"/>
    <s v="-"/>
    <s v="558-0006584"/>
    <d v="2021-11-02T00:00:00"/>
    <n v="90"/>
    <n v="5042254080"/>
    <s v="558-0010089"/>
    <d v="2021-11-02T00:00:00"/>
    <s v="8276895377"/>
    <s v="2050350281"/>
    <s v="8276895377"/>
    <n v="51840000"/>
    <n v="54000000"/>
    <n v="2700000"/>
    <m/>
    <m/>
    <m/>
    <m/>
    <m/>
    <m/>
    <m/>
    <m/>
    <m/>
    <m/>
    <m/>
    <m/>
    <m/>
    <m/>
    <m/>
    <m/>
    <m/>
    <m/>
    <n v="2"/>
  </r>
  <r>
    <x v="3"/>
    <s v="PT. TIRTA INVESTAMA WINONGAN"/>
    <s v="21102908162A"/>
    <s v="YPS"/>
    <s v="NADIR"/>
    <s v="N 8543 UV"/>
    <s v="BONGKAR SAJA"/>
    <s v="-"/>
    <s v="SJ-WIN/25786/11/2021"/>
    <d v="2021-11-02T00:00:00"/>
    <n v="0"/>
    <s v="TIV KEBONCANDI"/>
    <x v="2"/>
    <s v="-"/>
    <s v="-"/>
    <x v="0"/>
    <n v="0"/>
    <n v="21102211241"/>
    <s v="-"/>
    <n v="6008132916"/>
    <n v="24"/>
    <n v="0"/>
    <n v="24"/>
    <s v="DEPO MAKMUR JAYA SUGIHARTO"/>
    <s v="-"/>
    <s v="575-0007598"/>
    <d v="2021-10-26T00:00:00"/>
    <n v="0"/>
    <n v="5042250037"/>
    <s v="119-0000036"/>
    <d v="2021-11-23T00:00:00"/>
    <e v="#N/A"/>
    <s v="2050350324"/>
    <s v="8276895987"/>
    <n v="0"/>
    <n v="226320"/>
    <n v="0"/>
    <m/>
    <m/>
    <m/>
    <m/>
    <m/>
    <m/>
    <m/>
    <m/>
    <m/>
    <m/>
    <m/>
    <m/>
    <m/>
    <m/>
    <m/>
    <m/>
    <m/>
    <m/>
    <n v="2"/>
  </r>
  <r>
    <x v="3"/>
    <s v="PT. TIRTA INVESTAMA WINONGAN"/>
    <s v="21102908162A"/>
    <s v="YPS"/>
    <s v="NADIR"/>
    <s v="N 8543 UV"/>
    <s v="BONGKAR SAJA"/>
    <s v="-"/>
    <s v="SJ-WIN/25786/11/2021"/>
    <d v="2021-11-02T00:00:00"/>
    <n v="0"/>
    <s v="TIV KEBONCANDI"/>
    <x v="2"/>
    <s v="-"/>
    <s v="-"/>
    <x v="1"/>
    <n v="0"/>
    <n v="21102211241"/>
    <s v="-"/>
    <n v="6008132916"/>
    <n v="1440"/>
    <n v="0"/>
    <n v="1440"/>
    <s v="DEPO MAKMUR JAYA SUGIHARTO"/>
    <s v="-"/>
    <s v="575-0007598"/>
    <d v="2021-10-26T00:00:00"/>
    <n v="60"/>
    <n v="5042250037"/>
    <s v="119-0000036"/>
    <d v="2021-11-23T00:00:00"/>
    <e v="#N/A"/>
    <s v="2050350324"/>
    <s v="8276895987"/>
    <n v="0"/>
    <n v="43200000"/>
    <n v="1800000"/>
    <m/>
    <m/>
    <m/>
    <m/>
    <m/>
    <m/>
    <m/>
    <m/>
    <m/>
    <m/>
    <m/>
    <m/>
    <m/>
    <m/>
    <m/>
    <m/>
    <m/>
    <m/>
    <n v="2"/>
  </r>
  <r>
    <x v="0"/>
    <s v="PT. TIRTA INVESTAMA WINONGAN"/>
    <n v="21102803801"/>
    <s v="YPS"/>
    <s v="MAHRUS"/>
    <s v="N 9375 WE"/>
    <n v="5042258577"/>
    <s v="-"/>
    <s v="SJ-WIN/25787/11/2021"/>
    <d v="2021-11-02T00:00:00"/>
    <n v="1104"/>
    <s v="DEPO PASURUAN"/>
    <x v="0"/>
    <s v="555-0009176"/>
    <d v="2021-11-03T00:00:00"/>
    <x v="0"/>
    <n v="1104"/>
    <n v="21102101719"/>
    <s v="-"/>
    <n v="6008137701"/>
    <n v="15"/>
    <n v="0"/>
    <n v="15"/>
    <s v="DEPO PASURUAN"/>
    <s v="-"/>
    <s v="555-0006664"/>
    <d v="2021-11-01T00:00:00"/>
    <n v="0"/>
    <n v="5042259765"/>
    <s v="555-0009175"/>
    <d v="2021-11-03T00:00:00"/>
    <s v="8276895377"/>
    <s v="2050350281"/>
    <s v="8276895377"/>
    <n v="10874400"/>
    <n v="147750"/>
    <n v="0"/>
    <m/>
    <m/>
    <m/>
    <m/>
    <m/>
    <m/>
    <m/>
    <m/>
    <m/>
    <m/>
    <m/>
    <m/>
    <m/>
    <m/>
    <m/>
    <m/>
    <m/>
    <m/>
    <n v="2"/>
  </r>
  <r>
    <x v="0"/>
    <s v="PT. TIRTA INVESTAMA WINONGAN"/>
    <n v="21102803801"/>
    <s v="YPS"/>
    <s v="MAHRUS"/>
    <s v="N 9375 WE"/>
    <n v="5042258577"/>
    <s v="-"/>
    <s v="SJ-WIN/25787/11/2021"/>
    <d v="2021-11-02T00:00:00"/>
    <n v="1104"/>
    <s v="DEPO PASURUAN"/>
    <x v="0"/>
    <s v="555-0009176"/>
    <d v="2021-11-03T00:00:00"/>
    <x v="1"/>
    <n v="1104"/>
    <n v="21102101719"/>
    <s v="-"/>
    <n v="6008137701"/>
    <n v="1152"/>
    <n v="0"/>
    <n v="1152"/>
    <s v="DEPO PASURUAN"/>
    <s v="-"/>
    <s v="555-0006664"/>
    <d v="2021-11-01T00:00:00"/>
    <n v="48"/>
    <n v="5042259765"/>
    <s v="555-0009175"/>
    <d v="2021-11-03T00:00:00"/>
    <s v="8276895377"/>
    <s v="2050350281"/>
    <s v="8276895377"/>
    <n v="33120000"/>
    <n v="34560000"/>
    <n v="1440000"/>
    <m/>
    <m/>
    <m/>
    <m/>
    <m/>
    <m/>
    <m/>
    <m/>
    <m/>
    <m/>
    <m/>
    <m/>
    <m/>
    <m/>
    <m/>
    <m/>
    <m/>
    <m/>
    <n v="2"/>
  </r>
  <r>
    <x v="0"/>
    <s v="PT. TIRTA INVESTAMA WINONGAN"/>
    <n v="21102803801"/>
    <s v="YPS"/>
    <s v="MAHRUS"/>
    <s v="N 9375 WE"/>
    <n v="5042258577"/>
    <s v="-"/>
    <s v="SJ-WIN/25787/11/2021"/>
    <d v="2021-11-02T00:00:00"/>
    <n v="24"/>
    <s v="DEPO PASURUAN"/>
    <x v="0"/>
    <s v="555-0009176"/>
    <d v="2021-11-03T00:00:00"/>
    <x v="2"/>
    <n v="24"/>
    <n v="21102101719"/>
    <s v="-"/>
    <n v="6008137701"/>
    <n v="24"/>
    <n v="0"/>
    <n v="24"/>
    <s v="DEPO PASURUAN"/>
    <s v="-"/>
    <s v="555-0006664"/>
    <d v="2021-11-01T00:00:00"/>
    <n v="0"/>
    <n v="5042259765"/>
    <s v="555-0009175"/>
    <d v="2021-11-03T00:00:00"/>
    <s v="8276895377"/>
    <s v="2050350281"/>
    <s v="8276895377"/>
    <n v="0"/>
    <n v="0"/>
    <n v="0"/>
    <m/>
    <m/>
    <m/>
    <m/>
    <m/>
    <m/>
    <m/>
    <m/>
    <m/>
    <m/>
    <m/>
    <m/>
    <m/>
    <m/>
    <m/>
    <m/>
    <m/>
    <m/>
    <n v="2"/>
  </r>
  <r>
    <x v="0"/>
    <s v="PT. TIRTA INVESTAMA WINONGAN"/>
    <s v="21102903769A"/>
    <s v="YPS"/>
    <s v="M.AMIN"/>
    <s v="L 9808 UW"/>
    <s v="BONGKAR SAJA"/>
    <s v="-"/>
    <s v="SJ-WIN/25794/11/2021"/>
    <d v="2021-11-02T00:00:00"/>
    <n v="0"/>
    <s v="TIV KEBONCANDI"/>
    <x v="2"/>
    <s v="-"/>
    <s v="-"/>
    <x v="0"/>
    <n v="0"/>
    <n v="21102101722"/>
    <s v="-"/>
    <n v="6008126941"/>
    <n v="44"/>
    <n v="0"/>
    <n v="44"/>
    <s v="DEPO LUMAJANG"/>
    <s v="-"/>
    <s v="079-0001985"/>
    <d v="2021-11-01T00:00:00"/>
    <n v="0"/>
    <n v="5042249840"/>
    <s v="117-0002421"/>
    <d v="2021-11-03T00:00:00"/>
    <e v="#N/A"/>
    <s v="2050350281"/>
    <s v="8276895377"/>
    <n v="0"/>
    <n v="433400"/>
    <n v="0"/>
    <m/>
    <m/>
    <m/>
    <m/>
    <m/>
    <m/>
    <m/>
    <m/>
    <m/>
    <m/>
    <m/>
    <m/>
    <m/>
    <m/>
    <m/>
    <m/>
    <m/>
    <m/>
    <n v="2"/>
  </r>
  <r>
    <x v="0"/>
    <s v="PT. TIRTA INVESTAMA WINONGAN"/>
    <s v="21102903769A"/>
    <s v="YPS"/>
    <s v="M.AMIN"/>
    <s v="L 9808 UW"/>
    <s v="BONGKAR SAJA"/>
    <s v="-"/>
    <s v="SJ-WIN/25794/11/2021"/>
    <d v="2021-11-02T00:00:00"/>
    <n v="0"/>
    <s v="TIV KEBONCANDI"/>
    <x v="2"/>
    <s v="-"/>
    <s v="-"/>
    <x v="1"/>
    <n v="0"/>
    <n v="21102101722"/>
    <s v="-"/>
    <n v="6008126941"/>
    <n v="1296"/>
    <n v="0"/>
    <n v="1296"/>
    <s v="DEPO LUMAJANG"/>
    <s v="-"/>
    <s v="079-0001985"/>
    <d v="2021-11-01T00:00:00"/>
    <n v="50"/>
    <n v="5042249840"/>
    <s v="117-0002421"/>
    <d v="2021-11-03T00:00:00"/>
    <e v="#N/A"/>
    <s v="2050350281"/>
    <s v="8276895377"/>
    <n v="0"/>
    <n v="38880000"/>
    <n v="1500000"/>
    <m/>
    <m/>
    <m/>
    <m/>
    <m/>
    <m/>
    <m/>
    <m/>
    <m/>
    <m/>
    <m/>
    <m/>
    <m/>
    <m/>
    <m/>
    <m/>
    <m/>
    <m/>
    <n v="2"/>
  </r>
  <r>
    <x v="1"/>
    <s v="PT. TIRTA INVESTAMA WINONGAN"/>
    <n v="21102903757"/>
    <s v="PPS"/>
    <s v="ANTON"/>
    <s v="L 9370 UZ"/>
    <n v="5042260838"/>
    <s v="-"/>
    <s v="-"/>
    <d v="2021-11-02T00:00:00"/>
    <n v="1440"/>
    <s v="LOWAYU - GRESIK"/>
    <x v="12"/>
    <s v="556-0009013"/>
    <d v="2021-11-03T00:00:00"/>
    <x v="0"/>
    <n v="1440"/>
    <s v="-"/>
    <s v="-"/>
    <s v="-"/>
    <n v="0"/>
    <n v="0"/>
    <n v="0"/>
    <s v="-"/>
    <s v="-"/>
    <s v="-"/>
    <s v="-"/>
    <n v="0"/>
    <s v="-"/>
    <s v="-"/>
    <s v="-"/>
    <s v="8276895965"/>
    <e v="#N/A"/>
    <e v="#N/A"/>
    <n v="14184000"/>
    <n v="0"/>
    <n v="0"/>
    <m/>
    <m/>
    <m/>
    <m/>
    <m/>
    <m/>
    <m/>
    <m/>
    <m/>
    <m/>
    <m/>
    <m/>
    <m/>
    <m/>
    <m/>
    <m/>
    <m/>
    <m/>
    <n v="2"/>
  </r>
  <r>
    <x v="1"/>
    <s v="PT. TIRTA INVESTAMA WINONGAN"/>
    <n v="21102903757"/>
    <s v="PPS"/>
    <s v="ANTON"/>
    <s v="L 9370 UZ"/>
    <n v="5042260838"/>
    <s v="-"/>
    <s v="-"/>
    <d v="2021-11-02T00:00:00"/>
    <n v="1440"/>
    <s v="LOWAYU - GRESIK"/>
    <x v="12"/>
    <s v="556-0009013"/>
    <d v="2021-11-03T00:00:00"/>
    <x v="1"/>
    <n v="1440"/>
    <s v="-"/>
    <s v="-"/>
    <s v="-"/>
    <n v="0"/>
    <n v="0"/>
    <n v="0"/>
    <s v="-"/>
    <s v="-"/>
    <s v="-"/>
    <s v="-"/>
    <n v="0"/>
    <s v="-"/>
    <s v="-"/>
    <s v="-"/>
    <s v="8276895965"/>
    <e v="#N/A"/>
    <e v="#N/A"/>
    <n v="43200000"/>
    <n v="0"/>
    <n v="0"/>
    <m/>
    <m/>
    <m/>
    <m/>
    <m/>
    <m/>
    <m/>
    <m/>
    <m/>
    <m/>
    <m/>
    <m/>
    <m/>
    <m/>
    <m/>
    <m/>
    <m/>
    <m/>
    <n v="2"/>
  </r>
  <r>
    <x v="0"/>
    <s v="PT. TIRTA INVESTAMA WINONGAN"/>
    <s v="21102903757A"/>
    <s v="PPS"/>
    <s v="ANTON"/>
    <s v="L 9370 UZ"/>
    <s v="BONGKAR SAJA"/>
    <s v="-"/>
    <s v="-"/>
    <d v="2021-11-02T00:00:00"/>
    <n v="0"/>
    <s v="TIV KEBONCANDI"/>
    <x v="2"/>
    <s v="-"/>
    <s v="-"/>
    <x v="0"/>
    <n v="0"/>
    <n v="21102101735"/>
    <s v="-"/>
    <n v="6008136436"/>
    <n v="35"/>
    <n v="0"/>
    <n v="35"/>
    <s v="DEPO GENTENG"/>
    <s v="-"/>
    <s v="371-0001181"/>
    <d v="2021-11-01T00:00:00"/>
    <n v="4"/>
    <n v="5042259773"/>
    <s v="116-0004047"/>
    <d v="2021-11-24T00:00:00"/>
    <e v="#N/A"/>
    <s v="2050350281"/>
    <s v="8276895377"/>
    <n v="0"/>
    <n v="344750"/>
    <n v="39400"/>
    <m/>
    <m/>
    <m/>
    <m/>
    <m/>
    <m/>
    <m/>
    <m/>
    <m/>
    <m/>
    <m/>
    <m/>
    <m/>
    <m/>
    <m/>
    <m/>
    <m/>
    <m/>
    <n v="2"/>
  </r>
  <r>
    <x v="0"/>
    <s v="PT. TIRTA INVESTAMA WINONGAN"/>
    <s v="21102903757A"/>
    <s v="PPS"/>
    <s v="ANTON"/>
    <s v="L 9370 UZ"/>
    <s v="BONGKAR SAJA"/>
    <s v="-"/>
    <s v="-"/>
    <d v="2021-11-02T00:00:00"/>
    <n v="0"/>
    <s v="TIV KEBONCANDI"/>
    <x v="2"/>
    <s v="-"/>
    <s v="-"/>
    <x v="1"/>
    <n v="0"/>
    <n v="21102101735"/>
    <s v="-"/>
    <n v="6008136436"/>
    <n v="1440"/>
    <n v="0"/>
    <n v="1440"/>
    <s v="DEPO GENTENG"/>
    <s v="-"/>
    <s v="371-0001181"/>
    <d v="2021-11-01T00:00:00"/>
    <n v="80"/>
    <n v="5042259773"/>
    <s v="116-0004047"/>
    <d v="2021-11-24T00:00:00"/>
    <e v="#N/A"/>
    <s v="2050350281"/>
    <s v="8276895377"/>
    <n v="0"/>
    <n v="43200000"/>
    <n v="2400000"/>
    <m/>
    <m/>
    <m/>
    <m/>
    <m/>
    <m/>
    <m/>
    <m/>
    <m/>
    <m/>
    <m/>
    <m/>
    <m/>
    <m/>
    <m/>
    <m/>
    <m/>
    <m/>
    <n v="2"/>
  </r>
  <r>
    <x v="0"/>
    <s v="PT. TIRTA INVESTAMA WINONGAN"/>
    <n v="21102803805"/>
    <s v="PPS"/>
    <s v="TAUFIQ"/>
    <s v="L 9271 UF"/>
    <n v="5042254459"/>
    <s v="-"/>
    <s v="-"/>
    <d v="2021-11-02T00:00:00"/>
    <n v="1440"/>
    <s v="DEPO JEMBER"/>
    <x v="7"/>
    <s v="369-0005890"/>
    <d v="2021-11-03T00:00:00"/>
    <x v="0"/>
    <n v="1440"/>
    <n v="21102101771"/>
    <s v="-"/>
    <n v="6008120638"/>
    <n v="36"/>
    <n v="0"/>
    <n v="36"/>
    <s v="DEPO GENTENG"/>
    <s v="-"/>
    <s v="371-0001180"/>
    <d v="2021-10-30T00:00:00"/>
    <n v="1"/>
    <n v="5042251051"/>
    <s v="116-0004114"/>
    <d v="2021-11-29T00:00:00"/>
    <s v="8276895377"/>
    <s v="2050350281"/>
    <s v="8276895377"/>
    <n v="14184000"/>
    <n v="354600"/>
    <n v="9850"/>
    <m/>
    <m/>
    <m/>
    <m/>
    <m/>
    <m/>
    <m/>
    <m/>
    <m/>
    <m/>
    <m/>
    <m/>
    <m/>
    <m/>
    <m/>
    <m/>
    <m/>
    <m/>
    <n v="2"/>
  </r>
  <r>
    <x v="0"/>
    <s v="PT. TIRTA INVESTAMA WINONGAN"/>
    <n v="21102803805"/>
    <s v="PPS"/>
    <s v="TAUFIQ"/>
    <s v="L 9271 UF"/>
    <n v="5042254459"/>
    <s v="-"/>
    <s v="-"/>
    <d v="2021-11-02T00:00:00"/>
    <n v="1440"/>
    <s v="DEPO JEMBER"/>
    <x v="7"/>
    <s v="369-0005890"/>
    <d v="2021-11-03T00:00:00"/>
    <x v="1"/>
    <n v="1440"/>
    <n v="21102101771"/>
    <s v="-"/>
    <n v="6008120638"/>
    <n v="1440"/>
    <n v="0"/>
    <n v="1440"/>
    <s v="DEPO GENTENG"/>
    <s v="-"/>
    <s v="371-0001180"/>
    <d v="2021-10-30T00:00:00"/>
    <n v="71"/>
    <n v="5042251051"/>
    <s v="116-0004114"/>
    <d v="2021-11-29T00:00:00"/>
    <s v="8276895377"/>
    <s v="2050350281"/>
    <s v="8276895377"/>
    <n v="43200000"/>
    <n v="43200000"/>
    <n v="2130000"/>
    <m/>
    <m/>
    <m/>
    <m/>
    <m/>
    <m/>
    <m/>
    <m/>
    <m/>
    <m/>
    <m/>
    <m/>
    <m/>
    <m/>
    <m/>
    <m/>
    <m/>
    <m/>
    <n v="2"/>
  </r>
  <r>
    <x v="0"/>
    <s v="PT. TIRTA INVESTAMA WINONGAN"/>
    <n v="21102803807"/>
    <s v="WIRADAYA"/>
    <s v="AGUS"/>
    <s v="P 9485 UQ"/>
    <n v="5042256666"/>
    <s v="-"/>
    <s v="-"/>
    <d v="2021-11-02T00:00:00"/>
    <n v="1440"/>
    <s v="WIRADAYA"/>
    <x v="10"/>
    <s v="558-0010082"/>
    <d v="2021-11-02T00:00:00"/>
    <x v="0"/>
    <n v="1440"/>
    <n v="21102101761"/>
    <s v="-"/>
    <n v="6008138853"/>
    <n v="36"/>
    <n v="0"/>
    <n v="36"/>
    <s v="WIRADAYA"/>
    <s v="-"/>
    <s v="558-0006580"/>
    <d v="2021-11-02T00:00:00"/>
    <n v="3"/>
    <n v="5042256179"/>
    <s v="558-0010083"/>
    <d v="2021-11-02T00:00:00"/>
    <s v="8276895377"/>
    <s v="2050350281"/>
    <s v="8276895377"/>
    <n v="14184000"/>
    <n v="354600"/>
    <n v="29550"/>
    <m/>
    <m/>
    <m/>
    <m/>
    <m/>
    <m/>
    <m/>
    <m/>
    <m/>
    <m/>
    <m/>
    <m/>
    <m/>
    <m/>
    <m/>
    <m/>
    <m/>
    <m/>
    <n v="2"/>
  </r>
  <r>
    <x v="0"/>
    <s v="PT. TIRTA INVESTAMA WINONGAN"/>
    <n v="21102803807"/>
    <s v="WIRADAYA"/>
    <s v="AGUS"/>
    <s v="P 9485 UQ"/>
    <n v="5042256666"/>
    <s v="-"/>
    <s v="-"/>
    <d v="2021-11-02T00:00:00"/>
    <n v="1440"/>
    <s v="WIRADAYA"/>
    <x v="10"/>
    <s v="558-0010082"/>
    <d v="2021-11-02T00:00:00"/>
    <x v="1"/>
    <n v="1440"/>
    <n v="21102101761"/>
    <s v="-"/>
    <n v="6008138853"/>
    <n v="1440"/>
    <n v="0"/>
    <n v="1440"/>
    <s v="WIRADAYA"/>
    <s v="-"/>
    <s v="558-0006580"/>
    <d v="2021-11-02T00:00:00"/>
    <n v="75"/>
    <n v="5042256179"/>
    <s v="558-0010083"/>
    <d v="2021-11-02T00:00:00"/>
    <s v="8276895377"/>
    <s v="2050350281"/>
    <s v="8276895377"/>
    <n v="43200000"/>
    <n v="43200000"/>
    <n v="2250000"/>
    <m/>
    <m/>
    <m/>
    <m/>
    <m/>
    <m/>
    <m/>
    <m/>
    <m/>
    <m/>
    <m/>
    <m/>
    <m/>
    <m/>
    <m/>
    <m/>
    <m/>
    <m/>
    <n v="2"/>
  </r>
  <r>
    <x v="0"/>
    <s v="PT. TIRTA INVESTAMA WINONGAN"/>
    <n v="21102803808"/>
    <s v="MERPATI"/>
    <s v="MASKUR"/>
    <s v="N 7906 UQ"/>
    <n v="5042170028"/>
    <s v="-"/>
    <s v="-"/>
    <d v="2021-11-02T00:00:00"/>
    <n v="1344"/>
    <s v="TEJA JAYA"/>
    <x v="20"/>
    <s v="558-0010085"/>
    <d v="2021-11-02T00:00:00"/>
    <x v="0"/>
    <n v="1344"/>
    <n v="21102101769"/>
    <s v="-"/>
    <n v="6008130637"/>
    <n v="51"/>
    <n v="0"/>
    <n v="51"/>
    <s v="TEJA JAYA"/>
    <s v="-"/>
    <s v="558-0006581"/>
    <d v="2021-11-02T00:00:00"/>
    <n v="2"/>
    <n v="5042256669"/>
    <s v="558-0010084"/>
    <d v="2021-11-02T00:00:00"/>
    <s v="8276895377"/>
    <s v="2050350281"/>
    <s v="8276895377"/>
    <n v="13238400"/>
    <n v="502350"/>
    <n v="19700"/>
    <m/>
    <m/>
    <m/>
    <m/>
    <m/>
    <m/>
    <m/>
    <m/>
    <m/>
    <m/>
    <m/>
    <m/>
    <m/>
    <m/>
    <m/>
    <m/>
    <m/>
    <m/>
    <n v="2"/>
  </r>
  <r>
    <x v="0"/>
    <s v="PT. TIRTA INVESTAMA WINONGAN"/>
    <n v="21102803808"/>
    <s v="MERPATI"/>
    <s v="MASKUR"/>
    <s v="N 7906 UQ"/>
    <n v="5042170028"/>
    <s v="-"/>
    <s v="-"/>
    <d v="2021-11-02T00:00:00"/>
    <n v="1344"/>
    <s v="TEJA JAYA"/>
    <x v="20"/>
    <s v="558-0010085"/>
    <d v="2021-11-02T00:00:00"/>
    <x v="1"/>
    <n v="1344"/>
    <n v="21102101769"/>
    <s v="-"/>
    <n v="6008130637"/>
    <n v="1404"/>
    <n v="0"/>
    <n v="1404"/>
    <s v="TEJA JAYA"/>
    <s v="-"/>
    <s v="558-0006581"/>
    <d v="2021-11-02T00:00:00"/>
    <n v="85"/>
    <n v="5042256669"/>
    <s v="558-0010084"/>
    <d v="2021-11-02T00:00:00"/>
    <s v="8276895377"/>
    <s v="2050350281"/>
    <s v="8276895377"/>
    <n v="40320000"/>
    <n v="42120000"/>
    <n v="2550000"/>
    <m/>
    <m/>
    <m/>
    <m/>
    <m/>
    <m/>
    <m/>
    <m/>
    <m/>
    <m/>
    <m/>
    <m/>
    <m/>
    <m/>
    <m/>
    <m/>
    <m/>
    <m/>
    <n v="2"/>
  </r>
  <r>
    <x v="0"/>
    <s v="PT. TIRTA INVESTAMA WINONGAN"/>
    <n v="21102803813"/>
    <s v="MERPATI"/>
    <s v="RISTANTO"/>
    <s v="N 9883 US"/>
    <n v="5042252962"/>
    <s v="-"/>
    <s v="-"/>
    <d v="2021-11-02T00:00:00"/>
    <n v="1440"/>
    <s v="DEPO BANYUWANGI"/>
    <x v="8"/>
    <s v="080-0003042"/>
    <d v="2021-11-03T00:00:00"/>
    <x v="0"/>
    <n v="1440"/>
    <s v="-"/>
    <s v="-"/>
    <s v="-"/>
    <n v="0"/>
    <n v="0"/>
    <n v="0"/>
    <s v="-"/>
    <s v="-"/>
    <s v="-"/>
    <s v="-"/>
    <n v="0"/>
    <s v="-"/>
    <s v="-"/>
    <s v="-"/>
    <s v="8276895377"/>
    <e v="#N/A"/>
    <e v="#N/A"/>
    <n v="14184000"/>
    <n v="0"/>
    <n v="0"/>
    <m/>
    <m/>
    <m/>
    <m/>
    <m/>
    <m/>
    <m/>
    <m/>
    <m/>
    <m/>
    <m/>
    <m/>
    <m/>
    <m/>
    <m/>
    <m/>
    <m/>
    <m/>
    <n v="2"/>
  </r>
  <r>
    <x v="0"/>
    <s v="PT. TIRTA INVESTAMA WINONGAN"/>
    <n v="21102803813"/>
    <s v="MERPATI"/>
    <s v="RISTANTO"/>
    <s v="N 9883 US"/>
    <n v="5042252962"/>
    <s v="-"/>
    <s v="-"/>
    <d v="2021-11-02T00:00:00"/>
    <n v="1440"/>
    <s v="DEPO BANYUWANGI"/>
    <x v="8"/>
    <s v="080-0003042"/>
    <d v="2021-11-03T00:00:00"/>
    <x v="1"/>
    <n v="1440"/>
    <s v="-"/>
    <s v="-"/>
    <s v="-"/>
    <n v="0"/>
    <n v="0"/>
    <n v="0"/>
    <s v="-"/>
    <s v="-"/>
    <s v="-"/>
    <s v="-"/>
    <n v="0"/>
    <s v="-"/>
    <s v="-"/>
    <s v="-"/>
    <s v="8276895377"/>
    <e v="#N/A"/>
    <e v="#N/A"/>
    <n v="43200000"/>
    <n v="0"/>
    <n v="0"/>
    <m/>
    <m/>
    <m/>
    <m/>
    <m/>
    <m/>
    <m/>
    <m/>
    <m/>
    <m/>
    <m/>
    <m/>
    <m/>
    <m/>
    <m/>
    <m/>
    <m/>
    <m/>
    <n v="2"/>
  </r>
  <r>
    <x v="1"/>
    <s v="PT. TIRTA INVESTAMA WINONGAN"/>
    <s v="21102803813A"/>
    <s v="MERPATI"/>
    <s v="RISTANTO"/>
    <s v="N 9883 US"/>
    <s v="BONGKAR SAJA"/>
    <s v="-"/>
    <s v="-"/>
    <d v="2021-11-02T00:00:00"/>
    <n v="0"/>
    <s v="TIV KEBONCANDI"/>
    <x v="2"/>
    <s v="-"/>
    <s v="-"/>
    <x v="0"/>
    <n v="0"/>
    <n v="21102903793"/>
    <s v="-"/>
    <n v="6008133935"/>
    <n v="18"/>
    <n v="0"/>
    <n v="18"/>
    <s v="DEPO LEGUNDI"/>
    <s v="-"/>
    <s v="083-0006550"/>
    <d v="2021-11-01T00:00:00"/>
    <n v="0"/>
    <n v="5042243149"/>
    <s v="117-0002420"/>
    <d v="2021-11-03T00:00:00"/>
    <e v="#N/A"/>
    <s v="2050350312"/>
    <s v="8276895965"/>
    <n v="0"/>
    <n v="177300"/>
    <n v="0"/>
    <m/>
    <m/>
    <m/>
    <m/>
    <m/>
    <m/>
    <m/>
    <m/>
    <m/>
    <m/>
    <m/>
    <m/>
    <m/>
    <m/>
    <m/>
    <m/>
    <m/>
    <m/>
    <n v="2"/>
  </r>
  <r>
    <x v="1"/>
    <s v="PT. TIRTA INVESTAMA WINONGAN"/>
    <s v="21102803813A"/>
    <s v="MERPATI"/>
    <s v="RISTANTO"/>
    <s v="N 9883 US"/>
    <s v="BONGKAR SAJA"/>
    <s v="-"/>
    <s v="-"/>
    <d v="2021-11-02T00:00:00"/>
    <n v="0"/>
    <s v="TIV KEBONCANDI"/>
    <x v="2"/>
    <s v="-"/>
    <s v="-"/>
    <x v="1"/>
    <n v="0"/>
    <n v="21102903793"/>
    <s v="-"/>
    <n v="6008133935"/>
    <n v="1440"/>
    <n v="0"/>
    <n v="1440"/>
    <s v="DEPO LEGUNDI"/>
    <s v="-"/>
    <s v="083-0006550"/>
    <d v="2021-11-01T00:00:00"/>
    <n v="60"/>
    <n v="5042243149"/>
    <s v="117-0002420"/>
    <d v="2021-11-03T00:00:00"/>
    <e v="#N/A"/>
    <s v="2050350312"/>
    <s v="8276895965"/>
    <n v="0"/>
    <n v="43200000"/>
    <n v="1800000"/>
    <m/>
    <m/>
    <m/>
    <m/>
    <m/>
    <m/>
    <m/>
    <m/>
    <m/>
    <m/>
    <m/>
    <m/>
    <m/>
    <m/>
    <m/>
    <m/>
    <m/>
    <m/>
    <n v="2"/>
  </r>
  <r>
    <x v="0"/>
    <s v="PT. TIRTA INVESTAMA WINONGAN"/>
    <n v="21102803815"/>
    <s v="MERPATI"/>
    <s v="MUSTOFA"/>
    <s v="N 8281 UR"/>
    <n v="5042252256"/>
    <s v="-"/>
    <s v="-"/>
    <d v="2021-11-02T00:00:00"/>
    <n v="1440"/>
    <s v="DEPO BANYUWANGI"/>
    <x v="8"/>
    <s v="080-0003047"/>
    <d v="2021-11-04T00:00:00"/>
    <x v="0"/>
    <n v="1440"/>
    <n v="21102803841"/>
    <s v="-"/>
    <n v="6008136586"/>
    <n v="34"/>
    <n v="0"/>
    <n v="34"/>
    <s v="DEPO SUKOREJO"/>
    <s v="-"/>
    <s v="569-0002120"/>
    <d v="2021-11-01T00:00:00"/>
    <n v="3"/>
    <n v="5042185260"/>
    <s v="116-0004045"/>
    <d v="2021-11-24T00:00:00"/>
    <s v="8276895377"/>
    <s v="2050350281"/>
    <s v="8276895377"/>
    <n v="14184000"/>
    <n v="334900"/>
    <n v="29550"/>
    <m/>
    <m/>
    <m/>
    <m/>
    <m/>
    <m/>
    <m/>
    <m/>
    <m/>
    <m/>
    <m/>
    <m/>
    <m/>
    <m/>
    <m/>
    <m/>
    <m/>
    <m/>
    <n v="2"/>
  </r>
  <r>
    <x v="0"/>
    <s v="PT. TIRTA INVESTAMA WINONGAN"/>
    <n v="21102803815"/>
    <s v="MERPATI"/>
    <s v="MUSTOFA"/>
    <s v="N 8281 UR"/>
    <n v="5042252256"/>
    <s v="-"/>
    <s v="-"/>
    <d v="2021-11-02T00:00:00"/>
    <n v="1440"/>
    <s v="DEPO BANYUWANGI"/>
    <x v="8"/>
    <s v="080-0003047"/>
    <d v="2021-11-04T00:00:00"/>
    <x v="1"/>
    <n v="1440"/>
    <n v="21102803841"/>
    <s v="-"/>
    <n v="6008136586"/>
    <n v="1440"/>
    <n v="0"/>
    <n v="1440"/>
    <s v="DEPO SUKOREJO"/>
    <s v="-"/>
    <s v="569-0002120"/>
    <d v="2021-11-01T00:00:00"/>
    <n v="65"/>
    <n v="5042185260"/>
    <s v="116-0004045"/>
    <d v="2021-11-24T00:00:00"/>
    <s v="8276895377"/>
    <s v="2050350281"/>
    <s v="8276895377"/>
    <n v="43200000"/>
    <n v="43200000"/>
    <n v="1950000"/>
    <m/>
    <m/>
    <m/>
    <m/>
    <m/>
    <m/>
    <m/>
    <m/>
    <m/>
    <m/>
    <m/>
    <m/>
    <m/>
    <m/>
    <m/>
    <m/>
    <m/>
    <m/>
    <n v="2"/>
  </r>
  <r>
    <x v="0"/>
    <s v="PT. TIRTA INVESTAMA WINONGAN"/>
    <n v="21102803826"/>
    <s v="PPS"/>
    <s v="BASIT"/>
    <s v="L 8372 UI"/>
    <n v="5042241294"/>
    <s v="-"/>
    <s v="-"/>
    <d v="2021-11-02T00:00:00"/>
    <n v="1344"/>
    <s v="DEPO BONDOWOSO"/>
    <x v="22"/>
    <s v="745-0000860"/>
    <d v="2021-11-03T00:00:00"/>
    <x v="0"/>
    <n v="1344"/>
    <s v="-"/>
    <s v="-"/>
    <s v="-"/>
    <n v="0"/>
    <n v="0"/>
    <n v="0"/>
    <s v="-"/>
    <s v="-"/>
    <s v="-"/>
    <s v="-"/>
    <n v="0"/>
    <s v="-"/>
    <s v="-"/>
    <s v="-"/>
    <s v="8276895377"/>
    <e v="#N/A"/>
    <e v="#N/A"/>
    <n v="13238400"/>
    <n v="0"/>
    <n v="0"/>
    <m/>
    <m/>
    <m/>
    <m/>
    <m/>
    <m/>
    <m/>
    <m/>
    <m/>
    <m/>
    <m/>
    <m/>
    <m/>
    <m/>
    <m/>
    <m/>
    <m/>
    <m/>
    <n v="2"/>
  </r>
  <r>
    <x v="0"/>
    <s v="PT. TIRTA INVESTAMA WINONGAN"/>
    <n v="21102803826"/>
    <s v="PPS"/>
    <s v="BASIT"/>
    <s v="L 8372 UI"/>
    <n v="5042241294"/>
    <s v="-"/>
    <s v="-"/>
    <d v="2021-11-02T00:00:00"/>
    <n v="1344"/>
    <s v="DEPO BONDOWOSO"/>
    <x v="22"/>
    <s v="745-0000860"/>
    <d v="2021-11-03T00:00:00"/>
    <x v="1"/>
    <n v="1344"/>
    <s v="-"/>
    <s v="-"/>
    <s v="-"/>
    <n v="0"/>
    <n v="0"/>
    <n v="0"/>
    <s v="-"/>
    <s v="-"/>
    <s v="-"/>
    <s v="-"/>
    <n v="0"/>
    <s v="-"/>
    <s v="-"/>
    <s v="-"/>
    <s v="8276895377"/>
    <e v="#N/A"/>
    <e v="#N/A"/>
    <n v="40320000"/>
    <n v="0"/>
    <n v="0"/>
    <m/>
    <m/>
    <m/>
    <m/>
    <m/>
    <m/>
    <m/>
    <m/>
    <m/>
    <m/>
    <m/>
    <m/>
    <m/>
    <m/>
    <m/>
    <m/>
    <m/>
    <m/>
    <n v="2"/>
  </r>
  <r>
    <x v="1"/>
    <s v="PT. TIRTA INVESTAMA WINONGAN"/>
    <s v="21102803826A"/>
    <s v="PPS"/>
    <s v="BASIT"/>
    <s v="L 8372 UI"/>
    <s v="BONGKAR SAJA"/>
    <s v="-"/>
    <s v="-"/>
    <d v="2021-11-02T00:00:00"/>
    <n v="0"/>
    <s v="TIV KEBONCANDI"/>
    <x v="2"/>
    <s v="-"/>
    <s v="-"/>
    <x v="0"/>
    <n v="0"/>
    <n v="21102201380"/>
    <s v="-"/>
    <n v="6008134168"/>
    <n v="36"/>
    <n v="0"/>
    <n v="36"/>
    <s v="DEPO PANCENG"/>
    <s v="-"/>
    <s v="169-0001641"/>
    <d v="2021-11-01T00:00:00"/>
    <n v="3"/>
    <n v="5042243278"/>
    <s v="117-0002419"/>
    <d v="2021-11-03T00:00:00"/>
    <e v="#N/A"/>
    <s v="2050350312"/>
    <s v="8276895965"/>
    <n v="0"/>
    <n v="354600"/>
    <n v="29550"/>
    <m/>
    <m/>
    <m/>
    <m/>
    <m/>
    <m/>
    <m/>
    <m/>
    <m/>
    <m/>
    <m/>
    <m/>
    <m/>
    <m/>
    <m/>
    <m/>
    <m/>
    <m/>
    <n v="2"/>
  </r>
  <r>
    <x v="1"/>
    <s v="PT. TIRTA INVESTAMA WINONGAN"/>
    <s v="21102803826A"/>
    <s v="PPS"/>
    <s v="BASIT"/>
    <s v="L 8372 UI"/>
    <s v="BONGKAR SAJA"/>
    <s v="-"/>
    <s v="-"/>
    <d v="2021-11-02T00:00:00"/>
    <n v="0"/>
    <s v="TIV KEBONCANDI"/>
    <x v="2"/>
    <s v="-"/>
    <s v="-"/>
    <x v="1"/>
    <n v="0"/>
    <n v="21102201380"/>
    <s v="-"/>
    <n v="6008134168"/>
    <n v="1440"/>
    <n v="0"/>
    <n v="1440"/>
    <s v="DEPO PANCENG"/>
    <s v="-"/>
    <s v="169-0001641"/>
    <d v="2021-11-01T00:00:00"/>
    <n v="70"/>
    <n v="5042243278"/>
    <s v="117-0002419"/>
    <d v="2021-11-03T00:00:00"/>
    <e v="#N/A"/>
    <s v="2050350312"/>
    <s v="8276895965"/>
    <n v="0"/>
    <n v="43200000"/>
    <n v="2100000"/>
    <m/>
    <m/>
    <m/>
    <m/>
    <m/>
    <m/>
    <m/>
    <m/>
    <m/>
    <m/>
    <m/>
    <m/>
    <m/>
    <m/>
    <m/>
    <m/>
    <m/>
    <m/>
    <n v="2"/>
  </r>
  <r>
    <x v="1"/>
    <s v="PT. TIRTA INVESTAMA WINONGAN"/>
    <n v="21102903758"/>
    <s v="MERPATI"/>
    <s v="SUGENG"/>
    <s v="N 8134 UQ"/>
    <n v="5042170031"/>
    <s v="-"/>
    <s v="-"/>
    <d v="2021-11-02T00:00:00"/>
    <n v="1344"/>
    <s v="DEPO LEGUNDI"/>
    <x v="4"/>
    <s v="083-0007863"/>
    <d v="2021-11-03T00:00:00"/>
    <x v="0"/>
    <n v="1344"/>
    <n v="21102201372"/>
    <s v="-"/>
    <n v="6008140086"/>
    <n v="25"/>
    <n v="0"/>
    <n v="25"/>
    <s v="LOWAYU - GRESIK"/>
    <s v="-"/>
    <s v="556-0006254"/>
    <d v="2021-10-30T00:00:00"/>
    <n v="0"/>
    <n v="5042260723"/>
    <s v="556-0009012"/>
    <d v="2021-11-03T00:00:00"/>
    <s v="8276895965"/>
    <s v="2050350312"/>
    <s v="8276895965"/>
    <n v="13238400"/>
    <n v="246250"/>
    <n v="0"/>
    <m/>
    <m/>
    <m/>
    <m/>
    <m/>
    <m/>
    <m/>
    <m/>
    <m/>
    <m/>
    <m/>
    <m/>
    <m/>
    <m/>
    <m/>
    <m/>
    <m/>
    <m/>
    <n v="2"/>
  </r>
  <r>
    <x v="1"/>
    <s v="PT. TIRTA INVESTAMA WINONGAN"/>
    <n v="21102903758"/>
    <s v="MERPATI"/>
    <s v="SUGENG"/>
    <s v="N 8134 UQ"/>
    <n v="5042170031"/>
    <s v="-"/>
    <s v="-"/>
    <d v="2021-11-02T00:00:00"/>
    <n v="1344"/>
    <s v="DEPO LEGUNDI"/>
    <x v="4"/>
    <s v="083-0007863"/>
    <d v="2021-11-03T00:00:00"/>
    <x v="1"/>
    <n v="1344"/>
    <n v="21102201372"/>
    <s v="-"/>
    <n v="6008140086"/>
    <n v="1344"/>
    <n v="0"/>
    <n v="1344"/>
    <s v="LOWAYU - GRESIK"/>
    <s v="-"/>
    <s v="556-0006254"/>
    <d v="2021-10-30T00:00:00"/>
    <n v="80"/>
    <n v="5042260723"/>
    <s v="556-0009012"/>
    <d v="2021-11-03T00:00:00"/>
    <s v="8276895965"/>
    <s v="2050350312"/>
    <s v="8276895965"/>
    <n v="40320000"/>
    <n v="40320000"/>
    <n v="2400000"/>
    <m/>
    <m/>
    <m/>
    <m/>
    <m/>
    <m/>
    <m/>
    <m/>
    <m/>
    <m/>
    <m/>
    <m/>
    <m/>
    <m/>
    <m/>
    <m/>
    <m/>
    <m/>
    <n v="2"/>
  </r>
  <r>
    <x v="1"/>
    <s v="PT. TIRTA INVESTAMA WINONGAN"/>
    <n v="21102903763"/>
    <s v="PPS"/>
    <s v="EKO J"/>
    <s v="L 9273 UF"/>
    <n v="5042255832"/>
    <s v="-"/>
    <s v="-"/>
    <d v="2021-11-02T00:00:00"/>
    <n v="1344"/>
    <s v="DEPO PANCENG"/>
    <x v="13"/>
    <s v="169-0001705"/>
    <d v="2021-11-04T00:00:00"/>
    <x v="0"/>
    <n v="1344"/>
    <n v="21102201368"/>
    <s v="-"/>
    <n v="6008138928"/>
    <n v="54"/>
    <n v="0"/>
    <n v="54"/>
    <s v="DEPO GRESIK"/>
    <s v="-"/>
    <s v="556-0006257"/>
    <d v="2021-11-01T00:00:00"/>
    <n v="6"/>
    <n v="5042249117"/>
    <s v="117-0002814"/>
    <d v="2021-11-24T00:00:00"/>
    <s v="8276895965"/>
    <s v="2050350312"/>
    <s v="8276895965"/>
    <n v="13238400"/>
    <n v="531900"/>
    <n v="59100"/>
    <m/>
    <m/>
    <m/>
    <m/>
    <m/>
    <m/>
    <m/>
    <m/>
    <m/>
    <m/>
    <m/>
    <m/>
    <m/>
    <m/>
    <m/>
    <m/>
    <m/>
    <m/>
    <n v="2"/>
  </r>
  <r>
    <x v="1"/>
    <s v="PT. TIRTA INVESTAMA WINONGAN"/>
    <n v="21102903763"/>
    <s v="PPS"/>
    <s v="EKO J"/>
    <s v="L 9273 UF"/>
    <n v="5042255832"/>
    <s v="-"/>
    <s v="-"/>
    <d v="2021-11-02T00:00:00"/>
    <n v="1344"/>
    <s v="DEPO PANCENG"/>
    <x v="13"/>
    <s v="169-0001705"/>
    <d v="2021-11-04T00:00:00"/>
    <x v="1"/>
    <n v="1344"/>
    <n v="21102201368"/>
    <s v="-"/>
    <n v="6008138928"/>
    <n v="1512"/>
    <n v="0"/>
    <n v="1512"/>
    <s v="DEPO GRESIK"/>
    <s v="-"/>
    <s v="556-0006257"/>
    <d v="2021-11-01T00:00:00"/>
    <n v="70"/>
    <n v="5042249117"/>
    <s v="117-0002814"/>
    <d v="2021-11-24T00:00:00"/>
    <s v="8276895965"/>
    <s v="2050350312"/>
    <s v="8276895965"/>
    <n v="40320000"/>
    <n v="45360000"/>
    <n v="2100000"/>
    <m/>
    <m/>
    <m/>
    <m/>
    <m/>
    <m/>
    <m/>
    <m/>
    <m/>
    <m/>
    <m/>
    <m/>
    <m/>
    <m/>
    <m/>
    <m/>
    <m/>
    <m/>
    <n v="2"/>
  </r>
  <r>
    <x v="1"/>
    <s v="PT. TIRTA INVESTAMA WINONGAN"/>
    <n v="21102903767"/>
    <s v="PPS"/>
    <s v="RIFAI"/>
    <s v="S 9015 US"/>
    <n v="5042254092"/>
    <s v="-"/>
    <s v="-"/>
    <d v="2021-11-02T00:00:00"/>
    <n v="1420"/>
    <s v="LOWAYU - GRESIK"/>
    <x v="12"/>
    <s v="556-0009015"/>
    <d v="2021-11-03T00:00:00"/>
    <x v="0"/>
    <n v="1420"/>
    <n v="21102201381"/>
    <s v="-"/>
    <n v="6008137815"/>
    <n v="18"/>
    <n v="0"/>
    <n v="18"/>
    <s v="DEPO LEGUNDI"/>
    <s v="-"/>
    <s v="083-0006546"/>
    <d v="2021-11-01T00:00:00"/>
    <n v="0"/>
    <n v="5042250299"/>
    <s v="117-0002778"/>
    <d v="2021-11-23T00:00:00"/>
    <s v="8276895965"/>
    <s v="2050350312"/>
    <s v="8276895965"/>
    <n v="13987000"/>
    <n v="177300"/>
    <n v="0"/>
    <m/>
    <m/>
    <m/>
    <m/>
    <m/>
    <m/>
    <m/>
    <m/>
    <m/>
    <m/>
    <m/>
    <m/>
    <m/>
    <m/>
    <m/>
    <m/>
    <m/>
    <m/>
    <n v="2"/>
  </r>
  <r>
    <x v="1"/>
    <s v="PT. TIRTA INVESTAMA WINONGAN"/>
    <n v="21102903767"/>
    <s v="PPS"/>
    <s v="RIFAI"/>
    <s v="S 9015 US"/>
    <n v="5042254092"/>
    <s v="-"/>
    <s v="-"/>
    <d v="2021-11-02T00:00:00"/>
    <n v="1420"/>
    <s v="LOWAYU - GRESIK"/>
    <x v="12"/>
    <s v="556-0009015"/>
    <d v="2021-11-03T00:00:00"/>
    <x v="1"/>
    <n v="1420"/>
    <n v="21102201381"/>
    <s v="-"/>
    <n v="6008137815"/>
    <n v="1420"/>
    <n v="0"/>
    <n v="1420"/>
    <s v="DEPO LEGUNDI"/>
    <s v="-"/>
    <s v="083-0006546"/>
    <d v="2021-11-01T00:00:00"/>
    <n v="70"/>
    <n v="5042250299"/>
    <s v="117-0002778"/>
    <d v="2021-11-23T00:00:00"/>
    <s v="8276895965"/>
    <s v="2050350312"/>
    <s v="8276895965"/>
    <n v="42600000"/>
    <n v="42600000"/>
    <n v="2100000"/>
    <m/>
    <m/>
    <m/>
    <m/>
    <m/>
    <m/>
    <m/>
    <m/>
    <m/>
    <m/>
    <m/>
    <m/>
    <m/>
    <m/>
    <m/>
    <m/>
    <m/>
    <m/>
    <n v="2"/>
  </r>
  <r>
    <x v="1"/>
    <s v="PT. TIRTA INVESTAMA WINONGAN"/>
    <n v="21102903773"/>
    <s v="PPS"/>
    <s v="SOBAH"/>
    <s v="S 9012 US"/>
    <n v="5042213382"/>
    <s v="-"/>
    <s v="-"/>
    <d v="2021-11-02T00:00:00"/>
    <n v="1420"/>
    <s v="DEPO PANCENG"/>
    <x v="13"/>
    <s v="169-0001703"/>
    <d v="2021-11-03T00:00:00"/>
    <x v="0"/>
    <n v="1420"/>
    <n v="21102201392"/>
    <s v="-"/>
    <n v="6008061299"/>
    <n v="21"/>
    <n v="0"/>
    <n v="21"/>
    <s v="LOWAYU - GRESIK"/>
    <s v="-"/>
    <s v="556-0006246"/>
    <d v="2021-10-30T00:00:00"/>
    <n v="0"/>
    <n v="5042213382"/>
    <s v="556-0009014"/>
    <d v="2021-11-03T00:00:00"/>
    <s v="8276895965"/>
    <s v="2050350312"/>
    <s v="8276895965"/>
    <n v="13987000"/>
    <n v="206850"/>
    <n v="0"/>
    <m/>
    <m/>
    <m/>
    <m/>
    <m/>
    <m/>
    <m/>
    <m/>
    <m/>
    <m/>
    <m/>
    <m/>
    <m/>
    <m/>
    <m/>
    <m/>
    <m/>
    <m/>
    <n v="2"/>
  </r>
  <r>
    <x v="1"/>
    <s v="PT. TIRTA INVESTAMA WINONGAN"/>
    <n v="21102903773"/>
    <s v="PPS"/>
    <s v="SOBAH"/>
    <s v="S 9012 US"/>
    <n v="5042213382"/>
    <s v="-"/>
    <s v="-"/>
    <d v="2021-11-02T00:00:00"/>
    <n v="1420"/>
    <s v="DEPO PANCENG"/>
    <x v="13"/>
    <s v="169-0001703"/>
    <d v="2021-11-03T00:00:00"/>
    <x v="1"/>
    <n v="1420"/>
    <n v="21102201392"/>
    <s v="-"/>
    <n v="6008061299"/>
    <n v="1420"/>
    <n v="0"/>
    <n v="1420"/>
    <s v="LOWAYU - GRESIK"/>
    <s v="-"/>
    <s v="556-0006246"/>
    <d v="2021-10-30T00:00:00"/>
    <n v="70"/>
    <n v="5042213382"/>
    <s v="556-0009014"/>
    <d v="2021-11-03T00:00:00"/>
    <s v="8276895965"/>
    <s v="2050350312"/>
    <s v="8276895965"/>
    <n v="42600000"/>
    <n v="42600000"/>
    <n v="2100000"/>
    <m/>
    <m/>
    <m/>
    <m/>
    <m/>
    <m/>
    <m/>
    <m/>
    <m/>
    <m/>
    <m/>
    <m/>
    <m/>
    <m/>
    <m/>
    <m/>
    <m/>
    <m/>
    <n v="2"/>
  </r>
  <r>
    <x v="1"/>
    <s v="PT. TIRTA INVESTAMA WINONGAN"/>
    <n v="21102903774"/>
    <s v="PPS"/>
    <s v="MADE"/>
    <s v="L 8373 UI"/>
    <n v="5042244888"/>
    <s v="-"/>
    <s v="-"/>
    <d v="2021-11-02T00:00:00"/>
    <n v="1440"/>
    <s v="LOWAYU - GRESIK"/>
    <x v="12"/>
    <s v="556-0009004"/>
    <d v="2021-11-02T00:00:00"/>
    <x v="0"/>
    <n v="1440"/>
    <s v="-"/>
    <s v="-"/>
    <s v="-"/>
    <n v="0"/>
    <n v="0"/>
    <n v="0"/>
    <s v="-"/>
    <s v="-"/>
    <s v="-"/>
    <s v="-"/>
    <n v="0"/>
    <s v="-"/>
    <s v="-"/>
    <s v="-"/>
    <s v="8276895965"/>
    <e v="#N/A"/>
    <e v="#N/A"/>
    <n v="14184000"/>
    <n v="0"/>
    <n v="0"/>
    <m/>
    <m/>
    <m/>
    <m/>
    <m/>
    <m/>
    <m/>
    <m/>
    <m/>
    <m/>
    <m/>
    <m/>
    <m/>
    <m/>
    <m/>
    <m/>
    <m/>
    <m/>
    <n v="2"/>
  </r>
  <r>
    <x v="1"/>
    <s v="PT. TIRTA INVESTAMA WINONGAN"/>
    <n v="21102903774"/>
    <s v="PPS"/>
    <s v="MADE"/>
    <s v="L 8373 UI"/>
    <n v="5042244888"/>
    <s v="-"/>
    <s v="-"/>
    <d v="2021-11-02T00:00:00"/>
    <n v="1440"/>
    <s v="LOWAYU - GRESIK"/>
    <x v="12"/>
    <s v="556-0009004"/>
    <d v="2021-11-02T00:00:00"/>
    <x v="1"/>
    <n v="1440"/>
    <s v="-"/>
    <s v="-"/>
    <s v="-"/>
    <n v="0"/>
    <n v="0"/>
    <n v="0"/>
    <s v="-"/>
    <s v="-"/>
    <s v="-"/>
    <s v="-"/>
    <n v="0"/>
    <s v="-"/>
    <s v="-"/>
    <s v="-"/>
    <s v="8276895965"/>
    <e v="#N/A"/>
    <e v="#N/A"/>
    <n v="43200000"/>
    <n v="0"/>
    <n v="0"/>
    <m/>
    <m/>
    <m/>
    <m/>
    <m/>
    <m/>
    <m/>
    <m/>
    <m/>
    <m/>
    <m/>
    <m/>
    <m/>
    <m/>
    <m/>
    <m/>
    <m/>
    <m/>
    <n v="2"/>
  </r>
  <r>
    <x v="0"/>
    <s v="PT. TIRTA INVESTAMA WINONGAN"/>
    <s v="21102903774A"/>
    <s v="PPS"/>
    <s v="MADE"/>
    <s v="L 8373 UI"/>
    <s v="BONGKAR SAJA"/>
    <s v="-"/>
    <s v="-"/>
    <d v="2021-11-02T00:00:00"/>
    <n v="0"/>
    <s v="TIV KEBONCANDI"/>
    <x v="2"/>
    <s v="-"/>
    <s v="-"/>
    <x v="0"/>
    <n v="0"/>
    <n v="21102101731"/>
    <s v="-"/>
    <n v="6008137443"/>
    <n v="38"/>
    <n v="0"/>
    <n v="38"/>
    <s v="DEPO PAITON"/>
    <s v="-"/>
    <s v="370-0001162"/>
    <d v="2021-11-01T00:00:00"/>
    <n v="2"/>
    <n v="5042243469"/>
    <s v="116-0003592"/>
    <d v="2021-11-03T00:00:00"/>
    <e v="#N/A"/>
    <s v="2050350281"/>
    <s v="8276895377"/>
    <n v="0"/>
    <n v="374300"/>
    <n v="19700"/>
    <m/>
    <m/>
    <m/>
    <m/>
    <m/>
    <m/>
    <m/>
    <m/>
    <m/>
    <m/>
    <m/>
    <m/>
    <m/>
    <m/>
    <m/>
    <m/>
    <m/>
    <m/>
    <n v="2"/>
  </r>
  <r>
    <x v="0"/>
    <s v="PT. TIRTA INVESTAMA WINONGAN"/>
    <s v="21102903774A"/>
    <s v="PPS"/>
    <s v="MADE"/>
    <s v="L 8373 UI"/>
    <s v="BONGKAR SAJA"/>
    <s v="-"/>
    <s v="-"/>
    <d v="2021-11-02T00:00:00"/>
    <n v="0"/>
    <s v="TIV KEBONCANDI"/>
    <x v="2"/>
    <s v="-"/>
    <s v="-"/>
    <x v="1"/>
    <n v="0"/>
    <n v="21102101731"/>
    <s v="-"/>
    <n v="6008137443"/>
    <n v="1440"/>
    <n v="0"/>
    <n v="1440"/>
    <s v="DEPO PAITON"/>
    <s v="-"/>
    <s v="370-0001162"/>
    <d v="2021-11-01T00:00:00"/>
    <n v="70"/>
    <n v="5042243469"/>
    <s v="116-0003592"/>
    <d v="2021-11-03T00:00:00"/>
    <e v="#N/A"/>
    <s v="2050350281"/>
    <s v="8276895377"/>
    <n v="0"/>
    <n v="43200000"/>
    <n v="2100000"/>
    <m/>
    <m/>
    <m/>
    <m/>
    <m/>
    <m/>
    <m/>
    <m/>
    <m/>
    <m/>
    <m/>
    <m/>
    <m/>
    <m/>
    <m/>
    <m/>
    <m/>
    <m/>
    <n v="2"/>
  </r>
  <r>
    <x v="1"/>
    <s v="PT. TIRTA INVESTAMA WINONGAN"/>
    <n v="21102903777"/>
    <s v="MERPATI"/>
    <s v="SOLIHIN"/>
    <s v="N 8261 UR"/>
    <n v="5042242639"/>
    <s v="-"/>
    <s v="-"/>
    <d v="2021-11-02T00:00:00"/>
    <n v="1440"/>
    <s v="DEPO PANCENG"/>
    <x v="13"/>
    <s v="169-0001702"/>
    <d v="2021-11-02T00:00:00"/>
    <x v="0"/>
    <n v="1440"/>
    <s v="-"/>
    <s v="-"/>
    <s v="-"/>
    <n v="0"/>
    <n v="0"/>
    <n v="0"/>
    <s v="-"/>
    <s v="-"/>
    <s v="-"/>
    <s v="-"/>
    <n v="0"/>
    <s v="-"/>
    <s v="-"/>
    <s v="-"/>
    <s v="8276895965"/>
    <e v="#N/A"/>
    <e v="#N/A"/>
    <n v="14184000"/>
    <n v="0"/>
    <n v="0"/>
    <m/>
    <m/>
    <m/>
    <m/>
    <m/>
    <m/>
    <m/>
    <m/>
    <m/>
    <m/>
    <m/>
    <m/>
    <m/>
    <m/>
    <m/>
    <m/>
    <m/>
    <m/>
    <n v="2"/>
  </r>
  <r>
    <x v="1"/>
    <s v="PT. TIRTA INVESTAMA WINONGAN"/>
    <n v="21102903777"/>
    <s v="MERPATI"/>
    <s v="SOLIHIN"/>
    <s v="N 8261 UR"/>
    <n v="5042242639"/>
    <s v="-"/>
    <s v="-"/>
    <d v="2021-11-02T00:00:00"/>
    <n v="1440"/>
    <s v="DEPO PANCENG"/>
    <x v="13"/>
    <s v="169-0001702"/>
    <d v="2021-11-02T00:00:00"/>
    <x v="1"/>
    <n v="1440"/>
    <s v="-"/>
    <s v="-"/>
    <s v="-"/>
    <n v="0"/>
    <n v="0"/>
    <n v="0"/>
    <s v="-"/>
    <s v="-"/>
    <s v="-"/>
    <s v="-"/>
    <n v="0"/>
    <s v="-"/>
    <s v="-"/>
    <s v="-"/>
    <s v="8276895965"/>
    <e v="#N/A"/>
    <e v="#N/A"/>
    <n v="43200000"/>
    <n v="0"/>
    <n v="0"/>
    <m/>
    <m/>
    <m/>
    <m/>
    <m/>
    <m/>
    <m/>
    <m/>
    <m/>
    <m/>
    <m/>
    <m/>
    <m/>
    <m/>
    <m/>
    <m/>
    <m/>
    <m/>
    <n v="2"/>
  </r>
  <r>
    <x v="0"/>
    <s v="PT. TIRTA INVESTAMA WINONGAN"/>
    <s v="21102903777A"/>
    <s v="MERPATI"/>
    <s v="SOLIHIN"/>
    <s v="N 8261 UR"/>
    <s v="BONGKAR SAJA"/>
    <s v="-"/>
    <s v="-"/>
    <d v="2021-11-02T00:00:00"/>
    <n v="0"/>
    <s v="TIV KEBONCANDI"/>
    <x v="2"/>
    <s v="-"/>
    <s v="-"/>
    <x v="0"/>
    <n v="0"/>
    <n v="21102101728"/>
    <s v="-"/>
    <n v="6008135531"/>
    <n v="30"/>
    <n v="0"/>
    <n v="30"/>
    <s v="DEPO JEMBER"/>
    <s v="-"/>
    <s v="369-0005529"/>
    <d v="2021-11-01T00:00:00"/>
    <n v="4"/>
    <n v="5042243100"/>
    <s v="116-0003703"/>
    <d v="2021-11-08T00:00:00"/>
    <e v="#N/A"/>
    <s v="2050350281"/>
    <s v="8276895377"/>
    <n v="0"/>
    <n v="295500"/>
    <n v="39400"/>
    <m/>
    <m/>
    <m/>
    <m/>
    <m/>
    <m/>
    <m/>
    <m/>
    <m/>
    <m/>
    <m/>
    <m/>
    <m/>
    <m/>
    <m/>
    <m/>
    <m/>
    <m/>
    <n v="2"/>
  </r>
  <r>
    <x v="0"/>
    <s v="PT. TIRTA INVESTAMA WINONGAN"/>
    <s v="21102903777A"/>
    <s v="MERPATI"/>
    <s v="SOLIHIN"/>
    <s v="N 8261 UR"/>
    <s v="BONGKAR SAJA"/>
    <s v="-"/>
    <s v="-"/>
    <d v="2021-11-02T00:00:00"/>
    <n v="0"/>
    <s v="TIV KEBONCANDI"/>
    <x v="2"/>
    <s v="-"/>
    <s v="-"/>
    <x v="1"/>
    <n v="0"/>
    <n v="21102101728"/>
    <s v="-"/>
    <n v="6008135531"/>
    <n v="1440"/>
    <n v="0"/>
    <n v="1440"/>
    <s v="DEPO JEMBER"/>
    <s v="-"/>
    <s v="369-0005529"/>
    <d v="2021-11-01T00:00:00"/>
    <n v="85"/>
    <n v="5042243100"/>
    <s v="116-0003703"/>
    <d v="2021-11-08T00:00:00"/>
    <e v="#N/A"/>
    <s v="2050350281"/>
    <s v="8276895377"/>
    <n v="0"/>
    <n v="43200000"/>
    <n v="2550000"/>
    <m/>
    <m/>
    <m/>
    <m/>
    <m/>
    <m/>
    <m/>
    <m/>
    <m/>
    <m/>
    <m/>
    <m/>
    <m/>
    <m/>
    <m/>
    <m/>
    <m/>
    <m/>
    <n v="2"/>
  </r>
  <r>
    <x v="0"/>
    <s v="PT. TIRTA INVESTAMA WINONGAN"/>
    <n v="21102803820"/>
    <s v="GLL"/>
    <s v="SUMANANG"/>
    <s v="L 9352 UZ"/>
    <n v="5042245008"/>
    <s v="-"/>
    <s v="-"/>
    <d v="2021-11-02T00:00:00"/>
    <n v="1344"/>
    <s v="DEPO SUKOREJO"/>
    <x v="11"/>
    <s v="569-0002246"/>
    <d v="2021-11-02T00:00:00"/>
    <x v="0"/>
    <n v="1344"/>
    <n v="21102101716"/>
    <s v="-"/>
    <n v="6008137292"/>
    <n v="34"/>
    <n v="0"/>
    <n v="34"/>
    <s v="DEPO SUKOREJO"/>
    <s v="-"/>
    <s v="569-0002119"/>
    <d v="2021-11-01T00:00:00"/>
    <n v="4"/>
    <n v="5042242434"/>
    <s v="116-0004004"/>
    <d v="2021-11-23T00:00:00"/>
    <s v="8276895377"/>
    <s v="2050350281"/>
    <s v="8276895377"/>
    <n v="13238400"/>
    <n v="334900"/>
    <n v="39400"/>
    <m/>
    <m/>
    <m/>
    <m/>
    <m/>
    <m/>
    <m/>
    <m/>
    <m/>
    <m/>
    <m/>
    <m/>
    <m/>
    <m/>
    <m/>
    <m/>
    <m/>
    <m/>
    <n v="2"/>
  </r>
  <r>
    <x v="0"/>
    <s v="PT. TIRTA INVESTAMA WINONGAN"/>
    <n v="21102803820"/>
    <s v="GLL"/>
    <s v="SUMANANG"/>
    <s v="L 9352 UZ"/>
    <n v="5042245008"/>
    <s v="-"/>
    <s v="-"/>
    <d v="2021-11-02T00:00:00"/>
    <n v="1344"/>
    <s v="DEPO SUKOREJO"/>
    <x v="11"/>
    <s v="569-0002246"/>
    <d v="2021-11-02T00:00:00"/>
    <x v="1"/>
    <n v="1344"/>
    <n v="21102101716"/>
    <s v="-"/>
    <n v="6008137292"/>
    <n v="1344"/>
    <n v="0"/>
    <n v="1344"/>
    <s v="DEPO SUKOREJO"/>
    <s v="-"/>
    <s v="569-0002119"/>
    <d v="2021-11-01T00:00:00"/>
    <n v="85"/>
    <n v="5042242434"/>
    <s v="116-0004004"/>
    <d v="2021-11-23T00:00:00"/>
    <s v="8276895377"/>
    <s v="2050350281"/>
    <s v="8276895377"/>
    <n v="40320000"/>
    <n v="40320000"/>
    <n v="2550000"/>
    <m/>
    <m/>
    <m/>
    <m/>
    <m/>
    <m/>
    <m/>
    <m/>
    <m/>
    <m/>
    <m/>
    <m/>
    <m/>
    <m/>
    <m/>
    <m/>
    <m/>
    <m/>
    <n v="2"/>
  </r>
  <r>
    <x v="0"/>
    <s v="PT. TIRTA INVESTAMA WINONGAN"/>
    <n v="21102803827"/>
    <s v="GLL"/>
    <s v="MUKH SLAMET"/>
    <s v="N 8544 UV"/>
    <n v="5042245331"/>
    <s v="-"/>
    <s v="-"/>
    <d v="2021-11-02T00:00:00"/>
    <n v="1440"/>
    <s v="DEPO SUKOREJO"/>
    <x v="11"/>
    <s v="569-0002247"/>
    <d v="2021-11-02T00:00:00"/>
    <x v="0"/>
    <n v="1440"/>
    <s v="-"/>
    <s v="-"/>
    <s v="-"/>
    <n v="0"/>
    <n v="0"/>
    <n v="0"/>
    <s v="-"/>
    <s v="-"/>
    <s v="-"/>
    <s v="-"/>
    <n v="0"/>
    <s v="-"/>
    <s v="-"/>
    <s v="-"/>
    <s v="8276895377"/>
    <e v="#N/A"/>
    <e v="#N/A"/>
    <n v="14184000"/>
    <n v="0"/>
    <n v="0"/>
    <m/>
    <m/>
    <m/>
    <m/>
    <m/>
    <m/>
    <m/>
    <m/>
    <m/>
    <m/>
    <m/>
    <m/>
    <m/>
    <m/>
    <m/>
    <m/>
    <m/>
    <m/>
    <n v="2"/>
  </r>
  <r>
    <x v="0"/>
    <s v="PT. TIRTA INVESTAMA WINONGAN"/>
    <n v="21102803827"/>
    <s v="GLL"/>
    <s v="MUKH SLAMET"/>
    <s v="N 8544 UV"/>
    <n v="5042245331"/>
    <s v="-"/>
    <s v="-"/>
    <d v="2021-11-02T00:00:00"/>
    <n v="1440"/>
    <s v="DEPO SUKOREJO"/>
    <x v="11"/>
    <s v="569-0002247"/>
    <d v="2021-11-02T00:00:00"/>
    <x v="1"/>
    <n v="1440"/>
    <s v="-"/>
    <s v="-"/>
    <s v="-"/>
    <n v="0"/>
    <n v="0"/>
    <n v="0"/>
    <s v="-"/>
    <s v="-"/>
    <s v="-"/>
    <s v="-"/>
    <n v="0"/>
    <s v="-"/>
    <s v="-"/>
    <s v="-"/>
    <s v="8276895377"/>
    <e v="#N/A"/>
    <e v="#N/A"/>
    <n v="43200000"/>
    <n v="0"/>
    <n v="0"/>
    <m/>
    <m/>
    <m/>
    <m/>
    <m/>
    <m/>
    <m/>
    <m/>
    <m/>
    <m/>
    <m/>
    <m/>
    <m/>
    <m/>
    <m/>
    <m/>
    <m/>
    <m/>
    <n v="2"/>
  </r>
  <r>
    <x v="1"/>
    <s v="PT. TIRTA INVESTAMA WINONGAN"/>
    <s v="21102803827-RETUR"/>
    <s v="GLL"/>
    <s v="MUKH SLAMET"/>
    <s v="N 8544 UV"/>
    <n v="5042245331"/>
    <s v="-"/>
    <s v="-"/>
    <d v="2021-11-02T00:00:00"/>
    <n v="0"/>
    <s v="DEPO SUKOREJO"/>
    <x v="11"/>
    <s v="569-0002247"/>
    <d v="2021-11-02T00:00:00"/>
    <x v="0"/>
    <n v="0"/>
    <n v="21102903794"/>
    <s v="-"/>
    <n v="6008135858"/>
    <n v="36"/>
    <n v="0"/>
    <n v="37"/>
    <s v="DEPO LEGUNDI"/>
    <s v="-"/>
    <s v="083-0006547"/>
    <d v="2021-11-01T00:00:00"/>
    <n v="1"/>
    <n v="5042242633"/>
    <s v="117-0002533"/>
    <d v="2021-11-09T00:00:00"/>
    <s v="8276895377"/>
    <s v="2050350312"/>
    <s v="8276895965"/>
    <n v="0"/>
    <n v="364450"/>
    <n v="9850"/>
    <m/>
    <m/>
    <m/>
    <m/>
    <m/>
    <m/>
    <m/>
    <m/>
    <m/>
    <m/>
    <m/>
    <m/>
    <m/>
    <m/>
    <m/>
    <m/>
    <m/>
    <m/>
    <n v="2"/>
  </r>
  <r>
    <x v="1"/>
    <s v="PT. TIRTA INVESTAMA WINONGAN"/>
    <s v="21102803827-RETUR"/>
    <s v="GLL"/>
    <s v="MUKH SLAMET"/>
    <s v="N 8544 UV"/>
    <n v="5042245331"/>
    <s v="-"/>
    <s v="-"/>
    <d v="2021-11-02T00:00:00"/>
    <n v="0"/>
    <s v="DEPO SUKOREJO"/>
    <x v="11"/>
    <s v="569-0002247"/>
    <d v="2021-11-02T00:00:00"/>
    <x v="1"/>
    <n v="0"/>
    <n v="21102903794"/>
    <s v="-"/>
    <n v="6008135858"/>
    <n v="1440"/>
    <n v="0"/>
    <n v="1440"/>
    <s v="DEPO LEGUNDI"/>
    <s v="-"/>
    <s v="083-0006547"/>
    <d v="2021-11-01T00:00:00"/>
    <n v="75"/>
    <n v="5042242633"/>
    <s v="117-0002533"/>
    <d v="2021-11-09T00:00:00"/>
    <s v="8276895377"/>
    <s v="2050350312"/>
    <s v="8276895965"/>
    <n v="0"/>
    <n v="43200000"/>
    <n v="2250000"/>
    <m/>
    <m/>
    <m/>
    <m/>
    <m/>
    <m/>
    <m/>
    <m/>
    <m/>
    <m/>
    <m/>
    <m/>
    <m/>
    <m/>
    <m/>
    <m/>
    <m/>
    <m/>
    <n v="2"/>
  </r>
  <r>
    <x v="1"/>
    <s v="PT. TIRTA INVESTAMA WINONGAN"/>
    <n v="21102903766"/>
    <s v="GLL"/>
    <s v="DARYANTO"/>
    <s v="N8796UV"/>
    <n v="5042246568"/>
    <s v="-"/>
    <s v="-"/>
    <d v="2021-11-02T00:00:00"/>
    <n v="960"/>
    <s v="DEPO MARGOMULYO"/>
    <x v="5"/>
    <s v="168-0032450"/>
    <d v="2021-11-02T00:00:00"/>
    <x v="0"/>
    <n v="960"/>
    <s v="-"/>
    <s v="-"/>
    <s v="-"/>
    <n v="0"/>
    <n v="0"/>
    <n v="0"/>
    <s v="-"/>
    <s v="-"/>
    <s v="-"/>
    <s v="-"/>
    <n v="0"/>
    <s v="-"/>
    <s v="-"/>
    <s v="-"/>
    <s v="8276895965"/>
    <e v="#N/A"/>
    <e v="#N/A"/>
    <n v="9456000"/>
    <n v="0"/>
    <n v="0"/>
    <m/>
    <m/>
    <m/>
    <m/>
    <m/>
    <m/>
    <m/>
    <m/>
    <m/>
    <m/>
    <m/>
    <m/>
    <m/>
    <m/>
    <m/>
    <m/>
    <m/>
    <m/>
    <n v="2"/>
  </r>
  <r>
    <x v="1"/>
    <s v="PT. TIRTA INVESTAMA WINONGAN"/>
    <n v="21102903766"/>
    <s v="GLL"/>
    <s v="DARYANTO"/>
    <s v="N8796UV"/>
    <n v="5042246568"/>
    <s v="-"/>
    <s v="-"/>
    <d v="2021-11-02T00:00:00"/>
    <n v="960"/>
    <s v="DEPO MARGOMULYO"/>
    <x v="5"/>
    <s v="168-0032450"/>
    <d v="2021-11-02T00:00:00"/>
    <x v="1"/>
    <n v="960"/>
    <s v="-"/>
    <s v="-"/>
    <s v="-"/>
    <n v="0"/>
    <n v="0"/>
    <n v="0"/>
    <s v="-"/>
    <s v="-"/>
    <s v="-"/>
    <s v="-"/>
    <n v="0"/>
    <s v="-"/>
    <s v="-"/>
    <s v="-"/>
    <s v="8276895965"/>
    <e v="#N/A"/>
    <e v="#N/A"/>
    <n v="28800000"/>
    <n v="0"/>
    <n v="0"/>
    <m/>
    <m/>
    <m/>
    <m/>
    <m/>
    <m/>
    <m/>
    <m/>
    <m/>
    <m/>
    <m/>
    <m/>
    <m/>
    <m/>
    <m/>
    <m/>
    <m/>
    <m/>
    <n v="2"/>
  </r>
  <r>
    <x v="1"/>
    <s v="PT. TIRTA INVESTAMA WINONGAN"/>
    <n v="21102903766"/>
    <s v="GLL"/>
    <s v="DARYANTO"/>
    <s v="N8796UV"/>
    <n v="5042246568"/>
    <s v="-"/>
    <s v="-"/>
    <d v="2021-11-02T00:00:00"/>
    <n v="20"/>
    <s v="DEPO MARGOMULYO"/>
    <x v="5"/>
    <s v="168-0032450"/>
    <d v="2021-11-02T00:00:00"/>
    <x v="2"/>
    <n v="20"/>
    <s v="-"/>
    <s v="-"/>
    <s v="-"/>
    <n v="0"/>
    <n v="0"/>
    <n v="0"/>
    <s v="-"/>
    <s v="-"/>
    <s v="-"/>
    <s v="-"/>
    <n v="0"/>
    <s v="-"/>
    <s v="-"/>
    <s v="-"/>
    <s v="8276895965"/>
    <e v="#N/A"/>
    <e v="#N/A"/>
    <n v="0"/>
    <n v="0"/>
    <n v="0"/>
    <m/>
    <m/>
    <m/>
    <m/>
    <m/>
    <m/>
    <m/>
    <m/>
    <m/>
    <m/>
    <m/>
    <m/>
    <m/>
    <m/>
    <m/>
    <m/>
    <m/>
    <m/>
    <n v="2"/>
  </r>
  <r>
    <x v="0"/>
    <s v="PT. TIRTA INVESTAMA WINONGAN"/>
    <s v="21102903766-RETUR"/>
    <s v="GLL"/>
    <s v="DARYANTO"/>
    <s v="N8796UV"/>
    <n v="5042246568"/>
    <s v="-"/>
    <s v="-"/>
    <d v="2021-11-02T00:00:00"/>
    <n v="0"/>
    <s v="DEPO MARGOMULYO"/>
    <x v="5"/>
    <s v="168-0032450"/>
    <d v="2021-11-02T00:00:00"/>
    <x v="0"/>
    <n v="0"/>
    <n v="21102101721"/>
    <s v="-"/>
    <n v="6008137848"/>
    <n v="24"/>
    <n v="0"/>
    <n v="24"/>
    <s v="DEPO JEMBER"/>
    <s v="-"/>
    <s v="369-0005527"/>
    <d v="2021-11-01T00:00:00"/>
    <n v="0"/>
    <n v="5042247281"/>
    <s v="116-0003992"/>
    <d v="2021-11-23T00:00:00"/>
    <s v="8276895965"/>
    <s v="2050350281"/>
    <s v="8276895377"/>
    <n v="0"/>
    <n v="236400"/>
    <n v="0"/>
    <m/>
    <m/>
    <m/>
    <m/>
    <m/>
    <m/>
    <m/>
    <m/>
    <m/>
    <m/>
    <m/>
    <m/>
    <m/>
    <m/>
    <m/>
    <m/>
    <m/>
    <m/>
    <n v="2"/>
  </r>
  <r>
    <x v="0"/>
    <s v="PT. TIRTA INVESTAMA WINONGAN"/>
    <s v="21102903766-RETUR"/>
    <s v="GLL"/>
    <s v="DARYANTO"/>
    <s v="N8796UV"/>
    <n v="5042246568"/>
    <s v="-"/>
    <s v="-"/>
    <d v="2021-11-02T00:00:00"/>
    <n v="0"/>
    <s v="DEPO MARGOMULYO"/>
    <x v="5"/>
    <s v="168-0032450"/>
    <d v="2021-11-02T00:00:00"/>
    <x v="1"/>
    <n v="0"/>
    <n v="21102101721"/>
    <s v="-"/>
    <n v="6008137848"/>
    <n v="960"/>
    <n v="0"/>
    <n v="960"/>
    <s v="DEPO JEMBER"/>
    <s v="-"/>
    <s v="369-0005527"/>
    <d v="2021-11-01T00:00:00"/>
    <n v="30"/>
    <n v="5042247281"/>
    <s v="116-0003992"/>
    <d v="2021-11-23T00:00:00"/>
    <s v="8276895965"/>
    <s v="2050350281"/>
    <s v="8276895377"/>
    <n v="0"/>
    <n v="28800000"/>
    <n v="900000"/>
    <m/>
    <m/>
    <m/>
    <m/>
    <m/>
    <m/>
    <m/>
    <m/>
    <m/>
    <m/>
    <m/>
    <m/>
    <m/>
    <m/>
    <m/>
    <m/>
    <m/>
    <m/>
    <n v="2"/>
  </r>
  <r>
    <x v="0"/>
    <s v="PT. TIRTA INVESTAMA WINONGAN"/>
    <s v="21102903766-RETUR"/>
    <s v="GLL"/>
    <s v="DARYANTO"/>
    <s v="N8796UV"/>
    <n v="5042246568"/>
    <s v="-"/>
    <s v="-"/>
    <d v="2021-11-02T00:00:00"/>
    <n v="0"/>
    <s v="DEPO MARGOMULYO"/>
    <x v="5"/>
    <s v="168-0032450"/>
    <d v="2021-11-02T00:00:00"/>
    <x v="2"/>
    <n v="0"/>
    <n v="21102101721"/>
    <s v="-"/>
    <n v="6008137848"/>
    <n v="20"/>
    <n v="0"/>
    <n v="20"/>
    <s v="DEPO JEMBER"/>
    <s v="-"/>
    <s v="369-0005527"/>
    <d v="2021-11-01T00:00:00"/>
    <n v="0"/>
    <n v="5042247281"/>
    <s v="116-0003992"/>
    <d v="2021-11-23T00:00:00"/>
    <s v="8276895965"/>
    <s v="2050350281"/>
    <s v="8276895377"/>
    <n v="0"/>
    <n v="0"/>
    <n v="0"/>
    <m/>
    <m/>
    <m/>
    <m/>
    <m/>
    <m/>
    <m/>
    <m/>
    <m/>
    <m/>
    <m/>
    <m/>
    <m/>
    <m/>
    <m/>
    <m/>
    <m/>
    <m/>
    <n v="2"/>
  </r>
  <r>
    <x v="1"/>
    <s v="PT. TIRTA INVESTAMA WINONGAN"/>
    <n v="21102903770"/>
    <s v="GLL"/>
    <s v="MAKHFUD"/>
    <s v="L9610UX"/>
    <n v="5042249975"/>
    <s v="-"/>
    <s v="-"/>
    <d v="2021-11-02T00:00:00"/>
    <n v="1344"/>
    <s v="DEPO LEGUNDI"/>
    <x v="4"/>
    <s v="083-0007858"/>
    <d v="2021-11-03T00:00:00"/>
    <x v="0"/>
    <n v="1344"/>
    <s v="-"/>
    <s v="-"/>
    <s v="-"/>
    <n v="0"/>
    <n v="0"/>
    <n v="0"/>
    <s v="-"/>
    <s v="-"/>
    <s v="-"/>
    <s v="-"/>
    <n v="0"/>
    <s v="-"/>
    <s v="-"/>
    <s v="-"/>
    <s v="8276895965"/>
    <e v="#N/A"/>
    <e v="#N/A"/>
    <n v="13238400"/>
    <n v="0"/>
    <n v="0"/>
    <m/>
    <m/>
    <m/>
    <m/>
    <m/>
    <m/>
    <m/>
    <m/>
    <m/>
    <m/>
    <m/>
    <m/>
    <m/>
    <m/>
    <m/>
    <m/>
    <m/>
    <m/>
    <n v="2"/>
  </r>
  <r>
    <x v="1"/>
    <s v="PT. TIRTA INVESTAMA WINONGAN"/>
    <n v="21102903770"/>
    <s v="GLL"/>
    <s v="MAKHFUD"/>
    <s v="L9610UX"/>
    <n v="5042249975"/>
    <s v="-"/>
    <s v="-"/>
    <d v="2021-11-02T00:00:00"/>
    <n v="1344"/>
    <s v="DEPO LEGUNDI"/>
    <x v="4"/>
    <s v="083-0007858"/>
    <d v="2021-11-03T00:00:00"/>
    <x v="1"/>
    <n v="1344"/>
    <s v="-"/>
    <s v="-"/>
    <s v="-"/>
    <n v="0"/>
    <n v="0"/>
    <n v="0"/>
    <s v="-"/>
    <s v="-"/>
    <s v="-"/>
    <s v="-"/>
    <n v="0"/>
    <s v="-"/>
    <s v="-"/>
    <s v="-"/>
    <s v="8276895965"/>
    <e v="#N/A"/>
    <e v="#N/A"/>
    <n v="40320000"/>
    <n v="0"/>
    <n v="0"/>
    <m/>
    <m/>
    <m/>
    <m/>
    <m/>
    <m/>
    <m/>
    <m/>
    <m/>
    <m/>
    <m/>
    <m/>
    <m/>
    <m/>
    <m/>
    <m/>
    <m/>
    <m/>
    <n v="2"/>
  </r>
  <r>
    <x v="0"/>
    <s v="PT. TIRTA INVESTAMA WINONGAN"/>
    <s v="21102903770-RETUR"/>
    <s v="GLL"/>
    <s v="MAKHFUD"/>
    <s v="L9610UX"/>
    <n v="5042249975"/>
    <s v="-"/>
    <s v="-"/>
    <d v="2021-11-02T00:00:00"/>
    <n v="0"/>
    <s v="DEPO LEGUNDI"/>
    <x v="4"/>
    <s v="083-0007858"/>
    <d v="2021-11-03T00:00:00"/>
    <x v="0"/>
    <n v="0"/>
    <n v="21102101736"/>
    <s v="-"/>
    <n v="6008135534"/>
    <n v="23"/>
    <n v="0"/>
    <n v="23"/>
    <s v="DEPO BONDOWOSO"/>
    <s v="-"/>
    <s v="745-0000790"/>
    <d v="2021-11-01T00:00:00"/>
    <n v="0"/>
    <n v="5042246690"/>
    <s v="116-0003593"/>
    <d v="2021-11-03T00:00:00"/>
    <s v="8276895965"/>
    <s v="2050350281"/>
    <s v="8276895377"/>
    <n v="0"/>
    <n v="226550"/>
    <n v="0"/>
    <m/>
    <m/>
    <m/>
    <m/>
    <m/>
    <m/>
    <m/>
    <m/>
    <m/>
    <m/>
    <m/>
    <m/>
    <m/>
    <m/>
    <m/>
    <m/>
    <m/>
    <m/>
    <n v="2"/>
  </r>
  <r>
    <x v="0"/>
    <s v="PT. TIRTA INVESTAMA WINONGAN"/>
    <s v="21102903770-RETUR"/>
    <s v="GLL"/>
    <s v="MAKHFUD"/>
    <s v="L9610UX"/>
    <n v="5042249975"/>
    <s v="-"/>
    <s v="-"/>
    <d v="2021-11-02T00:00:00"/>
    <n v="0"/>
    <s v="DEPO LEGUNDI"/>
    <x v="4"/>
    <s v="083-0007858"/>
    <d v="2021-11-03T00:00:00"/>
    <x v="1"/>
    <n v="0"/>
    <n v="21102101736"/>
    <s v="-"/>
    <n v="6008135534"/>
    <n v="1344"/>
    <n v="0"/>
    <n v="1344"/>
    <s v="DEPO BONDOWOSO"/>
    <s v="-"/>
    <s v="745-0000790"/>
    <d v="2021-11-01T00:00:00"/>
    <n v="65"/>
    <n v="5042246690"/>
    <s v="116-0003593"/>
    <d v="2021-11-03T00:00:00"/>
    <s v="8276895965"/>
    <s v="2050350281"/>
    <s v="8276895377"/>
    <n v="0"/>
    <n v="40320000"/>
    <n v="1950000"/>
    <m/>
    <m/>
    <m/>
    <m/>
    <m/>
    <m/>
    <m/>
    <m/>
    <m/>
    <m/>
    <m/>
    <m/>
    <m/>
    <m/>
    <m/>
    <m/>
    <m/>
    <m/>
    <n v="2"/>
  </r>
  <r>
    <x v="0"/>
    <s v="PT. TIRTA INVESTAMA WINONGAN"/>
    <n v="21102803794"/>
    <s v="GLL"/>
    <s v="N8390UV"/>
    <s v="ALDI"/>
    <n v="5042258597"/>
    <s v="-"/>
    <s v="-"/>
    <d v="2021-11-02T00:00:00"/>
    <n v="1008"/>
    <s v="DEPO LUMAJANG"/>
    <x v="16"/>
    <s v="079-0002023"/>
    <d v="2021-11-03T00:00:00"/>
    <x v="0"/>
    <n v="960"/>
    <n v="21102803819"/>
    <s v="-"/>
    <n v="6008138598"/>
    <n v="27"/>
    <n v="0"/>
    <n v="27"/>
    <s v="DEPO PROBOLINGGO"/>
    <s v="-"/>
    <s v="889-0004198"/>
    <d v="2021-11-02T00:00:00"/>
    <n v="0"/>
    <n v="5042256953"/>
    <s v="116-0003993"/>
    <d v="2021-11-23T00:00:00"/>
    <s v="8276895377"/>
    <s v="2050350281"/>
    <s v="8276895377"/>
    <n v="9456000"/>
    <n v="265950"/>
    <n v="0"/>
    <m/>
    <m/>
    <m/>
    <m/>
    <m/>
    <m/>
    <m/>
    <m/>
    <m/>
    <m/>
    <m/>
    <m/>
    <m/>
    <m/>
    <m/>
    <m/>
    <m/>
    <m/>
    <n v="2"/>
  </r>
  <r>
    <x v="0"/>
    <s v="PT. TIRTA INVESTAMA WINONGAN"/>
    <n v="21102803794"/>
    <s v="GLL"/>
    <s v="N8390UV"/>
    <s v="ALDI"/>
    <n v="5042258597"/>
    <s v="-"/>
    <s v="-"/>
    <d v="2021-11-02T00:00:00"/>
    <n v="1008"/>
    <s v="DEPO LUMAJANG"/>
    <x v="16"/>
    <s v="079-0002023"/>
    <d v="2021-11-03T00:00:00"/>
    <x v="1"/>
    <n v="960"/>
    <n v="21102803819"/>
    <s v="-"/>
    <n v="6008138598"/>
    <n v="1020"/>
    <n v="0"/>
    <n v="1020"/>
    <s v="DEPO PROBOLINGGO"/>
    <s v="-"/>
    <s v="889-0004198"/>
    <d v="2021-11-02T00:00:00"/>
    <n v="50"/>
    <n v="5042256953"/>
    <s v="116-0003993"/>
    <d v="2021-11-23T00:00:00"/>
    <s v="8276895377"/>
    <s v="2050350281"/>
    <s v="8276895377"/>
    <n v="28800000"/>
    <n v="30600000"/>
    <n v="1500000"/>
    <m/>
    <m/>
    <m/>
    <m/>
    <m/>
    <m/>
    <m/>
    <m/>
    <m/>
    <m/>
    <m/>
    <m/>
    <m/>
    <m/>
    <m/>
    <m/>
    <m/>
    <m/>
    <n v="2"/>
  </r>
  <r>
    <x v="0"/>
    <s v="PT. TIRTA INVESTAMA WINONGAN"/>
    <n v="21102803795"/>
    <s v="GLL"/>
    <s v="N8796UV"/>
    <s v="DARYANTO"/>
    <n v="5042154339"/>
    <s v="-"/>
    <s v="-"/>
    <d v="2021-11-02T00:00:00"/>
    <n v="960"/>
    <s v="DEPO JEMBER"/>
    <x v="7"/>
    <s v="369-0005888"/>
    <d v="2021-11-03T00:00:00"/>
    <x v="0"/>
    <n v="960"/>
    <s v="-"/>
    <s v="-"/>
    <s v="-"/>
    <n v="0"/>
    <n v="0"/>
    <n v="0"/>
    <s v="-"/>
    <s v="-"/>
    <s v="-"/>
    <s v="-"/>
    <n v="0"/>
    <s v="-"/>
    <s v="-"/>
    <s v="-"/>
    <s v="8276895377"/>
    <e v="#N/A"/>
    <e v="#N/A"/>
    <n v="9456000"/>
    <n v="0"/>
    <n v="0"/>
    <m/>
    <m/>
    <m/>
    <m/>
    <m/>
    <m/>
    <m/>
    <m/>
    <m/>
    <m/>
    <m/>
    <m/>
    <m/>
    <m/>
    <m/>
    <m/>
    <m/>
    <m/>
    <n v="2"/>
  </r>
  <r>
    <x v="0"/>
    <s v="PT. TIRTA INVESTAMA WINONGAN"/>
    <n v="21102803795"/>
    <s v="GLL"/>
    <s v="N8796UV"/>
    <s v="DARYANTO"/>
    <n v="5042154339"/>
    <s v="-"/>
    <s v="-"/>
    <d v="2021-11-02T00:00:00"/>
    <n v="960"/>
    <s v="DEPO JEMBER"/>
    <x v="7"/>
    <s v="369-0005888"/>
    <d v="2021-11-03T00:00:00"/>
    <x v="1"/>
    <n v="960"/>
    <s v="-"/>
    <s v="-"/>
    <s v="-"/>
    <n v="0"/>
    <n v="0"/>
    <n v="0"/>
    <s v="-"/>
    <s v="-"/>
    <s v="-"/>
    <s v="-"/>
    <n v="0"/>
    <s v="-"/>
    <s v="-"/>
    <s v="-"/>
    <s v="8276895377"/>
    <e v="#N/A"/>
    <e v="#N/A"/>
    <n v="28800000"/>
    <n v="0"/>
    <n v="0"/>
    <m/>
    <m/>
    <m/>
    <m/>
    <m/>
    <m/>
    <m/>
    <m/>
    <m/>
    <m/>
    <m/>
    <m/>
    <m/>
    <m/>
    <m/>
    <m/>
    <m/>
    <m/>
    <n v="2"/>
  </r>
  <r>
    <x v="0"/>
    <s v="PT. TIRTA INVESTAMA WINONGAN"/>
    <n v="21102803795"/>
    <s v="GLL"/>
    <s v="N8796UV"/>
    <s v="DARYANTO"/>
    <n v="5042154339"/>
    <s v="-"/>
    <s v="-"/>
    <d v="2021-11-02T00:00:00"/>
    <n v="20"/>
    <s v="DEPO JEMBER"/>
    <x v="7"/>
    <s v="369-0005888"/>
    <d v="2021-11-03T00:00:00"/>
    <x v="2"/>
    <n v="20"/>
    <s v="-"/>
    <s v="-"/>
    <s v="-"/>
    <n v="0"/>
    <n v="0"/>
    <n v="0"/>
    <s v="-"/>
    <s v="-"/>
    <s v="-"/>
    <s v="-"/>
    <n v="0"/>
    <s v="-"/>
    <s v="-"/>
    <s v="-"/>
    <s v="8276895377"/>
    <e v="#N/A"/>
    <e v="#N/A"/>
    <n v="0"/>
    <n v="0"/>
    <n v="0"/>
    <m/>
    <m/>
    <m/>
    <m/>
    <m/>
    <m/>
    <m/>
    <m/>
    <m/>
    <m/>
    <m/>
    <m/>
    <m/>
    <m/>
    <m/>
    <m/>
    <m/>
    <m/>
    <n v="2"/>
  </r>
  <r>
    <x v="1"/>
    <s v="PT. TIRTA INVESTAMA WINONGAN"/>
    <s v="21102803795-RETUR"/>
    <s v="GLL"/>
    <s v="N8796UV"/>
    <s v="DARYANTO"/>
    <n v="5042154339"/>
    <s v="-"/>
    <s v="-"/>
    <d v="2021-11-02T00:00:00"/>
    <n v="0"/>
    <s v="DEPO JEMBER"/>
    <x v="7"/>
    <s v="369-0005888"/>
    <d v="2021-11-03T00:00:00"/>
    <x v="0"/>
    <n v="0"/>
    <n v="21102903766"/>
    <s v="-"/>
    <n v="6008138538"/>
    <n v="24"/>
    <n v="0"/>
    <n v="24"/>
    <s v="DEPO MARGOMULYO"/>
    <s v="-"/>
    <s v="168-0021003"/>
    <d v="2021-11-02T00:00:00"/>
    <n v="0"/>
    <n v="5042259860"/>
    <s v="168-0032496"/>
    <d v="2021-11-04T00:00:00"/>
    <s v="8276895377"/>
    <s v="2050350312"/>
    <s v="8276895965"/>
    <n v="0"/>
    <n v="236400"/>
    <n v="0"/>
    <m/>
    <m/>
    <m/>
    <m/>
    <m/>
    <m/>
    <m/>
    <m/>
    <m/>
    <m/>
    <m/>
    <m/>
    <m/>
    <m/>
    <m/>
    <m/>
    <m/>
    <m/>
    <n v="2"/>
  </r>
  <r>
    <x v="1"/>
    <s v="PT. TIRTA INVESTAMA WINONGAN"/>
    <s v="21102803795-RETUR"/>
    <s v="GLL"/>
    <s v="N8796UV"/>
    <s v="DARYANTO"/>
    <n v="5042154339"/>
    <s v="-"/>
    <s v="-"/>
    <d v="2021-11-02T00:00:00"/>
    <n v="0"/>
    <s v="DEPO JEMBER"/>
    <x v="7"/>
    <s v="369-0005888"/>
    <d v="2021-11-03T00:00:00"/>
    <x v="1"/>
    <n v="0"/>
    <n v="21102903766"/>
    <s v="-"/>
    <n v="6008138538"/>
    <n v="960"/>
    <n v="0"/>
    <n v="960"/>
    <s v="DEPO MARGOMULYO"/>
    <s v="-"/>
    <s v="168-0021003"/>
    <d v="2021-11-02T00:00:00"/>
    <n v="30"/>
    <n v="5042259860"/>
    <s v="168-0032496"/>
    <d v="2021-11-04T00:00:00"/>
    <s v="8276895377"/>
    <s v="2050350312"/>
    <s v="8276895965"/>
    <n v="0"/>
    <n v="28800000"/>
    <n v="900000"/>
    <m/>
    <m/>
    <m/>
    <m/>
    <m/>
    <m/>
    <m/>
    <m/>
    <m/>
    <m/>
    <m/>
    <m/>
    <m/>
    <m/>
    <m/>
    <m/>
    <m/>
    <m/>
    <n v="2"/>
  </r>
  <r>
    <x v="1"/>
    <s v="PT. TIRTA INVESTAMA WINONGAN"/>
    <s v="21102803795-RETUR"/>
    <s v="GLL"/>
    <s v="N8796UV"/>
    <s v="DARYANTO"/>
    <n v="5042154339"/>
    <s v="-"/>
    <s v="-"/>
    <d v="2021-11-02T00:00:00"/>
    <n v="0"/>
    <s v="DEPO JEMBER"/>
    <x v="7"/>
    <s v="369-0005888"/>
    <d v="2021-11-03T00:00:00"/>
    <x v="2"/>
    <n v="0"/>
    <n v="21102903766"/>
    <s v="-"/>
    <n v="6008138538"/>
    <n v="20"/>
    <n v="0"/>
    <n v="20"/>
    <s v="DEPO MARGOMULYO"/>
    <s v="-"/>
    <s v="168-0021003"/>
    <d v="2021-11-02T00:00:00"/>
    <n v="0"/>
    <n v="5042259860"/>
    <s v="168-0032496"/>
    <d v="2021-11-04T00:00:00"/>
    <s v="8276895377"/>
    <s v="2050350312"/>
    <s v="8276895965"/>
    <n v="0"/>
    <n v="0"/>
    <n v="0"/>
    <m/>
    <m/>
    <m/>
    <m/>
    <m/>
    <m/>
    <m/>
    <m/>
    <m/>
    <m/>
    <m/>
    <m/>
    <m/>
    <m/>
    <m/>
    <m/>
    <m/>
    <m/>
    <n v="2"/>
  </r>
  <r>
    <x v="0"/>
    <s v="PT. TIRTA INVESTAMA WINONGAN"/>
    <n v="21102803797"/>
    <s v="GLL"/>
    <s v="N 8582 UV"/>
    <s v="HASAN"/>
    <n v="5042256673"/>
    <s v="-"/>
    <s v="-"/>
    <d v="2021-11-02T00:00:00"/>
    <n v="960"/>
    <s v="DEPO PROBOLINGGO"/>
    <x v="14"/>
    <s v="889-0004327"/>
    <d v="2021-11-03T00:00:00"/>
    <x v="0"/>
    <n v="960"/>
    <s v="-"/>
    <s v="-"/>
    <s v="-"/>
    <n v="0"/>
    <n v="0"/>
    <n v="0"/>
    <s v="-"/>
    <s v="-"/>
    <s v="-"/>
    <s v="-"/>
    <n v="0"/>
    <s v="-"/>
    <s v="-"/>
    <s v="-"/>
    <s v="8276895377"/>
    <e v="#N/A"/>
    <e v="#N/A"/>
    <n v="9456000"/>
    <n v="0"/>
    <n v="0"/>
    <m/>
    <m/>
    <m/>
    <m/>
    <m/>
    <m/>
    <m/>
    <m/>
    <m/>
    <m/>
    <m/>
    <m/>
    <m/>
    <m/>
    <m/>
    <m/>
    <m/>
    <m/>
    <n v="2"/>
  </r>
  <r>
    <x v="0"/>
    <s v="PT. TIRTA INVESTAMA WINONGAN"/>
    <n v="21102803797"/>
    <s v="GLL"/>
    <s v="N 8582 UV"/>
    <s v="HASAN"/>
    <n v="5042256673"/>
    <s v="-"/>
    <s v="-"/>
    <d v="2021-11-02T00:00:00"/>
    <n v="960"/>
    <s v="DEPO PROBOLINGGO"/>
    <x v="14"/>
    <s v="889-0004327"/>
    <d v="2021-11-03T00:00:00"/>
    <x v="1"/>
    <n v="960"/>
    <s v="-"/>
    <s v="-"/>
    <s v="-"/>
    <n v="0"/>
    <n v="0"/>
    <n v="0"/>
    <s v="-"/>
    <s v="-"/>
    <s v="-"/>
    <s v="-"/>
    <n v="0"/>
    <s v="-"/>
    <s v="-"/>
    <s v="-"/>
    <s v="8276895377"/>
    <e v="#N/A"/>
    <e v="#N/A"/>
    <n v="28800000"/>
    <n v="0"/>
    <n v="0"/>
    <m/>
    <m/>
    <m/>
    <m/>
    <m/>
    <m/>
    <m/>
    <m/>
    <m/>
    <m/>
    <m/>
    <m/>
    <m/>
    <m/>
    <m/>
    <m/>
    <m/>
    <m/>
    <n v="2"/>
  </r>
  <r>
    <x v="0"/>
    <s v="PT. TIRTA INVESTAMA WINONGAN"/>
    <n v="21102803797"/>
    <s v="GLL"/>
    <s v="N 8582 UV"/>
    <s v="HASAN"/>
    <n v="5042256673"/>
    <s v="-"/>
    <s v="-"/>
    <d v="2021-11-02T00:00:00"/>
    <n v="20"/>
    <s v="DEPO PROBOLINGGO"/>
    <x v="14"/>
    <s v="889-0004327"/>
    <d v="2021-11-03T00:00:00"/>
    <x v="2"/>
    <n v="20"/>
    <s v="-"/>
    <s v="-"/>
    <s v="-"/>
    <n v="0"/>
    <n v="0"/>
    <n v="0"/>
    <s v="-"/>
    <s v="-"/>
    <s v="-"/>
    <s v="-"/>
    <n v="0"/>
    <s v="-"/>
    <s v="-"/>
    <s v="-"/>
    <s v="8276895377"/>
    <e v="#N/A"/>
    <e v="#N/A"/>
    <n v="0"/>
    <n v="0"/>
    <n v="0"/>
    <m/>
    <m/>
    <m/>
    <m/>
    <m/>
    <m/>
    <m/>
    <m/>
    <m/>
    <m/>
    <m/>
    <m/>
    <m/>
    <m/>
    <m/>
    <m/>
    <m/>
    <m/>
    <n v="2"/>
  </r>
  <r>
    <x v="1"/>
    <s v="PT. TIRTA INVESTAMA WINONGAN"/>
    <s v="21102803797-RETUR"/>
    <s v="GLL"/>
    <s v="N 8582 UV"/>
    <s v="HASAN"/>
    <n v="5042256673"/>
    <s v="-"/>
    <s v="-"/>
    <d v="2021-11-02T00:00:00"/>
    <n v="0"/>
    <s v="DEPO PROBOLINGGO"/>
    <x v="14"/>
    <s v="889-0004327"/>
    <d v="2021-11-03T00:00:00"/>
    <x v="0"/>
    <n v="0"/>
    <n v="21102903780"/>
    <s v="-"/>
    <n v="6008140083"/>
    <n v="24"/>
    <n v="0"/>
    <n v="24"/>
    <s v="DEPO MARGOMULYO"/>
    <s v="-"/>
    <s v="168-0021001"/>
    <d v="2021-11-02T00:00:00"/>
    <n v="0"/>
    <n v="5042256672"/>
    <s v="889-0004336"/>
    <d v="2021-11-04T00:00:00"/>
    <s v="8276895377"/>
    <s v="2050350312"/>
    <s v="8276895965"/>
    <n v="0"/>
    <n v="236400"/>
    <n v="0"/>
    <m/>
    <m/>
    <m/>
    <m/>
    <m/>
    <m/>
    <m/>
    <m/>
    <m/>
    <m/>
    <m/>
    <m/>
    <m/>
    <m/>
    <m/>
    <m/>
    <m/>
    <m/>
    <n v="2"/>
  </r>
  <r>
    <x v="1"/>
    <s v="PT. TIRTA INVESTAMA WINONGAN"/>
    <s v="21102803797-RETUR"/>
    <s v="GLL"/>
    <s v="N 8582 UV"/>
    <s v="HASAN"/>
    <n v="5042256673"/>
    <s v="-"/>
    <s v="-"/>
    <d v="2021-11-02T00:00:00"/>
    <n v="0"/>
    <s v="DEPO PROBOLINGGO"/>
    <x v="14"/>
    <s v="889-0004327"/>
    <d v="2021-11-03T00:00:00"/>
    <x v="1"/>
    <n v="0"/>
    <n v="21102903780"/>
    <s v="-"/>
    <n v="6008140083"/>
    <n v="960"/>
    <n v="0"/>
    <n v="960"/>
    <s v="DEPO MARGOMULYO"/>
    <s v="-"/>
    <s v="168-0021001"/>
    <d v="2021-11-02T00:00:00"/>
    <n v="30"/>
    <n v="5042256672"/>
    <s v="889-0004336"/>
    <d v="2021-11-04T00:00:00"/>
    <s v="8276895377"/>
    <s v="2050350312"/>
    <s v="8276895965"/>
    <n v="0"/>
    <n v="28800000"/>
    <n v="900000"/>
    <m/>
    <m/>
    <m/>
    <m/>
    <m/>
    <m/>
    <m/>
    <m/>
    <m/>
    <m/>
    <m/>
    <m/>
    <m/>
    <m/>
    <m/>
    <m/>
    <m/>
    <m/>
    <n v="2"/>
  </r>
  <r>
    <x v="1"/>
    <s v="PT. TIRTA INVESTAMA WINONGAN"/>
    <s v="21102803797-RETUR"/>
    <s v="GLL"/>
    <s v="N 8582 UV"/>
    <s v="HASAN"/>
    <n v="5042256673"/>
    <s v="-"/>
    <s v="-"/>
    <d v="2021-11-02T00:00:00"/>
    <n v="0"/>
    <s v="DEPO PROBOLINGGO"/>
    <x v="14"/>
    <s v="889-0004327"/>
    <d v="2021-11-03T00:00:00"/>
    <x v="2"/>
    <n v="0"/>
    <n v="21102903780"/>
    <s v="-"/>
    <n v="6008140083"/>
    <n v="20"/>
    <n v="0"/>
    <n v="20"/>
    <s v="DEPO MARGOMULYO"/>
    <s v="-"/>
    <s v="168-0021001"/>
    <d v="2021-11-02T00:00:00"/>
    <n v="0"/>
    <n v="5042256672"/>
    <s v="889-0004336"/>
    <d v="2021-11-04T00:00:00"/>
    <s v="8276895377"/>
    <s v="2050350312"/>
    <s v="8276895965"/>
    <n v="0"/>
    <n v="0"/>
    <n v="0"/>
    <m/>
    <m/>
    <m/>
    <m/>
    <m/>
    <m/>
    <m/>
    <m/>
    <m/>
    <m/>
    <m/>
    <m/>
    <m/>
    <m/>
    <m/>
    <m/>
    <m/>
    <m/>
    <n v="2"/>
  </r>
  <r>
    <x v="0"/>
    <s v="PT. TIRTA INVESTAMA WINONGAN"/>
    <n v="21102803798"/>
    <s v="GLL"/>
    <s v="L 9357 UZ"/>
    <s v="AHMAD"/>
    <n v="5042258291"/>
    <s v="-"/>
    <s v="-"/>
    <d v="2021-11-02T00:00:00"/>
    <n v="1152"/>
    <s v="DEPO PASURUAN"/>
    <x v="0"/>
    <s v="555-0009178"/>
    <d v="2021-11-03T00:00:00"/>
    <x v="0"/>
    <n v="1104"/>
    <s v="-"/>
    <s v="-"/>
    <s v="-"/>
    <n v="0"/>
    <n v="0"/>
    <n v="0"/>
    <s v="-"/>
    <s v="-"/>
    <s v="-"/>
    <s v="-"/>
    <n v="0"/>
    <s v="-"/>
    <s v="-"/>
    <s v="-"/>
    <s v="8276895377"/>
    <e v="#N/A"/>
    <e v="#N/A"/>
    <n v="10874400"/>
    <n v="0"/>
    <n v="0"/>
    <m/>
    <m/>
    <m/>
    <m/>
    <m/>
    <m/>
    <m/>
    <m/>
    <m/>
    <m/>
    <m/>
    <m/>
    <m/>
    <m/>
    <m/>
    <m/>
    <m/>
    <m/>
    <n v="2"/>
  </r>
  <r>
    <x v="0"/>
    <s v="PT. TIRTA INVESTAMA WINONGAN"/>
    <n v="21102803798"/>
    <s v="GLL"/>
    <s v="L 9357 UZ"/>
    <s v="AHMAD"/>
    <n v="5042258291"/>
    <s v="-"/>
    <s v="-"/>
    <d v="2021-11-02T00:00:00"/>
    <n v="1152"/>
    <s v="DEPO PASURUAN"/>
    <x v="0"/>
    <s v="555-0009178"/>
    <d v="2021-11-03T00:00:00"/>
    <x v="1"/>
    <n v="1104"/>
    <s v="-"/>
    <s v="-"/>
    <s v="-"/>
    <n v="0"/>
    <n v="0"/>
    <n v="0"/>
    <s v="-"/>
    <s v="-"/>
    <s v="-"/>
    <s v="-"/>
    <n v="0"/>
    <s v="-"/>
    <s v="-"/>
    <s v="-"/>
    <s v="8276895377"/>
    <e v="#N/A"/>
    <e v="#N/A"/>
    <n v="33120000"/>
    <n v="0"/>
    <n v="0"/>
    <m/>
    <m/>
    <m/>
    <m/>
    <m/>
    <m/>
    <m/>
    <m/>
    <m/>
    <m/>
    <m/>
    <m/>
    <m/>
    <m/>
    <m/>
    <m/>
    <m/>
    <m/>
    <n v="2"/>
  </r>
  <r>
    <x v="0"/>
    <s v="PT. TIRTA INVESTAMA WINONGAN"/>
    <n v="21102803798"/>
    <s v="GLL"/>
    <s v="L 9357 UZ"/>
    <s v="AHMAD"/>
    <n v="5042258291"/>
    <s v="-"/>
    <s v="-"/>
    <d v="2021-11-02T00:00:00"/>
    <n v="24"/>
    <s v="DEPO PASURUAN"/>
    <x v="0"/>
    <s v="555-0009178"/>
    <d v="2021-11-03T00:00:00"/>
    <x v="2"/>
    <n v="24"/>
    <s v="-"/>
    <s v="-"/>
    <s v="-"/>
    <n v="0"/>
    <n v="0"/>
    <n v="0"/>
    <s v="-"/>
    <s v="-"/>
    <s v="-"/>
    <s v="-"/>
    <n v="0"/>
    <s v="-"/>
    <s v="-"/>
    <s v="-"/>
    <s v="8276895377"/>
    <e v="#N/A"/>
    <e v="#N/A"/>
    <n v="0"/>
    <n v="0"/>
    <n v="0"/>
    <m/>
    <m/>
    <m/>
    <m/>
    <m/>
    <m/>
    <m/>
    <m/>
    <m/>
    <m/>
    <m/>
    <m/>
    <m/>
    <m/>
    <m/>
    <m/>
    <m/>
    <m/>
    <n v="2"/>
  </r>
  <r>
    <x v="1"/>
    <s v="PT. TIRTA INVESTAMA WINONGAN"/>
    <s v="21102803798-RETUR"/>
    <s v="GLL"/>
    <s v="L 9357 UZ"/>
    <s v="AHMAD"/>
    <n v="5042258291"/>
    <s v="-"/>
    <s v="-"/>
    <d v="2021-11-02T00:00:00"/>
    <n v="0"/>
    <s v="DEPO PASURUAN"/>
    <x v="0"/>
    <s v="555-0009178"/>
    <d v="2021-11-03T00:00:00"/>
    <x v="0"/>
    <n v="0"/>
    <n v="21102903788"/>
    <s v="-"/>
    <n v="6008138488"/>
    <n v="18"/>
    <n v="0"/>
    <n v="18"/>
    <s v="DEPO GRESIK"/>
    <s v="-"/>
    <s v="556-0006256"/>
    <d v="2021-11-01T00:00:00"/>
    <n v="0"/>
    <n v="5042255035"/>
    <s v="555-0009177"/>
    <d v="2021-11-03T00:00:00"/>
    <s v="8276895377"/>
    <s v="2050350312"/>
    <s v="8276895965"/>
    <n v="0"/>
    <n v="177300"/>
    <n v="0"/>
    <m/>
    <m/>
    <m/>
    <m/>
    <m/>
    <m/>
    <m/>
    <m/>
    <m/>
    <m/>
    <m/>
    <m/>
    <m/>
    <m/>
    <m/>
    <m/>
    <m/>
    <m/>
    <n v="2"/>
  </r>
  <r>
    <x v="1"/>
    <s v="PT. TIRTA INVESTAMA WINONGAN"/>
    <s v="21102803798-RETUR"/>
    <s v="GLL"/>
    <s v="L 9357 UZ"/>
    <s v="AHMAD"/>
    <n v="5042258291"/>
    <s v="-"/>
    <s v="-"/>
    <d v="2021-11-02T00:00:00"/>
    <n v="0"/>
    <s v="DEPO PASURUAN"/>
    <x v="0"/>
    <s v="555-0009178"/>
    <d v="2021-11-03T00:00:00"/>
    <x v="1"/>
    <n v="0"/>
    <n v="21102903788"/>
    <s v="-"/>
    <n v="6008138488"/>
    <n v="1152"/>
    <n v="0"/>
    <n v="1152"/>
    <s v="DEPO GRESIK"/>
    <s v="-"/>
    <s v="556-0006256"/>
    <d v="2021-11-01T00:00:00"/>
    <n v="48"/>
    <n v="5042255035"/>
    <s v="555-0009177"/>
    <d v="2021-11-03T00:00:00"/>
    <s v="8276895377"/>
    <s v="2050350312"/>
    <s v="8276895965"/>
    <n v="0"/>
    <n v="34560000"/>
    <n v="1440000"/>
    <m/>
    <m/>
    <m/>
    <m/>
    <m/>
    <m/>
    <m/>
    <m/>
    <m/>
    <m/>
    <m/>
    <m/>
    <m/>
    <m/>
    <m/>
    <m/>
    <m/>
    <m/>
    <n v="2"/>
  </r>
  <r>
    <x v="1"/>
    <s v="PT. TIRTA INVESTAMA WINONGAN"/>
    <s v="21102803798-RETUR"/>
    <s v="GLL"/>
    <s v="L 9357 UZ"/>
    <s v="AHMAD"/>
    <n v="5042258291"/>
    <s v="-"/>
    <s v="-"/>
    <d v="2021-11-02T00:00:00"/>
    <n v="0"/>
    <s v="DEPO PASURUAN"/>
    <x v="0"/>
    <s v="555-0009178"/>
    <d v="2021-11-03T00:00:00"/>
    <x v="2"/>
    <n v="0"/>
    <n v="21102903788"/>
    <s v="-"/>
    <n v="6008138488"/>
    <n v="24"/>
    <n v="0"/>
    <n v="24"/>
    <s v="DEPO GRESIK"/>
    <s v="-"/>
    <s v="556-0006256"/>
    <d v="2021-11-01T00:00:00"/>
    <n v="0"/>
    <n v="5042255035"/>
    <s v="555-0009177"/>
    <d v="2021-11-03T00:00:00"/>
    <s v="8276895377"/>
    <s v="2050350312"/>
    <s v="8276895965"/>
    <n v="0"/>
    <n v="0"/>
    <n v="0"/>
    <m/>
    <m/>
    <m/>
    <m/>
    <m/>
    <m/>
    <m/>
    <m/>
    <m/>
    <m/>
    <m/>
    <m/>
    <m/>
    <m/>
    <m/>
    <m/>
    <m/>
    <m/>
    <n v="2"/>
  </r>
  <r>
    <x v="0"/>
    <s v="PT. TIRTA INVESTAMA WINONGAN"/>
    <n v="21102803800"/>
    <s v="GLL"/>
    <s v="N 8522 UV"/>
    <s v="BUDI"/>
    <n v="5042259028"/>
    <s v="-"/>
    <s v="-"/>
    <d v="2021-11-02T00:00:00"/>
    <n v="1344"/>
    <s v="DEPO SUKOREJO"/>
    <x v="11"/>
    <s v="569-0002249"/>
    <d v="2021-11-03T00:00:00"/>
    <x v="0"/>
    <n v="1344"/>
    <n v="21102803824"/>
    <s v="-"/>
    <n v="6008137744"/>
    <n v="30"/>
    <n v="0"/>
    <n v="30"/>
    <s v="DEPO SUKOREJO"/>
    <s v="-"/>
    <s v="569-0002121"/>
    <d v="2021-11-02T00:00:00"/>
    <n v="1"/>
    <n v="5042258491"/>
    <s v="569-0002250"/>
    <d v="2021-11-03T00:00:00"/>
    <s v="8276895377"/>
    <s v="2050350281"/>
    <s v="8276895377"/>
    <n v="13238400"/>
    <n v="295500"/>
    <n v="9850"/>
    <m/>
    <m/>
    <m/>
    <m/>
    <m/>
    <m/>
    <m/>
    <m/>
    <m/>
    <m/>
    <m/>
    <m/>
    <m/>
    <m/>
    <m/>
    <m/>
    <m/>
    <m/>
    <n v="2"/>
  </r>
  <r>
    <x v="0"/>
    <s v="PT. TIRTA INVESTAMA WINONGAN"/>
    <n v="21102803800"/>
    <s v="GLL"/>
    <s v="N 8522 UV"/>
    <s v="BUDI"/>
    <n v="5042259028"/>
    <s v="-"/>
    <s v="-"/>
    <d v="2021-11-02T00:00:00"/>
    <n v="1344"/>
    <s v="DEPO SUKOREJO"/>
    <x v="11"/>
    <s v="569-0002249"/>
    <d v="2021-11-03T00:00:00"/>
    <x v="1"/>
    <n v="1344"/>
    <n v="21102803824"/>
    <s v="-"/>
    <n v="6008137744"/>
    <n v="1409"/>
    <n v="0"/>
    <n v="1409"/>
    <s v="DEPO SUKOREJO"/>
    <s v="-"/>
    <s v="569-0002122"/>
    <d v="2021-11-02T00:00:00"/>
    <n v="70"/>
    <n v="5042258491"/>
    <s v="569-0002250"/>
    <d v="2021-11-03T00:00:00"/>
    <s v="8276895377"/>
    <s v="2050350281"/>
    <s v="8276895377"/>
    <n v="40320000"/>
    <n v="42270000"/>
    <n v="2100000"/>
    <m/>
    <m/>
    <m/>
    <m/>
    <m/>
    <m/>
    <m/>
    <m/>
    <m/>
    <m/>
    <m/>
    <m/>
    <m/>
    <m/>
    <m/>
    <m/>
    <m/>
    <m/>
    <n v="2"/>
  </r>
  <r>
    <x v="0"/>
    <s v="PT. TIRTA INVESTAMA WINONGAN"/>
    <n v="21102803802"/>
    <s v="GLL"/>
    <s v="N 8814 UV"/>
    <s v="SUBADAR"/>
    <n v="5042258636"/>
    <s v="-"/>
    <s v="-"/>
    <d v="2021-11-02T00:00:00"/>
    <n v="1008"/>
    <s v="DEPO PAITON"/>
    <x v="15"/>
    <s v="370-0001119"/>
    <d v="2021-11-03T00:00:00"/>
    <x v="0"/>
    <n v="1008"/>
    <n v="21102101725"/>
    <s v="-"/>
    <n v="6008135188"/>
    <n v="30"/>
    <n v="0"/>
    <n v="30"/>
    <s v="DEPO PAITON"/>
    <s v="-"/>
    <s v="370-0001161"/>
    <d v="2021-11-01T00:00:00"/>
    <n v="1"/>
    <n v="5042254252"/>
    <s v="116-0004046"/>
    <d v="2021-11-24T00:00:00"/>
    <s v="8276895377"/>
    <s v="2050350281"/>
    <s v="8276895377"/>
    <n v="9928800"/>
    <n v="295500"/>
    <n v="9850"/>
    <m/>
    <m/>
    <m/>
    <m/>
    <m/>
    <m/>
    <m/>
    <m/>
    <m/>
    <m/>
    <m/>
    <m/>
    <m/>
    <m/>
    <m/>
    <m/>
    <m/>
    <m/>
    <n v="2"/>
  </r>
  <r>
    <x v="0"/>
    <s v="PT. TIRTA INVESTAMA WINONGAN"/>
    <n v="21102803802"/>
    <s v="GLL"/>
    <s v="N 8814 UV"/>
    <s v="SUBADAR"/>
    <n v="5042258636"/>
    <s v="-"/>
    <s v="-"/>
    <d v="2021-11-02T00:00:00"/>
    <n v="1008"/>
    <s v="DEPO PAITON"/>
    <x v="15"/>
    <s v="370-0001119"/>
    <d v="2021-11-03T00:00:00"/>
    <x v="1"/>
    <n v="1008"/>
    <n v="21102101725"/>
    <s v="-"/>
    <n v="6008135188"/>
    <n v="1098"/>
    <n v="0"/>
    <n v="1098"/>
    <s v="DEPO PAITON"/>
    <s v="-"/>
    <s v="370-0001161"/>
    <d v="2021-11-01T00:00:00"/>
    <n v="55"/>
    <n v="5042254252"/>
    <s v="116-0004046"/>
    <d v="2021-11-24T00:00:00"/>
    <s v="8276895377"/>
    <s v="2050350281"/>
    <s v="8276895377"/>
    <n v="30240000"/>
    <n v="32940000"/>
    <n v="1650000"/>
    <m/>
    <m/>
    <m/>
    <m/>
    <m/>
    <m/>
    <m/>
    <m/>
    <m/>
    <m/>
    <m/>
    <m/>
    <m/>
    <m/>
    <m/>
    <m/>
    <m/>
    <m/>
    <n v="2"/>
  </r>
  <r>
    <x v="0"/>
    <s v="PT. TIRTA INVESTAMA WINONGAN"/>
    <n v="21102803804"/>
    <s v="GLL"/>
    <s v="N 8789 UV"/>
    <s v="SUTOYO"/>
    <n v="5042256908"/>
    <s v="-"/>
    <s v="-"/>
    <d v="2021-11-02T00:00:00"/>
    <n v="960"/>
    <s v="DEPO PROBOLINGGO"/>
    <x v="14"/>
    <s v="889-0004328"/>
    <d v="2021-11-03T00:00:00"/>
    <x v="0"/>
    <n v="960"/>
    <n v="21102803833"/>
    <s v="-"/>
    <n v="6008139923"/>
    <n v="16"/>
    <n v="0"/>
    <n v="16"/>
    <s v="DEPO PROBOLINGGO"/>
    <s v="-"/>
    <s v="889-0004197"/>
    <d v="2021-11-02T00:00:00"/>
    <n v="0"/>
    <n v="5042258564"/>
    <s v="889-0004330"/>
    <d v="2021-11-03T00:00:00"/>
    <s v="8276895377"/>
    <s v="2050350281"/>
    <s v="8276895377"/>
    <n v="9456000"/>
    <n v="157600"/>
    <n v="0"/>
    <m/>
    <m/>
    <m/>
    <m/>
    <m/>
    <m/>
    <m/>
    <m/>
    <m/>
    <m/>
    <m/>
    <m/>
    <m/>
    <m/>
    <m/>
    <m/>
    <m/>
    <m/>
    <n v="2"/>
  </r>
  <r>
    <x v="0"/>
    <s v="PT. TIRTA INVESTAMA WINONGAN"/>
    <n v="21102803804"/>
    <s v="GLL"/>
    <s v="N 8789 UV"/>
    <s v="SUTOYO"/>
    <n v="5042256908"/>
    <s v="-"/>
    <s v="-"/>
    <d v="2021-11-02T00:00:00"/>
    <n v="960"/>
    <s v="DEPO PROBOLINGGO"/>
    <x v="14"/>
    <s v="889-0004328"/>
    <d v="2021-11-03T00:00:00"/>
    <x v="1"/>
    <n v="960"/>
    <n v="21102803833"/>
    <s v="-"/>
    <n v="6008139923"/>
    <n v="960"/>
    <n v="0"/>
    <n v="960"/>
    <s v="DEPO PROBOLINGGO"/>
    <s v="-"/>
    <s v="889-0004197"/>
    <d v="2021-11-02T00:00:00"/>
    <n v="35"/>
    <n v="5042258564"/>
    <s v="889-0004330"/>
    <d v="2021-11-03T00:00:00"/>
    <s v="8276895377"/>
    <s v="2050350281"/>
    <s v="8276895377"/>
    <n v="28800000"/>
    <n v="28800000"/>
    <n v="1050000"/>
    <m/>
    <m/>
    <m/>
    <m/>
    <m/>
    <m/>
    <m/>
    <m/>
    <m/>
    <m/>
    <m/>
    <m/>
    <m/>
    <m/>
    <m/>
    <m/>
    <m/>
    <m/>
    <n v="2"/>
  </r>
  <r>
    <x v="0"/>
    <s v="PT. TIRTA INVESTAMA WINONGAN"/>
    <n v="21102803804"/>
    <s v="GLL"/>
    <s v="N 8789 UV"/>
    <s v="SUTOYO"/>
    <n v="5042256908"/>
    <s v="-"/>
    <s v="-"/>
    <d v="2021-11-02T00:00:00"/>
    <n v="20"/>
    <s v="DEPO PROBOLINGGO"/>
    <x v="14"/>
    <s v="889-0004328"/>
    <d v="2021-11-03T00:00:00"/>
    <x v="2"/>
    <n v="20"/>
    <n v="21102803833"/>
    <s v="-"/>
    <n v="6008139923"/>
    <n v="20"/>
    <n v="0"/>
    <n v="20"/>
    <s v="DEPO PROBOLINGGO"/>
    <s v="-"/>
    <s v="889-0004197"/>
    <d v="2021-11-02T00:00:00"/>
    <n v="0"/>
    <n v="5042258564"/>
    <s v="889-0004330"/>
    <d v="2021-11-03T00:00:00"/>
    <s v="8276895377"/>
    <s v="2050350281"/>
    <s v="8276895377"/>
    <n v="0"/>
    <n v="0"/>
    <n v="0"/>
    <m/>
    <m/>
    <m/>
    <m/>
    <m/>
    <m/>
    <m/>
    <m/>
    <m/>
    <m/>
    <m/>
    <m/>
    <m/>
    <m/>
    <m/>
    <m/>
    <m/>
    <m/>
    <n v="2"/>
  </r>
  <r>
    <x v="0"/>
    <s v="PT. TIRTA INVESTAMA WINONGAN"/>
    <n v="21102803806"/>
    <s v="GLL"/>
    <s v="N 8430 UV"/>
    <s v="SLAMET"/>
    <n v="5042252261"/>
    <s v="-"/>
    <s v="-"/>
    <d v="2021-11-02T00:00:00"/>
    <n v="1008"/>
    <s v="DEPO LUMAJANG"/>
    <x v="16"/>
    <s v="079-0002020"/>
    <d v="2021-11-03T00:00:00"/>
    <x v="0"/>
    <n v="1008"/>
    <n v="21102101729"/>
    <s v="-"/>
    <n v="6008138047"/>
    <n v="23"/>
    <n v="0"/>
    <n v="23"/>
    <s v="DEPO LUMAJANG"/>
    <s v="-"/>
    <s v="079-0001983"/>
    <d v="2021-11-01T00:00:00"/>
    <n v="0"/>
    <n v="5042252975"/>
    <s v="116-0004044"/>
    <d v="2021-11-24T00:00:00"/>
    <s v="8276895377"/>
    <s v="2050350281"/>
    <s v="8276895377"/>
    <n v="9928800"/>
    <n v="226550"/>
    <n v="0"/>
    <m/>
    <m/>
    <m/>
    <m/>
    <m/>
    <m/>
    <m/>
    <m/>
    <m/>
    <m/>
    <m/>
    <m/>
    <m/>
    <m/>
    <m/>
    <m/>
    <m/>
    <m/>
    <n v="2"/>
  </r>
  <r>
    <x v="0"/>
    <s v="PT. TIRTA INVESTAMA WINONGAN"/>
    <n v="21102803806"/>
    <s v="GLL"/>
    <s v="N 8430 UV"/>
    <s v="SLAMET"/>
    <n v="5042252261"/>
    <s v="-"/>
    <s v="-"/>
    <d v="2021-11-02T00:00:00"/>
    <n v="1008"/>
    <s v="DEPO LUMAJANG"/>
    <x v="16"/>
    <s v="079-0002020"/>
    <d v="2021-11-03T00:00:00"/>
    <x v="1"/>
    <n v="1008"/>
    <n v="21102101729"/>
    <s v="-"/>
    <n v="6008138047"/>
    <n v="1008"/>
    <n v="0"/>
    <n v="1008"/>
    <s v="DEPO LUMAJANG"/>
    <s v="-"/>
    <s v="079-0001983"/>
    <d v="2021-11-01T00:00:00"/>
    <n v="53"/>
    <n v="5042252975"/>
    <s v="116-0004044"/>
    <d v="2021-11-24T00:00:00"/>
    <s v="8276895377"/>
    <s v="2050350281"/>
    <s v="8276895377"/>
    <n v="30240000"/>
    <n v="30240000"/>
    <n v="1590000"/>
    <m/>
    <m/>
    <m/>
    <m/>
    <m/>
    <m/>
    <m/>
    <m/>
    <m/>
    <m/>
    <m/>
    <m/>
    <m/>
    <m/>
    <m/>
    <m/>
    <m/>
    <m/>
    <n v="2"/>
  </r>
  <r>
    <x v="0"/>
    <s v="PT. TIRTA INVESTAMA WINONGAN"/>
    <n v="21102803809"/>
    <s v="GLL"/>
    <s v="L 9352 UZ"/>
    <s v="SUMANANG"/>
    <n v="5042254475"/>
    <s v="-"/>
    <s v="-"/>
    <d v="2021-11-02T00:00:00"/>
    <n v="1344"/>
    <s v="DEPO GENTENG"/>
    <x v="9"/>
    <s v="371-0001136"/>
    <d v="2021-11-03T00:00:00"/>
    <x v="0"/>
    <n v="1344"/>
    <n v="21102803820"/>
    <s v="-"/>
    <n v="6008140405"/>
    <n v="37"/>
    <n v="0"/>
    <n v="37"/>
    <s v="DEPO SUKOREJO"/>
    <s v="-"/>
    <s v="569-0002123"/>
    <d v="2021-11-02T00:00:00"/>
    <n v="0"/>
    <n v="5042258033"/>
    <s v="116-0004006"/>
    <d v="2021-11-23T00:00:00"/>
    <s v="8276895377"/>
    <s v="2050350281"/>
    <s v="8276895377"/>
    <n v="13238400"/>
    <n v="364450"/>
    <n v="0"/>
    <m/>
    <m/>
    <m/>
    <m/>
    <m/>
    <m/>
    <m/>
    <m/>
    <m/>
    <m/>
    <m/>
    <m/>
    <m/>
    <m/>
    <m/>
    <m/>
    <m/>
    <m/>
    <n v="2"/>
  </r>
  <r>
    <x v="0"/>
    <s v="PT. TIRTA INVESTAMA WINONGAN"/>
    <n v="21102803809"/>
    <s v="GLL"/>
    <s v="L 9352 UZ"/>
    <s v="SUMANANG"/>
    <n v="5042254475"/>
    <s v="-"/>
    <s v="-"/>
    <d v="2021-11-02T00:00:00"/>
    <n v="1344"/>
    <s v="DEPO GENTENG"/>
    <x v="9"/>
    <s v="371-0001136"/>
    <d v="2021-11-03T00:00:00"/>
    <x v="1"/>
    <n v="1344"/>
    <n v="21102803820"/>
    <s v="-"/>
    <n v="6008140405"/>
    <n v="1344"/>
    <n v="0"/>
    <n v="1344"/>
    <s v="DEPO SUKOREJO"/>
    <s v="-"/>
    <s v="569-0002123"/>
    <d v="2021-11-02T00:00:00"/>
    <n v="75"/>
    <n v="5042258033"/>
    <s v="116-0004006"/>
    <d v="2021-11-23T00:00:00"/>
    <s v="8276895377"/>
    <s v="2050350281"/>
    <s v="8276895377"/>
    <n v="40320000"/>
    <n v="40320000"/>
    <n v="2250000"/>
    <m/>
    <m/>
    <m/>
    <m/>
    <m/>
    <m/>
    <m/>
    <m/>
    <m/>
    <m/>
    <m/>
    <m/>
    <m/>
    <m/>
    <m/>
    <m/>
    <m/>
    <m/>
    <n v="2"/>
  </r>
  <r>
    <x v="0"/>
    <s v="PT. TIRTA INVESTAMA WINONGAN"/>
    <n v="21102803812"/>
    <s v="GLL"/>
    <s v="L 9611 UX"/>
    <s v="RINTO"/>
    <n v="5042258406"/>
    <s v="-"/>
    <s v="-"/>
    <d v="2021-11-02T00:00:00"/>
    <n v="1344"/>
    <s v="DEPO JEMBER"/>
    <x v="7"/>
    <s v="369-0005891"/>
    <d v="2021-11-03T00:00:00"/>
    <x v="0"/>
    <n v="1344"/>
    <n v="21102201373"/>
    <s v="-"/>
    <n v="6008137434"/>
    <n v="10"/>
    <n v="0"/>
    <n v="10"/>
    <s v="DEPO LEGUNDI"/>
    <s v="-"/>
    <s v="083-0006549"/>
    <d v="2021-11-01T00:00:00"/>
    <n v="0"/>
    <n v="5042252822"/>
    <s v="117-0002780"/>
    <d v="2021-11-23T00:00:00"/>
    <s v="8276895377"/>
    <s v="2050350281"/>
    <s v="8276895377"/>
    <n v="13238400"/>
    <n v="98500"/>
    <n v="0"/>
    <m/>
    <m/>
    <m/>
    <m/>
    <m/>
    <m/>
    <m/>
    <m/>
    <m/>
    <m/>
    <m/>
    <m/>
    <m/>
    <m/>
    <m/>
    <m/>
    <m/>
    <m/>
    <n v="2"/>
  </r>
  <r>
    <x v="0"/>
    <s v="PT. TIRTA INVESTAMA WINONGAN"/>
    <n v="21102803812"/>
    <s v="GLL"/>
    <s v="L 9611 UX"/>
    <s v="RINTO"/>
    <n v="5042258406"/>
    <s v="-"/>
    <s v="-"/>
    <d v="2021-11-02T00:00:00"/>
    <n v="1344"/>
    <s v="DEPO JEMBER"/>
    <x v="7"/>
    <s v="369-0005891"/>
    <d v="2021-11-03T00:00:00"/>
    <x v="1"/>
    <n v="1344"/>
    <n v="21102201373"/>
    <s v="-"/>
    <n v="6008137434"/>
    <n v="1344"/>
    <n v="0"/>
    <n v="1344"/>
    <s v="DEPO LEGUNDI"/>
    <s v="-"/>
    <s v="083-0006549"/>
    <d v="2021-11-01T00:00:00"/>
    <n v="60"/>
    <n v="5042252822"/>
    <s v="117-0002780"/>
    <d v="2021-11-23T00:00:00"/>
    <s v="8276895377"/>
    <s v="2050350281"/>
    <s v="8276895377"/>
    <n v="40320000"/>
    <n v="40320000"/>
    <n v="1800000"/>
    <m/>
    <m/>
    <m/>
    <m/>
    <m/>
    <m/>
    <m/>
    <m/>
    <m/>
    <m/>
    <m/>
    <m/>
    <m/>
    <m/>
    <m/>
    <m/>
    <m/>
    <m/>
    <n v="2"/>
  </r>
  <r>
    <x v="1"/>
    <s v="PT. TIRTA INVESTAMA WINONGAN"/>
    <n v="21102903755"/>
    <s v="GLL"/>
    <s v="L 8858 UI"/>
    <s v="BAMBANG"/>
    <n v="5042261680"/>
    <s v="-"/>
    <s v="-"/>
    <d v="2021-11-02T00:00:00"/>
    <n v="1104"/>
    <s v="DEPO MARGOMULYO"/>
    <x v="5"/>
    <s v="168-0032480"/>
    <d v="2021-11-03T00:00:00"/>
    <x v="0"/>
    <n v="1104"/>
    <s v="-"/>
    <s v="-"/>
    <s v="-"/>
    <n v="0"/>
    <n v="0"/>
    <n v="0"/>
    <s v="-"/>
    <s v="-"/>
    <s v="-"/>
    <s v="-"/>
    <n v="0"/>
    <s v="-"/>
    <s v="-"/>
    <s v="-"/>
    <s v="8276895965"/>
    <e v="#N/A"/>
    <e v="#N/A"/>
    <n v="10874400"/>
    <n v="0"/>
    <n v="0"/>
    <m/>
    <m/>
    <m/>
    <m/>
    <m/>
    <m/>
    <m/>
    <m/>
    <m/>
    <m/>
    <m/>
    <m/>
    <m/>
    <m/>
    <m/>
    <m/>
    <m/>
    <m/>
    <n v="2"/>
  </r>
  <r>
    <x v="1"/>
    <s v="PT. TIRTA INVESTAMA WINONGAN"/>
    <n v="21102903755"/>
    <s v="GLL"/>
    <s v="L 8858 UI"/>
    <s v="BAMBANG"/>
    <n v="5042261680"/>
    <s v="-"/>
    <s v="-"/>
    <d v="2021-11-02T00:00:00"/>
    <n v="1104"/>
    <s v="DEPO MARGOMULYO"/>
    <x v="5"/>
    <s v="168-0032480"/>
    <d v="2021-11-03T00:00:00"/>
    <x v="1"/>
    <n v="1104"/>
    <s v="-"/>
    <s v="-"/>
    <s v="-"/>
    <n v="0"/>
    <n v="0"/>
    <n v="0"/>
    <s v="-"/>
    <s v="-"/>
    <s v="-"/>
    <s v="-"/>
    <n v="0"/>
    <s v="-"/>
    <s v="-"/>
    <s v="-"/>
    <s v="8276895965"/>
    <e v="#N/A"/>
    <e v="#N/A"/>
    <n v="33120000"/>
    <n v="0"/>
    <n v="0"/>
    <m/>
    <m/>
    <m/>
    <m/>
    <m/>
    <m/>
    <m/>
    <m/>
    <m/>
    <m/>
    <m/>
    <m/>
    <m/>
    <m/>
    <m/>
    <m/>
    <m/>
    <m/>
    <n v="2"/>
  </r>
  <r>
    <x v="1"/>
    <s v="PT. TIRTA INVESTAMA WINONGAN"/>
    <n v="21102903755"/>
    <s v="GLL"/>
    <s v="L 8858 UI"/>
    <s v="BAMBANG"/>
    <n v="5042261680"/>
    <s v="-"/>
    <s v="-"/>
    <d v="2021-11-02T00:00:00"/>
    <n v="24"/>
    <s v="DEPO MARGOMULYO"/>
    <x v="5"/>
    <s v="168-0032480"/>
    <d v="2021-11-03T00:00:00"/>
    <x v="2"/>
    <n v="24"/>
    <s v="-"/>
    <s v="-"/>
    <s v="-"/>
    <n v="0"/>
    <n v="0"/>
    <n v="0"/>
    <s v="-"/>
    <s v="-"/>
    <s v="-"/>
    <s v="-"/>
    <n v="0"/>
    <s v="-"/>
    <s v="-"/>
    <s v="-"/>
    <s v="8276895965"/>
    <e v="#N/A"/>
    <e v="#N/A"/>
    <n v="0"/>
    <n v="0"/>
    <n v="0"/>
    <m/>
    <m/>
    <m/>
    <m/>
    <m/>
    <m/>
    <m/>
    <m/>
    <m/>
    <m/>
    <m/>
    <m/>
    <m/>
    <m/>
    <m/>
    <m/>
    <m/>
    <m/>
    <n v="2"/>
  </r>
  <r>
    <x v="0"/>
    <s v="PT. TIRTA INVESTAMA WINONGAN"/>
    <s v="21102903755-RETUR"/>
    <s v="GLL"/>
    <s v="L 8858 UI"/>
    <s v="BAMBANG"/>
    <n v="5042261680"/>
    <s v="-"/>
    <s v="-"/>
    <d v="2021-11-02T00:00:00"/>
    <n v="0"/>
    <s v="DEPO MARGOMULYO"/>
    <x v="5"/>
    <s v="168-0032480"/>
    <d v="2021-11-03T00:00:00"/>
    <x v="0"/>
    <n v="0"/>
    <n v="21102803828"/>
    <s v="-"/>
    <n v="6008138949"/>
    <n v="18"/>
    <n v="0"/>
    <n v="18"/>
    <s v="DEPO PASURUAN"/>
    <s v="-"/>
    <s v="555-0006675"/>
    <d v="2021-11-02T00:00:00"/>
    <n v="0"/>
    <n v="5042258599"/>
    <s v="555-0009195"/>
    <d v="2021-11-04T00:00:00"/>
    <s v="8276895965"/>
    <s v="2050350281"/>
    <s v="8276895377"/>
    <n v="0"/>
    <n v="177300"/>
    <n v="0"/>
    <m/>
    <m/>
    <m/>
    <m/>
    <m/>
    <m/>
    <m/>
    <m/>
    <m/>
    <m/>
    <m/>
    <m/>
    <m/>
    <m/>
    <m/>
    <m/>
    <m/>
    <m/>
    <n v="2"/>
  </r>
  <r>
    <x v="0"/>
    <s v="PT. TIRTA INVESTAMA WINONGAN"/>
    <s v="21102903755-RETUR"/>
    <s v="GLL"/>
    <s v="L 8858 UI"/>
    <s v="BAMBANG"/>
    <n v="5042261680"/>
    <s v="-"/>
    <s v="-"/>
    <d v="2021-11-02T00:00:00"/>
    <n v="0"/>
    <s v="DEPO MARGOMULYO"/>
    <x v="5"/>
    <s v="168-0032480"/>
    <d v="2021-11-03T00:00:00"/>
    <x v="1"/>
    <n v="0"/>
    <n v="21102803828"/>
    <s v="-"/>
    <n v="6008138949"/>
    <n v="1152"/>
    <n v="0"/>
    <n v="1152"/>
    <s v="DEPO PASURUAN"/>
    <s v="-"/>
    <s v="555-0006675"/>
    <d v="2021-11-02T00:00:00"/>
    <n v="48"/>
    <n v="5042258599"/>
    <s v="555-0009195"/>
    <d v="2021-11-04T00:00:00"/>
    <s v="8276895965"/>
    <s v="2050350281"/>
    <s v="8276895377"/>
    <n v="0"/>
    <n v="34560000"/>
    <n v="1440000"/>
    <m/>
    <m/>
    <m/>
    <m/>
    <m/>
    <m/>
    <m/>
    <m/>
    <m/>
    <m/>
    <m/>
    <m/>
    <m/>
    <m/>
    <m/>
    <m/>
    <m/>
    <m/>
    <n v="2"/>
  </r>
  <r>
    <x v="0"/>
    <s v="PT. TIRTA INVESTAMA WINONGAN"/>
    <s v="21102903755-RETUR"/>
    <s v="GLL"/>
    <s v="L 8858 UI"/>
    <s v="BAMBANG"/>
    <n v="5042261680"/>
    <s v="-"/>
    <s v="-"/>
    <d v="2021-11-02T00:00:00"/>
    <n v="0"/>
    <s v="DEPO MARGOMULYO"/>
    <x v="5"/>
    <s v="168-0032480"/>
    <d v="2021-11-03T00:00:00"/>
    <x v="2"/>
    <n v="0"/>
    <n v="21102803828"/>
    <s v="-"/>
    <n v="6008138949"/>
    <n v="24"/>
    <n v="0"/>
    <n v="24"/>
    <s v="DEPO PASURUAN"/>
    <s v="-"/>
    <s v="555-0006675"/>
    <d v="2021-11-02T00:00:00"/>
    <n v="0"/>
    <n v="5042258599"/>
    <s v="555-0009195"/>
    <d v="2021-11-04T00:00:00"/>
    <s v="8276895965"/>
    <s v="2050350281"/>
    <s v="8276895377"/>
    <n v="0"/>
    <n v="0"/>
    <n v="0"/>
    <m/>
    <m/>
    <m/>
    <m/>
    <m/>
    <m/>
    <m/>
    <m/>
    <m/>
    <m/>
    <m/>
    <m/>
    <m/>
    <m/>
    <m/>
    <m/>
    <m/>
    <m/>
    <n v="2"/>
  </r>
  <r>
    <x v="1"/>
    <s v="PT. TIRTA INVESTAMA WINONGAN"/>
    <n v="21102903759"/>
    <s v="GLL"/>
    <s v="N 8548 UV"/>
    <s v="GATOT"/>
    <n v="5042253616"/>
    <s v="-"/>
    <s v="-"/>
    <d v="2021-11-02T00:00:00"/>
    <n v="960"/>
    <s v="DEPO MARGOMULYO"/>
    <x v="5"/>
    <s v="168-0032464"/>
    <d v="2021-11-03T00:00:00"/>
    <x v="0"/>
    <n v="960"/>
    <s v="-"/>
    <s v="-"/>
    <s v="-"/>
    <n v="0"/>
    <n v="0"/>
    <n v="0"/>
    <s v="-"/>
    <s v="-"/>
    <s v="-"/>
    <s v="-"/>
    <n v="0"/>
    <s v="-"/>
    <s v="-"/>
    <s v="-"/>
    <s v="8276895965"/>
    <e v="#N/A"/>
    <e v="#N/A"/>
    <n v="9456000"/>
    <n v="0"/>
    <n v="0"/>
    <m/>
    <m/>
    <m/>
    <m/>
    <m/>
    <m/>
    <m/>
    <m/>
    <m/>
    <m/>
    <m/>
    <m/>
    <m/>
    <m/>
    <m/>
    <m/>
    <m/>
    <m/>
    <n v="2"/>
  </r>
  <r>
    <x v="1"/>
    <s v="PT. TIRTA INVESTAMA WINONGAN"/>
    <n v="21102903759"/>
    <s v="GLL"/>
    <s v="N 8548 UV"/>
    <s v="GATOT"/>
    <n v="5042253616"/>
    <s v="-"/>
    <s v="-"/>
    <d v="2021-11-02T00:00:00"/>
    <n v="960"/>
    <s v="DEPO MARGOMULYO"/>
    <x v="5"/>
    <s v="168-0032464"/>
    <d v="2021-11-03T00:00:00"/>
    <x v="1"/>
    <n v="960"/>
    <s v="-"/>
    <s v="-"/>
    <s v="-"/>
    <n v="0"/>
    <n v="0"/>
    <n v="0"/>
    <s v="-"/>
    <s v="-"/>
    <s v="-"/>
    <s v="-"/>
    <n v="0"/>
    <s v="-"/>
    <s v="-"/>
    <s v="-"/>
    <s v="8276895965"/>
    <e v="#N/A"/>
    <e v="#N/A"/>
    <n v="28800000"/>
    <n v="0"/>
    <n v="0"/>
    <m/>
    <m/>
    <m/>
    <m/>
    <m/>
    <m/>
    <m/>
    <m/>
    <m/>
    <m/>
    <m/>
    <m/>
    <m/>
    <m/>
    <m/>
    <m/>
    <m/>
    <m/>
    <n v="2"/>
  </r>
  <r>
    <x v="1"/>
    <s v="PT. TIRTA INVESTAMA WINONGAN"/>
    <n v="21102903759"/>
    <s v="GLL"/>
    <s v="N 8548 UV"/>
    <s v="GATOT"/>
    <n v="5042253616"/>
    <s v="-"/>
    <s v="-"/>
    <d v="2021-11-02T00:00:00"/>
    <n v="20"/>
    <s v="DEPO MARGOMULYO"/>
    <x v="5"/>
    <s v="168-0032464"/>
    <d v="2021-11-03T00:00:00"/>
    <x v="2"/>
    <n v="20"/>
    <s v="-"/>
    <s v="-"/>
    <s v="-"/>
    <n v="0"/>
    <n v="0"/>
    <n v="0"/>
    <s v="-"/>
    <s v="-"/>
    <s v="-"/>
    <s v="-"/>
    <n v="0"/>
    <s v="-"/>
    <s v="-"/>
    <s v="-"/>
    <s v="8276895965"/>
    <e v="#N/A"/>
    <e v="#N/A"/>
    <n v="0"/>
    <n v="0"/>
    <n v="0"/>
    <m/>
    <m/>
    <m/>
    <m/>
    <m/>
    <m/>
    <m/>
    <m/>
    <m/>
    <m/>
    <m/>
    <m/>
    <m/>
    <m/>
    <m/>
    <m/>
    <m/>
    <m/>
    <n v="2"/>
  </r>
  <r>
    <x v="0"/>
    <s v="PT. TIRTA INVESTAMA WINONGAN"/>
    <s v="21102903759-RETUR"/>
    <s v="GLL"/>
    <s v="N 8548 UV"/>
    <s v="GATOT"/>
    <n v="5042253616"/>
    <s v="-"/>
    <s v="-"/>
    <d v="2021-11-02T00:00:00"/>
    <n v="0"/>
    <s v="DEPO MARGOMULYO"/>
    <x v="5"/>
    <s v="168-0032464"/>
    <d v="2021-11-03T00:00:00"/>
    <x v="0"/>
    <n v="0"/>
    <n v="21102803817"/>
    <s v="-"/>
    <n v="6008139320"/>
    <n v="16"/>
    <n v="0"/>
    <n v="16"/>
    <s v="DEPO PROBOLINGGO"/>
    <s v="-"/>
    <s v="889-0004195"/>
    <d v="2021-11-02T00:00:00"/>
    <n v="0"/>
    <n v="5042255370"/>
    <s v="116-0004005"/>
    <d v="2021-11-23T00:00:00"/>
    <s v="8276895965"/>
    <s v="2050350281"/>
    <s v="8276895377"/>
    <n v="0"/>
    <n v="157600"/>
    <n v="0"/>
    <m/>
    <m/>
    <m/>
    <m/>
    <m/>
    <m/>
    <m/>
    <m/>
    <m/>
    <m/>
    <m/>
    <m/>
    <m/>
    <m/>
    <m/>
    <m/>
    <m/>
    <m/>
    <n v="2"/>
  </r>
  <r>
    <x v="0"/>
    <s v="PT. TIRTA INVESTAMA WINONGAN"/>
    <s v="21102903759-RETUR"/>
    <s v="GLL"/>
    <s v="N 8548 UV"/>
    <s v="GATOT"/>
    <n v="5042253616"/>
    <s v="-"/>
    <s v="-"/>
    <d v="2021-11-02T00:00:00"/>
    <n v="0"/>
    <s v="DEPO MARGOMULYO"/>
    <x v="5"/>
    <s v="168-0032464"/>
    <d v="2021-11-03T00:00:00"/>
    <x v="1"/>
    <n v="0"/>
    <n v="21102803817"/>
    <s v="-"/>
    <n v="6008139320"/>
    <n v="960"/>
    <n v="0"/>
    <n v="960"/>
    <s v="DEPO PROBOLINGGO"/>
    <s v="-"/>
    <s v="889-0004195"/>
    <d v="2021-11-02T00:00:00"/>
    <n v="45"/>
    <n v="5042255370"/>
    <s v="116-0004005"/>
    <d v="2021-11-23T00:00:00"/>
    <s v="8276895965"/>
    <s v="2050350281"/>
    <s v="8276895377"/>
    <n v="0"/>
    <n v="28800000"/>
    <n v="1350000"/>
    <m/>
    <m/>
    <m/>
    <m/>
    <m/>
    <m/>
    <m/>
    <m/>
    <m/>
    <m/>
    <m/>
    <m/>
    <m/>
    <m/>
    <m/>
    <m/>
    <m/>
    <m/>
    <n v="2"/>
  </r>
  <r>
    <x v="0"/>
    <s v="PT. TIRTA INVESTAMA WINONGAN"/>
    <s v="21102903759-RETUR"/>
    <s v="GLL"/>
    <s v="N 8548 UV"/>
    <s v="GATOT"/>
    <n v="5042253616"/>
    <s v="-"/>
    <s v="-"/>
    <d v="2021-11-02T00:00:00"/>
    <n v="0"/>
    <s v="DEPO MARGOMULYO"/>
    <x v="5"/>
    <s v="168-0032464"/>
    <d v="2021-11-03T00:00:00"/>
    <x v="2"/>
    <n v="0"/>
    <n v="21102803817"/>
    <s v="-"/>
    <n v="6008139320"/>
    <n v="20"/>
    <n v="0"/>
    <n v="20"/>
    <s v="DEPO PROBOLINGGO"/>
    <s v="-"/>
    <s v="889-0004195"/>
    <d v="2021-11-02T00:00:00"/>
    <n v="0"/>
    <n v="5042255370"/>
    <s v="116-0004005"/>
    <d v="2021-11-23T00:00:00"/>
    <s v="8276895965"/>
    <s v="2050350281"/>
    <s v="8276895377"/>
    <n v="0"/>
    <n v="0"/>
    <n v="0"/>
    <m/>
    <m/>
    <m/>
    <m/>
    <m/>
    <m/>
    <m/>
    <m/>
    <m/>
    <m/>
    <m/>
    <m/>
    <m/>
    <m/>
    <m/>
    <m/>
    <m/>
    <m/>
    <n v="2"/>
  </r>
  <r>
    <x v="0"/>
    <s v="PT. TIRTA INVESTAMA PANDAAN"/>
    <n v="21102803674"/>
    <s v="YPS"/>
    <s v="SUMARNO (PDN) "/>
    <s v="N 8596 UV"/>
    <n v="5042245136"/>
    <s v="-"/>
    <s v="-"/>
    <d v="2021-11-02T00:00:00"/>
    <n v="1120"/>
    <s v="DEPO JEMBER"/>
    <x v="7"/>
    <s v="369-0005889"/>
    <d v="2021-11-03T00:00:00"/>
    <x v="3"/>
    <n v="1120"/>
    <s v="-"/>
    <s v="-"/>
    <n v="6008128279"/>
    <n v="0"/>
    <n v="0"/>
    <n v="0"/>
    <s v="DEPO JEMBER"/>
    <s v="-"/>
    <s v="369-0005537"/>
    <d v="2021-11-03T00:00:00"/>
    <n v="0"/>
    <s v="-"/>
    <s v="-"/>
    <s v="-"/>
    <s v="8276895378"/>
    <s v="2050350280"/>
    <e v="#N/A"/>
    <n v="45360000"/>
    <n v="0"/>
    <n v="0"/>
    <m/>
    <m/>
    <m/>
    <m/>
    <m/>
    <m/>
    <m/>
    <m/>
    <m/>
    <m/>
    <m/>
    <m/>
    <m/>
    <m/>
    <m/>
    <m/>
    <m/>
    <m/>
    <n v="2"/>
  </r>
  <r>
    <x v="0"/>
    <s v="PT. TIRTA INVESTAMA PANDAAN"/>
    <n v="21102803674"/>
    <s v="YPS"/>
    <s v="SUMARNO (PDN) "/>
    <s v="N 8596 UV"/>
    <n v="5042245136"/>
    <s v="-"/>
    <s v="-"/>
    <d v="2021-11-02T00:00:00"/>
    <n v="16"/>
    <s v="DEPO JEMBER"/>
    <x v="7"/>
    <s v="369-0005889"/>
    <d v="2021-11-03T00:00:00"/>
    <x v="4"/>
    <n v="16"/>
    <s v="-"/>
    <s v="-"/>
    <n v="6008128279"/>
    <n v="16"/>
    <n v="0"/>
    <n v="16"/>
    <s v="DEPO JEMBER"/>
    <s v="-"/>
    <s v="369-0005537"/>
    <d v="2021-11-03T00:00:00"/>
    <n v="0"/>
    <s v="-"/>
    <s v="-"/>
    <s v="-"/>
    <s v="8276895378"/>
    <s v="2050350280"/>
    <e v="#N/A"/>
    <n v="1600000"/>
    <n v="1600000"/>
    <n v="0"/>
    <m/>
    <m/>
    <m/>
    <m/>
    <m/>
    <m/>
    <m/>
    <m/>
    <m/>
    <m/>
    <m/>
    <m/>
    <m/>
    <m/>
    <m/>
    <m/>
    <m/>
    <m/>
    <n v="2"/>
  </r>
  <r>
    <x v="0"/>
    <s v="PT. TIRTA INVESTAMA PANDAAN"/>
    <n v="21102803671"/>
    <s v="YPS"/>
    <s v="ROHIM"/>
    <s v="L 8193 UA"/>
    <n v="5042253899"/>
    <s v="-"/>
    <s v="-"/>
    <d v="2021-11-02T00:00:00"/>
    <n v="1120"/>
    <s v="DEPO PROBOLINGGO"/>
    <x v="14"/>
    <s v="889-0004331"/>
    <d v="2021-11-03T00:00:00"/>
    <x v="3"/>
    <n v="1120"/>
    <s v="-"/>
    <s v="-"/>
    <n v="6008137742"/>
    <n v="0"/>
    <n v="0"/>
    <n v="0"/>
    <s v="DEPO PROBOLINGGO"/>
    <s v="-"/>
    <s v="889-0004202"/>
    <d v="2021-11-03T00:00:00"/>
    <n v="0"/>
    <s v="-"/>
    <s v="-"/>
    <s v="-"/>
    <s v="8276895378"/>
    <s v="2050350280"/>
    <e v="#N/A"/>
    <n v="45360000"/>
    <n v="0"/>
    <n v="0"/>
    <m/>
    <m/>
    <m/>
    <m/>
    <m/>
    <m/>
    <m/>
    <m/>
    <m/>
    <m/>
    <m/>
    <m/>
    <m/>
    <m/>
    <m/>
    <m/>
    <m/>
    <m/>
    <n v="2"/>
  </r>
  <r>
    <x v="0"/>
    <s v="PT. TIRTA INVESTAMA PANDAAN"/>
    <n v="21102803671"/>
    <s v="YPS"/>
    <s v="ROHIM"/>
    <s v="L 8193 UA"/>
    <n v="5042253899"/>
    <s v="-"/>
    <s v="-"/>
    <d v="2021-11-02T00:00:00"/>
    <n v="16"/>
    <s v="DEPO PROBOLINGGO"/>
    <x v="14"/>
    <s v="889-0004331"/>
    <d v="2021-11-03T00:00:00"/>
    <x v="4"/>
    <n v="16"/>
    <s v="-"/>
    <s v="-"/>
    <n v="6008137742"/>
    <n v="16"/>
    <n v="0"/>
    <n v="16"/>
    <s v="DEPO PROBOLINGGO"/>
    <s v="-"/>
    <s v="889-0004202"/>
    <d v="2021-11-03T00:00:00"/>
    <n v="0"/>
    <s v="-"/>
    <s v="-"/>
    <s v="-"/>
    <s v="8276895378"/>
    <s v="2050350280"/>
    <e v="#N/A"/>
    <n v="1600000"/>
    <n v="1600000"/>
    <n v="0"/>
    <m/>
    <m/>
    <m/>
    <m/>
    <m/>
    <m/>
    <m/>
    <m/>
    <m/>
    <m/>
    <m/>
    <m/>
    <m/>
    <m/>
    <m/>
    <m/>
    <m/>
    <m/>
    <n v="2"/>
  </r>
  <r>
    <x v="0"/>
    <s v="PT. TIRTA INVESTAMA PANDAAN"/>
    <n v="21102803673"/>
    <s v="YPS"/>
    <s v="SUMARYONO"/>
    <s v="N 8165 UV"/>
    <n v="5042259138"/>
    <s v="-"/>
    <s v="-"/>
    <d v="2021-11-02T00:00:00"/>
    <n v="1120"/>
    <s v="GUDANG CARAT LMS"/>
    <x v="27"/>
    <n v="20007"/>
    <d v="2021-11-03T00:00:00"/>
    <x v="3"/>
    <n v="1120"/>
    <s v="-"/>
    <s v="-"/>
    <n v="6008136719"/>
    <n v="0"/>
    <n v="0"/>
    <n v="0"/>
    <s v="GUDANG CARAT LMS"/>
    <s v="-"/>
    <n v="34661"/>
    <d v="2021-11-02T00:00:00"/>
    <n v="0"/>
    <s v="-"/>
    <s v="-"/>
    <s v="-"/>
    <s v="8276895378"/>
    <s v="2050350280"/>
    <e v="#N/A"/>
    <n v="45360000"/>
    <n v="0"/>
    <n v="0"/>
    <m/>
    <m/>
    <m/>
    <m/>
    <m/>
    <m/>
    <m/>
    <m/>
    <m/>
    <m/>
    <m/>
    <m/>
    <m/>
    <m/>
    <m/>
    <m/>
    <m/>
    <m/>
    <n v="2"/>
  </r>
  <r>
    <x v="0"/>
    <s v="PT. TIRTA INVESTAMA PANDAAN"/>
    <n v="21102803673"/>
    <s v="YPS"/>
    <s v="SUMARYONO"/>
    <s v="N 8165 UV"/>
    <n v="5042259138"/>
    <s v="-"/>
    <s v="-"/>
    <d v="2021-11-02T00:00:00"/>
    <n v="16"/>
    <s v="GUDANG CARAT LMS"/>
    <x v="27"/>
    <n v="20007"/>
    <d v="2021-11-03T00:00:00"/>
    <x v="4"/>
    <n v="16"/>
    <s v="-"/>
    <s v="-"/>
    <n v="6008136719"/>
    <n v="16"/>
    <n v="0"/>
    <n v="16"/>
    <s v="GUDANG CARAT LMS"/>
    <s v="-"/>
    <n v="34661"/>
    <d v="2021-11-02T00:00:00"/>
    <n v="0"/>
    <s v="-"/>
    <s v="-"/>
    <s v="-"/>
    <s v="8276895378"/>
    <s v="2050350280"/>
    <e v="#N/A"/>
    <n v="1600000"/>
    <n v="1600000"/>
    <n v="0"/>
    <m/>
    <m/>
    <m/>
    <m/>
    <m/>
    <m/>
    <m/>
    <m/>
    <m/>
    <m/>
    <m/>
    <m/>
    <m/>
    <m/>
    <m/>
    <m/>
    <m/>
    <m/>
    <n v="2"/>
  </r>
  <r>
    <x v="0"/>
    <s v="PT. TIRTA INVESTAMA PANDAAN"/>
    <n v="21102803669"/>
    <s v="YPS"/>
    <s v="JONI ( PDN )"/>
    <s v="N 9931 UW"/>
    <n v="5042255148"/>
    <s v="-"/>
    <s v="-"/>
    <d v="2021-11-02T00:00:00"/>
    <n v="1120"/>
    <s v="DEPO LUMAJANG"/>
    <x v="16"/>
    <s v="079-0002019"/>
    <d v="2021-11-03T00:00:00"/>
    <x v="3"/>
    <n v="1120"/>
    <s v="-"/>
    <s v="-"/>
    <n v="6008136637"/>
    <n v="0"/>
    <n v="0"/>
    <n v="0"/>
    <s v="DEPO LUMAJANG"/>
    <s v="-"/>
    <s v="079-0001987"/>
    <d v="2021-11-03T00:00:00"/>
    <n v="0"/>
    <s v="-"/>
    <s v="-"/>
    <s v="-"/>
    <s v="8276895378"/>
    <s v="2050350280"/>
    <e v="#N/A"/>
    <n v="45360000"/>
    <n v="0"/>
    <n v="0"/>
    <m/>
    <m/>
    <m/>
    <m/>
    <m/>
    <m/>
    <m/>
    <m/>
    <m/>
    <m/>
    <m/>
    <m/>
    <m/>
    <m/>
    <m/>
    <m/>
    <m/>
    <m/>
    <n v="2"/>
  </r>
  <r>
    <x v="0"/>
    <s v="PT. TIRTA INVESTAMA PANDAAN"/>
    <n v="21102803669"/>
    <s v="YPS"/>
    <s v="JONI ( PDN )"/>
    <s v="N 9931 UW"/>
    <n v="5042255148"/>
    <s v="-"/>
    <s v="-"/>
    <d v="2021-11-02T00:00:00"/>
    <n v="16"/>
    <s v="DEPO LUMAJANG"/>
    <x v="16"/>
    <s v="079-0002019"/>
    <d v="2021-11-03T00:00:00"/>
    <x v="4"/>
    <n v="16"/>
    <s v="-"/>
    <s v="-"/>
    <n v="6008136637"/>
    <n v="16"/>
    <n v="0"/>
    <n v="16"/>
    <s v="DEPO LUMAJANG"/>
    <s v="-"/>
    <s v="079-0001987"/>
    <d v="2021-11-03T00:00:00"/>
    <n v="0"/>
    <s v="-"/>
    <s v="-"/>
    <s v="-"/>
    <s v="8276895378"/>
    <s v="2050350280"/>
    <e v="#N/A"/>
    <n v="1600000"/>
    <n v="1600000"/>
    <n v="0"/>
    <m/>
    <m/>
    <m/>
    <m/>
    <m/>
    <m/>
    <m/>
    <m/>
    <m/>
    <m/>
    <m/>
    <m/>
    <m/>
    <m/>
    <m/>
    <m/>
    <m/>
    <m/>
    <n v="2"/>
  </r>
  <r>
    <x v="0"/>
    <s v="PT. TIRTA INVESTAMA PANDAAN"/>
    <n v="21102803689"/>
    <s v="YPS"/>
    <s v="M. FAIZIN"/>
    <s v="N 9965 UW"/>
    <n v="5042257098"/>
    <s v="-"/>
    <s v="-"/>
    <d v="2021-11-02T00:00:00"/>
    <n v="1280"/>
    <s v="DEPO PASURUAN"/>
    <x v="0"/>
    <s v="555-0009171"/>
    <d v="2021-11-03T00:00:00"/>
    <x v="9"/>
    <n v="1280"/>
    <s v="-"/>
    <s v="-"/>
    <n v="6008125008"/>
    <n v="0"/>
    <n v="0"/>
    <n v="0"/>
    <s v="DEPO PASURUAN"/>
    <s v="-"/>
    <s v="555-0006680"/>
    <d v="2021-11-03T00:00:00"/>
    <n v="0"/>
    <s v="-"/>
    <s v="-"/>
    <s v="-"/>
    <s v="8276895378"/>
    <s v="2050350280"/>
    <e v="#N/A"/>
    <n v="47667200"/>
    <n v="0"/>
    <n v="0"/>
    <m/>
    <m/>
    <m/>
    <m/>
    <m/>
    <m/>
    <m/>
    <m/>
    <m/>
    <m/>
    <m/>
    <m/>
    <m/>
    <m/>
    <m/>
    <m/>
    <m/>
    <m/>
    <n v="2"/>
  </r>
  <r>
    <x v="0"/>
    <s v="PT. TIRTA INVESTAMA PANDAAN"/>
    <n v="21102803689"/>
    <s v="YPS"/>
    <s v="M. FAIZIN"/>
    <s v="N 9965 UW"/>
    <n v="5042257098"/>
    <s v="-"/>
    <s v="-"/>
    <d v="2021-11-02T00:00:00"/>
    <n v="32"/>
    <s v="DEPO PASURUAN"/>
    <x v="0"/>
    <s v="555-0009171"/>
    <d v="2021-11-03T00:00:00"/>
    <x v="4"/>
    <n v="32"/>
    <s v="-"/>
    <s v="-"/>
    <n v="6008125008"/>
    <n v="32"/>
    <n v="0"/>
    <n v="32"/>
    <s v="DEPO PASURUAN"/>
    <s v="-"/>
    <s v="555-0006680"/>
    <d v="2021-11-03T00:00:00"/>
    <n v="0"/>
    <s v="-"/>
    <s v="-"/>
    <s v="-"/>
    <s v="8276895378"/>
    <s v="2050350280"/>
    <e v="#N/A"/>
    <n v="3200000"/>
    <n v="3200000"/>
    <n v="0"/>
    <m/>
    <m/>
    <m/>
    <m/>
    <m/>
    <m/>
    <m/>
    <m/>
    <m/>
    <m/>
    <m/>
    <m/>
    <m/>
    <m/>
    <m/>
    <m/>
    <m/>
    <m/>
    <n v="2"/>
  </r>
  <r>
    <x v="0"/>
    <s v="PT. TIRTA INVESTAMA PANDAAN"/>
    <n v="21102803670"/>
    <s v="YPS"/>
    <s v="TONI"/>
    <s v="N 8612 UW"/>
    <n v="5042249587"/>
    <s v="-"/>
    <s v="-"/>
    <d v="2021-11-02T00:00:00"/>
    <n v="1120"/>
    <s v="GUDANG CARAT LMS"/>
    <x v="27"/>
    <n v="20000"/>
    <d v="2021-11-02T00:00:00"/>
    <x v="3"/>
    <n v="1120"/>
    <s v="-"/>
    <s v="-"/>
    <n v="6008137976"/>
    <n v="0"/>
    <n v="0"/>
    <n v="0"/>
    <s v="GUDANG CARAT LMS"/>
    <s v="-"/>
    <n v="34641"/>
    <d v="2021-11-02T00:00:00"/>
    <n v="0"/>
    <s v="-"/>
    <s v="-"/>
    <s v="-"/>
    <s v="8276895378"/>
    <s v="2050350280"/>
    <e v="#N/A"/>
    <n v="45360000"/>
    <n v="0"/>
    <n v="0"/>
    <m/>
    <m/>
    <m/>
    <m/>
    <m/>
    <m/>
    <m/>
    <m/>
    <m/>
    <m/>
    <m/>
    <m/>
    <m/>
    <m/>
    <m/>
    <m/>
    <m/>
    <m/>
    <n v="2"/>
  </r>
  <r>
    <x v="0"/>
    <s v="PT. TIRTA INVESTAMA PANDAAN"/>
    <n v="21102803670"/>
    <s v="YPS"/>
    <s v="TONI"/>
    <s v="N 8612 UW"/>
    <n v="5042249587"/>
    <s v="-"/>
    <s v="-"/>
    <d v="2021-11-02T00:00:00"/>
    <n v="16"/>
    <s v="GUDANG CARAT LMS"/>
    <x v="27"/>
    <n v="20000"/>
    <d v="2021-11-02T00:00:00"/>
    <x v="4"/>
    <n v="16"/>
    <s v="-"/>
    <s v="-"/>
    <n v="6008137976"/>
    <n v="16"/>
    <n v="0"/>
    <n v="16"/>
    <s v="GUDANG CARAT LMS"/>
    <s v="-"/>
    <n v="34641"/>
    <d v="2021-11-02T00:00:00"/>
    <n v="0"/>
    <s v="-"/>
    <s v="-"/>
    <s v="-"/>
    <s v="8276895378"/>
    <s v="2050350280"/>
    <e v="#N/A"/>
    <n v="1600000"/>
    <n v="1600000"/>
    <n v="0"/>
    <m/>
    <m/>
    <m/>
    <m/>
    <m/>
    <m/>
    <m/>
    <m/>
    <m/>
    <m/>
    <m/>
    <m/>
    <m/>
    <m/>
    <m/>
    <m/>
    <m/>
    <m/>
    <n v="2"/>
  </r>
  <r>
    <x v="0"/>
    <s v="PT. TIRTA INVESTAMA PANDAAN"/>
    <n v="21102909243"/>
    <s v="YPS"/>
    <s v="RISWANTO"/>
    <s v="N 8876 UW"/>
    <n v="5042202379"/>
    <s v="-"/>
    <s v="-"/>
    <d v="2021-11-02T00:00:00"/>
    <n v="1536"/>
    <s v="DEPO PASURUAN"/>
    <x v="0"/>
    <s v="555-0009155"/>
    <d v="2021-11-02T00:00:00"/>
    <x v="17"/>
    <n v="1536"/>
    <s v="-"/>
    <s v="-"/>
    <n v="6008110543"/>
    <n v="0"/>
    <n v="0"/>
    <n v="0"/>
    <s v="DEPO PASURUAN"/>
    <s v="-"/>
    <s v="555-0006672"/>
    <d v="2021-11-02T00:00:00"/>
    <n v="0"/>
    <s v="-"/>
    <s v="-"/>
    <s v="-"/>
    <s v="8276895378"/>
    <s v="2050350280"/>
    <e v="#N/A"/>
    <n v="36172800"/>
    <n v="0"/>
    <n v="0"/>
    <m/>
    <m/>
    <m/>
    <m/>
    <m/>
    <m/>
    <m/>
    <m/>
    <m/>
    <m/>
    <m/>
    <m/>
    <m/>
    <m/>
    <m/>
    <m/>
    <m/>
    <m/>
    <n v="2"/>
  </r>
  <r>
    <x v="0"/>
    <s v="PT. TIRTA INVESTAMA PANDAAN"/>
    <n v="21102909243"/>
    <s v="YPS"/>
    <s v="RISWANTO"/>
    <s v="N 8876 UW"/>
    <n v="5042202379"/>
    <s v="-"/>
    <s v="-"/>
    <d v="2021-11-02T00:00:00"/>
    <n v="30"/>
    <s v="DEPO PASURUAN"/>
    <x v="0"/>
    <s v="555-0009155"/>
    <d v="2021-11-02T00:00:00"/>
    <x v="18"/>
    <n v="0"/>
    <s v="-"/>
    <s v="-"/>
    <n v="6008110543"/>
    <n v="0"/>
    <n v="0"/>
    <n v="0"/>
    <s v="DEPO PASURUAN"/>
    <s v="-"/>
    <s v="555-0006672"/>
    <d v="2021-11-02T00:00:00"/>
    <n v="0"/>
    <s v="-"/>
    <s v="-"/>
    <s v="-"/>
    <s v="8276895378"/>
    <s v="2050350280"/>
    <e v="#N/A"/>
    <n v="0"/>
    <n v="0"/>
    <n v="0"/>
    <m/>
    <m/>
    <m/>
    <m/>
    <m/>
    <m/>
    <m/>
    <m/>
    <m/>
    <m/>
    <m/>
    <m/>
    <m/>
    <m/>
    <m/>
    <m/>
    <m/>
    <m/>
    <n v="2"/>
  </r>
  <r>
    <x v="0"/>
    <s v="PT. TIRTA INVESTAMA PANDAAN"/>
    <n v="21102909243"/>
    <s v="YPS"/>
    <s v="RISWANTO"/>
    <s v="N 8876 UW"/>
    <n v="5042202379"/>
    <s v="-"/>
    <s v="-"/>
    <d v="2021-11-02T00:00:00"/>
    <n v="32"/>
    <s v="DEPO PASURUAN"/>
    <x v="0"/>
    <s v="555-0009155"/>
    <d v="2021-11-02T00:00:00"/>
    <x v="4"/>
    <n v="32"/>
    <s v="-"/>
    <s v="-"/>
    <n v="6008110543"/>
    <n v="32"/>
    <n v="0"/>
    <n v="32"/>
    <s v="DEPO PASURUAN"/>
    <s v="-"/>
    <s v="555-0006672"/>
    <d v="2021-11-02T00:00:00"/>
    <n v="0"/>
    <s v="-"/>
    <s v="-"/>
    <s v="-"/>
    <s v="8276895378"/>
    <s v="2050350280"/>
    <e v="#N/A"/>
    <n v="3200000"/>
    <n v="3200000"/>
    <n v="0"/>
    <m/>
    <m/>
    <m/>
    <m/>
    <m/>
    <m/>
    <m/>
    <m/>
    <m/>
    <m/>
    <m/>
    <m/>
    <m/>
    <m/>
    <m/>
    <m/>
    <m/>
    <m/>
    <n v="2"/>
  </r>
  <r>
    <x v="0"/>
    <s v="PT. TIRTA INVESTAMA PANDAAN"/>
    <n v="21102803667"/>
    <s v="GLL"/>
    <s v="SUFYAN"/>
    <s v="L 8223 UT"/>
    <n v="5042254058"/>
    <s v="-"/>
    <s v="-"/>
    <d v="2021-11-02T00:00:00"/>
    <n v="1120"/>
    <s v="DEPO BANYUWANGI"/>
    <x v="8"/>
    <s v="080-0003043"/>
    <d v="2021-11-03T00:00:00"/>
    <x v="3"/>
    <n v="1120"/>
    <s v="-"/>
    <s v="-"/>
    <n v="6008133116"/>
    <n v="0"/>
    <n v="0"/>
    <n v="0"/>
    <s v="DEPO BANYUWANGI"/>
    <s v="-"/>
    <s v="080-0002477"/>
    <d v="2021-11-03T00:00:00"/>
    <n v="0"/>
    <s v="-"/>
    <s v="-"/>
    <s v="-"/>
    <s v="8276895378"/>
    <s v="2050350280"/>
    <e v="#N/A"/>
    <n v="45360000"/>
    <n v="0"/>
    <n v="0"/>
    <m/>
    <m/>
    <m/>
    <m/>
    <m/>
    <m/>
    <m/>
    <m/>
    <m/>
    <m/>
    <m/>
    <m/>
    <m/>
    <m/>
    <m/>
    <m/>
    <m/>
    <m/>
    <n v="2"/>
  </r>
  <r>
    <x v="0"/>
    <s v="PT. TIRTA INVESTAMA PANDAAN"/>
    <n v="21102803667"/>
    <s v="GLL"/>
    <s v="SUFYAN"/>
    <s v="L 8223 UT"/>
    <n v="5042254058"/>
    <s v="-"/>
    <s v="-"/>
    <d v="2021-11-02T00:00:00"/>
    <n v="16"/>
    <s v="DEPO BANYUWANGI"/>
    <x v="8"/>
    <s v="080-0003043"/>
    <d v="2021-11-03T00:00:00"/>
    <x v="4"/>
    <n v="16"/>
    <s v="-"/>
    <s v="-"/>
    <n v="6008133116"/>
    <n v="16"/>
    <n v="0"/>
    <n v="16"/>
    <s v="DEPO BANYUWANGI"/>
    <s v="-"/>
    <s v="080-0002477"/>
    <d v="2021-11-03T00:00:00"/>
    <n v="0"/>
    <s v="-"/>
    <s v="-"/>
    <s v="-"/>
    <s v="8276895378"/>
    <s v="2050350280"/>
    <e v="#N/A"/>
    <n v="1600000"/>
    <n v="1600000"/>
    <n v="0"/>
    <m/>
    <m/>
    <m/>
    <m/>
    <m/>
    <m/>
    <m/>
    <m/>
    <m/>
    <m/>
    <m/>
    <m/>
    <m/>
    <m/>
    <m/>
    <m/>
    <m/>
    <m/>
    <n v="2"/>
  </r>
  <r>
    <x v="0"/>
    <s v="PT. TIRTA INVESTAMA PANDAAN"/>
    <n v="21102909242"/>
    <s v="YPS"/>
    <s v="ZAINUL ARIFIN"/>
    <s v="N 8503 UV"/>
    <n v="5042161028"/>
    <s v="-"/>
    <s v="-"/>
    <d v="2021-11-02T00:00:00"/>
    <n v="1536"/>
    <s v="DEPO PASURUAN"/>
    <x v="0"/>
    <s v="555-0009151"/>
    <d v="2021-11-02T00:00:00"/>
    <x v="17"/>
    <n v="1536"/>
    <s v="-"/>
    <s v="-"/>
    <n v="6008135507"/>
    <n v="0"/>
    <n v="0"/>
    <n v="0"/>
    <s v="DEPO PASURUAN"/>
    <s v="-"/>
    <s v="555-0006670"/>
    <d v="2021-11-02T00:00:00"/>
    <n v="0"/>
    <s v="-"/>
    <s v="-"/>
    <s v="-"/>
    <s v="8276895378"/>
    <s v="2050350280"/>
    <e v="#N/A"/>
    <n v="36172800"/>
    <n v="0"/>
    <n v="0"/>
    <m/>
    <m/>
    <m/>
    <m/>
    <m/>
    <m/>
    <m/>
    <m/>
    <m/>
    <m/>
    <m/>
    <m/>
    <m/>
    <m/>
    <m/>
    <m/>
    <m/>
    <m/>
    <n v="2"/>
  </r>
  <r>
    <x v="0"/>
    <s v="PT. TIRTA INVESTAMA PANDAAN"/>
    <n v="21102909242"/>
    <s v="YPS"/>
    <s v="ZAINUL ARIFIN"/>
    <s v="N 8503 UV"/>
    <n v="5042161028"/>
    <s v="-"/>
    <s v="-"/>
    <d v="2021-11-02T00:00:00"/>
    <n v="30"/>
    <s v="DEPO PASURUAN"/>
    <x v="0"/>
    <s v="555-0009151"/>
    <d v="2021-11-02T00:00:00"/>
    <x v="18"/>
    <n v="0"/>
    <s v="-"/>
    <s v="-"/>
    <n v="6008135507"/>
    <n v="0"/>
    <n v="0"/>
    <n v="0"/>
    <s v="DEPO PASURUAN"/>
    <s v="-"/>
    <s v="555-0006670"/>
    <d v="2021-11-02T00:00:00"/>
    <n v="0"/>
    <s v="-"/>
    <s v="-"/>
    <s v="-"/>
    <s v="8276895378"/>
    <s v="2050350280"/>
    <e v="#N/A"/>
    <n v="0"/>
    <n v="0"/>
    <n v="0"/>
    <m/>
    <m/>
    <m/>
    <m/>
    <m/>
    <m/>
    <m/>
    <m/>
    <m/>
    <m/>
    <m/>
    <m/>
    <m/>
    <m/>
    <m/>
    <m/>
    <m/>
    <m/>
    <n v="2"/>
  </r>
  <r>
    <x v="0"/>
    <s v="PT. TIRTA INVESTAMA PANDAAN"/>
    <n v="21102909242"/>
    <s v="YPS"/>
    <s v="ZAINUL ARIFIN"/>
    <s v="N 8503 UV"/>
    <n v="5042161028"/>
    <s v="-"/>
    <s v="-"/>
    <d v="2021-11-02T00:00:00"/>
    <n v="32"/>
    <s v="DEPO PASURUAN"/>
    <x v="0"/>
    <s v="555-0009151"/>
    <d v="2021-11-02T00:00:00"/>
    <x v="4"/>
    <n v="32"/>
    <s v="-"/>
    <s v="-"/>
    <n v="6008135507"/>
    <n v="32"/>
    <n v="0"/>
    <n v="32"/>
    <s v="DEPO PASURUAN"/>
    <s v="-"/>
    <s v="555-0006670"/>
    <d v="2021-11-02T00:00:00"/>
    <n v="0"/>
    <s v="-"/>
    <s v="-"/>
    <s v="-"/>
    <s v="8276895378"/>
    <s v="2050350280"/>
    <e v="#N/A"/>
    <n v="3200000"/>
    <n v="3200000"/>
    <n v="0"/>
    <m/>
    <m/>
    <m/>
    <m/>
    <m/>
    <m/>
    <m/>
    <m/>
    <m/>
    <m/>
    <m/>
    <m/>
    <m/>
    <m/>
    <m/>
    <m/>
    <m/>
    <m/>
    <n v="2"/>
  </r>
  <r>
    <x v="0"/>
    <s v="PT. TIRTA INVESTAMA PANDAAN"/>
    <n v="21102803668"/>
    <s v="YPS"/>
    <s v="NUR SALIM"/>
    <s v="L 9347 UZ"/>
    <n v="5042245098"/>
    <s v="-"/>
    <s v="-"/>
    <d v="2021-11-02T00:00:00"/>
    <n v="1120"/>
    <s v="DEPO PROBOLINGGO"/>
    <x v="14"/>
    <s v="889-0004332"/>
    <d v="2021-11-03T00:00:00"/>
    <x v="3"/>
    <n v="1120"/>
    <s v="-"/>
    <s v="-"/>
    <n v="6008132276"/>
    <n v="0"/>
    <n v="0"/>
    <n v="0"/>
    <s v="DEPO PROBOLINGGO"/>
    <s v="-"/>
    <s v="889-0004203"/>
    <d v="2021-11-03T00:00:00"/>
    <n v="0"/>
    <s v="-"/>
    <s v="-"/>
    <s v="-"/>
    <s v="8276895378"/>
    <s v="2050350280"/>
    <e v="#N/A"/>
    <n v="45360000"/>
    <n v="0"/>
    <n v="0"/>
    <m/>
    <m/>
    <m/>
    <m/>
    <m/>
    <m/>
    <m/>
    <m/>
    <m/>
    <m/>
    <m/>
    <m/>
    <m/>
    <m/>
    <m/>
    <m/>
    <m/>
    <m/>
    <n v="2"/>
  </r>
  <r>
    <x v="0"/>
    <s v="PT. TIRTA INVESTAMA PANDAAN"/>
    <n v="21102803668"/>
    <s v="YPS"/>
    <s v="NUR SALIM"/>
    <s v="L 9347 UZ"/>
    <n v="5042245098"/>
    <s v="-"/>
    <s v="-"/>
    <d v="2021-11-02T00:00:00"/>
    <n v="16"/>
    <s v="DEPO PROBOLINGGO"/>
    <x v="14"/>
    <s v="889-0004332"/>
    <d v="2021-11-03T00:00:00"/>
    <x v="4"/>
    <n v="16"/>
    <s v="-"/>
    <s v="-"/>
    <n v="6008132276"/>
    <n v="16"/>
    <n v="0"/>
    <n v="16"/>
    <s v="DEPO PROBOLINGGO"/>
    <s v="-"/>
    <s v="889-0004203"/>
    <d v="2021-11-03T00:00:00"/>
    <n v="0"/>
    <s v="-"/>
    <s v="-"/>
    <s v="-"/>
    <s v="8276895378"/>
    <s v="2050350280"/>
    <e v="#N/A"/>
    <n v="1600000"/>
    <n v="1600000"/>
    <n v="0"/>
    <m/>
    <m/>
    <m/>
    <m/>
    <m/>
    <m/>
    <m/>
    <m/>
    <m/>
    <m/>
    <m/>
    <m/>
    <m/>
    <m/>
    <m/>
    <m/>
    <m/>
    <m/>
    <n v="2"/>
  </r>
  <r>
    <x v="0"/>
    <s v="PT. TIRTA INVESTAMA PANDAAN"/>
    <n v="21102803675"/>
    <s v="YPS"/>
    <s v="MISDI"/>
    <s v="N 9967 UW"/>
    <n v="5042252431"/>
    <s v="-"/>
    <s v="-"/>
    <d v="2021-11-02T00:00:00"/>
    <n v="1120"/>
    <s v="GUDANG CARAT LMS"/>
    <x v="27"/>
    <n v="20010"/>
    <d v="2021-11-03T00:00:00"/>
    <x v="3"/>
    <n v="1120"/>
    <s v="-"/>
    <s v="-"/>
    <n v="6008139361"/>
    <n v="0"/>
    <n v="0"/>
    <n v="0"/>
    <s v="GUDANG CARAT LMS"/>
    <s v="-"/>
    <n v="34671"/>
    <d v="2021-11-03T00:00:00"/>
    <n v="0"/>
    <s v="-"/>
    <s v="-"/>
    <s v="-"/>
    <s v="8276895378"/>
    <s v="2050350280"/>
    <e v="#N/A"/>
    <n v="45360000"/>
    <n v="0"/>
    <n v="0"/>
    <m/>
    <m/>
    <m/>
    <m/>
    <m/>
    <m/>
    <m/>
    <m/>
    <m/>
    <m/>
    <m/>
    <m/>
    <m/>
    <m/>
    <m/>
    <m/>
    <m/>
    <m/>
    <n v="2"/>
  </r>
  <r>
    <x v="0"/>
    <s v="PT. TIRTA INVESTAMA PANDAAN"/>
    <n v="21102803675"/>
    <s v="YPS"/>
    <s v="MISDI"/>
    <s v="N 9967 UW"/>
    <n v="5042252431"/>
    <s v="-"/>
    <s v="-"/>
    <d v="2021-11-02T00:00:00"/>
    <n v="16"/>
    <s v="GUDANG CARAT LMS"/>
    <x v="27"/>
    <n v="20010"/>
    <d v="2021-11-03T00:00:00"/>
    <x v="4"/>
    <n v="16"/>
    <s v="-"/>
    <s v="-"/>
    <n v="6008139361"/>
    <n v="16"/>
    <n v="0"/>
    <n v="16"/>
    <s v="GUDANG CARAT LMS"/>
    <s v="-"/>
    <n v="34671"/>
    <d v="2021-11-03T00:00:00"/>
    <n v="0"/>
    <s v="-"/>
    <s v="-"/>
    <s v="-"/>
    <s v="8276895378"/>
    <s v="2050350280"/>
    <e v="#N/A"/>
    <n v="1600000"/>
    <n v="1600000"/>
    <n v="0"/>
    <m/>
    <m/>
    <m/>
    <m/>
    <m/>
    <m/>
    <m/>
    <m/>
    <m/>
    <m/>
    <m/>
    <m/>
    <m/>
    <m/>
    <m/>
    <m/>
    <m/>
    <m/>
    <n v="2"/>
  </r>
  <r>
    <x v="0"/>
    <s v="PT. TIRTA INVESTAMA PANDAAN"/>
    <n v="21102803687"/>
    <s v="YPS"/>
    <s v="HUMAIDI"/>
    <s v="N 8545 UV"/>
    <n v="5042256616"/>
    <s v="-"/>
    <s v="-"/>
    <d v="2021-11-02T00:00:00"/>
    <n v="1280"/>
    <s v="DEPO SUKOREJO"/>
    <x v="11"/>
    <s v="569-0002248"/>
    <d v="2021-11-02T00:00:00"/>
    <x v="9"/>
    <n v="1280"/>
    <s v="-"/>
    <s v="-"/>
    <n v="6008127015"/>
    <n v="0"/>
    <n v="0"/>
    <n v="0"/>
    <s v="DEPO SUKOREJO"/>
    <s v="-"/>
    <s v="569-0002125"/>
    <d v="2021-11-02T00:00:00"/>
    <n v="0"/>
    <s v="-"/>
    <s v="-"/>
    <s v="-"/>
    <s v="8276895378"/>
    <s v="2050350280"/>
    <e v="#N/A"/>
    <n v="47667200"/>
    <n v="0"/>
    <n v="0"/>
    <m/>
    <m/>
    <m/>
    <m/>
    <m/>
    <m/>
    <m/>
    <m/>
    <m/>
    <m/>
    <m/>
    <m/>
    <m/>
    <m/>
    <m/>
    <m/>
    <m/>
    <m/>
    <n v="2"/>
  </r>
  <r>
    <x v="0"/>
    <s v="PT. TIRTA INVESTAMA PANDAAN"/>
    <n v="21102803687"/>
    <s v="YPS"/>
    <s v="HUMAIDI"/>
    <s v="N 8545 UV"/>
    <n v="5042256616"/>
    <s v="-"/>
    <s v="-"/>
    <d v="2021-11-02T00:00:00"/>
    <n v="32"/>
    <s v="DEPO SUKOREJO"/>
    <x v="11"/>
    <s v="569-0002248"/>
    <d v="2021-11-02T00:00:00"/>
    <x v="4"/>
    <n v="32"/>
    <s v="-"/>
    <s v="-"/>
    <n v="6008127015"/>
    <n v="32"/>
    <n v="0"/>
    <n v="32"/>
    <s v="DEPO SUKOREJO"/>
    <s v="-"/>
    <s v="569-0002125"/>
    <d v="2021-11-02T00:00:00"/>
    <n v="0"/>
    <s v="-"/>
    <s v="-"/>
    <s v="-"/>
    <s v="8276895378"/>
    <s v="2050350280"/>
    <e v="#N/A"/>
    <n v="3200000"/>
    <n v="3200000"/>
    <n v="0"/>
    <m/>
    <m/>
    <m/>
    <m/>
    <m/>
    <m/>
    <m/>
    <m/>
    <m/>
    <m/>
    <m/>
    <m/>
    <m/>
    <m/>
    <m/>
    <m/>
    <m/>
    <m/>
    <n v="2"/>
  </r>
  <r>
    <x v="1"/>
    <s v="PT. TIRTA INVESTAMA PANDAAN"/>
    <n v="21102903669"/>
    <s v="G-NPP"/>
    <s v="RONI"/>
    <s v="L 9613 UX"/>
    <n v="5042248758"/>
    <s v="-"/>
    <s v="-"/>
    <d v="2021-11-02T00:00:00"/>
    <n v="1120"/>
    <s v="DEPO PANCENG"/>
    <x v="13"/>
    <s v="169-0001704"/>
    <d v="2021-11-03T00:00:00"/>
    <x v="3"/>
    <n v="1120"/>
    <s v="-"/>
    <s v="-"/>
    <n v="6008136626"/>
    <n v="0"/>
    <n v="0"/>
    <n v="0"/>
    <s v="DEPO PANCENG"/>
    <s v="-"/>
    <s v="169-0001645"/>
    <d v="2021-11-03T00:00:00"/>
    <n v="0"/>
    <s v="-"/>
    <s v="-"/>
    <s v="-"/>
    <s v="8276895966"/>
    <s v="2050350313"/>
    <e v="#N/A"/>
    <n v="45360000"/>
    <n v="0"/>
    <n v="0"/>
    <m/>
    <m/>
    <m/>
    <m/>
    <m/>
    <m/>
    <m/>
    <m/>
    <m/>
    <m/>
    <m/>
    <m/>
    <m/>
    <m/>
    <m/>
    <m/>
    <m/>
    <m/>
    <n v="2"/>
  </r>
  <r>
    <x v="1"/>
    <s v="PT. TIRTA INVESTAMA PANDAAN"/>
    <n v="21102903669"/>
    <s v="G-NPP"/>
    <s v="RONI"/>
    <s v="L 9613 UX"/>
    <n v="5042248758"/>
    <s v="-"/>
    <s v="-"/>
    <d v="2021-11-02T00:00:00"/>
    <n v="16"/>
    <s v="DEPO PANCENG"/>
    <x v="13"/>
    <s v="169-0001704"/>
    <d v="2021-11-03T00:00:00"/>
    <x v="4"/>
    <n v="16"/>
    <s v="-"/>
    <s v="-"/>
    <n v="6008136626"/>
    <n v="16"/>
    <n v="0"/>
    <n v="16"/>
    <s v="DEPO PANCENG"/>
    <s v="-"/>
    <s v="169-0001645"/>
    <d v="2021-11-03T00:00:00"/>
    <n v="0"/>
    <s v="-"/>
    <s v="-"/>
    <s v="-"/>
    <s v="8276895966"/>
    <s v="2050350313"/>
    <e v="#N/A"/>
    <n v="1600000"/>
    <n v="1600000"/>
    <n v="0"/>
    <m/>
    <m/>
    <m/>
    <m/>
    <m/>
    <m/>
    <m/>
    <m/>
    <m/>
    <m/>
    <m/>
    <m/>
    <m/>
    <m/>
    <m/>
    <m/>
    <m/>
    <m/>
    <n v="2"/>
  </r>
  <r>
    <x v="1"/>
    <s v="PT. TIRTA INVESTAMA PANDAAN"/>
    <n v="21102903668"/>
    <s v="YPS"/>
    <s v="YANTO A"/>
    <s v="N 8584 UV"/>
    <n v="5042249142"/>
    <s v="-"/>
    <s v="-"/>
    <d v="2021-11-02T00:00:00"/>
    <n v="1120"/>
    <s v="DEPO MARGOMULYO"/>
    <x v="5"/>
    <s v="168-0032467"/>
    <d v="2021-11-03T00:00:00"/>
    <x v="3"/>
    <n v="1120"/>
    <s v="-"/>
    <s v="-"/>
    <n v="6008134068"/>
    <n v="0"/>
    <n v="0"/>
    <n v="0"/>
    <s v="DEPO MARGOMULYO"/>
    <s v="-"/>
    <s v="168-0021014"/>
    <d v="2021-11-03T00:00:00"/>
    <n v="0"/>
    <s v="-"/>
    <s v="-"/>
    <s v="-"/>
    <s v="8276895966"/>
    <s v="2050350313"/>
    <e v="#N/A"/>
    <n v="45360000"/>
    <n v="0"/>
    <n v="0"/>
    <m/>
    <m/>
    <m/>
    <m/>
    <m/>
    <m/>
    <m/>
    <m/>
    <m/>
    <m/>
    <m/>
    <m/>
    <m/>
    <m/>
    <m/>
    <m/>
    <m/>
    <m/>
    <n v="2"/>
  </r>
  <r>
    <x v="1"/>
    <s v="PT. TIRTA INVESTAMA PANDAAN"/>
    <n v="21102903668"/>
    <s v="YPS"/>
    <s v="YANTO A"/>
    <s v="N 8584 UV"/>
    <n v="5042249142"/>
    <s v="-"/>
    <s v="-"/>
    <d v="2021-11-02T00:00:00"/>
    <n v="16"/>
    <s v="DEPO MARGOMULYO"/>
    <x v="5"/>
    <s v="168-0032467"/>
    <d v="2021-11-03T00:00:00"/>
    <x v="4"/>
    <n v="16"/>
    <s v="-"/>
    <s v="-"/>
    <n v="6008134068"/>
    <n v="16"/>
    <n v="0"/>
    <n v="16"/>
    <s v="DEPO MARGOMULYO"/>
    <s v="-"/>
    <s v="168-0021014"/>
    <d v="2021-11-03T00:00:00"/>
    <n v="0"/>
    <s v="-"/>
    <s v="-"/>
    <s v="-"/>
    <s v="8276895966"/>
    <s v="2050350313"/>
    <e v="#N/A"/>
    <n v="1600000"/>
    <n v="1600000"/>
    <n v="0"/>
    <m/>
    <m/>
    <m/>
    <m/>
    <m/>
    <m/>
    <m/>
    <m/>
    <m/>
    <m/>
    <m/>
    <m/>
    <m/>
    <m/>
    <m/>
    <m/>
    <m/>
    <m/>
    <n v="2"/>
  </r>
  <r>
    <x v="1"/>
    <s v="PT. TIRTA INVESTAMA PANDAAN"/>
    <n v="21102903673"/>
    <s v="GLL"/>
    <s v="MUJIB"/>
    <s v="N8495UV"/>
    <n v="5042256715"/>
    <s v="-"/>
    <s v="-"/>
    <d v="2021-11-02T00:00:00"/>
    <n v="1280"/>
    <s v="DEPO MARGOMULYO"/>
    <x v="5"/>
    <s v="168-0032457"/>
    <d v="2021-11-02T00:00:00"/>
    <x v="9"/>
    <n v="1280"/>
    <s v="R.S21102803673"/>
    <s v="-"/>
    <n v="6008137277"/>
    <n v="0"/>
    <n v="0"/>
    <n v="0"/>
    <s v="DEPO MARGOMULYO"/>
    <s v="-"/>
    <s v="168-0021007"/>
    <d v="2021-11-02T00:00:00"/>
    <n v="0"/>
    <s v="-"/>
    <s v="-"/>
    <s v="-"/>
    <s v="8276895966"/>
    <s v="2050350313"/>
    <e v="#N/A"/>
    <n v="47667200"/>
    <n v="0"/>
    <n v="0"/>
    <m/>
    <m/>
    <m/>
    <m/>
    <m/>
    <m/>
    <m/>
    <m/>
    <m/>
    <m/>
    <m/>
    <m/>
    <m/>
    <m/>
    <m/>
    <m/>
    <m/>
    <m/>
    <n v="2"/>
  </r>
  <r>
    <x v="1"/>
    <s v="PT. TIRTA INVESTAMA PANDAAN"/>
    <n v="21102903673"/>
    <s v="GLL"/>
    <s v="MUJIB"/>
    <s v="N8495UV"/>
    <n v="5042256715"/>
    <s v="-"/>
    <s v="-"/>
    <d v="2021-11-02T00:00:00"/>
    <n v="32"/>
    <s v="DEPO MARGOMULYO"/>
    <x v="5"/>
    <s v="168-0032457"/>
    <d v="2021-11-02T00:00:00"/>
    <x v="4"/>
    <n v="32"/>
    <s v="R.S21102803673"/>
    <s v="-"/>
    <n v="6008137277"/>
    <n v="32"/>
    <n v="0"/>
    <n v="32"/>
    <s v="DEPO MARGOMULYO"/>
    <s v="-"/>
    <s v="168-0021007"/>
    <d v="2021-11-02T00:00:00"/>
    <n v="0"/>
    <s v="-"/>
    <s v="-"/>
    <s v="-"/>
    <s v="8276895966"/>
    <s v="2050350313"/>
    <e v="#N/A"/>
    <n v="3200000"/>
    <n v="3200000"/>
    <n v="0"/>
    <m/>
    <m/>
    <m/>
    <m/>
    <m/>
    <m/>
    <m/>
    <m/>
    <m/>
    <m/>
    <m/>
    <m/>
    <m/>
    <m/>
    <m/>
    <m/>
    <m/>
    <m/>
    <n v="2"/>
  </r>
  <r>
    <x v="3"/>
    <s v="PT. TIRTA INVESTAMA PANDAAN"/>
    <n v="21102908188"/>
    <s v="YPS"/>
    <s v="SURAHMAN"/>
    <s v="N 9959 UW"/>
    <n v="5042244568"/>
    <s v="-"/>
    <s v="-"/>
    <d v="2021-11-02T00:00:00"/>
    <n v="1280"/>
    <s v="GUDANG CARAT MJS"/>
    <x v="28"/>
    <n v="20001"/>
    <d v="2021-11-03T00:00:00"/>
    <x v="9"/>
    <n v="1280"/>
    <s v="-"/>
    <s v="-"/>
    <n v="6008118224"/>
    <n v="0"/>
    <n v="0"/>
    <n v="0"/>
    <s v="GUDANG CARAT MJS"/>
    <s v="-"/>
    <n v="34647"/>
    <d v="2021-11-03T00:00:00"/>
    <n v="0"/>
    <s v="-"/>
    <s v="-"/>
    <s v="-"/>
    <s v="8276895987"/>
    <s v="2050350324"/>
    <e v="#N/A"/>
    <n v="47667200"/>
    <n v="0"/>
    <n v="0"/>
    <m/>
    <m/>
    <m/>
    <m/>
    <m/>
    <m/>
    <m/>
    <m/>
    <m/>
    <m/>
    <m/>
    <m/>
    <m/>
    <m/>
    <m/>
    <m/>
    <m/>
    <m/>
    <n v="2"/>
  </r>
  <r>
    <x v="3"/>
    <s v="PT. TIRTA INVESTAMA PANDAAN"/>
    <n v="21102908188"/>
    <s v="YPS"/>
    <s v="SURAHMAN"/>
    <s v="N 9959 UW"/>
    <n v="5042244568"/>
    <s v="-"/>
    <s v="-"/>
    <d v="2021-11-02T00:00:00"/>
    <n v="32"/>
    <s v="GUDANG CARAT MJS"/>
    <x v="28"/>
    <n v="20001"/>
    <d v="2021-11-03T00:00:00"/>
    <x v="4"/>
    <n v="32"/>
    <s v="-"/>
    <s v="-"/>
    <n v="6008118224"/>
    <n v="32"/>
    <n v="0"/>
    <n v="32"/>
    <s v="GUDANG CARAT MJS"/>
    <s v="-"/>
    <n v="34647"/>
    <d v="2021-11-03T00:00:00"/>
    <n v="0"/>
    <s v="-"/>
    <s v="-"/>
    <s v="-"/>
    <s v="8276895987"/>
    <s v="2050350324"/>
    <e v="#N/A"/>
    <n v="3200000"/>
    <n v="3200000"/>
    <n v="0"/>
    <m/>
    <m/>
    <m/>
    <m/>
    <m/>
    <m/>
    <m/>
    <m/>
    <m/>
    <m/>
    <m/>
    <m/>
    <m/>
    <m/>
    <m/>
    <m/>
    <m/>
    <m/>
    <n v="2"/>
  </r>
  <r>
    <x v="3"/>
    <s v="PT. TIRTA INVESTAMA PANDAAN"/>
    <n v="21102908193"/>
    <s v="YPS"/>
    <s v="NANANG S"/>
    <s v="N 8580 UV"/>
    <n v="5042252819"/>
    <s v="-"/>
    <s v="-"/>
    <d v="2021-11-02T00:00:00"/>
    <n v="1280"/>
    <s v="DEPO MAKMUR JAYA SUGIHARTO"/>
    <x v="21"/>
    <s v="575-0008337"/>
    <d v="2021-11-03T00:00:00"/>
    <x v="9"/>
    <n v="1280"/>
    <s v="-"/>
    <s v="-"/>
    <n v="6008137945"/>
    <n v="0"/>
    <n v="0"/>
    <n v="0"/>
    <s v="DEPO MAKMUR JAYA SUGIHARTO"/>
    <s v="-"/>
    <s v="575-0007645"/>
    <d v="2021-11-03T00:00:00"/>
    <n v="0"/>
    <s v="-"/>
    <s v="-"/>
    <s v="-"/>
    <s v="8276895987"/>
    <s v="2050350324"/>
    <e v="#N/A"/>
    <n v="47667200"/>
    <n v="0"/>
    <n v="0"/>
    <m/>
    <m/>
    <m/>
    <m/>
    <m/>
    <m/>
    <m/>
    <m/>
    <m/>
    <m/>
    <m/>
    <m/>
    <m/>
    <m/>
    <m/>
    <m/>
    <m/>
    <m/>
    <n v="2"/>
  </r>
  <r>
    <x v="3"/>
    <s v="PT. TIRTA INVESTAMA PANDAAN"/>
    <n v="21102908193"/>
    <s v="YPS"/>
    <s v="NANANG S"/>
    <s v="N 8580 UV"/>
    <n v="5042252819"/>
    <s v="-"/>
    <s v="-"/>
    <d v="2021-11-02T00:00:00"/>
    <n v="32"/>
    <s v="DEPO MAKMUR JAYA SUGIHARTO"/>
    <x v="21"/>
    <s v="575-0008337"/>
    <d v="2021-11-03T00:00:00"/>
    <x v="4"/>
    <n v="32"/>
    <s v="-"/>
    <s v="-"/>
    <n v="6008137945"/>
    <n v="32"/>
    <n v="0"/>
    <n v="32"/>
    <s v="DEPO MAKMUR JAYA SUGIHARTO"/>
    <s v="-"/>
    <s v="575-0007645"/>
    <d v="2021-11-03T00:00:00"/>
    <n v="0"/>
    <s v="-"/>
    <s v="-"/>
    <s v="-"/>
    <s v="8276895987"/>
    <s v="2050350324"/>
    <e v="#N/A"/>
    <n v="3200000"/>
    <n v="3200000"/>
    <n v="0"/>
    <m/>
    <m/>
    <m/>
    <m/>
    <m/>
    <m/>
    <m/>
    <m/>
    <m/>
    <m/>
    <m/>
    <m/>
    <m/>
    <m/>
    <m/>
    <m/>
    <m/>
    <m/>
    <n v="2"/>
  </r>
  <r>
    <x v="3"/>
    <s v="PT. TIRTA INVESTAMA PANDAAN"/>
    <n v="21102908192"/>
    <s v="YPS"/>
    <s v="BAMBANG HERMANTO"/>
    <s v="N 8565 UV"/>
    <n v="5042246790"/>
    <s v="-"/>
    <s v="-"/>
    <d v="2021-11-02T00:00:00"/>
    <n v="1280"/>
    <s v="DEPO MAKMUR JAYA SUGIHARTO"/>
    <x v="21"/>
    <s v="575-0008338"/>
    <d v="2021-11-03T00:00:00"/>
    <x v="9"/>
    <n v="1280"/>
    <s v="-"/>
    <s v="-"/>
    <n v="6008136343"/>
    <n v="0"/>
    <n v="0"/>
    <n v="0"/>
    <s v="DEPO MAKMUR JAYA SUGIHARTO"/>
    <s v="-"/>
    <s v="575-0007646"/>
    <d v="2021-11-03T00:00:00"/>
    <n v="0"/>
    <s v="-"/>
    <s v="-"/>
    <s v="-"/>
    <s v="8276895987"/>
    <s v="2050350324"/>
    <e v="#N/A"/>
    <n v="47667200"/>
    <n v="0"/>
    <n v="0"/>
    <m/>
    <m/>
    <m/>
    <m/>
    <m/>
    <m/>
    <m/>
    <m/>
    <m/>
    <m/>
    <m/>
    <m/>
    <m/>
    <m/>
    <m/>
    <m/>
    <m/>
    <m/>
    <n v="2"/>
  </r>
  <r>
    <x v="3"/>
    <s v="PT. TIRTA INVESTAMA PANDAAN"/>
    <n v="21102908192"/>
    <s v="YPS"/>
    <s v="BAMBANG HERMANTO"/>
    <s v="N 8565 UV"/>
    <n v="5042246790"/>
    <s v="-"/>
    <s v="-"/>
    <d v="2021-11-02T00:00:00"/>
    <n v="32"/>
    <s v="DEPO MAKMUR JAYA SUGIHARTO"/>
    <x v="21"/>
    <s v="575-0008338"/>
    <d v="2021-11-03T00:00:00"/>
    <x v="4"/>
    <n v="32"/>
    <s v="-"/>
    <s v="-"/>
    <n v="6008136343"/>
    <n v="32"/>
    <n v="0"/>
    <n v="32"/>
    <s v="DEPO MAKMUR JAYA SUGIHARTO"/>
    <s v="-"/>
    <s v="575-0007646"/>
    <d v="2021-11-03T00:00:00"/>
    <n v="0"/>
    <s v="-"/>
    <s v="-"/>
    <s v="-"/>
    <s v="8276895987"/>
    <s v="2050350324"/>
    <e v="#N/A"/>
    <n v="3200000"/>
    <n v="3200000"/>
    <n v="0"/>
    <m/>
    <m/>
    <m/>
    <m/>
    <m/>
    <m/>
    <m/>
    <m/>
    <m/>
    <m/>
    <m/>
    <m/>
    <m/>
    <m/>
    <m/>
    <m/>
    <m/>
    <m/>
    <n v="2"/>
  </r>
  <r>
    <x v="3"/>
    <s v="PT. TIRTA INVESTAMA PANDAAN"/>
    <n v="21102908191"/>
    <s v="YPS"/>
    <s v="SULAIMAN SULE"/>
    <s v="L 9359 UZ"/>
    <n v="5042258710"/>
    <s v="-"/>
    <s v="-"/>
    <d v="2021-11-02T00:00:00"/>
    <n v="1280"/>
    <s v="GUDANG CARAT MJS"/>
    <x v="28"/>
    <n v="20013"/>
    <d v="2021-11-03T00:00:00"/>
    <x v="9"/>
    <n v="1280"/>
    <s v="-"/>
    <s v="-"/>
    <n v="6008139346"/>
    <n v="0"/>
    <n v="0"/>
    <n v="0"/>
    <s v="GUDANG CARAT MJS"/>
    <s v="-"/>
    <n v="34675"/>
    <d v="2021-11-03T00:00:00"/>
    <n v="0"/>
    <s v="-"/>
    <s v="-"/>
    <s v="-"/>
    <s v="8276895987"/>
    <s v="2050350324"/>
    <e v="#N/A"/>
    <n v="47667200"/>
    <n v="0"/>
    <n v="0"/>
    <m/>
    <m/>
    <m/>
    <m/>
    <m/>
    <m/>
    <m/>
    <m/>
    <m/>
    <m/>
    <m/>
    <m/>
    <m/>
    <m/>
    <m/>
    <m/>
    <m/>
    <m/>
    <n v="2"/>
  </r>
  <r>
    <x v="3"/>
    <s v="PT. TIRTA INVESTAMA PANDAAN"/>
    <n v="21102908191"/>
    <s v="YPS"/>
    <s v="SULAIMAN SULE"/>
    <s v="L 9359 UZ"/>
    <n v="5042258710"/>
    <s v="-"/>
    <s v="-"/>
    <d v="2021-11-02T00:00:00"/>
    <n v="32"/>
    <s v="GUDANG CARAT MJS"/>
    <x v="28"/>
    <n v="20013"/>
    <d v="2021-11-03T00:00:00"/>
    <x v="4"/>
    <n v="32"/>
    <s v="-"/>
    <s v="-"/>
    <n v="6008139346"/>
    <n v="32"/>
    <n v="0"/>
    <n v="32"/>
    <s v="GUDANG CARAT MJS"/>
    <s v="-"/>
    <n v="34675"/>
    <d v="2021-11-03T00:00:00"/>
    <n v="0"/>
    <s v="-"/>
    <s v="-"/>
    <s v="-"/>
    <s v="8276895987"/>
    <s v="2050350324"/>
    <e v="#N/A"/>
    <n v="3200000"/>
    <n v="3200000"/>
    <n v="0"/>
    <m/>
    <m/>
    <m/>
    <m/>
    <m/>
    <m/>
    <m/>
    <m/>
    <m/>
    <m/>
    <m/>
    <m/>
    <m/>
    <m/>
    <m/>
    <m/>
    <m/>
    <m/>
    <n v="2"/>
  </r>
  <r>
    <x v="2"/>
    <s v="PT. TIRTA INVESTAMA PANDAAN"/>
    <n v="21102908126"/>
    <s v="YPS"/>
    <s v="B. SLAMET"/>
    <s v="N 8603 UV"/>
    <n v="5042252828"/>
    <s v="-"/>
    <s v="-"/>
    <d v="2021-11-02T00:00:00"/>
    <n v="1120"/>
    <s v="DEPO PUTRA SEJATI"/>
    <x v="6"/>
    <s v="557-0014543"/>
    <d v="2021-11-03T00:00:00"/>
    <x v="3"/>
    <n v="1120"/>
    <s v="-"/>
    <s v="-"/>
    <n v="6008138843"/>
    <n v="0"/>
    <n v="0"/>
    <n v="0"/>
    <s v="DEPO PUTRA SEJATI"/>
    <s v="-"/>
    <s v="557-0013068"/>
    <d v="2021-11-03T00:00:00"/>
    <n v="0"/>
    <s v="-"/>
    <s v="-"/>
    <s v="-"/>
    <s v="8276895964"/>
    <s v="2050350311"/>
    <e v="#N/A"/>
    <n v="44083200"/>
    <n v="0"/>
    <n v="0"/>
    <m/>
    <m/>
    <m/>
    <m/>
    <m/>
    <m/>
    <m/>
    <m/>
    <m/>
    <m/>
    <m/>
    <m/>
    <m/>
    <m/>
    <m/>
    <m/>
    <m/>
    <m/>
    <n v="2"/>
  </r>
  <r>
    <x v="2"/>
    <s v="PT. TIRTA INVESTAMA PANDAAN"/>
    <n v="21102908126"/>
    <s v="YPS"/>
    <s v="B. SLAMET"/>
    <s v="N 8603 UV"/>
    <n v="5042252828"/>
    <s v="-"/>
    <s v="-"/>
    <d v="2021-11-02T00:00:00"/>
    <n v="16"/>
    <s v="DEPO PUTRA SEJATI"/>
    <x v="6"/>
    <s v="557-0014543"/>
    <d v="2021-11-03T00:00:00"/>
    <x v="4"/>
    <n v="16"/>
    <s v="-"/>
    <s v="-"/>
    <n v="6008138843"/>
    <n v="16"/>
    <n v="0"/>
    <n v="16"/>
    <s v="DEPO PUTRA SEJATI"/>
    <s v="-"/>
    <s v="557-0013068"/>
    <d v="2021-11-03T00:00:00"/>
    <n v="0"/>
    <s v="-"/>
    <s v="-"/>
    <s v="-"/>
    <s v="8276895964"/>
    <s v="2050350311"/>
    <e v="#N/A"/>
    <n v="1600000"/>
    <n v="1600000"/>
    <n v="0"/>
    <m/>
    <m/>
    <m/>
    <m/>
    <m/>
    <m/>
    <m/>
    <m/>
    <m/>
    <m/>
    <m/>
    <m/>
    <m/>
    <m/>
    <m/>
    <m/>
    <m/>
    <m/>
    <n v="2"/>
  </r>
  <r>
    <x v="2"/>
    <s v="PT. TIRTA INVESTAMA PANDAAN"/>
    <n v="21102908154"/>
    <s v="YPS"/>
    <s v="ARIS WIDIYANTO ( PDN )"/>
    <s v="N 8654 UW"/>
    <n v="5042258571"/>
    <s v="-"/>
    <s v="-"/>
    <d v="2021-11-02T00:00:00"/>
    <n v="1280"/>
    <s v="DEPO PUTRA SEJATI"/>
    <x v="6"/>
    <s v="557-0014587"/>
    <d v="2021-11-08T00:00:00"/>
    <x v="9"/>
    <n v="1280"/>
    <s v="-"/>
    <s v="-"/>
    <n v="6008135906"/>
    <n v="0"/>
    <n v="0"/>
    <n v="0"/>
    <s v="DEPO MARGOMULYO"/>
    <s v="-"/>
    <s v="168-0021055"/>
    <d v="2021-11-05T00:00:00"/>
    <n v="0"/>
    <s v="-"/>
    <s v="-"/>
    <s v="-"/>
    <s v="8276895964"/>
    <s v="2050350311"/>
    <e v="#N/A"/>
    <n v="47667200"/>
    <n v="0"/>
    <n v="0"/>
    <m/>
    <m/>
    <m/>
    <m/>
    <m/>
    <m/>
    <m/>
    <m/>
    <m/>
    <m/>
    <m/>
    <m/>
    <m/>
    <m/>
    <m/>
    <m/>
    <m/>
    <m/>
    <n v="2"/>
  </r>
  <r>
    <x v="2"/>
    <s v="PT. TIRTA INVESTAMA PANDAAN"/>
    <n v="21102908154"/>
    <s v="YPS"/>
    <s v="ARIS WIDIYANTO ( PDN )"/>
    <s v="N 8654 UW"/>
    <n v="5042258571"/>
    <s v="-"/>
    <s v="-"/>
    <d v="2021-11-02T00:00:00"/>
    <n v="32"/>
    <s v="DEPO PUTRA SEJATI"/>
    <x v="6"/>
    <s v="557-0014587"/>
    <d v="2021-11-08T00:00:00"/>
    <x v="4"/>
    <n v="32"/>
    <s v="-"/>
    <s v="-"/>
    <n v="6008135906"/>
    <n v="32"/>
    <n v="0"/>
    <n v="32"/>
    <s v="DEPO MARGOMULYO"/>
    <s v="-"/>
    <s v="168-0021055"/>
    <d v="2021-11-05T00:00:00"/>
    <n v="0"/>
    <s v="-"/>
    <s v="-"/>
    <s v="-"/>
    <s v="8276895964"/>
    <s v="2050350311"/>
    <e v="#N/A"/>
    <n v="3200000"/>
    <n v="3200000"/>
    <n v="0"/>
    <m/>
    <m/>
    <m/>
    <m/>
    <m/>
    <m/>
    <m/>
    <m/>
    <m/>
    <m/>
    <m/>
    <m/>
    <m/>
    <m/>
    <m/>
    <m/>
    <m/>
    <m/>
    <n v="2"/>
  </r>
  <r>
    <x v="2"/>
    <s v="PT. TIRTA INVESTAMA PANDAAN"/>
    <n v="21102908155"/>
    <s v="YPS"/>
    <s v="MUSTOFA"/>
    <s v="N 8607 UV"/>
    <n v="5042254468"/>
    <s v="-"/>
    <s v="-"/>
    <d v="2021-11-02T00:00:00"/>
    <n v="1280"/>
    <s v="DEPO PUTRA SEJATI"/>
    <x v="6"/>
    <s v="557-0014540"/>
    <d v="2021-11-03T00:00:00"/>
    <x v="9"/>
    <n v="1280"/>
    <s v="-"/>
    <s v="-"/>
    <n v="6008139920"/>
    <n v="0"/>
    <n v="0"/>
    <n v="0"/>
    <s v="DEPO PUTRA SEJATI"/>
    <s v="-"/>
    <s v="557-0013065"/>
    <d v="2021-11-03T00:00:00"/>
    <n v="0"/>
    <s v="-"/>
    <s v="-"/>
    <s v="-"/>
    <s v="8276895964"/>
    <s v="2050350311"/>
    <e v="#N/A"/>
    <n v="47667200"/>
    <n v="0"/>
    <n v="0"/>
    <m/>
    <m/>
    <m/>
    <m/>
    <m/>
    <m/>
    <m/>
    <m/>
    <m/>
    <m/>
    <m/>
    <m/>
    <m/>
    <m/>
    <m/>
    <m/>
    <m/>
    <m/>
    <n v="2"/>
  </r>
  <r>
    <x v="2"/>
    <s v="PT. TIRTA INVESTAMA PANDAAN"/>
    <n v="21102908155"/>
    <s v="YPS"/>
    <s v="MUSTOFA"/>
    <s v="N 8607 UV"/>
    <n v="5042254468"/>
    <s v="-"/>
    <s v="-"/>
    <d v="2021-11-02T00:00:00"/>
    <n v="32"/>
    <s v="DEPO PUTRA SEJATI"/>
    <x v="6"/>
    <s v="557-0014540"/>
    <d v="2021-11-03T00:00:00"/>
    <x v="4"/>
    <n v="32"/>
    <s v="-"/>
    <s v="-"/>
    <n v="6008139920"/>
    <n v="32"/>
    <n v="0"/>
    <n v="32"/>
    <s v="DEPO PUTRA SEJATI"/>
    <s v="-"/>
    <s v="557-0013065"/>
    <d v="2021-11-03T00:00:00"/>
    <n v="0"/>
    <s v="-"/>
    <s v="-"/>
    <s v="-"/>
    <s v="8276895964"/>
    <s v="2050350311"/>
    <e v="#N/A"/>
    <n v="3200000"/>
    <n v="3200000"/>
    <n v="0"/>
    <m/>
    <m/>
    <m/>
    <m/>
    <m/>
    <m/>
    <m/>
    <m/>
    <m/>
    <m/>
    <m/>
    <m/>
    <m/>
    <m/>
    <m/>
    <m/>
    <m/>
    <m/>
    <n v="2"/>
  </r>
  <r>
    <x v="2"/>
    <s v="PT. TIRTA INVESTAMA PANDAAN"/>
    <n v="21102908157"/>
    <s v="YPS"/>
    <s v="KUS H"/>
    <s v="N 9958 UW"/>
    <n v="5042245701"/>
    <s v="-"/>
    <s v="-"/>
    <d v="2021-11-02T00:00:00"/>
    <n v="1280"/>
    <s v="DEPO PUTRA SEJATI"/>
    <x v="6"/>
    <s v="557-0014536"/>
    <d v="2021-11-02T00:00:00"/>
    <x v="9"/>
    <n v="1280"/>
    <s v="-"/>
    <s v="-"/>
    <n v="6008137484"/>
    <n v="0"/>
    <n v="0"/>
    <n v="0"/>
    <s v="DEPO PUTRA SEJATI"/>
    <s v="-"/>
    <s v="557-0013061"/>
    <d v="2021-11-02T00:00:00"/>
    <n v="0"/>
    <s v="-"/>
    <s v="-"/>
    <s v="-"/>
    <s v="8276895964"/>
    <s v="2050350311"/>
    <e v="#N/A"/>
    <n v="47667200"/>
    <n v="0"/>
    <n v="0"/>
    <m/>
    <m/>
    <m/>
    <m/>
    <m/>
    <m/>
    <m/>
    <m/>
    <m/>
    <m/>
    <m/>
    <m/>
    <m/>
    <m/>
    <m/>
    <m/>
    <m/>
    <m/>
    <n v="2"/>
  </r>
  <r>
    <x v="2"/>
    <s v="PT. TIRTA INVESTAMA PANDAAN"/>
    <n v="21102908157"/>
    <s v="YPS"/>
    <s v="KUS H"/>
    <s v="N 9958 UW"/>
    <n v="5042245701"/>
    <s v="-"/>
    <s v="-"/>
    <d v="2021-11-02T00:00:00"/>
    <n v="32"/>
    <s v="DEPO PUTRA SEJATI"/>
    <x v="6"/>
    <s v="557-0014536"/>
    <d v="2021-11-02T00:00:00"/>
    <x v="4"/>
    <n v="32"/>
    <s v="-"/>
    <s v="-"/>
    <n v="6008137484"/>
    <n v="32"/>
    <n v="0"/>
    <n v="32"/>
    <s v="DEPO PUTRA SEJATI"/>
    <s v="-"/>
    <s v="557-0013061"/>
    <d v="2021-11-02T00:00:00"/>
    <n v="0"/>
    <s v="-"/>
    <s v="-"/>
    <s v="-"/>
    <s v="8276895964"/>
    <s v="2050350311"/>
    <e v="#N/A"/>
    <n v="3200000"/>
    <n v="3200000"/>
    <n v="0"/>
    <m/>
    <m/>
    <m/>
    <m/>
    <m/>
    <m/>
    <m/>
    <m/>
    <m/>
    <m/>
    <m/>
    <m/>
    <m/>
    <m/>
    <m/>
    <m/>
    <m/>
    <m/>
    <n v="2"/>
  </r>
  <r>
    <x v="2"/>
    <s v="PT. TIRTA INVESTAMA PANDAAN"/>
    <n v="21102908123"/>
    <s v="YPS"/>
    <s v="EDY SUKIRNO ( PDN )"/>
    <s v="L 9609 UX"/>
    <n v="5042258405"/>
    <s v="-"/>
    <s v="-"/>
    <d v="2021-11-02T00:00:00"/>
    <n v="1120"/>
    <s v="DEPO PUTRA SEJATI"/>
    <x v="6"/>
    <s v="557-0014541"/>
    <d v="2021-11-03T00:00:00"/>
    <x v="3"/>
    <n v="1120"/>
    <s v="-"/>
    <s v="-"/>
    <n v="6008139247"/>
    <n v="0"/>
    <n v="0"/>
    <n v="0"/>
    <s v="DEPO PUTRA SEJATI"/>
    <s v="-"/>
    <s v="557-0013066"/>
    <d v="2021-11-03T00:00:00"/>
    <n v="0"/>
    <s v="-"/>
    <s v="-"/>
    <s v="-"/>
    <s v="8276895964"/>
    <s v="2050350311"/>
    <e v="#N/A"/>
    <n v="44083200"/>
    <n v="0"/>
    <n v="0"/>
    <m/>
    <m/>
    <m/>
    <m/>
    <m/>
    <m/>
    <m/>
    <m/>
    <m/>
    <m/>
    <m/>
    <m/>
    <m/>
    <m/>
    <m/>
    <m/>
    <m/>
    <m/>
    <n v="2"/>
  </r>
  <r>
    <x v="2"/>
    <s v="PT. TIRTA INVESTAMA PANDAAN"/>
    <n v="21102908123"/>
    <s v="YPS"/>
    <s v="EDY SUKIRNO ( PDN )"/>
    <s v="L 9609 UX"/>
    <n v="5042258405"/>
    <s v="-"/>
    <s v="-"/>
    <d v="2021-11-02T00:00:00"/>
    <n v="16"/>
    <s v="DEPO PUTRA SEJATI"/>
    <x v="6"/>
    <s v="557-0014541"/>
    <d v="2021-11-03T00:00:00"/>
    <x v="4"/>
    <n v="16"/>
    <s v="-"/>
    <s v="-"/>
    <n v="6008139247"/>
    <n v="16"/>
    <n v="0"/>
    <n v="16"/>
    <s v="DEPO PUTRA SEJATI"/>
    <s v="-"/>
    <s v="557-0013066"/>
    <d v="2021-11-03T00:00:00"/>
    <n v="0"/>
    <s v="-"/>
    <s v="-"/>
    <s v="-"/>
    <s v="8276895964"/>
    <s v="2050350311"/>
    <e v="#N/A"/>
    <n v="1600000"/>
    <n v="1600000"/>
    <n v="0"/>
    <m/>
    <m/>
    <m/>
    <m/>
    <m/>
    <m/>
    <m/>
    <m/>
    <m/>
    <m/>
    <m/>
    <m/>
    <m/>
    <m/>
    <m/>
    <m/>
    <m/>
    <m/>
    <n v="2"/>
  </r>
  <r>
    <x v="2"/>
    <s v="PT. TIRTA INVESTAMA PANDAAN"/>
    <n v="21102908156"/>
    <s v="YPS"/>
    <s v="SARBINI"/>
    <s v="N 8599 UV"/>
    <n v="5042249132"/>
    <s v="-"/>
    <s v="-"/>
    <d v="2021-11-02T00:00:00"/>
    <n v="1280"/>
    <s v="DEPO PUTRA SEJATI"/>
    <x v="6"/>
    <s v="557-0014542"/>
    <d v="2021-11-03T00:00:00"/>
    <x v="9"/>
    <n v="1280"/>
    <s v="-"/>
    <s v="-"/>
    <n v="6008135179"/>
    <n v="0"/>
    <n v="0"/>
    <n v="0"/>
    <s v="DEPO PUTRA SEJATI"/>
    <s v="-"/>
    <s v="557-0013067"/>
    <d v="2021-11-03T00:00:00"/>
    <n v="0"/>
    <s v="-"/>
    <s v="-"/>
    <s v="-"/>
    <s v="8276895964"/>
    <s v="2050350311"/>
    <e v="#N/A"/>
    <n v="47667200"/>
    <n v="0"/>
    <n v="0"/>
    <m/>
    <m/>
    <m/>
    <m/>
    <m/>
    <m/>
    <m/>
    <m/>
    <m/>
    <m/>
    <m/>
    <m/>
    <m/>
    <m/>
    <m/>
    <m/>
    <m/>
    <m/>
    <n v="2"/>
  </r>
  <r>
    <x v="2"/>
    <s v="PT. TIRTA INVESTAMA PANDAAN"/>
    <n v="21102908156"/>
    <s v="YPS"/>
    <s v="SARBINI"/>
    <s v="N 8599 UV"/>
    <n v="5042249132"/>
    <s v="-"/>
    <s v="-"/>
    <d v="2021-11-02T00:00:00"/>
    <n v="32"/>
    <s v="DEPO PUTRA SEJATI"/>
    <x v="6"/>
    <s v="557-0014542"/>
    <d v="2021-11-03T00:00:00"/>
    <x v="4"/>
    <n v="32"/>
    <s v="-"/>
    <s v="-"/>
    <n v="6008135179"/>
    <n v="32"/>
    <n v="0"/>
    <n v="32"/>
    <s v="DEPO PUTRA SEJATI"/>
    <s v="-"/>
    <s v="557-0013067"/>
    <d v="2021-11-03T00:00:00"/>
    <n v="0"/>
    <s v="-"/>
    <s v="-"/>
    <s v="-"/>
    <s v="8276895964"/>
    <s v="2050350311"/>
    <e v="#N/A"/>
    <n v="3200000"/>
    <n v="3200000"/>
    <n v="0"/>
    <m/>
    <m/>
    <m/>
    <m/>
    <m/>
    <m/>
    <m/>
    <m/>
    <m/>
    <m/>
    <m/>
    <m/>
    <m/>
    <m/>
    <m/>
    <m/>
    <m/>
    <m/>
    <n v="2"/>
  </r>
  <r>
    <x v="2"/>
    <s v="PT. TIRTA INVESTAMA PANDAAN"/>
    <n v="21102908153"/>
    <s v="YPS"/>
    <s v="DENY R"/>
    <s v="N 8612 UW"/>
    <n v="5042260921"/>
    <s v="-"/>
    <s v="-"/>
    <d v="2021-11-02T00:00:00"/>
    <n v="1280"/>
    <s v="DEPO PUTRA SEJATI"/>
    <x v="6"/>
    <s v="557-0014539"/>
    <d v="2021-11-03T00:00:00"/>
    <x v="9"/>
    <n v="1280"/>
    <s v="-"/>
    <s v="-"/>
    <n v="6008140921"/>
    <n v="0"/>
    <n v="0"/>
    <n v="0"/>
    <s v="DEPO PUTRA SEJATI"/>
    <s v="-"/>
    <s v="557-0013064"/>
    <d v="2021-11-04T00:00:00"/>
    <n v="0"/>
    <s v="-"/>
    <s v="-"/>
    <s v="-"/>
    <s v="8276895964"/>
    <s v="2050350311"/>
    <e v="#N/A"/>
    <n v="47667200"/>
    <n v="0"/>
    <n v="0"/>
    <m/>
    <m/>
    <m/>
    <m/>
    <m/>
    <m/>
    <m/>
    <m/>
    <m/>
    <m/>
    <m/>
    <m/>
    <m/>
    <m/>
    <m/>
    <m/>
    <m/>
    <m/>
    <n v="2"/>
  </r>
  <r>
    <x v="2"/>
    <s v="PT. TIRTA INVESTAMA PANDAAN"/>
    <n v="21102908153"/>
    <s v="YPS"/>
    <s v="DENY R"/>
    <s v="N 8612 UW"/>
    <n v="5042260921"/>
    <s v="-"/>
    <s v="-"/>
    <d v="2021-11-02T00:00:00"/>
    <n v="32"/>
    <s v="DEPO PUTRA SEJATI"/>
    <x v="6"/>
    <s v="557-0014539"/>
    <d v="2021-11-03T00:00:00"/>
    <x v="4"/>
    <n v="32"/>
    <s v="-"/>
    <s v="-"/>
    <n v="6008140921"/>
    <n v="32"/>
    <n v="0"/>
    <n v="32"/>
    <s v="DEPO PUTRA SEJATI"/>
    <s v="-"/>
    <s v="557-0013064"/>
    <d v="2021-11-04T00:00:00"/>
    <n v="0"/>
    <s v="-"/>
    <s v="-"/>
    <s v="-"/>
    <s v="8276895964"/>
    <s v="2050350311"/>
    <e v="#N/A"/>
    <n v="3200000"/>
    <n v="3200000"/>
    <n v="0"/>
    <m/>
    <m/>
    <m/>
    <m/>
    <m/>
    <m/>
    <m/>
    <m/>
    <m/>
    <m/>
    <m/>
    <m/>
    <m/>
    <m/>
    <m/>
    <m/>
    <m/>
    <m/>
    <n v="2"/>
  </r>
  <r>
    <x v="2"/>
    <s v="PT. TIRTA INVESTAMA PANDAAN"/>
    <n v="21102908113"/>
    <s v="YPS"/>
    <s v="ZAINUL ARIFIN"/>
    <s v="N 8503 UV"/>
    <n v="5042253701"/>
    <s v="-"/>
    <s v="-"/>
    <d v="2021-11-02T00:00:00"/>
    <n v="1536"/>
    <s v="GUDANG CARAT PS"/>
    <x v="29"/>
    <n v="20014"/>
    <d v="2021-11-03T00:00:00"/>
    <x v="17"/>
    <n v="1536"/>
    <s v="-"/>
    <s v="-"/>
    <n v="6008132184"/>
    <n v="0"/>
    <n v="0"/>
    <n v="0"/>
    <s v="GUDANG CARAT PS"/>
    <s v="-"/>
    <n v="34677"/>
    <d v="2021-11-03T00:00:00"/>
    <n v="0"/>
    <s v="-"/>
    <s v="-"/>
    <s v="-"/>
    <s v="8276895964"/>
    <s v="2050350311"/>
    <e v="#N/A"/>
    <n v="34944000"/>
    <n v="0"/>
    <n v="0"/>
    <m/>
    <m/>
    <m/>
    <m/>
    <m/>
    <m/>
    <m/>
    <m/>
    <m/>
    <m/>
    <m/>
    <m/>
    <m/>
    <m/>
    <m/>
    <m/>
    <m/>
    <m/>
    <n v="2"/>
  </r>
  <r>
    <x v="2"/>
    <s v="PT. TIRTA INVESTAMA PANDAAN"/>
    <n v="21102908113"/>
    <s v="YPS"/>
    <s v="ZAINUL ARIFIN"/>
    <s v="N 8503 UV"/>
    <n v="5042253701"/>
    <s v="-"/>
    <s v="-"/>
    <d v="2021-11-02T00:00:00"/>
    <n v="30"/>
    <s v="GUDANG CARAT PS"/>
    <x v="29"/>
    <n v="20014"/>
    <d v="2021-11-03T00:00:00"/>
    <x v="18"/>
    <n v="0"/>
    <s v="-"/>
    <s v="-"/>
    <n v="6008132184"/>
    <n v="0"/>
    <n v="0"/>
    <n v="0"/>
    <s v="GUDANG CARAT PS"/>
    <s v="-"/>
    <n v="34677"/>
    <d v="2021-11-03T00:00:00"/>
    <n v="0"/>
    <s v="-"/>
    <s v="-"/>
    <s v="-"/>
    <s v="8276895964"/>
    <s v="2050350311"/>
    <e v="#N/A"/>
    <n v="0"/>
    <n v="0"/>
    <n v="0"/>
    <m/>
    <m/>
    <m/>
    <m/>
    <m/>
    <m/>
    <m/>
    <m/>
    <m/>
    <m/>
    <m/>
    <m/>
    <m/>
    <m/>
    <m/>
    <m/>
    <m/>
    <m/>
    <n v="2"/>
  </r>
  <r>
    <x v="2"/>
    <s v="PT. TIRTA INVESTAMA PANDAAN"/>
    <n v="21102908113"/>
    <s v="YPS"/>
    <s v="ZAINUL ARIFIN"/>
    <s v="N 8503 UV"/>
    <n v="5042253701"/>
    <s v="-"/>
    <s v="-"/>
    <d v="2021-11-02T00:00:00"/>
    <n v="32"/>
    <s v="GUDANG CARAT PS"/>
    <x v="29"/>
    <n v="20014"/>
    <d v="2021-11-03T00:00:00"/>
    <x v="4"/>
    <n v="32"/>
    <s v="-"/>
    <s v="-"/>
    <n v="6008132184"/>
    <n v="32"/>
    <n v="0"/>
    <n v="16"/>
    <s v="GUDANG CARAT PS"/>
    <s v="-"/>
    <n v="34677"/>
    <d v="2021-11-03T00:00:00"/>
    <n v="0"/>
    <s v="-"/>
    <s v="-"/>
    <s v="-"/>
    <s v="8276895964"/>
    <s v="2050350311"/>
    <e v="#N/A"/>
    <n v="3200000"/>
    <n v="1600000"/>
    <n v="0"/>
    <m/>
    <m/>
    <m/>
    <m/>
    <m/>
    <m/>
    <m/>
    <m/>
    <m/>
    <m/>
    <m/>
    <m/>
    <m/>
    <m/>
    <m/>
    <m/>
    <m/>
    <m/>
    <n v="2"/>
  </r>
  <r>
    <x v="2"/>
    <s v="PT. TIRTA INVESTAMA PANDAAN"/>
    <n v="21102908158"/>
    <s v="YPS"/>
    <s v="IRKHAM ( PDN )"/>
    <s v="L 9693 US"/>
    <n v="5042252408"/>
    <s v="-"/>
    <s v="-"/>
    <d v="2021-11-02T00:00:00"/>
    <n v="1280"/>
    <s v="DEPO PUTRA SEJATI"/>
    <x v="6"/>
    <s v="557-0014586"/>
    <d v="2021-11-08T00:00:00"/>
    <x v="9"/>
    <n v="1280"/>
    <s v="-"/>
    <s v="-"/>
    <n v="6008137946"/>
    <n v="0"/>
    <n v="0"/>
    <n v="0"/>
    <s v="DEPO MARGOMULYO"/>
    <s v="-"/>
    <s v="168-0021055"/>
    <d v="2021-11-05T00:00:00"/>
    <n v="0"/>
    <s v="-"/>
    <s v="-"/>
    <s v="-"/>
    <s v="8276895964"/>
    <s v="2050350311"/>
    <e v="#N/A"/>
    <n v="47667200"/>
    <n v="0"/>
    <n v="0"/>
    <m/>
    <m/>
    <m/>
    <m/>
    <m/>
    <m/>
    <m/>
    <m/>
    <m/>
    <m/>
    <m/>
    <m/>
    <m/>
    <m/>
    <m/>
    <m/>
    <m/>
    <m/>
    <n v="2"/>
  </r>
  <r>
    <x v="2"/>
    <s v="PT. TIRTA INVESTAMA PANDAAN"/>
    <n v="21102908158"/>
    <s v="YPS"/>
    <s v="IRKHAM ( PDN )"/>
    <s v="L 9693 US"/>
    <n v="5042252408"/>
    <s v="-"/>
    <s v="-"/>
    <d v="2021-11-02T00:00:00"/>
    <n v="32"/>
    <s v="DEPO PUTRA SEJATI"/>
    <x v="6"/>
    <s v="557-0014586"/>
    <d v="2021-11-08T00:00:00"/>
    <x v="4"/>
    <n v="32"/>
    <s v="-"/>
    <s v="-"/>
    <n v="6008137946"/>
    <n v="32"/>
    <n v="0"/>
    <n v="32"/>
    <s v="DEPO MARGOMULYO"/>
    <s v="-"/>
    <s v="168-0021055"/>
    <d v="2021-11-05T00:00:00"/>
    <n v="0"/>
    <s v="-"/>
    <s v="-"/>
    <s v="-"/>
    <s v="8276895964"/>
    <s v="2050350311"/>
    <e v="#N/A"/>
    <n v="3200000"/>
    <n v="3200000"/>
    <n v="0"/>
    <m/>
    <m/>
    <m/>
    <m/>
    <m/>
    <m/>
    <m/>
    <m/>
    <m/>
    <m/>
    <m/>
    <m/>
    <m/>
    <m/>
    <m/>
    <m/>
    <m/>
    <m/>
    <n v="2"/>
  </r>
  <r>
    <x v="2"/>
    <s v="PT. TIRTA INVESTAMA PANDAAN"/>
    <n v="21102908121"/>
    <s v="YPS"/>
    <s v="ZEMY SAPTOPO"/>
    <s v="L 8211 UT"/>
    <n v="5042248709"/>
    <s v="-"/>
    <s v="-"/>
    <d v="2021-11-02T00:00:00"/>
    <n v="1120"/>
    <s v="DEPO PUTRA SEJATI"/>
    <x v="6"/>
    <s v="557-0014538"/>
    <d v="2021-11-02T00:00:00"/>
    <x v="3"/>
    <n v="1120"/>
    <s v="-"/>
    <s v="-"/>
    <n v="6008134546"/>
    <n v="0"/>
    <n v="0"/>
    <n v="0"/>
    <s v="DEPO PUTRA SEJATI"/>
    <s v="-"/>
    <s v="557-0013063"/>
    <d v="2021-11-02T00:00:00"/>
    <n v="0"/>
    <s v="-"/>
    <s v="-"/>
    <s v="-"/>
    <s v="8276895964"/>
    <s v="2050350311"/>
    <e v="#N/A"/>
    <n v="44083200"/>
    <n v="0"/>
    <n v="0"/>
    <m/>
    <m/>
    <m/>
    <m/>
    <m/>
    <m/>
    <m/>
    <m/>
    <m/>
    <m/>
    <m/>
    <m/>
    <m/>
    <m/>
    <m/>
    <m/>
    <m/>
    <m/>
    <n v="2"/>
  </r>
  <r>
    <x v="2"/>
    <s v="PT. TIRTA INVESTAMA PANDAAN"/>
    <n v="21102908121"/>
    <s v="YPS"/>
    <s v="ZEMY SAPTOPO"/>
    <s v="L 8211 UT"/>
    <n v="5042248709"/>
    <s v="-"/>
    <s v="-"/>
    <d v="2021-11-02T00:00:00"/>
    <n v="16"/>
    <s v="DEPO PUTRA SEJATI"/>
    <x v="6"/>
    <s v="557-0014538"/>
    <d v="2021-11-02T00:00:00"/>
    <x v="4"/>
    <n v="16"/>
    <s v="-"/>
    <s v="-"/>
    <n v="6008134546"/>
    <n v="16"/>
    <n v="0"/>
    <n v="16"/>
    <s v="DEPO PUTRA SEJATI"/>
    <s v="-"/>
    <s v="557-0013063"/>
    <d v="2021-11-02T00:00:00"/>
    <n v="0"/>
    <s v="-"/>
    <s v="-"/>
    <s v="-"/>
    <s v="8276895964"/>
    <s v="2050350311"/>
    <e v="#N/A"/>
    <n v="1600000"/>
    <n v="1600000"/>
    <n v="0"/>
    <m/>
    <m/>
    <m/>
    <m/>
    <m/>
    <m/>
    <m/>
    <m/>
    <m/>
    <m/>
    <m/>
    <m/>
    <m/>
    <m/>
    <m/>
    <m/>
    <m/>
    <m/>
    <n v="2"/>
  </r>
  <r>
    <x v="1"/>
    <s v="PT. TIRTA INVESTAMA PANDAAN"/>
    <n v="21102903828"/>
    <s v="GLL"/>
    <s v="WIYANTO"/>
    <s v="N 8579 UR"/>
    <n v="5042245052"/>
    <s v="-"/>
    <s v="-"/>
    <d v="2021-11-02T00:00:00"/>
    <n v="714"/>
    <s v="DEPO MARGOMULYO"/>
    <x v="5"/>
    <s v="168-0032451"/>
    <d v="2021-11-02T00:00:00"/>
    <x v="0"/>
    <n v="714"/>
    <n v="21102903833"/>
    <s v="-"/>
    <n v="6008136415"/>
    <n v="24"/>
    <n v="0"/>
    <n v="24"/>
    <s v="DEPO MARGOMULYO"/>
    <s v="-"/>
    <s v="168-0020993"/>
    <d v="2021-11-01T00:00:00"/>
    <n v="1"/>
    <n v="5042246177"/>
    <s v="168-0032452"/>
    <d v="2021-11-02T00:00:00"/>
    <s v="8276895965"/>
    <s v="2050350312"/>
    <s v="8276895965"/>
    <n v="7032900"/>
    <n v="236400"/>
    <n v="9850"/>
    <m/>
    <m/>
    <m/>
    <m/>
    <m/>
    <m/>
    <m/>
    <m/>
    <m/>
    <m/>
    <m/>
    <m/>
    <m/>
    <m/>
    <m/>
    <m/>
    <m/>
    <m/>
    <n v="2"/>
  </r>
  <r>
    <x v="1"/>
    <s v="PT. TIRTA INVESTAMA PANDAAN"/>
    <n v="21102903828"/>
    <s v="GLL"/>
    <s v="WIYANTO"/>
    <s v="N 8579 UR"/>
    <n v="5042245052"/>
    <s v="-"/>
    <s v="-"/>
    <d v="2021-11-02T00:00:00"/>
    <n v="714"/>
    <s v="DEPO MARGOMULYO"/>
    <x v="5"/>
    <s v="168-0032451"/>
    <d v="2021-11-02T00:00:00"/>
    <x v="1"/>
    <n v="714"/>
    <n v="21102903833"/>
    <s v="-"/>
    <n v="6008136415"/>
    <n v="768"/>
    <n v="0"/>
    <n v="768"/>
    <s v="DEPO MARGOMULYO"/>
    <s v="-"/>
    <s v="168-0020993"/>
    <d v="2021-11-01T00:00:00"/>
    <n v="54"/>
    <n v="5042246177"/>
    <s v="168-0032452"/>
    <d v="2021-11-02T00:00:00"/>
    <s v="8276895965"/>
    <s v="2050350312"/>
    <s v="8276895965"/>
    <n v="21420000"/>
    <n v="23040000"/>
    <n v="1620000"/>
    <m/>
    <m/>
    <m/>
    <m/>
    <m/>
    <m/>
    <m/>
    <m/>
    <m/>
    <m/>
    <m/>
    <m/>
    <m/>
    <m/>
    <m/>
    <m/>
    <m/>
    <m/>
    <n v="2"/>
  </r>
  <r>
    <x v="1"/>
    <s v="PT. TIRTA INVESTAMA PANDAAN"/>
    <n v="21102903828"/>
    <s v="GLL"/>
    <s v="WIYANTO"/>
    <s v="N 8579 UR"/>
    <n v="5042245052"/>
    <s v="-"/>
    <s v="-"/>
    <d v="2021-11-02T00:00:00"/>
    <n v="16"/>
    <s v="DEPO MARGOMULYO"/>
    <x v="5"/>
    <s v="168-0032451"/>
    <d v="2021-11-02T00:00:00"/>
    <x v="2"/>
    <n v="16"/>
    <n v="21102903833"/>
    <s v="-"/>
    <n v="6008136415"/>
    <n v="16"/>
    <n v="0"/>
    <n v="16"/>
    <s v="DEPO MARGOMULYO"/>
    <s v="-"/>
    <s v="168-0020993"/>
    <d v="2021-11-01T00:00:00"/>
    <n v="0"/>
    <n v="5042246177"/>
    <s v="168-0032452"/>
    <d v="2021-11-02T00:00:00"/>
    <s v="8276895965"/>
    <s v="2050350312"/>
    <s v="8276895965"/>
    <n v="0"/>
    <n v="0"/>
    <n v="0"/>
    <m/>
    <m/>
    <m/>
    <m/>
    <m/>
    <m/>
    <m/>
    <m/>
    <m/>
    <m/>
    <m/>
    <m/>
    <m/>
    <m/>
    <m/>
    <m/>
    <m/>
    <m/>
    <n v="2"/>
  </r>
  <r>
    <x v="1"/>
    <s v="PT. TIRTA INVESTAMA PANDAAN"/>
    <n v="21102903820"/>
    <s v="YPS"/>
    <s v="WAKHID LESTARI"/>
    <s v="L 9355 UZ"/>
    <n v="5042254555"/>
    <s v="-"/>
    <s v="-"/>
    <d v="2021-11-02T00:00:00"/>
    <n v="1104"/>
    <s v="DEPO GRESIK"/>
    <x v="18"/>
    <s v="556-0009008"/>
    <d v="2021-11-03T00:00:00"/>
    <x v="0"/>
    <n v="1104"/>
    <n v="21102903832"/>
    <s v="-"/>
    <n v="6008140242"/>
    <n v="18"/>
    <n v="0"/>
    <n v="18"/>
    <s v="DEPO GRESIK"/>
    <s v="-"/>
    <s v="556-0006258"/>
    <d v="2021-11-02T00:00:00"/>
    <n v="0"/>
    <n v="5042252270"/>
    <s v="556-0009007"/>
    <d v="2021-11-03T00:00:00"/>
    <s v="8276895965"/>
    <s v="2050350312"/>
    <s v="8276895965"/>
    <n v="10874400"/>
    <n v="177300"/>
    <n v="0"/>
    <m/>
    <m/>
    <m/>
    <m/>
    <m/>
    <m/>
    <m/>
    <m/>
    <m/>
    <m/>
    <m/>
    <m/>
    <m/>
    <m/>
    <m/>
    <m/>
    <m/>
    <m/>
    <n v="2"/>
  </r>
  <r>
    <x v="1"/>
    <s v="PT. TIRTA INVESTAMA PANDAAN"/>
    <n v="21102903820"/>
    <s v="YPS"/>
    <s v="WAKHID LESTARI"/>
    <s v="L 9355 UZ"/>
    <n v="5042254555"/>
    <s v="-"/>
    <s v="-"/>
    <d v="2021-11-02T00:00:00"/>
    <n v="1104"/>
    <s v="DEPO GRESIK"/>
    <x v="18"/>
    <s v="556-0009008"/>
    <d v="2021-11-03T00:00:00"/>
    <x v="1"/>
    <n v="1104"/>
    <n v="21102903832"/>
    <s v="-"/>
    <n v="6008140242"/>
    <n v="1152"/>
    <n v="0"/>
    <n v="1152"/>
    <s v="DEPO GRESIK"/>
    <s v="-"/>
    <s v="556-0006258"/>
    <d v="2021-11-02T00:00:00"/>
    <n v="66"/>
    <n v="5042252270"/>
    <s v="556-0009007"/>
    <d v="2021-11-03T00:00:00"/>
    <s v="8276895965"/>
    <s v="2050350312"/>
    <s v="8276895965"/>
    <n v="33120000"/>
    <n v="34560000"/>
    <n v="1980000"/>
    <m/>
    <m/>
    <m/>
    <m/>
    <m/>
    <m/>
    <m/>
    <m/>
    <m/>
    <m/>
    <m/>
    <m/>
    <m/>
    <m/>
    <m/>
    <m/>
    <m/>
    <m/>
    <n v="2"/>
  </r>
  <r>
    <x v="1"/>
    <s v="PT. TIRTA INVESTAMA PANDAAN"/>
    <n v="21102903820"/>
    <s v="YPS"/>
    <s v="WAKHID LESTARI"/>
    <s v="L 9355 UZ"/>
    <n v="5042254555"/>
    <s v="-"/>
    <s v="-"/>
    <d v="2021-11-02T00:00:00"/>
    <n v="24"/>
    <s v="DEPO GRESIK"/>
    <x v="18"/>
    <s v="556-0009008"/>
    <d v="2021-11-03T00:00:00"/>
    <x v="2"/>
    <n v="24"/>
    <n v="21102903832"/>
    <s v="-"/>
    <n v="6008140242"/>
    <n v="24"/>
    <n v="0"/>
    <n v="24"/>
    <s v="DEPO GRESIK"/>
    <s v="-"/>
    <s v="556-0006258"/>
    <d v="2021-11-02T00:00:00"/>
    <n v="0"/>
    <n v="5042252270"/>
    <s v="556-0009007"/>
    <d v="2021-11-03T00:00:00"/>
    <s v="8276895965"/>
    <s v="2050350312"/>
    <s v="8276895965"/>
    <n v="0"/>
    <n v="0"/>
    <n v="0"/>
    <m/>
    <m/>
    <m/>
    <m/>
    <m/>
    <m/>
    <m/>
    <m/>
    <m/>
    <m/>
    <m/>
    <m/>
    <m/>
    <m/>
    <m/>
    <m/>
    <m/>
    <m/>
    <n v="2"/>
  </r>
  <r>
    <x v="1"/>
    <s v="PT. TIRTA INVESTAMA PANDAAN"/>
    <n v="21102903822"/>
    <s v="GLL"/>
    <s v="FAUZAN"/>
    <s v="N 8573 UV"/>
    <n v="5042256937"/>
    <s v="-"/>
    <s v="-"/>
    <d v="2021-11-02T00:00:00"/>
    <n v="864"/>
    <s v="DEPO MARGOMULYO"/>
    <x v="5"/>
    <s v="168-0032460"/>
    <d v="2021-11-03T00:00:00"/>
    <x v="0"/>
    <n v="864"/>
    <n v="21102903830"/>
    <s v="-"/>
    <n v="6008133353"/>
    <n v="24"/>
    <n v="0"/>
    <n v="24"/>
    <s v="DEPO MARGOMULYO"/>
    <s v="-"/>
    <s v="168-0020997"/>
    <d v="2021-11-01T00:00:00"/>
    <n v="0"/>
    <n v="5042260001"/>
    <s v="168-0032461"/>
    <d v="2021-11-03T00:00:00"/>
    <s v="8276895965"/>
    <s v="2050350312"/>
    <s v="8276895965"/>
    <n v="8510400"/>
    <n v="236400"/>
    <n v="0"/>
    <m/>
    <m/>
    <m/>
    <m/>
    <m/>
    <m/>
    <m/>
    <m/>
    <m/>
    <m/>
    <m/>
    <m/>
    <m/>
    <m/>
    <m/>
    <m/>
    <m/>
    <m/>
    <n v="2"/>
  </r>
  <r>
    <x v="1"/>
    <s v="PT. TIRTA INVESTAMA PANDAAN"/>
    <n v="21102903822"/>
    <s v="GLL"/>
    <s v="FAUZAN"/>
    <s v="N 8573 UV"/>
    <n v="5042256937"/>
    <s v="-"/>
    <s v="-"/>
    <d v="2021-11-02T00:00:00"/>
    <n v="864"/>
    <s v="DEPO MARGOMULYO"/>
    <x v="5"/>
    <s v="168-0032460"/>
    <d v="2021-11-03T00:00:00"/>
    <x v="1"/>
    <n v="864"/>
    <n v="21102903830"/>
    <s v="-"/>
    <n v="6008133353"/>
    <n v="960"/>
    <n v="0"/>
    <n v="960"/>
    <s v="DEPO MARGOMULYO"/>
    <s v="-"/>
    <s v="168-0020997"/>
    <d v="2021-11-01T00:00:00"/>
    <n v="133"/>
    <n v="5042260001"/>
    <s v="168-0032461"/>
    <d v="2021-11-03T00:00:00"/>
    <s v="8276895965"/>
    <s v="2050350312"/>
    <s v="8276895965"/>
    <n v="25920000"/>
    <n v="28800000"/>
    <n v="3990000"/>
    <m/>
    <m/>
    <m/>
    <m/>
    <m/>
    <m/>
    <m/>
    <m/>
    <m/>
    <m/>
    <m/>
    <m/>
    <m/>
    <m/>
    <m/>
    <m/>
    <m/>
    <m/>
    <n v="2"/>
  </r>
  <r>
    <x v="1"/>
    <s v="PT. TIRTA INVESTAMA PANDAAN"/>
    <n v="21102903822"/>
    <s v="GLL"/>
    <s v="FAUZAN"/>
    <s v="N 8573 UV"/>
    <n v="5042256937"/>
    <s v="-"/>
    <s v="-"/>
    <d v="2021-11-02T00:00:00"/>
    <n v="20"/>
    <s v="DEPO MARGOMULYO"/>
    <x v="5"/>
    <s v="168-0032460"/>
    <d v="2021-11-03T00:00:00"/>
    <x v="2"/>
    <n v="20"/>
    <n v="21102903830"/>
    <s v="-"/>
    <n v="6008133353"/>
    <n v="20"/>
    <n v="0"/>
    <n v="20"/>
    <s v="DEPO MARGOMULYO"/>
    <s v="-"/>
    <s v="168-0020997"/>
    <d v="2021-11-01T00:00:00"/>
    <n v="0"/>
    <n v="5042260001"/>
    <s v="168-0032461"/>
    <d v="2021-11-03T00:00:00"/>
    <s v="8276895965"/>
    <s v="2050350312"/>
    <s v="8276895965"/>
    <n v="0"/>
    <n v="0"/>
    <n v="0"/>
    <m/>
    <m/>
    <m/>
    <m/>
    <m/>
    <m/>
    <m/>
    <m/>
    <m/>
    <m/>
    <m/>
    <m/>
    <m/>
    <m/>
    <m/>
    <m/>
    <m/>
    <m/>
    <n v="2"/>
  </r>
  <r>
    <x v="1"/>
    <s v="PT. TIRTA INVESTAMA PANDAAN"/>
    <n v="21102903825"/>
    <s v="GLL"/>
    <s v="AGUS"/>
    <s v="L 9356 UZ"/>
    <n v="5042254566"/>
    <s v="-"/>
    <s v="-"/>
    <d v="2021-11-02T00:00:00"/>
    <n v="1104"/>
    <s v="DEPO MARGOMULYO"/>
    <x v="5"/>
    <s v="168-0032454"/>
    <d v="2021-11-02T00:00:00"/>
    <x v="0"/>
    <n v="1104"/>
    <n v="21102903831"/>
    <s v="-"/>
    <n v="6008137492"/>
    <n v="22"/>
    <n v="0"/>
    <n v="22"/>
    <s v="DEPO MARGOMULYO"/>
    <s v="-"/>
    <s v="168-0020998"/>
    <d v="2021-11-01T00:00:00"/>
    <n v="0"/>
    <n v="5042252662"/>
    <s v="168-0032455"/>
    <d v="2021-11-02T00:00:00"/>
    <s v="8276895965"/>
    <s v="2050350312"/>
    <s v="8276895965"/>
    <n v="10874400"/>
    <n v="216700"/>
    <n v="0"/>
    <m/>
    <m/>
    <m/>
    <m/>
    <m/>
    <m/>
    <m/>
    <m/>
    <m/>
    <m/>
    <m/>
    <m/>
    <m/>
    <m/>
    <m/>
    <m/>
    <m/>
    <m/>
    <n v="2"/>
  </r>
  <r>
    <x v="1"/>
    <s v="PT. TIRTA INVESTAMA PANDAAN"/>
    <n v="21102903825"/>
    <s v="GLL"/>
    <s v="AGUS"/>
    <s v="L 9356 UZ"/>
    <n v="5042254566"/>
    <s v="-"/>
    <s v="-"/>
    <d v="2021-11-02T00:00:00"/>
    <n v="1104"/>
    <s v="DEPO MARGOMULYO"/>
    <x v="5"/>
    <s v="168-0032454"/>
    <d v="2021-11-02T00:00:00"/>
    <x v="1"/>
    <n v="1104"/>
    <n v="21102903831"/>
    <s v="-"/>
    <n v="6008137492"/>
    <n v="1152"/>
    <n v="0"/>
    <n v="1152"/>
    <s v="DEPO MARGOMULYO"/>
    <s v="-"/>
    <s v="168-0020998"/>
    <d v="2021-11-01T00:00:00"/>
    <n v="58"/>
    <n v="5042252662"/>
    <s v="168-0032455"/>
    <d v="2021-11-02T00:00:00"/>
    <s v="8276895965"/>
    <s v="2050350312"/>
    <s v="8276895965"/>
    <n v="33120000"/>
    <n v="34560000"/>
    <n v="1740000"/>
    <m/>
    <m/>
    <m/>
    <m/>
    <m/>
    <m/>
    <m/>
    <m/>
    <m/>
    <m/>
    <m/>
    <m/>
    <m/>
    <m/>
    <m/>
    <m/>
    <m/>
    <m/>
    <n v="2"/>
  </r>
  <r>
    <x v="1"/>
    <s v="PT. TIRTA INVESTAMA PANDAAN"/>
    <n v="21102903825"/>
    <s v="GLL"/>
    <s v="AGUS"/>
    <s v="L 9356 UZ"/>
    <n v="5042254566"/>
    <s v="-"/>
    <s v="-"/>
    <d v="2021-11-02T00:00:00"/>
    <n v="24"/>
    <s v="DEPO MARGOMULYO"/>
    <x v="5"/>
    <s v="168-0032454"/>
    <d v="2021-11-02T00:00:00"/>
    <x v="2"/>
    <n v="24"/>
    <n v="21102903831"/>
    <s v="-"/>
    <n v="6008137492"/>
    <n v="24"/>
    <n v="0"/>
    <n v="24"/>
    <s v="DEPO MARGOMULYO"/>
    <s v="-"/>
    <s v="168-0020998"/>
    <d v="2021-11-01T00:00:00"/>
    <n v="0"/>
    <n v="5042252662"/>
    <s v="168-0032455"/>
    <d v="2021-11-02T00:00:00"/>
    <s v="8276895965"/>
    <s v="2050350312"/>
    <s v="8276895965"/>
    <n v="0"/>
    <n v="0"/>
    <n v="0"/>
    <m/>
    <m/>
    <m/>
    <m/>
    <m/>
    <m/>
    <m/>
    <m/>
    <m/>
    <m/>
    <m/>
    <m/>
    <m/>
    <m/>
    <m/>
    <m/>
    <m/>
    <m/>
    <n v="2"/>
  </r>
  <r>
    <x v="1"/>
    <s v="PT. TIRTA INVESTAMA PANDAAN"/>
    <n v="21102903823"/>
    <s v="YPS"/>
    <s v="M. ARIF TIRTANA"/>
    <s v="N 8598 UV"/>
    <n v="5042259400"/>
    <s v="-"/>
    <s v="-"/>
    <d v="2021-11-02T00:00:00"/>
    <n v="768"/>
    <s v="DEPO MARGOMULYO"/>
    <x v="5"/>
    <s v="168-0032466"/>
    <d v="2021-11-03T00:00:00"/>
    <x v="0"/>
    <n v="768"/>
    <n v="21102903827"/>
    <s v="-"/>
    <n v="6008138333"/>
    <n v="24"/>
    <n v="0"/>
    <n v="24"/>
    <s v="DEPO MARGOMULYO"/>
    <s v="-"/>
    <s v="168-0020999"/>
    <d v="2021-11-02T00:00:00"/>
    <n v="0"/>
    <n v="5042254469"/>
    <s v="168-0032465"/>
    <d v="2021-11-03T00:00:00"/>
    <s v="8276895965"/>
    <s v="2050350312"/>
    <s v="8276895965"/>
    <n v="7564800"/>
    <n v="236400"/>
    <n v="0"/>
    <m/>
    <m/>
    <m/>
    <m/>
    <m/>
    <m/>
    <m/>
    <m/>
    <m/>
    <m/>
    <m/>
    <m/>
    <m/>
    <m/>
    <m/>
    <m/>
    <m/>
    <m/>
    <n v="2"/>
  </r>
  <r>
    <x v="1"/>
    <s v="PT. TIRTA INVESTAMA PANDAAN"/>
    <n v="21102903823"/>
    <s v="YPS"/>
    <s v="M. ARIF TIRTANA"/>
    <s v="N 8598 UV"/>
    <n v="5042259400"/>
    <s v="-"/>
    <s v="-"/>
    <d v="2021-11-02T00:00:00"/>
    <n v="768"/>
    <s v="DEPO MARGOMULYO"/>
    <x v="5"/>
    <s v="168-0032466"/>
    <d v="2021-11-03T00:00:00"/>
    <x v="1"/>
    <n v="768"/>
    <n v="21102903827"/>
    <s v="-"/>
    <n v="6008138333"/>
    <n v="768"/>
    <n v="0"/>
    <n v="768"/>
    <s v="DEPO MARGOMULYO"/>
    <s v="-"/>
    <s v="168-0020999"/>
    <d v="2021-11-02T00:00:00"/>
    <n v="21"/>
    <n v="5042254469"/>
    <s v="168-0032465"/>
    <d v="2021-11-03T00:00:00"/>
    <s v="8276895965"/>
    <s v="2050350312"/>
    <s v="8276895965"/>
    <n v="23040000"/>
    <n v="23040000"/>
    <n v="630000"/>
    <m/>
    <m/>
    <m/>
    <m/>
    <m/>
    <m/>
    <m/>
    <m/>
    <m/>
    <m/>
    <m/>
    <m/>
    <m/>
    <m/>
    <m/>
    <m/>
    <m/>
    <m/>
    <n v="2"/>
  </r>
  <r>
    <x v="1"/>
    <s v="PT. TIRTA INVESTAMA PANDAAN"/>
    <n v="21102903823"/>
    <s v="YPS"/>
    <s v="M. ARIF TIRTANA"/>
    <s v="N 8598 UV"/>
    <n v="5042259400"/>
    <s v="-"/>
    <s v="-"/>
    <d v="2021-11-02T00:00:00"/>
    <n v="16"/>
    <s v="DEPO MARGOMULYO"/>
    <x v="5"/>
    <s v="168-0032466"/>
    <d v="2021-11-03T00:00:00"/>
    <x v="2"/>
    <n v="16"/>
    <n v="21102903827"/>
    <s v="-"/>
    <n v="6008138333"/>
    <n v="16"/>
    <n v="0"/>
    <n v="16"/>
    <s v="DEPO MARGOMULYO"/>
    <s v="-"/>
    <s v="168-0020999"/>
    <d v="2021-11-02T00:00:00"/>
    <n v="0"/>
    <n v="5042254469"/>
    <s v="168-0032465"/>
    <d v="2021-11-03T00:00:00"/>
    <s v="8276895965"/>
    <s v="2050350312"/>
    <s v="8276895965"/>
    <n v="0"/>
    <n v="0"/>
    <n v="0"/>
    <m/>
    <m/>
    <m/>
    <m/>
    <m/>
    <m/>
    <m/>
    <m/>
    <m/>
    <m/>
    <m/>
    <m/>
    <m/>
    <m/>
    <m/>
    <m/>
    <m/>
    <m/>
    <n v="2"/>
  </r>
  <r>
    <x v="1"/>
    <s v="PT. TIRTA INVESTAMA PANDAAN"/>
    <n v="21102903826"/>
    <s v="YPS"/>
    <s v="M. GHOFIR"/>
    <s v="N 8699 UV"/>
    <n v="5042237791"/>
    <s v="-"/>
    <s v="-"/>
    <d v="2021-11-02T00:00:00"/>
    <n v="1059"/>
    <s v="DEPO GRESIK"/>
    <x v="18"/>
    <s v="556-0009002"/>
    <d v="2021-11-02T00:00:00"/>
    <x v="0"/>
    <n v="1059"/>
    <n v="21102201235"/>
    <s v="-"/>
    <n v="6008120637"/>
    <n v="9"/>
    <n v="0"/>
    <n v="9"/>
    <s v="DEPO GRESIK"/>
    <s v="-"/>
    <s v="556-0006244"/>
    <d v="2021-10-31T00:00:00"/>
    <n v="0"/>
    <n v="5042250208"/>
    <s v="556-0009001"/>
    <d v="2021-11-02T00:00:00"/>
    <s v="8276895965"/>
    <s v="2050350312"/>
    <s v="8276895965"/>
    <n v="10431150"/>
    <n v="88650"/>
    <n v="0"/>
    <m/>
    <m/>
    <m/>
    <m/>
    <m/>
    <m/>
    <m/>
    <m/>
    <m/>
    <m/>
    <m/>
    <m/>
    <m/>
    <m/>
    <m/>
    <m/>
    <m/>
    <m/>
    <n v="2"/>
  </r>
  <r>
    <x v="1"/>
    <s v="PT. TIRTA INVESTAMA PANDAAN"/>
    <n v="21102903826"/>
    <s v="YPS"/>
    <s v="M. GHOFIR"/>
    <s v="N 8699 UV"/>
    <n v="5042237791"/>
    <s v="-"/>
    <s v="-"/>
    <d v="2021-11-02T00:00:00"/>
    <n v="1059"/>
    <s v="DEPO GRESIK"/>
    <x v="18"/>
    <s v="556-0009002"/>
    <d v="2021-11-02T00:00:00"/>
    <x v="1"/>
    <n v="1059"/>
    <n v="21102201235"/>
    <s v="-"/>
    <n v="6008120637"/>
    <n v="1152"/>
    <n v="0"/>
    <n v="1152"/>
    <s v="DEPO GRESIK"/>
    <s v="-"/>
    <s v="556-0006244"/>
    <d v="2021-10-31T00:00:00"/>
    <n v="117"/>
    <n v="5042250208"/>
    <s v="556-0009001"/>
    <d v="2021-11-02T00:00:00"/>
    <s v="8276895965"/>
    <s v="2050350312"/>
    <s v="8276895965"/>
    <n v="31770000"/>
    <n v="34560000"/>
    <n v="3510000"/>
    <m/>
    <m/>
    <m/>
    <m/>
    <m/>
    <m/>
    <m/>
    <m/>
    <m/>
    <m/>
    <m/>
    <m/>
    <m/>
    <m/>
    <m/>
    <m/>
    <m/>
    <m/>
    <n v="2"/>
  </r>
  <r>
    <x v="1"/>
    <s v="PT. TIRTA INVESTAMA PANDAAN"/>
    <n v="21102903826"/>
    <s v="YPS"/>
    <s v="M. GHOFIR"/>
    <s v="N 8699 UV"/>
    <n v="5042237791"/>
    <s v="-"/>
    <s v="-"/>
    <d v="2021-11-02T00:00:00"/>
    <n v="24"/>
    <s v="DEPO GRESIK"/>
    <x v="18"/>
    <s v="556-0009002"/>
    <d v="2021-11-02T00:00:00"/>
    <x v="2"/>
    <n v="24"/>
    <n v="21102201235"/>
    <s v="-"/>
    <n v="6008120637"/>
    <n v="24"/>
    <n v="0"/>
    <n v="24"/>
    <s v="DEPO GRESIK"/>
    <s v="-"/>
    <s v="556-0006244"/>
    <d v="2021-10-31T00:00:00"/>
    <n v="0"/>
    <n v="5042250208"/>
    <s v="556-0009001"/>
    <d v="2021-11-02T00:00:00"/>
    <s v="8276895965"/>
    <s v="2050350312"/>
    <s v="8276895965"/>
    <n v="0"/>
    <n v="0"/>
    <n v="0"/>
    <m/>
    <m/>
    <m/>
    <m/>
    <m/>
    <m/>
    <m/>
    <m/>
    <m/>
    <m/>
    <m/>
    <m/>
    <m/>
    <m/>
    <m/>
    <m/>
    <m/>
    <m/>
    <n v="2"/>
  </r>
  <r>
    <x v="0"/>
    <s v="PT. TIRTA MAS LESTARI"/>
    <s v="90722144D001"/>
    <s v="JK"/>
    <s v="IPANG"/>
    <s v="L 9374 PL"/>
    <n v="5042196828"/>
    <s v="-"/>
    <s v="9072/2021/11/0008"/>
    <d v="2021-11-02T00:00:00"/>
    <n v="100"/>
    <s v="DEPO GENTENG"/>
    <x v="9"/>
    <s v="371-0001134"/>
    <d v="2021-11-02T00:00:00"/>
    <x v="12"/>
    <n v="100"/>
    <s v="-"/>
    <s v="-"/>
    <s v="-"/>
    <n v="0"/>
    <n v="0"/>
    <n v="0"/>
    <s v="-"/>
    <s v="-"/>
    <s v="-"/>
    <s v="-"/>
    <n v="0"/>
    <s v="-"/>
    <s v="-"/>
    <s v="-"/>
    <s v="8276895378"/>
    <e v="#N/A"/>
    <e v="#N/A"/>
    <n v="2562000"/>
    <n v="0"/>
    <n v="0"/>
    <m/>
    <m/>
    <m/>
    <m/>
    <m/>
    <m/>
    <m/>
    <m/>
    <m/>
    <m/>
    <m/>
    <m/>
    <m/>
    <m/>
    <m/>
    <m/>
    <m/>
    <m/>
    <n v="2"/>
  </r>
  <r>
    <x v="0"/>
    <s v="PT. TIRTA MAS LESTARI"/>
    <s v="90402143D038"/>
    <s v="GLL"/>
    <s v="MUNIRI"/>
    <s v="L 8579 UT"/>
    <n v="5042270672"/>
    <s v="-"/>
    <s v="9040/2021/11/0010"/>
    <d v="2021-11-02T00:00:00"/>
    <n v="1512"/>
    <s v="DEPO PASURUAN"/>
    <x v="0"/>
    <s v="555-0009156"/>
    <d v="2021-11-02T00:00:00"/>
    <x v="15"/>
    <n v="1512"/>
    <s v="-"/>
    <s v="-"/>
    <s v="-"/>
    <n v="0"/>
    <n v="0"/>
    <n v="0"/>
    <s v="-"/>
    <s v="-"/>
    <s v="-"/>
    <s v="-"/>
    <n v="0"/>
    <s v="-"/>
    <s v="-"/>
    <s v="-"/>
    <s v="8276895378"/>
    <e v="#N/A"/>
    <e v="#N/A"/>
    <n v="36333360"/>
    <n v="0"/>
    <n v="0"/>
    <m/>
    <m/>
    <m/>
    <m/>
    <m/>
    <m/>
    <m/>
    <m/>
    <m/>
    <m/>
    <m/>
    <m/>
    <m/>
    <m/>
    <m/>
    <m/>
    <m/>
    <m/>
    <n v="2"/>
  </r>
  <r>
    <x v="1"/>
    <s v="PT. TIRTA YAKIN SEJAHTERA"/>
    <n v="905721450009"/>
    <s v="GLL"/>
    <s v="HARTONO"/>
    <s v="N 8227 UV"/>
    <n v="5042269137"/>
    <s v="-"/>
    <s v="9057/2021/11/0011"/>
    <d v="2021-11-02T00:00:00"/>
    <n v="1235"/>
    <s v="DEPO MARGOMULYO"/>
    <x v="5"/>
    <s v="168-0032456"/>
    <d v="2021-11-02T00:00:00"/>
    <x v="12"/>
    <n v="1235"/>
    <s v="-"/>
    <s v="-"/>
    <s v="-"/>
    <n v="0"/>
    <n v="0"/>
    <n v="0"/>
    <s v="-"/>
    <s v="-"/>
    <s v="-"/>
    <s v="-"/>
    <n v="0"/>
    <s v="-"/>
    <s v="-"/>
    <s v="-"/>
    <s v="8276895966"/>
    <e v="#N/A"/>
    <e v="#N/A"/>
    <n v="31640700"/>
    <n v="0"/>
    <n v="0"/>
    <m/>
    <m/>
    <m/>
    <m/>
    <m/>
    <m/>
    <m/>
    <m/>
    <m/>
    <m/>
    <m/>
    <m/>
    <m/>
    <m/>
    <m/>
    <m/>
    <m/>
    <m/>
    <n v="2"/>
  </r>
  <r>
    <x v="0"/>
    <s v="PT. TIRTA MAS LESTARI"/>
    <s v="90722144D002"/>
    <s v="JK"/>
    <s v="ARIF"/>
    <s v="L 8297 VA"/>
    <n v="5042196827"/>
    <s v="-"/>
    <s v="9072/2021/11/0009"/>
    <d v="2021-11-02T00:00:00"/>
    <n v="300"/>
    <s v="DEPO GENTENG"/>
    <x v="9"/>
    <s v="371-0001133"/>
    <d v="2021-11-02T00:00:00"/>
    <x v="13"/>
    <n v="300"/>
    <s v="-"/>
    <s v="-"/>
    <s v="-"/>
    <n v="0"/>
    <n v="0"/>
    <n v="0"/>
    <s v="-"/>
    <s v="-"/>
    <s v="-"/>
    <s v="-"/>
    <n v="0"/>
    <s v="-"/>
    <s v="-"/>
    <s v="-"/>
    <s v="8276895378"/>
    <e v="#N/A"/>
    <e v="#N/A"/>
    <n v="2232000"/>
    <n v="0"/>
    <n v="0"/>
    <m/>
    <m/>
    <m/>
    <m/>
    <m/>
    <m/>
    <m/>
    <m/>
    <m/>
    <m/>
    <m/>
    <m/>
    <m/>
    <m/>
    <m/>
    <m/>
    <m/>
    <m/>
    <n v="2"/>
  </r>
  <r>
    <x v="0"/>
    <s v="PT. TIRTA MAS LESTARI"/>
    <s v="90722144D002"/>
    <s v="JK"/>
    <s v="ARIF"/>
    <s v="L 8297 VA"/>
    <n v="5042196827"/>
    <s v="-"/>
    <s v="9072/2021/11/0009"/>
    <d v="2021-11-02T00:00:00"/>
    <n v="300"/>
    <s v="DEPO GENTENG"/>
    <x v="9"/>
    <s v="371-0001133"/>
    <d v="2021-11-02T00:00:00"/>
    <x v="14"/>
    <n v="300"/>
    <s v="-"/>
    <s v="-"/>
    <s v="-"/>
    <n v="0"/>
    <n v="0"/>
    <n v="0"/>
    <s v="-"/>
    <s v="-"/>
    <s v="-"/>
    <s v="-"/>
    <n v="0"/>
    <s v="-"/>
    <s v="-"/>
    <s v="-"/>
    <s v="8276895378"/>
    <e v="#N/A"/>
    <e v="#N/A"/>
    <n v="9000000"/>
    <n v="0"/>
    <n v="0"/>
    <m/>
    <m/>
    <m/>
    <m/>
    <m/>
    <m/>
    <m/>
    <m/>
    <m/>
    <m/>
    <m/>
    <m/>
    <m/>
    <m/>
    <m/>
    <m/>
    <m/>
    <m/>
    <n v="2"/>
  </r>
  <r>
    <x v="0"/>
    <s v="PT. TIRTA MAS LESTARI"/>
    <s v="90722144D002-RETUR"/>
    <s v="JK"/>
    <s v="ARIF"/>
    <s v="L 8297 VA"/>
    <n v="5042196827"/>
    <s v="-"/>
    <s v="9072/2021/11/0009"/>
    <d v="2021-11-02T00:00:00"/>
    <n v="0"/>
    <s v="-"/>
    <x v="23"/>
    <s v="-"/>
    <s v="-"/>
    <x v="13"/>
    <n v="0"/>
    <s v="90722144D002"/>
    <s v="-"/>
    <n v="6008141242"/>
    <n v="0"/>
    <n v="0"/>
    <n v="0"/>
    <s v="DEPO GENTENG"/>
    <s v="-"/>
    <s v="371-0001183"/>
    <d v="2021-11-02T00:00:00"/>
    <n v="0"/>
    <s v="-"/>
    <s v="-"/>
    <s v="-"/>
    <s v="8276895378"/>
    <s v="2050350280"/>
    <e v="#N/A"/>
    <n v="0"/>
    <n v="0"/>
    <n v="0"/>
    <s v="STTB/E/M-BNY/2021/11-00008"/>
    <m/>
    <m/>
    <m/>
    <m/>
    <m/>
    <m/>
    <m/>
    <m/>
    <m/>
    <m/>
    <m/>
    <m/>
    <m/>
    <m/>
    <m/>
    <m/>
    <m/>
    <n v="2"/>
  </r>
  <r>
    <x v="0"/>
    <s v="PT. TIRTA MAS LESTARI"/>
    <s v="90722144D002-RETUR"/>
    <s v="JK"/>
    <s v="ARIF"/>
    <s v="L 8297 VA"/>
    <n v="5042196827"/>
    <s v="-"/>
    <s v="9072/2021/11/0009"/>
    <d v="2021-11-02T00:00:00"/>
    <n v="0"/>
    <s v="-"/>
    <x v="23"/>
    <s v="-"/>
    <s v="-"/>
    <x v="14"/>
    <n v="0"/>
    <s v="90722144D002"/>
    <s v="-"/>
    <n v="6008141242"/>
    <n v="300"/>
    <n v="0"/>
    <n v="300"/>
    <s v="DEPO GENTENG"/>
    <s v="-"/>
    <s v="371-0001183"/>
    <d v="2021-11-02T00:00:00"/>
    <n v="0"/>
    <s v="-"/>
    <s v="-"/>
    <s v="-"/>
    <s v="8276895378"/>
    <s v="2050350280"/>
    <e v="#N/A"/>
    <n v="0"/>
    <n v="9000000"/>
    <n v="0"/>
    <s v="STTB/E/M-BNY/2021/11-00008"/>
    <m/>
    <m/>
    <m/>
    <m/>
    <m/>
    <m/>
    <m/>
    <m/>
    <m/>
    <m/>
    <m/>
    <m/>
    <m/>
    <m/>
    <m/>
    <m/>
    <m/>
    <n v="2"/>
  </r>
  <r>
    <x v="0"/>
    <s v="PT. TIRTA MAS LESTARI"/>
    <n v="907221450004"/>
    <s v="MLA"/>
    <s v="MADE"/>
    <s v="P 9303 QB"/>
    <n v="5042196826"/>
    <s v="-"/>
    <s v="9072/2021/11/0012"/>
    <d v="2021-11-02T00:00:00"/>
    <n v="1100"/>
    <s v="DEPO PROBOLINGGO"/>
    <x v="14"/>
    <s v="889-0004329"/>
    <d v="2021-11-03T00:00:00"/>
    <x v="13"/>
    <n v="1100"/>
    <s v="-"/>
    <s v="-"/>
    <s v="-"/>
    <n v="0"/>
    <n v="0"/>
    <n v="0"/>
    <s v="-"/>
    <s v="-"/>
    <s v="-"/>
    <s v="-"/>
    <n v="0"/>
    <s v="-"/>
    <s v="-"/>
    <s v="-"/>
    <s v="8276895378"/>
    <e v="#N/A"/>
    <e v="#N/A"/>
    <n v="8184000"/>
    <n v="0"/>
    <n v="0"/>
    <s v="-"/>
    <m/>
    <m/>
    <m/>
    <m/>
    <m/>
    <m/>
    <m/>
    <m/>
    <m/>
    <m/>
    <m/>
    <m/>
    <m/>
    <m/>
    <m/>
    <m/>
    <m/>
    <n v="2"/>
  </r>
  <r>
    <x v="0"/>
    <s v="PT. TIRTA MAS LESTARI"/>
    <n v="907221450004"/>
    <s v="MLA"/>
    <s v="MADE"/>
    <s v="P 9303 QB"/>
    <n v="5042196826"/>
    <s v="-"/>
    <s v="9072/2021/11/0012"/>
    <d v="2021-11-02T00:00:00"/>
    <n v="1100"/>
    <s v="DEPO PROBOLINGGO"/>
    <x v="14"/>
    <s v="889-0004329"/>
    <d v="2021-11-03T00:00:00"/>
    <x v="14"/>
    <n v="1100"/>
    <s v="-"/>
    <s v="-"/>
    <s v="-"/>
    <n v="0"/>
    <n v="0"/>
    <n v="0"/>
    <s v="-"/>
    <s v="-"/>
    <s v="-"/>
    <s v="-"/>
    <n v="0"/>
    <s v="-"/>
    <s v="-"/>
    <s v="-"/>
    <s v="8276895378"/>
    <e v="#N/A"/>
    <e v="#N/A"/>
    <n v="33000000"/>
    <n v="0"/>
    <n v="0"/>
    <s v="-"/>
    <m/>
    <m/>
    <m/>
    <m/>
    <m/>
    <m/>
    <m/>
    <m/>
    <m/>
    <m/>
    <m/>
    <m/>
    <m/>
    <m/>
    <m/>
    <m/>
    <m/>
    <n v="2"/>
  </r>
  <r>
    <x v="0"/>
    <s v="PT. TIRTA MAS LESTARI"/>
    <s v="907221450004-RETUR"/>
    <s v="MLA"/>
    <s v="MADE"/>
    <s v="P 9303 QB"/>
    <n v="5042196826"/>
    <s v="-"/>
    <s v="9072/2021/11/0012"/>
    <d v="2021-11-02T00:00:00"/>
    <n v="0"/>
    <s v="-"/>
    <x v="23"/>
    <s v="-"/>
    <s v="-"/>
    <x v="13"/>
    <n v="0"/>
    <n v="907221450004"/>
    <s v="-"/>
    <n v="6008138803"/>
    <n v="4"/>
    <n v="0"/>
    <n v="4"/>
    <s v="DEPO PROBOLINGGO"/>
    <s v="-"/>
    <s v="889-0004205"/>
    <d v="2021-11-03T00:00:00"/>
    <n v="0"/>
    <s v="-"/>
    <s v="-"/>
    <s v="-"/>
    <s v="8276895378"/>
    <s v="2050350280"/>
    <e v="#N/A"/>
    <n v="0"/>
    <n v="29760"/>
    <n v="0"/>
    <m/>
    <m/>
    <m/>
    <m/>
    <m/>
    <m/>
    <m/>
    <m/>
    <m/>
    <m/>
    <m/>
    <m/>
    <m/>
    <m/>
    <m/>
    <m/>
    <m/>
    <m/>
    <n v="2"/>
  </r>
  <r>
    <x v="0"/>
    <s v="PT. TIRTA MAS LESTARI"/>
    <s v="907221450004-RETUR"/>
    <s v="MLA"/>
    <s v="MADE"/>
    <s v="P 9303 QB"/>
    <n v="5042196826"/>
    <s v="-"/>
    <s v="9072/2021/11/0012"/>
    <d v="2021-11-02T00:00:00"/>
    <n v="0"/>
    <s v="-"/>
    <x v="23"/>
    <s v="-"/>
    <s v="-"/>
    <x v="14"/>
    <n v="0"/>
    <n v="907221450004"/>
    <s v="-"/>
    <n v="6008138803"/>
    <n v="1100"/>
    <n v="0"/>
    <n v="1100"/>
    <s v="DEPO PROBOLINGGO"/>
    <s v="-"/>
    <s v="889-0004205"/>
    <d v="2021-11-03T00:00:00"/>
    <n v="0"/>
    <s v="-"/>
    <s v="-"/>
    <s v="-"/>
    <s v="8276895378"/>
    <s v="2050350280"/>
    <e v="#N/A"/>
    <n v="0"/>
    <n v="33000000"/>
    <n v="0"/>
    <m/>
    <m/>
    <m/>
    <m/>
    <m/>
    <m/>
    <m/>
    <m/>
    <m/>
    <m/>
    <m/>
    <m/>
    <m/>
    <m/>
    <m/>
    <m/>
    <m/>
    <m/>
    <n v="2"/>
  </r>
  <r>
    <x v="1"/>
    <s v="PT. TIRTA YAKIN SEJAHTERA"/>
    <n v="905721450010"/>
    <s v="JK"/>
    <s v="BOWO"/>
    <s v="AD 1422 QU"/>
    <n v="5042269138"/>
    <s v="-"/>
    <s v="9057/2021/11/0015"/>
    <d v="2021-11-02T00:00:00"/>
    <n v="1300"/>
    <s v="DEPO GRESIK"/>
    <x v="18"/>
    <s v="556-0009000"/>
    <d v="2021-11-02T00:00:00"/>
    <x v="13"/>
    <n v="1300"/>
    <s v="-"/>
    <s v="-"/>
    <s v="-"/>
    <n v="0"/>
    <n v="0"/>
    <n v="0"/>
    <s v="-"/>
    <s v="-"/>
    <s v="-"/>
    <s v="-"/>
    <n v="0"/>
    <s v="-"/>
    <s v="-"/>
    <s v="-"/>
    <s v="8276895966"/>
    <e v="#N/A"/>
    <e v="#N/A"/>
    <n v="9672000"/>
    <n v="0"/>
    <n v="0"/>
    <s v="-"/>
    <m/>
    <m/>
    <m/>
    <m/>
    <m/>
    <m/>
    <m/>
    <m/>
    <m/>
    <m/>
    <m/>
    <m/>
    <m/>
    <m/>
    <m/>
    <m/>
    <m/>
    <n v="2"/>
  </r>
  <r>
    <x v="1"/>
    <s v="PT. TIRTA YAKIN SEJAHTERA"/>
    <n v="905721450010"/>
    <s v="JK"/>
    <s v="BOWO"/>
    <s v="AD 1422 QU"/>
    <n v="5042269138"/>
    <s v="-"/>
    <s v="9057/2021/11/0015"/>
    <d v="2021-11-02T00:00:00"/>
    <n v="1300"/>
    <s v="DEPO GRESIK"/>
    <x v="18"/>
    <s v="556-0009000"/>
    <d v="2021-11-02T00:00:00"/>
    <x v="14"/>
    <n v="1300"/>
    <s v="-"/>
    <s v="-"/>
    <s v="-"/>
    <n v="0"/>
    <n v="0"/>
    <n v="0"/>
    <s v="-"/>
    <s v="-"/>
    <s v="-"/>
    <s v="-"/>
    <n v="0"/>
    <s v="-"/>
    <s v="-"/>
    <s v="-"/>
    <s v="8276895966"/>
    <e v="#N/A"/>
    <e v="#N/A"/>
    <n v="39000000"/>
    <n v="0"/>
    <n v="0"/>
    <s v="-"/>
    <m/>
    <m/>
    <m/>
    <m/>
    <m/>
    <m/>
    <m/>
    <m/>
    <m/>
    <m/>
    <m/>
    <m/>
    <m/>
    <m/>
    <m/>
    <m/>
    <m/>
    <n v="2"/>
  </r>
  <r>
    <x v="1"/>
    <s v="PT. TIRTA YAKIN SEJAHTERA"/>
    <s v="905721450010-RETUR"/>
    <s v="JK"/>
    <s v="BOWO"/>
    <s v="AD 1422 QU"/>
    <n v="5042269138"/>
    <s v="-"/>
    <s v="9057/2021/11/0015"/>
    <d v="2021-11-02T00:00:00"/>
    <n v="0"/>
    <s v="-"/>
    <x v="23"/>
    <s v="-"/>
    <s v="-"/>
    <x v="13"/>
    <n v="0"/>
    <n v="905721450010"/>
    <s v="-"/>
    <n v="6008142948"/>
    <n v="9"/>
    <n v="0"/>
    <n v="9"/>
    <s v="DEPO GRESIK"/>
    <s v="-"/>
    <s v="556-0006262"/>
    <d v="2021-11-02T00:00:00"/>
    <n v="0"/>
    <s v="-"/>
    <s v="-"/>
    <s v="-"/>
    <s v="8276895966"/>
    <s v="2050350313"/>
    <e v="#N/A"/>
    <n v="0"/>
    <n v="66960"/>
    <n v="0"/>
    <s v="VIT/11/0009"/>
    <m/>
    <m/>
    <m/>
    <m/>
    <m/>
    <m/>
    <m/>
    <m/>
    <m/>
    <m/>
    <m/>
    <m/>
    <m/>
    <m/>
    <m/>
    <m/>
    <m/>
    <n v="2"/>
  </r>
  <r>
    <x v="1"/>
    <s v="PT. TIRTA YAKIN SEJAHTERA"/>
    <s v="905721450010-RETUR"/>
    <s v="JK"/>
    <s v="BOWO"/>
    <s v="AD 1422 QU"/>
    <n v="5042269138"/>
    <s v="-"/>
    <s v="9057/2021/11/0015"/>
    <d v="2021-11-02T00:00:00"/>
    <n v="0"/>
    <s v="-"/>
    <x v="23"/>
    <s v="-"/>
    <s v="-"/>
    <x v="14"/>
    <n v="0"/>
    <n v="905721450010"/>
    <s v="-"/>
    <n v="6008142948"/>
    <n v="1341"/>
    <n v="0"/>
    <n v="1341"/>
    <s v="DEPO GRESIK"/>
    <s v="-"/>
    <s v="556-0006262"/>
    <d v="2021-11-02T00:00:00"/>
    <n v="0"/>
    <s v="-"/>
    <s v="-"/>
    <s v="-"/>
    <s v="8276895966"/>
    <s v="2050350313"/>
    <e v="#N/A"/>
    <n v="0"/>
    <n v="40230000"/>
    <n v="0"/>
    <s v="VIT/11/0009"/>
    <m/>
    <m/>
    <m/>
    <m/>
    <m/>
    <m/>
    <m/>
    <m/>
    <m/>
    <m/>
    <m/>
    <m/>
    <m/>
    <m/>
    <m/>
    <m/>
    <m/>
    <n v="2"/>
  </r>
  <r>
    <x v="0"/>
    <s v="PT. TIRTA INVESTAMA KLATEN"/>
    <n v="21102804164"/>
    <s v="YPS"/>
    <s v="IKHWAN (G-PCL)"/>
    <s v="N 8813 UV"/>
    <n v="5042256043"/>
    <s v="-"/>
    <s v="-"/>
    <d v="2021-11-02T00:00:00"/>
    <n v="2912"/>
    <s v="DEPO PASURUAN"/>
    <x v="0"/>
    <s v="555-0009164"/>
    <d v="2021-11-03T00:00:00"/>
    <x v="19"/>
    <n v="2912"/>
    <s v="-"/>
    <s v="-"/>
    <s v="-"/>
    <n v="0"/>
    <n v="0"/>
    <n v="0"/>
    <s v="-"/>
    <s v="-"/>
    <s v="-"/>
    <s v="-"/>
    <n v="0"/>
    <s v="-"/>
    <s v="-"/>
    <s v="-"/>
    <s v="8276895378"/>
    <e v="#N/A"/>
    <e v="#N/A"/>
    <n v="85408960"/>
    <n v="0"/>
    <n v="0"/>
    <m/>
    <m/>
    <m/>
    <m/>
    <m/>
    <m/>
    <m/>
    <m/>
    <m/>
    <m/>
    <m/>
    <m/>
    <m/>
    <m/>
    <m/>
    <m/>
    <m/>
    <m/>
    <n v="2"/>
  </r>
  <r>
    <x v="0"/>
    <s v="PT. TIRTA INVESTAMA KLATEN"/>
    <n v="21102804158"/>
    <s v="YPS"/>
    <s v="DENI"/>
    <s v="N 9956 UW"/>
    <n v="5042243386"/>
    <s v="-"/>
    <s v="-"/>
    <d v="2021-11-02T00:00:00"/>
    <n v="1365"/>
    <s v="DEPO SUKOREJO"/>
    <x v="11"/>
    <s v="569-0002252"/>
    <d v="2021-11-03T00:00:00"/>
    <x v="3"/>
    <n v="1365"/>
    <s v="-"/>
    <s v="-"/>
    <s v="-"/>
    <n v="0"/>
    <n v="0"/>
    <n v="0"/>
    <s v="-"/>
    <s v="-"/>
    <s v="-"/>
    <s v="-"/>
    <n v="0"/>
    <s v="-"/>
    <s v="-"/>
    <s v="-"/>
    <s v="8276895378"/>
    <e v="#N/A"/>
    <e v="#N/A"/>
    <n v="55282500"/>
    <n v="0"/>
    <n v="0"/>
    <m/>
    <m/>
    <m/>
    <m/>
    <m/>
    <m/>
    <m/>
    <m/>
    <m/>
    <m/>
    <m/>
    <m/>
    <m/>
    <m/>
    <m/>
    <m/>
    <m/>
    <m/>
    <n v="2"/>
  </r>
  <r>
    <x v="1"/>
    <s v="PT. TIRTA INVESTAMA KLATEN"/>
    <n v="21102911726"/>
    <s v="AWT"/>
    <s v="SUHARYANTO"/>
    <s v="B 9009 ZS"/>
    <n v="5042241293"/>
    <s v="-"/>
    <s v="-"/>
    <d v="2021-11-02T00:00:00"/>
    <n v="2912"/>
    <s v="DEPO MARGOMULYO"/>
    <x v="5"/>
    <s v="168-0032462"/>
    <d v="2021-11-03T00:00:00"/>
    <x v="19"/>
    <n v="2912"/>
    <s v="-"/>
    <s v="-"/>
    <s v="-"/>
    <n v="0"/>
    <n v="0"/>
    <n v="0"/>
    <s v="-"/>
    <s v="-"/>
    <s v="-"/>
    <s v="-"/>
    <n v="0"/>
    <s v="-"/>
    <s v="-"/>
    <s v="-"/>
    <s v="8276895966"/>
    <e v="#N/A"/>
    <e v="#N/A"/>
    <n v="85408960"/>
    <n v="0"/>
    <n v="0"/>
    <m/>
    <m/>
    <m/>
    <m/>
    <m/>
    <m/>
    <m/>
    <m/>
    <m/>
    <m/>
    <m/>
    <m/>
    <m/>
    <m/>
    <m/>
    <m/>
    <m/>
    <m/>
    <n v="2"/>
  </r>
  <r>
    <x v="1"/>
    <s v="PT. TIRTA INVESTAMA KLATEN"/>
    <n v="21102804161"/>
    <s v="YPS"/>
    <s v="NGALIMUN"/>
    <s v="H 1934 BG"/>
    <n v="5042246847"/>
    <s v="-"/>
    <s v="-"/>
    <d v="2021-11-02T00:00:00"/>
    <n v="1365"/>
    <s v="DEPO LEGUNDI"/>
    <x v="4"/>
    <s v="083-0007857"/>
    <d v="2021-11-03T00:00:00"/>
    <x v="3"/>
    <n v="1365"/>
    <s v="-"/>
    <s v="-"/>
    <s v="-"/>
    <n v="0"/>
    <n v="0"/>
    <n v="0"/>
    <s v="-"/>
    <s v="-"/>
    <s v="-"/>
    <s v="-"/>
    <n v="0"/>
    <s v="-"/>
    <s v="-"/>
    <s v="-"/>
    <s v="8276895966"/>
    <e v="#N/A"/>
    <e v="#N/A"/>
    <n v="55282500"/>
    <n v="0"/>
    <n v="0"/>
    <m/>
    <m/>
    <m/>
    <m/>
    <m/>
    <m/>
    <m/>
    <m/>
    <m/>
    <m/>
    <m/>
    <m/>
    <m/>
    <m/>
    <m/>
    <m/>
    <m/>
    <m/>
    <n v="2"/>
  </r>
  <r>
    <x v="1"/>
    <s v="9000 ID RUNGKUT DC TIV"/>
    <n v="21102900044"/>
    <s v="YPS"/>
    <s v="MUSTAIN"/>
    <s v="L 8991 UE"/>
    <n v="5042255458"/>
    <s v="-"/>
    <s v="-"/>
    <d v="2021-11-02T00:00:00"/>
    <n v="2816"/>
    <s v="DEPO MARGOMULYO"/>
    <x v="5"/>
    <s v="168-0032497"/>
    <d v="2021-11-03T00:00:00"/>
    <x v="5"/>
    <n v="2816"/>
    <s v="-"/>
    <s v="-"/>
    <n v="6008135548"/>
    <n v="0"/>
    <n v="0"/>
    <n v="0"/>
    <s v="DEPO MARGOMULYO"/>
    <s v="-"/>
    <s v="168-0021036"/>
    <d v="2021-11-03T00:00:00"/>
    <n v="0"/>
    <s v="-"/>
    <s v="-"/>
    <s v="-"/>
    <s v="8276895966"/>
    <s v="2050350313"/>
    <e v="#N/A"/>
    <n v="95462400"/>
    <n v="0"/>
    <n v="0"/>
    <m/>
    <m/>
    <m/>
    <m/>
    <m/>
    <m/>
    <m/>
    <m/>
    <m/>
    <m/>
    <m/>
    <m/>
    <m/>
    <m/>
    <m/>
    <m/>
    <m/>
    <m/>
    <n v="2"/>
  </r>
  <r>
    <x v="1"/>
    <s v="9000 ID RUNGKUT DC TIV"/>
    <n v="21102900044"/>
    <s v="YPS"/>
    <s v="MUSTAIN"/>
    <s v="L 8991 UE"/>
    <n v="5042255458"/>
    <s v="-"/>
    <s v="-"/>
    <d v="2021-11-02T00:00:00"/>
    <n v="32"/>
    <s v="DEPO MARGOMULYO"/>
    <x v="5"/>
    <s v="168-0032497"/>
    <d v="2021-11-03T00:00:00"/>
    <x v="4"/>
    <n v="32"/>
    <s v="-"/>
    <s v="-"/>
    <n v="6008135548"/>
    <n v="32"/>
    <n v="0"/>
    <n v="32"/>
    <s v="DEPO MARGOMULYO"/>
    <s v="-"/>
    <s v="168-0021036"/>
    <d v="2021-11-03T00:00:00"/>
    <n v="0"/>
    <s v="-"/>
    <s v="-"/>
    <s v="-"/>
    <s v="8276895966"/>
    <s v="2050350313"/>
    <e v="#N/A"/>
    <n v="3200000"/>
    <n v="3200000"/>
    <n v="0"/>
    <m/>
    <m/>
    <m/>
    <m/>
    <m/>
    <m/>
    <m/>
    <m/>
    <m/>
    <m/>
    <m/>
    <m/>
    <m/>
    <m/>
    <m/>
    <m/>
    <m/>
    <m/>
    <n v="2"/>
  </r>
  <r>
    <x v="1"/>
    <s v="PT. TIRTA INVESTAMA WINONGAN"/>
    <n v="21102903760"/>
    <s v="YPS"/>
    <s v="SUKANDAR"/>
    <s v="N 8508 UV"/>
    <n v="5042257349"/>
    <s v="-"/>
    <s v="SJ-WIN/25788/11/2021"/>
    <d v="2021-11-03T00:00:00"/>
    <n v="1248"/>
    <s v="DEPO BALONG PANGGANG"/>
    <x v="1"/>
    <s v="088-0002394"/>
    <d v="2021-11-03T00:00:00"/>
    <x v="0"/>
    <n v="1248"/>
    <s v="-"/>
    <s v="-"/>
    <s v="-"/>
    <n v="0"/>
    <n v="0"/>
    <n v="0"/>
    <s v="-"/>
    <s v="-"/>
    <s v="-"/>
    <s v="-"/>
    <n v="0"/>
    <s v="-"/>
    <s v="-"/>
    <s v="-"/>
    <s v="8276895965"/>
    <e v="#N/A"/>
    <e v="#N/A"/>
    <n v="12292800"/>
    <n v="0"/>
    <n v="0"/>
    <m/>
    <m/>
    <m/>
    <m/>
    <m/>
    <m/>
    <m/>
    <m/>
    <m/>
    <m/>
    <m/>
    <m/>
    <m/>
    <m/>
    <m/>
    <m/>
    <m/>
    <m/>
    <n v="3"/>
  </r>
  <r>
    <x v="1"/>
    <s v="PT. TIRTA INVESTAMA WINONGAN"/>
    <n v="21102903760"/>
    <s v="YPS"/>
    <s v="SUKANDAR"/>
    <s v="N 8508 UV"/>
    <n v="5042257349"/>
    <s v="-"/>
    <s v="SJ-WIN/25788/11/2021"/>
    <d v="2021-11-03T00:00:00"/>
    <n v="1248"/>
    <s v="DEPO BALONG PANGGANG"/>
    <x v="1"/>
    <s v="088-0002394"/>
    <d v="2021-11-03T00:00:00"/>
    <x v="1"/>
    <n v="1248"/>
    <s v="-"/>
    <s v="-"/>
    <s v="-"/>
    <n v="0"/>
    <n v="0"/>
    <n v="0"/>
    <s v="-"/>
    <s v="-"/>
    <s v="-"/>
    <s v="-"/>
    <n v="0"/>
    <s v="-"/>
    <s v="-"/>
    <s v="-"/>
    <s v="8276895965"/>
    <e v="#N/A"/>
    <e v="#N/A"/>
    <n v="37440000"/>
    <n v="0"/>
    <n v="0"/>
    <m/>
    <m/>
    <m/>
    <m/>
    <m/>
    <m/>
    <m/>
    <m/>
    <m/>
    <m/>
    <m/>
    <m/>
    <m/>
    <m/>
    <m/>
    <m/>
    <m/>
    <m/>
    <n v="3"/>
  </r>
  <r>
    <x v="0"/>
    <s v="PT. TIRTA INVESTAMA WINONGAN"/>
    <n v="21102803793"/>
    <s v="YPS"/>
    <s v="NURCHOLIS"/>
    <s v="L 9424 UZ"/>
    <n v="5042260871"/>
    <s v="-"/>
    <s v="SJ-WIN/25790/11/2021"/>
    <d v="2021-11-03T00:00:00"/>
    <n v="1344"/>
    <s v="DEPO PASURUAN"/>
    <x v="0"/>
    <s v="555-0009180"/>
    <d v="2021-11-03T00:00:00"/>
    <x v="0"/>
    <n v="1344"/>
    <n v="21102803843"/>
    <s v="-"/>
    <n v="6008140977"/>
    <n v="18"/>
    <n v="0"/>
    <n v="18"/>
    <s v="DEPO PASURUAN"/>
    <s v="-"/>
    <s v="555-0006665"/>
    <d v="2021-11-01T00:00:00"/>
    <n v="0"/>
    <n v="5042259876"/>
    <s v="555-0009179"/>
    <d v="2021-11-03T00:00:00"/>
    <s v="8276895377"/>
    <s v="2050350281"/>
    <s v="8276895377"/>
    <n v="13238400"/>
    <n v="177300"/>
    <n v="0"/>
    <m/>
    <m/>
    <m/>
    <m/>
    <m/>
    <m/>
    <m/>
    <m/>
    <m/>
    <m/>
    <m/>
    <m/>
    <m/>
    <m/>
    <m/>
    <m/>
    <m/>
    <m/>
    <n v="3"/>
  </r>
  <r>
    <x v="0"/>
    <s v="PT. TIRTA INVESTAMA WINONGAN"/>
    <n v="21102803793"/>
    <s v="YPS"/>
    <s v="NURCHOLIS"/>
    <s v="L 9424 UZ"/>
    <n v="5042260871"/>
    <s v="-"/>
    <s v="SJ-WIN/25790/11/2021"/>
    <d v="2021-11-03T00:00:00"/>
    <n v="1344"/>
    <s v="DEPO PASURUAN"/>
    <x v="0"/>
    <s v="555-0009180"/>
    <d v="2021-11-03T00:00:00"/>
    <x v="1"/>
    <n v="1344"/>
    <n v="21102803843"/>
    <s v="-"/>
    <n v="6008140977"/>
    <n v="1344"/>
    <n v="0"/>
    <n v="1344"/>
    <s v="DEPO PASURUAN"/>
    <s v="-"/>
    <s v="555-0006665"/>
    <d v="2021-11-01T00:00:00"/>
    <n v="40"/>
    <n v="5042259876"/>
    <s v="555-0009179"/>
    <d v="2021-11-03T00:00:00"/>
    <s v="8276895377"/>
    <s v="2050350281"/>
    <s v="8276895377"/>
    <n v="40320000"/>
    <n v="40320000"/>
    <n v="1200000"/>
    <m/>
    <m/>
    <m/>
    <m/>
    <m/>
    <m/>
    <m/>
    <m/>
    <m/>
    <m/>
    <m/>
    <m/>
    <m/>
    <m/>
    <m/>
    <m/>
    <m/>
    <m/>
    <n v="3"/>
  </r>
  <r>
    <x v="0"/>
    <s v="PT. TIRTA INVESTAMA WINONGAN"/>
    <n v="21102803793"/>
    <s v="YPS"/>
    <s v="NURCHOLIS"/>
    <s v="L 9424 UZ"/>
    <n v="5042260871"/>
    <s v="-"/>
    <s v="SJ-WIN/25790/11/2021"/>
    <d v="2021-11-03T00:00:00"/>
    <n v="28"/>
    <s v="DEPO PASURUAN"/>
    <x v="0"/>
    <s v="555-0009180"/>
    <d v="2021-11-03T00:00:00"/>
    <x v="2"/>
    <n v="28"/>
    <n v="21102803843"/>
    <s v="-"/>
    <n v="6008140977"/>
    <n v="28"/>
    <n v="0"/>
    <n v="28"/>
    <s v="DEPO PASURUAN"/>
    <s v="-"/>
    <s v="555-0006665"/>
    <d v="2021-11-01T00:00:00"/>
    <n v="0"/>
    <n v="5042259876"/>
    <s v="555-0009179"/>
    <d v="2021-11-03T00:00:00"/>
    <s v="8276895377"/>
    <s v="2050350281"/>
    <s v="8276895377"/>
    <n v="0"/>
    <n v="0"/>
    <n v="0"/>
    <m/>
    <m/>
    <m/>
    <m/>
    <m/>
    <m/>
    <m/>
    <m/>
    <m/>
    <m/>
    <m/>
    <m/>
    <m/>
    <m/>
    <m/>
    <m/>
    <m/>
    <m/>
    <n v="3"/>
  </r>
  <r>
    <x v="2"/>
    <s v="PT. TIRTA INVESTAMA WINONGAN"/>
    <s v="21102903760A"/>
    <s v="YPS"/>
    <s v="SUKANDAR"/>
    <s v="N 8508 UV"/>
    <s v="BONGKAR SAJA"/>
    <s v="-"/>
    <s v="SJ-WIN/25792/11/2021"/>
    <d v="2021-11-03T00:00:00"/>
    <n v="0"/>
    <s v="TIV KEBONCANDI"/>
    <x v="2"/>
    <s v="-"/>
    <s v="-"/>
    <x v="0"/>
    <n v="0"/>
    <n v="21102908161"/>
    <s v="-"/>
    <n v="6008138337"/>
    <n v="11"/>
    <n v="0"/>
    <n v="11"/>
    <s v="DEPO PUTRA SEJATI"/>
    <s v="-"/>
    <s v="557-0013062"/>
    <d v="2021-11-02T00:00:00"/>
    <n v="0"/>
    <n v="5042257105"/>
    <s v="119-0000036"/>
    <d v="2021-11-23T00:00:00"/>
    <e v="#N/A"/>
    <s v="2050350311"/>
    <s v="8276895964"/>
    <n v="0"/>
    <n v="103730"/>
    <n v="0"/>
    <m/>
    <m/>
    <m/>
    <m/>
    <m/>
    <m/>
    <m/>
    <m/>
    <m/>
    <m/>
    <m/>
    <m/>
    <m/>
    <m/>
    <m/>
    <m/>
    <m/>
    <m/>
    <n v="3"/>
  </r>
  <r>
    <x v="2"/>
    <s v="PT. TIRTA INVESTAMA WINONGAN"/>
    <s v="21102903760A"/>
    <s v="YPS"/>
    <s v="SUKANDAR"/>
    <s v="N 8508 UV"/>
    <s v="BONGKAR SAJA"/>
    <s v="-"/>
    <s v="SJ-WIN/25792/11/2021"/>
    <d v="2021-11-03T00:00:00"/>
    <n v="0"/>
    <s v="TIV KEBONCANDI"/>
    <x v="2"/>
    <s v="-"/>
    <s v="-"/>
    <x v="1"/>
    <n v="0"/>
    <n v="21102908161"/>
    <s v="-"/>
    <n v="6008138337"/>
    <n v="1248"/>
    <n v="0"/>
    <n v="1248"/>
    <s v="DEPO PUTRA SEJATI"/>
    <s v="-"/>
    <s v="557-0013062"/>
    <d v="2021-11-02T00:00:00"/>
    <n v="65"/>
    <n v="5042257105"/>
    <s v="118-0000165"/>
    <d v="2021-11-23T00:00:00"/>
    <e v="#N/A"/>
    <s v="2050350311"/>
    <s v="8276895964"/>
    <n v="0"/>
    <n v="37440000"/>
    <n v="1950000"/>
    <m/>
    <m/>
    <m/>
    <m/>
    <m/>
    <m/>
    <m/>
    <m/>
    <m/>
    <m/>
    <m/>
    <m/>
    <m/>
    <m/>
    <m/>
    <m/>
    <m/>
    <m/>
    <n v="3"/>
  </r>
  <r>
    <x v="0"/>
    <s v="PT. TIRTA INVESTAMA WINONGAN"/>
    <n v="21102803792"/>
    <s v="YPS"/>
    <s v="ROBY"/>
    <s v="L 8907 UT"/>
    <n v="5042261534"/>
    <s v="-"/>
    <s v="SJ-WIN/25793/11/2021"/>
    <d v="2021-11-03T00:00:00"/>
    <n v="1728"/>
    <s v="TOKO SUKSES"/>
    <x v="25"/>
    <s v="558-0010091"/>
    <d v="2021-11-02T00:00:00"/>
    <x v="0"/>
    <n v="1728"/>
    <n v="21102803825"/>
    <s v="-"/>
    <n v="6008139818"/>
    <n v="36"/>
    <n v="0"/>
    <n v="36"/>
    <s v="TOKO SUKSES"/>
    <s v="-"/>
    <s v="558-0006585"/>
    <d v="2021-11-02T00:00:00"/>
    <n v="2"/>
    <n v="5042259476"/>
    <s v="558-0010090"/>
    <d v="2021-11-02T00:00:00"/>
    <s v="8276895377"/>
    <s v="2050350281"/>
    <s v="8276895377"/>
    <n v="17020800"/>
    <n v="354600"/>
    <n v="19700"/>
    <m/>
    <m/>
    <m/>
    <m/>
    <m/>
    <m/>
    <m/>
    <m/>
    <m/>
    <m/>
    <m/>
    <m/>
    <m/>
    <m/>
    <m/>
    <m/>
    <m/>
    <m/>
    <n v="3"/>
  </r>
  <r>
    <x v="0"/>
    <s v="PT. TIRTA INVESTAMA WINONGAN"/>
    <n v="21102803792"/>
    <s v="YPS"/>
    <s v="ROBY"/>
    <s v="L 8907 UT"/>
    <n v="5042261534"/>
    <s v="-"/>
    <s v="SJ-WIN/25793/11/2021"/>
    <d v="2021-11-03T00:00:00"/>
    <n v="1728"/>
    <s v="TOKO SUKSES"/>
    <x v="25"/>
    <s v="558-0010091"/>
    <d v="2021-11-02T00:00:00"/>
    <x v="1"/>
    <n v="1728"/>
    <n v="21102803825"/>
    <s v="-"/>
    <n v="6008139818"/>
    <n v="1800"/>
    <n v="0"/>
    <n v="1800"/>
    <s v="TOKO SUKSES"/>
    <s v="-"/>
    <s v="558-0006585"/>
    <d v="2021-11-02T00:00:00"/>
    <n v="77"/>
    <n v="5042259476"/>
    <s v="558-0010090"/>
    <d v="2021-11-02T00:00:00"/>
    <s v="8276895377"/>
    <s v="2050350281"/>
    <s v="8276895377"/>
    <n v="51840000"/>
    <n v="54000000"/>
    <n v="2310000"/>
    <m/>
    <m/>
    <m/>
    <m/>
    <m/>
    <m/>
    <m/>
    <m/>
    <m/>
    <m/>
    <m/>
    <m/>
    <m/>
    <m/>
    <m/>
    <m/>
    <m/>
    <m/>
    <n v="3"/>
  </r>
  <r>
    <x v="0"/>
    <s v="PT. TIRTA INVESTAMA WINONGAN"/>
    <n v="21102803771"/>
    <s v="YPS"/>
    <s v="AGUS.D"/>
    <s v="N 9374 WE"/>
    <n v="5042270562"/>
    <s v="-"/>
    <s v="SJ-WIN/25799/11/2021"/>
    <d v="2021-11-03T00:00:00"/>
    <n v="1152"/>
    <s v="DEPO PASURUAN"/>
    <x v="0"/>
    <s v="555-0009188"/>
    <d v="2021-11-04T00:00:00"/>
    <x v="0"/>
    <n v="1152"/>
    <n v="21102803834"/>
    <s v="-"/>
    <n v="6008139936"/>
    <n v="18"/>
    <n v="0"/>
    <n v="16"/>
    <s v="DEPO PASURUAN"/>
    <s v="-"/>
    <s v="555-0006674"/>
    <d v="2021-11-02T00:00:00"/>
    <n v="0"/>
    <n v="5042270560"/>
    <s v="555-0009187"/>
    <d v="2021-11-04T00:00:00"/>
    <s v="8276895377"/>
    <s v="2050350281"/>
    <s v="8276895377"/>
    <n v="11347200"/>
    <n v="157600"/>
    <n v="0"/>
    <m/>
    <m/>
    <m/>
    <m/>
    <m/>
    <m/>
    <m/>
    <m/>
    <m/>
    <m/>
    <m/>
    <m/>
    <m/>
    <m/>
    <m/>
    <m/>
    <m/>
    <m/>
    <n v="3"/>
  </r>
  <r>
    <x v="0"/>
    <s v="PT. TIRTA INVESTAMA WINONGAN"/>
    <n v="21102803771"/>
    <s v="YPS"/>
    <s v="AGUS.D"/>
    <s v="N 9374 WE"/>
    <n v="5042270562"/>
    <s v="-"/>
    <s v="SJ-WIN/25799/11/2021"/>
    <d v="2021-11-03T00:00:00"/>
    <n v="1152"/>
    <s v="DEPO PASURUAN"/>
    <x v="0"/>
    <s v="555-0009188"/>
    <d v="2021-11-04T00:00:00"/>
    <x v="1"/>
    <n v="1152"/>
    <n v="21102803834"/>
    <s v="-"/>
    <n v="6008139936"/>
    <n v="1152"/>
    <n v="0"/>
    <n v="1150"/>
    <s v="DEPO PASURUAN"/>
    <s v="-"/>
    <s v="555-0006674"/>
    <d v="2021-11-02T00:00:00"/>
    <n v="25"/>
    <n v="5042270560"/>
    <s v="555-0009187"/>
    <d v="2021-11-04T00:00:00"/>
    <s v="8276895377"/>
    <s v="2050350281"/>
    <s v="8276895377"/>
    <n v="34560000"/>
    <n v="34500000"/>
    <n v="750000"/>
    <m/>
    <m/>
    <m/>
    <m/>
    <m/>
    <m/>
    <m/>
    <m/>
    <m/>
    <m/>
    <m/>
    <m/>
    <m/>
    <m/>
    <m/>
    <m/>
    <m/>
    <m/>
    <n v="3"/>
  </r>
  <r>
    <x v="0"/>
    <s v="PT. TIRTA INVESTAMA WINONGAN"/>
    <n v="21102803771"/>
    <s v="YPS"/>
    <s v="AGUS.D"/>
    <s v="N 9374 WE"/>
    <n v="5042270562"/>
    <s v="-"/>
    <s v="SJ-WIN/25799/11/2021"/>
    <d v="2021-11-03T00:00:00"/>
    <n v="24"/>
    <s v="DEPO PASURUAN"/>
    <x v="0"/>
    <s v="555-0009188"/>
    <d v="2021-11-04T00:00:00"/>
    <x v="2"/>
    <n v="24"/>
    <n v="21102803834"/>
    <s v="-"/>
    <n v="6008139936"/>
    <n v="24"/>
    <n v="0"/>
    <n v="24"/>
    <s v="DEPO PASURUAN"/>
    <s v="-"/>
    <s v="555-0006674"/>
    <d v="2021-11-02T00:00:00"/>
    <n v="0"/>
    <n v="5042270560"/>
    <s v="555-0009187"/>
    <d v="2021-11-04T00:00:00"/>
    <s v="8276895377"/>
    <s v="2050350281"/>
    <s v="8276895377"/>
    <n v="0"/>
    <n v="0"/>
    <n v="0"/>
    <m/>
    <m/>
    <m/>
    <m/>
    <m/>
    <m/>
    <m/>
    <m/>
    <m/>
    <m/>
    <m/>
    <m/>
    <m/>
    <m/>
    <m/>
    <m/>
    <m/>
    <m/>
    <n v="3"/>
  </r>
  <r>
    <x v="0"/>
    <s v="PT. TIRTA INVESTAMA WINONGAN"/>
    <n v="21102803779"/>
    <s v="YPS"/>
    <s v="DONI"/>
    <s v="L 9430 UZ"/>
    <n v="5042275415"/>
    <s v="-"/>
    <s v="SJ-WIN/25807/11/2021"/>
    <d v="2021-11-03T00:00:00"/>
    <n v="1104"/>
    <s v="DEPO PASURUAN"/>
    <x v="0"/>
    <s v="555-0009191"/>
    <d v="2021-11-04T00:00:00"/>
    <x v="0"/>
    <n v="1104"/>
    <n v="21102803803"/>
    <s v="-"/>
    <n v="6008143448"/>
    <n v="18"/>
    <n v="0"/>
    <n v="18"/>
    <s v="DEPO PASURUAN"/>
    <s v="-"/>
    <s v="555-0006681"/>
    <d v="2021-11-03T00:00:00"/>
    <n v="0"/>
    <n v="5042275414"/>
    <s v="555-0009190"/>
    <d v="2021-11-04T00:00:00"/>
    <s v="8276895377"/>
    <s v="2050350281"/>
    <s v="8276895377"/>
    <n v="10874400"/>
    <n v="177300"/>
    <n v="0"/>
    <m/>
    <m/>
    <m/>
    <m/>
    <m/>
    <m/>
    <m/>
    <m/>
    <m/>
    <m/>
    <m/>
    <m/>
    <m/>
    <m/>
    <m/>
    <m/>
    <m/>
    <m/>
    <n v="3"/>
  </r>
  <r>
    <x v="0"/>
    <s v="PT. TIRTA INVESTAMA WINONGAN"/>
    <n v="21102803779"/>
    <s v="YPS"/>
    <s v="DONI"/>
    <s v="L 9430 UZ"/>
    <n v="5042275415"/>
    <s v="-"/>
    <s v="SJ-WIN/25807/11/2021"/>
    <d v="2021-11-03T00:00:00"/>
    <n v="1104"/>
    <s v="DEPO PASURUAN"/>
    <x v="0"/>
    <s v="555-0009191"/>
    <d v="2021-11-04T00:00:00"/>
    <x v="1"/>
    <n v="1104"/>
    <n v="21102803803"/>
    <s v="-"/>
    <n v="6008143448"/>
    <n v="1344"/>
    <n v="0"/>
    <n v="1344"/>
    <s v="DEPO PASURUAN"/>
    <s v="-"/>
    <s v="555-0006681"/>
    <d v="2021-11-03T00:00:00"/>
    <n v="240"/>
    <n v="5042275414"/>
    <s v="555-0009190"/>
    <d v="2021-11-04T00:00:00"/>
    <s v="8276895377"/>
    <s v="2050350281"/>
    <s v="8276895377"/>
    <n v="33120000"/>
    <n v="40320000"/>
    <n v="7200000"/>
    <m/>
    <m/>
    <m/>
    <m/>
    <m/>
    <m/>
    <m/>
    <m/>
    <m/>
    <m/>
    <m/>
    <m/>
    <m/>
    <m/>
    <m/>
    <m/>
    <m/>
    <m/>
    <n v="3"/>
  </r>
  <r>
    <x v="0"/>
    <s v="PT. TIRTA INVESTAMA WINONGAN"/>
    <n v="21102803779"/>
    <s v="YPS"/>
    <s v="DONI"/>
    <s v="L 9430 UZ"/>
    <n v="5042275415"/>
    <s v="-"/>
    <s v="SJ-WIN/25807/11/2021"/>
    <d v="2021-11-03T00:00:00"/>
    <n v="28"/>
    <s v="DEPO PASURUAN"/>
    <x v="0"/>
    <s v="555-0009191"/>
    <d v="2021-11-04T00:00:00"/>
    <x v="2"/>
    <n v="28"/>
    <n v="21102803803"/>
    <s v="-"/>
    <n v="6008143448"/>
    <n v="28"/>
    <n v="0"/>
    <n v="28"/>
    <s v="DEPO PASURUAN"/>
    <s v="-"/>
    <s v="555-0006681"/>
    <d v="2021-11-03T00:00:00"/>
    <n v="0"/>
    <n v="5042275414"/>
    <s v="555-0009190"/>
    <d v="2021-11-04T00:00:00"/>
    <s v="8276895377"/>
    <s v="2050350281"/>
    <s v="8276895377"/>
    <n v="0"/>
    <n v="0"/>
    <n v="0"/>
    <m/>
    <m/>
    <m/>
    <m/>
    <m/>
    <m/>
    <m/>
    <m/>
    <m/>
    <m/>
    <m/>
    <m/>
    <m/>
    <m/>
    <m/>
    <m/>
    <m/>
    <m/>
    <n v="3"/>
  </r>
  <r>
    <x v="0"/>
    <s v="PT. TIRTA INVESTAMA WINONGAN"/>
    <n v="21102803785"/>
    <s v="YPS"/>
    <s v="HADI"/>
    <s v="L 9428 UZ"/>
    <n v="5042270628"/>
    <s v="-"/>
    <s v="SJ-WIN/25805/11/2021"/>
    <d v="2021-11-03T00:00:00"/>
    <n v="1728"/>
    <s v="DEPO PROBOLINGGO"/>
    <x v="14"/>
    <s v="889-0004334"/>
    <d v="2021-11-04T00:00:00"/>
    <x v="0"/>
    <n v="1728"/>
    <n v="21102101778"/>
    <s v="-"/>
    <n v="6008142254"/>
    <n v="53"/>
    <n v="0"/>
    <n v="53"/>
    <s v="DEPO SITUBONDO"/>
    <s v="-"/>
    <s v="899-0001630"/>
    <d v="2021-10-30T00:00:00"/>
    <n v="3"/>
    <n v="5042267270"/>
    <s v="116-0004048"/>
    <d v="2021-11-24T00:00:00"/>
    <s v="8276895377"/>
    <s v="2050350281"/>
    <s v="8276895377"/>
    <n v="17020800"/>
    <n v="522050"/>
    <n v="29550"/>
    <m/>
    <m/>
    <m/>
    <m/>
    <m/>
    <m/>
    <m/>
    <m/>
    <m/>
    <m/>
    <m/>
    <m/>
    <m/>
    <m/>
    <m/>
    <m/>
    <m/>
    <m/>
    <n v="3"/>
  </r>
  <r>
    <x v="0"/>
    <s v="PT. TIRTA INVESTAMA WINONGAN"/>
    <n v="21102803785"/>
    <s v="YPS"/>
    <s v="HADI"/>
    <s v="L 9428 UZ"/>
    <n v="5042270628"/>
    <s v="-"/>
    <s v="SJ-WIN/25805/11/2021"/>
    <d v="2021-11-03T00:00:00"/>
    <n v="1728"/>
    <s v="DEPO PROBOLINGGO"/>
    <x v="14"/>
    <s v="889-0004334"/>
    <d v="2021-11-04T00:00:00"/>
    <x v="1"/>
    <n v="1728"/>
    <n v="21102101778"/>
    <s v="-"/>
    <n v="6008142254"/>
    <n v="1728"/>
    <n v="0"/>
    <n v="1728"/>
    <s v="DEPO SITUBONDO"/>
    <s v="-"/>
    <s v="899-0001630"/>
    <d v="2021-10-30T00:00:00"/>
    <n v="70"/>
    <n v="5042267270"/>
    <s v="116-0004048"/>
    <d v="2021-11-24T00:00:00"/>
    <s v="8276895377"/>
    <s v="2050350281"/>
    <s v="8276895377"/>
    <n v="51840000"/>
    <n v="51840000"/>
    <n v="2100000"/>
    <m/>
    <m/>
    <m/>
    <m/>
    <m/>
    <m/>
    <m/>
    <m/>
    <m/>
    <m/>
    <m/>
    <m/>
    <m/>
    <m/>
    <m/>
    <m/>
    <m/>
    <m/>
    <n v="3"/>
  </r>
  <r>
    <x v="0"/>
    <s v="PT. TIRTA INVESTAMA WINONGAN"/>
    <n v="21102803790"/>
    <s v="YPS"/>
    <s v="KHOTIB"/>
    <s v="N 8507 UV"/>
    <n v="5042265538"/>
    <s v="-"/>
    <s v="SJ-WIN/25798/11/2021"/>
    <d v="2021-11-03T00:00:00"/>
    <n v="1344"/>
    <s v="DEPO PASURUAN"/>
    <x v="0"/>
    <s v="555-0009186"/>
    <d v="2021-11-04T00:00:00"/>
    <x v="0"/>
    <n v="1344"/>
    <n v="21102803818"/>
    <s v="-"/>
    <n v="6008137878"/>
    <n v="18"/>
    <n v="0"/>
    <n v="18"/>
    <s v="DEPO PASURUAN"/>
    <s v="-"/>
    <s v="555-0006676"/>
    <d v="2021-11-02T00:00:00"/>
    <n v="0"/>
    <n v="5042268921"/>
    <s v="555-0009185"/>
    <d v="2021-11-04T00:00:00"/>
    <s v="8276895377"/>
    <s v="2050350281"/>
    <s v="8276895377"/>
    <n v="13238400"/>
    <n v="177300"/>
    <n v="0"/>
    <m/>
    <m/>
    <m/>
    <m/>
    <m/>
    <m/>
    <m/>
    <m/>
    <m/>
    <m/>
    <m/>
    <m/>
    <m/>
    <m/>
    <m/>
    <m/>
    <m/>
    <m/>
    <n v="3"/>
  </r>
  <r>
    <x v="0"/>
    <s v="PT. TIRTA INVESTAMA WINONGAN"/>
    <n v="21102803790"/>
    <s v="YPS"/>
    <s v="KHOTIB"/>
    <s v="N 8507 UV"/>
    <n v="5042265538"/>
    <s v="-"/>
    <s v="SJ-WIN/25798/11/2021"/>
    <d v="2021-11-03T00:00:00"/>
    <n v="1344"/>
    <s v="DEPO PASURUAN"/>
    <x v="0"/>
    <s v="555-0009186"/>
    <d v="2021-11-04T00:00:00"/>
    <x v="1"/>
    <n v="1344"/>
    <n v="21102803818"/>
    <s v="-"/>
    <n v="6008137878"/>
    <n v="1344"/>
    <n v="0"/>
    <n v="1344"/>
    <s v="DEPO PASURUAN"/>
    <s v="-"/>
    <s v="555-0006676"/>
    <d v="2021-11-02T00:00:00"/>
    <n v="30"/>
    <n v="5042268921"/>
    <s v="555-0009185"/>
    <d v="2021-11-04T00:00:00"/>
    <s v="8276895377"/>
    <s v="2050350281"/>
    <s v="8276895377"/>
    <n v="40320000"/>
    <n v="40320000"/>
    <n v="900000"/>
    <m/>
    <m/>
    <m/>
    <m/>
    <m/>
    <m/>
    <m/>
    <m/>
    <m/>
    <m/>
    <m/>
    <m/>
    <m/>
    <m/>
    <m/>
    <m/>
    <m/>
    <m/>
    <n v="3"/>
  </r>
  <r>
    <x v="0"/>
    <s v="PT. TIRTA INVESTAMA WINONGAN"/>
    <n v="21102803790"/>
    <s v="YPS"/>
    <s v="KHOTIB"/>
    <s v="N 8507 UV"/>
    <n v="5042265538"/>
    <s v="-"/>
    <s v="SJ-WIN/25798/11/2021"/>
    <d v="2021-11-03T00:00:00"/>
    <n v="28"/>
    <s v="DEPO PASURUAN"/>
    <x v="0"/>
    <s v="555-0009186"/>
    <d v="2021-11-04T00:00:00"/>
    <x v="2"/>
    <n v="28"/>
    <n v="21102803818"/>
    <s v="-"/>
    <n v="6008137878"/>
    <n v="28"/>
    <n v="0"/>
    <n v="28"/>
    <s v="DEPO PASURUAN"/>
    <s v="-"/>
    <s v="555-0006676"/>
    <d v="2021-11-02T00:00:00"/>
    <n v="0"/>
    <n v="5042268921"/>
    <s v="555-0009185"/>
    <d v="2021-11-04T00:00:00"/>
    <s v="8276895377"/>
    <s v="2050350281"/>
    <s v="8276895377"/>
    <n v="0"/>
    <n v="0"/>
    <n v="0"/>
    <m/>
    <m/>
    <m/>
    <m/>
    <m/>
    <m/>
    <m/>
    <m/>
    <m/>
    <m/>
    <m/>
    <m/>
    <m/>
    <m/>
    <m/>
    <m/>
    <m/>
    <m/>
    <n v="3"/>
  </r>
  <r>
    <x v="0"/>
    <s v="PT. TIRTA INVESTAMA WINONGAN"/>
    <n v="21102803791"/>
    <s v="YPS"/>
    <s v="MUZAMIL"/>
    <s v="N 8260 UW"/>
    <n v="5042264440"/>
    <s v="-"/>
    <s v="SJ-WIN/25795/11/2021"/>
    <d v="2021-11-03T00:00:00"/>
    <n v="1008"/>
    <s v="TIMOTHIUS"/>
    <x v="26"/>
    <s v="558-0010087"/>
    <d v="2021-11-02T00:00:00"/>
    <x v="0"/>
    <n v="1008"/>
    <n v="21102803816"/>
    <s v="-"/>
    <n v="6008140979"/>
    <n v="23"/>
    <n v="0"/>
    <n v="23"/>
    <s v="TIMOTHIUS"/>
    <s v="-"/>
    <s v="558-0006587"/>
    <d v="2021-11-03T00:00:00"/>
    <n v="1"/>
    <n v="5042262248"/>
    <s v="558-0010094"/>
    <d v="2021-11-03T00:00:00"/>
    <s v="8276895377"/>
    <s v="2050350281"/>
    <s v="8276895377"/>
    <n v="9928800"/>
    <n v="226550"/>
    <n v="9850"/>
    <m/>
    <m/>
    <m/>
    <m/>
    <m/>
    <m/>
    <m/>
    <m/>
    <m/>
    <m/>
    <m/>
    <m/>
    <m/>
    <m/>
    <m/>
    <m/>
    <m/>
    <m/>
    <n v="3"/>
  </r>
  <r>
    <x v="0"/>
    <s v="PT. TIRTA INVESTAMA WINONGAN"/>
    <n v="21102803791"/>
    <s v="YPS"/>
    <s v="MUZAMIL"/>
    <s v="N 8260 UW"/>
    <n v="5042264440"/>
    <s v="-"/>
    <s v="SJ-WIN/25795/11/2021"/>
    <d v="2021-11-03T00:00:00"/>
    <n v="1008"/>
    <s v="TIMOTHIUS"/>
    <x v="26"/>
    <s v="558-0010087"/>
    <d v="2021-11-02T00:00:00"/>
    <x v="1"/>
    <n v="1008"/>
    <n v="21102803816"/>
    <s v="-"/>
    <n v="6008140979"/>
    <n v="1020"/>
    <n v="0"/>
    <n v="1020"/>
    <s v="TIMOTHIUS"/>
    <s v="-"/>
    <s v="558-0006587"/>
    <d v="2021-11-03T00:00:00"/>
    <n v="66"/>
    <n v="5042262248"/>
    <s v="558-0010094"/>
    <d v="2021-11-03T00:00:00"/>
    <s v="8276895377"/>
    <s v="2050350281"/>
    <s v="8276895377"/>
    <n v="30240000"/>
    <n v="30600000"/>
    <n v="1980000"/>
    <m/>
    <m/>
    <m/>
    <m/>
    <m/>
    <m/>
    <m/>
    <m/>
    <m/>
    <m/>
    <m/>
    <m/>
    <m/>
    <m/>
    <m/>
    <m/>
    <m/>
    <m/>
    <n v="3"/>
  </r>
  <r>
    <x v="0"/>
    <s v="PT. TIRTA INVESTAMA WINONGAN"/>
    <n v="21102803799"/>
    <s v="YPS"/>
    <s v="MAT ALI"/>
    <s v="L 9358 UZ"/>
    <n v="5042261085"/>
    <s v="-"/>
    <s v="SJ-WIN/25789/11/2021"/>
    <d v="2021-11-03T00:00:00"/>
    <n v="1152"/>
    <s v="DEPO PASURUAN"/>
    <x v="0"/>
    <s v="555-0009183"/>
    <d v="2021-11-03T00:00:00"/>
    <x v="0"/>
    <n v="1152"/>
    <n v="21102803846"/>
    <s v="-"/>
    <n v="6008137558"/>
    <n v="15"/>
    <n v="0"/>
    <n v="15"/>
    <s v="DEPO PASURUAN"/>
    <s v="-"/>
    <s v="555-0006666"/>
    <d v="2021-11-01T00:00:00"/>
    <n v="0"/>
    <n v="5042261084"/>
    <s v="555-0009182"/>
    <d v="2021-11-03T00:00:00"/>
    <s v="8276895377"/>
    <s v="2050350281"/>
    <s v="8276895377"/>
    <n v="11347200"/>
    <n v="147750"/>
    <n v="0"/>
    <m/>
    <m/>
    <m/>
    <m/>
    <m/>
    <m/>
    <m/>
    <m/>
    <m/>
    <m/>
    <m/>
    <m/>
    <m/>
    <m/>
    <m/>
    <m/>
    <m/>
    <m/>
    <n v="3"/>
  </r>
  <r>
    <x v="0"/>
    <s v="PT. TIRTA INVESTAMA WINONGAN"/>
    <n v="21102803799"/>
    <s v="YPS"/>
    <s v="MAT ALI"/>
    <s v="L 9358 UZ"/>
    <n v="5042261085"/>
    <s v="-"/>
    <s v="SJ-WIN/25789/11/2021"/>
    <d v="2021-11-03T00:00:00"/>
    <n v="1152"/>
    <s v="DEPO PASURUAN"/>
    <x v="0"/>
    <s v="555-0009183"/>
    <d v="2021-11-03T00:00:00"/>
    <x v="1"/>
    <n v="1152"/>
    <n v="21102803846"/>
    <s v="-"/>
    <n v="6008137558"/>
    <n v="1152"/>
    <n v="0"/>
    <n v="1152"/>
    <s v="DEPO PASURUAN"/>
    <s v="-"/>
    <s v="555-0006666"/>
    <d v="2021-11-01T00:00:00"/>
    <n v="40"/>
    <n v="5042261084"/>
    <s v="555-0009182"/>
    <d v="2021-11-03T00:00:00"/>
    <s v="8276895377"/>
    <s v="2050350281"/>
    <s v="8276895377"/>
    <n v="34560000"/>
    <n v="34560000"/>
    <n v="1200000"/>
    <m/>
    <m/>
    <m/>
    <m/>
    <m/>
    <m/>
    <m/>
    <m/>
    <m/>
    <m/>
    <m/>
    <m/>
    <m/>
    <m/>
    <m/>
    <m/>
    <m/>
    <m/>
    <n v="3"/>
  </r>
  <r>
    <x v="0"/>
    <s v="PT. TIRTA INVESTAMA WINONGAN"/>
    <n v="21102803799"/>
    <s v="YPS"/>
    <s v="MAT ALI"/>
    <s v="L 9358 UZ"/>
    <n v="5042261085"/>
    <s v="-"/>
    <s v="SJ-WIN/25789/11/2021"/>
    <d v="2021-11-03T00:00:00"/>
    <n v="24"/>
    <s v="DEPO PASURUAN"/>
    <x v="0"/>
    <s v="555-0009183"/>
    <d v="2021-11-03T00:00:00"/>
    <x v="2"/>
    <n v="24"/>
    <n v="21102803846"/>
    <s v="-"/>
    <n v="6008137558"/>
    <n v="24"/>
    <n v="0"/>
    <n v="24"/>
    <s v="DEPO PASURUAN"/>
    <s v="-"/>
    <s v="555-0006666"/>
    <d v="2021-11-01T00:00:00"/>
    <n v="0"/>
    <n v="5042261084"/>
    <s v="555-0009182"/>
    <d v="2021-11-03T00:00:00"/>
    <s v="8276895377"/>
    <s v="2050350281"/>
    <s v="8276895377"/>
    <n v="0"/>
    <n v="0"/>
    <n v="0"/>
    <m/>
    <m/>
    <m/>
    <m/>
    <m/>
    <m/>
    <m/>
    <m/>
    <m/>
    <m/>
    <m/>
    <m/>
    <m/>
    <m/>
    <m/>
    <m/>
    <m/>
    <m/>
    <n v="3"/>
  </r>
  <r>
    <x v="1"/>
    <s v="PT. TIRTA INVESTAMA WINONGAN"/>
    <n v="21102903736"/>
    <s v="YPS"/>
    <s v="MUHAMAD"/>
    <s v="N 8527 UV"/>
    <n v="5042269430"/>
    <s v="-"/>
    <s v="SJ-WIN/25808/11/2021"/>
    <d v="2021-11-03T00:00:00"/>
    <n v="1344"/>
    <s v="DEPO MARGOMULYO"/>
    <x v="5"/>
    <s v="168-0032500"/>
    <d v="2021-11-04T00:00:00"/>
    <x v="0"/>
    <n v="1344"/>
    <n v="21102903756"/>
    <s v="-"/>
    <n v="6008142772"/>
    <n v="24"/>
    <n v="0"/>
    <n v="24"/>
    <s v="DEPO MARGOMULYO"/>
    <s v="-"/>
    <s v="168-0021017"/>
    <d v="2021-11-03T00:00:00"/>
    <n v="0"/>
    <n v="5042275230"/>
    <s v="117-0002776"/>
    <d v="2021-11-23T00:00:00"/>
    <s v="8276895965"/>
    <s v="2050350312"/>
    <s v="8276895965"/>
    <n v="13238400"/>
    <n v="236400"/>
    <n v="0"/>
    <m/>
    <m/>
    <m/>
    <m/>
    <m/>
    <m/>
    <m/>
    <m/>
    <m/>
    <m/>
    <m/>
    <m/>
    <m/>
    <m/>
    <m/>
    <m/>
    <m/>
    <m/>
    <n v="3"/>
  </r>
  <r>
    <x v="1"/>
    <s v="PT. TIRTA INVESTAMA WINONGAN"/>
    <n v="21102903736"/>
    <s v="YPS"/>
    <s v="MUHAMAD"/>
    <s v="N 8527 UV"/>
    <n v="5042269430"/>
    <s v="-"/>
    <s v="SJ-WIN/25808/11/2021"/>
    <d v="2021-11-03T00:00:00"/>
    <n v="1344"/>
    <s v="DEPO MARGOMULYO"/>
    <x v="5"/>
    <s v="168-0032500"/>
    <d v="2021-11-04T00:00:00"/>
    <x v="1"/>
    <n v="1344"/>
    <n v="21102903756"/>
    <s v="-"/>
    <n v="6008142772"/>
    <n v="1344"/>
    <n v="0"/>
    <n v="1344"/>
    <s v="DEPO MARGOMULYO"/>
    <s v="-"/>
    <s v="168-0021017"/>
    <d v="2021-11-03T00:00:00"/>
    <n v="40"/>
    <n v="5042275230"/>
    <s v="117-0002776"/>
    <d v="2021-11-23T00:00:00"/>
    <s v="8276895965"/>
    <s v="2050350312"/>
    <s v="8276895965"/>
    <n v="40320000"/>
    <n v="40320000"/>
    <n v="1200000"/>
    <m/>
    <m/>
    <m/>
    <m/>
    <m/>
    <m/>
    <m/>
    <m/>
    <m/>
    <m/>
    <m/>
    <m/>
    <m/>
    <m/>
    <m/>
    <m/>
    <m/>
    <m/>
    <n v="3"/>
  </r>
  <r>
    <x v="1"/>
    <s v="PT. TIRTA INVESTAMA WINONGAN"/>
    <n v="21102903736"/>
    <s v="YPS"/>
    <s v="MUHAMAD"/>
    <s v="N 8527 UV"/>
    <n v="5042269430"/>
    <s v="-"/>
    <s v="SJ-WIN/25808/11/2021"/>
    <d v="2021-11-03T00:00:00"/>
    <n v="28"/>
    <s v="DEPO MARGOMULYO"/>
    <x v="5"/>
    <s v="168-0032500"/>
    <d v="2021-11-04T00:00:00"/>
    <x v="2"/>
    <n v="28"/>
    <n v="21102903756"/>
    <s v="-"/>
    <n v="6008142772"/>
    <n v="28"/>
    <n v="0"/>
    <n v="28"/>
    <s v="DEPO MARGOMULYO"/>
    <s v="-"/>
    <s v="168-0021017"/>
    <d v="2021-11-03T00:00:00"/>
    <n v="0"/>
    <n v="5042275230"/>
    <s v="117-0002776"/>
    <d v="2021-11-23T00:00:00"/>
    <s v="8276895965"/>
    <s v="2050350312"/>
    <s v="8276895965"/>
    <n v="0"/>
    <n v="0"/>
    <n v="0"/>
    <m/>
    <m/>
    <m/>
    <m/>
    <m/>
    <m/>
    <m/>
    <m/>
    <m/>
    <m/>
    <m/>
    <m/>
    <m/>
    <m/>
    <m/>
    <m/>
    <m/>
    <m/>
    <n v="3"/>
  </r>
  <r>
    <x v="1"/>
    <s v="PT. TIRTA INVESTAMA WINONGAN"/>
    <n v="21102903741"/>
    <s v="YPS"/>
    <s v="TOSIM"/>
    <s v="N 8864 UW"/>
    <n v="5042271369"/>
    <s v="-"/>
    <s v="SJ-WIN/25802/11/2021"/>
    <d v="2021-11-03T00:00:00"/>
    <n v="1152"/>
    <s v="DEPO MARGOMULYO"/>
    <x v="5"/>
    <s v="168-0032491"/>
    <d v="2021-11-04T00:00:00"/>
    <x v="0"/>
    <n v="1152"/>
    <n v="21102903776"/>
    <s v="-"/>
    <n v="6008139834"/>
    <n v="24"/>
    <n v="0"/>
    <n v="24"/>
    <s v="DEPO GRESIK"/>
    <s v="-"/>
    <s v="556-0006259"/>
    <d v="2021-11-02T00:00:00"/>
    <n v="0"/>
    <n v="5042265958"/>
    <s v="117-0002774"/>
    <d v="2021-11-23T00:00:00"/>
    <s v="8276895965"/>
    <s v="2050350312"/>
    <s v="8276895965"/>
    <n v="11347200"/>
    <n v="236400"/>
    <n v="0"/>
    <m/>
    <m/>
    <m/>
    <m/>
    <m/>
    <m/>
    <m/>
    <m/>
    <m/>
    <m/>
    <m/>
    <m/>
    <m/>
    <m/>
    <m/>
    <m/>
    <m/>
    <m/>
    <n v="3"/>
  </r>
  <r>
    <x v="1"/>
    <s v="PT. TIRTA INVESTAMA WINONGAN"/>
    <n v="21102903741"/>
    <s v="YPS"/>
    <s v="TOSIM"/>
    <s v="N 8864 UW"/>
    <n v="5042271369"/>
    <s v="-"/>
    <s v="SJ-WIN/25802/11/2021"/>
    <d v="2021-11-03T00:00:00"/>
    <n v="1152"/>
    <s v="DEPO MARGOMULYO"/>
    <x v="5"/>
    <s v="168-0032491"/>
    <d v="2021-11-04T00:00:00"/>
    <x v="1"/>
    <n v="1152"/>
    <n v="21102903776"/>
    <s v="-"/>
    <n v="6008139834"/>
    <n v="1152"/>
    <n v="0"/>
    <n v="1152"/>
    <s v="DEPO GRESIK"/>
    <s v="-"/>
    <s v="556-0006259"/>
    <d v="2021-11-02T00:00:00"/>
    <n v="30"/>
    <n v="5042265958"/>
    <s v="117-0002774"/>
    <d v="2021-11-23T00:00:00"/>
    <s v="8276895965"/>
    <s v="2050350312"/>
    <s v="8276895965"/>
    <n v="34560000"/>
    <n v="34560000"/>
    <n v="900000"/>
    <m/>
    <m/>
    <m/>
    <m/>
    <m/>
    <m/>
    <m/>
    <m/>
    <m/>
    <m/>
    <m/>
    <m/>
    <m/>
    <m/>
    <m/>
    <m/>
    <m/>
    <m/>
    <n v="3"/>
  </r>
  <r>
    <x v="1"/>
    <s v="PT. TIRTA INVESTAMA WINONGAN"/>
    <n v="21102903741"/>
    <s v="YPS"/>
    <s v="TOSIM"/>
    <s v="N 8864 UW"/>
    <n v="5042271369"/>
    <s v="-"/>
    <s v="SJ-WIN/25802/11/2021"/>
    <d v="2021-11-03T00:00:00"/>
    <n v="24"/>
    <s v="DEPO MARGOMULYO"/>
    <x v="5"/>
    <s v="168-0032491"/>
    <d v="2021-11-04T00:00:00"/>
    <x v="2"/>
    <n v="24"/>
    <n v="21102903776"/>
    <s v="-"/>
    <n v="6008139834"/>
    <n v="24"/>
    <n v="0"/>
    <n v="24"/>
    <s v="DEPO GRESIK"/>
    <s v="-"/>
    <s v="556-0006259"/>
    <d v="2021-11-02T00:00:00"/>
    <n v="0"/>
    <n v="5042265958"/>
    <s v="117-0002774"/>
    <d v="2021-11-23T00:00:00"/>
    <s v="8276895965"/>
    <s v="2050350312"/>
    <s v="8276895965"/>
    <n v="0"/>
    <n v="0"/>
    <n v="0"/>
    <m/>
    <m/>
    <m/>
    <m/>
    <m/>
    <m/>
    <m/>
    <m/>
    <m/>
    <m/>
    <m/>
    <m/>
    <m/>
    <m/>
    <m/>
    <m/>
    <m/>
    <m/>
    <n v="3"/>
  </r>
  <r>
    <x v="1"/>
    <s v="PT. TIRTA INVESTAMA WINONGAN"/>
    <n v="21102903742"/>
    <s v="YPS"/>
    <s v="MASRIDI"/>
    <s v="L 9425 UZ"/>
    <n v="5042268782"/>
    <s v="-"/>
    <s v="SJ-WIN/25800/11/2021"/>
    <d v="2021-11-03T00:00:00"/>
    <n v="1248"/>
    <s v="DEPO MARGOMULYO"/>
    <x v="5"/>
    <s v="168-0032501"/>
    <d v="2021-11-04T00:00:00"/>
    <x v="0"/>
    <n v="1248"/>
    <n v="21102903781"/>
    <s v="-"/>
    <n v="6008141587"/>
    <n v="24"/>
    <n v="0"/>
    <n v="24"/>
    <s v="DEPO MARGOMULYO"/>
    <s v="-"/>
    <s v="168-0021005"/>
    <d v="2021-11-02T00:00:00"/>
    <n v="0"/>
    <n v="5042264115"/>
    <s v="168-0032502"/>
    <d v="2021-11-04T00:00:00"/>
    <s v="8276895965"/>
    <s v="2050350312"/>
    <s v="8276895965"/>
    <n v="12292800"/>
    <n v="236400"/>
    <n v="0"/>
    <m/>
    <m/>
    <m/>
    <m/>
    <m/>
    <m/>
    <m/>
    <m/>
    <m/>
    <m/>
    <m/>
    <m/>
    <m/>
    <m/>
    <m/>
    <m/>
    <m/>
    <m/>
    <n v="3"/>
  </r>
  <r>
    <x v="1"/>
    <s v="PT. TIRTA INVESTAMA WINONGAN"/>
    <n v="21102903742"/>
    <s v="YPS"/>
    <s v="MASRIDI"/>
    <s v="L 9425 UZ"/>
    <n v="5042268782"/>
    <s v="-"/>
    <s v="SJ-WIN/25800/11/2021"/>
    <d v="2021-11-03T00:00:00"/>
    <n v="1248"/>
    <s v="DEPO MARGOMULYO"/>
    <x v="5"/>
    <s v="168-0032501"/>
    <d v="2021-11-04T00:00:00"/>
    <x v="1"/>
    <n v="1248"/>
    <n v="21102903781"/>
    <s v="-"/>
    <n v="6008141587"/>
    <n v="1344"/>
    <n v="0"/>
    <n v="1344"/>
    <s v="DEPO MARGOMULYO"/>
    <s v="-"/>
    <s v="168-0021005"/>
    <d v="2021-11-02T00:00:00"/>
    <n v="96"/>
    <n v="5042264115"/>
    <s v="168-0032502"/>
    <d v="2021-11-04T00:00:00"/>
    <s v="8276895965"/>
    <s v="2050350312"/>
    <s v="8276895965"/>
    <n v="37440000"/>
    <n v="40320000"/>
    <n v="2880000"/>
    <m/>
    <m/>
    <m/>
    <m/>
    <m/>
    <m/>
    <m/>
    <m/>
    <m/>
    <m/>
    <m/>
    <m/>
    <m/>
    <m/>
    <m/>
    <m/>
    <m/>
    <m/>
    <n v="3"/>
  </r>
  <r>
    <x v="1"/>
    <s v="PT. TIRTA INVESTAMA WINONGAN"/>
    <n v="21102903742"/>
    <s v="YPS"/>
    <s v="MASRIDI"/>
    <s v="L 9425 UZ"/>
    <n v="5042268782"/>
    <s v="-"/>
    <s v="SJ-WIN/25800/11/2021"/>
    <d v="2021-11-03T00:00:00"/>
    <n v="28"/>
    <s v="DEPO MARGOMULYO"/>
    <x v="5"/>
    <s v="168-0032501"/>
    <d v="2021-11-04T00:00:00"/>
    <x v="2"/>
    <n v="28"/>
    <n v="21102903781"/>
    <s v="-"/>
    <n v="6008141587"/>
    <n v="28"/>
    <n v="0"/>
    <n v="28"/>
    <s v="DEPO MARGOMULYO"/>
    <s v="-"/>
    <s v="168-0021005"/>
    <d v="2021-11-02T00:00:00"/>
    <n v="0"/>
    <n v="5042264115"/>
    <s v="168-0032502"/>
    <d v="2021-11-04T00:00:00"/>
    <s v="8276895965"/>
    <s v="2050350312"/>
    <s v="8276895965"/>
    <n v="0"/>
    <n v="0"/>
    <n v="0"/>
    <m/>
    <m/>
    <m/>
    <m/>
    <m/>
    <m/>
    <m/>
    <m/>
    <m/>
    <m/>
    <m/>
    <m/>
    <m/>
    <m/>
    <m/>
    <m/>
    <m/>
    <m/>
    <n v="3"/>
  </r>
  <r>
    <x v="1"/>
    <s v="PT. TIRTA INVESTAMA WINONGAN"/>
    <n v="21102903743"/>
    <s v="YPS"/>
    <s v="NUR HADI"/>
    <s v="L 9431 UZ"/>
    <n v="5042267991"/>
    <s v="-"/>
    <s v="SJ-WIN/25801/11/2021"/>
    <d v="2021-11-03T00:00:00"/>
    <n v="1344"/>
    <s v="DEPO LEGUNDI"/>
    <x v="4"/>
    <s v="083-0007864"/>
    <d v="2021-11-04T00:00:00"/>
    <x v="0"/>
    <n v="1344"/>
    <n v="21102903762"/>
    <s v="-"/>
    <n v="6008143240"/>
    <n v="24"/>
    <n v="0"/>
    <n v="24"/>
    <s v="DEPO LEGUNDI"/>
    <s v="-"/>
    <s v="083-0006555"/>
    <d v="2021-11-03T00:00:00"/>
    <n v="0"/>
    <n v="5042270404"/>
    <s v="117-0002767"/>
    <d v="2021-11-23T00:00:00"/>
    <s v="8276895965"/>
    <s v="2050350312"/>
    <s v="8276895965"/>
    <n v="13238400"/>
    <n v="236400"/>
    <n v="0"/>
    <m/>
    <m/>
    <m/>
    <m/>
    <m/>
    <m/>
    <m/>
    <m/>
    <m/>
    <m/>
    <m/>
    <m/>
    <m/>
    <m/>
    <m/>
    <m/>
    <m/>
    <m/>
    <n v="3"/>
  </r>
  <r>
    <x v="1"/>
    <s v="PT. TIRTA INVESTAMA WINONGAN"/>
    <n v="21102903743"/>
    <s v="YPS"/>
    <s v="NUR HADI"/>
    <s v="L 9431 UZ"/>
    <n v="5042267991"/>
    <s v="-"/>
    <s v="SJ-WIN/25801/11/2021"/>
    <d v="2021-11-03T00:00:00"/>
    <n v="1344"/>
    <s v="DEPO LEGUNDI"/>
    <x v="4"/>
    <s v="083-0007864"/>
    <d v="2021-11-04T00:00:00"/>
    <x v="1"/>
    <n v="1344"/>
    <n v="21102903762"/>
    <s v="-"/>
    <n v="6008143240"/>
    <n v="1344"/>
    <n v="0"/>
    <n v="1344"/>
    <s v="DEPO LEGUNDI"/>
    <s v="-"/>
    <s v="083-0006555"/>
    <d v="2021-11-03T00:00:00"/>
    <n v="35"/>
    <n v="5042270404"/>
    <s v="117-0002767"/>
    <d v="2021-11-23T00:00:00"/>
    <s v="8276895965"/>
    <s v="2050350312"/>
    <s v="8276895965"/>
    <n v="40320000"/>
    <n v="40320000"/>
    <n v="1050000"/>
    <m/>
    <m/>
    <m/>
    <m/>
    <m/>
    <m/>
    <m/>
    <m/>
    <m/>
    <m/>
    <m/>
    <m/>
    <m/>
    <m/>
    <m/>
    <m/>
    <m/>
    <m/>
    <n v="3"/>
  </r>
  <r>
    <x v="1"/>
    <s v="PT. TIRTA INVESTAMA WINONGAN"/>
    <n v="21102903743"/>
    <s v="YPS"/>
    <s v="NUR HADI"/>
    <s v="L 9431 UZ"/>
    <n v="5042267991"/>
    <s v="-"/>
    <s v="SJ-WIN/25801/11/2021"/>
    <d v="2021-11-03T00:00:00"/>
    <n v="28"/>
    <s v="DEPO LEGUNDI"/>
    <x v="4"/>
    <s v="083-0007864"/>
    <d v="2021-11-04T00:00:00"/>
    <x v="2"/>
    <n v="28"/>
    <n v="21102903762"/>
    <s v="-"/>
    <n v="6008143240"/>
    <n v="28"/>
    <n v="0"/>
    <n v="28"/>
    <s v="DEPO LEGUNDI"/>
    <s v="-"/>
    <s v="083-0006555"/>
    <d v="2021-11-03T00:00:00"/>
    <n v="0"/>
    <n v="5042270404"/>
    <s v="117-0002767"/>
    <d v="2021-11-23T00:00:00"/>
    <s v="8276895965"/>
    <s v="2050350312"/>
    <s v="8276895965"/>
    <n v="0"/>
    <n v="0"/>
    <n v="0"/>
    <m/>
    <m/>
    <m/>
    <m/>
    <m/>
    <m/>
    <m/>
    <m/>
    <m/>
    <m/>
    <m/>
    <m/>
    <m/>
    <m/>
    <m/>
    <m/>
    <m/>
    <m/>
    <n v="3"/>
  </r>
  <r>
    <x v="1"/>
    <s v="PT. TIRTA INVESTAMA WINONGAN"/>
    <n v="21102903745"/>
    <s v="YPS"/>
    <s v="UMAR"/>
    <s v="L 8897 UW"/>
    <n v="5042273287"/>
    <s v="-"/>
    <s v="SJ-WIN/25806/11/2021"/>
    <d v="2021-11-03T00:00:00"/>
    <n v="1248"/>
    <s v="DEPO MARGOMULYO"/>
    <x v="5"/>
    <s v="168-0032486"/>
    <d v="2021-11-04T00:00:00"/>
    <x v="0"/>
    <n v="1248"/>
    <n v="21102903765"/>
    <s v="-"/>
    <n v="6008140858"/>
    <n v="24"/>
    <n v="0"/>
    <n v="24"/>
    <s v="DEPO MARGOMULYO"/>
    <s v="-"/>
    <s v="168-0021009"/>
    <d v="2021-11-02T00:00:00"/>
    <n v="0"/>
    <n v="5042267464"/>
    <s v="168-0032487"/>
    <d v="2021-11-04T00:00:00"/>
    <s v="8276895965"/>
    <s v="2050350312"/>
    <s v="8276895965"/>
    <n v="12292800"/>
    <n v="236400"/>
    <n v="0"/>
    <m/>
    <m/>
    <m/>
    <m/>
    <m/>
    <m/>
    <m/>
    <m/>
    <m/>
    <m/>
    <m/>
    <m/>
    <m/>
    <m/>
    <m/>
    <m/>
    <m/>
    <m/>
    <n v="3"/>
  </r>
  <r>
    <x v="1"/>
    <s v="PT. TIRTA INVESTAMA WINONGAN"/>
    <n v="21102903745"/>
    <s v="YPS"/>
    <s v="UMAR"/>
    <s v="L 8897 UW"/>
    <n v="5042273287"/>
    <s v="-"/>
    <s v="SJ-WIN/25806/11/2021"/>
    <d v="2021-11-03T00:00:00"/>
    <n v="1248"/>
    <s v="DEPO MARGOMULYO"/>
    <x v="5"/>
    <s v="168-0032486"/>
    <d v="2021-11-04T00:00:00"/>
    <x v="1"/>
    <n v="1248"/>
    <n v="21102903765"/>
    <s v="-"/>
    <n v="6008140858"/>
    <n v="1344"/>
    <n v="0"/>
    <n v="1344"/>
    <s v="DEPO MARGOMULYO"/>
    <s v="-"/>
    <s v="168-0021009"/>
    <d v="2021-11-02T00:00:00"/>
    <n v="96"/>
    <n v="5042267464"/>
    <s v="168-0032487"/>
    <d v="2021-11-04T00:00:00"/>
    <s v="8276895965"/>
    <s v="2050350312"/>
    <s v="8276895965"/>
    <n v="37440000"/>
    <n v="40320000"/>
    <n v="2880000"/>
    <m/>
    <m/>
    <m/>
    <m/>
    <m/>
    <m/>
    <m/>
    <m/>
    <m/>
    <m/>
    <m/>
    <m/>
    <m/>
    <m/>
    <m/>
    <m/>
    <m/>
    <m/>
    <n v="3"/>
  </r>
  <r>
    <x v="1"/>
    <s v="PT. TIRTA INVESTAMA WINONGAN"/>
    <n v="21102903745"/>
    <s v="YPS"/>
    <s v="UMAR"/>
    <s v="L 8897 UW"/>
    <n v="5042273287"/>
    <s v="-"/>
    <s v="SJ-WIN/25806/11/2021"/>
    <d v="2021-11-03T00:00:00"/>
    <n v="28"/>
    <s v="DEPO MARGOMULYO"/>
    <x v="5"/>
    <s v="168-0032486"/>
    <d v="2021-11-04T00:00:00"/>
    <x v="2"/>
    <n v="28"/>
    <n v="21102903765"/>
    <s v="-"/>
    <n v="6008140858"/>
    <n v="28"/>
    <n v="0"/>
    <n v="28"/>
    <s v="DEPO MARGOMULYO"/>
    <s v="-"/>
    <s v="168-0021009"/>
    <d v="2021-11-02T00:00:00"/>
    <n v="0"/>
    <n v="5042267464"/>
    <s v="168-0032487"/>
    <d v="2021-11-04T00:00:00"/>
    <s v="8276895965"/>
    <s v="2050350312"/>
    <s v="8276895965"/>
    <n v="0"/>
    <n v="0"/>
    <n v="0"/>
    <m/>
    <m/>
    <m/>
    <m/>
    <m/>
    <m/>
    <m/>
    <m/>
    <m/>
    <m/>
    <m/>
    <m/>
    <m/>
    <m/>
    <m/>
    <m/>
    <m/>
    <m/>
    <n v="3"/>
  </r>
  <r>
    <x v="1"/>
    <s v="PT. TIRTA INVESTAMA WINONGAN"/>
    <n v="21102903749"/>
    <s v="YPS"/>
    <s v="YUSUF"/>
    <s v="L 9167 UG"/>
    <n v="5042268789"/>
    <s v="-"/>
    <s v="SJ-WIN/25803/11/2021"/>
    <d v="2021-11-03T00:00:00"/>
    <n v="1248"/>
    <s v="DEPO BALONG PANGGANG"/>
    <x v="1"/>
    <s v="088-0002400"/>
    <d v="2021-11-04T00:00:00"/>
    <x v="0"/>
    <n v="1248"/>
    <n v="21102903775"/>
    <s v="-"/>
    <n v="6008138378"/>
    <n v="26"/>
    <n v="0"/>
    <n v="26"/>
    <s v="DEPO LEGUNDI"/>
    <s v="-"/>
    <s v="083-0006554"/>
    <d v="2021-11-02T00:00:00"/>
    <n v="1"/>
    <n v="5042266900"/>
    <s v="117-0002798"/>
    <d v="2021-11-24T00:00:00"/>
    <s v="8276895965"/>
    <s v="2050350312"/>
    <s v="8276895965"/>
    <n v="12292800"/>
    <n v="256100"/>
    <n v="9850"/>
    <m/>
    <m/>
    <m/>
    <m/>
    <m/>
    <m/>
    <m/>
    <m/>
    <m/>
    <m/>
    <m/>
    <m/>
    <m/>
    <m/>
    <m/>
    <m/>
    <m/>
    <m/>
    <n v="3"/>
  </r>
  <r>
    <x v="1"/>
    <s v="PT. TIRTA INVESTAMA WINONGAN"/>
    <n v="21102903749"/>
    <s v="YPS"/>
    <s v="YUSUF"/>
    <s v="L 9167 UG"/>
    <n v="5042268789"/>
    <s v="-"/>
    <s v="SJ-WIN/25803/11/2021"/>
    <d v="2021-11-03T00:00:00"/>
    <n v="1248"/>
    <s v="DEPO BALONG PANGGANG"/>
    <x v="1"/>
    <s v="088-0002400"/>
    <d v="2021-11-04T00:00:00"/>
    <x v="1"/>
    <n v="1248"/>
    <n v="21102903775"/>
    <s v="-"/>
    <n v="6008138378"/>
    <n v="1344"/>
    <n v="0"/>
    <n v="1344"/>
    <s v="DEPO LEGUNDI"/>
    <s v="-"/>
    <s v="083-0006554"/>
    <d v="2021-11-02T00:00:00"/>
    <n v="60"/>
    <n v="5042266900"/>
    <s v="117-0002798"/>
    <d v="2021-11-24T00:00:00"/>
    <s v="8276895965"/>
    <s v="2050350312"/>
    <s v="8276895965"/>
    <n v="37440000"/>
    <n v="40320000"/>
    <n v="1800000"/>
    <m/>
    <m/>
    <m/>
    <m/>
    <m/>
    <m/>
    <m/>
    <m/>
    <m/>
    <m/>
    <m/>
    <m/>
    <m/>
    <m/>
    <m/>
    <m/>
    <m/>
    <m/>
    <n v="3"/>
  </r>
  <r>
    <x v="1"/>
    <s v="PT. TIRTA INVESTAMA WINONGAN"/>
    <n v="21102903750"/>
    <s v="YPS"/>
    <s v="SIARI"/>
    <s v="N 8878 UW"/>
    <n v="5042261753"/>
    <s v="-"/>
    <s v="SJ-WIN/25796/11/2021"/>
    <d v="2021-11-03T00:00:00"/>
    <n v="1152"/>
    <s v="DEPO MARGOMULYO"/>
    <x v="5"/>
    <s v="168-0032476"/>
    <d v="2021-11-03T00:00:00"/>
    <x v="0"/>
    <n v="1152"/>
    <s v="-"/>
    <s v="-"/>
    <s v="-"/>
    <n v="0"/>
    <n v="0"/>
    <n v="0"/>
    <s v="-"/>
    <s v="-"/>
    <s v="-"/>
    <s v="-"/>
    <n v="0"/>
    <s v="-"/>
    <s v="-"/>
    <s v="-"/>
    <s v="8276895965"/>
    <e v="#N/A"/>
    <e v="#N/A"/>
    <n v="11347200"/>
    <n v="0"/>
    <n v="0"/>
    <m/>
    <m/>
    <m/>
    <m/>
    <m/>
    <m/>
    <m/>
    <m/>
    <m/>
    <m/>
    <m/>
    <m/>
    <m/>
    <m/>
    <m/>
    <m/>
    <m/>
    <m/>
    <n v="3"/>
  </r>
  <r>
    <x v="1"/>
    <s v="PT. TIRTA INVESTAMA WINONGAN"/>
    <n v="21102903750"/>
    <s v="YPS"/>
    <s v="SIARI"/>
    <s v="N 8878 UW"/>
    <n v="5042261753"/>
    <s v="-"/>
    <s v="SJ-WIN/25796/11/2021"/>
    <d v="2021-11-03T00:00:00"/>
    <n v="1152"/>
    <s v="DEPO MARGOMULYO"/>
    <x v="5"/>
    <s v="168-0032476"/>
    <d v="2021-11-03T00:00:00"/>
    <x v="1"/>
    <n v="1152"/>
    <s v="-"/>
    <s v="-"/>
    <s v="-"/>
    <n v="0"/>
    <n v="0"/>
    <n v="0"/>
    <s v="-"/>
    <s v="-"/>
    <s v="-"/>
    <s v="-"/>
    <n v="0"/>
    <s v="-"/>
    <s v="-"/>
    <s v="-"/>
    <s v="8276895965"/>
    <e v="#N/A"/>
    <e v="#N/A"/>
    <n v="34560000"/>
    <n v="0"/>
    <n v="0"/>
    <m/>
    <m/>
    <m/>
    <m/>
    <m/>
    <m/>
    <m/>
    <m/>
    <m/>
    <m/>
    <m/>
    <m/>
    <m/>
    <m/>
    <m/>
    <m/>
    <m/>
    <m/>
    <n v="3"/>
  </r>
  <r>
    <x v="1"/>
    <s v="PT. TIRTA INVESTAMA WINONGAN"/>
    <n v="21102903750"/>
    <s v="YPS"/>
    <s v="SIARI"/>
    <s v="N 8878 UW"/>
    <n v="5042261753"/>
    <s v="-"/>
    <s v="SJ-WIN/25796/11/2021"/>
    <d v="2021-11-03T00:00:00"/>
    <n v="24"/>
    <s v="DEPO MARGOMULYO"/>
    <x v="5"/>
    <s v="168-0032476"/>
    <d v="2021-11-03T00:00:00"/>
    <x v="2"/>
    <n v="24"/>
    <s v="-"/>
    <s v="-"/>
    <s v="-"/>
    <n v="0"/>
    <n v="0"/>
    <n v="0"/>
    <s v="-"/>
    <s v="-"/>
    <s v="-"/>
    <s v="-"/>
    <n v="0"/>
    <s v="-"/>
    <s v="-"/>
    <s v="-"/>
    <s v="8276895965"/>
    <e v="#N/A"/>
    <e v="#N/A"/>
    <n v="0"/>
    <n v="0"/>
    <n v="0"/>
    <m/>
    <m/>
    <m/>
    <m/>
    <m/>
    <m/>
    <m/>
    <m/>
    <m/>
    <m/>
    <m/>
    <m/>
    <m/>
    <m/>
    <m/>
    <m/>
    <m/>
    <m/>
    <n v="3"/>
  </r>
  <r>
    <x v="1"/>
    <s v="PT. TIRTA INVESTAMA WINONGAN"/>
    <n v="21102903751"/>
    <s v="YPS"/>
    <s v="IMRON"/>
    <s v="L 9062 UH"/>
    <n v="5042263919"/>
    <s v="-"/>
    <s v="SJ-WIN/25804/11/2021"/>
    <d v="2021-11-03T00:00:00"/>
    <n v="1344"/>
    <s v="DEPO LEGUNDI"/>
    <x v="4"/>
    <s v="083-0007868"/>
    <d v="2021-11-04T00:00:00"/>
    <x v="0"/>
    <n v="1344"/>
    <n v="21102903789"/>
    <s v="-"/>
    <n v="6008136864"/>
    <n v="40"/>
    <n v="0"/>
    <n v="40"/>
    <s v="DEPO BALONG PANGGANG"/>
    <s v="-"/>
    <s v="088-0002343"/>
    <d v="2021-11-02T00:00:00"/>
    <n v="1"/>
    <n v="5042271882"/>
    <s v="117-0002768"/>
    <d v="2021-11-23T00:00:00"/>
    <s v="8276895965"/>
    <s v="2050350312"/>
    <s v="8276895965"/>
    <n v="13238400"/>
    <n v="394000"/>
    <n v="9850"/>
    <m/>
    <m/>
    <m/>
    <m/>
    <m/>
    <m/>
    <m/>
    <m/>
    <m/>
    <m/>
    <m/>
    <m/>
    <m/>
    <m/>
    <m/>
    <m/>
    <m/>
    <m/>
    <n v="3"/>
  </r>
  <r>
    <x v="1"/>
    <s v="PT. TIRTA INVESTAMA WINONGAN"/>
    <n v="21102903751"/>
    <s v="YPS"/>
    <s v="IMRON"/>
    <s v="L 9062 UH"/>
    <n v="5042263919"/>
    <s v="-"/>
    <s v="SJ-WIN/25804/11/2021"/>
    <d v="2021-11-03T00:00:00"/>
    <n v="1344"/>
    <s v="DEPO LEGUNDI"/>
    <x v="4"/>
    <s v="083-0007868"/>
    <d v="2021-11-04T00:00:00"/>
    <x v="1"/>
    <n v="1344"/>
    <n v="21102903789"/>
    <s v="-"/>
    <n v="6008136864"/>
    <n v="1344"/>
    <n v="0"/>
    <n v="1344"/>
    <s v="DEPO BALONG PANGGANG"/>
    <s v="-"/>
    <s v="088-0002344"/>
    <d v="2021-11-02T00:00:00"/>
    <n v="61"/>
    <n v="5042271882"/>
    <s v="117-0002768"/>
    <d v="2021-11-23T00:00:00"/>
    <s v="8276895965"/>
    <s v="2050350312"/>
    <s v="8276895965"/>
    <n v="40320000"/>
    <n v="40320000"/>
    <n v="1830000"/>
    <m/>
    <m/>
    <m/>
    <m/>
    <m/>
    <m/>
    <m/>
    <m/>
    <m/>
    <m/>
    <m/>
    <m/>
    <m/>
    <m/>
    <m/>
    <m/>
    <m/>
    <m/>
    <n v="3"/>
  </r>
  <r>
    <x v="1"/>
    <s v="PT. TIRTA INVESTAMA WINONGAN"/>
    <n v="21102903753"/>
    <s v="YPS"/>
    <s v="ROZIQ"/>
    <s v="L 9434 UZ"/>
    <n v="5042259270"/>
    <s v="-"/>
    <s v="SJ-WIN/25791/11/2021"/>
    <d v="2021-11-03T00:00:00"/>
    <n v="1296"/>
    <s v="DEPO LEGUNDI"/>
    <x v="4"/>
    <s v="083-0007860"/>
    <d v="2021-11-03T00:00:00"/>
    <x v="0"/>
    <n v="1296"/>
    <n v="21102903772"/>
    <s v="-"/>
    <n v="6008100114"/>
    <n v="24"/>
    <n v="0"/>
    <n v="24"/>
    <s v="DEPO LEGUNDI"/>
    <s v="-"/>
    <s v="083-0006553"/>
    <d v="2021-11-02T00:00:00"/>
    <n v="0"/>
    <n v="5042260868"/>
    <s v="083-0007861"/>
    <d v="2021-11-03T00:00:00"/>
    <s v="8276895965"/>
    <s v="2050350312"/>
    <s v="8276895965"/>
    <n v="12765600"/>
    <n v="236400"/>
    <n v="0"/>
    <m/>
    <m/>
    <m/>
    <m/>
    <m/>
    <m/>
    <m/>
    <m/>
    <m/>
    <m/>
    <m/>
    <m/>
    <m/>
    <m/>
    <m/>
    <m/>
    <m/>
    <m/>
    <n v="3"/>
  </r>
  <r>
    <x v="1"/>
    <s v="PT. TIRTA INVESTAMA WINONGAN"/>
    <n v="21102903753"/>
    <s v="YPS"/>
    <s v="ROZIQ"/>
    <s v="L 9434 UZ"/>
    <n v="5042259270"/>
    <s v="-"/>
    <s v="SJ-WIN/25791/11/2021"/>
    <d v="2021-11-03T00:00:00"/>
    <n v="1296"/>
    <s v="DEPO LEGUNDI"/>
    <x v="4"/>
    <s v="083-0007860"/>
    <d v="2021-11-03T00:00:00"/>
    <x v="1"/>
    <n v="1296"/>
    <n v="21102903772"/>
    <s v="-"/>
    <n v="6008100114"/>
    <n v="1344"/>
    <n v="0"/>
    <n v="1344"/>
    <s v="DEPO LEGUNDI"/>
    <s v="-"/>
    <s v="083-0006553"/>
    <d v="2021-11-02T00:00:00"/>
    <n v="48"/>
    <n v="5042260868"/>
    <s v="083-0007861"/>
    <d v="2021-11-03T00:00:00"/>
    <s v="8276895965"/>
    <s v="2050350312"/>
    <s v="8276895965"/>
    <n v="38880000"/>
    <n v="40320000"/>
    <n v="1440000"/>
    <m/>
    <m/>
    <m/>
    <m/>
    <m/>
    <m/>
    <m/>
    <m/>
    <m/>
    <m/>
    <m/>
    <m/>
    <m/>
    <m/>
    <m/>
    <m/>
    <m/>
    <m/>
    <n v="3"/>
  </r>
  <r>
    <x v="1"/>
    <s v="PT. TIRTA INVESTAMA WINONGAN"/>
    <n v="21102903753"/>
    <s v="YPS"/>
    <s v="ROZIQ"/>
    <s v="L 9434 UZ"/>
    <n v="5042259270"/>
    <s v="-"/>
    <s v="SJ-WIN/25791/11/2021"/>
    <d v="2021-11-03T00:00:00"/>
    <n v="28"/>
    <s v="DEPO LEGUNDI"/>
    <x v="4"/>
    <s v="083-0007860"/>
    <d v="2021-11-03T00:00:00"/>
    <x v="2"/>
    <n v="28"/>
    <n v="21102903772"/>
    <s v="-"/>
    <n v="6008100114"/>
    <n v="28"/>
    <n v="0"/>
    <n v="28"/>
    <s v="DEPO LEGUNDI"/>
    <s v="-"/>
    <s v="083-0006553"/>
    <d v="2021-11-02T00:00:00"/>
    <n v="0"/>
    <n v="5042260868"/>
    <s v="083-0007861"/>
    <d v="2021-11-03T00:00:00"/>
    <s v="8276895965"/>
    <s v="2050350312"/>
    <s v="8276895965"/>
    <n v="0"/>
    <n v="0"/>
    <n v="0"/>
    <m/>
    <m/>
    <m/>
    <m/>
    <m/>
    <m/>
    <m/>
    <m/>
    <m/>
    <m/>
    <m/>
    <m/>
    <m/>
    <m/>
    <m/>
    <m/>
    <m/>
    <m/>
    <n v="3"/>
  </r>
  <r>
    <x v="0"/>
    <s v="PT. TIRTA INVESTAMA WINONGAN"/>
    <s v="21102903750A"/>
    <s v="YPS"/>
    <s v="SIARI"/>
    <s v="N 8878 UW"/>
    <s v="BONGKAR SAJA"/>
    <s v="-"/>
    <s v="SJ-WIN/25797/11/2021"/>
    <d v="2021-11-03T00:00:00"/>
    <n v="0"/>
    <s v="TIV KEBONCANDI"/>
    <x v="2"/>
    <s v="-"/>
    <s v="-"/>
    <x v="0"/>
    <n v="0"/>
    <n v="21102803845"/>
    <s v="-"/>
    <n v="6008141962"/>
    <n v="18"/>
    <n v="0"/>
    <n v="18"/>
    <s v="DEPO PASURUAN"/>
    <s v="-"/>
    <s v="555-0006667"/>
    <d v="2021-11-02T00:00:00"/>
    <n v="0"/>
    <n v="5042260595"/>
    <s v="116-0003996"/>
    <d v="2021-11-23T00:00:00"/>
    <e v="#N/A"/>
    <s v="2050350281"/>
    <s v="8276895377"/>
    <n v="0"/>
    <n v="177300"/>
    <n v="0"/>
    <m/>
    <m/>
    <m/>
    <m/>
    <m/>
    <m/>
    <m/>
    <m/>
    <m/>
    <m/>
    <m/>
    <m/>
    <m/>
    <m/>
    <m/>
    <m/>
    <m/>
    <m/>
    <n v="3"/>
  </r>
  <r>
    <x v="0"/>
    <s v="PT. TIRTA INVESTAMA WINONGAN"/>
    <s v="21102903750A"/>
    <s v="YPS"/>
    <s v="SIARI"/>
    <s v="N 8878 UW"/>
    <s v="BONGKAR SAJA"/>
    <s v="-"/>
    <s v="SJ-WIN/25797/11/2021"/>
    <d v="2021-11-03T00:00:00"/>
    <n v="0"/>
    <s v="TIV KEBONCANDI"/>
    <x v="2"/>
    <s v="-"/>
    <s v="-"/>
    <x v="1"/>
    <n v="0"/>
    <n v="21102803845"/>
    <s v="-"/>
    <n v="6008141962"/>
    <n v="1152"/>
    <n v="0"/>
    <n v="1152"/>
    <s v="DEPO PASURUAN"/>
    <s v="-"/>
    <s v="555-0006667"/>
    <d v="2021-11-02T00:00:00"/>
    <n v="25"/>
    <n v="5042260595"/>
    <s v="116-0003996"/>
    <d v="2021-11-23T00:00:00"/>
    <e v="#N/A"/>
    <s v="2050350281"/>
    <s v="8276895377"/>
    <n v="0"/>
    <n v="34560000"/>
    <n v="750000"/>
    <m/>
    <m/>
    <m/>
    <m/>
    <m/>
    <m/>
    <m/>
    <m/>
    <m/>
    <m/>
    <m/>
    <m/>
    <m/>
    <m/>
    <m/>
    <m/>
    <m/>
    <m/>
    <n v="3"/>
  </r>
  <r>
    <x v="0"/>
    <s v="PT. TIRTA INVESTAMA WINONGAN"/>
    <s v="21102903750A"/>
    <s v="YPS"/>
    <s v="SIARI"/>
    <s v="N 8878 UW"/>
    <s v="BONGKAR SAJA"/>
    <s v="-"/>
    <s v="SJ-WIN/25797/11/2021"/>
    <d v="2021-11-03T00:00:00"/>
    <n v="0"/>
    <s v="TIV KEBONCANDI"/>
    <x v="2"/>
    <s v="-"/>
    <s v="-"/>
    <x v="2"/>
    <n v="0"/>
    <n v="21102803845"/>
    <s v="-"/>
    <n v="6008141962"/>
    <n v="24"/>
    <n v="0"/>
    <n v="24"/>
    <s v="DEPO PASURUAN"/>
    <s v="-"/>
    <s v="555-0006667"/>
    <d v="2021-11-02T00:00:00"/>
    <n v="0"/>
    <n v="5042260595"/>
    <s v="116-0003996"/>
    <d v="2021-11-23T00:00:00"/>
    <e v="#N/A"/>
    <s v="2050350281"/>
    <s v="8276895377"/>
    <n v="0"/>
    <n v="0"/>
    <n v="0"/>
    <m/>
    <m/>
    <m/>
    <m/>
    <m/>
    <m/>
    <m/>
    <m/>
    <m/>
    <m/>
    <m/>
    <m/>
    <m/>
    <m/>
    <m/>
    <m/>
    <m/>
    <m/>
    <n v="3"/>
  </r>
  <r>
    <x v="0"/>
    <s v="PT. TIRTA INVESTAMA WINONGAN"/>
    <n v="21102803768"/>
    <s v="PPS"/>
    <s v="JAINUL"/>
    <s v="N 8193 UW"/>
    <n v="5042271684"/>
    <s v="-"/>
    <s v="-"/>
    <d v="2021-11-03T00:00:00"/>
    <n v="1440"/>
    <s v="DEPO JEMBER"/>
    <x v="7"/>
    <s v="369-0005898"/>
    <d v="2021-11-04T00:00:00"/>
    <x v="0"/>
    <n v="1440"/>
    <n v="21102101738"/>
    <s v="-"/>
    <n v="6008142167"/>
    <n v="28"/>
    <n v="0"/>
    <n v="28"/>
    <s v="DEPO BANYUWANGI"/>
    <s v="-"/>
    <s v="080-0002472"/>
    <d v="2021-11-01T00:00:00"/>
    <n v="0"/>
    <n v="5042265369"/>
    <s v="116-0004010"/>
    <d v="2021-11-23T00:00:00"/>
    <s v="8276895377"/>
    <s v="2050350281"/>
    <s v="8276895377"/>
    <n v="14184000"/>
    <n v="275800"/>
    <n v="0"/>
    <m/>
    <m/>
    <m/>
    <m/>
    <m/>
    <m/>
    <m/>
    <m/>
    <m/>
    <m/>
    <m/>
    <m/>
    <m/>
    <m/>
    <m/>
    <m/>
    <m/>
    <m/>
    <n v="3"/>
  </r>
  <r>
    <x v="0"/>
    <s v="PT. TIRTA INVESTAMA WINONGAN"/>
    <n v="21102803768"/>
    <s v="PPS"/>
    <s v="JAINUL"/>
    <s v="N 8193 UW"/>
    <n v="5042271684"/>
    <s v="-"/>
    <s v="-"/>
    <d v="2021-11-03T00:00:00"/>
    <n v="1440"/>
    <s v="DEPO JEMBER"/>
    <x v="7"/>
    <s v="369-0005898"/>
    <d v="2021-11-04T00:00:00"/>
    <x v="1"/>
    <n v="1440"/>
    <n v="21102101738"/>
    <s v="-"/>
    <n v="6008142167"/>
    <n v="1440"/>
    <n v="0"/>
    <n v="1440"/>
    <s v="DEPO BANYUWANGI"/>
    <s v="-"/>
    <s v="080-0002472"/>
    <d v="2021-11-01T00:00:00"/>
    <n v="70"/>
    <n v="5042265369"/>
    <s v="116-0004010"/>
    <d v="2021-11-23T00:00:00"/>
    <s v="8276895377"/>
    <s v="2050350281"/>
    <s v="8276895377"/>
    <n v="43200000"/>
    <n v="43200000"/>
    <n v="2100000"/>
    <m/>
    <m/>
    <m/>
    <m/>
    <m/>
    <m/>
    <m/>
    <m/>
    <m/>
    <m/>
    <m/>
    <m/>
    <m/>
    <m/>
    <m/>
    <m/>
    <m/>
    <m/>
    <n v="3"/>
  </r>
  <r>
    <x v="0"/>
    <s v="PT. TIRTA INVESTAMA WINONGAN"/>
    <n v="21102803776"/>
    <s v="MERPATI"/>
    <s v="AMIN"/>
    <s v="N 9079 UQ"/>
    <n v="5042274751"/>
    <s v="-"/>
    <s v="-"/>
    <d v="2021-11-03T00:00:00"/>
    <n v="1344"/>
    <s v="DEPO JEMBER"/>
    <x v="7"/>
    <s v="369-0005897"/>
    <d v="2021-11-04T00:00:00"/>
    <x v="0"/>
    <n v="1344"/>
    <s v="-"/>
    <s v="-"/>
    <s v="-"/>
    <n v="0"/>
    <n v="0"/>
    <n v="0"/>
    <s v="-"/>
    <s v="-"/>
    <s v="-"/>
    <s v="-"/>
    <n v="0"/>
    <s v="-"/>
    <s v="-"/>
    <s v="-"/>
    <s v="8276895377"/>
    <e v="#N/A"/>
    <e v="#N/A"/>
    <n v="13238400"/>
    <n v="0"/>
    <n v="0"/>
    <m/>
    <m/>
    <m/>
    <m/>
    <m/>
    <m/>
    <m/>
    <m/>
    <m/>
    <m/>
    <m/>
    <m/>
    <m/>
    <m/>
    <m/>
    <m/>
    <m/>
    <m/>
    <n v="3"/>
  </r>
  <r>
    <x v="0"/>
    <s v="PT. TIRTA INVESTAMA WINONGAN"/>
    <n v="21102803776"/>
    <s v="MERPATI"/>
    <s v="AMIN"/>
    <s v="N 9079 UQ"/>
    <n v="5042274751"/>
    <s v="-"/>
    <s v="-"/>
    <d v="2021-11-03T00:00:00"/>
    <n v="1344"/>
    <s v="DEPO JEMBER"/>
    <x v="7"/>
    <s v="369-0005897"/>
    <d v="2021-11-04T00:00:00"/>
    <x v="1"/>
    <n v="1344"/>
    <s v="-"/>
    <s v="-"/>
    <s v="-"/>
    <n v="0"/>
    <n v="0"/>
    <n v="0"/>
    <s v="-"/>
    <s v="-"/>
    <s v="-"/>
    <s v="-"/>
    <n v="0"/>
    <s v="-"/>
    <s v="-"/>
    <s v="-"/>
    <s v="8276895377"/>
    <e v="#N/A"/>
    <e v="#N/A"/>
    <n v="40320000"/>
    <n v="0"/>
    <n v="0"/>
    <m/>
    <m/>
    <m/>
    <m/>
    <m/>
    <m/>
    <m/>
    <m/>
    <m/>
    <m/>
    <m/>
    <m/>
    <m/>
    <m/>
    <m/>
    <m/>
    <m/>
    <m/>
    <n v="3"/>
  </r>
  <r>
    <x v="1"/>
    <s v="PT. TIRTA INVESTAMA WINONGAN"/>
    <s v="21102803776A"/>
    <s v="MERPATI"/>
    <s v="AMIN"/>
    <s v="N 9079 UQ"/>
    <s v="BONGKAR SAJA"/>
    <s v="-"/>
    <s v="-"/>
    <d v="2021-11-03T00:00:00"/>
    <n v="0"/>
    <s v="TIV KEBONCANDI"/>
    <x v="2"/>
    <s v="-"/>
    <s v="-"/>
    <x v="0"/>
    <n v="0"/>
    <n v="21102903779"/>
    <s v="-"/>
    <n v="6008143214"/>
    <n v="28"/>
    <n v="0"/>
    <n v="28"/>
    <s v="DEPO BALONG PANGGANG"/>
    <s v="-"/>
    <s v="088-0002346"/>
    <d v="2021-11-02T00:00:00"/>
    <n v="7"/>
    <n v="5042270890"/>
    <s v="117-0002815"/>
    <d v="2021-11-24T00:00:00"/>
    <e v="#N/A"/>
    <s v="2050350312"/>
    <s v="8276895965"/>
    <n v="0"/>
    <n v="275800"/>
    <n v="68950"/>
    <m/>
    <m/>
    <m/>
    <m/>
    <m/>
    <m/>
    <m/>
    <m/>
    <m/>
    <m/>
    <m/>
    <m/>
    <m/>
    <m/>
    <m/>
    <m/>
    <m/>
    <m/>
    <n v="3"/>
  </r>
  <r>
    <x v="1"/>
    <s v="PT. TIRTA INVESTAMA WINONGAN"/>
    <s v="21102803776A"/>
    <s v="MERPATI"/>
    <s v="AMIN"/>
    <s v="N 9079 UQ"/>
    <s v="BONGKAR SAJA"/>
    <s v="-"/>
    <s v="-"/>
    <d v="2021-11-03T00:00:00"/>
    <n v="0"/>
    <s v="TIV KEBONCANDI"/>
    <x v="2"/>
    <s v="-"/>
    <s v="-"/>
    <x v="1"/>
    <n v="0"/>
    <n v="21102903779"/>
    <s v="-"/>
    <n v="6008143214"/>
    <n v="1344"/>
    <n v="0"/>
    <n v="1344"/>
    <s v="DEPO BALONG PANGGANG"/>
    <s v="-"/>
    <s v="088-0002346"/>
    <d v="2021-11-02T00:00:00"/>
    <n v="80"/>
    <n v="5042270890"/>
    <s v="117-0002815"/>
    <d v="2021-11-24T00:00:00"/>
    <e v="#N/A"/>
    <s v="2050350312"/>
    <s v="8276895965"/>
    <n v="0"/>
    <n v="40320000"/>
    <n v="2400000"/>
    <m/>
    <m/>
    <m/>
    <m/>
    <m/>
    <m/>
    <m/>
    <m/>
    <m/>
    <m/>
    <m/>
    <m/>
    <m/>
    <m/>
    <m/>
    <m/>
    <m/>
    <m/>
    <n v="3"/>
  </r>
  <r>
    <x v="0"/>
    <s v="PT. TIRTA INVESTAMA WINONGAN"/>
    <n v="21102803781"/>
    <s v="MERPATI"/>
    <s v="HARTONO"/>
    <s v="N 8647 UR"/>
    <n v="5042272144"/>
    <s v="-"/>
    <s v="-"/>
    <d v="2021-11-03T00:00:00"/>
    <n v="1440"/>
    <s v="DEPO SITUBONDO"/>
    <x v="3"/>
    <s v="899-0001702"/>
    <d v="2021-11-04T00:00:00"/>
    <x v="0"/>
    <n v="1440"/>
    <s v="-"/>
    <s v="-"/>
    <s v="-"/>
    <n v="0"/>
    <n v="0"/>
    <n v="0"/>
    <s v="-"/>
    <s v="-"/>
    <s v="-"/>
    <s v="-"/>
    <n v="0"/>
    <s v="-"/>
    <s v="-"/>
    <s v="-"/>
    <s v="8276895377"/>
    <e v="#N/A"/>
    <e v="#N/A"/>
    <n v="14184000"/>
    <n v="0"/>
    <n v="0"/>
    <m/>
    <m/>
    <m/>
    <m/>
    <m/>
    <m/>
    <m/>
    <m/>
    <m/>
    <m/>
    <m/>
    <m/>
    <m/>
    <m/>
    <m/>
    <m/>
    <m/>
    <m/>
    <n v="3"/>
  </r>
  <r>
    <x v="0"/>
    <s v="PT. TIRTA INVESTAMA WINONGAN"/>
    <n v="21102803781"/>
    <s v="MERPATI"/>
    <s v="HARTONO"/>
    <s v="N 8647 UR"/>
    <n v="5042272144"/>
    <s v="-"/>
    <s v="-"/>
    <d v="2021-11-03T00:00:00"/>
    <n v="1440"/>
    <s v="DEPO SITUBONDO"/>
    <x v="3"/>
    <s v="899-0001702"/>
    <d v="2021-11-04T00:00:00"/>
    <x v="1"/>
    <n v="1440"/>
    <s v="-"/>
    <s v="-"/>
    <s v="-"/>
    <n v="0"/>
    <n v="0"/>
    <n v="0"/>
    <s v="-"/>
    <s v="-"/>
    <s v="-"/>
    <s v="-"/>
    <n v="0"/>
    <s v="-"/>
    <s v="-"/>
    <s v="-"/>
    <s v="8276895377"/>
    <e v="#N/A"/>
    <e v="#N/A"/>
    <n v="43200000"/>
    <n v="0"/>
    <n v="0"/>
    <m/>
    <m/>
    <m/>
    <m/>
    <m/>
    <m/>
    <m/>
    <m/>
    <m/>
    <m/>
    <m/>
    <m/>
    <m/>
    <m/>
    <m/>
    <m/>
    <m/>
    <m/>
    <n v="3"/>
  </r>
  <r>
    <x v="1"/>
    <s v="PT. TIRTA INVESTAMA WINONGAN"/>
    <s v="21102803781A"/>
    <s v="MERPATI"/>
    <s v="HARTONO"/>
    <s v="N 8647 UR"/>
    <s v="BONGKAR SAJA"/>
    <s v="-"/>
    <s v="-"/>
    <d v="2021-11-03T00:00:00"/>
    <n v="0"/>
    <s v="TIV KEBONCANDI"/>
    <x v="2"/>
    <s v="-"/>
    <s v="-"/>
    <x v="0"/>
    <n v="0"/>
    <n v="21102201393"/>
    <s v="-"/>
    <n v="6008141295"/>
    <n v="36"/>
    <n v="0"/>
    <n v="36"/>
    <s v="DEPO PANCENG"/>
    <s v="-"/>
    <s v="169-0001639"/>
    <d v="2021-10-30T00:00:00"/>
    <n v="0"/>
    <n v="5042273406"/>
    <s v="117-0002773"/>
    <d v="2021-11-23T00:00:00"/>
    <e v="#N/A"/>
    <s v="2050350312"/>
    <s v="8276895965"/>
    <n v="0"/>
    <n v="354600"/>
    <n v="0"/>
    <m/>
    <m/>
    <m/>
    <m/>
    <m/>
    <m/>
    <m/>
    <m/>
    <m/>
    <m/>
    <m/>
    <m/>
    <m/>
    <m/>
    <m/>
    <m/>
    <m/>
    <m/>
    <n v="3"/>
  </r>
  <r>
    <x v="1"/>
    <s v="PT. TIRTA INVESTAMA WINONGAN"/>
    <s v="21102803781A"/>
    <s v="MERPATI"/>
    <s v="HARTONO"/>
    <s v="N 8647 UR"/>
    <s v="BONGKAR SAJA"/>
    <s v="-"/>
    <s v="-"/>
    <d v="2021-11-03T00:00:00"/>
    <n v="0"/>
    <s v="TIV KEBONCANDI"/>
    <x v="2"/>
    <s v="-"/>
    <s v="-"/>
    <x v="1"/>
    <n v="0"/>
    <n v="21102201393"/>
    <s v="-"/>
    <n v="6008141295"/>
    <n v="1440"/>
    <n v="0"/>
    <n v="1440"/>
    <s v="DEPO PANCENG"/>
    <s v="-"/>
    <s v="169-0001639"/>
    <d v="2021-10-30T00:00:00"/>
    <n v="60"/>
    <n v="5042273406"/>
    <s v="117-0002773"/>
    <d v="2021-11-23T00:00:00"/>
    <e v="#N/A"/>
    <s v="2050350312"/>
    <s v="8276895965"/>
    <n v="0"/>
    <n v="43200000"/>
    <n v="1800000"/>
    <m/>
    <m/>
    <m/>
    <m/>
    <m/>
    <m/>
    <m/>
    <m/>
    <m/>
    <m/>
    <m/>
    <m/>
    <m/>
    <m/>
    <m/>
    <m/>
    <m/>
    <m/>
    <n v="3"/>
  </r>
  <r>
    <x v="0"/>
    <s v="PT. TIRTA INVESTAMA WINONGAN"/>
    <n v="21102803782"/>
    <s v="WIRADAYA"/>
    <s v="WARDOYO"/>
    <s v="P 8027 UR"/>
    <n v="5042274123"/>
    <s v="-"/>
    <s v="-"/>
    <d v="2021-11-03T00:00:00"/>
    <n v="1440"/>
    <s v="WIRADAYA"/>
    <x v="10"/>
    <s v="558-0010092"/>
    <d v="2021-11-03T00:00:00"/>
    <x v="0"/>
    <n v="1440"/>
    <n v="21102803838"/>
    <s v="-"/>
    <n v="6008143366"/>
    <n v="36"/>
    <n v="0"/>
    <n v="36"/>
    <s v="WIRADAYA"/>
    <s v="-"/>
    <s v="558-0006586"/>
    <d v="2021-11-03T00:00:00"/>
    <n v="0"/>
    <n v="5042154342"/>
    <s v="558-0010093"/>
    <d v="2021-11-03T00:00:00"/>
    <s v="8276895377"/>
    <s v="2050350281"/>
    <s v="8276895377"/>
    <n v="14184000"/>
    <n v="354600"/>
    <n v="0"/>
    <m/>
    <m/>
    <m/>
    <m/>
    <m/>
    <m/>
    <m/>
    <m/>
    <m/>
    <m/>
    <m/>
    <m/>
    <m/>
    <m/>
    <m/>
    <m/>
    <m/>
    <m/>
    <n v="3"/>
  </r>
  <r>
    <x v="0"/>
    <s v="PT. TIRTA INVESTAMA WINONGAN"/>
    <n v="21102803782"/>
    <s v="WIRADAYA"/>
    <s v="WARDOYO"/>
    <s v="P 8027 UR"/>
    <n v="5042274123"/>
    <s v="-"/>
    <s v="-"/>
    <d v="2021-11-03T00:00:00"/>
    <n v="1440"/>
    <s v="WIRADAYA"/>
    <x v="10"/>
    <s v="558-0010092"/>
    <d v="2021-11-03T00:00:00"/>
    <x v="1"/>
    <n v="1440"/>
    <n v="21102803838"/>
    <s v="-"/>
    <n v="6008143366"/>
    <n v="1440"/>
    <n v="0"/>
    <n v="1440"/>
    <s v="WIRADAYA"/>
    <s v="-"/>
    <s v="558-0006586"/>
    <d v="2021-11-03T00:00:00"/>
    <n v="70"/>
    <n v="5042154342"/>
    <s v="558-0010093"/>
    <d v="2021-11-03T00:00:00"/>
    <s v="8276895377"/>
    <s v="2050350281"/>
    <s v="8276895377"/>
    <n v="43200000"/>
    <n v="43200000"/>
    <n v="2100000"/>
    <m/>
    <m/>
    <m/>
    <m/>
    <m/>
    <m/>
    <m/>
    <m/>
    <m/>
    <m/>
    <m/>
    <m/>
    <m/>
    <m/>
    <m/>
    <m/>
    <m/>
    <m/>
    <n v="3"/>
  </r>
  <r>
    <x v="0"/>
    <s v="PT. TIRTA INVESTAMA WINONGAN"/>
    <n v="21102803784"/>
    <s v="MERPATI"/>
    <s v="IBRAHIM"/>
    <s v="N 9611 UR"/>
    <n v="5042271699"/>
    <s v="-"/>
    <s v="-"/>
    <d v="2021-11-03T00:00:00"/>
    <n v="1344"/>
    <s v="DEPO LUMAJANG"/>
    <x v="16"/>
    <s v="079-0002025"/>
    <d v="2021-11-04T00:00:00"/>
    <x v="0"/>
    <n v="1344"/>
    <n v="21102803837"/>
    <s v="-"/>
    <n v="6008141303"/>
    <n v="46"/>
    <n v="0"/>
    <n v="46"/>
    <s v="DEPO GENTENG"/>
    <s v="-"/>
    <s v="371-0001184"/>
    <d v="2021-11-02T00:00:00"/>
    <n v="0"/>
    <n v="5042274574"/>
    <s v="116-0004011"/>
    <d v="2021-11-23T00:00:00"/>
    <s v="8276895377"/>
    <s v="2050350281"/>
    <s v="8276895377"/>
    <n v="13238400"/>
    <n v="453100"/>
    <n v="0"/>
    <m/>
    <m/>
    <m/>
    <m/>
    <m/>
    <m/>
    <m/>
    <m/>
    <m/>
    <m/>
    <m/>
    <m/>
    <m/>
    <m/>
    <m/>
    <m/>
    <m/>
    <m/>
    <n v="3"/>
  </r>
  <r>
    <x v="0"/>
    <s v="PT. TIRTA INVESTAMA WINONGAN"/>
    <n v="21102803784"/>
    <s v="MERPATI"/>
    <s v="IBRAHIM"/>
    <s v="N 9611 UR"/>
    <n v="5042271699"/>
    <s v="-"/>
    <s v="-"/>
    <d v="2021-11-03T00:00:00"/>
    <n v="1344"/>
    <s v="DEPO LUMAJANG"/>
    <x v="16"/>
    <s v="079-0002025"/>
    <d v="2021-11-04T00:00:00"/>
    <x v="1"/>
    <n v="1344"/>
    <n v="21102803837"/>
    <s v="-"/>
    <n v="6008141303"/>
    <n v="1344"/>
    <n v="0"/>
    <n v="1344"/>
    <s v="DEPO GENTENG"/>
    <s v="-"/>
    <s v="371-0001184"/>
    <d v="2021-11-02T00:00:00"/>
    <n v="70"/>
    <n v="5042274574"/>
    <s v="116-0004011"/>
    <d v="2021-11-23T00:00:00"/>
    <s v="8276895377"/>
    <s v="2050350281"/>
    <s v="8276895377"/>
    <n v="40320000"/>
    <n v="40320000"/>
    <n v="2100000"/>
    <m/>
    <m/>
    <m/>
    <m/>
    <m/>
    <m/>
    <m/>
    <m/>
    <m/>
    <m/>
    <m/>
    <m/>
    <m/>
    <m/>
    <m/>
    <m/>
    <m/>
    <m/>
    <n v="3"/>
  </r>
  <r>
    <x v="0"/>
    <s v="PT. TIRTA INVESTAMA WINONGAN"/>
    <n v="21102803786"/>
    <s v="MERPATI"/>
    <s v="SOLIHIN"/>
    <s v="N 8261 UR"/>
    <n v="5042268997"/>
    <s v="-"/>
    <s v="-"/>
    <d v="2021-11-03T00:00:00"/>
    <n v="1440"/>
    <s v="DEPO BANYUWANGI"/>
    <x v="8"/>
    <s v="080-0003051"/>
    <d v="2021-11-04T00:00:00"/>
    <x v="0"/>
    <n v="1440"/>
    <s v="-"/>
    <s v="-"/>
    <s v="-"/>
    <n v="0"/>
    <n v="0"/>
    <n v="0"/>
    <s v="-"/>
    <s v="-"/>
    <s v="-"/>
    <s v="-"/>
    <n v="0"/>
    <s v="-"/>
    <s v="-"/>
    <s v="-"/>
    <s v="8276895377"/>
    <e v="#N/A"/>
    <e v="#N/A"/>
    <n v="14184000"/>
    <n v="0"/>
    <n v="0"/>
    <m/>
    <m/>
    <m/>
    <m/>
    <m/>
    <m/>
    <m/>
    <m/>
    <m/>
    <m/>
    <m/>
    <m/>
    <m/>
    <m/>
    <m/>
    <m/>
    <m/>
    <m/>
    <n v="3"/>
  </r>
  <r>
    <x v="0"/>
    <s v="PT. TIRTA INVESTAMA WINONGAN"/>
    <n v="21102803786"/>
    <s v="MERPATI"/>
    <s v="SOLIHIN"/>
    <s v="N 8261 UR"/>
    <n v="5042268997"/>
    <s v="-"/>
    <s v="-"/>
    <d v="2021-11-03T00:00:00"/>
    <n v="1440"/>
    <s v="DEPO BANYUWANGI"/>
    <x v="8"/>
    <s v="080-0003051"/>
    <d v="2021-11-04T00:00:00"/>
    <x v="1"/>
    <n v="1440"/>
    <s v="-"/>
    <s v="-"/>
    <s v="-"/>
    <n v="0"/>
    <n v="0"/>
    <n v="0"/>
    <s v="-"/>
    <s v="-"/>
    <s v="-"/>
    <s v="-"/>
    <n v="0"/>
    <s v="-"/>
    <s v="-"/>
    <s v="-"/>
    <s v="8276895377"/>
    <e v="#N/A"/>
    <e v="#N/A"/>
    <n v="43200000"/>
    <n v="0"/>
    <n v="0"/>
    <m/>
    <m/>
    <m/>
    <m/>
    <m/>
    <m/>
    <m/>
    <m/>
    <m/>
    <m/>
    <m/>
    <m/>
    <m/>
    <m/>
    <m/>
    <m/>
    <m/>
    <m/>
    <n v="3"/>
  </r>
  <r>
    <x v="1"/>
    <s v="PT. TIRTA INVESTAMA WINONGAN"/>
    <s v="21102803786A"/>
    <s v="MERPATI"/>
    <s v="SOLIHIN"/>
    <s v="N 8261 UR"/>
    <s v="BONGKAR SAJA"/>
    <s v="-"/>
    <s v="-"/>
    <d v="2021-11-03T00:00:00"/>
    <n v="0"/>
    <s v="TIV KEBONCANDI"/>
    <x v="2"/>
    <s v="-"/>
    <s v="-"/>
    <x v="0"/>
    <n v="0"/>
    <n v="21102903777"/>
    <s v="-"/>
    <n v="6008142286"/>
    <n v="32"/>
    <n v="0"/>
    <n v="32"/>
    <s v="DEPO PANCENG"/>
    <s v="-"/>
    <s v="169-0001643"/>
    <d v="2021-11-02T00:00:00"/>
    <n v="0"/>
    <n v="5042269536"/>
    <s v="117-0002772"/>
    <d v="2021-11-23T00:00:00"/>
    <e v="#N/A"/>
    <s v="2050350312"/>
    <s v="8276895965"/>
    <n v="0"/>
    <n v="315200"/>
    <n v="0"/>
    <m/>
    <m/>
    <m/>
    <m/>
    <m/>
    <m/>
    <m/>
    <m/>
    <m/>
    <m/>
    <m/>
    <m/>
    <m/>
    <m/>
    <m/>
    <m/>
    <m/>
    <m/>
    <n v="3"/>
  </r>
  <r>
    <x v="1"/>
    <s v="PT. TIRTA INVESTAMA WINONGAN"/>
    <s v="21102803786A"/>
    <s v="MERPATI"/>
    <s v="SOLIHIN"/>
    <s v="N 8261 UR"/>
    <s v="BONGKAR SAJA"/>
    <s v="-"/>
    <s v="-"/>
    <d v="2021-11-03T00:00:00"/>
    <n v="0"/>
    <s v="TIV KEBONCANDI"/>
    <x v="2"/>
    <s v="-"/>
    <s v="-"/>
    <x v="1"/>
    <n v="0"/>
    <n v="21102903777"/>
    <s v="-"/>
    <n v="6008142286"/>
    <n v="1440"/>
    <n v="0"/>
    <n v="1440"/>
    <s v="DEPO PANCENG"/>
    <s v="-"/>
    <s v="169-0001643"/>
    <d v="2021-11-02T00:00:00"/>
    <n v="65"/>
    <n v="5042269536"/>
    <s v="117-0002772"/>
    <d v="2021-11-23T00:00:00"/>
    <e v="#N/A"/>
    <s v="2050350312"/>
    <s v="8276895965"/>
    <n v="0"/>
    <n v="43200000"/>
    <n v="1950000"/>
    <m/>
    <m/>
    <m/>
    <m/>
    <m/>
    <m/>
    <m/>
    <m/>
    <m/>
    <m/>
    <m/>
    <m/>
    <m/>
    <m/>
    <m/>
    <m/>
    <m/>
    <m/>
    <n v="3"/>
  </r>
  <r>
    <x v="0"/>
    <s v="PT. TIRTA INVESTAMA WINONGAN"/>
    <n v="21102803787"/>
    <s v="MERPATI"/>
    <s v="JUPRI"/>
    <s v="N 9879 UR"/>
    <n v="5042271372"/>
    <s v="-"/>
    <s v="-"/>
    <d v="2021-11-03T00:00:00"/>
    <n v="1344"/>
    <s v="DEPO GENTENG"/>
    <x v="9"/>
    <s v="371-0001137"/>
    <d v="2021-11-04T00:00:00"/>
    <x v="0"/>
    <n v="1344"/>
    <s v="-"/>
    <s v="-"/>
    <s v="-"/>
    <n v="0"/>
    <n v="0"/>
    <n v="0"/>
    <s v="-"/>
    <s v="-"/>
    <s v="-"/>
    <s v="-"/>
    <n v="0"/>
    <s v="-"/>
    <s v="-"/>
    <s v="-"/>
    <s v="8276895377"/>
    <e v="#N/A"/>
    <e v="#N/A"/>
    <n v="13238400"/>
    <n v="0"/>
    <n v="0"/>
    <m/>
    <m/>
    <m/>
    <m/>
    <m/>
    <m/>
    <m/>
    <m/>
    <m/>
    <m/>
    <m/>
    <m/>
    <m/>
    <m/>
    <m/>
    <m/>
    <m/>
    <m/>
    <n v="3"/>
  </r>
  <r>
    <x v="0"/>
    <s v="PT. TIRTA INVESTAMA WINONGAN"/>
    <n v="21102803787"/>
    <s v="MERPATI"/>
    <s v="JUPRI"/>
    <s v="N 9879 UR"/>
    <n v="5042271372"/>
    <s v="-"/>
    <s v="-"/>
    <d v="2021-11-03T00:00:00"/>
    <n v="1344"/>
    <s v="DEPO GENTENG"/>
    <x v="9"/>
    <s v="371-0001137"/>
    <d v="2021-11-04T00:00:00"/>
    <x v="1"/>
    <n v="1344"/>
    <s v="-"/>
    <s v="-"/>
    <s v="-"/>
    <n v="0"/>
    <n v="0"/>
    <n v="0"/>
    <s v="-"/>
    <s v="-"/>
    <s v="-"/>
    <s v="-"/>
    <n v="0"/>
    <s v="-"/>
    <s v="-"/>
    <s v="-"/>
    <s v="8276895377"/>
    <e v="#N/A"/>
    <e v="#N/A"/>
    <n v="40320000"/>
    <n v="0"/>
    <n v="0"/>
    <m/>
    <m/>
    <m/>
    <m/>
    <m/>
    <m/>
    <m/>
    <m/>
    <m/>
    <m/>
    <m/>
    <m/>
    <m/>
    <m/>
    <m/>
    <m/>
    <m/>
    <m/>
    <n v="3"/>
  </r>
  <r>
    <x v="1"/>
    <s v="PT. TIRTA INVESTAMA WINONGAN"/>
    <s v="21102803787A"/>
    <s v="MERPATI"/>
    <s v="JUPRI"/>
    <s v="N 9879 UR"/>
    <s v="BONGKAR SAJA"/>
    <s v="-"/>
    <s v="-"/>
    <d v="2021-11-03T00:00:00"/>
    <n v="0"/>
    <s v="TIV KEBONCANDI"/>
    <x v="2"/>
    <s v="-"/>
    <s v="-"/>
    <x v="0"/>
    <n v="0"/>
    <n v="21102903786"/>
    <s v="-"/>
    <n v="6008118225"/>
    <n v="34"/>
    <n v="0"/>
    <n v="34"/>
    <s v="DEPO PANCENG"/>
    <s v="-"/>
    <s v="169-0001642"/>
    <d v="2021-11-02T00:00:00"/>
    <n v="1"/>
    <n v="5042216416"/>
    <s v="117-0002889"/>
    <d v="2021-11-29T00:00:00"/>
    <e v="#N/A"/>
    <s v="2050350312"/>
    <s v="8276895965"/>
    <n v="0"/>
    <n v="334900"/>
    <n v="9850"/>
    <m/>
    <m/>
    <m/>
    <m/>
    <m/>
    <m/>
    <m/>
    <m/>
    <m/>
    <m/>
    <m/>
    <m/>
    <m/>
    <m/>
    <m/>
    <m/>
    <m/>
    <m/>
    <n v="3"/>
  </r>
  <r>
    <x v="1"/>
    <s v="PT. TIRTA INVESTAMA WINONGAN"/>
    <s v="21102803787A"/>
    <s v="MERPATI"/>
    <s v="JUPRI"/>
    <s v="N 9879 UR"/>
    <s v="BONGKAR SAJA"/>
    <s v="-"/>
    <s v="-"/>
    <d v="2021-11-03T00:00:00"/>
    <n v="0"/>
    <s v="TIV KEBONCANDI"/>
    <x v="2"/>
    <s v="-"/>
    <s v="-"/>
    <x v="1"/>
    <n v="0"/>
    <n v="21102903786"/>
    <s v="-"/>
    <n v="6008118225"/>
    <n v="1344"/>
    <n v="0"/>
    <n v="1344"/>
    <s v="DEPO PANCENG"/>
    <s v="-"/>
    <s v="169-0001642"/>
    <d v="2021-11-02T00:00:00"/>
    <n v="61"/>
    <n v="5042216416"/>
    <s v="117-0002889"/>
    <d v="2021-11-29T00:00:00"/>
    <e v="#N/A"/>
    <s v="2050350312"/>
    <s v="8276895965"/>
    <n v="0"/>
    <n v="40320000"/>
    <n v="1830000"/>
    <m/>
    <m/>
    <m/>
    <m/>
    <m/>
    <m/>
    <m/>
    <m/>
    <m/>
    <m/>
    <m/>
    <m/>
    <m/>
    <m/>
    <m/>
    <m/>
    <m/>
    <m/>
    <n v="3"/>
  </r>
  <r>
    <x v="0"/>
    <s v="PT. TIRTA INVESTAMA WINONGAN"/>
    <n v="21102803789"/>
    <s v="MERPATI"/>
    <s v="SUGIONO"/>
    <s v="N 8655 UQ"/>
    <n v="5042263914"/>
    <s v="-"/>
    <s v="-"/>
    <d v="2021-11-03T00:00:00"/>
    <n v="1440"/>
    <s v="DEPO BANYUWANGI"/>
    <x v="8"/>
    <s v="080-0003046"/>
    <d v="2021-11-04T00:00:00"/>
    <x v="0"/>
    <n v="1440"/>
    <s v="-"/>
    <s v="-"/>
    <s v="-"/>
    <n v="0"/>
    <n v="0"/>
    <n v="0"/>
    <s v="-"/>
    <s v="-"/>
    <s v="-"/>
    <s v="-"/>
    <n v="0"/>
    <s v="-"/>
    <s v="-"/>
    <s v="-"/>
    <s v="8276895377"/>
    <e v="#N/A"/>
    <e v="#N/A"/>
    <n v="14184000"/>
    <n v="0"/>
    <n v="0"/>
    <m/>
    <m/>
    <m/>
    <m/>
    <m/>
    <m/>
    <m/>
    <m/>
    <m/>
    <m/>
    <m/>
    <m/>
    <m/>
    <m/>
    <m/>
    <m/>
    <m/>
    <m/>
    <n v="3"/>
  </r>
  <r>
    <x v="0"/>
    <s v="PT. TIRTA INVESTAMA WINONGAN"/>
    <n v="21102803789"/>
    <s v="MERPATI"/>
    <s v="SUGIONO"/>
    <s v="N 8655 UQ"/>
    <n v="5042263914"/>
    <s v="-"/>
    <s v="-"/>
    <d v="2021-11-03T00:00:00"/>
    <n v="1440"/>
    <s v="DEPO BANYUWANGI"/>
    <x v="8"/>
    <s v="080-0003046"/>
    <d v="2021-11-04T00:00:00"/>
    <x v="1"/>
    <n v="1440"/>
    <s v="-"/>
    <s v="-"/>
    <s v="-"/>
    <n v="0"/>
    <n v="0"/>
    <n v="0"/>
    <s v="-"/>
    <s v="-"/>
    <s v="-"/>
    <s v="-"/>
    <n v="0"/>
    <s v="-"/>
    <s v="-"/>
    <s v="-"/>
    <s v="8276895377"/>
    <e v="#N/A"/>
    <e v="#N/A"/>
    <n v="43200000"/>
    <n v="0"/>
    <n v="0"/>
    <m/>
    <m/>
    <m/>
    <m/>
    <m/>
    <m/>
    <m/>
    <m/>
    <m/>
    <m/>
    <m/>
    <m/>
    <m/>
    <m/>
    <m/>
    <m/>
    <m/>
    <m/>
    <n v="3"/>
  </r>
  <r>
    <x v="1"/>
    <s v="PT. TIRTA INVESTAMA WINONGAN"/>
    <s v="21102803789A"/>
    <s v="MERPATI"/>
    <s v="SUGIONO"/>
    <s v="N 8655 UQ"/>
    <s v="BONGKAR SAJA"/>
    <s v="-"/>
    <s v="-"/>
    <d v="2021-11-03T00:00:00"/>
    <n v="0"/>
    <s v="TIV KEBONCANDI"/>
    <x v="2"/>
    <s v="-"/>
    <s v="-"/>
    <x v="0"/>
    <n v="0"/>
    <n v="21102903785"/>
    <s v="-"/>
    <n v="6008139598"/>
    <n v="35"/>
    <n v="0"/>
    <n v="35"/>
    <s v="LOWAYU - GRESIK"/>
    <s v="-"/>
    <s v="556-0006264"/>
    <d v="2021-11-02T00:00:00"/>
    <n v="1"/>
    <n v="5042269360"/>
    <s v="556-0009034"/>
    <d v="2021-11-05T00:00:00"/>
    <e v="#N/A"/>
    <s v="2050350312"/>
    <s v="8276895965"/>
    <n v="0"/>
    <n v="344750"/>
    <n v="9850"/>
    <m/>
    <m/>
    <m/>
    <m/>
    <m/>
    <m/>
    <m/>
    <m/>
    <m/>
    <m/>
    <m/>
    <m/>
    <m/>
    <m/>
    <m/>
    <m/>
    <m/>
    <m/>
    <n v="3"/>
  </r>
  <r>
    <x v="1"/>
    <s v="PT. TIRTA INVESTAMA WINONGAN"/>
    <s v="21102803789A"/>
    <s v="MERPATI"/>
    <s v="SUGIONO"/>
    <s v="N 8655 UQ"/>
    <s v="BONGKAR SAJA"/>
    <s v="-"/>
    <s v="-"/>
    <d v="2021-11-03T00:00:00"/>
    <n v="0"/>
    <s v="TIV KEBONCANDI"/>
    <x v="2"/>
    <s v="-"/>
    <s v="-"/>
    <x v="1"/>
    <n v="0"/>
    <n v="21102903785"/>
    <s v="-"/>
    <n v="6008139598"/>
    <n v="1440"/>
    <n v="0"/>
    <n v="1440"/>
    <s v="LOWAYU - GRESIK"/>
    <s v="-"/>
    <s v="556-0006264"/>
    <d v="2021-11-02T00:00:00"/>
    <n v="60"/>
    <n v="5042269360"/>
    <s v="556-0009034"/>
    <d v="2021-11-05T00:00:00"/>
    <e v="#N/A"/>
    <s v="2050350312"/>
    <s v="8276895965"/>
    <n v="0"/>
    <n v="43200000"/>
    <n v="1800000"/>
    <m/>
    <m/>
    <m/>
    <m/>
    <m/>
    <m/>
    <m/>
    <m/>
    <m/>
    <m/>
    <m/>
    <m/>
    <m/>
    <m/>
    <m/>
    <m/>
    <m/>
    <m/>
    <n v="3"/>
  </r>
  <r>
    <x v="1"/>
    <s v="PT. TIRTA INVESTAMA WINONGAN"/>
    <n v="21102903738"/>
    <s v="PPS"/>
    <s v="WIN"/>
    <s v="N 8194 UW"/>
    <n v="5042276719"/>
    <s v="-"/>
    <s v="-"/>
    <d v="2021-11-03T00:00:00"/>
    <n v="1392"/>
    <s v="LOWAYU - GRESIK"/>
    <x v="12"/>
    <s v="556-0009026"/>
    <d v="2021-11-04T00:00:00"/>
    <x v="0"/>
    <n v="1392"/>
    <s v="-"/>
    <s v="-"/>
    <s v="-"/>
    <n v="0"/>
    <n v="0"/>
    <n v="0"/>
    <s v="-"/>
    <s v="-"/>
    <s v="-"/>
    <s v="-"/>
    <n v="0"/>
    <s v="-"/>
    <s v="-"/>
    <s v="-"/>
    <s v="8276895965"/>
    <e v="#N/A"/>
    <e v="#N/A"/>
    <n v="13711200"/>
    <n v="0"/>
    <n v="0"/>
    <m/>
    <m/>
    <m/>
    <m/>
    <m/>
    <m/>
    <m/>
    <m/>
    <m/>
    <m/>
    <m/>
    <m/>
    <m/>
    <m/>
    <m/>
    <m/>
    <m/>
    <m/>
    <n v="3"/>
  </r>
  <r>
    <x v="1"/>
    <s v="PT. TIRTA INVESTAMA WINONGAN"/>
    <n v="21102903738"/>
    <s v="PPS"/>
    <s v="WIN"/>
    <s v="N 8194 UW"/>
    <n v="5042276719"/>
    <s v="-"/>
    <s v="-"/>
    <d v="2021-11-03T00:00:00"/>
    <n v="1392"/>
    <s v="LOWAYU - GRESIK"/>
    <x v="12"/>
    <s v="556-0009026"/>
    <d v="2021-11-04T00:00:00"/>
    <x v="1"/>
    <n v="1392"/>
    <s v="-"/>
    <s v="-"/>
    <s v="-"/>
    <n v="0"/>
    <n v="0"/>
    <n v="0"/>
    <s v="-"/>
    <s v="-"/>
    <s v="-"/>
    <s v="-"/>
    <n v="0"/>
    <s v="-"/>
    <s v="-"/>
    <s v="-"/>
    <s v="8276895965"/>
    <e v="#N/A"/>
    <e v="#N/A"/>
    <n v="41760000"/>
    <n v="0"/>
    <n v="0"/>
    <m/>
    <m/>
    <m/>
    <m/>
    <m/>
    <m/>
    <m/>
    <m/>
    <m/>
    <m/>
    <m/>
    <m/>
    <m/>
    <m/>
    <m/>
    <m/>
    <m/>
    <m/>
    <n v="3"/>
  </r>
  <r>
    <x v="0"/>
    <s v="PT. TIRTA INVESTAMA WINONGAN"/>
    <s v="21102903738A"/>
    <s v="PPS"/>
    <s v="WIN"/>
    <s v="N 8194 UW"/>
    <s v="BONGKAR SAJA"/>
    <s v="-"/>
    <s v="-"/>
    <d v="2021-11-03T00:00:00"/>
    <n v="0"/>
    <s v="TIV KEBONCANDI"/>
    <x v="2"/>
    <s v="-"/>
    <s v="-"/>
    <x v="0"/>
    <n v="0"/>
    <n v="21102803821"/>
    <s v="-"/>
    <n v="6008139910"/>
    <n v="43"/>
    <n v="0"/>
    <n v="43"/>
    <s v="DEPO JEMBER"/>
    <s v="-"/>
    <s v="369-0005536"/>
    <d v="2021-11-02T00:00:00"/>
    <n v="2"/>
    <n v="5042278244"/>
    <s v="116-0003999"/>
    <d v="2021-11-23T00:00:00"/>
    <e v="#N/A"/>
    <s v="2050350281"/>
    <s v="8276895377"/>
    <n v="0"/>
    <n v="423550"/>
    <n v="19700"/>
    <m/>
    <m/>
    <m/>
    <m/>
    <m/>
    <m/>
    <m/>
    <m/>
    <m/>
    <m/>
    <m/>
    <m/>
    <m/>
    <m/>
    <m/>
    <m/>
    <m/>
    <m/>
    <n v="3"/>
  </r>
  <r>
    <x v="0"/>
    <s v="PT. TIRTA INVESTAMA WINONGAN"/>
    <s v="21102903738A"/>
    <s v="PPS"/>
    <s v="WIN"/>
    <s v="N 8194 UW"/>
    <s v="BONGKAR SAJA"/>
    <s v="-"/>
    <s v="-"/>
    <d v="2021-11-03T00:00:00"/>
    <n v="0"/>
    <s v="TIV KEBONCANDI"/>
    <x v="2"/>
    <s v="-"/>
    <s v="-"/>
    <x v="1"/>
    <n v="0"/>
    <n v="21102803821"/>
    <s v="-"/>
    <n v="6008139910"/>
    <n v="1440"/>
    <n v="0"/>
    <n v="1440"/>
    <s v="DEPO JEMBER"/>
    <s v="-"/>
    <s v="369-0005536"/>
    <d v="2021-11-02T00:00:00"/>
    <n v="70"/>
    <n v="5042278244"/>
    <s v="116-0003999"/>
    <d v="2021-11-23T00:00:00"/>
    <e v="#N/A"/>
    <s v="2050350281"/>
    <s v="8276895377"/>
    <n v="0"/>
    <n v="43200000"/>
    <n v="2100000"/>
    <m/>
    <m/>
    <m/>
    <m/>
    <m/>
    <m/>
    <m/>
    <m/>
    <m/>
    <m/>
    <m/>
    <m/>
    <m/>
    <m/>
    <m/>
    <m/>
    <m/>
    <m/>
    <n v="3"/>
  </r>
  <r>
    <x v="1"/>
    <s v="PT. TIRTA INVESTAMA WINONGAN"/>
    <n v="21102903748"/>
    <s v="PPS"/>
    <s v="DARSONO"/>
    <s v="S 8186 UT"/>
    <n v="5042264116"/>
    <s v="-"/>
    <s v="-"/>
    <d v="2021-11-03T00:00:00"/>
    <n v="1440"/>
    <s v="DEPO GRESIK"/>
    <x v="18"/>
    <s v="556-0009022"/>
    <d v="2021-11-04T00:00:00"/>
    <x v="0"/>
    <n v="1440"/>
    <s v="-"/>
    <s v="-"/>
    <s v="-"/>
    <n v="0"/>
    <n v="0"/>
    <n v="0"/>
    <s v="-"/>
    <s v="-"/>
    <s v="-"/>
    <s v="-"/>
    <n v="0"/>
    <s v="-"/>
    <s v="-"/>
    <s v="-"/>
    <s v="8276895965"/>
    <e v="#N/A"/>
    <e v="#N/A"/>
    <n v="14184000"/>
    <n v="0"/>
    <n v="0"/>
    <m/>
    <m/>
    <m/>
    <m/>
    <m/>
    <m/>
    <m/>
    <m/>
    <m/>
    <m/>
    <m/>
    <m/>
    <m/>
    <m/>
    <m/>
    <m/>
    <m/>
    <m/>
    <n v="3"/>
  </r>
  <r>
    <x v="1"/>
    <s v="PT. TIRTA INVESTAMA WINONGAN"/>
    <n v="21102903748"/>
    <s v="PPS"/>
    <s v="DARSONO"/>
    <s v="S 8186 UT"/>
    <n v="5042264116"/>
    <s v="-"/>
    <s v="-"/>
    <d v="2021-11-03T00:00:00"/>
    <n v="1440"/>
    <s v="DEPO GRESIK"/>
    <x v="18"/>
    <s v="556-0009022"/>
    <d v="2021-11-04T00:00:00"/>
    <x v="1"/>
    <n v="1440"/>
    <s v="-"/>
    <s v="-"/>
    <s v="-"/>
    <n v="0"/>
    <n v="0"/>
    <n v="0"/>
    <s v="-"/>
    <s v="-"/>
    <s v="-"/>
    <s v="-"/>
    <n v="0"/>
    <s v="-"/>
    <s v="-"/>
    <s v="-"/>
    <s v="8276895965"/>
    <e v="#N/A"/>
    <e v="#N/A"/>
    <n v="43200000"/>
    <n v="0"/>
    <n v="0"/>
    <m/>
    <m/>
    <m/>
    <m/>
    <m/>
    <m/>
    <m/>
    <m/>
    <m/>
    <m/>
    <m/>
    <m/>
    <m/>
    <m/>
    <m/>
    <m/>
    <m/>
    <m/>
    <n v="3"/>
  </r>
  <r>
    <x v="0"/>
    <s v="PT. TIRTA INVESTAMA WINONGAN"/>
    <s v="21102903748A"/>
    <s v="PPS"/>
    <s v="DARSONO"/>
    <s v="S 8186 UT"/>
    <s v="BONGKAR SAJA"/>
    <s v="-"/>
    <s v="-"/>
    <d v="2021-11-03T00:00:00"/>
    <n v="0"/>
    <s v="TIV KEBONCANDI"/>
    <x v="2"/>
    <s v="-"/>
    <s v="-"/>
    <x v="0"/>
    <n v="0"/>
    <n v="21102803836"/>
    <s v="-"/>
    <n v="6008140986"/>
    <n v="43"/>
    <n v="0"/>
    <n v="43"/>
    <s v="DEPO JEMBER"/>
    <s v="-"/>
    <s v="369-0005535"/>
    <d v="2021-11-02T00:00:00"/>
    <n v="0"/>
    <n v="5042270023"/>
    <s v="116-0004009"/>
    <d v="2021-11-23T00:00:00"/>
    <e v="#N/A"/>
    <s v="2050350281"/>
    <s v="8276895377"/>
    <n v="0"/>
    <n v="423550"/>
    <n v="0"/>
    <m/>
    <m/>
    <m/>
    <m/>
    <m/>
    <m/>
    <m/>
    <m/>
    <m/>
    <m/>
    <m/>
    <m/>
    <m/>
    <m/>
    <m/>
    <m/>
    <m/>
    <m/>
    <n v="3"/>
  </r>
  <r>
    <x v="0"/>
    <s v="PT. TIRTA INVESTAMA WINONGAN"/>
    <s v="21102903748A"/>
    <s v="PPS"/>
    <s v="DARSONO"/>
    <s v="S 8186 UT"/>
    <s v="BONGKAR SAJA"/>
    <s v="-"/>
    <s v="-"/>
    <d v="2021-11-03T00:00:00"/>
    <n v="0"/>
    <s v="TIV KEBONCANDI"/>
    <x v="2"/>
    <s v="-"/>
    <s v="-"/>
    <x v="1"/>
    <n v="0"/>
    <n v="21102803836"/>
    <s v="-"/>
    <n v="6008140986"/>
    <n v="1440"/>
    <n v="0"/>
    <n v="1440"/>
    <s v="DEPO JEMBER"/>
    <s v="-"/>
    <s v="369-0005535"/>
    <d v="2021-11-02T00:00:00"/>
    <n v="70"/>
    <n v="5042270023"/>
    <s v="116-0004009"/>
    <d v="2021-11-23T00:00:00"/>
    <e v="#N/A"/>
    <s v="2050350281"/>
    <s v="8276895377"/>
    <n v="0"/>
    <n v="43200000"/>
    <n v="2100000"/>
    <m/>
    <m/>
    <m/>
    <m/>
    <m/>
    <m/>
    <m/>
    <m/>
    <m/>
    <m/>
    <m/>
    <m/>
    <m/>
    <m/>
    <m/>
    <m/>
    <m/>
    <m/>
    <n v="3"/>
  </r>
  <r>
    <x v="1"/>
    <s v="PT. TIRTA INVESTAMA WINONGAN"/>
    <n v="21102903754"/>
    <s v="MERPATI"/>
    <s v="BUDIONO"/>
    <s v="N 9902 UR"/>
    <n v="5042262332"/>
    <s v="-"/>
    <s v="-"/>
    <d v="2021-11-03T00:00:00"/>
    <n v="1440"/>
    <s v="DEPO GRESIK"/>
    <x v="18"/>
    <s v="556-0009018"/>
    <d v="2021-11-04T00:00:00"/>
    <x v="0"/>
    <n v="1440"/>
    <s v="-"/>
    <s v="-"/>
    <s v="-"/>
    <n v="0"/>
    <n v="0"/>
    <n v="0"/>
    <s v="-"/>
    <s v="-"/>
    <s v="-"/>
    <s v="-"/>
    <n v="0"/>
    <s v="-"/>
    <s v="-"/>
    <s v="-"/>
    <s v="8276895965"/>
    <e v="#N/A"/>
    <e v="#N/A"/>
    <n v="14184000"/>
    <n v="0"/>
    <n v="0"/>
    <m/>
    <m/>
    <m/>
    <m/>
    <m/>
    <m/>
    <m/>
    <m/>
    <m/>
    <m/>
    <m/>
    <m/>
    <m/>
    <m/>
    <m/>
    <m/>
    <m/>
    <m/>
    <n v="3"/>
  </r>
  <r>
    <x v="1"/>
    <s v="PT. TIRTA INVESTAMA WINONGAN"/>
    <n v="21102903754"/>
    <s v="MERPATI"/>
    <s v="BUDIONO"/>
    <s v="N 9902 UR"/>
    <n v="5042262332"/>
    <s v="-"/>
    <s v="-"/>
    <d v="2021-11-03T00:00:00"/>
    <n v="1440"/>
    <s v="DEPO GRESIK"/>
    <x v="18"/>
    <s v="556-0009018"/>
    <d v="2021-11-04T00:00:00"/>
    <x v="1"/>
    <n v="1440"/>
    <s v="-"/>
    <s v="-"/>
    <s v="-"/>
    <n v="0"/>
    <n v="0"/>
    <n v="0"/>
    <s v="-"/>
    <s v="-"/>
    <s v="-"/>
    <s v="-"/>
    <n v="0"/>
    <s v="-"/>
    <s v="-"/>
    <s v="-"/>
    <s v="8276895965"/>
    <e v="#N/A"/>
    <e v="#N/A"/>
    <n v="43200000"/>
    <n v="0"/>
    <n v="0"/>
    <m/>
    <m/>
    <m/>
    <m/>
    <m/>
    <m/>
    <m/>
    <m/>
    <m/>
    <m/>
    <m/>
    <m/>
    <m/>
    <m/>
    <m/>
    <m/>
    <m/>
    <m/>
    <n v="3"/>
  </r>
  <r>
    <x v="0"/>
    <s v="PT. TIRTA INVESTAMA WINONGAN"/>
    <s v="21102903754A"/>
    <s v="MERPATI"/>
    <s v="BUDIONO"/>
    <s v="N 9902 UR"/>
    <s v="BONGKAR SAJA"/>
    <s v="-"/>
    <s v="-"/>
    <d v="2021-11-03T00:00:00"/>
    <n v="0"/>
    <s v="TIV KEBONCANDI"/>
    <x v="2"/>
    <s v="-"/>
    <s v="-"/>
    <x v="0"/>
    <n v="0"/>
    <n v="21102101730"/>
    <s v="-"/>
    <n v="6008137875"/>
    <n v="44"/>
    <n v="0"/>
    <n v="44"/>
    <s v="DEPO JEMBER"/>
    <s v="-"/>
    <s v="369-0005531"/>
    <d v="2021-11-01T00:00:00"/>
    <n v="0"/>
    <n v="5042216596"/>
    <s v="116-0003994"/>
    <d v="2021-11-23T00:00:00"/>
    <e v="#N/A"/>
    <s v="2050350281"/>
    <s v="8276895377"/>
    <n v="0"/>
    <n v="433400"/>
    <n v="0"/>
    <m/>
    <m/>
    <m/>
    <m/>
    <m/>
    <m/>
    <m/>
    <m/>
    <m/>
    <m/>
    <m/>
    <m/>
    <m/>
    <m/>
    <m/>
    <m/>
    <m/>
    <m/>
    <n v="3"/>
  </r>
  <r>
    <x v="0"/>
    <s v="PT. TIRTA INVESTAMA WINONGAN"/>
    <s v="21102903754A"/>
    <s v="MERPATI"/>
    <s v="BUDIONO"/>
    <s v="N 9902 UR"/>
    <s v="BONGKAR SAJA"/>
    <s v="-"/>
    <s v="-"/>
    <d v="2021-11-03T00:00:00"/>
    <n v="0"/>
    <s v="TIV KEBONCANDI"/>
    <x v="2"/>
    <s v="-"/>
    <s v="-"/>
    <x v="1"/>
    <n v="0"/>
    <n v="21102101730"/>
    <s v="-"/>
    <n v="6008137875"/>
    <n v="1440"/>
    <n v="0"/>
    <n v="1440"/>
    <s v="DEPO JEMBER"/>
    <s v="-"/>
    <s v="369-0005531"/>
    <d v="2021-11-01T00:00:00"/>
    <n v="65"/>
    <n v="5042216596"/>
    <s v="116-0003994"/>
    <d v="2021-11-23T00:00:00"/>
    <e v="#N/A"/>
    <s v="2050350281"/>
    <s v="8276895377"/>
    <n v="0"/>
    <n v="43200000"/>
    <n v="1950000"/>
    <m/>
    <m/>
    <m/>
    <m/>
    <m/>
    <m/>
    <m/>
    <m/>
    <m/>
    <m/>
    <m/>
    <m/>
    <m/>
    <m/>
    <m/>
    <m/>
    <m/>
    <m/>
    <n v="3"/>
  </r>
  <r>
    <x v="1"/>
    <s v="PT. TIRTA INVESTAMA WINONGAN"/>
    <n v="21102913746"/>
    <s v="PPS"/>
    <s v="AZIZ"/>
    <s v="L 9272 UF"/>
    <n v="5042268273"/>
    <s v="-"/>
    <s v="-"/>
    <d v="2021-11-03T00:00:00"/>
    <n v="1440"/>
    <s v="LOWAYU - GRESIK"/>
    <x v="12"/>
    <s v="556-0009028"/>
    <d v="2021-11-04T00:00:00"/>
    <x v="0"/>
    <n v="1440"/>
    <s v="-"/>
    <s v="-"/>
    <s v="-"/>
    <n v="0"/>
    <n v="0"/>
    <n v="0"/>
    <s v="-"/>
    <s v="-"/>
    <s v="-"/>
    <s v="-"/>
    <n v="0"/>
    <s v="-"/>
    <s v="-"/>
    <s v="-"/>
    <s v="8276895965"/>
    <e v="#N/A"/>
    <e v="#N/A"/>
    <n v="14184000"/>
    <n v="0"/>
    <n v="0"/>
    <m/>
    <m/>
    <m/>
    <m/>
    <m/>
    <m/>
    <m/>
    <m/>
    <m/>
    <m/>
    <m/>
    <m/>
    <m/>
    <m/>
    <m/>
    <m/>
    <m/>
    <m/>
    <n v="3"/>
  </r>
  <r>
    <x v="1"/>
    <s v="PT. TIRTA INVESTAMA WINONGAN"/>
    <n v="21102913746"/>
    <s v="PPS"/>
    <s v="AZIZ"/>
    <s v="L 9272 UF"/>
    <n v="5042268273"/>
    <s v="-"/>
    <s v="-"/>
    <d v="2021-11-03T00:00:00"/>
    <n v="1440"/>
    <s v="LOWAYU - GRESIK"/>
    <x v="12"/>
    <s v="556-0009028"/>
    <d v="2021-11-04T00:00:00"/>
    <x v="1"/>
    <n v="1440"/>
    <s v="-"/>
    <s v="-"/>
    <s v="-"/>
    <n v="0"/>
    <n v="0"/>
    <n v="0"/>
    <s v="-"/>
    <s v="-"/>
    <s v="-"/>
    <s v="-"/>
    <n v="0"/>
    <s v="-"/>
    <s v="-"/>
    <s v="-"/>
    <s v="8276895965"/>
    <e v="#N/A"/>
    <e v="#N/A"/>
    <n v="43200000"/>
    <n v="0"/>
    <n v="0"/>
    <m/>
    <m/>
    <m/>
    <m/>
    <m/>
    <m/>
    <m/>
    <m/>
    <m/>
    <m/>
    <m/>
    <m/>
    <m/>
    <m/>
    <m/>
    <m/>
    <m/>
    <m/>
    <n v="3"/>
  </r>
  <r>
    <x v="0"/>
    <s v="PT. TIRTA INVESTAMA WINONGAN"/>
    <s v="21102913746A"/>
    <s v="PPS"/>
    <s v="AZIZ"/>
    <s v="L 9272 UF"/>
    <s v="BONGKAR SAJA"/>
    <s v="-"/>
    <s v="-"/>
    <d v="2021-11-03T00:00:00"/>
    <n v="0"/>
    <s v="TIV KEBONCANDI"/>
    <x v="2"/>
    <s v="-"/>
    <s v="-"/>
    <x v="0"/>
    <n v="0"/>
    <n v="21102101758"/>
    <s v="-"/>
    <n v="6008141612"/>
    <n v="55"/>
    <n v="0"/>
    <n v="55"/>
    <s v="DEPO JEMBER"/>
    <s v="-"/>
    <s v="369-0005530"/>
    <d v="2021-11-01T00:00:00"/>
    <n v="6"/>
    <n v="5042268392"/>
    <s v="116-0004049"/>
    <d v="2021-11-24T00:00:00"/>
    <e v="#N/A"/>
    <s v="2050350281"/>
    <s v="8276895377"/>
    <n v="0"/>
    <n v="541750"/>
    <n v="59100"/>
    <m/>
    <m/>
    <m/>
    <m/>
    <m/>
    <m/>
    <m/>
    <m/>
    <m/>
    <m/>
    <m/>
    <m/>
    <m/>
    <m/>
    <m/>
    <m/>
    <m/>
    <m/>
    <n v="3"/>
  </r>
  <r>
    <x v="0"/>
    <s v="PT. TIRTA INVESTAMA WINONGAN"/>
    <s v="21102913746A"/>
    <s v="PPS"/>
    <s v="AZIZ"/>
    <s v="L 9272 UF"/>
    <s v="BONGKAR SAJA"/>
    <s v="-"/>
    <s v="-"/>
    <d v="2021-11-03T00:00:00"/>
    <n v="0"/>
    <s v="TIV KEBONCANDI"/>
    <x v="2"/>
    <s v="-"/>
    <s v="-"/>
    <x v="1"/>
    <n v="0"/>
    <n v="21102101758"/>
    <s v="-"/>
    <n v="6008141612"/>
    <n v="1440"/>
    <n v="0"/>
    <n v="1440"/>
    <s v="DEPO JEMBER"/>
    <s v="-"/>
    <s v="369-0005530"/>
    <d v="2021-11-01T00:00:00"/>
    <n v="86"/>
    <n v="5042268392"/>
    <s v="116-0004049"/>
    <d v="2021-11-24T00:00:00"/>
    <e v="#N/A"/>
    <s v="2050350281"/>
    <s v="8276895377"/>
    <n v="0"/>
    <n v="43200000"/>
    <n v="2580000"/>
    <m/>
    <m/>
    <m/>
    <m/>
    <m/>
    <m/>
    <m/>
    <m/>
    <m/>
    <m/>
    <m/>
    <m/>
    <m/>
    <m/>
    <m/>
    <m/>
    <m/>
    <m/>
    <n v="3"/>
  </r>
  <r>
    <x v="0"/>
    <s v="PT. TIRTA INVESTAMA WINONGAN"/>
    <n v="21102803765"/>
    <s v="GLL"/>
    <s v="L 9611 UX"/>
    <s v="RINTO"/>
    <n v="5042276398"/>
    <s v="-"/>
    <s v="-"/>
    <d v="2021-11-03T00:00:00"/>
    <n v="1344"/>
    <s v="DEPO SUKOREJO"/>
    <x v="11"/>
    <s v="569-0002256"/>
    <d v="2021-11-04T00:00:00"/>
    <x v="0"/>
    <n v="1344"/>
    <n v="21102803812"/>
    <s v="-"/>
    <n v="6008142622"/>
    <n v="43"/>
    <n v="0"/>
    <n v="43"/>
    <s v="DEPO JEMBER"/>
    <s v="-"/>
    <s v="369-0005540"/>
    <d v="2021-11-03T00:00:00"/>
    <n v="4"/>
    <n v="5042260093"/>
    <s v="116-0004000"/>
    <d v="2021-11-23T00:00:00"/>
    <s v="8276895377"/>
    <s v="2050350281"/>
    <s v="8276895377"/>
    <n v="13238400"/>
    <n v="423550"/>
    <n v="39400"/>
    <m/>
    <m/>
    <m/>
    <m/>
    <m/>
    <m/>
    <m/>
    <m/>
    <m/>
    <m/>
    <m/>
    <m/>
    <m/>
    <m/>
    <m/>
    <m/>
    <m/>
    <m/>
    <n v="3"/>
  </r>
  <r>
    <x v="0"/>
    <s v="PT. TIRTA INVESTAMA WINONGAN"/>
    <n v="21102803765"/>
    <s v="GLL"/>
    <s v="L 9611 UX"/>
    <s v="RINTO"/>
    <n v="5042276398"/>
    <s v="-"/>
    <s v="-"/>
    <d v="2021-11-03T00:00:00"/>
    <n v="1344"/>
    <s v="DEPO SUKOREJO"/>
    <x v="11"/>
    <s v="569-0002256"/>
    <d v="2021-11-04T00:00:00"/>
    <x v="1"/>
    <n v="1344"/>
    <n v="21102803812"/>
    <s v="-"/>
    <n v="6008142622"/>
    <n v="1344"/>
    <n v="0"/>
    <n v="1344"/>
    <s v="DEPO JEMBER"/>
    <s v="-"/>
    <s v="369-0005540"/>
    <d v="2021-11-03T00:00:00"/>
    <n v="80"/>
    <n v="5042260093"/>
    <s v="116-0004000"/>
    <d v="2021-11-23T00:00:00"/>
    <s v="8276895377"/>
    <s v="2050350281"/>
    <s v="8276895377"/>
    <n v="40320000"/>
    <n v="40320000"/>
    <n v="2400000"/>
    <m/>
    <m/>
    <m/>
    <m/>
    <m/>
    <m/>
    <m/>
    <m/>
    <m/>
    <m/>
    <m/>
    <m/>
    <m/>
    <m/>
    <m/>
    <m/>
    <m/>
    <m/>
    <n v="3"/>
  </r>
  <r>
    <x v="0"/>
    <s v="PT. TIRTA INVESTAMA WINONGAN"/>
    <n v="21102803767"/>
    <s v="GLL"/>
    <s v="L 8858 UI"/>
    <s v="BAMBANG"/>
    <n v="5042266349"/>
    <s v="-"/>
    <s v="-"/>
    <d v="2021-11-03T00:00:00"/>
    <n v="1104"/>
    <s v="DEPO PASURUAN"/>
    <x v="0"/>
    <s v="555-0009196"/>
    <d v="2021-11-04T00:00:00"/>
    <x v="0"/>
    <n v="1104"/>
    <s v="-"/>
    <s v="-"/>
    <s v="-"/>
    <n v="0"/>
    <n v="0"/>
    <n v="0"/>
    <s v="-"/>
    <s v="-"/>
    <s v="-"/>
    <s v="-"/>
    <n v="0"/>
    <s v="-"/>
    <s v="-"/>
    <s v="-"/>
    <s v="8276895377"/>
    <e v="#N/A"/>
    <e v="#N/A"/>
    <n v="10874400"/>
    <n v="0"/>
    <n v="0"/>
    <m/>
    <m/>
    <m/>
    <m/>
    <m/>
    <m/>
    <m/>
    <m/>
    <m/>
    <m/>
    <m/>
    <m/>
    <m/>
    <m/>
    <m/>
    <m/>
    <m/>
    <m/>
    <n v="3"/>
  </r>
  <r>
    <x v="0"/>
    <s v="PT. TIRTA INVESTAMA WINONGAN"/>
    <n v="21102803767"/>
    <s v="GLL"/>
    <s v="L 8858 UI"/>
    <s v="BAMBANG"/>
    <n v="5042266349"/>
    <s v="-"/>
    <s v="-"/>
    <d v="2021-11-03T00:00:00"/>
    <n v="1104"/>
    <s v="DEPO PASURUAN"/>
    <x v="0"/>
    <s v="555-0009196"/>
    <d v="2021-11-04T00:00:00"/>
    <x v="1"/>
    <n v="1104"/>
    <s v="-"/>
    <s v="-"/>
    <s v="-"/>
    <n v="0"/>
    <n v="0"/>
    <n v="0"/>
    <s v="-"/>
    <s v="-"/>
    <s v="-"/>
    <s v="-"/>
    <n v="0"/>
    <s v="-"/>
    <s v="-"/>
    <s v="-"/>
    <s v="8276895377"/>
    <e v="#N/A"/>
    <e v="#N/A"/>
    <n v="33120000"/>
    <n v="0"/>
    <n v="0"/>
    <m/>
    <m/>
    <m/>
    <m/>
    <m/>
    <m/>
    <m/>
    <m/>
    <m/>
    <m/>
    <m/>
    <m/>
    <m/>
    <m/>
    <m/>
    <m/>
    <m/>
    <m/>
    <n v="3"/>
  </r>
  <r>
    <x v="0"/>
    <s v="PT. TIRTA INVESTAMA WINONGAN"/>
    <n v="21102803767"/>
    <s v="GLL"/>
    <s v="L 8858 UI"/>
    <s v="BAMBANG"/>
    <n v="5042266349"/>
    <s v="-"/>
    <s v="-"/>
    <d v="2021-11-03T00:00:00"/>
    <n v="24"/>
    <s v="DEPO PASURUAN"/>
    <x v="0"/>
    <s v="555-0009196"/>
    <d v="2021-11-04T00:00:00"/>
    <x v="2"/>
    <n v="24"/>
    <s v="-"/>
    <s v="-"/>
    <s v="-"/>
    <n v="0"/>
    <n v="0"/>
    <n v="0"/>
    <s v="-"/>
    <s v="-"/>
    <s v="-"/>
    <s v="-"/>
    <n v="0"/>
    <s v="-"/>
    <s v="-"/>
    <s v="-"/>
    <s v="8276895377"/>
    <e v="#N/A"/>
    <e v="#N/A"/>
    <n v="0"/>
    <n v="0"/>
    <n v="0"/>
    <m/>
    <m/>
    <m/>
    <m/>
    <m/>
    <m/>
    <m/>
    <m/>
    <m/>
    <m/>
    <m/>
    <m/>
    <m/>
    <m/>
    <m/>
    <m/>
    <m/>
    <m/>
    <n v="3"/>
  </r>
  <r>
    <x v="1"/>
    <s v="PT. TIRTA INVESTAMA WINONGAN"/>
    <s v="21102803767-RETUR"/>
    <s v="GLL"/>
    <s v="L 8858 UI"/>
    <s v="BAMBANG"/>
    <n v="5042266349"/>
    <s v="-"/>
    <s v="-"/>
    <d v="2021-11-03T00:00:00"/>
    <n v="0"/>
    <s v="DEPO PASURUAN"/>
    <x v="0"/>
    <s v="555-0009196"/>
    <d v="2021-11-04T00:00:00"/>
    <x v="0"/>
    <n v="0"/>
    <n v="21102903755"/>
    <s v="-"/>
    <n v="6008143458"/>
    <n v="24"/>
    <n v="0"/>
    <n v="24"/>
    <s v="DEPO MARGOMULYO"/>
    <s v="-"/>
    <s v="168-0021023"/>
    <d v="2021-11-03T00:00:00"/>
    <n v="0"/>
    <n v="5042270429"/>
    <s v="168-0032479"/>
    <d v="2021-11-03T00:00:00"/>
    <s v="8276895377"/>
    <s v="2050350312"/>
    <s v="8276895965"/>
    <n v="0"/>
    <n v="236400"/>
    <n v="0"/>
    <m/>
    <m/>
    <m/>
    <m/>
    <m/>
    <m/>
    <m/>
    <m/>
    <m/>
    <m/>
    <m/>
    <m/>
    <m/>
    <m/>
    <m/>
    <m/>
    <m/>
    <m/>
    <n v="3"/>
  </r>
  <r>
    <x v="1"/>
    <s v="PT. TIRTA INVESTAMA WINONGAN"/>
    <s v="21102803767-RETUR"/>
    <s v="GLL"/>
    <s v="L 8858 UI"/>
    <s v="BAMBANG"/>
    <n v="5042266349"/>
    <s v="-"/>
    <s v="-"/>
    <d v="2021-11-03T00:00:00"/>
    <n v="0"/>
    <s v="DEPO PASURUAN"/>
    <x v="0"/>
    <s v="555-0009196"/>
    <d v="2021-11-04T00:00:00"/>
    <x v="1"/>
    <n v="0"/>
    <n v="21102903755"/>
    <s v="-"/>
    <n v="6008143458"/>
    <n v="1152"/>
    <n v="0"/>
    <n v="1152"/>
    <s v="DEPO MARGOMULYO"/>
    <s v="-"/>
    <s v="168-0021023"/>
    <d v="2021-11-03T00:00:00"/>
    <n v="48"/>
    <n v="5042270429"/>
    <s v="168-0032479"/>
    <d v="2021-11-03T00:00:00"/>
    <s v="8276895377"/>
    <s v="2050350312"/>
    <s v="8276895965"/>
    <n v="0"/>
    <n v="34560000"/>
    <n v="1440000"/>
    <m/>
    <m/>
    <m/>
    <m/>
    <m/>
    <m/>
    <m/>
    <m/>
    <m/>
    <m/>
    <m/>
    <m/>
    <m/>
    <m/>
    <m/>
    <m/>
    <m/>
    <m/>
    <n v="3"/>
  </r>
  <r>
    <x v="1"/>
    <s v="PT. TIRTA INVESTAMA WINONGAN"/>
    <s v="21102803767-RETUR"/>
    <s v="GLL"/>
    <s v="L 8858 UI"/>
    <s v="BAMBANG"/>
    <n v="5042266349"/>
    <s v="-"/>
    <s v="-"/>
    <d v="2021-11-03T00:00:00"/>
    <n v="0"/>
    <s v="DEPO PASURUAN"/>
    <x v="0"/>
    <s v="555-0009196"/>
    <d v="2021-11-04T00:00:00"/>
    <x v="2"/>
    <n v="0"/>
    <n v="21102903755"/>
    <s v="-"/>
    <n v="6008143458"/>
    <n v="24"/>
    <n v="0"/>
    <n v="24"/>
    <s v="DEPO MARGOMULYO"/>
    <s v="-"/>
    <s v="168-0021023"/>
    <d v="2021-11-03T00:00:00"/>
    <n v="0"/>
    <n v="5042270429"/>
    <s v="168-0032479"/>
    <d v="2021-11-03T00:00:00"/>
    <s v="8276895377"/>
    <s v="2050350312"/>
    <s v="8276895965"/>
    <n v="0"/>
    <n v="0"/>
    <n v="0"/>
    <m/>
    <m/>
    <m/>
    <m/>
    <m/>
    <m/>
    <m/>
    <m/>
    <m/>
    <m/>
    <m/>
    <m/>
    <m/>
    <m/>
    <m/>
    <m/>
    <m/>
    <m/>
    <n v="3"/>
  </r>
  <r>
    <x v="0"/>
    <s v="PT. TIRTA INVESTAMA WINONGAN"/>
    <n v="21102803769"/>
    <s v="GLL"/>
    <s v="N 8789 UV"/>
    <s v="SUTOYO"/>
    <n v="5042276699"/>
    <s v="-"/>
    <s v="-"/>
    <d v="2021-11-03T00:00:00"/>
    <n v="960"/>
    <s v="DEPO JEMBER"/>
    <x v="7"/>
    <s v="369-0005899"/>
    <d v="2021-11-04T00:00:00"/>
    <x v="0"/>
    <n v="960"/>
    <n v="21102803804"/>
    <s v="-"/>
    <n v="6008142866"/>
    <n v="15"/>
    <n v="0"/>
    <n v="15"/>
    <s v="DEPO PROBOLINGGO"/>
    <s v="-"/>
    <s v="889-0004201"/>
    <d v="2021-11-03T00:00:00"/>
    <n v="0"/>
    <n v="5042269431"/>
    <s v="168-0032530"/>
    <d v="2021-11-05T00:00:00"/>
    <s v="8276895377"/>
    <s v="2050350281"/>
    <s v="8276895377"/>
    <n v="9456000"/>
    <n v="147750"/>
    <n v="0"/>
    <m/>
    <m/>
    <m/>
    <m/>
    <m/>
    <m/>
    <m/>
    <m/>
    <m/>
    <m/>
    <m/>
    <m/>
    <m/>
    <m/>
    <m/>
    <m/>
    <m/>
    <m/>
    <n v="3"/>
  </r>
  <r>
    <x v="0"/>
    <s v="PT. TIRTA INVESTAMA WINONGAN"/>
    <n v="21102803769"/>
    <s v="GLL"/>
    <s v="N 8789 UV"/>
    <s v="SUTOYO"/>
    <n v="5042276699"/>
    <s v="-"/>
    <s v="-"/>
    <d v="2021-11-03T00:00:00"/>
    <n v="960"/>
    <s v="DEPO JEMBER"/>
    <x v="7"/>
    <s v="369-0005899"/>
    <d v="2021-11-04T00:00:00"/>
    <x v="1"/>
    <n v="960"/>
    <n v="21102803804"/>
    <s v="-"/>
    <n v="6008142866"/>
    <n v="960"/>
    <n v="0"/>
    <n v="960"/>
    <s v="DEPO PROBOLINGGO"/>
    <s v="-"/>
    <s v="889-0004201"/>
    <d v="2021-11-03T00:00:00"/>
    <n v="30"/>
    <n v="5042269431"/>
    <s v="168-0032530"/>
    <d v="2021-11-05T00:00:00"/>
    <s v="8276895377"/>
    <s v="2050350281"/>
    <s v="8276895377"/>
    <n v="28800000"/>
    <n v="28800000"/>
    <n v="900000"/>
    <m/>
    <m/>
    <m/>
    <m/>
    <m/>
    <m/>
    <m/>
    <m/>
    <m/>
    <m/>
    <m/>
    <m/>
    <m/>
    <m/>
    <m/>
    <m/>
    <m/>
    <m/>
    <n v="3"/>
  </r>
  <r>
    <x v="0"/>
    <s v="PT. TIRTA INVESTAMA WINONGAN"/>
    <n v="21102803769"/>
    <s v="GLL"/>
    <s v="N 8789 UV"/>
    <s v="SUTOYO"/>
    <n v="5042276699"/>
    <s v="-"/>
    <s v="-"/>
    <d v="2021-11-03T00:00:00"/>
    <n v="20"/>
    <s v="DEPO JEMBER"/>
    <x v="7"/>
    <s v="369-0005899"/>
    <d v="2021-11-04T00:00:00"/>
    <x v="2"/>
    <n v="20"/>
    <n v="21102803804"/>
    <s v="-"/>
    <n v="6008142866"/>
    <n v="20"/>
    <n v="0"/>
    <n v="20"/>
    <s v="DEPO PROBOLINGGO"/>
    <s v="-"/>
    <s v="889-0004201"/>
    <d v="2021-11-03T00:00:00"/>
    <n v="0"/>
    <n v="5042269431"/>
    <s v="168-0032530"/>
    <d v="2021-11-05T00:00:00"/>
    <s v="8276895377"/>
    <s v="2050350281"/>
    <s v="8276895377"/>
    <n v="0"/>
    <n v="0"/>
    <n v="0"/>
    <m/>
    <m/>
    <m/>
    <m/>
    <m/>
    <m/>
    <m/>
    <m/>
    <m/>
    <m/>
    <m/>
    <m/>
    <m/>
    <m/>
    <m/>
    <m/>
    <m/>
    <m/>
    <n v="3"/>
  </r>
  <r>
    <x v="0"/>
    <s v="PT. TIRTA INVESTAMA WINONGAN"/>
    <n v="21102803770"/>
    <s v="GLL"/>
    <s v="N 8548 UV"/>
    <s v="GATOT"/>
    <n v="5042278042"/>
    <s v="-"/>
    <s v="-"/>
    <d v="2021-11-03T00:00:00"/>
    <n v="960"/>
    <s v="DEPO PROBOLINGGO"/>
    <x v="14"/>
    <s v="889-0004337"/>
    <d v="2021-11-04T00:00:00"/>
    <x v="0"/>
    <n v="960"/>
    <s v="-"/>
    <s v="-"/>
    <s v="-"/>
    <n v="0"/>
    <n v="0"/>
    <n v="0"/>
    <s v="-"/>
    <s v="-"/>
    <s v="-"/>
    <s v="-"/>
    <n v="0"/>
    <s v="-"/>
    <s v="-"/>
    <s v="-"/>
    <s v="8276895377"/>
    <e v="#N/A"/>
    <e v="#N/A"/>
    <n v="9456000"/>
    <n v="0"/>
    <n v="0"/>
    <m/>
    <m/>
    <m/>
    <m/>
    <m/>
    <m/>
    <m/>
    <m/>
    <m/>
    <m/>
    <m/>
    <m/>
    <m/>
    <m/>
    <m/>
    <m/>
    <m/>
    <m/>
    <n v="3"/>
  </r>
  <r>
    <x v="0"/>
    <s v="PT. TIRTA INVESTAMA WINONGAN"/>
    <n v="21102803770"/>
    <s v="GLL"/>
    <s v="N 8548 UV"/>
    <s v="GATOT"/>
    <n v="5042278042"/>
    <s v="-"/>
    <s v="-"/>
    <d v="2021-11-03T00:00:00"/>
    <n v="960"/>
    <s v="DEPO PROBOLINGGO"/>
    <x v="14"/>
    <s v="889-0004337"/>
    <d v="2021-11-04T00:00:00"/>
    <x v="1"/>
    <n v="960"/>
    <s v="-"/>
    <s v="-"/>
    <s v="-"/>
    <n v="0"/>
    <n v="0"/>
    <n v="0"/>
    <s v="-"/>
    <s v="-"/>
    <s v="-"/>
    <s v="-"/>
    <n v="0"/>
    <s v="-"/>
    <s v="-"/>
    <s v="-"/>
    <s v="8276895377"/>
    <e v="#N/A"/>
    <e v="#N/A"/>
    <n v="28800000"/>
    <n v="0"/>
    <n v="0"/>
    <m/>
    <m/>
    <m/>
    <m/>
    <m/>
    <m/>
    <m/>
    <m/>
    <m/>
    <m/>
    <m/>
    <m/>
    <m/>
    <m/>
    <m/>
    <m/>
    <m/>
    <m/>
    <n v="3"/>
  </r>
  <r>
    <x v="0"/>
    <s v="PT. TIRTA INVESTAMA WINONGAN"/>
    <n v="21102803770"/>
    <s v="GLL"/>
    <s v="N 8548 UV"/>
    <s v="GATOT"/>
    <n v="5042278042"/>
    <s v="-"/>
    <s v="-"/>
    <d v="2021-11-03T00:00:00"/>
    <n v="20"/>
    <s v="DEPO PROBOLINGGO"/>
    <x v="14"/>
    <s v="889-0004337"/>
    <d v="2021-11-04T00:00:00"/>
    <x v="2"/>
    <n v="20"/>
    <s v="-"/>
    <s v="-"/>
    <s v="-"/>
    <n v="0"/>
    <n v="0"/>
    <n v="0"/>
    <s v="-"/>
    <s v="-"/>
    <s v="-"/>
    <s v="-"/>
    <n v="0"/>
    <s v="-"/>
    <s v="-"/>
    <s v="-"/>
    <s v="8276895377"/>
    <e v="#N/A"/>
    <e v="#N/A"/>
    <n v="0"/>
    <n v="0"/>
    <n v="0"/>
    <m/>
    <m/>
    <m/>
    <m/>
    <m/>
    <m/>
    <m/>
    <m/>
    <m/>
    <m/>
    <m/>
    <m/>
    <m/>
    <m/>
    <m/>
    <m/>
    <m/>
    <m/>
    <n v="3"/>
  </r>
  <r>
    <x v="1"/>
    <s v="PT. TIRTA INVESTAMA WINONGAN"/>
    <s v="21102803770-RETUR"/>
    <s v="GLL"/>
    <s v="N 8548 UV"/>
    <s v="GATOT"/>
    <n v="5042278042"/>
    <s v="-"/>
    <s v="-"/>
    <d v="2021-11-03T00:00:00"/>
    <n v="0"/>
    <s v="DEPO PROBOLINGGO"/>
    <x v="14"/>
    <s v="889-0004337"/>
    <d v="2021-11-04T00:00:00"/>
    <x v="0"/>
    <n v="0"/>
    <n v="21102903759"/>
    <s v="SPP 753765"/>
    <n v="6008144760"/>
    <n v="0"/>
    <n v="0"/>
    <n v="0"/>
    <s v="DEPO MARGOMULYO"/>
    <s v="GUDANG PUSAT SWS"/>
    <s v="168-0021012"/>
    <d v="2021-11-03T00:00:00"/>
    <n v="0"/>
    <n v="5042278009"/>
    <s v="116-0004002"/>
    <d v="2021-11-23T00:00:00"/>
    <s v="8276895377"/>
    <s v="2050350312"/>
    <s v="8276895965"/>
    <n v="0"/>
    <n v="0"/>
    <n v="0"/>
    <s v="117-0000129"/>
    <d v="2021-11-03T00:00:00"/>
    <m/>
    <m/>
    <m/>
    <m/>
    <m/>
    <m/>
    <m/>
    <m/>
    <m/>
    <m/>
    <m/>
    <m/>
    <m/>
    <m/>
    <m/>
    <m/>
    <n v="3"/>
  </r>
  <r>
    <x v="1"/>
    <s v="PT. TIRTA INVESTAMA WINONGAN"/>
    <s v="21102803770-RETUR"/>
    <s v="GLL"/>
    <s v="N 8548 UV"/>
    <s v="GATOT"/>
    <n v="5042278042"/>
    <s v="-"/>
    <s v="-"/>
    <d v="2021-11-03T00:00:00"/>
    <n v="0"/>
    <s v="DEPO PROBOLINGGO"/>
    <x v="14"/>
    <s v="889-0004337"/>
    <d v="2021-11-04T00:00:00"/>
    <x v="1"/>
    <n v="0"/>
    <n v="21102903759"/>
    <s v="SPP 753765"/>
    <n v="6008144760"/>
    <n v="0"/>
    <n v="960"/>
    <n v="960"/>
    <s v="DEPO MARGOMULYO"/>
    <s v="GUDANG PUSAT SWS"/>
    <s v="168-0021012"/>
    <d v="2021-11-03T00:00:00"/>
    <n v="25"/>
    <n v="5042278009"/>
    <s v="116-0004002"/>
    <d v="2021-11-23T00:00:00"/>
    <s v="8276895377"/>
    <s v="2050350312"/>
    <s v="8276895965"/>
    <n v="0"/>
    <n v="28800000"/>
    <n v="750000"/>
    <s v="117-0000129"/>
    <d v="2021-11-03T00:00:00"/>
    <m/>
    <m/>
    <m/>
    <m/>
    <m/>
    <m/>
    <m/>
    <m/>
    <m/>
    <m/>
    <m/>
    <m/>
    <m/>
    <m/>
    <m/>
    <m/>
    <n v="3"/>
  </r>
  <r>
    <x v="1"/>
    <s v="PT. TIRTA INVESTAMA WINONGAN"/>
    <s v="21102803770-RETUR"/>
    <s v="GLL"/>
    <s v="N 8548 UV"/>
    <s v="GATOT"/>
    <n v="5042278042"/>
    <s v="-"/>
    <s v="-"/>
    <d v="2021-11-03T00:00:00"/>
    <n v="0"/>
    <s v="DEPO PROBOLINGGO"/>
    <x v="14"/>
    <s v="889-0004337"/>
    <d v="2021-11-04T00:00:00"/>
    <x v="2"/>
    <n v="0"/>
    <n v="21102903759"/>
    <s v="SPP 753765"/>
    <n v="6008144760"/>
    <n v="20"/>
    <n v="0"/>
    <n v="20"/>
    <s v="DEPO MARGOMULYO"/>
    <s v="GUDANG PUSAT SWS"/>
    <s v="168-0021012"/>
    <d v="2021-11-03T00:00:00"/>
    <n v="0"/>
    <n v="5042278009"/>
    <s v="116-0004002"/>
    <d v="2021-11-23T00:00:00"/>
    <s v="8276895377"/>
    <s v="2050350312"/>
    <s v="8276895965"/>
    <n v="0"/>
    <n v="0"/>
    <n v="0"/>
    <s v="117-0000129"/>
    <d v="2021-11-03T00:00:00"/>
    <m/>
    <m/>
    <m/>
    <m/>
    <m/>
    <m/>
    <m/>
    <m/>
    <m/>
    <m/>
    <m/>
    <m/>
    <m/>
    <m/>
    <m/>
    <m/>
    <n v="3"/>
  </r>
  <r>
    <x v="0"/>
    <s v="PT. TIRTA INVESTAMA WINONGAN"/>
    <n v="21102803773"/>
    <s v="GLL"/>
    <s v="N 8582 UV"/>
    <s v="HASAN"/>
    <n v="5042273803"/>
    <s v="-"/>
    <s v="-"/>
    <d v="2021-11-03T00:00:00"/>
    <n v="960"/>
    <s v="DEPO PROBOLINGGO"/>
    <x v="14"/>
    <s v="889-0004335"/>
    <d v="2021-11-04T00:00:00"/>
    <x v="0"/>
    <n v="960"/>
    <n v="21102803797"/>
    <s v="-"/>
    <n v="6008138980"/>
    <n v="16"/>
    <n v="0"/>
    <n v="16"/>
    <s v="DEPO PROBOLINGGO"/>
    <s v="-"/>
    <s v="889-0004200"/>
    <d v="2021-11-03T00:00:00"/>
    <n v="0"/>
    <n v="5042269029"/>
    <s v="889-0004336"/>
    <d v="2021-11-04T00:00:00"/>
    <s v="8276895377"/>
    <s v="2050350281"/>
    <s v="8276895377"/>
    <n v="9456000"/>
    <n v="157600"/>
    <n v="0"/>
    <m/>
    <m/>
    <m/>
    <m/>
    <m/>
    <m/>
    <m/>
    <m/>
    <m/>
    <m/>
    <m/>
    <m/>
    <m/>
    <m/>
    <m/>
    <m/>
    <m/>
    <m/>
    <n v="3"/>
  </r>
  <r>
    <x v="0"/>
    <s v="PT. TIRTA INVESTAMA WINONGAN"/>
    <n v="21102803773"/>
    <s v="GLL"/>
    <s v="N 8582 UV"/>
    <s v="HASAN"/>
    <n v="5042273803"/>
    <s v="-"/>
    <s v="-"/>
    <d v="2021-11-03T00:00:00"/>
    <n v="960"/>
    <s v="DEPO PROBOLINGGO"/>
    <x v="14"/>
    <s v="889-0004335"/>
    <d v="2021-11-04T00:00:00"/>
    <x v="1"/>
    <n v="960"/>
    <n v="21102803797"/>
    <s v="-"/>
    <n v="6008138980"/>
    <n v="960"/>
    <n v="0"/>
    <n v="960"/>
    <s v="DEPO PROBOLINGGO"/>
    <s v="-"/>
    <s v="889-0004200"/>
    <d v="2021-11-03T00:00:00"/>
    <n v="30"/>
    <n v="5042269029"/>
    <s v="889-0004336"/>
    <d v="2021-11-04T00:00:00"/>
    <s v="8276895377"/>
    <s v="2050350281"/>
    <s v="8276895377"/>
    <n v="28800000"/>
    <n v="28800000"/>
    <n v="900000"/>
    <m/>
    <m/>
    <m/>
    <m/>
    <m/>
    <m/>
    <m/>
    <m/>
    <m/>
    <m/>
    <m/>
    <m/>
    <m/>
    <m/>
    <m/>
    <m/>
    <m/>
    <m/>
    <n v="3"/>
  </r>
  <r>
    <x v="0"/>
    <s v="PT. TIRTA INVESTAMA WINONGAN"/>
    <n v="21102803773"/>
    <s v="GLL"/>
    <s v="N 8582 UV"/>
    <s v="HASAN"/>
    <n v="5042273803"/>
    <s v="-"/>
    <s v="-"/>
    <d v="2021-11-03T00:00:00"/>
    <n v="20"/>
    <s v="DEPO PROBOLINGGO"/>
    <x v="14"/>
    <s v="889-0004335"/>
    <d v="2021-11-04T00:00:00"/>
    <x v="2"/>
    <n v="20"/>
    <n v="21102803797"/>
    <s v="-"/>
    <n v="6008138980"/>
    <n v="20"/>
    <n v="0"/>
    <n v="20"/>
    <s v="DEPO PROBOLINGGO"/>
    <s v="-"/>
    <s v="889-0004200"/>
    <d v="2021-11-03T00:00:00"/>
    <n v="0"/>
    <n v="5042269029"/>
    <s v="889-0004336"/>
    <d v="2021-11-04T00:00:00"/>
    <s v="8276895377"/>
    <s v="2050350281"/>
    <s v="8276895377"/>
    <n v="0"/>
    <n v="0"/>
    <n v="0"/>
    <m/>
    <m/>
    <m/>
    <m/>
    <m/>
    <m/>
    <m/>
    <m/>
    <m/>
    <m/>
    <m/>
    <m/>
    <m/>
    <m/>
    <m/>
    <m/>
    <m/>
    <m/>
    <n v="3"/>
  </r>
  <r>
    <x v="0"/>
    <s v="PT. TIRTA INVESTAMA WINONGAN"/>
    <n v="21102803775"/>
    <s v="GLL"/>
    <s v="N 8587 UV"/>
    <s v="SYAIFUDIN"/>
    <n v="5042278041"/>
    <s v="-"/>
    <s v="-"/>
    <d v="2021-11-03T00:00:00"/>
    <n v="1344"/>
    <s v="DEPO JEMBER"/>
    <x v="7"/>
    <s v="369-0005902"/>
    <d v="2021-11-04T00:00:00"/>
    <x v="0"/>
    <n v="1344"/>
    <n v="21102803788"/>
    <s v="-"/>
    <n v="6008140775"/>
    <n v="50"/>
    <n v="0"/>
    <n v="50"/>
    <s v="DEPO SUKOREJO"/>
    <s v="-"/>
    <s v="569-0002128"/>
    <d v="2021-11-03T00:00:00"/>
    <n v="1"/>
    <n v="5042170037"/>
    <s v="116-0003997"/>
    <d v="2021-11-23T00:00:00"/>
    <s v="8276895377"/>
    <s v="2050350281"/>
    <s v="8276895377"/>
    <n v="13238400"/>
    <n v="492500"/>
    <n v="9850"/>
    <m/>
    <m/>
    <m/>
    <m/>
    <m/>
    <m/>
    <m/>
    <m/>
    <m/>
    <m/>
    <m/>
    <m/>
    <m/>
    <m/>
    <m/>
    <m/>
    <m/>
    <m/>
    <n v="3"/>
  </r>
  <r>
    <x v="0"/>
    <s v="PT. TIRTA INVESTAMA WINONGAN"/>
    <n v="21102803775"/>
    <s v="GLL"/>
    <s v="N 8587 UV"/>
    <s v="SYAIFUDIN"/>
    <n v="5042278041"/>
    <s v="-"/>
    <s v="-"/>
    <d v="2021-11-03T00:00:00"/>
    <n v="1344"/>
    <s v="DEPO JEMBER"/>
    <x v="7"/>
    <s v="369-0005902"/>
    <d v="2021-11-04T00:00:00"/>
    <x v="1"/>
    <n v="1344"/>
    <n v="21102803788"/>
    <s v="-"/>
    <n v="6008140775"/>
    <n v="1344"/>
    <n v="0"/>
    <n v="1344"/>
    <s v="DEPO SUKOREJO"/>
    <s v="-"/>
    <s v="569-0002128"/>
    <d v="2021-11-03T00:00:00"/>
    <n v="60"/>
    <n v="5042170037"/>
    <s v="116-0003997"/>
    <d v="2021-11-23T00:00:00"/>
    <s v="8276895377"/>
    <s v="2050350281"/>
    <s v="8276895377"/>
    <n v="40320000"/>
    <n v="40320000"/>
    <n v="1800000"/>
    <m/>
    <m/>
    <m/>
    <m/>
    <m/>
    <m/>
    <m/>
    <m/>
    <m/>
    <m/>
    <m/>
    <m/>
    <m/>
    <m/>
    <m/>
    <m/>
    <m/>
    <m/>
    <n v="3"/>
  </r>
  <r>
    <x v="0"/>
    <s v="PT. TIRTA INVESTAMA WINONGAN"/>
    <n v="21102803777"/>
    <s v="GLL"/>
    <s v="N 8274 UV"/>
    <s v="BAKHIN"/>
    <n v="5042206556"/>
    <s v="-"/>
    <s v="-"/>
    <d v="2021-11-03T00:00:00"/>
    <n v="1008"/>
    <s v="DEPO PAITON"/>
    <x v="15"/>
    <s v="370-0001121"/>
    <d v="2021-11-04T00:00:00"/>
    <x v="0"/>
    <n v="1008"/>
    <n v="21102803832"/>
    <s v="-"/>
    <n v="6008143170"/>
    <n v="30"/>
    <n v="0"/>
    <n v="30"/>
    <s v="SUMBER MAKMUR"/>
    <s v="-"/>
    <s v="558-0006603"/>
    <d v="2021-11-05T00:00:00"/>
    <n v="0"/>
    <n v="5042276486"/>
    <s v="558-0010115"/>
    <d v="2021-11-05T00:00:00"/>
    <s v="8276895377"/>
    <s v="2050350281"/>
    <s v="8276895377"/>
    <n v="9928800"/>
    <n v="295500"/>
    <n v="0"/>
    <m/>
    <m/>
    <m/>
    <m/>
    <m/>
    <m/>
    <m/>
    <m/>
    <m/>
    <m/>
    <m/>
    <m/>
    <m/>
    <m/>
    <m/>
    <m/>
    <m/>
    <m/>
    <n v="3"/>
  </r>
  <r>
    <x v="0"/>
    <s v="PT. TIRTA INVESTAMA WINONGAN"/>
    <n v="21102803777"/>
    <s v="GLL"/>
    <s v="N 8274 UV"/>
    <s v="BAKHIN"/>
    <n v="5042206556"/>
    <s v="-"/>
    <s v="-"/>
    <d v="2021-11-03T00:00:00"/>
    <n v="1008"/>
    <s v="DEPO PAITON"/>
    <x v="15"/>
    <s v="370-0001121"/>
    <d v="2021-11-04T00:00:00"/>
    <x v="1"/>
    <n v="1008"/>
    <n v="21102803832"/>
    <s v="-"/>
    <n v="6008143170"/>
    <n v="1020"/>
    <n v="0"/>
    <n v="1020"/>
    <s v="SUMBER MAKMUR"/>
    <s v="-"/>
    <s v="558-0006603"/>
    <d v="2021-11-05T00:00:00"/>
    <n v="65"/>
    <n v="5042276486"/>
    <s v="558-0010115"/>
    <d v="2021-11-05T00:00:00"/>
    <s v="8276895377"/>
    <s v="2050350281"/>
    <s v="8276895377"/>
    <n v="30240000"/>
    <n v="30600000"/>
    <n v="1950000"/>
    <m/>
    <m/>
    <m/>
    <m/>
    <m/>
    <m/>
    <m/>
    <m/>
    <m/>
    <m/>
    <m/>
    <m/>
    <m/>
    <m/>
    <m/>
    <m/>
    <m/>
    <m/>
    <n v="3"/>
  </r>
  <r>
    <x v="0"/>
    <s v="PT. TIRTA INVESTAMA WINONGAN"/>
    <n v="21102803780"/>
    <s v="GLL"/>
    <s v="N 8812 UV"/>
    <s v="WAHID"/>
    <n v="5042275226"/>
    <s v="-"/>
    <s v="-"/>
    <d v="2021-11-03T00:00:00"/>
    <n v="1008"/>
    <s v="DEPO LUMAJANG"/>
    <x v="16"/>
    <s v="079-0002024"/>
    <d v="2021-11-04T00:00:00"/>
    <x v="0"/>
    <n v="1008"/>
    <n v="21102803822"/>
    <s v="-"/>
    <n v="6008140109"/>
    <n v="27"/>
    <n v="0"/>
    <n v="27"/>
    <s v="DEPO PAITON"/>
    <s v="-"/>
    <s v="370-0001164"/>
    <d v="2021-11-02T00:00:00"/>
    <n v="0"/>
    <n v="5042273774"/>
    <s v="116-0004012"/>
    <d v="2021-11-23T00:00:00"/>
    <s v="8276895377"/>
    <s v="2050350281"/>
    <s v="8276895377"/>
    <n v="9928800"/>
    <n v="265950"/>
    <n v="0"/>
    <m/>
    <m/>
    <m/>
    <m/>
    <m/>
    <m/>
    <m/>
    <m/>
    <m/>
    <m/>
    <m/>
    <m/>
    <m/>
    <m/>
    <m/>
    <m/>
    <m/>
    <m/>
    <n v="3"/>
  </r>
  <r>
    <x v="0"/>
    <s v="PT. TIRTA INVESTAMA WINONGAN"/>
    <n v="21102803780"/>
    <s v="GLL"/>
    <s v="N 8812 UV"/>
    <s v="WAHID"/>
    <n v="5042275226"/>
    <s v="-"/>
    <s v="-"/>
    <d v="2021-11-03T00:00:00"/>
    <n v="1008"/>
    <s v="DEPO LUMAJANG"/>
    <x v="16"/>
    <s v="079-0002024"/>
    <d v="2021-11-04T00:00:00"/>
    <x v="1"/>
    <n v="1008"/>
    <n v="21102803822"/>
    <s v="-"/>
    <n v="6008140109"/>
    <n v="1020"/>
    <n v="0"/>
    <n v="1020"/>
    <s v="DEPO PAITON"/>
    <s v="-"/>
    <s v="370-0001164"/>
    <d v="2021-11-02T00:00:00"/>
    <n v="55"/>
    <n v="5042273774"/>
    <s v="116-0004012"/>
    <d v="2021-11-23T00:00:00"/>
    <s v="8276895377"/>
    <s v="2050350281"/>
    <s v="8276895377"/>
    <n v="30240000"/>
    <n v="30600000"/>
    <n v="1650000"/>
    <m/>
    <m/>
    <m/>
    <m/>
    <m/>
    <m/>
    <m/>
    <m/>
    <m/>
    <m/>
    <m/>
    <m/>
    <m/>
    <m/>
    <m/>
    <m/>
    <m/>
    <m/>
    <n v="3"/>
  </r>
  <r>
    <x v="0"/>
    <s v="PT. TIRTA INVESTAMA WINONGAN"/>
    <n v="21102803783"/>
    <s v="GLL"/>
    <s v="N 8522 UV"/>
    <s v="BUDI"/>
    <n v="5042270905"/>
    <s v="-"/>
    <s v="-"/>
    <d v="2021-11-03T00:00:00"/>
    <n v="1296"/>
    <s v="DEPO SUKOREJO"/>
    <x v="11"/>
    <s v="569-0002253"/>
    <d v="2021-11-04T00:00:00"/>
    <x v="0"/>
    <n v="1296"/>
    <n v="21102803800"/>
    <s v="-"/>
    <n v="6008141466"/>
    <n v="32"/>
    <n v="0"/>
    <n v="32"/>
    <s v="DEPO SUKOREJO"/>
    <s v="-"/>
    <s v="569-0002126"/>
    <d v="2021-11-03T00:00:00"/>
    <n v="1"/>
    <n v="5042267476"/>
    <s v="569-0002254"/>
    <d v="2021-11-04T00:00:00"/>
    <s v="8276895377"/>
    <s v="2050350281"/>
    <s v="8276895377"/>
    <n v="12765600"/>
    <n v="315200"/>
    <n v="9850"/>
    <m/>
    <m/>
    <m/>
    <m/>
    <m/>
    <m/>
    <m/>
    <m/>
    <m/>
    <m/>
    <m/>
    <m/>
    <m/>
    <m/>
    <m/>
    <m/>
    <m/>
    <m/>
    <n v="3"/>
  </r>
  <r>
    <x v="0"/>
    <s v="PT. TIRTA INVESTAMA WINONGAN"/>
    <n v="21102803783"/>
    <s v="GLL"/>
    <s v="N 8522 UV"/>
    <s v="BUDI"/>
    <n v="5042270905"/>
    <s v="-"/>
    <s v="-"/>
    <d v="2021-11-03T00:00:00"/>
    <n v="1296"/>
    <s v="DEPO SUKOREJO"/>
    <x v="11"/>
    <s v="569-0002253"/>
    <d v="2021-11-04T00:00:00"/>
    <x v="1"/>
    <n v="1296"/>
    <n v="21102803800"/>
    <s v="-"/>
    <n v="6008141466"/>
    <n v="1414"/>
    <n v="0"/>
    <n v="1414"/>
    <s v="DEPO SUKOREJO"/>
    <s v="-"/>
    <s v="569-0002127"/>
    <d v="2021-11-03T00:00:00"/>
    <n v="61"/>
    <n v="5042267476"/>
    <s v="569-0002254"/>
    <d v="2021-11-04T00:00:00"/>
    <s v="8276895377"/>
    <s v="2050350281"/>
    <s v="8276895377"/>
    <n v="38880000"/>
    <n v="42420000"/>
    <n v="1830000"/>
    <m/>
    <m/>
    <m/>
    <m/>
    <m/>
    <m/>
    <m/>
    <m/>
    <m/>
    <m/>
    <m/>
    <m/>
    <m/>
    <m/>
    <m/>
    <m/>
    <m/>
    <m/>
    <n v="3"/>
  </r>
  <r>
    <x v="0"/>
    <s v="PT. TIRTA INVESTAMA WINONGAN"/>
    <n v="21102803788"/>
    <s v="GLL"/>
    <s v="N 8587 UV"/>
    <s v="SYAIFUDIN"/>
    <n v="5042260487"/>
    <s v="-"/>
    <s v="-"/>
    <d v="2021-11-03T00:00:00"/>
    <n v="1344"/>
    <s v="DEPO SUKOREJO"/>
    <x v="11"/>
    <s v="569-0002251"/>
    <d v="2021-11-03T00:00:00"/>
    <x v="0"/>
    <n v="1344"/>
    <n v="21102803830"/>
    <s v="-"/>
    <n v="6008134179"/>
    <n v="44"/>
    <n v="0"/>
    <n v="44"/>
    <s v="DEPO LUMAJANG"/>
    <s v="-"/>
    <s v="079-0001986"/>
    <d v="2021-11-02T00:00:00"/>
    <n v="2"/>
    <n v="5042263176"/>
    <s v="116-0003995"/>
    <d v="2021-11-23T00:00:00"/>
    <s v="8276895377"/>
    <s v="2050350281"/>
    <s v="8276895377"/>
    <n v="13238400"/>
    <n v="433400"/>
    <n v="19700"/>
    <m/>
    <m/>
    <m/>
    <m/>
    <m/>
    <m/>
    <m/>
    <m/>
    <m/>
    <m/>
    <m/>
    <m/>
    <m/>
    <m/>
    <m/>
    <m/>
    <m/>
    <m/>
    <n v="3"/>
  </r>
  <r>
    <x v="0"/>
    <s v="PT. TIRTA INVESTAMA WINONGAN"/>
    <n v="21102803788"/>
    <s v="GLL"/>
    <s v="N 8587 UV"/>
    <s v="SYAIFUDIN"/>
    <n v="5042260487"/>
    <s v="-"/>
    <s v="-"/>
    <d v="2021-11-03T00:00:00"/>
    <n v="1344"/>
    <s v="DEPO SUKOREJO"/>
    <x v="11"/>
    <s v="569-0002251"/>
    <d v="2021-11-03T00:00:00"/>
    <x v="1"/>
    <n v="1344"/>
    <n v="21102803830"/>
    <s v="-"/>
    <n v="6008134179"/>
    <n v="1344"/>
    <n v="0"/>
    <n v="1344"/>
    <s v="DEPO LUMAJANG"/>
    <s v="-"/>
    <s v="079-0001986"/>
    <d v="2021-11-02T00:00:00"/>
    <n v="70"/>
    <n v="5042263176"/>
    <s v="116-0003995"/>
    <d v="2021-11-23T00:00:00"/>
    <s v="8276895377"/>
    <s v="2050350281"/>
    <s v="8276895377"/>
    <n v="40320000"/>
    <n v="40320000"/>
    <n v="2100000"/>
    <m/>
    <m/>
    <m/>
    <m/>
    <m/>
    <m/>
    <m/>
    <m/>
    <m/>
    <m/>
    <m/>
    <m/>
    <m/>
    <m/>
    <m/>
    <m/>
    <m/>
    <m/>
    <n v="3"/>
  </r>
  <r>
    <x v="0"/>
    <s v="PT. TIRTA INVESTAMA WINONGAN"/>
    <n v="21102803796"/>
    <s v="GLL"/>
    <s v="N 8544 UV"/>
    <s v="MUKH SLAMET"/>
    <n v="5042261449"/>
    <s v="-"/>
    <s v="-"/>
    <d v="2021-11-03T00:00:00"/>
    <n v="1440"/>
    <s v="DEPO JEMBER"/>
    <x v="7"/>
    <s v="369-0005892"/>
    <d v="2021-11-03T00:00:00"/>
    <x v="0"/>
    <n v="1440"/>
    <n v="21102803827"/>
    <s v="-"/>
    <n v="6008140143"/>
    <n v="32"/>
    <n v="0"/>
    <n v="32"/>
    <s v="DEPO SUKOREJO"/>
    <s v="-"/>
    <s v="569-0002124"/>
    <d v="2021-11-02T00:00:00"/>
    <n v="0"/>
    <n v="5042255787"/>
    <s v="116-0004007"/>
    <d v="2021-11-23T00:00:00"/>
    <s v="8276895377"/>
    <s v="2050350281"/>
    <s v="8276895377"/>
    <n v="14184000"/>
    <n v="315200"/>
    <n v="0"/>
    <m/>
    <m/>
    <m/>
    <m/>
    <m/>
    <m/>
    <m/>
    <m/>
    <m/>
    <m/>
    <m/>
    <m/>
    <m/>
    <m/>
    <m/>
    <m/>
    <m/>
    <m/>
    <n v="3"/>
  </r>
  <r>
    <x v="0"/>
    <s v="PT. TIRTA INVESTAMA WINONGAN"/>
    <n v="21102803796"/>
    <s v="GLL"/>
    <s v="N 8544 UV"/>
    <s v="MUKH SLAMET"/>
    <n v="5042261449"/>
    <s v="-"/>
    <s v="-"/>
    <d v="2021-11-03T00:00:00"/>
    <n v="1440"/>
    <s v="DEPO JEMBER"/>
    <x v="7"/>
    <s v="369-0005892"/>
    <d v="2021-11-03T00:00:00"/>
    <x v="1"/>
    <n v="1440"/>
    <n v="21102803827"/>
    <s v="-"/>
    <n v="6008140143"/>
    <n v="1440"/>
    <n v="0"/>
    <n v="1440"/>
    <s v="DEPO SUKOREJO"/>
    <s v="-"/>
    <s v="569-0002124"/>
    <d v="2021-11-02T00:00:00"/>
    <n v="70"/>
    <n v="5042255787"/>
    <s v="116-0004007"/>
    <d v="2021-11-23T00:00:00"/>
    <s v="8276895377"/>
    <s v="2050350281"/>
    <s v="8276895377"/>
    <n v="43200000"/>
    <n v="43200000"/>
    <n v="2100000"/>
    <m/>
    <m/>
    <m/>
    <m/>
    <m/>
    <m/>
    <m/>
    <m/>
    <m/>
    <m/>
    <m/>
    <m/>
    <m/>
    <m/>
    <m/>
    <m/>
    <m/>
    <m/>
    <n v="3"/>
  </r>
  <r>
    <x v="1"/>
    <s v="PT. TIRTA INVESTAMA WINONGAN"/>
    <n v="21102903734"/>
    <s v="GLL"/>
    <s v="L 9357 UZ"/>
    <s v="AHMAD"/>
    <n v="5042272655"/>
    <s v="-"/>
    <s v="-"/>
    <d v="2021-11-03T00:00:00"/>
    <n v="1056"/>
    <s v="DEPO GRESIK"/>
    <x v="18"/>
    <s v="556-0009021"/>
    <d v="2021-11-04T00:00:00"/>
    <x v="0"/>
    <n v="1056"/>
    <s v="-"/>
    <s v="-"/>
    <s v="-"/>
    <n v="0"/>
    <n v="0"/>
    <n v="0"/>
    <s v="-"/>
    <s v="-"/>
    <s v="-"/>
    <s v="-"/>
    <n v="0"/>
    <s v="-"/>
    <s v="-"/>
    <s v="-"/>
    <s v="8276895965"/>
    <e v="#N/A"/>
    <e v="#N/A"/>
    <n v="10401600"/>
    <n v="0"/>
    <n v="0"/>
    <m/>
    <m/>
    <m/>
    <m/>
    <m/>
    <m/>
    <m/>
    <m/>
    <m/>
    <m/>
    <m/>
    <m/>
    <m/>
    <m/>
    <m/>
    <m/>
    <m/>
    <m/>
    <n v="3"/>
  </r>
  <r>
    <x v="1"/>
    <s v="PT. TIRTA INVESTAMA WINONGAN"/>
    <n v="21102903734"/>
    <s v="GLL"/>
    <s v="L 9357 UZ"/>
    <s v="AHMAD"/>
    <n v="5042272655"/>
    <s v="-"/>
    <s v="-"/>
    <d v="2021-11-03T00:00:00"/>
    <n v="1056"/>
    <s v="DEPO GRESIK"/>
    <x v="18"/>
    <s v="556-0009021"/>
    <d v="2021-11-04T00:00:00"/>
    <x v="1"/>
    <n v="1056"/>
    <s v="-"/>
    <s v="-"/>
    <s v="-"/>
    <n v="0"/>
    <n v="0"/>
    <n v="0"/>
    <s v="-"/>
    <s v="-"/>
    <s v="-"/>
    <s v="-"/>
    <n v="0"/>
    <s v="-"/>
    <s v="-"/>
    <s v="-"/>
    <s v="8276895965"/>
    <e v="#N/A"/>
    <e v="#N/A"/>
    <n v="31680000"/>
    <n v="0"/>
    <n v="0"/>
    <m/>
    <m/>
    <m/>
    <m/>
    <m/>
    <m/>
    <m/>
    <m/>
    <m/>
    <m/>
    <m/>
    <m/>
    <m/>
    <m/>
    <m/>
    <m/>
    <m/>
    <m/>
    <n v="3"/>
  </r>
  <r>
    <x v="1"/>
    <s v="PT. TIRTA INVESTAMA WINONGAN"/>
    <n v="21102903734"/>
    <s v="GLL"/>
    <s v="L 9357 UZ"/>
    <s v="AHMAD"/>
    <n v="5042272655"/>
    <s v="-"/>
    <s v="-"/>
    <d v="2021-11-03T00:00:00"/>
    <n v="24"/>
    <s v="DEPO GRESIK"/>
    <x v="18"/>
    <s v="556-0009021"/>
    <d v="2021-11-04T00:00:00"/>
    <x v="2"/>
    <n v="24"/>
    <s v="-"/>
    <s v="-"/>
    <s v="-"/>
    <n v="0"/>
    <n v="0"/>
    <n v="0"/>
    <s v="-"/>
    <s v="-"/>
    <s v="-"/>
    <s v="-"/>
    <n v="0"/>
    <s v="-"/>
    <s v="-"/>
    <s v="-"/>
    <s v="8276895965"/>
    <e v="#N/A"/>
    <e v="#N/A"/>
    <n v="0"/>
    <n v="0"/>
    <n v="0"/>
    <m/>
    <m/>
    <m/>
    <m/>
    <m/>
    <m/>
    <m/>
    <m/>
    <m/>
    <m/>
    <m/>
    <m/>
    <m/>
    <m/>
    <m/>
    <m/>
    <m/>
    <m/>
    <n v="3"/>
  </r>
  <r>
    <x v="0"/>
    <s v="PT. TIRTA INVESTAMA WINONGAN"/>
    <s v="21102903734-RETUR"/>
    <s v="GLL"/>
    <s v="L 9357 UZ"/>
    <s v="AHMAD"/>
    <n v="5042272655"/>
    <s v="-"/>
    <s v="-"/>
    <d v="2021-11-03T00:00:00"/>
    <n v="0"/>
    <s v="DEPO GRESIK"/>
    <x v="18"/>
    <s v="556-0009021"/>
    <d v="2021-11-04T00:00:00"/>
    <x v="0"/>
    <n v="0"/>
    <n v="21102803798"/>
    <s v="-"/>
    <n v="6008144368"/>
    <n v="18"/>
    <n v="0"/>
    <n v="18"/>
    <s v="DEPO PASURUAN"/>
    <s v="-"/>
    <s v="555-0006683"/>
    <d v="2021-11-03T00:00:00"/>
    <n v="0"/>
    <n v="5042277133"/>
    <s v="556-0009020"/>
    <d v="2021-11-04T00:00:00"/>
    <s v="8276895965"/>
    <s v="2050350281"/>
    <s v="8276895377"/>
    <n v="0"/>
    <n v="177300"/>
    <n v="0"/>
    <m/>
    <m/>
    <m/>
    <m/>
    <m/>
    <m/>
    <m/>
    <m/>
    <m/>
    <m/>
    <m/>
    <m/>
    <m/>
    <m/>
    <m/>
    <m/>
    <m/>
    <m/>
    <n v="3"/>
  </r>
  <r>
    <x v="0"/>
    <s v="PT. TIRTA INVESTAMA WINONGAN"/>
    <s v="21102903734-RETUR"/>
    <s v="GLL"/>
    <s v="L 9357 UZ"/>
    <s v="AHMAD"/>
    <n v="5042272655"/>
    <s v="-"/>
    <s v="-"/>
    <d v="2021-11-03T00:00:00"/>
    <n v="0"/>
    <s v="DEPO GRESIK"/>
    <x v="18"/>
    <s v="556-0009021"/>
    <d v="2021-11-04T00:00:00"/>
    <x v="1"/>
    <n v="0"/>
    <n v="21102803798"/>
    <s v="-"/>
    <n v="6008144368"/>
    <n v="1152"/>
    <n v="0"/>
    <n v="1152"/>
    <s v="DEPO PASURUAN"/>
    <s v="-"/>
    <s v="555-0006683"/>
    <d v="2021-11-03T00:00:00"/>
    <n v="96"/>
    <n v="5042277133"/>
    <s v="556-0009020"/>
    <d v="2021-11-04T00:00:00"/>
    <s v="8276895965"/>
    <s v="2050350281"/>
    <s v="8276895377"/>
    <n v="0"/>
    <n v="34560000"/>
    <n v="2880000"/>
    <m/>
    <m/>
    <m/>
    <m/>
    <m/>
    <m/>
    <m/>
    <m/>
    <m/>
    <m/>
    <m/>
    <m/>
    <m/>
    <m/>
    <m/>
    <m/>
    <m/>
    <m/>
    <n v="3"/>
  </r>
  <r>
    <x v="0"/>
    <s v="PT. TIRTA INVESTAMA WINONGAN"/>
    <s v="21102903734-RETUR"/>
    <s v="GLL"/>
    <s v="L 9357 UZ"/>
    <s v="AHMAD"/>
    <n v="5042272655"/>
    <s v="-"/>
    <s v="-"/>
    <d v="2021-11-03T00:00:00"/>
    <n v="0"/>
    <s v="DEPO GRESIK"/>
    <x v="18"/>
    <s v="556-0009021"/>
    <d v="2021-11-04T00:00:00"/>
    <x v="2"/>
    <n v="0"/>
    <n v="21102803798"/>
    <s v="-"/>
    <n v="6008144368"/>
    <n v="24"/>
    <n v="0"/>
    <n v="24"/>
    <s v="DEPO PASURUAN"/>
    <s v="-"/>
    <s v="555-0006683"/>
    <d v="2021-11-03T00:00:00"/>
    <n v="0"/>
    <n v="5042277133"/>
    <s v="556-0009020"/>
    <d v="2021-11-04T00:00:00"/>
    <s v="8276895965"/>
    <s v="2050350281"/>
    <s v="8276895377"/>
    <n v="0"/>
    <n v="0"/>
    <n v="0"/>
    <m/>
    <m/>
    <m/>
    <m/>
    <m/>
    <m/>
    <m/>
    <m/>
    <m/>
    <m/>
    <m/>
    <m/>
    <m/>
    <m/>
    <m/>
    <m/>
    <m/>
    <m/>
    <n v="3"/>
  </r>
  <r>
    <x v="1"/>
    <s v="PT. TIRTA INVESTAMA WINONGAN"/>
    <n v="21102903739"/>
    <s v="GLL"/>
    <s v="L 8177 UT"/>
    <s v="AGUS SUPRAPTO"/>
    <n v="5042239138"/>
    <s v="-"/>
    <s v="-"/>
    <d v="2021-11-03T00:00:00"/>
    <n v="960"/>
    <s v="DEPO MARGOMULYO"/>
    <x v="5"/>
    <s v="168-0032493"/>
    <d v="2021-11-04T00:00:00"/>
    <x v="0"/>
    <n v="960"/>
    <n v="21102903747"/>
    <s v="-"/>
    <n v="6008142299"/>
    <n v="24"/>
    <n v="0"/>
    <n v="24"/>
    <s v="DEPO MARGOMULYO"/>
    <s v="-"/>
    <s v="168-0021022"/>
    <d v="2021-11-03T00:00:00"/>
    <n v="3"/>
    <n v="5042265262"/>
    <s v="168-0032492"/>
    <d v="2021-11-04T00:00:00"/>
    <s v="8276895965"/>
    <s v="2050350312"/>
    <s v="8276895965"/>
    <n v="9456000"/>
    <n v="236400"/>
    <n v="29550"/>
    <m/>
    <m/>
    <m/>
    <m/>
    <m/>
    <m/>
    <m/>
    <m/>
    <m/>
    <m/>
    <m/>
    <m/>
    <m/>
    <m/>
    <m/>
    <m/>
    <m/>
    <m/>
    <n v="3"/>
  </r>
  <r>
    <x v="1"/>
    <s v="PT. TIRTA INVESTAMA WINONGAN"/>
    <n v="21102903739"/>
    <s v="GLL"/>
    <s v="L 8177 UT"/>
    <s v="AGUS SUPRAPTO"/>
    <n v="5042239138"/>
    <s v="-"/>
    <s v="-"/>
    <d v="2021-11-03T00:00:00"/>
    <n v="960"/>
    <s v="DEPO MARGOMULYO"/>
    <x v="5"/>
    <s v="168-0032493"/>
    <d v="2021-11-04T00:00:00"/>
    <x v="1"/>
    <n v="960"/>
    <n v="21102903747"/>
    <s v="-"/>
    <n v="6008142299"/>
    <n v="960"/>
    <n v="0"/>
    <n v="960"/>
    <s v="DEPO MARGOMULYO"/>
    <s v="-"/>
    <s v="168-0021022"/>
    <d v="2021-11-03T00:00:00"/>
    <n v="38"/>
    <n v="5042265262"/>
    <s v="168-0032492"/>
    <d v="2021-11-04T00:00:00"/>
    <s v="8276895965"/>
    <s v="2050350312"/>
    <s v="8276895965"/>
    <n v="28800000"/>
    <n v="28800000"/>
    <n v="1140000"/>
    <m/>
    <m/>
    <m/>
    <m/>
    <m/>
    <m/>
    <m/>
    <m/>
    <m/>
    <m/>
    <m/>
    <m/>
    <m/>
    <m/>
    <m/>
    <m/>
    <m/>
    <m/>
    <n v="3"/>
  </r>
  <r>
    <x v="1"/>
    <s v="PT. TIRTA INVESTAMA WINONGAN"/>
    <n v="21102903739"/>
    <s v="GLL"/>
    <s v="L 8177 UT"/>
    <s v="AGUS SUPRAPTO"/>
    <n v="5042239138"/>
    <s v="-"/>
    <s v="-"/>
    <d v="2021-11-03T00:00:00"/>
    <n v="20"/>
    <s v="DEPO MARGOMULYO"/>
    <x v="5"/>
    <s v="168-0032493"/>
    <d v="2021-11-04T00:00:00"/>
    <x v="2"/>
    <n v="20"/>
    <n v="21102903747"/>
    <s v="-"/>
    <n v="6008142299"/>
    <n v="20"/>
    <n v="0"/>
    <n v="20"/>
    <s v="DEPO MARGOMULYO"/>
    <s v="-"/>
    <s v="168-0021022"/>
    <d v="2021-11-03T00:00:00"/>
    <n v="0"/>
    <n v="5042265262"/>
    <s v="168-0032492"/>
    <d v="2021-11-04T00:00:00"/>
    <s v="8276895965"/>
    <s v="2050350312"/>
    <s v="8276895965"/>
    <n v="0"/>
    <n v="0"/>
    <n v="0"/>
    <m/>
    <m/>
    <m/>
    <m/>
    <m/>
    <m/>
    <m/>
    <m/>
    <m/>
    <m/>
    <m/>
    <m/>
    <m/>
    <m/>
    <m/>
    <m/>
    <m/>
    <m/>
    <n v="3"/>
  </r>
  <r>
    <x v="1"/>
    <s v="PT. TIRTA INVESTAMA WINONGAN"/>
    <n v="21102903744"/>
    <s v="GLL"/>
    <s v="L9610UX"/>
    <s v="MAKHFUD"/>
    <n v="5042274330"/>
    <s v="-"/>
    <s v="-"/>
    <d v="2021-11-03T00:00:00"/>
    <n v="1344"/>
    <s v="DEPO LEGUNDI"/>
    <x v="4"/>
    <s v="083-0007866"/>
    <d v="2021-11-04T00:00:00"/>
    <x v="0"/>
    <n v="1344"/>
    <n v="21102903770"/>
    <s v="-"/>
    <n v="6008137157"/>
    <n v="36"/>
    <n v="0"/>
    <n v="36"/>
    <s v="DEPO LEGUNDI"/>
    <s v="-"/>
    <s v="083-0006556"/>
    <d v="2021-11-03T00:00:00"/>
    <n v="0"/>
    <n v="5042274032"/>
    <s v="083-0007867"/>
    <d v="2021-11-04T00:00:00"/>
    <s v="8276895965"/>
    <s v="2050350312"/>
    <s v="8276895965"/>
    <n v="13238400"/>
    <n v="354600"/>
    <n v="0"/>
    <m/>
    <m/>
    <m/>
    <m/>
    <m/>
    <m/>
    <m/>
    <m/>
    <m/>
    <m/>
    <m/>
    <m/>
    <m/>
    <m/>
    <m/>
    <m/>
    <m/>
    <m/>
    <n v="3"/>
  </r>
  <r>
    <x v="1"/>
    <s v="PT. TIRTA INVESTAMA WINONGAN"/>
    <n v="21102903744"/>
    <s v="GLL"/>
    <s v="L9610UX"/>
    <s v="MAKHFUD"/>
    <n v="5042274330"/>
    <s v="-"/>
    <s v="-"/>
    <d v="2021-11-03T00:00:00"/>
    <n v="1344"/>
    <s v="DEPO LEGUNDI"/>
    <x v="4"/>
    <s v="083-0007866"/>
    <d v="2021-11-04T00:00:00"/>
    <x v="1"/>
    <n v="1344"/>
    <n v="21102903770"/>
    <s v="-"/>
    <n v="6008137157"/>
    <n v="1344"/>
    <n v="0"/>
    <n v="1344"/>
    <s v="DEPO LEGUNDI"/>
    <s v="-"/>
    <s v="083-0006556"/>
    <d v="2021-11-03T00:00:00"/>
    <n v="65"/>
    <n v="5042274032"/>
    <s v="083-0007867"/>
    <d v="2021-11-04T00:00:00"/>
    <s v="8276895965"/>
    <s v="2050350312"/>
    <s v="8276895965"/>
    <n v="40320000"/>
    <n v="40320000"/>
    <n v="1950000"/>
    <m/>
    <m/>
    <m/>
    <m/>
    <m/>
    <m/>
    <m/>
    <m/>
    <m/>
    <m/>
    <m/>
    <m/>
    <m/>
    <m/>
    <m/>
    <m/>
    <m/>
    <m/>
    <n v="3"/>
  </r>
  <r>
    <x v="1"/>
    <s v="PT. TIRTA INVESTAMA WINONGAN"/>
    <n v="21102903747"/>
    <s v="GLL"/>
    <s v="L 8177 UT"/>
    <s v="AGUS SUPRAPTO"/>
    <n v="5042265055"/>
    <s v="-"/>
    <s v="-"/>
    <d v="2021-11-03T00:00:00"/>
    <n v="960"/>
    <s v="DEPO MARGOMULYO"/>
    <x v="5"/>
    <s v="168-0032478"/>
    <d v="2021-11-03T00:00:00"/>
    <x v="0"/>
    <n v="960"/>
    <s v="-"/>
    <s v="-"/>
    <s v="-"/>
    <n v="0"/>
    <n v="0"/>
    <n v="0"/>
    <s v="-"/>
    <s v="-"/>
    <s v="-"/>
    <s v="-"/>
    <n v="0"/>
    <s v="-"/>
    <s v="-"/>
    <s v="-"/>
    <s v="8276895965"/>
    <e v="#N/A"/>
    <e v="#N/A"/>
    <n v="9456000"/>
    <n v="0"/>
    <n v="0"/>
    <m/>
    <m/>
    <m/>
    <m/>
    <m/>
    <m/>
    <m/>
    <m/>
    <m/>
    <m/>
    <m/>
    <m/>
    <m/>
    <m/>
    <m/>
    <m/>
    <m/>
    <m/>
    <n v="3"/>
  </r>
  <r>
    <x v="1"/>
    <s v="PT. TIRTA INVESTAMA WINONGAN"/>
    <n v="21102903747"/>
    <s v="GLL"/>
    <s v="L 8177 UT"/>
    <s v="AGUS SUPRAPTO"/>
    <n v="5042265055"/>
    <s v="-"/>
    <s v="-"/>
    <d v="2021-11-03T00:00:00"/>
    <n v="960"/>
    <s v="DEPO MARGOMULYO"/>
    <x v="5"/>
    <s v="168-0032478"/>
    <d v="2021-11-03T00:00:00"/>
    <x v="1"/>
    <n v="960"/>
    <s v="-"/>
    <s v="-"/>
    <s v="-"/>
    <n v="0"/>
    <n v="0"/>
    <n v="0"/>
    <s v="-"/>
    <s v="-"/>
    <s v="-"/>
    <s v="-"/>
    <n v="0"/>
    <s v="-"/>
    <s v="-"/>
    <s v="-"/>
    <s v="8276895965"/>
    <e v="#N/A"/>
    <e v="#N/A"/>
    <n v="28800000"/>
    <n v="0"/>
    <n v="0"/>
    <m/>
    <m/>
    <m/>
    <m/>
    <m/>
    <m/>
    <m/>
    <m/>
    <m/>
    <m/>
    <m/>
    <m/>
    <m/>
    <m/>
    <m/>
    <m/>
    <m/>
    <m/>
    <n v="3"/>
  </r>
  <r>
    <x v="1"/>
    <s v="PT. TIRTA INVESTAMA WINONGAN"/>
    <n v="21102903747"/>
    <s v="GLL"/>
    <s v="L 8177 UT"/>
    <s v="AGUS SUPRAPTO"/>
    <n v="5042265055"/>
    <s v="-"/>
    <s v="-"/>
    <d v="2021-11-03T00:00:00"/>
    <n v="20"/>
    <s v="DEPO MARGOMULYO"/>
    <x v="5"/>
    <s v="168-0032478"/>
    <d v="2021-11-03T00:00:00"/>
    <x v="2"/>
    <n v="20"/>
    <s v="-"/>
    <s v="-"/>
    <s v="-"/>
    <n v="0"/>
    <n v="0"/>
    <n v="0"/>
    <s v="-"/>
    <s v="-"/>
    <s v="-"/>
    <s v="-"/>
    <n v="0"/>
    <s v="-"/>
    <s v="-"/>
    <s v="-"/>
    <s v="8276895965"/>
    <e v="#N/A"/>
    <e v="#N/A"/>
    <n v="0"/>
    <n v="0"/>
    <n v="0"/>
    <m/>
    <m/>
    <m/>
    <m/>
    <m/>
    <m/>
    <m/>
    <m/>
    <m/>
    <m/>
    <m/>
    <m/>
    <m/>
    <m/>
    <m/>
    <m/>
    <m/>
    <m/>
    <n v="3"/>
  </r>
  <r>
    <x v="0"/>
    <s v="PT. TIRTA INVESTAMA WINONGAN"/>
    <s v="21102903747-RETUR"/>
    <s v="GLL"/>
    <s v="L 8177 UT"/>
    <s v="AGUS SUPRAPTO"/>
    <n v="5042265055"/>
    <s v="-"/>
    <s v="-"/>
    <d v="2021-11-03T00:00:00"/>
    <n v="0"/>
    <s v="DEPO MARGOMULYO"/>
    <x v="5"/>
    <s v="168-0032478"/>
    <d v="2021-11-03T00:00:00"/>
    <x v="0"/>
    <n v="0"/>
    <n v="21102803829"/>
    <s v="-"/>
    <n v="6008139219"/>
    <n v="20"/>
    <n v="0"/>
    <n v="20"/>
    <s v="DEPO JEMBER"/>
    <s v="-"/>
    <s v="369-0005532"/>
    <d v="2021-11-02T00:00:00"/>
    <n v="0"/>
    <n v="5042262469"/>
    <s v="116-0004008"/>
    <d v="2021-11-23T00:00:00"/>
    <s v="8276895965"/>
    <s v="2050350281"/>
    <s v="8276895377"/>
    <n v="0"/>
    <n v="197000"/>
    <n v="0"/>
    <m/>
    <m/>
    <m/>
    <m/>
    <m/>
    <m/>
    <m/>
    <m/>
    <m/>
    <m/>
    <m/>
    <m/>
    <m/>
    <m/>
    <m/>
    <m/>
    <m/>
    <m/>
    <n v="3"/>
  </r>
  <r>
    <x v="0"/>
    <s v="PT. TIRTA INVESTAMA WINONGAN"/>
    <s v="21102903747-RETUR"/>
    <s v="GLL"/>
    <s v="L 8177 UT"/>
    <s v="AGUS SUPRAPTO"/>
    <n v="5042265055"/>
    <s v="-"/>
    <s v="-"/>
    <d v="2021-11-03T00:00:00"/>
    <n v="0"/>
    <s v="DEPO MARGOMULYO"/>
    <x v="5"/>
    <s v="168-0032478"/>
    <d v="2021-11-03T00:00:00"/>
    <x v="1"/>
    <n v="0"/>
    <n v="21102803829"/>
    <s v="-"/>
    <n v="6008139219"/>
    <n v="960"/>
    <n v="0"/>
    <n v="960"/>
    <s v="DEPO JEMBER"/>
    <s v="-"/>
    <s v="369-0005532"/>
    <d v="2021-11-02T00:00:00"/>
    <n v="30"/>
    <n v="5042262469"/>
    <s v="116-0004008"/>
    <d v="2021-11-23T00:00:00"/>
    <s v="8276895965"/>
    <s v="2050350281"/>
    <s v="8276895377"/>
    <n v="0"/>
    <n v="28800000"/>
    <n v="900000"/>
    <m/>
    <m/>
    <m/>
    <m/>
    <m/>
    <m/>
    <m/>
    <m/>
    <m/>
    <m/>
    <m/>
    <m/>
    <m/>
    <m/>
    <m/>
    <m/>
    <m/>
    <m/>
    <n v="3"/>
  </r>
  <r>
    <x v="0"/>
    <s v="PT. TIRTA INVESTAMA WINONGAN"/>
    <s v="21102903747-RETUR"/>
    <s v="GLL"/>
    <s v="L 8177 UT"/>
    <s v="AGUS SUPRAPTO"/>
    <n v="5042265055"/>
    <s v="-"/>
    <s v="-"/>
    <d v="2021-11-03T00:00:00"/>
    <n v="0"/>
    <s v="DEPO MARGOMULYO"/>
    <x v="5"/>
    <s v="168-0032478"/>
    <d v="2021-11-03T00:00:00"/>
    <x v="2"/>
    <n v="0"/>
    <n v="21102803829"/>
    <s v="-"/>
    <n v="6008139219"/>
    <n v="20"/>
    <n v="0"/>
    <n v="20"/>
    <s v="DEPO JEMBER"/>
    <s v="-"/>
    <s v="369-0005532"/>
    <d v="2021-11-02T00:00:00"/>
    <n v="0"/>
    <n v="5042262469"/>
    <s v="116-0004008"/>
    <d v="2021-11-23T00:00:00"/>
    <s v="8276895965"/>
    <s v="2050350281"/>
    <s v="8276895377"/>
    <n v="0"/>
    <n v="0"/>
    <n v="0"/>
    <m/>
    <m/>
    <m/>
    <m/>
    <m/>
    <m/>
    <m/>
    <m/>
    <m/>
    <m/>
    <m/>
    <m/>
    <m/>
    <m/>
    <m/>
    <m/>
    <m/>
    <m/>
    <n v="3"/>
  </r>
  <r>
    <x v="1"/>
    <s v="PT. TIRTA INVESTAMA WINONGAN"/>
    <n v="21102903752"/>
    <s v="GLL"/>
    <s v="N 8547 UV"/>
    <s v="SOLIKAN"/>
    <n v="5042268788"/>
    <s v="-"/>
    <s v="-"/>
    <d v="2021-11-03T00:00:00"/>
    <n v="1344"/>
    <s v="DEPO BALONG PANGGANG"/>
    <x v="1"/>
    <s v="088-0002402"/>
    <d v="2021-11-05T00:00:00"/>
    <x v="0"/>
    <n v="1344"/>
    <n v="21102903783"/>
    <s v="-"/>
    <n v="6008141185"/>
    <n v="47"/>
    <n v="0"/>
    <n v="47"/>
    <s v="DEPO BALONG PANGGANG"/>
    <s v="-"/>
    <s v="088-0002345"/>
    <d v="2021-11-02T00:00:00"/>
    <n v="0"/>
    <n v="5042270886"/>
    <m/>
    <m/>
    <s v="8276895965"/>
    <s v="2050350312"/>
    <s v="8276895965"/>
    <n v="13238400"/>
    <n v="462950"/>
    <n v="0"/>
    <m/>
    <m/>
    <m/>
    <m/>
    <m/>
    <m/>
    <m/>
    <m/>
    <m/>
    <m/>
    <m/>
    <m/>
    <m/>
    <m/>
    <m/>
    <m/>
    <m/>
    <m/>
    <n v="3"/>
  </r>
  <r>
    <x v="1"/>
    <s v="PT. TIRTA INVESTAMA WINONGAN"/>
    <n v="21102903752"/>
    <s v="GLL"/>
    <s v="N 8547 UV"/>
    <s v="SOLIKAN"/>
    <n v="5042268788"/>
    <s v="-"/>
    <s v="-"/>
    <d v="2021-11-03T00:00:00"/>
    <n v="1344"/>
    <s v="DEPO BALONG PANGGANG"/>
    <x v="1"/>
    <s v="088-0002402"/>
    <d v="2021-11-05T00:00:00"/>
    <x v="1"/>
    <n v="1344"/>
    <n v="21102903783"/>
    <s v="-"/>
    <n v="6008141185"/>
    <n v="1440"/>
    <n v="0"/>
    <n v="1440"/>
    <s v="DEPO BALONG PANGGANG"/>
    <s v="-"/>
    <s v="088-0002345"/>
    <d v="2021-11-02T00:00:00"/>
    <n v="60"/>
    <n v="5042270886"/>
    <m/>
    <m/>
    <s v="8276895965"/>
    <s v="2050350312"/>
    <s v="8276895965"/>
    <n v="40320000"/>
    <n v="43200000"/>
    <n v="1800000"/>
    <m/>
    <m/>
    <m/>
    <m/>
    <m/>
    <m/>
    <m/>
    <m/>
    <m/>
    <m/>
    <m/>
    <m/>
    <m/>
    <m/>
    <m/>
    <m/>
    <m/>
    <m/>
    <n v="3"/>
  </r>
  <r>
    <x v="0"/>
    <s v="PT. TIRTA INVESTAMA PANDAAN"/>
    <n v="21102900173"/>
    <s v="SUTERA JAYA"/>
    <s v="AAM"/>
    <s v="Z 9802 KJ"/>
    <n v="5042275587"/>
    <s v="-"/>
    <s v="-"/>
    <d v="2021-11-03T00:00:00"/>
    <n v="176"/>
    <s v="DEPO BANYUWANGI"/>
    <x v="8"/>
    <s v="080-0003050"/>
    <d v="2021-11-04T00:00:00"/>
    <x v="5"/>
    <n v="176"/>
    <s v="-"/>
    <s v="-"/>
    <s v="-"/>
    <n v="0"/>
    <n v="0"/>
    <n v="0"/>
    <s v="-"/>
    <s v="-"/>
    <s v="-"/>
    <s v="-"/>
    <n v="0"/>
    <s v="-"/>
    <s v="-"/>
    <s v="-"/>
    <s v="8276895378"/>
    <e v="#N/A"/>
    <e v="#N/A"/>
    <n v="5966400"/>
    <n v="0"/>
    <n v="0"/>
    <m/>
    <m/>
    <m/>
    <m/>
    <m/>
    <m/>
    <m/>
    <m/>
    <m/>
    <m/>
    <m/>
    <m/>
    <m/>
    <m/>
    <m/>
    <m/>
    <m/>
    <m/>
    <n v="3"/>
  </r>
  <r>
    <x v="0"/>
    <s v="PT. TIRTA INVESTAMA PANDAAN"/>
    <n v="21102900173"/>
    <s v="SUTERA JAYA"/>
    <s v="AAM"/>
    <s v="Z 9802 KJ"/>
    <n v="5042275587"/>
    <s v="-"/>
    <s v="-"/>
    <d v="2021-11-03T00:00:00"/>
    <n v="264"/>
    <s v="DEPO BANYUWANGI"/>
    <x v="8"/>
    <s v="080-0003050"/>
    <d v="2021-11-04T00:00:00"/>
    <x v="6"/>
    <n v="264"/>
    <s v="-"/>
    <s v="-"/>
    <s v="-"/>
    <n v="0"/>
    <n v="0"/>
    <n v="0"/>
    <s v="-"/>
    <s v="-"/>
    <s v="-"/>
    <s v="-"/>
    <n v="0"/>
    <s v="-"/>
    <s v="-"/>
    <s v="-"/>
    <s v="8276895378"/>
    <e v="#N/A"/>
    <e v="#N/A"/>
    <n v="8949600"/>
    <n v="0"/>
    <n v="0"/>
    <m/>
    <m/>
    <m/>
    <m/>
    <m/>
    <m/>
    <m/>
    <m/>
    <m/>
    <m/>
    <m/>
    <m/>
    <m/>
    <m/>
    <m/>
    <m/>
    <m/>
    <m/>
    <n v="3"/>
  </r>
  <r>
    <x v="0"/>
    <s v="PT. TIRTA INVESTAMA PANDAAN"/>
    <n v="21102900173"/>
    <s v="SUTERA JAYA"/>
    <s v="AAM"/>
    <s v="Z 9802 KJ"/>
    <n v="5042275587"/>
    <s v="-"/>
    <s v="-"/>
    <d v="2021-11-03T00:00:00"/>
    <n v="264"/>
    <s v="DEPO BANYUWANGI"/>
    <x v="8"/>
    <s v="080-0003050"/>
    <d v="2021-11-04T00:00:00"/>
    <x v="7"/>
    <n v="264"/>
    <s v="-"/>
    <s v="-"/>
    <s v="-"/>
    <n v="0"/>
    <n v="0"/>
    <n v="0"/>
    <s v="-"/>
    <s v="-"/>
    <s v="-"/>
    <s v="-"/>
    <n v="0"/>
    <s v="-"/>
    <s v="-"/>
    <s v="-"/>
    <s v="8276895378"/>
    <e v="#N/A"/>
    <e v="#N/A"/>
    <n v="8949600"/>
    <n v="0"/>
    <n v="0"/>
    <m/>
    <m/>
    <m/>
    <m/>
    <m/>
    <m/>
    <m/>
    <m/>
    <m/>
    <m/>
    <m/>
    <m/>
    <m/>
    <m/>
    <m/>
    <m/>
    <m/>
    <m/>
    <n v="3"/>
  </r>
  <r>
    <x v="0"/>
    <s v="PT. TIRTA INVESTAMA PANDAAN"/>
    <n v="21102900173"/>
    <s v="SUTERA JAYA"/>
    <s v="AAM"/>
    <s v="Z 9802 KJ"/>
    <n v="5042275587"/>
    <s v="-"/>
    <s v="-"/>
    <d v="2021-11-03T00:00:00"/>
    <n v="176"/>
    <s v="DEPO BANYUWANGI"/>
    <x v="8"/>
    <s v="080-0003050"/>
    <d v="2021-11-04T00:00:00"/>
    <x v="8"/>
    <n v="176"/>
    <s v="-"/>
    <s v="-"/>
    <s v="-"/>
    <n v="0"/>
    <n v="0"/>
    <n v="0"/>
    <s v="-"/>
    <s v="-"/>
    <s v="-"/>
    <s v="-"/>
    <n v="0"/>
    <s v="-"/>
    <s v="-"/>
    <s v="-"/>
    <s v="8276895378"/>
    <e v="#N/A"/>
    <e v="#N/A"/>
    <n v="5966400"/>
    <n v="0"/>
    <n v="0"/>
    <m/>
    <m/>
    <m/>
    <m/>
    <m/>
    <m/>
    <m/>
    <m/>
    <m/>
    <m/>
    <m/>
    <m/>
    <m/>
    <m/>
    <m/>
    <m/>
    <m/>
    <m/>
    <n v="3"/>
  </r>
  <r>
    <x v="0"/>
    <s v="PT. TIRTA INVESTAMA PANDAAN"/>
    <n v="21102803666"/>
    <s v="YPS"/>
    <s v="KUS H"/>
    <s v="N 9958 UW"/>
    <n v="5042264011"/>
    <s v="-"/>
    <s v="-"/>
    <d v="2021-11-03T00:00:00"/>
    <n v="1120"/>
    <s v="DEPO BANYUWANGI"/>
    <x v="8"/>
    <s v="080-0003049"/>
    <d v="2021-11-04T00:00:00"/>
    <x v="3"/>
    <n v="1120"/>
    <s v="-"/>
    <s v="-"/>
    <n v="6008141603"/>
    <n v="0"/>
    <n v="0"/>
    <n v="0"/>
    <s v="DEPO BANYUWANGI"/>
    <s v="-"/>
    <s v="080-0002480"/>
    <d v="2021-11-04T00:00:00"/>
    <n v="0"/>
    <s v="-"/>
    <s v="-"/>
    <s v="-"/>
    <s v="8276895378"/>
    <s v="2050350280"/>
    <e v="#N/A"/>
    <n v="45360000"/>
    <n v="0"/>
    <n v="0"/>
    <m/>
    <m/>
    <m/>
    <m/>
    <m/>
    <m/>
    <m/>
    <m/>
    <m/>
    <m/>
    <m/>
    <m/>
    <m/>
    <m/>
    <m/>
    <m/>
    <m/>
    <m/>
    <n v="3"/>
  </r>
  <r>
    <x v="0"/>
    <s v="PT. TIRTA INVESTAMA PANDAAN"/>
    <n v="21102803666"/>
    <s v="YPS"/>
    <s v="KUS H"/>
    <s v="N 9958 UW"/>
    <n v="5042264011"/>
    <s v="-"/>
    <s v="-"/>
    <d v="2021-11-03T00:00:00"/>
    <n v="16"/>
    <s v="DEPO BANYUWANGI"/>
    <x v="8"/>
    <s v="080-0003049"/>
    <d v="2021-11-04T00:00:00"/>
    <x v="4"/>
    <n v="16"/>
    <s v="-"/>
    <s v="-"/>
    <n v="6008141603"/>
    <n v="16"/>
    <n v="0"/>
    <n v="16"/>
    <s v="DEPO BANYUWANGI"/>
    <s v="-"/>
    <s v="080-0002480"/>
    <d v="2021-11-04T00:00:00"/>
    <n v="0"/>
    <s v="-"/>
    <s v="-"/>
    <s v="-"/>
    <s v="8276895378"/>
    <s v="2050350280"/>
    <e v="#N/A"/>
    <n v="1600000"/>
    <n v="1600000"/>
    <n v="0"/>
    <m/>
    <m/>
    <m/>
    <m/>
    <m/>
    <m/>
    <m/>
    <m/>
    <m/>
    <m/>
    <m/>
    <m/>
    <m/>
    <m/>
    <m/>
    <m/>
    <m/>
    <m/>
    <n v="3"/>
  </r>
  <r>
    <x v="0"/>
    <s v="PT. TIRTA INVESTAMA PANDAAN"/>
    <n v="21102803660"/>
    <s v="YPS"/>
    <s v="SUMARYONO"/>
    <s v="N 8165 UV"/>
    <n v="5042275392"/>
    <s v="-"/>
    <s v="-"/>
    <d v="2021-11-03T00:00:00"/>
    <n v="1120"/>
    <s v="DEPO JEMBER"/>
    <x v="7"/>
    <s v="369-0005901"/>
    <d v="2021-11-04T00:00:00"/>
    <x v="3"/>
    <n v="1120"/>
    <s v="-"/>
    <s v="-"/>
    <n v="6008140596"/>
    <n v="0"/>
    <n v="0"/>
    <n v="0"/>
    <s v="DEPO JEMBER"/>
    <s v="-"/>
    <s v="369-0005546"/>
    <d v="2021-11-04T00:00:00"/>
    <n v="0"/>
    <s v="-"/>
    <s v="-"/>
    <s v="-"/>
    <s v="8276895378"/>
    <s v="2050350280"/>
    <e v="#N/A"/>
    <n v="45360000"/>
    <n v="0"/>
    <n v="0"/>
    <m/>
    <m/>
    <m/>
    <m/>
    <m/>
    <m/>
    <m/>
    <m/>
    <m/>
    <m/>
    <m/>
    <m/>
    <m/>
    <m/>
    <m/>
    <m/>
    <m/>
    <m/>
    <n v="3"/>
  </r>
  <r>
    <x v="0"/>
    <s v="PT. TIRTA INVESTAMA PANDAAN"/>
    <n v="21102803660"/>
    <s v="YPS"/>
    <s v="SUMARYONO"/>
    <s v="N 8165 UV"/>
    <n v="5042275392"/>
    <s v="-"/>
    <s v="-"/>
    <d v="2021-11-03T00:00:00"/>
    <n v="16"/>
    <s v="DEPO JEMBER"/>
    <x v="7"/>
    <s v="369-0005901"/>
    <d v="2021-11-04T00:00:00"/>
    <x v="4"/>
    <n v="16"/>
    <s v="-"/>
    <s v="-"/>
    <n v="6008140596"/>
    <n v="16"/>
    <n v="0"/>
    <n v="16"/>
    <s v="DEPO JEMBER"/>
    <s v="-"/>
    <s v="369-0005546"/>
    <d v="2021-11-04T00:00:00"/>
    <n v="0"/>
    <s v="-"/>
    <s v="-"/>
    <s v="-"/>
    <s v="8276895378"/>
    <s v="2050350280"/>
    <e v="#N/A"/>
    <n v="1600000"/>
    <n v="1600000"/>
    <n v="0"/>
    <m/>
    <m/>
    <m/>
    <m/>
    <m/>
    <m/>
    <m/>
    <m/>
    <m/>
    <m/>
    <m/>
    <m/>
    <m/>
    <m/>
    <m/>
    <m/>
    <m/>
    <m/>
    <n v="3"/>
  </r>
  <r>
    <x v="0"/>
    <s v="PT. TIRTA INVESTAMA PANDAAN"/>
    <n v="21102803683"/>
    <s v="G-NKR"/>
    <s v="AGUS T (G-NKR)"/>
    <s v="N 8511 UV"/>
    <n v="5042276286"/>
    <s v="-"/>
    <s v="-"/>
    <d v="2021-11-03T00:00:00"/>
    <n v="1280"/>
    <s v="DEPO PASURUAN"/>
    <x v="0"/>
    <s v="555-0009184"/>
    <d v="2021-11-04T00:00:00"/>
    <x v="9"/>
    <n v="1280"/>
    <s v="-"/>
    <s v="-"/>
    <n v="6008135431"/>
    <n v="0"/>
    <n v="0"/>
    <n v="0"/>
    <s v="DEPO PASURUAN"/>
    <s v="-"/>
    <s v="555-0006687"/>
    <d v="2021-11-04T00:00:00"/>
    <n v="0"/>
    <s v="-"/>
    <s v="-"/>
    <s v="-"/>
    <s v="8276895378"/>
    <s v="2050350280"/>
    <e v="#N/A"/>
    <n v="47667200"/>
    <n v="0"/>
    <n v="0"/>
    <m/>
    <m/>
    <m/>
    <m/>
    <m/>
    <m/>
    <m/>
    <m/>
    <m/>
    <m/>
    <m/>
    <m/>
    <m/>
    <m/>
    <m/>
    <m/>
    <m/>
    <m/>
    <n v="3"/>
  </r>
  <r>
    <x v="0"/>
    <s v="PT. TIRTA INVESTAMA PANDAAN"/>
    <n v="21102803683"/>
    <s v="G-NKR"/>
    <s v="AGUS T (G-NKR)"/>
    <s v="N 8511 UV"/>
    <n v="5042276286"/>
    <s v="-"/>
    <s v="-"/>
    <d v="2021-11-03T00:00:00"/>
    <n v="32"/>
    <s v="DEPO PASURUAN"/>
    <x v="0"/>
    <s v="555-0009184"/>
    <d v="2021-11-04T00:00:00"/>
    <x v="4"/>
    <n v="32"/>
    <s v="-"/>
    <s v="-"/>
    <n v="6008135431"/>
    <n v="32"/>
    <n v="0"/>
    <n v="32"/>
    <s v="DEPO PASURUAN"/>
    <s v="-"/>
    <s v="555-0006687"/>
    <d v="2021-11-04T00:00:00"/>
    <n v="0"/>
    <s v="-"/>
    <s v="-"/>
    <s v="-"/>
    <s v="8276895378"/>
    <s v="2050350280"/>
    <e v="#N/A"/>
    <n v="3200000"/>
    <n v="3200000"/>
    <n v="0"/>
    <m/>
    <m/>
    <m/>
    <m/>
    <m/>
    <m/>
    <m/>
    <m/>
    <m/>
    <m/>
    <m/>
    <m/>
    <m/>
    <m/>
    <m/>
    <m/>
    <m/>
    <m/>
    <n v="3"/>
  </r>
  <r>
    <x v="0"/>
    <s v="PT. TIRTA INVESTAMA PANDAAN"/>
    <n v="21102803682"/>
    <s v="YPS"/>
    <s v="NARTO"/>
    <s v="L 9695 UY"/>
    <n v="5042271067"/>
    <s v="-"/>
    <s v="-"/>
    <d v="2021-11-03T00:00:00"/>
    <n v="1280"/>
    <s v="DEPO SUKOREJO"/>
    <x v="11"/>
    <s v="569-0002255"/>
    <d v="2021-11-04T00:00:00"/>
    <x v="9"/>
    <n v="1280"/>
    <s v="-"/>
    <s v="-"/>
    <n v="6008144800"/>
    <n v="0"/>
    <n v="0"/>
    <n v="0"/>
    <s v="DEPO SUKOREJO"/>
    <s v="-"/>
    <s v="569-0002131"/>
    <d v="2021-11-04T00:00:00"/>
    <n v="0"/>
    <s v="-"/>
    <s v="-"/>
    <s v="-"/>
    <s v="8276895378"/>
    <s v="2050350280"/>
    <e v="#N/A"/>
    <n v="47667200"/>
    <n v="0"/>
    <n v="0"/>
    <m/>
    <m/>
    <m/>
    <m/>
    <m/>
    <m/>
    <m/>
    <m/>
    <m/>
    <m/>
    <m/>
    <m/>
    <m/>
    <m/>
    <m/>
    <m/>
    <m/>
    <m/>
    <n v="3"/>
  </r>
  <r>
    <x v="0"/>
    <s v="PT. TIRTA INVESTAMA PANDAAN"/>
    <n v="21102803682"/>
    <s v="YPS"/>
    <s v="NARTO"/>
    <s v="L 9695 UY"/>
    <n v="5042271067"/>
    <s v="-"/>
    <s v="-"/>
    <d v="2021-11-03T00:00:00"/>
    <n v="32"/>
    <s v="DEPO SUKOREJO"/>
    <x v="11"/>
    <s v="569-0002255"/>
    <d v="2021-11-04T00:00:00"/>
    <x v="4"/>
    <n v="32"/>
    <s v="-"/>
    <s v="-"/>
    <n v="6008144800"/>
    <n v="32"/>
    <n v="0"/>
    <n v="32"/>
    <s v="DEPO SUKOREJO"/>
    <s v="-"/>
    <s v="569-0002131"/>
    <d v="2021-11-04T00:00:00"/>
    <n v="0"/>
    <s v="-"/>
    <s v="-"/>
    <s v="-"/>
    <s v="8276895378"/>
    <s v="2050350280"/>
    <e v="#N/A"/>
    <n v="3200000"/>
    <n v="3200000"/>
    <n v="0"/>
    <m/>
    <m/>
    <m/>
    <m/>
    <m/>
    <m/>
    <m/>
    <m/>
    <m/>
    <m/>
    <m/>
    <m/>
    <m/>
    <m/>
    <m/>
    <m/>
    <m/>
    <m/>
    <n v="3"/>
  </r>
  <r>
    <x v="0"/>
    <s v="PT. TIRTA INVESTAMA PANDAAN"/>
    <n v="21102803685"/>
    <s v="YPS"/>
    <s v="ARIF"/>
    <s v="L 8983 UU"/>
    <n v="5042257118"/>
    <s v="-"/>
    <s v="-"/>
    <d v="2021-11-03T00:00:00"/>
    <n v="1280"/>
    <s v="DEPO PROBOLINGGO"/>
    <x v="14"/>
    <s v="889-0004333"/>
    <d v="2021-11-03T00:00:00"/>
    <x v="9"/>
    <n v="1280"/>
    <s v="-"/>
    <s v="-"/>
    <n v="6008141486"/>
    <n v="0"/>
    <n v="0"/>
    <n v="0"/>
    <s v="DEPO PROBOLINGGO"/>
    <s v="-"/>
    <s v="889-0004204"/>
    <d v="2021-11-03T00:00:00"/>
    <n v="0"/>
    <s v="-"/>
    <s v="-"/>
    <s v="-"/>
    <s v="8276895378"/>
    <s v="2050350280"/>
    <e v="#N/A"/>
    <n v="47667200"/>
    <n v="0"/>
    <n v="0"/>
    <m/>
    <m/>
    <m/>
    <m/>
    <m/>
    <m/>
    <m/>
    <m/>
    <m/>
    <m/>
    <m/>
    <m/>
    <m/>
    <m/>
    <m/>
    <m/>
    <m/>
    <m/>
    <n v="3"/>
  </r>
  <r>
    <x v="0"/>
    <s v="PT. TIRTA INVESTAMA PANDAAN"/>
    <n v="21102803685"/>
    <s v="YPS"/>
    <s v="ARIF"/>
    <s v="L 8983 UU"/>
    <n v="5042257118"/>
    <s v="-"/>
    <s v="-"/>
    <d v="2021-11-03T00:00:00"/>
    <n v="32"/>
    <s v="DEPO PROBOLINGGO"/>
    <x v="14"/>
    <s v="889-0004333"/>
    <d v="2021-11-03T00:00:00"/>
    <x v="4"/>
    <n v="32"/>
    <s v="-"/>
    <s v="-"/>
    <n v="6008141486"/>
    <n v="32"/>
    <n v="0"/>
    <n v="32"/>
    <s v="DEPO PROBOLINGGO"/>
    <s v="-"/>
    <s v="889-0004204"/>
    <d v="2021-11-03T00:00:00"/>
    <n v="0"/>
    <s v="-"/>
    <s v="-"/>
    <s v="-"/>
    <s v="8276895378"/>
    <s v="2050350280"/>
    <e v="#N/A"/>
    <n v="3200000"/>
    <n v="3200000"/>
    <n v="0"/>
    <m/>
    <m/>
    <m/>
    <m/>
    <m/>
    <m/>
    <m/>
    <m/>
    <m/>
    <m/>
    <m/>
    <m/>
    <m/>
    <m/>
    <m/>
    <m/>
    <m/>
    <m/>
    <n v="3"/>
  </r>
  <r>
    <x v="0"/>
    <s v="PT. TIRTA INVESTAMA PANDAAN"/>
    <n v="21102803664"/>
    <s v="GLL"/>
    <s v="NOFAN"/>
    <s v="N 9961 UW"/>
    <n v="5042265836"/>
    <s v="-"/>
    <s v="-"/>
    <d v="2021-11-03T00:00:00"/>
    <n v="1120"/>
    <s v="DEPO BONDOWOSO"/>
    <x v="22"/>
    <s v="745-0000861"/>
    <d v="2021-11-04T00:00:00"/>
    <x v="3"/>
    <n v="1120"/>
    <s v="-"/>
    <s v="-"/>
    <n v="6008141973"/>
    <n v="0"/>
    <n v="0"/>
    <n v="0"/>
    <s v="DEPO BONDOWOSO"/>
    <s v="-"/>
    <s v="745-0000793"/>
    <d v="2021-11-04T00:00:00"/>
    <n v="0"/>
    <s v="-"/>
    <s v="-"/>
    <s v="-"/>
    <s v="8276895378"/>
    <s v="2050350280"/>
    <e v="#N/A"/>
    <n v="45360000"/>
    <n v="0"/>
    <n v="0"/>
    <m/>
    <m/>
    <m/>
    <m/>
    <m/>
    <m/>
    <m/>
    <m/>
    <m/>
    <m/>
    <m/>
    <m/>
    <m/>
    <m/>
    <m/>
    <m/>
    <m/>
    <m/>
    <n v="3"/>
  </r>
  <r>
    <x v="0"/>
    <s v="PT. TIRTA INVESTAMA PANDAAN"/>
    <n v="21102803664"/>
    <s v="GLL"/>
    <s v="NOFAN"/>
    <s v="N 9961 UW"/>
    <n v="5042265836"/>
    <s v="-"/>
    <s v="-"/>
    <d v="2021-11-03T00:00:00"/>
    <n v="16"/>
    <s v="DEPO BONDOWOSO"/>
    <x v="22"/>
    <s v="745-0000861"/>
    <d v="2021-11-04T00:00:00"/>
    <x v="4"/>
    <n v="16"/>
    <s v="-"/>
    <s v="-"/>
    <n v="6008141973"/>
    <n v="16"/>
    <n v="0"/>
    <n v="16"/>
    <s v="DEPO BONDOWOSO"/>
    <s v="-"/>
    <s v="745-0000793"/>
    <d v="2021-11-04T00:00:00"/>
    <n v="0"/>
    <s v="-"/>
    <s v="-"/>
    <s v="-"/>
    <s v="8276895378"/>
    <s v="2050350280"/>
    <e v="#N/A"/>
    <n v="1600000"/>
    <n v="1600000"/>
    <n v="0"/>
    <m/>
    <m/>
    <m/>
    <m/>
    <m/>
    <m/>
    <m/>
    <m/>
    <m/>
    <m/>
    <m/>
    <m/>
    <m/>
    <m/>
    <m/>
    <m/>
    <m/>
    <m/>
    <n v="3"/>
  </r>
  <r>
    <x v="0"/>
    <s v="PT. TIRTA INVESTAMA PANDAAN"/>
    <n v="21102803662"/>
    <s v="YPS"/>
    <s v="FATCHUR ROCHMAN (PDN) "/>
    <s v="N 8615 UW"/>
    <n v="5042271381"/>
    <s v="-"/>
    <s v="-"/>
    <d v="2021-11-03T00:00:00"/>
    <n v="1120"/>
    <s v="WIRADAYA"/>
    <x v="10"/>
    <s v="558-0010124"/>
    <d v="2021-11-08T00:00:00"/>
    <x v="3"/>
    <n v="1120"/>
    <s v="-"/>
    <s v="-"/>
    <n v="6008136108"/>
    <n v="0"/>
    <n v="0"/>
    <n v="0"/>
    <s v="WIRADAYA"/>
    <s v="-"/>
    <s v="558-0006609"/>
    <d v="2021-11-08T00:00:00"/>
    <n v="0"/>
    <s v="-"/>
    <s v="-"/>
    <s v="-"/>
    <s v="8276895378"/>
    <s v="2050350280"/>
    <e v="#N/A"/>
    <n v="45360000"/>
    <n v="0"/>
    <n v="0"/>
    <m/>
    <m/>
    <m/>
    <m/>
    <m/>
    <m/>
    <m/>
    <m/>
    <m/>
    <m/>
    <m/>
    <m/>
    <m/>
    <m/>
    <m/>
    <m/>
    <m/>
    <m/>
    <n v="3"/>
  </r>
  <r>
    <x v="0"/>
    <s v="PT. TIRTA INVESTAMA PANDAAN"/>
    <n v="21102803662"/>
    <s v="YPS"/>
    <s v="FATCHUR ROCHMAN (PDN) "/>
    <s v="N 8615 UW"/>
    <n v="5042271381"/>
    <s v="-"/>
    <s v="-"/>
    <d v="2021-11-03T00:00:00"/>
    <n v="16"/>
    <s v="WIRADAYA"/>
    <x v="10"/>
    <s v="558-0010124"/>
    <d v="2021-11-08T00:00:00"/>
    <x v="4"/>
    <n v="16"/>
    <s v="-"/>
    <s v="-"/>
    <n v="6008136108"/>
    <n v="16"/>
    <n v="0"/>
    <n v="16"/>
    <s v="WIRADAYA"/>
    <s v="-"/>
    <s v="558-0006609"/>
    <d v="2021-11-08T00:00:00"/>
    <n v="0"/>
    <s v="-"/>
    <s v="-"/>
    <s v="-"/>
    <s v="8276895378"/>
    <s v="2050350280"/>
    <e v="#N/A"/>
    <n v="1600000"/>
    <n v="1600000"/>
    <n v="0"/>
    <m/>
    <m/>
    <m/>
    <m/>
    <m/>
    <m/>
    <m/>
    <m/>
    <m/>
    <m/>
    <m/>
    <m/>
    <m/>
    <m/>
    <m/>
    <m/>
    <m/>
    <m/>
    <n v="3"/>
  </r>
  <r>
    <x v="0"/>
    <s v="PT. TIRTA INVESTAMA PANDAAN"/>
    <n v="21102803665"/>
    <s v="YPS"/>
    <s v="EKO P"/>
    <s v="N 8574 UV"/>
    <n v="5042270053"/>
    <s v="-"/>
    <s v="-"/>
    <d v="2021-11-03T00:00:00"/>
    <n v="1120"/>
    <s v="DEPO JEMBER"/>
    <x v="7"/>
    <s v="369-0005900"/>
    <d v="2021-11-04T00:00:00"/>
    <x v="3"/>
    <n v="1120"/>
    <s v="-"/>
    <s v="-"/>
    <n v="6008140711"/>
    <n v="0"/>
    <n v="0"/>
    <n v="0"/>
    <s v="DEPO JEMBER"/>
    <s v="-"/>
    <s v="369-0005545"/>
    <d v="2021-11-04T00:00:00"/>
    <n v="0"/>
    <s v="-"/>
    <s v="-"/>
    <s v="-"/>
    <s v="8276895378"/>
    <s v="2050350280"/>
    <e v="#N/A"/>
    <n v="45360000"/>
    <n v="0"/>
    <n v="0"/>
    <m/>
    <m/>
    <m/>
    <m/>
    <m/>
    <m/>
    <m/>
    <m/>
    <m/>
    <m/>
    <m/>
    <m/>
    <m/>
    <m/>
    <m/>
    <m/>
    <m/>
    <m/>
    <n v="3"/>
  </r>
  <r>
    <x v="0"/>
    <s v="PT. TIRTA INVESTAMA PANDAAN"/>
    <n v="21102803665"/>
    <s v="YPS"/>
    <s v="EKO P"/>
    <s v="N 8574 UV"/>
    <n v="5042270053"/>
    <s v="-"/>
    <s v="-"/>
    <d v="2021-11-03T00:00:00"/>
    <n v="16"/>
    <s v="DEPO JEMBER"/>
    <x v="7"/>
    <s v="369-0005900"/>
    <d v="2021-11-04T00:00:00"/>
    <x v="4"/>
    <n v="16"/>
    <s v="-"/>
    <s v="-"/>
    <n v="6008140711"/>
    <n v="16"/>
    <n v="0"/>
    <n v="16"/>
    <s v="DEPO JEMBER"/>
    <s v="-"/>
    <s v="369-0005545"/>
    <d v="2021-11-04T00:00:00"/>
    <n v="0"/>
    <s v="-"/>
    <s v="-"/>
    <s v="-"/>
    <s v="8276895378"/>
    <s v="2050350280"/>
    <e v="#N/A"/>
    <n v="1600000"/>
    <n v="1600000"/>
    <n v="0"/>
    <m/>
    <m/>
    <m/>
    <m/>
    <m/>
    <m/>
    <m/>
    <m/>
    <m/>
    <m/>
    <m/>
    <m/>
    <m/>
    <m/>
    <m/>
    <m/>
    <m/>
    <m/>
    <n v="3"/>
  </r>
  <r>
    <x v="0"/>
    <s v="PT. TIRTA INVESTAMA PANDAAN"/>
    <n v="21102803686"/>
    <s v="GLL"/>
    <s v="SULIS"/>
    <s v="N9934UW"/>
    <n v="5042261249"/>
    <s v="-"/>
    <s v="-"/>
    <d v="2021-11-03T00:00:00"/>
    <n v="1280"/>
    <s v="DEPO PAITON"/>
    <x v="15"/>
    <s v="370-0001120"/>
    <d v="2021-11-03T00:00:00"/>
    <x v="9"/>
    <n v="1280"/>
    <s v="-"/>
    <s v="-"/>
    <n v="6008140246"/>
    <n v="0"/>
    <n v="0"/>
    <n v="0"/>
    <s v="DEPO PAITON"/>
    <s v="-"/>
    <s v="370-0001166"/>
    <d v="2021-11-03T00:00:00"/>
    <n v="0"/>
    <s v="-"/>
    <s v="-"/>
    <s v="-"/>
    <s v="8276895378"/>
    <s v="2050350280"/>
    <e v="#N/A"/>
    <n v="47667200"/>
    <n v="0"/>
    <n v="0"/>
    <m/>
    <m/>
    <m/>
    <m/>
    <m/>
    <m/>
    <m/>
    <m/>
    <m/>
    <m/>
    <m/>
    <m/>
    <m/>
    <m/>
    <m/>
    <m/>
    <m/>
    <m/>
    <n v="3"/>
  </r>
  <r>
    <x v="0"/>
    <s v="PT. TIRTA INVESTAMA PANDAAN"/>
    <n v="21102803686"/>
    <s v="GLL"/>
    <s v="SULIS"/>
    <s v="N9934UW"/>
    <n v="5042261249"/>
    <s v="-"/>
    <s v="-"/>
    <d v="2021-11-03T00:00:00"/>
    <n v="32"/>
    <s v="DEPO PAITON"/>
    <x v="15"/>
    <s v="370-0001120"/>
    <d v="2021-11-03T00:00:00"/>
    <x v="4"/>
    <n v="32"/>
    <s v="-"/>
    <s v="-"/>
    <n v="6008140246"/>
    <n v="32"/>
    <n v="0"/>
    <n v="32"/>
    <s v="DEPO PAITON"/>
    <s v="-"/>
    <s v="370-0001166"/>
    <d v="2021-11-03T00:00:00"/>
    <n v="0"/>
    <s v="-"/>
    <s v="-"/>
    <s v="-"/>
    <s v="8276895378"/>
    <s v="2050350280"/>
    <e v="#N/A"/>
    <n v="3200000"/>
    <n v="3200000"/>
    <n v="0"/>
    <m/>
    <m/>
    <m/>
    <m/>
    <m/>
    <m/>
    <m/>
    <m/>
    <m/>
    <m/>
    <m/>
    <m/>
    <m/>
    <m/>
    <m/>
    <m/>
    <m/>
    <m/>
    <n v="3"/>
  </r>
  <r>
    <x v="0"/>
    <s v="PT. TIRTA INVESTAMA PANDAAN"/>
    <n v="21102803663"/>
    <s v="YPS"/>
    <s v="KHOIRUL UMAR"/>
    <s v="N 8653 UW"/>
    <n v="5042265585"/>
    <s v="-"/>
    <s v="-"/>
    <d v="2021-11-03T00:00:00"/>
    <n v="1120"/>
    <s v="GUDANG CARAT LMS"/>
    <x v="27"/>
    <n v="20016"/>
    <d v="2021-11-03T00:00:00"/>
    <x v="3"/>
    <n v="1120"/>
    <s v="-"/>
    <s v="-"/>
    <n v="6008139969"/>
    <n v="0"/>
    <n v="0"/>
    <n v="0"/>
    <s v="GUDANG CARAT LMS"/>
    <s v="-"/>
    <n v="34679"/>
    <d v="2021-11-03T00:00:00"/>
    <n v="0"/>
    <s v="-"/>
    <s v="-"/>
    <s v="-"/>
    <s v="8276895378"/>
    <s v="2050350280"/>
    <e v="#N/A"/>
    <n v="45360000"/>
    <n v="0"/>
    <n v="0"/>
    <m/>
    <m/>
    <m/>
    <m/>
    <m/>
    <m/>
    <m/>
    <m/>
    <m/>
    <m/>
    <m/>
    <m/>
    <m/>
    <m/>
    <m/>
    <m/>
    <m/>
    <m/>
    <n v="3"/>
  </r>
  <r>
    <x v="0"/>
    <s v="PT. TIRTA INVESTAMA PANDAAN"/>
    <n v="21102803663"/>
    <s v="YPS"/>
    <s v="KHOIRUL UMAR"/>
    <s v="N 8653 UW"/>
    <n v="5042265585"/>
    <s v="-"/>
    <s v="-"/>
    <d v="2021-11-03T00:00:00"/>
    <n v="16"/>
    <s v="GUDANG CARAT LMS"/>
    <x v="27"/>
    <n v="20016"/>
    <d v="2021-11-03T00:00:00"/>
    <x v="4"/>
    <n v="16"/>
    <s v="-"/>
    <s v="-"/>
    <n v="6008139969"/>
    <n v="16"/>
    <n v="0"/>
    <n v="16"/>
    <s v="GUDANG CARAT LMS"/>
    <s v="-"/>
    <n v="34679"/>
    <d v="2021-11-03T00:00:00"/>
    <n v="0"/>
    <s v="-"/>
    <s v="-"/>
    <s v="-"/>
    <s v="8276895378"/>
    <s v="2050350280"/>
    <e v="#N/A"/>
    <n v="1600000"/>
    <n v="1600000"/>
    <n v="0"/>
    <m/>
    <m/>
    <m/>
    <m/>
    <m/>
    <m/>
    <m/>
    <m/>
    <m/>
    <m/>
    <m/>
    <m/>
    <m/>
    <m/>
    <m/>
    <m/>
    <m/>
    <m/>
    <n v="3"/>
  </r>
  <r>
    <x v="0"/>
    <s v="PT. TIRTA INVESTAMA PANDAAN"/>
    <n v="21102908096"/>
    <s v="CEMERLANG JAYA EXPRESS"/>
    <s v="EKO Y"/>
    <s v="B 9256 KXU"/>
    <n v="5042275882"/>
    <s v="-"/>
    <s v="-"/>
    <d v="2021-11-03T00:00:00"/>
    <n v="440"/>
    <s v="DEPO JEMBER"/>
    <x v="7"/>
    <s v="369-0005893"/>
    <d v="2021-11-04T00:00:00"/>
    <x v="5"/>
    <n v="440"/>
    <s v="-"/>
    <s v="-"/>
    <s v="-"/>
    <n v="0"/>
    <n v="0"/>
    <n v="0"/>
    <s v="-"/>
    <s v="-"/>
    <s v="-"/>
    <s v="-"/>
    <n v="0"/>
    <s v="-"/>
    <s v="-"/>
    <s v="-"/>
    <s v="8276895378"/>
    <e v="#N/A"/>
    <e v="#N/A"/>
    <n v="14916000"/>
    <n v="0"/>
    <n v="0"/>
    <m/>
    <m/>
    <m/>
    <m/>
    <m/>
    <m/>
    <m/>
    <m/>
    <m/>
    <m/>
    <m/>
    <m/>
    <m/>
    <m/>
    <m/>
    <m/>
    <m/>
    <m/>
    <n v="3"/>
  </r>
  <r>
    <x v="0"/>
    <s v="PT. TIRTA INVESTAMA PANDAAN"/>
    <n v="21102908096"/>
    <s v="CEMERLANG JAYA EXPRESS"/>
    <s v="EKO Y"/>
    <s v="B 9256 KXU"/>
    <n v="5042275882"/>
    <s v="-"/>
    <s v="-"/>
    <d v="2021-11-03T00:00:00"/>
    <n v="176"/>
    <s v="DEPO JEMBER"/>
    <x v="7"/>
    <s v="369-0005893"/>
    <d v="2021-11-04T00:00:00"/>
    <x v="6"/>
    <n v="176"/>
    <s v="-"/>
    <s v="-"/>
    <s v="-"/>
    <n v="0"/>
    <n v="0"/>
    <n v="0"/>
    <s v="-"/>
    <s v="-"/>
    <s v="-"/>
    <s v="-"/>
    <n v="0"/>
    <s v="-"/>
    <s v="-"/>
    <s v="-"/>
    <s v="8276895378"/>
    <e v="#N/A"/>
    <e v="#N/A"/>
    <n v="5966400"/>
    <n v="0"/>
    <n v="0"/>
    <m/>
    <m/>
    <m/>
    <m/>
    <m/>
    <m/>
    <m/>
    <m/>
    <m/>
    <m/>
    <m/>
    <m/>
    <m/>
    <m/>
    <m/>
    <m/>
    <m/>
    <m/>
    <n v="3"/>
  </r>
  <r>
    <x v="0"/>
    <s v="PT. TIRTA INVESTAMA PANDAAN"/>
    <n v="21102908096"/>
    <s v="CEMERLANG JAYA EXPRESS"/>
    <s v="EKO Y"/>
    <s v="B 9256 KXU"/>
    <n v="5042275882"/>
    <s v="-"/>
    <s v="-"/>
    <d v="2021-11-03T00:00:00"/>
    <n v="176"/>
    <s v="DEPO JEMBER"/>
    <x v="7"/>
    <s v="369-0005893"/>
    <d v="2021-11-04T00:00:00"/>
    <x v="7"/>
    <n v="176"/>
    <s v="-"/>
    <s v="-"/>
    <s v="-"/>
    <n v="0"/>
    <n v="0"/>
    <n v="0"/>
    <s v="-"/>
    <s v="-"/>
    <s v="-"/>
    <s v="-"/>
    <n v="0"/>
    <s v="-"/>
    <s v="-"/>
    <s v="-"/>
    <s v="8276895378"/>
    <e v="#N/A"/>
    <e v="#N/A"/>
    <n v="5966400"/>
    <n v="0"/>
    <n v="0"/>
    <m/>
    <m/>
    <m/>
    <m/>
    <m/>
    <m/>
    <m/>
    <m/>
    <m/>
    <m/>
    <m/>
    <m/>
    <m/>
    <m/>
    <m/>
    <m/>
    <m/>
    <m/>
    <n v="3"/>
  </r>
  <r>
    <x v="0"/>
    <s v="PT. TIRTA INVESTAMA PANDAAN"/>
    <n v="21102908096"/>
    <s v="CEMERLANG JAYA EXPRESS"/>
    <s v="EKO Y"/>
    <s v="B 9256 KXU"/>
    <n v="5042275882"/>
    <s v="-"/>
    <s v="-"/>
    <d v="2021-11-03T00:00:00"/>
    <n v="88"/>
    <s v="DEPO JEMBER"/>
    <x v="7"/>
    <s v="369-0005893"/>
    <d v="2021-11-04T00:00:00"/>
    <x v="8"/>
    <n v="88"/>
    <s v="-"/>
    <s v="-"/>
    <s v="-"/>
    <n v="0"/>
    <n v="0"/>
    <n v="0"/>
    <s v="-"/>
    <s v="-"/>
    <s v="-"/>
    <s v="-"/>
    <n v="0"/>
    <s v="-"/>
    <s v="-"/>
    <s v="-"/>
    <s v="8276895378"/>
    <e v="#N/A"/>
    <e v="#N/A"/>
    <n v="2983200"/>
    <n v="0"/>
    <n v="0"/>
    <m/>
    <m/>
    <m/>
    <m/>
    <m/>
    <m/>
    <m/>
    <m/>
    <m/>
    <m/>
    <m/>
    <m/>
    <m/>
    <m/>
    <m/>
    <m/>
    <m/>
    <m/>
    <n v="3"/>
  </r>
  <r>
    <x v="1"/>
    <s v="PT. TIRTA INVESTAMA PANDAAN"/>
    <n v="21102908831"/>
    <s v="YPS"/>
    <s v="TONI"/>
    <s v="N 8611 UW"/>
    <n v="5042254699"/>
    <s v="-"/>
    <s v="-"/>
    <d v="2021-11-03T00:00:00"/>
    <n v="2816"/>
    <s v="DEPO MARGOMULYO"/>
    <x v="5"/>
    <s v="168-0032463"/>
    <d v="2021-11-03T00:00:00"/>
    <x v="5"/>
    <n v="2816"/>
    <s v="-"/>
    <s v="-"/>
    <n v="6008139529"/>
    <n v="0"/>
    <n v="0"/>
    <n v="0"/>
    <s v="DEPO MARGOMULYO"/>
    <s v="-"/>
    <s v="168-0021011"/>
    <d v="2021-11-03T00:00:00"/>
    <n v="0"/>
    <s v="-"/>
    <s v="-"/>
    <s v="-"/>
    <s v="8276895966"/>
    <s v="2050350313"/>
    <e v="#N/A"/>
    <n v="95462400"/>
    <n v="0"/>
    <n v="0"/>
    <m/>
    <m/>
    <m/>
    <m/>
    <m/>
    <m/>
    <m/>
    <m/>
    <m/>
    <m/>
    <m/>
    <m/>
    <m/>
    <m/>
    <m/>
    <m/>
    <m/>
    <m/>
    <n v="3"/>
  </r>
  <r>
    <x v="1"/>
    <s v="PT. TIRTA INVESTAMA PANDAAN"/>
    <n v="21102908831"/>
    <s v="YPS"/>
    <s v="TONI"/>
    <s v="N 8611 UW"/>
    <n v="5042254699"/>
    <s v="-"/>
    <s v="-"/>
    <d v="2021-11-03T00:00:00"/>
    <n v="32"/>
    <s v="DEPO MARGOMULYO"/>
    <x v="5"/>
    <s v="168-0032463"/>
    <d v="2021-11-03T00:00:00"/>
    <x v="4"/>
    <n v="32"/>
    <s v="-"/>
    <s v="-"/>
    <n v="6008139529"/>
    <n v="32"/>
    <n v="0"/>
    <n v="32"/>
    <s v="DEPO MARGOMULYO"/>
    <s v="-"/>
    <s v="168-0021011"/>
    <d v="2021-11-03T00:00:00"/>
    <n v="0"/>
    <s v="-"/>
    <s v="-"/>
    <s v="-"/>
    <s v="8276895966"/>
    <s v="2050350313"/>
    <e v="#N/A"/>
    <n v="3200000"/>
    <n v="3200000"/>
    <n v="0"/>
    <m/>
    <m/>
    <m/>
    <m/>
    <m/>
    <m/>
    <m/>
    <m/>
    <m/>
    <m/>
    <m/>
    <m/>
    <m/>
    <m/>
    <m/>
    <m/>
    <m/>
    <m/>
    <n v="3"/>
  </r>
  <r>
    <x v="1"/>
    <s v="PT. TIRTA INVESTAMA PANDAAN"/>
    <n v="21102903664"/>
    <s v="G-NPP"/>
    <s v="YOYOK"/>
    <s v="L 9361 UZ"/>
    <n v="5042269383"/>
    <s v="-"/>
    <s v="-"/>
    <d v="2021-11-03T00:00:00"/>
    <n v="1120"/>
    <s v="DEPO BALONG PANGGANG"/>
    <x v="1"/>
    <s v="088-0002397"/>
    <d v="2021-11-03T00:00:00"/>
    <x v="3"/>
    <n v="1120"/>
    <s v="-"/>
    <s v="-"/>
    <n v="6008142091"/>
    <n v="0"/>
    <n v="0"/>
    <n v="0"/>
    <s v="DEPO BALONG PANGGANG"/>
    <s v="-"/>
    <s v="088-0002348"/>
    <d v="2021-11-03T00:00:00"/>
    <n v="0"/>
    <s v="-"/>
    <s v="-"/>
    <s v="-"/>
    <s v="8276895966"/>
    <s v="2050350313"/>
    <e v="#N/A"/>
    <n v="45360000"/>
    <n v="0"/>
    <n v="0"/>
    <m/>
    <m/>
    <m/>
    <m/>
    <m/>
    <m/>
    <m/>
    <m/>
    <m/>
    <m/>
    <m/>
    <m/>
    <m/>
    <m/>
    <m/>
    <m/>
    <m/>
    <m/>
    <n v="3"/>
  </r>
  <r>
    <x v="1"/>
    <s v="PT. TIRTA INVESTAMA PANDAAN"/>
    <n v="21102903664"/>
    <s v="G-NPP"/>
    <s v="YOYOK"/>
    <s v="L 9361 UZ"/>
    <n v="5042269383"/>
    <s v="-"/>
    <s v="-"/>
    <d v="2021-11-03T00:00:00"/>
    <n v="16"/>
    <s v="DEPO BALONG PANGGANG"/>
    <x v="1"/>
    <s v="088-0002397"/>
    <d v="2021-11-03T00:00:00"/>
    <x v="4"/>
    <n v="16"/>
    <s v="-"/>
    <s v="-"/>
    <n v="6008142091"/>
    <n v="16"/>
    <n v="0"/>
    <n v="16"/>
    <s v="DEPO BALONG PANGGANG"/>
    <s v="-"/>
    <s v="088-0002348"/>
    <d v="2021-11-03T00:00:00"/>
    <n v="0"/>
    <s v="-"/>
    <s v="-"/>
    <s v="-"/>
    <s v="8276895966"/>
    <s v="2050350313"/>
    <e v="#N/A"/>
    <n v="1600000"/>
    <n v="1600000"/>
    <n v="0"/>
    <m/>
    <m/>
    <m/>
    <m/>
    <m/>
    <m/>
    <m/>
    <m/>
    <m/>
    <m/>
    <m/>
    <m/>
    <m/>
    <m/>
    <m/>
    <m/>
    <m/>
    <m/>
    <n v="3"/>
  </r>
  <r>
    <x v="1"/>
    <s v="PT. TIRTA INVESTAMA PANDAAN"/>
    <n v="21102903663"/>
    <s v="GLL"/>
    <s v="SATIMAN"/>
    <s v="L9896UW"/>
    <n v="5042266869"/>
    <s v="-"/>
    <s v="-"/>
    <d v="2021-11-03T00:00:00"/>
    <n v="1120"/>
    <s v="DEPO MARGOMULYO"/>
    <x v="5"/>
    <s v="168-0032477"/>
    <d v="2021-11-03T00:00:00"/>
    <x v="3"/>
    <n v="1120"/>
    <s v="-"/>
    <s v="-"/>
    <n v="6008140350"/>
    <n v="0"/>
    <n v="0"/>
    <n v="0"/>
    <s v="DEPO MARGOMULYO"/>
    <s v="-"/>
    <s v="168-0021021"/>
    <d v="2021-11-03T00:00:00"/>
    <n v="0"/>
    <s v="-"/>
    <s v="-"/>
    <s v="-"/>
    <s v="8276895966"/>
    <s v="2050350313"/>
    <e v="#N/A"/>
    <n v="45360000"/>
    <n v="0"/>
    <n v="0"/>
    <m/>
    <m/>
    <m/>
    <m/>
    <m/>
    <m/>
    <m/>
    <m/>
    <m/>
    <m/>
    <m/>
    <m/>
    <m/>
    <m/>
    <m/>
    <m/>
    <m/>
    <m/>
    <n v="3"/>
  </r>
  <r>
    <x v="1"/>
    <s v="PT. TIRTA INVESTAMA PANDAAN"/>
    <n v="21102903663"/>
    <s v="GLL"/>
    <s v="SATIMAN"/>
    <s v="L9896UW"/>
    <n v="5042266869"/>
    <s v="-"/>
    <s v="-"/>
    <d v="2021-11-03T00:00:00"/>
    <n v="16"/>
    <s v="DEPO MARGOMULYO"/>
    <x v="5"/>
    <s v="168-0032477"/>
    <d v="2021-11-03T00:00:00"/>
    <x v="4"/>
    <n v="16"/>
    <s v="-"/>
    <s v="-"/>
    <n v="6008140350"/>
    <n v="16"/>
    <n v="0"/>
    <n v="16"/>
    <s v="DEPO MARGOMULYO"/>
    <s v="-"/>
    <s v="168-0021021"/>
    <d v="2021-11-03T00:00:00"/>
    <n v="0"/>
    <s v="-"/>
    <s v="-"/>
    <s v="-"/>
    <s v="8276895966"/>
    <s v="2050350313"/>
    <e v="#N/A"/>
    <n v="1600000"/>
    <n v="1600000"/>
    <n v="0"/>
    <m/>
    <m/>
    <m/>
    <m/>
    <m/>
    <m/>
    <m/>
    <m/>
    <m/>
    <m/>
    <m/>
    <m/>
    <m/>
    <m/>
    <m/>
    <m/>
    <m/>
    <m/>
    <n v="3"/>
  </r>
  <r>
    <x v="1"/>
    <s v="PT. TIRTA INVESTAMA PANDAAN"/>
    <n v="21102903665"/>
    <s v="YPS"/>
    <s v="SOLIKIN B"/>
    <s v="N 8088 UV"/>
    <n v="5042263920"/>
    <s v="-"/>
    <s v="-"/>
    <d v="2021-11-03T00:00:00"/>
    <n v="1120"/>
    <s v="GUDANG CARAT SWS"/>
    <x v="30"/>
    <n v="20005"/>
    <d v="2021-11-03T00:00:00"/>
    <x v="3"/>
    <n v="1120"/>
    <s v="-"/>
    <s v="-"/>
    <n v="6008140304"/>
    <n v="0"/>
    <n v="0"/>
    <n v="0"/>
    <s v="GUDANG CARAT SWS"/>
    <s v="-"/>
    <n v="34657"/>
    <d v="2021-11-03T00:00:00"/>
    <n v="0"/>
    <s v="-"/>
    <s v="-"/>
    <s v="-"/>
    <s v="8276895966"/>
    <s v="2050350313"/>
    <e v="#N/A"/>
    <n v="45360000"/>
    <n v="0"/>
    <n v="0"/>
    <m/>
    <m/>
    <m/>
    <m/>
    <m/>
    <m/>
    <m/>
    <m/>
    <m/>
    <m/>
    <m/>
    <m/>
    <m/>
    <m/>
    <m/>
    <m/>
    <m/>
    <m/>
    <n v="3"/>
  </r>
  <r>
    <x v="1"/>
    <s v="PT. TIRTA INVESTAMA PANDAAN"/>
    <n v="21102903665"/>
    <s v="YPS"/>
    <s v="SOLIKIN B"/>
    <s v="N 8088 UV"/>
    <n v="5042263920"/>
    <s v="-"/>
    <s v="-"/>
    <d v="2021-11-03T00:00:00"/>
    <n v="16"/>
    <s v="GUDANG CARAT SWS"/>
    <x v="30"/>
    <n v="20005"/>
    <d v="2021-11-03T00:00:00"/>
    <x v="4"/>
    <n v="16"/>
    <s v="-"/>
    <s v="-"/>
    <n v="6008140304"/>
    <n v="16"/>
    <n v="0"/>
    <n v="16"/>
    <s v="GUDANG CARAT SWS"/>
    <s v="-"/>
    <n v="34657"/>
    <d v="2021-11-03T00:00:00"/>
    <n v="0"/>
    <s v="-"/>
    <s v="-"/>
    <s v="-"/>
    <s v="8276895966"/>
    <s v="2050350313"/>
    <e v="#N/A"/>
    <n v="1600000"/>
    <n v="1600000"/>
    <n v="0"/>
    <m/>
    <m/>
    <m/>
    <m/>
    <m/>
    <m/>
    <m/>
    <m/>
    <m/>
    <m/>
    <m/>
    <m/>
    <m/>
    <m/>
    <m/>
    <m/>
    <m/>
    <m/>
    <n v="3"/>
  </r>
  <r>
    <x v="1"/>
    <s v="PT. TIRTA INVESTAMA PANDAAN"/>
    <n v="21102903667"/>
    <s v="YPS"/>
    <s v="SUDARSONO"/>
    <s v="N 9935 UW"/>
    <n v="5042273621"/>
    <s v="-"/>
    <s v="-"/>
    <d v="2021-11-03T00:00:00"/>
    <n v="1120"/>
    <s v="DEPO MARGOMULYO"/>
    <x v="5"/>
    <s v="168-0032494"/>
    <d v="2021-11-04T00:00:00"/>
    <x v="3"/>
    <n v="1120"/>
    <s v="-"/>
    <s v="-"/>
    <n v="6008136034"/>
    <n v="0"/>
    <n v="0"/>
    <n v="0"/>
    <s v="DEPO MARGOMULYO"/>
    <s v="-"/>
    <s v="168-0021034"/>
    <d v="2021-11-04T00:00:00"/>
    <n v="0"/>
    <s v="-"/>
    <s v="-"/>
    <s v="-"/>
    <s v="8276895966"/>
    <s v="2050350313"/>
    <e v="#N/A"/>
    <n v="45360000"/>
    <n v="0"/>
    <n v="0"/>
    <m/>
    <m/>
    <m/>
    <m/>
    <m/>
    <m/>
    <m/>
    <m/>
    <m/>
    <m/>
    <m/>
    <m/>
    <m/>
    <m/>
    <m/>
    <m/>
    <m/>
    <m/>
    <n v="3"/>
  </r>
  <r>
    <x v="1"/>
    <s v="PT. TIRTA INVESTAMA PANDAAN"/>
    <n v="21102903667"/>
    <s v="YPS"/>
    <s v="SUDARSONO"/>
    <s v="N 9935 UW"/>
    <n v="5042273621"/>
    <s v="-"/>
    <s v="-"/>
    <d v="2021-11-03T00:00:00"/>
    <n v="16"/>
    <s v="DEPO MARGOMULYO"/>
    <x v="5"/>
    <s v="168-0032494"/>
    <d v="2021-11-04T00:00:00"/>
    <x v="4"/>
    <n v="16"/>
    <s v="-"/>
    <s v="-"/>
    <n v="6008136034"/>
    <n v="16"/>
    <n v="0"/>
    <n v="16"/>
    <s v="DEPO MARGOMULYO"/>
    <s v="-"/>
    <s v="168-0021034"/>
    <d v="2021-11-04T00:00:00"/>
    <n v="0"/>
    <s v="-"/>
    <s v="-"/>
    <s v="-"/>
    <s v="8276895966"/>
    <s v="2050350313"/>
    <e v="#N/A"/>
    <n v="1600000"/>
    <n v="1600000"/>
    <n v="0"/>
    <m/>
    <m/>
    <m/>
    <m/>
    <m/>
    <m/>
    <m/>
    <m/>
    <m/>
    <m/>
    <m/>
    <m/>
    <m/>
    <m/>
    <m/>
    <m/>
    <m/>
    <m/>
    <n v="3"/>
  </r>
  <r>
    <x v="1"/>
    <s v="PT. TIRTA INVESTAMA PANDAAN"/>
    <n v="21102903674"/>
    <s v="YPS"/>
    <s v="ZAINUL ARIF"/>
    <s v="L 9346 UZ"/>
    <n v="5042241086"/>
    <s v="-"/>
    <s v="-"/>
    <d v="2021-11-03T00:00:00"/>
    <n v="1280"/>
    <s v="DEPO BALONG PANGGANG"/>
    <x v="1"/>
    <s v="088-0002399"/>
    <d v="2021-11-04T00:00:00"/>
    <x v="9"/>
    <n v="1280"/>
    <s v="-"/>
    <s v="-"/>
    <n v="6008141787"/>
    <n v="0"/>
    <n v="0"/>
    <n v="0"/>
    <s v="DEPO BALONG PANGGANG"/>
    <s v="-"/>
    <s v="088-0002351"/>
    <d v="2021-11-04T00:00:00"/>
    <n v="0"/>
    <s v="-"/>
    <s v="-"/>
    <s v="-"/>
    <s v="8276895966"/>
    <s v="2050350313"/>
    <e v="#N/A"/>
    <n v="47667200"/>
    <n v="0"/>
    <n v="0"/>
    <m/>
    <m/>
    <m/>
    <m/>
    <m/>
    <m/>
    <m/>
    <m/>
    <m/>
    <m/>
    <m/>
    <m/>
    <m/>
    <m/>
    <m/>
    <m/>
    <m/>
    <m/>
    <n v="3"/>
  </r>
  <r>
    <x v="1"/>
    <s v="PT. TIRTA INVESTAMA PANDAAN"/>
    <n v="21102903674"/>
    <s v="YPS"/>
    <s v="ZAINUL ARIF"/>
    <s v="L 9346 UZ"/>
    <n v="5042241086"/>
    <s v="-"/>
    <s v="-"/>
    <d v="2021-11-03T00:00:00"/>
    <n v="32"/>
    <s v="DEPO BALONG PANGGANG"/>
    <x v="1"/>
    <s v="088-0002399"/>
    <d v="2021-11-04T00:00:00"/>
    <x v="4"/>
    <n v="32"/>
    <s v="-"/>
    <s v="-"/>
    <n v="6008141787"/>
    <n v="32"/>
    <n v="0"/>
    <n v="32"/>
    <s v="DEPO BALONG PANGGANG"/>
    <s v="-"/>
    <s v="088-0002351"/>
    <d v="2021-11-04T00:00:00"/>
    <n v="0"/>
    <s v="-"/>
    <s v="-"/>
    <s v="-"/>
    <s v="8276895966"/>
    <s v="2050350313"/>
    <e v="#N/A"/>
    <n v="3200000"/>
    <n v="3200000"/>
    <n v="0"/>
    <m/>
    <m/>
    <m/>
    <m/>
    <m/>
    <m/>
    <m/>
    <m/>
    <m/>
    <m/>
    <m/>
    <m/>
    <m/>
    <m/>
    <m/>
    <m/>
    <m/>
    <m/>
    <n v="3"/>
  </r>
  <r>
    <x v="3"/>
    <s v="PT. TIRTA INVESTAMA PANDAAN"/>
    <n v="21102908186"/>
    <s v="YPS"/>
    <s v="SISWANTO"/>
    <s v="L 9354 UZ"/>
    <n v="5042262313"/>
    <s v="-"/>
    <s v="-"/>
    <d v="2021-11-03T00:00:00"/>
    <n v="1280"/>
    <s v="GUDANG CARAT MJS"/>
    <x v="28"/>
    <n v="20012"/>
    <d v="2021-11-03T00:00:00"/>
    <x v="9"/>
    <n v="1280"/>
    <s v="-"/>
    <s v="-"/>
    <n v="6008141888"/>
    <n v="0"/>
    <n v="0"/>
    <n v="0"/>
    <s v="GUDANG CARAT MJS"/>
    <s v="-"/>
    <n v="34674"/>
    <d v="2021-11-03T00:00:00"/>
    <n v="0"/>
    <s v="-"/>
    <s v="-"/>
    <s v="-"/>
    <s v="8276895987"/>
    <s v="2050350324"/>
    <e v="#N/A"/>
    <n v="47667200"/>
    <n v="0"/>
    <n v="0"/>
    <m/>
    <m/>
    <m/>
    <m/>
    <m/>
    <m/>
    <m/>
    <m/>
    <m/>
    <m/>
    <m/>
    <m/>
    <m/>
    <m/>
    <m/>
    <m/>
    <m/>
    <m/>
    <n v="3"/>
  </r>
  <r>
    <x v="3"/>
    <s v="PT. TIRTA INVESTAMA PANDAAN"/>
    <n v="21102908186"/>
    <s v="YPS"/>
    <s v="SISWANTO"/>
    <s v="L 9354 UZ"/>
    <n v="5042262313"/>
    <s v="-"/>
    <s v="-"/>
    <d v="2021-11-03T00:00:00"/>
    <n v="32"/>
    <s v="GUDANG CARAT MJS"/>
    <x v="28"/>
    <n v="20012"/>
    <d v="2021-11-03T00:00:00"/>
    <x v="4"/>
    <n v="32"/>
    <s v="-"/>
    <s v="-"/>
    <n v="6008141888"/>
    <n v="32"/>
    <n v="0"/>
    <n v="32"/>
    <s v="GUDANG CARAT MJS"/>
    <s v="-"/>
    <n v="34674"/>
    <d v="2021-11-03T00:00:00"/>
    <n v="0"/>
    <s v="-"/>
    <s v="-"/>
    <s v="-"/>
    <s v="8276895987"/>
    <s v="2050350324"/>
    <e v="#N/A"/>
    <n v="3200000"/>
    <n v="3200000"/>
    <n v="0"/>
    <m/>
    <m/>
    <m/>
    <m/>
    <m/>
    <m/>
    <m/>
    <m/>
    <m/>
    <m/>
    <m/>
    <m/>
    <m/>
    <m/>
    <m/>
    <m/>
    <m/>
    <m/>
    <n v="3"/>
  </r>
  <r>
    <x v="3"/>
    <s v="PT. TIRTA INVESTAMA PANDAAN"/>
    <n v="21102908185"/>
    <s v="YPS"/>
    <s v="TONI"/>
    <s v="N 8611 UW"/>
    <n v="5042272402"/>
    <s v="-"/>
    <s v="-"/>
    <d v="2021-11-03T00:00:00"/>
    <n v="1280"/>
    <s v="DEPO MAKMUR JAYA SUGIHARTO"/>
    <x v="21"/>
    <s v="575-0008339"/>
    <d v="2021-11-04T00:00:00"/>
    <x v="9"/>
    <n v="1280"/>
    <s v="-"/>
    <s v="-"/>
    <n v="6008118429"/>
    <n v="0"/>
    <n v="0"/>
    <n v="0"/>
    <s v="DEPO MAKMUR JAYA SUGIHARTO"/>
    <s v="-"/>
    <s v="575-0007647"/>
    <d v="2021-11-04T00:00:00"/>
    <n v="0"/>
    <s v="-"/>
    <s v="-"/>
    <s v="-"/>
    <s v="8276895987"/>
    <s v="2050350324"/>
    <e v="#N/A"/>
    <n v="47667200"/>
    <n v="0"/>
    <n v="0"/>
    <m/>
    <m/>
    <m/>
    <m/>
    <m/>
    <m/>
    <m/>
    <m/>
    <m/>
    <m/>
    <m/>
    <m/>
    <m/>
    <m/>
    <m/>
    <m/>
    <m/>
    <m/>
    <n v="3"/>
  </r>
  <r>
    <x v="3"/>
    <s v="PT. TIRTA INVESTAMA PANDAAN"/>
    <n v="21102908185"/>
    <s v="YPS"/>
    <s v="TONI"/>
    <s v="N 8611 UW"/>
    <n v="5042272402"/>
    <s v="-"/>
    <s v="-"/>
    <d v="2021-11-03T00:00:00"/>
    <n v="32"/>
    <s v="DEPO MAKMUR JAYA SUGIHARTO"/>
    <x v="21"/>
    <s v="575-0008339"/>
    <d v="2021-11-04T00:00:00"/>
    <x v="4"/>
    <n v="32"/>
    <s v="-"/>
    <s v="-"/>
    <n v="6008118429"/>
    <n v="32"/>
    <n v="0"/>
    <n v="32"/>
    <s v="DEPO MAKMUR JAYA SUGIHARTO"/>
    <s v="-"/>
    <s v="575-0007647"/>
    <d v="2021-11-04T00:00:00"/>
    <n v="0"/>
    <s v="-"/>
    <s v="-"/>
    <s v="-"/>
    <s v="8276895987"/>
    <s v="2050350324"/>
    <e v="#N/A"/>
    <n v="3200000"/>
    <n v="3200000"/>
    <n v="0"/>
    <m/>
    <m/>
    <m/>
    <m/>
    <m/>
    <m/>
    <m/>
    <m/>
    <m/>
    <m/>
    <m/>
    <m/>
    <m/>
    <m/>
    <m/>
    <m/>
    <m/>
    <m/>
    <n v="3"/>
  </r>
  <r>
    <x v="3"/>
    <s v="PT. TIRTA INVESTAMA PANDAAN"/>
    <n v="21102908187"/>
    <s v="YPS"/>
    <s v="NARTO"/>
    <s v="L 9695 UY"/>
    <n v="5042259787"/>
    <s v="-"/>
    <s v="-"/>
    <d v="2021-11-03T00:00:00"/>
    <n v="1280"/>
    <s v="GUDANG CARAT MJS"/>
    <x v="28"/>
    <n v="20003"/>
    <d v="2021-11-03T00:00:00"/>
    <x v="9"/>
    <n v="1280"/>
    <s v="-"/>
    <s v="-"/>
    <n v="6008141484"/>
    <n v="0"/>
    <n v="0"/>
    <n v="0"/>
    <s v="GUDANG CARAT MJS"/>
    <s v="-"/>
    <n v="34655"/>
    <d v="2021-11-03T00:00:00"/>
    <n v="0"/>
    <s v="-"/>
    <s v="-"/>
    <s v="-"/>
    <s v="8276895987"/>
    <s v="2050350324"/>
    <e v="#N/A"/>
    <n v="47667200"/>
    <n v="0"/>
    <n v="0"/>
    <m/>
    <m/>
    <m/>
    <m/>
    <m/>
    <m/>
    <m/>
    <m/>
    <m/>
    <m/>
    <m/>
    <m/>
    <m/>
    <m/>
    <m/>
    <m/>
    <m/>
    <m/>
    <n v="3"/>
  </r>
  <r>
    <x v="3"/>
    <s v="PT. TIRTA INVESTAMA PANDAAN"/>
    <n v="21102908187"/>
    <s v="YPS"/>
    <s v="NARTO"/>
    <s v="L 9695 UY"/>
    <n v="5042259787"/>
    <s v="-"/>
    <s v="-"/>
    <d v="2021-11-03T00:00:00"/>
    <n v="32"/>
    <s v="GUDANG CARAT MJS"/>
    <x v="28"/>
    <n v="20003"/>
    <d v="2021-11-03T00:00:00"/>
    <x v="4"/>
    <n v="32"/>
    <s v="-"/>
    <s v="-"/>
    <n v="6008141484"/>
    <n v="32"/>
    <n v="0"/>
    <n v="32"/>
    <s v="GUDANG CARAT MJS"/>
    <s v="-"/>
    <n v="34655"/>
    <d v="2021-11-03T00:00:00"/>
    <n v="0"/>
    <s v="-"/>
    <s v="-"/>
    <s v="-"/>
    <s v="8276895987"/>
    <s v="2050350324"/>
    <e v="#N/A"/>
    <n v="3200000"/>
    <n v="3200000"/>
    <n v="0"/>
    <m/>
    <m/>
    <m/>
    <m/>
    <m/>
    <m/>
    <m/>
    <m/>
    <m/>
    <m/>
    <m/>
    <m/>
    <m/>
    <m/>
    <m/>
    <m/>
    <m/>
    <m/>
    <n v="3"/>
  </r>
  <r>
    <x v="3"/>
    <s v="PT. TIRTA INVESTAMA PANDAAN"/>
    <n v="21102908176"/>
    <s v="YPS"/>
    <s v="B. SLAMET"/>
    <s v="N 8603 UV"/>
    <n v="5042275024"/>
    <s v="-"/>
    <s v="-"/>
    <d v="2021-11-03T00:00:00"/>
    <n v="1120"/>
    <s v="DEPO MAKMUR JAYA SUGIHARTO"/>
    <x v="21"/>
    <s v="575-0008340"/>
    <d v="2021-11-04T00:00:00"/>
    <x v="3"/>
    <n v="1120"/>
    <s v="-"/>
    <s v="-"/>
    <n v="6008139305"/>
    <n v="0"/>
    <n v="0"/>
    <n v="0"/>
    <s v="DEPO MAKMUR JAYA SUGIHARTO"/>
    <s v="-"/>
    <s v="575-0007648"/>
    <d v="2021-11-04T00:00:00"/>
    <n v="0"/>
    <s v="-"/>
    <s v="-"/>
    <s v="-"/>
    <s v="8276895987"/>
    <s v="2050350324"/>
    <e v="#N/A"/>
    <n v="44083200"/>
    <n v="0"/>
    <n v="0"/>
    <m/>
    <m/>
    <m/>
    <m/>
    <m/>
    <m/>
    <m/>
    <m/>
    <m/>
    <m/>
    <m/>
    <m/>
    <m/>
    <m/>
    <m/>
    <m/>
    <m/>
    <m/>
    <n v="3"/>
  </r>
  <r>
    <x v="3"/>
    <s v="PT. TIRTA INVESTAMA PANDAAN"/>
    <n v="21102908176"/>
    <s v="YPS"/>
    <s v="B. SLAMET"/>
    <s v="N 8603 UV"/>
    <n v="5042275024"/>
    <s v="-"/>
    <s v="-"/>
    <d v="2021-11-03T00:00:00"/>
    <n v="16"/>
    <s v="DEPO MAKMUR JAYA SUGIHARTO"/>
    <x v="21"/>
    <s v="575-0008340"/>
    <d v="2021-11-04T00:00:00"/>
    <x v="4"/>
    <n v="16"/>
    <s v="-"/>
    <s v="-"/>
    <n v="6008139305"/>
    <n v="16"/>
    <n v="0"/>
    <n v="16"/>
    <s v="DEPO MAKMUR JAYA SUGIHARTO"/>
    <s v="-"/>
    <s v="575-0007648"/>
    <d v="2021-11-04T00:00:00"/>
    <n v="0"/>
    <s v="-"/>
    <s v="-"/>
    <s v="-"/>
    <s v="8276895987"/>
    <s v="2050350324"/>
    <e v="#N/A"/>
    <n v="1600000"/>
    <n v="1600000"/>
    <n v="0"/>
    <m/>
    <m/>
    <m/>
    <m/>
    <m/>
    <m/>
    <m/>
    <m/>
    <m/>
    <m/>
    <m/>
    <m/>
    <m/>
    <m/>
    <m/>
    <m/>
    <m/>
    <m/>
    <n v="3"/>
  </r>
  <r>
    <x v="3"/>
    <s v="PT. TIRTA INVESTAMA PANDAAN"/>
    <n v="21102908190"/>
    <s v="YPS"/>
    <s v="TONI"/>
    <s v="N 8612 UW"/>
    <n v="5042275567"/>
    <s v="-"/>
    <s v="-"/>
    <d v="2021-11-03T00:00:00"/>
    <n v="1280"/>
    <s v="GUDANG CARAT MJS"/>
    <x v="28"/>
    <n v="20017"/>
    <d v="2021-11-04T00:00:00"/>
    <x v="9"/>
    <n v="1280"/>
    <s v="-"/>
    <s v="-"/>
    <n v="6008141051"/>
    <n v="0"/>
    <n v="0"/>
    <n v="0"/>
    <s v="GUDANG CARAT MJS"/>
    <s v="-"/>
    <n v="34681"/>
    <d v="2021-11-04T00:00:00"/>
    <n v="0"/>
    <s v="-"/>
    <s v="-"/>
    <s v="-"/>
    <s v="8276895987"/>
    <s v="2050350324"/>
    <e v="#N/A"/>
    <n v="47667200"/>
    <n v="0"/>
    <n v="0"/>
    <m/>
    <m/>
    <m/>
    <m/>
    <m/>
    <m/>
    <m/>
    <m/>
    <m/>
    <m/>
    <m/>
    <m/>
    <m/>
    <m/>
    <m/>
    <m/>
    <m/>
    <m/>
    <n v="3"/>
  </r>
  <r>
    <x v="3"/>
    <s v="PT. TIRTA INVESTAMA PANDAAN"/>
    <n v="21102908190"/>
    <s v="YPS"/>
    <s v="TONI"/>
    <s v="N 8612 UW"/>
    <n v="5042275567"/>
    <s v="-"/>
    <s v="-"/>
    <d v="2021-11-03T00:00:00"/>
    <n v="32"/>
    <s v="GUDANG CARAT MJS"/>
    <x v="28"/>
    <n v="20017"/>
    <d v="2021-11-04T00:00:00"/>
    <x v="4"/>
    <n v="32"/>
    <s v="-"/>
    <s v="-"/>
    <n v="6008141051"/>
    <n v="32"/>
    <n v="0"/>
    <n v="32"/>
    <s v="GUDANG CARAT MJS"/>
    <s v="-"/>
    <n v="34681"/>
    <d v="2021-11-04T00:00:00"/>
    <n v="0"/>
    <s v="-"/>
    <s v="-"/>
    <s v="-"/>
    <s v="8276895987"/>
    <s v="2050350324"/>
    <e v="#N/A"/>
    <n v="3200000"/>
    <n v="3200000"/>
    <n v="0"/>
    <m/>
    <m/>
    <m/>
    <m/>
    <m/>
    <m/>
    <m/>
    <m/>
    <m/>
    <m/>
    <m/>
    <m/>
    <m/>
    <m/>
    <m/>
    <m/>
    <m/>
    <m/>
    <n v="3"/>
  </r>
  <r>
    <x v="2"/>
    <s v="PT. TIRTA INVESTAMA PANDAAN"/>
    <n v="21102908118"/>
    <s v="YPS"/>
    <s v="NANANG S"/>
    <s v="N 8580 UV"/>
    <n v="5042268546"/>
    <s v="-"/>
    <s v="-"/>
    <d v="2021-11-03T00:00:00"/>
    <n v="1120"/>
    <s v="DEPO PUTRA SEJATI"/>
    <x v="6"/>
    <s v="557-0014551"/>
    <d v="2021-11-04T00:00:00"/>
    <x v="3"/>
    <n v="1120"/>
    <s v="-"/>
    <s v="-"/>
    <n v="6008141141"/>
    <n v="0"/>
    <n v="0"/>
    <n v="0"/>
    <s v="DEPO PUTRA SEJATI"/>
    <s v="-"/>
    <s v="557-0013075"/>
    <d v="2021-11-04T00:00:00"/>
    <n v="0"/>
    <s v="-"/>
    <s v="-"/>
    <s v="-"/>
    <s v="8276895964"/>
    <s v="2050350311"/>
    <e v="#N/A"/>
    <n v="44083200"/>
    <n v="0"/>
    <n v="0"/>
    <m/>
    <m/>
    <m/>
    <m/>
    <m/>
    <m/>
    <m/>
    <m/>
    <m/>
    <m/>
    <m/>
    <m/>
    <m/>
    <m/>
    <m/>
    <m/>
    <m/>
    <m/>
    <n v="3"/>
  </r>
  <r>
    <x v="2"/>
    <s v="PT. TIRTA INVESTAMA PANDAAN"/>
    <n v="21102908118"/>
    <s v="YPS"/>
    <s v="NANANG S"/>
    <s v="N 8580 UV"/>
    <n v="5042268546"/>
    <s v="-"/>
    <s v="-"/>
    <d v="2021-11-03T00:00:00"/>
    <n v="16"/>
    <s v="DEPO PUTRA SEJATI"/>
    <x v="6"/>
    <s v="557-0014551"/>
    <d v="2021-11-04T00:00:00"/>
    <x v="4"/>
    <n v="16"/>
    <s v="-"/>
    <s v="-"/>
    <n v="6008141141"/>
    <n v="16"/>
    <n v="0"/>
    <n v="16"/>
    <s v="DEPO PUTRA SEJATI"/>
    <s v="-"/>
    <s v="557-0013075"/>
    <d v="2021-11-04T00:00:00"/>
    <n v="0"/>
    <s v="-"/>
    <s v="-"/>
    <s v="-"/>
    <s v="8276895964"/>
    <s v="2050350311"/>
    <e v="#N/A"/>
    <n v="1600000"/>
    <n v="1600000"/>
    <n v="0"/>
    <m/>
    <m/>
    <m/>
    <m/>
    <m/>
    <m/>
    <m/>
    <m/>
    <m/>
    <m/>
    <m/>
    <m/>
    <m/>
    <m/>
    <m/>
    <m/>
    <m/>
    <m/>
    <n v="3"/>
  </r>
  <r>
    <x v="2"/>
    <s v="PT. TIRTA INVESTAMA PANDAAN"/>
    <n v="21102908144"/>
    <s v="YPS"/>
    <s v="IRKHAM ( PDN )"/>
    <s v="L 9693 US"/>
    <n v="5042278560"/>
    <s v="-"/>
    <s v="-"/>
    <d v="2021-11-03T00:00:00"/>
    <n v="1280"/>
    <s v="DEPO PUTRA SEJATI"/>
    <x v="6"/>
    <s v="557-0014550"/>
    <d v="2021-11-04T00:00:00"/>
    <x v="9"/>
    <n v="1280"/>
    <s v="-"/>
    <s v="-"/>
    <n v="6008108465"/>
    <n v="0"/>
    <n v="0"/>
    <n v="0"/>
    <s v="DEPO PUTRA SEJATI"/>
    <s v="-"/>
    <s v="557-0013074"/>
    <d v="2021-11-04T00:00:00"/>
    <n v="0"/>
    <s v="-"/>
    <s v="-"/>
    <s v="-"/>
    <s v="8276895964"/>
    <s v="2050350311"/>
    <e v="#N/A"/>
    <n v="47667200"/>
    <n v="0"/>
    <n v="0"/>
    <m/>
    <m/>
    <m/>
    <m/>
    <m/>
    <m/>
    <m/>
    <m/>
    <m/>
    <m/>
    <m/>
    <m/>
    <m/>
    <m/>
    <m/>
    <m/>
    <m/>
    <m/>
    <n v="3"/>
  </r>
  <r>
    <x v="2"/>
    <s v="PT. TIRTA INVESTAMA PANDAAN"/>
    <n v="21102908144"/>
    <s v="YPS"/>
    <s v="IRKHAM ( PDN )"/>
    <s v="L 9693 US"/>
    <n v="5042278560"/>
    <s v="-"/>
    <s v="-"/>
    <d v="2021-11-03T00:00:00"/>
    <n v="32"/>
    <s v="DEPO PUTRA SEJATI"/>
    <x v="6"/>
    <s v="557-0014550"/>
    <d v="2021-11-04T00:00:00"/>
    <x v="4"/>
    <n v="32"/>
    <s v="-"/>
    <s v="-"/>
    <n v="6008108465"/>
    <n v="32"/>
    <n v="0"/>
    <n v="32"/>
    <s v="DEPO PUTRA SEJATI"/>
    <s v="-"/>
    <s v="557-0013074"/>
    <d v="2021-11-04T00:00:00"/>
    <n v="0"/>
    <s v="-"/>
    <s v="-"/>
    <s v="-"/>
    <s v="8276895964"/>
    <s v="2050350311"/>
    <e v="#N/A"/>
    <n v="3200000"/>
    <n v="3200000"/>
    <n v="0"/>
    <m/>
    <m/>
    <m/>
    <m/>
    <m/>
    <m/>
    <m/>
    <m/>
    <m/>
    <m/>
    <m/>
    <m/>
    <m/>
    <m/>
    <m/>
    <m/>
    <m/>
    <m/>
    <n v="3"/>
  </r>
  <r>
    <x v="2"/>
    <s v="PT. TIRTA INVESTAMA PANDAAN"/>
    <n v="21102908120"/>
    <s v="YPS"/>
    <s v="KHOIRUL UMAR"/>
    <s v="N 8653 UW"/>
    <n v="5042267181"/>
    <s v="-"/>
    <s v="-"/>
    <d v="2021-11-03T00:00:00"/>
    <n v="1120"/>
    <s v="GUDANG CARAT PS"/>
    <x v="29"/>
    <n v="20024"/>
    <d v="2021-11-04T00:00:00"/>
    <x v="3"/>
    <n v="1120"/>
    <s v="-"/>
    <s v="-"/>
    <n v="6008142857"/>
    <n v="0"/>
    <n v="0"/>
    <n v="0"/>
    <s v="GUDANG CARAT PS"/>
    <s v="-"/>
    <n v="34693"/>
    <d v="2021-11-04T00:00:00"/>
    <n v="0"/>
    <s v="-"/>
    <s v="-"/>
    <s v="-"/>
    <s v="8276895964"/>
    <s v="2050350311"/>
    <e v="#N/A"/>
    <n v="44083200"/>
    <n v="0"/>
    <n v="0"/>
    <m/>
    <m/>
    <m/>
    <m/>
    <m/>
    <m/>
    <m/>
    <m/>
    <m/>
    <m/>
    <m/>
    <m/>
    <m/>
    <m/>
    <m/>
    <m/>
    <m/>
    <m/>
    <n v="3"/>
  </r>
  <r>
    <x v="2"/>
    <s v="PT. TIRTA INVESTAMA PANDAAN"/>
    <n v="21102908120"/>
    <s v="YPS"/>
    <s v="KHOIRUL UMAR"/>
    <s v="N 8653 UW"/>
    <n v="5042267181"/>
    <s v="-"/>
    <s v="-"/>
    <d v="2021-11-03T00:00:00"/>
    <n v="16"/>
    <s v="GUDANG CARAT PS"/>
    <x v="29"/>
    <n v="20024"/>
    <d v="2021-11-04T00:00:00"/>
    <x v="4"/>
    <n v="16"/>
    <s v="-"/>
    <s v="-"/>
    <n v="6008142857"/>
    <n v="16"/>
    <n v="0"/>
    <n v="16"/>
    <s v="GUDANG CARAT PS"/>
    <s v="-"/>
    <n v="34693"/>
    <d v="2021-11-04T00:00:00"/>
    <n v="0"/>
    <s v="-"/>
    <s v="-"/>
    <s v="-"/>
    <s v="8276895964"/>
    <s v="2050350311"/>
    <e v="#N/A"/>
    <n v="1600000"/>
    <n v="1600000"/>
    <n v="0"/>
    <m/>
    <m/>
    <m/>
    <m/>
    <m/>
    <m/>
    <m/>
    <m/>
    <m/>
    <m/>
    <m/>
    <m/>
    <m/>
    <m/>
    <m/>
    <m/>
    <m/>
    <m/>
    <n v="3"/>
  </r>
  <r>
    <x v="2"/>
    <s v="PT. TIRTA INVESTAMA PANDAAN"/>
    <n v="21102908119"/>
    <s v="YPS"/>
    <s v="SOLIKIN B"/>
    <s v="N 8088 UV"/>
    <n v="5042270309"/>
    <s v="-"/>
    <s v="-"/>
    <d v="2021-11-03T00:00:00"/>
    <n v="1120"/>
    <s v="DEPO PUTRA SEJATI"/>
    <x v="6"/>
    <s v="557-0014549"/>
    <d v="2021-11-04T00:00:00"/>
    <x v="3"/>
    <n v="1120"/>
    <s v="-"/>
    <s v="-"/>
    <n v="6008143162"/>
    <n v="0"/>
    <n v="0"/>
    <n v="0"/>
    <s v="DEPO PUTRA SEJATI"/>
    <s v="-"/>
    <s v="557-0013073"/>
    <d v="2021-11-04T00:00:00"/>
    <n v="0"/>
    <s v="-"/>
    <s v="-"/>
    <s v="-"/>
    <s v="8276895964"/>
    <s v="2050350311"/>
    <e v="#N/A"/>
    <n v="44083200"/>
    <n v="0"/>
    <n v="0"/>
    <m/>
    <m/>
    <m/>
    <m/>
    <m/>
    <m/>
    <m/>
    <m/>
    <m/>
    <m/>
    <m/>
    <m/>
    <m/>
    <m/>
    <m/>
    <m/>
    <m/>
    <m/>
    <n v="3"/>
  </r>
  <r>
    <x v="2"/>
    <s v="PT. TIRTA INVESTAMA PANDAAN"/>
    <n v="21102908119"/>
    <s v="YPS"/>
    <s v="SOLIKIN B"/>
    <s v="N 8088 UV"/>
    <n v="5042270309"/>
    <s v="-"/>
    <s v="-"/>
    <d v="2021-11-03T00:00:00"/>
    <n v="16"/>
    <s v="DEPO PUTRA SEJATI"/>
    <x v="6"/>
    <s v="557-0014549"/>
    <d v="2021-11-04T00:00:00"/>
    <x v="4"/>
    <n v="16"/>
    <s v="-"/>
    <s v="-"/>
    <n v="6008143162"/>
    <n v="16"/>
    <n v="0"/>
    <n v="16"/>
    <s v="DEPO PUTRA SEJATI"/>
    <s v="-"/>
    <s v="557-0013073"/>
    <d v="2021-11-04T00:00:00"/>
    <n v="0"/>
    <s v="-"/>
    <s v="-"/>
    <s v="-"/>
    <s v="8276895964"/>
    <s v="2050350311"/>
    <e v="#N/A"/>
    <n v="1600000"/>
    <n v="1600000"/>
    <n v="0"/>
    <m/>
    <m/>
    <m/>
    <m/>
    <m/>
    <m/>
    <m/>
    <m/>
    <m/>
    <m/>
    <m/>
    <m/>
    <m/>
    <m/>
    <m/>
    <m/>
    <m/>
    <m/>
    <n v="3"/>
  </r>
  <r>
    <x v="2"/>
    <s v="PT. TIRTA INVESTAMA PANDAAN"/>
    <n v="21102908145"/>
    <s v="YPS"/>
    <s v="MUSTOFA"/>
    <s v="N 8607 UV"/>
    <n v="5042271458"/>
    <s v="-"/>
    <s v="-"/>
    <d v="2021-11-03T00:00:00"/>
    <n v="1280"/>
    <s v="DEPO PUTRA SEJATI"/>
    <x v="6"/>
    <s v="557-0014583"/>
    <d v="2021-11-08T00:00:00"/>
    <x v="9"/>
    <n v="1280"/>
    <s v="-"/>
    <s v="-"/>
    <n v="6008142563"/>
    <n v="0"/>
    <n v="0"/>
    <n v="0"/>
    <s v="DEPO MARGOMULYO"/>
    <s v="-"/>
    <s v="168-0021055"/>
    <d v="2021-11-05T00:00:00"/>
    <n v="0"/>
    <s v="-"/>
    <s v="-"/>
    <s v="-"/>
    <s v="8276895964"/>
    <s v="2050350311"/>
    <e v="#N/A"/>
    <n v="47667200"/>
    <n v="0"/>
    <n v="0"/>
    <m/>
    <m/>
    <m/>
    <m/>
    <m/>
    <m/>
    <m/>
    <m/>
    <m/>
    <m/>
    <m/>
    <m/>
    <m/>
    <m/>
    <m/>
    <m/>
    <m/>
    <m/>
    <n v="3"/>
  </r>
  <r>
    <x v="2"/>
    <s v="PT. TIRTA INVESTAMA PANDAAN"/>
    <n v="21102908145"/>
    <s v="YPS"/>
    <s v="MUSTOFA"/>
    <s v="N 8607 UV"/>
    <n v="5042271458"/>
    <s v="-"/>
    <s v="-"/>
    <d v="2021-11-03T00:00:00"/>
    <n v="32"/>
    <s v="DEPO PUTRA SEJATI"/>
    <x v="6"/>
    <s v="557-0014583"/>
    <d v="2021-11-08T00:00:00"/>
    <x v="4"/>
    <n v="32"/>
    <s v="-"/>
    <s v="-"/>
    <n v="6008142563"/>
    <n v="32"/>
    <n v="0"/>
    <n v="32"/>
    <s v="DEPO MARGOMULYO"/>
    <s v="-"/>
    <s v="168-0021055"/>
    <d v="2021-11-05T00:00:00"/>
    <n v="0"/>
    <s v="-"/>
    <s v="-"/>
    <s v="-"/>
    <s v="8276895964"/>
    <s v="2050350311"/>
    <e v="#N/A"/>
    <n v="3200000"/>
    <n v="3200000"/>
    <n v="0"/>
    <m/>
    <m/>
    <m/>
    <m/>
    <m/>
    <m/>
    <m/>
    <m/>
    <m/>
    <m/>
    <m/>
    <m/>
    <m/>
    <m/>
    <m/>
    <m/>
    <m/>
    <m/>
    <n v="3"/>
  </r>
  <r>
    <x v="2"/>
    <s v="PT. TIRTA INVESTAMA PANDAAN"/>
    <n v="21102908151"/>
    <s v="G-NPP"/>
    <s v="YOYOK"/>
    <s v="L 9361 UZ"/>
    <n v="5042258495"/>
    <s v="-"/>
    <s v="-"/>
    <d v="2021-11-03T00:00:00"/>
    <n v="1280"/>
    <s v="GUDANG CARAT PS"/>
    <x v="29"/>
    <n v="20002"/>
    <d v="2021-11-03T00:00:00"/>
    <x v="9"/>
    <n v="1280"/>
    <s v="-"/>
    <s v="-"/>
    <n v="6008118337"/>
    <n v="0"/>
    <n v="0"/>
    <n v="0"/>
    <s v="GUDANG CARAT PS"/>
    <s v="-"/>
    <n v="34653"/>
    <d v="2021-11-03T00:00:00"/>
    <n v="0"/>
    <s v="-"/>
    <s v="-"/>
    <s v="-"/>
    <s v="8276895964"/>
    <s v="2050350311"/>
    <e v="#N/A"/>
    <n v="47667200"/>
    <n v="0"/>
    <n v="0"/>
    <m/>
    <m/>
    <m/>
    <m/>
    <m/>
    <m/>
    <m/>
    <m/>
    <m/>
    <m/>
    <m/>
    <m/>
    <m/>
    <m/>
    <m/>
    <m/>
    <m/>
    <m/>
    <n v="3"/>
  </r>
  <r>
    <x v="2"/>
    <s v="PT. TIRTA INVESTAMA PANDAAN"/>
    <n v="21102908151"/>
    <s v="G-NPP"/>
    <s v="YOYOK"/>
    <s v="L 9361 UZ"/>
    <n v="5042258495"/>
    <s v="-"/>
    <s v="-"/>
    <d v="2021-11-03T00:00:00"/>
    <n v="32"/>
    <s v="GUDANG CARAT PS"/>
    <x v="29"/>
    <n v="20002"/>
    <d v="2021-11-03T00:00:00"/>
    <x v="4"/>
    <n v="32"/>
    <s v="-"/>
    <s v="-"/>
    <n v="6008118337"/>
    <n v="32"/>
    <n v="0"/>
    <n v="32"/>
    <s v="GUDANG CARAT PS"/>
    <s v="-"/>
    <n v="34653"/>
    <d v="2021-11-03T00:00:00"/>
    <n v="0"/>
    <s v="-"/>
    <s v="-"/>
    <s v="-"/>
    <s v="8276895964"/>
    <s v="2050350311"/>
    <e v="#N/A"/>
    <n v="3200000"/>
    <n v="3200000"/>
    <n v="0"/>
    <m/>
    <m/>
    <m/>
    <m/>
    <m/>
    <m/>
    <m/>
    <m/>
    <m/>
    <m/>
    <m/>
    <m/>
    <m/>
    <m/>
    <m/>
    <m/>
    <m/>
    <m/>
    <n v="3"/>
  </r>
  <r>
    <x v="2"/>
    <s v="PT. TIRTA INVESTAMA PANDAAN"/>
    <n v="21102908147"/>
    <s v="YPS"/>
    <s v="ZEMY SAPTOPO"/>
    <s v="L 8211 UT"/>
    <n v="5042273292"/>
    <s v="-"/>
    <s v="-"/>
    <d v="2021-11-03T00:00:00"/>
    <n v="1280"/>
    <s v="DEPO PUTRA SEJATI"/>
    <x v="6"/>
    <s v="557-0014585"/>
    <d v="2021-11-08T00:00:00"/>
    <x v="9"/>
    <n v="1280"/>
    <s v="-"/>
    <s v="-"/>
    <n v="6008140663"/>
    <n v="0"/>
    <n v="0"/>
    <n v="0"/>
    <s v="DEPO MARGOMULYO"/>
    <s v="-"/>
    <s v="168-0021055"/>
    <d v="2021-11-05T00:00:00"/>
    <n v="0"/>
    <s v="-"/>
    <s v="-"/>
    <s v="-"/>
    <s v="8276895964"/>
    <s v="2050350311"/>
    <e v="#N/A"/>
    <n v="47667200"/>
    <n v="0"/>
    <n v="0"/>
    <m/>
    <m/>
    <m/>
    <m/>
    <m/>
    <m/>
    <m/>
    <m/>
    <m/>
    <m/>
    <m/>
    <m/>
    <m/>
    <m/>
    <m/>
    <m/>
    <m/>
    <m/>
    <n v="3"/>
  </r>
  <r>
    <x v="2"/>
    <s v="PT. TIRTA INVESTAMA PANDAAN"/>
    <n v="21102908147"/>
    <s v="YPS"/>
    <s v="ZEMY SAPTOPO"/>
    <s v="L 8211 UT"/>
    <n v="5042273292"/>
    <s v="-"/>
    <s v="-"/>
    <d v="2021-11-03T00:00:00"/>
    <n v="32"/>
    <s v="DEPO PUTRA SEJATI"/>
    <x v="6"/>
    <s v="557-0014585"/>
    <d v="2021-11-08T00:00:00"/>
    <x v="4"/>
    <n v="32"/>
    <s v="-"/>
    <s v="-"/>
    <n v="6008140663"/>
    <n v="32"/>
    <n v="0"/>
    <n v="32"/>
    <s v="DEPO MARGOMULYO"/>
    <s v="-"/>
    <s v="168-0021055"/>
    <d v="2021-11-05T00:00:00"/>
    <n v="0"/>
    <s v="-"/>
    <s v="-"/>
    <s v="-"/>
    <s v="8276895964"/>
    <s v="2050350311"/>
    <e v="#N/A"/>
    <n v="3200000"/>
    <n v="3200000"/>
    <n v="0"/>
    <m/>
    <m/>
    <m/>
    <m/>
    <m/>
    <m/>
    <m/>
    <m/>
    <m/>
    <m/>
    <m/>
    <m/>
    <m/>
    <m/>
    <m/>
    <m/>
    <m/>
    <m/>
    <n v="3"/>
  </r>
  <r>
    <x v="2"/>
    <s v="PT. TIRTA INVESTAMA PANDAAN"/>
    <n v="21102908148"/>
    <s v="YPS"/>
    <s v="IRKHAM ( PDN )"/>
    <s v="L 9693 US"/>
    <n v="5042252545"/>
    <s v="-"/>
    <s v="-"/>
    <d v="2021-11-03T00:00:00"/>
    <n v="1280"/>
    <s v="GUDANG CARAT PS"/>
    <x v="29"/>
    <n v="20015"/>
    <d v="2021-11-03T00:00:00"/>
    <x v="9"/>
    <n v="1280"/>
    <s v="-"/>
    <s v="-"/>
    <n v="6008142206"/>
    <n v="0"/>
    <n v="0"/>
    <n v="0"/>
    <s v="GUDANG CARAT PS"/>
    <s v="-"/>
    <n v="34678"/>
    <d v="2021-11-03T00:00:00"/>
    <n v="0"/>
    <s v="-"/>
    <s v="-"/>
    <s v="-"/>
    <s v="8276895964"/>
    <s v="2050350311"/>
    <e v="#N/A"/>
    <n v="47667200"/>
    <n v="0"/>
    <n v="0"/>
    <m/>
    <m/>
    <m/>
    <m/>
    <m/>
    <m/>
    <m/>
    <m/>
    <m/>
    <m/>
    <m/>
    <m/>
    <m/>
    <m/>
    <m/>
    <m/>
    <m/>
    <m/>
    <n v="3"/>
  </r>
  <r>
    <x v="2"/>
    <s v="PT. TIRTA INVESTAMA PANDAAN"/>
    <n v="21102908148"/>
    <s v="YPS"/>
    <s v="IRKHAM ( PDN )"/>
    <s v="L 9693 US"/>
    <n v="5042252545"/>
    <s v="-"/>
    <s v="-"/>
    <d v="2021-11-03T00:00:00"/>
    <n v="32"/>
    <s v="GUDANG CARAT PS"/>
    <x v="29"/>
    <n v="20015"/>
    <d v="2021-11-03T00:00:00"/>
    <x v="4"/>
    <n v="32"/>
    <s v="-"/>
    <s v="-"/>
    <n v="6008142206"/>
    <n v="32"/>
    <n v="0"/>
    <n v="32"/>
    <s v="GUDANG CARAT PS"/>
    <s v="-"/>
    <n v="34678"/>
    <d v="2021-11-03T00:00:00"/>
    <n v="0"/>
    <s v="-"/>
    <s v="-"/>
    <s v="-"/>
    <s v="8276895964"/>
    <s v="2050350311"/>
    <e v="#N/A"/>
    <n v="3200000"/>
    <n v="3200000"/>
    <n v="0"/>
    <m/>
    <m/>
    <m/>
    <m/>
    <m/>
    <m/>
    <m/>
    <m/>
    <m/>
    <m/>
    <m/>
    <m/>
    <m/>
    <m/>
    <m/>
    <m/>
    <m/>
    <m/>
    <n v="3"/>
  </r>
  <r>
    <x v="2"/>
    <s v="PT. TIRTA INVESTAMA PANDAAN"/>
    <n v="21102908150"/>
    <s v="YPS"/>
    <s v="M. ARIS"/>
    <s v="N 8203 UW"/>
    <n v="5042261024"/>
    <s v="-"/>
    <s v="-"/>
    <d v="2021-11-03T00:00:00"/>
    <n v="1280"/>
    <s v="GUDANG CARAT PS"/>
    <x v="29"/>
    <n v="20004"/>
    <d v="2021-11-03T00:00:00"/>
    <x v="9"/>
    <n v="1280"/>
    <s v="-"/>
    <s v="-"/>
    <n v="6008136028"/>
    <n v="0"/>
    <n v="0"/>
    <n v="0"/>
    <s v="GUDANG CARAT PS"/>
    <s v="-"/>
    <n v="34656"/>
    <d v="2021-11-03T00:00:00"/>
    <n v="0"/>
    <s v="-"/>
    <s v="-"/>
    <s v="-"/>
    <s v="8276895964"/>
    <s v="2050350311"/>
    <e v="#N/A"/>
    <n v="47667200"/>
    <n v="0"/>
    <n v="0"/>
    <m/>
    <m/>
    <m/>
    <m/>
    <m/>
    <m/>
    <m/>
    <m/>
    <m/>
    <m/>
    <m/>
    <m/>
    <m/>
    <m/>
    <m/>
    <m/>
    <m/>
    <m/>
    <n v="3"/>
  </r>
  <r>
    <x v="2"/>
    <s v="PT. TIRTA INVESTAMA PANDAAN"/>
    <n v="21102908150"/>
    <s v="YPS"/>
    <s v="M. ARIS"/>
    <s v="N 8203 UW"/>
    <n v="5042261024"/>
    <s v="-"/>
    <s v="-"/>
    <d v="2021-11-03T00:00:00"/>
    <n v="32"/>
    <s v="GUDANG CARAT PS"/>
    <x v="29"/>
    <n v="20004"/>
    <d v="2021-11-03T00:00:00"/>
    <x v="4"/>
    <n v="32"/>
    <s v="-"/>
    <s v="-"/>
    <n v="6008136028"/>
    <n v="32"/>
    <n v="0"/>
    <n v="32"/>
    <s v="GUDANG CARAT PS"/>
    <s v="-"/>
    <n v="34656"/>
    <d v="2021-11-03T00:00:00"/>
    <n v="0"/>
    <s v="-"/>
    <s v="-"/>
    <s v="-"/>
    <s v="8276895964"/>
    <s v="2050350311"/>
    <e v="#N/A"/>
    <n v="3200000"/>
    <n v="3200000"/>
    <n v="0"/>
    <m/>
    <m/>
    <m/>
    <m/>
    <m/>
    <m/>
    <m/>
    <m/>
    <m/>
    <m/>
    <m/>
    <m/>
    <m/>
    <m/>
    <m/>
    <m/>
    <m/>
    <m/>
    <n v="3"/>
  </r>
  <r>
    <x v="2"/>
    <s v="PT. TIRTA INVESTAMA PANDAAN"/>
    <n v="21102908149"/>
    <s v="YPS"/>
    <s v="TOHA"/>
    <s v="L 8147 UC"/>
    <n v="5042262190"/>
    <s v="-"/>
    <s v="-"/>
    <d v="2021-11-03T00:00:00"/>
    <n v="1280"/>
    <s v="GUDANG CARAT PS"/>
    <x v="29"/>
    <n v="20011"/>
    <d v="2021-11-03T00:00:00"/>
    <x v="9"/>
    <n v="1280"/>
    <s v="-"/>
    <s v="-"/>
    <n v="6008137633"/>
    <n v="0"/>
    <n v="0"/>
    <n v="0"/>
    <s v="GUDANG CARAT PS"/>
    <s v="-"/>
    <n v="34672"/>
    <d v="2021-11-03T00:00:00"/>
    <n v="0"/>
    <s v="-"/>
    <s v="-"/>
    <s v="-"/>
    <s v="8276895964"/>
    <s v="2050350311"/>
    <e v="#N/A"/>
    <n v="47667200"/>
    <n v="0"/>
    <n v="0"/>
    <m/>
    <m/>
    <m/>
    <m/>
    <m/>
    <m/>
    <m/>
    <m/>
    <m/>
    <m/>
    <m/>
    <m/>
    <m/>
    <m/>
    <m/>
    <m/>
    <m/>
    <m/>
    <n v="3"/>
  </r>
  <r>
    <x v="2"/>
    <s v="PT. TIRTA INVESTAMA PANDAAN"/>
    <n v="21102908149"/>
    <s v="YPS"/>
    <s v="TOHA"/>
    <s v="L 8147 UC"/>
    <n v="5042262190"/>
    <s v="-"/>
    <s v="-"/>
    <d v="2021-11-03T00:00:00"/>
    <n v="32"/>
    <s v="GUDANG CARAT PS"/>
    <x v="29"/>
    <n v="20011"/>
    <d v="2021-11-03T00:00:00"/>
    <x v="4"/>
    <n v="32"/>
    <s v="-"/>
    <s v="-"/>
    <n v="6008137633"/>
    <n v="32"/>
    <n v="0"/>
    <n v="32"/>
    <s v="GUDANG CARAT PS"/>
    <s v="-"/>
    <n v="34672"/>
    <d v="2021-11-03T00:00:00"/>
    <n v="0"/>
    <s v="-"/>
    <s v="-"/>
    <s v="-"/>
    <s v="8276895964"/>
    <s v="2050350311"/>
    <e v="#N/A"/>
    <n v="3200000"/>
    <n v="3200000"/>
    <n v="0"/>
    <m/>
    <m/>
    <m/>
    <m/>
    <m/>
    <m/>
    <m/>
    <m/>
    <m/>
    <m/>
    <m/>
    <m/>
    <m/>
    <m/>
    <m/>
    <m/>
    <m/>
    <m/>
    <n v="3"/>
  </r>
  <r>
    <x v="2"/>
    <s v="PT. TIRTA INVESTAMA PANDAAN"/>
    <n v="21102908152"/>
    <s v="YPS"/>
    <s v="ZAINUL ARIF"/>
    <s v="L 9346 UZ"/>
    <n v="5042261562"/>
    <s v="-"/>
    <s v="-"/>
    <d v="2021-11-03T00:00:00"/>
    <n v="1280"/>
    <s v="GUDANG CARAT PS"/>
    <x v="29"/>
    <n v="20006"/>
    <d v="2021-11-03T00:00:00"/>
    <x v="9"/>
    <n v="1280"/>
    <s v="-"/>
    <s v="-"/>
    <n v="6008139372"/>
    <n v="0"/>
    <n v="0"/>
    <n v="0"/>
    <s v="GUDANG CARAT PS"/>
    <s v="-"/>
    <n v="34658"/>
    <d v="2021-11-02T00:00:00"/>
    <n v="0"/>
    <s v="-"/>
    <s v="-"/>
    <s v="-"/>
    <s v="8276895964"/>
    <s v="2050350311"/>
    <e v="#N/A"/>
    <n v="47667200"/>
    <n v="0"/>
    <n v="0"/>
    <m/>
    <m/>
    <m/>
    <m/>
    <m/>
    <m/>
    <m/>
    <m/>
    <m/>
    <m/>
    <m/>
    <m/>
    <m/>
    <m/>
    <m/>
    <m/>
    <m/>
    <m/>
    <n v="3"/>
  </r>
  <r>
    <x v="2"/>
    <s v="PT. TIRTA INVESTAMA PANDAAN"/>
    <n v="21102908152"/>
    <s v="YPS"/>
    <s v="ZAINUL ARIF"/>
    <s v="L 9346 UZ"/>
    <n v="5042261562"/>
    <s v="-"/>
    <s v="-"/>
    <d v="2021-11-03T00:00:00"/>
    <n v="32"/>
    <s v="GUDANG CARAT PS"/>
    <x v="29"/>
    <n v="20006"/>
    <d v="2021-11-03T00:00:00"/>
    <x v="4"/>
    <n v="32"/>
    <s v="-"/>
    <s v="-"/>
    <n v="6008139372"/>
    <n v="32"/>
    <n v="0"/>
    <n v="32"/>
    <s v="GUDANG CARAT PS"/>
    <s v="-"/>
    <n v="34658"/>
    <d v="2021-11-02T00:00:00"/>
    <n v="0"/>
    <s v="-"/>
    <s v="-"/>
    <s v="-"/>
    <s v="8276895964"/>
    <s v="2050350311"/>
    <e v="#N/A"/>
    <n v="3200000"/>
    <n v="3200000"/>
    <n v="0"/>
    <m/>
    <m/>
    <m/>
    <m/>
    <m/>
    <m/>
    <m/>
    <m/>
    <m/>
    <m/>
    <m/>
    <m/>
    <m/>
    <m/>
    <m/>
    <m/>
    <m/>
    <m/>
    <n v="3"/>
  </r>
  <r>
    <x v="2"/>
    <s v="PT. TIRTA INVESTAMA PANDAAN"/>
    <n v="21102908143"/>
    <s v="YPS"/>
    <s v="HUMAIDI"/>
    <s v="N 8545 UV"/>
    <n v="5042267036"/>
    <s v="-"/>
    <s v="-"/>
    <d v="2021-11-03T00:00:00"/>
    <n v="1280"/>
    <s v="DEPO PUTRA SEJATI"/>
    <x v="6"/>
    <s v="557-0014553"/>
    <d v="2021-11-04T00:00:00"/>
    <x v="9"/>
    <n v="1280"/>
    <s v="-"/>
    <s v="-"/>
    <n v="6008144721"/>
    <n v="0"/>
    <n v="0"/>
    <n v="0"/>
    <s v="DEPO PUTRA SEJATI"/>
    <s v="-"/>
    <s v="557-0013077"/>
    <d v="2021-11-04T00:00:00"/>
    <n v="0"/>
    <s v="-"/>
    <s v="-"/>
    <s v="-"/>
    <s v="8276895964"/>
    <s v="2050350311"/>
    <e v="#N/A"/>
    <n v="47667200"/>
    <n v="0"/>
    <n v="0"/>
    <m/>
    <m/>
    <m/>
    <m/>
    <m/>
    <m/>
    <m/>
    <m/>
    <m/>
    <m/>
    <m/>
    <m/>
    <m/>
    <m/>
    <m/>
    <m/>
    <m/>
    <m/>
    <n v="3"/>
  </r>
  <r>
    <x v="2"/>
    <s v="PT. TIRTA INVESTAMA PANDAAN"/>
    <n v="21102908143"/>
    <s v="YPS"/>
    <s v="HUMAIDI"/>
    <s v="N 8545 UV"/>
    <n v="5042267036"/>
    <s v="-"/>
    <s v="-"/>
    <d v="2021-11-03T00:00:00"/>
    <n v="32"/>
    <s v="DEPO PUTRA SEJATI"/>
    <x v="6"/>
    <s v="557-0014553"/>
    <d v="2021-11-04T00:00:00"/>
    <x v="4"/>
    <n v="32"/>
    <s v="-"/>
    <s v="-"/>
    <n v="6008144721"/>
    <n v="32"/>
    <n v="0"/>
    <n v="32"/>
    <s v="DEPO PUTRA SEJATI"/>
    <s v="-"/>
    <s v="557-0013077"/>
    <d v="2021-11-04T00:00:00"/>
    <n v="0"/>
    <s v="-"/>
    <s v="-"/>
    <s v="-"/>
    <s v="8276895964"/>
    <s v="2050350311"/>
    <e v="#N/A"/>
    <n v="3200000"/>
    <n v="3200000"/>
    <n v="0"/>
    <m/>
    <m/>
    <m/>
    <m/>
    <m/>
    <m/>
    <m/>
    <m/>
    <m/>
    <m/>
    <m/>
    <m/>
    <m/>
    <m/>
    <m/>
    <m/>
    <m/>
    <m/>
    <n v="3"/>
  </r>
  <r>
    <x v="2"/>
    <s v="PT. TIRTA INVESTAMA PANDAAN"/>
    <n v="21102908146"/>
    <s v="YPS"/>
    <s v="ARIS WIDIYANTO ( PDN )"/>
    <s v="N 8654 UW"/>
    <n v="5042273138"/>
    <s v="-"/>
    <s v="-"/>
    <d v="2021-11-03T00:00:00"/>
    <n v="1280"/>
    <s v="DEPO PUTRA SEJATI"/>
    <x v="6"/>
    <s v="557-0014584"/>
    <d v="2021-11-08T00:00:00"/>
    <x v="9"/>
    <n v="1280"/>
    <s v="-"/>
    <s v="-"/>
    <n v="6008141667"/>
    <n v="0"/>
    <n v="0"/>
    <n v="0"/>
    <s v="DEPO MARGOMULYO"/>
    <s v="-"/>
    <s v="168-0021055"/>
    <d v="2021-11-05T00:00:00"/>
    <n v="0"/>
    <s v="-"/>
    <s v="-"/>
    <s v="-"/>
    <s v="8276895964"/>
    <s v="2050350311"/>
    <e v="#N/A"/>
    <n v="47667200"/>
    <n v="0"/>
    <n v="0"/>
    <m/>
    <m/>
    <m/>
    <m/>
    <m/>
    <m/>
    <m/>
    <m/>
    <m/>
    <m/>
    <m/>
    <m/>
    <m/>
    <m/>
    <m/>
    <m/>
    <m/>
    <m/>
    <n v="3"/>
  </r>
  <r>
    <x v="2"/>
    <s v="PT. TIRTA INVESTAMA PANDAAN"/>
    <n v="21102908146"/>
    <s v="YPS"/>
    <s v="ARIS WIDIYANTO ( PDN )"/>
    <s v="N 8654 UW"/>
    <n v="5042273138"/>
    <s v="-"/>
    <s v="-"/>
    <d v="2021-11-03T00:00:00"/>
    <n v="32"/>
    <s v="DEPO PUTRA SEJATI"/>
    <x v="6"/>
    <s v="557-0014584"/>
    <d v="2021-11-08T00:00:00"/>
    <x v="4"/>
    <n v="32"/>
    <s v="-"/>
    <s v="-"/>
    <n v="6008141667"/>
    <n v="32"/>
    <n v="0"/>
    <n v="32"/>
    <s v="DEPO MARGOMULYO"/>
    <s v="-"/>
    <s v="168-0021055"/>
    <d v="2021-11-05T00:00:00"/>
    <n v="0"/>
    <s v="-"/>
    <s v="-"/>
    <s v="-"/>
    <s v="8276895964"/>
    <s v="2050350311"/>
    <e v="#N/A"/>
    <n v="3200000"/>
    <n v="3200000"/>
    <n v="0"/>
    <m/>
    <m/>
    <m/>
    <m/>
    <m/>
    <m/>
    <m/>
    <m/>
    <m/>
    <m/>
    <m/>
    <m/>
    <m/>
    <m/>
    <m/>
    <m/>
    <m/>
    <m/>
    <n v="3"/>
  </r>
  <r>
    <x v="1"/>
    <s v="PT. TIRTA INVESTAMA PANDAAN"/>
    <n v="21102903818"/>
    <s v="YPS"/>
    <s v="M. GHOFIR"/>
    <s v="N 8699 UV"/>
    <n v="5042261825"/>
    <s v="-"/>
    <s v="-"/>
    <d v="2021-11-03T00:00:00"/>
    <n v="1008"/>
    <s v="DEPO MARGOMULYO"/>
    <x v="5"/>
    <s v="168-0032468"/>
    <d v="2021-11-03T00:00:00"/>
    <x v="0"/>
    <n v="1008"/>
    <n v="21102903826"/>
    <s v="-"/>
    <n v="6008141173"/>
    <n v="18"/>
    <n v="0"/>
    <n v="18"/>
    <s v="DEPO GRESIK"/>
    <s v="-"/>
    <s v="556-0006261"/>
    <d v="2021-11-02T00:00:00"/>
    <n v="0"/>
    <n v="5042261609"/>
    <s v="168-0032469"/>
    <d v="2021-11-03T00:00:00"/>
    <s v="8276895965"/>
    <s v="2050350312"/>
    <s v="8276895965"/>
    <n v="9928800"/>
    <n v="177300"/>
    <n v="0"/>
    <m/>
    <m/>
    <m/>
    <m/>
    <m/>
    <m/>
    <m/>
    <m/>
    <m/>
    <m/>
    <m/>
    <m/>
    <m/>
    <m/>
    <m/>
    <m/>
    <m/>
    <m/>
    <n v="3"/>
  </r>
  <r>
    <x v="1"/>
    <s v="PT. TIRTA INVESTAMA PANDAAN"/>
    <n v="21102903818"/>
    <s v="YPS"/>
    <s v="M. GHOFIR"/>
    <s v="N 8699 UV"/>
    <n v="5042261825"/>
    <s v="-"/>
    <s v="-"/>
    <d v="2021-11-03T00:00:00"/>
    <n v="1008"/>
    <s v="DEPO MARGOMULYO"/>
    <x v="5"/>
    <s v="168-0032468"/>
    <d v="2021-11-03T00:00:00"/>
    <x v="1"/>
    <n v="1008"/>
    <n v="21102903826"/>
    <s v="-"/>
    <n v="6008141173"/>
    <n v="1152"/>
    <n v="0"/>
    <n v="1152"/>
    <s v="DEPO GRESIK"/>
    <s v="-"/>
    <s v="556-0006261"/>
    <d v="2021-11-02T00:00:00"/>
    <n v="172"/>
    <n v="5042261609"/>
    <s v="168-0032469"/>
    <d v="2021-11-03T00:00:00"/>
    <s v="8276895965"/>
    <s v="2050350312"/>
    <s v="8276895965"/>
    <n v="30240000"/>
    <n v="34560000"/>
    <n v="5160000"/>
    <m/>
    <m/>
    <m/>
    <m/>
    <m/>
    <m/>
    <m/>
    <m/>
    <m/>
    <m/>
    <m/>
    <m/>
    <m/>
    <m/>
    <m/>
    <m/>
    <m/>
    <m/>
    <n v="3"/>
  </r>
  <r>
    <x v="1"/>
    <s v="PT. TIRTA INVESTAMA PANDAAN"/>
    <n v="21102903818"/>
    <s v="YPS"/>
    <s v="M. GHOFIR"/>
    <s v="N 8699 UV"/>
    <n v="5042261825"/>
    <s v="-"/>
    <s v="-"/>
    <d v="2021-11-03T00:00:00"/>
    <n v="24"/>
    <s v="DEPO MARGOMULYO"/>
    <x v="5"/>
    <s v="168-0032468"/>
    <d v="2021-11-03T00:00:00"/>
    <x v="2"/>
    <n v="24"/>
    <n v="21102903826"/>
    <s v="-"/>
    <n v="6008141173"/>
    <n v="24"/>
    <n v="0"/>
    <n v="24"/>
    <s v="DEPO GRESIK"/>
    <s v="-"/>
    <s v="556-0006261"/>
    <d v="2021-11-02T00:00:00"/>
    <n v="0"/>
    <n v="5042261609"/>
    <s v="168-0032469"/>
    <d v="2021-11-03T00:00:00"/>
    <s v="8276895965"/>
    <s v="2050350312"/>
    <s v="8276895965"/>
    <n v="0"/>
    <n v="0"/>
    <n v="0"/>
    <m/>
    <m/>
    <m/>
    <m/>
    <m/>
    <m/>
    <m/>
    <m/>
    <m/>
    <m/>
    <m/>
    <m/>
    <m/>
    <m/>
    <m/>
    <m/>
    <m/>
    <m/>
    <n v="3"/>
  </r>
  <r>
    <x v="1"/>
    <s v="PT. TIRTA INVESTAMA PANDAAN"/>
    <n v="21102903824"/>
    <s v="GLL"/>
    <s v="WIYANTO"/>
    <s v="N 8579 UR"/>
    <n v="5042265440"/>
    <s v="-"/>
    <s v="-"/>
    <d v="2021-11-03T00:00:00"/>
    <n v="720"/>
    <s v="DEPO MARGOMULYO"/>
    <x v="5"/>
    <s v="168-0032474"/>
    <d v="2021-11-03T00:00:00"/>
    <x v="0"/>
    <n v="720"/>
    <n v="21102903828"/>
    <s v="-"/>
    <n v="6008138238"/>
    <n v="24"/>
    <n v="0"/>
    <n v="24"/>
    <s v="DEPO MARGOMULYO"/>
    <s v="-"/>
    <s v="168-0021004"/>
    <d v="2021-11-02T00:00:00"/>
    <n v="0"/>
    <n v="5042259671"/>
    <s v="168-0032473"/>
    <d v="2021-11-03T00:00:00"/>
    <s v="8276895965"/>
    <s v="2050350312"/>
    <s v="8276895965"/>
    <n v="7092000"/>
    <n v="236400"/>
    <n v="0"/>
    <m/>
    <m/>
    <m/>
    <m/>
    <m/>
    <m/>
    <m/>
    <m/>
    <m/>
    <m/>
    <m/>
    <m/>
    <m/>
    <m/>
    <m/>
    <m/>
    <m/>
    <m/>
    <n v="3"/>
  </r>
  <r>
    <x v="1"/>
    <s v="PT. TIRTA INVESTAMA PANDAAN"/>
    <n v="21102903824"/>
    <s v="GLL"/>
    <s v="WIYANTO"/>
    <s v="N 8579 UR"/>
    <n v="5042265440"/>
    <s v="-"/>
    <s v="-"/>
    <d v="2021-11-03T00:00:00"/>
    <n v="720"/>
    <s v="DEPO MARGOMULYO"/>
    <x v="5"/>
    <s v="168-0032474"/>
    <d v="2021-11-03T00:00:00"/>
    <x v="1"/>
    <n v="720"/>
    <n v="21102903828"/>
    <s v="-"/>
    <n v="6008138238"/>
    <n v="768"/>
    <n v="0"/>
    <n v="768"/>
    <s v="DEPO MARGOMULYO"/>
    <s v="-"/>
    <s v="168-0021004"/>
    <d v="2021-11-02T00:00:00"/>
    <n v="63"/>
    <n v="5042259671"/>
    <s v="168-0032473"/>
    <d v="2021-11-03T00:00:00"/>
    <s v="8276895965"/>
    <s v="2050350312"/>
    <s v="8276895965"/>
    <n v="21600000"/>
    <n v="23040000"/>
    <n v="1890000"/>
    <m/>
    <m/>
    <m/>
    <m/>
    <m/>
    <m/>
    <m/>
    <m/>
    <m/>
    <m/>
    <m/>
    <m/>
    <m/>
    <m/>
    <m/>
    <m/>
    <m/>
    <m/>
    <n v="3"/>
  </r>
  <r>
    <x v="1"/>
    <s v="PT. TIRTA INVESTAMA PANDAAN"/>
    <n v="21102903824"/>
    <s v="GLL"/>
    <s v="WIYANTO"/>
    <s v="N 8579 UR"/>
    <n v="5042265440"/>
    <s v="-"/>
    <s v="-"/>
    <d v="2021-11-03T00:00:00"/>
    <n v="16"/>
    <s v="DEPO MARGOMULYO"/>
    <x v="5"/>
    <s v="168-0032474"/>
    <d v="2021-11-03T00:00:00"/>
    <x v="2"/>
    <n v="16"/>
    <n v="21102903828"/>
    <s v="-"/>
    <n v="6008138238"/>
    <n v="16"/>
    <n v="0"/>
    <n v="16"/>
    <s v="DEPO MARGOMULYO"/>
    <s v="-"/>
    <s v="168-0021004"/>
    <d v="2021-11-02T00:00:00"/>
    <n v="0"/>
    <n v="5042259671"/>
    <s v="168-0032473"/>
    <d v="2021-11-03T00:00:00"/>
    <s v="8276895965"/>
    <s v="2050350312"/>
    <s v="8276895965"/>
    <n v="0"/>
    <n v="0"/>
    <n v="0"/>
    <m/>
    <m/>
    <m/>
    <m/>
    <m/>
    <m/>
    <m/>
    <m/>
    <m/>
    <m/>
    <m/>
    <m/>
    <m/>
    <m/>
    <m/>
    <m/>
    <m/>
    <m/>
    <n v="3"/>
  </r>
  <r>
    <x v="1"/>
    <s v="PT. TIRTA INVESTAMA PANDAAN"/>
    <n v="21102903821"/>
    <s v="GLL"/>
    <s v="SYAIFUL"/>
    <s v="N 8732 UV"/>
    <n v="5042260755"/>
    <s v="-"/>
    <s v="-"/>
    <d v="2021-11-03T00:00:00"/>
    <n v="1056"/>
    <s v="DEPO MARGOMULYO"/>
    <x v="5"/>
    <s v="168-0032471"/>
    <d v="2021-11-03T00:00:00"/>
    <x v="0"/>
    <n v="1056"/>
    <n v="21102903829"/>
    <s v="-"/>
    <n v="6008137712"/>
    <n v="24"/>
    <n v="0"/>
    <n v="24"/>
    <s v="DEPO MARGOMULYO"/>
    <s v="-"/>
    <s v="168-0020995"/>
    <d v="2021-11-01T00:00:00"/>
    <n v="1"/>
    <n v="5042260756"/>
    <s v="168-0032470"/>
    <d v="2021-11-03T00:00:00"/>
    <s v="8276895965"/>
    <s v="2050350312"/>
    <s v="8276895965"/>
    <n v="10401600"/>
    <n v="236400"/>
    <n v="9850"/>
    <m/>
    <m/>
    <m/>
    <m/>
    <m/>
    <m/>
    <m/>
    <m/>
    <m/>
    <m/>
    <m/>
    <m/>
    <m/>
    <m/>
    <m/>
    <m/>
    <m/>
    <m/>
    <n v="3"/>
  </r>
  <r>
    <x v="1"/>
    <s v="PT. TIRTA INVESTAMA PANDAAN"/>
    <n v="21102903821"/>
    <s v="GLL"/>
    <s v="SYAIFUL"/>
    <s v="N 8732 UV"/>
    <n v="5042260755"/>
    <s v="-"/>
    <s v="-"/>
    <d v="2021-11-03T00:00:00"/>
    <n v="1056"/>
    <s v="DEPO MARGOMULYO"/>
    <x v="5"/>
    <s v="168-0032471"/>
    <d v="2021-11-03T00:00:00"/>
    <x v="1"/>
    <n v="1056"/>
    <n v="21102903829"/>
    <s v="-"/>
    <n v="6008137712"/>
    <n v="1152"/>
    <n v="0"/>
    <n v="1152"/>
    <s v="DEPO MARGOMULYO"/>
    <s v="-"/>
    <s v="168-0020995"/>
    <d v="2021-11-01T00:00:00"/>
    <n v="96"/>
    <n v="5042260756"/>
    <s v="168-0032470"/>
    <d v="2021-11-03T00:00:00"/>
    <s v="8276895965"/>
    <s v="2050350312"/>
    <s v="8276895965"/>
    <n v="31680000"/>
    <n v="34560000"/>
    <n v="2880000"/>
    <m/>
    <m/>
    <m/>
    <m/>
    <m/>
    <m/>
    <m/>
    <m/>
    <m/>
    <m/>
    <m/>
    <m/>
    <m/>
    <m/>
    <m/>
    <m/>
    <m/>
    <m/>
    <n v="3"/>
  </r>
  <r>
    <x v="1"/>
    <s v="PT. TIRTA INVESTAMA PANDAAN"/>
    <n v="21102903821"/>
    <s v="GLL"/>
    <s v="SYAIFUL"/>
    <s v="N 8732 UV"/>
    <n v="5042260755"/>
    <s v="-"/>
    <s v="-"/>
    <d v="2021-11-03T00:00:00"/>
    <n v="24"/>
    <s v="DEPO MARGOMULYO"/>
    <x v="5"/>
    <s v="168-0032471"/>
    <d v="2021-11-03T00:00:00"/>
    <x v="2"/>
    <n v="24"/>
    <n v="21102903829"/>
    <s v="-"/>
    <n v="6008137712"/>
    <n v="24"/>
    <n v="0"/>
    <n v="24"/>
    <s v="DEPO MARGOMULYO"/>
    <s v="-"/>
    <s v="168-0020995"/>
    <d v="2021-11-01T00:00:00"/>
    <n v="0"/>
    <n v="5042260756"/>
    <s v="168-0032470"/>
    <d v="2021-11-03T00:00:00"/>
    <s v="8276895965"/>
    <s v="2050350312"/>
    <s v="8276895965"/>
    <n v="0"/>
    <n v="0"/>
    <n v="0"/>
    <m/>
    <m/>
    <m/>
    <m/>
    <m/>
    <m/>
    <m/>
    <m/>
    <m/>
    <m/>
    <m/>
    <m/>
    <m/>
    <m/>
    <m/>
    <m/>
    <m/>
    <m/>
    <n v="3"/>
  </r>
  <r>
    <x v="1"/>
    <s v="PT. TIRTA INVESTAMA PANDAAN"/>
    <n v="21102903819"/>
    <s v="GLL"/>
    <s v="AGUS"/>
    <s v="L 9356 UZ"/>
    <n v="5042271657"/>
    <s v="-"/>
    <s v="-"/>
    <d v="2021-11-03T00:00:00"/>
    <n v="1104"/>
    <s v="DEPO MARGOMULYO"/>
    <x v="5"/>
    <s v="168-0032484"/>
    <d v="2021-11-03T00:00:00"/>
    <x v="0"/>
    <n v="1104"/>
    <n v="21102903825"/>
    <s v="-"/>
    <n v="6008142768"/>
    <n v="24"/>
    <n v="0"/>
    <n v="24"/>
    <s v="DEPO MARGOMULYO"/>
    <s v="-"/>
    <s v="168-0021006"/>
    <d v="2021-11-02T00:00:00"/>
    <n v="2"/>
    <n v="5042273844"/>
    <s v="168-0032485"/>
    <d v="2021-11-03T00:00:00"/>
    <s v="8276895965"/>
    <s v="2050350312"/>
    <s v="8276895965"/>
    <n v="10874400"/>
    <n v="236400"/>
    <n v="19700"/>
    <m/>
    <m/>
    <m/>
    <m/>
    <m/>
    <m/>
    <m/>
    <m/>
    <m/>
    <m/>
    <m/>
    <m/>
    <m/>
    <m/>
    <m/>
    <m/>
    <m/>
    <m/>
    <n v="3"/>
  </r>
  <r>
    <x v="1"/>
    <s v="PT. TIRTA INVESTAMA PANDAAN"/>
    <n v="21102903819"/>
    <s v="GLL"/>
    <s v="AGUS"/>
    <s v="L 9356 UZ"/>
    <n v="5042271657"/>
    <s v="-"/>
    <s v="-"/>
    <d v="2021-11-03T00:00:00"/>
    <n v="1104"/>
    <s v="DEPO MARGOMULYO"/>
    <x v="5"/>
    <s v="168-0032484"/>
    <d v="2021-11-03T00:00:00"/>
    <x v="1"/>
    <n v="1104"/>
    <n v="21102903825"/>
    <s v="-"/>
    <n v="6008142768"/>
    <n v="1152"/>
    <n v="0"/>
    <n v="1152"/>
    <s v="DEPO MARGOMULYO"/>
    <s v="-"/>
    <s v="168-0021006"/>
    <d v="2021-11-02T00:00:00"/>
    <n v="48"/>
    <n v="5042273844"/>
    <s v="168-0032485"/>
    <d v="2021-11-03T00:00:00"/>
    <s v="8276895965"/>
    <s v="2050350312"/>
    <s v="8276895965"/>
    <n v="33120000"/>
    <n v="34560000"/>
    <n v="1440000"/>
    <m/>
    <m/>
    <m/>
    <m/>
    <m/>
    <m/>
    <m/>
    <m/>
    <m/>
    <m/>
    <m/>
    <m/>
    <m/>
    <m/>
    <m/>
    <m/>
    <m/>
    <m/>
    <n v="3"/>
  </r>
  <r>
    <x v="1"/>
    <s v="PT. TIRTA INVESTAMA PANDAAN"/>
    <n v="21102903819"/>
    <s v="GLL"/>
    <s v="AGUS"/>
    <s v="L 9356 UZ"/>
    <n v="5042271657"/>
    <s v="-"/>
    <s v="-"/>
    <d v="2021-11-03T00:00:00"/>
    <n v="24"/>
    <s v="DEPO MARGOMULYO"/>
    <x v="5"/>
    <s v="168-0032484"/>
    <d v="2021-11-03T00:00:00"/>
    <x v="2"/>
    <n v="24"/>
    <n v="21102903825"/>
    <s v="-"/>
    <n v="6008142768"/>
    <n v="24"/>
    <n v="0"/>
    <n v="24"/>
    <s v="DEPO MARGOMULYO"/>
    <s v="-"/>
    <s v="168-0021006"/>
    <d v="2021-11-02T00:00:00"/>
    <n v="0"/>
    <n v="5042273844"/>
    <s v="168-0032485"/>
    <d v="2021-11-03T00:00:00"/>
    <s v="8276895965"/>
    <s v="2050350312"/>
    <s v="8276895965"/>
    <n v="0"/>
    <n v="0"/>
    <n v="0"/>
    <m/>
    <m/>
    <m/>
    <m/>
    <m/>
    <m/>
    <m/>
    <m/>
    <m/>
    <m/>
    <m/>
    <m/>
    <m/>
    <m/>
    <m/>
    <m/>
    <m/>
    <m/>
    <n v="3"/>
  </r>
  <r>
    <x v="1"/>
    <s v="PT. TIRTA INVESTAMA PANDAAN"/>
    <n v="21102903813"/>
    <s v="GLL"/>
    <s v="FAUZAN"/>
    <s v="N 8573 UV"/>
    <n v="5042277162"/>
    <s v="-"/>
    <s v="-"/>
    <d v="2021-11-03T00:00:00"/>
    <n v="912"/>
    <s v="DEPO MARGOMULYO"/>
    <x v="5"/>
    <s v="168-0032488"/>
    <d v="2021-11-04T00:00:00"/>
    <x v="0"/>
    <n v="912"/>
    <n v="21102903822"/>
    <s v="-"/>
    <n v="6008142144"/>
    <n v="24"/>
    <n v="0"/>
    <n v="24"/>
    <s v="DEPO MARGOMULYO"/>
    <s v="-"/>
    <s v="168-0021010"/>
    <d v="2021-11-03T00:00:00"/>
    <n v="0"/>
    <n v="5042277401"/>
    <s v="168-0032489"/>
    <d v="2021-11-04T00:00:00"/>
    <s v="8276895965"/>
    <s v="2050350312"/>
    <s v="8276895965"/>
    <n v="8983200"/>
    <n v="236400"/>
    <n v="0"/>
    <m/>
    <m/>
    <m/>
    <m/>
    <m/>
    <m/>
    <m/>
    <m/>
    <m/>
    <m/>
    <m/>
    <m/>
    <m/>
    <m/>
    <m/>
    <m/>
    <m/>
    <m/>
    <n v="3"/>
  </r>
  <r>
    <x v="1"/>
    <s v="PT. TIRTA INVESTAMA PANDAAN"/>
    <n v="21102903813"/>
    <s v="GLL"/>
    <s v="FAUZAN"/>
    <s v="N 8573 UV"/>
    <n v="5042277162"/>
    <s v="-"/>
    <s v="-"/>
    <d v="2021-11-03T00:00:00"/>
    <n v="912"/>
    <s v="DEPO MARGOMULYO"/>
    <x v="5"/>
    <s v="168-0032488"/>
    <d v="2021-11-04T00:00:00"/>
    <x v="1"/>
    <n v="912"/>
    <n v="21102903822"/>
    <s v="-"/>
    <n v="6008142144"/>
    <n v="960"/>
    <n v="0"/>
    <n v="960"/>
    <s v="DEPO MARGOMULYO"/>
    <s v="-"/>
    <s v="168-0021010"/>
    <d v="2021-11-03T00:00:00"/>
    <n v="79"/>
    <n v="5042277401"/>
    <s v="168-0032489"/>
    <d v="2021-11-04T00:00:00"/>
    <s v="8276895965"/>
    <s v="2050350312"/>
    <s v="8276895965"/>
    <n v="27360000"/>
    <n v="28800000"/>
    <n v="2370000"/>
    <m/>
    <m/>
    <m/>
    <m/>
    <m/>
    <m/>
    <m/>
    <m/>
    <m/>
    <m/>
    <m/>
    <m/>
    <m/>
    <m/>
    <m/>
    <m/>
    <m/>
    <m/>
    <n v="3"/>
  </r>
  <r>
    <x v="1"/>
    <s v="PT. TIRTA INVESTAMA PANDAAN"/>
    <n v="21102903813"/>
    <s v="GLL"/>
    <s v="FAUZAN"/>
    <s v="N 8573 UV"/>
    <n v="5042277162"/>
    <s v="-"/>
    <s v="-"/>
    <d v="2021-11-03T00:00:00"/>
    <n v="20"/>
    <s v="DEPO MARGOMULYO"/>
    <x v="5"/>
    <s v="168-0032488"/>
    <d v="2021-11-04T00:00:00"/>
    <x v="2"/>
    <n v="20"/>
    <n v="21102903822"/>
    <s v="-"/>
    <n v="6008142144"/>
    <n v="20"/>
    <n v="0"/>
    <n v="20"/>
    <s v="DEPO MARGOMULYO"/>
    <s v="-"/>
    <s v="168-0021010"/>
    <d v="2021-11-03T00:00:00"/>
    <n v="0"/>
    <n v="5042277401"/>
    <s v="168-0032489"/>
    <d v="2021-11-04T00:00:00"/>
    <s v="8276895965"/>
    <s v="2050350312"/>
    <s v="8276895965"/>
    <n v="0"/>
    <n v="0"/>
    <n v="0"/>
    <m/>
    <m/>
    <m/>
    <m/>
    <m/>
    <m/>
    <m/>
    <m/>
    <m/>
    <m/>
    <m/>
    <m/>
    <m/>
    <m/>
    <m/>
    <m/>
    <m/>
    <m/>
    <n v="3"/>
  </r>
  <r>
    <x v="0"/>
    <s v="PT. TIRTA INVESTAMA BANYUWANGI"/>
    <n v="21110300286"/>
    <s v="YPS"/>
    <s v="KHOFIF"/>
    <s v="N 8608 UV"/>
    <n v="5042269308"/>
    <s v="-"/>
    <s v="-"/>
    <d v="2021-11-03T00:00:00"/>
    <n v="1280"/>
    <s v="DEPO LUMAJANG"/>
    <x v="16"/>
    <s v="079-0002022"/>
    <d v="2021-11-04T00:00:00"/>
    <x v="9"/>
    <n v="1280"/>
    <s v="-"/>
    <s v="-"/>
    <n v="6008142097"/>
    <n v="0"/>
    <n v="0"/>
    <n v="0"/>
    <s v="DEPO LUMAJANG"/>
    <s v="-"/>
    <s v="079-0001989"/>
    <d v="2021-11-04T00:00:00"/>
    <n v="0"/>
    <n v="5042270389"/>
    <s v="080-0003071"/>
    <d v="2021-11-10T00:00:00"/>
    <s v="8276895378"/>
    <s v="2050350280"/>
    <s v="8276895378"/>
    <n v="47667200"/>
    <n v="0"/>
    <n v="0"/>
    <m/>
    <m/>
    <m/>
    <m/>
    <m/>
    <m/>
    <m/>
    <m/>
    <m/>
    <m/>
    <m/>
    <m/>
    <m/>
    <m/>
    <m/>
    <m/>
    <m/>
    <m/>
    <n v="3"/>
  </r>
  <r>
    <x v="0"/>
    <s v="PT. TIRTA INVESTAMA BANYUWANGI"/>
    <n v="21110300286"/>
    <s v="YPS"/>
    <s v="KHOFIF"/>
    <s v="N 8608 UV"/>
    <n v="5042269308"/>
    <s v="-"/>
    <s v="-"/>
    <d v="2021-11-03T00:00:00"/>
    <n v="32"/>
    <s v="DEPO LUMAJANG"/>
    <x v="16"/>
    <s v="079-0002022"/>
    <d v="2021-11-04T00:00:00"/>
    <x v="4"/>
    <n v="32"/>
    <s v="-"/>
    <s v="-"/>
    <n v="6008142097"/>
    <n v="32"/>
    <n v="0"/>
    <n v="32"/>
    <s v="DEPO LUMAJANG"/>
    <s v="-"/>
    <s v="079-0001989"/>
    <d v="2021-11-04T00:00:00"/>
    <n v="2"/>
    <n v="5042270389"/>
    <s v="080-0003071"/>
    <d v="2021-11-10T00:00:00"/>
    <s v="8276895378"/>
    <s v="2050350280"/>
    <s v="8276895378"/>
    <n v="3200000"/>
    <n v="3200000"/>
    <n v="200000"/>
    <m/>
    <m/>
    <m/>
    <m/>
    <m/>
    <m/>
    <m/>
    <m/>
    <m/>
    <m/>
    <m/>
    <m/>
    <m/>
    <m/>
    <m/>
    <m/>
    <m/>
    <m/>
    <n v="3"/>
  </r>
  <r>
    <x v="0"/>
    <s v="PT. TIRTA INVESTAMA BANYUWANGI"/>
    <n v="21110300284"/>
    <s v="YPS"/>
    <s v="HERI"/>
    <s v="N 8551 UV"/>
    <n v="5042270725"/>
    <s v="-"/>
    <s v="-"/>
    <d v="2021-11-03T00:00:00"/>
    <n v="1280"/>
    <s v="DEPO JEMBER"/>
    <x v="7"/>
    <s v="369-0005895"/>
    <d v="2021-11-04T00:00:00"/>
    <x v="9"/>
    <n v="1280"/>
    <s v="-"/>
    <s v="-"/>
    <n v="6008140197"/>
    <n v="0"/>
    <n v="0"/>
    <n v="0"/>
    <s v="DEPO JEMBER"/>
    <s v="-"/>
    <s v="369-0005542"/>
    <d v="2021-11-04T00:00:00"/>
    <n v="0"/>
    <n v="5042270767"/>
    <s v="080-0003056"/>
    <d v="2021-11-05T00:00:00"/>
    <s v="8276895378"/>
    <s v="2050350280"/>
    <s v="8276895378"/>
    <n v="47667200"/>
    <n v="0"/>
    <n v="0"/>
    <m/>
    <m/>
    <m/>
    <m/>
    <m/>
    <m/>
    <m/>
    <m/>
    <m/>
    <m/>
    <m/>
    <m/>
    <m/>
    <m/>
    <m/>
    <m/>
    <m/>
    <m/>
    <n v="3"/>
  </r>
  <r>
    <x v="0"/>
    <s v="PT. TIRTA INVESTAMA BANYUWANGI"/>
    <n v="21110300284"/>
    <s v="YPS"/>
    <s v="HERI"/>
    <s v="N 8551 UV"/>
    <n v="5042270725"/>
    <s v="-"/>
    <s v="-"/>
    <d v="2021-11-03T00:00:00"/>
    <n v="32"/>
    <s v="DEPO JEMBER"/>
    <x v="7"/>
    <s v="369-0005895"/>
    <d v="2021-11-04T00:00:00"/>
    <x v="4"/>
    <n v="32"/>
    <s v="-"/>
    <s v="-"/>
    <n v="6008140197"/>
    <n v="32"/>
    <n v="0"/>
    <n v="32"/>
    <s v="DEPO JEMBER"/>
    <s v="-"/>
    <s v="369-0005542"/>
    <d v="2021-11-04T00:00:00"/>
    <n v="2"/>
    <n v="5042270767"/>
    <s v="080-0003056"/>
    <d v="2021-11-05T00:00:00"/>
    <s v="8276895378"/>
    <s v="2050350280"/>
    <s v="8276895378"/>
    <n v="3200000"/>
    <n v="3200000"/>
    <n v="200000"/>
    <m/>
    <m/>
    <m/>
    <m/>
    <m/>
    <m/>
    <m/>
    <m/>
    <m/>
    <m/>
    <m/>
    <m/>
    <m/>
    <m/>
    <m/>
    <m/>
    <m/>
    <m/>
    <n v="3"/>
  </r>
  <r>
    <x v="0"/>
    <s v="PT. TIRTA INVESTAMA BANYUWANGI"/>
    <n v="21102803849"/>
    <s v="YPS"/>
    <s v="SUGIONO"/>
    <s v="N 8610 UV"/>
    <n v="5042270440"/>
    <s v="-"/>
    <s v="-"/>
    <d v="2021-11-03T00:00:00"/>
    <n v="1280"/>
    <s v="DEPO BANYUWANGI"/>
    <x v="8"/>
    <s v="080-0003045"/>
    <d v="2021-11-03T00:00:00"/>
    <x v="9"/>
    <n v="1280"/>
    <s v="-"/>
    <s v="-"/>
    <n v="6008139663"/>
    <n v="0"/>
    <n v="0"/>
    <n v="0"/>
    <s v="DEPO BANYUWANGI"/>
    <s v="-"/>
    <s v="080-0002478"/>
    <d v="2021-11-03T00:00:00"/>
    <n v="0"/>
    <n v="5042264556"/>
    <s v="080-0003044"/>
    <d v="2021-11-03T00:00:00"/>
    <s v="8276895378"/>
    <s v="2050350280"/>
    <s v="8276895378"/>
    <n v="47667200"/>
    <n v="0"/>
    <n v="0"/>
    <m/>
    <m/>
    <m/>
    <m/>
    <m/>
    <m/>
    <m/>
    <m/>
    <m/>
    <m/>
    <m/>
    <m/>
    <m/>
    <m/>
    <m/>
    <m/>
    <m/>
    <m/>
    <n v="3"/>
  </r>
  <r>
    <x v="0"/>
    <s v="PT. TIRTA INVESTAMA BANYUWANGI"/>
    <n v="21102803849"/>
    <s v="YPS"/>
    <s v="SUGIONO"/>
    <s v="N 8610 UV"/>
    <n v="5042270440"/>
    <s v="-"/>
    <s v="-"/>
    <d v="2021-11-03T00:00:00"/>
    <n v="32"/>
    <s v="DEPO BANYUWANGI"/>
    <x v="8"/>
    <s v="080-0003045"/>
    <d v="2021-11-03T00:00:00"/>
    <x v="4"/>
    <n v="32"/>
    <s v="-"/>
    <s v="-"/>
    <n v="6008139663"/>
    <n v="32"/>
    <n v="0"/>
    <n v="32"/>
    <s v="DEPO BANYUWANGI"/>
    <s v="-"/>
    <s v="080-0002478"/>
    <d v="2021-11-03T00:00:00"/>
    <n v="1"/>
    <n v="5042264556"/>
    <s v="080-0003044"/>
    <d v="2021-11-03T00:00:00"/>
    <s v="8276895378"/>
    <s v="2050350280"/>
    <s v="8276895378"/>
    <n v="3200000"/>
    <n v="3200000"/>
    <n v="100000"/>
    <m/>
    <m/>
    <m/>
    <m/>
    <m/>
    <m/>
    <m/>
    <m/>
    <m/>
    <m/>
    <m/>
    <m/>
    <m/>
    <m/>
    <m/>
    <m/>
    <m/>
    <m/>
    <n v="3"/>
  </r>
  <r>
    <x v="1"/>
    <s v="PT. TIRTA YAKIN SEJAHTERA"/>
    <n v="905721450015"/>
    <s v="GLL"/>
    <s v="MUNIRI"/>
    <s v="L 8579 UT"/>
    <n v="5042285931"/>
    <s v="-"/>
    <s v="9057/2021/11/0019"/>
    <d v="2021-11-03T00:00:00"/>
    <n v="1235"/>
    <s v="DEPO GRESIK"/>
    <x v="18"/>
    <s v="556-0009009"/>
    <d v="2021-11-03T00:00:00"/>
    <x v="12"/>
    <n v="1235"/>
    <s v="-"/>
    <s v="-"/>
    <s v="-"/>
    <n v="0"/>
    <n v="0"/>
    <n v="0"/>
    <s v="-"/>
    <s v="-"/>
    <s v="-"/>
    <s v="-"/>
    <n v="0"/>
    <s v="-"/>
    <s v="-"/>
    <s v="-"/>
    <s v="8276895966"/>
    <e v="#N/A"/>
    <e v="#N/A"/>
    <n v="31640700"/>
    <n v="0"/>
    <n v="0"/>
    <s v="-"/>
    <m/>
    <m/>
    <m/>
    <m/>
    <m/>
    <m/>
    <m/>
    <m/>
    <m/>
    <m/>
    <m/>
    <m/>
    <m/>
    <m/>
    <m/>
    <m/>
    <m/>
    <n v="3"/>
  </r>
  <r>
    <x v="0"/>
    <s v="PT. TIRTA MAS LESTARI"/>
    <n v="904021450001"/>
    <s v="GLL"/>
    <s v="KOMAIRI"/>
    <s v="L 9614 UX"/>
    <n v="5042287306"/>
    <s v="-"/>
    <s v="9040/2021/11/0024"/>
    <d v="2021-11-03T00:00:00"/>
    <n v="1344"/>
    <s v="DEPO PASURUAN"/>
    <x v="0"/>
    <s v="555-0009173"/>
    <d v="2021-11-03T00:00:00"/>
    <x v="13"/>
    <n v="1344"/>
    <s v="-"/>
    <s v="-"/>
    <s v="-"/>
    <n v="0"/>
    <n v="0"/>
    <n v="0"/>
    <s v="-"/>
    <s v="-"/>
    <s v="-"/>
    <s v="-"/>
    <n v="0"/>
    <s v="-"/>
    <s v="-"/>
    <s v="-"/>
    <s v="8276895378"/>
    <e v="#N/A"/>
    <e v="#N/A"/>
    <n v="9999360"/>
    <n v="0"/>
    <n v="0"/>
    <s v="-"/>
    <m/>
    <m/>
    <m/>
    <m/>
    <m/>
    <m/>
    <m/>
    <m/>
    <m/>
    <m/>
    <m/>
    <m/>
    <m/>
    <m/>
    <m/>
    <m/>
    <m/>
    <n v="3"/>
  </r>
  <r>
    <x v="0"/>
    <s v="PT. TIRTA MAS LESTARI"/>
    <n v="904021450001"/>
    <s v="GLL"/>
    <s v="KOMAIRI"/>
    <s v="L 9614 UX"/>
    <n v="5042287306"/>
    <s v="-"/>
    <s v="9040/2021/11/0024"/>
    <d v="2021-11-03T00:00:00"/>
    <n v="1344"/>
    <s v="DEPO PASURUAN"/>
    <x v="0"/>
    <s v="555-0009173"/>
    <d v="2021-11-03T00:00:00"/>
    <x v="14"/>
    <n v="1344"/>
    <s v="-"/>
    <s v="-"/>
    <s v="-"/>
    <n v="0"/>
    <n v="0"/>
    <n v="0"/>
    <s v="-"/>
    <s v="-"/>
    <s v="-"/>
    <s v="-"/>
    <n v="0"/>
    <s v="-"/>
    <s v="-"/>
    <s v="-"/>
    <s v="8276895378"/>
    <e v="#N/A"/>
    <e v="#N/A"/>
    <n v="40320000"/>
    <n v="0"/>
    <n v="0"/>
    <s v="-"/>
    <m/>
    <m/>
    <m/>
    <m/>
    <m/>
    <m/>
    <m/>
    <m/>
    <m/>
    <m/>
    <m/>
    <m/>
    <m/>
    <m/>
    <m/>
    <m/>
    <m/>
    <n v="3"/>
  </r>
  <r>
    <x v="0"/>
    <s v="PT. TIRTA MAS LESTARI"/>
    <s v="904021450001-RETUR"/>
    <s v="GLL"/>
    <s v="KOMAIRI"/>
    <s v="L 9614 UX"/>
    <n v="5042287306"/>
    <s v="-"/>
    <s v="9040/2021/11/0024"/>
    <d v="2021-11-03T00:00:00"/>
    <n v="0"/>
    <s v="-"/>
    <x v="23"/>
    <s v="-"/>
    <s v="-"/>
    <x v="13"/>
    <n v="0"/>
    <n v="904021450001"/>
    <s v="-"/>
    <n v="6008146363"/>
    <n v="24"/>
    <n v="0"/>
    <n v="24"/>
    <s v="DEPO PASURUAN"/>
    <s v="-"/>
    <s v="555-0006686"/>
    <d v="2021-11-03T00:00:00"/>
    <n v="0"/>
    <n v="5042287313"/>
    <s v="555-0009193"/>
    <d v="2021-11-04T00:00:00"/>
    <s v="8276895378"/>
    <s v="2050350280"/>
    <s v="8276895378"/>
    <n v="0"/>
    <n v="178560"/>
    <n v="0"/>
    <m/>
    <m/>
    <m/>
    <m/>
    <m/>
    <m/>
    <m/>
    <m/>
    <m/>
    <m/>
    <m/>
    <m/>
    <m/>
    <m/>
    <m/>
    <m/>
    <m/>
    <m/>
    <n v="3"/>
  </r>
  <r>
    <x v="0"/>
    <s v="PT. TIRTA MAS LESTARI"/>
    <s v="904021450001-RETUR"/>
    <s v="GLL"/>
    <s v="KOMAIRI"/>
    <s v="L 9614 UX"/>
    <n v="5042287306"/>
    <s v="-"/>
    <s v="9040/2021/11/0024"/>
    <d v="2021-11-03T00:00:00"/>
    <n v="0"/>
    <s v="-"/>
    <x v="23"/>
    <s v="-"/>
    <s v="-"/>
    <x v="14"/>
    <n v="0"/>
    <n v="904021450001"/>
    <s v="-"/>
    <n v="6008146363"/>
    <n v="1344"/>
    <n v="0"/>
    <n v="1344"/>
    <s v="DEPO PASURUAN"/>
    <s v="-"/>
    <s v="555-0006686"/>
    <d v="2021-11-03T00:00:00"/>
    <n v="16"/>
    <n v="5042287313"/>
    <s v="555-0009193"/>
    <d v="2021-11-04T00:00:00"/>
    <s v="8276895378"/>
    <s v="2050350280"/>
    <s v="8276895378"/>
    <n v="0"/>
    <n v="40320000"/>
    <n v="480000"/>
    <m/>
    <m/>
    <m/>
    <m/>
    <m/>
    <m/>
    <m/>
    <m/>
    <m/>
    <m/>
    <m/>
    <m/>
    <m/>
    <m/>
    <m/>
    <m/>
    <m/>
    <m/>
    <n v="3"/>
  </r>
  <r>
    <x v="1"/>
    <s v="PT. TIRTA MAS LESTARI"/>
    <n v="904021450007"/>
    <s v="GLL"/>
    <s v="HARTONO"/>
    <s v="N 8227 UV"/>
    <n v="5042287308"/>
    <s v="-"/>
    <s v="9040/2021/11/0026"/>
    <d v="2021-11-03T00:00:00"/>
    <n v="1512"/>
    <s v="DEPO LEGUNDI"/>
    <x v="4"/>
    <s v="083-0007862"/>
    <d v="2021-11-03T00:00:00"/>
    <x v="15"/>
    <n v="1512"/>
    <s v="-"/>
    <s v="-"/>
    <s v="-"/>
    <n v="0"/>
    <n v="0"/>
    <n v="0"/>
    <s v="-"/>
    <s v="-"/>
    <s v="-"/>
    <s v="-"/>
    <n v="0"/>
    <s v="-"/>
    <s v="-"/>
    <s v="-"/>
    <s v="8276895966"/>
    <e v="#N/A"/>
    <e v="#N/A"/>
    <n v="36333360"/>
    <n v="0"/>
    <n v="0"/>
    <s v="-"/>
    <m/>
    <m/>
    <m/>
    <m/>
    <m/>
    <m/>
    <m/>
    <m/>
    <m/>
    <m/>
    <m/>
    <m/>
    <m/>
    <m/>
    <m/>
    <m/>
    <m/>
    <n v="3"/>
  </r>
  <r>
    <x v="1"/>
    <s v="PT. TIRTA YAKIN SEJAHTERA"/>
    <n v="905721450016"/>
    <s v="JK"/>
    <s v="BOWO"/>
    <s v="AD 1422 QU"/>
    <n v="5042285932"/>
    <s v="-"/>
    <s v="9057/2021/11/0024"/>
    <d v="2021-11-03T00:00:00"/>
    <n v="1300"/>
    <s v="DEPO MARGOMULYO"/>
    <x v="5"/>
    <s v="168-0032482"/>
    <d v="2021-11-03T00:00:00"/>
    <x v="13"/>
    <n v="1300"/>
    <s v="-"/>
    <s v="-"/>
    <s v="-"/>
    <n v="0"/>
    <n v="0"/>
    <n v="0"/>
    <s v="-"/>
    <s v="-"/>
    <s v="-"/>
    <s v="-"/>
    <n v="0"/>
    <s v="-"/>
    <s v="-"/>
    <s v="-"/>
    <s v="8276895966"/>
    <e v="#N/A"/>
    <e v="#N/A"/>
    <n v="9672000"/>
    <n v="0"/>
    <n v="0"/>
    <s v="-"/>
    <m/>
    <m/>
    <m/>
    <m/>
    <m/>
    <m/>
    <m/>
    <m/>
    <m/>
    <m/>
    <m/>
    <m/>
    <m/>
    <m/>
    <m/>
    <m/>
    <m/>
    <n v="3"/>
  </r>
  <r>
    <x v="1"/>
    <s v="PT. TIRTA YAKIN SEJAHTERA"/>
    <n v="905721450016"/>
    <s v="JK"/>
    <s v="BOWO"/>
    <s v="AD 1422 QU"/>
    <n v="5042285932"/>
    <s v="-"/>
    <s v="9057/2021/11/0024"/>
    <d v="2021-11-03T00:00:00"/>
    <n v="1300"/>
    <s v="DEPO MARGOMULYO"/>
    <x v="5"/>
    <s v="168-0032482"/>
    <d v="2021-11-03T00:00:00"/>
    <x v="14"/>
    <n v="1300"/>
    <s v="-"/>
    <s v="-"/>
    <s v="-"/>
    <n v="0"/>
    <n v="0"/>
    <n v="0"/>
    <s v="-"/>
    <s v="-"/>
    <s v="-"/>
    <s v="-"/>
    <n v="0"/>
    <s v="-"/>
    <s v="-"/>
    <s v="-"/>
    <s v="8276895966"/>
    <e v="#N/A"/>
    <e v="#N/A"/>
    <n v="39000000"/>
    <n v="0"/>
    <n v="0"/>
    <s v="-"/>
    <m/>
    <m/>
    <m/>
    <m/>
    <m/>
    <m/>
    <m/>
    <m/>
    <m/>
    <m/>
    <m/>
    <m/>
    <m/>
    <m/>
    <m/>
    <m/>
    <m/>
    <n v="3"/>
  </r>
  <r>
    <x v="1"/>
    <s v="PT. TIRTA YAKIN SEJAHTERA"/>
    <s v="905721450016-RETUR"/>
    <s v="JK"/>
    <s v="BOWO"/>
    <s v="AD 1422 QU"/>
    <n v="5042285932"/>
    <s v="-"/>
    <s v="9057/2021/11/0024"/>
    <d v="2021-11-03T00:00:00"/>
    <n v="0"/>
    <s v="-"/>
    <x v="23"/>
    <s v="-"/>
    <s v="-"/>
    <x v="13"/>
    <n v="0"/>
    <n v="905721450016"/>
    <s v="-"/>
    <n v="6008146872"/>
    <n v="2"/>
    <n v="0"/>
    <n v="2"/>
    <s v="DEPO MARGOMULYO"/>
    <s v="-"/>
    <s v="168-0021027"/>
    <d v="2021-11-03T00:00:00"/>
    <n v="0"/>
    <s v="-"/>
    <s v="-"/>
    <s v="-"/>
    <s v="8276895966"/>
    <s v="2050350313"/>
    <e v="#N/A"/>
    <n v="0"/>
    <n v="14880"/>
    <n v="0"/>
    <s v="VIT/11/0013"/>
    <m/>
    <m/>
    <m/>
    <m/>
    <m/>
    <m/>
    <m/>
    <m/>
    <m/>
    <m/>
    <m/>
    <m/>
    <m/>
    <m/>
    <m/>
    <m/>
    <m/>
    <n v="3"/>
  </r>
  <r>
    <x v="1"/>
    <s v="PT. TIRTA YAKIN SEJAHTERA"/>
    <s v="905721450016-RETUR"/>
    <s v="JK"/>
    <s v="BOWO"/>
    <s v="AD 1422 QU"/>
    <n v="5042285932"/>
    <s v="-"/>
    <s v="9057/2021/11/0024"/>
    <d v="2021-11-03T00:00:00"/>
    <n v="0"/>
    <s v="-"/>
    <x v="23"/>
    <s v="-"/>
    <s v="-"/>
    <x v="14"/>
    <n v="0"/>
    <n v="905721450016"/>
    <s v="-"/>
    <n v="6008146872"/>
    <n v="1341"/>
    <n v="0"/>
    <n v="1341"/>
    <s v="DEPO MARGOMULYO"/>
    <s v="-"/>
    <s v="168-0021027"/>
    <d v="2021-11-03T00:00:00"/>
    <n v="0"/>
    <s v="-"/>
    <s v="-"/>
    <s v="-"/>
    <s v="8276895966"/>
    <s v="2050350313"/>
    <e v="#N/A"/>
    <n v="0"/>
    <n v="40230000"/>
    <n v="0"/>
    <s v="VIT/11/0013"/>
    <m/>
    <m/>
    <m/>
    <m/>
    <m/>
    <m/>
    <m/>
    <m/>
    <m/>
    <m/>
    <m/>
    <m/>
    <m/>
    <m/>
    <m/>
    <m/>
    <m/>
    <n v="3"/>
  </r>
  <r>
    <x v="1"/>
    <s v="PT. TIRTA MAS LESTARI"/>
    <s v="90402143D041"/>
    <s v="GLL"/>
    <s v="SUGENG"/>
    <s v="N 8530 UV"/>
    <n v="5042287307"/>
    <s v="-"/>
    <s v="9040/2021/11/0027"/>
    <d v="2021-11-03T00:00:00"/>
    <n v="1440"/>
    <s v="DEPO MARGOMULYO"/>
    <x v="5"/>
    <s v="168-0032498"/>
    <d v="2021-11-04T00:00:00"/>
    <x v="13"/>
    <n v="1440"/>
    <s v="-"/>
    <s v="-"/>
    <s v="-"/>
    <n v="0"/>
    <n v="0"/>
    <n v="0"/>
    <s v="-"/>
    <s v="-"/>
    <s v="-"/>
    <s v="-"/>
    <n v="0"/>
    <s v="-"/>
    <s v="-"/>
    <s v="-"/>
    <s v="8276895966"/>
    <e v="#N/A"/>
    <e v="#N/A"/>
    <n v="10713600"/>
    <n v="0"/>
    <n v="0"/>
    <s v="-"/>
    <m/>
    <m/>
    <m/>
    <m/>
    <m/>
    <m/>
    <m/>
    <m/>
    <m/>
    <m/>
    <m/>
    <m/>
    <m/>
    <m/>
    <m/>
    <m/>
    <m/>
    <n v="3"/>
  </r>
  <r>
    <x v="1"/>
    <s v="PT. TIRTA MAS LESTARI"/>
    <s v="90402143D041"/>
    <s v="GLL"/>
    <s v="SUGENG"/>
    <s v="N 8530 UV"/>
    <n v="5042287307"/>
    <s v="-"/>
    <s v="9040/2021/11/0027"/>
    <d v="2021-11-03T00:00:00"/>
    <n v="1440"/>
    <s v="DEPO MARGOMULYO"/>
    <x v="5"/>
    <s v="168-0032498"/>
    <d v="2021-11-04T00:00:00"/>
    <x v="14"/>
    <n v="1440"/>
    <s v="-"/>
    <s v="-"/>
    <s v="-"/>
    <n v="0"/>
    <n v="0"/>
    <n v="0"/>
    <s v="-"/>
    <s v="-"/>
    <s v="-"/>
    <s v="-"/>
    <n v="0"/>
    <s v="-"/>
    <s v="-"/>
    <s v="-"/>
    <s v="8276895966"/>
    <e v="#N/A"/>
    <e v="#N/A"/>
    <n v="43200000"/>
    <n v="0"/>
    <n v="0"/>
    <s v="-"/>
    <m/>
    <m/>
    <m/>
    <m/>
    <m/>
    <m/>
    <m/>
    <m/>
    <m/>
    <m/>
    <m/>
    <m/>
    <m/>
    <m/>
    <m/>
    <m/>
    <m/>
    <n v="3"/>
  </r>
  <r>
    <x v="1"/>
    <s v="PT. TIRTA MAS LESTARI"/>
    <s v="90402143D041-RETUR"/>
    <s v="GLL"/>
    <s v="SUGENG"/>
    <s v="N 8530 UV"/>
    <n v="5042287307"/>
    <s v="-"/>
    <s v="9040/2021/11/0027"/>
    <d v="2021-11-03T00:00:00"/>
    <n v="0"/>
    <s v="-"/>
    <x v="23"/>
    <s v="-"/>
    <s v="-"/>
    <x v="13"/>
    <n v="0"/>
    <s v="90402143D041"/>
    <s v="-"/>
    <n v="6008146872"/>
    <n v="0"/>
    <n v="0"/>
    <n v="0"/>
    <s v="DEPO MARGOMULYO"/>
    <s v="-"/>
    <s v="168-0021037"/>
    <d v="2021-11-04T00:00:00"/>
    <n v="0"/>
    <s v="-"/>
    <s v="-"/>
    <s v="-"/>
    <s v="8276895966"/>
    <s v="2050350313"/>
    <e v="#N/A"/>
    <n v="0"/>
    <n v="0"/>
    <n v="0"/>
    <m/>
    <m/>
    <m/>
    <m/>
    <m/>
    <m/>
    <m/>
    <m/>
    <m/>
    <m/>
    <m/>
    <m/>
    <m/>
    <m/>
    <m/>
    <m/>
    <m/>
    <m/>
    <n v="3"/>
  </r>
  <r>
    <x v="1"/>
    <s v="PT. TIRTA MAS LESTARI"/>
    <s v="90402143D041-RETUR"/>
    <s v="GLL"/>
    <s v="SUGENG"/>
    <s v="N 8530 UV"/>
    <n v="5042287307"/>
    <s v="-"/>
    <s v="9040/2021/11/0027"/>
    <d v="2021-11-03T00:00:00"/>
    <n v="0"/>
    <s v="-"/>
    <x v="23"/>
    <s v="-"/>
    <s v="-"/>
    <x v="14"/>
    <n v="0"/>
    <s v="90402143D041"/>
    <s v="-"/>
    <n v="6008146872"/>
    <n v="1440"/>
    <n v="0"/>
    <n v="1440"/>
    <s v="DEPO MARGOMULYO"/>
    <s v="-"/>
    <s v="168-0021037"/>
    <d v="2021-11-04T00:00:00"/>
    <n v="0"/>
    <s v="-"/>
    <s v="-"/>
    <s v="-"/>
    <s v="8276895966"/>
    <s v="2050350313"/>
    <e v="#N/A"/>
    <n v="0"/>
    <n v="43200000"/>
    <n v="0"/>
    <m/>
    <m/>
    <m/>
    <m/>
    <m/>
    <m/>
    <m/>
    <m/>
    <m/>
    <m/>
    <m/>
    <m/>
    <m/>
    <m/>
    <m/>
    <m/>
    <m/>
    <m/>
    <n v="3"/>
  </r>
  <r>
    <x v="0"/>
    <s v="PT. TIRTA MAS LESTARI"/>
    <s v="90722144F002"/>
    <s v="MLA"/>
    <s v="HERMAN"/>
    <s v="DK 8223 UH"/>
    <n v="5042285927"/>
    <s v="-"/>
    <s v="9072/2021/11/0013"/>
    <d v="2021-11-03T00:00:00"/>
    <n v="1100"/>
    <s v="DEPO JEMBER"/>
    <x v="7"/>
    <s v="369-0005894"/>
    <d v="2021-11-04T00:00:00"/>
    <x v="12"/>
    <n v="1100"/>
    <s v="-"/>
    <s v="-"/>
    <s v="-"/>
    <n v="0"/>
    <n v="0"/>
    <n v="0"/>
    <s v="-"/>
    <s v="-"/>
    <s v="-"/>
    <s v="-"/>
    <n v="0"/>
    <s v="-"/>
    <s v="-"/>
    <s v="-"/>
    <s v="8276895378"/>
    <e v="#N/A"/>
    <e v="#N/A"/>
    <n v="28182000"/>
    <n v="0"/>
    <n v="0"/>
    <s v="-"/>
    <m/>
    <m/>
    <m/>
    <m/>
    <m/>
    <m/>
    <m/>
    <m/>
    <m/>
    <m/>
    <m/>
    <m/>
    <m/>
    <m/>
    <m/>
    <m/>
    <m/>
    <n v="3"/>
  </r>
  <r>
    <x v="0"/>
    <s v="PT. TIRTA MAS LESTARI"/>
    <s v="90722144D003"/>
    <s v="MLA"/>
    <s v="HERMAN"/>
    <s v="P 8902 UR"/>
    <n v="5042285926"/>
    <s v="-"/>
    <s v="9072/2021/11/0015"/>
    <d v="2021-11-03T00:00:00"/>
    <n v="1000"/>
    <s v="DEPO BANYUWANGI"/>
    <x v="8"/>
    <s v="080-0003048"/>
    <d v="2021-11-04T00:00:00"/>
    <x v="13"/>
    <n v="1000"/>
    <s v="-"/>
    <s v="-"/>
    <s v="-"/>
    <n v="0"/>
    <n v="0"/>
    <n v="0"/>
    <s v="-"/>
    <s v="-"/>
    <s v="-"/>
    <s v="-"/>
    <n v="0"/>
    <s v="-"/>
    <s v="-"/>
    <s v="-"/>
    <s v="8276895378"/>
    <e v="#N/A"/>
    <e v="#N/A"/>
    <n v="7440000"/>
    <n v="0"/>
    <n v="0"/>
    <s v="-"/>
    <m/>
    <m/>
    <m/>
    <m/>
    <m/>
    <m/>
    <m/>
    <m/>
    <m/>
    <m/>
    <m/>
    <m/>
    <m/>
    <m/>
    <m/>
    <m/>
    <m/>
    <n v="3"/>
  </r>
  <r>
    <x v="0"/>
    <s v="PT. TIRTA MAS LESTARI"/>
    <s v="90722144D003"/>
    <s v="MLA"/>
    <s v="HERMAN"/>
    <s v="P 8902 UR"/>
    <n v="5042285926"/>
    <s v="-"/>
    <s v="9072/2021/11/0015"/>
    <d v="2021-11-03T00:00:00"/>
    <n v="1000"/>
    <s v="DEPO BANYUWANGI"/>
    <x v="8"/>
    <s v="080-0003048"/>
    <d v="2021-11-04T00:00:00"/>
    <x v="14"/>
    <n v="1000"/>
    <s v="-"/>
    <s v="-"/>
    <s v="-"/>
    <n v="0"/>
    <n v="0"/>
    <n v="0"/>
    <s v="-"/>
    <s v="-"/>
    <s v="-"/>
    <s v="-"/>
    <n v="0"/>
    <s v="-"/>
    <s v="-"/>
    <s v="-"/>
    <s v="8276895378"/>
    <e v="#N/A"/>
    <e v="#N/A"/>
    <n v="30000000"/>
    <n v="0"/>
    <n v="0"/>
    <s v="-"/>
    <m/>
    <m/>
    <m/>
    <m/>
    <m/>
    <m/>
    <m/>
    <m/>
    <m/>
    <m/>
    <m/>
    <m/>
    <m/>
    <m/>
    <m/>
    <m/>
    <m/>
    <n v="3"/>
  </r>
  <r>
    <x v="0"/>
    <s v="PT. TIRTA MAS LESTARI"/>
    <n v="904021450014"/>
    <s v="GLL"/>
    <s v="KOMAIRI"/>
    <s v="L 9614 UX"/>
    <n v="5042287306"/>
    <s v="-"/>
    <s v="9040/2021/11/0030"/>
    <d v="2021-11-03T00:00:00"/>
    <n v="1344"/>
    <s v="DEPO PASURUAN"/>
    <x v="0"/>
    <s v="555-0009194"/>
    <d v="2021-11-04T00:00:00"/>
    <x v="13"/>
    <n v="1344"/>
    <s v="-"/>
    <s v="-"/>
    <s v="-"/>
    <n v="0"/>
    <n v="0"/>
    <n v="0"/>
    <s v="-"/>
    <s v="-"/>
    <s v="-"/>
    <s v="-"/>
    <n v="0"/>
    <s v="-"/>
    <s v="-"/>
    <s v="-"/>
    <s v="8276895378"/>
    <e v="#N/A"/>
    <e v="#N/A"/>
    <n v="9999360"/>
    <n v="0"/>
    <n v="0"/>
    <s v="-"/>
    <m/>
    <m/>
    <m/>
    <m/>
    <m/>
    <m/>
    <m/>
    <m/>
    <m/>
    <m/>
    <m/>
    <m/>
    <m/>
    <m/>
    <m/>
    <m/>
    <m/>
    <n v="3"/>
  </r>
  <r>
    <x v="0"/>
    <s v="PT. TIRTA MAS LESTARI"/>
    <n v="904021450014"/>
    <s v="GLL"/>
    <s v="KOMAIRI"/>
    <s v="L 9614 UX"/>
    <n v="5042287306"/>
    <s v="-"/>
    <s v="9040/2021/11/0030"/>
    <d v="2021-11-03T00:00:00"/>
    <n v="1344"/>
    <s v="DEPO PASURUAN"/>
    <x v="0"/>
    <s v="555-0009194"/>
    <d v="2021-11-04T00:00:00"/>
    <x v="14"/>
    <n v="1344"/>
    <s v="-"/>
    <s v="-"/>
    <s v="-"/>
    <n v="0"/>
    <n v="0"/>
    <n v="0"/>
    <s v="-"/>
    <s v="-"/>
    <s v="-"/>
    <s v="-"/>
    <n v="0"/>
    <s v="-"/>
    <s v="-"/>
    <s v="-"/>
    <s v="8276895378"/>
    <e v="#N/A"/>
    <e v="#N/A"/>
    <n v="40320000"/>
    <n v="0"/>
    <n v="0"/>
    <s v="-"/>
    <m/>
    <m/>
    <m/>
    <m/>
    <m/>
    <m/>
    <m/>
    <m/>
    <m/>
    <m/>
    <m/>
    <m/>
    <m/>
    <m/>
    <m/>
    <m/>
    <m/>
    <n v="3"/>
  </r>
  <r>
    <x v="0"/>
    <s v="PT. TIRTA MAS LESTARI"/>
    <s v="904021450014-RETUR"/>
    <s v="GLL"/>
    <s v="KOMAIRI"/>
    <s v="L 9614 UX"/>
    <n v="5042287306"/>
    <s v="-"/>
    <s v="9040/2021/11/0030"/>
    <d v="2021-11-03T00:00:00"/>
    <n v="0"/>
    <s v="-"/>
    <x v="23"/>
    <s v="-"/>
    <s v="-"/>
    <x v="13"/>
    <n v="0"/>
    <n v="904021450014"/>
    <s v="-"/>
    <n v="6008147301"/>
    <n v="17"/>
    <n v="0"/>
    <n v="17"/>
    <s v="DEPO PASURUAN"/>
    <s v="-"/>
    <s v="555-0006692"/>
    <d v="2021-11-04T00:00:00"/>
    <n v="0"/>
    <s v="-"/>
    <s v="-"/>
    <s v="-"/>
    <s v="8276895378"/>
    <s v="2050350280"/>
    <e v="#N/A"/>
    <n v="0"/>
    <n v="126480"/>
    <n v="0"/>
    <m/>
    <m/>
    <m/>
    <m/>
    <m/>
    <m/>
    <m/>
    <m/>
    <m/>
    <m/>
    <m/>
    <m/>
    <m/>
    <m/>
    <m/>
    <m/>
    <m/>
    <m/>
    <n v="3"/>
  </r>
  <r>
    <x v="0"/>
    <s v="PT. TIRTA MAS LESTARI"/>
    <s v="904021450014-RETUR"/>
    <s v="GLL"/>
    <s v="KOMAIRI"/>
    <s v="L 9614 UX"/>
    <n v="5042287306"/>
    <s v="-"/>
    <s v="9040/2021/11/0030"/>
    <d v="2021-11-03T00:00:00"/>
    <n v="0"/>
    <s v="-"/>
    <x v="23"/>
    <s v="-"/>
    <s v="-"/>
    <x v="14"/>
    <n v="0"/>
    <n v="904021450014"/>
    <s v="-"/>
    <n v="6008147301"/>
    <n v="1344"/>
    <n v="0"/>
    <n v="1344"/>
    <s v="DEPO PASURUAN"/>
    <s v="-"/>
    <s v="555-0006692"/>
    <d v="2021-11-04T00:00:00"/>
    <n v="0"/>
    <s v="-"/>
    <s v="-"/>
    <s v="-"/>
    <s v="8276895378"/>
    <s v="2050350280"/>
    <e v="#N/A"/>
    <n v="0"/>
    <n v="40320000"/>
    <n v="0"/>
    <m/>
    <m/>
    <m/>
    <m/>
    <m/>
    <m/>
    <m/>
    <m/>
    <m/>
    <m/>
    <m/>
    <m/>
    <m/>
    <m/>
    <m/>
    <m/>
    <m/>
    <m/>
    <n v="3"/>
  </r>
  <r>
    <x v="0"/>
    <s v="PT. TIRTA INVESTAMA KLATEN"/>
    <n v="21102911729"/>
    <s v="AWT"/>
    <s v="SUHENDRA (G-NAW)"/>
    <s v="B 9009 PF"/>
    <n v="5042261574"/>
    <s v="-"/>
    <s v="-"/>
    <d v="2021-11-03T00:00:00"/>
    <n v="1365"/>
    <s v="DEPO PASURUAN"/>
    <x v="0"/>
    <s v="555-0009189"/>
    <d v="2021-11-04T00:00:00"/>
    <x v="3"/>
    <n v="1365"/>
    <s v="-"/>
    <s v="-"/>
    <s v="-"/>
    <n v="0"/>
    <n v="0"/>
    <n v="0"/>
    <s v="-"/>
    <s v="-"/>
    <s v="-"/>
    <s v="-"/>
    <n v="0"/>
    <s v="-"/>
    <s v="-"/>
    <s v="-"/>
    <s v="8276895378"/>
    <e v="#N/A"/>
    <e v="#N/A"/>
    <n v="55282500"/>
    <n v="0"/>
    <n v="0"/>
    <m/>
    <m/>
    <m/>
    <m/>
    <m/>
    <m/>
    <m/>
    <m/>
    <m/>
    <m/>
    <m/>
    <m/>
    <m/>
    <m/>
    <m/>
    <m/>
    <m/>
    <m/>
    <n v="3"/>
  </r>
  <r>
    <x v="1"/>
    <s v="9000 ID RUNGKUT DC TIV"/>
    <n v="21102900042"/>
    <s v="YPS"/>
    <s v="MUSTOFA"/>
    <s v="L 8991 UE"/>
    <n v="5042273091"/>
    <s v="-"/>
    <s v="-"/>
    <d v="2021-11-03T00:00:00"/>
    <n v="2816"/>
    <s v="DEPO MARGOMULYO"/>
    <x v="5"/>
    <s v="168-0032481"/>
    <d v="2021-11-03T00:00:00"/>
    <x v="5"/>
    <n v="2816"/>
    <s v="-"/>
    <s v="-"/>
    <n v="6008141896"/>
    <n v="0"/>
    <n v="0"/>
    <n v="0"/>
    <s v="DEPO MARGOMULYO"/>
    <s v="-"/>
    <s v="168-0021024"/>
    <d v="2021-11-03T00:00:00"/>
    <n v="0"/>
    <s v="-"/>
    <s v="-"/>
    <s v="-"/>
    <s v="8276895966"/>
    <s v="2050350313"/>
    <e v="#N/A"/>
    <n v="95462400"/>
    <n v="0"/>
    <n v="0"/>
    <m/>
    <m/>
    <m/>
    <m/>
    <m/>
    <m/>
    <m/>
    <m/>
    <m/>
    <m/>
    <m/>
    <m/>
    <m/>
    <m/>
    <m/>
    <m/>
    <m/>
    <m/>
    <n v="3"/>
  </r>
  <r>
    <x v="1"/>
    <s v="9000 ID RUNGKUT DC TIV"/>
    <n v="21102900042"/>
    <s v="YPS"/>
    <s v="MUSTOFA"/>
    <s v="L 8991 UE"/>
    <n v="5042273091"/>
    <s v="-"/>
    <s v="-"/>
    <d v="2021-11-03T00:00:00"/>
    <n v="32"/>
    <s v="DEPO MARGOMULYO"/>
    <x v="5"/>
    <s v="168-0032481"/>
    <d v="2021-11-03T00:00:00"/>
    <x v="4"/>
    <n v="32"/>
    <s v="-"/>
    <s v="-"/>
    <n v="6008141896"/>
    <n v="32"/>
    <n v="0"/>
    <n v="32"/>
    <s v="DEPO MARGOMULYO"/>
    <s v="-"/>
    <s v="168-0021024"/>
    <d v="2021-11-03T00:00:00"/>
    <n v="0"/>
    <s v="-"/>
    <s v="-"/>
    <s v="-"/>
    <s v="8276895966"/>
    <s v="2050350313"/>
    <e v="#N/A"/>
    <n v="3200000"/>
    <n v="3200000"/>
    <n v="0"/>
    <m/>
    <m/>
    <m/>
    <m/>
    <m/>
    <m/>
    <m/>
    <m/>
    <m/>
    <m/>
    <m/>
    <m/>
    <m/>
    <m/>
    <m/>
    <m/>
    <m/>
    <m/>
    <n v="3"/>
  </r>
  <r>
    <x v="0"/>
    <s v="PT. TIRTA INVESTAMA WINONGAN"/>
    <n v="21102803766"/>
    <s v="YPS"/>
    <s v="RAHMAN"/>
    <s v="L 9051 UX"/>
    <n v="5042274765"/>
    <s v="-"/>
    <s v="SJ-WIN/25810/11/2021"/>
    <d v="2021-11-04T00:00:00"/>
    <n v="1008"/>
    <s v="DEPO PASURUAN"/>
    <x v="0"/>
    <s v="555-0009198"/>
    <d v="2021-11-04T00:00:00"/>
    <x v="0"/>
    <n v="1008"/>
    <n v="21102803811"/>
    <s v="-"/>
    <n v="6008142564"/>
    <n v="6"/>
    <n v="0"/>
    <n v="6"/>
    <s v="DEPO PASURUAN"/>
    <s v="-"/>
    <s v="555-0006679"/>
    <d v="2021-11-03T00:00:00"/>
    <n v="0"/>
    <n v="5042278561"/>
    <s v="555-0009197"/>
    <d v="2021-11-04T00:00:00"/>
    <s v="8276895377"/>
    <s v="2050350281"/>
    <s v="8276895377"/>
    <n v="9928800"/>
    <n v="59100"/>
    <n v="0"/>
    <m/>
    <m/>
    <m/>
    <m/>
    <m/>
    <m/>
    <m/>
    <m/>
    <m/>
    <m/>
    <m/>
    <m/>
    <m/>
    <m/>
    <m/>
    <m/>
    <m/>
    <m/>
    <n v="4"/>
  </r>
  <r>
    <x v="0"/>
    <s v="PT. TIRTA INVESTAMA WINONGAN"/>
    <n v="21102803766"/>
    <s v="YPS"/>
    <s v="RAHMAN"/>
    <s v="L 9051 UX"/>
    <n v="5042274765"/>
    <s v="-"/>
    <s v="SJ-WIN/25810/11/2021"/>
    <d v="2021-11-04T00:00:00"/>
    <n v="1008"/>
    <s v="DEPO PASURUAN"/>
    <x v="0"/>
    <s v="555-0009198"/>
    <d v="2021-11-04T00:00:00"/>
    <x v="1"/>
    <n v="1008"/>
    <n v="21102803811"/>
    <s v="-"/>
    <n v="6008142564"/>
    <n v="1152"/>
    <n v="0"/>
    <n v="1152"/>
    <s v="DEPO PASURUAN"/>
    <s v="-"/>
    <s v="555-0006679"/>
    <d v="2021-11-03T00:00:00"/>
    <n v="144"/>
    <n v="5042278561"/>
    <s v="555-0009197"/>
    <d v="2021-11-04T00:00:00"/>
    <s v="8276895377"/>
    <s v="2050350281"/>
    <s v="8276895377"/>
    <n v="30240000"/>
    <n v="34560000"/>
    <n v="4320000"/>
    <m/>
    <m/>
    <m/>
    <m/>
    <m/>
    <m/>
    <m/>
    <m/>
    <m/>
    <m/>
    <m/>
    <m/>
    <m/>
    <m/>
    <m/>
    <m/>
    <m/>
    <m/>
    <n v="4"/>
  </r>
  <r>
    <x v="0"/>
    <s v="PT. TIRTA INVESTAMA WINONGAN"/>
    <n v="21102803766"/>
    <s v="YPS"/>
    <s v="RAHMAN"/>
    <s v="L 9051 UX"/>
    <n v="5042274765"/>
    <s v="-"/>
    <s v="SJ-WIN/25810/11/2021"/>
    <d v="2021-11-04T00:00:00"/>
    <n v="24"/>
    <s v="DEPO PASURUAN"/>
    <x v="0"/>
    <s v="555-0009198"/>
    <d v="2021-11-04T00:00:00"/>
    <x v="2"/>
    <n v="24"/>
    <n v="21102803811"/>
    <s v="-"/>
    <n v="6008142564"/>
    <n v="24"/>
    <n v="0"/>
    <n v="24"/>
    <s v="DEPO PASURUAN"/>
    <s v="-"/>
    <s v="555-0006679"/>
    <d v="2021-11-03T00:00:00"/>
    <n v="0"/>
    <n v="5042278561"/>
    <s v="555-0009197"/>
    <d v="2021-11-04T00:00:00"/>
    <s v="8276895377"/>
    <s v="2050350281"/>
    <s v="8276895377"/>
    <n v="0"/>
    <n v="0"/>
    <n v="0"/>
    <m/>
    <m/>
    <m/>
    <m/>
    <m/>
    <m/>
    <m/>
    <m/>
    <m/>
    <m/>
    <m/>
    <m/>
    <m/>
    <m/>
    <m/>
    <m/>
    <m/>
    <m/>
    <n v="4"/>
  </r>
  <r>
    <x v="0"/>
    <s v="PT. TIRTA INVESTAMA WINONGAN"/>
    <n v="21102803772"/>
    <s v="YPS"/>
    <s v="ROBY"/>
    <s v="L 8907 UT"/>
    <n v="5042273782"/>
    <s v="-"/>
    <s v="SJ-WIN/25813/11/2021"/>
    <d v="2021-11-04T00:00:00"/>
    <n v="1728"/>
    <s v="TOKO SUKSES"/>
    <x v="25"/>
    <s v="558-0010100"/>
    <d v="2021-11-03T00:00:00"/>
    <x v="0"/>
    <n v="1728"/>
    <n v="21102803792"/>
    <s v="-"/>
    <n v="6008144700"/>
    <n v="27"/>
    <n v="0"/>
    <n v="27"/>
    <s v="TOKO SUKSES"/>
    <s v="-"/>
    <s v="558-0006592"/>
    <d v="2021-11-03T00:00:00"/>
    <n v="0"/>
    <n v="5042274759"/>
    <s v="558-0010099"/>
    <d v="2021-11-03T00:00:00"/>
    <s v="8276895377"/>
    <s v="2050350281"/>
    <s v="8276895377"/>
    <n v="17020800"/>
    <n v="265950"/>
    <n v="0"/>
    <m/>
    <m/>
    <m/>
    <m/>
    <m/>
    <m/>
    <m/>
    <m/>
    <m/>
    <m/>
    <m/>
    <m/>
    <m/>
    <m/>
    <m/>
    <m/>
    <m/>
    <m/>
    <n v="4"/>
  </r>
  <r>
    <x v="0"/>
    <s v="PT. TIRTA INVESTAMA WINONGAN"/>
    <n v="21102803772"/>
    <s v="YPS"/>
    <s v="ROBY"/>
    <s v="L 8907 UT"/>
    <n v="5042273782"/>
    <s v="-"/>
    <s v="SJ-WIN/25813/11/2021"/>
    <d v="2021-11-04T00:00:00"/>
    <n v="1728"/>
    <s v="TOKO SUKSES"/>
    <x v="25"/>
    <s v="558-0010100"/>
    <d v="2021-11-03T00:00:00"/>
    <x v="1"/>
    <n v="1728"/>
    <n v="21102803792"/>
    <s v="-"/>
    <n v="6008144700"/>
    <n v="1800"/>
    <n v="0"/>
    <n v="1800"/>
    <s v="TOKO SUKSES"/>
    <s v="-"/>
    <s v="558-0006592"/>
    <d v="2021-11-03T00:00:00"/>
    <n v="70"/>
    <n v="5042274759"/>
    <s v="558-0010099"/>
    <d v="2021-11-03T00:00:00"/>
    <s v="8276895377"/>
    <s v="2050350281"/>
    <s v="8276895377"/>
    <n v="51840000"/>
    <n v="54000000"/>
    <n v="2100000"/>
    <m/>
    <m/>
    <m/>
    <m/>
    <m/>
    <m/>
    <m/>
    <m/>
    <m/>
    <m/>
    <m/>
    <m/>
    <m/>
    <m/>
    <m/>
    <m/>
    <m/>
    <m/>
    <n v="4"/>
  </r>
  <r>
    <x v="0"/>
    <s v="PT. TIRTA INVESTAMA WINONGAN"/>
    <n v="21102803774"/>
    <s v="YPS"/>
    <s v="MUZAMIL"/>
    <s v="N 8260 UW"/>
    <n v="5042278920"/>
    <s v="-"/>
    <s v="SJ-WIN/25812/11/2021"/>
    <d v="2021-11-04T00:00:00"/>
    <n v="1008"/>
    <s v="DEPO PAITON"/>
    <x v="15"/>
    <s v="370-0001125"/>
    <d v="2021-11-05T00:00:00"/>
    <x v="0"/>
    <n v="1008"/>
    <n v="21102803791"/>
    <s v="-"/>
    <n v="6008141343"/>
    <n v="27"/>
    <n v="0"/>
    <n v="27"/>
    <s v="TIMOTHIUS"/>
    <s v="-"/>
    <s v="558-0006588"/>
    <d v="2021-11-03T00:00:00"/>
    <n v="2"/>
    <n v="5042276393"/>
    <s v="558-0010095"/>
    <d v="2021-11-03T00:00:00"/>
    <s v="8276895377"/>
    <s v="2050350281"/>
    <s v="8276895377"/>
    <n v="9928800"/>
    <n v="265950"/>
    <n v="19700"/>
    <m/>
    <m/>
    <m/>
    <m/>
    <m/>
    <m/>
    <m/>
    <m/>
    <m/>
    <m/>
    <m/>
    <m/>
    <m/>
    <m/>
    <m/>
    <m/>
    <m/>
    <m/>
    <n v="4"/>
  </r>
  <r>
    <x v="0"/>
    <s v="PT. TIRTA INVESTAMA WINONGAN"/>
    <n v="21102803774"/>
    <s v="YPS"/>
    <s v="MUZAMIL"/>
    <s v="N 8260 UW"/>
    <n v="5042278920"/>
    <s v="-"/>
    <s v="SJ-WIN/25812/11/2021"/>
    <d v="2021-11-04T00:00:00"/>
    <n v="1008"/>
    <s v="DEPO PAITON"/>
    <x v="15"/>
    <s v="370-0001125"/>
    <d v="2021-11-05T00:00:00"/>
    <x v="1"/>
    <n v="1008"/>
    <n v="21102803791"/>
    <s v="-"/>
    <n v="6008141343"/>
    <n v="1020"/>
    <n v="0"/>
    <n v="1020"/>
    <s v="TIMOTHIUS"/>
    <s v="-"/>
    <s v="558-0006588"/>
    <d v="2021-11-03T00:00:00"/>
    <n v="60"/>
    <n v="5042276393"/>
    <s v="558-0010095"/>
    <d v="2021-11-03T00:00:00"/>
    <s v="8276895377"/>
    <s v="2050350281"/>
    <s v="8276895377"/>
    <n v="30240000"/>
    <n v="30600000"/>
    <n v="1800000"/>
    <m/>
    <m/>
    <m/>
    <m/>
    <m/>
    <m/>
    <m/>
    <m/>
    <m/>
    <m/>
    <m/>
    <m/>
    <m/>
    <m/>
    <m/>
    <m/>
    <m/>
    <m/>
    <n v="4"/>
  </r>
  <r>
    <x v="0"/>
    <s v="PT. TIRTA INVESTAMA WINONGAN"/>
    <n v="21102803778"/>
    <s v="YPS"/>
    <s v="NURCHOLIS"/>
    <s v="L 9424 UZ"/>
    <n v="5042276661"/>
    <s v="-"/>
    <s v="SJ-WIN/25814/11/2021"/>
    <d v="2021-11-04T00:00:00"/>
    <n v="1248"/>
    <s v="DEPO PASURUAN"/>
    <x v="0"/>
    <s v="555-0009201"/>
    <d v="2021-11-04T00:00:00"/>
    <x v="0"/>
    <n v="1248"/>
    <n v="21102803793"/>
    <s v="-"/>
    <n v="6008145240"/>
    <n v="18"/>
    <n v="0"/>
    <n v="18"/>
    <s v="DEPO PASURUAN"/>
    <s v="-"/>
    <s v="555-0006684"/>
    <d v="2021-11-03T00:00:00"/>
    <n v="0"/>
    <n v="5042277377"/>
    <s v="555-0009199"/>
    <d v="2021-11-04T00:00:00"/>
    <s v="8276895377"/>
    <s v="2050350281"/>
    <s v="8276895377"/>
    <n v="12292800"/>
    <n v="177300"/>
    <n v="0"/>
    <m/>
    <m/>
    <m/>
    <m/>
    <m/>
    <m/>
    <m/>
    <m/>
    <m/>
    <m/>
    <m/>
    <m/>
    <m/>
    <m/>
    <m/>
    <m/>
    <m/>
    <m/>
    <n v="4"/>
  </r>
  <r>
    <x v="0"/>
    <s v="PT. TIRTA INVESTAMA WINONGAN"/>
    <n v="21102803778"/>
    <s v="YPS"/>
    <s v="NURCHOLIS"/>
    <s v="L 9424 UZ"/>
    <n v="5042276661"/>
    <s v="-"/>
    <s v="SJ-WIN/25814/11/2021"/>
    <d v="2021-11-04T00:00:00"/>
    <n v="1248"/>
    <s v="DEPO PASURUAN"/>
    <x v="0"/>
    <s v="555-0009201"/>
    <d v="2021-11-04T00:00:00"/>
    <x v="1"/>
    <n v="1248"/>
    <n v="21102803793"/>
    <s v="-"/>
    <n v="6008145240"/>
    <n v="1344"/>
    <n v="0"/>
    <n v="1344"/>
    <s v="DEPO PASURUAN"/>
    <s v="-"/>
    <s v="555-0006684"/>
    <d v="2021-11-03T00:00:00"/>
    <n v="96"/>
    <n v="5042277377"/>
    <s v="555-0009199"/>
    <d v="2021-11-04T00:00:00"/>
    <s v="8276895377"/>
    <s v="2050350281"/>
    <s v="8276895377"/>
    <n v="37440000"/>
    <n v="40320000"/>
    <n v="2880000"/>
    <m/>
    <m/>
    <m/>
    <m/>
    <m/>
    <m/>
    <m/>
    <m/>
    <m/>
    <m/>
    <m/>
    <m/>
    <m/>
    <m/>
    <m/>
    <m/>
    <m/>
    <m/>
    <n v="4"/>
  </r>
  <r>
    <x v="0"/>
    <s v="PT. TIRTA INVESTAMA WINONGAN"/>
    <n v="21102803778"/>
    <s v="YPS"/>
    <s v="NURCHOLIS"/>
    <s v="L 9424 UZ"/>
    <n v="5042276661"/>
    <s v="-"/>
    <s v="SJ-WIN/25814/11/2021"/>
    <d v="2021-11-04T00:00:00"/>
    <n v="28"/>
    <s v="DEPO PASURUAN"/>
    <x v="0"/>
    <s v="555-0009201"/>
    <d v="2021-11-04T00:00:00"/>
    <x v="2"/>
    <n v="28"/>
    <n v="21102803793"/>
    <s v="-"/>
    <n v="6008145240"/>
    <n v="28"/>
    <n v="0"/>
    <n v="28"/>
    <s v="DEPO PASURUAN"/>
    <s v="-"/>
    <s v="555-0006684"/>
    <d v="2021-11-03T00:00:00"/>
    <n v="0"/>
    <n v="5042277377"/>
    <s v="555-0009199"/>
    <d v="2021-11-04T00:00:00"/>
    <s v="8276895377"/>
    <s v="2050350281"/>
    <s v="8276895377"/>
    <n v="0"/>
    <n v="0"/>
    <n v="0"/>
    <m/>
    <m/>
    <m/>
    <m/>
    <m/>
    <m/>
    <m/>
    <m/>
    <m/>
    <m/>
    <m/>
    <m/>
    <m/>
    <m/>
    <m/>
    <m/>
    <m/>
    <m/>
    <n v="4"/>
  </r>
  <r>
    <x v="1"/>
    <s v="PT. TIRTA INVESTAMA WINONGAN"/>
    <n v="21102903740"/>
    <s v="YPS"/>
    <s v="SUKANDAR"/>
    <s v="N 8508 UV"/>
    <n v="5042272661"/>
    <s v="-"/>
    <s v="SJ-WIN/25809/11/2021"/>
    <d v="2021-11-04T00:00:00"/>
    <n v="1248"/>
    <s v="DEPO BALONG PANGGANG"/>
    <x v="1"/>
    <s v="088-0002398"/>
    <d v="2021-11-04T00:00:00"/>
    <x v="0"/>
    <n v="1248"/>
    <n v="21102903760"/>
    <s v="-"/>
    <n v="6008144486"/>
    <n v="40"/>
    <n v="0"/>
    <n v="40"/>
    <s v="DEPO BALONG PANGGANG"/>
    <s v="-"/>
    <s v="088-0002347"/>
    <d v="2021-11-03T00:00:00"/>
    <n v="2"/>
    <n v="5042272469"/>
    <s v="117-0002816"/>
    <d v="2021-11-24T00:00:00"/>
    <s v="8276895965"/>
    <s v="2050350312"/>
    <s v="8276895965"/>
    <n v="12292800"/>
    <n v="394000"/>
    <n v="19700"/>
    <m/>
    <m/>
    <m/>
    <m/>
    <m/>
    <m/>
    <m/>
    <m/>
    <m/>
    <m/>
    <m/>
    <m/>
    <m/>
    <m/>
    <m/>
    <m/>
    <m/>
    <m/>
    <n v="4"/>
  </r>
  <r>
    <x v="1"/>
    <s v="PT. TIRTA INVESTAMA WINONGAN"/>
    <n v="21102903740"/>
    <s v="YPS"/>
    <s v="SUKANDAR"/>
    <s v="N 8508 UV"/>
    <n v="5042272661"/>
    <s v="-"/>
    <s v="SJ-WIN/25809/11/2021"/>
    <d v="2021-11-04T00:00:00"/>
    <n v="1248"/>
    <s v="DEPO BALONG PANGGANG"/>
    <x v="1"/>
    <s v="088-0002398"/>
    <d v="2021-11-04T00:00:00"/>
    <x v="1"/>
    <n v="1248"/>
    <n v="21102903760"/>
    <s v="-"/>
    <n v="6008144486"/>
    <n v="1248"/>
    <n v="0"/>
    <n v="1248"/>
    <s v="DEPO BALONG PANGGANG"/>
    <s v="-"/>
    <s v="088-0002347"/>
    <d v="2021-11-03T00:00:00"/>
    <n v="52"/>
    <n v="5042272469"/>
    <s v="117-0002816"/>
    <d v="2021-11-24T00:00:00"/>
    <s v="8276895965"/>
    <s v="2050350312"/>
    <s v="8276895965"/>
    <n v="37440000"/>
    <n v="37440000"/>
    <n v="1560000"/>
    <m/>
    <m/>
    <m/>
    <m/>
    <m/>
    <m/>
    <m/>
    <m/>
    <m/>
    <m/>
    <m/>
    <m/>
    <m/>
    <m/>
    <m/>
    <m/>
    <m/>
    <m/>
    <n v="4"/>
  </r>
  <r>
    <x v="3"/>
    <s v="PT. TIRTA INVESTAMA WINONGAN"/>
    <n v="21102908196"/>
    <s v="YPS"/>
    <s v="DWI INDRA"/>
    <s v="N 8540 UV"/>
    <n v="5042270999"/>
    <s v="-"/>
    <s v="SJ-WIN/25811/11/2021"/>
    <d v="2021-11-04T00:00:00"/>
    <n v="1440"/>
    <s v="DEPO MAKMUR JAYA SUGIHARTO"/>
    <x v="21"/>
    <s v="575-0008347"/>
    <d v="2021-11-04T00:00:00"/>
    <x v="0"/>
    <n v="1440"/>
    <n v="21102908195"/>
    <s v="-"/>
    <n v="6008143856"/>
    <n v="5"/>
    <n v="0"/>
    <n v="5"/>
    <s v="DEPO MAKMUR JAYA SUGIHARTO"/>
    <s v="-"/>
    <s v="575-0007643"/>
    <d v="2021-11-02T00:00:00"/>
    <n v="0"/>
    <n v="5042277141"/>
    <s v="118-0000164"/>
    <d v="2021-11-23T00:00:00"/>
    <s v="8276895987"/>
    <s v="2050350324"/>
    <s v="8276895987"/>
    <n v="13579200"/>
    <n v="47150"/>
    <n v="0"/>
    <m/>
    <m/>
    <m/>
    <m/>
    <m/>
    <m/>
    <m/>
    <m/>
    <m/>
    <m/>
    <m/>
    <m/>
    <m/>
    <m/>
    <m/>
    <m/>
    <m/>
    <m/>
    <n v="4"/>
  </r>
  <r>
    <x v="3"/>
    <s v="PT. TIRTA INVESTAMA WINONGAN"/>
    <n v="21102908196"/>
    <s v="YPS"/>
    <s v="DWI INDRA"/>
    <s v="N 8540 UV"/>
    <n v="5042270999"/>
    <s v="-"/>
    <s v="SJ-WIN/25811/11/2021"/>
    <d v="2021-11-04T00:00:00"/>
    <n v="1440"/>
    <s v="DEPO MAKMUR JAYA SUGIHARTO"/>
    <x v="21"/>
    <s v="575-0008347"/>
    <d v="2021-11-04T00:00:00"/>
    <x v="1"/>
    <n v="1440"/>
    <n v="21102908195"/>
    <s v="-"/>
    <n v="6008143856"/>
    <n v="1440"/>
    <n v="0"/>
    <n v="1440"/>
    <s v="DEPO MAKMUR JAYA SUGIHARTO"/>
    <s v="-"/>
    <s v="575-0007643"/>
    <d v="2021-11-02T00:00:00"/>
    <n v="70"/>
    <n v="5042277141"/>
    <s v="118-0000164"/>
    <d v="2021-11-23T00:00:00"/>
    <s v="8276895987"/>
    <s v="2050350324"/>
    <s v="8276895987"/>
    <n v="43200000"/>
    <n v="43200000"/>
    <n v="2100000"/>
    <m/>
    <m/>
    <m/>
    <m/>
    <m/>
    <m/>
    <m/>
    <m/>
    <m/>
    <m/>
    <m/>
    <m/>
    <m/>
    <m/>
    <m/>
    <m/>
    <m/>
    <m/>
    <n v="4"/>
  </r>
  <r>
    <x v="0"/>
    <s v="PT. TIRTA INVESTAMA WINONGAN"/>
    <n v="21102803741"/>
    <s v="YPS"/>
    <s v="AGUS.D"/>
    <s v="N 9374 WE"/>
    <n v="5042293534"/>
    <s v="-"/>
    <s v="SJ-WIN/25823/11/2021"/>
    <d v="2021-11-04T00:00:00"/>
    <n v="1104"/>
    <s v="DEPO PASURUAN"/>
    <x v="0"/>
    <s v="555-0009214"/>
    <d v="2021-11-05T00:00:00"/>
    <x v="0"/>
    <n v="1104"/>
    <n v="21102803771"/>
    <s v="-"/>
    <n v="6008145263"/>
    <n v="18"/>
    <n v="0"/>
    <n v="18"/>
    <s v="DEPO PASURUAN"/>
    <s v="-"/>
    <s v="555-0006689"/>
    <d v="2021-11-04T00:00:00"/>
    <n v="0"/>
    <n v="5042291564"/>
    <s v="555-0009213"/>
    <d v="2021-11-05T00:00:00"/>
    <s v="8276895377"/>
    <s v="2050350281"/>
    <s v="8276895377"/>
    <n v="10874400"/>
    <n v="177300"/>
    <n v="0"/>
    <m/>
    <m/>
    <m/>
    <m/>
    <m/>
    <m/>
    <m/>
    <m/>
    <m/>
    <m/>
    <m/>
    <m/>
    <m/>
    <m/>
    <m/>
    <m/>
    <m/>
    <m/>
    <n v="4"/>
  </r>
  <r>
    <x v="0"/>
    <s v="PT. TIRTA INVESTAMA WINONGAN"/>
    <n v="21102803741"/>
    <s v="YPS"/>
    <s v="AGUS.D"/>
    <s v="N 9374 WE"/>
    <n v="5042293534"/>
    <s v="-"/>
    <s v="SJ-WIN/25823/11/2021"/>
    <d v="2021-11-04T00:00:00"/>
    <n v="1104"/>
    <s v="DEPO PASURUAN"/>
    <x v="0"/>
    <s v="555-0009214"/>
    <d v="2021-11-05T00:00:00"/>
    <x v="1"/>
    <n v="1104"/>
    <n v="21102803771"/>
    <s v="-"/>
    <n v="6008145263"/>
    <n v="1152"/>
    <n v="0"/>
    <n v="1152"/>
    <s v="DEPO PASURUAN"/>
    <s v="-"/>
    <s v="555-0006689"/>
    <d v="2021-11-04T00:00:00"/>
    <n v="48"/>
    <n v="5042291564"/>
    <s v="555-0009213"/>
    <d v="2021-11-05T00:00:00"/>
    <s v="8276895377"/>
    <s v="2050350281"/>
    <s v="8276895377"/>
    <n v="33120000"/>
    <n v="34560000"/>
    <n v="1440000"/>
    <m/>
    <m/>
    <m/>
    <m/>
    <m/>
    <m/>
    <m/>
    <m/>
    <m/>
    <m/>
    <m/>
    <m/>
    <m/>
    <m/>
    <m/>
    <m/>
    <m/>
    <m/>
    <n v="4"/>
  </r>
  <r>
    <x v="0"/>
    <s v="PT. TIRTA INVESTAMA WINONGAN"/>
    <n v="21102803741"/>
    <s v="YPS"/>
    <s v="AGUS.D"/>
    <s v="N 9374 WE"/>
    <n v="5042293534"/>
    <s v="-"/>
    <s v="SJ-WIN/25823/11/2021"/>
    <d v="2021-11-04T00:00:00"/>
    <n v="24"/>
    <s v="DEPO PASURUAN"/>
    <x v="0"/>
    <s v="555-0009214"/>
    <d v="2021-11-05T00:00:00"/>
    <x v="2"/>
    <n v="24"/>
    <n v="21102803771"/>
    <s v="-"/>
    <n v="6008145263"/>
    <n v="24"/>
    <n v="0"/>
    <n v="24"/>
    <s v="DEPO PASURUAN"/>
    <s v="-"/>
    <s v="555-0006689"/>
    <d v="2021-11-04T00:00:00"/>
    <n v="0"/>
    <n v="5042291564"/>
    <s v="555-0009213"/>
    <d v="2021-11-05T00:00:00"/>
    <s v="8276895377"/>
    <s v="2050350281"/>
    <s v="8276895377"/>
    <n v="0"/>
    <n v="0"/>
    <n v="0"/>
    <m/>
    <m/>
    <m/>
    <m/>
    <m/>
    <m/>
    <m/>
    <m/>
    <m/>
    <m/>
    <m/>
    <m/>
    <m/>
    <m/>
    <m/>
    <m/>
    <m/>
    <m/>
    <n v="4"/>
  </r>
  <r>
    <x v="0"/>
    <s v="PT. TIRTA INVESTAMA WINONGAN"/>
    <n v="21102803747"/>
    <s v="YPS"/>
    <s v="MUHAMAD"/>
    <s v="N 8527 UV"/>
    <n v="5042288865"/>
    <s v="-"/>
    <s v="SJ-WIN/25824/11/2021"/>
    <d v="2021-11-04T00:00:00"/>
    <n v="1344"/>
    <s v="DEPO PASURUAN"/>
    <x v="0"/>
    <s v="555-0009209"/>
    <d v="2021-11-05T00:00:00"/>
    <x v="0"/>
    <n v="1344"/>
    <s v="-"/>
    <s v="-"/>
    <s v="-"/>
    <n v="0"/>
    <n v="0"/>
    <n v="0"/>
    <s v="-"/>
    <s v="-"/>
    <s v="-"/>
    <s v="-"/>
    <n v="0"/>
    <s v="-"/>
    <s v="-"/>
    <s v="-"/>
    <s v="8276895377"/>
    <e v="#N/A"/>
    <e v="#N/A"/>
    <n v="13238400"/>
    <n v="0"/>
    <n v="0"/>
    <m/>
    <m/>
    <m/>
    <m/>
    <m/>
    <m/>
    <m/>
    <m/>
    <m/>
    <m/>
    <m/>
    <m/>
    <m/>
    <m/>
    <m/>
    <m/>
    <m/>
    <m/>
    <n v="4"/>
  </r>
  <r>
    <x v="0"/>
    <s v="PT. TIRTA INVESTAMA WINONGAN"/>
    <n v="21102803747"/>
    <s v="YPS"/>
    <s v="MUHAMAD"/>
    <s v="N 8527 UV"/>
    <n v="5042288865"/>
    <s v="-"/>
    <s v="SJ-WIN/25824/11/2021"/>
    <d v="2021-11-04T00:00:00"/>
    <n v="1344"/>
    <s v="DEPO PASURUAN"/>
    <x v="0"/>
    <s v="555-0009209"/>
    <d v="2021-11-05T00:00:00"/>
    <x v="1"/>
    <n v="1344"/>
    <s v="-"/>
    <s v="-"/>
    <s v="-"/>
    <n v="0"/>
    <n v="0"/>
    <n v="0"/>
    <s v="-"/>
    <s v="-"/>
    <s v="-"/>
    <s v="-"/>
    <n v="0"/>
    <s v="-"/>
    <s v="-"/>
    <s v="-"/>
    <s v="8276895377"/>
    <e v="#N/A"/>
    <e v="#N/A"/>
    <n v="40320000"/>
    <n v="0"/>
    <n v="0"/>
    <m/>
    <m/>
    <m/>
    <m/>
    <m/>
    <m/>
    <m/>
    <m/>
    <m/>
    <m/>
    <m/>
    <m/>
    <m/>
    <m/>
    <m/>
    <m/>
    <m/>
    <m/>
    <n v="4"/>
  </r>
  <r>
    <x v="0"/>
    <s v="PT. TIRTA INVESTAMA WINONGAN"/>
    <n v="21102803747"/>
    <s v="YPS"/>
    <s v="MUHAMAD"/>
    <s v="N 8527 UV"/>
    <n v="5042288865"/>
    <s v="-"/>
    <s v="SJ-WIN/25824/11/2021"/>
    <d v="2021-11-04T00:00:00"/>
    <n v="28"/>
    <s v="DEPO PASURUAN"/>
    <x v="0"/>
    <s v="555-0009209"/>
    <d v="2021-11-05T00:00:00"/>
    <x v="2"/>
    <n v="28"/>
    <s v="-"/>
    <s v="-"/>
    <s v="-"/>
    <n v="0"/>
    <n v="0"/>
    <n v="0"/>
    <s v="-"/>
    <s v="-"/>
    <s v="-"/>
    <s v="-"/>
    <n v="0"/>
    <s v="-"/>
    <s v="-"/>
    <s v="-"/>
    <s v="8276895377"/>
    <e v="#N/A"/>
    <e v="#N/A"/>
    <n v="0"/>
    <n v="0"/>
    <n v="0"/>
    <m/>
    <m/>
    <m/>
    <m/>
    <m/>
    <m/>
    <m/>
    <m/>
    <m/>
    <m/>
    <m/>
    <m/>
    <m/>
    <m/>
    <m/>
    <m/>
    <m/>
    <m/>
    <n v="4"/>
  </r>
  <r>
    <x v="0"/>
    <s v="PT. TIRTA INVESTAMA WINONGAN"/>
    <n v="21102803754"/>
    <s v="YPS"/>
    <s v="MAT ALI"/>
    <s v="L 9358 UZ"/>
    <n v="5042287910"/>
    <s v="-"/>
    <s v="SJ-WIN/25827/11/2021"/>
    <d v="2021-11-04T00:00:00"/>
    <n v="1104"/>
    <s v="DEPO PASURUAN"/>
    <x v="0"/>
    <s v="555-0009208"/>
    <d v="2021-11-05T00:00:00"/>
    <x v="0"/>
    <n v="1104"/>
    <n v="21102803799"/>
    <s v="-"/>
    <n v="6008146010"/>
    <n v="15"/>
    <n v="0"/>
    <n v="15"/>
    <s v="DEPO PASURUAN"/>
    <s v="-"/>
    <s v="555-0006685"/>
    <d v="2021-11-03T00:00:00"/>
    <n v="0"/>
    <n v="5042287114"/>
    <s v="555-0009207"/>
    <d v="2021-11-05T00:00:00"/>
    <s v="8276895377"/>
    <s v="2050350281"/>
    <s v="8276895377"/>
    <n v="10874400"/>
    <n v="147750"/>
    <n v="0"/>
    <m/>
    <m/>
    <m/>
    <m/>
    <m/>
    <m/>
    <m/>
    <m/>
    <m/>
    <m/>
    <m/>
    <m/>
    <m/>
    <m/>
    <m/>
    <m/>
    <m/>
    <m/>
    <n v="4"/>
  </r>
  <r>
    <x v="0"/>
    <s v="PT. TIRTA INVESTAMA WINONGAN"/>
    <n v="21102803754"/>
    <s v="YPS"/>
    <s v="MAT ALI"/>
    <s v="L 9358 UZ"/>
    <n v="5042287910"/>
    <s v="-"/>
    <s v="SJ-WIN/25827/11/2021"/>
    <d v="2021-11-04T00:00:00"/>
    <n v="1104"/>
    <s v="DEPO PASURUAN"/>
    <x v="0"/>
    <s v="555-0009208"/>
    <d v="2021-11-05T00:00:00"/>
    <x v="1"/>
    <n v="1104"/>
    <n v="21102803799"/>
    <s v="-"/>
    <n v="6008146010"/>
    <n v="1152"/>
    <n v="0"/>
    <n v="1152"/>
    <s v="DEPO PASURUAN"/>
    <s v="-"/>
    <s v="555-0006685"/>
    <d v="2021-11-03T00:00:00"/>
    <n v="48"/>
    <n v="5042287114"/>
    <s v="555-0009207"/>
    <d v="2021-11-05T00:00:00"/>
    <s v="8276895377"/>
    <s v="2050350281"/>
    <s v="8276895377"/>
    <n v="33120000"/>
    <n v="34560000"/>
    <n v="1440000"/>
    <m/>
    <m/>
    <m/>
    <m/>
    <m/>
    <m/>
    <m/>
    <m/>
    <m/>
    <m/>
    <m/>
    <m/>
    <m/>
    <m/>
    <m/>
    <m/>
    <m/>
    <m/>
    <n v="4"/>
  </r>
  <r>
    <x v="0"/>
    <s v="PT. TIRTA INVESTAMA WINONGAN"/>
    <n v="21102803754"/>
    <s v="YPS"/>
    <s v="MAT ALI"/>
    <s v="L 9358 UZ"/>
    <n v="5042287910"/>
    <s v="-"/>
    <s v="SJ-WIN/25827/11/2021"/>
    <d v="2021-11-04T00:00:00"/>
    <n v="24"/>
    <s v="DEPO PASURUAN"/>
    <x v="0"/>
    <s v="555-0009208"/>
    <d v="2021-11-05T00:00:00"/>
    <x v="2"/>
    <n v="24"/>
    <n v="21102803799"/>
    <s v="-"/>
    <n v="6008146010"/>
    <n v="24"/>
    <n v="0"/>
    <n v="24"/>
    <s v="DEPO PASURUAN"/>
    <s v="-"/>
    <s v="555-0006685"/>
    <d v="2021-11-03T00:00:00"/>
    <n v="0"/>
    <n v="5042287114"/>
    <s v="555-0009207"/>
    <d v="2021-11-05T00:00:00"/>
    <s v="8276895377"/>
    <s v="2050350281"/>
    <s v="8276895377"/>
    <n v="0"/>
    <n v="0"/>
    <n v="0"/>
    <m/>
    <m/>
    <m/>
    <m/>
    <m/>
    <m/>
    <m/>
    <m/>
    <m/>
    <m/>
    <m/>
    <m/>
    <m/>
    <m/>
    <m/>
    <m/>
    <m/>
    <m/>
    <n v="4"/>
  </r>
  <r>
    <x v="0"/>
    <s v="PT. TIRTA INVESTAMA WINONGAN"/>
    <n v="21102803755"/>
    <s v="YPS"/>
    <s v="HOLILI"/>
    <s v="N 8546 UV"/>
    <n v="5042289107"/>
    <s v="-"/>
    <s v="SJ-WIN/25822/11/2021"/>
    <d v="2021-11-04T00:00:00"/>
    <n v="1728"/>
    <s v="DEPO SITUBONDO"/>
    <x v="3"/>
    <s v="899-0001704"/>
    <d v="2021-11-05T00:00:00"/>
    <x v="0"/>
    <n v="1728"/>
    <n v="21102803839"/>
    <s v="-"/>
    <n v="6008146729"/>
    <n v="27"/>
    <n v="0"/>
    <n v="27"/>
    <s v="DEPO SITUBONDO"/>
    <s v="-"/>
    <s v="899-0001633"/>
    <d v="2021-11-02T00:00:00"/>
    <n v="1"/>
    <n v="5042289776"/>
    <s v="116-0004168"/>
    <d v="2021-11-30T00:00:00"/>
    <s v="8276895377"/>
    <s v="2050350281"/>
    <s v="8276895377"/>
    <n v="17020800"/>
    <n v="265950"/>
    <n v="9850"/>
    <m/>
    <m/>
    <m/>
    <m/>
    <m/>
    <m/>
    <m/>
    <m/>
    <m/>
    <m/>
    <m/>
    <m/>
    <m/>
    <m/>
    <m/>
    <m/>
    <m/>
    <m/>
    <n v="4"/>
  </r>
  <r>
    <x v="0"/>
    <s v="PT. TIRTA INVESTAMA WINONGAN"/>
    <n v="21102803755"/>
    <s v="YPS"/>
    <s v="HOLILI"/>
    <s v="N 8546 UV"/>
    <n v="5042289107"/>
    <s v="-"/>
    <s v="SJ-WIN/25822/11/2021"/>
    <d v="2021-11-04T00:00:00"/>
    <n v="1728"/>
    <s v="DEPO SITUBONDO"/>
    <x v="3"/>
    <s v="899-0001704"/>
    <d v="2021-11-05T00:00:00"/>
    <x v="1"/>
    <n v="1728"/>
    <n v="21102803839"/>
    <s v="-"/>
    <n v="6008146729"/>
    <n v="1728"/>
    <n v="0"/>
    <n v="1728"/>
    <s v="DEPO SITUBONDO"/>
    <s v="-"/>
    <s v="899-0001633"/>
    <d v="2021-11-02T00:00:00"/>
    <n v="60"/>
    <n v="5042289776"/>
    <s v="116-0004168"/>
    <d v="2021-11-30T00:00:00"/>
    <s v="8276895377"/>
    <s v="2050350281"/>
    <s v="8276895377"/>
    <n v="51840000"/>
    <n v="51840000"/>
    <n v="1800000"/>
    <m/>
    <m/>
    <m/>
    <m/>
    <m/>
    <m/>
    <m/>
    <m/>
    <m/>
    <m/>
    <m/>
    <m/>
    <m/>
    <m/>
    <m/>
    <m/>
    <m/>
    <m/>
    <n v="4"/>
  </r>
  <r>
    <x v="0"/>
    <s v="PT. TIRTA INVESTAMA WINONGAN"/>
    <n v="21102803756"/>
    <s v="YPS"/>
    <s v="KHOTIB"/>
    <s v="N 8507 UV"/>
    <n v="5042278435"/>
    <s v="-"/>
    <s v="SJ-WIN/25820/11/2021"/>
    <d v="2021-11-04T00:00:00"/>
    <n v="1248"/>
    <s v="DEPO PASURUAN"/>
    <x v="0"/>
    <s v="555-0009206"/>
    <d v="2021-11-05T00:00:00"/>
    <x v="0"/>
    <n v="1248"/>
    <n v="21102803790"/>
    <s v="-"/>
    <n v="6008145724"/>
    <n v="18"/>
    <n v="0"/>
    <n v="18"/>
    <s v="DEPO PASURUAN"/>
    <s v="-"/>
    <s v="555-0006688"/>
    <d v="2021-11-04T00:00:00"/>
    <n v="0"/>
    <n v="5042289564"/>
    <s v="555-0009205"/>
    <d v="2021-11-05T00:00:00"/>
    <s v="8276895377"/>
    <s v="2050350281"/>
    <s v="8276895377"/>
    <n v="12292800"/>
    <n v="177300"/>
    <n v="0"/>
    <m/>
    <m/>
    <m/>
    <m/>
    <m/>
    <m/>
    <m/>
    <m/>
    <m/>
    <m/>
    <m/>
    <m/>
    <m/>
    <m/>
    <m/>
    <m/>
    <m/>
    <m/>
    <n v="4"/>
  </r>
  <r>
    <x v="0"/>
    <s v="PT. TIRTA INVESTAMA WINONGAN"/>
    <n v="21102803756"/>
    <s v="YPS"/>
    <s v="KHOTIB"/>
    <s v="N 8507 UV"/>
    <n v="5042278435"/>
    <s v="-"/>
    <s v="SJ-WIN/25820/11/2021"/>
    <d v="2021-11-04T00:00:00"/>
    <n v="1248"/>
    <s v="DEPO PASURUAN"/>
    <x v="0"/>
    <s v="555-0009206"/>
    <d v="2021-11-05T00:00:00"/>
    <x v="1"/>
    <n v="1248"/>
    <n v="21102803790"/>
    <s v="-"/>
    <n v="6008145724"/>
    <n v="1344"/>
    <n v="0"/>
    <n v="1344"/>
    <s v="DEPO PASURUAN"/>
    <s v="-"/>
    <s v="555-0006688"/>
    <d v="2021-11-04T00:00:00"/>
    <n v="96"/>
    <n v="5042289564"/>
    <s v="555-0009205"/>
    <d v="2021-11-05T00:00:00"/>
    <s v="8276895377"/>
    <s v="2050350281"/>
    <s v="8276895377"/>
    <n v="37440000"/>
    <n v="40320000"/>
    <n v="2880000"/>
    <m/>
    <m/>
    <m/>
    <m/>
    <m/>
    <m/>
    <m/>
    <m/>
    <m/>
    <m/>
    <m/>
    <m/>
    <m/>
    <m/>
    <m/>
    <m/>
    <m/>
    <m/>
    <n v="4"/>
  </r>
  <r>
    <x v="0"/>
    <s v="PT. TIRTA INVESTAMA WINONGAN"/>
    <n v="21102803756"/>
    <s v="YPS"/>
    <s v="KHOTIB"/>
    <s v="N 8507 UV"/>
    <n v="5042278435"/>
    <s v="-"/>
    <s v="SJ-WIN/25820/11/2021"/>
    <d v="2021-11-04T00:00:00"/>
    <n v="28"/>
    <s v="DEPO PASURUAN"/>
    <x v="0"/>
    <s v="555-0009206"/>
    <d v="2021-11-05T00:00:00"/>
    <x v="2"/>
    <n v="28"/>
    <n v="21102803790"/>
    <s v="-"/>
    <n v="6008145724"/>
    <n v="28"/>
    <n v="0"/>
    <n v="28"/>
    <s v="DEPO PASURUAN"/>
    <s v="-"/>
    <s v="555-0006688"/>
    <d v="2021-11-04T00:00:00"/>
    <n v="0"/>
    <n v="5042289564"/>
    <s v="555-0009205"/>
    <d v="2021-11-05T00:00:00"/>
    <s v="8276895377"/>
    <s v="2050350281"/>
    <s v="8276895377"/>
    <n v="0"/>
    <n v="0"/>
    <n v="0"/>
    <m/>
    <m/>
    <m/>
    <m/>
    <m/>
    <m/>
    <m/>
    <m/>
    <m/>
    <m/>
    <m/>
    <m/>
    <m/>
    <m/>
    <m/>
    <m/>
    <m/>
    <m/>
    <n v="4"/>
  </r>
  <r>
    <x v="0"/>
    <s v="PT. TIRTA INVESTAMA WINONGAN"/>
    <n v="21102803764"/>
    <s v="YPS"/>
    <s v="MAHRUS"/>
    <s v="N 9375 WE"/>
    <n v="5042281111"/>
    <s v="-"/>
    <s v="SJ-WIN/25815/11/2021"/>
    <d v="2021-11-04T00:00:00"/>
    <n v="1152"/>
    <s v="DEPO PASURUAN"/>
    <x v="0"/>
    <s v="555-0009203"/>
    <d v="2021-11-04T00:00:00"/>
    <x v="0"/>
    <n v="1152"/>
    <n v="21102803801"/>
    <s v="-"/>
    <n v="6008143538"/>
    <n v="15"/>
    <n v="0"/>
    <n v="15"/>
    <s v="DEPO PASURUAN"/>
    <s v="-"/>
    <s v="555-0006682"/>
    <d v="2021-11-03T00:00:00"/>
    <n v="0"/>
    <n v="5042279580"/>
    <s v="555-0009202"/>
    <d v="2021-11-04T00:00:00"/>
    <s v="8276895377"/>
    <s v="2050350281"/>
    <s v="8276895377"/>
    <n v="11347200"/>
    <n v="147750"/>
    <n v="0"/>
    <m/>
    <m/>
    <m/>
    <m/>
    <m/>
    <m/>
    <m/>
    <m/>
    <m/>
    <m/>
    <m/>
    <m/>
    <m/>
    <m/>
    <m/>
    <m/>
    <m/>
    <m/>
    <n v="4"/>
  </r>
  <r>
    <x v="0"/>
    <s v="PT. TIRTA INVESTAMA WINONGAN"/>
    <n v="21102803764"/>
    <s v="YPS"/>
    <s v="MAHRUS"/>
    <s v="N 9375 WE"/>
    <n v="5042281111"/>
    <s v="-"/>
    <s v="SJ-WIN/25815/11/2021"/>
    <d v="2021-11-04T00:00:00"/>
    <n v="1152"/>
    <s v="DEPO PASURUAN"/>
    <x v="0"/>
    <s v="555-0009203"/>
    <d v="2021-11-04T00:00:00"/>
    <x v="1"/>
    <n v="1152"/>
    <n v="21102803801"/>
    <s v="-"/>
    <n v="6008143538"/>
    <n v="1152"/>
    <n v="0"/>
    <n v="1152"/>
    <s v="DEPO PASURUAN"/>
    <s v="-"/>
    <s v="555-0006682"/>
    <d v="2021-11-03T00:00:00"/>
    <n v="35"/>
    <n v="5042279580"/>
    <s v="555-0009202"/>
    <d v="2021-11-04T00:00:00"/>
    <s v="8276895377"/>
    <s v="2050350281"/>
    <s v="8276895377"/>
    <n v="34560000"/>
    <n v="34560000"/>
    <n v="1050000"/>
    <m/>
    <m/>
    <m/>
    <m/>
    <m/>
    <m/>
    <m/>
    <m/>
    <m/>
    <m/>
    <m/>
    <m/>
    <m/>
    <m/>
    <m/>
    <m/>
    <m/>
    <m/>
    <n v="4"/>
  </r>
  <r>
    <x v="0"/>
    <s v="PT. TIRTA INVESTAMA WINONGAN"/>
    <n v="21102803764"/>
    <s v="YPS"/>
    <s v="MAHRUS"/>
    <s v="N 9375 WE"/>
    <n v="5042281111"/>
    <s v="-"/>
    <s v="SJ-WIN/25815/11/2021"/>
    <d v="2021-11-04T00:00:00"/>
    <n v="24"/>
    <s v="DEPO PASURUAN"/>
    <x v="0"/>
    <s v="555-0009203"/>
    <d v="2021-11-04T00:00:00"/>
    <x v="2"/>
    <n v="24"/>
    <n v="21102803801"/>
    <s v="-"/>
    <n v="6008143538"/>
    <n v="24"/>
    <n v="0"/>
    <n v="24"/>
    <s v="DEPO PASURUAN"/>
    <s v="-"/>
    <s v="555-0006682"/>
    <d v="2021-11-03T00:00:00"/>
    <n v="0"/>
    <n v="5042279580"/>
    <s v="555-0009202"/>
    <d v="2021-11-04T00:00:00"/>
    <s v="8276895377"/>
    <s v="2050350281"/>
    <s v="8276895377"/>
    <n v="0"/>
    <n v="0"/>
    <n v="0"/>
    <m/>
    <m/>
    <m/>
    <m/>
    <m/>
    <m/>
    <m/>
    <m/>
    <m/>
    <m/>
    <m/>
    <m/>
    <m/>
    <m/>
    <m/>
    <m/>
    <m/>
    <m/>
    <n v="4"/>
  </r>
  <r>
    <x v="1"/>
    <s v="PT. TIRTA INVESTAMA WINONGAN"/>
    <n v="21102903722"/>
    <s v="YPS"/>
    <s v="NUR HADI"/>
    <s v="L 9431 UZ"/>
    <n v="5042290209"/>
    <s v="-"/>
    <s v="SJ-WIN/25826/11/2021"/>
    <d v="2021-11-04T00:00:00"/>
    <n v="1344"/>
    <s v="DEPO LEGUNDI"/>
    <x v="4"/>
    <s v="083-0007865"/>
    <d v="2021-11-05T00:00:00"/>
    <x v="0"/>
    <n v="1344"/>
    <n v="21102903743"/>
    <s v="-"/>
    <n v="6008136318"/>
    <n v="24"/>
    <n v="0"/>
    <n v="24"/>
    <s v="DEPO LEGUNDI"/>
    <s v="-"/>
    <s v="083-0006560"/>
    <d v="2021-11-04T00:00:00"/>
    <n v="0"/>
    <n v="5042279954"/>
    <s v="117-0002934"/>
    <d v="2021-11-30T00:00:00"/>
    <s v="8276895965"/>
    <s v="2050350312"/>
    <s v="8276895965"/>
    <n v="13238400"/>
    <n v="236400"/>
    <n v="0"/>
    <m/>
    <m/>
    <m/>
    <m/>
    <m/>
    <m/>
    <m/>
    <m/>
    <m/>
    <m/>
    <m/>
    <m/>
    <m/>
    <m/>
    <m/>
    <m/>
    <m/>
    <m/>
    <n v="4"/>
  </r>
  <r>
    <x v="1"/>
    <s v="PT. TIRTA INVESTAMA WINONGAN"/>
    <n v="21102903722"/>
    <s v="YPS"/>
    <s v="NUR HADI"/>
    <s v="L 9431 UZ"/>
    <n v="5042290209"/>
    <s v="-"/>
    <s v="SJ-WIN/25826/11/2021"/>
    <d v="2021-11-04T00:00:00"/>
    <n v="1344"/>
    <s v="DEPO LEGUNDI"/>
    <x v="4"/>
    <s v="083-0007865"/>
    <d v="2021-11-05T00:00:00"/>
    <x v="1"/>
    <n v="1344"/>
    <n v="21102903743"/>
    <s v="-"/>
    <n v="6008136318"/>
    <n v="1344"/>
    <n v="0"/>
    <n v="1344"/>
    <s v="DEPO LEGUNDI"/>
    <s v="-"/>
    <s v="083-0006560"/>
    <d v="2021-11-04T00:00:00"/>
    <n v="50"/>
    <n v="5042279954"/>
    <s v="117-0002934"/>
    <d v="2021-11-30T00:00:00"/>
    <s v="8276895965"/>
    <s v="2050350312"/>
    <s v="8276895965"/>
    <n v="40320000"/>
    <n v="40320000"/>
    <n v="1500000"/>
    <m/>
    <m/>
    <m/>
    <m/>
    <m/>
    <m/>
    <m/>
    <m/>
    <m/>
    <m/>
    <m/>
    <m/>
    <m/>
    <m/>
    <m/>
    <m/>
    <m/>
    <m/>
    <n v="4"/>
  </r>
  <r>
    <x v="1"/>
    <s v="PT. TIRTA INVESTAMA WINONGAN"/>
    <n v="21102903722"/>
    <s v="YPS"/>
    <s v="NUR HADI"/>
    <s v="L 9431 UZ"/>
    <n v="5042290209"/>
    <s v="-"/>
    <s v="SJ-WIN/25826/11/2021"/>
    <d v="2021-11-04T00:00:00"/>
    <n v="28"/>
    <s v="DEPO LEGUNDI"/>
    <x v="4"/>
    <s v="083-0007865"/>
    <d v="2021-11-05T00:00:00"/>
    <x v="2"/>
    <n v="28"/>
    <n v="21102903743"/>
    <s v="-"/>
    <n v="6008136318"/>
    <n v="28"/>
    <n v="0"/>
    <n v="28"/>
    <s v="DEPO LEGUNDI"/>
    <s v="-"/>
    <s v="083-0006560"/>
    <d v="2021-11-04T00:00:00"/>
    <n v="0"/>
    <n v="5042279954"/>
    <s v="117-0002934"/>
    <d v="2021-11-30T00:00:00"/>
    <s v="8276895965"/>
    <s v="2050350312"/>
    <s v="8276895965"/>
    <n v="0"/>
    <n v="0"/>
    <n v="0"/>
    <m/>
    <m/>
    <m/>
    <m/>
    <m/>
    <m/>
    <m/>
    <m/>
    <m/>
    <m/>
    <m/>
    <m/>
    <m/>
    <m/>
    <m/>
    <m/>
    <m/>
    <m/>
    <n v="4"/>
  </r>
  <r>
    <x v="1"/>
    <s v="PT. TIRTA INVESTAMA WINONGAN"/>
    <n v="21102903723"/>
    <s v="YPS"/>
    <s v="ROZIQ"/>
    <s v="L 9434 UZ"/>
    <n v="5042286686"/>
    <s v="-"/>
    <s v="SJ-WIN/25819/11/2021"/>
    <d v="2021-11-04T00:00:00"/>
    <n v="1296"/>
    <s v="DEPO LEGUNDI"/>
    <x v="4"/>
    <s v="083-0007870"/>
    <d v="2021-11-05T00:00:00"/>
    <x v="0"/>
    <n v="1296"/>
    <n v="21102903753"/>
    <s v="-"/>
    <n v="6008143019"/>
    <n v="24"/>
    <n v="0"/>
    <n v="24"/>
    <s v="DEPO LEGUNDI"/>
    <s v="-"/>
    <s v="083-0006557"/>
    <d v="2021-11-03T00:00:00"/>
    <n v="0"/>
    <n v="5042282958"/>
    <s v="083-0007871"/>
    <d v="2021-11-05T00:00:00"/>
    <s v="8276895965"/>
    <s v="2050350312"/>
    <s v="8276895965"/>
    <n v="12765600"/>
    <n v="236400"/>
    <n v="0"/>
    <m/>
    <m/>
    <m/>
    <m/>
    <m/>
    <m/>
    <m/>
    <m/>
    <m/>
    <m/>
    <m/>
    <m/>
    <m/>
    <m/>
    <m/>
    <m/>
    <m/>
    <m/>
    <n v="4"/>
  </r>
  <r>
    <x v="1"/>
    <s v="PT. TIRTA INVESTAMA WINONGAN"/>
    <n v="21102903723"/>
    <s v="YPS"/>
    <s v="ROZIQ"/>
    <s v="L 9434 UZ"/>
    <n v="5042286686"/>
    <s v="-"/>
    <s v="SJ-WIN/25819/11/2021"/>
    <d v="2021-11-04T00:00:00"/>
    <n v="1296"/>
    <s v="DEPO LEGUNDI"/>
    <x v="4"/>
    <s v="083-0007870"/>
    <d v="2021-11-05T00:00:00"/>
    <x v="1"/>
    <n v="1296"/>
    <n v="21102903753"/>
    <s v="-"/>
    <n v="6008143019"/>
    <n v="1344"/>
    <n v="0"/>
    <n v="1344"/>
    <s v="DEPO LEGUNDI"/>
    <s v="-"/>
    <s v="083-0006557"/>
    <d v="2021-11-03T00:00:00"/>
    <n v="48"/>
    <n v="5042282958"/>
    <s v="083-0007871"/>
    <d v="2021-11-05T00:00:00"/>
    <s v="8276895965"/>
    <s v="2050350312"/>
    <s v="8276895965"/>
    <n v="38880000"/>
    <n v="40320000"/>
    <n v="1440000"/>
    <m/>
    <m/>
    <m/>
    <m/>
    <m/>
    <m/>
    <m/>
    <m/>
    <m/>
    <m/>
    <m/>
    <m/>
    <m/>
    <m/>
    <m/>
    <m/>
    <m/>
    <m/>
    <n v="4"/>
  </r>
  <r>
    <x v="1"/>
    <s v="PT. TIRTA INVESTAMA WINONGAN"/>
    <n v="21102903723"/>
    <s v="YPS"/>
    <s v="ROZIQ"/>
    <s v="L 9434 UZ"/>
    <n v="5042286686"/>
    <s v="-"/>
    <s v="SJ-WIN/25819/11/2021"/>
    <d v="2021-11-04T00:00:00"/>
    <n v="28"/>
    <s v="DEPO LEGUNDI"/>
    <x v="4"/>
    <s v="083-0007870"/>
    <d v="2021-11-05T00:00:00"/>
    <x v="2"/>
    <n v="28"/>
    <n v="21102903753"/>
    <s v="-"/>
    <n v="6008143019"/>
    <n v="28"/>
    <n v="0"/>
    <n v="28"/>
    <s v="DEPO LEGUNDI"/>
    <s v="-"/>
    <s v="083-0006557"/>
    <d v="2021-11-03T00:00:00"/>
    <n v="0"/>
    <n v="5042282958"/>
    <s v="083-0007871"/>
    <d v="2021-11-05T00:00:00"/>
    <s v="8276895965"/>
    <s v="2050350312"/>
    <s v="8276895965"/>
    <n v="0"/>
    <n v="0"/>
    <n v="0"/>
    <m/>
    <m/>
    <m/>
    <m/>
    <m/>
    <m/>
    <m/>
    <m/>
    <m/>
    <m/>
    <m/>
    <m/>
    <m/>
    <m/>
    <m/>
    <m/>
    <m/>
    <m/>
    <n v="4"/>
  </r>
  <r>
    <x v="1"/>
    <s v="PT. TIRTA INVESTAMA WINONGAN"/>
    <n v="21102903724"/>
    <s v="YPS"/>
    <s v="SIARI"/>
    <s v="N 8878 UW"/>
    <n v="5042281677"/>
    <s v="-"/>
    <s v="SJ-WIN/25818/11/2021"/>
    <d v="2021-11-04T00:00:00"/>
    <n v="1152"/>
    <s v="DEPO MARGOMULYO"/>
    <x v="5"/>
    <s v="168-0032511"/>
    <d v="2021-11-04T00:00:00"/>
    <x v="0"/>
    <n v="1152"/>
    <n v="21102903750"/>
    <s v="-"/>
    <n v="6008144976"/>
    <n v="24"/>
    <n v="0"/>
    <n v="24"/>
    <s v="DEPO MARGOMULYO"/>
    <s v="-"/>
    <s v="168-0021020"/>
    <d v="2021-11-03T00:00:00"/>
    <n v="0"/>
    <n v="5042283358"/>
    <s v="168-0032512"/>
    <d v="2021-11-04T00:00:00"/>
    <s v="8276895965"/>
    <s v="2050350312"/>
    <s v="8276895965"/>
    <n v="11347200"/>
    <n v="236400"/>
    <n v="0"/>
    <m/>
    <m/>
    <m/>
    <m/>
    <m/>
    <m/>
    <m/>
    <m/>
    <m/>
    <m/>
    <m/>
    <m/>
    <m/>
    <m/>
    <m/>
    <m/>
    <m/>
    <m/>
    <n v="4"/>
  </r>
  <r>
    <x v="1"/>
    <s v="PT. TIRTA INVESTAMA WINONGAN"/>
    <n v="21102903724"/>
    <s v="YPS"/>
    <s v="SIARI"/>
    <s v="N 8878 UW"/>
    <n v="5042281677"/>
    <s v="-"/>
    <s v="SJ-WIN/25818/11/2021"/>
    <d v="2021-11-04T00:00:00"/>
    <n v="1152"/>
    <s v="DEPO MARGOMULYO"/>
    <x v="5"/>
    <s v="168-0032511"/>
    <d v="2021-11-04T00:00:00"/>
    <x v="1"/>
    <n v="1152"/>
    <n v="21102903750"/>
    <s v="-"/>
    <n v="6008144976"/>
    <n v="1152"/>
    <n v="0"/>
    <n v="1152"/>
    <s v="DEPO MARGOMULYO"/>
    <s v="-"/>
    <s v="168-0021020"/>
    <d v="2021-11-03T00:00:00"/>
    <n v="40"/>
    <n v="5042283358"/>
    <s v="168-0032512"/>
    <d v="2021-11-04T00:00:00"/>
    <s v="8276895965"/>
    <s v="2050350312"/>
    <s v="8276895965"/>
    <n v="34560000"/>
    <n v="34560000"/>
    <n v="1200000"/>
    <m/>
    <m/>
    <m/>
    <m/>
    <m/>
    <m/>
    <m/>
    <m/>
    <m/>
    <m/>
    <m/>
    <m/>
    <m/>
    <m/>
    <m/>
    <m/>
    <m/>
    <m/>
    <n v="4"/>
  </r>
  <r>
    <x v="1"/>
    <s v="PT. TIRTA INVESTAMA WINONGAN"/>
    <n v="21102903724"/>
    <s v="YPS"/>
    <s v="SIARI"/>
    <s v="N 8878 UW"/>
    <n v="5042281677"/>
    <s v="-"/>
    <s v="SJ-WIN/25818/11/2021"/>
    <d v="2021-11-04T00:00:00"/>
    <n v="24"/>
    <s v="DEPO MARGOMULYO"/>
    <x v="5"/>
    <s v="168-0032511"/>
    <d v="2021-11-04T00:00:00"/>
    <x v="2"/>
    <n v="24"/>
    <n v="21102903750"/>
    <s v="-"/>
    <n v="6008144976"/>
    <n v="24"/>
    <n v="0"/>
    <n v="24"/>
    <s v="DEPO MARGOMULYO"/>
    <s v="-"/>
    <s v="168-0021020"/>
    <d v="2021-11-03T00:00:00"/>
    <n v="0"/>
    <n v="5042283358"/>
    <s v="168-0032512"/>
    <d v="2021-11-04T00:00:00"/>
    <s v="8276895965"/>
    <s v="2050350312"/>
    <s v="8276895965"/>
    <n v="0"/>
    <n v="0"/>
    <n v="0"/>
    <m/>
    <m/>
    <m/>
    <m/>
    <m/>
    <m/>
    <m/>
    <m/>
    <m/>
    <m/>
    <m/>
    <m/>
    <m/>
    <m/>
    <m/>
    <m/>
    <m/>
    <m/>
    <n v="4"/>
  </r>
  <r>
    <x v="1"/>
    <s v="PT. TIRTA INVESTAMA WINONGAN"/>
    <n v="21102903725"/>
    <s v="YPS"/>
    <s v="DONI"/>
    <s v="L 9430 UZ"/>
    <n v="5042290763"/>
    <s v="-"/>
    <s v="SJ-WIN/25821/11/2021"/>
    <d v="2021-11-04T00:00:00"/>
    <n v="1248"/>
    <s v="DEPO MARGOMULYO"/>
    <x v="5"/>
    <s v="168-0032528"/>
    <d v="2021-11-05T00:00:00"/>
    <x v="0"/>
    <n v="1248"/>
    <s v="-"/>
    <s v="-"/>
    <s v="-"/>
    <n v="0"/>
    <n v="0"/>
    <n v="0"/>
    <s v="-"/>
    <s v="-"/>
    <s v="-"/>
    <s v="-"/>
    <n v="0"/>
    <s v="-"/>
    <s v="-"/>
    <s v="-"/>
    <s v="8276895965"/>
    <e v="#N/A"/>
    <e v="#N/A"/>
    <n v="12292800"/>
    <n v="0"/>
    <n v="0"/>
    <m/>
    <m/>
    <m/>
    <m/>
    <m/>
    <m/>
    <m/>
    <m/>
    <m/>
    <m/>
    <m/>
    <m/>
    <m/>
    <m/>
    <m/>
    <m/>
    <m/>
    <m/>
    <n v="4"/>
  </r>
  <r>
    <x v="1"/>
    <s v="PT. TIRTA INVESTAMA WINONGAN"/>
    <n v="21102903725"/>
    <s v="YPS"/>
    <s v="DONI"/>
    <s v="L 9430 UZ"/>
    <n v="5042290763"/>
    <s v="-"/>
    <s v="SJ-WIN/25821/11/2021"/>
    <d v="2021-11-04T00:00:00"/>
    <n v="1248"/>
    <s v="DEPO MARGOMULYO"/>
    <x v="5"/>
    <s v="168-0032528"/>
    <d v="2021-11-05T00:00:00"/>
    <x v="1"/>
    <n v="1248"/>
    <s v="-"/>
    <s v="-"/>
    <s v="-"/>
    <n v="0"/>
    <n v="0"/>
    <n v="0"/>
    <s v="-"/>
    <s v="-"/>
    <s v="-"/>
    <s v="-"/>
    <n v="0"/>
    <s v="-"/>
    <s v="-"/>
    <s v="-"/>
    <s v="8276895965"/>
    <e v="#N/A"/>
    <e v="#N/A"/>
    <n v="37440000"/>
    <n v="0"/>
    <n v="0"/>
    <m/>
    <m/>
    <m/>
    <m/>
    <m/>
    <m/>
    <m/>
    <m/>
    <m/>
    <m/>
    <m/>
    <m/>
    <m/>
    <m/>
    <m/>
    <m/>
    <m/>
    <m/>
    <n v="4"/>
  </r>
  <r>
    <x v="1"/>
    <s v="PT. TIRTA INVESTAMA WINONGAN"/>
    <n v="21102903725"/>
    <s v="YPS"/>
    <s v="DONI"/>
    <s v="L 9430 UZ"/>
    <n v="5042290763"/>
    <s v="-"/>
    <s v="SJ-WIN/25821/11/2021"/>
    <d v="2021-11-04T00:00:00"/>
    <n v="28"/>
    <s v="DEPO MARGOMULYO"/>
    <x v="5"/>
    <s v="168-0032528"/>
    <d v="2021-11-05T00:00:00"/>
    <x v="2"/>
    <n v="28"/>
    <s v="-"/>
    <s v="-"/>
    <s v="-"/>
    <n v="0"/>
    <n v="0"/>
    <n v="0"/>
    <s v="-"/>
    <s v="-"/>
    <s v="-"/>
    <s v="-"/>
    <n v="0"/>
    <s v="-"/>
    <s v="-"/>
    <s v="-"/>
    <s v="8276895965"/>
    <e v="#N/A"/>
    <e v="#N/A"/>
    <n v="0"/>
    <n v="0"/>
    <n v="0"/>
    <m/>
    <m/>
    <m/>
    <m/>
    <m/>
    <m/>
    <m/>
    <m/>
    <m/>
    <m/>
    <m/>
    <m/>
    <m/>
    <m/>
    <m/>
    <m/>
    <m/>
    <m/>
    <n v="4"/>
  </r>
  <r>
    <x v="1"/>
    <s v="PT. TIRTA INVESTAMA WINONGAN"/>
    <n v="21102903729"/>
    <s v="YPS"/>
    <s v="SABAR"/>
    <s v="L 9305 UO"/>
    <n v="5042289963"/>
    <s v="-"/>
    <s v="SJ-WIN/25829/11/2021"/>
    <d v="2021-11-04T00:00:00"/>
    <n v="1344"/>
    <s v="DEPO BALONG PANGGANG"/>
    <x v="1"/>
    <s v="088-0002403"/>
    <d v="2021-11-05T00:00:00"/>
    <x v="0"/>
    <n v="1344"/>
    <n v="21102903768"/>
    <s v="-"/>
    <n v="6008138919"/>
    <n v="34"/>
    <n v="0"/>
    <n v="34"/>
    <s v="DEPO BALONG PANGGANG"/>
    <s v="-"/>
    <s v="088-0002350"/>
    <d v="2021-11-03T00:00:00"/>
    <n v="1"/>
    <n v="5042285473"/>
    <s v="117-0002643"/>
    <d v="2021-11-13T00:00:00"/>
    <s v="8276895965"/>
    <s v="2050350312"/>
    <s v="8276895965"/>
    <n v="13238400"/>
    <n v="334900"/>
    <n v="9850"/>
    <m/>
    <m/>
    <m/>
    <m/>
    <m/>
    <m/>
    <m/>
    <m/>
    <m/>
    <m/>
    <m/>
    <m/>
    <m/>
    <m/>
    <m/>
    <m/>
    <m/>
    <m/>
    <n v="4"/>
  </r>
  <r>
    <x v="1"/>
    <s v="PT. TIRTA INVESTAMA WINONGAN"/>
    <n v="21102903729"/>
    <s v="YPS"/>
    <s v="SABAR"/>
    <s v="L 9305 UO"/>
    <n v="5042289963"/>
    <s v="-"/>
    <s v="SJ-WIN/25829/11/2021"/>
    <d v="2021-11-04T00:00:00"/>
    <n v="1344"/>
    <s v="DEPO BALONG PANGGANG"/>
    <x v="1"/>
    <s v="088-0002403"/>
    <d v="2021-11-05T00:00:00"/>
    <x v="1"/>
    <n v="1344"/>
    <n v="21102903768"/>
    <s v="-"/>
    <n v="6008138919"/>
    <n v="1344"/>
    <n v="0"/>
    <n v="1344"/>
    <s v="DEPO BALONG PANGGANG"/>
    <s v="-"/>
    <s v="088-0002350"/>
    <d v="2021-11-03T00:00:00"/>
    <n v="61"/>
    <n v="5042285473"/>
    <s v="117-0002643"/>
    <d v="2021-11-13T00:00:00"/>
    <s v="8276895965"/>
    <s v="2050350312"/>
    <s v="8276895965"/>
    <n v="40320000"/>
    <n v="40320000"/>
    <n v="1830000"/>
    <m/>
    <m/>
    <m/>
    <m/>
    <m/>
    <m/>
    <m/>
    <m/>
    <m/>
    <m/>
    <m/>
    <m/>
    <m/>
    <m/>
    <m/>
    <m/>
    <m/>
    <m/>
    <n v="4"/>
  </r>
  <r>
    <x v="1"/>
    <s v="PT. TIRTA INVESTAMA WINONGAN"/>
    <n v="21102903731"/>
    <s v="YPS"/>
    <s v="M.AMIN"/>
    <s v="L 9808 UW"/>
    <n v="5042286715"/>
    <s v="-"/>
    <s v="SJ-WIN/25828/11/2021"/>
    <d v="2021-11-04T00:00:00"/>
    <n v="1248"/>
    <s v="DEPO BALONG PANGGANG"/>
    <x v="1"/>
    <s v="088-0002401"/>
    <d v="2021-11-05T00:00:00"/>
    <x v="0"/>
    <n v="1248"/>
    <n v="21102903769"/>
    <s v="-"/>
    <n v="6008144865"/>
    <n v="36"/>
    <n v="0"/>
    <n v="36"/>
    <s v="DEPO BALONG PANGGANG"/>
    <s v="-"/>
    <s v="088-0002349"/>
    <d v="2021-11-03T00:00:00"/>
    <n v="0"/>
    <n v="5042281911"/>
    <s v="117-0002935"/>
    <d v="2021-11-30T00:00:00"/>
    <s v="8276895965"/>
    <s v="2050350312"/>
    <s v="8276895965"/>
    <n v="12292800"/>
    <n v="354600"/>
    <n v="0"/>
    <m/>
    <m/>
    <m/>
    <m/>
    <m/>
    <m/>
    <m/>
    <m/>
    <m/>
    <m/>
    <m/>
    <m/>
    <m/>
    <m/>
    <m/>
    <m/>
    <m/>
    <m/>
    <n v="4"/>
  </r>
  <r>
    <x v="1"/>
    <s v="PT. TIRTA INVESTAMA WINONGAN"/>
    <n v="21102903731"/>
    <s v="YPS"/>
    <s v="M.AMIN"/>
    <s v="L 9808 UW"/>
    <n v="5042286715"/>
    <s v="-"/>
    <s v="SJ-WIN/25828/11/2021"/>
    <d v="2021-11-04T00:00:00"/>
    <n v="1248"/>
    <s v="DEPO BALONG PANGGANG"/>
    <x v="1"/>
    <s v="088-0002401"/>
    <d v="2021-11-05T00:00:00"/>
    <x v="1"/>
    <n v="1248"/>
    <n v="21102903769"/>
    <s v="-"/>
    <n v="6008144865"/>
    <n v="1248"/>
    <n v="0"/>
    <n v="1248"/>
    <s v="DEPO BALONG PANGGANG"/>
    <s v="-"/>
    <s v="088-0002349"/>
    <d v="2021-11-03T00:00:00"/>
    <n v="65"/>
    <n v="5042281911"/>
    <s v="117-0002935"/>
    <d v="2021-11-30T00:00:00"/>
    <s v="8276895965"/>
    <s v="2050350312"/>
    <s v="8276895965"/>
    <n v="37440000"/>
    <n v="37440000"/>
    <n v="1950000"/>
    <m/>
    <m/>
    <m/>
    <m/>
    <m/>
    <m/>
    <m/>
    <m/>
    <m/>
    <m/>
    <m/>
    <m/>
    <m/>
    <m/>
    <m/>
    <m/>
    <m/>
    <m/>
    <n v="4"/>
  </r>
  <r>
    <x v="1"/>
    <s v="PT. TIRTA INVESTAMA WINONGAN"/>
    <n v="21102903732"/>
    <s v="YPS"/>
    <s v="SOLIKIN A"/>
    <s v="L 9429 UZ"/>
    <n v="5042278690"/>
    <s v="-"/>
    <s v="SJ-WIN/25817/11/2021"/>
    <d v="2021-11-04T00:00:00"/>
    <n v="1344"/>
    <s v="DEPO MARGOMULYO"/>
    <x v="5"/>
    <s v="168-0032504"/>
    <d v="2021-11-04T00:00:00"/>
    <x v="0"/>
    <n v="1344"/>
    <n v="21102903761"/>
    <s v="-"/>
    <n v="6008142669"/>
    <n v="24"/>
    <n v="0"/>
    <n v="24"/>
    <s v="DEPO MARGOMULYO"/>
    <s v="-"/>
    <s v="168-0021025"/>
    <d v="2021-11-03T00:00:00"/>
    <n v="0"/>
    <n v="5042277193"/>
    <s v="168-0032505"/>
    <d v="2021-11-04T00:00:00"/>
    <s v="8276895965"/>
    <s v="2050350312"/>
    <s v="8276895965"/>
    <n v="13238400"/>
    <n v="236400"/>
    <n v="0"/>
    <m/>
    <m/>
    <m/>
    <m/>
    <m/>
    <m/>
    <m/>
    <m/>
    <m/>
    <m/>
    <m/>
    <m/>
    <m/>
    <m/>
    <m/>
    <m/>
    <m/>
    <m/>
    <n v="4"/>
  </r>
  <r>
    <x v="1"/>
    <s v="PT. TIRTA INVESTAMA WINONGAN"/>
    <n v="21102903732"/>
    <s v="YPS"/>
    <s v="SOLIKIN A"/>
    <s v="L 9429 UZ"/>
    <n v="5042278690"/>
    <s v="-"/>
    <s v="SJ-WIN/25817/11/2021"/>
    <d v="2021-11-04T00:00:00"/>
    <n v="1344"/>
    <s v="DEPO MARGOMULYO"/>
    <x v="5"/>
    <s v="168-0032504"/>
    <d v="2021-11-04T00:00:00"/>
    <x v="1"/>
    <n v="1344"/>
    <n v="21102903761"/>
    <s v="-"/>
    <n v="6008142669"/>
    <n v="1344"/>
    <n v="0"/>
    <n v="1344"/>
    <s v="DEPO MARGOMULYO"/>
    <s v="-"/>
    <s v="168-0021025"/>
    <d v="2021-11-03T00:00:00"/>
    <n v="35"/>
    <n v="5042277193"/>
    <s v="168-0032505"/>
    <d v="2021-11-04T00:00:00"/>
    <s v="8276895965"/>
    <s v="2050350312"/>
    <s v="8276895965"/>
    <n v="40320000"/>
    <n v="40320000"/>
    <n v="1050000"/>
    <m/>
    <m/>
    <m/>
    <m/>
    <m/>
    <m/>
    <m/>
    <m/>
    <m/>
    <m/>
    <m/>
    <m/>
    <m/>
    <m/>
    <m/>
    <m/>
    <m/>
    <m/>
    <n v="4"/>
  </r>
  <r>
    <x v="1"/>
    <s v="PT. TIRTA INVESTAMA WINONGAN"/>
    <n v="21102903732"/>
    <s v="YPS"/>
    <s v="SOLIKIN A"/>
    <s v="L 9429 UZ"/>
    <n v="5042278690"/>
    <s v="-"/>
    <s v="SJ-WIN/25817/11/2021"/>
    <d v="2021-11-04T00:00:00"/>
    <n v="28"/>
    <s v="DEPO MARGOMULYO"/>
    <x v="5"/>
    <s v="168-0032504"/>
    <d v="2021-11-04T00:00:00"/>
    <x v="2"/>
    <n v="28"/>
    <n v="21102903761"/>
    <s v="-"/>
    <n v="6008142669"/>
    <n v="28"/>
    <n v="0"/>
    <n v="28"/>
    <s v="DEPO MARGOMULYO"/>
    <s v="-"/>
    <s v="168-0021025"/>
    <d v="2021-11-03T00:00:00"/>
    <n v="0"/>
    <n v="5042277193"/>
    <s v="168-0032505"/>
    <d v="2021-11-04T00:00:00"/>
    <s v="8276895965"/>
    <s v="2050350312"/>
    <s v="8276895965"/>
    <n v="0"/>
    <n v="0"/>
    <n v="0"/>
    <m/>
    <m/>
    <m/>
    <m/>
    <m/>
    <m/>
    <m/>
    <m/>
    <m/>
    <m/>
    <m/>
    <m/>
    <m/>
    <m/>
    <m/>
    <m/>
    <m/>
    <m/>
    <n v="4"/>
  </r>
  <r>
    <x v="1"/>
    <s v="PT. TIRTA INVESTAMA WINONGAN"/>
    <n v="21102903733"/>
    <s v="YPS"/>
    <s v="HUDA"/>
    <s v="N 8614 UW"/>
    <n v="5042225744"/>
    <s v="-"/>
    <s v="SJ-WIN/25816/11/2021"/>
    <d v="2021-11-04T00:00:00"/>
    <n v="1056"/>
    <s v="DEPO GRESIK"/>
    <x v="18"/>
    <s v="556-0009024"/>
    <d v="2021-11-04T00:00:00"/>
    <x v="0"/>
    <n v="1056"/>
    <n v="21102903771"/>
    <s v="-"/>
    <n v="6008145443"/>
    <n v="18"/>
    <n v="0"/>
    <n v="18"/>
    <s v="DEPO GRESIK"/>
    <s v="-"/>
    <s v="556-0006260"/>
    <d v="2021-11-02T00:00:00"/>
    <n v="0"/>
    <n v="5042277909"/>
    <s v="556-0009023"/>
    <d v="2021-11-04T00:00:00"/>
    <s v="8276895965"/>
    <s v="2050350312"/>
    <s v="8276895965"/>
    <n v="10401600"/>
    <n v="177300"/>
    <n v="0"/>
    <m/>
    <m/>
    <m/>
    <m/>
    <m/>
    <m/>
    <m/>
    <m/>
    <m/>
    <m/>
    <m/>
    <m/>
    <m/>
    <m/>
    <m/>
    <m/>
    <m/>
    <m/>
    <n v="4"/>
  </r>
  <r>
    <x v="1"/>
    <s v="PT. TIRTA INVESTAMA WINONGAN"/>
    <n v="21102903733"/>
    <s v="YPS"/>
    <s v="HUDA"/>
    <s v="N 8614 UW"/>
    <n v="5042225744"/>
    <s v="-"/>
    <s v="SJ-WIN/25816/11/2021"/>
    <d v="2021-11-04T00:00:00"/>
    <n v="1056"/>
    <s v="DEPO GRESIK"/>
    <x v="18"/>
    <s v="556-0009024"/>
    <d v="2021-11-04T00:00:00"/>
    <x v="1"/>
    <n v="1056"/>
    <n v="21102903771"/>
    <s v="-"/>
    <n v="6008145443"/>
    <n v="1152"/>
    <n v="0"/>
    <n v="1152"/>
    <s v="DEPO GRESIK"/>
    <s v="-"/>
    <s v="556-0006260"/>
    <d v="2021-11-02T00:00:00"/>
    <n v="96"/>
    <n v="5042277909"/>
    <s v="556-0009023"/>
    <d v="2021-11-04T00:00:00"/>
    <s v="8276895965"/>
    <s v="2050350312"/>
    <s v="8276895965"/>
    <n v="31680000"/>
    <n v="34560000"/>
    <n v="2880000"/>
    <m/>
    <m/>
    <m/>
    <m/>
    <m/>
    <m/>
    <m/>
    <m/>
    <m/>
    <m/>
    <m/>
    <m/>
    <m/>
    <m/>
    <m/>
    <m/>
    <m/>
    <m/>
    <n v="4"/>
  </r>
  <r>
    <x v="1"/>
    <s v="PT. TIRTA INVESTAMA WINONGAN"/>
    <n v="21102903733"/>
    <s v="YPS"/>
    <s v="HUDA"/>
    <s v="N 8614 UW"/>
    <n v="5042225744"/>
    <s v="-"/>
    <s v="SJ-WIN/25816/11/2021"/>
    <d v="2021-11-04T00:00:00"/>
    <n v="24"/>
    <s v="DEPO GRESIK"/>
    <x v="18"/>
    <s v="556-0009024"/>
    <d v="2021-11-04T00:00:00"/>
    <x v="2"/>
    <n v="24"/>
    <n v="21102903771"/>
    <s v="-"/>
    <n v="6008145443"/>
    <n v="24"/>
    <n v="0"/>
    <n v="24"/>
    <s v="DEPO GRESIK"/>
    <s v="-"/>
    <s v="556-0006260"/>
    <d v="2021-11-02T00:00:00"/>
    <n v="0"/>
    <n v="5042277909"/>
    <s v="556-0009023"/>
    <d v="2021-11-04T00:00:00"/>
    <s v="8276895965"/>
    <s v="2050350312"/>
    <s v="8276895965"/>
    <n v="0"/>
    <n v="0"/>
    <n v="0"/>
    <m/>
    <m/>
    <m/>
    <m/>
    <m/>
    <m/>
    <m/>
    <m/>
    <m/>
    <m/>
    <m/>
    <m/>
    <m/>
    <m/>
    <m/>
    <m/>
    <m/>
    <m/>
    <n v="4"/>
  </r>
  <r>
    <x v="1"/>
    <s v="PT. TIRTA INVESTAMA WINONGAN"/>
    <s v="21102803747A"/>
    <s v="YPS"/>
    <s v="MUHAMAD"/>
    <s v="N 8527 UV"/>
    <s v="BONGKAR SAJA"/>
    <s v="-"/>
    <s v="SJ-WIN/25825/11/2021"/>
    <d v="2021-11-04T00:00:00"/>
    <n v="0"/>
    <s v="TIV KEBONCANDI"/>
    <x v="2"/>
    <s v="-"/>
    <s v="-"/>
    <x v="0"/>
    <n v="0"/>
    <n v="21102903736"/>
    <s v="-"/>
    <n v="6008144986"/>
    <n v="14"/>
    <n v="0"/>
    <n v="14"/>
    <s v="DEPO MARGOMULYO"/>
    <s v="-"/>
    <s v="168-0021038"/>
    <d v="2021-11-04T00:00:00"/>
    <n v="0"/>
    <n v="5042293425"/>
    <s v="117-0002799"/>
    <d v="2021-11-24T00:00:00"/>
    <e v="#N/A"/>
    <s v="2050350312"/>
    <s v="8276895965"/>
    <n v="0"/>
    <n v="137900"/>
    <n v="0"/>
    <m/>
    <m/>
    <m/>
    <m/>
    <m/>
    <m/>
    <m/>
    <m/>
    <m/>
    <m/>
    <m/>
    <m/>
    <m/>
    <m/>
    <m/>
    <m/>
    <m/>
    <m/>
    <n v="4"/>
  </r>
  <r>
    <x v="1"/>
    <s v="PT. TIRTA INVESTAMA WINONGAN"/>
    <s v="21102803747A"/>
    <s v="YPS"/>
    <s v="MUHAMAD"/>
    <s v="N 8527 UV"/>
    <s v="BONGKAR SAJA"/>
    <s v="-"/>
    <s v="SJ-WIN/25825/11/2021"/>
    <d v="2021-11-04T00:00:00"/>
    <n v="0"/>
    <s v="TIV KEBONCANDI"/>
    <x v="2"/>
    <s v="-"/>
    <s v="-"/>
    <x v="1"/>
    <n v="0"/>
    <n v="21102903736"/>
    <s v="-"/>
    <n v="6008144986"/>
    <n v="1344"/>
    <n v="0"/>
    <n v="1344"/>
    <s v="DEPO MARGOMULYO"/>
    <s v="-"/>
    <s v="168-0021038"/>
    <d v="2021-11-04T00:00:00"/>
    <n v="45"/>
    <n v="5042293425"/>
    <s v="117-0002799"/>
    <d v="2021-11-24T00:00:00"/>
    <e v="#N/A"/>
    <s v="2050350312"/>
    <s v="8276895965"/>
    <n v="0"/>
    <n v="40320000"/>
    <n v="1350000"/>
    <m/>
    <m/>
    <m/>
    <m/>
    <m/>
    <m/>
    <m/>
    <m/>
    <m/>
    <m/>
    <m/>
    <m/>
    <m/>
    <m/>
    <m/>
    <m/>
    <m/>
    <m/>
    <n v="4"/>
  </r>
  <r>
    <x v="1"/>
    <s v="PT. TIRTA INVESTAMA WINONGAN"/>
    <s v="21102803747A"/>
    <s v="YPS"/>
    <s v="MUHAMAD"/>
    <s v="N 8527 UV"/>
    <s v="BONGKAR SAJA"/>
    <s v="-"/>
    <s v="SJ-WIN/25825/11/2021"/>
    <d v="2021-11-04T00:00:00"/>
    <n v="0"/>
    <s v="TIV KEBONCANDI"/>
    <x v="2"/>
    <s v="-"/>
    <s v="-"/>
    <x v="2"/>
    <n v="0"/>
    <n v="21102903736"/>
    <s v="-"/>
    <n v="6008144986"/>
    <n v="28"/>
    <n v="0"/>
    <n v="28"/>
    <s v="DEPO MARGOMULYO"/>
    <s v="-"/>
    <s v="168-0021038"/>
    <d v="2021-11-04T00:00:00"/>
    <n v="0"/>
    <n v="5042293425"/>
    <s v="117-0002799"/>
    <d v="2021-11-24T00:00:00"/>
    <e v="#N/A"/>
    <s v="2050350312"/>
    <s v="8276895965"/>
    <n v="0"/>
    <n v="0"/>
    <n v="0"/>
    <m/>
    <m/>
    <m/>
    <m/>
    <m/>
    <m/>
    <m/>
    <m/>
    <m/>
    <m/>
    <m/>
    <m/>
    <m/>
    <m/>
    <m/>
    <m/>
    <m/>
    <m/>
    <n v="4"/>
  </r>
  <r>
    <x v="0"/>
    <s v="PT. TIRTA INVESTAMA WINONGAN"/>
    <s v="21102903725A"/>
    <s v="YPS"/>
    <s v="DONI"/>
    <s v="L 9430 UZ"/>
    <s v="BONGKAR SAJA"/>
    <s v="-"/>
    <s v="SJ-WIN/25830/11/2021"/>
    <d v="2021-11-04T00:00:00"/>
    <n v="0"/>
    <s v="TIV KEBONCANDI"/>
    <x v="2"/>
    <s v="-"/>
    <s v="-"/>
    <x v="0"/>
    <n v="0"/>
    <n v="21102803779"/>
    <s v="-"/>
    <n v="6008142988"/>
    <n v="18"/>
    <n v="0"/>
    <n v="18"/>
    <s v="DEPO PASURUAN"/>
    <s v="-"/>
    <s v="555-0006690"/>
    <d v="2021-11-04T00:00:00"/>
    <n v="0"/>
    <n v="5042289971"/>
    <s v="116-0004031"/>
    <d v="2021-11-24T00:00:00"/>
    <e v="#N/A"/>
    <s v="2050350281"/>
    <s v="8276895377"/>
    <n v="0"/>
    <n v="177300"/>
    <n v="0"/>
    <m/>
    <m/>
    <m/>
    <m/>
    <m/>
    <m/>
    <m/>
    <m/>
    <m/>
    <m/>
    <m/>
    <m/>
    <m/>
    <m/>
    <m/>
    <m/>
    <m/>
    <m/>
    <n v="4"/>
  </r>
  <r>
    <x v="0"/>
    <s v="PT. TIRTA INVESTAMA WINONGAN"/>
    <s v="21102903725A"/>
    <s v="YPS"/>
    <s v="DONI"/>
    <s v="L 9430 UZ"/>
    <s v="BONGKAR SAJA"/>
    <s v="-"/>
    <s v="SJ-WIN/25830/11/2021"/>
    <d v="2021-11-04T00:00:00"/>
    <n v="0"/>
    <s v="TIV KEBONCANDI"/>
    <x v="2"/>
    <s v="-"/>
    <s v="-"/>
    <x v="1"/>
    <n v="0"/>
    <n v="21102803779"/>
    <s v="-"/>
    <n v="6008142988"/>
    <n v="1344"/>
    <n v="0"/>
    <n v="1344"/>
    <s v="DEPO PASURUAN"/>
    <s v="-"/>
    <s v="555-0006690"/>
    <d v="2021-11-04T00:00:00"/>
    <n v="96"/>
    <n v="5042289971"/>
    <s v="116-0004031"/>
    <d v="2021-11-24T00:00:00"/>
    <e v="#N/A"/>
    <s v="2050350281"/>
    <s v="8276895377"/>
    <n v="0"/>
    <n v="40320000"/>
    <n v="2880000"/>
    <m/>
    <m/>
    <m/>
    <m/>
    <m/>
    <m/>
    <m/>
    <m/>
    <m/>
    <m/>
    <m/>
    <m/>
    <m/>
    <m/>
    <m/>
    <m/>
    <m/>
    <m/>
    <n v="4"/>
  </r>
  <r>
    <x v="0"/>
    <s v="PT. TIRTA INVESTAMA WINONGAN"/>
    <s v="21102903725A"/>
    <s v="YPS"/>
    <s v="DONI"/>
    <s v="L 9430 UZ"/>
    <s v="BONGKAR SAJA"/>
    <s v="-"/>
    <s v="SJ-WIN/25830/11/2021"/>
    <d v="2021-11-04T00:00:00"/>
    <n v="0"/>
    <s v="TIV KEBONCANDI"/>
    <x v="2"/>
    <s v="-"/>
    <s v="-"/>
    <x v="2"/>
    <n v="0"/>
    <n v="21102803779"/>
    <s v="-"/>
    <n v="6008142988"/>
    <n v="28"/>
    <n v="0"/>
    <n v="28"/>
    <s v="DEPO PASURUAN"/>
    <s v="-"/>
    <s v="555-0006690"/>
    <d v="2021-11-04T00:00:00"/>
    <n v="0"/>
    <n v="5042289971"/>
    <s v="116-0004031"/>
    <d v="2021-11-24T00:00:00"/>
    <e v="#N/A"/>
    <s v="2050350281"/>
    <s v="8276895377"/>
    <n v="0"/>
    <n v="0"/>
    <n v="0"/>
    <m/>
    <m/>
    <m/>
    <m/>
    <m/>
    <m/>
    <m/>
    <m/>
    <m/>
    <m/>
    <m/>
    <m/>
    <m/>
    <m/>
    <m/>
    <m/>
    <m/>
    <m/>
    <n v="4"/>
  </r>
  <r>
    <x v="1"/>
    <s v="PT. TIRTA INVESTAMA WINONGAN"/>
    <n v="21102903727"/>
    <s v="PPS"/>
    <s v="TAUFIQ"/>
    <s v="L 9271 UF"/>
    <n v="5042283878"/>
    <s v="-"/>
    <s v="-"/>
    <d v="2021-11-04T00:00:00"/>
    <n v="1440"/>
    <s v="DEPO MARGOMULYO"/>
    <x v="5"/>
    <s v="168-0033134"/>
    <d v="2021-11-25T00:00:00"/>
    <x v="0"/>
    <n v="1440"/>
    <s v="-"/>
    <s v="-"/>
    <s v="-"/>
    <n v="0"/>
    <n v="0"/>
    <n v="0"/>
    <s v="-"/>
    <s v="-"/>
    <s v="-"/>
    <s v="-"/>
    <n v="0"/>
    <s v="-"/>
    <s v="-"/>
    <s v="-"/>
    <s v="8276895965"/>
    <e v="#N/A"/>
    <e v="#N/A"/>
    <n v="14184000"/>
    <n v="0"/>
    <n v="0"/>
    <m/>
    <m/>
    <m/>
    <m/>
    <m/>
    <m/>
    <m/>
    <m/>
    <m/>
    <m/>
    <m/>
    <m/>
    <m/>
    <m/>
    <m/>
    <m/>
    <m/>
    <m/>
    <n v="4"/>
  </r>
  <r>
    <x v="1"/>
    <s v="PT. TIRTA INVESTAMA WINONGAN"/>
    <n v="21102903727"/>
    <s v="PPS"/>
    <s v="TAUFIQ"/>
    <s v="L 9271 UF"/>
    <n v="5042283878"/>
    <s v="-"/>
    <s v="-"/>
    <d v="2021-11-04T00:00:00"/>
    <n v="1440"/>
    <s v="DEPO MARGOMULYO"/>
    <x v="5"/>
    <s v="168-0033134"/>
    <d v="2021-11-25T00:00:00"/>
    <x v="1"/>
    <n v="1440"/>
    <s v="-"/>
    <s v="-"/>
    <s v="-"/>
    <n v="0"/>
    <n v="0"/>
    <n v="0"/>
    <s v="-"/>
    <s v="-"/>
    <s v="-"/>
    <s v="-"/>
    <n v="0"/>
    <s v="-"/>
    <s v="-"/>
    <s v="-"/>
    <s v="8276895965"/>
    <e v="#N/A"/>
    <e v="#N/A"/>
    <n v="43200000"/>
    <n v="0"/>
    <n v="0"/>
    <m/>
    <m/>
    <m/>
    <m/>
    <m/>
    <m/>
    <m/>
    <m/>
    <m/>
    <m/>
    <m/>
    <m/>
    <m/>
    <m/>
    <m/>
    <m/>
    <m/>
    <m/>
    <n v="4"/>
  </r>
  <r>
    <x v="0"/>
    <s v="PT. TIRTA INVESTAMA WINONGAN"/>
    <s v="21102903727A"/>
    <s v="PPS"/>
    <s v="TAUFIQ"/>
    <s v="L 9271 UF"/>
    <s v="BONGKAR SAJA"/>
    <s v="-"/>
    <s v="-"/>
    <d v="2021-11-04T00:00:00"/>
    <n v="0"/>
    <s v="TIV KEBONCANDI"/>
    <x v="2"/>
    <s v="-"/>
    <s v="-"/>
    <x v="0"/>
    <n v="0"/>
    <n v="21102803805"/>
    <s v="-"/>
    <n v="6008146002"/>
    <n v="35"/>
    <n v="0"/>
    <n v="35"/>
    <s v="DEPO JEMBER"/>
    <s v="-"/>
    <s v="369-0005539"/>
    <d v="2021-11-03T00:00:00"/>
    <n v="0"/>
    <n v="5042286682"/>
    <s v="116-0003832"/>
    <d v="2021-11-13T00:00:00"/>
    <e v="#N/A"/>
    <s v="2050350281"/>
    <s v="8276895377"/>
    <n v="0"/>
    <n v="344750"/>
    <n v="0"/>
    <m/>
    <m/>
    <m/>
    <m/>
    <m/>
    <m/>
    <m/>
    <m/>
    <m/>
    <m/>
    <m/>
    <m/>
    <m/>
    <m/>
    <m/>
    <m/>
    <m/>
    <m/>
    <n v="4"/>
  </r>
  <r>
    <x v="0"/>
    <s v="PT. TIRTA INVESTAMA WINONGAN"/>
    <s v="21102903727A"/>
    <s v="PPS"/>
    <s v="TAUFIQ"/>
    <s v="L 9271 UF"/>
    <s v="BONGKAR SAJA"/>
    <s v="-"/>
    <s v="-"/>
    <d v="2021-11-04T00:00:00"/>
    <n v="0"/>
    <s v="TIV KEBONCANDI"/>
    <x v="2"/>
    <s v="-"/>
    <s v="-"/>
    <x v="1"/>
    <n v="0"/>
    <n v="21102803805"/>
    <s v="-"/>
    <n v="6008146002"/>
    <n v="1440"/>
    <n v="0"/>
    <n v="1440"/>
    <s v="DEPO JEMBER"/>
    <s v="-"/>
    <s v="369-0005539"/>
    <d v="2021-11-03T00:00:00"/>
    <n v="65"/>
    <n v="5042286682"/>
    <s v="116-0003832"/>
    <d v="2021-11-13T00:00:00"/>
    <e v="#N/A"/>
    <s v="2050350281"/>
    <s v="8276895377"/>
    <n v="0"/>
    <n v="43200000"/>
    <n v="1950000"/>
    <m/>
    <m/>
    <m/>
    <m/>
    <m/>
    <m/>
    <m/>
    <m/>
    <m/>
    <m/>
    <m/>
    <m/>
    <m/>
    <m/>
    <m/>
    <m/>
    <m/>
    <m/>
    <n v="4"/>
  </r>
  <r>
    <x v="1"/>
    <s v="PT. TIRTA INVESTAMA WINONGAN"/>
    <n v="21102903728"/>
    <s v="PPS"/>
    <s v="BASIT"/>
    <s v="L 8372 UI"/>
    <n v="5042291603"/>
    <s v="-"/>
    <s v="-"/>
    <d v="2021-11-04T00:00:00"/>
    <n v="1344"/>
    <s v="DEPO LEGUNDI"/>
    <x v="4"/>
    <s v="083-0007875"/>
    <d v="2021-11-05T00:00:00"/>
    <x v="0"/>
    <n v="1344"/>
    <s v="-"/>
    <s v="-"/>
    <s v="-"/>
    <n v="0"/>
    <n v="0"/>
    <n v="0"/>
    <s v="-"/>
    <s v="-"/>
    <s v="-"/>
    <s v="-"/>
    <n v="0"/>
    <s v="-"/>
    <s v="-"/>
    <s v="-"/>
    <s v="8276895965"/>
    <e v="#N/A"/>
    <e v="#N/A"/>
    <n v="13238400"/>
    <n v="0"/>
    <n v="0"/>
    <m/>
    <m/>
    <m/>
    <m/>
    <m/>
    <m/>
    <m/>
    <m/>
    <m/>
    <m/>
    <m/>
    <m/>
    <m/>
    <m/>
    <m/>
    <m/>
    <m/>
    <m/>
    <n v="4"/>
  </r>
  <r>
    <x v="1"/>
    <s v="PT. TIRTA INVESTAMA WINONGAN"/>
    <n v="21102903728"/>
    <s v="PPS"/>
    <s v="BASIT"/>
    <s v="L 8372 UI"/>
    <n v="5042291603"/>
    <s v="-"/>
    <s v="-"/>
    <d v="2021-11-04T00:00:00"/>
    <n v="1344"/>
    <s v="DEPO LEGUNDI"/>
    <x v="4"/>
    <s v="083-0007875"/>
    <d v="2021-11-05T00:00:00"/>
    <x v="1"/>
    <n v="1344"/>
    <s v="-"/>
    <s v="-"/>
    <s v="-"/>
    <n v="0"/>
    <n v="0"/>
    <n v="0"/>
    <s v="-"/>
    <s v="-"/>
    <s v="-"/>
    <s v="-"/>
    <n v="0"/>
    <s v="-"/>
    <s v="-"/>
    <s v="-"/>
    <s v="8276895965"/>
    <e v="#N/A"/>
    <e v="#N/A"/>
    <n v="40320000"/>
    <n v="0"/>
    <n v="0"/>
    <m/>
    <m/>
    <m/>
    <m/>
    <m/>
    <m/>
    <m/>
    <m/>
    <m/>
    <m/>
    <m/>
    <m/>
    <m/>
    <m/>
    <m/>
    <m/>
    <m/>
    <m/>
    <n v="4"/>
  </r>
  <r>
    <x v="0"/>
    <s v="PT. TIRTA INVESTAMA WINONGAN"/>
    <s v="21102903728A"/>
    <s v="PPS"/>
    <s v="BASIT"/>
    <s v="L 8372 UI"/>
    <s v="BONGKAR SAJA"/>
    <s v="-"/>
    <s v="-"/>
    <d v="2021-11-04T00:00:00"/>
    <n v="0"/>
    <s v="TIV KEBONCANDI"/>
    <x v="2"/>
    <s v="-"/>
    <s v="-"/>
    <x v="0"/>
    <n v="0"/>
    <n v="21102803826"/>
    <s v="SPP 753767"/>
    <n v="6008145096"/>
    <n v="25"/>
    <n v="0"/>
    <n v="25"/>
    <s v="DEPO BONDOWOSO"/>
    <s v="GUDANG PUSAT LMS"/>
    <s v="745-0000792"/>
    <d v="2021-11-03T00:00:00"/>
    <n v="0"/>
    <n v="5042274355"/>
    <s v="116-0003830"/>
    <d v="2021-11-13T00:00:00"/>
    <e v="#N/A"/>
    <s v="2050350281"/>
    <s v="8276895377"/>
    <n v="0"/>
    <n v="246250"/>
    <n v="0"/>
    <s v="116-0000177"/>
    <d v="2021-11-04T00:00:00"/>
    <m/>
    <m/>
    <m/>
    <m/>
    <m/>
    <m/>
    <m/>
    <m/>
    <m/>
    <m/>
    <m/>
    <m/>
    <m/>
    <m/>
    <m/>
    <m/>
    <n v="4"/>
  </r>
  <r>
    <x v="0"/>
    <s v="PT. TIRTA INVESTAMA WINONGAN"/>
    <s v="21102903728A"/>
    <s v="PPS"/>
    <s v="BASIT"/>
    <s v="L 8372 UI"/>
    <s v="BONGKAR SAJA"/>
    <s v="-"/>
    <s v="-"/>
    <d v="2021-11-04T00:00:00"/>
    <n v="0"/>
    <s v="TIV KEBONCANDI"/>
    <x v="2"/>
    <s v="-"/>
    <s v="-"/>
    <x v="1"/>
    <n v="0"/>
    <n v="21102803826"/>
    <s v="SPP 753767"/>
    <n v="6008145096"/>
    <n v="25"/>
    <n v="1415"/>
    <n v="1440"/>
    <s v="DEPO BONDOWOSO"/>
    <s v="GUDANG PUSAT LMS"/>
    <s v="745-0000792"/>
    <d v="2021-11-03T00:00:00"/>
    <n v="70"/>
    <n v="5042274355"/>
    <s v="116-0003830"/>
    <d v="2021-11-13T00:00:00"/>
    <e v="#N/A"/>
    <s v="2050350281"/>
    <s v="8276895377"/>
    <n v="0"/>
    <n v="43200000"/>
    <n v="2100000"/>
    <s v="116-0000177"/>
    <d v="2021-11-04T00:00:00"/>
    <m/>
    <m/>
    <m/>
    <m/>
    <m/>
    <m/>
    <m/>
    <m/>
    <m/>
    <m/>
    <m/>
    <m/>
    <m/>
    <m/>
    <m/>
    <m/>
    <n v="4"/>
  </r>
  <r>
    <x v="0"/>
    <s v="PT. TIRTA INVESTAMA WINONGAN"/>
    <n v="21102803748"/>
    <s v="WIRADAYA"/>
    <s v="AGUS"/>
    <s v="P 9485 UQ"/>
    <n v="5042289490"/>
    <s v="-"/>
    <s v="-"/>
    <d v="2021-11-04T00:00:00"/>
    <n v="1440"/>
    <s v="WIRADAYA"/>
    <x v="10"/>
    <s v="558-0010101"/>
    <d v="2021-11-04T00:00:00"/>
    <x v="0"/>
    <n v="1440"/>
    <n v="21102803807"/>
    <s v="-"/>
    <n v="6008138788"/>
    <n v="36"/>
    <n v="0"/>
    <n v="36"/>
    <s v="WIRADAYA"/>
    <s v="-"/>
    <s v="558-0006593"/>
    <d v="2021-11-04T00:00:00"/>
    <n v="3"/>
    <n v="5042288925"/>
    <s v="558-0010102"/>
    <d v="2021-11-04T00:00:00"/>
    <s v="8276895377"/>
    <s v="2050350281"/>
    <s v="8276895377"/>
    <n v="14184000"/>
    <n v="354600"/>
    <n v="29550"/>
    <m/>
    <m/>
    <m/>
    <m/>
    <m/>
    <m/>
    <m/>
    <m/>
    <m/>
    <m/>
    <m/>
    <m/>
    <m/>
    <m/>
    <m/>
    <m/>
    <m/>
    <m/>
    <n v="4"/>
  </r>
  <r>
    <x v="0"/>
    <s v="PT. TIRTA INVESTAMA WINONGAN"/>
    <n v="21102803748"/>
    <s v="WIRADAYA"/>
    <s v="AGUS"/>
    <s v="P 9485 UQ"/>
    <n v="5042289490"/>
    <s v="-"/>
    <s v="-"/>
    <d v="2021-11-04T00:00:00"/>
    <n v="1440"/>
    <s v="WIRADAYA"/>
    <x v="10"/>
    <s v="558-0010101"/>
    <d v="2021-11-04T00:00:00"/>
    <x v="1"/>
    <n v="1440"/>
    <n v="21102803807"/>
    <s v="-"/>
    <n v="6008138788"/>
    <n v="1440"/>
    <n v="0"/>
    <n v="1440"/>
    <s v="WIRADAYA"/>
    <s v="-"/>
    <s v="558-0006593"/>
    <d v="2021-11-04T00:00:00"/>
    <n v="85"/>
    <n v="5042288925"/>
    <s v="558-0010102"/>
    <d v="2021-11-04T00:00:00"/>
    <s v="8276895377"/>
    <s v="2050350281"/>
    <s v="8276895377"/>
    <n v="43200000"/>
    <n v="43200000"/>
    <n v="2550000"/>
    <m/>
    <m/>
    <m/>
    <m/>
    <m/>
    <m/>
    <m/>
    <m/>
    <m/>
    <m/>
    <m/>
    <m/>
    <m/>
    <m/>
    <m/>
    <m/>
    <m/>
    <m/>
    <n v="4"/>
  </r>
  <r>
    <x v="0"/>
    <s v="PT. TIRTA INVESTAMA WINONGAN"/>
    <n v="21102803757"/>
    <s v="PPS"/>
    <s v="RIFAI"/>
    <s v="S 9015 US"/>
    <n v="5042271719"/>
    <s v="-"/>
    <s v="-"/>
    <d v="2021-11-04T00:00:00"/>
    <n v="1420"/>
    <s v="DEPO BANYUWANGI"/>
    <x v="8"/>
    <s v="080-0003058"/>
    <d v="2021-11-05T00:00:00"/>
    <x v="0"/>
    <n v="1420"/>
    <s v="-"/>
    <s v="-"/>
    <s v="-"/>
    <n v="0"/>
    <n v="0"/>
    <n v="0"/>
    <s v="-"/>
    <s v="-"/>
    <s v="-"/>
    <s v="-"/>
    <n v="0"/>
    <s v="-"/>
    <s v="-"/>
    <s v="-"/>
    <s v="8276895377"/>
    <e v="#N/A"/>
    <e v="#N/A"/>
    <n v="13987000"/>
    <n v="0"/>
    <n v="0"/>
    <m/>
    <m/>
    <m/>
    <m/>
    <m/>
    <m/>
    <m/>
    <m/>
    <m/>
    <m/>
    <m/>
    <m/>
    <m/>
    <m/>
    <m/>
    <m/>
    <m/>
    <m/>
    <n v="4"/>
  </r>
  <r>
    <x v="0"/>
    <s v="PT. TIRTA INVESTAMA WINONGAN"/>
    <n v="21102803757"/>
    <s v="PPS"/>
    <s v="RIFAI"/>
    <s v="S 9015 US"/>
    <n v="5042271719"/>
    <s v="-"/>
    <s v="-"/>
    <d v="2021-11-04T00:00:00"/>
    <n v="1420"/>
    <s v="DEPO BANYUWANGI"/>
    <x v="8"/>
    <s v="080-0003058"/>
    <d v="2021-11-05T00:00:00"/>
    <x v="1"/>
    <n v="1420"/>
    <s v="-"/>
    <s v="-"/>
    <s v="-"/>
    <n v="0"/>
    <n v="0"/>
    <n v="0"/>
    <s v="-"/>
    <s v="-"/>
    <s v="-"/>
    <s v="-"/>
    <n v="0"/>
    <s v="-"/>
    <s v="-"/>
    <s v="-"/>
    <s v="8276895377"/>
    <e v="#N/A"/>
    <e v="#N/A"/>
    <n v="42600000"/>
    <n v="0"/>
    <n v="0"/>
    <m/>
    <m/>
    <m/>
    <m/>
    <m/>
    <m/>
    <m/>
    <m/>
    <m/>
    <m/>
    <m/>
    <m/>
    <m/>
    <m/>
    <m/>
    <m/>
    <m/>
    <m/>
    <n v="4"/>
  </r>
  <r>
    <x v="1"/>
    <s v="PT. TIRTA INVESTAMA WINONGAN"/>
    <s v="21102803757A"/>
    <s v="PPS"/>
    <s v="RIFAI"/>
    <s v="S 9015 US"/>
    <s v="BONGKAR SAJA"/>
    <s v="-"/>
    <s v="-"/>
    <d v="2021-11-04T00:00:00"/>
    <n v="0"/>
    <s v="TIV KEBONCANDI"/>
    <x v="2"/>
    <s v="-"/>
    <s v="-"/>
    <x v="0"/>
    <n v="0"/>
    <n v="21102903767"/>
    <s v="-"/>
    <n v="6008145483"/>
    <n v="34"/>
    <n v="0"/>
    <n v="34"/>
    <s v="LOWAYU - GRESIK"/>
    <s v="-"/>
    <s v="556-0006268"/>
    <d v="2021-11-03T00:00:00"/>
    <n v="0"/>
    <n v="5042282011"/>
    <s v="556-0009062"/>
    <d v="2021-11-08T00:00:00"/>
    <e v="#N/A"/>
    <s v="2050350312"/>
    <s v="8276895965"/>
    <n v="0"/>
    <n v="334900"/>
    <n v="0"/>
    <m/>
    <m/>
    <m/>
    <m/>
    <m/>
    <m/>
    <m/>
    <m/>
    <m/>
    <m/>
    <m/>
    <m/>
    <m/>
    <m/>
    <m/>
    <m/>
    <m/>
    <m/>
    <n v="4"/>
  </r>
  <r>
    <x v="1"/>
    <s v="PT. TIRTA INVESTAMA WINONGAN"/>
    <s v="21102803757A"/>
    <s v="PPS"/>
    <s v="RIFAI"/>
    <s v="S 9015 US"/>
    <s v="BONGKAR SAJA"/>
    <s v="-"/>
    <s v="-"/>
    <d v="2021-11-04T00:00:00"/>
    <n v="0"/>
    <s v="TIV KEBONCANDI"/>
    <x v="2"/>
    <s v="-"/>
    <s v="-"/>
    <x v="1"/>
    <n v="0"/>
    <n v="21102903767"/>
    <s v="-"/>
    <n v="6008145483"/>
    <n v="1420"/>
    <n v="0"/>
    <n v="1420"/>
    <s v="LOWAYU - GRESIK"/>
    <s v="-"/>
    <s v="556-0006268"/>
    <d v="2021-11-03T00:00:00"/>
    <n v="65"/>
    <n v="5042282011"/>
    <s v="556-0009062"/>
    <d v="2021-11-08T00:00:00"/>
    <e v="#N/A"/>
    <s v="2050350312"/>
    <s v="8276895965"/>
    <n v="0"/>
    <n v="42600000"/>
    <n v="1950000"/>
    <m/>
    <m/>
    <m/>
    <m/>
    <m/>
    <m/>
    <m/>
    <m/>
    <m/>
    <m/>
    <m/>
    <m/>
    <m/>
    <m/>
    <m/>
    <m/>
    <m/>
    <m/>
    <n v="4"/>
  </r>
  <r>
    <x v="0"/>
    <s v="PT. TIRTA INVESTAMA WINONGAN"/>
    <n v="21102803760"/>
    <s v="PPS"/>
    <s v="ANTON"/>
    <s v="L 9370 UZ"/>
    <n v="5042283721"/>
    <s v="-"/>
    <s v="-"/>
    <d v="2021-11-04T00:00:00"/>
    <n v="1344"/>
    <s v="DEPO SUKOREJO"/>
    <x v="11"/>
    <s v="569-0002257"/>
    <d v="2021-11-04T00:00:00"/>
    <x v="0"/>
    <n v="1344"/>
    <s v="-"/>
    <s v="-"/>
    <s v="-"/>
    <n v="0"/>
    <n v="0"/>
    <n v="0"/>
    <s v="-"/>
    <s v="-"/>
    <s v="-"/>
    <s v="-"/>
    <n v="0"/>
    <s v="-"/>
    <s v="-"/>
    <s v="-"/>
    <s v="8276895377"/>
    <e v="#N/A"/>
    <e v="#N/A"/>
    <n v="13238400"/>
    <n v="0"/>
    <n v="0"/>
    <m/>
    <m/>
    <m/>
    <m/>
    <m/>
    <m/>
    <m/>
    <m/>
    <m/>
    <m/>
    <m/>
    <m/>
    <m/>
    <m/>
    <m/>
    <m/>
    <m/>
    <m/>
    <n v="4"/>
  </r>
  <r>
    <x v="0"/>
    <s v="PT. TIRTA INVESTAMA WINONGAN"/>
    <n v="21102803760"/>
    <s v="PPS"/>
    <s v="ANTON"/>
    <s v="L 9370 UZ"/>
    <n v="5042283721"/>
    <s v="-"/>
    <s v="-"/>
    <d v="2021-11-04T00:00:00"/>
    <n v="1344"/>
    <s v="DEPO SUKOREJO"/>
    <x v="11"/>
    <s v="569-0002257"/>
    <d v="2021-11-04T00:00:00"/>
    <x v="1"/>
    <n v="1344"/>
    <s v="-"/>
    <s v="-"/>
    <s v="-"/>
    <n v="0"/>
    <n v="0"/>
    <n v="0"/>
    <s v="-"/>
    <s v="-"/>
    <s v="-"/>
    <s v="-"/>
    <n v="0"/>
    <s v="-"/>
    <s v="-"/>
    <s v="-"/>
    <s v="8276895377"/>
    <e v="#N/A"/>
    <e v="#N/A"/>
    <n v="40320000"/>
    <n v="0"/>
    <n v="0"/>
    <m/>
    <m/>
    <m/>
    <m/>
    <m/>
    <m/>
    <m/>
    <m/>
    <m/>
    <m/>
    <m/>
    <m/>
    <m/>
    <m/>
    <m/>
    <m/>
    <m/>
    <m/>
    <n v="4"/>
  </r>
  <r>
    <x v="1"/>
    <s v="PT. TIRTA INVESTAMA WINONGAN"/>
    <s v="21102803760A"/>
    <s v="PPS"/>
    <s v="ANTON"/>
    <s v="L 9370 UZ"/>
    <s v="BONGKAR SAJA"/>
    <s v="-"/>
    <s v="-"/>
    <d v="2021-11-04T00:00:00"/>
    <n v="0"/>
    <s v="TIV KEBONCANDI"/>
    <x v="2"/>
    <s v="-"/>
    <s v="-"/>
    <x v="0"/>
    <n v="0"/>
    <n v="21102903757"/>
    <s v="-"/>
    <n v="6008145484"/>
    <n v="28"/>
    <n v="0"/>
    <n v="28"/>
    <s v="LOWAYU - GRESIK"/>
    <s v="-"/>
    <s v="556-0006267"/>
    <d v="2021-11-03T00:00:00"/>
    <n v="0"/>
    <n v="5042270598"/>
    <s v="556-0009051"/>
    <d v="2021-11-06T00:00:00"/>
    <e v="#N/A"/>
    <s v="2050350312"/>
    <s v="8276895965"/>
    <n v="0"/>
    <n v="275800"/>
    <n v="0"/>
    <m/>
    <m/>
    <m/>
    <m/>
    <m/>
    <m/>
    <m/>
    <m/>
    <m/>
    <m/>
    <m/>
    <m/>
    <m/>
    <m/>
    <m/>
    <m/>
    <m/>
    <m/>
    <n v="4"/>
  </r>
  <r>
    <x v="1"/>
    <s v="PT. TIRTA INVESTAMA WINONGAN"/>
    <s v="21102803760A"/>
    <s v="PPS"/>
    <s v="ANTON"/>
    <s v="L 9370 UZ"/>
    <s v="BONGKAR SAJA"/>
    <s v="-"/>
    <s v="-"/>
    <d v="2021-11-04T00:00:00"/>
    <n v="0"/>
    <s v="TIV KEBONCANDI"/>
    <x v="2"/>
    <s v="-"/>
    <s v="-"/>
    <x v="1"/>
    <n v="0"/>
    <n v="21102903757"/>
    <s v="-"/>
    <n v="6008145484"/>
    <n v="1440"/>
    <n v="0"/>
    <n v="1440"/>
    <s v="LOWAYU - GRESIK"/>
    <s v="-"/>
    <s v="556-0006267"/>
    <d v="2021-11-03T00:00:00"/>
    <n v="65"/>
    <n v="5042270598"/>
    <s v="556-0009051"/>
    <d v="2021-11-06T00:00:00"/>
    <e v="#N/A"/>
    <s v="2050350312"/>
    <s v="8276895965"/>
    <n v="0"/>
    <n v="43200000"/>
    <n v="1950000"/>
    <m/>
    <m/>
    <m/>
    <m/>
    <m/>
    <m/>
    <m/>
    <m/>
    <m/>
    <m/>
    <m/>
    <m/>
    <m/>
    <m/>
    <m/>
    <m/>
    <m/>
    <m/>
    <n v="4"/>
  </r>
  <r>
    <x v="0"/>
    <s v="PT. TIRTA INVESTAMA WINONGAN"/>
    <n v="21102803763"/>
    <s v="PPS"/>
    <s v="SOBAH"/>
    <s v="S 9012 US"/>
    <n v="5042281172"/>
    <s v="-"/>
    <s v="-"/>
    <d v="2021-11-04T00:00:00"/>
    <n v="1420"/>
    <s v="DEPO SITUBONDO"/>
    <x v="3"/>
    <s v="899-0001703"/>
    <d v="2021-11-05T00:00:00"/>
    <x v="0"/>
    <n v="1420"/>
    <s v="-"/>
    <s v="-"/>
    <s v="-"/>
    <n v="0"/>
    <n v="0"/>
    <n v="0"/>
    <s v="-"/>
    <s v="-"/>
    <s v="-"/>
    <s v="-"/>
    <n v="0"/>
    <s v="-"/>
    <s v="-"/>
    <s v="-"/>
    <s v="8276895377"/>
    <e v="#N/A"/>
    <e v="#N/A"/>
    <n v="13987000"/>
    <n v="0"/>
    <n v="0"/>
    <m/>
    <m/>
    <m/>
    <m/>
    <m/>
    <m/>
    <m/>
    <m/>
    <m/>
    <m/>
    <m/>
    <m/>
    <m/>
    <m/>
    <m/>
    <m/>
    <m/>
    <m/>
    <n v="4"/>
  </r>
  <r>
    <x v="0"/>
    <s v="PT. TIRTA INVESTAMA WINONGAN"/>
    <n v="21102803763"/>
    <s v="PPS"/>
    <s v="SOBAH"/>
    <s v="S 9012 US"/>
    <n v="5042281172"/>
    <s v="-"/>
    <s v="-"/>
    <d v="2021-11-04T00:00:00"/>
    <n v="1420"/>
    <s v="DEPO SITUBONDO"/>
    <x v="3"/>
    <s v="899-0001703"/>
    <d v="2021-11-05T00:00:00"/>
    <x v="1"/>
    <n v="1420"/>
    <s v="-"/>
    <s v="-"/>
    <s v="-"/>
    <n v="0"/>
    <n v="0"/>
    <n v="0"/>
    <s v="-"/>
    <s v="-"/>
    <s v="-"/>
    <s v="-"/>
    <n v="0"/>
    <s v="-"/>
    <s v="-"/>
    <s v="-"/>
    <s v="8276895377"/>
    <e v="#N/A"/>
    <e v="#N/A"/>
    <n v="42600000"/>
    <n v="0"/>
    <n v="0"/>
    <m/>
    <m/>
    <m/>
    <m/>
    <m/>
    <m/>
    <m/>
    <m/>
    <m/>
    <m/>
    <m/>
    <m/>
    <m/>
    <m/>
    <m/>
    <m/>
    <m/>
    <m/>
    <n v="4"/>
  </r>
  <r>
    <x v="1"/>
    <s v="PT. TIRTA INVESTAMA WINONGAN"/>
    <s v="21102803763A"/>
    <s v="PPS"/>
    <s v="SOBAH"/>
    <s v="S 9012 US"/>
    <s v="BONGKAR SAJA"/>
    <s v="-"/>
    <s v="-"/>
    <d v="2021-11-04T00:00:00"/>
    <n v="0"/>
    <s v="TIV KEBONCANDI"/>
    <x v="2"/>
    <s v="-"/>
    <s v="-"/>
    <x v="0"/>
    <n v="0"/>
    <n v="21102903773"/>
    <s v="-"/>
    <n v="6008144536"/>
    <n v="44"/>
    <n v="0"/>
    <n v="44"/>
    <s v="DEPO PANCENG"/>
    <s v="-"/>
    <s v="169-0001644"/>
    <d v="2021-11-03T00:00:00"/>
    <n v="1"/>
    <n v="5042281108"/>
    <s v="117-0002642"/>
    <d v="2021-11-13T00:00:00"/>
    <e v="#N/A"/>
    <s v="2050350312"/>
    <s v="8276895965"/>
    <n v="0"/>
    <n v="433400"/>
    <n v="9850"/>
    <m/>
    <m/>
    <m/>
    <m/>
    <m/>
    <m/>
    <m/>
    <m/>
    <m/>
    <m/>
    <m/>
    <m/>
    <m/>
    <m/>
    <m/>
    <m/>
    <m/>
    <m/>
    <n v="4"/>
  </r>
  <r>
    <x v="1"/>
    <s v="PT. TIRTA INVESTAMA WINONGAN"/>
    <s v="21102803763A"/>
    <s v="PPS"/>
    <s v="SOBAH"/>
    <s v="S 9012 US"/>
    <s v="BONGKAR SAJA"/>
    <s v="-"/>
    <s v="-"/>
    <d v="2021-11-04T00:00:00"/>
    <n v="0"/>
    <s v="TIV KEBONCANDI"/>
    <x v="2"/>
    <s v="-"/>
    <s v="-"/>
    <x v="1"/>
    <n v="0"/>
    <n v="21102903773"/>
    <s v="-"/>
    <n v="6008144536"/>
    <n v="1420"/>
    <n v="0"/>
    <n v="1420"/>
    <s v="DEPO PANCENG"/>
    <s v="-"/>
    <s v="169-0001644"/>
    <d v="2021-11-03T00:00:00"/>
    <n v="71"/>
    <n v="5042281108"/>
    <s v="117-0002642"/>
    <d v="2021-11-13T00:00:00"/>
    <e v="#N/A"/>
    <s v="2050350312"/>
    <s v="8276895965"/>
    <n v="0"/>
    <n v="42600000"/>
    <n v="2130000"/>
    <m/>
    <m/>
    <m/>
    <m/>
    <m/>
    <m/>
    <m/>
    <m/>
    <m/>
    <m/>
    <m/>
    <m/>
    <m/>
    <m/>
    <m/>
    <m/>
    <m/>
    <m/>
    <n v="4"/>
  </r>
  <r>
    <x v="1"/>
    <s v="PT. TIRTA INVESTAMA WINONGAN"/>
    <n v="21102903720"/>
    <s v="MERPATI"/>
    <s v="BUDIONO"/>
    <s v="N 9902 UR"/>
    <n v="5042292374"/>
    <s v="-"/>
    <s v="-"/>
    <d v="2021-11-04T00:00:00"/>
    <n v="1440"/>
    <s v="LOWAYU - GRESIK"/>
    <x v="12"/>
    <s v="556-0009033"/>
    <d v="2021-11-05T00:00:00"/>
    <x v="0"/>
    <n v="1440"/>
    <n v="21102903754"/>
    <s v="-"/>
    <n v="6008146649"/>
    <n v="41"/>
    <n v="0"/>
    <n v="41"/>
    <s v="DEPO GRESIK"/>
    <s v="-"/>
    <s v="556-0006270"/>
    <d v="2021-11-04T00:00:00"/>
    <n v="0"/>
    <n v="5042293543"/>
    <s v="117-0002817"/>
    <d v="2021-11-24T00:00:00"/>
    <s v="8276895965"/>
    <s v="2050350312"/>
    <s v="8276895965"/>
    <n v="14184000"/>
    <n v="403850"/>
    <n v="0"/>
    <m/>
    <m/>
    <m/>
    <m/>
    <m/>
    <m/>
    <m/>
    <m/>
    <m/>
    <m/>
    <m/>
    <m/>
    <m/>
    <m/>
    <m/>
    <m/>
    <m/>
    <m/>
    <n v="4"/>
  </r>
  <r>
    <x v="1"/>
    <s v="PT. TIRTA INVESTAMA WINONGAN"/>
    <n v="21102903720"/>
    <s v="MERPATI"/>
    <s v="BUDIONO"/>
    <s v="N 9902 UR"/>
    <n v="5042292374"/>
    <s v="-"/>
    <s v="-"/>
    <d v="2021-11-04T00:00:00"/>
    <n v="1440"/>
    <s v="LOWAYU - GRESIK"/>
    <x v="12"/>
    <s v="556-0009033"/>
    <d v="2021-11-05T00:00:00"/>
    <x v="1"/>
    <n v="1440"/>
    <n v="21102903754"/>
    <s v="-"/>
    <n v="6008146649"/>
    <n v="1600"/>
    <n v="0"/>
    <n v="1600"/>
    <s v="DEPO GRESIK"/>
    <s v="-"/>
    <s v="556-0006270"/>
    <d v="2021-11-04T00:00:00"/>
    <n v="70"/>
    <n v="5042293543"/>
    <s v="117-0002817"/>
    <d v="2021-11-24T00:00:00"/>
    <s v="8276895965"/>
    <s v="2050350312"/>
    <s v="8276895965"/>
    <n v="43200000"/>
    <n v="48000000"/>
    <n v="2100000"/>
    <m/>
    <m/>
    <m/>
    <m/>
    <m/>
    <m/>
    <m/>
    <m/>
    <m/>
    <m/>
    <m/>
    <m/>
    <m/>
    <m/>
    <m/>
    <m/>
    <m/>
    <m/>
    <n v="4"/>
  </r>
  <r>
    <x v="1"/>
    <s v="PT. TIRTA INVESTAMA WINONGAN"/>
    <n v="21102903721"/>
    <s v="MERPATI"/>
    <s v="EKO"/>
    <s v="N 8863 UR"/>
    <n v="5042292652"/>
    <s v="-"/>
    <s v="-"/>
    <d v="2021-11-04T00:00:00"/>
    <n v="1344"/>
    <s v="DEPO PANCENG"/>
    <x v="13"/>
    <s v="169-0001707"/>
    <d v="2021-11-05T00:00:00"/>
    <x v="0"/>
    <n v="1344"/>
    <s v="-"/>
    <s v="-"/>
    <s v="-"/>
    <n v="0"/>
    <n v="0"/>
    <n v="0"/>
    <s v="-"/>
    <s v="-"/>
    <s v="-"/>
    <s v="-"/>
    <n v="0"/>
    <s v="-"/>
    <s v="-"/>
    <s v="-"/>
    <s v="8276895965"/>
    <e v="#N/A"/>
    <e v="#N/A"/>
    <n v="13238400"/>
    <n v="0"/>
    <n v="0"/>
    <m/>
    <m/>
    <m/>
    <m/>
    <m/>
    <m/>
    <m/>
    <m/>
    <m/>
    <m/>
    <m/>
    <m/>
    <m/>
    <m/>
    <m/>
    <m/>
    <m/>
    <m/>
    <n v="4"/>
  </r>
  <r>
    <x v="1"/>
    <s v="PT. TIRTA INVESTAMA WINONGAN"/>
    <n v="21102903721"/>
    <s v="MERPATI"/>
    <s v="EKO"/>
    <s v="N 8863 UR"/>
    <n v="5042292652"/>
    <s v="-"/>
    <s v="-"/>
    <d v="2021-11-04T00:00:00"/>
    <n v="1344"/>
    <s v="DEPO PANCENG"/>
    <x v="13"/>
    <s v="169-0001707"/>
    <d v="2021-11-05T00:00:00"/>
    <x v="1"/>
    <n v="1344"/>
    <s v="-"/>
    <s v="-"/>
    <s v="-"/>
    <n v="0"/>
    <n v="0"/>
    <n v="0"/>
    <s v="-"/>
    <s v="-"/>
    <s v="-"/>
    <s v="-"/>
    <n v="0"/>
    <s v="-"/>
    <s v="-"/>
    <s v="-"/>
    <s v="8276895965"/>
    <e v="#N/A"/>
    <e v="#N/A"/>
    <n v="40320000"/>
    <n v="0"/>
    <n v="0"/>
    <m/>
    <m/>
    <m/>
    <m/>
    <m/>
    <m/>
    <m/>
    <m/>
    <m/>
    <m/>
    <m/>
    <m/>
    <m/>
    <m/>
    <m/>
    <m/>
    <m/>
    <m/>
    <n v="4"/>
  </r>
  <r>
    <x v="0"/>
    <s v="PT. TIRTA INVESTAMA WINONGAN"/>
    <s v="21102903721A"/>
    <s v="MERPATI"/>
    <s v="EKO"/>
    <s v="N 8863 UR"/>
    <s v="BONGKAR SAJA"/>
    <s v="-"/>
    <s v="-"/>
    <d v="2021-11-04T00:00:00"/>
    <n v="0"/>
    <s v="TIV KEBONCANDI"/>
    <x v="2"/>
    <s v="-"/>
    <s v="-"/>
    <x v="0"/>
    <n v="0"/>
    <n v="21102803835"/>
    <s v="-"/>
    <n v="6008143507"/>
    <n v="44"/>
    <n v="0"/>
    <n v="44"/>
    <s v="DEPO BANYUWANGI"/>
    <s v="-"/>
    <s v="080-0002476"/>
    <d v="2021-11-02T00:00:00"/>
    <n v="2"/>
    <n v="5042286938"/>
    <s v="116-0003827"/>
    <d v="2021-11-13T00:00:00"/>
    <e v="#N/A"/>
    <s v="2050350281"/>
    <s v="8276895377"/>
    <n v="0"/>
    <n v="433400"/>
    <n v="19700"/>
    <m/>
    <m/>
    <m/>
    <m/>
    <m/>
    <m/>
    <m/>
    <m/>
    <m/>
    <m/>
    <m/>
    <m/>
    <m/>
    <m/>
    <m/>
    <m/>
    <m/>
    <m/>
    <n v="4"/>
  </r>
  <r>
    <x v="0"/>
    <s v="PT. TIRTA INVESTAMA WINONGAN"/>
    <s v="21102903721A"/>
    <s v="MERPATI"/>
    <s v="EKO"/>
    <s v="N 8863 UR"/>
    <s v="BONGKAR SAJA"/>
    <s v="-"/>
    <s v="-"/>
    <d v="2021-11-04T00:00:00"/>
    <n v="0"/>
    <s v="TIV KEBONCANDI"/>
    <x v="2"/>
    <s v="-"/>
    <s v="-"/>
    <x v="1"/>
    <n v="0"/>
    <n v="21102803835"/>
    <s v="-"/>
    <n v="6008143507"/>
    <n v="1440"/>
    <n v="0"/>
    <n v="1440"/>
    <s v="DEPO BANYUWANGI"/>
    <s v="-"/>
    <s v="080-0002476"/>
    <d v="2021-11-02T00:00:00"/>
    <n v="60"/>
    <n v="5042286938"/>
    <s v="116-0003827"/>
    <d v="2021-11-13T00:00:00"/>
    <e v="#N/A"/>
    <s v="2050350281"/>
    <s v="8276895377"/>
    <n v="0"/>
    <n v="43200000"/>
    <n v="1800000"/>
    <m/>
    <m/>
    <m/>
    <m/>
    <m/>
    <m/>
    <m/>
    <m/>
    <m/>
    <m/>
    <m/>
    <m/>
    <m/>
    <m/>
    <m/>
    <m/>
    <m/>
    <m/>
    <n v="4"/>
  </r>
  <r>
    <x v="1"/>
    <s v="PT. TIRTA INVESTAMA WINONGAN"/>
    <n v="21102903726"/>
    <s v="MERPATI"/>
    <s v="RISTANTO"/>
    <s v="N 9883 US"/>
    <n v="5042291287"/>
    <s v="-"/>
    <s v="-"/>
    <d v="2021-11-04T00:00:00"/>
    <n v="1440"/>
    <s v="LOWAYU - GRESIK"/>
    <x v="12"/>
    <s v="556-0009035"/>
    <d v="2021-11-05T00:00:00"/>
    <x v="0"/>
    <n v="1440"/>
    <s v="-"/>
    <s v="-"/>
    <s v="-"/>
    <n v="0"/>
    <n v="0"/>
    <n v="0"/>
    <s v="-"/>
    <s v="-"/>
    <s v="-"/>
    <s v="-"/>
    <n v="0"/>
    <s v="-"/>
    <s v="-"/>
    <s v="-"/>
    <s v="8276895965"/>
    <e v="#N/A"/>
    <e v="#N/A"/>
    <n v="14184000"/>
    <n v="0"/>
    <n v="0"/>
    <m/>
    <m/>
    <m/>
    <m/>
    <m/>
    <m/>
    <m/>
    <m/>
    <m/>
    <m/>
    <m/>
    <m/>
    <m/>
    <m/>
    <m/>
    <m/>
    <m/>
    <m/>
    <n v="4"/>
  </r>
  <r>
    <x v="1"/>
    <s v="PT. TIRTA INVESTAMA WINONGAN"/>
    <n v="21102903726"/>
    <s v="MERPATI"/>
    <s v="RISTANTO"/>
    <s v="N 9883 US"/>
    <n v="5042291287"/>
    <s v="-"/>
    <s v="-"/>
    <d v="2021-11-04T00:00:00"/>
    <n v="1440"/>
    <s v="LOWAYU - GRESIK"/>
    <x v="12"/>
    <s v="556-0009035"/>
    <d v="2021-11-05T00:00:00"/>
    <x v="1"/>
    <n v="1440"/>
    <s v="-"/>
    <s v="-"/>
    <s v="-"/>
    <n v="0"/>
    <n v="0"/>
    <n v="0"/>
    <s v="-"/>
    <s v="-"/>
    <s v="-"/>
    <s v="-"/>
    <n v="0"/>
    <s v="-"/>
    <s v="-"/>
    <s v="-"/>
    <s v="8276895965"/>
    <e v="#N/A"/>
    <e v="#N/A"/>
    <n v="43200000"/>
    <n v="0"/>
    <n v="0"/>
    <m/>
    <m/>
    <m/>
    <m/>
    <m/>
    <m/>
    <m/>
    <m/>
    <m/>
    <m/>
    <m/>
    <m/>
    <m/>
    <m/>
    <m/>
    <m/>
    <m/>
    <m/>
    <n v="4"/>
  </r>
  <r>
    <x v="0"/>
    <s v="PT. TIRTA INVESTAMA WINONGAN"/>
    <s v="21102903726A"/>
    <s v="MERPATI"/>
    <s v="RISTANTO"/>
    <s v="N 9883 US"/>
    <s v="BONGKAR SAJA"/>
    <s v="-"/>
    <s v="-"/>
    <d v="2021-11-04T00:00:00"/>
    <n v="0"/>
    <s v="TIV KEBONCANDI"/>
    <x v="2"/>
    <s v="-"/>
    <s v="-"/>
    <x v="0"/>
    <n v="0"/>
    <n v="21102803813"/>
    <s v="-"/>
    <n v="6008141356"/>
    <n v="31"/>
    <n v="0"/>
    <n v="31"/>
    <s v="DEPO BANYUWANGI"/>
    <s v="-"/>
    <s v="080-0002479"/>
    <d v="2021-11-03T00:00:00"/>
    <n v="0"/>
    <n v="5042282254"/>
    <s v="116-0003829"/>
    <d v="2021-11-13T00:00:00"/>
    <e v="#N/A"/>
    <s v="2050350281"/>
    <s v="8276895377"/>
    <n v="0"/>
    <n v="305350"/>
    <n v="0"/>
    <m/>
    <m/>
    <m/>
    <m/>
    <m/>
    <m/>
    <m/>
    <m/>
    <m/>
    <m/>
    <m/>
    <m/>
    <m/>
    <m/>
    <m/>
    <m/>
    <m/>
    <m/>
    <n v="4"/>
  </r>
  <r>
    <x v="0"/>
    <s v="PT. TIRTA INVESTAMA WINONGAN"/>
    <s v="21102903726A"/>
    <s v="MERPATI"/>
    <s v="RISTANTO"/>
    <s v="N 9883 US"/>
    <s v="BONGKAR SAJA"/>
    <s v="-"/>
    <s v="-"/>
    <d v="2021-11-04T00:00:00"/>
    <n v="0"/>
    <s v="TIV KEBONCANDI"/>
    <x v="2"/>
    <s v="-"/>
    <s v="-"/>
    <x v="1"/>
    <n v="0"/>
    <n v="21102803813"/>
    <s v="-"/>
    <n v="6008141356"/>
    <n v="1440"/>
    <n v="0"/>
    <n v="1440"/>
    <s v="DEPO BANYUWANGI"/>
    <s v="-"/>
    <s v="080-0002479"/>
    <d v="2021-11-03T00:00:00"/>
    <n v="70"/>
    <n v="5042282254"/>
    <s v="116-0003829"/>
    <d v="2021-11-13T00:00:00"/>
    <e v="#N/A"/>
    <s v="2050350281"/>
    <s v="8276895377"/>
    <n v="0"/>
    <n v="43200000"/>
    <n v="2100000"/>
    <m/>
    <m/>
    <m/>
    <m/>
    <m/>
    <m/>
    <m/>
    <m/>
    <m/>
    <m/>
    <m/>
    <m/>
    <m/>
    <m/>
    <m/>
    <m/>
    <m/>
    <m/>
    <n v="4"/>
  </r>
  <r>
    <x v="1"/>
    <s v="PT. TIRTA INVESTAMA WINONGAN"/>
    <n v="21102903735"/>
    <s v="PPS"/>
    <s v="MADE"/>
    <s v="L 8373 UI"/>
    <n v="5042280161"/>
    <s v="-"/>
    <s v="-"/>
    <d v="2021-11-04T00:00:00"/>
    <n v="1440"/>
    <s v="DEPO PANCENG"/>
    <x v="13"/>
    <s v="169-0001706"/>
    <d v="2021-11-04T00:00:00"/>
    <x v="0"/>
    <n v="1440"/>
    <n v="21102903774"/>
    <s v="-"/>
    <n v="6008143806"/>
    <n v="31"/>
    <n v="0"/>
    <n v="31"/>
    <s v="LOWAYU - GRESIK"/>
    <s v="-"/>
    <s v="556-0006263"/>
    <d v="2021-11-02T00:00:00"/>
    <n v="8"/>
    <n v="5042278445"/>
    <s v="556-0009085"/>
    <d v="2021-11-11T00:00:00"/>
    <s v="8276895965"/>
    <s v="2050350312"/>
    <s v="8276895965"/>
    <n v="14184000"/>
    <n v="305350"/>
    <n v="78800"/>
    <m/>
    <m/>
    <m/>
    <m/>
    <m/>
    <m/>
    <m/>
    <m/>
    <m/>
    <m/>
    <m/>
    <m/>
    <m/>
    <m/>
    <m/>
    <m/>
    <m/>
    <m/>
    <n v="4"/>
  </r>
  <r>
    <x v="1"/>
    <s v="PT. TIRTA INVESTAMA WINONGAN"/>
    <n v="21102903735"/>
    <s v="PPS"/>
    <s v="MADE"/>
    <s v="L 8373 UI"/>
    <n v="5042280161"/>
    <s v="-"/>
    <s v="-"/>
    <d v="2021-11-04T00:00:00"/>
    <n v="1440"/>
    <s v="DEPO PANCENG"/>
    <x v="13"/>
    <s v="169-0001706"/>
    <d v="2021-11-04T00:00:00"/>
    <x v="1"/>
    <n v="1440"/>
    <n v="21102903774"/>
    <s v="-"/>
    <n v="6008143806"/>
    <n v="1440"/>
    <n v="0"/>
    <n v="1440"/>
    <s v="LOWAYU - GRESIK"/>
    <s v="-"/>
    <s v="556-0006263"/>
    <d v="2021-11-02T00:00:00"/>
    <n v="85"/>
    <n v="5042278445"/>
    <s v="556-0009085"/>
    <d v="2021-11-11T00:00:00"/>
    <s v="8276895965"/>
    <s v="2050350312"/>
    <s v="8276895965"/>
    <n v="43200000"/>
    <n v="43200000"/>
    <n v="2550000"/>
    <m/>
    <m/>
    <m/>
    <m/>
    <m/>
    <m/>
    <m/>
    <m/>
    <m/>
    <m/>
    <m/>
    <m/>
    <m/>
    <m/>
    <m/>
    <m/>
    <m/>
    <m/>
    <n v="4"/>
  </r>
  <r>
    <x v="1"/>
    <s v="PT. TIRTA INVESTAMA WINONGAN"/>
    <n v="21102903737"/>
    <s v="MERPATI"/>
    <s v="MASKUR"/>
    <s v="N 7906 UQ"/>
    <n v="5042278450"/>
    <s v="-"/>
    <s v="-"/>
    <d v="2021-11-04T00:00:00"/>
    <n v="1344"/>
    <s v="DEPO LEGUNDI"/>
    <x v="4"/>
    <s v="083-0007869"/>
    <d v="2021-11-04T00:00:00"/>
    <x v="0"/>
    <n v="1344"/>
    <s v="-"/>
    <s v="-"/>
    <s v="-"/>
    <n v="0"/>
    <n v="0"/>
    <n v="0"/>
    <s v="-"/>
    <s v="-"/>
    <s v="-"/>
    <s v="-"/>
    <n v="0"/>
    <s v="-"/>
    <s v="-"/>
    <s v="-"/>
    <s v="8276895965"/>
    <e v="#N/A"/>
    <e v="#N/A"/>
    <n v="13238400"/>
    <n v="0"/>
    <n v="0"/>
    <m/>
    <m/>
    <m/>
    <m/>
    <m/>
    <m/>
    <m/>
    <m/>
    <m/>
    <m/>
    <m/>
    <m/>
    <m/>
    <m/>
    <m/>
    <m/>
    <m/>
    <m/>
    <n v="4"/>
  </r>
  <r>
    <x v="1"/>
    <s v="PT. TIRTA INVESTAMA WINONGAN"/>
    <n v="21102903737"/>
    <s v="MERPATI"/>
    <s v="MASKUR"/>
    <s v="N 7906 UQ"/>
    <n v="5042278450"/>
    <s v="-"/>
    <s v="-"/>
    <d v="2021-11-04T00:00:00"/>
    <n v="1344"/>
    <s v="DEPO LEGUNDI"/>
    <x v="4"/>
    <s v="083-0007869"/>
    <d v="2021-11-04T00:00:00"/>
    <x v="1"/>
    <n v="1344"/>
    <s v="-"/>
    <s v="-"/>
    <s v="-"/>
    <n v="0"/>
    <n v="0"/>
    <n v="0"/>
    <s v="-"/>
    <s v="-"/>
    <s v="-"/>
    <s v="-"/>
    <n v="0"/>
    <s v="-"/>
    <s v="-"/>
    <s v="-"/>
    <s v="8276895965"/>
    <e v="#N/A"/>
    <e v="#N/A"/>
    <n v="40320000"/>
    <n v="0"/>
    <n v="0"/>
    <m/>
    <m/>
    <m/>
    <m/>
    <m/>
    <m/>
    <m/>
    <m/>
    <m/>
    <m/>
    <m/>
    <m/>
    <m/>
    <m/>
    <m/>
    <m/>
    <m/>
    <m/>
    <n v="4"/>
  </r>
  <r>
    <x v="0"/>
    <s v="PT. TIRTA INVESTAMA WINONGAN"/>
    <s v="21102903737A"/>
    <s v="MERPATI"/>
    <s v="MASKUR"/>
    <s v="N 7906 UQ"/>
    <s v="BONGKAR SAJA"/>
    <s v="-"/>
    <s v="-"/>
    <d v="2021-11-04T00:00:00"/>
    <n v="0"/>
    <s v="TIV KEBONCANDI"/>
    <x v="2"/>
    <s v="-"/>
    <s v="-"/>
    <x v="0"/>
    <n v="0"/>
    <n v="21102803808"/>
    <s v="-"/>
    <n v="6008139017"/>
    <n v="51"/>
    <n v="0"/>
    <n v="51"/>
    <s v="TEJA JAYA"/>
    <s v="-"/>
    <s v="558-0006602"/>
    <d v="2021-11-05T00:00:00"/>
    <n v="1"/>
    <n v="5042268314"/>
    <s v="558-0010114"/>
    <d v="2021-11-05T00:00:00"/>
    <e v="#N/A"/>
    <s v="2050350281"/>
    <s v="8276895377"/>
    <n v="0"/>
    <n v="502350"/>
    <n v="9850"/>
    <m/>
    <m/>
    <m/>
    <m/>
    <m/>
    <m/>
    <m/>
    <m/>
    <m/>
    <m/>
    <m/>
    <m/>
    <m/>
    <m/>
    <m/>
    <m/>
    <m/>
    <m/>
    <n v="4"/>
  </r>
  <r>
    <x v="0"/>
    <s v="PT. TIRTA INVESTAMA WINONGAN"/>
    <s v="21102903737A"/>
    <s v="MERPATI"/>
    <s v="MASKUR"/>
    <s v="N 7906 UQ"/>
    <s v="BONGKAR SAJA"/>
    <s v="-"/>
    <s v="-"/>
    <d v="2021-11-04T00:00:00"/>
    <n v="0"/>
    <s v="TIV KEBONCANDI"/>
    <x v="2"/>
    <s v="-"/>
    <s v="-"/>
    <x v="1"/>
    <n v="0"/>
    <n v="21102803808"/>
    <s v="-"/>
    <n v="6008139017"/>
    <n v="1404"/>
    <n v="0"/>
    <n v="1404"/>
    <s v="TEJA JAYA"/>
    <s v="-"/>
    <s v="558-0006602"/>
    <d v="2021-11-05T00:00:00"/>
    <n v="70"/>
    <n v="5042268314"/>
    <s v="558-0010114"/>
    <d v="2021-11-05T00:00:00"/>
    <e v="#N/A"/>
    <s v="2050350281"/>
    <s v="8276895377"/>
    <n v="0"/>
    <n v="42120000"/>
    <n v="2100000"/>
    <m/>
    <m/>
    <m/>
    <m/>
    <m/>
    <m/>
    <m/>
    <m/>
    <m/>
    <m/>
    <m/>
    <m/>
    <m/>
    <m/>
    <m/>
    <m/>
    <m/>
    <m/>
    <n v="4"/>
  </r>
  <r>
    <x v="0"/>
    <s v="PT. TIRTA INVESTAMA WINONGAN"/>
    <n v="21102903759"/>
    <s v="MERPATI"/>
    <s v="BAMBANG M"/>
    <s v="N 7985 UQ"/>
    <n v="5042291606"/>
    <s v="-"/>
    <s v="-"/>
    <d v="2021-11-04T00:00:00"/>
    <n v="1440"/>
    <s v="DEPO JEMBER"/>
    <x v="7"/>
    <s v="369-0005903"/>
    <d v="2021-11-05T00:00:00"/>
    <x v="0"/>
    <n v="1440"/>
    <s v="-"/>
    <s v="-"/>
    <s v="-"/>
    <n v="0"/>
    <n v="0"/>
    <n v="0"/>
    <s v="-"/>
    <s v="-"/>
    <s v="-"/>
    <s v="-"/>
    <n v="0"/>
    <s v="-"/>
    <s v="-"/>
    <s v="-"/>
    <s v="8276895377"/>
    <e v="#N/A"/>
    <e v="#N/A"/>
    <n v="14184000"/>
    <n v="0"/>
    <n v="0"/>
    <m/>
    <m/>
    <m/>
    <m/>
    <m/>
    <m/>
    <m/>
    <m/>
    <m/>
    <m/>
    <m/>
    <m/>
    <m/>
    <m/>
    <m/>
    <m/>
    <m/>
    <m/>
    <n v="4"/>
  </r>
  <r>
    <x v="0"/>
    <s v="PT. TIRTA INVESTAMA WINONGAN"/>
    <n v="21102903759"/>
    <s v="MERPATI"/>
    <s v="BAMBANG M"/>
    <s v="N 7985 UQ"/>
    <n v="5042291606"/>
    <s v="-"/>
    <s v="-"/>
    <d v="2021-11-04T00:00:00"/>
    <n v="1440"/>
    <s v="DEPO JEMBER"/>
    <x v="7"/>
    <s v="369-0005903"/>
    <d v="2021-11-05T00:00:00"/>
    <x v="1"/>
    <n v="1440"/>
    <s v="-"/>
    <s v="-"/>
    <s v="-"/>
    <n v="0"/>
    <n v="0"/>
    <n v="0"/>
    <s v="-"/>
    <s v="-"/>
    <s v="-"/>
    <s v="-"/>
    <n v="0"/>
    <s v="-"/>
    <s v="-"/>
    <s v="-"/>
    <s v="8276895377"/>
    <e v="#N/A"/>
    <e v="#N/A"/>
    <n v="43200000"/>
    <n v="0"/>
    <n v="0"/>
    <m/>
    <m/>
    <m/>
    <m/>
    <m/>
    <m/>
    <m/>
    <m/>
    <m/>
    <m/>
    <m/>
    <m/>
    <m/>
    <m/>
    <m/>
    <m/>
    <m/>
    <m/>
    <n v="4"/>
  </r>
  <r>
    <x v="1"/>
    <s v="PT. TIRTA INVESTAMA WINONGAN"/>
    <s v="21102903759A"/>
    <s v="MERPATI"/>
    <s v="BAMBANG M"/>
    <s v="N 7985 UQ"/>
    <s v="BONGKAR SAJA"/>
    <s v="-"/>
    <s v="-"/>
    <d v="2021-11-04T00:00:00"/>
    <n v="0"/>
    <s v="TIV KEBONCANDI"/>
    <x v="2"/>
    <s v="-"/>
    <s v="-"/>
    <x v="0"/>
    <n v="0"/>
    <n v="21102201440"/>
    <s v="-"/>
    <n v="6008145814"/>
    <n v="49"/>
    <n v="0"/>
    <n v="49"/>
    <s v="DEPO PANCENG"/>
    <s v="-"/>
    <s v="169-0001632"/>
    <d v="2021-10-28T00:00:00"/>
    <n v="3"/>
    <n v="5042287856"/>
    <s v="117-0002940"/>
    <d v="2021-11-30T00:00:00"/>
    <e v="#N/A"/>
    <s v="2050350312"/>
    <s v="8276895965"/>
    <n v="0"/>
    <n v="482650"/>
    <n v="29550"/>
    <m/>
    <m/>
    <m/>
    <m/>
    <m/>
    <m/>
    <m/>
    <m/>
    <m/>
    <m/>
    <m/>
    <m/>
    <m/>
    <m/>
    <m/>
    <m/>
    <m/>
    <m/>
    <n v="4"/>
  </r>
  <r>
    <x v="1"/>
    <s v="PT. TIRTA INVESTAMA WINONGAN"/>
    <s v="21102903759A"/>
    <s v="MERPATI"/>
    <s v="BAMBANG M"/>
    <s v="N 7985 UQ"/>
    <s v="BONGKAR SAJA"/>
    <s v="-"/>
    <s v="-"/>
    <d v="2021-11-04T00:00:00"/>
    <n v="0"/>
    <s v="TIV KEBONCANDI"/>
    <x v="2"/>
    <s v="-"/>
    <s v="-"/>
    <x v="1"/>
    <n v="0"/>
    <n v="21102201440"/>
    <s v="-"/>
    <n v="6008145814"/>
    <n v="1440"/>
    <n v="0"/>
    <n v="1440"/>
    <s v="DEPO PANCENG"/>
    <s v="-"/>
    <s v="169-0001632"/>
    <d v="2021-10-28T00:00:00"/>
    <n v="75"/>
    <n v="5042287856"/>
    <s v="117-0002940"/>
    <d v="2021-11-30T00:00:00"/>
    <e v="#N/A"/>
    <s v="2050350312"/>
    <s v="8276895965"/>
    <n v="0"/>
    <n v="43200000"/>
    <n v="2250000"/>
    <m/>
    <m/>
    <m/>
    <m/>
    <m/>
    <m/>
    <m/>
    <m/>
    <m/>
    <m/>
    <m/>
    <m/>
    <m/>
    <m/>
    <m/>
    <m/>
    <m/>
    <m/>
    <n v="4"/>
  </r>
  <r>
    <x v="0"/>
    <s v="PT. TIRTA INVESTAMA WINONGAN"/>
    <n v="21102903761"/>
    <s v="MERPATI"/>
    <s v="SUGENG"/>
    <s v="N 8134 UQ"/>
    <n v="5042289369"/>
    <s v="-"/>
    <s v="-"/>
    <d v="2021-11-04T00:00:00"/>
    <n v="1344"/>
    <s v="DEPO SITUBONDO"/>
    <x v="3"/>
    <s v="899-0001705"/>
    <d v="2021-11-05T00:00:00"/>
    <x v="0"/>
    <n v="1344"/>
    <s v="-"/>
    <s v="-"/>
    <s v="-"/>
    <n v="0"/>
    <n v="0"/>
    <n v="0"/>
    <s v="-"/>
    <s v="-"/>
    <s v="-"/>
    <s v="-"/>
    <n v="0"/>
    <s v="-"/>
    <s v="-"/>
    <s v="-"/>
    <s v="8276895377"/>
    <e v="#N/A"/>
    <e v="#N/A"/>
    <n v="13238400"/>
    <n v="0"/>
    <n v="0"/>
    <m/>
    <m/>
    <m/>
    <m/>
    <m/>
    <m/>
    <m/>
    <m/>
    <m/>
    <m/>
    <m/>
    <m/>
    <m/>
    <m/>
    <m/>
    <m/>
    <m/>
    <m/>
    <n v="4"/>
  </r>
  <r>
    <x v="0"/>
    <s v="PT. TIRTA INVESTAMA WINONGAN"/>
    <n v="21102903761"/>
    <s v="MERPATI"/>
    <s v="SUGENG"/>
    <s v="N 8134 UQ"/>
    <n v="5042289369"/>
    <s v="-"/>
    <s v="-"/>
    <d v="2021-11-04T00:00:00"/>
    <n v="1344"/>
    <s v="DEPO SITUBONDO"/>
    <x v="3"/>
    <s v="899-0001705"/>
    <d v="2021-11-05T00:00:00"/>
    <x v="1"/>
    <n v="1344"/>
    <s v="-"/>
    <s v="-"/>
    <s v="-"/>
    <n v="0"/>
    <n v="0"/>
    <n v="0"/>
    <s v="-"/>
    <s v="-"/>
    <s v="-"/>
    <s v="-"/>
    <n v="0"/>
    <s v="-"/>
    <s v="-"/>
    <s v="-"/>
    <s v="8276895377"/>
    <e v="#N/A"/>
    <e v="#N/A"/>
    <n v="40320000"/>
    <n v="0"/>
    <n v="0"/>
    <m/>
    <m/>
    <m/>
    <m/>
    <m/>
    <m/>
    <m/>
    <m/>
    <m/>
    <m/>
    <m/>
    <m/>
    <m/>
    <m/>
    <m/>
    <m/>
    <m/>
    <m/>
    <n v="4"/>
  </r>
  <r>
    <x v="1"/>
    <s v="PT. TIRTA INVESTAMA WINONGAN"/>
    <s v="21102903761A"/>
    <s v="MERPATI"/>
    <s v="SUGENG"/>
    <s v="N 8134 UQ"/>
    <s v="BONGKAR SAJA"/>
    <s v="-"/>
    <s v="-"/>
    <d v="2021-11-04T00:00:00"/>
    <n v="0"/>
    <s v="TIV KEBONCANDI"/>
    <x v="2"/>
    <s v="-"/>
    <s v="-"/>
    <x v="0"/>
    <n v="0"/>
    <n v="21102903758"/>
    <s v="-"/>
    <n v="6008138782"/>
    <n v="36"/>
    <n v="0"/>
    <n v="36"/>
    <s v="DEPO LEGUNDI"/>
    <s v="-"/>
    <s v="083-0006558"/>
    <d v="2021-11-03T00:00:00"/>
    <n v="5"/>
    <n v="5042287273"/>
    <s v="117-0002939"/>
    <d v="2021-11-30T00:00:00"/>
    <e v="#N/A"/>
    <s v="2050350312"/>
    <s v="8276895965"/>
    <n v="0"/>
    <n v="354600"/>
    <n v="49250"/>
    <m/>
    <m/>
    <m/>
    <m/>
    <m/>
    <m/>
    <m/>
    <m/>
    <m/>
    <m/>
    <m/>
    <m/>
    <m/>
    <m/>
    <m/>
    <m/>
    <m/>
    <m/>
    <n v="4"/>
  </r>
  <r>
    <x v="1"/>
    <s v="PT. TIRTA INVESTAMA WINONGAN"/>
    <s v="21102903761A"/>
    <s v="MERPATI"/>
    <s v="SUGENG"/>
    <s v="N 8134 UQ"/>
    <s v="BONGKAR SAJA"/>
    <s v="-"/>
    <s v="-"/>
    <d v="2021-11-04T00:00:00"/>
    <n v="0"/>
    <s v="TIV KEBONCANDI"/>
    <x v="2"/>
    <s v="-"/>
    <s v="-"/>
    <x v="1"/>
    <n v="0"/>
    <n v="21102903758"/>
    <s v="-"/>
    <n v="6008138782"/>
    <n v="1344"/>
    <n v="0"/>
    <n v="1344"/>
    <s v="DEPO LEGUNDI"/>
    <s v="-"/>
    <s v="083-0006558"/>
    <d v="2021-11-03T00:00:00"/>
    <n v="65"/>
    <n v="5042287273"/>
    <s v="117-0002939"/>
    <d v="2021-11-30T00:00:00"/>
    <e v="#N/A"/>
    <s v="2050350312"/>
    <s v="8276895965"/>
    <n v="0"/>
    <n v="40320000"/>
    <n v="1950000"/>
    <m/>
    <m/>
    <m/>
    <m/>
    <m/>
    <m/>
    <m/>
    <m/>
    <m/>
    <m/>
    <m/>
    <m/>
    <m/>
    <m/>
    <m/>
    <m/>
    <m/>
    <m/>
    <n v="4"/>
  </r>
  <r>
    <x v="0"/>
    <s v="PT. TIRTA INVESTAMA WINONGAN"/>
    <n v="21102803737"/>
    <s v="GLL"/>
    <s v="RINTO"/>
    <s v="L 9611 UX"/>
    <n v="5042297721"/>
    <s v="-"/>
    <s v="-"/>
    <d v="2021-11-04T00:00:00"/>
    <n v="1344"/>
    <s v="DEPO SUKOREJO"/>
    <x v="11"/>
    <s v="569-0002260"/>
    <d v="2021-11-05T00:00:00"/>
    <x v="0"/>
    <n v="1344"/>
    <n v="21102803765"/>
    <s v="-"/>
    <n v="6008146894"/>
    <n v="36"/>
    <n v="0"/>
    <n v="36"/>
    <s v="DEPO SUKOREJO"/>
    <s v="-"/>
    <s v="569-0002132"/>
    <d v="2021-11-04T00:00:00"/>
    <n v="2"/>
    <n v="5042298841"/>
    <s v="116-0004112"/>
    <d v="2021-11-29T00:00:00"/>
    <s v="8276895377"/>
    <s v="2050350281"/>
    <s v="8276895377"/>
    <n v="13238400"/>
    <n v="354600"/>
    <n v="19700"/>
    <m/>
    <m/>
    <m/>
    <m/>
    <m/>
    <m/>
    <m/>
    <m/>
    <m/>
    <m/>
    <m/>
    <m/>
    <m/>
    <m/>
    <m/>
    <m/>
    <m/>
    <m/>
    <n v="4"/>
  </r>
  <r>
    <x v="0"/>
    <s v="PT. TIRTA INVESTAMA WINONGAN"/>
    <n v="21102803737"/>
    <s v="GLL"/>
    <s v="RINTO"/>
    <s v="L 9611 UX"/>
    <n v="5042297721"/>
    <s v="-"/>
    <s v="-"/>
    <d v="2021-11-04T00:00:00"/>
    <n v="1344"/>
    <s v="DEPO SUKOREJO"/>
    <x v="11"/>
    <s v="569-0002260"/>
    <d v="2021-11-05T00:00:00"/>
    <x v="1"/>
    <n v="1344"/>
    <n v="21102803765"/>
    <s v="-"/>
    <n v="6008146894"/>
    <n v="1344"/>
    <n v="0"/>
    <n v="1343"/>
    <s v="DEPO SUKOREJO"/>
    <s v="-"/>
    <s v="569-0002132"/>
    <d v="2021-11-04T00:00:00"/>
    <n v="62"/>
    <n v="5042298841"/>
    <s v="116-0004112"/>
    <d v="2021-11-29T00:00:00"/>
    <s v="8276895377"/>
    <s v="2050350281"/>
    <s v="8276895377"/>
    <n v="40320000"/>
    <n v="40290000"/>
    <n v="1860000"/>
    <m/>
    <m/>
    <m/>
    <m/>
    <m/>
    <m/>
    <m/>
    <m/>
    <m/>
    <m/>
    <m/>
    <m/>
    <m/>
    <m/>
    <m/>
    <m/>
    <m/>
    <m/>
    <n v="4"/>
  </r>
  <r>
    <x v="0"/>
    <s v="PT. TIRTA INVESTAMA WINONGAN"/>
    <n v="21102803743"/>
    <s v="GLL"/>
    <s v="AHMAD"/>
    <s v="L 9357 UZ"/>
    <n v="5042294522"/>
    <s v="-"/>
    <s v="-"/>
    <d v="2021-11-04T00:00:00"/>
    <n v="1152"/>
    <s v="DEPO PASURUAN"/>
    <x v="0"/>
    <s v="555-0009218"/>
    <d v="2021-11-05T00:00:00"/>
    <x v="0"/>
    <n v="1152"/>
    <s v="-"/>
    <s v="-"/>
    <s v="-"/>
    <n v="0"/>
    <n v="0"/>
    <n v="0"/>
    <s v="-"/>
    <s v="-"/>
    <s v="-"/>
    <s v="-"/>
    <n v="0"/>
    <s v="-"/>
    <s v="-"/>
    <s v="-"/>
    <s v="8276895377"/>
    <e v="#N/A"/>
    <e v="#N/A"/>
    <n v="11347200"/>
    <n v="0"/>
    <n v="0"/>
    <m/>
    <m/>
    <m/>
    <m/>
    <m/>
    <m/>
    <m/>
    <m/>
    <m/>
    <m/>
    <m/>
    <m/>
    <m/>
    <m/>
    <m/>
    <m/>
    <m/>
    <m/>
    <n v="4"/>
  </r>
  <r>
    <x v="0"/>
    <s v="PT. TIRTA INVESTAMA WINONGAN"/>
    <n v="21102803743"/>
    <s v="GLL"/>
    <s v="AHMAD"/>
    <s v="L 9357 UZ"/>
    <n v="5042294522"/>
    <s v="-"/>
    <s v="-"/>
    <d v="2021-11-04T00:00:00"/>
    <n v="1152"/>
    <s v="DEPO PASURUAN"/>
    <x v="0"/>
    <s v="555-0009218"/>
    <d v="2021-11-05T00:00:00"/>
    <x v="1"/>
    <n v="1152"/>
    <s v="-"/>
    <s v="-"/>
    <s v="-"/>
    <n v="0"/>
    <n v="0"/>
    <n v="0"/>
    <s v="-"/>
    <s v="-"/>
    <s v="-"/>
    <s v="-"/>
    <n v="0"/>
    <s v="-"/>
    <s v="-"/>
    <s v="-"/>
    <s v="8276895377"/>
    <e v="#N/A"/>
    <e v="#N/A"/>
    <n v="34560000"/>
    <n v="0"/>
    <n v="0"/>
    <m/>
    <m/>
    <m/>
    <m/>
    <m/>
    <m/>
    <m/>
    <m/>
    <m/>
    <m/>
    <m/>
    <m/>
    <m/>
    <m/>
    <m/>
    <m/>
    <m/>
    <m/>
    <n v="4"/>
  </r>
  <r>
    <x v="0"/>
    <s v="PT. TIRTA INVESTAMA WINONGAN"/>
    <n v="21102803743"/>
    <s v="GLL"/>
    <s v="AHMAD"/>
    <s v="L 9357 UZ"/>
    <n v="5042294522"/>
    <s v="-"/>
    <s v="-"/>
    <d v="2021-11-04T00:00:00"/>
    <n v="24"/>
    <s v="DEPO PASURUAN"/>
    <x v="0"/>
    <s v="555-0009218"/>
    <d v="2021-11-05T00:00:00"/>
    <x v="2"/>
    <n v="24"/>
    <s v="-"/>
    <s v="-"/>
    <s v="-"/>
    <n v="0"/>
    <n v="0"/>
    <n v="0"/>
    <s v="-"/>
    <s v="-"/>
    <s v="-"/>
    <s v="-"/>
    <n v="0"/>
    <s v="-"/>
    <s v="-"/>
    <s v="-"/>
    <s v="8276895377"/>
    <e v="#N/A"/>
    <e v="#N/A"/>
    <n v="0"/>
    <n v="0"/>
    <n v="0"/>
    <m/>
    <m/>
    <m/>
    <m/>
    <m/>
    <m/>
    <m/>
    <m/>
    <m/>
    <m/>
    <m/>
    <m/>
    <m/>
    <m/>
    <m/>
    <m/>
    <m/>
    <m/>
    <n v="4"/>
  </r>
  <r>
    <x v="1"/>
    <s v="PT. TIRTA INVESTAMA WINONGAN"/>
    <s v="21102803743-RETUR"/>
    <s v="GLL"/>
    <s v="AHMAD"/>
    <s v="L 9357 UZ"/>
    <n v="5042294522"/>
    <s v="-"/>
    <s v="-"/>
    <d v="2021-11-04T00:00:00"/>
    <n v="0"/>
    <s v="DEPO PASURUAN"/>
    <x v="0"/>
    <s v="555-0009218"/>
    <d v="2021-11-05T00:00:00"/>
    <x v="0"/>
    <n v="0"/>
    <n v="21102903734"/>
    <s v="-"/>
    <n v="6008146535"/>
    <n v="18"/>
    <n v="0"/>
    <n v="18"/>
    <s v="DEPO GRESIK"/>
    <s v="-"/>
    <s v="556-0006271"/>
    <d v="2021-11-04T00:00:00"/>
    <n v="0"/>
    <n v="5042242704"/>
    <s v="555-0009217"/>
    <d v="2021-11-05T00:00:00"/>
    <s v="8276895377"/>
    <s v="2050350312"/>
    <s v="8276895965"/>
    <n v="0"/>
    <n v="177300"/>
    <n v="0"/>
    <m/>
    <m/>
    <m/>
    <m/>
    <m/>
    <m/>
    <m/>
    <m/>
    <m/>
    <m/>
    <m/>
    <m/>
    <m/>
    <m/>
    <m/>
    <m/>
    <m/>
    <m/>
    <n v="4"/>
  </r>
  <r>
    <x v="1"/>
    <s v="PT. TIRTA INVESTAMA WINONGAN"/>
    <s v="21102803743-RETUR"/>
    <s v="GLL"/>
    <s v="AHMAD"/>
    <s v="L 9357 UZ"/>
    <n v="5042294522"/>
    <s v="-"/>
    <s v="-"/>
    <d v="2021-11-04T00:00:00"/>
    <n v="0"/>
    <s v="DEPO PASURUAN"/>
    <x v="0"/>
    <s v="555-0009218"/>
    <d v="2021-11-05T00:00:00"/>
    <x v="1"/>
    <n v="0"/>
    <n v="21102903734"/>
    <s v="-"/>
    <n v="6008146535"/>
    <n v="1152"/>
    <n v="0"/>
    <n v="1152"/>
    <s v="DEPO GRESIK"/>
    <s v="-"/>
    <s v="556-0006271"/>
    <d v="2021-11-04T00:00:00"/>
    <n v="17"/>
    <n v="5042242704"/>
    <s v="555-0009217"/>
    <d v="2021-11-05T00:00:00"/>
    <s v="8276895377"/>
    <s v="2050350312"/>
    <s v="8276895965"/>
    <n v="0"/>
    <n v="34560000"/>
    <n v="510000"/>
    <m/>
    <m/>
    <m/>
    <m/>
    <m/>
    <m/>
    <m/>
    <m/>
    <m/>
    <m/>
    <m/>
    <m/>
    <m/>
    <m/>
    <m/>
    <m/>
    <m/>
    <m/>
    <n v="4"/>
  </r>
  <r>
    <x v="1"/>
    <s v="PT. TIRTA INVESTAMA WINONGAN"/>
    <s v="21102803743-RETUR"/>
    <s v="GLL"/>
    <s v="AHMAD"/>
    <s v="L 9357 UZ"/>
    <n v="5042294522"/>
    <s v="-"/>
    <s v="-"/>
    <d v="2021-11-04T00:00:00"/>
    <n v="0"/>
    <s v="DEPO PASURUAN"/>
    <x v="0"/>
    <s v="555-0009218"/>
    <d v="2021-11-05T00:00:00"/>
    <x v="2"/>
    <n v="0"/>
    <n v="21102903734"/>
    <s v="-"/>
    <n v="6008146535"/>
    <n v="24"/>
    <n v="0"/>
    <n v="24"/>
    <s v="DEPO GRESIK"/>
    <s v="-"/>
    <s v="556-0006271"/>
    <d v="2021-11-04T00:00:00"/>
    <n v="0"/>
    <n v="5042242704"/>
    <s v="555-0009217"/>
    <d v="2021-11-05T00:00:00"/>
    <s v="8276895377"/>
    <s v="2050350312"/>
    <s v="8276895965"/>
    <n v="0"/>
    <n v="0"/>
    <n v="0"/>
    <m/>
    <m/>
    <m/>
    <m/>
    <m/>
    <m/>
    <m/>
    <m/>
    <m/>
    <m/>
    <m/>
    <m/>
    <m/>
    <m/>
    <m/>
    <m/>
    <m/>
    <m/>
    <n v="4"/>
  </r>
  <r>
    <x v="0"/>
    <s v="PT. TIRTA INVESTAMA WINONGAN"/>
    <n v="21102803744"/>
    <s v="GLL"/>
    <s v="HASAN"/>
    <s v="N 8582 UV"/>
    <n v="5042215719"/>
    <s v="-"/>
    <s v="-"/>
    <d v="2021-11-04T00:00:00"/>
    <n v="960"/>
    <s v="DEPO JEMBER"/>
    <x v="7"/>
    <s v="369-0005904"/>
    <d v="2021-11-05T00:00:00"/>
    <x v="0"/>
    <n v="960"/>
    <n v="21102803773"/>
    <s v="-"/>
    <n v="6008148087"/>
    <n v="36"/>
    <n v="0"/>
    <n v="36"/>
    <s v="DEPO PROBOLINGGO"/>
    <s v="-"/>
    <s v="889-0004206"/>
    <d v="2021-11-04T00:00:00"/>
    <n v="2"/>
    <n v="5042295843"/>
    <s v="116-0003834"/>
    <d v="2021-11-13T00:00:00"/>
    <s v="8276895377"/>
    <s v="2050350281"/>
    <s v="8276895377"/>
    <n v="9456000"/>
    <n v="354600"/>
    <n v="19700"/>
    <m/>
    <m/>
    <m/>
    <m/>
    <m/>
    <m/>
    <m/>
    <m/>
    <m/>
    <m/>
    <m/>
    <m/>
    <m/>
    <m/>
    <m/>
    <m/>
    <m/>
    <m/>
    <n v="4"/>
  </r>
  <r>
    <x v="0"/>
    <s v="PT. TIRTA INVESTAMA WINONGAN"/>
    <n v="21102803744"/>
    <s v="GLL"/>
    <s v="HASAN"/>
    <s v="N 8582 UV"/>
    <n v="5042215719"/>
    <s v="-"/>
    <s v="-"/>
    <d v="2021-11-04T00:00:00"/>
    <n v="960"/>
    <s v="DEPO JEMBER"/>
    <x v="7"/>
    <s v="369-0005904"/>
    <d v="2021-11-05T00:00:00"/>
    <x v="1"/>
    <n v="960"/>
    <n v="21102803773"/>
    <s v="-"/>
    <n v="6008148087"/>
    <n v="960"/>
    <n v="0"/>
    <n v="960"/>
    <s v="DEPO PROBOLINGGO"/>
    <s v="-"/>
    <s v="889-0004206"/>
    <d v="2021-11-04T00:00:00"/>
    <n v="42"/>
    <n v="5042295843"/>
    <s v="116-0003834"/>
    <d v="2021-11-13T00:00:00"/>
    <s v="8276895377"/>
    <s v="2050350281"/>
    <s v="8276895377"/>
    <n v="28800000"/>
    <n v="28800000"/>
    <n v="1260000"/>
    <m/>
    <m/>
    <m/>
    <m/>
    <m/>
    <m/>
    <m/>
    <m/>
    <m/>
    <m/>
    <m/>
    <m/>
    <m/>
    <m/>
    <m/>
    <m/>
    <m/>
    <m/>
    <n v="4"/>
  </r>
  <r>
    <x v="0"/>
    <s v="PT. TIRTA INVESTAMA WINONGAN"/>
    <n v="21102803744"/>
    <s v="GLL"/>
    <s v="HASAN"/>
    <s v="N 8582 UV"/>
    <n v="5042215719"/>
    <s v="-"/>
    <s v="-"/>
    <d v="2021-11-04T00:00:00"/>
    <n v="20"/>
    <s v="DEPO JEMBER"/>
    <x v="7"/>
    <s v="369-0005904"/>
    <d v="2021-11-05T00:00:00"/>
    <x v="2"/>
    <n v="20"/>
    <n v="21102803773"/>
    <s v="-"/>
    <n v="6008148087"/>
    <n v="20"/>
    <n v="0"/>
    <n v="20"/>
    <s v="DEPO PROBOLINGGO"/>
    <s v="-"/>
    <s v="889-0004206"/>
    <d v="2021-11-04T00:00:00"/>
    <n v="0"/>
    <n v="5042295843"/>
    <s v="116-0003834"/>
    <d v="2021-11-13T00:00:00"/>
    <s v="8276895377"/>
    <s v="2050350281"/>
    <s v="8276895377"/>
    <n v="0"/>
    <n v="0"/>
    <n v="0"/>
    <m/>
    <m/>
    <m/>
    <m/>
    <m/>
    <m/>
    <m/>
    <m/>
    <m/>
    <m/>
    <m/>
    <m/>
    <m/>
    <m/>
    <m/>
    <m/>
    <m/>
    <m/>
    <n v="4"/>
  </r>
  <r>
    <x v="0"/>
    <s v="PT. TIRTA INVESTAMA WINONGAN"/>
    <n v="21102803745"/>
    <s v="GLL"/>
    <s v="AGUS SUPRAPTO"/>
    <s v="L 8177 UT"/>
    <n v="5042291614"/>
    <s v="-"/>
    <s v="-"/>
    <d v="2021-11-04T00:00:00"/>
    <n v="960"/>
    <s v="DEPO PROBOLINGGO"/>
    <x v="14"/>
    <s v="889-0004343"/>
    <d v="2021-11-05T00:00:00"/>
    <x v="0"/>
    <n v="960"/>
    <s v="-"/>
    <s v="-"/>
    <s v="-"/>
    <n v="0"/>
    <n v="0"/>
    <n v="0"/>
    <s v="-"/>
    <s v="-"/>
    <s v="-"/>
    <s v="-"/>
    <n v="0"/>
    <s v="-"/>
    <s v="-"/>
    <s v="-"/>
    <s v="8276895377"/>
    <e v="#N/A"/>
    <e v="#N/A"/>
    <n v="9456000"/>
    <n v="0"/>
    <n v="0"/>
    <m/>
    <m/>
    <m/>
    <m/>
    <m/>
    <m/>
    <m/>
    <m/>
    <m/>
    <m/>
    <m/>
    <m/>
    <m/>
    <m/>
    <m/>
    <m/>
    <m/>
    <m/>
    <n v="4"/>
  </r>
  <r>
    <x v="0"/>
    <s v="PT. TIRTA INVESTAMA WINONGAN"/>
    <n v="21102803745"/>
    <s v="GLL"/>
    <s v="AGUS SUPRAPTO"/>
    <s v="L 8177 UT"/>
    <n v="5042291614"/>
    <s v="-"/>
    <s v="-"/>
    <d v="2021-11-04T00:00:00"/>
    <n v="960"/>
    <s v="DEPO PROBOLINGGO"/>
    <x v="14"/>
    <s v="889-0004343"/>
    <d v="2021-11-05T00:00:00"/>
    <x v="1"/>
    <n v="960"/>
    <s v="-"/>
    <s v="-"/>
    <s v="-"/>
    <n v="0"/>
    <n v="0"/>
    <n v="0"/>
    <s v="-"/>
    <s v="-"/>
    <s v="-"/>
    <s v="-"/>
    <n v="0"/>
    <s v="-"/>
    <s v="-"/>
    <s v="-"/>
    <s v="8276895377"/>
    <e v="#N/A"/>
    <e v="#N/A"/>
    <n v="28800000"/>
    <n v="0"/>
    <n v="0"/>
    <m/>
    <m/>
    <m/>
    <m/>
    <m/>
    <m/>
    <m/>
    <m/>
    <m/>
    <m/>
    <m/>
    <m/>
    <m/>
    <m/>
    <m/>
    <m/>
    <m/>
    <m/>
    <n v="4"/>
  </r>
  <r>
    <x v="0"/>
    <s v="PT. TIRTA INVESTAMA WINONGAN"/>
    <n v="21102803745"/>
    <s v="GLL"/>
    <s v="AGUS SUPRAPTO"/>
    <s v="L 8177 UT"/>
    <n v="5042291614"/>
    <s v="-"/>
    <s v="-"/>
    <d v="2021-11-04T00:00:00"/>
    <n v="20"/>
    <s v="DEPO PROBOLINGGO"/>
    <x v="14"/>
    <s v="889-0004343"/>
    <d v="2021-11-05T00:00:00"/>
    <x v="2"/>
    <n v="20"/>
    <s v="-"/>
    <s v="-"/>
    <s v="-"/>
    <n v="0"/>
    <n v="0"/>
    <n v="0"/>
    <s v="-"/>
    <s v="-"/>
    <s v="-"/>
    <s v="-"/>
    <n v="0"/>
    <s v="-"/>
    <s v="-"/>
    <s v="-"/>
    <s v="8276895377"/>
    <e v="#N/A"/>
    <e v="#N/A"/>
    <n v="0"/>
    <n v="0"/>
    <n v="0"/>
    <m/>
    <m/>
    <m/>
    <m/>
    <m/>
    <m/>
    <m/>
    <m/>
    <m/>
    <m/>
    <m/>
    <m/>
    <m/>
    <m/>
    <m/>
    <m/>
    <m/>
    <m/>
    <n v="4"/>
  </r>
  <r>
    <x v="1"/>
    <s v="PT. TIRTA INVESTAMA WINONGAN"/>
    <s v="21102803745-RETUR"/>
    <s v="GLL"/>
    <s v="AGUS SUPRAPTO"/>
    <s v="L 8177 UT"/>
    <n v="5042291614"/>
    <s v="-"/>
    <s v="-"/>
    <d v="2021-11-04T00:00:00"/>
    <n v="0"/>
    <s v="DEPO PROBOLINGGO"/>
    <x v="14"/>
    <s v="889-0004343"/>
    <d v="2021-11-05T00:00:00"/>
    <x v="0"/>
    <n v="0"/>
    <n v="21102903739"/>
    <s v="-"/>
    <n v="6008146017"/>
    <n v="18"/>
    <n v="0"/>
    <n v="18"/>
    <s v="DEPO MARGOMULYO"/>
    <s v="-"/>
    <s v="168-0021033"/>
    <d v="2021-11-04T00:00:00"/>
    <n v="0"/>
    <n v="5042294449"/>
    <s v="117-0002644"/>
    <d v="2021-11-13T00:00:00"/>
    <s v="8276895377"/>
    <s v="2050350312"/>
    <s v="8276895965"/>
    <n v="0"/>
    <n v="177300"/>
    <n v="0"/>
    <m/>
    <m/>
    <m/>
    <m/>
    <m/>
    <m/>
    <m/>
    <m/>
    <m/>
    <m/>
    <m/>
    <m/>
    <m/>
    <m/>
    <m/>
    <m/>
    <m/>
    <m/>
    <n v="4"/>
  </r>
  <r>
    <x v="1"/>
    <s v="PT. TIRTA INVESTAMA WINONGAN"/>
    <s v="21102803745-RETUR"/>
    <s v="GLL"/>
    <s v="AGUS SUPRAPTO"/>
    <s v="L 8177 UT"/>
    <n v="5042291614"/>
    <s v="-"/>
    <s v="-"/>
    <d v="2021-11-04T00:00:00"/>
    <n v="0"/>
    <s v="DEPO PROBOLINGGO"/>
    <x v="14"/>
    <s v="889-0004343"/>
    <d v="2021-11-05T00:00:00"/>
    <x v="1"/>
    <n v="0"/>
    <n v="21102903739"/>
    <s v="-"/>
    <n v="6008146017"/>
    <n v="960"/>
    <n v="0"/>
    <n v="960"/>
    <s v="DEPO MARGOMULYO"/>
    <s v="-"/>
    <s v="168-0021033"/>
    <d v="2021-11-04T00:00:00"/>
    <n v="16"/>
    <n v="5042294449"/>
    <s v="117-0002644"/>
    <d v="2021-11-13T00:00:00"/>
    <s v="8276895377"/>
    <s v="2050350312"/>
    <s v="8276895965"/>
    <n v="0"/>
    <n v="28800000"/>
    <n v="480000"/>
    <m/>
    <m/>
    <m/>
    <m/>
    <m/>
    <m/>
    <m/>
    <m/>
    <m/>
    <m/>
    <m/>
    <m/>
    <m/>
    <m/>
    <m/>
    <m/>
    <m/>
    <m/>
    <n v="4"/>
  </r>
  <r>
    <x v="1"/>
    <s v="PT. TIRTA INVESTAMA WINONGAN"/>
    <s v="21102803745-RETUR"/>
    <s v="GLL"/>
    <s v="AGUS SUPRAPTO"/>
    <s v="L 8177 UT"/>
    <n v="5042291614"/>
    <s v="-"/>
    <s v="-"/>
    <d v="2021-11-04T00:00:00"/>
    <n v="0"/>
    <s v="DEPO PROBOLINGGO"/>
    <x v="14"/>
    <s v="889-0004343"/>
    <d v="2021-11-05T00:00:00"/>
    <x v="2"/>
    <n v="0"/>
    <n v="21102903739"/>
    <s v="-"/>
    <n v="6008146017"/>
    <n v="20"/>
    <n v="0"/>
    <n v="20"/>
    <s v="DEPO MARGOMULYO"/>
    <s v="-"/>
    <s v="168-0021033"/>
    <d v="2021-11-04T00:00:00"/>
    <n v="0"/>
    <n v="5042294449"/>
    <s v="117-0002644"/>
    <d v="2021-11-13T00:00:00"/>
    <s v="8276895377"/>
    <s v="2050350312"/>
    <s v="8276895965"/>
    <n v="0"/>
    <n v="0"/>
    <n v="0"/>
    <m/>
    <m/>
    <m/>
    <m/>
    <m/>
    <m/>
    <m/>
    <m/>
    <m/>
    <m/>
    <m/>
    <m/>
    <m/>
    <m/>
    <m/>
    <m/>
    <m/>
    <m/>
    <n v="4"/>
  </r>
  <r>
    <x v="0"/>
    <s v="PT. TIRTA INVESTAMA WINONGAN"/>
    <n v="21102803746"/>
    <s v="GLL"/>
    <s v="BUDI"/>
    <s v="N 8522 UV"/>
    <n v="5042295733"/>
    <s v="-"/>
    <s v="-"/>
    <d v="2021-11-04T00:00:00"/>
    <n v="1344"/>
    <s v="DEPO SUKOREJO"/>
    <x v="11"/>
    <s v="569-0002258"/>
    <d v="2021-11-05T00:00:00"/>
    <x v="0"/>
    <n v="1344"/>
    <n v="21102803783"/>
    <s v="-"/>
    <n v="6008146537"/>
    <n v="37"/>
    <n v="0"/>
    <n v="37"/>
    <s v="DEPO SUKOREJO"/>
    <s v="-"/>
    <s v="569-0002129"/>
    <d v="2021-11-04T00:00:00"/>
    <n v="0"/>
    <n v="5042294509"/>
    <s v="569-0002259"/>
    <d v="2021-11-05T00:00:00"/>
    <s v="8276895377"/>
    <s v="2050350281"/>
    <s v="8276895377"/>
    <n v="13238400"/>
    <n v="364450"/>
    <n v="0"/>
    <m/>
    <m/>
    <m/>
    <m/>
    <m/>
    <m/>
    <m/>
    <m/>
    <m/>
    <m/>
    <m/>
    <m/>
    <m/>
    <m/>
    <m/>
    <m/>
    <m/>
    <m/>
    <n v="4"/>
  </r>
  <r>
    <x v="0"/>
    <s v="PT. TIRTA INVESTAMA WINONGAN"/>
    <n v="21102803746"/>
    <s v="GLL"/>
    <s v="BUDI"/>
    <s v="N 8522 UV"/>
    <n v="5042295733"/>
    <s v="-"/>
    <s v="-"/>
    <d v="2021-11-04T00:00:00"/>
    <n v="1344"/>
    <s v="DEPO SUKOREJO"/>
    <x v="11"/>
    <s v="569-0002258"/>
    <d v="2021-11-05T00:00:00"/>
    <x v="1"/>
    <n v="1344"/>
    <n v="21102803783"/>
    <s v="-"/>
    <n v="6008146537"/>
    <n v="1405"/>
    <n v="0"/>
    <n v="1405"/>
    <s v="DEPO SUKOREJO"/>
    <s v="-"/>
    <s v="569-0002130"/>
    <d v="2021-11-04T00:00:00"/>
    <n v="60"/>
    <n v="5042294509"/>
    <s v="569-0002259"/>
    <d v="2021-11-05T00:00:00"/>
    <s v="8276895377"/>
    <s v="2050350281"/>
    <s v="8276895377"/>
    <n v="40320000"/>
    <n v="42150000"/>
    <n v="1800000"/>
    <m/>
    <m/>
    <m/>
    <m/>
    <m/>
    <m/>
    <m/>
    <m/>
    <m/>
    <m/>
    <m/>
    <m/>
    <m/>
    <m/>
    <m/>
    <m/>
    <m/>
    <m/>
    <n v="4"/>
  </r>
  <r>
    <x v="0"/>
    <s v="PT. TIRTA INVESTAMA WINONGAN"/>
    <n v="21102803750"/>
    <s v="GLL"/>
    <s v="ALDI"/>
    <s v="N8390UV"/>
    <n v="5042295644"/>
    <s v="-"/>
    <s v="-"/>
    <d v="2021-11-04T00:00:00"/>
    <n v="1008"/>
    <s v="DEPO PAITON"/>
    <x v="15"/>
    <s v="370-0001123"/>
    <d v="2021-11-05T00:00:00"/>
    <x v="0"/>
    <n v="1008"/>
    <n v="21102803794"/>
    <s v="-"/>
    <n v="6008147807"/>
    <n v="37"/>
    <n v="0"/>
    <n v="37"/>
    <s v="DEPO LUMAJANG"/>
    <s v="-"/>
    <s v="079-0001990"/>
    <d v="2021-11-03T00:00:00"/>
    <n v="3"/>
    <n v="5042290435"/>
    <s v="116-0004192"/>
    <d v="2021-11-30T00:00:00"/>
    <s v="8276895377"/>
    <s v="2050350281"/>
    <s v="8276895377"/>
    <n v="9928800"/>
    <n v="364450"/>
    <n v="29550"/>
    <m/>
    <m/>
    <m/>
    <m/>
    <m/>
    <m/>
    <m/>
    <m/>
    <m/>
    <m/>
    <m/>
    <m/>
    <m/>
    <m/>
    <m/>
    <m/>
    <m/>
    <m/>
    <n v="4"/>
  </r>
  <r>
    <x v="0"/>
    <s v="PT. TIRTA INVESTAMA WINONGAN"/>
    <n v="21102803750"/>
    <s v="GLL"/>
    <s v="ALDI"/>
    <s v="N8390UV"/>
    <n v="5042295644"/>
    <s v="-"/>
    <s v="-"/>
    <d v="2021-11-04T00:00:00"/>
    <n v="1008"/>
    <s v="DEPO PAITON"/>
    <x v="15"/>
    <s v="370-0001123"/>
    <d v="2021-11-05T00:00:00"/>
    <x v="1"/>
    <n v="1008"/>
    <n v="21102803794"/>
    <s v="-"/>
    <n v="6008147807"/>
    <n v="1020"/>
    <n v="0"/>
    <n v="1020"/>
    <s v="DEPO LUMAJANG"/>
    <s v="-"/>
    <s v="079-0001990"/>
    <d v="2021-11-03T00:00:00"/>
    <n v="53"/>
    <n v="5042290435"/>
    <s v="116-0004192"/>
    <d v="2021-11-30T00:00:00"/>
    <s v="8276895377"/>
    <s v="2050350281"/>
    <s v="8276895377"/>
    <n v="30240000"/>
    <n v="30600000"/>
    <n v="1590000"/>
    <m/>
    <m/>
    <m/>
    <m/>
    <m/>
    <m/>
    <m/>
    <m/>
    <m/>
    <m/>
    <m/>
    <m/>
    <m/>
    <m/>
    <m/>
    <m/>
    <m/>
    <m/>
    <n v="4"/>
  </r>
  <r>
    <x v="0"/>
    <s v="PT. TIRTA INVESTAMA WINONGAN"/>
    <n v="21102803751"/>
    <s v="GLL"/>
    <s v="SLAMET"/>
    <s v="N 8430 UV"/>
    <n v="5042291841"/>
    <s v="-"/>
    <s v="-"/>
    <d v="2021-11-04T00:00:00"/>
    <n v="1008"/>
    <s v="DEPO LUMAJANG"/>
    <x v="16"/>
    <s v="079-0002027"/>
    <d v="2021-11-05T00:00:00"/>
    <x v="0"/>
    <n v="1008"/>
    <n v="21102803806"/>
    <s v="-"/>
    <n v="6008146013"/>
    <n v="29"/>
    <n v="0"/>
    <n v="29"/>
    <s v="DEPO LUMAJANG"/>
    <s v="-"/>
    <s v="079-0001988"/>
    <d v="2021-11-03T00:00:00"/>
    <n v="1"/>
    <n v="5042288097"/>
    <s v="116-0003828"/>
    <d v="2021-11-13T00:00:00"/>
    <s v="8276895377"/>
    <s v="2050350281"/>
    <s v="8276895377"/>
    <n v="9928800"/>
    <n v="285650"/>
    <n v="9850"/>
    <m/>
    <m/>
    <m/>
    <m/>
    <m/>
    <m/>
    <m/>
    <m/>
    <m/>
    <m/>
    <m/>
    <m/>
    <m/>
    <m/>
    <m/>
    <m/>
    <m/>
    <m/>
    <n v="4"/>
  </r>
  <r>
    <x v="0"/>
    <s v="PT. TIRTA INVESTAMA WINONGAN"/>
    <n v="21102803751"/>
    <s v="GLL"/>
    <s v="SLAMET"/>
    <s v="N 8430 UV"/>
    <n v="5042291841"/>
    <s v="-"/>
    <s v="-"/>
    <d v="2021-11-04T00:00:00"/>
    <n v="1008"/>
    <s v="DEPO LUMAJANG"/>
    <x v="16"/>
    <s v="079-0002027"/>
    <d v="2021-11-05T00:00:00"/>
    <x v="1"/>
    <n v="1008"/>
    <n v="21102803806"/>
    <s v="-"/>
    <n v="6008146013"/>
    <n v="1008"/>
    <n v="0"/>
    <n v="1008"/>
    <s v="DEPO LUMAJANG"/>
    <s v="-"/>
    <s v="079-0001988"/>
    <d v="2021-11-03T00:00:00"/>
    <n v="51"/>
    <n v="5042288097"/>
    <s v="116-0003828"/>
    <d v="2021-11-13T00:00:00"/>
    <s v="8276895377"/>
    <s v="2050350281"/>
    <s v="8276895377"/>
    <n v="30240000"/>
    <n v="30240000"/>
    <n v="1530000"/>
    <m/>
    <m/>
    <m/>
    <m/>
    <m/>
    <m/>
    <m/>
    <m/>
    <m/>
    <m/>
    <m/>
    <m/>
    <m/>
    <m/>
    <m/>
    <m/>
    <m/>
    <m/>
    <n v="4"/>
  </r>
  <r>
    <x v="0"/>
    <s v="PT. TIRTA INVESTAMA WINONGAN"/>
    <n v="21102803752"/>
    <s v="GLL"/>
    <s v="GATOT"/>
    <s v="N 8548 UV"/>
    <n v="5042289816"/>
    <s v="-"/>
    <s v="-"/>
    <d v="2021-11-04T00:00:00"/>
    <n v="960"/>
    <s v="DEPO PROBOLINGGO"/>
    <x v="14"/>
    <s v="889-0004340"/>
    <d v="2021-11-05T00:00:00"/>
    <x v="0"/>
    <n v="960"/>
    <n v="21102803770"/>
    <s v="-"/>
    <n v="6008147960"/>
    <n v="15"/>
    <n v="0"/>
    <n v="15"/>
    <s v="DEPO PROBOLINGGO"/>
    <s v="-"/>
    <s v="889-0004208"/>
    <d v="2021-11-04T00:00:00"/>
    <n v="0"/>
    <n v="5042286097"/>
    <s v="889-0004341"/>
    <d v="2021-11-05T00:00:00"/>
    <s v="8276895377"/>
    <s v="2050350281"/>
    <s v="8276895377"/>
    <n v="9456000"/>
    <n v="147750"/>
    <n v="0"/>
    <m/>
    <m/>
    <m/>
    <m/>
    <m/>
    <m/>
    <m/>
    <m/>
    <m/>
    <m/>
    <m/>
    <m/>
    <m/>
    <m/>
    <m/>
    <m/>
    <m/>
    <m/>
    <n v="4"/>
  </r>
  <r>
    <x v="0"/>
    <s v="PT. TIRTA INVESTAMA WINONGAN"/>
    <n v="21102803752"/>
    <s v="GLL"/>
    <s v="GATOT"/>
    <s v="N 8548 UV"/>
    <n v="5042289816"/>
    <s v="-"/>
    <s v="-"/>
    <d v="2021-11-04T00:00:00"/>
    <n v="960"/>
    <s v="DEPO PROBOLINGGO"/>
    <x v="14"/>
    <s v="889-0004340"/>
    <d v="2021-11-05T00:00:00"/>
    <x v="1"/>
    <n v="960"/>
    <n v="21102803770"/>
    <s v="-"/>
    <n v="6008147960"/>
    <n v="960"/>
    <n v="0"/>
    <n v="960"/>
    <s v="DEPO PROBOLINGGO"/>
    <s v="-"/>
    <s v="889-0004208"/>
    <d v="2021-11-04T00:00:00"/>
    <n v="35"/>
    <n v="5042286097"/>
    <s v="889-0004341"/>
    <d v="2021-11-05T00:00:00"/>
    <s v="8276895377"/>
    <s v="2050350281"/>
    <s v="8276895377"/>
    <n v="28800000"/>
    <n v="28800000"/>
    <n v="1050000"/>
    <m/>
    <m/>
    <m/>
    <m/>
    <m/>
    <m/>
    <m/>
    <m/>
    <m/>
    <m/>
    <m/>
    <m/>
    <m/>
    <m/>
    <m/>
    <m/>
    <m/>
    <m/>
    <n v="4"/>
  </r>
  <r>
    <x v="0"/>
    <s v="PT. TIRTA INVESTAMA WINONGAN"/>
    <n v="21102803752"/>
    <s v="GLL"/>
    <s v="GATOT"/>
    <s v="N 8548 UV"/>
    <n v="5042289816"/>
    <s v="-"/>
    <s v="-"/>
    <d v="2021-11-04T00:00:00"/>
    <n v="20"/>
    <s v="DEPO PROBOLINGGO"/>
    <x v="14"/>
    <s v="889-0004340"/>
    <d v="2021-11-05T00:00:00"/>
    <x v="2"/>
    <n v="20"/>
    <n v="21102803770"/>
    <s v="-"/>
    <n v="6008147960"/>
    <n v="20"/>
    <n v="0"/>
    <n v="20"/>
    <s v="DEPO PROBOLINGGO"/>
    <s v="-"/>
    <s v="889-0004208"/>
    <d v="2021-11-04T00:00:00"/>
    <n v="0"/>
    <n v="5042286097"/>
    <s v="889-0004341"/>
    <d v="2021-11-05T00:00:00"/>
    <s v="8276895377"/>
    <s v="2050350281"/>
    <s v="8276895377"/>
    <n v="0"/>
    <n v="0"/>
    <n v="0"/>
    <m/>
    <m/>
    <m/>
    <m/>
    <m/>
    <m/>
    <m/>
    <m/>
    <m/>
    <m/>
    <m/>
    <m/>
    <m/>
    <m/>
    <m/>
    <m/>
    <m/>
    <m/>
    <n v="4"/>
  </r>
  <r>
    <x v="0"/>
    <s v="PT. TIRTA INVESTAMA WINONGAN"/>
    <n v="21102803753"/>
    <s v="GLL"/>
    <s v="SUMANANG"/>
    <s v="L 9352 UZ"/>
    <n v="5042294260"/>
    <s v="-"/>
    <s v="-"/>
    <d v="2021-11-04T00:00:00"/>
    <n v="1344"/>
    <s v="DEPO JEMBER"/>
    <x v="7"/>
    <s v="369-0005907"/>
    <d v="2021-11-05T00:00:00"/>
    <x v="0"/>
    <n v="1344"/>
    <n v="21102803809"/>
    <s v="SPP 753768"/>
    <n v="6008144822"/>
    <n v="43"/>
    <n v="0"/>
    <n v="43"/>
    <s v="DEPO GENTENG"/>
    <s v="GUDANG PUSAT LMS"/>
    <s v="371-0001186"/>
    <d v="2021-11-03T00:00:00"/>
    <n v="0"/>
    <n v="5042294260"/>
    <s v="116-0003831"/>
    <d v="2021-11-13T00:00:00"/>
    <s v="8276895377"/>
    <s v="2050350281"/>
    <s v="8276895377"/>
    <n v="13238400"/>
    <n v="423550"/>
    <n v="0"/>
    <s v="116-0000178"/>
    <d v="2021-11-04T00:00:00"/>
    <m/>
    <m/>
    <m/>
    <m/>
    <m/>
    <m/>
    <m/>
    <m/>
    <m/>
    <m/>
    <m/>
    <m/>
    <m/>
    <m/>
    <m/>
    <m/>
    <n v="4"/>
  </r>
  <r>
    <x v="0"/>
    <s v="PT. TIRTA INVESTAMA WINONGAN"/>
    <n v="21102803753"/>
    <s v="GLL"/>
    <s v="SUMANANG"/>
    <s v="L 9352 UZ"/>
    <n v="5042294260"/>
    <s v="-"/>
    <s v="-"/>
    <d v="2021-11-04T00:00:00"/>
    <n v="1344"/>
    <s v="DEPO JEMBER"/>
    <x v="7"/>
    <s v="369-0005907"/>
    <d v="2021-11-05T00:00:00"/>
    <x v="1"/>
    <n v="1344"/>
    <n v="21102803809"/>
    <s v="SPP 753768"/>
    <n v="6008144822"/>
    <n v="43"/>
    <n v="1301"/>
    <n v="1344"/>
    <s v="DEPO GENTENG"/>
    <s v="GUDANG PUSAT LMS"/>
    <s v="371-0001186"/>
    <d v="2021-11-03T00:00:00"/>
    <n v="394"/>
    <n v="5042294260"/>
    <s v="116-0003831"/>
    <d v="2021-11-13T00:00:00"/>
    <s v="8276895377"/>
    <s v="2050350281"/>
    <s v="8276895377"/>
    <n v="40320000"/>
    <n v="40320000"/>
    <n v="11820000"/>
    <s v="116-0000178"/>
    <d v="2021-11-04T00:00:00"/>
    <m/>
    <m/>
    <m/>
    <m/>
    <m/>
    <m/>
    <m/>
    <m/>
    <m/>
    <m/>
    <m/>
    <m/>
    <m/>
    <m/>
    <m/>
    <m/>
    <n v="4"/>
  </r>
  <r>
    <x v="0"/>
    <s v="PT. TIRTA INVESTAMA WINONGAN"/>
    <n v="21102803758"/>
    <s v="GLL"/>
    <s v="MUKH SLAMET"/>
    <s v="N 8544 UV"/>
    <n v="5042290791"/>
    <s v="-"/>
    <s v="-"/>
    <d v="2021-11-04T00:00:00"/>
    <n v="1344"/>
    <s v="DEPO BONDOWOSO"/>
    <x v="22"/>
    <s v="745-0000862"/>
    <d v="2021-11-05T00:00:00"/>
    <x v="0"/>
    <n v="1344"/>
    <n v="21102803796"/>
    <s v="-"/>
    <n v="6008139397"/>
    <n v="39"/>
    <n v="0"/>
    <n v="39"/>
    <s v="DEPO JEMBER"/>
    <s v="-"/>
    <s v="369-0005541"/>
    <d v="2021-11-03T00:00:00"/>
    <n v="0"/>
    <n v="5042284968"/>
    <s v="116-0004173"/>
    <d v="2021-11-30T00:00:00"/>
    <s v="8276895377"/>
    <s v="2050350281"/>
    <s v="8276895377"/>
    <n v="13238400"/>
    <n v="384150"/>
    <n v="0"/>
    <m/>
    <m/>
    <m/>
    <m/>
    <m/>
    <m/>
    <m/>
    <m/>
    <m/>
    <m/>
    <m/>
    <m/>
    <m/>
    <m/>
    <m/>
    <m/>
    <m/>
    <m/>
    <n v="4"/>
  </r>
  <r>
    <x v="0"/>
    <s v="PT. TIRTA INVESTAMA WINONGAN"/>
    <n v="21102803758"/>
    <s v="GLL"/>
    <s v="MUKH SLAMET"/>
    <s v="N 8544 UV"/>
    <n v="5042290791"/>
    <s v="-"/>
    <s v="-"/>
    <d v="2021-11-04T00:00:00"/>
    <n v="1344"/>
    <s v="DEPO BONDOWOSO"/>
    <x v="22"/>
    <s v="745-0000862"/>
    <d v="2021-11-05T00:00:00"/>
    <x v="1"/>
    <n v="1344"/>
    <n v="21102803796"/>
    <s v="-"/>
    <n v="6008139397"/>
    <n v="1440"/>
    <n v="0"/>
    <n v="1440"/>
    <s v="DEPO JEMBER"/>
    <s v="-"/>
    <s v="369-0005541"/>
    <d v="2021-11-03T00:00:00"/>
    <n v="60"/>
    <n v="5042284968"/>
    <s v="116-0004173"/>
    <d v="2021-11-30T00:00:00"/>
    <s v="8276895377"/>
    <s v="2050350281"/>
    <s v="8276895377"/>
    <n v="40320000"/>
    <n v="43200000"/>
    <n v="1800000"/>
    <m/>
    <m/>
    <m/>
    <m/>
    <m/>
    <m/>
    <m/>
    <m/>
    <m/>
    <m/>
    <m/>
    <m/>
    <m/>
    <m/>
    <m/>
    <m/>
    <m/>
    <m/>
    <n v="4"/>
  </r>
  <r>
    <x v="0"/>
    <s v="PT. TIRTA INVESTAMA WINONGAN"/>
    <n v="21102803762"/>
    <s v="GLL"/>
    <s v="SUBADAR"/>
    <s v="N 8814 UV"/>
    <n v="5042287155"/>
    <s v="-"/>
    <s v="-"/>
    <d v="2021-11-04T00:00:00"/>
    <n v="1008"/>
    <s v="DEPO PROBOLINGGO"/>
    <x v="14"/>
    <s v="889-0004342"/>
    <d v="2021-11-05T00:00:00"/>
    <x v="0"/>
    <n v="1008"/>
    <n v="21102803802"/>
    <s v="-"/>
    <n v="6008144435"/>
    <n v="7"/>
    <n v="0"/>
    <n v="7"/>
    <s v="DEPO PAITON"/>
    <s v="-"/>
    <s v="370-0001165"/>
    <d v="2021-11-03T00:00:00"/>
    <n v="0"/>
    <n v="5042275959"/>
    <s v="116-0003769"/>
    <d v="2021-11-11T00:00:00"/>
    <s v="8276895377"/>
    <s v="2050350281"/>
    <s v="8276895377"/>
    <n v="9928800"/>
    <n v="68950"/>
    <n v="0"/>
    <m/>
    <m/>
    <m/>
    <m/>
    <m/>
    <m/>
    <m/>
    <m/>
    <m/>
    <m/>
    <m/>
    <m/>
    <m/>
    <m/>
    <m/>
    <m/>
    <m/>
    <m/>
    <n v="4"/>
  </r>
  <r>
    <x v="0"/>
    <s v="PT. TIRTA INVESTAMA WINONGAN"/>
    <n v="21102803762"/>
    <s v="GLL"/>
    <s v="SUBADAR"/>
    <s v="N 8814 UV"/>
    <n v="5042287155"/>
    <s v="-"/>
    <s v="-"/>
    <d v="2021-11-04T00:00:00"/>
    <n v="1008"/>
    <s v="DEPO PROBOLINGGO"/>
    <x v="14"/>
    <s v="889-0004342"/>
    <d v="2021-11-05T00:00:00"/>
    <x v="1"/>
    <n v="1008"/>
    <n v="21102803802"/>
    <s v="-"/>
    <n v="6008144435"/>
    <n v="1098"/>
    <n v="0"/>
    <n v="1098"/>
    <s v="DEPO PAITON"/>
    <s v="-"/>
    <s v="370-0001165"/>
    <d v="2021-11-03T00:00:00"/>
    <n v="50"/>
    <n v="5042275959"/>
    <s v="116-0003769"/>
    <d v="2021-11-11T00:00:00"/>
    <s v="8276895377"/>
    <s v="2050350281"/>
    <s v="8276895377"/>
    <n v="30240000"/>
    <n v="32940000"/>
    <n v="1500000"/>
    <m/>
    <m/>
    <m/>
    <m/>
    <m/>
    <m/>
    <m/>
    <m/>
    <m/>
    <m/>
    <m/>
    <m/>
    <m/>
    <m/>
    <m/>
    <m/>
    <m/>
    <m/>
    <n v="4"/>
  </r>
  <r>
    <x v="1"/>
    <s v="PT. TIRTA INVESTAMA WINONGAN"/>
    <n v="21102903713"/>
    <s v="GLL"/>
    <s v="MAKHFUD"/>
    <s v="L9610UX"/>
    <n v="5042294650"/>
    <s v="-"/>
    <s v="-"/>
    <d v="2021-11-04T00:00:00"/>
    <n v="1344"/>
    <s v="DEPO LEGUNDI"/>
    <x v="4"/>
    <s v="083-0007873"/>
    <d v="2021-11-05T00:00:00"/>
    <x v="0"/>
    <n v="1344"/>
    <n v="21102903744"/>
    <s v="-"/>
    <n v="6008132993"/>
    <n v="45"/>
    <n v="0"/>
    <n v="45"/>
    <s v="DEPO LEGUNDI"/>
    <s v="-"/>
    <s v="083-0006561"/>
    <d v="2021-11-04T00:00:00"/>
    <n v="1"/>
    <n v="5042281419"/>
    <s v="083-0007874"/>
    <d v="2021-11-05T00:00:00"/>
    <s v="8276895965"/>
    <s v="2050350312"/>
    <s v="8276895965"/>
    <n v="13238400"/>
    <n v="443250"/>
    <n v="9850"/>
    <m/>
    <m/>
    <m/>
    <m/>
    <m/>
    <m/>
    <m/>
    <m/>
    <m/>
    <m/>
    <m/>
    <m/>
    <m/>
    <m/>
    <m/>
    <m/>
    <m/>
    <m/>
    <n v="4"/>
  </r>
  <r>
    <x v="1"/>
    <s v="PT. TIRTA INVESTAMA WINONGAN"/>
    <n v="21102903713"/>
    <s v="GLL"/>
    <s v="MAKHFUD"/>
    <s v="L9610UX"/>
    <n v="5042294650"/>
    <s v="-"/>
    <s v="-"/>
    <d v="2021-11-04T00:00:00"/>
    <n v="1344"/>
    <s v="DEPO LEGUNDI"/>
    <x v="4"/>
    <s v="083-0007873"/>
    <d v="2021-11-05T00:00:00"/>
    <x v="1"/>
    <n v="1344"/>
    <n v="21102903744"/>
    <s v="-"/>
    <n v="6008132993"/>
    <n v="1344"/>
    <n v="0"/>
    <n v="1344"/>
    <s v="DEPO LEGUNDI"/>
    <s v="-"/>
    <s v="083-0006561"/>
    <d v="2021-11-04T00:00:00"/>
    <n v="65"/>
    <n v="5042281419"/>
    <s v="083-0007874"/>
    <d v="2021-11-05T00:00:00"/>
    <s v="8276895965"/>
    <s v="2050350312"/>
    <s v="8276895965"/>
    <n v="40320000"/>
    <n v="40320000"/>
    <n v="1950000"/>
    <m/>
    <m/>
    <m/>
    <m/>
    <m/>
    <m/>
    <m/>
    <m/>
    <m/>
    <m/>
    <m/>
    <m/>
    <m/>
    <m/>
    <m/>
    <m/>
    <m/>
    <m/>
    <n v="4"/>
  </r>
  <r>
    <x v="1"/>
    <s v="PT. TIRTA INVESTAMA WINONGAN"/>
    <n v="21102903717"/>
    <s v="GLL"/>
    <s v="BAMBANG"/>
    <s v="L 8858 UI"/>
    <n v="5042294115"/>
    <s v="-"/>
    <s v="-"/>
    <d v="2021-11-04T00:00:00"/>
    <n v="1056"/>
    <s v="DEPO MARGOMULYO"/>
    <x v="5"/>
    <s v="168-0032616"/>
    <d v="2021-11-08T00:00:00"/>
    <x v="0"/>
    <n v="1056"/>
    <s v="-"/>
    <s v="-"/>
    <s v="-"/>
    <n v="0"/>
    <n v="0"/>
    <n v="0"/>
    <s v="-"/>
    <s v="-"/>
    <s v="-"/>
    <s v="-"/>
    <n v="0"/>
    <s v="-"/>
    <s v="-"/>
    <s v="-"/>
    <s v="8276895965"/>
    <e v="#N/A"/>
    <e v="#N/A"/>
    <n v="10401600"/>
    <n v="0"/>
    <n v="0"/>
    <m/>
    <m/>
    <m/>
    <m/>
    <m/>
    <m/>
    <m/>
    <m/>
    <m/>
    <m/>
    <m/>
    <m/>
    <m/>
    <m/>
    <m/>
    <m/>
    <m/>
    <m/>
    <n v="4"/>
  </r>
  <r>
    <x v="1"/>
    <s v="PT. TIRTA INVESTAMA WINONGAN"/>
    <n v="21102903717"/>
    <s v="GLL"/>
    <s v="BAMBANG"/>
    <s v="L 8858 UI"/>
    <n v="5042294115"/>
    <s v="-"/>
    <s v="-"/>
    <d v="2021-11-04T00:00:00"/>
    <n v="1056"/>
    <s v="DEPO MARGOMULYO"/>
    <x v="5"/>
    <s v="168-0032616"/>
    <d v="2021-11-08T00:00:00"/>
    <x v="1"/>
    <n v="1056"/>
    <s v="-"/>
    <s v="-"/>
    <s v="-"/>
    <n v="0"/>
    <n v="0"/>
    <n v="0"/>
    <s v="-"/>
    <s v="-"/>
    <s v="-"/>
    <s v="-"/>
    <n v="0"/>
    <s v="-"/>
    <s v="-"/>
    <s v="-"/>
    <s v="8276895965"/>
    <e v="#N/A"/>
    <e v="#N/A"/>
    <n v="31680000"/>
    <n v="0"/>
    <n v="0"/>
    <m/>
    <m/>
    <m/>
    <m/>
    <m/>
    <m/>
    <m/>
    <m/>
    <m/>
    <m/>
    <m/>
    <m/>
    <m/>
    <m/>
    <m/>
    <m/>
    <m/>
    <m/>
    <n v="4"/>
  </r>
  <r>
    <x v="1"/>
    <s v="PT. TIRTA INVESTAMA WINONGAN"/>
    <n v="21102903717"/>
    <s v="GLL"/>
    <s v="BAMBANG"/>
    <s v="L 8858 UI"/>
    <n v="5042294115"/>
    <s v="-"/>
    <s v="-"/>
    <d v="2021-11-04T00:00:00"/>
    <n v="24"/>
    <s v="DEPO MARGOMULYO"/>
    <x v="5"/>
    <s v="168-0032616"/>
    <d v="2021-11-08T00:00:00"/>
    <x v="2"/>
    <n v="24"/>
    <s v="-"/>
    <s v="-"/>
    <s v="-"/>
    <n v="0"/>
    <n v="0"/>
    <n v="0"/>
    <s v="-"/>
    <s v="-"/>
    <s v="-"/>
    <s v="-"/>
    <n v="0"/>
    <s v="-"/>
    <s v="-"/>
    <s v="-"/>
    <s v="8276895965"/>
    <e v="#N/A"/>
    <e v="#N/A"/>
    <n v="0"/>
    <n v="0"/>
    <n v="0"/>
    <m/>
    <m/>
    <m/>
    <m/>
    <m/>
    <m/>
    <m/>
    <m/>
    <m/>
    <m/>
    <m/>
    <m/>
    <m/>
    <m/>
    <m/>
    <m/>
    <m/>
    <m/>
    <n v="4"/>
  </r>
  <r>
    <x v="0"/>
    <s v="PT. TIRTA INVESTAMA WINONGAN"/>
    <s v="21102903717-RETUR"/>
    <s v="GLL"/>
    <s v="BAMBANG"/>
    <s v="L 8858 UI"/>
    <n v="5042294115"/>
    <s v="-"/>
    <s v="-"/>
    <d v="2021-11-04T00:00:00"/>
    <n v="0"/>
    <s v="DEPO MARGOMULYO"/>
    <x v="5"/>
    <s v="168-0032616"/>
    <d v="2021-11-08T00:00:00"/>
    <x v="0"/>
    <n v="0"/>
    <n v="21102803767"/>
    <s v="-"/>
    <n v="6008147493"/>
    <n v="18"/>
    <n v="0"/>
    <n v="18"/>
    <s v="DEPO PASURUAN"/>
    <s v="-"/>
    <s v="555-0006693"/>
    <d v="2021-11-04T00:00:00"/>
    <n v="0"/>
    <n v="5042294312"/>
    <s v="168-0032536"/>
    <d v="2021-11-05T00:00:00"/>
    <s v="8276895965"/>
    <s v="2050350281"/>
    <s v="8276895377"/>
    <n v="0"/>
    <n v="177300"/>
    <n v="0"/>
    <m/>
    <m/>
    <m/>
    <m/>
    <m/>
    <m/>
    <m/>
    <m/>
    <m/>
    <m/>
    <m/>
    <m/>
    <m/>
    <m/>
    <m/>
    <m/>
    <m/>
    <m/>
    <n v="4"/>
  </r>
  <r>
    <x v="0"/>
    <s v="PT. TIRTA INVESTAMA WINONGAN"/>
    <s v="21102903717-RETUR"/>
    <s v="GLL"/>
    <s v="BAMBANG"/>
    <s v="L 8858 UI"/>
    <n v="5042294115"/>
    <s v="-"/>
    <s v="-"/>
    <d v="2021-11-04T00:00:00"/>
    <n v="0"/>
    <s v="DEPO MARGOMULYO"/>
    <x v="5"/>
    <s v="168-0032616"/>
    <d v="2021-11-08T00:00:00"/>
    <x v="1"/>
    <n v="0"/>
    <n v="21102803767"/>
    <s v="-"/>
    <n v="6008147493"/>
    <n v="1152"/>
    <n v="0"/>
    <n v="1152"/>
    <s v="DEPO PASURUAN"/>
    <s v="-"/>
    <s v="555-0006693"/>
    <d v="2021-11-04T00:00:00"/>
    <n v="96"/>
    <n v="5042294312"/>
    <s v="168-0032536"/>
    <d v="2021-11-05T00:00:00"/>
    <s v="8276895965"/>
    <s v="2050350281"/>
    <s v="8276895377"/>
    <n v="0"/>
    <n v="34560000"/>
    <n v="2880000"/>
    <m/>
    <m/>
    <m/>
    <m/>
    <m/>
    <m/>
    <m/>
    <m/>
    <m/>
    <m/>
    <m/>
    <m/>
    <m/>
    <m/>
    <m/>
    <m/>
    <m/>
    <m/>
    <n v="4"/>
  </r>
  <r>
    <x v="0"/>
    <s v="PT. TIRTA INVESTAMA WINONGAN"/>
    <s v="21102903717-RETUR"/>
    <s v="GLL"/>
    <s v="BAMBANG"/>
    <s v="L 8858 UI"/>
    <n v="5042294115"/>
    <s v="-"/>
    <s v="-"/>
    <d v="2021-11-04T00:00:00"/>
    <n v="0"/>
    <s v="DEPO MARGOMULYO"/>
    <x v="5"/>
    <s v="168-0032616"/>
    <d v="2021-11-08T00:00:00"/>
    <x v="2"/>
    <n v="0"/>
    <n v="21102803767"/>
    <s v="-"/>
    <n v="6008147493"/>
    <n v="24"/>
    <n v="0"/>
    <n v="24"/>
    <s v="DEPO PASURUAN"/>
    <s v="-"/>
    <s v="555-0006693"/>
    <d v="2021-11-04T00:00:00"/>
    <n v="0"/>
    <n v="5042294312"/>
    <s v="168-0032536"/>
    <d v="2021-11-05T00:00:00"/>
    <s v="8276895965"/>
    <s v="2050350281"/>
    <s v="8276895377"/>
    <n v="0"/>
    <n v="0"/>
    <n v="0"/>
    <m/>
    <m/>
    <m/>
    <m/>
    <m/>
    <m/>
    <m/>
    <m/>
    <m/>
    <m/>
    <m/>
    <m/>
    <m/>
    <m/>
    <m/>
    <m/>
    <m/>
    <m/>
    <n v="4"/>
  </r>
  <r>
    <x v="1"/>
    <s v="PT. TIRTA INVESTAMA WINONGAN"/>
    <n v="21102903718"/>
    <s v="GLL"/>
    <s v="DARYANTO"/>
    <s v="N8796UV"/>
    <n v="5042291611"/>
    <s v="-"/>
    <s v="-"/>
    <d v="2021-11-04T00:00:00"/>
    <n v="960"/>
    <s v="DEPO MARGOMULYO"/>
    <x v="5"/>
    <s v="168-0032526"/>
    <d v="2021-11-05T00:00:00"/>
    <x v="0"/>
    <n v="960"/>
    <n v="21102903730"/>
    <s v="-"/>
    <n v="6008143516"/>
    <n v="18"/>
    <n v="0"/>
    <n v="18"/>
    <s v="DEPO MARGOMULYO"/>
    <s v="-"/>
    <s v="168-0021035"/>
    <d v="2021-11-04T00:00:00"/>
    <n v="0"/>
    <n v="5042288107"/>
    <s v="168-0032527"/>
    <d v="2021-11-05T00:00:00"/>
    <s v="8276895965"/>
    <s v="2050350312"/>
    <s v="8276895965"/>
    <n v="9456000"/>
    <n v="177300"/>
    <n v="0"/>
    <m/>
    <m/>
    <m/>
    <m/>
    <m/>
    <m/>
    <m/>
    <m/>
    <m/>
    <m/>
    <m/>
    <m/>
    <m/>
    <m/>
    <m/>
    <m/>
    <m/>
    <m/>
    <n v="4"/>
  </r>
  <r>
    <x v="1"/>
    <s v="PT. TIRTA INVESTAMA WINONGAN"/>
    <n v="21102903718"/>
    <s v="GLL"/>
    <s v="DARYANTO"/>
    <s v="N8796UV"/>
    <n v="5042291611"/>
    <s v="-"/>
    <s v="-"/>
    <d v="2021-11-04T00:00:00"/>
    <n v="960"/>
    <s v="DEPO MARGOMULYO"/>
    <x v="5"/>
    <s v="168-0032526"/>
    <d v="2021-11-05T00:00:00"/>
    <x v="1"/>
    <n v="960"/>
    <n v="21102903730"/>
    <s v="-"/>
    <n v="6008143516"/>
    <n v="960"/>
    <n v="0"/>
    <n v="960"/>
    <s v="DEPO MARGOMULYO"/>
    <s v="-"/>
    <s v="168-0021035"/>
    <d v="2021-11-04T00:00:00"/>
    <n v="35"/>
    <n v="5042288107"/>
    <s v="168-0032527"/>
    <d v="2021-11-05T00:00:00"/>
    <s v="8276895965"/>
    <s v="2050350312"/>
    <s v="8276895965"/>
    <n v="28800000"/>
    <n v="28800000"/>
    <n v="1050000"/>
    <m/>
    <m/>
    <m/>
    <m/>
    <m/>
    <m/>
    <m/>
    <m/>
    <m/>
    <m/>
    <m/>
    <m/>
    <m/>
    <m/>
    <m/>
    <m/>
    <m/>
    <m/>
    <n v="4"/>
  </r>
  <r>
    <x v="1"/>
    <s v="PT. TIRTA INVESTAMA WINONGAN"/>
    <n v="21102903718"/>
    <s v="GLL"/>
    <s v="DARYANTO"/>
    <s v="N8796UV"/>
    <n v="5042291611"/>
    <s v="-"/>
    <s v="-"/>
    <d v="2021-11-04T00:00:00"/>
    <n v="20"/>
    <s v="DEPO MARGOMULYO"/>
    <x v="5"/>
    <s v="168-0032526"/>
    <d v="2021-11-05T00:00:00"/>
    <x v="2"/>
    <n v="20"/>
    <n v="21102903730"/>
    <s v="-"/>
    <n v="6008143516"/>
    <n v="20"/>
    <n v="0"/>
    <n v="20"/>
    <s v="DEPO MARGOMULYO"/>
    <s v="-"/>
    <s v="168-0021035"/>
    <d v="2021-11-04T00:00:00"/>
    <n v="0"/>
    <n v="5042288107"/>
    <s v="168-0032527"/>
    <d v="2021-11-05T00:00:00"/>
    <s v="8276895965"/>
    <s v="2050350312"/>
    <s v="8276895965"/>
    <n v="0"/>
    <n v="0"/>
    <n v="0"/>
    <m/>
    <m/>
    <m/>
    <m/>
    <m/>
    <m/>
    <m/>
    <m/>
    <m/>
    <m/>
    <m/>
    <m/>
    <m/>
    <m/>
    <m/>
    <m/>
    <m/>
    <m/>
    <n v="4"/>
  </r>
  <r>
    <x v="1"/>
    <s v="PT. TIRTA INVESTAMA WINONGAN"/>
    <n v="21102903730"/>
    <s v="GLL"/>
    <s v="DARYANTO"/>
    <s v="N8796UV"/>
    <n v="5042281687"/>
    <s v="-"/>
    <s v="-"/>
    <d v="2021-11-04T00:00:00"/>
    <n v="960"/>
    <s v="DEPO MARGOMULYO"/>
    <x v="5"/>
    <s v="168-0032495"/>
    <d v="2021-11-04T00:00:00"/>
    <x v="0"/>
    <n v="960"/>
    <s v="-"/>
    <s v="-"/>
    <s v="-"/>
    <n v="0"/>
    <n v="0"/>
    <n v="0"/>
    <s v="-"/>
    <s v="-"/>
    <s v="-"/>
    <s v="-"/>
    <n v="0"/>
    <s v="-"/>
    <s v="-"/>
    <s v="-"/>
    <s v="8276895965"/>
    <e v="#N/A"/>
    <e v="#N/A"/>
    <n v="9456000"/>
    <n v="0"/>
    <n v="0"/>
    <m/>
    <m/>
    <m/>
    <m/>
    <m/>
    <m/>
    <m/>
    <m/>
    <m/>
    <m/>
    <m/>
    <m/>
    <m/>
    <m/>
    <m/>
    <m/>
    <m/>
    <m/>
    <n v="4"/>
  </r>
  <r>
    <x v="1"/>
    <s v="PT. TIRTA INVESTAMA WINONGAN"/>
    <n v="21102903730"/>
    <s v="GLL"/>
    <s v="DARYANTO"/>
    <s v="N8796UV"/>
    <n v="5042281687"/>
    <s v="-"/>
    <s v="-"/>
    <d v="2021-11-04T00:00:00"/>
    <n v="960"/>
    <s v="DEPO MARGOMULYO"/>
    <x v="5"/>
    <s v="168-0032495"/>
    <d v="2021-11-04T00:00:00"/>
    <x v="1"/>
    <n v="960"/>
    <s v="-"/>
    <s v="-"/>
    <s v="-"/>
    <n v="0"/>
    <n v="0"/>
    <n v="0"/>
    <s v="-"/>
    <s v="-"/>
    <s v="-"/>
    <s v="-"/>
    <n v="0"/>
    <s v="-"/>
    <s v="-"/>
    <s v="-"/>
    <s v="8276895965"/>
    <e v="#N/A"/>
    <e v="#N/A"/>
    <n v="28800000"/>
    <n v="0"/>
    <n v="0"/>
    <m/>
    <m/>
    <m/>
    <m/>
    <m/>
    <m/>
    <m/>
    <m/>
    <m/>
    <m/>
    <m/>
    <m/>
    <m/>
    <m/>
    <m/>
    <m/>
    <m/>
    <m/>
    <n v="4"/>
  </r>
  <r>
    <x v="1"/>
    <s v="PT. TIRTA INVESTAMA WINONGAN"/>
    <n v="21102903730"/>
    <s v="GLL"/>
    <s v="DARYANTO"/>
    <s v="N8796UV"/>
    <n v="5042281687"/>
    <s v="-"/>
    <s v="-"/>
    <d v="2021-11-04T00:00:00"/>
    <n v="20"/>
    <s v="DEPO MARGOMULYO"/>
    <x v="5"/>
    <s v="168-0032495"/>
    <d v="2021-11-04T00:00:00"/>
    <x v="2"/>
    <n v="20"/>
    <s v="-"/>
    <s v="-"/>
    <s v="-"/>
    <n v="0"/>
    <n v="0"/>
    <n v="0"/>
    <s v="-"/>
    <s v="-"/>
    <s v="-"/>
    <s v="-"/>
    <n v="0"/>
    <s v="-"/>
    <s v="-"/>
    <s v="-"/>
    <s v="8276895965"/>
    <e v="#N/A"/>
    <e v="#N/A"/>
    <n v="0"/>
    <n v="0"/>
    <n v="0"/>
    <m/>
    <m/>
    <m/>
    <m/>
    <m/>
    <m/>
    <m/>
    <m/>
    <m/>
    <m/>
    <m/>
    <m/>
    <m/>
    <m/>
    <m/>
    <m/>
    <m/>
    <m/>
    <n v="4"/>
  </r>
  <r>
    <x v="0"/>
    <s v="PT. TIRTA INVESTAMA WINONGAN"/>
    <s v="21102903730-RETUR"/>
    <s v="GLL"/>
    <s v="DARYANTO"/>
    <s v="N8796UV"/>
    <n v="5042281687"/>
    <s v="-"/>
    <s v="-"/>
    <d v="2021-11-04T00:00:00"/>
    <n v="0"/>
    <s v="DEPO MARGOMULYO"/>
    <x v="5"/>
    <s v="168-0032495"/>
    <d v="2021-11-04T00:00:00"/>
    <x v="0"/>
    <n v="0"/>
    <n v="21102803795"/>
    <s v="-"/>
    <n v="6008145640"/>
    <n v="3"/>
    <n v="0"/>
    <n v="3"/>
    <s v="DEPO JEMBER"/>
    <s v="-"/>
    <s v="369-0005538"/>
    <d v="2021-11-03T00:00:00"/>
    <n v="0"/>
    <n v="5042280133"/>
    <s v="369-0006000"/>
    <d v="2021-11-16T00:00:00"/>
    <s v="8276895965"/>
    <s v="2050350281"/>
    <s v="8276895377"/>
    <n v="0"/>
    <n v="29550"/>
    <n v="0"/>
    <m/>
    <m/>
    <m/>
    <m/>
    <m/>
    <m/>
    <m/>
    <m/>
    <m/>
    <m/>
    <m/>
    <m/>
    <m/>
    <m/>
    <m/>
    <m/>
    <m/>
    <m/>
    <n v="4"/>
  </r>
  <r>
    <x v="0"/>
    <s v="PT. TIRTA INVESTAMA WINONGAN"/>
    <s v="21102903730-RETUR"/>
    <s v="GLL"/>
    <s v="DARYANTO"/>
    <s v="N8796UV"/>
    <n v="5042281687"/>
    <s v="-"/>
    <s v="-"/>
    <d v="2021-11-04T00:00:00"/>
    <n v="0"/>
    <s v="DEPO MARGOMULYO"/>
    <x v="5"/>
    <s v="168-0032495"/>
    <d v="2021-11-04T00:00:00"/>
    <x v="1"/>
    <n v="0"/>
    <n v="21102803795"/>
    <s v="-"/>
    <n v="6008145640"/>
    <n v="960"/>
    <n v="0"/>
    <n v="960"/>
    <s v="DEPO JEMBER"/>
    <s v="-"/>
    <s v="369-0005538"/>
    <d v="2021-11-03T00:00:00"/>
    <n v="30"/>
    <n v="5042280133"/>
    <s v="369-0006000"/>
    <d v="2021-11-16T00:00:00"/>
    <s v="8276895965"/>
    <s v="2050350281"/>
    <s v="8276895377"/>
    <n v="0"/>
    <n v="28800000"/>
    <n v="900000"/>
    <m/>
    <m/>
    <m/>
    <m/>
    <m/>
    <m/>
    <m/>
    <m/>
    <m/>
    <m/>
    <m/>
    <m/>
    <m/>
    <m/>
    <m/>
    <m/>
    <m/>
    <m/>
    <n v="4"/>
  </r>
  <r>
    <x v="0"/>
    <s v="PT. TIRTA INVESTAMA WINONGAN"/>
    <s v="21102903730-RETUR"/>
    <s v="GLL"/>
    <s v="DARYANTO"/>
    <s v="N8796UV"/>
    <n v="5042281687"/>
    <s v="-"/>
    <s v="-"/>
    <d v="2021-11-04T00:00:00"/>
    <n v="0"/>
    <s v="DEPO MARGOMULYO"/>
    <x v="5"/>
    <s v="168-0032495"/>
    <d v="2021-11-04T00:00:00"/>
    <x v="2"/>
    <n v="0"/>
    <n v="21102803795"/>
    <s v="-"/>
    <n v="6008145640"/>
    <n v="20"/>
    <n v="0"/>
    <n v="20"/>
    <s v="DEPO JEMBER"/>
    <s v="-"/>
    <s v="369-0005538"/>
    <d v="2021-11-03T00:00:00"/>
    <n v="0"/>
    <n v="5042280133"/>
    <s v="369-0006000"/>
    <d v="2021-11-16T00:00:00"/>
    <s v="8276895965"/>
    <s v="2050350281"/>
    <s v="8276895377"/>
    <n v="0"/>
    <n v="0"/>
    <n v="0"/>
    <m/>
    <m/>
    <m/>
    <m/>
    <m/>
    <m/>
    <m/>
    <m/>
    <m/>
    <m/>
    <m/>
    <m/>
    <m/>
    <m/>
    <m/>
    <m/>
    <m/>
    <m/>
    <n v="4"/>
  </r>
  <r>
    <x v="0"/>
    <s v="PT. TIRTA INVESTAMA PANDAAN"/>
    <n v="21102803680"/>
    <s v="YPS"/>
    <s v="HUMAIDI"/>
    <s v="N 8545 UV"/>
    <n v="5042294339"/>
    <s v="-"/>
    <s v="-"/>
    <d v="2021-11-04T00:00:00"/>
    <n v="1280"/>
    <s v="DEPO JEMBER"/>
    <x v="7"/>
    <s v="369-0005908"/>
    <d v="2021-11-06T00:00:00"/>
    <x v="9"/>
    <n v="1280"/>
    <s v="-"/>
    <s v="-"/>
    <n v="6008148681"/>
    <n v="0"/>
    <n v="0"/>
    <n v="0"/>
    <s v="DEPO JEMBER"/>
    <s v="-"/>
    <s v="369-0005555"/>
    <d v="2021-11-06T00:00:00"/>
    <n v="0"/>
    <s v="-"/>
    <s v="-"/>
    <s v="-"/>
    <s v="8276895378"/>
    <s v="2050350280"/>
    <e v="#N/A"/>
    <n v="47667200"/>
    <n v="0"/>
    <n v="0"/>
    <m/>
    <m/>
    <m/>
    <m/>
    <m/>
    <m/>
    <m/>
    <m/>
    <m/>
    <m/>
    <m/>
    <m/>
    <m/>
    <m/>
    <m/>
    <m/>
    <m/>
    <m/>
    <n v="4"/>
  </r>
  <r>
    <x v="0"/>
    <s v="PT. TIRTA INVESTAMA PANDAAN"/>
    <n v="21102803680"/>
    <s v="YPS"/>
    <s v="HUMAIDI"/>
    <s v="N 8545 UV"/>
    <n v="5042294339"/>
    <s v="-"/>
    <s v="-"/>
    <d v="2021-11-04T00:00:00"/>
    <n v="32"/>
    <s v="DEPO JEMBER"/>
    <x v="7"/>
    <s v="369-0005908"/>
    <d v="2021-11-06T00:00:00"/>
    <x v="4"/>
    <n v="32"/>
    <s v="-"/>
    <s v="-"/>
    <n v="6008148681"/>
    <n v="32"/>
    <n v="0"/>
    <n v="32"/>
    <s v="DEPO JEMBER"/>
    <s v="-"/>
    <s v="369-0005555"/>
    <d v="2021-11-06T00:00:00"/>
    <n v="0"/>
    <s v="-"/>
    <s v="-"/>
    <s v="-"/>
    <s v="8276895378"/>
    <s v="2050350280"/>
    <e v="#N/A"/>
    <n v="3200000"/>
    <n v="3200000"/>
    <n v="0"/>
    <m/>
    <m/>
    <m/>
    <m/>
    <m/>
    <m/>
    <m/>
    <m/>
    <m/>
    <m/>
    <m/>
    <m/>
    <m/>
    <m/>
    <m/>
    <m/>
    <m/>
    <m/>
    <n v="4"/>
  </r>
  <r>
    <x v="0"/>
    <s v="PT. TIRTA INVESTAMA PANDAAN"/>
    <n v="21102909246"/>
    <s v="YPS"/>
    <s v="EDY SUKIRNO ( PDN )"/>
    <s v="L 9609 UX"/>
    <n v="5042287116"/>
    <s v="-"/>
    <s v="-"/>
    <d v="2021-11-04T00:00:00"/>
    <n v="1536"/>
    <s v="DEPO LUMAJANG"/>
    <x v="16"/>
    <s v="079-0002031"/>
    <d v="2021-11-06T00:00:00"/>
    <x v="17"/>
    <n v="1536"/>
    <s v="-"/>
    <s v="-"/>
    <n v="6008143510"/>
    <n v="0"/>
    <n v="0"/>
    <n v="0"/>
    <s v="DEPO LUMAJANG"/>
    <s v="-"/>
    <s v="079-0001999"/>
    <d v="2021-11-06T00:00:00"/>
    <n v="0"/>
    <s v="-"/>
    <s v="-"/>
    <s v="-"/>
    <s v="8276895378"/>
    <s v="2050350280"/>
    <e v="#N/A"/>
    <n v="36172800"/>
    <n v="0"/>
    <n v="0"/>
    <m/>
    <m/>
    <m/>
    <m/>
    <m/>
    <m/>
    <m/>
    <m/>
    <m/>
    <m/>
    <m/>
    <m/>
    <m/>
    <m/>
    <m/>
    <m/>
    <m/>
    <m/>
    <n v="4"/>
  </r>
  <r>
    <x v="0"/>
    <s v="PT. TIRTA INVESTAMA PANDAAN"/>
    <n v="21102909246"/>
    <s v="YPS"/>
    <s v="EDY SUKIRNO ( PDN )"/>
    <s v="L 9609 UX"/>
    <n v="5042287116"/>
    <s v="-"/>
    <s v="-"/>
    <d v="2021-11-04T00:00:00"/>
    <n v="30"/>
    <s v="DEPO LUMAJANG"/>
    <x v="16"/>
    <s v="079-0002031"/>
    <d v="2021-11-06T00:00:00"/>
    <x v="18"/>
    <n v="0"/>
    <s v="-"/>
    <s v="-"/>
    <n v="6008143510"/>
    <n v="0"/>
    <n v="0"/>
    <n v="0"/>
    <s v="DEPO LUMAJANG"/>
    <s v="-"/>
    <s v="079-0001999"/>
    <d v="2021-11-06T00:00:00"/>
    <n v="0"/>
    <s v="-"/>
    <s v="-"/>
    <s v="-"/>
    <s v="8276895378"/>
    <s v="2050350280"/>
    <e v="#N/A"/>
    <n v="0"/>
    <n v="0"/>
    <n v="0"/>
    <m/>
    <m/>
    <m/>
    <m/>
    <m/>
    <m/>
    <m/>
    <m/>
    <m/>
    <m/>
    <m/>
    <m/>
    <m/>
    <m/>
    <m/>
    <m/>
    <m/>
    <m/>
    <n v="4"/>
  </r>
  <r>
    <x v="0"/>
    <s v="PT. TIRTA INVESTAMA PANDAAN"/>
    <n v="21102909246"/>
    <s v="YPS"/>
    <s v="EDY SUKIRNO ( PDN )"/>
    <s v="L 9609 UX"/>
    <n v="5042287116"/>
    <s v="-"/>
    <s v="-"/>
    <d v="2021-11-04T00:00:00"/>
    <n v="32"/>
    <s v="DEPO LUMAJANG"/>
    <x v="16"/>
    <s v="079-0002031"/>
    <d v="2021-11-06T00:00:00"/>
    <x v="4"/>
    <n v="32"/>
    <s v="-"/>
    <s v="-"/>
    <n v="6008143510"/>
    <n v="32"/>
    <n v="0"/>
    <n v="32"/>
    <s v="DEPO LUMAJANG"/>
    <s v="-"/>
    <s v="079-0001999"/>
    <d v="2021-11-06T00:00:00"/>
    <n v="0"/>
    <s v="-"/>
    <s v="-"/>
    <s v="-"/>
    <s v="8276895378"/>
    <s v="2050350280"/>
    <e v="#N/A"/>
    <n v="3200000"/>
    <n v="3200000"/>
    <n v="0"/>
    <m/>
    <m/>
    <m/>
    <m/>
    <m/>
    <m/>
    <m/>
    <m/>
    <m/>
    <m/>
    <m/>
    <m/>
    <m/>
    <m/>
    <m/>
    <m/>
    <m/>
    <m/>
    <n v="4"/>
  </r>
  <r>
    <x v="0"/>
    <s v="PT. TIRTA INVESTAMA PANDAAN"/>
    <n v="21102803652"/>
    <s v="YPS"/>
    <s v="EKO JAYANTO"/>
    <s v="N 8576 UV"/>
    <n v="5042293658"/>
    <s v="-"/>
    <s v="-"/>
    <d v="2021-11-04T00:00:00"/>
    <n v="1120"/>
    <s v="DEPO LUMAJANG"/>
    <x v="16"/>
    <s v="079-0002028"/>
    <d v="2021-11-05T00:00:00"/>
    <x v="3"/>
    <n v="1120"/>
    <s v="-"/>
    <s v="-"/>
    <n v="6008145505"/>
    <n v="0"/>
    <n v="0"/>
    <n v="0"/>
    <s v="DEPO LUMAJANG"/>
    <s v="-"/>
    <s v="079-0001996"/>
    <d v="2021-11-05T00:00:00"/>
    <n v="0"/>
    <s v="-"/>
    <s v="-"/>
    <s v="-"/>
    <s v="8276895378"/>
    <s v="2050350280"/>
    <e v="#N/A"/>
    <n v="45360000"/>
    <n v="0"/>
    <n v="0"/>
    <m/>
    <m/>
    <m/>
    <m/>
    <m/>
    <m/>
    <m/>
    <m/>
    <m/>
    <m/>
    <m/>
    <m/>
    <m/>
    <m/>
    <m/>
    <m/>
    <m/>
    <m/>
    <n v="4"/>
  </r>
  <r>
    <x v="0"/>
    <s v="PT. TIRTA INVESTAMA PANDAAN"/>
    <n v="21102803652"/>
    <s v="YPS"/>
    <s v="EKO JAYANTO"/>
    <s v="N 8576 UV"/>
    <n v="5042293658"/>
    <s v="-"/>
    <s v="-"/>
    <d v="2021-11-04T00:00:00"/>
    <n v="16"/>
    <s v="DEPO LUMAJANG"/>
    <x v="16"/>
    <s v="079-0002028"/>
    <d v="2021-11-05T00:00:00"/>
    <x v="4"/>
    <n v="16"/>
    <s v="-"/>
    <s v="-"/>
    <n v="6008145505"/>
    <n v="16"/>
    <n v="0"/>
    <n v="16"/>
    <s v="DEPO LUMAJANG"/>
    <s v="-"/>
    <s v="079-0001996"/>
    <d v="2021-11-05T00:00:00"/>
    <n v="0"/>
    <s v="-"/>
    <s v="-"/>
    <s v="-"/>
    <s v="8276895378"/>
    <s v="2050350280"/>
    <e v="#N/A"/>
    <n v="1600000"/>
    <n v="1600000"/>
    <n v="0"/>
    <m/>
    <m/>
    <m/>
    <m/>
    <m/>
    <m/>
    <m/>
    <m/>
    <m/>
    <m/>
    <m/>
    <m/>
    <m/>
    <m/>
    <m/>
    <m/>
    <m/>
    <m/>
    <n v="4"/>
  </r>
  <r>
    <x v="0"/>
    <s v="PT. TIRTA INVESTAMA PANDAAN"/>
    <n v="21102803657"/>
    <s v="YPS"/>
    <s v="BAMBANG HERMANTO"/>
    <s v="N 8565 UV"/>
    <n v="5042278940"/>
    <s v="-"/>
    <s v="-"/>
    <d v="2021-11-04T00:00:00"/>
    <n v="1120"/>
    <s v="GUDANG CARAT LMS"/>
    <x v="27"/>
    <n v="20026"/>
    <d v="2021-11-04T00:00:00"/>
    <x v="3"/>
    <n v="1120"/>
    <s v="-"/>
    <s v="-"/>
    <n v="6008141435"/>
    <n v="0"/>
    <n v="0"/>
    <n v="0"/>
    <s v="GUDANG CARAT LMS"/>
    <s v="-"/>
    <n v="34702"/>
    <d v="2021-11-04T00:00:00"/>
    <n v="0"/>
    <s v="-"/>
    <s v="-"/>
    <s v="-"/>
    <s v="8276895378"/>
    <s v="2050350280"/>
    <e v="#N/A"/>
    <n v="45360000"/>
    <n v="0"/>
    <n v="0"/>
    <m/>
    <m/>
    <m/>
    <m/>
    <m/>
    <m/>
    <m/>
    <m/>
    <m/>
    <m/>
    <m/>
    <m/>
    <m/>
    <m/>
    <m/>
    <m/>
    <m/>
    <m/>
    <n v="4"/>
  </r>
  <r>
    <x v="0"/>
    <s v="PT. TIRTA INVESTAMA PANDAAN"/>
    <n v="21102803657"/>
    <s v="YPS"/>
    <s v="BAMBANG HERMANTO"/>
    <s v="N 8565 UV"/>
    <n v="5042278940"/>
    <s v="-"/>
    <s v="-"/>
    <d v="2021-11-04T00:00:00"/>
    <n v="16"/>
    <s v="GUDANG CARAT LMS"/>
    <x v="27"/>
    <n v="20026"/>
    <d v="2021-11-04T00:00:00"/>
    <x v="4"/>
    <n v="16"/>
    <s v="-"/>
    <s v="-"/>
    <n v="6008141435"/>
    <n v="16"/>
    <n v="0"/>
    <n v="16"/>
    <s v="GUDANG CARAT LMS"/>
    <s v="-"/>
    <n v="34702"/>
    <d v="2021-11-04T00:00:00"/>
    <n v="0"/>
    <s v="-"/>
    <s v="-"/>
    <s v="-"/>
    <s v="8276895378"/>
    <s v="2050350280"/>
    <e v="#N/A"/>
    <n v="1600000"/>
    <n v="1600000"/>
    <n v="0"/>
    <m/>
    <m/>
    <m/>
    <m/>
    <m/>
    <m/>
    <m/>
    <m/>
    <m/>
    <m/>
    <m/>
    <m/>
    <m/>
    <m/>
    <m/>
    <m/>
    <m/>
    <m/>
    <n v="4"/>
  </r>
  <r>
    <x v="0"/>
    <s v="PT. TIRTA INVESTAMA PANDAAN"/>
    <n v="21102803661"/>
    <s v="YPS"/>
    <s v="NUR ALI"/>
    <s v="L 9694 UY"/>
    <n v="5042226239"/>
    <s v="-"/>
    <s v="-"/>
    <d v="2021-11-04T00:00:00"/>
    <n v="1120"/>
    <s v="GUDANG CARAT LMS"/>
    <x v="27"/>
    <n v="20021"/>
    <d v="2021-11-04T00:00:00"/>
    <x v="3"/>
    <n v="1120"/>
    <s v="-"/>
    <s v="-"/>
    <n v="6008132984"/>
    <n v="0"/>
    <n v="0"/>
    <n v="0"/>
    <s v="GUDANG CARAT LMS"/>
    <s v="-"/>
    <n v="34687"/>
    <d v="2021-11-04T00:00:00"/>
    <n v="0"/>
    <s v="-"/>
    <s v="-"/>
    <s v="-"/>
    <s v="8276895378"/>
    <s v="2050350280"/>
    <e v="#N/A"/>
    <n v="45360000"/>
    <n v="0"/>
    <n v="0"/>
    <m/>
    <m/>
    <m/>
    <m/>
    <m/>
    <m/>
    <m/>
    <m/>
    <m/>
    <m/>
    <m/>
    <m/>
    <m/>
    <m/>
    <m/>
    <m/>
    <m/>
    <m/>
    <n v="4"/>
  </r>
  <r>
    <x v="0"/>
    <s v="PT. TIRTA INVESTAMA PANDAAN"/>
    <n v="21102803661"/>
    <s v="YPS"/>
    <s v="NUR ALI"/>
    <s v="L 9694 UY"/>
    <n v="5042226239"/>
    <s v="-"/>
    <s v="-"/>
    <d v="2021-11-04T00:00:00"/>
    <n v="16"/>
    <s v="GUDANG CARAT LMS"/>
    <x v="27"/>
    <n v="20021"/>
    <d v="2021-11-04T00:00:00"/>
    <x v="4"/>
    <n v="16"/>
    <s v="-"/>
    <s v="-"/>
    <n v="6008132984"/>
    <n v="16"/>
    <n v="0"/>
    <n v="16"/>
    <s v="GUDANG CARAT LMS"/>
    <s v="-"/>
    <n v="34687"/>
    <d v="2021-11-04T00:00:00"/>
    <n v="0"/>
    <s v="-"/>
    <s v="-"/>
    <s v="-"/>
    <s v="8276895378"/>
    <s v="2050350280"/>
    <e v="#N/A"/>
    <n v="1600000"/>
    <n v="1600000"/>
    <n v="0"/>
    <m/>
    <m/>
    <m/>
    <m/>
    <m/>
    <m/>
    <m/>
    <m/>
    <m/>
    <m/>
    <m/>
    <m/>
    <m/>
    <m/>
    <m/>
    <m/>
    <m/>
    <m/>
    <n v="4"/>
  </r>
  <r>
    <x v="0"/>
    <s v="PT. TIRTA INVESTAMA PANDAAN"/>
    <n v="21102803658"/>
    <s v="YPS"/>
    <s v="ZAINUL ARIFIN"/>
    <s v="N 8503 UV"/>
    <n v="5042285804"/>
    <s v="-"/>
    <s v="-"/>
    <d v="2021-11-04T00:00:00"/>
    <n v="1120"/>
    <s v="DEPO JEMBER"/>
    <x v="7"/>
    <s v="369-0005905"/>
    <d v="2021-11-05T00:00:00"/>
    <x v="3"/>
    <n v="1120"/>
    <s v="-"/>
    <s v="-"/>
    <n v="6008145571"/>
    <n v="0"/>
    <n v="0"/>
    <n v="0"/>
    <s v="DEPO JEMBER"/>
    <s v="-"/>
    <s v="369-0005552"/>
    <d v="2021-11-05T00:00:00"/>
    <n v="0"/>
    <s v="-"/>
    <s v="-"/>
    <s v="-"/>
    <s v="8276895378"/>
    <s v="2050350280"/>
    <e v="#N/A"/>
    <n v="45360000"/>
    <n v="0"/>
    <n v="0"/>
    <m/>
    <m/>
    <m/>
    <m/>
    <m/>
    <m/>
    <m/>
    <m/>
    <m/>
    <m/>
    <m/>
    <m/>
    <m/>
    <m/>
    <m/>
    <m/>
    <m/>
    <m/>
    <n v="4"/>
  </r>
  <r>
    <x v="0"/>
    <s v="PT. TIRTA INVESTAMA PANDAAN"/>
    <n v="21102803658"/>
    <s v="YPS"/>
    <s v="ZAINUL ARIFIN"/>
    <s v="N 8503 UV"/>
    <n v="5042285804"/>
    <s v="-"/>
    <s v="-"/>
    <d v="2021-11-04T00:00:00"/>
    <n v="16"/>
    <s v="DEPO JEMBER"/>
    <x v="7"/>
    <s v="369-0005905"/>
    <d v="2021-11-05T00:00:00"/>
    <x v="4"/>
    <n v="16"/>
    <s v="-"/>
    <s v="-"/>
    <n v="6008145571"/>
    <n v="16"/>
    <n v="0"/>
    <n v="16"/>
    <s v="DEPO JEMBER"/>
    <s v="-"/>
    <s v="369-0005552"/>
    <d v="2021-11-05T00:00:00"/>
    <n v="0"/>
    <s v="-"/>
    <s v="-"/>
    <s v="-"/>
    <s v="8276895378"/>
    <s v="2050350280"/>
    <e v="#N/A"/>
    <n v="1600000"/>
    <n v="1600000"/>
    <n v="0"/>
    <m/>
    <m/>
    <m/>
    <m/>
    <m/>
    <m/>
    <m/>
    <m/>
    <m/>
    <m/>
    <m/>
    <m/>
    <m/>
    <m/>
    <m/>
    <m/>
    <m/>
    <m/>
    <n v="4"/>
  </r>
  <r>
    <x v="0"/>
    <s v="PT. TIRTA INVESTAMA PANDAAN"/>
    <n v="21102803684"/>
    <s v="YPS"/>
    <s v="SULAIMAN SULE"/>
    <s v="L 9348 UZ"/>
    <n v="5042283530"/>
    <s v="-"/>
    <s v="-"/>
    <d v="2021-11-04T00:00:00"/>
    <n v="1280"/>
    <s v="DEPO PASURUAN"/>
    <x v="0"/>
    <s v="555-0009192"/>
    <d v="2021-11-04T00:00:00"/>
    <x v="9"/>
    <n v="1280"/>
    <s v="-"/>
    <s v="-"/>
    <n v="6008145021"/>
    <n v="0"/>
    <n v="0"/>
    <n v="0"/>
    <s v="DEPO PASURUAN"/>
    <s v="-"/>
    <s v="555-0006691"/>
    <d v="2021-11-04T00:00:00"/>
    <n v="0"/>
    <s v="-"/>
    <s v="-"/>
    <s v="-"/>
    <s v="8276895378"/>
    <s v="2050350280"/>
    <e v="#N/A"/>
    <n v="47667200"/>
    <n v="0"/>
    <n v="0"/>
    <m/>
    <m/>
    <m/>
    <m/>
    <m/>
    <m/>
    <m/>
    <m/>
    <m/>
    <m/>
    <m/>
    <m/>
    <m/>
    <m/>
    <m/>
    <m/>
    <m/>
    <m/>
    <n v="4"/>
  </r>
  <r>
    <x v="0"/>
    <s v="PT. TIRTA INVESTAMA PANDAAN"/>
    <n v="21102803684"/>
    <s v="YPS"/>
    <s v="SULAIMAN SULE"/>
    <s v="L 9348 UZ"/>
    <n v="5042283530"/>
    <s v="-"/>
    <s v="-"/>
    <d v="2021-11-04T00:00:00"/>
    <n v="32"/>
    <s v="DEPO PASURUAN"/>
    <x v="0"/>
    <s v="555-0009192"/>
    <d v="2021-11-04T00:00:00"/>
    <x v="4"/>
    <n v="32"/>
    <s v="-"/>
    <s v="-"/>
    <n v="6008145021"/>
    <n v="32"/>
    <n v="0"/>
    <n v="32"/>
    <s v="DEPO PASURUAN"/>
    <s v="-"/>
    <s v="555-0006691"/>
    <d v="2021-11-04T00:00:00"/>
    <n v="0"/>
    <s v="-"/>
    <s v="-"/>
    <s v="-"/>
    <s v="8276895378"/>
    <s v="2050350280"/>
    <e v="#N/A"/>
    <n v="3200000"/>
    <n v="3200000"/>
    <n v="0"/>
    <m/>
    <m/>
    <m/>
    <m/>
    <m/>
    <m/>
    <m/>
    <m/>
    <m/>
    <m/>
    <m/>
    <m/>
    <m/>
    <m/>
    <m/>
    <m/>
    <m/>
    <m/>
    <n v="4"/>
  </r>
  <r>
    <x v="0"/>
    <s v="PT. TIRTA INVESTAMA PANDAAN"/>
    <n v="21102803656"/>
    <s v="YPS"/>
    <s v="ARIF"/>
    <s v="L 8983 UU"/>
    <n v="5042280807"/>
    <s v="-"/>
    <s v="-"/>
    <d v="2021-11-04T00:00:00"/>
    <n v="1120"/>
    <s v="DEPO PROBOLINGGO"/>
    <x v="14"/>
    <s v="889-0004339"/>
    <d v="2021-11-04T00:00:00"/>
    <x v="3"/>
    <n v="1120"/>
    <s v="-"/>
    <s v="-"/>
    <n v="6008142668"/>
    <n v="0"/>
    <n v="0"/>
    <n v="0"/>
    <s v="DEPO PROBOLINGGO"/>
    <s v="-"/>
    <s v="889-0004210"/>
    <d v="2021-11-04T00:00:00"/>
    <n v="0"/>
    <s v="-"/>
    <s v="-"/>
    <s v="-"/>
    <s v="8276895378"/>
    <s v="2050350280"/>
    <e v="#N/A"/>
    <n v="45360000"/>
    <n v="0"/>
    <n v="0"/>
    <m/>
    <m/>
    <m/>
    <m/>
    <m/>
    <m/>
    <m/>
    <m/>
    <m/>
    <m/>
    <m/>
    <m/>
    <m/>
    <m/>
    <m/>
    <m/>
    <m/>
    <m/>
    <n v="4"/>
  </r>
  <r>
    <x v="0"/>
    <s v="PT. TIRTA INVESTAMA PANDAAN"/>
    <n v="21102803656"/>
    <s v="YPS"/>
    <s v="ARIF"/>
    <s v="L 8983 UU"/>
    <n v="5042280807"/>
    <s v="-"/>
    <s v="-"/>
    <d v="2021-11-04T00:00:00"/>
    <n v="16"/>
    <s v="DEPO PROBOLINGGO"/>
    <x v="14"/>
    <s v="889-0004339"/>
    <d v="2021-11-04T00:00:00"/>
    <x v="4"/>
    <n v="16"/>
    <s v="-"/>
    <s v="-"/>
    <n v="6008142668"/>
    <n v="16"/>
    <n v="0"/>
    <n v="16"/>
    <s v="DEPO PROBOLINGGO"/>
    <s v="-"/>
    <s v="889-0004210"/>
    <d v="2021-11-04T00:00:00"/>
    <n v="0"/>
    <s v="-"/>
    <s v="-"/>
    <s v="-"/>
    <s v="8276895378"/>
    <s v="2050350280"/>
    <e v="#N/A"/>
    <n v="1600000"/>
    <n v="1600000"/>
    <n v="0"/>
    <m/>
    <m/>
    <m/>
    <m/>
    <m/>
    <m/>
    <m/>
    <m/>
    <m/>
    <m/>
    <m/>
    <m/>
    <m/>
    <m/>
    <m/>
    <m/>
    <m/>
    <m/>
    <n v="4"/>
  </r>
  <r>
    <x v="0"/>
    <s v="PT. TIRTA INVESTAMA PANDAAN"/>
    <n v="21102803659"/>
    <s v="YPS"/>
    <s v="YANTO A"/>
    <s v="N 8584 UV"/>
    <n v="5042284851"/>
    <s v="-"/>
    <s v="-"/>
    <d v="2021-11-04T00:00:00"/>
    <n v="1120"/>
    <s v="TEJA JAYA"/>
    <x v="20"/>
    <s v="558-0010103"/>
    <d v="2021-11-04T00:00:00"/>
    <x v="3"/>
    <n v="1120"/>
    <s v="-"/>
    <s v="-"/>
    <n v="6008141023"/>
    <n v="0"/>
    <n v="0"/>
    <n v="0"/>
    <s v="TEJA JAYA"/>
    <s v="-"/>
    <s v="558-0006594"/>
    <d v="2021-11-04T00:00:00"/>
    <n v="0"/>
    <s v="-"/>
    <s v="-"/>
    <s v="-"/>
    <s v="8276895378"/>
    <s v="2050350280"/>
    <e v="#N/A"/>
    <n v="45360000"/>
    <n v="0"/>
    <n v="0"/>
    <m/>
    <m/>
    <m/>
    <m/>
    <m/>
    <m/>
    <m/>
    <m/>
    <m/>
    <m/>
    <m/>
    <m/>
    <m/>
    <m/>
    <m/>
    <m/>
    <m/>
    <m/>
    <n v="4"/>
  </r>
  <r>
    <x v="0"/>
    <s v="PT. TIRTA INVESTAMA PANDAAN"/>
    <n v="21102803659"/>
    <s v="YPS"/>
    <s v="YANTO A"/>
    <s v="N 8584 UV"/>
    <n v="5042284851"/>
    <s v="-"/>
    <s v="-"/>
    <d v="2021-11-04T00:00:00"/>
    <n v="16"/>
    <s v="TEJA JAYA"/>
    <x v="20"/>
    <s v="558-0010103"/>
    <d v="2021-11-04T00:00:00"/>
    <x v="4"/>
    <n v="16"/>
    <s v="-"/>
    <s v="-"/>
    <n v="6008141023"/>
    <n v="16"/>
    <n v="0"/>
    <n v="16"/>
    <s v="TEJA JAYA"/>
    <s v="-"/>
    <s v="558-0006594"/>
    <d v="2021-11-04T00:00:00"/>
    <n v="0"/>
    <s v="-"/>
    <s v="-"/>
    <s v="-"/>
    <s v="8276895378"/>
    <s v="2050350280"/>
    <e v="#N/A"/>
    <n v="1600000"/>
    <n v="1600000"/>
    <n v="0"/>
    <m/>
    <m/>
    <m/>
    <m/>
    <m/>
    <m/>
    <m/>
    <m/>
    <m/>
    <m/>
    <m/>
    <m/>
    <m/>
    <m/>
    <m/>
    <m/>
    <m/>
    <m/>
    <n v="4"/>
  </r>
  <r>
    <x v="0"/>
    <s v="PT. TIRTA INVESTAMA PANDAAN"/>
    <n v="21102803655"/>
    <s v="GLL"/>
    <s v="SUFYAN"/>
    <s v="L 8223 UT"/>
    <n v="5042286845"/>
    <s v="-"/>
    <s v="-"/>
    <d v="2021-11-04T00:00:00"/>
    <n v="1120"/>
    <s v="DEPO JEMBER"/>
    <x v="7"/>
    <s v="369-0005906"/>
    <d v="2021-11-05T00:00:00"/>
    <x v="3"/>
    <n v="1120"/>
    <s v="-"/>
    <s v="-"/>
    <n v="6008144095"/>
    <n v="0"/>
    <n v="0"/>
    <n v="0"/>
    <s v="DEPO JEMBER"/>
    <s v="-"/>
    <s v="369-0005553"/>
    <d v="2021-11-05T00:00:00"/>
    <n v="0"/>
    <s v="-"/>
    <s v="-"/>
    <s v="-"/>
    <s v="8276895378"/>
    <s v="2050350280"/>
    <e v="#N/A"/>
    <n v="45360000"/>
    <n v="0"/>
    <n v="0"/>
    <m/>
    <m/>
    <m/>
    <m/>
    <m/>
    <m/>
    <m/>
    <m/>
    <m/>
    <m/>
    <m/>
    <m/>
    <m/>
    <m/>
    <m/>
    <m/>
    <m/>
    <m/>
    <n v="4"/>
  </r>
  <r>
    <x v="0"/>
    <s v="PT. TIRTA INVESTAMA PANDAAN"/>
    <n v="21102803655"/>
    <s v="GLL"/>
    <s v="SUFYAN"/>
    <s v="L 8223 UT"/>
    <n v="5042286845"/>
    <s v="-"/>
    <s v="-"/>
    <d v="2021-11-04T00:00:00"/>
    <n v="16"/>
    <s v="DEPO JEMBER"/>
    <x v="7"/>
    <s v="369-0005906"/>
    <d v="2021-11-05T00:00:00"/>
    <x v="4"/>
    <n v="16"/>
    <s v="-"/>
    <s v="-"/>
    <n v="6008144095"/>
    <n v="16"/>
    <n v="0"/>
    <n v="16"/>
    <s v="DEPO JEMBER"/>
    <s v="-"/>
    <s v="369-0005553"/>
    <d v="2021-11-05T00:00:00"/>
    <n v="0"/>
    <s v="-"/>
    <s v="-"/>
    <s v="-"/>
    <s v="8276895378"/>
    <s v="2050350280"/>
    <e v="#N/A"/>
    <n v="1600000"/>
    <n v="1600000"/>
    <n v="0"/>
    <m/>
    <m/>
    <m/>
    <m/>
    <m/>
    <m/>
    <m/>
    <m/>
    <m/>
    <m/>
    <m/>
    <m/>
    <m/>
    <m/>
    <m/>
    <m/>
    <m/>
    <m/>
    <n v="4"/>
  </r>
  <r>
    <x v="0"/>
    <s v="PT. TIRTA INVESTAMA PANDAAN"/>
    <n v="21102803681"/>
    <s v="GLL"/>
    <s v="SULIS"/>
    <s v="N9934UW"/>
    <n v="5042295809"/>
    <s v="-"/>
    <s v="-"/>
    <d v="2021-11-04T00:00:00"/>
    <n v="1280"/>
    <s v="DEPO LUMAJANG"/>
    <x v="16"/>
    <s v="079-0002026"/>
    <d v="2021-11-05T00:00:00"/>
    <x v="9"/>
    <n v="1280"/>
    <s v="-"/>
    <s v="-"/>
    <n v="6008144753"/>
    <n v="0"/>
    <n v="0"/>
    <n v="0"/>
    <s v="DEPO LUMAJANG"/>
    <s v="-"/>
    <s v="079-0001994"/>
    <d v="2021-11-05T00:00:00"/>
    <n v="0"/>
    <s v="-"/>
    <s v="-"/>
    <s v="-"/>
    <s v="8276895378"/>
    <s v="2050350280"/>
    <e v="#N/A"/>
    <n v="47667200"/>
    <n v="0"/>
    <n v="0"/>
    <m/>
    <m/>
    <m/>
    <m/>
    <m/>
    <m/>
    <m/>
    <m/>
    <m/>
    <m/>
    <m/>
    <m/>
    <m/>
    <m/>
    <m/>
    <m/>
    <m/>
    <m/>
    <n v="4"/>
  </r>
  <r>
    <x v="0"/>
    <s v="PT. TIRTA INVESTAMA PANDAAN"/>
    <n v="21102803681"/>
    <s v="GLL"/>
    <s v="SULIS"/>
    <s v="N9934UW"/>
    <n v="5042295809"/>
    <s v="-"/>
    <s v="-"/>
    <d v="2021-11-04T00:00:00"/>
    <n v="32"/>
    <s v="DEPO LUMAJANG"/>
    <x v="16"/>
    <s v="079-0002026"/>
    <d v="2021-11-05T00:00:00"/>
    <x v="4"/>
    <n v="32"/>
    <s v="-"/>
    <s v="-"/>
    <n v="6008144753"/>
    <n v="32"/>
    <n v="0"/>
    <n v="32"/>
    <s v="DEPO LUMAJANG"/>
    <s v="-"/>
    <s v="079-0001994"/>
    <d v="2021-11-05T00:00:00"/>
    <n v="0"/>
    <s v="-"/>
    <s v="-"/>
    <s v="-"/>
    <s v="8276895378"/>
    <s v="2050350280"/>
    <e v="#N/A"/>
    <n v="3200000"/>
    <n v="3200000"/>
    <n v="0"/>
    <m/>
    <m/>
    <m/>
    <m/>
    <m/>
    <m/>
    <m/>
    <m/>
    <m/>
    <m/>
    <m/>
    <m/>
    <m/>
    <m/>
    <m/>
    <m/>
    <m/>
    <m/>
    <n v="4"/>
  </r>
  <r>
    <x v="1"/>
    <s v="PT. TIRTA INVESTAMA PANDAAN"/>
    <n v="21102903650"/>
    <s v="GLL"/>
    <s v="HARTONO"/>
    <s v="N8227UV"/>
    <n v="5042294481"/>
    <s v="-"/>
    <s v="-"/>
    <d v="2021-11-04T00:00:00"/>
    <n v="1120"/>
    <s v="DEPO MARGOMULYO"/>
    <x v="5"/>
    <s v="168-0032519"/>
    <d v="2021-11-05T00:00:00"/>
    <x v="3"/>
    <n v="1120"/>
    <s v="-"/>
    <s v="-"/>
    <n v="6008147085"/>
    <n v="0"/>
    <n v="0"/>
    <n v="0"/>
    <s v="DEPO MARGOMULYO"/>
    <s v="-"/>
    <s v="168-0021050"/>
    <d v="2021-11-05T00:00:00"/>
    <n v="0"/>
    <s v="-"/>
    <s v="-"/>
    <s v="-"/>
    <s v="8276895966"/>
    <s v="2050350313"/>
    <e v="#N/A"/>
    <n v="45360000"/>
    <n v="0"/>
    <n v="0"/>
    <m/>
    <m/>
    <m/>
    <m/>
    <m/>
    <m/>
    <m/>
    <m/>
    <m/>
    <m/>
    <m/>
    <m/>
    <m/>
    <m/>
    <m/>
    <m/>
    <m/>
    <m/>
    <n v="4"/>
  </r>
  <r>
    <x v="1"/>
    <s v="PT. TIRTA INVESTAMA PANDAAN"/>
    <n v="21102903650"/>
    <s v="GLL"/>
    <s v="HARTONO"/>
    <s v="N8227UV"/>
    <n v="5042294481"/>
    <s v="-"/>
    <s v="-"/>
    <d v="2021-11-04T00:00:00"/>
    <n v="16"/>
    <s v="DEPO MARGOMULYO"/>
    <x v="5"/>
    <s v="168-0032519"/>
    <d v="2021-11-05T00:00:00"/>
    <x v="4"/>
    <n v="16"/>
    <s v="-"/>
    <s v="-"/>
    <n v="6008147085"/>
    <n v="16"/>
    <n v="0"/>
    <n v="16"/>
    <s v="DEPO MARGOMULYO"/>
    <s v="-"/>
    <s v="168-0021050"/>
    <d v="2021-11-05T00:00:00"/>
    <n v="0"/>
    <s v="-"/>
    <s v="-"/>
    <s v="-"/>
    <s v="8276895966"/>
    <s v="2050350313"/>
    <e v="#N/A"/>
    <n v="1600000"/>
    <n v="1600000"/>
    <n v="0"/>
    <m/>
    <m/>
    <m/>
    <m/>
    <m/>
    <m/>
    <m/>
    <m/>
    <m/>
    <m/>
    <m/>
    <m/>
    <m/>
    <m/>
    <m/>
    <m/>
    <m/>
    <m/>
    <n v="4"/>
  </r>
  <r>
    <x v="1"/>
    <s v="PT. TIRTA INVESTAMA PANDAAN"/>
    <n v="21102903659"/>
    <s v="GLL"/>
    <s v="SETYO"/>
    <s v="N8105UW"/>
    <n v="5042287900"/>
    <s v="-"/>
    <s v="-"/>
    <d v="2021-11-04T00:00:00"/>
    <n v="1120"/>
    <s v="DEPO MARGOMULYO"/>
    <x v="5"/>
    <s v="168-0032508"/>
    <d v="2021-11-04T00:00:00"/>
    <x v="3"/>
    <n v="1120"/>
    <s v="-"/>
    <s v="-"/>
    <n v="6008143944"/>
    <n v="0"/>
    <n v="0"/>
    <n v="0"/>
    <s v="DEPO MARGOMULYO"/>
    <s v="-"/>
    <s v="168-0021043"/>
    <d v="2021-11-04T00:00:00"/>
    <n v="0"/>
    <s v="-"/>
    <s v="-"/>
    <s v="-"/>
    <s v="8276895966"/>
    <s v="2050350313"/>
    <e v="#N/A"/>
    <n v="45360000"/>
    <n v="0"/>
    <n v="0"/>
    <m/>
    <m/>
    <m/>
    <m/>
    <m/>
    <m/>
    <m/>
    <m/>
    <m/>
    <m/>
    <m/>
    <m/>
    <m/>
    <m/>
    <m/>
    <m/>
    <m/>
    <m/>
    <n v="4"/>
  </r>
  <r>
    <x v="1"/>
    <s v="PT. TIRTA INVESTAMA PANDAAN"/>
    <n v="21102903659"/>
    <s v="GLL"/>
    <s v="SETYO"/>
    <s v="N8105UW"/>
    <n v="5042287900"/>
    <s v="-"/>
    <s v="-"/>
    <d v="2021-11-04T00:00:00"/>
    <n v="16"/>
    <s v="DEPO MARGOMULYO"/>
    <x v="5"/>
    <s v="168-0032508"/>
    <d v="2021-11-04T00:00:00"/>
    <x v="4"/>
    <n v="16"/>
    <s v="-"/>
    <s v="-"/>
    <n v="6008143944"/>
    <n v="16"/>
    <n v="0"/>
    <n v="16"/>
    <s v="DEPO MARGOMULYO"/>
    <s v="-"/>
    <s v="168-0021043"/>
    <d v="2021-11-04T00:00:00"/>
    <n v="0"/>
    <s v="-"/>
    <s v="-"/>
    <s v="-"/>
    <s v="8276895966"/>
    <s v="2050350313"/>
    <e v="#N/A"/>
    <n v="1600000"/>
    <n v="1600000"/>
    <n v="0"/>
    <m/>
    <m/>
    <m/>
    <m/>
    <m/>
    <m/>
    <m/>
    <m/>
    <m/>
    <m/>
    <m/>
    <m/>
    <m/>
    <m/>
    <m/>
    <m/>
    <m/>
    <m/>
    <n v="4"/>
  </r>
  <r>
    <x v="1"/>
    <s v="PT. TIRTA INVESTAMA PANDAAN"/>
    <n v="21102908834"/>
    <s v="YPS"/>
    <s v="TONI"/>
    <s v="N 8611 UW"/>
    <n v="5042283673"/>
    <s v="-"/>
    <s v="-"/>
    <d v="2021-11-04T00:00:00"/>
    <n v="2816"/>
    <s v="DEPO MARGOMULYO"/>
    <x v="5"/>
    <s v="168-0032510"/>
    <d v="2021-11-04T00:00:00"/>
    <x v="5"/>
    <n v="2816"/>
    <s v="-"/>
    <s v="-"/>
    <n v="6008133959"/>
    <n v="0"/>
    <n v="0"/>
    <n v="0"/>
    <s v="DEPO MARGOMULYO"/>
    <s v="-"/>
    <s v="168-0021045"/>
    <d v="2021-11-04T00:00:00"/>
    <n v="0"/>
    <s v="-"/>
    <s v="-"/>
    <s v="-"/>
    <s v="8276895966"/>
    <s v="2050350313"/>
    <e v="#N/A"/>
    <n v="95462400"/>
    <n v="0"/>
    <n v="0"/>
    <m/>
    <m/>
    <m/>
    <m/>
    <m/>
    <m/>
    <m/>
    <m/>
    <m/>
    <m/>
    <m/>
    <m/>
    <m/>
    <m/>
    <m/>
    <m/>
    <m/>
    <m/>
    <n v="4"/>
  </r>
  <r>
    <x v="1"/>
    <s v="PT. TIRTA INVESTAMA PANDAAN"/>
    <n v="21102908834"/>
    <s v="YPS"/>
    <s v="TONI"/>
    <s v="N 8611 UW"/>
    <n v="5042283673"/>
    <s v="-"/>
    <s v="-"/>
    <d v="2021-11-04T00:00:00"/>
    <n v="32"/>
    <s v="DEPO MARGOMULYO"/>
    <x v="5"/>
    <s v="168-0032510"/>
    <d v="2021-11-04T00:00:00"/>
    <x v="4"/>
    <n v="32"/>
    <s v="-"/>
    <s v="-"/>
    <n v="6008133959"/>
    <n v="32"/>
    <n v="0"/>
    <n v="32"/>
    <s v="DEPO MARGOMULYO"/>
    <s v="-"/>
    <s v="168-0021045"/>
    <d v="2021-11-04T00:00:00"/>
    <n v="0"/>
    <s v="-"/>
    <s v="-"/>
    <s v="-"/>
    <s v="8276895966"/>
    <s v="2050350313"/>
    <e v="#N/A"/>
    <n v="3200000"/>
    <n v="3200000"/>
    <n v="0"/>
    <m/>
    <m/>
    <m/>
    <m/>
    <m/>
    <m/>
    <m/>
    <m/>
    <m/>
    <m/>
    <m/>
    <m/>
    <m/>
    <m/>
    <m/>
    <m/>
    <m/>
    <m/>
    <n v="4"/>
  </r>
  <r>
    <x v="1"/>
    <s v="PT. TIRTA INVESTAMA PANDAAN"/>
    <n v="21102903666"/>
    <s v="GLL"/>
    <s v="TJIPTO"/>
    <s v="L 9349 UZ"/>
    <n v="5042278556"/>
    <s v="-"/>
    <s v="-"/>
    <d v="2021-11-04T00:00:00"/>
    <n v="1120"/>
    <s v="GUDANG CARAT SWS"/>
    <x v="30"/>
    <n v="20022"/>
    <d v="2021-11-04T00:00:00"/>
    <x v="3"/>
    <n v="1120"/>
    <s v="-"/>
    <s v="-"/>
    <n v="6008144307"/>
    <n v="0"/>
    <n v="0"/>
    <n v="0"/>
    <s v="GUDANG CARAT SWS"/>
    <s v="-"/>
    <n v="34688"/>
    <d v="2021-11-04T00:00:00"/>
    <n v="0"/>
    <s v="-"/>
    <s v="-"/>
    <s v="-"/>
    <s v="8276895966"/>
    <s v="2050350313"/>
    <e v="#N/A"/>
    <n v="45360000"/>
    <n v="0"/>
    <n v="0"/>
    <m/>
    <m/>
    <m/>
    <m/>
    <m/>
    <m/>
    <m/>
    <m/>
    <m/>
    <m/>
    <m/>
    <m/>
    <m/>
    <m/>
    <m/>
    <m/>
    <m/>
    <m/>
    <n v="4"/>
  </r>
  <r>
    <x v="1"/>
    <s v="PT. TIRTA INVESTAMA PANDAAN"/>
    <n v="21102903666"/>
    <s v="GLL"/>
    <s v="TJIPTO"/>
    <s v="L 9349 UZ"/>
    <n v="5042278556"/>
    <s v="-"/>
    <s v="-"/>
    <d v="2021-11-04T00:00:00"/>
    <n v="16"/>
    <s v="GUDANG CARAT SWS"/>
    <x v="30"/>
    <n v="20022"/>
    <d v="2021-11-04T00:00:00"/>
    <x v="4"/>
    <n v="16"/>
    <s v="-"/>
    <s v="-"/>
    <n v="6008144307"/>
    <n v="16"/>
    <n v="0"/>
    <n v="16"/>
    <s v="GUDANG CARAT SWS"/>
    <s v="-"/>
    <n v="34688"/>
    <d v="2021-11-04T00:00:00"/>
    <n v="0"/>
    <s v="-"/>
    <s v="-"/>
    <s v="-"/>
    <s v="8276895966"/>
    <s v="2050350313"/>
    <e v="#N/A"/>
    <n v="1600000"/>
    <n v="1600000"/>
    <n v="0"/>
    <m/>
    <m/>
    <m/>
    <m/>
    <m/>
    <m/>
    <m/>
    <m/>
    <m/>
    <m/>
    <m/>
    <m/>
    <m/>
    <m/>
    <m/>
    <m/>
    <m/>
    <m/>
    <n v="4"/>
  </r>
  <r>
    <x v="1"/>
    <s v="PT. TIRTA INVESTAMA PANDAAN"/>
    <n v="21102903661"/>
    <s v="YPS"/>
    <s v="KHOIRUL UMAR"/>
    <s v="N 8653 UW"/>
    <n v="5042280636"/>
    <s v="-"/>
    <s v="-"/>
    <d v="2021-11-04T00:00:00"/>
    <n v="1120"/>
    <s v="DEPO GRESIK"/>
    <x v="18"/>
    <s v="556-0009039"/>
    <d v="2021-11-06T00:00:00"/>
    <x v="3"/>
    <n v="1120"/>
    <s v="-"/>
    <s v="-"/>
    <n v="6008145923"/>
    <n v="0"/>
    <n v="0"/>
    <n v="0"/>
    <s v="DEPO GRESIK"/>
    <s v="-"/>
    <s v="556-0006281"/>
    <d v="2021-11-06T00:00:00"/>
    <n v="0"/>
    <s v="-"/>
    <s v="-"/>
    <s v="-"/>
    <s v="8276895966"/>
    <s v="2050350313"/>
    <e v="#N/A"/>
    <n v="45360000"/>
    <n v="0"/>
    <n v="0"/>
    <m/>
    <m/>
    <m/>
    <m/>
    <m/>
    <m/>
    <m/>
    <m/>
    <m/>
    <m/>
    <m/>
    <m/>
    <m/>
    <m/>
    <m/>
    <m/>
    <m/>
    <m/>
    <n v="4"/>
  </r>
  <r>
    <x v="1"/>
    <s v="PT. TIRTA INVESTAMA PANDAAN"/>
    <n v="21102903661"/>
    <s v="YPS"/>
    <s v="KHOIRUL UMAR"/>
    <s v="N 8653 UW"/>
    <n v="5042280636"/>
    <s v="-"/>
    <s v="-"/>
    <d v="2021-11-04T00:00:00"/>
    <n v="16"/>
    <s v="DEPO GRESIK"/>
    <x v="18"/>
    <s v="556-0009039"/>
    <d v="2021-11-06T00:00:00"/>
    <x v="4"/>
    <n v="16"/>
    <s v="-"/>
    <s v="-"/>
    <n v="6008145923"/>
    <n v="16"/>
    <n v="0"/>
    <n v="16"/>
    <s v="DEPO GRESIK"/>
    <s v="-"/>
    <s v="556-0006281"/>
    <d v="2021-11-06T00:00:00"/>
    <n v="0"/>
    <s v="-"/>
    <s v="-"/>
    <s v="-"/>
    <s v="8276895966"/>
    <s v="2050350313"/>
    <e v="#N/A"/>
    <n v="1600000"/>
    <n v="1600000"/>
    <n v="0"/>
    <m/>
    <m/>
    <m/>
    <m/>
    <m/>
    <m/>
    <m/>
    <m/>
    <m/>
    <m/>
    <m/>
    <m/>
    <m/>
    <m/>
    <m/>
    <m/>
    <m/>
    <m/>
    <n v="4"/>
  </r>
  <r>
    <x v="1"/>
    <s v="PT. TIRTA INVESTAMA PANDAAN"/>
    <n v="21102903671"/>
    <s v="GLL"/>
    <s v="SUEB"/>
    <s v="N8590UV"/>
    <n v="5042283218"/>
    <s v="-"/>
    <s v="-"/>
    <d v="2021-11-04T00:00:00"/>
    <n v="1280"/>
    <s v="DEPO MARGOMULYO"/>
    <x v="5"/>
    <s v="168-0032503"/>
    <d v="2021-11-04T00:00:00"/>
    <x v="9"/>
    <n v="1280"/>
    <s v="-"/>
    <s v="-"/>
    <n v="6008139994"/>
    <n v="0"/>
    <n v="0"/>
    <n v="0"/>
    <s v="DEPO MARGOMULYO"/>
    <s v="-"/>
    <s v="168-0021040"/>
    <d v="2021-11-04T00:00:00"/>
    <n v="0"/>
    <s v="-"/>
    <s v="-"/>
    <s v="-"/>
    <s v="8276895966"/>
    <s v="2050350313"/>
    <e v="#N/A"/>
    <n v="47667200"/>
    <n v="0"/>
    <n v="0"/>
    <m/>
    <m/>
    <m/>
    <m/>
    <m/>
    <m/>
    <m/>
    <m/>
    <m/>
    <m/>
    <m/>
    <m/>
    <m/>
    <m/>
    <m/>
    <m/>
    <m/>
    <m/>
    <n v="4"/>
  </r>
  <r>
    <x v="1"/>
    <s v="PT. TIRTA INVESTAMA PANDAAN"/>
    <n v="21102903671"/>
    <s v="GLL"/>
    <s v="SUEB"/>
    <s v="N8590UV"/>
    <n v="5042283218"/>
    <s v="-"/>
    <s v="-"/>
    <d v="2021-11-04T00:00:00"/>
    <n v="32"/>
    <s v="DEPO MARGOMULYO"/>
    <x v="5"/>
    <s v="168-0032503"/>
    <d v="2021-11-04T00:00:00"/>
    <x v="4"/>
    <n v="32"/>
    <s v="-"/>
    <s v="-"/>
    <n v="6008139994"/>
    <n v="32"/>
    <n v="0"/>
    <n v="32"/>
    <s v="DEPO MARGOMULYO"/>
    <s v="-"/>
    <s v="168-0021040"/>
    <d v="2021-11-04T00:00:00"/>
    <n v="0"/>
    <s v="-"/>
    <s v="-"/>
    <s v="-"/>
    <s v="8276895966"/>
    <s v="2050350313"/>
    <e v="#N/A"/>
    <n v="3200000"/>
    <n v="3200000"/>
    <n v="0"/>
    <m/>
    <m/>
    <m/>
    <m/>
    <m/>
    <m/>
    <m/>
    <m/>
    <m/>
    <m/>
    <m/>
    <m/>
    <m/>
    <m/>
    <m/>
    <m/>
    <m/>
    <m/>
    <n v="4"/>
  </r>
  <r>
    <x v="3"/>
    <s v="PT. TIRTA INVESTAMA PANDAAN"/>
    <n v="21102908189"/>
    <s v="YPS"/>
    <s v="SARBINI"/>
    <s v="N 8599 UV"/>
    <n v="5042189271"/>
    <s v="-"/>
    <s v="-"/>
    <d v="2021-11-04T00:00:00"/>
    <n v="1280"/>
    <s v="GUDANG CARAT MJS"/>
    <x v="28"/>
    <n v="20025"/>
    <d v="2021-11-04T00:00:00"/>
    <x v="9"/>
    <n v="1280"/>
    <s v="-"/>
    <s v="-"/>
    <n v="6008143063"/>
    <n v="0"/>
    <n v="0"/>
    <n v="0"/>
    <s v="GUDANG CARAT MJS"/>
    <s v="-"/>
    <n v="34694"/>
    <d v="2021-11-04T00:00:00"/>
    <n v="0"/>
    <s v="-"/>
    <s v="-"/>
    <s v="-"/>
    <s v="8276895987"/>
    <s v="2050350324"/>
    <e v="#N/A"/>
    <n v="47667200"/>
    <n v="0"/>
    <n v="0"/>
    <m/>
    <m/>
    <m/>
    <m/>
    <m/>
    <m/>
    <m/>
    <m/>
    <m/>
    <m/>
    <m/>
    <m/>
    <m/>
    <m/>
    <m/>
    <m/>
    <m/>
    <m/>
    <n v="4"/>
  </r>
  <r>
    <x v="3"/>
    <s v="PT. TIRTA INVESTAMA PANDAAN"/>
    <n v="21102908189"/>
    <s v="YPS"/>
    <s v="SARBINI"/>
    <s v="N 8599 UV"/>
    <n v="5042189271"/>
    <s v="-"/>
    <s v="-"/>
    <d v="2021-11-04T00:00:00"/>
    <n v="32"/>
    <s v="GUDANG CARAT MJS"/>
    <x v="28"/>
    <n v="20025"/>
    <d v="2021-11-04T00:00:00"/>
    <x v="4"/>
    <n v="32"/>
    <s v="-"/>
    <s v="-"/>
    <n v="6008143063"/>
    <n v="32"/>
    <n v="0"/>
    <n v="32"/>
    <s v="GUDANG CARAT MJS"/>
    <s v="-"/>
    <n v="34694"/>
    <d v="2021-11-04T00:00:00"/>
    <n v="0"/>
    <s v="-"/>
    <s v="-"/>
    <s v="-"/>
    <s v="8276895987"/>
    <s v="2050350324"/>
    <e v="#N/A"/>
    <n v="3200000"/>
    <n v="3200000"/>
    <n v="0"/>
    <m/>
    <m/>
    <m/>
    <m/>
    <m/>
    <m/>
    <m/>
    <m/>
    <m/>
    <m/>
    <m/>
    <m/>
    <m/>
    <m/>
    <m/>
    <m/>
    <m/>
    <m/>
    <n v="4"/>
  </r>
  <r>
    <x v="3"/>
    <s v="PT. TIRTA INVESTAMA PANDAAN"/>
    <n v="21102908182"/>
    <s v="YPS"/>
    <s v="SARBINI"/>
    <s v="N 8599 UV"/>
    <n v="5042291280"/>
    <s v="-"/>
    <s v="-"/>
    <d v="2021-11-04T00:00:00"/>
    <n v="1280"/>
    <s v="DEPO MAKMUR JAYA SUGIHARTO"/>
    <x v="21"/>
    <s v="575-0008348"/>
    <d v="2021-11-05T00:00:00"/>
    <x v="9"/>
    <n v="1280"/>
    <s v="-"/>
    <s v="-"/>
    <n v="6008146325"/>
    <n v="0"/>
    <n v="0"/>
    <n v="0"/>
    <s v="DEPO MAKMUR JAYA SUGIHARTO"/>
    <s v="-"/>
    <s v="575-0007656"/>
    <d v="2021-11-05T00:00:00"/>
    <n v="0"/>
    <s v="-"/>
    <s v="-"/>
    <s v="-"/>
    <s v="8276895987"/>
    <s v="2050350324"/>
    <e v="#N/A"/>
    <n v="47667200"/>
    <n v="0"/>
    <n v="0"/>
    <m/>
    <m/>
    <m/>
    <m/>
    <m/>
    <m/>
    <m/>
    <m/>
    <m/>
    <m/>
    <m/>
    <m/>
    <m/>
    <m/>
    <m/>
    <m/>
    <m/>
    <m/>
    <n v="4"/>
  </r>
  <r>
    <x v="3"/>
    <s v="PT. TIRTA INVESTAMA PANDAAN"/>
    <n v="21102908182"/>
    <s v="YPS"/>
    <s v="SARBINI"/>
    <s v="N 8599 UV"/>
    <n v="5042291280"/>
    <s v="-"/>
    <s v="-"/>
    <d v="2021-11-04T00:00:00"/>
    <n v="32"/>
    <s v="DEPO MAKMUR JAYA SUGIHARTO"/>
    <x v="21"/>
    <s v="575-0008348"/>
    <d v="2021-11-05T00:00:00"/>
    <x v="4"/>
    <n v="32"/>
    <s v="-"/>
    <s v="-"/>
    <n v="6008146325"/>
    <n v="32"/>
    <n v="0"/>
    <n v="32"/>
    <s v="DEPO MAKMUR JAYA SUGIHARTO"/>
    <s v="-"/>
    <s v="575-0007656"/>
    <d v="2021-11-05T00:00:00"/>
    <n v="0"/>
    <s v="-"/>
    <s v="-"/>
    <s v="-"/>
    <s v="8276895987"/>
    <s v="2050350324"/>
    <e v="#N/A"/>
    <n v="3200000"/>
    <n v="3200000"/>
    <n v="0"/>
    <m/>
    <m/>
    <m/>
    <m/>
    <m/>
    <m/>
    <m/>
    <m/>
    <m/>
    <m/>
    <m/>
    <m/>
    <m/>
    <m/>
    <m/>
    <m/>
    <m/>
    <m/>
    <n v="4"/>
  </r>
  <r>
    <x v="3"/>
    <s v="PT. TIRTA INVESTAMA PANDAAN"/>
    <n v="21102908178"/>
    <s v="YPS"/>
    <s v="ZEMY SAPTOPO"/>
    <s v="L 8211 UT"/>
    <n v="5042284987"/>
    <s v="-"/>
    <s v="-"/>
    <d v="2021-11-04T00:00:00"/>
    <n v="1280"/>
    <s v="GUDANG CARAT MJS"/>
    <x v="28"/>
    <n v="20036"/>
    <d v="2021-11-05T00:00:00"/>
    <x v="9"/>
    <n v="1280"/>
    <s v="-"/>
    <s v="-"/>
    <n v="6008138076"/>
    <n v="0"/>
    <n v="0"/>
    <n v="0"/>
    <s v="GUDANG CARAT MJS"/>
    <s v="-"/>
    <n v="34729"/>
    <d v="2021-11-05T00:00:00"/>
    <n v="0"/>
    <s v="-"/>
    <s v="-"/>
    <s v="-"/>
    <s v="8276895987"/>
    <s v="2050350324"/>
    <e v="#N/A"/>
    <n v="47667200"/>
    <n v="0"/>
    <n v="0"/>
    <m/>
    <m/>
    <m/>
    <m/>
    <m/>
    <m/>
    <m/>
    <m/>
    <m/>
    <m/>
    <m/>
    <m/>
    <m/>
    <m/>
    <m/>
    <m/>
    <m/>
    <m/>
    <n v="4"/>
  </r>
  <r>
    <x v="3"/>
    <s v="PT. TIRTA INVESTAMA PANDAAN"/>
    <n v="21102908178"/>
    <s v="YPS"/>
    <s v="ZEMY SAPTOPO"/>
    <s v="L 8211 UT"/>
    <n v="5042284987"/>
    <s v="-"/>
    <s v="-"/>
    <d v="2021-11-04T00:00:00"/>
    <n v="32"/>
    <s v="GUDANG CARAT MJS"/>
    <x v="28"/>
    <n v="20036"/>
    <d v="2021-11-05T00:00:00"/>
    <x v="4"/>
    <n v="32"/>
    <s v="-"/>
    <s v="-"/>
    <n v="6008138076"/>
    <n v="32"/>
    <n v="0"/>
    <n v="32"/>
    <s v="GUDANG CARAT MJS"/>
    <s v="-"/>
    <n v="34729"/>
    <d v="2021-11-05T00:00:00"/>
    <n v="0"/>
    <s v="-"/>
    <s v="-"/>
    <s v="-"/>
    <s v="8276895987"/>
    <s v="2050350324"/>
    <e v="#N/A"/>
    <n v="3200000"/>
    <n v="3200000"/>
    <n v="0"/>
    <m/>
    <m/>
    <m/>
    <m/>
    <m/>
    <m/>
    <m/>
    <m/>
    <m/>
    <m/>
    <m/>
    <m/>
    <m/>
    <m/>
    <m/>
    <m/>
    <m/>
    <m/>
    <n v="4"/>
  </r>
  <r>
    <x v="3"/>
    <s v="PT. TIRTA INVESTAMA PANDAAN"/>
    <n v="21102908184"/>
    <s v="YPS"/>
    <s v="SULAIMAN SULE"/>
    <s v="L 9359 UZ"/>
    <n v="5042281936"/>
    <s v="-"/>
    <s v="-"/>
    <d v="2021-11-04T00:00:00"/>
    <n v="1280"/>
    <s v="GUDANG CARAT MJS"/>
    <x v="28"/>
    <n v="20027"/>
    <d v="2021-11-04T00:00:00"/>
    <x v="9"/>
    <n v="1280"/>
    <s v="-"/>
    <s v="-"/>
    <n v="6008144859"/>
    <n v="0"/>
    <n v="0"/>
    <n v="0"/>
    <s v="GUDANG CARAT MJS"/>
    <s v="-"/>
    <n v="34707"/>
    <d v="2021-11-04T00:00:00"/>
    <n v="0"/>
    <s v="-"/>
    <s v="-"/>
    <s v="-"/>
    <s v="8276895987"/>
    <s v="2050350324"/>
    <e v="#N/A"/>
    <n v="47667200"/>
    <n v="0"/>
    <n v="0"/>
    <m/>
    <m/>
    <m/>
    <m/>
    <m/>
    <m/>
    <m/>
    <m/>
    <m/>
    <m/>
    <m/>
    <m/>
    <m/>
    <m/>
    <m/>
    <m/>
    <m/>
    <m/>
    <n v="4"/>
  </r>
  <r>
    <x v="3"/>
    <s v="PT. TIRTA INVESTAMA PANDAAN"/>
    <n v="21102908184"/>
    <s v="YPS"/>
    <s v="SULAIMAN SULE"/>
    <s v="L 9359 UZ"/>
    <n v="5042281936"/>
    <s v="-"/>
    <s v="-"/>
    <d v="2021-11-04T00:00:00"/>
    <n v="32"/>
    <s v="GUDANG CARAT MJS"/>
    <x v="28"/>
    <n v="20027"/>
    <d v="2021-11-04T00:00:00"/>
    <x v="4"/>
    <n v="32"/>
    <s v="-"/>
    <s v="-"/>
    <n v="6008144859"/>
    <n v="32"/>
    <n v="0"/>
    <n v="32"/>
    <s v="GUDANG CARAT MJS"/>
    <s v="-"/>
    <n v="34707"/>
    <d v="2021-11-04T00:00:00"/>
    <n v="0"/>
    <s v="-"/>
    <s v="-"/>
    <s v="-"/>
    <s v="8276895987"/>
    <s v="2050350324"/>
    <e v="#N/A"/>
    <n v="3200000"/>
    <n v="3200000"/>
    <n v="0"/>
    <m/>
    <m/>
    <m/>
    <m/>
    <m/>
    <m/>
    <m/>
    <m/>
    <m/>
    <m/>
    <m/>
    <m/>
    <m/>
    <m/>
    <m/>
    <m/>
    <m/>
    <m/>
    <n v="4"/>
  </r>
  <r>
    <x v="3"/>
    <s v="PT. TIRTA INVESTAMA PANDAAN"/>
    <n v="21102908180"/>
    <s v="YPS"/>
    <s v="JONI ( PDN )"/>
    <s v="N 9931 UW"/>
    <n v="5042296280"/>
    <s v="-"/>
    <s v="-"/>
    <d v="2021-11-04T00:00:00"/>
    <n v="1280"/>
    <s v="DEPO MAKMUR JAYA SUGIHARTO"/>
    <x v="21"/>
    <s v="575-0008349"/>
    <d v="2021-11-05T00:00:00"/>
    <x v="9"/>
    <n v="1280"/>
    <s v="-"/>
    <s v="-"/>
    <n v="6008148324"/>
    <n v="0"/>
    <n v="0"/>
    <n v="0"/>
    <s v="DEPO MAKMUR JAYA SUGIHARTO"/>
    <s v="-"/>
    <s v="575-0007657"/>
    <d v="2021-11-05T00:00:00"/>
    <n v="0"/>
    <s v="-"/>
    <s v="-"/>
    <s v="-"/>
    <s v="8276895987"/>
    <s v="2050350324"/>
    <e v="#N/A"/>
    <n v="47667200"/>
    <n v="0"/>
    <n v="0"/>
    <m/>
    <m/>
    <m/>
    <m/>
    <m/>
    <m/>
    <m/>
    <m/>
    <m/>
    <m/>
    <m/>
    <m/>
    <m/>
    <m/>
    <m/>
    <m/>
    <m/>
    <m/>
    <n v="4"/>
  </r>
  <r>
    <x v="3"/>
    <s v="PT. TIRTA INVESTAMA PANDAAN"/>
    <n v="21102908180"/>
    <s v="YPS"/>
    <s v="JONI ( PDN )"/>
    <s v="N 9931 UW"/>
    <n v="5042296280"/>
    <s v="-"/>
    <s v="-"/>
    <d v="2021-11-04T00:00:00"/>
    <n v="32"/>
    <s v="DEPO MAKMUR JAYA SUGIHARTO"/>
    <x v="21"/>
    <s v="575-0008349"/>
    <d v="2021-11-05T00:00:00"/>
    <x v="4"/>
    <n v="32"/>
    <s v="-"/>
    <s v="-"/>
    <n v="6008148324"/>
    <n v="32"/>
    <n v="0"/>
    <n v="32"/>
    <s v="DEPO MAKMUR JAYA SUGIHARTO"/>
    <s v="-"/>
    <s v="575-0007657"/>
    <d v="2021-11-05T00:00:00"/>
    <n v="0"/>
    <s v="-"/>
    <s v="-"/>
    <s v="-"/>
    <s v="8276895987"/>
    <s v="2050350324"/>
    <e v="#N/A"/>
    <n v="3200000"/>
    <n v="3200000"/>
    <n v="0"/>
    <m/>
    <m/>
    <m/>
    <m/>
    <m/>
    <m/>
    <m/>
    <m/>
    <m/>
    <m/>
    <m/>
    <m/>
    <m/>
    <m/>
    <m/>
    <m/>
    <m/>
    <m/>
    <n v="4"/>
  </r>
  <r>
    <x v="3"/>
    <s v="PT. TIRTA INVESTAMA PANDAAN"/>
    <n v="21102908175"/>
    <s v="YPS"/>
    <s v="DWI"/>
    <s v="N 8815 UT"/>
    <n v="5042265158"/>
    <s v="-"/>
    <s v="-"/>
    <d v="2021-11-04T00:00:00"/>
    <n v="1120"/>
    <s v="DEPO MAKMUR JAYA SUGIHARTO"/>
    <x v="21"/>
    <s v="575-0008350"/>
    <d v="2021-11-05T00:00:00"/>
    <x v="3"/>
    <n v="1120"/>
    <s v="-"/>
    <s v="-"/>
    <n v="6008141033"/>
    <n v="0"/>
    <n v="0"/>
    <n v="0"/>
    <s v="DEPO MAKMUR JAYA SUGIHARTO"/>
    <s v="-"/>
    <s v="575-0007658"/>
    <d v="2021-11-05T00:00:00"/>
    <n v="0"/>
    <s v="-"/>
    <s v="-"/>
    <s v="-"/>
    <s v="8276895987"/>
    <s v="2050350324"/>
    <e v="#N/A"/>
    <n v="44083200"/>
    <n v="0"/>
    <n v="0"/>
    <m/>
    <m/>
    <m/>
    <m/>
    <m/>
    <m/>
    <m/>
    <m/>
    <m/>
    <m/>
    <m/>
    <m/>
    <m/>
    <m/>
    <m/>
    <m/>
    <m/>
    <m/>
    <n v="4"/>
  </r>
  <r>
    <x v="3"/>
    <s v="PT. TIRTA INVESTAMA PANDAAN"/>
    <n v="21102908175"/>
    <s v="YPS"/>
    <s v="DWI"/>
    <s v="N 8815 UT"/>
    <n v="5042265158"/>
    <s v="-"/>
    <s v="-"/>
    <d v="2021-11-04T00:00:00"/>
    <n v="16"/>
    <s v="DEPO MAKMUR JAYA SUGIHARTO"/>
    <x v="21"/>
    <s v="575-0008350"/>
    <d v="2021-11-05T00:00:00"/>
    <x v="4"/>
    <n v="16"/>
    <s v="-"/>
    <s v="-"/>
    <n v="6008141033"/>
    <n v="16"/>
    <n v="0"/>
    <n v="16"/>
    <s v="DEPO MAKMUR JAYA SUGIHARTO"/>
    <s v="-"/>
    <s v="575-0007658"/>
    <d v="2021-11-05T00:00:00"/>
    <n v="0"/>
    <s v="-"/>
    <s v="-"/>
    <s v="-"/>
    <s v="8276895987"/>
    <s v="2050350324"/>
    <e v="#N/A"/>
    <n v="1600000"/>
    <n v="1600000"/>
    <n v="0"/>
    <m/>
    <m/>
    <m/>
    <m/>
    <m/>
    <m/>
    <m/>
    <m/>
    <m/>
    <m/>
    <m/>
    <m/>
    <m/>
    <m/>
    <m/>
    <m/>
    <m/>
    <m/>
    <n v="4"/>
  </r>
  <r>
    <x v="2"/>
    <s v="PT. TIRTA INVESTAMA PANDAAN"/>
    <n v="21102908109"/>
    <s v="YPS"/>
    <s v="MISDI"/>
    <s v="N 9967 UW"/>
    <n v="5042294568"/>
    <s v="-"/>
    <s v="-"/>
    <d v="2021-11-04T00:00:00"/>
    <n v="1120"/>
    <s v="GUDANG CARAT PS"/>
    <x v="29"/>
    <n v="20044"/>
    <d v="2021-11-06T00:00:00"/>
    <x v="3"/>
    <n v="1120"/>
    <s v="-"/>
    <s v="-"/>
    <n v="6008146380"/>
    <n v="0"/>
    <n v="0"/>
    <n v="0"/>
    <s v="GUDANG CARAT PS"/>
    <s v="-"/>
    <n v="34752"/>
    <d v="2021-11-06T00:00:00"/>
    <n v="0"/>
    <s v="-"/>
    <s v="-"/>
    <s v="-"/>
    <s v="8276895964"/>
    <s v="2050350311"/>
    <e v="#N/A"/>
    <n v="44083200"/>
    <n v="0"/>
    <n v="0"/>
    <m/>
    <m/>
    <m/>
    <m/>
    <m/>
    <m/>
    <m/>
    <m/>
    <m/>
    <m/>
    <m/>
    <m/>
    <m/>
    <m/>
    <m/>
    <m/>
    <m/>
    <m/>
    <n v="4"/>
  </r>
  <r>
    <x v="2"/>
    <s v="PT. TIRTA INVESTAMA PANDAAN"/>
    <n v="21102908109"/>
    <s v="YPS"/>
    <s v="MISDI"/>
    <s v="N 9967 UW"/>
    <n v="5042294568"/>
    <s v="-"/>
    <s v="-"/>
    <d v="2021-11-04T00:00:00"/>
    <n v="16"/>
    <s v="GUDANG CARAT PS"/>
    <x v="29"/>
    <n v="20044"/>
    <d v="2021-11-06T00:00:00"/>
    <x v="4"/>
    <n v="16"/>
    <s v="-"/>
    <s v="-"/>
    <n v="6008146380"/>
    <n v="16"/>
    <n v="0"/>
    <n v="16"/>
    <s v="GUDANG CARAT PS"/>
    <s v="-"/>
    <n v="34752"/>
    <d v="2021-11-06T00:00:00"/>
    <n v="0"/>
    <s v="-"/>
    <s v="-"/>
    <s v="-"/>
    <s v="8276895964"/>
    <s v="2050350311"/>
    <e v="#N/A"/>
    <n v="1600000"/>
    <n v="1600000"/>
    <n v="0"/>
    <m/>
    <m/>
    <m/>
    <m/>
    <m/>
    <m/>
    <m/>
    <m/>
    <m/>
    <m/>
    <m/>
    <m/>
    <m/>
    <m/>
    <m/>
    <m/>
    <m/>
    <m/>
    <n v="4"/>
  </r>
  <r>
    <x v="2"/>
    <s v="PT. TIRTA INVESTAMA PANDAAN"/>
    <n v="21102908115"/>
    <s v="YPS"/>
    <s v="SYAIFUL ARIFIN"/>
    <s v="N 8660 UW"/>
    <n v="5042293371"/>
    <s v="-"/>
    <s v="-"/>
    <d v="2021-11-04T00:00:00"/>
    <n v="1120"/>
    <s v="DEPO PUTRA SEJATI"/>
    <x v="6"/>
    <s v="557-0014579"/>
    <d v="2021-11-06T00:00:00"/>
    <x v="3"/>
    <n v="1120"/>
    <s v="-"/>
    <s v="-"/>
    <n v="6008146059"/>
    <n v="0"/>
    <n v="0"/>
    <n v="0"/>
    <s v="DEPO PUTRA SEJATI"/>
    <s v="-"/>
    <s v="557-0013103"/>
    <d v="2021-11-06T00:00:00"/>
    <n v="0"/>
    <s v="-"/>
    <s v="-"/>
    <s v="-"/>
    <s v="8276895964"/>
    <s v="2050350311"/>
    <e v="#N/A"/>
    <n v="44083200"/>
    <n v="0"/>
    <n v="0"/>
    <m/>
    <m/>
    <m/>
    <m/>
    <m/>
    <m/>
    <m/>
    <m/>
    <m/>
    <m/>
    <m/>
    <m/>
    <m/>
    <m/>
    <m/>
    <m/>
    <m/>
    <m/>
    <n v="4"/>
  </r>
  <r>
    <x v="2"/>
    <s v="PT. TIRTA INVESTAMA PANDAAN"/>
    <n v="21102908115"/>
    <s v="YPS"/>
    <s v="SYAIFUL ARIFIN"/>
    <s v="N 8660 UW"/>
    <n v="5042293371"/>
    <s v="-"/>
    <s v="-"/>
    <d v="2021-11-04T00:00:00"/>
    <n v="16"/>
    <s v="DEPO PUTRA SEJATI"/>
    <x v="6"/>
    <s v="557-0014579"/>
    <d v="2021-11-06T00:00:00"/>
    <x v="4"/>
    <n v="16"/>
    <s v="-"/>
    <s v="-"/>
    <n v="6008146059"/>
    <n v="16"/>
    <n v="0"/>
    <n v="16"/>
    <s v="DEPO PUTRA SEJATI"/>
    <s v="-"/>
    <s v="557-0013103"/>
    <d v="2021-11-06T00:00:00"/>
    <n v="0"/>
    <s v="-"/>
    <s v="-"/>
    <s v="-"/>
    <s v="8276895964"/>
    <s v="2050350311"/>
    <e v="#N/A"/>
    <n v="1600000"/>
    <n v="1600000"/>
    <n v="0"/>
    <m/>
    <m/>
    <m/>
    <m/>
    <m/>
    <m/>
    <m/>
    <m/>
    <m/>
    <m/>
    <m/>
    <m/>
    <m/>
    <m/>
    <m/>
    <m/>
    <m/>
    <m/>
    <n v="4"/>
  </r>
  <r>
    <x v="2"/>
    <s v="PT. TIRTA INVESTAMA PANDAAN"/>
    <n v="21102908116"/>
    <s v="YPS"/>
    <s v="RICHAK"/>
    <s v="N 8032 UV"/>
    <n v="5042291121"/>
    <s v="-"/>
    <s v="-"/>
    <d v="2021-11-04T00:00:00"/>
    <n v="1120"/>
    <s v="DEPO PUTRA SEJATI"/>
    <x v="6"/>
    <s v="557-0014569"/>
    <d v="2021-11-06T00:00:00"/>
    <x v="3"/>
    <n v="1120"/>
    <s v="-"/>
    <s v="-"/>
    <n v="6008133557"/>
    <n v="0"/>
    <n v="0"/>
    <n v="0"/>
    <s v="DEPO PUTRA SEJATI"/>
    <s v="-"/>
    <s v="557-0013093"/>
    <d v="2021-11-06T00:00:00"/>
    <n v="0"/>
    <s v="-"/>
    <s v="-"/>
    <s v="-"/>
    <s v="8276895964"/>
    <s v="2050350311"/>
    <e v="#N/A"/>
    <n v="44083200"/>
    <n v="0"/>
    <n v="0"/>
    <m/>
    <m/>
    <m/>
    <m/>
    <m/>
    <m/>
    <m/>
    <m/>
    <m/>
    <m/>
    <m/>
    <m/>
    <m/>
    <m/>
    <m/>
    <m/>
    <m/>
    <m/>
    <n v="4"/>
  </r>
  <r>
    <x v="2"/>
    <s v="PT. TIRTA INVESTAMA PANDAAN"/>
    <n v="21102908116"/>
    <s v="YPS"/>
    <s v="RICHAK"/>
    <s v="N 8032 UV"/>
    <n v="5042291121"/>
    <s v="-"/>
    <s v="-"/>
    <d v="2021-11-04T00:00:00"/>
    <n v="16"/>
    <s v="DEPO PUTRA SEJATI"/>
    <x v="6"/>
    <s v="557-0014569"/>
    <d v="2021-11-06T00:00:00"/>
    <x v="4"/>
    <n v="16"/>
    <s v="-"/>
    <s v="-"/>
    <n v="6008133557"/>
    <n v="16"/>
    <n v="0"/>
    <n v="16"/>
    <s v="DEPO PUTRA SEJATI"/>
    <s v="-"/>
    <s v="557-0013093"/>
    <d v="2021-11-06T00:00:00"/>
    <n v="0"/>
    <s v="-"/>
    <s v="-"/>
    <s v="-"/>
    <s v="8276895964"/>
    <s v="2050350311"/>
    <e v="#N/A"/>
    <n v="1600000"/>
    <n v="1600000"/>
    <n v="0"/>
    <m/>
    <m/>
    <m/>
    <m/>
    <m/>
    <m/>
    <m/>
    <m/>
    <m/>
    <m/>
    <m/>
    <m/>
    <m/>
    <m/>
    <m/>
    <m/>
    <m/>
    <m/>
    <n v="4"/>
  </r>
  <r>
    <x v="2"/>
    <s v="PT. TIRTA INVESTAMA PANDAAN"/>
    <n v="21102908137"/>
    <s v="YPS"/>
    <s v="TONI"/>
    <s v="N 8612 UW"/>
    <n v="5042290331"/>
    <s v="-"/>
    <s v="-"/>
    <d v="2021-11-04T00:00:00"/>
    <n v="1280"/>
    <s v="DEPO PUTRA SEJATI"/>
    <x v="6"/>
    <s v="557-0014554"/>
    <d v="2021-11-05T00:00:00"/>
    <x v="9"/>
    <n v="1280"/>
    <s v="-"/>
    <s v="-"/>
    <n v="6008145694"/>
    <n v="0"/>
    <n v="0"/>
    <n v="0"/>
    <s v="DEPO PUTRA SEJATI"/>
    <s v="-"/>
    <s v="557-0013078"/>
    <d v="2021-11-05T00:00:00"/>
    <n v="0"/>
    <s v="-"/>
    <s v="-"/>
    <s v="-"/>
    <s v="8276895964"/>
    <s v="2050350311"/>
    <e v="#N/A"/>
    <n v="47667200"/>
    <n v="0"/>
    <n v="0"/>
    <m/>
    <m/>
    <m/>
    <m/>
    <m/>
    <m/>
    <m/>
    <m/>
    <m/>
    <m/>
    <m/>
    <m/>
    <m/>
    <m/>
    <m/>
    <m/>
    <m/>
    <m/>
    <n v="4"/>
  </r>
  <r>
    <x v="2"/>
    <s v="PT. TIRTA INVESTAMA PANDAAN"/>
    <n v="21102908137"/>
    <s v="YPS"/>
    <s v="TONI"/>
    <s v="N 8612 UW"/>
    <n v="5042290331"/>
    <s v="-"/>
    <s v="-"/>
    <d v="2021-11-04T00:00:00"/>
    <n v="32"/>
    <s v="DEPO PUTRA SEJATI"/>
    <x v="6"/>
    <s v="557-0014554"/>
    <d v="2021-11-05T00:00:00"/>
    <x v="4"/>
    <n v="32"/>
    <s v="-"/>
    <s v="-"/>
    <n v="6008145694"/>
    <n v="32"/>
    <n v="0"/>
    <n v="32"/>
    <s v="DEPO PUTRA SEJATI"/>
    <s v="-"/>
    <s v="557-0013078"/>
    <d v="2021-11-05T00:00:00"/>
    <n v="0"/>
    <s v="-"/>
    <s v="-"/>
    <s v="-"/>
    <s v="8276895964"/>
    <s v="2050350311"/>
    <e v="#N/A"/>
    <n v="3200000"/>
    <n v="3200000"/>
    <n v="0"/>
    <m/>
    <m/>
    <m/>
    <m/>
    <m/>
    <m/>
    <m/>
    <m/>
    <m/>
    <m/>
    <m/>
    <m/>
    <m/>
    <m/>
    <m/>
    <m/>
    <m/>
    <m/>
    <n v="4"/>
  </r>
  <r>
    <x v="2"/>
    <s v="PT. TIRTA INVESTAMA PANDAAN"/>
    <n v="21102908138"/>
    <s v="YPS"/>
    <s v="MUSTOFA"/>
    <s v="N 8607 UV"/>
    <n v="5042294928"/>
    <s v="-"/>
    <s v="-"/>
    <d v="2021-11-04T00:00:00"/>
    <n v="1280"/>
    <s v="GUDANG CARAT PS"/>
    <x v="29"/>
    <n v="20028"/>
    <d v="2021-11-05T00:00:00"/>
    <x v="9"/>
    <n v="1280"/>
    <s v="-"/>
    <s v="-"/>
    <n v="6008148680"/>
    <n v="0"/>
    <n v="0"/>
    <n v="0"/>
    <s v="GUDANG CARAT PS"/>
    <s v="-"/>
    <n v="34712"/>
    <d v="2021-11-05T00:00:00"/>
    <n v="0"/>
    <s v="-"/>
    <s v="-"/>
    <s v="-"/>
    <s v="8276895964"/>
    <s v="2050350311"/>
    <e v="#N/A"/>
    <n v="47667200"/>
    <n v="0"/>
    <n v="0"/>
    <m/>
    <m/>
    <m/>
    <m/>
    <m/>
    <m/>
    <m/>
    <m/>
    <m/>
    <m/>
    <m/>
    <m/>
    <m/>
    <m/>
    <m/>
    <m/>
    <m/>
    <m/>
    <n v="4"/>
  </r>
  <r>
    <x v="2"/>
    <s v="PT. TIRTA INVESTAMA PANDAAN"/>
    <n v="21102908138"/>
    <s v="YPS"/>
    <s v="MUSTOFA"/>
    <s v="N 8607 UV"/>
    <n v="5042294928"/>
    <s v="-"/>
    <s v="-"/>
    <d v="2021-11-04T00:00:00"/>
    <n v="32"/>
    <s v="GUDANG CARAT PS"/>
    <x v="29"/>
    <n v="20028"/>
    <d v="2021-11-05T00:00:00"/>
    <x v="4"/>
    <n v="32"/>
    <s v="-"/>
    <s v="-"/>
    <n v="6008148680"/>
    <n v="32"/>
    <n v="0"/>
    <n v="32"/>
    <s v="GUDANG CARAT PS"/>
    <s v="-"/>
    <n v="34712"/>
    <d v="2021-11-05T00:00:00"/>
    <n v="0"/>
    <s v="-"/>
    <s v="-"/>
    <s v="-"/>
    <s v="8276895964"/>
    <s v="2050350311"/>
    <e v="#N/A"/>
    <n v="3200000"/>
    <n v="3200000"/>
    <n v="0"/>
    <m/>
    <m/>
    <m/>
    <m/>
    <m/>
    <m/>
    <m/>
    <m/>
    <m/>
    <m/>
    <m/>
    <m/>
    <m/>
    <m/>
    <m/>
    <m/>
    <m/>
    <m/>
    <n v="4"/>
  </r>
  <r>
    <x v="2"/>
    <s v="PT. TIRTA INVESTAMA PANDAAN"/>
    <n v="21102908142"/>
    <s v="YPS"/>
    <s v="BAMBANG"/>
    <s v="N 9675 UT"/>
    <n v="5042266356"/>
    <s v="-"/>
    <s v="-"/>
    <d v="2021-11-04T00:00:00"/>
    <n v="1280"/>
    <s v="DEPO PUTRA SEJATI"/>
    <x v="6"/>
    <s v="557-0014567"/>
    <d v="2021-11-05T00:00:00"/>
    <x v="9"/>
    <n v="1280"/>
    <s v="-"/>
    <s v="-"/>
    <n v="6008144304"/>
    <n v="0"/>
    <n v="0"/>
    <n v="0"/>
    <s v="DEPO PUTRA SEJATI"/>
    <s v="-"/>
    <s v="557-0013091"/>
    <d v="2021-11-05T00:00:00"/>
    <n v="0"/>
    <s v="-"/>
    <s v="-"/>
    <s v="-"/>
    <s v="8276895964"/>
    <s v="2050350311"/>
    <e v="#N/A"/>
    <n v="47667200"/>
    <n v="0"/>
    <n v="0"/>
    <m/>
    <m/>
    <m/>
    <m/>
    <m/>
    <m/>
    <m/>
    <m/>
    <m/>
    <m/>
    <m/>
    <m/>
    <m/>
    <m/>
    <m/>
    <m/>
    <m/>
    <m/>
    <n v="4"/>
  </r>
  <r>
    <x v="2"/>
    <s v="PT. TIRTA INVESTAMA PANDAAN"/>
    <n v="21102908142"/>
    <s v="YPS"/>
    <s v="BAMBANG"/>
    <s v="N 9675 UT"/>
    <n v="5042266356"/>
    <s v="-"/>
    <s v="-"/>
    <d v="2021-11-04T00:00:00"/>
    <n v="32"/>
    <s v="DEPO PUTRA SEJATI"/>
    <x v="6"/>
    <s v="557-0014567"/>
    <d v="2021-11-05T00:00:00"/>
    <x v="4"/>
    <n v="32"/>
    <s v="-"/>
    <s v="-"/>
    <n v="6008144304"/>
    <n v="32"/>
    <n v="0"/>
    <n v="32"/>
    <s v="DEPO PUTRA SEJATI"/>
    <s v="-"/>
    <s v="557-0013091"/>
    <d v="2021-11-05T00:00:00"/>
    <n v="0"/>
    <s v="-"/>
    <s v="-"/>
    <s v="-"/>
    <s v="8276895964"/>
    <s v="2050350311"/>
    <e v="#N/A"/>
    <n v="3200000"/>
    <n v="3200000"/>
    <n v="0"/>
    <m/>
    <m/>
    <m/>
    <m/>
    <m/>
    <m/>
    <m/>
    <m/>
    <m/>
    <m/>
    <m/>
    <m/>
    <m/>
    <m/>
    <m/>
    <m/>
    <m/>
    <m/>
    <n v="4"/>
  </r>
  <r>
    <x v="2"/>
    <s v="PT. TIRTA INVESTAMA PANDAAN"/>
    <n v="21102908139"/>
    <s v="YPS"/>
    <s v="MISTAM"/>
    <s v="N 8143 UV"/>
    <n v="5042293842"/>
    <s v="-"/>
    <s v="-"/>
    <d v="2021-11-04T00:00:00"/>
    <n v="1280"/>
    <s v="GUDANG CARAT PS"/>
    <x v="29"/>
    <n v="20034"/>
    <d v="2021-11-05T00:00:00"/>
    <x v="9"/>
    <n v="1280"/>
    <s v="-"/>
    <s v="-"/>
    <n v="6008147520"/>
    <n v="0"/>
    <n v="0"/>
    <n v="0"/>
    <s v="GUDANG CARAT PS"/>
    <s v="-"/>
    <n v="34721"/>
    <d v="2021-11-05T00:00:00"/>
    <n v="0"/>
    <s v="-"/>
    <s v="-"/>
    <s v="-"/>
    <s v="8276895964"/>
    <s v="2050350311"/>
    <e v="#N/A"/>
    <n v="47667200"/>
    <n v="0"/>
    <n v="0"/>
    <m/>
    <m/>
    <m/>
    <m/>
    <m/>
    <m/>
    <m/>
    <m/>
    <m/>
    <m/>
    <m/>
    <m/>
    <m/>
    <m/>
    <m/>
    <m/>
    <m/>
    <m/>
    <n v="4"/>
  </r>
  <r>
    <x v="2"/>
    <s v="PT. TIRTA INVESTAMA PANDAAN"/>
    <n v="21102908139"/>
    <s v="YPS"/>
    <s v="MISTAM"/>
    <s v="N 8143 UV"/>
    <n v="5042293842"/>
    <s v="-"/>
    <s v="-"/>
    <d v="2021-11-04T00:00:00"/>
    <n v="32"/>
    <s v="GUDANG CARAT PS"/>
    <x v="29"/>
    <n v="20034"/>
    <d v="2021-11-05T00:00:00"/>
    <x v="4"/>
    <n v="32"/>
    <s v="-"/>
    <s v="-"/>
    <n v="6008147520"/>
    <n v="32"/>
    <n v="0"/>
    <n v="32"/>
    <s v="GUDANG CARAT PS"/>
    <s v="-"/>
    <n v="34721"/>
    <d v="2021-11-05T00:00:00"/>
    <n v="0"/>
    <s v="-"/>
    <s v="-"/>
    <s v="-"/>
    <s v="8276895964"/>
    <s v="2050350311"/>
    <e v="#N/A"/>
    <n v="3200000"/>
    <n v="3200000"/>
    <n v="0"/>
    <m/>
    <m/>
    <m/>
    <m/>
    <m/>
    <m/>
    <m/>
    <m/>
    <m/>
    <m/>
    <m/>
    <m/>
    <m/>
    <m/>
    <m/>
    <m/>
    <m/>
    <m/>
    <n v="4"/>
  </r>
  <r>
    <x v="2"/>
    <s v="PT. TIRTA INVESTAMA PANDAAN"/>
    <n v="21102908141"/>
    <s v="YPS"/>
    <s v="SUMARNO (PDN) "/>
    <s v="N 8596 UV"/>
    <n v="5042281574"/>
    <s v="-"/>
    <s v="-"/>
    <d v="2021-11-04T00:00:00"/>
    <n v="1280"/>
    <s v="DEPO PUTRA SEJATI"/>
    <x v="6"/>
    <s v="557-0014552"/>
    <d v="2021-11-04T00:00:00"/>
    <x v="9"/>
    <n v="1280"/>
    <s v="-"/>
    <s v="-"/>
    <n v="6008141437"/>
    <n v="0"/>
    <n v="0"/>
    <n v="0"/>
    <s v="DEPO PUTRA SEJATI"/>
    <s v="-"/>
    <s v="557-0013076"/>
    <d v="2021-11-04T00:00:00"/>
    <n v="0"/>
    <s v="-"/>
    <s v="-"/>
    <s v="-"/>
    <s v="8276895964"/>
    <s v="2050350311"/>
    <e v="#N/A"/>
    <n v="47667200"/>
    <n v="0"/>
    <n v="0"/>
    <m/>
    <m/>
    <m/>
    <m/>
    <m/>
    <m/>
    <m/>
    <m/>
    <m/>
    <m/>
    <m/>
    <m/>
    <m/>
    <m/>
    <m/>
    <m/>
    <m/>
    <m/>
    <n v="4"/>
  </r>
  <r>
    <x v="2"/>
    <s v="PT. TIRTA INVESTAMA PANDAAN"/>
    <n v="21102908141"/>
    <s v="YPS"/>
    <s v="SUMARNO (PDN) "/>
    <s v="N 8596 UV"/>
    <n v="5042281574"/>
    <s v="-"/>
    <s v="-"/>
    <d v="2021-11-04T00:00:00"/>
    <n v="32"/>
    <s v="DEPO PUTRA SEJATI"/>
    <x v="6"/>
    <s v="557-0014552"/>
    <d v="2021-11-04T00:00:00"/>
    <x v="4"/>
    <n v="32"/>
    <s v="-"/>
    <s v="-"/>
    <n v="6008141437"/>
    <n v="32"/>
    <n v="0"/>
    <n v="32"/>
    <s v="DEPO PUTRA SEJATI"/>
    <s v="-"/>
    <s v="557-0013076"/>
    <d v="2021-11-04T00:00:00"/>
    <n v="0"/>
    <s v="-"/>
    <s v="-"/>
    <s v="-"/>
    <s v="8276895964"/>
    <s v="2050350311"/>
    <e v="#N/A"/>
    <n v="3200000"/>
    <n v="3200000"/>
    <n v="0"/>
    <m/>
    <m/>
    <m/>
    <m/>
    <m/>
    <m/>
    <m/>
    <m/>
    <m/>
    <m/>
    <m/>
    <m/>
    <m/>
    <m/>
    <m/>
    <m/>
    <m/>
    <m/>
    <n v="4"/>
  </r>
  <r>
    <x v="2"/>
    <s v="PT. TIRTA INVESTAMA PANDAAN"/>
    <n v="21102908140"/>
    <s v="YPS"/>
    <s v="M. FAIZIN"/>
    <s v="N 9965 UW"/>
    <n v="5042294305"/>
    <s v="-"/>
    <s v="-"/>
    <d v="2021-11-04T00:00:00"/>
    <n v="1280"/>
    <s v="DEPO PUTRA SEJATI"/>
    <x v="6"/>
    <s v="557-0014577"/>
    <d v="2021-11-06T00:00:00"/>
    <x v="9"/>
    <n v="1280"/>
    <s v="-"/>
    <s v="-"/>
    <n v="6008148088"/>
    <n v="0"/>
    <n v="0"/>
    <n v="0"/>
    <s v="DEPO PUTRA SEJATI"/>
    <s v="-"/>
    <s v="557-0013101"/>
    <d v="2021-11-06T00:00:00"/>
    <n v="0"/>
    <s v="-"/>
    <s v="-"/>
    <s v="-"/>
    <s v="8276895964"/>
    <s v="2050350311"/>
    <e v="#N/A"/>
    <n v="47667200"/>
    <n v="0"/>
    <n v="0"/>
    <m/>
    <m/>
    <m/>
    <m/>
    <m/>
    <m/>
    <m/>
    <m/>
    <m/>
    <m/>
    <m/>
    <m/>
    <m/>
    <m/>
    <m/>
    <m/>
    <m/>
    <m/>
    <n v="4"/>
  </r>
  <r>
    <x v="2"/>
    <s v="PT. TIRTA INVESTAMA PANDAAN"/>
    <n v="21102908140"/>
    <s v="YPS"/>
    <s v="M. FAIZIN"/>
    <s v="N 9965 UW"/>
    <n v="5042294305"/>
    <s v="-"/>
    <s v="-"/>
    <d v="2021-11-04T00:00:00"/>
    <n v="32"/>
    <s v="DEPO PUTRA SEJATI"/>
    <x v="6"/>
    <s v="557-0014577"/>
    <d v="2021-11-06T00:00:00"/>
    <x v="4"/>
    <n v="32"/>
    <s v="-"/>
    <s v="-"/>
    <n v="6008148088"/>
    <n v="32"/>
    <n v="0"/>
    <n v="32"/>
    <s v="DEPO PUTRA SEJATI"/>
    <s v="-"/>
    <s v="557-0013101"/>
    <d v="2021-11-06T00:00:00"/>
    <n v="0"/>
    <s v="-"/>
    <s v="-"/>
    <s v="-"/>
    <s v="8276895964"/>
    <s v="2050350311"/>
    <e v="#N/A"/>
    <n v="3200000"/>
    <n v="3200000"/>
    <n v="0"/>
    <m/>
    <m/>
    <m/>
    <m/>
    <m/>
    <m/>
    <m/>
    <m/>
    <m/>
    <m/>
    <m/>
    <m/>
    <m/>
    <m/>
    <m/>
    <m/>
    <m/>
    <m/>
    <n v="4"/>
  </r>
  <r>
    <x v="1"/>
    <s v="PT. TIRTA INVESTAMA PANDAAN"/>
    <n v="21102903817"/>
    <s v="YPS"/>
    <s v="M. ARIF TIRTANA"/>
    <s v="N 8598 UV"/>
    <n v="5042259980"/>
    <s v="-"/>
    <s v="-"/>
    <d v="2021-11-04T00:00:00"/>
    <n v="672"/>
    <s v="DEPO MARGOMULYO"/>
    <x v="5"/>
    <s v="168-0032525"/>
    <d v="2021-11-05T00:00:00"/>
    <x v="0"/>
    <n v="672"/>
    <n v="21102903823"/>
    <s v="-"/>
    <n v="6008143776"/>
    <n v="24"/>
    <n v="0"/>
    <n v="24"/>
    <s v="DEPO MARGOMULYO"/>
    <s v="-"/>
    <s v="168-0021013"/>
    <d v="2021-11-03T00:00:00"/>
    <n v="0"/>
    <n v="5042281579"/>
    <s v="168-0032524"/>
    <d v="2021-11-05T00:00:00"/>
    <s v="8276895965"/>
    <s v="2050350312"/>
    <s v="8276895965"/>
    <n v="6619200"/>
    <n v="236400"/>
    <n v="0"/>
    <m/>
    <m/>
    <m/>
    <m/>
    <m/>
    <m/>
    <m/>
    <m/>
    <m/>
    <m/>
    <m/>
    <m/>
    <m/>
    <m/>
    <m/>
    <m/>
    <m/>
    <m/>
    <n v="4"/>
  </r>
  <r>
    <x v="1"/>
    <s v="PT. TIRTA INVESTAMA PANDAAN"/>
    <n v="21102903817"/>
    <s v="YPS"/>
    <s v="M. ARIF TIRTANA"/>
    <s v="N 8598 UV"/>
    <n v="5042259980"/>
    <s v="-"/>
    <s v="-"/>
    <d v="2021-11-04T00:00:00"/>
    <n v="672"/>
    <s v="DEPO MARGOMULYO"/>
    <x v="5"/>
    <s v="168-0032525"/>
    <d v="2021-11-05T00:00:00"/>
    <x v="1"/>
    <n v="672"/>
    <n v="21102903823"/>
    <s v="-"/>
    <n v="6008143776"/>
    <n v="768"/>
    <n v="0"/>
    <n v="768"/>
    <s v="DEPO MARGOMULYO"/>
    <s v="-"/>
    <s v="168-0021013"/>
    <d v="2021-11-03T00:00:00"/>
    <n v="106"/>
    <n v="5042281579"/>
    <s v="168-0032524"/>
    <d v="2021-11-05T00:00:00"/>
    <s v="8276895965"/>
    <s v="2050350312"/>
    <s v="8276895965"/>
    <n v="20160000"/>
    <n v="23040000"/>
    <n v="3180000"/>
    <m/>
    <m/>
    <m/>
    <m/>
    <m/>
    <m/>
    <m/>
    <m/>
    <m/>
    <m/>
    <m/>
    <m/>
    <m/>
    <m/>
    <m/>
    <m/>
    <m/>
    <m/>
    <n v="4"/>
  </r>
  <r>
    <x v="1"/>
    <s v="PT. TIRTA INVESTAMA PANDAAN"/>
    <n v="21102903817"/>
    <s v="YPS"/>
    <s v="M. ARIF TIRTANA"/>
    <s v="N 8598 UV"/>
    <n v="5042259980"/>
    <s v="-"/>
    <s v="-"/>
    <d v="2021-11-04T00:00:00"/>
    <n v="16"/>
    <s v="DEPO MARGOMULYO"/>
    <x v="5"/>
    <s v="168-0032525"/>
    <d v="2021-11-05T00:00:00"/>
    <x v="2"/>
    <n v="16"/>
    <n v="21102903823"/>
    <s v="-"/>
    <n v="6008143776"/>
    <n v="16"/>
    <n v="0"/>
    <n v="16"/>
    <s v="DEPO MARGOMULYO"/>
    <s v="-"/>
    <s v="168-0021013"/>
    <d v="2021-11-03T00:00:00"/>
    <n v="0"/>
    <n v="5042281579"/>
    <s v="168-0032524"/>
    <d v="2021-11-05T00:00:00"/>
    <s v="8276895965"/>
    <s v="2050350312"/>
    <s v="8276895965"/>
    <n v="0"/>
    <n v="0"/>
    <n v="0"/>
    <m/>
    <m/>
    <m/>
    <m/>
    <m/>
    <m/>
    <m/>
    <m/>
    <m/>
    <m/>
    <m/>
    <m/>
    <m/>
    <m/>
    <m/>
    <m/>
    <m/>
    <m/>
    <n v="4"/>
  </r>
  <r>
    <x v="1"/>
    <s v="PT. TIRTA INVESTAMA PANDAAN"/>
    <n v="21102903815"/>
    <s v="YPS"/>
    <s v="WAKHID LESTARI"/>
    <s v="L 9355 UZ"/>
    <n v="5042278134"/>
    <s v="-"/>
    <s v="-"/>
    <d v="2021-11-04T00:00:00"/>
    <n v="1056"/>
    <s v="DEPO GRESIK"/>
    <x v="18"/>
    <s v="556-0009017"/>
    <d v="2021-11-04T00:00:00"/>
    <x v="0"/>
    <n v="1056"/>
    <n v="21102903820"/>
    <s v="-"/>
    <n v="6008143417"/>
    <n v="10"/>
    <n v="0"/>
    <n v="10"/>
    <s v="DEPO GRESIK"/>
    <s v="-"/>
    <s v="556-0006265"/>
    <d v="2021-11-03T00:00:00"/>
    <n v="0"/>
    <n v="5042278183"/>
    <s v="556-0009016"/>
    <d v="2021-11-04T00:00:00"/>
    <s v="8276895965"/>
    <s v="2050350312"/>
    <s v="8276895965"/>
    <n v="10401600"/>
    <n v="98500"/>
    <n v="0"/>
    <m/>
    <m/>
    <m/>
    <m/>
    <m/>
    <m/>
    <m/>
    <m/>
    <m/>
    <m/>
    <m/>
    <m/>
    <m/>
    <m/>
    <m/>
    <m/>
    <m/>
    <m/>
    <n v="4"/>
  </r>
  <r>
    <x v="1"/>
    <s v="PT. TIRTA INVESTAMA PANDAAN"/>
    <n v="21102903815"/>
    <s v="YPS"/>
    <s v="WAKHID LESTARI"/>
    <s v="L 9355 UZ"/>
    <n v="5042278134"/>
    <s v="-"/>
    <s v="-"/>
    <d v="2021-11-04T00:00:00"/>
    <n v="1056"/>
    <s v="DEPO GRESIK"/>
    <x v="18"/>
    <s v="556-0009017"/>
    <d v="2021-11-04T00:00:00"/>
    <x v="1"/>
    <n v="1056"/>
    <n v="21102903820"/>
    <s v="-"/>
    <n v="6008143417"/>
    <n v="1152"/>
    <n v="0"/>
    <n v="1152"/>
    <s v="DEPO GRESIK"/>
    <s v="-"/>
    <s v="556-0006265"/>
    <d v="2021-11-03T00:00:00"/>
    <n v="128"/>
    <n v="5042278183"/>
    <s v="556-0009016"/>
    <d v="2021-11-04T00:00:00"/>
    <s v="8276895965"/>
    <s v="2050350312"/>
    <s v="8276895965"/>
    <n v="31680000"/>
    <n v="34560000"/>
    <n v="3840000"/>
    <m/>
    <m/>
    <m/>
    <m/>
    <m/>
    <m/>
    <m/>
    <m/>
    <m/>
    <m/>
    <m/>
    <m/>
    <m/>
    <m/>
    <m/>
    <m/>
    <m/>
    <m/>
    <n v="4"/>
  </r>
  <r>
    <x v="1"/>
    <s v="PT. TIRTA INVESTAMA PANDAAN"/>
    <n v="21102903815"/>
    <s v="YPS"/>
    <s v="WAKHID LESTARI"/>
    <s v="L 9355 UZ"/>
    <n v="5042278134"/>
    <s v="-"/>
    <s v="-"/>
    <d v="2021-11-04T00:00:00"/>
    <n v="24"/>
    <s v="DEPO GRESIK"/>
    <x v="18"/>
    <s v="556-0009017"/>
    <d v="2021-11-04T00:00:00"/>
    <x v="2"/>
    <n v="24"/>
    <n v="21102903820"/>
    <s v="-"/>
    <n v="6008143417"/>
    <n v="24"/>
    <n v="0"/>
    <n v="24"/>
    <s v="DEPO GRESIK"/>
    <s v="-"/>
    <s v="556-0006265"/>
    <d v="2021-11-03T00:00:00"/>
    <n v="0"/>
    <n v="5042278183"/>
    <s v="556-0009016"/>
    <d v="2021-11-04T00:00:00"/>
    <s v="8276895965"/>
    <s v="2050350312"/>
    <s v="8276895965"/>
    <n v="0"/>
    <n v="0"/>
    <n v="0"/>
    <m/>
    <m/>
    <m/>
    <m/>
    <m/>
    <m/>
    <m/>
    <m/>
    <m/>
    <m/>
    <m/>
    <m/>
    <m/>
    <m/>
    <m/>
    <m/>
    <m/>
    <m/>
    <n v="4"/>
  </r>
  <r>
    <x v="1"/>
    <s v="PT. TIRTA INVESTAMA PANDAAN"/>
    <n v="21102903816"/>
    <s v="GLL"/>
    <s v="SYAIFUL"/>
    <s v="N 8732 UV"/>
    <n v="5042285630"/>
    <s v="-"/>
    <s v="-"/>
    <d v="2021-11-04T00:00:00"/>
    <n v="1104"/>
    <s v="DEPO MARGOMULYO"/>
    <x v="5"/>
    <s v="168-0032506"/>
    <d v="2021-11-04T00:00:00"/>
    <x v="0"/>
    <n v="1104"/>
    <n v="21102903821"/>
    <s v="-"/>
    <n v="6008144783"/>
    <n v="24"/>
    <n v="0"/>
    <n v="24"/>
    <s v="DEPO MARGOMULYO"/>
    <s v="-"/>
    <s v="168-0021016"/>
    <d v="2021-11-03T00:00:00"/>
    <n v="0"/>
    <n v="5042287780"/>
    <s v="168-0032507"/>
    <d v="2021-11-04T00:00:00"/>
    <s v="8276895965"/>
    <s v="2050350312"/>
    <s v="8276895965"/>
    <n v="10874400"/>
    <n v="236400"/>
    <n v="0"/>
    <m/>
    <m/>
    <m/>
    <m/>
    <m/>
    <m/>
    <m/>
    <m/>
    <m/>
    <m/>
    <m/>
    <m/>
    <m/>
    <m/>
    <m/>
    <m/>
    <m/>
    <m/>
    <n v="4"/>
  </r>
  <r>
    <x v="1"/>
    <s v="PT. TIRTA INVESTAMA PANDAAN"/>
    <n v="21102903816"/>
    <s v="GLL"/>
    <s v="SYAIFUL"/>
    <s v="N 8732 UV"/>
    <n v="5042285630"/>
    <s v="-"/>
    <s v="-"/>
    <d v="2021-11-04T00:00:00"/>
    <n v="1104"/>
    <s v="DEPO MARGOMULYO"/>
    <x v="5"/>
    <s v="168-0032506"/>
    <d v="2021-11-04T00:00:00"/>
    <x v="1"/>
    <n v="1104"/>
    <n v="21102903821"/>
    <s v="-"/>
    <n v="6008144783"/>
    <n v="1152"/>
    <n v="0"/>
    <n v="1152"/>
    <s v="DEPO MARGOMULYO"/>
    <s v="-"/>
    <s v="168-0021016"/>
    <d v="2021-11-03T00:00:00"/>
    <n v="78"/>
    <n v="5042287780"/>
    <s v="168-0032507"/>
    <d v="2021-11-04T00:00:00"/>
    <s v="8276895965"/>
    <s v="2050350312"/>
    <s v="8276895965"/>
    <n v="33120000"/>
    <n v="34560000"/>
    <n v="2340000"/>
    <m/>
    <m/>
    <m/>
    <m/>
    <m/>
    <m/>
    <m/>
    <m/>
    <m/>
    <m/>
    <m/>
    <m/>
    <m/>
    <m/>
    <m/>
    <m/>
    <m/>
    <m/>
    <n v="4"/>
  </r>
  <r>
    <x v="1"/>
    <s v="PT. TIRTA INVESTAMA PANDAAN"/>
    <n v="21102903816"/>
    <s v="GLL"/>
    <s v="SYAIFUL"/>
    <s v="N 8732 UV"/>
    <n v="5042285630"/>
    <s v="-"/>
    <s v="-"/>
    <d v="2021-11-04T00:00:00"/>
    <n v="24"/>
    <s v="DEPO MARGOMULYO"/>
    <x v="5"/>
    <s v="168-0032506"/>
    <d v="2021-11-04T00:00:00"/>
    <x v="2"/>
    <n v="24"/>
    <n v="21102903821"/>
    <s v="-"/>
    <n v="6008144783"/>
    <n v="24"/>
    <n v="0"/>
    <n v="24"/>
    <s v="DEPO MARGOMULYO"/>
    <s v="-"/>
    <s v="168-0021016"/>
    <d v="2021-11-03T00:00:00"/>
    <n v="0"/>
    <n v="5042287780"/>
    <s v="168-0032507"/>
    <d v="2021-11-04T00:00:00"/>
    <s v="8276895965"/>
    <s v="2050350312"/>
    <s v="8276895965"/>
    <n v="0"/>
    <n v="0"/>
    <n v="0"/>
    <m/>
    <m/>
    <m/>
    <m/>
    <m/>
    <m/>
    <m/>
    <m/>
    <m/>
    <m/>
    <m/>
    <m/>
    <m/>
    <m/>
    <m/>
    <m/>
    <m/>
    <m/>
    <n v="4"/>
  </r>
  <r>
    <x v="1"/>
    <s v="PT. TIRTA INVESTAMA PANDAAN"/>
    <n v="21102903814"/>
    <s v="GLL"/>
    <s v="AGUS"/>
    <s v="L 9356 UZ"/>
    <n v="5042296328"/>
    <s v="-"/>
    <s v="-"/>
    <d v="2021-11-04T00:00:00"/>
    <n v="1056"/>
    <s v="DEPO MARGOMULYO"/>
    <x v="5"/>
    <s v="168-0032520"/>
    <d v="2021-11-05T00:00:00"/>
    <x v="0"/>
    <n v="1056"/>
    <n v="21102903819"/>
    <s v="-"/>
    <n v="6008147018"/>
    <n v="24"/>
    <n v="0"/>
    <n v="24"/>
    <s v="DEPO MARGOMULYO"/>
    <s v="-"/>
    <s v="168-0021026"/>
    <d v="2021-11-03T00:00:00"/>
    <n v="1"/>
    <n v="5042289506"/>
    <s v="168-0032521"/>
    <d v="2021-11-05T00:00:00"/>
    <s v="8276895965"/>
    <s v="2050350312"/>
    <s v="8276895965"/>
    <n v="10401600"/>
    <n v="236400"/>
    <n v="9850"/>
    <m/>
    <m/>
    <m/>
    <m/>
    <m/>
    <m/>
    <m/>
    <m/>
    <m/>
    <m/>
    <m/>
    <m/>
    <m/>
    <m/>
    <m/>
    <m/>
    <m/>
    <m/>
    <n v="4"/>
  </r>
  <r>
    <x v="1"/>
    <s v="PT. TIRTA INVESTAMA PANDAAN"/>
    <n v="21102903814"/>
    <s v="GLL"/>
    <s v="AGUS"/>
    <s v="L 9356 UZ"/>
    <n v="5042296328"/>
    <s v="-"/>
    <s v="-"/>
    <d v="2021-11-04T00:00:00"/>
    <n v="1056"/>
    <s v="DEPO MARGOMULYO"/>
    <x v="5"/>
    <s v="168-0032520"/>
    <d v="2021-11-05T00:00:00"/>
    <x v="1"/>
    <n v="1056"/>
    <n v="21102903819"/>
    <s v="-"/>
    <n v="6008147018"/>
    <n v="1152"/>
    <n v="0"/>
    <n v="1152"/>
    <s v="DEPO MARGOMULYO"/>
    <s v="-"/>
    <s v="168-0021026"/>
    <d v="2021-11-03T00:00:00"/>
    <n v="96"/>
    <n v="5042289506"/>
    <s v="168-0032521"/>
    <d v="2021-11-05T00:00:00"/>
    <s v="8276895965"/>
    <s v="2050350312"/>
    <s v="8276895965"/>
    <n v="31680000"/>
    <n v="34560000"/>
    <n v="2880000"/>
    <m/>
    <m/>
    <m/>
    <m/>
    <m/>
    <m/>
    <m/>
    <m/>
    <m/>
    <m/>
    <m/>
    <m/>
    <m/>
    <m/>
    <m/>
    <m/>
    <m/>
    <m/>
    <n v="4"/>
  </r>
  <r>
    <x v="1"/>
    <s v="PT. TIRTA INVESTAMA PANDAAN"/>
    <n v="21102903814"/>
    <s v="GLL"/>
    <s v="AGUS"/>
    <s v="L 9356 UZ"/>
    <n v="5042296328"/>
    <s v="-"/>
    <s v="-"/>
    <d v="2021-11-04T00:00:00"/>
    <n v="24"/>
    <s v="DEPO MARGOMULYO"/>
    <x v="5"/>
    <s v="168-0032520"/>
    <d v="2021-11-05T00:00:00"/>
    <x v="2"/>
    <n v="24"/>
    <n v="21102903819"/>
    <s v="-"/>
    <n v="6008147018"/>
    <n v="24"/>
    <n v="0"/>
    <n v="24"/>
    <s v="DEPO MARGOMULYO"/>
    <s v="-"/>
    <s v="168-0021026"/>
    <d v="2021-11-03T00:00:00"/>
    <n v="0"/>
    <n v="5042289506"/>
    <s v="168-0032521"/>
    <d v="2021-11-05T00:00:00"/>
    <s v="8276895965"/>
    <s v="2050350312"/>
    <s v="8276895965"/>
    <n v="0"/>
    <n v="0"/>
    <n v="0"/>
    <m/>
    <m/>
    <m/>
    <m/>
    <m/>
    <m/>
    <m/>
    <m/>
    <m/>
    <m/>
    <m/>
    <m/>
    <m/>
    <m/>
    <m/>
    <m/>
    <m/>
    <m/>
    <n v="4"/>
  </r>
  <r>
    <x v="1"/>
    <s v="PT. TIRTA INVESTAMA PANDAAN"/>
    <n v="21102903808"/>
    <s v="GLL"/>
    <s v="SYAIFUL"/>
    <s v="N 8732 UV"/>
    <n v="5042286106"/>
    <s v="-"/>
    <s v="-"/>
    <d v="2021-11-04T00:00:00"/>
    <n v="1104"/>
    <s v="DEPO MARGOMULYO"/>
    <x v="5"/>
    <s v="168-0032516"/>
    <d v="2021-11-05T00:00:00"/>
    <x v="0"/>
    <n v="1104"/>
    <n v="21102903816"/>
    <s v="-"/>
    <n v="6008148641"/>
    <n v="24"/>
    <n v="0"/>
    <n v="24"/>
    <s v="DEPO MARGOMULYO"/>
    <s v="-"/>
    <s v="168-0021042"/>
    <d v="2021-11-04T00:00:00"/>
    <n v="0"/>
    <n v="5042295374"/>
    <s v="168-0032517"/>
    <d v="2021-11-05T00:00:00"/>
    <s v="8276895965"/>
    <s v="2050350312"/>
    <s v="8276895965"/>
    <n v="10874400"/>
    <n v="236400"/>
    <n v="0"/>
    <m/>
    <m/>
    <m/>
    <m/>
    <m/>
    <m/>
    <m/>
    <m/>
    <m/>
    <m/>
    <m/>
    <m/>
    <m/>
    <m/>
    <m/>
    <m/>
    <m/>
    <m/>
    <n v="4"/>
  </r>
  <r>
    <x v="1"/>
    <s v="PT. TIRTA INVESTAMA PANDAAN"/>
    <n v="21102903808"/>
    <s v="GLL"/>
    <s v="SYAIFUL"/>
    <s v="N 8732 UV"/>
    <n v="5042286106"/>
    <s v="-"/>
    <s v="-"/>
    <d v="2021-11-04T00:00:00"/>
    <n v="1104"/>
    <s v="DEPO MARGOMULYO"/>
    <x v="5"/>
    <s v="168-0032516"/>
    <d v="2021-11-05T00:00:00"/>
    <x v="1"/>
    <n v="1104"/>
    <n v="21102903816"/>
    <s v="-"/>
    <n v="6008148641"/>
    <n v="1152"/>
    <n v="0"/>
    <n v="1152"/>
    <s v="DEPO MARGOMULYO"/>
    <s v="-"/>
    <s v="168-0021042"/>
    <d v="2021-11-04T00:00:00"/>
    <n v="51"/>
    <n v="5042295374"/>
    <s v="168-0032517"/>
    <d v="2021-11-05T00:00:00"/>
    <s v="8276895965"/>
    <s v="2050350312"/>
    <s v="8276895965"/>
    <n v="33120000"/>
    <n v="34560000"/>
    <n v="1530000"/>
    <m/>
    <m/>
    <m/>
    <m/>
    <m/>
    <m/>
    <m/>
    <m/>
    <m/>
    <m/>
    <m/>
    <m/>
    <m/>
    <m/>
    <m/>
    <m/>
    <m/>
    <m/>
    <n v="4"/>
  </r>
  <r>
    <x v="1"/>
    <s v="PT. TIRTA INVESTAMA PANDAAN"/>
    <n v="21102903808"/>
    <s v="GLL"/>
    <s v="SYAIFUL"/>
    <s v="N 8732 UV"/>
    <n v="5042286106"/>
    <s v="-"/>
    <s v="-"/>
    <d v="2021-11-04T00:00:00"/>
    <n v="24"/>
    <s v="DEPO MARGOMULYO"/>
    <x v="5"/>
    <s v="168-0032516"/>
    <d v="2021-11-05T00:00:00"/>
    <x v="2"/>
    <n v="24"/>
    <n v="21102903816"/>
    <s v="-"/>
    <n v="6008148641"/>
    <n v="24"/>
    <n v="0"/>
    <n v="24"/>
    <s v="DEPO MARGOMULYO"/>
    <s v="-"/>
    <s v="168-0021042"/>
    <d v="2021-11-04T00:00:00"/>
    <n v="0"/>
    <n v="5042295374"/>
    <s v="168-0032517"/>
    <d v="2021-11-05T00:00:00"/>
    <s v="8276895965"/>
    <s v="2050350312"/>
    <s v="8276895965"/>
    <n v="0"/>
    <n v="0"/>
    <n v="0"/>
    <m/>
    <m/>
    <m/>
    <m/>
    <m/>
    <m/>
    <m/>
    <m/>
    <m/>
    <m/>
    <m/>
    <m/>
    <m/>
    <m/>
    <m/>
    <m/>
    <m/>
    <m/>
    <n v="4"/>
  </r>
  <r>
    <x v="1"/>
    <s v="PT. TIRTA INVESTAMA PANDAAN"/>
    <n v="21102903811"/>
    <s v="GLL"/>
    <s v="WIYANTO"/>
    <s v="N 8579 UR"/>
    <n v="5042291086"/>
    <s v="-"/>
    <s v="-"/>
    <d v="2021-11-04T00:00:00"/>
    <n v="720"/>
    <s v="DEPO MARGOMULYO"/>
    <x v="5"/>
    <s v="168-0032513"/>
    <d v="2021-11-04T00:00:00"/>
    <x v="0"/>
    <n v="720"/>
    <n v="21102903824"/>
    <s v="-"/>
    <n v="6008145262"/>
    <n v="24"/>
    <n v="0"/>
    <n v="24"/>
    <s v="DEPO MARGOMULYO"/>
    <s v="-"/>
    <s v="168-0021018"/>
    <d v="2021-11-03T00:00:00"/>
    <n v="0"/>
    <n v="5042292002"/>
    <s v="168-0032514"/>
    <d v="2021-11-04T00:00:00"/>
    <s v="8276895965"/>
    <s v="2050350312"/>
    <s v="8276895965"/>
    <n v="7092000"/>
    <n v="236400"/>
    <n v="0"/>
    <m/>
    <m/>
    <m/>
    <m/>
    <m/>
    <m/>
    <m/>
    <m/>
    <m/>
    <m/>
    <m/>
    <m/>
    <m/>
    <m/>
    <m/>
    <m/>
    <m/>
    <m/>
    <n v="4"/>
  </r>
  <r>
    <x v="1"/>
    <s v="PT. TIRTA INVESTAMA PANDAAN"/>
    <n v="21102903811"/>
    <s v="GLL"/>
    <s v="WIYANTO"/>
    <s v="N 8579 UR"/>
    <n v="5042291086"/>
    <s v="-"/>
    <s v="-"/>
    <d v="2021-11-04T00:00:00"/>
    <n v="720"/>
    <s v="DEPO MARGOMULYO"/>
    <x v="5"/>
    <s v="168-0032513"/>
    <d v="2021-11-04T00:00:00"/>
    <x v="1"/>
    <n v="720"/>
    <n v="21102903824"/>
    <s v="-"/>
    <n v="6008145262"/>
    <n v="768"/>
    <n v="0"/>
    <n v="768"/>
    <s v="DEPO MARGOMULYO"/>
    <s v="-"/>
    <s v="168-0021018"/>
    <d v="2021-11-03T00:00:00"/>
    <n v="57"/>
    <n v="5042292002"/>
    <s v="168-0032514"/>
    <d v="2021-11-04T00:00:00"/>
    <s v="8276895965"/>
    <s v="2050350312"/>
    <s v="8276895965"/>
    <n v="21600000"/>
    <n v="23040000"/>
    <n v="1710000"/>
    <m/>
    <m/>
    <m/>
    <m/>
    <m/>
    <m/>
    <m/>
    <m/>
    <m/>
    <m/>
    <m/>
    <m/>
    <m/>
    <m/>
    <m/>
    <m/>
    <m/>
    <m/>
    <n v="4"/>
  </r>
  <r>
    <x v="1"/>
    <s v="PT. TIRTA INVESTAMA PANDAAN"/>
    <n v="21102903811"/>
    <s v="GLL"/>
    <s v="WIYANTO"/>
    <s v="N 8579 UR"/>
    <n v="5042291086"/>
    <s v="-"/>
    <s v="-"/>
    <d v="2021-11-04T00:00:00"/>
    <n v="16"/>
    <s v="DEPO MARGOMULYO"/>
    <x v="5"/>
    <s v="168-0032513"/>
    <d v="2021-11-04T00:00:00"/>
    <x v="2"/>
    <n v="16"/>
    <n v="21102903824"/>
    <s v="-"/>
    <n v="6008145262"/>
    <n v="16"/>
    <n v="0"/>
    <n v="16"/>
    <s v="DEPO MARGOMULYO"/>
    <s v="-"/>
    <s v="168-0021018"/>
    <d v="2021-11-03T00:00:00"/>
    <n v="0"/>
    <n v="5042292002"/>
    <s v="168-0032514"/>
    <d v="2021-11-04T00:00:00"/>
    <s v="8276895965"/>
    <s v="2050350312"/>
    <s v="8276895965"/>
    <n v="0"/>
    <n v="0"/>
    <n v="0"/>
    <m/>
    <m/>
    <m/>
    <m/>
    <m/>
    <m/>
    <m/>
    <m/>
    <m/>
    <m/>
    <m/>
    <m/>
    <m/>
    <m/>
    <m/>
    <m/>
    <m/>
    <m/>
    <n v="4"/>
  </r>
  <r>
    <x v="1"/>
    <s v="PT. TIRTA INVESTAMA PANDAAN"/>
    <n v="21102903812"/>
    <s v="GLL"/>
    <s v="FAUZAN"/>
    <s v="N 8573 UV"/>
    <n v="5042265157"/>
    <s v="-"/>
    <s v="-"/>
    <d v="2021-11-04T00:00:00"/>
    <n v="912"/>
    <s v="DEPO MARGOMULYO"/>
    <x v="5"/>
    <s v="168-0032523"/>
    <d v="2021-11-05T00:00:00"/>
    <x v="0"/>
    <n v="912"/>
    <n v="21102903813"/>
    <s v="-"/>
    <n v="6008133626"/>
    <n v="24"/>
    <n v="0"/>
    <n v="24"/>
    <s v="DEPO MARGOMULYO"/>
    <s v="-"/>
    <s v="168-0021029"/>
    <d v="2021-11-04T00:00:00"/>
    <n v="5"/>
    <n v="5042288565"/>
    <s v="168-0032522"/>
    <d v="2021-11-05T00:00:00"/>
    <s v="8276895965"/>
    <s v="2050350312"/>
    <s v="8276895965"/>
    <n v="8983200"/>
    <n v="236400"/>
    <n v="49250"/>
    <m/>
    <m/>
    <m/>
    <m/>
    <m/>
    <m/>
    <m/>
    <m/>
    <m/>
    <m/>
    <m/>
    <m/>
    <m/>
    <m/>
    <m/>
    <m/>
    <m/>
    <m/>
    <n v="4"/>
  </r>
  <r>
    <x v="1"/>
    <s v="PT. TIRTA INVESTAMA PANDAAN"/>
    <n v="21102903812"/>
    <s v="GLL"/>
    <s v="FAUZAN"/>
    <s v="N 8573 UV"/>
    <n v="5042265157"/>
    <s v="-"/>
    <s v="-"/>
    <d v="2021-11-04T00:00:00"/>
    <n v="912"/>
    <s v="DEPO MARGOMULYO"/>
    <x v="5"/>
    <s v="168-0032523"/>
    <d v="2021-11-05T00:00:00"/>
    <x v="1"/>
    <n v="912"/>
    <n v="21102903813"/>
    <s v="-"/>
    <n v="6008133626"/>
    <n v="960"/>
    <n v="0"/>
    <n v="960"/>
    <s v="DEPO MARGOMULYO"/>
    <s v="-"/>
    <s v="168-0021029"/>
    <d v="2021-11-04T00:00:00"/>
    <n v="68"/>
    <n v="5042288565"/>
    <s v="168-0032522"/>
    <d v="2021-11-05T00:00:00"/>
    <s v="8276895965"/>
    <s v="2050350312"/>
    <s v="8276895965"/>
    <n v="27360000"/>
    <n v="28800000"/>
    <n v="2040000"/>
    <m/>
    <m/>
    <m/>
    <m/>
    <m/>
    <m/>
    <m/>
    <m/>
    <m/>
    <m/>
    <m/>
    <m/>
    <m/>
    <m/>
    <m/>
    <m/>
    <m/>
    <m/>
    <n v="4"/>
  </r>
  <r>
    <x v="1"/>
    <s v="PT. TIRTA INVESTAMA PANDAAN"/>
    <n v="21102903812"/>
    <s v="GLL"/>
    <s v="FAUZAN"/>
    <s v="N 8573 UV"/>
    <n v="5042265157"/>
    <s v="-"/>
    <s v="-"/>
    <d v="2021-11-04T00:00:00"/>
    <n v="20"/>
    <s v="DEPO MARGOMULYO"/>
    <x v="5"/>
    <s v="168-0032523"/>
    <d v="2021-11-05T00:00:00"/>
    <x v="2"/>
    <n v="20"/>
    <n v="21102903813"/>
    <s v="-"/>
    <n v="6008133626"/>
    <n v="20"/>
    <n v="0"/>
    <n v="20"/>
    <s v="DEPO MARGOMULYO"/>
    <s v="-"/>
    <s v="168-0021029"/>
    <d v="2021-11-04T00:00:00"/>
    <n v="0"/>
    <n v="5042288565"/>
    <s v="168-0032522"/>
    <d v="2021-11-05T00:00:00"/>
    <s v="8276895965"/>
    <s v="2050350312"/>
    <s v="8276895965"/>
    <n v="0"/>
    <n v="0"/>
    <n v="0"/>
    <m/>
    <m/>
    <m/>
    <m/>
    <m/>
    <m/>
    <m/>
    <m/>
    <m/>
    <m/>
    <m/>
    <m/>
    <m/>
    <m/>
    <m/>
    <m/>
    <m/>
    <m/>
    <n v="4"/>
  </r>
  <r>
    <x v="0"/>
    <s v="PT. TIRTA INVESTAMA BANYUWANGI"/>
    <n v="21110300283"/>
    <s v="YPS"/>
    <s v="MISTO"/>
    <s v="N 8872 UW"/>
    <n v="5042294252"/>
    <s v="-"/>
    <s v="-"/>
    <d v="2021-11-04T00:00:00"/>
    <n v="1280"/>
    <s v="DEPO BANYUWANGI"/>
    <x v="8"/>
    <s v="080-0003057"/>
    <d v="2021-11-05T00:00:00"/>
    <x v="9"/>
    <n v="1280"/>
    <s v="-"/>
    <s v="-"/>
    <n v="6008119909"/>
    <n v="0"/>
    <n v="0"/>
    <n v="0"/>
    <s v="DEPO BANYUWANGI"/>
    <s v="-"/>
    <s v="080-0002487"/>
    <d v="2021-11-05T00:00:00"/>
    <n v="0"/>
    <s v="-"/>
    <s v="-"/>
    <s v="-"/>
    <s v="8276895378"/>
    <s v="2050350280"/>
    <e v="#N/A"/>
    <n v="47667200"/>
    <n v="0"/>
    <n v="0"/>
    <m/>
    <m/>
    <m/>
    <m/>
    <m/>
    <m/>
    <m/>
    <m/>
    <m/>
    <m/>
    <m/>
    <m/>
    <m/>
    <m/>
    <m/>
    <m/>
    <m/>
    <m/>
    <n v="4"/>
  </r>
  <r>
    <x v="0"/>
    <s v="PT. TIRTA INVESTAMA BANYUWANGI"/>
    <n v="21110300283"/>
    <s v="YPS"/>
    <s v="MISTO"/>
    <s v="N 8872 UW"/>
    <n v="5042294252"/>
    <s v="-"/>
    <s v="-"/>
    <d v="2021-11-04T00:00:00"/>
    <n v="32"/>
    <s v="DEPO BANYUWANGI"/>
    <x v="8"/>
    <s v="080-0003057"/>
    <d v="2021-11-05T00:00:00"/>
    <x v="4"/>
    <n v="32"/>
    <s v="-"/>
    <s v="-"/>
    <n v="6008119909"/>
    <n v="32"/>
    <n v="0"/>
    <n v="32"/>
    <s v="DEPO BANYUWANGI"/>
    <s v="-"/>
    <s v="080-0002487"/>
    <d v="2021-11-05T00:00:00"/>
    <n v="0"/>
    <s v="-"/>
    <s v="-"/>
    <s v="-"/>
    <s v="8276895378"/>
    <s v="2050350280"/>
    <e v="#N/A"/>
    <n v="3200000"/>
    <n v="3200000"/>
    <n v="0"/>
    <m/>
    <m/>
    <m/>
    <m/>
    <m/>
    <m/>
    <m/>
    <m/>
    <m/>
    <m/>
    <m/>
    <m/>
    <m/>
    <m/>
    <m/>
    <m/>
    <m/>
    <m/>
    <n v="4"/>
  </r>
  <r>
    <x v="0"/>
    <s v="PT. TIRTA INVESTAMA BANYUWANGI"/>
    <n v="21102803850"/>
    <s v="YPS"/>
    <s v="MAHFUD"/>
    <s v="N 8301 UV"/>
    <n v="5042280533"/>
    <s v="-"/>
    <s v="-"/>
    <d v="2021-11-04T00:00:00"/>
    <n v="1280"/>
    <s v="DEPO BANYUWANGI"/>
    <x v="8"/>
    <s v="080-0003053"/>
    <d v="2021-11-04T00:00:00"/>
    <x v="9"/>
    <n v="1280"/>
    <s v="-"/>
    <s v="-"/>
    <n v="6008134670"/>
    <n v="0"/>
    <n v="0"/>
    <n v="0"/>
    <s v="DEPO BANYUWANGI"/>
    <s v="-"/>
    <s v="080-0002483"/>
    <d v="2021-11-04T00:00:00"/>
    <n v="0"/>
    <n v="5042281767"/>
    <s v="080-0003054"/>
    <d v="2021-11-04T00:00:00"/>
    <s v="8276895378"/>
    <s v="2050350280"/>
    <s v="8276895378"/>
    <n v="47667200"/>
    <n v="0"/>
    <n v="0"/>
    <m/>
    <m/>
    <m/>
    <m/>
    <m/>
    <m/>
    <m/>
    <m/>
    <m/>
    <m/>
    <m/>
    <m/>
    <m/>
    <m/>
    <m/>
    <m/>
    <m/>
    <m/>
    <n v="4"/>
  </r>
  <r>
    <x v="0"/>
    <s v="PT. TIRTA INVESTAMA BANYUWANGI"/>
    <n v="21102803850"/>
    <s v="YPS"/>
    <s v="MAHFUD"/>
    <s v="N 8301 UV"/>
    <n v="5042280533"/>
    <s v="-"/>
    <s v="-"/>
    <d v="2021-11-04T00:00:00"/>
    <n v="32"/>
    <s v="DEPO BANYUWANGI"/>
    <x v="8"/>
    <s v="080-0003053"/>
    <d v="2021-11-04T00:00:00"/>
    <x v="4"/>
    <n v="32"/>
    <s v="-"/>
    <s v="-"/>
    <n v="6008134670"/>
    <n v="32"/>
    <n v="0"/>
    <n v="32"/>
    <s v="DEPO BANYUWANGI"/>
    <s v="-"/>
    <s v="080-0002483"/>
    <d v="2021-11-04T00:00:00"/>
    <n v="3"/>
    <n v="5042281767"/>
    <s v="080-0003054"/>
    <d v="2021-11-04T00:00:00"/>
    <s v="8276895378"/>
    <s v="2050350280"/>
    <s v="8276895378"/>
    <n v="3200000"/>
    <n v="3200000"/>
    <n v="300000"/>
    <m/>
    <m/>
    <m/>
    <m/>
    <m/>
    <m/>
    <m/>
    <m/>
    <m/>
    <m/>
    <m/>
    <m/>
    <m/>
    <m/>
    <m/>
    <m/>
    <m/>
    <m/>
    <n v="4"/>
  </r>
  <r>
    <x v="0"/>
    <s v="PT. TIRTA INVESTAMA BANYUWANGI"/>
    <n v="21110300282"/>
    <s v="GLL"/>
    <s v="SAIFUL ROHMAN"/>
    <s v="N 8819 UV"/>
    <n v="5042277702"/>
    <s v="-"/>
    <s v="-"/>
    <d v="2021-11-04T00:00:00"/>
    <n v="1280"/>
    <s v="DEPO BANYUWANGI"/>
    <x v="8"/>
    <s v="080-0003052"/>
    <d v="2021-11-04T00:00:00"/>
    <x v="9"/>
    <n v="1280"/>
    <s v="-"/>
    <s v="-"/>
    <n v="6008143537"/>
    <n v="0"/>
    <n v="0"/>
    <n v="0"/>
    <s v="DEPO BANYUWANGI"/>
    <s v="-"/>
    <s v="080-0002482"/>
    <d v="2021-11-04T00:00:00"/>
    <n v="0"/>
    <s v="-"/>
    <s v="-"/>
    <s v="-"/>
    <s v="8276895378"/>
    <s v="2050350280"/>
    <e v="#N/A"/>
    <n v="47667200"/>
    <n v="0"/>
    <n v="0"/>
    <m/>
    <m/>
    <m/>
    <m/>
    <m/>
    <m/>
    <m/>
    <m/>
    <m/>
    <m/>
    <m/>
    <m/>
    <m/>
    <m/>
    <m/>
    <m/>
    <m/>
    <m/>
    <n v="4"/>
  </r>
  <r>
    <x v="0"/>
    <s v="PT. TIRTA INVESTAMA BANYUWANGI"/>
    <n v="21110300282"/>
    <s v="GLL"/>
    <s v="SAIFUL ROHMAN"/>
    <s v="N 8819 UV"/>
    <n v="5042277702"/>
    <s v="-"/>
    <s v="-"/>
    <d v="2021-11-04T00:00:00"/>
    <n v="32"/>
    <s v="DEPO BANYUWANGI"/>
    <x v="8"/>
    <s v="080-0003052"/>
    <d v="2021-11-04T00:00:00"/>
    <x v="4"/>
    <n v="32"/>
    <s v="-"/>
    <s v="-"/>
    <n v="6008143537"/>
    <n v="32"/>
    <n v="0"/>
    <n v="32"/>
    <s v="DEPO BANYUWANGI"/>
    <s v="-"/>
    <s v="080-0002482"/>
    <d v="2021-11-04T00:00:00"/>
    <n v="0"/>
    <s v="-"/>
    <s v="-"/>
    <s v="-"/>
    <s v="8276895378"/>
    <s v="2050350280"/>
    <e v="#N/A"/>
    <n v="3200000"/>
    <n v="3200000"/>
    <n v="0"/>
    <m/>
    <m/>
    <m/>
    <m/>
    <m/>
    <m/>
    <m/>
    <m/>
    <m/>
    <m/>
    <m/>
    <m/>
    <m/>
    <m/>
    <m/>
    <m/>
    <m/>
    <m/>
    <n v="4"/>
  </r>
  <r>
    <x v="1"/>
    <s v="PT. TIRTA MAS LESTARI"/>
    <n v="904021450017"/>
    <s v="GLL"/>
    <s v="MUNIRI"/>
    <s v="L 8579 UT"/>
    <n v="5042304977"/>
    <s v="-"/>
    <s v="9040/2021/11/0032"/>
    <d v="2021-11-04T00:00:00"/>
    <n v="1512"/>
    <s v="DEPO GRESIK"/>
    <x v="18"/>
    <s v="556-0009019"/>
    <d v="2021-11-04T00:00:00"/>
    <x v="15"/>
    <n v="1512"/>
    <s v="-"/>
    <s v="-"/>
    <s v="-"/>
    <n v="0"/>
    <n v="0"/>
    <n v="0"/>
    <s v="-"/>
    <s v="-"/>
    <s v="-"/>
    <s v="-"/>
    <n v="0"/>
    <s v="-"/>
    <s v="-"/>
    <s v="-"/>
    <s v="8276895966"/>
    <e v="#N/A"/>
    <e v="#N/A"/>
    <n v="36333360"/>
    <n v="0"/>
    <n v="0"/>
    <s v="-"/>
    <m/>
    <m/>
    <m/>
    <m/>
    <m/>
    <m/>
    <m/>
    <m/>
    <m/>
    <m/>
    <m/>
    <m/>
    <m/>
    <m/>
    <m/>
    <m/>
    <m/>
    <n v="4"/>
  </r>
  <r>
    <x v="1"/>
    <s v="PT. TIRTA YAKIN SEJAHTERA"/>
    <n v="905721450021"/>
    <s v="JK"/>
    <s v="BOWO"/>
    <s v="AD 1422 QU"/>
    <n v="5042303859"/>
    <s v="-"/>
    <s v="9057/2021/11/0030"/>
    <d v="2021-11-04T00:00:00"/>
    <n v="1300"/>
    <s v="DEPO MARGOMULYO"/>
    <x v="5"/>
    <s v="168-0032515"/>
    <d v="2021-11-04T00:00:00"/>
    <x v="13"/>
    <n v="1300"/>
    <s v="-"/>
    <s v="-"/>
    <s v="-"/>
    <n v="0"/>
    <n v="0"/>
    <n v="0"/>
    <s v="-"/>
    <s v="-"/>
    <s v="-"/>
    <s v="-"/>
    <n v="0"/>
    <s v="-"/>
    <s v="-"/>
    <s v="-"/>
    <s v="8276895966"/>
    <e v="#N/A"/>
    <e v="#N/A"/>
    <n v="9672000"/>
    <n v="0"/>
    <n v="0"/>
    <s v="-"/>
    <m/>
    <m/>
    <m/>
    <m/>
    <m/>
    <m/>
    <m/>
    <m/>
    <m/>
    <m/>
    <m/>
    <m/>
    <m/>
    <m/>
    <m/>
    <m/>
    <m/>
    <n v="4"/>
  </r>
  <r>
    <x v="1"/>
    <s v="PT. TIRTA YAKIN SEJAHTERA"/>
    <n v="905721450021"/>
    <s v="JK"/>
    <s v="BOWO"/>
    <s v="AD 1422 QU"/>
    <n v="5042303859"/>
    <s v="-"/>
    <s v="9057/2021/11/0030"/>
    <d v="2021-11-04T00:00:00"/>
    <n v="1300"/>
    <s v="DEPO MARGOMULYO"/>
    <x v="5"/>
    <s v="168-0032515"/>
    <d v="2021-11-04T00:00:00"/>
    <x v="14"/>
    <n v="1300"/>
    <s v="-"/>
    <s v="-"/>
    <s v="-"/>
    <n v="0"/>
    <n v="0"/>
    <n v="0"/>
    <s v="-"/>
    <s v="-"/>
    <s v="-"/>
    <s v="-"/>
    <n v="0"/>
    <s v="-"/>
    <s v="-"/>
    <s v="-"/>
    <s v="8276895966"/>
    <e v="#N/A"/>
    <e v="#N/A"/>
    <n v="39000000"/>
    <n v="0"/>
    <n v="0"/>
    <s v="-"/>
    <m/>
    <m/>
    <m/>
    <m/>
    <m/>
    <m/>
    <m/>
    <m/>
    <m/>
    <m/>
    <m/>
    <m/>
    <m/>
    <m/>
    <m/>
    <m/>
    <m/>
    <n v="4"/>
  </r>
  <r>
    <x v="1"/>
    <s v="PT. TIRTA YAKIN SEJAHTERA"/>
    <s v="90572144D004"/>
    <s v="GLL"/>
    <s v="SUGENG"/>
    <s v="N 8530 UV"/>
    <n v="5042303859"/>
    <s v="-"/>
    <s v="9057/2021/11/0032"/>
    <d v="2021-11-04T00:00:00"/>
    <n v="1300"/>
    <s v="DEPO MARGOMULYO"/>
    <x v="5"/>
    <s v="168-0032532"/>
    <d v="2021-11-05T00:00:00"/>
    <x v="13"/>
    <n v="1300"/>
    <s v="-"/>
    <s v="-"/>
    <s v="-"/>
    <n v="0"/>
    <n v="0"/>
    <n v="0"/>
    <s v="-"/>
    <s v="-"/>
    <s v="-"/>
    <s v="-"/>
    <n v="0"/>
    <s v="-"/>
    <s v="-"/>
    <s v="-"/>
    <s v="8276895966"/>
    <e v="#N/A"/>
    <e v="#N/A"/>
    <n v="9672000"/>
    <n v="0"/>
    <n v="0"/>
    <s v="-"/>
    <m/>
    <m/>
    <m/>
    <m/>
    <m/>
    <m/>
    <m/>
    <m/>
    <m/>
    <m/>
    <m/>
    <m/>
    <m/>
    <m/>
    <m/>
    <m/>
    <m/>
    <n v="4"/>
  </r>
  <r>
    <x v="1"/>
    <s v="PT. TIRTA YAKIN SEJAHTERA"/>
    <s v="90572144D004"/>
    <s v="GLL"/>
    <s v="SUGENG"/>
    <s v="N 8530 UV"/>
    <n v="5042303859"/>
    <s v="-"/>
    <s v="9057/2021/11/0032"/>
    <d v="2021-11-04T00:00:00"/>
    <n v="1300"/>
    <s v="DEPO MARGOMULYO"/>
    <x v="5"/>
    <s v="168-0032532"/>
    <d v="2021-11-05T00:00:00"/>
    <x v="14"/>
    <n v="1300"/>
    <s v="-"/>
    <s v="-"/>
    <s v="-"/>
    <n v="0"/>
    <n v="0"/>
    <n v="0"/>
    <s v="-"/>
    <s v="-"/>
    <s v="-"/>
    <s v="-"/>
    <n v="0"/>
    <s v="-"/>
    <s v="-"/>
    <s v="-"/>
    <s v="8276895966"/>
    <e v="#N/A"/>
    <e v="#N/A"/>
    <n v="39000000"/>
    <n v="0"/>
    <n v="0"/>
    <s v="-"/>
    <m/>
    <m/>
    <m/>
    <m/>
    <m/>
    <m/>
    <m/>
    <m/>
    <m/>
    <m/>
    <m/>
    <m/>
    <m/>
    <m/>
    <m/>
    <m/>
    <m/>
    <n v="4"/>
  </r>
  <r>
    <x v="1"/>
    <s v="PT. TIRTA YAKIN SEJAHTERA"/>
    <s v="90572144F006"/>
    <s v="GLL"/>
    <s v="SUGENG"/>
    <s v="N 8530 UV"/>
    <n v="5042303859"/>
    <s v="-"/>
    <s v="9057/2021/11/0033"/>
    <d v="2021-11-04T00:00:00"/>
    <n v="140"/>
    <s v="DEPO MARGOMULYO"/>
    <x v="5"/>
    <s v="168-0032532"/>
    <d v="2021-11-05T00:00:00"/>
    <x v="13"/>
    <n v="140"/>
    <s v="-"/>
    <s v="-"/>
    <s v="-"/>
    <n v="0"/>
    <n v="0"/>
    <n v="0"/>
    <s v="-"/>
    <s v="-"/>
    <s v="-"/>
    <s v="-"/>
    <n v="0"/>
    <s v="-"/>
    <s v="-"/>
    <s v="-"/>
    <s v="8276895966"/>
    <e v="#N/A"/>
    <e v="#N/A"/>
    <n v="1041600"/>
    <n v="0"/>
    <n v="0"/>
    <s v="-"/>
    <m/>
    <m/>
    <m/>
    <m/>
    <m/>
    <m/>
    <m/>
    <m/>
    <m/>
    <m/>
    <m/>
    <m/>
    <m/>
    <m/>
    <m/>
    <m/>
    <m/>
    <n v="4"/>
  </r>
  <r>
    <x v="1"/>
    <s v="PT. TIRTA YAKIN SEJAHTERA"/>
    <s v="90572144F006"/>
    <s v="GLL"/>
    <s v="SUGENG"/>
    <s v="N 8530 UV"/>
    <n v="5042303859"/>
    <s v="-"/>
    <s v="9057/2021/11/0033"/>
    <d v="2021-11-04T00:00:00"/>
    <n v="140"/>
    <s v="DEPO MARGOMULYO"/>
    <x v="5"/>
    <s v="168-0032532"/>
    <d v="2021-11-05T00:00:00"/>
    <x v="14"/>
    <n v="140"/>
    <s v="-"/>
    <s v="-"/>
    <s v="-"/>
    <n v="0"/>
    <n v="0"/>
    <n v="0"/>
    <s v="-"/>
    <s v="-"/>
    <s v="-"/>
    <s v="-"/>
    <n v="0"/>
    <s v="-"/>
    <s v="-"/>
    <s v="-"/>
    <s v="8276895966"/>
    <e v="#N/A"/>
    <e v="#N/A"/>
    <n v="4200000"/>
    <n v="0"/>
    <n v="0"/>
    <s v="-"/>
    <m/>
    <m/>
    <m/>
    <m/>
    <m/>
    <m/>
    <m/>
    <m/>
    <m/>
    <m/>
    <m/>
    <m/>
    <m/>
    <m/>
    <m/>
    <m/>
    <m/>
    <n v="4"/>
  </r>
  <r>
    <x v="0"/>
    <s v="PT. TIRTA MAS LESTARI"/>
    <s v="90402143D039"/>
    <s v="GLL"/>
    <s v="MUNIRI"/>
    <s v="L 8579 UT"/>
    <n v="5042304975"/>
    <s v="-"/>
    <s v="9040/2021/11/0035"/>
    <d v="2021-11-04T00:00:00"/>
    <n v="1512"/>
    <s v="DEPO PASURUAN"/>
    <x v="0"/>
    <s v="555-0009204"/>
    <d v="2021-11-05T00:00:00"/>
    <x v="15"/>
    <n v="1512"/>
    <s v="-"/>
    <s v="-"/>
    <s v="-"/>
    <n v="0"/>
    <n v="0"/>
    <n v="0"/>
    <s v="-"/>
    <s v="-"/>
    <s v="-"/>
    <s v="-"/>
    <n v="0"/>
    <s v="-"/>
    <s v="-"/>
    <s v="-"/>
    <s v="8276895378"/>
    <e v="#N/A"/>
    <e v="#N/A"/>
    <n v="36333360"/>
    <n v="0"/>
    <n v="0"/>
    <s v="-"/>
    <m/>
    <m/>
    <m/>
    <m/>
    <m/>
    <m/>
    <m/>
    <m/>
    <m/>
    <m/>
    <m/>
    <m/>
    <m/>
    <m/>
    <m/>
    <m/>
    <m/>
    <n v="4"/>
  </r>
  <r>
    <x v="0"/>
    <s v="PT. TIRTA MAS LESTARI"/>
    <n v="904021450020"/>
    <s v="GLL"/>
    <s v="KOMAIRI"/>
    <s v="L 9614 UX"/>
    <n v="5042304976"/>
    <s v="-"/>
    <s v="9040/2021/11/0038"/>
    <d v="2021-11-04T00:00:00"/>
    <n v="1344"/>
    <s v="DEPO PASURUAN"/>
    <x v="0"/>
    <s v="555-0009216"/>
    <d v="2021-11-05T00:00:00"/>
    <x v="13"/>
    <n v="1344"/>
    <s v="-"/>
    <s v="-"/>
    <s v="-"/>
    <n v="0"/>
    <n v="0"/>
    <n v="0"/>
    <s v="-"/>
    <s v="-"/>
    <s v="-"/>
    <s v="-"/>
    <n v="0"/>
    <s v="-"/>
    <s v="-"/>
    <s v="-"/>
    <s v="8276895378"/>
    <e v="#N/A"/>
    <e v="#N/A"/>
    <n v="9999360"/>
    <n v="0"/>
    <n v="0"/>
    <s v="-"/>
    <m/>
    <m/>
    <m/>
    <m/>
    <m/>
    <m/>
    <m/>
    <m/>
    <m/>
    <m/>
    <m/>
    <m/>
    <m/>
    <m/>
    <m/>
    <m/>
    <m/>
    <n v="4"/>
  </r>
  <r>
    <x v="0"/>
    <s v="PT. TIRTA MAS LESTARI"/>
    <n v="904021450020"/>
    <s v="GLL"/>
    <s v="KOMAIRI"/>
    <s v="L 9614 UX"/>
    <n v="5042304976"/>
    <s v="-"/>
    <s v="9040/2021/11/0038"/>
    <d v="2021-11-04T00:00:00"/>
    <n v="1344"/>
    <s v="DEPO PASURUAN"/>
    <x v="0"/>
    <s v="555-0009216"/>
    <d v="2021-11-05T00:00:00"/>
    <x v="14"/>
    <n v="1344"/>
    <s v="-"/>
    <s v="-"/>
    <s v="-"/>
    <n v="0"/>
    <n v="0"/>
    <n v="0"/>
    <s v="-"/>
    <s v="-"/>
    <s v="-"/>
    <s v="-"/>
    <n v="0"/>
    <s v="-"/>
    <s v="-"/>
    <s v="-"/>
    <s v="8276895378"/>
    <e v="#N/A"/>
    <e v="#N/A"/>
    <n v="40320000"/>
    <n v="0"/>
    <n v="0"/>
    <s v="-"/>
    <m/>
    <m/>
    <m/>
    <m/>
    <m/>
    <m/>
    <m/>
    <m/>
    <m/>
    <m/>
    <m/>
    <m/>
    <m/>
    <m/>
    <m/>
    <m/>
    <m/>
    <n v="4"/>
  </r>
  <r>
    <x v="4"/>
    <s v="PT. TIRTA YAKIN SEJAHTERA"/>
    <n v="905721450013"/>
    <s v="PCL"/>
    <s v="FRANS GORDON"/>
    <s v="W9706 UR"/>
    <n v="5042285933"/>
    <s v="9057/2021/11/0021"/>
    <s v="-"/>
    <d v="2021-11-04T00:00:00"/>
    <n v="1018"/>
    <s v="DEPO PUTERA BORNEO"/>
    <x v="24"/>
    <s v="355-0000170"/>
    <d v="2021-11-18T01:00:00"/>
    <x v="12"/>
    <n v="1018"/>
    <s v="-"/>
    <s v="-"/>
    <s v="-"/>
    <n v="0"/>
    <n v="0"/>
    <n v="0"/>
    <s v="-"/>
    <s v="-"/>
    <s v="-"/>
    <s v="-"/>
    <n v="0"/>
    <s v="-"/>
    <s v="-"/>
    <s v="-"/>
    <s v="8276896007"/>
    <e v="#N/A"/>
    <e v="#N/A"/>
    <n v="26081160"/>
    <n v="0"/>
    <n v="0"/>
    <m/>
    <m/>
    <m/>
    <m/>
    <m/>
    <m/>
    <m/>
    <m/>
    <m/>
    <m/>
    <m/>
    <m/>
    <m/>
    <m/>
    <m/>
    <m/>
    <m/>
    <m/>
    <n v="4"/>
  </r>
  <r>
    <x v="0"/>
    <s v="PT. TIRTA INVESTAMA KLATEN"/>
    <n v="21102804163"/>
    <s v="YPS"/>
    <s v="AKHMAD MUJIB"/>
    <s v="N 9953 UV"/>
    <n v="5042280013"/>
    <s v="-"/>
    <s v="-"/>
    <d v="2021-11-04T00:00:00"/>
    <n v="1365"/>
    <s v="DEPO PASURUAN"/>
    <x v="0"/>
    <s v="555-0009211"/>
    <d v="2021-11-05T00:00:00"/>
    <x v="3"/>
    <n v="1365"/>
    <s v="-"/>
    <s v="-"/>
    <s v="-"/>
    <n v="0"/>
    <n v="0"/>
    <n v="0"/>
    <s v="-"/>
    <s v="-"/>
    <s v="-"/>
    <s v="-"/>
    <n v="0"/>
    <s v="-"/>
    <s v="-"/>
    <s v="-"/>
    <s v="8276895378"/>
    <e v="#N/A"/>
    <e v="#N/A"/>
    <n v="55282500"/>
    <n v="0"/>
    <n v="0"/>
    <m/>
    <m/>
    <m/>
    <m/>
    <m/>
    <m/>
    <m/>
    <m/>
    <m/>
    <m/>
    <m/>
    <m/>
    <m/>
    <m/>
    <m/>
    <m/>
    <m/>
    <m/>
    <n v="4"/>
  </r>
  <r>
    <x v="1"/>
    <s v="PT. TIRTA INVESTAMA KLATEN"/>
    <n v="21102804160"/>
    <s v="YPS"/>
    <s v="ADI SUTANTO"/>
    <s v="N 8569 UV"/>
    <n v="5042277634"/>
    <s v="-"/>
    <s v="-"/>
    <d v="2021-11-04T00:00:00"/>
    <n v="1365"/>
    <s v="DEPO LEGUNDI"/>
    <x v="4"/>
    <s v="083-0007872"/>
    <d v="2021-11-05T00:00:00"/>
    <x v="3"/>
    <n v="1365"/>
    <s v="-"/>
    <s v="-"/>
    <s v="-"/>
    <n v="0"/>
    <n v="0"/>
    <n v="0"/>
    <s v="-"/>
    <s v="-"/>
    <s v="-"/>
    <s v="-"/>
    <n v="0"/>
    <s v="-"/>
    <s v="-"/>
    <s v="-"/>
    <s v="8276895966"/>
    <e v="#N/A"/>
    <e v="#N/A"/>
    <n v="55282500"/>
    <n v="0"/>
    <n v="0"/>
    <m/>
    <m/>
    <m/>
    <m/>
    <m/>
    <m/>
    <m/>
    <m/>
    <m/>
    <m/>
    <m/>
    <m/>
    <m/>
    <m/>
    <m/>
    <m/>
    <m/>
    <m/>
    <n v="4"/>
  </r>
  <r>
    <x v="1"/>
    <s v="PT. TIRTA INVESTAMA KLATEN"/>
    <n v="21102911725"/>
    <s v="AWT"/>
    <s v="JUMENO"/>
    <s v="B 9909 UYT"/>
    <n v="5042279780"/>
    <s v="-"/>
    <s v="-"/>
    <d v="2021-11-04T00:00:00"/>
    <n v="1365"/>
    <s v="DEPO MARGOMULYO"/>
    <x v="5"/>
    <s v="168-0032518"/>
    <d v="2021-11-05T00:00:00"/>
    <x v="3"/>
    <n v="1365"/>
    <s v="-"/>
    <s v="-"/>
    <s v="-"/>
    <n v="0"/>
    <n v="0"/>
    <n v="0"/>
    <s v="-"/>
    <s v="-"/>
    <s v="-"/>
    <s v="-"/>
    <n v="0"/>
    <s v="-"/>
    <s v="-"/>
    <s v="-"/>
    <s v="8276895966"/>
    <e v="#N/A"/>
    <e v="#N/A"/>
    <n v="55282500"/>
    <n v="0"/>
    <n v="0"/>
    <m/>
    <m/>
    <m/>
    <m/>
    <m/>
    <m/>
    <m/>
    <m/>
    <m/>
    <m/>
    <m/>
    <m/>
    <m/>
    <m/>
    <m/>
    <m/>
    <m/>
    <m/>
    <n v="4"/>
  </r>
  <r>
    <x v="1"/>
    <s v="9000 ID RUNGKUT DC TIV"/>
    <n v="21102900043"/>
    <s v="GLL"/>
    <s v="MUHIBBIN"/>
    <s v="N 8991 UE"/>
    <n v="5042289620"/>
    <s v="-"/>
    <s v="-"/>
    <d v="2021-11-04T00:00:00"/>
    <n v="2816"/>
    <s v="DEPO MARGOMULYO"/>
    <x v="5"/>
    <s v="168-0032509"/>
    <d v="2021-11-04T00:00:00"/>
    <x v="5"/>
    <n v="2816"/>
    <s v="-"/>
    <s v="-"/>
    <n v="6008147040"/>
    <n v="0"/>
    <n v="0"/>
    <n v="0"/>
    <s v="DEPO MARGOMULYO"/>
    <s v="-"/>
    <s v="168-0021044"/>
    <d v="2021-11-04T00:00:00"/>
    <n v="0"/>
    <s v="-"/>
    <s v="-"/>
    <s v="-"/>
    <s v="8276895966"/>
    <s v="2050350313"/>
    <e v="#N/A"/>
    <n v="95462400"/>
    <n v="0"/>
    <n v="0"/>
    <m/>
    <m/>
    <m/>
    <m/>
    <m/>
    <m/>
    <m/>
    <m/>
    <m/>
    <m/>
    <m/>
    <m/>
    <m/>
    <m/>
    <m/>
    <m/>
    <m/>
    <m/>
    <n v="4"/>
  </r>
  <r>
    <x v="1"/>
    <s v="9000 ID RUNGKUT DC TIV"/>
    <n v="21102900043"/>
    <s v="GLL"/>
    <s v="MUHIBBIN"/>
    <s v="N 8991 UE"/>
    <n v="5042289620"/>
    <s v="-"/>
    <s v="-"/>
    <d v="2021-11-04T00:00:00"/>
    <n v="32"/>
    <s v="DEPO MARGOMULYO"/>
    <x v="5"/>
    <s v="168-0032509"/>
    <d v="2021-11-04T00:00:00"/>
    <x v="4"/>
    <n v="32"/>
    <s v="-"/>
    <s v="-"/>
    <n v="6008147040"/>
    <n v="32"/>
    <n v="0"/>
    <n v="32"/>
    <s v="DEPO MARGOMULYO"/>
    <s v="-"/>
    <s v="168-0021044"/>
    <d v="2021-11-04T00:00:00"/>
    <n v="0"/>
    <s v="-"/>
    <s v="-"/>
    <s v="-"/>
    <s v="8276895966"/>
    <s v="2050350313"/>
    <e v="#N/A"/>
    <n v="3200000"/>
    <n v="3200000"/>
    <n v="0"/>
    <m/>
    <m/>
    <m/>
    <m/>
    <m/>
    <m/>
    <m/>
    <m/>
    <m/>
    <m/>
    <m/>
    <m/>
    <m/>
    <m/>
    <m/>
    <m/>
    <m/>
    <m/>
    <n v="4"/>
  </r>
  <r>
    <x v="0"/>
    <s v="PT. TIRTA INVESTAMA WINONGAN"/>
    <n v="21102803739"/>
    <s v="YPS"/>
    <s v="NURCHOLIS"/>
    <s v="L 9424 UZ"/>
    <n v="5042291225"/>
    <s v="-"/>
    <s v="SJ-WIN/25833/11/2021"/>
    <d v="2021-11-05T00:00:00"/>
    <n v="1248"/>
    <s v="DEPO PASURUAN"/>
    <x v="0"/>
    <s v="555-0009256"/>
    <d v="2021-11-08T00:00:00"/>
    <x v="0"/>
    <n v="1248"/>
    <n v="21102803778"/>
    <s v="-"/>
    <n v="6008148847"/>
    <n v="18"/>
    <n v="0"/>
    <n v="18"/>
    <s v="DEPO PASURUAN"/>
    <s v="-"/>
    <s v="555-0006695"/>
    <d v="2021-11-04T00:00:00"/>
    <n v="0"/>
    <n v="5042296261"/>
    <s v="555-0009255"/>
    <d v="2021-11-08T00:00:00"/>
    <s v="8276895377"/>
    <s v="2050350281"/>
    <s v="8276895377"/>
    <n v="12292800"/>
    <n v="177300"/>
    <n v="0"/>
    <m/>
    <m/>
    <m/>
    <m/>
    <m/>
    <m/>
    <m/>
    <m/>
    <m/>
    <m/>
    <m/>
    <m/>
    <m/>
    <m/>
    <m/>
    <m/>
    <m/>
    <m/>
    <n v="5"/>
  </r>
  <r>
    <x v="0"/>
    <s v="PT. TIRTA INVESTAMA WINONGAN"/>
    <n v="21102803739"/>
    <s v="YPS"/>
    <s v="NURCHOLIS"/>
    <s v="L 9424 UZ"/>
    <n v="5042291225"/>
    <s v="-"/>
    <s v="SJ-WIN/25833/11/2021"/>
    <d v="2021-11-05T00:00:00"/>
    <n v="1248"/>
    <s v="DEPO PASURUAN"/>
    <x v="0"/>
    <s v="555-0009256"/>
    <d v="2021-11-08T00:00:00"/>
    <x v="1"/>
    <n v="1248"/>
    <n v="21102803778"/>
    <s v="-"/>
    <n v="6008148847"/>
    <n v="1344"/>
    <n v="0"/>
    <n v="1344"/>
    <s v="DEPO PASURUAN"/>
    <s v="-"/>
    <s v="555-0006695"/>
    <d v="2021-11-04T00:00:00"/>
    <n v="96"/>
    <n v="5042296261"/>
    <s v="555-0009255"/>
    <d v="2021-11-08T00:00:00"/>
    <s v="8276895377"/>
    <s v="2050350281"/>
    <s v="8276895377"/>
    <n v="37440000"/>
    <n v="40320000"/>
    <n v="2880000"/>
    <m/>
    <m/>
    <m/>
    <m/>
    <m/>
    <m/>
    <m/>
    <m/>
    <m/>
    <m/>
    <m/>
    <m/>
    <m/>
    <m/>
    <m/>
    <m/>
    <m/>
    <m/>
    <n v="5"/>
  </r>
  <r>
    <x v="0"/>
    <s v="PT. TIRTA INVESTAMA WINONGAN"/>
    <n v="21102803739"/>
    <s v="YPS"/>
    <s v="NURCHOLIS"/>
    <s v="L 9424 UZ"/>
    <n v="5042291225"/>
    <s v="-"/>
    <s v="SJ-WIN/25833/11/2021"/>
    <d v="2021-11-05T00:00:00"/>
    <n v="28"/>
    <s v="DEPO PASURUAN"/>
    <x v="0"/>
    <s v="555-0009256"/>
    <d v="2021-11-08T00:00:00"/>
    <x v="2"/>
    <n v="28"/>
    <n v="21102803778"/>
    <s v="-"/>
    <n v="6008148847"/>
    <n v="28"/>
    <n v="0"/>
    <n v="28"/>
    <s v="DEPO PASURUAN"/>
    <s v="-"/>
    <s v="555-0006695"/>
    <d v="2021-11-04T00:00:00"/>
    <n v="0"/>
    <n v="5042296261"/>
    <s v="555-0009255"/>
    <d v="2021-11-08T00:00:00"/>
    <s v="8276895377"/>
    <s v="2050350281"/>
    <s v="8276895377"/>
    <n v="0"/>
    <n v="0"/>
    <n v="0"/>
    <m/>
    <m/>
    <m/>
    <m/>
    <m/>
    <m/>
    <m/>
    <m/>
    <m/>
    <m/>
    <m/>
    <m/>
    <m/>
    <m/>
    <m/>
    <m/>
    <m/>
    <m/>
    <n v="5"/>
  </r>
  <r>
    <x v="1"/>
    <s v="PT. TIRTA INVESTAMA WINONGAN"/>
    <n v="21102903719"/>
    <s v="YPS"/>
    <s v="SUKANDAR"/>
    <s v="N 8508 UV"/>
    <n v="5042294917"/>
    <s v="-"/>
    <s v="SJ-WIN/25832/11/2021"/>
    <d v="2021-11-05T00:00:00"/>
    <n v="1248"/>
    <s v="DEPO BALONG PANGGANG"/>
    <x v="1"/>
    <s v="088-0002404"/>
    <d v="2021-11-05T00:00:00"/>
    <x v="0"/>
    <n v="1248"/>
    <n v="21102903740"/>
    <s v="-"/>
    <n v="6008148326"/>
    <n v="26"/>
    <n v="0"/>
    <n v="26"/>
    <s v="DEPO BALONG PANGGANG"/>
    <s v="-"/>
    <s v="088-0002352"/>
    <d v="2021-11-04T00:00:00"/>
    <n v="1"/>
    <n v="5042226115"/>
    <s v="117-0002936"/>
    <d v="2021-11-30T00:00:00"/>
    <s v="8276895965"/>
    <s v="2050350312"/>
    <s v="8276895965"/>
    <n v="12292800"/>
    <n v="256100"/>
    <n v="9850"/>
    <m/>
    <m/>
    <m/>
    <m/>
    <m/>
    <m/>
    <m/>
    <m/>
    <m/>
    <m/>
    <m/>
    <m/>
    <m/>
    <m/>
    <m/>
    <m/>
    <m/>
    <m/>
    <n v="5"/>
  </r>
  <r>
    <x v="1"/>
    <s v="PT. TIRTA INVESTAMA WINONGAN"/>
    <n v="21102903719"/>
    <s v="YPS"/>
    <s v="SUKANDAR"/>
    <s v="N 8508 UV"/>
    <n v="5042294917"/>
    <s v="-"/>
    <s v="SJ-WIN/25832/11/2021"/>
    <d v="2021-11-05T00:00:00"/>
    <n v="1248"/>
    <s v="DEPO BALONG PANGGANG"/>
    <x v="1"/>
    <s v="088-0002404"/>
    <d v="2021-11-05T00:00:00"/>
    <x v="1"/>
    <n v="1248"/>
    <n v="21102903740"/>
    <s v="-"/>
    <n v="6008148326"/>
    <n v="1248"/>
    <n v="0"/>
    <n v="1248"/>
    <s v="DEPO BALONG PANGGANG"/>
    <s v="-"/>
    <s v="088-0002352"/>
    <d v="2021-11-04T00:00:00"/>
    <n v="60"/>
    <n v="5042226115"/>
    <s v="117-0002936"/>
    <d v="2021-11-30T00:00:00"/>
    <s v="8276895965"/>
    <s v="2050350312"/>
    <s v="8276895965"/>
    <n v="37440000"/>
    <n v="37440000"/>
    <n v="1800000"/>
    <m/>
    <m/>
    <m/>
    <m/>
    <m/>
    <m/>
    <m/>
    <m/>
    <m/>
    <m/>
    <m/>
    <m/>
    <m/>
    <m/>
    <m/>
    <m/>
    <m/>
    <m/>
    <n v="5"/>
  </r>
  <r>
    <x v="2"/>
    <s v="PT. TIRTA INVESTAMA WINONGAN"/>
    <n v="21102908160"/>
    <s v="YPS"/>
    <s v="DWI INDRA"/>
    <s v="N 8540 UV"/>
    <n v="5042295213"/>
    <s v="-"/>
    <s v="SJ-WIN/25831/11/2021"/>
    <d v="2021-11-05T00:00:00"/>
    <n v="1440"/>
    <s v="DEPO PUTRA SEJATI"/>
    <x v="6"/>
    <s v="557-0014565"/>
    <d v="2021-11-05T00:00:00"/>
    <x v="0"/>
    <n v="1440"/>
    <n v="21102908196"/>
    <s v="-"/>
    <n v="6008140791"/>
    <n v="24"/>
    <n v="0"/>
    <n v="24"/>
    <s v="DEPO MAKMUR JAYA SUGIHARTO"/>
    <s v="-"/>
    <s v="575-0007655"/>
    <d v="2021-11-04T00:00:00"/>
    <n v="0"/>
    <n v="5042294523"/>
    <s v="118-0000158"/>
    <d v="2021-11-13T00:00:00"/>
    <s v="8276895964"/>
    <s v="2050350311"/>
    <s v="8276895964"/>
    <n v="13579200"/>
    <n v="226320"/>
    <n v="0"/>
    <m/>
    <m/>
    <m/>
    <m/>
    <m/>
    <m/>
    <m/>
    <m/>
    <m/>
    <m/>
    <m/>
    <m/>
    <m/>
    <m/>
    <m/>
    <m/>
    <m/>
    <m/>
    <n v="5"/>
  </r>
  <r>
    <x v="2"/>
    <s v="PT. TIRTA INVESTAMA WINONGAN"/>
    <n v="21102908160"/>
    <s v="YPS"/>
    <s v="DWI INDRA"/>
    <s v="N 8540 UV"/>
    <n v="5042295213"/>
    <s v="-"/>
    <s v="SJ-WIN/25831/11/2021"/>
    <d v="2021-11-05T00:00:00"/>
    <n v="1440"/>
    <s v="DEPO PUTRA SEJATI"/>
    <x v="6"/>
    <s v="557-0014565"/>
    <d v="2021-11-05T00:00:00"/>
    <x v="1"/>
    <n v="1440"/>
    <n v="21102908196"/>
    <s v="-"/>
    <n v="6008140791"/>
    <n v="1440"/>
    <n v="0"/>
    <n v="1440"/>
    <s v="DEPO MAKMUR JAYA SUGIHARTO"/>
    <s v="-"/>
    <s v="575-0007655"/>
    <d v="2021-11-04T00:00:00"/>
    <n v="60"/>
    <n v="5042294523"/>
    <s v="118-0000158"/>
    <d v="2021-11-13T00:00:00"/>
    <s v="8276895964"/>
    <s v="2050350311"/>
    <s v="8276895964"/>
    <n v="43200000"/>
    <n v="43200000"/>
    <n v="1800000"/>
    <m/>
    <m/>
    <m/>
    <m/>
    <m/>
    <m/>
    <m/>
    <m/>
    <m/>
    <m/>
    <m/>
    <m/>
    <m/>
    <m/>
    <m/>
    <m/>
    <m/>
    <m/>
    <n v="5"/>
  </r>
  <r>
    <x v="1"/>
    <s v="PT. TIRTA INVESTAMA WINONGAN"/>
    <n v="21102903714"/>
    <s v="PPS"/>
    <s v="DARSONO"/>
    <s v="S 8186 UT"/>
    <n v="5042297042"/>
    <s v="-"/>
    <s v="-"/>
    <d v="2021-11-05T00:00:00"/>
    <n v="1440"/>
    <s v="DEPO PANCENG"/>
    <x v="13"/>
    <s v="169-0001708"/>
    <d v="2021-11-05T00:00:00"/>
    <x v="0"/>
    <n v="1440"/>
    <n v="21102903748"/>
    <s v="-"/>
    <n v="6008142479"/>
    <n v="49"/>
    <n v="0"/>
    <n v="49"/>
    <s v="DEPO GRESIK"/>
    <s v="-"/>
    <s v="556-0006272"/>
    <d v="2021-11-04T00:00:00"/>
    <n v="3"/>
    <n v="5042295768"/>
    <s v="117-0002645"/>
    <d v="2021-11-13T00:00:00"/>
    <s v="8276895965"/>
    <s v="2050350312"/>
    <s v="8276895965"/>
    <n v="14184000"/>
    <n v="482650"/>
    <n v="29550"/>
    <m/>
    <m/>
    <m/>
    <m/>
    <m/>
    <m/>
    <m/>
    <m/>
    <m/>
    <m/>
    <m/>
    <m/>
    <m/>
    <m/>
    <m/>
    <m/>
    <m/>
    <m/>
    <n v="5"/>
  </r>
  <r>
    <x v="1"/>
    <s v="PT. TIRTA INVESTAMA WINONGAN"/>
    <n v="21102903714"/>
    <s v="PPS"/>
    <s v="DARSONO"/>
    <s v="S 8186 UT"/>
    <n v="5042297042"/>
    <s v="-"/>
    <s v="-"/>
    <d v="2021-11-05T00:00:00"/>
    <n v="1440"/>
    <s v="DEPO PANCENG"/>
    <x v="13"/>
    <s v="169-0001708"/>
    <d v="2021-11-05T00:00:00"/>
    <x v="1"/>
    <n v="1440"/>
    <n v="21102903748"/>
    <s v="-"/>
    <n v="6008142479"/>
    <n v="1440"/>
    <n v="0"/>
    <n v="1440"/>
    <s v="DEPO GRESIK"/>
    <s v="-"/>
    <s v="556-0006272"/>
    <d v="2021-11-04T00:00:00"/>
    <n v="73"/>
    <n v="5042295768"/>
    <s v="117-0002645"/>
    <d v="2021-11-13T00:00:00"/>
    <s v="8276895965"/>
    <s v="2050350312"/>
    <s v="8276895965"/>
    <n v="43200000"/>
    <n v="43200000"/>
    <n v="2190000"/>
    <m/>
    <m/>
    <m/>
    <m/>
    <m/>
    <m/>
    <m/>
    <m/>
    <m/>
    <m/>
    <m/>
    <m/>
    <m/>
    <m/>
    <m/>
    <m/>
    <m/>
    <m/>
    <n v="5"/>
  </r>
  <r>
    <x v="1"/>
    <s v="PT. TIRTA INVESTAMA WINONGAN"/>
    <n v="21102903716"/>
    <s v="YPS"/>
    <s v="M.SOLIKIN"/>
    <s v="L 9345 UZ"/>
    <n v="5042294012"/>
    <s v="-"/>
    <s v="SJ-WIN/25834/11/2021"/>
    <d v="2021-11-05T00:00:00"/>
    <n v="1152"/>
    <s v="DEPO GRESIK"/>
    <x v="18"/>
    <s v="556-0009030"/>
    <d v="2021-11-05T00:00:00"/>
    <x v="0"/>
    <n v="1152"/>
    <n v="21102903764"/>
    <s v="-"/>
    <n v="6008143789"/>
    <n v="18"/>
    <n v="0"/>
    <n v="18"/>
    <s v="DEPO GRESIK"/>
    <s v="-"/>
    <s v="556-0006266"/>
    <d v="2021-11-03T00:00:00"/>
    <n v="0"/>
    <n v="5042287239"/>
    <s v="556-0009029"/>
    <d v="2021-11-05T00:00:00"/>
    <s v="8276895965"/>
    <s v="2050350312"/>
    <s v="8276895965"/>
    <n v="11347200"/>
    <n v="177300"/>
    <n v="0"/>
    <m/>
    <m/>
    <m/>
    <m/>
    <m/>
    <m/>
    <m/>
    <m/>
    <m/>
    <m/>
    <m/>
    <m/>
    <m/>
    <m/>
    <m/>
    <m/>
    <m/>
    <m/>
    <n v="5"/>
  </r>
  <r>
    <x v="1"/>
    <s v="PT. TIRTA INVESTAMA WINONGAN"/>
    <n v="21102903716"/>
    <s v="YPS"/>
    <s v="M.SOLIKIN"/>
    <s v="L 9345 UZ"/>
    <n v="5042294012"/>
    <s v="-"/>
    <s v="SJ-WIN/25834/11/2021"/>
    <d v="2021-11-05T00:00:00"/>
    <n v="1152"/>
    <s v="DEPO GRESIK"/>
    <x v="18"/>
    <s v="556-0009030"/>
    <d v="2021-11-05T00:00:00"/>
    <x v="1"/>
    <n v="1152"/>
    <n v="21102903764"/>
    <s v="-"/>
    <n v="6008143789"/>
    <n v="1152"/>
    <n v="0"/>
    <n v="1152"/>
    <s v="DEPO GRESIK"/>
    <s v="-"/>
    <s v="556-0006266"/>
    <d v="2021-11-03T00:00:00"/>
    <n v="45"/>
    <n v="5042287239"/>
    <s v="556-0009029"/>
    <d v="2021-11-05T00:00:00"/>
    <s v="8276895965"/>
    <s v="2050350312"/>
    <s v="8276895965"/>
    <n v="34560000"/>
    <n v="34560000"/>
    <n v="1350000"/>
    <m/>
    <m/>
    <m/>
    <m/>
    <m/>
    <m/>
    <m/>
    <m/>
    <m/>
    <m/>
    <m/>
    <m/>
    <m/>
    <m/>
    <m/>
    <m/>
    <m/>
    <m/>
    <n v="5"/>
  </r>
  <r>
    <x v="1"/>
    <s v="PT. TIRTA INVESTAMA WINONGAN"/>
    <n v="21102903716"/>
    <s v="YPS"/>
    <s v="M.SOLIKIN"/>
    <s v="L 9345 UZ"/>
    <n v="5042294012"/>
    <s v="-"/>
    <s v="SJ-WIN/25834/11/2021"/>
    <d v="2021-11-05T00:00:00"/>
    <n v="24"/>
    <s v="DEPO GRESIK"/>
    <x v="18"/>
    <s v="556-0009030"/>
    <d v="2021-11-05T00:00:00"/>
    <x v="2"/>
    <n v="24"/>
    <n v="21102903764"/>
    <s v="-"/>
    <n v="6008143789"/>
    <n v="24"/>
    <n v="0"/>
    <n v="24"/>
    <s v="DEPO GRESIK"/>
    <s v="-"/>
    <s v="556-0006266"/>
    <d v="2021-11-03T00:00:00"/>
    <n v="0"/>
    <n v="5042287239"/>
    <s v="556-0009029"/>
    <d v="2021-11-05T00:00:00"/>
    <s v="8276895965"/>
    <s v="2050350312"/>
    <s v="8276895965"/>
    <n v="0"/>
    <n v="0"/>
    <n v="0"/>
    <m/>
    <m/>
    <m/>
    <m/>
    <m/>
    <m/>
    <m/>
    <m/>
    <m/>
    <m/>
    <m/>
    <m/>
    <m/>
    <m/>
    <m/>
    <m/>
    <m/>
    <m/>
    <n v="5"/>
  </r>
  <r>
    <x v="1"/>
    <s v="PT. TIRTA INVESTAMA WINONGAN"/>
    <n v="21102903715"/>
    <s v="YPS"/>
    <s v="UMAR"/>
    <s v="L 8897 UW"/>
    <n v="5042295772"/>
    <s v="-"/>
    <s v="SJ-WIN/25835/11/2021"/>
    <d v="2021-11-05T00:00:00"/>
    <n v="1248"/>
    <s v="DEPO MARGOMULYO"/>
    <x v="5"/>
    <s v="168-0032539"/>
    <d v="2021-11-05T00:00:00"/>
    <x v="0"/>
    <n v="1248"/>
    <n v="21102903745"/>
    <s v="-"/>
    <n v="6008148259"/>
    <n v="24"/>
    <n v="0"/>
    <n v="24"/>
    <s v="DEPO MARGOMULYO"/>
    <s v="-"/>
    <s v="168-0021028"/>
    <d v="2021-11-04T00:00:00"/>
    <n v="0"/>
    <n v="5042297002"/>
    <s v="168-0032540"/>
    <d v="2021-11-05T00:00:00"/>
    <s v="8276895965"/>
    <s v="2050350312"/>
    <s v="8276895965"/>
    <n v="12292800"/>
    <n v="236400"/>
    <n v="0"/>
    <m/>
    <m/>
    <m/>
    <m/>
    <m/>
    <m/>
    <m/>
    <m/>
    <m/>
    <m/>
    <m/>
    <m/>
    <m/>
    <m/>
    <m/>
    <m/>
    <m/>
    <m/>
    <n v="5"/>
  </r>
  <r>
    <x v="1"/>
    <s v="PT. TIRTA INVESTAMA WINONGAN"/>
    <n v="21102903715"/>
    <s v="YPS"/>
    <s v="UMAR"/>
    <s v="L 8897 UW"/>
    <n v="5042295772"/>
    <s v="-"/>
    <s v="SJ-WIN/25835/11/2021"/>
    <d v="2021-11-05T00:00:00"/>
    <n v="1248"/>
    <s v="DEPO MARGOMULYO"/>
    <x v="5"/>
    <s v="168-0032539"/>
    <d v="2021-11-05T00:00:00"/>
    <x v="1"/>
    <n v="1248"/>
    <n v="21102903745"/>
    <s v="-"/>
    <n v="6008148259"/>
    <n v="1344"/>
    <n v="0"/>
    <n v="1344"/>
    <s v="DEPO MARGOMULYO"/>
    <s v="-"/>
    <s v="168-0021028"/>
    <d v="2021-11-04T00:00:00"/>
    <n v="96"/>
    <n v="5042297002"/>
    <s v="168-0032540"/>
    <d v="2021-11-05T00:00:00"/>
    <s v="8276895965"/>
    <s v="2050350312"/>
    <s v="8276895965"/>
    <n v="37440000"/>
    <n v="40320000"/>
    <n v="2880000"/>
    <m/>
    <m/>
    <m/>
    <m/>
    <m/>
    <m/>
    <m/>
    <m/>
    <m/>
    <m/>
    <m/>
    <m/>
    <m/>
    <m/>
    <m/>
    <m/>
    <m/>
    <m/>
    <n v="5"/>
  </r>
  <r>
    <x v="1"/>
    <s v="PT. TIRTA INVESTAMA WINONGAN"/>
    <n v="21102903715"/>
    <s v="YPS"/>
    <s v="UMAR"/>
    <s v="L 8897 UW"/>
    <n v="5042295772"/>
    <s v="-"/>
    <s v="SJ-WIN/25835/11/2021"/>
    <d v="2021-11-05T00:00:00"/>
    <n v="28"/>
    <s v="DEPO MARGOMULYO"/>
    <x v="5"/>
    <s v="168-0032539"/>
    <d v="2021-11-05T00:00:00"/>
    <x v="2"/>
    <n v="28"/>
    <n v="21102903745"/>
    <s v="-"/>
    <n v="6008148259"/>
    <n v="28"/>
    <n v="0"/>
    <n v="28"/>
    <s v="DEPO MARGOMULYO"/>
    <s v="-"/>
    <s v="168-0021028"/>
    <d v="2021-11-04T00:00:00"/>
    <n v="0"/>
    <n v="5042297002"/>
    <s v="168-0032540"/>
    <d v="2021-11-05T00:00:00"/>
    <s v="8276895965"/>
    <s v="2050350312"/>
    <s v="8276895965"/>
    <n v="0"/>
    <n v="0"/>
    <n v="0"/>
    <m/>
    <m/>
    <m/>
    <m/>
    <m/>
    <m/>
    <m/>
    <m/>
    <m/>
    <m/>
    <m/>
    <m/>
    <m/>
    <m/>
    <m/>
    <m/>
    <m/>
    <m/>
    <n v="5"/>
  </r>
  <r>
    <x v="0"/>
    <s v="PT. TIRTA INVESTAMA WINONGAN"/>
    <n v="21102803740"/>
    <s v="YPS"/>
    <s v="ROBY"/>
    <s v="L 8907 UT"/>
    <n v="5042282308"/>
    <s v="-"/>
    <s v="SJ-WIN/25836/11/2021"/>
    <d v="2021-11-05T00:00:00"/>
    <n v="1728"/>
    <s v="TOKO SUKSES"/>
    <x v="25"/>
    <s v="558-0010106"/>
    <d v="2021-11-04T00:00:00"/>
    <x v="0"/>
    <n v="1728"/>
    <n v="21102803772"/>
    <s v="-"/>
    <n v="6008146077"/>
    <n v="27"/>
    <n v="0"/>
    <n v="27"/>
    <s v="TOKO SUKSES"/>
    <s v="-"/>
    <s v="558-0006604"/>
    <d v="2021-11-05T00:00:00"/>
    <n v="0"/>
    <n v="5042297014"/>
    <s v="558-0010117"/>
    <d v="2021-11-05T00:00:00"/>
    <s v="8276895377"/>
    <s v="2050350281"/>
    <s v="8276895377"/>
    <n v="17020800"/>
    <n v="265950"/>
    <n v="0"/>
    <m/>
    <m/>
    <m/>
    <m/>
    <m/>
    <m/>
    <m/>
    <m/>
    <m/>
    <m/>
    <m/>
    <m/>
    <m/>
    <m/>
    <m/>
    <m/>
    <m/>
    <m/>
    <n v="5"/>
  </r>
  <r>
    <x v="0"/>
    <s v="PT. TIRTA INVESTAMA WINONGAN"/>
    <n v="21102803740"/>
    <s v="YPS"/>
    <s v="ROBY"/>
    <s v="L 8907 UT"/>
    <n v="5042282308"/>
    <s v="-"/>
    <s v="SJ-WIN/25836/11/2021"/>
    <d v="2021-11-05T00:00:00"/>
    <n v="1728"/>
    <s v="TOKO SUKSES"/>
    <x v="25"/>
    <s v="558-0010106"/>
    <d v="2021-11-04T00:00:00"/>
    <x v="1"/>
    <n v="1728"/>
    <n v="21102803772"/>
    <s v="-"/>
    <n v="6008146077"/>
    <n v="1800"/>
    <n v="0"/>
    <n v="1800"/>
    <s v="TOKO SUKSES"/>
    <s v="-"/>
    <s v="558-0006604"/>
    <d v="2021-11-05T00:00:00"/>
    <n v="70"/>
    <n v="5042297014"/>
    <s v="558-0010117"/>
    <d v="2021-11-05T00:00:00"/>
    <s v="8276895377"/>
    <s v="2050350281"/>
    <s v="8276895377"/>
    <n v="51840000"/>
    <n v="54000000"/>
    <n v="2100000"/>
    <m/>
    <m/>
    <m/>
    <m/>
    <m/>
    <m/>
    <m/>
    <m/>
    <m/>
    <m/>
    <m/>
    <m/>
    <m/>
    <m/>
    <m/>
    <m/>
    <m/>
    <m/>
    <n v="5"/>
  </r>
  <r>
    <x v="0"/>
    <s v="PT. TIRTA INVESTAMA WINONGAN"/>
    <n v="21102803738"/>
    <s v="YPS"/>
    <s v="RAHMAN"/>
    <s v="L 9051 UX"/>
    <n v="5042294664"/>
    <s v="-"/>
    <s v="SJ-WIN/25837/11/2021"/>
    <d v="2021-11-05T00:00:00"/>
    <n v="816"/>
    <s v="DEPO PASURUAN"/>
    <x v="0"/>
    <s v="555-0009222"/>
    <d v="2021-11-06T00:00:00"/>
    <x v="0"/>
    <n v="816"/>
    <n v="21102803766"/>
    <s v="-"/>
    <n v="6008147578"/>
    <n v="7"/>
    <n v="0"/>
    <n v="7"/>
    <s v="DEPO PASURUAN"/>
    <s v="-"/>
    <s v="555-0006694"/>
    <d v="2021-11-04T00:00:00"/>
    <n v="0"/>
    <n v="5042294662"/>
    <s v="555-0009221"/>
    <d v="2021-11-06T00:00:00"/>
    <s v="8276895377"/>
    <s v="2050350281"/>
    <s v="8276895377"/>
    <n v="8037600"/>
    <n v="68950"/>
    <n v="0"/>
    <m/>
    <m/>
    <m/>
    <m/>
    <m/>
    <m/>
    <m/>
    <m/>
    <m/>
    <m/>
    <m/>
    <m/>
    <m/>
    <m/>
    <m/>
    <m/>
    <m/>
    <m/>
    <n v="5"/>
  </r>
  <r>
    <x v="0"/>
    <s v="PT. TIRTA INVESTAMA WINONGAN"/>
    <n v="21102803738"/>
    <s v="YPS"/>
    <s v="RAHMAN"/>
    <s v="L 9051 UX"/>
    <n v="5042294664"/>
    <s v="-"/>
    <s v="SJ-WIN/25837/11/2021"/>
    <d v="2021-11-05T00:00:00"/>
    <n v="816"/>
    <s v="DEPO PASURUAN"/>
    <x v="0"/>
    <s v="555-0009222"/>
    <d v="2021-11-06T00:00:00"/>
    <x v="1"/>
    <n v="816"/>
    <n v="21102803766"/>
    <s v="-"/>
    <n v="6008147578"/>
    <n v="1152"/>
    <n v="0"/>
    <n v="1152"/>
    <s v="DEPO PASURUAN"/>
    <s v="-"/>
    <s v="555-0006694"/>
    <d v="2021-11-04T00:00:00"/>
    <n v="336"/>
    <n v="5042294662"/>
    <s v="555-0009221"/>
    <d v="2021-11-06T00:00:00"/>
    <s v="8276895377"/>
    <s v="2050350281"/>
    <s v="8276895377"/>
    <n v="24480000"/>
    <n v="34560000"/>
    <n v="10080000"/>
    <m/>
    <m/>
    <m/>
    <m/>
    <m/>
    <m/>
    <m/>
    <m/>
    <m/>
    <m/>
    <m/>
    <m/>
    <m/>
    <m/>
    <m/>
    <m/>
    <m/>
    <m/>
    <n v="5"/>
  </r>
  <r>
    <x v="0"/>
    <s v="PT. TIRTA INVESTAMA WINONGAN"/>
    <n v="21102803738"/>
    <s v="YPS"/>
    <s v="RAHMAN"/>
    <s v="L 9051 UX"/>
    <n v="5042294664"/>
    <s v="-"/>
    <s v="SJ-WIN/25837/11/2021"/>
    <d v="2021-11-05T00:00:00"/>
    <n v="24"/>
    <s v="DEPO PASURUAN"/>
    <x v="0"/>
    <s v="555-0009222"/>
    <d v="2021-11-06T00:00:00"/>
    <x v="2"/>
    <n v="24"/>
    <n v="21102803766"/>
    <s v="-"/>
    <n v="6008147578"/>
    <n v="24"/>
    <n v="0"/>
    <n v="24"/>
    <s v="DEPO PASURUAN"/>
    <s v="-"/>
    <s v="555-0006694"/>
    <d v="2021-11-04T00:00:00"/>
    <n v="0"/>
    <n v="5042294662"/>
    <s v="555-0009221"/>
    <d v="2021-11-06T00:00:00"/>
    <s v="8276895377"/>
    <s v="2050350281"/>
    <s v="8276895377"/>
    <n v="0"/>
    <n v="0"/>
    <n v="0"/>
    <m/>
    <m/>
    <m/>
    <m/>
    <m/>
    <m/>
    <m/>
    <m/>
    <m/>
    <m/>
    <m/>
    <m/>
    <m/>
    <m/>
    <m/>
    <m/>
    <m/>
    <m/>
    <n v="5"/>
  </r>
  <r>
    <x v="1"/>
    <s v="PT. TIRTA INVESTAMA WINONGAN"/>
    <n v="21102903712"/>
    <s v="YPS"/>
    <s v="MASRIDI"/>
    <s v="L 9425 UZ"/>
    <n v="5042298172"/>
    <s v="-"/>
    <s v="SJ-WIN/25838/11/2021"/>
    <d v="2021-11-05T00:00:00"/>
    <n v="1248"/>
    <s v="DEPO LEGUNDI"/>
    <x v="4"/>
    <s v="083-0007876"/>
    <d v="2021-11-05T00:00:00"/>
    <x v="0"/>
    <n v="1248"/>
    <n v="21102903742"/>
    <s v="-"/>
    <n v="6008146981"/>
    <n v="24"/>
    <n v="0"/>
    <n v="24"/>
    <s v="DEPO MARGOMULYO"/>
    <s v="-"/>
    <s v="168-0021039"/>
    <d v="2021-11-04T00:00:00"/>
    <n v="0"/>
    <n v="5042295303"/>
    <s v="117-0002800"/>
    <d v="2021-11-24T00:00:00"/>
    <s v="8276895965"/>
    <s v="2050350312"/>
    <s v="8276895965"/>
    <n v="12292800"/>
    <n v="236400"/>
    <n v="0"/>
    <m/>
    <m/>
    <m/>
    <m/>
    <m/>
    <m/>
    <m/>
    <m/>
    <m/>
    <m/>
    <m/>
    <m/>
    <m/>
    <m/>
    <m/>
    <m/>
    <m/>
    <m/>
    <n v="5"/>
  </r>
  <r>
    <x v="1"/>
    <s v="PT. TIRTA INVESTAMA WINONGAN"/>
    <n v="21102903712"/>
    <s v="YPS"/>
    <s v="MASRIDI"/>
    <s v="L 9425 UZ"/>
    <n v="5042298172"/>
    <s v="-"/>
    <s v="SJ-WIN/25838/11/2021"/>
    <d v="2021-11-05T00:00:00"/>
    <n v="1248"/>
    <s v="DEPO LEGUNDI"/>
    <x v="4"/>
    <s v="083-0007876"/>
    <d v="2021-11-05T00:00:00"/>
    <x v="1"/>
    <n v="1248"/>
    <n v="21102903742"/>
    <s v="-"/>
    <n v="6008146981"/>
    <n v="1344"/>
    <n v="0"/>
    <n v="1344"/>
    <s v="DEPO MARGOMULYO"/>
    <s v="-"/>
    <s v="168-0021039"/>
    <d v="2021-11-04T00:00:00"/>
    <n v="96"/>
    <n v="5042295303"/>
    <s v="117-0002800"/>
    <d v="2021-11-24T00:00:00"/>
    <s v="8276895965"/>
    <s v="2050350312"/>
    <s v="8276895965"/>
    <n v="37440000"/>
    <n v="40320000"/>
    <n v="2880000"/>
    <m/>
    <m/>
    <m/>
    <m/>
    <m/>
    <m/>
    <m/>
    <m/>
    <m/>
    <m/>
    <m/>
    <m/>
    <m/>
    <m/>
    <m/>
    <m/>
    <m/>
    <m/>
    <n v="5"/>
  </r>
  <r>
    <x v="1"/>
    <s v="PT. TIRTA INVESTAMA WINONGAN"/>
    <n v="21102903712"/>
    <s v="YPS"/>
    <s v="MASRIDI"/>
    <s v="L 9425 UZ"/>
    <n v="5042298172"/>
    <s v="-"/>
    <s v="SJ-WIN/25838/11/2021"/>
    <d v="2021-11-05T00:00:00"/>
    <n v="28"/>
    <s v="DEPO LEGUNDI"/>
    <x v="4"/>
    <s v="083-0007876"/>
    <d v="2021-11-05T00:00:00"/>
    <x v="2"/>
    <n v="28"/>
    <n v="21102903742"/>
    <s v="-"/>
    <n v="6008146981"/>
    <n v="28"/>
    <n v="0"/>
    <n v="28"/>
    <s v="DEPO MARGOMULYO"/>
    <s v="-"/>
    <s v="168-0021039"/>
    <d v="2021-11-04T00:00:00"/>
    <n v="0"/>
    <n v="5042295303"/>
    <s v="117-0002800"/>
    <d v="2021-11-24T00:00:00"/>
    <s v="8276895965"/>
    <s v="2050350312"/>
    <s v="8276895965"/>
    <n v="0"/>
    <n v="0"/>
    <n v="0"/>
    <m/>
    <m/>
    <m/>
    <m/>
    <m/>
    <m/>
    <m/>
    <m/>
    <m/>
    <m/>
    <m/>
    <m/>
    <m/>
    <m/>
    <m/>
    <m/>
    <m/>
    <m/>
    <n v="5"/>
  </r>
  <r>
    <x v="1"/>
    <s v="PT. TIRTA INVESTAMA WINONGAN"/>
    <n v="21102903708"/>
    <s v="YPS"/>
    <s v="SOLIKIN.A"/>
    <s v="L 9429 UZ"/>
    <n v="5042302927"/>
    <s v="-"/>
    <s v="SJ-WIN/25839/11/2021"/>
    <d v="2021-11-05T00:00:00"/>
    <n v="1344"/>
    <s v="DEPO MARGOMULYO"/>
    <x v="5"/>
    <s v="168-0032533"/>
    <d v="2021-11-05T00:00:00"/>
    <x v="0"/>
    <n v="1344"/>
    <n v="21102903732"/>
    <s v="-"/>
    <n v="6008137765"/>
    <n v="12"/>
    <n v="0"/>
    <n v="12"/>
    <s v="DEPO MARGOMULYO"/>
    <s v="-"/>
    <s v="168-0021041"/>
    <d v="2021-11-04T00:00:00"/>
    <n v="0"/>
    <n v="5042247613"/>
    <s v="168-0032534"/>
    <d v="2021-11-05T00:00:00"/>
    <s v="8276895965"/>
    <s v="2050350312"/>
    <s v="8276895965"/>
    <n v="13238400"/>
    <n v="118200"/>
    <n v="0"/>
    <m/>
    <m/>
    <m/>
    <m/>
    <m/>
    <m/>
    <m/>
    <m/>
    <m/>
    <m/>
    <m/>
    <m/>
    <m/>
    <m/>
    <m/>
    <m/>
    <m/>
    <m/>
    <n v="5"/>
  </r>
  <r>
    <x v="1"/>
    <s v="PT. TIRTA INVESTAMA WINONGAN"/>
    <n v="21102903708"/>
    <s v="YPS"/>
    <s v="SOLIKIN.A"/>
    <s v="L 9429 UZ"/>
    <n v="5042302927"/>
    <s v="-"/>
    <s v="SJ-WIN/25839/11/2021"/>
    <d v="2021-11-05T00:00:00"/>
    <n v="1344"/>
    <s v="DEPO MARGOMULYO"/>
    <x v="5"/>
    <s v="168-0032533"/>
    <d v="2021-11-05T00:00:00"/>
    <x v="1"/>
    <n v="1344"/>
    <n v="21102903732"/>
    <s v="-"/>
    <n v="6008137765"/>
    <n v="1344"/>
    <n v="0"/>
    <n v="1344"/>
    <s v="DEPO MARGOMULYO"/>
    <s v="-"/>
    <s v="168-0021041"/>
    <d v="2021-11-04T00:00:00"/>
    <n v="35"/>
    <n v="5042247613"/>
    <s v="168-0032534"/>
    <d v="2021-11-05T00:00:00"/>
    <s v="8276895965"/>
    <s v="2050350312"/>
    <s v="8276895965"/>
    <n v="40320000"/>
    <n v="40320000"/>
    <n v="1050000"/>
    <m/>
    <m/>
    <m/>
    <m/>
    <m/>
    <m/>
    <m/>
    <m/>
    <m/>
    <m/>
    <m/>
    <m/>
    <m/>
    <m/>
    <m/>
    <m/>
    <m/>
    <m/>
    <n v="5"/>
  </r>
  <r>
    <x v="1"/>
    <s v="PT. TIRTA INVESTAMA WINONGAN"/>
    <n v="21102903708"/>
    <s v="YPS"/>
    <s v="SOLIKIN.A"/>
    <s v="L 9429 UZ"/>
    <n v="5042302927"/>
    <s v="-"/>
    <s v="SJ-WIN/25839/11/2021"/>
    <d v="2021-11-05T00:00:00"/>
    <n v="28"/>
    <s v="DEPO MARGOMULYO"/>
    <x v="5"/>
    <s v="168-0032533"/>
    <d v="2021-11-05T00:00:00"/>
    <x v="2"/>
    <n v="28"/>
    <n v="21102903732"/>
    <s v="-"/>
    <n v="6008137765"/>
    <n v="28"/>
    <n v="0"/>
    <n v="28"/>
    <s v="DEPO MARGOMULYO"/>
    <s v="-"/>
    <s v="168-0021041"/>
    <d v="2021-11-04T00:00:00"/>
    <n v="0"/>
    <n v="5042247613"/>
    <s v="168-0032534"/>
    <d v="2021-11-05T00:00:00"/>
    <s v="8276895965"/>
    <s v="2050350312"/>
    <s v="8276895965"/>
    <n v="0"/>
    <n v="0"/>
    <n v="0"/>
    <m/>
    <m/>
    <m/>
    <m/>
    <m/>
    <m/>
    <m/>
    <m/>
    <m/>
    <m/>
    <m/>
    <m/>
    <m/>
    <m/>
    <m/>
    <m/>
    <m/>
    <m/>
    <n v="5"/>
  </r>
  <r>
    <x v="0"/>
    <s v="PT. TIRTA INVESTAMA WINONGAN"/>
    <n v="21102803729"/>
    <s v="YPS"/>
    <s v="MAHRUS"/>
    <s v="N 9375 WE"/>
    <n v="5042305048"/>
    <s v="-"/>
    <s v="SJ-WIN/25840/11/2021"/>
    <d v="2021-11-05T00:00:00"/>
    <n v="1152"/>
    <s v="DEPO PASURUAN"/>
    <x v="0"/>
    <s v="555-0009228"/>
    <d v="2021-11-06T00:00:00"/>
    <x v="0"/>
    <n v="1152"/>
    <n v="21102803764"/>
    <s v="-"/>
    <n v="6008147214"/>
    <n v="15"/>
    <n v="0"/>
    <n v="15"/>
    <s v="DEPO PASURUAN"/>
    <s v="-"/>
    <s v="555-0006697"/>
    <d v="2021-11-04T00:00:00"/>
    <n v="0"/>
    <n v="5042296385"/>
    <s v="555-0009227"/>
    <d v="2021-11-06T00:00:00"/>
    <s v="8276895377"/>
    <s v="2050350281"/>
    <s v="8276895377"/>
    <n v="11347200"/>
    <n v="147750"/>
    <n v="0"/>
    <m/>
    <m/>
    <m/>
    <m/>
    <m/>
    <m/>
    <m/>
    <m/>
    <m/>
    <m/>
    <m/>
    <m/>
    <m/>
    <m/>
    <m/>
    <m/>
    <m/>
    <m/>
    <n v="5"/>
  </r>
  <r>
    <x v="0"/>
    <s v="PT. TIRTA INVESTAMA WINONGAN"/>
    <n v="21102803729"/>
    <s v="YPS"/>
    <s v="MAHRUS"/>
    <s v="N 9375 WE"/>
    <n v="5042305048"/>
    <s v="-"/>
    <s v="SJ-WIN/25840/11/2021"/>
    <d v="2021-11-05T00:00:00"/>
    <n v="1152"/>
    <s v="DEPO PASURUAN"/>
    <x v="0"/>
    <s v="555-0009228"/>
    <d v="2021-11-06T00:00:00"/>
    <x v="1"/>
    <n v="1152"/>
    <n v="21102803764"/>
    <s v="-"/>
    <n v="6008147214"/>
    <n v="1152"/>
    <n v="0"/>
    <n v="1152"/>
    <s v="DEPO PASURUAN"/>
    <s v="-"/>
    <s v="555-0006697"/>
    <d v="2021-11-04T00:00:00"/>
    <n v="25"/>
    <n v="5042296385"/>
    <s v="555-0009227"/>
    <d v="2021-11-06T00:00:00"/>
    <s v="8276895377"/>
    <s v="2050350281"/>
    <s v="8276895377"/>
    <n v="34560000"/>
    <n v="34560000"/>
    <n v="750000"/>
    <m/>
    <m/>
    <m/>
    <m/>
    <m/>
    <m/>
    <m/>
    <m/>
    <m/>
    <m/>
    <m/>
    <m/>
    <m/>
    <m/>
    <m/>
    <m/>
    <m/>
    <m/>
    <n v="5"/>
  </r>
  <r>
    <x v="0"/>
    <s v="PT. TIRTA INVESTAMA WINONGAN"/>
    <n v="21102803729"/>
    <s v="YPS"/>
    <s v="MAHRUS"/>
    <s v="N 9375 WE"/>
    <n v="5042305048"/>
    <s v="-"/>
    <s v="SJ-WIN/25840/11/2021"/>
    <d v="2021-11-05T00:00:00"/>
    <n v="24"/>
    <s v="DEPO PASURUAN"/>
    <x v="0"/>
    <s v="555-0009228"/>
    <d v="2021-11-06T00:00:00"/>
    <x v="2"/>
    <n v="24"/>
    <n v="21102803764"/>
    <s v="-"/>
    <n v="6008147214"/>
    <n v="24"/>
    <n v="0"/>
    <n v="24"/>
    <s v="DEPO PASURUAN"/>
    <s v="-"/>
    <s v="555-0006697"/>
    <d v="2021-11-04T00:00:00"/>
    <n v="0"/>
    <n v="5042296385"/>
    <s v="555-0009227"/>
    <d v="2021-11-06T00:00:00"/>
    <s v="8276895377"/>
    <s v="2050350281"/>
    <s v="8276895377"/>
    <n v="0"/>
    <n v="0"/>
    <n v="0"/>
    <m/>
    <m/>
    <m/>
    <m/>
    <m/>
    <m/>
    <m/>
    <m/>
    <m/>
    <m/>
    <m/>
    <m/>
    <m/>
    <m/>
    <m/>
    <m/>
    <m/>
    <m/>
    <n v="5"/>
  </r>
  <r>
    <x v="0"/>
    <s v="PT. TIRTA INVESTAMA WINONGAN"/>
    <n v="21102803733"/>
    <s v="YPS"/>
    <s v="HADI.S"/>
    <s v="L 9428 UZ"/>
    <n v="5042293994"/>
    <s v="-"/>
    <s v="SJ-WIN/25841/11/2021"/>
    <d v="2021-11-05T00:00:00"/>
    <n v="1728"/>
    <s v="DEPO SITUBONDO"/>
    <x v="3"/>
    <s v="899-0001707"/>
    <d v="2021-11-06T00:00:00"/>
    <x v="0"/>
    <n v="1728"/>
    <n v="21102803785"/>
    <s v="-"/>
    <n v="6008147588"/>
    <n v="70"/>
    <n v="0"/>
    <n v="70"/>
    <s v="DEPO PROBOLINGGO"/>
    <s v="-"/>
    <s v="889-0004209"/>
    <d v="2021-11-04T00:00:00"/>
    <n v="0"/>
    <n v="5042305454"/>
    <s v="116-0004032"/>
    <d v="2021-11-24T00:00:00"/>
    <s v="8276895377"/>
    <s v="2050350281"/>
    <s v="8276895377"/>
    <n v="17020800"/>
    <n v="689500"/>
    <n v="0"/>
    <m/>
    <m/>
    <m/>
    <m/>
    <m/>
    <m/>
    <m/>
    <m/>
    <m/>
    <m/>
    <m/>
    <m/>
    <m/>
    <m/>
    <m/>
    <m/>
    <m/>
    <m/>
    <n v="5"/>
  </r>
  <r>
    <x v="0"/>
    <s v="PT. TIRTA INVESTAMA WINONGAN"/>
    <n v="21102803733"/>
    <s v="YPS"/>
    <s v="HADI.S"/>
    <s v="L 9428 UZ"/>
    <n v="5042293994"/>
    <s v="-"/>
    <s v="SJ-WIN/25841/11/2021"/>
    <d v="2021-11-05T00:00:00"/>
    <n v="1728"/>
    <s v="DEPO SITUBONDO"/>
    <x v="3"/>
    <s v="899-0001707"/>
    <d v="2021-11-06T00:00:00"/>
    <x v="1"/>
    <n v="1728"/>
    <n v="21102803785"/>
    <s v="-"/>
    <n v="6008147588"/>
    <n v="1812"/>
    <n v="0"/>
    <n v="1812"/>
    <s v="DEPO PROBOLINGGO"/>
    <s v="-"/>
    <s v="889-0004209"/>
    <d v="2021-11-04T00:00:00"/>
    <n v="75"/>
    <n v="5042305454"/>
    <s v="116-0004032"/>
    <d v="2021-11-24T00:00:00"/>
    <s v="8276895377"/>
    <s v="2050350281"/>
    <s v="8276895377"/>
    <n v="51840000"/>
    <n v="54360000"/>
    <n v="2250000"/>
    <m/>
    <m/>
    <m/>
    <m/>
    <m/>
    <m/>
    <m/>
    <m/>
    <m/>
    <m/>
    <m/>
    <m/>
    <m/>
    <m/>
    <m/>
    <m/>
    <m/>
    <m/>
    <n v="5"/>
  </r>
  <r>
    <x v="1"/>
    <s v="PT. TIRTA INVESTAMA WINONGAN"/>
    <n v="21102903711"/>
    <s v="YPS"/>
    <s v="IMRON"/>
    <s v="L 9062 UH"/>
    <n v="5042310960"/>
    <s v="-"/>
    <s v="SJ-WIN/25842/11/2021"/>
    <d v="2021-11-05T00:00:00"/>
    <n v="1344"/>
    <s v="DEPO LEGUNDI"/>
    <x v="4"/>
    <s v="083-0007879"/>
    <d v="2021-11-06T00:00:00"/>
    <x v="0"/>
    <n v="1344"/>
    <n v="21102903751"/>
    <s v="-"/>
    <n v="6008147309"/>
    <n v="27"/>
    <n v="0"/>
    <n v="27"/>
    <s v="DEPO LEGUNDI"/>
    <s v="-"/>
    <s v="083-0006562"/>
    <d v="2021-11-04T00:00:00"/>
    <n v="3"/>
    <n v="5042308724"/>
    <s v="117-0002802"/>
    <d v="2021-11-24T00:00:00"/>
    <s v="8276895965"/>
    <s v="2050350312"/>
    <s v="8276895965"/>
    <n v="13238400"/>
    <n v="265950"/>
    <n v="29550"/>
    <m/>
    <m/>
    <m/>
    <m/>
    <m/>
    <m/>
    <m/>
    <m/>
    <m/>
    <m/>
    <m/>
    <m/>
    <m/>
    <m/>
    <m/>
    <m/>
    <m/>
    <m/>
    <n v="5"/>
  </r>
  <r>
    <x v="1"/>
    <s v="PT. TIRTA INVESTAMA WINONGAN"/>
    <n v="21102903711"/>
    <s v="YPS"/>
    <s v="IMRON"/>
    <s v="L 9062 UH"/>
    <n v="5042310960"/>
    <s v="-"/>
    <s v="SJ-WIN/25842/11/2021"/>
    <d v="2021-11-05T00:00:00"/>
    <n v="1344"/>
    <s v="DEPO LEGUNDI"/>
    <x v="4"/>
    <s v="083-0007879"/>
    <d v="2021-11-06T00:00:00"/>
    <x v="1"/>
    <n v="1344"/>
    <n v="21102903751"/>
    <s v="-"/>
    <n v="6008147309"/>
    <n v="1344"/>
    <n v="0"/>
    <n v="1344"/>
    <s v="DEPO LEGUNDI"/>
    <s v="-"/>
    <s v="083-0006562"/>
    <d v="2021-11-04T00:00:00"/>
    <n v="63"/>
    <n v="5042308724"/>
    <s v="117-0002802"/>
    <d v="2021-11-24T00:00:00"/>
    <s v="8276895965"/>
    <s v="2050350312"/>
    <s v="8276895965"/>
    <n v="40320000"/>
    <n v="40320000"/>
    <n v="1890000"/>
    <m/>
    <m/>
    <m/>
    <m/>
    <m/>
    <m/>
    <m/>
    <m/>
    <m/>
    <m/>
    <m/>
    <m/>
    <m/>
    <m/>
    <m/>
    <m/>
    <m/>
    <m/>
    <n v="5"/>
  </r>
  <r>
    <x v="0"/>
    <s v="PT. TIRTA INVESTAMA WINONGAN"/>
    <n v="21102803721"/>
    <s v="YPS"/>
    <s v="DJAMALI"/>
    <s v="N 8507 UV"/>
    <n v="5042304658"/>
    <s v="-"/>
    <s v="SJ-WIN/25843/11/2021"/>
    <d v="2021-11-05T00:00:00"/>
    <n v="1344"/>
    <s v="DEPO PASURUAN"/>
    <x v="0"/>
    <s v="555-0009225"/>
    <d v="2021-11-06T00:00:00"/>
    <x v="0"/>
    <n v="1344"/>
    <n v="21102803756"/>
    <s v="-"/>
    <n v="6008150284"/>
    <n v="18"/>
    <n v="0"/>
    <n v="18"/>
    <s v="DEPO PASURUAN"/>
    <s v="-"/>
    <s v="555-0006698"/>
    <d v="2021-11-05T00:00:00"/>
    <n v="0"/>
    <n v="5042306033"/>
    <s v="555-0009224"/>
    <d v="2021-11-06T00:00:00"/>
    <s v="8276895377"/>
    <s v="2050350281"/>
    <s v="8276895377"/>
    <n v="13238400"/>
    <n v="177300"/>
    <n v="0"/>
    <m/>
    <m/>
    <m/>
    <m/>
    <m/>
    <m/>
    <m/>
    <m/>
    <m/>
    <m/>
    <m/>
    <m/>
    <m/>
    <m/>
    <m/>
    <m/>
    <m/>
    <m/>
    <n v="5"/>
  </r>
  <r>
    <x v="0"/>
    <s v="PT. TIRTA INVESTAMA WINONGAN"/>
    <n v="21102803721"/>
    <s v="YPS"/>
    <s v="DJAMALI"/>
    <s v="N 8507 UV"/>
    <n v="5042304658"/>
    <s v="-"/>
    <s v="SJ-WIN/25843/11/2021"/>
    <d v="2021-11-05T00:00:00"/>
    <n v="1344"/>
    <s v="DEPO PASURUAN"/>
    <x v="0"/>
    <s v="555-0009225"/>
    <d v="2021-11-06T00:00:00"/>
    <x v="1"/>
    <n v="1344"/>
    <n v="21102803756"/>
    <s v="-"/>
    <n v="6008150284"/>
    <n v="1344"/>
    <n v="0"/>
    <n v="1344"/>
    <s v="DEPO PASURUAN"/>
    <s v="-"/>
    <s v="555-0006698"/>
    <d v="2021-11-05T00:00:00"/>
    <n v="40"/>
    <n v="5042306033"/>
    <s v="555-0009224"/>
    <d v="2021-11-06T00:00:00"/>
    <s v="8276895377"/>
    <s v="2050350281"/>
    <s v="8276895377"/>
    <n v="40320000"/>
    <n v="40320000"/>
    <n v="1200000"/>
    <m/>
    <m/>
    <m/>
    <m/>
    <m/>
    <m/>
    <m/>
    <m/>
    <m/>
    <m/>
    <m/>
    <m/>
    <m/>
    <m/>
    <m/>
    <m/>
    <m/>
    <m/>
    <n v="5"/>
  </r>
  <r>
    <x v="0"/>
    <s v="PT. TIRTA INVESTAMA WINONGAN"/>
    <n v="21102803721"/>
    <s v="YPS"/>
    <s v="DJAMALI"/>
    <s v="N 8507 UV"/>
    <n v="5042304658"/>
    <s v="-"/>
    <s v="SJ-WIN/25843/11/2021"/>
    <d v="2021-11-05T00:00:00"/>
    <n v="28"/>
    <s v="DEPO PASURUAN"/>
    <x v="0"/>
    <s v="555-0009225"/>
    <d v="2021-11-06T00:00:00"/>
    <x v="2"/>
    <n v="28"/>
    <n v="21102803756"/>
    <s v="-"/>
    <n v="6008150284"/>
    <n v="28"/>
    <n v="0"/>
    <n v="28"/>
    <s v="DEPO PASURUAN"/>
    <s v="-"/>
    <s v="555-0006698"/>
    <d v="2021-11-05T00:00:00"/>
    <n v="0"/>
    <n v="5042306033"/>
    <s v="555-0009224"/>
    <d v="2021-11-06T00:00:00"/>
    <s v="8276895377"/>
    <s v="2050350281"/>
    <s v="8276895377"/>
    <n v="0"/>
    <n v="0"/>
    <n v="0"/>
    <m/>
    <m/>
    <m/>
    <m/>
    <m/>
    <m/>
    <m/>
    <m/>
    <m/>
    <m/>
    <m/>
    <m/>
    <m/>
    <m/>
    <m/>
    <m/>
    <m/>
    <m/>
    <n v="5"/>
  </r>
  <r>
    <x v="1"/>
    <s v="PT. TIRTA INVESTAMA WINONGAN"/>
    <n v="21102903700"/>
    <s v="YPS"/>
    <s v="NUR HADI"/>
    <s v="L 9431 UZ"/>
    <n v="5042299955"/>
    <s v="-"/>
    <s v="SJ-WIN/25844/11/2021"/>
    <d v="2021-11-05T00:00:00"/>
    <n v="1344"/>
    <s v="DEPO MARGOMULYO"/>
    <x v="5"/>
    <s v="168-0032553"/>
    <d v="2021-11-06T00:00:00"/>
    <x v="0"/>
    <n v="1344"/>
    <n v="21102903722"/>
    <s v="-"/>
    <n v="6008151521"/>
    <n v="24"/>
    <n v="0"/>
    <n v="24"/>
    <s v="DEPO LEGUNDI"/>
    <s v="-"/>
    <s v="083-0006559"/>
    <d v="2021-11-05T00:00:00"/>
    <n v="0"/>
    <n v="5042306815"/>
    <s v="117-0002805"/>
    <d v="2021-11-24T00:00:00"/>
    <s v="8276895965"/>
    <s v="2050350312"/>
    <s v="8276895965"/>
    <n v="13238400"/>
    <n v="236400"/>
    <n v="0"/>
    <m/>
    <m/>
    <m/>
    <m/>
    <m/>
    <m/>
    <m/>
    <m/>
    <m/>
    <m/>
    <m/>
    <m/>
    <m/>
    <m/>
    <m/>
    <m/>
    <m/>
    <m/>
    <n v="5"/>
  </r>
  <r>
    <x v="1"/>
    <s v="PT. TIRTA INVESTAMA WINONGAN"/>
    <n v="21102903700"/>
    <s v="YPS"/>
    <s v="NUR HADI"/>
    <s v="L 9431 UZ"/>
    <n v="5042299955"/>
    <s v="-"/>
    <s v="SJ-WIN/25844/11/2021"/>
    <d v="2021-11-05T00:00:00"/>
    <n v="1344"/>
    <s v="DEPO MARGOMULYO"/>
    <x v="5"/>
    <s v="168-0032553"/>
    <d v="2021-11-06T00:00:00"/>
    <x v="1"/>
    <n v="1344"/>
    <n v="21102903722"/>
    <s v="-"/>
    <n v="6008151521"/>
    <n v="1344"/>
    <n v="0"/>
    <n v="1344"/>
    <s v="DEPO LEGUNDI"/>
    <s v="-"/>
    <s v="083-0006559"/>
    <d v="2021-11-05T00:00:00"/>
    <n v="40"/>
    <n v="5042306815"/>
    <s v="117-0002805"/>
    <d v="2021-11-24T00:00:00"/>
    <s v="8276895965"/>
    <s v="2050350312"/>
    <s v="8276895965"/>
    <n v="40320000"/>
    <n v="40320000"/>
    <n v="1200000"/>
    <m/>
    <m/>
    <m/>
    <m/>
    <m/>
    <m/>
    <m/>
    <m/>
    <m/>
    <m/>
    <m/>
    <m/>
    <m/>
    <m/>
    <m/>
    <m/>
    <m/>
    <m/>
    <n v="5"/>
  </r>
  <r>
    <x v="1"/>
    <s v="PT. TIRTA INVESTAMA WINONGAN"/>
    <n v="21102903700"/>
    <s v="YPS"/>
    <s v="NUR HADI"/>
    <s v="L 9431 UZ"/>
    <n v="5042299955"/>
    <s v="-"/>
    <s v="SJ-WIN/25844/11/2021"/>
    <d v="2021-11-05T00:00:00"/>
    <n v="28"/>
    <s v="DEPO MARGOMULYO"/>
    <x v="5"/>
    <s v="168-0032553"/>
    <d v="2021-11-06T00:00:00"/>
    <x v="2"/>
    <n v="28"/>
    <n v="21102903722"/>
    <s v="-"/>
    <n v="6008151521"/>
    <n v="28"/>
    <n v="0"/>
    <n v="28"/>
    <s v="DEPO LEGUNDI"/>
    <s v="-"/>
    <s v="083-0006559"/>
    <d v="2021-11-05T00:00:00"/>
    <n v="0"/>
    <n v="5042306815"/>
    <s v="117-0002805"/>
    <d v="2021-11-24T00:00:00"/>
    <s v="8276895965"/>
    <s v="2050350312"/>
    <s v="8276895965"/>
    <n v="0"/>
    <n v="0"/>
    <n v="0"/>
    <m/>
    <m/>
    <m/>
    <m/>
    <m/>
    <m/>
    <m/>
    <m/>
    <m/>
    <m/>
    <m/>
    <m/>
    <m/>
    <m/>
    <m/>
    <m/>
    <m/>
    <m/>
    <n v="5"/>
  </r>
  <r>
    <x v="0"/>
    <s v="PT. TIRTA INVESTAMA WINONGAN"/>
    <n v="21102803734"/>
    <s v="YPS"/>
    <s v="YUSUF"/>
    <s v="L 9167 UG"/>
    <n v="5042307383"/>
    <s v="-"/>
    <s v="SJ-WIN/25845/11/2021"/>
    <d v="2021-11-05T00:00:00"/>
    <n v="1344"/>
    <s v="DEPO PROBOLINGGO"/>
    <x v="14"/>
    <s v="889-0004347"/>
    <d v="2021-11-06T00:00:00"/>
    <x v="0"/>
    <n v="1344"/>
    <s v="-"/>
    <s v="-"/>
    <s v="-"/>
    <n v="0"/>
    <n v="0"/>
    <n v="0"/>
    <s v="-"/>
    <s v="-"/>
    <s v="-"/>
    <s v="-"/>
    <n v="0"/>
    <s v="-"/>
    <s v="-"/>
    <s v="-"/>
    <s v="8276895377"/>
    <e v="#N/A"/>
    <e v="#N/A"/>
    <n v="13238400"/>
    <n v="0"/>
    <n v="0"/>
    <m/>
    <m/>
    <m/>
    <m/>
    <m/>
    <m/>
    <m/>
    <m/>
    <m/>
    <m/>
    <m/>
    <m/>
    <m/>
    <m/>
    <m/>
    <m/>
    <m/>
    <m/>
    <n v="5"/>
  </r>
  <r>
    <x v="0"/>
    <s v="PT. TIRTA INVESTAMA WINONGAN"/>
    <n v="21102803734"/>
    <s v="YPS"/>
    <s v="YUSUF"/>
    <s v="L 9167 UG"/>
    <n v="5042307383"/>
    <s v="-"/>
    <s v="SJ-WIN/25845/11/2021"/>
    <d v="2021-11-05T00:00:00"/>
    <n v="1344"/>
    <s v="DEPO PROBOLINGGO"/>
    <x v="14"/>
    <s v="889-0004347"/>
    <d v="2021-11-06T00:00:00"/>
    <x v="1"/>
    <n v="1344"/>
    <s v="-"/>
    <s v="-"/>
    <s v="-"/>
    <n v="0"/>
    <n v="0"/>
    <n v="0"/>
    <s v="-"/>
    <s v="-"/>
    <s v="-"/>
    <s v="-"/>
    <n v="0"/>
    <s v="-"/>
    <s v="-"/>
    <s v="-"/>
    <s v="8276895377"/>
    <e v="#N/A"/>
    <e v="#N/A"/>
    <n v="40320000"/>
    <n v="0"/>
    <n v="0"/>
    <m/>
    <m/>
    <m/>
    <m/>
    <m/>
    <m/>
    <m/>
    <m/>
    <m/>
    <m/>
    <m/>
    <m/>
    <m/>
    <m/>
    <m/>
    <m/>
    <m/>
    <m/>
    <n v="5"/>
  </r>
  <r>
    <x v="1"/>
    <s v="PT. TIRTA INVESTAMA WINONGAN"/>
    <s v="21102803734A"/>
    <s v="YPS"/>
    <s v="YUSUF"/>
    <s v="L 9167 UG"/>
    <s v="BONGKAR SAJA"/>
    <s v="-"/>
    <s v="SJ-WIN/25846/11/2021"/>
    <d v="2021-11-05T00:00:00"/>
    <n v="0"/>
    <s v="TIV KEBONCANDI"/>
    <x v="2"/>
    <s v="-"/>
    <s v="-"/>
    <x v="0"/>
    <n v="0"/>
    <n v="21102903749"/>
    <s v="-"/>
    <n v="6008148074"/>
    <n v="37"/>
    <n v="0"/>
    <n v="37"/>
    <s v="DEPO BALONG PANGGANG"/>
    <s v="-"/>
    <s v="088-0002353"/>
    <d v="2021-11-04T00:00:00"/>
    <n v="0"/>
    <n v="5042308487"/>
    <s v="117-0002801"/>
    <d v="2021-11-24T00:00:00"/>
    <e v="#N/A"/>
    <s v="2050350312"/>
    <s v="8276895965"/>
    <n v="0"/>
    <n v="364450"/>
    <n v="0"/>
    <m/>
    <m/>
    <m/>
    <m/>
    <m/>
    <m/>
    <m/>
    <m/>
    <m/>
    <m/>
    <m/>
    <m/>
    <m/>
    <m/>
    <m/>
    <m/>
    <m/>
    <m/>
    <n v="5"/>
  </r>
  <r>
    <x v="1"/>
    <s v="PT. TIRTA INVESTAMA WINONGAN"/>
    <s v="21102803734A"/>
    <s v="YPS"/>
    <s v="YUSUF"/>
    <s v="L 9167 UG"/>
    <s v="BONGKAR SAJA"/>
    <s v="-"/>
    <s v="SJ-WIN/25846/11/2021"/>
    <d v="2021-11-05T00:00:00"/>
    <n v="0"/>
    <s v="TIV KEBONCANDI"/>
    <x v="2"/>
    <s v="-"/>
    <s v="-"/>
    <x v="1"/>
    <n v="0"/>
    <n v="21102903749"/>
    <s v="-"/>
    <n v="6008148074"/>
    <n v="1344"/>
    <n v="0"/>
    <n v="1344"/>
    <s v="DEPO BALONG PANGGANG"/>
    <s v="-"/>
    <s v="088-0002353"/>
    <d v="2021-11-04T00:00:00"/>
    <n v="65"/>
    <n v="5042308487"/>
    <s v="117-0002801"/>
    <d v="2021-11-24T00:00:00"/>
    <e v="#N/A"/>
    <s v="2050350312"/>
    <s v="8276895965"/>
    <n v="0"/>
    <n v="40320000"/>
    <n v="1950000"/>
    <m/>
    <m/>
    <m/>
    <m/>
    <m/>
    <m/>
    <m/>
    <m/>
    <m/>
    <m/>
    <m/>
    <m/>
    <m/>
    <m/>
    <m/>
    <m/>
    <m/>
    <m/>
    <n v="5"/>
  </r>
  <r>
    <x v="1"/>
    <s v="PT. TIRTA INVESTAMA WINONGAN"/>
    <n v="21102903705"/>
    <s v="YPS"/>
    <s v="MUHAMAD"/>
    <s v="N 8527 UV"/>
    <n v="5042310694"/>
    <s v="-"/>
    <s v="SJ-WIN/25847/11/2021"/>
    <d v="2021-11-05T00:00:00"/>
    <n v="1344"/>
    <s v="DEPO LEGUNDI"/>
    <x v="4"/>
    <s v="083-0007880"/>
    <d v="2021-11-06T00:00:00"/>
    <x v="0"/>
    <n v="1344"/>
    <s v="-"/>
    <s v="-"/>
    <s v="-"/>
    <n v="0"/>
    <n v="0"/>
    <n v="0"/>
    <s v="-"/>
    <s v="-"/>
    <s v="-"/>
    <s v="-"/>
    <n v="0"/>
    <s v="-"/>
    <s v="-"/>
    <s v="-"/>
    <s v="8276895965"/>
    <e v="#N/A"/>
    <e v="#N/A"/>
    <n v="13238400"/>
    <n v="0"/>
    <n v="0"/>
    <m/>
    <m/>
    <m/>
    <m/>
    <m/>
    <m/>
    <m/>
    <m/>
    <m/>
    <m/>
    <m/>
    <m/>
    <m/>
    <m/>
    <m/>
    <m/>
    <m/>
    <m/>
    <n v="5"/>
  </r>
  <r>
    <x v="1"/>
    <s v="PT. TIRTA INVESTAMA WINONGAN"/>
    <n v="21102903705"/>
    <s v="YPS"/>
    <s v="MUHAMAD"/>
    <s v="N 8527 UV"/>
    <n v="5042310694"/>
    <s v="-"/>
    <s v="SJ-WIN/25847/11/2021"/>
    <d v="2021-11-05T00:00:00"/>
    <n v="1344"/>
    <s v="DEPO LEGUNDI"/>
    <x v="4"/>
    <s v="083-0007880"/>
    <d v="2021-11-06T00:00:00"/>
    <x v="1"/>
    <n v="1344"/>
    <s v="-"/>
    <s v="-"/>
    <s v="-"/>
    <n v="0"/>
    <n v="0"/>
    <n v="0"/>
    <s v="-"/>
    <s v="-"/>
    <s v="-"/>
    <s v="-"/>
    <n v="0"/>
    <s v="-"/>
    <s v="-"/>
    <s v="-"/>
    <s v="8276895965"/>
    <e v="#N/A"/>
    <e v="#N/A"/>
    <n v="40320000"/>
    <n v="0"/>
    <n v="0"/>
    <m/>
    <m/>
    <m/>
    <m/>
    <m/>
    <m/>
    <m/>
    <m/>
    <m/>
    <m/>
    <m/>
    <m/>
    <m/>
    <m/>
    <m/>
    <m/>
    <m/>
    <m/>
    <n v="5"/>
  </r>
  <r>
    <x v="1"/>
    <s v="PT. TIRTA INVESTAMA WINONGAN"/>
    <n v="21102903705"/>
    <s v="YPS"/>
    <s v="MUHAMAD"/>
    <s v="N 8527 UV"/>
    <n v="5042310694"/>
    <s v="-"/>
    <s v="SJ-WIN/25847/11/2021"/>
    <d v="2021-11-05T00:00:00"/>
    <n v="28"/>
    <s v="DEPO LEGUNDI"/>
    <x v="4"/>
    <s v="083-0007880"/>
    <d v="2021-11-06T00:00:00"/>
    <x v="2"/>
    <n v="28"/>
    <s v="-"/>
    <s v="-"/>
    <s v="-"/>
    <n v="0"/>
    <n v="0"/>
    <n v="0"/>
    <s v="-"/>
    <s v="-"/>
    <s v="-"/>
    <s v="-"/>
    <n v="0"/>
    <s v="-"/>
    <s v="-"/>
    <s v="-"/>
    <s v="8276895965"/>
    <e v="#N/A"/>
    <e v="#N/A"/>
    <n v="0"/>
    <n v="0"/>
    <n v="0"/>
    <m/>
    <m/>
    <m/>
    <m/>
    <m/>
    <m/>
    <m/>
    <m/>
    <m/>
    <m/>
    <m/>
    <m/>
    <m/>
    <m/>
    <m/>
    <m/>
    <m/>
    <m/>
    <n v="5"/>
  </r>
  <r>
    <x v="0"/>
    <s v="PT. TIRTA INVESTAMA WINONGAN"/>
    <s v="21102903705A"/>
    <s v="YPS"/>
    <s v="MUHAMAD"/>
    <s v="N 8527 UV"/>
    <s v="BONGKAR SAJA"/>
    <s v="-"/>
    <s v="SJ-WIN/25848/11/2021"/>
    <d v="2021-11-05T00:00:00"/>
    <n v="0"/>
    <s v="TIV KEBONCANDI"/>
    <x v="2"/>
    <s v="-"/>
    <s v="-"/>
    <x v="0"/>
    <n v="0"/>
    <n v="21102803747"/>
    <s v="-"/>
    <n v="6008148954"/>
    <n v="18"/>
    <n v="0"/>
    <n v="18"/>
    <s v="DEPO PASURUAN"/>
    <s v="-"/>
    <s v="555-0006700"/>
    <d v="2021-11-05T00:00:00"/>
    <n v="0"/>
    <n v="5042296833"/>
    <s v="116-0004035"/>
    <d v="2021-11-24T00:00:00"/>
    <e v="#N/A"/>
    <s v="2050350281"/>
    <s v="8276895377"/>
    <n v="0"/>
    <n v="177300"/>
    <n v="0"/>
    <m/>
    <m/>
    <m/>
    <m/>
    <m/>
    <m/>
    <m/>
    <m/>
    <m/>
    <m/>
    <m/>
    <m/>
    <m/>
    <m/>
    <m/>
    <m/>
    <m/>
    <m/>
    <n v="5"/>
  </r>
  <r>
    <x v="0"/>
    <s v="PT. TIRTA INVESTAMA WINONGAN"/>
    <s v="21102903705A"/>
    <s v="YPS"/>
    <s v="MUHAMAD"/>
    <s v="N 8527 UV"/>
    <s v="BONGKAR SAJA"/>
    <s v="-"/>
    <s v="SJ-WIN/25848/11/2021"/>
    <d v="2021-11-05T00:00:00"/>
    <n v="0"/>
    <s v="TIV KEBONCANDI"/>
    <x v="2"/>
    <s v="-"/>
    <s v="-"/>
    <x v="1"/>
    <n v="0"/>
    <n v="21102803747"/>
    <s v="-"/>
    <n v="6008148954"/>
    <n v="1344"/>
    <n v="0"/>
    <n v="1344"/>
    <s v="DEPO PASURUAN"/>
    <s v="-"/>
    <s v="555-0006700"/>
    <d v="2021-11-05T00:00:00"/>
    <n v="30"/>
    <n v="5042296833"/>
    <s v="116-0004035"/>
    <d v="2021-11-24T00:00:00"/>
    <e v="#N/A"/>
    <s v="2050350281"/>
    <s v="8276895377"/>
    <n v="0"/>
    <n v="40320000"/>
    <n v="900000"/>
    <m/>
    <m/>
    <m/>
    <m/>
    <m/>
    <m/>
    <m/>
    <m/>
    <m/>
    <m/>
    <m/>
    <m/>
    <m/>
    <m/>
    <m/>
    <m/>
    <m/>
    <m/>
    <n v="5"/>
  </r>
  <r>
    <x v="0"/>
    <s v="PT. TIRTA INVESTAMA WINONGAN"/>
    <s v="21102903705A"/>
    <s v="YPS"/>
    <s v="MUHAMAD"/>
    <s v="N 8527 UV"/>
    <s v="BONGKAR SAJA"/>
    <s v="-"/>
    <s v="SJ-WIN/25848/11/2021"/>
    <d v="2021-11-05T00:00:00"/>
    <n v="0"/>
    <s v="TIV KEBONCANDI"/>
    <x v="2"/>
    <s v="-"/>
    <s v="-"/>
    <x v="2"/>
    <n v="0"/>
    <n v="21102803747"/>
    <s v="-"/>
    <n v="6008148954"/>
    <n v="28"/>
    <n v="0"/>
    <n v="28"/>
    <s v="DEPO PASURUAN"/>
    <s v="-"/>
    <s v="555-0006700"/>
    <d v="2021-11-05T00:00:00"/>
    <n v="0"/>
    <n v="5042296833"/>
    <s v="116-0004035"/>
    <d v="2021-11-24T00:00:00"/>
    <e v="#N/A"/>
    <s v="2050350281"/>
    <s v="8276895377"/>
    <n v="0"/>
    <n v="0"/>
    <n v="0"/>
    <m/>
    <m/>
    <m/>
    <m/>
    <m/>
    <m/>
    <m/>
    <m/>
    <m/>
    <m/>
    <m/>
    <m/>
    <m/>
    <m/>
    <m/>
    <m/>
    <m/>
    <m/>
    <n v="5"/>
  </r>
  <r>
    <x v="0"/>
    <s v="PT. TIRTA INVESTAMA WINONGAN"/>
    <n v="21102803718"/>
    <s v="YPS"/>
    <s v="ROZIQ"/>
    <s v="L 9434 UZ"/>
    <n v="5042309548"/>
    <s v="-"/>
    <s v="SJ-WIN/25849/11/2021"/>
    <d v="2021-11-05T00:00:00"/>
    <n v="1344"/>
    <s v="DEPO PROBOLINGGO"/>
    <x v="14"/>
    <s v="889-0004350"/>
    <d v="2021-11-06T00:00:00"/>
    <x v="0"/>
    <n v="1344"/>
    <s v="-"/>
    <s v="-"/>
    <s v="-"/>
    <n v="0"/>
    <n v="0"/>
    <n v="0"/>
    <s v="-"/>
    <s v="-"/>
    <s v="-"/>
    <s v="-"/>
    <n v="0"/>
    <s v="-"/>
    <s v="-"/>
    <s v="-"/>
    <s v="8276895377"/>
    <e v="#N/A"/>
    <e v="#N/A"/>
    <n v="13238400"/>
    <n v="0"/>
    <n v="0"/>
    <m/>
    <m/>
    <m/>
    <m/>
    <m/>
    <m/>
    <m/>
    <m/>
    <m/>
    <m/>
    <m/>
    <m/>
    <m/>
    <m/>
    <m/>
    <m/>
    <m/>
    <m/>
    <n v="5"/>
  </r>
  <r>
    <x v="0"/>
    <s v="PT. TIRTA INVESTAMA WINONGAN"/>
    <n v="21102803718"/>
    <s v="YPS"/>
    <s v="ROZIQ"/>
    <s v="L 9434 UZ"/>
    <n v="5042309548"/>
    <s v="-"/>
    <s v="SJ-WIN/25849/11/2021"/>
    <d v="2021-11-05T00:00:00"/>
    <n v="1344"/>
    <s v="DEPO PROBOLINGGO"/>
    <x v="14"/>
    <s v="889-0004350"/>
    <d v="2021-11-06T00:00:00"/>
    <x v="1"/>
    <n v="1344"/>
    <s v="-"/>
    <s v="-"/>
    <s v="-"/>
    <n v="0"/>
    <n v="0"/>
    <n v="0"/>
    <s v="-"/>
    <s v="-"/>
    <s v="-"/>
    <s v="-"/>
    <n v="0"/>
    <s v="-"/>
    <s v="-"/>
    <s v="-"/>
    <s v="8276895377"/>
    <e v="#N/A"/>
    <e v="#N/A"/>
    <n v="40320000"/>
    <n v="0"/>
    <n v="0"/>
    <m/>
    <m/>
    <m/>
    <m/>
    <m/>
    <m/>
    <m/>
    <m/>
    <m/>
    <m/>
    <m/>
    <m/>
    <m/>
    <m/>
    <m/>
    <m/>
    <m/>
    <m/>
    <n v="5"/>
  </r>
  <r>
    <x v="0"/>
    <s v="PT. TIRTA INVESTAMA WINONGAN"/>
    <n v="21102803718"/>
    <s v="YPS"/>
    <s v="ROZIQ"/>
    <s v="L 9434 UZ"/>
    <n v="5042309548"/>
    <s v="-"/>
    <s v="SJ-WIN/25849/11/2021"/>
    <d v="2021-11-05T00:00:00"/>
    <n v="28"/>
    <s v="DEPO PROBOLINGGO"/>
    <x v="14"/>
    <s v="889-0004350"/>
    <d v="2021-11-06T00:00:00"/>
    <x v="2"/>
    <n v="28"/>
    <s v="-"/>
    <s v="-"/>
    <s v="-"/>
    <n v="0"/>
    <n v="0"/>
    <n v="0"/>
    <s v="-"/>
    <s v="-"/>
    <s v="-"/>
    <s v="-"/>
    <n v="0"/>
    <s v="-"/>
    <s v="-"/>
    <s v="-"/>
    <s v="8276895377"/>
    <e v="#N/A"/>
    <e v="#N/A"/>
    <n v="0"/>
    <n v="0"/>
    <n v="0"/>
    <m/>
    <m/>
    <m/>
    <m/>
    <m/>
    <m/>
    <m/>
    <m/>
    <m/>
    <m/>
    <m/>
    <m/>
    <m/>
    <m/>
    <m/>
    <m/>
    <m/>
    <m/>
    <n v="5"/>
  </r>
  <r>
    <x v="1"/>
    <s v="PT. TIRTA INVESTAMA WINONGAN"/>
    <s v="21102803718A"/>
    <s v="YPS"/>
    <s v="ROZIQ"/>
    <s v="L 9434 UZ"/>
    <s v="BONGKAR SAJA"/>
    <s v="-"/>
    <s v="SJ-WIN/25850/11/2021"/>
    <d v="2021-11-05T00:00:00"/>
    <n v="0"/>
    <s v="TIV KEBONCANDI"/>
    <x v="2"/>
    <s v="-"/>
    <s v="-"/>
    <x v="0"/>
    <n v="0"/>
    <n v="21102903723"/>
    <s v="-"/>
    <n v="6008146824"/>
    <n v="24"/>
    <n v="0"/>
    <n v="24"/>
    <s v="DEPO LEGUNDI"/>
    <s v="-"/>
    <s v="083-0006564"/>
    <d v="2021-11-05T00:00:00"/>
    <n v="0"/>
    <n v="5042302238"/>
    <s v="117-0002804"/>
    <d v="2021-11-24T00:00:00"/>
    <e v="#N/A"/>
    <s v="2050350312"/>
    <s v="8276895965"/>
    <n v="0"/>
    <n v="236400"/>
    <n v="0"/>
    <m/>
    <m/>
    <m/>
    <m/>
    <m/>
    <m/>
    <m/>
    <m/>
    <m/>
    <m/>
    <m/>
    <m/>
    <m/>
    <m/>
    <m/>
    <m/>
    <m/>
    <m/>
    <n v="5"/>
  </r>
  <r>
    <x v="1"/>
    <s v="PT. TIRTA INVESTAMA WINONGAN"/>
    <s v="21102803718A"/>
    <s v="YPS"/>
    <s v="ROZIQ"/>
    <s v="L 9434 UZ"/>
    <s v="BONGKAR SAJA"/>
    <s v="-"/>
    <s v="SJ-WIN/25850/11/2021"/>
    <d v="2021-11-05T00:00:00"/>
    <n v="0"/>
    <s v="TIV KEBONCANDI"/>
    <x v="2"/>
    <s v="-"/>
    <s v="-"/>
    <x v="1"/>
    <n v="0"/>
    <n v="21102903723"/>
    <s v="-"/>
    <n v="6008146824"/>
    <n v="1344"/>
    <n v="0"/>
    <n v="1344"/>
    <s v="DEPO LEGUNDI"/>
    <s v="-"/>
    <s v="083-0006564"/>
    <d v="2021-11-05T00:00:00"/>
    <n v="40"/>
    <n v="5042302238"/>
    <s v="117-0002804"/>
    <d v="2021-11-24T00:00:00"/>
    <e v="#N/A"/>
    <s v="2050350312"/>
    <s v="8276895965"/>
    <n v="0"/>
    <n v="40320000"/>
    <n v="1200000"/>
    <m/>
    <m/>
    <m/>
    <m/>
    <m/>
    <m/>
    <m/>
    <m/>
    <m/>
    <m/>
    <m/>
    <m/>
    <m/>
    <m/>
    <m/>
    <m/>
    <m/>
    <m/>
    <n v="5"/>
  </r>
  <r>
    <x v="1"/>
    <s v="PT. TIRTA INVESTAMA WINONGAN"/>
    <s v="21102803718A"/>
    <s v="YPS"/>
    <s v="ROZIQ"/>
    <s v="L 9434 UZ"/>
    <s v="BONGKAR SAJA"/>
    <s v="-"/>
    <s v="SJ-WIN/25850/11/2021"/>
    <d v="2021-11-05T00:00:00"/>
    <n v="0"/>
    <s v="TIV KEBONCANDI"/>
    <x v="2"/>
    <s v="-"/>
    <s v="-"/>
    <x v="2"/>
    <n v="0"/>
    <n v="21102903723"/>
    <s v="-"/>
    <n v="6008146824"/>
    <n v="28"/>
    <n v="0"/>
    <n v="28"/>
    <s v="DEPO LEGUNDI"/>
    <s v="-"/>
    <s v="083-0006564"/>
    <d v="2021-11-05T00:00:00"/>
    <n v="0"/>
    <n v="5042302238"/>
    <s v="117-0002804"/>
    <d v="2021-11-24T00:00:00"/>
    <e v="#N/A"/>
    <s v="2050350312"/>
    <s v="8276895965"/>
    <n v="0"/>
    <n v="0"/>
    <n v="0"/>
    <m/>
    <m/>
    <m/>
    <m/>
    <m/>
    <m/>
    <m/>
    <m/>
    <m/>
    <m/>
    <m/>
    <m/>
    <m/>
    <m/>
    <m/>
    <m/>
    <m/>
    <m/>
    <n v="5"/>
  </r>
  <r>
    <x v="0"/>
    <s v="PT. TIRTA INVESTAMA WINONGAN"/>
    <n v="21102803717"/>
    <s v="YPS"/>
    <s v="MAT ALI"/>
    <s v="L 9358 UZ"/>
    <n v="5042306580"/>
    <s v="-"/>
    <s v="SJ-WIN/25851/11/2021"/>
    <d v="2021-11-05T00:00:00"/>
    <n v="1104"/>
    <s v="DEPO PASURUAN"/>
    <x v="0"/>
    <s v="555-0009230"/>
    <d v="2021-11-06T00:00:00"/>
    <x v="0"/>
    <n v="1104"/>
    <n v="21102803754"/>
    <s v="-"/>
    <n v="6008151640"/>
    <n v="15"/>
    <n v="0"/>
    <n v="15"/>
    <s v="DEPO PASURUAN"/>
    <s v="-"/>
    <s v="555-0006699"/>
    <d v="2021-11-05T00:00:00"/>
    <n v="0"/>
    <n v="5042305944"/>
    <s v="555-0009229"/>
    <d v="2021-11-06T00:00:00"/>
    <s v="8276895377"/>
    <s v="2050350281"/>
    <s v="8276895377"/>
    <n v="10874400"/>
    <n v="147750"/>
    <n v="0"/>
    <m/>
    <m/>
    <m/>
    <m/>
    <m/>
    <m/>
    <m/>
    <m/>
    <m/>
    <m/>
    <m/>
    <m/>
    <m/>
    <m/>
    <m/>
    <m/>
    <m/>
    <m/>
    <n v="5"/>
  </r>
  <r>
    <x v="0"/>
    <s v="PT. TIRTA INVESTAMA WINONGAN"/>
    <n v="21102803717"/>
    <s v="YPS"/>
    <s v="MAT ALI"/>
    <s v="L 9358 UZ"/>
    <n v="5042306580"/>
    <s v="-"/>
    <s v="SJ-WIN/25851/11/2021"/>
    <d v="2021-11-05T00:00:00"/>
    <n v="1104"/>
    <s v="DEPO PASURUAN"/>
    <x v="0"/>
    <s v="555-0009230"/>
    <d v="2021-11-06T00:00:00"/>
    <x v="1"/>
    <n v="1104"/>
    <n v="21102803754"/>
    <s v="-"/>
    <n v="6008151640"/>
    <n v="1152"/>
    <n v="0"/>
    <n v="1152"/>
    <s v="DEPO PASURUAN"/>
    <s v="-"/>
    <s v="555-0006699"/>
    <d v="2021-11-05T00:00:00"/>
    <n v="48"/>
    <n v="5042305944"/>
    <s v="555-0009229"/>
    <d v="2021-11-06T00:00:00"/>
    <s v="8276895377"/>
    <s v="2050350281"/>
    <s v="8276895377"/>
    <n v="33120000"/>
    <n v="34560000"/>
    <n v="1440000"/>
    <m/>
    <m/>
    <m/>
    <m/>
    <m/>
    <m/>
    <m/>
    <m/>
    <m/>
    <m/>
    <m/>
    <m/>
    <m/>
    <m/>
    <m/>
    <m/>
    <m/>
    <m/>
    <n v="5"/>
  </r>
  <r>
    <x v="0"/>
    <s v="PT. TIRTA INVESTAMA WINONGAN"/>
    <n v="21102803717"/>
    <s v="YPS"/>
    <s v="MAT ALI"/>
    <s v="L 9358 UZ"/>
    <n v="5042306580"/>
    <s v="-"/>
    <s v="SJ-WIN/25851/11/2021"/>
    <d v="2021-11-05T00:00:00"/>
    <n v="24"/>
    <s v="DEPO PASURUAN"/>
    <x v="0"/>
    <s v="555-0009230"/>
    <d v="2021-11-06T00:00:00"/>
    <x v="2"/>
    <n v="24"/>
    <n v="21102803754"/>
    <s v="-"/>
    <n v="6008151640"/>
    <n v="24"/>
    <n v="0"/>
    <n v="24"/>
    <s v="DEPO PASURUAN"/>
    <s v="-"/>
    <s v="555-0006699"/>
    <d v="2021-11-05T00:00:00"/>
    <n v="0"/>
    <n v="5042305944"/>
    <s v="555-0009229"/>
    <d v="2021-11-06T00:00:00"/>
    <s v="8276895377"/>
    <s v="2050350281"/>
    <s v="8276895377"/>
    <n v="0"/>
    <n v="0"/>
    <n v="0"/>
    <m/>
    <m/>
    <m/>
    <m/>
    <m/>
    <m/>
    <m/>
    <m/>
    <m/>
    <m/>
    <m/>
    <m/>
    <m/>
    <m/>
    <m/>
    <m/>
    <m/>
    <m/>
    <n v="5"/>
  </r>
  <r>
    <x v="0"/>
    <s v="PT. TIRTA INVESTAMA WINONGAN"/>
    <n v="21102803716"/>
    <s v="MERPATI"/>
    <s v="MASKUR"/>
    <s v="N 7906 UQ"/>
    <n v="5042308375"/>
    <s v="-"/>
    <s v="-"/>
    <d v="2021-11-05T00:00:00"/>
    <n v="1344"/>
    <s v="TEJA JAYA"/>
    <x v="20"/>
    <s v="558-0010116"/>
    <d v="2021-11-05T00:00:00"/>
    <x v="0"/>
    <n v="1344"/>
    <s v="-"/>
    <s v="-"/>
    <s v="-"/>
    <n v="0"/>
    <n v="0"/>
    <n v="0"/>
    <s v="-"/>
    <s v="-"/>
    <s v="-"/>
    <s v="-"/>
    <n v="0"/>
    <s v="-"/>
    <s v="-"/>
    <s v="-"/>
    <s v="8276895377"/>
    <e v="#N/A"/>
    <e v="#N/A"/>
    <n v="13238400"/>
    <n v="0"/>
    <n v="0"/>
    <m/>
    <m/>
    <m/>
    <m/>
    <m/>
    <m/>
    <m/>
    <m/>
    <m/>
    <m/>
    <m/>
    <m/>
    <m/>
    <m/>
    <m/>
    <m/>
    <m/>
    <m/>
    <n v="5"/>
  </r>
  <r>
    <x v="0"/>
    <s v="PT. TIRTA INVESTAMA WINONGAN"/>
    <n v="21102803716"/>
    <s v="MERPATI"/>
    <s v="MASKUR"/>
    <s v="N 7906 UQ"/>
    <n v="5042308375"/>
    <s v="-"/>
    <s v="-"/>
    <d v="2021-11-05T00:00:00"/>
    <n v="1344"/>
    <s v="TEJA JAYA"/>
    <x v="20"/>
    <s v="558-0010116"/>
    <d v="2021-11-05T00:00:00"/>
    <x v="1"/>
    <n v="1344"/>
    <s v="-"/>
    <s v="-"/>
    <s v="-"/>
    <n v="0"/>
    <n v="0"/>
    <n v="0"/>
    <s v="-"/>
    <s v="-"/>
    <s v="-"/>
    <s v="-"/>
    <n v="0"/>
    <s v="-"/>
    <s v="-"/>
    <s v="-"/>
    <s v="8276895377"/>
    <e v="#N/A"/>
    <e v="#N/A"/>
    <n v="40320000"/>
    <n v="0"/>
    <n v="0"/>
    <m/>
    <m/>
    <m/>
    <m/>
    <m/>
    <m/>
    <m/>
    <m/>
    <m/>
    <m/>
    <m/>
    <m/>
    <m/>
    <m/>
    <m/>
    <m/>
    <m/>
    <m/>
    <n v="5"/>
  </r>
  <r>
    <x v="1"/>
    <s v="PT. TIRTA INVESTAMA WINONGAN"/>
    <s v="21102803716A"/>
    <s v="MERPATI"/>
    <s v="MASKUR"/>
    <s v="N 7906 UQ"/>
    <s v="BONGKAR SAJA"/>
    <s v="-"/>
    <s v="-"/>
    <d v="2021-11-05T00:00:00"/>
    <n v="0"/>
    <s v="TIV KEBONCANDI"/>
    <x v="2"/>
    <s v="-"/>
    <s v="-"/>
    <x v="0"/>
    <n v="0"/>
    <n v="21102903737"/>
    <s v="-"/>
    <n v="6008148436"/>
    <n v="34"/>
    <n v="0"/>
    <n v="34"/>
    <s v="DEPO LEGUNDI"/>
    <s v="-"/>
    <s v="083-0006563"/>
    <d v="2021-11-04T00:00:00"/>
    <n v="2"/>
    <n v="5042312013"/>
    <s v="117-0002806"/>
    <d v="2021-11-24T00:00:00"/>
    <e v="#N/A"/>
    <s v="2050350312"/>
    <s v="8276895965"/>
    <n v="0"/>
    <n v="334900"/>
    <n v="19700"/>
    <m/>
    <m/>
    <m/>
    <m/>
    <m/>
    <m/>
    <m/>
    <m/>
    <m/>
    <m/>
    <m/>
    <m/>
    <m/>
    <m/>
    <m/>
    <m/>
    <m/>
    <m/>
    <n v="5"/>
  </r>
  <r>
    <x v="1"/>
    <s v="PT. TIRTA INVESTAMA WINONGAN"/>
    <s v="21102803716A"/>
    <s v="MERPATI"/>
    <s v="MASKUR"/>
    <s v="N 7906 UQ"/>
    <s v="BONGKAR SAJA"/>
    <s v="-"/>
    <s v="-"/>
    <d v="2021-11-05T00:00:00"/>
    <n v="0"/>
    <s v="TIV KEBONCANDI"/>
    <x v="2"/>
    <s v="-"/>
    <s v="-"/>
    <x v="1"/>
    <n v="0"/>
    <n v="21102903737"/>
    <s v="-"/>
    <n v="6008148436"/>
    <n v="1344"/>
    <n v="0"/>
    <n v="1344"/>
    <s v="DEPO LEGUNDI"/>
    <s v="-"/>
    <s v="083-0006563"/>
    <d v="2021-11-04T00:00:00"/>
    <n v="70"/>
    <n v="5042312013"/>
    <s v="117-0002806"/>
    <d v="2021-11-24T00:00:00"/>
    <e v="#N/A"/>
    <s v="2050350312"/>
    <s v="8276895965"/>
    <n v="0"/>
    <n v="40320000"/>
    <n v="2100000"/>
    <m/>
    <m/>
    <m/>
    <m/>
    <m/>
    <m/>
    <m/>
    <m/>
    <m/>
    <m/>
    <m/>
    <m/>
    <m/>
    <m/>
    <m/>
    <m/>
    <m/>
    <m/>
    <n v="5"/>
  </r>
  <r>
    <x v="0"/>
    <s v="PT. TIRTA INVESTAMA WINONGAN"/>
    <n v="21102803719"/>
    <s v="PPS"/>
    <s v="MADE"/>
    <s v="L 8373 UI"/>
    <n v="5042310644"/>
    <s v="-"/>
    <s v="-"/>
    <d v="2021-11-05T00:00:00"/>
    <n v="1440"/>
    <s v="DEPO JEMBER"/>
    <x v="7"/>
    <s v="369-0005911"/>
    <d v="2021-11-06T00:00:00"/>
    <x v="0"/>
    <n v="1440"/>
    <s v="-"/>
    <s v="-"/>
    <s v="-"/>
    <n v="0"/>
    <n v="0"/>
    <n v="0"/>
    <s v="-"/>
    <s v="-"/>
    <s v="-"/>
    <s v="-"/>
    <n v="0"/>
    <s v="-"/>
    <s v="-"/>
    <s v="-"/>
    <s v="8276895377"/>
    <e v="#N/A"/>
    <e v="#N/A"/>
    <n v="14184000"/>
    <n v="0"/>
    <n v="0"/>
    <m/>
    <m/>
    <m/>
    <m/>
    <m/>
    <m/>
    <m/>
    <m/>
    <m/>
    <m/>
    <m/>
    <m/>
    <m/>
    <m/>
    <m/>
    <m/>
    <m/>
    <m/>
    <n v="5"/>
  </r>
  <r>
    <x v="0"/>
    <s v="PT. TIRTA INVESTAMA WINONGAN"/>
    <n v="21102803719"/>
    <s v="PPS"/>
    <s v="MADE"/>
    <s v="L 8373 UI"/>
    <n v="5042310644"/>
    <s v="-"/>
    <s v="-"/>
    <d v="2021-11-05T00:00:00"/>
    <n v="1440"/>
    <s v="DEPO JEMBER"/>
    <x v="7"/>
    <s v="369-0005911"/>
    <d v="2021-11-06T00:00:00"/>
    <x v="1"/>
    <n v="1440"/>
    <s v="-"/>
    <s v="-"/>
    <s v="-"/>
    <n v="0"/>
    <n v="0"/>
    <n v="0"/>
    <s v="-"/>
    <s v="-"/>
    <s v="-"/>
    <s v="-"/>
    <n v="0"/>
    <s v="-"/>
    <s v="-"/>
    <s v="-"/>
    <s v="8276895377"/>
    <e v="#N/A"/>
    <e v="#N/A"/>
    <n v="43200000"/>
    <n v="0"/>
    <n v="0"/>
    <m/>
    <m/>
    <m/>
    <m/>
    <m/>
    <m/>
    <m/>
    <m/>
    <m/>
    <m/>
    <m/>
    <m/>
    <m/>
    <m/>
    <m/>
    <m/>
    <m/>
    <m/>
    <n v="5"/>
  </r>
  <r>
    <x v="1"/>
    <s v="PT. TIRTA INVESTAMA WINONGAN"/>
    <s v="21102803719A"/>
    <s v="PPS"/>
    <s v="MADE"/>
    <s v="L 8373 UI"/>
    <s v="BONGKAR SAJA"/>
    <s v="-"/>
    <s v="-"/>
    <d v="2021-11-05T00:00:00"/>
    <n v="0"/>
    <s v="TIV KEBONCANDI"/>
    <x v="2"/>
    <s v="-"/>
    <s v="-"/>
    <x v="0"/>
    <n v="0"/>
    <n v="21102903735"/>
    <s v="-"/>
    <n v="6008147313"/>
    <n v="24"/>
    <n v="0"/>
    <n v="24"/>
    <s v="DEPO PANCENG"/>
    <s v="-"/>
    <s v="169-0001647"/>
    <d v="2021-11-04T00:00:00"/>
    <n v="0"/>
    <n v="5042305005"/>
    <s v="117-0002803"/>
    <d v="2021-11-24T00:00:00"/>
    <e v="#N/A"/>
    <s v="2050350312"/>
    <s v="8276895965"/>
    <n v="0"/>
    <n v="236400"/>
    <n v="0"/>
    <m/>
    <m/>
    <m/>
    <m/>
    <m/>
    <m/>
    <m/>
    <m/>
    <m/>
    <m/>
    <m/>
    <m/>
    <m/>
    <m/>
    <m/>
    <m/>
    <m/>
    <m/>
    <n v="5"/>
  </r>
  <r>
    <x v="1"/>
    <s v="PT. TIRTA INVESTAMA WINONGAN"/>
    <s v="21102803719A"/>
    <s v="PPS"/>
    <s v="MADE"/>
    <s v="L 8373 UI"/>
    <s v="BONGKAR SAJA"/>
    <s v="-"/>
    <s v="-"/>
    <d v="2021-11-05T00:00:00"/>
    <n v="0"/>
    <s v="TIV KEBONCANDI"/>
    <x v="2"/>
    <s v="-"/>
    <s v="-"/>
    <x v="1"/>
    <n v="0"/>
    <n v="21102903735"/>
    <s v="-"/>
    <n v="6008147313"/>
    <n v="1440"/>
    <n v="0"/>
    <n v="1440"/>
    <s v="DEPO PANCENG"/>
    <s v="-"/>
    <s v="169-0001647"/>
    <d v="2021-11-04T00:00:00"/>
    <n v="70"/>
    <n v="5042305005"/>
    <s v="117-0002803"/>
    <d v="2021-11-24T00:00:00"/>
    <e v="#N/A"/>
    <s v="2050350312"/>
    <s v="8276895965"/>
    <n v="0"/>
    <n v="43200000"/>
    <n v="2100000"/>
    <m/>
    <m/>
    <m/>
    <m/>
    <m/>
    <m/>
    <m/>
    <m/>
    <m/>
    <m/>
    <m/>
    <m/>
    <m/>
    <m/>
    <m/>
    <m/>
    <m/>
    <m/>
    <n v="5"/>
  </r>
  <r>
    <x v="0"/>
    <s v="PT. TIRTA INVESTAMA WINONGAN"/>
    <n v="21102803723"/>
    <s v="MERPATI"/>
    <s v="IBRAHIM"/>
    <s v="N 9611 UR"/>
    <n v="5042308810"/>
    <s v="-"/>
    <s v="-"/>
    <d v="2021-11-05T00:00:00"/>
    <n v="1344"/>
    <s v="DEPO SITUBONDO"/>
    <x v="3"/>
    <s v="899-0001708"/>
    <d v="2021-11-06T00:00:00"/>
    <x v="0"/>
    <n v="1344"/>
    <n v="21102803784"/>
    <s v="-"/>
    <n v="6008149264"/>
    <n v="31"/>
    <n v="0"/>
    <n v="31"/>
    <s v="DEPO LUMAJANG"/>
    <s v="-"/>
    <s v="079-0001993"/>
    <d v="2021-11-04T00:00:00"/>
    <n v="0"/>
    <n v="5042311009"/>
    <s v="116-0004033"/>
    <d v="2021-11-24T00:00:00"/>
    <s v="8276895377"/>
    <s v="2050350281"/>
    <s v="8276895377"/>
    <n v="13238400"/>
    <n v="305350"/>
    <n v="0"/>
    <m/>
    <m/>
    <m/>
    <m/>
    <m/>
    <m/>
    <m/>
    <m/>
    <m/>
    <m/>
    <m/>
    <m/>
    <m/>
    <m/>
    <m/>
    <m/>
    <m/>
    <m/>
    <n v="5"/>
  </r>
  <r>
    <x v="0"/>
    <s v="PT. TIRTA INVESTAMA WINONGAN"/>
    <n v="21102803723"/>
    <s v="MERPATI"/>
    <s v="IBRAHIM"/>
    <s v="N 9611 UR"/>
    <n v="5042308810"/>
    <s v="-"/>
    <s v="-"/>
    <d v="2021-11-05T00:00:00"/>
    <n v="1344"/>
    <s v="DEPO SITUBONDO"/>
    <x v="3"/>
    <s v="899-0001708"/>
    <d v="2021-11-06T00:00:00"/>
    <x v="1"/>
    <n v="1344"/>
    <n v="21102803784"/>
    <s v="-"/>
    <n v="6008149264"/>
    <n v="1360"/>
    <n v="0"/>
    <n v="1360"/>
    <s v="DEPO LUMAJANG"/>
    <s v="-"/>
    <s v="079-0001993"/>
    <d v="2021-11-04T00:00:00"/>
    <n v="61"/>
    <n v="5042311009"/>
    <s v="116-0004033"/>
    <d v="2021-11-24T00:00:00"/>
    <s v="8276895377"/>
    <s v="2050350281"/>
    <s v="8276895377"/>
    <n v="40320000"/>
    <n v="40800000"/>
    <n v="1830000"/>
    <m/>
    <m/>
    <m/>
    <m/>
    <m/>
    <m/>
    <m/>
    <m/>
    <m/>
    <m/>
    <m/>
    <m/>
    <m/>
    <m/>
    <m/>
    <m/>
    <m/>
    <m/>
    <n v="5"/>
  </r>
  <r>
    <x v="0"/>
    <s v="PT. TIRTA INVESTAMA WINONGAN"/>
    <n v="21102803730"/>
    <s v="PPS"/>
    <s v="AZIZ"/>
    <s v="L 9272 UF"/>
    <n v="5042299958"/>
    <s v="-"/>
    <s v="-"/>
    <d v="2021-11-05T00:00:00"/>
    <n v="1440"/>
    <s v="DEPO JEMBER"/>
    <x v="7"/>
    <s v="369-0005912"/>
    <d v="2021-11-06T00:00:00"/>
    <x v="0"/>
    <n v="1440"/>
    <s v="-"/>
    <s v="-"/>
    <s v="-"/>
    <n v="0"/>
    <n v="0"/>
    <n v="0"/>
    <s v="-"/>
    <s v="-"/>
    <s v="-"/>
    <s v="-"/>
    <n v="0"/>
    <s v="-"/>
    <s v="-"/>
    <s v="-"/>
    <s v="8276895377"/>
    <e v="#N/A"/>
    <e v="#N/A"/>
    <n v="14184000"/>
    <n v="0"/>
    <n v="0"/>
    <m/>
    <m/>
    <m/>
    <m/>
    <m/>
    <m/>
    <m/>
    <m/>
    <m/>
    <m/>
    <m/>
    <m/>
    <m/>
    <m/>
    <m/>
    <m/>
    <m/>
    <m/>
    <n v="5"/>
  </r>
  <r>
    <x v="0"/>
    <s v="PT. TIRTA INVESTAMA WINONGAN"/>
    <n v="21102803730"/>
    <s v="PPS"/>
    <s v="AZIZ"/>
    <s v="L 9272 UF"/>
    <n v="5042299958"/>
    <s v="-"/>
    <s v="-"/>
    <d v="2021-11-05T00:00:00"/>
    <n v="1440"/>
    <s v="DEPO JEMBER"/>
    <x v="7"/>
    <s v="369-0005912"/>
    <d v="2021-11-06T00:00:00"/>
    <x v="1"/>
    <n v="1440"/>
    <s v="-"/>
    <s v="-"/>
    <s v="-"/>
    <n v="0"/>
    <n v="0"/>
    <n v="0"/>
    <s v="-"/>
    <s v="-"/>
    <s v="-"/>
    <s v="-"/>
    <n v="0"/>
    <s v="-"/>
    <s v="-"/>
    <s v="-"/>
    <s v="8276895377"/>
    <e v="#N/A"/>
    <e v="#N/A"/>
    <n v="43200000"/>
    <n v="0"/>
    <n v="0"/>
    <m/>
    <m/>
    <m/>
    <m/>
    <m/>
    <m/>
    <m/>
    <m/>
    <m/>
    <m/>
    <m/>
    <m/>
    <m/>
    <m/>
    <m/>
    <m/>
    <m/>
    <m/>
    <n v="5"/>
  </r>
  <r>
    <x v="1"/>
    <s v="PT. TIRTA INVESTAMA WINONGAN"/>
    <s v="21102803730A"/>
    <s v="PPS"/>
    <s v="AZIZ"/>
    <s v="L 9272 UF"/>
    <s v="BONGKAR SAJA"/>
    <s v="-"/>
    <s v="-"/>
    <d v="2021-11-05T00:00:00"/>
    <n v="0"/>
    <s v="TIV KEBONCANDI"/>
    <x v="2"/>
    <s v="-"/>
    <s v="-"/>
    <x v="0"/>
    <n v="0"/>
    <n v="21102913746"/>
    <s v="-"/>
    <n v="6008148951"/>
    <n v="31"/>
    <n v="0"/>
    <n v="31"/>
    <s v="LOWAYU - GRESIK"/>
    <s v="-"/>
    <s v="556-0006275"/>
    <d v="2021-11-04T00:00:00"/>
    <n v="0"/>
    <n v="5042311562"/>
    <s v="556-0009060"/>
    <d v="2021-11-08T00:00:00"/>
    <e v="#N/A"/>
    <s v="2050350312"/>
    <s v="8276895965"/>
    <n v="0"/>
    <n v="305350"/>
    <n v="0"/>
    <m/>
    <m/>
    <m/>
    <m/>
    <m/>
    <m/>
    <m/>
    <m/>
    <m/>
    <m/>
    <m/>
    <m/>
    <m/>
    <m/>
    <m/>
    <m/>
    <m/>
    <m/>
    <n v="5"/>
  </r>
  <r>
    <x v="1"/>
    <s v="PT. TIRTA INVESTAMA WINONGAN"/>
    <s v="21102803730A"/>
    <s v="PPS"/>
    <s v="AZIZ"/>
    <s v="L 9272 UF"/>
    <s v="BONGKAR SAJA"/>
    <s v="-"/>
    <s v="-"/>
    <d v="2021-11-05T00:00:00"/>
    <n v="0"/>
    <s v="TIV KEBONCANDI"/>
    <x v="2"/>
    <s v="-"/>
    <s v="-"/>
    <x v="1"/>
    <n v="0"/>
    <n v="21102913746"/>
    <s v="-"/>
    <n v="6008148951"/>
    <n v="1440"/>
    <n v="0"/>
    <n v="1440"/>
    <s v="LOWAYU - GRESIK"/>
    <s v="-"/>
    <s v="556-0006275"/>
    <d v="2021-11-04T00:00:00"/>
    <n v="70"/>
    <n v="5042311562"/>
    <s v="556-0009060"/>
    <d v="2021-11-08T00:00:00"/>
    <e v="#N/A"/>
    <s v="2050350312"/>
    <s v="8276895965"/>
    <n v="0"/>
    <n v="43200000"/>
    <n v="2100000"/>
    <m/>
    <m/>
    <m/>
    <m/>
    <m/>
    <m/>
    <m/>
    <m/>
    <m/>
    <m/>
    <m/>
    <m/>
    <m/>
    <m/>
    <m/>
    <m/>
    <m/>
    <m/>
    <n v="5"/>
  </r>
  <r>
    <x v="0"/>
    <s v="PT. TIRTA INVESTAMA WINONGAN"/>
    <n v="21102803732"/>
    <s v="MERPATI"/>
    <s v="SOLIHIN"/>
    <s v="N 8261 UR"/>
    <n v="5042310726"/>
    <s v="-"/>
    <s v="-"/>
    <d v="2021-11-05T00:00:00"/>
    <n v="1440"/>
    <s v="DEPO JEMBER"/>
    <x v="7"/>
    <s v="369-0005916"/>
    <d v="2021-11-06T00:00:00"/>
    <x v="0"/>
    <n v="1440"/>
    <n v="21102803786"/>
    <s v="-"/>
    <n v="6008147794"/>
    <n v="38"/>
    <n v="0"/>
    <n v="38"/>
    <s v="DEPO BANYUWANGI"/>
    <s v="-"/>
    <s v="080-0002486"/>
    <d v="2021-11-04T00:00:00"/>
    <n v="2"/>
    <n v="5042304425"/>
    <s v="116-0004206"/>
    <d v="2021-12-01T00:00:00"/>
    <s v="8276895377"/>
    <s v="2050350281"/>
    <s v="8276895377"/>
    <n v="14184000"/>
    <n v="374300"/>
    <n v="19700"/>
    <m/>
    <m/>
    <m/>
    <m/>
    <m/>
    <m/>
    <m/>
    <m/>
    <m/>
    <m/>
    <m/>
    <m/>
    <m/>
    <m/>
    <m/>
    <m/>
    <m/>
    <m/>
    <n v="5"/>
  </r>
  <r>
    <x v="0"/>
    <s v="PT. TIRTA INVESTAMA WINONGAN"/>
    <n v="21102803732"/>
    <s v="MERPATI"/>
    <s v="SOLIHIN"/>
    <s v="N 8261 UR"/>
    <n v="5042310726"/>
    <s v="-"/>
    <s v="-"/>
    <d v="2021-11-05T00:00:00"/>
    <n v="1440"/>
    <s v="DEPO JEMBER"/>
    <x v="7"/>
    <s v="369-0005916"/>
    <d v="2021-11-06T00:00:00"/>
    <x v="1"/>
    <n v="1440"/>
    <n v="21102803786"/>
    <s v="-"/>
    <n v="6008147794"/>
    <n v="1440"/>
    <n v="0"/>
    <n v="1440"/>
    <s v="DEPO BANYUWANGI"/>
    <s v="-"/>
    <s v="080-0002486"/>
    <d v="2021-11-04T00:00:00"/>
    <n v="65"/>
    <n v="5042304425"/>
    <s v="116-0004206"/>
    <d v="2021-12-01T00:00:00"/>
    <s v="8276895377"/>
    <s v="2050350281"/>
    <s v="8276895377"/>
    <n v="43200000"/>
    <n v="43200000"/>
    <n v="1950000"/>
    <m/>
    <m/>
    <m/>
    <m/>
    <m/>
    <m/>
    <m/>
    <m/>
    <m/>
    <m/>
    <m/>
    <m/>
    <m/>
    <m/>
    <m/>
    <m/>
    <m/>
    <m/>
    <n v="5"/>
  </r>
  <r>
    <x v="0"/>
    <s v="PT. TIRTA INVESTAMA WINONGAN"/>
    <n v="21102803736"/>
    <s v="PPS"/>
    <s v="JAINUL"/>
    <s v="N 8193 UW"/>
    <n v="5042297022"/>
    <s v="-"/>
    <s v="-"/>
    <d v="2021-11-05T00:00:00"/>
    <n v="1440"/>
    <s v="DEPO BANYUWANGI"/>
    <x v="8"/>
    <s v="080-0003059"/>
    <d v="2021-11-06T00:00:00"/>
    <x v="0"/>
    <n v="1440"/>
    <n v="21102803768"/>
    <s v="-"/>
    <n v="6008148258"/>
    <n v="35"/>
    <n v="0"/>
    <n v="35"/>
    <s v="DEPO JEMBER"/>
    <s v="-"/>
    <s v="369-0005543"/>
    <d v="2021-11-04T00:00:00"/>
    <n v="0"/>
    <n v="5042295773"/>
    <s v="116-0004172"/>
    <d v="2021-11-30T00:00:00"/>
    <s v="8276895377"/>
    <s v="2050350281"/>
    <s v="8276895377"/>
    <n v="14184000"/>
    <n v="344750"/>
    <n v="0"/>
    <m/>
    <m/>
    <m/>
    <m/>
    <m/>
    <m/>
    <m/>
    <m/>
    <m/>
    <m/>
    <m/>
    <m/>
    <m/>
    <m/>
    <m/>
    <m/>
    <m/>
    <m/>
    <n v="5"/>
  </r>
  <r>
    <x v="0"/>
    <s v="PT. TIRTA INVESTAMA WINONGAN"/>
    <n v="21102803736"/>
    <s v="PPS"/>
    <s v="JAINUL"/>
    <s v="N 8193 UW"/>
    <n v="5042297022"/>
    <s v="-"/>
    <s v="-"/>
    <d v="2021-11-05T00:00:00"/>
    <n v="1440"/>
    <s v="DEPO BANYUWANGI"/>
    <x v="8"/>
    <s v="080-0003059"/>
    <d v="2021-11-06T00:00:00"/>
    <x v="1"/>
    <n v="1440"/>
    <n v="21102803768"/>
    <s v="-"/>
    <n v="6008148258"/>
    <n v="1440"/>
    <n v="0"/>
    <n v="1439"/>
    <s v="DEPO JEMBER"/>
    <s v="-"/>
    <s v="369-0005543"/>
    <d v="2021-11-04T00:00:00"/>
    <n v="70"/>
    <n v="5042295773"/>
    <s v="116-0004172"/>
    <d v="2021-11-30T00:00:00"/>
    <s v="8276895377"/>
    <s v="2050350281"/>
    <s v="8276895377"/>
    <n v="43200000"/>
    <n v="43170000"/>
    <n v="2100000"/>
    <m/>
    <m/>
    <m/>
    <m/>
    <m/>
    <m/>
    <m/>
    <m/>
    <m/>
    <m/>
    <m/>
    <m/>
    <m/>
    <m/>
    <m/>
    <m/>
    <m/>
    <m/>
    <n v="5"/>
  </r>
  <r>
    <x v="1"/>
    <s v="PT. TIRTA INVESTAMA WINONGAN"/>
    <n v="21102903701"/>
    <s v="PPS"/>
    <s v="TAUFIQ"/>
    <s v="L 9269 UF"/>
    <n v="5042312600"/>
    <s v="-"/>
    <s v="-"/>
    <d v="2021-11-05T00:00:00"/>
    <n v="1440"/>
    <s v="LOWAYU - GRESIK"/>
    <x v="12"/>
    <s v="556-0009054"/>
    <d v="2021-11-06T00:00:00"/>
    <x v="0"/>
    <n v="1440"/>
    <n v="21102201375"/>
    <s v="-"/>
    <n v="6008145516"/>
    <n v="17"/>
    <n v="0"/>
    <n v="17"/>
    <s v="LOWAYU - GRESIK"/>
    <s v="-"/>
    <s v="556-0006255"/>
    <d v="2021-10-30T00:00:00"/>
    <n v="0"/>
    <n v="5042305233"/>
    <s v="556-0009053"/>
    <d v="2021-11-06T00:00:00"/>
    <s v="8276895965"/>
    <s v="2050350312"/>
    <s v="8276895965"/>
    <n v="14184000"/>
    <n v="167450"/>
    <n v="0"/>
    <m/>
    <m/>
    <m/>
    <m/>
    <m/>
    <m/>
    <m/>
    <m/>
    <m/>
    <m/>
    <m/>
    <m/>
    <m/>
    <m/>
    <m/>
    <m/>
    <m/>
    <m/>
    <n v="5"/>
  </r>
  <r>
    <x v="1"/>
    <s v="PT. TIRTA INVESTAMA WINONGAN"/>
    <n v="21102903701"/>
    <s v="PPS"/>
    <s v="TAUFIQ"/>
    <s v="L 9269 UF"/>
    <n v="5042312600"/>
    <s v="-"/>
    <s v="-"/>
    <d v="2021-11-05T00:00:00"/>
    <n v="1440"/>
    <s v="LOWAYU - GRESIK"/>
    <x v="12"/>
    <s v="556-0009054"/>
    <d v="2021-11-06T00:00:00"/>
    <x v="1"/>
    <n v="1440"/>
    <n v="21102201375"/>
    <s v="-"/>
    <n v="6008145516"/>
    <n v="1440"/>
    <n v="0"/>
    <n v="1440"/>
    <s v="LOWAYU - GRESIK"/>
    <s v="-"/>
    <s v="556-0006255"/>
    <d v="2021-10-30T00:00:00"/>
    <n v="70"/>
    <n v="5042305233"/>
    <s v="556-0009053"/>
    <d v="2021-11-06T00:00:00"/>
    <s v="8276895965"/>
    <s v="2050350312"/>
    <s v="8276895965"/>
    <n v="43200000"/>
    <n v="43200000"/>
    <n v="2100000"/>
    <m/>
    <m/>
    <m/>
    <m/>
    <m/>
    <m/>
    <m/>
    <m/>
    <m/>
    <m/>
    <m/>
    <m/>
    <m/>
    <m/>
    <m/>
    <m/>
    <m/>
    <m/>
    <n v="5"/>
  </r>
  <r>
    <x v="1"/>
    <s v="PT. TIRTA INVESTAMA WINONGAN"/>
    <n v="21102903702"/>
    <s v="MERPATI"/>
    <s v="AMIN"/>
    <s v="N 9079 UQ"/>
    <n v="5042310386"/>
    <s v="-"/>
    <s v="-"/>
    <d v="2021-11-05T00:00:00"/>
    <n v="1344"/>
    <s v="DEPO PANCENG"/>
    <x v="13"/>
    <s v="169-0001710"/>
    <d v="2021-11-06T00:00:00"/>
    <x v="0"/>
    <n v="1344"/>
    <s v="-"/>
    <s v="-"/>
    <s v="-"/>
    <n v="0"/>
    <n v="0"/>
    <n v="0"/>
    <s v="-"/>
    <s v="-"/>
    <s v="-"/>
    <s v="-"/>
    <n v="0"/>
    <s v="-"/>
    <s v="-"/>
    <s v="-"/>
    <s v="8276895965"/>
    <e v="#N/A"/>
    <e v="#N/A"/>
    <n v="13238400"/>
    <n v="0"/>
    <n v="0"/>
    <m/>
    <m/>
    <m/>
    <m/>
    <m/>
    <m/>
    <m/>
    <m/>
    <m/>
    <m/>
    <m/>
    <m/>
    <m/>
    <m/>
    <m/>
    <m/>
    <m/>
    <m/>
    <n v="5"/>
  </r>
  <r>
    <x v="1"/>
    <s v="PT. TIRTA INVESTAMA WINONGAN"/>
    <n v="21102903702"/>
    <s v="MERPATI"/>
    <s v="AMIN"/>
    <s v="N 9079 UQ"/>
    <n v="5042310386"/>
    <s v="-"/>
    <s v="-"/>
    <d v="2021-11-05T00:00:00"/>
    <n v="1344"/>
    <s v="DEPO PANCENG"/>
    <x v="13"/>
    <s v="169-0001710"/>
    <d v="2021-11-06T00:00:00"/>
    <x v="1"/>
    <n v="1344"/>
    <s v="-"/>
    <s v="-"/>
    <s v="-"/>
    <n v="0"/>
    <n v="0"/>
    <n v="0"/>
    <s v="-"/>
    <s v="-"/>
    <s v="-"/>
    <s v="-"/>
    <n v="0"/>
    <s v="-"/>
    <s v="-"/>
    <s v="-"/>
    <s v="8276895965"/>
    <e v="#N/A"/>
    <e v="#N/A"/>
    <n v="40320000"/>
    <n v="0"/>
    <n v="0"/>
    <m/>
    <m/>
    <m/>
    <m/>
    <m/>
    <m/>
    <m/>
    <m/>
    <m/>
    <m/>
    <m/>
    <m/>
    <m/>
    <m/>
    <m/>
    <m/>
    <m/>
    <m/>
    <n v="5"/>
  </r>
  <r>
    <x v="0"/>
    <s v="PT. TIRTA INVESTAMA WINONGAN"/>
    <s v="21102903702A"/>
    <s v="MERPATI"/>
    <s v="AMIN"/>
    <s v="N 9079 UQ"/>
    <s v="BONGKAR SAJA"/>
    <s v="-"/>
    <s v="-"/>
    <d v="2021-11-05T00:00:00"/>
    <n v="0"/>
    <s v="TIV KEBONCANDI"/>
    <x v="2"/>
    <s v="-"/>
    <s v="-"/>
    <x v="0"/>
    <n v="0"/>
    <n v="21102803776"/>
    <s v="-"/>
    <n v="6008150535"/>
    <n v="35"/>
    <n v="0"/>
    <n v="35"/>
    <s v="DEPO JEMBER"/>
    <s v="-"/>
    <s v="369-0005548"/>
    <d v="2021-11-04T00:00:00"/>
    <n v="1"/>
    <n v="5042309549"/>
    <s v="116-0004036"/>
    <d v="2021-11-24T00:00:00"/>
    <e v="#N/A"/>
    <s v="2050350281"/>
    <s v="8276895377"/>
    <n v="0"/>
    <n v="344750"/>
    <n v="9850"/>
    <m/>
    <m/>
    <m/>
    <m/>
    <m/>
    <m/>
    <m/>
    <m/>
    <m/>
    <m/>
    <m/>
    <m/>
    <m/>
    <m/>
    <m/>
    <m/>
    <m/>
    <m/>
    <n v="5"/>
  </r>
  <r>
    <x v="0"/>
    <s v="PT. TIRTA INVESTAMA WINONGAN"/>
    <s v="21102903702A"/>
    <s v="MERPATI"/>
    <s v="AMIN"/>
    <s v="N 9079 UQ"/>
    <s v="BONGKAR SAJA"/>
    <s v="-"/>
    <s v="-"/>
    <d v="2021-11-05T00:00:00"/>
    <n v="0"/>
    <s v="TIV KEBONCANDI"/>
    <x v="2"/>
    <s v="-"/>
    <s v="-"/>
    <x v="1"/>
    <n v="0"/>
    <n v="21102803776"/>
    <s v="-"/>
    <n v="6008150535"/>
    <n v="1344"/>
    <n v="0"/>
    <n v="1344"/>
    <s v="DEPO JEMBER"/>
    <s v="-"/>
    <s v="369-0005548"/>
    <d v="2021-11-04T00:00:00"/>
    <n v="80"/>
    <n v="5042309549"/>
    <s v="116-0004036"/>
    <d v="2021-11-24T00:00:00"/>
    <e v="#N/A"/>
    <s v="2050350281"/>
    <s v="8276895377"/>
    <n v="0"/>
    <n v="40320000"/>
    <n v="2400000"/>
    <m/>
    <m/>
    <m/>
    <m/>
    <m/>
    <m/>
    <m/>
    <m/>
    <m/>
    <m/>
    <m/>
    <m/>
    <m/>
    <m/>
    <m/>
    <m/>
    <m/>
    <m/>
    <n v="5"/>
  </r>
  <r>
    <x v="1"/>
    <s v="PT. TIRTA INVESTAMA WINONGAN"/>
    <n v="21102903706"/>
    <s v="PPS"/>
    <s v="ANTON"/>
    <s v="L 9370 UZ"/>
    <n v="5042310026"/>
    <s v="-"/>
    <s v="-"/>
    <d v="2021-11-05T00:00:00"/>
    <n v="1344"/>
    <s v="DEPO LEGUNDI"/>
    <x v="4"/>
    <s v="083-0007877"/>
    <d v="2021-11-06T00:00:00"/>
    <x v="0"/>
    <n v="1344"/>
    <s v="-"/>
    <s v="-"/>
    <s v="-"/>
    <n v="0"/>
    <n v="0"/>
    <n v="0"/>
    <s v="-"/>
    <s v="-"/>
    <s v="-"/>
    <s v="-"/>
    <n v="0"/>
    <s v="-"/>
    <s v="-"/>
    <s v="-"/>
    <s v="8276895965"/>
    <e v="#N/A"/>
    <e v="#N/A"/>
    <n v="13238400"/>
    <n v="0"/>
    <n v="0"/>
    <m/>
    <m/>
    <m/>
    <m/>
    <m/>
    <m/>
    <m/>
    <m/>
    <m/>
    <m/>
    <m/>
    <m/>
    <m/>
    <m/>
    <m/>
    <m/>
    <m/>
    <m/>
    <n v="5"/>
  </r>
  <r>
    <x v="1"/>
    <s v="PT. TIRTA INVESTAMA WINONGAN"/>
    <n v="21102903706"/>
    <s v="PPS"/>
    <s v="ANTON"/>
    <s v="L 9370 UZ"/>
    <n v="5042310026"/>
    <s v="-"/>
    <s v="-"/>
    <d v="2021-11-05T00:00:00"/>
    <n v="1344"/>
    <s v="DEPO LEGUNDI"/>
    <x v="4"/>
    <s v="083-0007877"/>
    <d v="2021-11-06T00:00:00"/>
    <x v="1"/>
    <n v="1344"/>
    <s v="-"/>
    <s v="-"/>
    <s v="-"/>
    <n v="0"/>
    <n v="0"/>
    <n v="0"/>
    <s v="-"/>
    <s v="-"/>
    <s v="-"/>
    <s v="-"/>
    <n v="0"/>
    <s v="-"/>
    <s v="-"/>
    <s v="-"/>
    <s v="8276895965"/>
    <e v="#N/A"/>
    <e v="#N/A"/>
    <n v="40320000"/>
    <n v="0"/>
    <n v="0"/>
    <m/>
    <m/>
    <m/>
    <m/>
    <m/>
    <m/>
    <m/>
    <m/>
    <m/>
    <m/>
    <m/>
    <m/>
    <m/>
    <m/>
    <m/>
    <m/>
    <m/>
    <m/>
    <n v="5"/>
  </r>
  <r>
    <x v="0"/>
    <s v="PT. TIRTA INVESTAMA WINONGAN"/>
    <s v="21102903706A"/>
    <s v="PPS"/>
    <s v="ANTON"/>
    <s v="L 9370 UZ"/>
    <s v="BONGKAR SAJA"/>
    <s v="-"/>
    <s v="-"/>
    <d v="2021-11-05T00:00:00"/>
    <n v="0"/>
    <s v="TIV KEBONCANDI"/>
    <x v="2"/>
    <s v="-"/>
    <s v="-"/>
    <x v="0"/>
    <n v="0"/>
    <n v="21102803760"/>
    <s v="-"/>
    <n v="6008147799"/>
    <n v="37"/>
    <n v="0"/>
    <n v="37"/>
    <s v="DEPO SUKOREJO"/>
    <s v="-"/>
    <s v="569-0002133"/>
    <d v="2021-11-04T00:00:00"/>
    <n v="5"/>
    <n v="5042305459"/>
    <s v="116-0004116"/>
    <d v="2021-11-29T00:00:00"/>
    <e v="#N/A"/>
    <s v="2050350281"/>
    <s v="8276895377"/>
    <n v="0"/>
    <n v="364450"/>
    <n v="49250"/>
    <m/>
    <m/>
    <m/>
    <m/>
    <m/>
    <m/>
    <m/>
    <m/>
    <m/>
    <m/>
    <m/>
    <m/>
    <m/>
    <m/>
    <m/>
    <m/>
    <m/>
    <m/>
    <n v="5"/>
  </r>
  <r>
    <x v="0"/>
    <s v="PT. TIRTA INVESTAMA WINONGAN"/>
    <s v="21102903706A"/>
    <s v="PPS"/>
    <s v="ANTON"/>
    <s v="L 9370 UZ"/>
    <s v="BONGKAR SAJA"/>
    <s v="-"/>
    <s v="-"/>
    <d v="2021-11-05T00:00:00"/>
    <n v="0"/>
    <s v="TIV KEBONCANDI"/>
    <x v="2"/>
    <s v="-"/>
    <s v="-"/>
    <x v="1"/>
    <n v="0"/>
    <n v="21102803760"/>
    <s v="-"/>
    <n v="6008147799"/>
    <n v="1440"/>
    <n v="0"/>
    <n v="1440"/>
    <s v="DEPO SUKOREJO"/>
    <s v="-"/>
    <s v="569-0002133"/>
    <d v="2021-11-04T00:00:00"/>
    <n v="85"/>
    <n v="5042305459"/>
    <s v="116-0004116"/>
    <d v="2021-11-29T00:00:00"/>
    <e v="#N/A"/>
    <s v="2050350281"/>
    <s v="8276895377"/>
    <n v="0"/>
    <n v="43200000"/>
    <n v="2550000"/>
    <m/>
    <m/>
    <m/>
    <m/>
    <m/>
    <m/>
    <m/>
    <m/>
    <m/>
    <m/>
    <m/>
    <m/>
    <m/>
    <m/>
    <m/>
    <m/>
    <m/>
    <m/>
    <n v="5"/>
  </r>
  <r>
    <x v="1"/>
    <s v="PT. TIRTA INVESTAMA WINONGAN"/>
    <n v="21102903707"/>
    <s v="MERPATI"/>
    <s v="JUPRI"/>
    <s v="N 8749 UR"/>
    <n v="5042308369"/>
    <s v="-"/>
    <s v="-"/>
    <d v="2021-11-05T00:00:00"/>
    <n v="1248"/>
    <s v="DEPO LEGUNDI"/>
    <x v="4"/>
    <s v="083-0007878"/>
    <d v="2021-11-06T00:00:00"/>
    <x v="0"/>
    <n v="1248"/>
    <s v="-"/>
    <s v="-"/>
    <s v="-"/>
    <n v="0"/>
    <n v="0"/>
    <n v="0"/>
    <s v="-"/>
    <s v="-"/>
    <s v="-"/>
    <s v="-"/>
    <n v="0"/>
    <s v="-"/>
    <s v="-"/>
    <s v="-"/>
    <s v="8276895965"/>
    <e v="#N/A"/>
    <e v="#N/A"/>
    <n v="12292800"/>
    <n v="0"/>
    <n v="0"/>
    <m/>
    <m/>
    <m/>
    <m/>
    <m/>
    <m/>
    <m/>
    <m/>
    <m/>
    <m/>
    <m/>
    <m/>
    <m/>
    <m/>
    <m/>
    <m/>
    <m/>
    <m/>
    <n v="5"/>
  </r>
  <r>
    <x v="1"/>
    <s v="PT. TIRTA INVESTAMA WINONGAN"/>
    <n v="21102903707"/>
    <s v="MERPATI"/>
    <s v="JUPRI"/>
    <s v="N 8749 UR"/>
    <n v="5042308369"/>
    <s v="-"/>
    <s v="-"/>
    <d v="2021-11-05T00:00:00"/>
    <n v="1248"/>
    <s v="DEPO LEGUNDI"/>
    <x v="4"/>
    <s v="083-0007878"/>
    <d v="2021-11-06T00:00:00"/>
    <x v="1"/>
    <n v="1248"/>
    <s v="-"/>
    <s v="-"/>
    <s v="-"/>
    <n v="0"/>
    <n v="0"/>
    <n v="0"/>
    <s v="-"/>
    <s v="-"/>
    <s v="-"/>
    <s v="-"/>
    <n v="0"/>
    <s v="-"/>
    <s v="-"/>
    <s v="-"/>
    <s v="8276895965"/>
    <e v="#N/A"/>
    <e v="#N/A"/>
    <n v="37440000"/>
    <n v="0"/>
    <n v="0"/>
    <m/>
    <m/>
    <m/>
    <m/>
    <m/>
    <m/>
    <m/>
    <m/>
    <m/>
    <m/>
    <m/>
    <m/>
    <m/>
    <m/>
    <m/>
    <m/>
    <m/>
    <m/>
    <n v="5"/>
  </r>
  <r>
    <x v="0"/>
    <s v="PT. TIRTA INVESTAMA WINONGAN"/>
    <s v="21102903707A"/>
    <s v="MERPATI"/>
    <s v="JUPRI"/>
    <s v="N 8749 UR"/>
    <s v="BONGKAR SAJA"/>
    <s v="-"/>
    <s v="-"/>
    <d v="2021-11-05T00:00:00"/>
    <n v="0"/>
    <s v="TIV KEBONCANDI"/>
    <x v="2"/>
    <s v="-"/>
    <s v="-"/>
    <x v="0"/>
    <n v="0"/>
    <n v="21100600021"/>
    <s v="-"/>
    <n v="6008148839"/>
    <n v="40"/>
    <n v="0"/>
    <n v="40"/>
    <s v="DEPO LUMAJANG"/>
    <s v="-"/>
    <s v="079-0001928"/>
    <d v="2021-10-07T00:00:00"/>
    <n v="3"/>
    <n v="5042307706"/>
    <s v="116-0004037"/>
    <d v="2021-11-24T00:00:00"/>
    <e v="#N/A"/>
    <s v="2050350281"/>
    <s v="8276895377"/>
    <n v="0"/>
    <n v="394000"/>
    <n v="29550"/>
    <m/>
    <m/>
    <m/>
    <m/>
    <m/>
    <m/>
    <m/>
    <m/>
    <m/>
    <m/>
    <m/>
    <m/>
    <m/>
    <m/>
    <m/>
    <m/>
    <m/>
    <m/>
    <n v="5"/>
  </r>
  <r>
    <x v="0"/>
    <s v="PT. TIRTA INVESTAMA WINONGAN"/>
    <s v="21102903707A"/>
    <s v="MERPATI"/>
    <s v="JUPRI"/>
    <s v="N 8749 UR"/>
    <s v="BONGKAR SAJA"/>
    <s v="-"/>
    <s v="-"/>
    <d v="2021-11-05T00:00:00"/>
    <n v="0"/>
    <s v="TIV KEBONCANDI"/>
    <x v="2"/>
    <s v="-"/>
    <s v="-"/>
    <x v="1"/>
    <n v="0"/>
    <n v="21100600021"/>
    <s v="-"/>
    <n v="6008148839"/>
    <n v="1440"/>
    <n v="0"/>
    <n v="1440"/>
    <s v="DEPO LUMAJANG"/>
    <s v="-"/>
    <s v="079-0001928"/>
    <d v="2021-10-07T00:00:00"/>
    <n v="73"/>
    <n v="5042307706"/>
    <s v="116-0004037"/>
    <d v="2021-11-24T00:00:00"/>
    <e v="#N/A"/>
    <s v="2050350281"/>
    <s v="8276895377"/>
    <n v="0"/>
    <n v="43200000"/>
    <n v="2190000"/>
    <m/>
    <m/>
    <m/>
    <m/>
    <m/>
    <m/>
    <m/>
    <m/>
    <m/>
    <m/>
    <m/>
    <m/>
    <m/>
    <m/>
    <m/>
    <m/>
    <m/>
    <m/>
    <n v="5"/>
  </r>
  <r>
    <x v="1"/>
    <s v="PT. TIRTA INVESTAMA WINONGAN"/>
    <n v="21102903709"/>
    <s v="MERPATI"/>
    <s v="HARTONO"/>
    <s v="N 8647 UR"/>
    <n v="5042304998"/>
    <s v="-"/>
    <s v="-"/>
    <d v="2021-11-05T00:00:00"/>
    <n v="1440"/>
    <s v="LOWAYU - GRESIK"/>
    <x v="12"/>
    <s v="556-0009052"/>
    <d v="2021-11-06T00:00:00"/>
    <x v="0"/>
    <n v="1440"/>
    <s v="-"/>
    <s v="-"/>
    <s v="-"/>
    <n v="0"/>
    <n v="0"/>
    <n v="0"/>
    <s v="-"/>
    <s v="-"/>
    <s v="-"/>
    <s v="-"/>
    <n v="0"/>
    <s v="-"/>
    <s v="-"/>
    <s v="-"/>
    <s v="8276895965"/>
    <e v="#N/A"/>
    <e v="#N/A"/>
    <n v="14184000"/>
    <n v="0"/>
    <n v="0"/>
    <m/>
    <m/>
    <m/>
    <m/>
    <m/>
    <m/>
    <m/>
    <m/>
    <m/>
    <m/>
    <m/>
    <m/>
    <m/>
    <m/>
    <m/>
    <m/>
    <m/>
    <m/>
    <n v="5"/>
  </r>
  <r>
    <x v="1"/>
    <s v="PT. TIRTA INVESTAMA WINONGAN"/>
    <n v="21102903709"/>
    <s v="MERPATI"/>
    <s v="HARTONO"/>
    <s v="N 8647 UR"/>
    <n v="5042304998"/>
    <s v="-"/>
    <s v="-"/>
    <d v="2021-11-05T00:00:00"/>
    <n v="1440"/>
    <s v="LOWAYU - GRESIK"/>
    <x v="12"/>
    <s v="556-0009052"/>
    <d v="2021-11-06T00:00:00"/>
    <x v="1"/>
    <n v="1440"/>
    <s v="-"/>
    <s v="-"/>
    <s v="-"/>
    <n v="0"/>
    <n v="0"/>
    <n v="0"/>
    <s v="-"/>
    <s v="-"/>
    <s v="-"/>
    <s v="-"/>
    <n v="0"/>
    <s v="-"/>
    <s v="-"/>
    <s v="-"/>
    <s v="8276895965"/>
    <e v="#N/A"/>
    <e v="#N/A"/>
    <n v="43200000"/>
    <n v="0"/>
    <n v="0"/>
    <m/>
    <m/>
    <m/>
    <m/>
    <m/>
    <m/>
    <m/>
    <m/>
    <m/>
    <m/>
    <m/>
    <m/>
    <m/>
    <m/>
    <m/>
    <m/>
    <m/>
    <m/>
    <n v="5"/>
  </r>
  <r>
    <x v="0"/>
    <s v="PT. TIRTA INVESTAMA WINONGAN"/>
    <s v="21102903709A"/>
    <s v="MERPATI"/>
    <s v="HARTONO"/>
    <s v="N 8647 UR"/>
    <s v="BONGKAR SAJA"/>
    <s v="-"/>
    <s v="-"/>
    <d v="2021-11-05T00:00:00"/>
    <n v="0"/>
    <s v="TIV KEBONCANDI"/>
    <x v="2"/>
    <s v="-"/>
    <s v="-"/>
    <x v="0"/>
    <n v="0"/>
    <n v="21102803781"/>
    <s v="-"/>
    <n v="6008148869"/>
    <n v="45"/>
    <n v="0"/>
    <n v="45"/>
    <s v="DEPO SITUBONDO"/>
    <s v="-"/>
    <s v="899-0001635"/>
    <d v="2021-11-04T00:00:00"/>
    <n v="3"/>
    <n v="5042297167"/>
    <s v="116-0004111"/>
    <d v="2021-11-29T00:00:00"/>
    <e v="#N/A"/>
    <s v="2050350281"/>
    <s v="8276895377"/>
    <n v="0"/>
    <n v="443250"/>
    <n v="29550"/>
    <m/>
    <m/>
    <m/>
    <m/>
    <m/>
    <m/>
    <m/>
    <m/>
    <m/>
    <m/>
    <m/>
    <m/>
    <m/>
    <m/>
    <m/>
    <m/>
    <m/>
    <m/>
    <n v="5"/>
  </r>
  <r>
    <x v="0"/>
    <s v="PT. TIRTA INVESTAMA WINONGAN"/>
    <s v="21102903709A"/>
    <s v="MERPATI"/>
    <s v="HARTONO"/>
    <s v="N 8647 UR"/>
    <s v="BONGKAR SAJA"/>
    <s v="-"/>
    <s v="-"/>
    <d v="2021-11-05T00:00:00"/>
    <n v="0"/>
    <s v="TIV KEBONCANDI"/>
    <x v="2"/>
    <s v="-"/>
    <s v="-"/>
    <x v="1"/>
    <n v="0"/>
    <n v="21102803781"/>
    <s v="-"/>
    <n v="6008148869"/>
    <n v="1440"/>
    <n v="0"/>
    <n v="1440"/>
    <s v="DEPO SITUBONDO"/>
    <s v="-"/>
    <s v="899-0001635"/>
    <d v="2021-11-04T00:00:00"/>
    <n v="65"/>
    <n v="5042297167"/>
    <s v="116-0004111"/>
    <d v="2021-11-29T00:00:00"/>
    <e v="#N/A"/>
    <s v="2050350281"/>
    <s v="8276895377"/>
    <n v="0"/>
    <n v="43200000"/>
    <n v="1950000"/>
    <m/>
    <m/>
    <m/>
    <m/>
    <m/>
    <m/>
    <m/>
    <m/>
    <m/>
    <m/>
    <m/>
    <m/>
    <m/>
    <m/>
    <m/>
    <m/>
    <m/>
    <m/>
    <n v="5"/>
  </r>
  <r>
    <x v="1"/>
    <s v="PT. TIRTA INVESTAMA WINONGAN"/>
    <n v="21102903710"/>
    <s v="MERPATI"/>
    <s v="MUSTOFA"/>
    <s v="N 8281 UR"/>
    <n v="5042305838"/>
    <s v="-"/>
    <s v="-"/>
    <d v="2021-11-05T00:00:00"/>
    <n v="1440"/>
    <s v="DEPO GRESIK"/>
    <x v="18"/>
    <s v="556-0009042"/>
    <d v="2021-11-06T00:00:00"/>
    <x v="0"/>
    <n v="1440"/>
    <s v="-"/>
    <s v="-"/>
    <s v="-"/>
    <n v="0"/>
    <n v="0"/>
    <n v="0"/>
    <s v="-"/>
    <s v="-"/>
    <s v="-"/>
    <s v="-"/>
    <n v="0"/>
    <s v="-"/>
    <s v="-"/>
    <s v="-"/>
    <s v="8276895965"/>
    <e v="#N/A"/>
    <e v="#N/A"/>
    <n v="14184000"/>
    <n v="0"/>
    <n v="0"/>
    <m/>
    <m/>
    <m/>
    <m/>
    <m/>
    <m/>
    <m/>
    <m/>
    <m/>
    <m/>
    <m/>
    <m/>
    <m/>
    <m/>
    <m/>
    <m/>
    <m/>
    <m/>
    <n v="5"/>
  </r>
  <r>
    <x v="1"/>
    <s v="PT. TIRTA INVESTAMA WINONGAN"/>
    <n v="21102903710"/>
    <s v="MERPATI"/>
    <s v="MUSTOFA"/>
    <s v="N 8281 UR"/>
    <n v="5042305838"/>
    <s v="-"/>
    <s v="-"/>
    <d v="2021-11-05T00:00:00"/>
    <n v="1440"/>
    <s v="DEPO GRESIK"/>
    <x v="18"/>
    <s v="556-0009042"/>
    <d v="2021-11-06T00:00:00"/>
    <x v="1"/>
    <n v="1440"/>
    <s v="-"/>
    <s v="-"/>
    <s v="-"/>
    <n v="0"/>
    <n v="0"/>
    <n v="0"/>
    <s v="-"/>
    <s v="-"/>
    <s v="-"/>
    <s v="-"/>
    <n v="0"/>
    <s v="-"/>
    <s v="-"/>
    <s v="-"/>
    <s v="8276895965"/>
    <e v="#N/A"/>
    <e v="#N/A"/>
    <n v="43200000"/>
    <n v="0"/>
    <n v="0"/>
    <m/>
    <m/>
    <m/>
    <m/>
    <m/>
    <m/>
    <m/>
    <m/>
    <m/>
    <m/>
    <m/>
    <m/>
    <m/>
    <m/>
    <m/>
    <m/>
    <m/>
    <m/>
    <n v="5"/>
  </r>
  <r>
    <x v="0"/>
    <s v="PT. TIRTA INVESTAMA WINONGAN"/>
    <s v="21102903710A"/>
    <s v="MERPATI"/>
    <s v="MUSTOFA"/>
    <s v="N 8281 UR"/>
    <s v="BONGKAR SAJA"/>
    <s v="-"/>
    <s v="-"/>
    <d v="2021-11-05T00:00:00"/>
    <n v="0"/>
    <s v="TIV KEBONCANDI"/>
    <x v="2"/>
    <s v="-"/>
    <s v="-"/>
    <x v="0"/>
    <n v="0"/>
    <n v="21102803815"/>
    <s v="-"/>
    <n v="6008150480"/>
    <n v="63"/>
    <n v="0"/>
    <n v="63"/>
    <s v="DEPO BANYUWANGI"/>
    <s v="-"/>
    <s v="080-0002481"/>
    <d v="2021-11-04T00:00:00"/>
    <n v="1"/>
    <n v="5042307961"/>
    <s v="116-0003836"/>
    <d v="2021-11-13T00:00:00"/>
    <e v="#N/A"/>
    <s v="2050350281"/>
    <s v="8276895377"/>
    <n v="0"/>
    <n v="620550"/>
    <n v="9850"/>
    <m/>
    <m/>
    <m/>
    <m/>
    <m/>
    <m/>
    <m/>
    <m/>
    <m/>
    <m/>
    <m/>
    <m/>
    <m/>
    <m/>
    <m/>
    <m/>
    <m/>
    <m/>
    <n v="5"/>
  </r>
  <r>
    <x v="0"/>
    <s v="PT. TIRTA INVESTAMA WINONGAN"/>
    <s v="21102903710A"/>
    <s v="MERPATI"/>
    <s v="MUSTOFA"/>
    <s v="N 8281 UR"/>
    <s v="BONGKAR SAJA"/>
    <s v="-"/>
    <s v="-"/>
    <d v="2021-11-05T00:00:00"/>
    <n v="0"/>
    <s v="TIV KEBONCANDI"/>
    <x v="2"/>
    <s v="-"/>
    <s v="-"/>
    <x v="1"/>
    <n v="0"/>
    <n v="21102803815"/>
    <s v="-"/>
    <n v="6008150480"/>
    <n v="1440"/>
    <n v="0"/>
    <n v="1440"/>
    <s v="DEPO BANYUWANGI"/>
    <s v="-"/>
    <s v="080-0002481"/>
    <d v="2021-11-04T00:00:00"/>
    <n v="71"/>
    <n v="5042307961"/>
    <s v="116-0003836"/>
    <d v="2021-11-13T00:00:00"/>
    <e v="#N/A"/>
    <s v="2050350281"/>
    <s v="8276895377"/>
    <n v="0"/>
    <n v="43200000"/>
    <n v="2130000"/>
    <m/>
    <m/>
    <m/>
    <m/>
    <m/>
    <m/>
    <m/>
    <m/>
    <m/>
    <m/>
    <m/>
    <m/>
    <m/>
    <m/>
    <m/>
    <m/>
    <m/>
    <m/>
    <n v="5"/>
  </r>
  <r>
    <x v="0"/>
    <s v="PT. TIRTA INVESTAMA WINONGAN"/>
    <n v="21102803735"/>
    <s v="GLL"/>
    <s v="N 8274 UV"/>
    <s v="BAKHIN"/>
    <n v="5042290701"/>
    <s v="-"/>
    <s v="-"/>
    <d v="2021-11-05T00:00:00"/>
    <n v="1008"/>
    <s v="DEPO PROBOLINGGO"/>
    <x v="14"/>
    <s v="889-0004344"/>
    <d v="2021-11-05T00:00:00"/>
    <x v="0"/>
    <n v="1008"/>
    <n v="21102803777"/>
    <s v="-"/>
    <n v="6008145876"/>
    <n v="28"/>
    <n v="0"/>
    <n v="26"/>
    <s v="DEPO PAITON"/>
    <s v="-"/>
    <s v="370-0001168"/>
    <d v="2021-11-04T00:00:00"/>
    <n v="1"/>
    <n v="5042276502"/>
    <s v="116-0003835"/>
    <d v="2021-11-13T00:00:00"/>
    <s v="8276895377"/>
    <s v="2050350281"/>
    <s v="8276895377"/>
    <n v="9928800"/>
    <n v="256100"/>
    <n v="9850"/>
    <m/>
    <m/>
    <m/>
    <m/>
    <m/>
    <m/>
    <m/>
    <m/>
    <m/>
    <m/>
    <m/>
    <m/>
    <m/>
    <m/>
    <m/>
    <m/>
    <m/>
    <m/>
    <n v="5"/>
  </r>
  <r>
    <x v="0"/>
    <s v="PT. TIRTA INVESTAMA WINONGAN"/>
    <n v="21102803735"/>
    <s v="GLL"/>
    <s v="N 8274 UV"/>
    <s v="BAKHIN"/>
    <n v="5042290701"/>
    <s v="-"/>
    <s v="-"/>
    <d v="2021-11-05T00:00:00"/>
    <n v="1008"/>
    <s v="DEPO PROBOLINGGO"/>
    <x v="14"/>
    <s v="889-0004344"/>
    <d v="2021-11-05T00:00:00"/>
    <x v="1"/>
    <n v="1008"/>
    <n v="21102803777"/>
    <s v="-"/>
    <n v="6008145876"/>
    <n v="1100"/>
    <n v="0"/>
    <n v="1098"/>
    <s v="DEPO PAITON"/>
    <s v="-"/>
    <s v="370-0001168"/>
    <d v="2021-11-04T00:00:00"/>
    <n v="52"/>
    <n v="5042276502"/>
    <s v="116-0003835"/>
    <d v="2021-11-13T00:00:00"/>
    <s v="8276895377"/>
    <s v="2050350281"/>
    <s v="8276895377"/>
    <n v="30240000"/>
    <n v="32940000"/>
    <n v="1560000"/>
    <m/>
    <m/>
    <m/>
    <m/>
    <m/>
    <m/>
    <m/>
    <m/>
    <m/>
    <m/>
    <m/>
    <m/>
    <m/>
    <m/>
    <m/>
    <m/>
    <m/>
    <m/>
    <n v="5"/>
  </r>
  <r>
    <x v="1"/>
    <s v="PT. TIRTA INVESTAMA WINONGAN"/>
    <n v="21102903703"/>
    <s v="GLL"/>
    <s v="N 8789 UV"/>
    <s v="SUTOYO"/>
    <n v="5042300613"/>
    <s v="-"/>
    <s v="-"/>
    <d v="2021-11-05T00:00:00"/>
    <n v="960"/>
    <s v="DEPO MARGOMULYO"/>
    <x v="5"/>
    <s v="168-0032531"/>
    <d v="2021-11-05T00:00:00"/>
    <x v="0"/>
    <n v="960"/>
    <s v="-"/>
    <s v="-"/>
    <s v="-"/>
    <n v="0"/>
    <n v="0"/>
    <n v="0"/>
    <s v="-"/>
    <s v="-"/>
    <s v="-"/>
    <s v="-"/>
    <n v="0"/>
    <s v="-"/>
    <s v="-"/>
    <s v="-"/>
    <s v="8276895965"/>
    <e v="#N/A"/>
    <e v="#N/A"/>
    <n v="9456000"/>
    <n v="0"/>
    <n v="0"/>
    <m/>
    <m/>
    <m/>
    <m/>
    <m/>
    <m/>
    <m/>
    <m/>
    <m/>
    <m/>
    <m/>
    <m/>
    <m/>
    <m/>
    <m/>
    <m/>
    <m/>
    <m/>
    <n v="5"/>
  </r>
  <r>
    <x v="1"/>
    <s v="PT. TIRTA INVESTAMA WINONGAN"/>
    <n v="21102903703"/>
    <s v="GLL"/>
    <s v="N 8789 UV"/>
    <s v="SUTOYO"/>
    <n v="5042300613"/>
    <s v="-"/>
    <s v="-"/>
    <d v="2021-11-05T00:00:00"/>
    <n v="960"/>
    <s v="DEPO MARGOMULYO"/>
    <x v="5"/>
    <s v="168-0032531"/>
    <d v="2021-11-05T00:00:00"/>
    <x v="1"/>
    <n v="960"/>
    <s v="-"/>
    <s v="-"/>
    <s v="-"/>
    <n v="0"/>
    <n v="0"/>
    <n v="0"/>
    <s v="-"/>
    <s v="-"/>
    <s v="-"/>
    <s v="-"/>
    <n v="0"/>
    <s v="-"/>
    <s v="-"/>
    <s v="-"/>
    <s v="8276895965"/>
    <e v="#N/A"/>
    <e v="#N/A"/>
    <n v="28800000"/>
    <n v="0"/>
    <n v="0"/>
    <m/>
    <m/>
    <m/>
    <m/>
    <m/>
    <m/>
    <m/>
    <m/>
    <m/>
    <m/>
    <m/>
    <m/>
    <m/>
    <m/>
    <m/>
    <m/>
    <m/>
    <m/>
    <n v="5"/>
  </r>
  <r>
    <x v="1"/>
    <s v="PT. TIRTA INVESTAMA WINONGAN"/>
    <n v="21102903703"/>
    <s v="GLL"/>
    <s v="N 8789 UV"/>
    <s v="SUTOYO"/>
    <n v="5042300613"/>
    <s v="-"/>
    <s v="-"/>
    <d v="2021-11-05T00:00:00"/>
    <n v="20"/>
    <s v="DEPO MARGOMULYO"/>
    <x v="5"/>
    <s v="168-0032531"/>
    <d v="2021-11-05T00:00:00"/>
    <x v="2"/>
    <n v="20"/>
    <s v="-"/>
    <s v="-"/>
    <s v="-"/>
    <n v="0"/>
    <n v="0"/>
    <n v="0"/>
    <s v="-"/>
    <s v="-"/>
    <s v="-"/>
    <s v="-"/>
    <n v="0"/>
    <s v="-"/>
    <s v="-"/>
    <s v="-"/>
    <s v="8276895965"/>
    <e v="#N/A"/>
    <e v="#N/A"/>
    <n v="0"/>
    <n v="0"/>
    <n v="0"/>
    <m/>
    <m/>
    <m/>
    <m/>
    <m/>
    <m/>
    <m/>
    <m/>
    <m/>
    <m/>
    <m/>
    <m/>
    <m/>
    <m/>
    <m/>
    <m/>
    <m/>
    <m/>
    <n v="5"/>
  </r>
  <r>
    <x v="0"/>
    <s v="PT. TIRTA INVESTAMA WINONGAN"/>
    <s v="21102903703-RETUR"/>
    <s v="GLL"/>
    <s v="N 8789 UV"/>
    <s v="SUTOYO"/>
    <n v="5042300613"/>
    <s v="-"/>
    <s v="-"/>
    <d v="2021-11-05T00:00:00"/>
    <n v="0"/>
    <s v="DEPO MARGOMULYO"/>
    <x v="5"/>
    <s v="168-0032531"/>
    <d v="2021-11-05T00:00:00"/>
    <x v="0"/>
    <n v="0"/>
    <n v="21102803769"/>
    <s v="-"/>
    <n v="6008146105"/>
    <n v="24"/>
    <n v="0"/>
    <n v="24"/>
    <s v="DEPO JEMBER"/>
    <s v="-"/>
    <s v="369-0005544"/>
    <d v="2021-11-04T00:00:00"/>
    <n v="0"/>
    <n v="5042300612"/>
    <s v="369-0005927"/>
    <d v="2021-11-08T00:00:00"/>
    <s v="8276895965"/>
    <s v="2050350281"/>
    <s v="8276895377"/>
    <n v="0"/>
    <n v="236400"/>
    <n v="0"/>
    <m/>
    <m/>
    <m/>
    <m/>
    <m/>
    <m/>
    <m/>
    <m/>
    <m/>
    <m/>
    <m/>
    <m/>
    <m/>
    <m/>
    <m/>
    <m/>
    <m/>
    <m/>
    <n v="5"/>
  </r>
  <r>
    <x v="0"/>
    <s v="PT. TIRTA INVESTAMA WINONGAN"/>
    <s v="21102903703-RETUR"/>
    <s v="GLL"/>
    <s v="N 8789 UV"/>
    <s v="SUTOYO"/>
    <n v="5042300613"/>
    <s v="-"/>
    <s v="-"/>
    <d v="2021-11-05T00:00:00"/>
    <n v="0"/>
    <s v="DEPO MARGOMULYO"/>
    <x v="5"/>
    <s v="168-0032531"/>
    <d v="2021-11-05T00:00:00"/>
    <x v="1"/>
    <n v="0"/>
    <n v="21102803769"/>
    <s v="-"/>
    <n v="6008146105"/>
    <n v="960"/>
    <n v="0"/>
    <n v="960"/>
    <s v="DEPO JEMBER"/>
    <s v="-"/>
    <s v="369-0005544"/>
    <d v="2021-11-04T00:00:00"/>
    <n v="35"/>
    <n v="5042300612"/>
    <s v="369-0005927"/>
    <d v="2021-11-08T00:00:00"/>
    <s v="8276895965"/>
    <s v="2050350281"/>
    <s v="8276895377"/>
    <n v="0"/>
    <n v="28800000"/>
    <n v="1050000"/>
    <m/>
    <m/>
    <m/>
    <m/>
    <m/>
    <m/>
    <m/>
    <m/>
    <m/>
    <m/>
    <m/>
    <m/>
    <m/>
    <m/>
    <m/>
    <m/>
    <m/>
    <m/>
    <n v="5"/>
  </r>
  <r>
    <x v="0"/>
    <s v="PT. TIRTA INVESTAMA WINONGAN"/>
    <s v="21102903703-RETUR"/>
    <s v="GLL"/>
    <s v="N 8789 UV"/>
    <s v="SUTOYO"/>
    <n v="5042300613"/>
    <s v="-"/>
    <s v="-"/>
    <d v="2021-11-05T00:00:00"/>
    <n v="0"/>
    <s v="DEPO MARGOMULYO"/>
    <x v="5"/>
    <s v="168-0032531"/>
    <d v="2021-11-05T00:00:00"/>
    <x v="2"/>
    <n v="0"/>
    <n v="21102803769"/>
    <s v="-"/>
    <n v="6008146105"/>
    <n v="20"/>
    <n v="0"/>
    <n v="20"/>
    <s v="DEPO JEMBER"/>
    <s v="-"/>
    <s v="369-0005544"/>
    <d v="2021-11-04T00:00:00"/>
    <n v="0"/>
    <n v="5042300612"/>
    <s v="369-0005927"/>
    <d v="2021-11-08T00:00:00"/>
    <s v="8276895965"/>
    <s v="2050350281"/>
    <s v="8276895377"/>
    <n v="0"/>
    <n v="0"/>
    <n v="0"/>
    <m/>
    <m/>
    <m/>
    <m/>
    <m/>
    <m/>
    <m/>
    <m/>
    <m/>
    <m/>
    <m/>
    <m/>
    <m/>
    <m/>
    <m/>
    <m/>
    <m/>
    <m/>
    <n v="5"/>
  </r>
  <r>
    <x v="0"/>
    <s v="PT. TIRTA INVESTAMA WINONGAN"/>
    <n v="21102803720"/>
    <s v="GLL"/>
    <s v="BUDI"/>
    <s v="N 8522 UV"/>
    <n v="5042306826"/>
    <s v="-"/>
    <s v="-"/>
    <d v="2021-11-05T00:00:00"/>
    <n v="1344"/>
    <s v="DEPO SUKOREJO"/>
    <x v="11"/>
    <s v="569-0002261"/>
    <d v="2021-11-06T00:00:00"/>
    <x v="0"/>
    <n v="1344"/>
    <n v="21102803746"/>
    <s v="-"/>
    <n v="6008148180"/>
    <n v="30"/>
    <n v="0"/>
    <n v="30"/>
    <s v="DEPO SUKOREJO"/>
    <s v="-"/>
    <s v="569-0002134"/>
    <d v="2021-11-05T00:00:00"/>
    <n v="1"/>
    <n v="5042308558"/>
    <s v="569-0002262"/>
    <d v="2021-11-06T00:00:00"/>
    <s v="8276895377"/>
    <s v="2050350281"/>
    <s v="8276895377"/>
    <n v="13238400"/>
    <n v="295500"/>
    <n v="9850"/>
    <m/>
    <m/>
    <m/>
    <m/>
    <m/>
    <m/>
    <m/>
    <m/>
    <m/>
    <m/>
    <m/>
    <m/>
    <m/>
    <m/>
    <m/>
    <m/>
    <m/>
    <m/>
    <n v="5"/>
  </r>
  <r>
    <x v="0"/>
    <s v="PT. TIRTA INVESTAMA WINONGAN"/>
    <n v="21102803720"/>
    <s v="GLL"/>
    <s v="BUDI"/>
    <s v="N 8522 UV"/>
    <n v="5042306826"/>
    <s v="-"/>
    <s v="-"/>
    <d v="2021-11-05T00:00:00"/>
    <n v="1344"/>
    <s v="DEPO SUKOREJO"/>
    <x v="11"/>
    <s v="569-0002261"/>
    <d v="2021-11-06T00:00:00"/>
    <x v="1"/>
    <n v="1344"/>
    <n v="21102803746"/>
    <s v="-"/>
    <n v="6008148180"/>
    <n v="1404"/>
    <n v="0"/>
    <n v="1404"/>
    <s v="DEPO SUKOREJO"/>
    <s v="-"/>
    <s v="569-0002135"/>
    <d v="2021-11-05T00:00:00"/>
    <n v="60"/>
    <n v="5042308558"/>
    <s v="569-0002262"/>
    <d v="2021-11-06T00:00:00"/>
    <s v="8276895377"/>
    <s v="2050350281"/>
    <s v="8276895377"/>
    <n v="40320000"/>
    <n v="42120000"/>
    <n v="1800000"/>
    <m/>
    <m/>
    <m/>
    <m/>
    <m/>
    <m/>
    <m/>
    <m/>
    <m/>
    <m/>
    <m/>
    <m/>
    <m/>
    <m/>
    <m/>
    <m/>
    <m/>
    <m/>
    <n v="5"/>
  </r>
  <r>
    <x v="0"/>
    <s v="PT. TIRTA INVESTAMA WINONGAN"/>
    <n v="21102803722"/>
    <s v="GLL"/>
    <s v="AGUS SUPRAPTO"/>
    <s v="L 8177 UT"/>
    <n v="5042304094"/>
    <s v="-"/>
    <s v="-"/>
    <d v="2021-11-05T00:00:00"/>
    <n v="960"/>
    <s v="DEPO PROBOLINGGO"/>
    <x v="14"/>
    <s v="889-0004346"/>
    <d v="2021-11-06T00:00:00"/>
    <x v="0"/>
    <n v="960"/>
    <n v="21102803745"/>
    <s v="-"/>
    <n v="6008148648"/>
    <n v="15"/>
    <n v="0"/>
    <n v="15"/>
    <s v="DEPO PROBOLINGGO"/>
    <s v="-"/>
    <s v="889-0004213"/>
    <d v="2021-11-05T00:00:00"/>
    <n v="0"/>
    <n v="5042302746"/>
    <s v="116-0004034"/>
    <d v="2021-11-24T00:00:00"/>
    <s v="8276895377"/>
    <s v="2050350281"/>
    <s v="8276895377"/>
    <n v="9456000"/>
    <n v="147750"/>
    <n v="0"/>
    <m/>
    <m/>
    <m/>
    <m/>
    <m/>
    <m/>
    <m/>
    <m/>
    <m/>
    <m/>
    <m/>
    <m/>
    <m/>
    <m/>
    <m/>
    <m/>
    <m/>
    <m/>
    <n v="5"/>
  </r>
  <r>
    <x v="0"/>
    <s v="PT. TIRTA INVESTAMA WINONGAN"/>
    <n v="21102803722"/>
    <s v="GLL"/>
    <s v="AGUS SUPRAPTO"/>
    <s v="L 8177 UT"/>
    <n v="5042304094"/>
    <s v="-"/>
    <s v="-"/>
    <d v="2021-11-05T00:00:00"/>
    <n v="960"/>
    <s v="DEPO PROBOLINGGO"/>
    <x v="14"/>
    <s v="889-0004346"/>
    <d v="2021-11-06T00:00:00"/>
    <x v="1"/>
    <n v="960"/>
    <n v="21102803745"/>
    <s v="-"/>
    <n v="6008148648"/>
    <n v="960"/>
    <n v="0"/>
    <n v="960"/>
    <s v="DEPO PROBOLINGGO"/>
    <s v="-"/>
    <s v="889-0004213"/>
    <d v="2021-11-05T00:00:00"/>
    <n v="20"/>
    <n v="5042302746"/>
    <s v="116-0004034"/>
    <d v="2021-11-24T00:00:00"/>
    <s v="8276895377"/>
    <s v="2050350281"/>
    <s v="8276895377"/>
    <n v="28800000"/>
    <n v="28800000"/>
    <n v="600000"/>
    <m/>
    <m/>
    <m/>
    <m/>
    <m/>
    <m/>
    <m/>
    <m/>
    <m/>
    <m/>
    <m/>
    <m/>
    <m/>
    <m/>
    <m/>
    <m/>
    <m/>
    <m/>
    <n v="5"/>
  </r>
  <r>
    <x v="0"/>
    <s v="PT. TIRTA INVESTAMA WINONGAN"/>
    <n v="21102803722"/>
    <s v="GLL"/>
    <s v="AGUS SUPRAPTO"/>
    <s v="L 8177 UT"/>
    <n v="5042304094"/>
    <s v="-"/>
    <s v="-"/>
    <d v="2021-11-05T00:00:00"/>
    <n v="20"/>
    <s v="DEPO PROBOLINGGO"/>
    <x v="14"/>
    <s v="889-0004346"/>
    <d v="2021-11-06T00:00:00"/>
    <x v="2"/>
    <n v="20"/>
    <n v="21102803745"/>
    <s v="-"/>
    <n v="6008148648"/>
    <n v="20"/>
    <n v="0"/>
    <n v="20"/>
    <s v="DEPO PROBOLINGGO"/>
    <s v="-"/>
    <s v="889-0004213"/>
    <d v="2021-11-05T00:00:00"/>
    <n v="0"/>
    <n v="5042302746"/>
    <s v="116-0004034"/>
    <d v="2021-11-24T00:00:00"/>
    <s v="8276895377"/>
    <s v="2050350281"/>
    <s v="8276895377"/>
    <n v="0"/>
    <n v="0"/>
    <n v="0"/>
    <m/>
    <m/>
    <m/>
    <m/>
    <m/>
    <m/>
    <m/>
    <m/>
    <m/>
    <m/>
    <m/>
    <m/>
    <m/>
    <m/>
    <m/>
    <m/>
    <m/>
    <m/>
    <n v="5"/>
  </r>
  <r>
    <x v="0"/>
    <s v="PT. TIRTA INVESTAMA WINONGAN"/>
    <n v="21102803725"/>
    <s v="GLL"/>
    <s v="GATOT"/>
    <s v="N 8548 UV"/>
    <n v="5042312846"/>
    <s v="-"/>
    <s v="-"/>
    <d v="2021-11-05T00:00:00"/>
    <n v="960"/>
    <s v="DEPO JEMBER"/>
    <x v="7"/>
    <s v="369-0005914"/>
    <d v="2021-11-06T00:00:00"/>
    <x v="0"/>
    <n v="960"/>
    <n v="21102803752"/>
    <s v="-"/>
    <n v="6008150658"/>
    <n v="16"/>
    <n v="0"/>
    <n v="16"/>
    <s v="DEPO PROBOLINGGO"/>
    <s v="-"/>
    <s v="889-0004211"/>
    <d v="2021-11-05T00:00:00"/>
    <n v="0"/>
    <n v="5042312814"/>
    <s v="369-0005915"/>
    <d v="2021-11-06T00:00:00"/>
    <s v="8276895377"/>
    <s v="2050350281"/>
    <s v="8276895377"/>
    <n v="9456000"/>
    <n v="157600"/>
    <n v="0"/>
    <m/>
    <m/>
    <m/>
    <m/>
    <m/>
    <m/>
    <m/>
    <m/>
    <m/>
    <m/>
    <m/>
    <m/>
    <m/>
    <m/>
    <m/>
    <m/>
    <m/>
    <m/>
    <n v="5"/>
  </r>
  <r>
    <x v="0"/>
    <s v="PT. TIRTA INVESTAMA WINONGAN"/>
    <n v="21102803725"/>
    <s v="GLL"/>
    <s v="GATOT"/>
    <s v="N 8548 UV"/>
    <n v="5042312846"/>
    <s v="-"/>
    <s v="-"/>
    <d v="2021-11-05T00:00:00"/>
    <n v="960"/>
    <s v="DEPO JEMBER"/>
    <x v="7"/>
    <s v="369-0005914"/>
    <d v="2021-11-06T00:00:00"/>
    <x v="1"/>
    <n v="960"/>
    <n v="21102803752"/>
    <s v="-"/>
    <n v="6008150658"/>
    <n v="960"/>
    <n v="0"/>
    <n v="960"/>
    <s v="DEPO PROBOLINGGO"/>
    <s v="-"/>
    <s v="889-0004211"/>
    <d v="2021-11-05T00:00:00"/>
    <n v="30"/>
    <n v="5042312814"/>
    <s v="369-0005915"/>
    <d v="2021-11-06T00:00:00"/>
    <s v="8276895377"/>
    <s v="2050350281"/>
    <s v="8276895377"/>
    <n v="28800000"/>
    <n v="28800000"/>
    <n v="900000"/>
    <m/>
    <m/>
    <m/>
    <m/>
    <m/>
    <m/>
    <m/>
    <m/>
    <m/>
    <m/>
    <m/>
    <m/>
    <m/>
    <m/>
    <m/>
    <m/>
    <m/>
    <m/>
    <n v="5"/>
  </r>
  <r>
    <x v="0"/>
    <s v="PT. TIRTA INVESTAMA WINONGAN"/>
    <n v="21102803725"/>
    <s v="GLL"/>
    <s v="GATOT"/>
    <s v="N 8548 UV"/>
    <n v="5042312846"/>
    <s v="-"/>
    <s v="-"/>
    <d v="2021-11-05T00:00:00"/>
    <n v="20"/>
    <s v="DEPO JEMBER"/>
    <x v="7"/>
    <s v="369-0005914"/>
    <d v="2021-11-06T00:00:00"/>
    <x v="2"/>
    <n v="20"/>
    <n v="21102803752"/>
    <s v="-"/>
    <n v="6008150658"/>
    <n v="20"/>
    <n v="0"/>
    <n v="20"/>
    <s v="DEPO PROBOLINGGO"/>
    <s v="-"/>
    <s v="889-0004211"/>
    <d v="2021-11-05T00:00:00"/>
    <n v="0"/>
    <n v="5042312814"/>
    <s v="369-0005915"/>
    <d v="2021-11-06T00:00:00"/>
    <s v="8276895377"/>
    <s v="2050350281"/>
    <s v="8276895377"/>
    <n v="0"/>
    <n v="0"/>
    <n v="0"/>
    <m/>
    <m/>
    <m/>
    <m/>
    <m/>
    <m/>
    <m/>
    <m/>
    <m/>
    <m/>
    <m/>
    <m/>
    <m/>
    <m/>
    <m/>
    <m/>
    <m/>
    <m/>
    <n v="5"/>
  </r>
  <r>
    <x v="0"/>
    <s v="PT. TIRTA INVESTAMA WINONGAN"/>
    <n v="21102803726"/>
    <s v="GLL"/>
    <s v="ALDI"/>
    <s v="N8390UV"/>
    <n v="5042311186"/>
    <s v="-"/>
    <s v="-"/>
    <d v="2021-11-05T00:00:00"/>
    <n v="1008"/>
    <s v="DEPO LUMAJANG"/>
    <x v="16"/>
    <s v="079-0002030"/>
    <d v="2021-11-06T00:00:00"/>
    <x v="0"/>
    <n v="1008"/>
    <n v="21102803750"/>
    <s v="-"/>
    <n v="6008147927"/>
    <n v="15"/>
    <n v="0"/>
    <n v="15"/>
    <s v="DEPO PAITON"/>
    <s v="-"/>
    <s v="370-0001170"/>
    <d v="2021-11-05T00:00:00"/>
    <n v="0"/>
    <n v="5042239146"/>
    <s v="116-0004039"/>
    <d v="2021-11-24T00:00:00"/>
    <s v="8276895377"/>
    <s v="2050350281"/>
    <s v="8276895377"/>
    <n v="9928800"/>
    <n v="147750"/>
    <n v="0"/>
    <m/>
    <m/>
    <m/>
    <m/>
    <m/>
    <m/>
    <m/>
    <m/>
    <m/>
    <m/>
    <m/>
    <m/>
    <m/>
    <m/>
    <m/>
    <m/>
    <m/>
    <m/>
    <n v="5"/>
  </r>
  <r>
    <x v="0"/>
    <s v="PT. TIRTA INVESTAMA WINONGAN"/>
    <n v="21102803726"/>
    <s v="GLL"/>
    <s v="ALDI"/>
    <s v="N8390UV"/>
    <n v="5042311186"/>
    <s v="-"/>
    <s v="-"/>
    <d v="2021-11-05T00:00:00"/>
    <n v="1008"/>
    <s v="DEPO LUMAJANG"/>
    <x v="16"/>
    <s v="079-0002030"/>
    <d v="2021-11-06T00:00:00"/>
    <x v="1"/>
    <n v="1008"/>
    <n v="21102803750"/>
    <s v="-"/>
    <n v="6008147927"/>
    <n v="1129"/>
    <n v="0"/>
    <n v="1144"/>
    <s v="DEPO PAITON"/>
    <s v="-"/>
    <s v="370-0001170"/>
    <d v="2021-11-05T00:00:00"/>
    <n v="45"/>
    <n v="5042239146"/>
    <s v="116-0004039"/>
    <d v="2021-11-24T00:00:00"/>
    <s v="8276895377"/>
    <s v="2050350281"/>
    <s v="8276895377"/>
    <n v="30240000"/>
    <n v="34320000"/>
    <n v="1350000"/>
    <m/>
    <m/>
    <m/>
    <m/>
    <m/>
    <m/>
    <m/>
    <m/>
    <m/>
    <m/>
    <m/>
    <m/>
    <m/>
    <m/>
    <m/>
    <m/>
    <m/>
    <m/>
    <n v="5"/>
  </r>
  <r>
    <x v="0"/>
    <s v="PT. TIRTA INVESTAMA WINONGAN"/>
    <n v="21102803727"/>
    <s v="GLL"/>
    <s v="DARYANTO"/>
    <s v="N8796UV"/>
    <n v="5042308514"/>
    <s v="-"/>
    <s v="-"/>
    <d v="2021-11-05T00:00:00"/>
    <n v="960"/>
    <s v="DEPO PROBOLINGGO"/>
    <x v="14"/>
    <s v="889-0004349"/>
    <d v="2021-11-06T00:00:00"/>
    <x v="0"/>
    <n v="960"/>
    <s v="-"/>
    <s v="-"/>
    <s v="-"/>
    <n v="0"/>
    <n v="0"/>
    <n v="0"/>
    <s v="-"/>
    <s v="-"/>
    <s v="-"/>
    <s v="-"/>
    <n v="0"/>
    <s v="-"/>
    <s v="-"/>
    <s v="-"/>
    <s v="8276895377"/>
    <e v="#N/A"/>
    <e v="#N/A"/>
    <n v="9456000"/>
    <n v="0"/>
    <n v="0"/>
    <m/>
    <m/>
    <m/>
    <m/>
    <m/>
    <m/>
    <m/>
    <m/>
    <m/>
    <m/>
    <m/>
    <m/>
    <m/>
    <m/>
    <m/>
    <m/>
    <m/>
    <m/>
    <n v="5"/>
  </r>
  <r>
    <x v="0"/>
    <s v="PT. TIRTA INVESTAMA WINONGAN"/>
    <n v="21102803727"/>
    <s v="GLL"/>
    <s v="DARYANTO"/>
    <s v="N8796UV"/>
    <n v="5042308514"/>
    <s v="-"/>
    <s v="-"/>
    <d v="2021-11-05T00:00:00"/>
    <n v="960"/>
    <s v="DEPO PROBOLINGGO"/>
    <x v="14"/>
    <s v="889-0004349"/>
    <d v="2021-11-06T00:00:00"/>
    <x v="1"/>
    <n v="960"/>
    <s v="-"/>
    <s v="-"/>
    <s v="-"/>
    <n v="0"/>
    <n v="0"/>
    <n v="0"/>
    <s v="-"/>
    <s v="-"/>
    <s v="-"/>
    <s v="-"/>
    <n v="0"/>
    <s v="-"/>
    <s v="-"/>
    <s v="-"/>
    <s v="8276895377"/>
    <e v="#N/A"/>
    <e v="#N/A"/>
    <n v="28800000"/>
    <n v="0"/>
    <n v="0"/>
    <m/>
    <m/>
    <m/>
    <m/>
    <m/>
    <m/>
    <m/>
    <m/>
    <m/>
    <m/>
    <m/>
    <m/>
    <m/>
    <m/>
    <m/>
    <m/>
    <m/>
    <m/>
    <n v="5"/>
  </r>
  <r>
    <x v="0"/>
    <s v="PT. TIRTA INVESTAMA WINONGAN"/>
    <n v="21102803727"/>
    <s v="GLL"/>
    <s v="DARYANTO"/>
    <s v="N8796UV"/>
    <n v="5042308514"/>
    <s v="-"/>
    <s v="-"/>
    <d v="2021-11-05T00:00:00"/>
    <n v="20"/>
    <s v="DEPO PROBOLINGGO"/>
    <x v="14"/>
    <s v="889-0004349"/>
    <d v="2021-11-06T00:00:00"/>
    <x v="2"/>
    <n v="20"/>
    <s v="-"/>
    <s v="-"/>
    <s v="-"/>
    <n v="0"/>
    <n v="0"/>
    <n v="0"/>
    <s v="-"/>
    <s v="-"/>
    <s v="-"/>
    <s v="-"/>
    <n v="0"/>
    <s v="-"/>
    <s v="-"/>
    <s v="-"/>
    <s v="8276895377"/>
    <e v="#N/A"/>
    <e v="#N/A"/>
    <n v="0"/>
    <n v="0"/>
    <n v="0"/>
    <m/>
    <m/>
    <m/>
    <m/>
    <m/>
    <m/>
    <m/>
    <m/>
    <m/>
    <m/>
    <m/>
    <m/>
    <m/>
    <m/>
    <m/>
    <m/>
    <m/>
    <m/>
    <n v="5"/>
  </r>
  <r>
    <x v="1"/>
    <s v="PT. TIRTA INVESTAMA WINONGAN"/>
    <s v="21102803727-RETUR"/>
    <s v="GLL"/>
    <s v="DARYANTO"/>
    <s v="N8796UV"/>
    <n v="5042308514"/>
    <s v="-"/>
    <s v="-"/>
    <d v="2021-11-05T00:00:00"/>
    <n v="0"/>
    <s v="DEPO PROBOLINGGO"/>
    <x v="14"/>
    <s v="889-0004349"/>
    <d v="2021-11-06T00:00:00"/>
    <x v="0"/>
    <n v="0"/>
    <n v="21102903718"/>
    <s v="-"/>
    <n v="6008149657"/>
    <n v="24"/>
    <n v="0"/>
    <n v="24"/>
    <s v="DEPO MARGOMULYO"/>
    <s v="-"/>
    <s v="168-0021054"/>
    <d v="2021-11-05T00:00:00"/>
    <n v="0"/>
    <n v="5042311321"/>
    <s v="117-0002808"/>
    <d v="2021-11-24T00:00:00"/>
    <s v="8276895377"/>
    <s v="2050350312"/>
    <s v="8276895965"/>
    <n v="0"/>
    <n v="236400"/>
    <n v="0"/>
    <m/>
    <m/>
    <m/>
    <m/>
    <m/>
    <m/>
    <m/>
    <m/>
    <m/>
    <m/>
    <m/>
    <m/>
    <m/>
    <m/>
    <m/>
    <m/>
    <m/>
    <m/>
    <n v="5"/>
  </r>
  <r>
    <x v="1"/>
    <s v="PT. TIRTA INVESTAMA WINONGAN"/>
    <s v="21102803727-RETUR"/>
    <s v="GLL"/>
    <s v="DARYANTO"/>
    <s v="N8796UV"/>
    <n v="5042308514"/>
    <s v="-"/>
    <s v="-"/>
    <d v="2021-11-05T00:00:00"/>
    <n v="0"/>
    <s v="DEPO PROBOLINGGO"/>
    <x v="14"/>
    <s v="889-0004349"/>
    <d v="2021-11-06T00:00:00"/>
    <x v="1"/>
    <n v="0"/>
    <n v="21102903718"/>
    <s v="-"/>
    <n v="6008149657"/>
    <n v="960"/>
    <n v="0"/>
    <n v="960"/>
    <s v="DEPO MARGOMULYO"/>
    <s v="-"/>
    <s v="168-0021054"/>
    <d v="2021-11-05T00:00:00"/>
    <n v="50"/>
    <n v="5042311321"/>
    <s v="117-0002808"/>
    <d v="2021-11-24T00:00:00"/>
    <s v="8276895377"/>
    <s v="2050350312"/>
    <s v="8276895965"/>
    <n v="0"/>
    <n v="28800000"/>
    <n v="1500000"/>
    <m/>
    <m/>
    <m/>
    <m/>
    <m/>
    <m/>
    <m/>
    <m/>
    <m/>
    <m/>
    <m/>
    <m/>
    <m/>
    <m/>
    <m/>
    <m/>
    <m/>
    <m/>
    <n v="5"/>
  </r>
  <r>
    <x v="1"/>
    <s v="PT. TIRTA INVESTAMA WINONGAN"/>
    <s v="21102803727-RETUR"/>
    <s v="GLL"/>
    <s v="DARYANTO"/>
    <s v="N8796UV"/>
    <n v="5042308514"/>
    <s v="-"/>
    <s v="-"/>
    <d v="2021-11-05T00:00:00"/>
    <n v="0"/>
    <s v="DEPO PROBOLINGGO"/>
    <x v="14"/>
    <s v="889-0004349"/>
    <d v="2021-11-06T00:00:00"/>
    <x v="2"/>
    <n v="0"/>
    <n v="21102903718"/>
    <s v="-"/>
    <n v="6008149657"/>
    <n v="20"/>
    <n v="0"/>
    <n v="20"/>
    <s v="DEPO MARGOMULYO"/>
    <s v="-"/>
    <s v="168-0021054"/>
    <d v="2021-11-05T00:00:00"/>
    <n v="0"/>
    <n v="5042311321"/>
    <s v="117-0002808"/>
    <s v="117-0002808"/>
    <d v="2021-11-24T00:00:00"/>
    <s v="2050350312"/>
    <s v="8276895965"/>
    <n v="0"/>
    <n v="0"/>
    <n v="0"/>
    <m/>
    <m/>
    <m/>
    <m/>
    <m/>
    <m/>
    <m/>
    <m/>
    <m/>
    <m/>
    <m/>
    <m/>
    <m/>
    <m/>
    <m/>
    <m/>
    <m/>
    <m/>
    <n v="5"/>
  </r>
  <r>
    <x v="0"/>
    <s v="PT. TIRTA INVESTAMA WINONGAN"/>
    <n v="21102803728"/>
    <s v="GLL"/>
    <s v="SUBADAR"/>
    <s v="N 8814 UV"/>
    <n v="5042313400"/>
    <s v="-"/>
    <s v="-"/>
    <d v="2021-11-05T00:00:00"/>
    <n v="1008"/>
    <s v="DEPO PAITON"/>
    <x v="15"/>
    <s v="370-0001129"/>
    <d v="2021-11-08T00:00:00"/>
    <x v="0"/>
    <n v="1008"/>
    <n v="21102803762"/>
    <s v="-"/>
    <n v="6008148102"/>
    <n v="19"/>
    <n v="0"/>
    <n v="19"/>
    <s v="DEPO PROBOLINGGO"/>
    <s v="-"/>
    <s v="889-0004212"/>
    <d v="2021-11-05T00:00:00"/>
    <n v="0"/>
    <n v="5042311027"/>
    <s v="116-0003885"/>
    <d v="2021-11-17T00:00:00"/>
    <s v="8276895377"/>
    <s v="2050350281"/>
    <s v="8276895377"/>
    <n v="9928800"/>
    <n v="187150"/>
    <n v="0"/>
    <m/>
    <m/>
    <m/>
    <m/>
    <m/>
    <m/>
    <m/>
    <m/>
    <m/>
    <m/>
    <m/>
    <m/>
    <m/>
    <m/>
    <m/>
    <m/>
    <m/>
    <m/>
    <n v="5"/>
  </r>
  <r>
    <x v="0"/>
    <s v="PT. TIRTA INVESTAMA WINONGAN"/>
    <n v="21102803728"/>
    <s v="GLL"/>
    <s v="SUBADAR"/>
    <s v="N 8814 UV"/>
    <n v="5042313400"/>
    <s v="-"/>
    <s v="-"/>
    <d v="2021-11-05T00:00:00"/>
    <n v="1008"/>
    <s v="DEPO PAITON"/>
    <x v="15"/>
    <s v="370-0001129"/>
    <d v="2021-11-08T00:00:00"/>
    <x v="1"/>
    <n v="1008"/>
    <n v="21102803762"/>
    <s v="-"/>
    <n v="6008148102"/>
    <n v="1108"/>
    <n v="0"/>
    <n v="1108"/>
    <s v="DEPO PROBOLINGGO"/>
    <s v="-"/>
    <s v="889-0004212"/>
    <d v="2021-11-05T00:00:00"/>
    <n v="50"/>
    <n v="5042311027"/>
    <s v="116-0003885"/>
    <d v="2021-11-17T00:00:00"/>
    <s v="8276895377"/>
    <s v="2050350281"/>
    <s v="8276895377"/>
    <n v="30240000"/>
    <n v="33240000"/>
    <n v="1500000"/>
    <m/>
    <m/>
    <m/>
    <m/>
    <m/>
    <m/>
    <m/>
    <m/>
    <m/>
    <m/>
    <m/>
    <m/>
    <m/>
    <m/>
    <m/>
    <m/>
    <m/>
    <m/>
    <n v="5"/>
  </r>
  <r>
    <x v="0"/>
    <s v="PT. TIRTA INVESTAMA WINONGAN"/>
    <n v="21102803731"/>
    <s v="GLL"/>
    <s v="SYAIFUDIN"/>
    <s v="N 8587 UV"/>
    <n v="5042297771"/>
    <s v="-"/>
    <s v="-"/>
    <d v="2021-11-05T00:00:00"/>
    <n v="1344"/>
    <s v="DEPO BANYUWANGI"/>
    <x v="8"/>
    <s v="080-0003061"/>
    <d v="2021-11-09T00:00:00"/>
    <x v="0"/>
    <n v="1344"/>
    <n v="21102803775"/>
    <s v="-"/>
    <n v="6008149528"/>
    <n v="36"/>
    <n v="0"/>
    <n v="36"/>
    <s v="DEPO JEMBER"/>
    <s v="-"/>
    <s v="369-0005549"/>
    <d v="2021-11-04T00:00:00"/>
    <n v="2"/>
    <n v="5042312760"/>
    <s v="116-0004113"/>
    <d v="2021-11-29T00:00:00"/>
    <s v="8276895377"/>
    <s v="2050350281"/>
    <s v="8276895377"/>
    <n v="13238400"/>
    <n v="354600"/>
    <n v="19700"/>
    <m/>
    <m/>
    <m/>
    <m/>
    <m/>
    <m/>
    <m/>
    <m/>
    <m/>
    <m/>
    <m/>
    <m/>
    <m/>
    <m/>
    <m/>
    <m/>
    <m/>
    <m/>
    <n v="5"/>
  </r>
  <r>
    <x v="0"/>
    <s v="PT. TIRTA INVESTAMA WINONGAN"/>
    <n v="21102803731"/>
    <s v="GLL"/>
    <s v="SYAIFUDIN"/>
    <s v="N 8587 UV"/>
    <n v="5042297771"/>
    <s v="-"/>
    <s v="-"/>
    <d v="2021-11-05T00:00:00"/>
    <n v="1344"/>
    <s v="DEPO BANYUWANGI"/>
    <x v="8"/>
    <s v="080-0003061"/>
    <d v="2021-11-09T00:00:00"/>
    <x v="1"/>
    <n v="1344"/>
    <n v="21102803775"/>
    <s v="-"/>
    <n v="6008149528"/>
    <n v="1344"/>
    <n v="0"/>
    <n v="1344"/>
    <s v="DEPO JEMBER"/>
    <s v="-"/>
    <s v="369-0005549"/>
    <d v="2021-11-04T00:00:00"/>
    <n v="60"/>
    <n v="5042312760"/>
    <s v="116-0004113"/>
    <d v="2021-11-29T00:00:00"/>
    <s v="8276895377"/>
    <s v="2050350281"/>
    <s v="8276895377"/>
    <n v="40320000"/>
    <n v="40320000"/>
    <n v="1800000"/>
    <m/>
    <m/>
    <m/>
    <m/>
    <m/>
    <m/>
    <m/>
    <m/>
    <m/>
    <m/>
    <m/>
    <m/>
    <m/>
    <m/>
    <m/>
    <m/>
    <m/>
    <m/>
    <n v="5"/>
  </r>
  <r>
    <x v="1"/>
    <s v="PT. TIRTA INVESTAMA WINONGAN"/>
    <n v="21102903693"/>
    <s v="GLL"/>
    <s v="AHMAD"/>
    <s v="L 9357 UZ"/>
    <n v="5042309354"/>
    <s v="-"/>
    <s v="-"/>
    <d v="2021-11-05T00:00:00"/>
    <n v="1104"/>
    <s v="DEPO GRESIK"/>
    <x v="18"/>
    <s v="556-0009041"/>
    <d v="2021-11-06T00:00:00"/>
    <x v="0"/>
    <n v="1104"/>
    <s v="-"/>
    <s v="-"/>
    <s v="-"/>
    <n v="0"/>
    <n v="0"/>
    <n v="0"/>
    <s v="-"/>
    <s v="-"/>
    <s v="-"/>
    <s v="-"/>
    <n v="0"/>
    <s v="-"/>
    <s v="-"/>
    <s v="-"/>
    <s v="8276895965"/>
    <e v="#N/A"/>
    <e v="#N/A"/>
    <n v="10874400"/>
    <n v="0"/>
    <n v="0"/>
    <m/>
    <m/>
    <m/>
    <m/>
    <m/>
    <m/>
    <m/>
    <m/>
    <m/>
    <m/>
    <m/>
    <m/>
    <m/>
    <m/>
    <m/>
    <m/>
    <m/>
    <m/>
    <n v="5"/>
  </r>
  <r>
    <x v="1"/>
    <s v="PT. TIRTA INVESTAMA WINONGAN"/>
    <n v="21102903693"/>
    <s v="GLL"/>
    <s v="AHMAD"/>
    <s v="L 9357 UZ"/>
    <n v="5042309354"/>
    <s v="-"/>
    <s v="-"/>
    <d v="2021-11-05T00:00:00"/>
    <n v="1104"/>
    <s v="DEPO GRESIK"/>
    <x v="18"/>
    <s v="556-0009041"/>
    <d v="2021-11-06T00:00:00"/>
    <x v="1"/>
    <n v="1104"/>
    <s v="-"/>
    <s v="-"/>
    <s v="-"/>
    <n v="0"/>
    <n v="0"/>
    <n v="0"/>
    <s v="-"/>
    <s v="-"/>
    <s v="-"/>
    <s v="-"/>
    <n v="0"/>
    <s v="-"/>
    <s v="-"/>
    <s v="-"/>
    <s v="8276895965"/>
    <e v="#N/A"/>
    <e v="#N/A"/>
    <n v="33120000"/>
    <n v="0"/>
    <n v="0"/>
    <m/>
    <m/>
    <m/>
    <m/>
    <m/>
    <m/>
    <m/>
    <m/>
    <m/>
    <m/>
    <m/>
    <m/>
    <m/>
    <m/>
    <m/>
    <m/>
    <m/>
    <m/>
    <n v="5"/>
  </r>
  <r>
    <x v="1"/>
    <s v="PT. TIRTA INVESTAMA WINONGAN"/>
    <n v="21102903693"/>
    <s v="GLL"/>
    <s v="AHMAD"/>
    <s v="L 9357 UZ"/>
    <n v="5042309354"/>
    <s v="-"/>
    <s v="-"/>
    <d v="2021-11-05T00:00:00"/>
    <n v="24"/>
    <s v="DEPO GRESIK"/>
    <x v="18"/>
    <s v="556-0009041"/>
    <d v="2021-11-06T00:00:00"/>
    <x v="2"/>
    <n v="24"/>
    <s v="-"/>
    <s v="-"/>
    <s v="-"/>
    <n v="0"/>
    <n v="0"/>
    <n v="0"/>
    <s v="-"/>
    <s v="-"/>
    <s v="-"/>
    <s v="-"/>
    <n v="0"/>
    <s v="-"/>
    <s v="-"/>
    <s v="-"/>
    <s v="8276895965"/>
    <e v="#N/A"/>
    <e v="#N/A"/>
    <n v="0"/>
    <n v="0"/>
    <n v="0"/>
    <m/>
    <m/>
    <m/>
    <m/>
    <m/>
    <m/>
    <m/>
    <m/>
    <m/>
    <m/>
    <m/>
    <m/>
    <m/>
    <m/>
    <m/>
    <m/>
    <m/>
    <m/>
    <n v="5"/>
  </r>
  <r>
    <x v="0"/>
    <s v="PT. TIRTA INVESTAMA WINONGAN"/>
    <s v="21102903693-RETUR"/>
    <s v="GLL"/>
    <s v="AHMAD"/>
    <s v="L 9357 UZ"/>
    <n v="5042309354"/>
    <s v="-"/>
    <s v="-"/>
    <d v="2021-11-05T00:00:00"/>
    <n v="0"/>
    <s v="DEPO GRESIK"/>
    <x v="18"/>
    <s v="556-0009041"/>
    <d v="2021-11-06T00:00:00"/>
    <x v="0"/>
    <n v="0"/>
    <n v="21102803743"/>
    <s v="-"/>
    <n v="6008150768"/>
    <n v="18"/>
    <n v="0"/>
    <n v="18"/>
    <s v="DEPO PASURUAN"/>
    <s v="-"/>
    <s v="555-0006706"/>
    <d v="2021-11-05T00:00:00"/>
    <n v="0"/>
    <n v="5042310927"/>
    <s v="556-0009040"/>
    <d v="2021-11-06T00:00:00"/>
    <s v="8276895965"/>
    <s v="2050350281"/>
    <s v="8276895377"/>
    <n v="0"/>
    <n v="177300"/>
    <n v="0"/>
    <m/>
    <m/>
    <m/>
    <m/>
    <m/>
    <m/>
    <m/>
    <m/>
    <m/>
    <m/>
    <m/>
    <m/>
    <m/>
    <m/>
    <m/>
    <m/>
    <m/>
    <m/>
    <n v="5"/>
  </r>
  <r>
    <x v="0"/>
    <s v="PT. TIRTA INVESTAMA WINONGAN"/>
    <s v="21102903693-RETUR"/>
    <s v="GLL"/>
    <s v="AHMAD"/>
    <s v="L 9357 UZ"/>
    <n v="5042309354"/>
    <s v="-"/>
    <s v="-"/>
    <d v="2021-11-05T00:00:00"/>
    <n v="0"/>
    <s v="DEPO GRESIK"/>
    <x v="18"/>
    <s v="556-0009041"/>
    <d v="2021-11-06T00:00:00"/>
    <x v="1"/>
    <n v="0"/>
    <n v="21102803743"/>
    <s v="-"/>
    <n v="6008150768"/>
    <n v="1152"/>
    <n v="0"/>
    <n v="1152"/>
    <s v="DEPO PASURUAN"/>
    <s v="-"/>
    <s v="555-0006706"/>
    <d v="2021-11-05T00:00:00"/>
    <n v="48"/>
    <n v="5042310927"/>
    <s v="556-0009040"/>
    <d v="2021-11-06T00:00:00"/>
    <s v="8276895965"/>
    <s v="2050350281"/>
    <s v="8276895377"/>
    <n v="0"/>
    <n v="34560000"/>
    <n v="1440000"/>
    <m/>
    <m/>
    <m/>
    <m/>
    <m/>
    <m/>
    <m/>
    <m/>
    <m/>
    <m/>
    <m/>
    <m/>
    <m/>
    <m/>
    <m/>
    <m/>
    <m/>
    <m/>
    <n v="5"/>
  </r>
  <r>
    <x v="0"/>
    <s v="PT. TIRTA INVESTAMA WINONGAN"/>
    <s v="21102903693-RETUR"/>
    <s v="GLL"/>
    <s v="AHMAD"/>
    <s v="L 9357 UZ"/>
    <n v="5042309354"/>
    <s v="-"/>
    <s v="-"/>
    <d v="2021-11-05T00:00:00"/>
    <n v="0"/>
    <s v="DEPO GRESIK"/>
    <x v="18"/>
    <s v="556-0009041"/>
    <d v="2021-11-06T00:00:00"/>
    <x v="2"/>
    <n v="0"/>
    <n v="21102803743"/>
    <s v="-"/>
    <n v="6008150768"/>
    <n v="24"/>
    <n v="0"/>
    <n v="24"/>
    <s v="DEPO PASURUAN"/>
    <s v="-"/>
    <s v="555-0006706"/>
    <d v="2021-11-05T00:00:00"/>
    <n v="0"/>
    <n v="5042310927"/>
    <s v="556-0009040"/>
    <d v="2021-11-06T00:00:00"/>
    <s v="8276895965"/>
    <s v="2050350281"/>
    <s v="8276895377"/>
    <n v="0"/>
    <n v="0"/>
    <n v="0"/>
    <m/>
    <m/>
    <m/>
    <m/>
    <m/>
    <m/>
    <m/>
    <m/>
    <m/>
    <m/>
    <m/>
    <m/>
    <m/>
    <m/>
    <m/>
    <m/>
    <m/>
    <m/>
    <n v="5"/>
  </r>
  <r>
    <x v="1"/>
    <s v="PT. TIRTA INVESTAMA WINONGAN"/>
    <n v="21102903698"/>
    <s v="GLL"/>
    <s v="SUTOYO"/>
    <s v="N 8789 UV"/>
    <n v="5042293871"/>
    <s v="-"/>
    <s v="-"/>
    <d v="2021-11-05T00:00:00"/>
    <n v="960"/>
    <s v="DEPO MARGOMULYO"/>
    <x v="5"/>
    <s v="168-0032557"/>
    <d v="2021-11-06T00:00:00"/>
    <x v="0"/>
    <n v="960"/>
    <n v="21102903703"/>
    <s v="-"/>
    <n v="6008148349"/>
    <n v="24"/>
    <n v="0"/>
    <n v="24"/>
    <s v="DEPO MARGOMULYO"/>
    <s v="-"/>
    <s v="168-0021059"/>
    <d v="2021-11-05T00:00:00"/>
    <n v="2"/>
    <n v="5042313202"/>
    <s v="168-0032558"/>
    <d v="2021-11-06T00:00:00"/>
    <s v="8276895965"/>
    <s v="2050350312"/>
    <s v="8276895965"/>
    <n v="9456000"/>
    <n v="236400"/>
    <n v="19700"/>
    <m/>
    <m/>
    <m/>
    <m/>
    <m/>
    <m/>
    <m/>
    <m/>
    <m/>
    <m/>
    <m/>
    <m/>
    <m/>
    <m/>
    <m/>
    <m/>
    <m/>
    <m/>
    <n v="5"/>
  </r>
  <r>
    <x v="1"/>
    <s v="PT. TIRTA INVESTAMA WINONGAN"/>
    <n v="21102903698"/>
    <s v="GLL"/>
    <s v="SUTOYO"/>
    <s v="N 8789 UV"/>
    <n v="5042293871"/>
    <s v="-"/>
    <s v="-"/>
    <d v="2021-11-05T00:00:00"/>
    <n v="960"/>
    <s v="DEPO MARGOMULYO"/>
    <x v="5"/>
    <s v="168-0032557"/>
    <d v="2021-11-06T00:00:00"/>
    <x v="1"/>
    <n v="960"/>
    <n v="21102903703"/>
    <s v="-"/>
    <n v="6008148349"/>
    <n v="960"/>
    <n v="0"/>
    <n v="960"/>
    <s v="DEPO MARGOMULYO"/>
    <s v="-"/>
    <s v="168-0021059"/>
    <d v="2021-11-05T00:00:00"/>
    <n v="42"/>
    <n v="5042313202"/>
    <s v="168-0032558"/>
    <d v="2021-11-06T00:00:00"/>
    <s v="8276895965"/>
    <s v="2050350312"/>
    <s v="8276895965"/>
    <n v="28800000"/>
    <n v="28800000"/>
    <n v="1260000"/>
    <m/>
    <m/>
    <m/>
    <m/>
    <m/>
    <m/>
    <m/>
    <m/>
    <m/>
    <m/>
    <m/>
    <m/>
    <m/>
    <m/>
    <m/>
    <m/>
    <m/>
    <m/>
    <n v="5"/>
  </r>
  <r>
    <x v="1"/>
    <s v="PT. TIRTA INVESTAMA WINONGAN"/>
    <n v="21102903698"/>
    <s v="GLL"/>
    <s v="SUTOYO"/>
    <s v="N 8789 UV"/>
    <n v="5042293871"/>
    <s v="-"/>
    <s v="-"/>
    <d v="2021-11-05T00:00:00"/>
    <n v="20"/>
    <s v="DEPO MARGOMULYO"/>
    <x v="5"/>
    <s v="168-0032557"/>
    <d v="2021-11-06T00:00:00"/>
    <x v="2"/>
    <n v="20"/>
    <n v="21102903703"/>
    <s v="-"/>
    <n v="6008148349"/>
    <n v="20"/>
    <n v="0"/>
    <n v="20"/>
    <s v="DEPO MARGOMULYO"/>
    <s v="-"/>
    <s v="168-0021059"/>
    <d v="2021-11-05T00:00:00"/>
    <n v="0"/>
    <n v="5042313202"/>
    <s v="168-0032558"/>
    <d v="2021-11-06T00:00:00"/>
    <s v="8276895965"/>
    <s v="2050350312"/>
    <s v="8276895965"/>
    <n v="0"/>
    <n v="0"/>
    <n v="0"/>
    <m/>
    <m/>
    <m/>
    <m/>
    <m/>
    <m/>
    <m/>
    <m/>
    <m/>
    <m/>
    <m/>
    <m/>
    <m/>
    <m/>
    <m/>
    <m/>
    <m/>
    <m/>
    <n v="5"/>
  </r>
  <r>
    <x v="0"/>
    <s v="PT. TIRTA INVESTAMA WINONGAN"/>
    <n v="21102803712"/>
    <s v="GLL"/>
    <s v="RINTO"/>
    <s v="L 9611 UX"/>
    <n v="5042317237"/>
    <s v="-"/>
    <s v="-"/>
    <d v="2021-11-05T00:00:00"/>
    <n v="1344"/>
    <s v="DEPO SUKOREJO"/>
    <x v="11"/>
    <s v="569-0002263"/>
    <d v="2021-11-06T00:00:00"/>
    <x v="0"/>
    <n v="1344"/>
    <n v="21102803737"/>
    <s v="-"/>
    <n v="6008151332"/>
    <n v="39"/>
    <n v="0"/>
    <n v="39"/>
    <s v="DEPO SUKOREJO"/>
    <s v="-"/>
    <s v="569-0002136"/>
    <d v="2021-11-05T00:00:00"/>
    <n v="2"/>
    <n v="5042311393"/>
    <s v="116-0004119"/>
    <d v="2021-11-29T00:00:00"/>
    <s v="8276895377"/>
    <s v="2050350281"/>
    <s v="8276895377"/>
    <n v="13238400"/>
    <n v="384150"/>
    <n v="19700"/>
    <m/>
    <m/>
    <m/>
    <m/>
    <m/>
    <m/>
    <m/>
    <m/>
    <m/>
    <m/>
    <m/>
    <m/>
    <m/>
    <m/>
    <m/>
    <m/>
    <m/>
    <m/>
    <n v="5"/>
  </r>
  <r>
    <x v="0"/>
    <s v="PT. TIRTA INVESTAMA WINONGAN"/>
    <n v="21102803712"/>
    <s v="GLL"/>
    <s v="RINTO"/>
    <s v="L 9611 UX"/>
    <n v="5042317237"/>
    <s v="-"/>
    <s v="-"/>
    <d v="2021-11-05T00:00:00"/>
    <n v="1344"/>
    <s v="DEPO SUKOREJO"/>
    <x v="11"/>
    <s v="569-0002263"/>
    <d v="2021-11-06T00:00:00"/>
    <x v="1"/>
    <n v="1344"/>
    <n v="21102803737"/>
    <s v="-"/>
    <n v="6008151332"/>
    <n v="1344"/>
    <n v="0"/>
    <n v="1344"/>
    <s v="DEPO SUKOREJO"/>
    <s v="-"/>
    <s v="569-0002136"/>
    <d v="2021-11-05T00:00:00"/>
    <n v="70"/>
    <n v="5042311393"/>
    <s v="116-0004119"/>
    <d v="2021-11-29T00:00:00"/>
    <s v="8276895377"/>
    <s v="2050350281"/>
    <s v="8276895377"/>
    <n v="40320000"/>
    <n v="40320000"/>
    <n v="2100000"/>
    <m/>
    <m/>
    <m/>
    <m/>
    <m/>
    <m/>
    <m/>
    <m/>
    <m/>
    <m/>
    <m/>
    <m/>
    <m/>
    <m/>
    <m/>
    <m/>
    <m/>
    <m/>
    <n v="5"/>
  </r>
  <r>
    <x v="1"/>
    <s v="PT. TIRTA INVESTAMA WINONGAN"/>
    <n v="21102903695"/>
    <s v="GLL"/>
    <s v="MAKHFUD"/>
    <s v="L9610UX"/>
    <n v="5042313976"/>
    <s v="-"/>
    <s v="-"/>
    <d v="2021-11-05T00:00:00"/>
    <n v="1344"/>
    <s v="DEPO LEGUNDI"/>
    <x v="4"/>
    <s v="083-0007902"/>
    <d v="2021-11-08T00:00:00"/>
    <x v="0"/>
    <n v="1344"/>
    <n v="21102903713"/>
    <s v="-"/>
    <n v="6008152241"/>
    <n v="27"/>
    <n v="0"/>
    <n v="27"/>
    <s v="DEPO LEGUNDI"/>
    <s v="-"/>
    <s v="083-0006565"/>
    <d v="2021-11-05T00:00:00"/>
    <n v="0"/>
    <n v="5042310675"/>
    <s v="083-0007903"/>
    <d v="2021-11-08T00:00:00"/>
    <s v="8276895965"/>
    <s v="2050350312"/>
    <s v="8276895965"/>
    <n v="13238400"/>
    <n v="265950"/>
    <n v="0"/>
    <m/>
    <m/>
    <m/>
    <m/>
    <m/>
    <m/>
    <m/>
    <m/>
    <m/>
    <m/>
    <m/>
    <m/>
    <m/>
    <m/>
    <m/>
    <m/>
    <m/>
    <m/>
    <n v="5"/>
  </r>
  <r>
    <x v="1"/>
    <s v="PT. TIRTA INVESTAMA WINONGAN"/>
    <n v="21102903695"/>
    <s v="GLL"/>
    <s v="MAKHFUD"/>
    <s v="L9610UX"/>
    <n v="5042313976"/>
    <s v="-"/>
    <s v="-"/>
    <d v="2021-11-05T00:00:00"/>
    <n v="1344"/>
    <s v="DEPO LEGUNDI"/>
    <x v="4"/>
    <s v="083-0007902"/>
    <d v="2021-11-08T00:00:00"/>
    <x v="1"/>
    <n v="1344"/>
    <n v="21102903713"/>
    <s v="-"/>
    <n v="6008152241"/>
    <n v="1344"/>
    <n v="0"/>
    <n v="1344"/>
    <s v="DEPO LEGUNDI"/>
    <s v="-"/>
    <s v="083-0006565"/>
    <d v="2021-11-05T00:00:00"/>
    <n v="65"/>
    <n v="5042310675"/>
    <s v="083-0007903"/>
    <d v="2021-11-08T00:00:00"/>
    <s v="8276895965"/>
    <s v="2050350312"/>
    <s v="8276895965"/>
    <n v="40320000"/>
    <n v="40320000"/>
    <n v="1950000"/>
    <m/>
    <m/>
    <m/>
    <m/>
    <m/>
    <m/>
    <m/>
    <m/>
    <m/>
    <m/>
    <m/>
    <m/>
    <m/>
    <m/>
    <m/>
    <m/>
    <m/>
    <m/>
    <n v="5"/>
  </r>
  <r>
    <x v="0"/>
    <s v="PT. TIRTA INVESTAMA PANDAAN"/>
    <n v="21102803653"/>
    <s v="YPS"/>
    <s v="RISWANTO"/>
    <s v="N 8876 UW"/>
    <n v="5042289117"/>
    <s v="-"/>
    <s v="-"/>
    <d v="2021-11-05T00:00:00"/>
    <n v="1120"/>
    <s v="DEPO PROBOLINGGO"/>
    <x v="14"/>
    <s v="889-0004345"/>
    <d v="2021-11-06T00:00:00"/>
    <x v="3"/>
    <n v="1120"/>
    <s v="-"/>
    <s v="-"/>
    <n v="6008146927"/>
    <n v="0"/>
    <n v="0"/>
    <n v="0"/>
    <s v="DEPO PROBOLINGGO"/>
    <s v="-"/>
    <s v="889-0004215"/>
    <d v="2021-11-06T00:00:00"/>
    <n v="0"/>
    <s v="-"/>
    <s v="-"/>
    <s v="-"/>
    <s v="8276895378"/>
    <s v="2050350280"/>
    <e v="#N/A"/>
    <n v="45360000"/>
    <n v="0"/>
    <n v="0"/>
    <m/>
    <m/>
    <m/>
    <m/>
    <m/>
    <m/>
    <m/>
    <m/>
    <m/>
    <m/>
    <m/>
    <m/>
    <m/>
    <m/>
    <m/>
    <m/>
    <m/>
    <m/>
    <n v="5"/>
  </r>
  <r>
    <x v="0"/>
    <s v="PT. TIRTA INVESTAMA PANDAAN"/>
    <n v="21102803653"/>
    <s v="YPS"/>
    <s v="RISWANTO"/>
    <s v="N 8876 UW"/>
    <n v="5042289117"/>
    <s v="-"/>
    <s v="-"/>
    <d v="2021-11-05T00:00:00"/>
    <n v="16"/>
    <s v="DEPO PROBOLINGGO"/>
    <x v="14"/>
    <s v="889-0004345"/>
    <d v="2021-11-06T00:00:00"/>
    <x v="4"/>
    <n v="16"/>
    <s v="-"/>
    <s v="-"/>
    <n v="6008146927"/>
    <n v="16"/>
    <n v="0"/>
    <n v="16"/>
    <s v="DEPO PROBOLINGGO"/>
    <s v="-"/>
    <s v="889-0004215"/>
    <d v="2021-11-06T00:00:00"/>
    <n v="0"/>
    <s v="-"/>
    <s v="-"/>
    <s v="-"/>
    <s v="8276895378"/>
    <s v="2050350280"/>
    <e v="#N/A"/>
    <n v="1600000"/>
    <n v="1600000"/>
    <n v="0"/>
    <m/>
    <m/>
    <m/>
    <m/>
    <m/>
    <m/>
    <m/>
    <m/>
    <m/>
    <m/>
    <m/>
    <m/>
    <m/>
    <m/>
    <m/>
    <m/>
    <m/>
    <m/>
    <n v="5"/>
  </r>
  <r>
    <x v="0"/>
    <s v="PT. TIRTA INVESTAMA PANDAAN"/>
    <n v="21102803654"/>
    <s v="YPS"/>
    <s v="SUDARSONO"/>
    <s v="N 9935 UW"/>
    <n v="5042294032"/>
    <s v="-"/>
    <s v="-"/>
    <d v="2021-11-05T00:00:00"/>
    <n v="1120"/>
    <s v="GUDANG CARAT LMS"/>
    <x v="27"/>
    <n v="20039"/>
    <d v="2021-11-06T00:00:00"/>
    <x v="3"/>
    <n v="1120"/>
    <s v="-"/>
    <s v="-"/>
    <n v="6008144176"/>
    <n v="0"/>
    <n v="0"/>
    <n v="0"/>
    <s v="GUDANG CARAT LMS"/>
    <s v="-"/>
    <n v="34734"/>
    <d v="2021-11-06T00:00:00"/>
    <n v="0"/>
    <s v="-"/>
    <s v="-"/>
    <s v="-"/>
    <s v="8276895378"/>
    <s v="2050350280"/>
    <e v="#N/A"/>
    <n v="45360000"/>
    <n v="0"/>
    <n v="0"/>
    <m/>
    <m/>
    <m/>
    <m/>
    <m/>
    <m/>
    <m/>
    <m/>
    <m/>
    <m/>
    <m/>
    <m/>
    <m/>
    <m/>
    <m/>
    <m/>
    <m/>
    <m/>
    <n v="5"/>
  </r>
  <r>
    <x v="0"/>
    <s v="PT. TIRTA INVESTAMA PANDAAN"/>
    <n v="21102803654"/>
    <s v="YPS"/>
    <s v="SUDARSONO"/>
    <s v="N 9935 UW"/>
    <n v="5042294032"/>
    <s v="-"/>
    <s v="-"/>
    <d v="2021-11-05T00:00:00"/>
    <n v="16"/>
    <s v="GUDANG CARAT LMS"/>
    <x v="27"/>
    <n v="20039"/>
    <d v="2021-11-06T00:00:00"/>
    <x v="4"/>
    <n v="16"/>
    <s v="-"/>
    <s v="-"/>
    <n v="6008144176"/>
    <n v="16"/>
    <n v="0"/>
    <n v="16"/>
    <s v="GUDANG CARAT LMS"/>
    <s v="-"/>
    <n v="34734"/>
    <d v="2021-11-06T00:00:00"/>
    <n v="0"/>
    <s v="-"/>
    <s v="-"/>
    <s v="-"/>
    <s v="8276895378"/>
    <s v="2050350280"/>
    <e v="#N/A"/>
    <n v="1600000"/>
    <n v="1600000"/>
    <n v="0"/>
    <m/>
    <m/>
    <m/>
    <m/>
    <m/>
    <m/>
    <m/>
    <m/>
    <m/>
    <m/>
    <m/>
    <m/>
    <m/>
    <m/>
    <m/>
    <m/>
    <m/>
    <m/>
    <n v="5"/>
  </r>
  <r>
    <x v="0"/>
    <s v="PT. TIRTA INVESTAMA PANDAAN"/>
    <n v="21102803643"/>
    <s v="YPS"/>
    <s v="TONI"/>
    <s v="N 8612 UW"/>
    <n v="5042310131"/>
    <s v="-"/>
    <s v="-"/>
    <d v="2021-11-05T00:00:00"/>
    <n v="1120"/>
    <s v="DEPO JEMBER"/>
    <x v="7"/>
    <s v="369-0005917"/>
    <d v="2021-11-08T00:00:00"/>
    <x v="3"/>
    <n v="1120"/>
    <s v="-"/>
    <s v="-"/>
    <n v="6008149890"/>
    <n v="0"/>
    <n v="0"/>
    <n v="0"/>
    <s v="DEPO JEMBER"/>
    <s v="-"/>
    <s v="369-0005564"/>
    <d v="2021-11-08T00:00:00"/>
    <n v="0"/>
    <s v="-"/>
    <s v="-"/>
    <s v="-"/>
    <s v="8276895378"/>
    <s v="2050350280"/>
    <e v="#N/A"/>
    <n v="45360000"/>
    <n v="0"/>
    <n v="0"/>
    <m/>
    <m/>
    <m/>
    <m/>
    <m/>
    <m/>
    <m/>
    <m/>
    <m/>
    <m/>
    <m/>
    <m/>
    <m/>
    <m/>
    <m/>
    <m/>
    <m/>
    <m/>
    <n v="5"/>
  </r>
  <r>
    <x v="0"/>
    <s v="PT. TIRTA INVESTAMA PANDAAN"/>
    <n v="21102803643"/>
    <s v="YPS"/>
    <s v="TONI"/>
    <s v="N 8612 UW"/>
    <n v="5042310131"/>
    <s v="-"/>
    <s v="-"/>
    <d v="2021-11-05T00:00:00"/>
    <n v="16"/>
    <s v="DEPO JEMBER"/>
    <x v="7"/>
    <s v="369-0005917"/>
    <d v="2021-11-08T00:00:00"/>
    <x v="4"/>
    <n v="16"/>
    <s v="-"/>
    <s v="-"/>
    <n v="6008149890"/>
    <n v="16"/>
    <n v="0"/>
    <n v="16"/>
    <s v="DEPO JEMBER"/>
    <s v="-"/>
    <s v="369-0005564"/>
    <d v="2021-11-08T00:00:00"/>
    <n v="0"/>
    <s v="-"/>
    <s v="-"/>
    <s v="-"/>
    <s v="8276895378"/>
    <s v="2050350280"/>
    <e v="#N/A"/>
    <n v="1600000"/>
    <n v="1600000"/>
    <n v="0"/>
    <m/>
    <m/>
    <m/>
    <m/>
    <m/>
    <m/>
    <m/>
    <m/>
    <m/>
    <m/>
    <m/>
    <m/>
    <m/>
    <m/>
    <m/>
    <m/>
    <m/>
    <m/>
    <n v="5"/>
  </r>
  <r>
    <x v="0"/>
    <s v="PT. TIRTA INVESTAMA PANDAAN"/>
    <n v="21102900174"/>
    <s v="SUTERA JAYA"/>
    <s v="AGUS EKO"/>
    <s v="Z 9209 T"/>
    <n v="5042269184"/>
    <s v="-"/>
    <s v="-"/>
    <d v="2021-11-05T00:00:00"/>
    <n v="440"/>
    <s v="DEPO SITUBONDO"/>
    <x v="3"/>
    <s v="899-0001706"/>
    <d v="2021-11-06T00:00:00"/>
    <x v="5"/>
    <n v="440"/>
    <s v="-"/>
    <s v="-"/>
    <s v="-"/>
    <n v="0"/>
    <n v="0"/>
    <n v="0"/>
    <s v="DEPO SITUBONDO"/>
    <s v="-"/>
    <s v="-"/>
    <s v="-"/>
    <n v="0"/>
    <s v="-"/>
    <s v="-"/>
    <s v="-"/>
    <s v="8276895378"/>
    <e v="#N/A"/>
    <e v="#N/A"/>
    <n v="14916000"/>
    <n v="0"/>
    <n v="0"/>
    <m/>
    <m/>
    <m/>
    <m/>
    <m/>
    <m/>
    <m/>
    <m/>
    <m/>
    <m/>
    <m/>
    <m/>
    <m/>
    <m/>
    <m/>
    <m/>
    <m/>
    <m/>
    <n v="5"/>
  </r>
  <r>
    <x v="0"/>
    <s v="PT. TIRTA INVESTAMA PANDAAN"/>
    <n v="21102900174"/>
    <s v="SUTERA JAYA"/>
    <s v="AGUS EKO"/>
    <s v="Z 9209 T"/>
    <n v="5042269184"/>
    <s v="-"/>
    <s v="-"/>
    <d v="2021-11-05T00:00:00"/>
    <n v="132"/>
    <s v="DEPO SITUBONDO"/>
    <x v="3"/>
    <s v="899-0001706"/>
    <d v="2021-11-06T00:00:00"/>
    <x v="6"/>
    <n v="132"/>
    <s v="-"/>
    <s v="-"/>
    <s v="-"/>
    <n v="0"/>
    <n v="0"/>
    <n v="0"/>
    <s v="DEPO SITUBONDO"/>
    <s v="-"/>
    <s v="-"/>
    <s v="-"/>
    <n v="0"/>
    <s v="-"/>
    <s v="-"/>
    <s v="-"/>
    <s v="8276895378"/>
    <e v="#N/A"/>
    <e v="#N/A"/>
    <n v="4474800"/>
    <n v="0"/>
    <n v="0"/>
    <m/>
    <m/>
    <m/>
    <m/>
    <m/>
    <m/>
    <m/>
    <m/>
    <m/>
    <m/>
    <m/>
    <m/>
    <m/>
    <m/>
    <m/>
    <m/>
    <m/>
    <m/>
    <n v="5"/>
  </r>
  <r>
    <x v="0"/>
    <s v="PT. TIRTA INVESTAMA PANDAAN"/>
    <n v="21102900174"/>
    <s v="SUTERA JAYA"/>
    <s v="AGUS EKO"/>
    <s v="Z 9209 T"/>
    <n v="5042269184"/>
    <s v="-"/>
    <s v="-"/>
    <d v="2021-11-05T00:00:00"/>
    <n v="220"/>
    <s v="DEPO SITUBONDO"/>
    <x v="3"/>
    <s v="899-0001706"/>
    <d v="2021-11-06T00:00:00"/>
    <x v="7"/>
    <n v="220"/>
    <s v="-"/>
    <s v="-"/>
    <s v="-"/>
    <n v="0"/>
    <n v="0"/>
    <n v="0"/>
    <s v="DEPO SITUBONDO"/>
    <s v="-"/>
    <s v="-"/>
    <s v="-"/>
    <n v="0"/>
    <s v="-"/>
    <s v="-"/>
    <s v="-"/>
    <s v="8276895378"/>
    <e v="#N/A"/>
    <e v="#N/A"/>
    <n v="7458000"/>
    <n v="0"/>
    <n v="0"/>
    <m/>
    <m/>
    <m/>
    <m/>
    <m/>
    <m/>
    <m/>
    <m/>
    <m/>
    <m/>
    <m/>
    <m/>
    <m/>
    <m/>
    <m/>
    <m/>
    <m/>
    <m/>
    <n v="5"/>
  </r>
  <r>
    <x v="0"/>
    <s v="PT. TIRTA INVESTAMA PANDAAN"/>
    <n v="21102900174"/>
    <s v="SUTERA JAYA"/>
    <s v="AGUS EKO"/>
    <s v="Z 9209 T"/>
    <n v="5042269184"/>
    <s v="-"/>
    <s v="-"/>
    <d v="2021-11-05T00:00:00"/>
    <n v="88"/>
    <s v="DEPO SITUBONDO"/>
    <x v="3"/>
    <s v="899-0001706"/>
    <d v="2021-11-06T00:00:00"/>
    <x v="8"/>
    <n v="88"/>
    <s v="-"/>
    <s v="-"/>
    <s v="-"/>
    <n v="0"/>
    <n v="0"/>
    <n v="0"/>
    <s v="DEPO SITUBONDO"/>
    <s v="-"/>
    <s v="-"/>
    <s v="-"/>
    <n v="0"/>
    <s v="-"/>
    <s v="-"/>
    <s v="-"/>
    <s v="8276895378"/>
    <e v="#N/A"/>
    <e v="#N/A"/>
    <n v="2983200"/>
    <n v="0"/>
    <n v="0"/>
    <m/>
    <m/>
    <m/>
    <m/>
    <m/>
    <m/>
    <m/>
    <m/>
    <m/>
    <m/>
    <m/>
    <m/>
    <m/>
    <m/>
    <m/>
    <m/>
    <m/>
    <m/>
    <n v="5"/>
  </r>
  <r>
    <x v="0"/>
    <s v="PT. TIRTA INVESTAMA PANDAAN"/>
    <n v="21102803645"/>
    <s v="YPS"/>
    <s v="IMAM"/>
    <s v="B 9731 WG"/>
    <n v="5042294942"/>
    <s v="-"/>
    <s v="-"/>
    <d v="2021-11-05T00:00:00"/>
    <n v="1120"/>
    <s v="GUDANG CARAT LMS"/>
    <x v="27"/>
    <n v="20032"/>
    <d v="2021-11-05T00:00:00"/>
    <x v="3"/>
    <n v="1120"/>
    <s v="-"/>
    <s v="-"/>
    <n v="6008144997"/>
    <n v="0"/>
    <n v="0"/>
    <n v="0"/>
    <s v="GUDANG CARAT LMS"/>
    <s v="-"/>
    <n v="34718"/>
    <d v="2021-11-05T00:00:00"/>
    <n v="0"/>
    <s v="-"/>
    <s v="-"/>
    <s v="-"/>
    <s v="8276895378"/>
    <s v="2050350280"/>
    <e v="#N/A"/>
    <n v="45360000"/>
    <n v="0"/>
    <n v="0"/>
    <m/>
    <m/>
    <m/>
    <m/>
    <m/>
    <m/>
    <m/>
    <m/>
    <m/>
    <m/>
    <m/>
    <m/>
    <m/>
    <m/>
    <m/>
    <m/>
    <m/>
    <m/>
    <n v="5"/>
  </r>
  <r>
    <x v="0"/>
    <s v="PT. TIRTA INVESTAMA PANDAAN"/>
    <n v="21102803645"/>
    <s v="YPS"/>
    <s v="IMAM"/>
    <s v="B 9731 WG"/>
    <n v="5042294942"/>
    <s v="-"/>
    <s v="-"/>
    <d v="2021-11-05T00:00:00"/>
    <n v="16"/>
    <s v="GUDANG CARAT LMS"/>
    <x v="27"/>
    <n v="20032"/>
    <d v="2021-11-05T00:00:00"/>
    <x v="4"/>
    <n v="16"/>
    <s v="-"/>
    <s v="-"/>
    <n v="6008144997"/>
    <n v="16"/>
    <n v="0"/>
    <n v="16"/>
    <s v="GUDANG CARAT LMS"/>
    <s v="-"/>
    <n v="34718"/>
    <d v="2021-11-05T00:00:00"/>
    <n v="0"/>
    <s v="-"/>
    <s v="-"/>
    <s v="-"/>
    <s v="8276895378"/>
    <s v="2050350280"/>
    <e v="#N/A"/>
    <n v="1600000"/>
    <n v="1600000"/>
    <n v="0"/>
    <m/>
    <m/>
    <m/>
    <m/>
    <m/>
    <m/>
    <m/>
    <m/>
    <m/>
    <m/>
    <m/>
    <m/>
    <m/>
    <m/>
    <m/>
    <m/>
    <m/>
    <m/>
    <n v="5"/>
  </r>
  <r>
    <x v="0"/>
    <s v="PT. TIRTA INVESTAMA PANDAAN"/>
    <n v="21110413351"/>
    <s v="YPS"/>
    <s v="TONI"/>
    <s v="N 8611 UW"/>
    <n v="5042306009"/>
    <s v="-"/>
    <s v="-"/>
    <d v="2021-11-05T00:00:00"/>
    <n v="1280"/>
    <s v="DEPO PASURUAN"/>
    <x v="0"/>
    <s v="555-0009212"/>
    <d v="2021-11-05T00:00:00"/>
    <x v="9"/>
    <n v="1280"/>
    <s v="-"/>
    <s v="-"/>
    <n v="6008149646"/>
    <n v="0"/>
    <n v="0"/>
    <n v="0"/>
    <s v="DEPO PASURUAN"/>
    <s v="-"/>
    <s v="555-0006702"/>
    <d v="2021-11-05T00:00:00"/>
    <n v="0"/>
    <s v="-"/>
    <s v="-"/>
    <s v="-"/>
    <s v="8276895378"/>
    <s v="2050350280"/>
    <e v="#N/A"/>
    <n v="47667200"/>
    <n v="0"/>
    <n v="0"/>
    <m/>
    <m/>
    <m/>
    <m/>
    <m/>
    <m/>
    <m/>
    <m/>
    <m/>
    <m/>
    <m/>
    <m/>
    <m/>
    <m/>
    <m/>
    <m/>
    <m/>
    <m/>
    <n v="5"/>
  </r>
  <r>
    <x v="0"/>
    <s v="PT. TIRTA INVESTAMA PANDAAN"/>
    <n v="21110413351"/>
    <s v="YPS"/>
    <s v="TONI"/>
    <s v="N 8611 UW"/>
    <n v="5042306009"/>
    <s v="-"/>
    <s v="-"/>
    <d v="2021-11-05T00:00:00"/>
    <n v="32"/>
    <s v="DEPO PASURUAN"/>
    <x v="0"/>
    <s v="555-0009212"/>
    <d v="2021-11-05T00:00:00"/>
    <x v="4"/>
    <n v="32"/>
    <s v="-"/>
    <s v="-"/>
    <n v="6008149646"/>
    <n v="32"/>
    <n v="0"/>
    <n v="32"/>
    <s v="DEPO PASURUAN"/>
    <s v="-"/>
    <s v="555-0006702"/>
    <d v="2021-11-05T00:00:00"/>
    <n v="0"/>
    <s v="-"/>
    <s v="-"/>
    <s v="-"/>
    <s v="8276895378"/>
    <s v="2050350280"/>
    <e v="#N/A"/>
    <n v="3200000"/>
    <n v="3200000"/>
    <n v="0"/>
    <m/>
    <m/>
    <m/>
    <m/>
    <m/>
    <m/>
    <m/>
    <m/>
    <m/>
    <m/>
    <m/>
    <m/>
    <m/>
    <m/>
    <m/>
    <m/>
    <m/>
    <m/>
    <n v="5"/>
  </r>
  <r>
    <x v="0"/>
    <s v="PT. TIRTA INVESTAMA PANDAAN"/>
    <n v="21110413350"/>
    <s v="YPS"/>
    <s v="IRKHAM ( PDN )"/>
    <s v="L 9693 US"/>
    <n v="5042308512"/>
    <s v="-"/>
    <s v="-"/>
    <d v="2021-11-05T00:00:00"/>
    <n v="1280"/>
    <s v="DEPO PASURUAN"/>
    <x v="0"/>
    <s v="555-0009220"/>
    <d v="2021-11-06T00:00:00"/>
    <x v="9"/>
    <n v="1280"/>
    <s v="-"/>
    <s v="-"/>
    <n v="6008150412"/>
    <n v="0"/>
    <n v="0"/>
    <n v="0"/>
    <s v="DEPO PASURUAN"/>
    <s v="-"/>
    <s v="555-0006708"/>
    <d v="2021-11-06T00:00:00"/>
    <n v="0"/>
    <s v="-"/>
    <s v="-"/>
    <s v="-"/>
    <s v="8276895378"/>
    <s v="2050350280"/>
    <e v="#N/A"/>
    <n v="47667200"/>
    <n v="0"/>
    <n v="0"/>
    <m/>
    <m/>
    <m/>
    <m/>
    <m/>
    <m/>
    <m/>
    <m/>
    <m/>
    <m/>
    <m/>
    <m/>
    <m/>
    <m/>
    <m/>
    <m/>
    <m/>
    <m/>
    <n v="5"/>
  </r>
  <r>
    <x v="0"/>
    <s v="PT. TIRTA INVESTAMA PANDAAN"/>
    <n v="21110413350"/>
    <s v="YPS"/>
    <s v="IRKHAM ( PDN )"/>
    <s v="L 9693 US"/>
    <n v="5042308512"/>
    <s v="-"/>
    <s v="-"/>
    <d v="2021-11-05T00:00:00"/>
    <n v="32"/>
    <s v="DEPO PASURUAN"/>
    <x v="0"/>
    <s v="555-0009220"/>
    <d v="2021-11-06T00:00:00"/>
    <x v="4"/>
    <n v="32"/>
    <s v="-"/>
    <s v="-"/>
    <n v="6008150412"/>
    <n v="32"/>
    <n v="0"/>
    <n v="32"/>
    <s v="DEPO PASURUAN"/>
    <s v="-"/>
    <s v="555-0006708"/>
    <d v="2021-11-06T00:00:00"/>
    <n v="0"/>
    <s v="-"/>
    <s v="-"/>
    <s v="-"/>
    <s v="8276895378"/>
    <s v="2050350280"/>
    <e v="#N/A"/>
    <n v="3200000"/>
    <n v="3200000"/>
    <n v="0"/>
    <m/>
    <m/>
    <m/>
    <m/>
    <m/>
    <m/>
    <m/>
    <m/>
    <m/>
    <m/>
    <m/>
    <m/>
    <m/>
    <m/>
    <m/>
    <m/>
    <m/>
    <m/>
    <n v="5"/>
  </r>
  <r>
    <x v="0"/>
    <s v="PT. TIRTA INVESTAMA PANDAAN"/>
    <n v="21102803677"/>
    <s v="YPS"/>
    <s v="ROHIM"/>
    <s v="N 9960 UW"/>
    <n v="5042308825"/>
    <s v="-"/>
    <s v="-"/>
    <d v="2021-11-05T00:00:00"/>
    <n v="1280"/>
    <s v="DEPO PROBOLINGGO"/>
    <x v="14"/>
    <s v="889-0004348"/>
    <d v="2021-11-06T00:00:00"/>
    <x v="9"/>
    <n v="1280"/>
    <s v="-"/>
    <s v="-"/>
    <n v="6008135946"/>
    <n v="0"/>
    <n v="0"/>
    <n v="0"/>
    <s v="DEPO PROBOLINGGO"/>
    <s v="-"/>
    <s v="889-0004218"/>
    <d v="2021-11-06T00:00:00"/>
    <n v="0"/>
    <s v="-"/>
    <s v="-"/>
    <s v="-"/>
    <s v="8276895378"/>
    <s v="2050350280"/>
    <e v="#N/A"/>
    <n v="47667200"/>
    <n v="0"/>
    <n v="0"/>
    <m/>
    <m/>
    <m/>
    <m/>
    <m/>
    <m/>
    <m/>
    <m/>
    <m/>
    <m/>
    <m/>
    <m/>
    <m/>
    <m/>
    <m/>
    <m/>
    <m/>
    <m/>
    <n v="5"/>
  </r>
  <r>
    <x v="0"/>
    <s v="PT. TIRTA INVESTAMA PANDAAN"/>
    <n v="21102803677"/>
    <s v="YPS"/>
    <s v="ROHIM"/>
    <s v="N 9960 UW"/>
    <n v="5042308825"/>
    <s v="-"/>
    <s v="-"/>
    <d v="2021-11-05T00:00:00"/>
    <n v="32"/>
    <s v="DEPO PROBOLINGGO"/>
    <x v="14"/>
    <s v="889-0004348"/>
    <d v="2021-11-06T00:00:00"/>
    <x v="4"/>
    <n v="32"/>
    <s v="-"/>
    <s v="-"/>
    <n v="6008135946"/>
    <n v="32"/>
    <n v="0"/>
    <n v="32"/>
    <s v="DEPO PROBOLINGGO"/>
    <s v="-"/>
    <s v="889-0004218"/>
    <d v="2021-11-06T00:00:00"/>
    <n v="0"/>
    <s v="-"/>
    <s v="-"/>
    <s v="-"/>
    <s v="8276895378"/>
    <s v="2050350280"/>
    <e v="#N/A"/>
    <n v="3200000"/>
    <n v="3200000"/>
    <n v="0"/>
    <m/>
    <m/>
    <m/>
    <m/>
    <m/>
    <m/>
    <m/>
    <m/>
    <m/>
    <m/>
    <m/>
    <m/>
    <m/>
    <m/>
    <m/>
    <m/>
    <m/>
    <m/>
    <n v="5"/>
  </r>
  <r>
    <x v="0"/>
    <s v="PT. TIRTA INVESTAMA PANDAAN"/>
    <n v="21102803678"/>
    <s v="G-NKR"/>
    <s v="AGUS T (G-NKR)"/>
    <s v="N 8511 UV"/>
    <n v="5042304464"/>
    <s v="-"/>
    <s v="-"/>
    <d v="2021-11-05T00:00:00"/>
    <n v="1280"/>
    <s v="DEPO PASURUAN"/>
    <x v="0"/>
    <s v="555-0009219"/>
    <d v="2021-11-06T00:00:00"/>
    <x v="9"/>
    <n v="1280"/>
    <s v="-"/>
    <s v="-"/>
    <n v="6008148380"/>
    <n v="0"/>
    <n v="0"/>
    <n v="0"/>
    <s v="DEPO PASURUAN"/>
    <s v="-"/>
    <s v="555-0006707"/>
    <d v="2021-11-06T00:00:00"/>
    <n v="0"/>
    <s v="-"/>
    <s v="-"/>
    <s v="-"/>
    <s v="8276895378"/>
    <s v="2050350280"/>
    <e v="#N/A"/>
    <n v="47667200"/>
    <n v="0"/>
    <n v="0"/>
    <m/>
    <m/>
    <m/>
    <m/>
    <m/>
    <m/>
    <m/>
    <m/>
    <m/>
    <m/>
    <m/>
    <m/>
    <m/>
    <m/>
    <m/>
    <m/>
    <m/>
    <m/>
    <n v="5"/>
  </r>
  <r>
    <x v="0"/>
    <s v="PT. TIRTA INVESTAMA PANDAAN"/>
    <n v="21102803678"/>
    <s v="G-NKR"/>
    <s v="AGUS T (G-NKR)"/>
    <s v="N 8511 UV"/>
    <n v="5042304464"/>
    <s v="-"/>
    <s v="-"/>
    <d v="2021-11-05T00:00:00"/>
    <n v="32"/>
    <s v="DEPO PASURUAN"/>
    <x v="0"/>
    <s v="555-0009219"/>
    <d v="2021-11-06T00:00:00"/>
    <x v="4"/>
    <n v="32"/>
    <s v="-"/>
    <s v="-"/>
    <n v="6008148380"/>
    <n v="32"/>
    <n v="0"/>
    <n v="32"/>
    <s v="DEPO PASURUAN"/>
    <s v="-"/>
    <s v="555-0006707"/>
    <d v="2021-11-06T00:00:00"/>
    <n v="0"/>
    <s v="-"/>
    <s v="-"/>
    <s v="-"/>
    <s v="8276895378"/>
    <s v="2050350280"/>
    <e v="#N/A"/>
    <n v="3200000"/>
    <n v="3200000"/>
    <n v="0"/>
    <m/>
    <m/>
    <m/>
    <m/>
    <m/>
    <m/>
    <m/>
    <m/>
    <m/>
    <m/>
    <m/>
    <m/>
    <m/>
    <m/>
    <m/>
    <m/>
    <m/>
    <m/>
    <n v="5"/>
  </r>
  <r>
    <x v="0"/>
    <s v="PT. TIRTA INVESTAMA PANDAAN"/>
    <n v="21102803651"/>
    <s v="G-NKR"/>
    <s v="AGUS T (G-NKR)"/>
    <s v="N 8511 UV"/>
    <n v="5042298777"/>
    <s v="-"/>
    <s v="-"/>
    <d v="2021-11-05T00:00:00"/>
    <n v="1120"/>
    <s v="DEPO PASURUAN"/>
    <x v="0"/>
    <s v="555-0009210"/>
    <d v="2021-11-05T00:00:00"/>
    <x v="3"/>
    <n v="1120"/>
    <s v="-"/>
    <s v="-"/>
    <n v="6008144169"/>
    <n v="0"/>
    <n v="0"/>
    <n v="0"/>
    <s v="DEPO PASURUAN"/>
    <s v="-"/>
    <s v="555-0006701"/>
    <d v="2021-11-05T00:00:00"/>
    <n v="0"/>
    <s v="-"/>
    <s v="-"/>
    <s v="-"/>
    <s v="8276895378"/>
    <s v="2050350280"/>
    <e v="#N/A"/>
    <n v="45360000"/>
    <n v="0"/>
    <n v="0"/>
    <m/>
    <m/>
    <m/>
    <m/>
    <m/>
    <m/>
    <m/>
    <m/>
    <m/>
    <m/>
    <m/>
    <m/>
    <m/>
    <m/>
    <m/>
    <m/>
    <m/>
    <m/>
    <n v="5"/>
  </r>
  <r>
    <x v="0"/>
    <s v="PT. TIRTA INVESTAMA PANDAAN"/>
    <n v="21102803651"/>
    <s v="G-NKR"/>
    <s v="AGUS T (G-NKR)"/>
    <s v="N 8511 UV"/>
    <n v="5042298777"/>
    <s v="-"/>
    <s v="-"/>
    <d v="2021-11-05T00:00:00"/>
    <n v="16"/>
    <s v="DEPO PASURUAN"/>
    <x v="0"/>
    <s v="555-0009210"/>
    <d v="2021-11-05T00:00:00"/>
    <x v="4"/>
    <n v="16"/>
    <s v="-"/>
    <s v="-"/>
    <n v="6008144169"/>
    <n v="16"/>
    <n v="0"/>
    <n v="16"/>
    <s v="DEPO PASURUAN"/>
    <s v="-"/>
    <s v="555-0006701"/>
    <d v="2021-11-05T00:00:00"/>
    <n v="0"/>
    <s v="-"/>
    <s v="-"/>
    <s v="-"/>
    <s v="8276895378"/>
    <s v="2050350280"/>
    <e v="#N/A"/>
    <n v="1600000"/>
    <n v="1600000"/>
    <n v="0"/>
    <m/>
    <m/>
    <m/>
    <m/>
    <m/>
    <m/>
    <m/>
    <m/>
    <m/>
    <m/>
    <m/>
    <m/>
    <m/>
    <m/>
    <m/>
    <m/>
    <m/>
    <m/>
    <n v="5"/>
  </r>
  <r>
    <x v="0"/>
    <s v="PT. TIRTA INVESTAMA PANDAAN"/>
    <n v="21102803650"/>
    <s v="YPS"/>
    <s v="EKO P"/>
    <s v="N 8574 UV"/>
    <n v="5042305545"/>
    <s v="-"/>
    <s v="-"/>
    <d v="2021-11-05T00:00:00"/>
    <n v="1120"/>
    <s v="DEPO LUMAJANG"/>
    <x v="16"/>
    <s v="079-0002029"/>
    <d v="2021-11-06T00:00:00"/>
    <x v="3"/>
    <n v="1120"/>
    <s v="-"/>
    <s v="-"/>
    <n v="6008146436"/>
    <n v="0"/>
    <n v="0"/>
    <n v="0"/>
    <s v="DEPO LUMAJANG"/>
    <s v="-"/>
    <s v="079-0001997"/>
    <d v="2021-11-06T00:00:00"/>
    <n v="0"/>
    <s v="-"/>
    <s v="-"/>
    <s v="-"/>
    <s v="8276895378"/>
    <s v="2050350280"/>
    <e v="#N/A"/>
    <n v="45360000"/>
    <n v="0"/>
    <n v="0"/>
    <m/>
    <m/>
    <m/>
    <m/>
    <m/>
    <m/>
    <m/>
    <m/>
    <m/>
    <m/>
    <m/>
    <m/>
    <m/>
    <m/>
    <m/>
    <m/>
    <m/>
    <m/>
    <n v="5"/>
  </r>
  <r>
    <x v="0"/>
    <s v="PT. TIRTA INVESTAMA PANDAAN"/>
    <n v="21102803650"/>
    <s v="YPS"/>
    <s v="EKO P"/>
    <s v="N 8574 UV"/>
    <n v="5042305545"/>
    <s v="-"/>
    <s v="-"/>
    <d v="2021-11-05T00:00:00"/>
    <n v="16"/>
    <s v="DEPO LUMAJANG"/>
    <x v="16"/>
    <s v="079-0002029"/>
    <d v="2021-11-06T00:00:00"/>
    <x v="4"/>
    <n v="16"/>
    <s v="-"/>
    <s v="-"/>
    <n v="6008146436"/>
    <n v="16"/>
    <n v="0"/>
    <n v="16"/>
    <s v="DEPO LUMAJANG"/>
    <s v="-"/>
    <s v="079-0001997"/>
    <d v="2021-11-06T00:00:00"/>
    <n v="0"/>
    <s v="-"/>
    <s v="-"/>
    <s v="-"/>
    <s v="8276895378"/>
    <s v="2050350280"/>
    <e v="#N/A"/>
    <n v="1600000"/>
    <n v="1600000"/>
    <n v="0"/>
    <m/>
    <m/>
    <m/>
    <m/>
    <m/>
    <m/>
    <m/>
    <m/>
    <m/>
    <m/>
    <m/>
    <m/>
    <m/>
    <m/>
    <m/>
    <m/>
    <m/>
    <m/>
    <n v="5"/>
  </r>
  <r>
    <x v="1"/>
    <s v="PT. TIRTA INVESTAMA PANDAAN"/>
    <n v="21102903670"/>
    <s v="GLL"/>
    <s v="SUEB"/>
    <s v="N8590UV"/>
    <n v="5042247612"/>
    <s v="-"/>
    <s v="-"/>
    <d v="2021-11-05T00:00:00"/>
    <n v="1280"/>
    <s v="DEPO MARGOMULYO"/>
    <x v="5"/>
    <s v="168-0032529"/>
    <d v="2021-11-05T00:00:00"/>
    <x v="9"/>
    <n v="1280"/>
    <s v="-"/>
    <s v="-"/>
    <n v="6008138731"/>
    <n v="0"/>
    <n v="0"/>
    <n v="0"/>
    <s v="DEPO MARGOMULYO"/>
    <s v="-"/>
    <s v="168-0021057"/>
    <d v="2021-11-05T00:00:00"/>
    <n v="0"/>
    <s v="-"/>
    <s v="-"/>
    <s v="-"/>
    <s v="8276895966"/>
    <s v="2050350313"/>
    <e v="#N/A"/>
    <n v="47667200"/>
    <n v="0"/>
    <n v="0"/>
    <m/>
    <m/>
    <m/>
    <m/>
    <m/>
    <m/>
    <m/>
    <m/>
    <m/>
    <m/>
    <m/>
    <m/>
    <m/>
    <m/>
    <m/>
    <m/>
    <m/>
    <m/>
    <n v="5"/>
  </r>
  <r>
    <x v="1"/>
    <s v="PT. TIRTA INVESTAMA PANDAAN"/>
    <n v="21102903670"/>
    <s v="GLL"/>
    <s v="SUEB"/>
    <s v="N8590UV"/>
    <n v="5042247612"/>
    <s v="-"/>
    <s v="-"/>
    <d v="2021-11-05T00:00:00"/>
    <n v="32"/>
    <s v="DEPO MARGOMULYO"/>
    <x v="5"/>
    <s v="168-0032529"/>
    <d v="2021-11-05T00:00:00"/>
    <x v="4"/>
    <n v="32"/>
    <s v="-"/>
    <s v="-"/>
    <n v="6008138731"/>
    <n v="32"/>
    <n v="0"/>
    <n v="32"/>
    <s v="DEPO MARGOMULYO"/>
    <s v="-"/>
    <s v="168-0021057"/>
    <d v="2021-11-05T00:00:00"/>
    <n v="0"/>
    <s v="-"/>
    <s v="-"/>
    <s v="-"/>
    <s v="8276895966"/>
    <s v="2050350313"/>
    <e v="#N/A"/>
    <n v="3200000"/>
    <n v="3200000"/>
    <n v="0"/>
    <m/>
    <m/>
    <m/>
    <m/>
    <m/>
    <m/>
    <m/>
    <m/>
    <m/>
    <m/>
    <m/>
    <m/>
    <m/>
    <m/>
    <m/>
    <m/>
    <m/>
    <m/>
    <n v="5"/>
  </r>
  <r>
    <x v="1"/>
    <s v="PT. TIRTA INVESTAMA PANDAAN"/>
    <n v="21102903657"/>
    <s v="YPS"/>
    <s v="MUJIB"/>
    <s v="N 9968 UW"/>
    <n v="5042311297"/>
    <s v="-"/>
    <s v="-"/>
    <d v="2021-11-05T00:00:00"/>
    <n v="1120"/>
    <s v="DEPO MARGOMULYO"/>
    <x v="5"/>
    <s v="168-0032547"/>
    <d v="2021-11-06T00:00:00"/>
    <x v="3"/>
    <n v="1120"/>
    <s v="-"/>
    <s v="-"/>
    <n v="6008150734"/>
    <n v="0"/>
    <n v="0"/>
    <n v="0"/>
    <s v="DEPO MARGOMULYO"/>
    <s v="-"/>
    <s v="168-0021069"/>
    <d v="2021-11-06T00:00:00"/>
    <n v="0"/>
    <s v="-"/>
    <s v="-"/>
    <s v="-"/>
    <s v="8276895966"/>
    <s v="2050350313"/>
    <e v="#N/A"/>
    <n v="45360000"/>
    <n v="0"/>
    <n v="0"/>
    <m/>
    <m/>
    <m/>
    <m/>
    <m/>
    <m/>
    <m/>
    <m/>
    <m/>
    <m/>
    <m/>
    <m/>
    <m/>
    <m/>
    <m/>
    <m/>
    <m/>
    <m/>
    <n v="5"/>
  </r>
  <r>
    <x v="1"/>
    <s v="PT. TIRTA INVESTAMA PANDAAN"/>
    <n v="21102903657"/>
    <s v="YPS"/>
    <s v="MUJIB"/>
    <s v="N 9968 UW"/>
    <n v="5042311297"/>
    <s v="-"/>
    <s v="-"/>
    <d v="2021-11-05T00:00:00"/>
    <n v="16"/>
    <s v="DEPO MARGOMULYO"/>
    <x v="5"/>
    <s v="168-0032547"/>
    <d v="2021-11-06T00:00:00"/>
    <x v="4"/>
    <n v="16"/>
    <s v="-"/>
    <s v="-"/>
    <n v="6008150734"/>
    <n v="16"/>
    <n v="0"/>
    <n v="16"/>
    <s v="DEPO MARGOMULYO"/>
    <s v="-"/>
    <s v="168-0021069"/>
    <d v="2021-11-06T00:00:00"/>
    <n v="0"/>
    <s v="-"/>
    <s v="-"/>
    <s v="-"/>
    <s v="8276895966"/>
    <s v="2050350313"/>
    <e v="#N/A"/>
    <n v="1600000"/>
    <n v="1600000"/>
    <n v="0"/>
    <m/>
    <m/>
    <m/>
    <m/>
    <m/>
    <m/>
    <m/>
    <m/>
    <m/>
    <m/>
    <m/>
    <m/>
    <m/>
    <m/>
    <m/>
    <m/>
    <m/>
    <m/>
    <n v="5"/>
  </r>
  <r>
    <x v="1"/>
    <s v="PT. TIRTA INVESTAMA PANDAAN"/>
    <n v="21102903660"/>
    <s v="YPS"/>
    <s v="PANCA"/>
    <s v="N 8198 UW"/>
    <n v="5042282318"/>
    <s v="-"/>
    <s v="-"/>
    <d v="2021-11-05T00:00:00"/>
    <n v="1120"/>
    <s v="GUDANG CARAT SWS"/>
    <x v="30"/>
    <n v="20035"/>
    <d v="2021-11-05T00:00:00"/>
    <x v="3"/>
    <n v="1120"/>
    <s v="-"/>
    <s v="-"/>
    <n v="6008144181"/>
    <n v="0"/>
    <n v="0"/>
    <n v="0"/>
    <s v="GUDANG CARAT SWS"/>
    <s v="-"/>
    <n v="34728"/>
    <d v="2021-11-05T00:00:00"/>
    <n v="0"/>
    <s v="-"/>
    <s v="-"/>
    <s v="-"/>
    <s v="8276895966"/>
    <s v="2050350313"/>
    <e v="#N/A"/>
    <n v="45360000"/>
    <n v="0"/>
    <n v="0"/>
    <m/>
    <m/>
    <m/>
    <m/>
    <m/>
    <m/>
    <m/>
    <m/>
    <m/>
    <m/>
    <m/>
    <m/>
    <m/>
    <m/>
    <m/>
    <m/>
    <m/>
    <m/>
    <n v="5"/>
  </r>
  <r>
    <x v="1"/>
    <s v="PT. TIRTA INVESTAMA PANDAAN"/>
    <n v="21102903660"/>
    <s v="YPS"/>
    <s v="PANCA"/>
    <s v="N 8198 UW"/>
    <n v="5042282318"/>
    <s v="-"/>
    <s v="-"/>
    <d v="2021-11-05T00:00:00"/>
    <n v="16"/>
    <s v="GUDANG CARAT SWS"/>
    <x v="30"/>
    <n v="20035"/>
    <d v="2021-11-05T00:00:00"/>
    <x v="4"/>
    <n v="16"/>
    <s v="-"/>
    <s v="-"/>
    <n v="6008144181"/>
    <n v="16"/>
    <n v="0"/>
    <n v="16"/>
    <s v="GUDANG CARAT SWS"/>
    <s v="-"/>
    <n v="34728"/>
    <d v="2021-11-05T00:00:00"/>
    <n v="0"/>
    <s v="-"/>
    <s v="-"/>
    <s v="-"/>
    <s v="8276895966"/>
    <s v="2050350313"/>
    <e v="#N/A"/>
    <n v="1600000"/>
    <n v="1600000"/>
    <n v="0"/>
    <m/>
    <m/>
    <m/>
    <m/>
    <m/>
    <m/>
    <m/>
    <m/>
    <m/>
    <m/>
    <m/>
    <m/>
    <m/>
    <m/>
    <m/>
    <m/>
    <m/>
    <m/>
    <n v="5"/>
  </r>
  <r>
    <x v="1"/>
    <s v="PT. TIRTA INVESTAMA PANDAAN"/>
    <n v="21102903662"/>
    <s v="YPS"/>
    <s v="BAMBANG HERMANTO"/>
    <s v="N 8565 UV"/>
    <n v="5042311044"/>
    <s v="-"/>
    <s v="-"/>
    <d v="2021-11-05T00:00:00"/>
    <n v="1120"/>
    <s v="DEPO GRESIK"/>
    <x v="18"/>
    <s v="556-0009043"/>
    <d v="2021-11-06T00:00:00"/>
    <x v="3"/>
    <n v="1120"/>
    <s v="-"/>
    <s v="-"/>
    <n v="6008151123"/>
    <n v="0"/>
    <n v="0"/>
    <n v="0"/>
    <s v="DEPO GRESIK"/>
    <s v="-"/>
    <s v="556-0006285"/>
    <d v="2021-11-06T00:00:00"/>
    <n v="0"/>
    <s v="-"/>
    <s v="-"/>
    <s v="-"/>
    <s v="8276895966"/>
    <s v="2050350313"/>
    <e v="#N/A"/>
    <n v="45360000"/>
    <n v="0"/>
    <n v="0"/>
    <m/>
    <m/>
    <m/>
    <m/>
    <m/>
    <m/>
    <m/>
    <m/>
    <m/>
    <m/>
    <m/>
    <m/>
    <m/>
    <m/>
    <m/>
    <m/>
    <m/>
    <m/>
    <n v="5"/>
  </r>
  <r>
    <x v="1"/>
    <s v="PT. TIRTA INVESTAMA PANDAAN"/>
    <n v="21102903662"/>
    <s v="YPS"/>
    <s v="BAMBANG HERMANTO"/>
    <s v="N 8565 UV"/>
    <n v="5042311044"/>
    <s v="-"/>
    <s v="-"/>
    <d v="2021-11-05T00:00:00"/>
    <n v="16"/>
    <s v="DEPO GRESIK"/>
    <x v="18"/>
    <s v="556-0009043"/>
    <d v="2021-11-06T00:00:00"/>
    <x v="4"/>
    <n v="16"/>
    <s v="-"/>
    <s v="-"/>
    <n v="6008151123"/>
    <n v="16"/>
    <n v="0"/>
    <n v="16"/>
    <s v="DEPO GRESIK"/>
    <s v="-"/>
    <s v="556-0006285"/>
    <d v="2021-11-06T00:00:00"/>
    <n v="0"/>
    <s v="-"/>
    <s v="-"/>
    <s v="-"/>
    <s v="8276895966"/>
    <s v="2050350313"/>
    <e v="#N/A"/>
    <n v="1600000"/>
    <n v="1600000"/>
    <n v="0"/>
    <m/>
    <m/>
    <m/>
    <m/>
    <m/>
    <m/>
    <m/>
    <m/>
    <m/>
    <m/>
    <m/>
    <m/>
    <m/>
    <m/>
    <m/>
    <m/>
    <m/>
    <m/>
    <n v="5"/>
  </r>
  <r>
    <x v="1"/>
    <s v="PT. TIRTA INVESTAMA PANDAAN"/>
    <n v="21102903655"/>
    <s v="G-NPP"/>
    <s v="YOYOK"/>
    <s v="L 9361 UZ"/>
    <n v="5042311047"/>
    <s v="-"/>
    <s v="-"/>
    <d v="2021-11-05T00:00:00"/>
    <n v="1120"/>
    <s v="DEPO MARGOMULYO"/>
    <x v="5"/>
    <s v="168-0032548"/>
    <d v="2021-11-06T00:00:00"/>
    <x v="3"/>
    <n v="1120"/>
    <s v="-"/>
    <s v="-"/>
    <n v="6008151522"/>
    <n v="0"/>
    <n v="0"/>
    <n v="0"/>
    <s v="DEPO MARGOMULYO"/>
    <s v="-"/>
    <s v="168-0021070"/>
    <d v="2021-11-06T00:00:00"/>
    <n v="0"/>
    <s v="-"/>
    <s v="-"/>
    <s v="-"/>
    <s v="8276895966"/>
    <s v="2050350313"/>
    <e v="#N/A"/>
    <n v="45360000"/>
    <n v="0"/>
    <n v="0"/>
    <m/>
    <m/>
    <m/>
    <m/>
    <m/>
    <m/>
    <m/>
    <m/>
    <m/>
    <m/>
    <m/>
    <m/>
    <m/>
    <m/>
    <m/>
    <m/>
    <m/>
    <m/>
    <n v="5"/>
  </r>
  <r>
    <x v="1"/>
    <s v="PT. TIRTA INVESTAMA PANDAAN"/>
    <n v="21102903655"/>
    <s v="G-NPP"/>
    <s v="YOYOK"/>
    <s v="L 9361 UZ"/>
    <n v="5042311047"/>
    <s v="-"/>
    <s v="-"/>
    <d v="2021-11-05T00:00:00"/>
    <n v="16"/>
    <s v="DEPO MARGOMULYO"/>
    <x v="5"/>
    <s v="168-0032548"/>
    <d v="2021-11-06T00:00:00"/>
    <x v="4"/>
    <n v="16"/>
    <s v="-"/>
    <s v="-"/>
    <n v="6008151522"/>
    <n v="16"/>
    <n v="0"/>
    <n v="16"/>
    <s v="DEPO MARGOMULYO"/>
    <s v="-"/>
    <s v="168-0021070"/>
    <d v="2021-11-06T00:00:00"/>
    <n v="0"/>
    <s v="-"/>
    <s v="-"/>
    <s v="-"/>
    <s v="8276895966"/>
    <s v="2050350313"/>
    <e v="#N/A"/>
    <n v="1600000"/>
    <n v="1600000"/>
    <n v="0"/>
    <m/>
    <m/>
    <m/>
    <m/>
    <m/>
    <m/>
    <m/>
    <m/>
    <m/>
    <m/>
    <m/>
    <m/>
    <m/>
    <m/>
    <m/>
    <m/>
    <m/>
    <m/>
    <n v="5"/>
  </r>
  <r>
    <x v="3"/>
    <s v="PT. TIRTA INVESTAMA PANDAAN"/>
    <n v="21102908179"/>
    <s v="YPS"/>
    <s v="NARTO"/>
    <s v="L 9695 UY"/>
    <n v="5042292036"/>
    <s v="-"/>
    <s v="-"/>
    <d v="2021-11-05T00:00:00"/>
    <n v="1280"/>
    <s v="GUDANG CARAT MJS"/>
    <x v="28"/>
    <n v="20033"/>
    <d v="2021-11-05T00:00:00"/>
    <x v="9"/>
    <n v="1280"/>
    <s v="-"/>
    <s v="-"/>
    <n v="6008146024"/>
    <n v="0"/>
    <n v="0"/>
    <n v="0"/>
    <s v="GUDANG CARAT MJS"/>
    <s v="-"/>
    <n v="34719"/>
    <d v="2021-11-05T00:00:00"/>
    <n v="0"/>
    <s v="-"/>
    <s v="-"/>
    <s v="-"/>
    <s v="8276895987"/>
    <s v="2050350324"/>
    <e v="#N/A"/>
    <n v="47667200"/>
    <n v="0"/>
    <n v="0"/>
    <m/>
    <m/>
    <m/>
    <m/>
    <m/>
    <m/>
    <m/>
    <m/>
    <m/>
    <m/>
    <m/>
    <m/>
    <m/>
    <m/>
    <m/>
    <m/>
    <m/>
    <m/>
    <n v="5"/>
  </r>
  <r>
    <x v="3"/>
    <s v="PT. TIRTA INVESTAMA PANDAAN"/>
    <n v="21102908179"/>
    <s v="YPS"/>
    <s v="NARTO"/>
    <s v="L 9695 UY"/>
    <n v="5042292036"/>
    <s v="-"/>
    <s v="-"/>
    <d v="2021-11-05T00:00:00"/>
    <n v="32"/>
    <s v="GUDANG CARAT MJS"/>
    <x v="28"/>
    <n v="20033"/>
    <d v="2021-11-05T00:00:00"/>
    <x v="4"/>
    <n v="32"/>
    <s v="-"/>
    <s v="-"/>
    <n v="6008146024"/>
    <n v="32"/>
    <n v="0"/>
    <n v="32"/>
    <s v="GUDANG CARAT MJS"/>
    <s v="-"/>
    <n v="34719"/>
    <d v="2021-11-05T00:00:00"/>
    <n v="0"/>
    <s v="-"/>
    <s v="-"/>
    <s v="-"/>
    <s v="8276895987"/>
    <s v="2050350324"/>
    <e v="#N/A"/>
    <n v="3200000"/>
    <n v="3200000"/>
    <n v="0"/>
    <m/>
    <m/>
    <m/>
    <m/>
    <m/>
    <m/>
    <m/>
    <m/>
    <m/>
    <m/>
    <m/>
    <m/>
    <m/>
    <m/>
    <m/>
    <m/>
    <m/>
    <m/>
    <n v="5"/>
  </r>
  <r>
    <x v="3"/>
    <s v="PT. TIRTA INVESTAMA PANDAAN"/>
    <n v="21102908174"/>
    <s v="YPS"/>
    <s v="MISTAM"/>
    <s v="N 8143 UV"/>
    <n v="5042310805"/>
    <s v="-"/>
    <s v="-"/>
    <d v="2021-11-05T00:00:00"/>
    <n v="1280"/>
    <s v="DEPO MAKMUR JAYA SUGIHARTO"/>
    <x v="21"/>
    <s v="575-0008357"/>
    <d v="2021-11-06T00:00:00"/>
    <x v="9"/>
    <n v="1280"/>
    <s v="-"/>
    <s v="-"/>
    <n v="6008149530"/>
    <n v="0"/>
    <n v="0"/>
    <n v="0"/>
    <s v="DEPO MAKMUR JAYA SUGIHARTO"/>
    <s v="-"/>
    <s v="575-0007665"/>
    <d v="2021-11-06T00:00:00"/>
    <n v="0"/>
    <s v="-"/>
    <s v="-"/>
    <s v="-"/>
    <s v="8276895987"/>
    <s v="2050350324"/>
    <e v="#N/A"/>
    <n v="47667200"/>
    <n v="0"/>
    <n v="0"/>
    <m/>
    <m/>
    <m/>
    <m/>
    <m/>
    <m/>
    <m/>
    <m/>
    <m/>
    <m/>
    <m/>
    <m/>
    <m/>
    <m/>
    <m/>
    <m/>
    <m/>
    <m/>
    <n v="5"/>
  </r>
  <r>
    <x v="3"/>
    <s v="PT. TIRTA INVESTAMA PANDAAN"/>
    <n v="21102908174"/>
    <s v="YPS"/>
    <s v="MISTAM"/>
    <s v="N 8143 UV"/>
    <n v="5042310805"/>
    <s v="-"/>
    <s v="-"/>
    <d v="2021-11-05T00:00:00"/>
    <n v="32"/>
    <s v="DEPO MAKMUR JAYA SUGIHARTO"/>
    <x v="21"/>
    <s v="575-0008357"/>
    <d v="2021-11-06T00:00:00"/>
    <x v="4"/>
    <n v="32"/>
    <s v="-"/>
    <s v="-"/>
    <n v="6008149530"/>
    <n v="32"/>
    <n v="0"/>
    <n v="32"/>
    <s v="DEPO MAKMUR JAYA SUGIHARTO"/>
    <s v="-"/>
    <s v="575-0007665"/>
    <d v="2021-11-06T00:00:00"/>
    <n v="0"/>
    <s v="-"/>
    <s v="-"/>
    <s v="-"/>
    <s v="8276895987"/>
    <s v="2050350324"/>
    <e v="#N/A"/>
    <n v="3200000"/>
    <n v="3200000"/>
    <n v="0"/>
    <m/>
    <m/>
    <m/>
    <m/>
    <m/>
    <m/>
    <m/>
    <m/>
    <m/>
    <m/>
    <m/>
    <m/>
    <m/>
    <m/>
    <m/>
    <m/>
    <m/>
    <m/>
    <n v="5"/>
  </r>
  <r>
    <x v="3"/>
    <s v="PT. TIRTA INVESTAMA PANDAAN"/>
    <n v="21102908177"/>
    <s v="YPS"/>
    <s v="PANCA"/>
    <s v="N 8198 UW"/>
    <n v="5042308054"/>
    <s v="-"/>
    <s v="-"/>
    <d v="2021-11-05T00:00:00"/>
    <n v="1120"/>
    <s v="GUDANG CARAT MJS"/>
    <x v="28"/>
    <n v="20038"/>
    <d v="2021-11-06T00:00:00"/>
    <x v="3"/>
    <n v="1120"/>
    <s v="-"/>
    <s v="-"/>
    <n v="6008146118"/>
    <n v="0"/>
    <n v="0"/>
    <n v="0"/>
    <s v="GUDANG CARAT MJS"/>
    <s v="-"/>
    <n v="34733"/>
    <d v="2021-11-06T00:00:00"/>
    <n v="0"/>
    <s v="-"/>
    <s v="-"/>
    <s v="-"/>
    <s v="8276895987"/>
    <s v="2050350324"/>
    <e v="#N/A"/>
    <n v="44083200"/>
    <n v="0"/>
    <n v="0"/>
    <m/>
    <m/>
    <m/>
    <m/>
    <m/>
    <m/>
    <m/>
    <m/>
    <m/>
    <m/>
    <m/>
    <m/>
    <m/>
    <m/>
    <m/>
    <m/>
    <m/>
    <m/>
    <n v="5"/>
  </r>
  <r>
    <x v="3"/>
    <s v="PT. TIRTA INVESTAMA PANDAAN"/>
    <n v="21102908177"/>
    <s v="YPS"/>
    <s v="PANCA"/>
    <s v="N 8198 UW"/>
    <n v="5042308054"/>
    <s v="-"/>
    <s v="-"/>
    <d v="2021-11-05T00:00:00"/>
    <n v="16"/>
    <s v="GUDANG CARAT MJS"/>
    <x v="28"/>
    <n v="20038"/>
    <d v="2021-11-06T00:00:00"/>
    <x v="4"/>
    <n v="16"/>
    <s v="-"/>
    <s v="-"/>
    <n v="6008146118"/>
    <n v="16"/>
    <n v="0"/>
    <n v="16"/>
    <s v="GUDANG CARAT MJS"/>
    <s v="-"/>
    <n v="34733"/>
    <d v="2021-11-06T00:00:00"/>
    <n v="0"/>
    <s v="-"/>
    <s v="-"/>
    <s v="-"/>
    <s v="8276895987"/>
    <s v="2050350324"/>
    <e v="#N/A"/>
    <n v="1600000"/>
    <n v="1600000"/>
    <n v="0"/>
    <m/>
    <m/>
    <m/>
    <m/>
    <m/>
    <m/>
    <m/>
    <m/>
    <m/>
    <m/>
    <m/>
    <m/>
    <m/>
    <m/>
    <m/>
    <m/>
    <m/>
    <m/>
    <n v="5"/>
  </r>
  <r>
    <x v="3"/>
    <s v="PT. TIRTA INVESTAMA PANDAAN"/>
    <n v="21102908181"/>
    <s v="YPS"/>
    <s v="NUR ALI"/>
    <s v="L 9694 UY"/>
    <n v="5042311780"/>
    <s v="-"/>
    <s v="-"/>
    <d v="2021-11-05T00:00:00"/>
    <n v="1280"/>
    <s v="GUDANG CARAT MJS"/>
    <x v="28"/>
    <n v="20042"/>
    <d v="2021-11-06T00:00:00"/>
    <x v="9"/>
    <n v="1280"/>
    <s v="-"/>
    <s v="-"/>
    <n v="6008150740"/>
    <n v="0"/>
    <n v="0"/>
    <n v="0"/>
    <s v="GUDANG CARAT MJS"/>
    <s v="-"/>
    <n v="34744"/>
    <d v="2021-11-06T00:00:00"/>
    <n v="0"/>
    <s v="-"/>
    <s v="-"/>
    <s v="-"/>
    <s v="8276895987"/>
    <s v="2050350324"/>
    <e v="#N/A"/>
    <n v="47667200"/>
    <n v="0"/>
    <n v="0"/>
    <m/>
    <m/>
    <m/>
    <m/>
    <m/>
    <m/>
    <m/>
    <m/>
    <m/>
    <m/>
    <m/>
    <m/>
    <m/>
    <m/>
    <m/>
    <m/>
    <m/>
    <m/>
    <n v="5"/>
  </r>
  <r>
    <x v="3"/>
    <s v="PT. TIRTA INVESTAMA PANDAAN"/>
    <n v="21102908181"/>
    <s v="YPS"/>
    <s v="NUR ALI"/>
    <s v="L 9694 UY"/>
    <n v="5042311780"/>
    <s v="-"/>
    <s v="-"/>
    <d v="2021-11-05T00:00:00"/>
    <n v="32"/>
    <s v="GUDANG CARAT MJS"/>
    <x v="28"/>
    <n v="20042"/>
    <d v="2021-11-06T00:00:00"/>
    <x v="4"/>
    <n v="32"/>
    <s v="-"/>
    <s v="-"/>
    <n v="6008150740"/>
    <n v="32"/>
    <n v="0"/>
    <n v="32"/>
    <s v="GUDANG CARAT MJS"/>
    <s v="-"/>
    <n v="34744"/>
    <d v="2021-11-06T00:00:00"/>
    <n v="0"/>
    <s v="-"/>
    <s v="-"/>
    <s v="-"/>
    <s v="8276895987"/>
    <s v="2050350324"/>
    <e v="#N/A"/>
    <n v="3200000"/>
    <n v="3200000"/>
    <n v="0"/>
    <m/>
    <m/>
    <m/>
    <m/>
    <m/>
    <m/>
    <m/>
    <m/>
    <m/>
    <m/>
    <m/>
    <m/>
    <m/>
    <m/>
    <m/>
    <m/>
    <m/>
    <m/>
    <n v="5"/>
  </r>
  <r>
    <x v="3"/>
    <s v="PT. TIRTA INVESTAMA PANDAAN"/>
    <n v="21102908173"/>
    <s v="YPS"/>
    <s v="SUMARYONO"/>
    <s v="N 8165 UV"/>
    <n v="5042311185"/>
    <s v="-"/>
    <s v="-"/>
    <d v="2021-11-05T00:00:00"/>
    <n v="1120"/>
    <s v="DEPO MAKMUR JAYA SUGIHARTO"/>
    <x v="21"/>
    <s v="575-0008351"/>
    <d v="2021-11-06T00:00:00"/>
    <x v="3"/>
    <n v="1120"/>
    <s v="-"/>
    <s v="-"/>
    <n v="6008147983"/>
    <n v="0"/>
    <n v="0"/>
    <n v="0"/>
    <s v="DEPO MAKMUR JAYA SUGIHARTO"/>
    <s v="-"/>
    <s v="575-0007659"/>
    <d v="2021-11-06T00:00:00"/>
    <n v="0"/>
    <s v="-"/>
    <s v="-"/>
    <s v="-"/>
    <s v="8276895987"/>
    <s v="2050350324"/>
    <e v="#N/A"/>
    <n v="44083200"/>
    <n v="0"/>
    <n v="0"/>
    <m/>
    <m/>
    <m/>
    <m/>
    <m/>
    <m/>
    <m/>
    <m/>
    <m/>
    <m/>
    <m/>
    <m/>
    <m/>
    <m/>
    <m/>
    <m/>
    <m/>
    <m/>
    <n v="5"/>
  </r>
  <r>
    <x v="3"/>
    <s v="PT. TIRTA INVESTAMA PANDAAN"/>
    <n v="21102908173"/>
    <s v="YPS"/>
    <s v="SUMARYONO"/>
    <s v="N 8165 UV"/>
    <n v="5042311185"/>
    <s v="-"/>
    <s v="-"/>
    <d v="2021-11-05T00:00:00"/>
    <n v="16"/>
    <s v="DEPO MAKMUR JAYA SUGIHARTO"/>
    <x v="21"/>
    <s v="575-0008351"/>
    <d v="2021-11-06T00:00:00"/>
    <x v="4"/>
    <n v="16"/>
    <s v="-"/>
    <s v="-"/>
    <n v="6008147983"/>
    <n v="16"/>
    <n v="0"/>
    <n v="16"/>
    <s v="DEPO MAKMUR JAYA SUGIHARTO"/>
    <s v="-"/>
    <s v="575-0007659"/>
    <d v="2021-11-06T00:00:00"/>
    <n v="0"/>
    <s v="-"/>
    <s v="-"/>
    <s v="-"/>
    <s v="8276895987"/>
    <s v="2050350324"/>
    <e v="#N/A"/>
    <n v="1600000"/>
    <n v="1600000"/>
    <n v="0"/>
    <m/>
    <m/>
    <m/>
    <m/>
    <m/>
    <m/>
    <m/>
    <m/>
    <m/>
    <m/>
    <m/>
    <m/>
    <m/>
    <m/>
    <m/>
    <m/>
    <m/>
    <m/>
    <n v="5"/>
  </r>
  <r>
    <x v="2"/>
    <s v="PT. TIRTA INVESTAMA PANDAAN"/>
    <n v="21102908112"/>
    <s v="YPS"/>
    <s v="KUS H"/>
    <s v="N 9958 UW"/>
    <n v="5042313122"/>
    <s v="-"/>
    <s v="-"/>
    <d v="2021-11-05T00:00:00"/>
    <n v="1120"/>
    <s v="DEPO PUTRA SEJATI"/>
    <x v="6"/>
    <s v="557-0014576"/>
    <d v="2021-11-06T00:00:00"/>
    <x v="3"/>
    <n v="1120"/>
    <s v="-"/>
    <s v="-"/>
    <n v="6008146150"/>
    <n v="0"/>
    <n v="0"/>
    <n v="0"/>
    <s v="DEPO PUTRA SEJATI"/>
    <s v="-"/>
    <s v="557-0013100"/>
    <d v="2021-11-06T00:00:00"/>
    <n v="0"/>
    <s v="-"/>
    <s v="-"/>
    <s v="-"/>
    <s v="8276895964"/>
    <s v="2050350311"/>
    <e v="#N/A"/>
    <n v="44083200"/>
    <n v="0"/>
    <n v="0"/>
    <m/>
    <m/>
    <m/>
    <m/>
    <m/>
    <m/>
    <m/>
    <m/>
    <m/>
    <m/>
    <m/>
    <m/>
    <m/>
    <m/>
    <m/>
    <m/>
    <m/>
    <m/>
    <n v="5"/>
  </r>
  <r>
    <x v="2"/>
    <s v="PT. TIRTA INVESTAMA PANDAAN"/>
    <n v="21102908112"/>
    <s v="YPS"/>
    <s v="KUS H"/>
    <s v="N 9958 UW"/>
    <n v="5042313122"/>
    <s v="-"/>
    <s v="-"/>
    <d v="2021-11-05T00:00:00"/>
    <n v="16"/>
    <s v="DEPO PUTRA SEJATI"/>
    <x v="6"/>
    <s v="557-0014576"/>
    <d v="2021-11-06T00:00:00"/>
    <x v="4"/>
    <n v="16"/>
    <s v="-"/>
    <s v="-"/>
    <n v="6008146150"/>
    <n v="16"/>
    <n v="0"/>
    <n v="16"/>
    <s v="DEPO PUTRA SEJATI"/>
    <s v="-"/>
    <s v="557-0013100"/>
    <d v="2021-11-06T00:00:00"/>
    <n v="0"/>
    <s v="-"/>
    <s v="-"/>
    <s v="-"/>
    <s v="8276895964"/>
    <s v="2050350311"/>
    <e v="#N/A"/>
    <n v="1600000"/>
    <n v="1600000"/>
    <n v="0"/>
    <m/>
    <m/>
    <m/>
    <m/>
    <m/>
    <m/>
    <m/>
    <m/>
    <m/>
    <m/>
    <m/>
    <m/>
    <m/>
    <m/>
    <m/>
    <m/>
    <m/>
    <m/>
    <n v="5"/>
  </r>
  <r>
    <x v="2"/>
    <s v="PT. TIRTA INVESTAMA PANDAAN"/>
    <n v="21102908136"/>
    <s v="YPS"/>
    <s v="B. SLAMET"/>
    <s v="N 8603 UV"/>
    <n v="5042296641"/>
    <s v="-"/>
    <s v="-"/>
    <d v="2021-11-05T00:00:00"/>
    <n v="1280"/>
    <s v="DEPO PUTRA SEJATI"/>
    <x v="6"/>
    <s v="557-0014555"/>
    <d v="2021-11-05T00:00:00"/>
    <x v="9"/>
    <n v="1280"/>
    <s v="-"/>
    <s v="-"/>
    <n v="6008144879"/>
    <n v="0"/>
    <n v="0"/>
    <n v="0"/>
    <s v="DEPO PUTRA SEJATI"/>
    <s v="-"/>
    <s v="557-0013079"/>
    <d v="2021-11-05T00:00:00"/>
    <n v="0"/>
    <s v="-"/>
    <s v="-"/>
    <s v="-"/>
    <s v="8276895964"/>
    <s v="2050350311"/>
    <e v="#N/A"/>
    <n v="47667200"/>
    <n v="0"/>
    <n v="0"/>
    <m/>
    <m/>
    <m/>
    <m/>
    <m/>
    <m/>
    <m/>
    <m/>
    <m/>
    <m/>
    <m/>
    <m/>
    <m/>
    <m/>
    <m/>
    <m/>
    <m/>
    <m/>
    <n v="5"/>
  </r>
  <r>
    <x v="2"/>
    <s v="PT. TIRTA INVESTAMA PANDAAN"/>
    <n v="21102908136"/>
    <s v="YPS"/>
    <s v="B. SLAMET"/>
    <s v="N 8603 UV"/>
    <n v="5042296641"/>
    <s v="-"/>
    <s v="-"/>
    <d v="2021-11-05T00:00:00"/>
    <n v="32"/>
    <s v="DEPO PUTRA SEJATI"/>
    <x v="6"/>
    <s v="557-0014555"/>
    <d v="2021-11-05T00:00:00"/>
    <x v="4"/>
    <n v="32"/>
    <s v="-"/>
    <s v="-"/>
    <n v="6008144879"/>
    <n v="32"/>
    <n v="0"/>
    <n v="32"/>
    <s v="DEPO PUTRA SEJATI"/>
    <s v="-"/>
    <s v="557-0013079"/>
    <d v="2021-11-05T00:00:00"/>
    <n v="0"/>
    <s v="-"/>
    <s v="-"/>
    <s v="-"/>
    <s v="8276895964"/>
    <s v="2050350311"/>
    <e v="#N/A"/>
    <n v="3200000"/>
    <n v="3200000"/>
    <n v="0"/>
    <m/>
    <m/>
    <m/>
    <m/>
    <m/>
    <m/>
    <m/>
    <m/>
    <m/>
    <m/>
    <m/>
    <m/>
    <m/>
    <m/>
    <m/>
    <m/>
    <m/>
    <m/>
    <n v="5"/>
  </r>
  <r>
    <x v="2"/>
    <s v="PT. TIRTA INVESTAMA PANDAAN"/>
    <n v="21102908128"/>
    <s v="YPS"/>
    <s v="B. SLAMET"/>
    <s v="N 8603 UV"/>
    <n v="5042310729"/>
    <s v="-"/>
    <s v="-"/>
    <d v="2021-11-05T00:00:00"/>
    <n v="1280"/>
    <s v="DEPO PUTRA SEJATI"/>
    <x v="6"/>
    <s v="557-0014568"/>
    <d v="2021-11-06T00:00:00"/>
    <x v="9"/>
    <n v="1280"/>
    <s v="-"/>
    <s v="-"/>
    <n v="6008147598"/>
    <n v="0"/>
    <n v="0"/>
    <n v="0"/>
    <s v="DEPO PUTRA SEJATI"/>
    <s v="-"/>
    <s v="557-0013092"/>
    <d v="2021-11-06T00:00:00"/>
    <n v="0"/>
    <s v="-"/>
    <s v="-"/>
    <s v="-"/>
    <s v="8276895964"/>
    <s v="2050350311"/>
    <e v="#N/A"/>
    <n v="47667200"/>
    <n v="0"/>
    <n v="0"/>
    <m/>
    <m/>
    <m/>
    <m/>
    <m/>
    <m/>
    <m/>
    <m/>
    <m/>
    <m/>
    <m/>
    <m/>
    <m/>
    <m/>
    <m/>
    <m/>
    <m/>
    <m/>
    <n v="5"/>
  </r>
  <r>
    <x v="2"/>
    <s v="PT. TIRTA INVESTAMA PANDAAN"/>
    <n v="21102908128"/>
    <s v="YPS"/>
    <s v="B. SLAMET"/>
    <s v="N 8603 UV"/>
    <n v="5042310729"/>
    <s v="-"/>
    <s v="-"/>
    <d v="2021-11-05T00:00:00"/>
    <n v="32"/>
    <s v="DEPO PUTRA SEJATI"/>
    <x v="6"/>
    <s v="557-0014568"/>
    <d v="2021-11-06T00:00:00"/>
    <x v="4"/>
    <n v="32"/>
    <s v="-"/>
    <s v="-"/>
    <n v="6008147598"/>
    <n v="32"/>
    <n v="0"/>
    <n v="32"/>
    <s v="DEPO PUTRA SEJATI"/>
    <s v="-"/>
    <s v="557-0013092"/>
    <d v="2021-11-06T00:00:00"/>
    <n v="0"/>
    <s v="-"/>
    <s v="-"/>
    <s v="-"/>
    <s v="8276895964"/>
    <s v="2050350311"/>
    <e v="#N/A"/>
    <n v="3200000"/>
    <n v="3200000"/>
    <n v="0"/>
    <m/>
    <m/>
    <m/>
    <m/>
    <m/>
    <m/>
    <m/>
    <m/>
    <m/>
    <m/>
    <m/>
    <m/>
    <m/>
    <m/>
    <m/>
    <m/>
    <m/>
    <m/>
    <n v="5"/>
  </r>
  <r>
    <x v="2"/>
    <s v="PT. TIRTA INVESTAMA PANDAAN"/>
    <n v="21102908132"/>
    <s v="YPS"/>
    <s v="NARTO"/>
    <s v="L 9695 UY"/>
    <n v="5042307978"/>
    <s v="-"/>
    <s v="-"/>
    <d v="2021-11-05T00:00:00"/>
    <n v="1280"/>
    <s v="DEPO PUTRA SEJATI"/>
    <x v="6"/>
    <s v="557-0014572"/>
    <d v="2021-11-06T00:00:00"/>
    <x v="9"/>
    <n v="1280"/>
    <s v="-"/>
    <s v="-"/>
    <n v="6008150609"/>
    <n v="0"/>
    <n v="0"/>
    <n v="0"/>
    <s v="DEPO PUTRA SEJATI"/>
    <s v="-"/>
    <s v="557-0013096"/>
    <d v="2021-11-06T00:00:00"/>
    <n v="0"/>
    <s v="-"/>
    <s v="-"/>
    <s v="-"/>
    <s v="8276895964"/>
    <s v="2050350311"/>
    <e v="#N/A"/>
    <n v="47667200"/>
    <n v="0"/>
    <n v="0"/>
    <m/>
    <m/>
    <m/>
    <m/>
    <m/>
    <m/>
    <m/>
    <m/>
    <m/>
    <m/>
    <m/>
    <m/>
    <m/>
    <m/>
    <m/>
    <m/>
    <m/>
    <m/>
    <n v="5"/>
  </r>
  <r>
    <x v="2"/>
    <s v="PT. TIRTA INVESTAMA PANDAAN"/>
    <n v="21102908132"/>
    <s v="YPS"/>
    <s v="NARTO"/>
    <s v="L 9695 UY"/>
    <n v="5042307978"/>
    <s v="-"/>
    <s v="-"/>
    <d v="2021-11-05T00:00:00"/>
    <n v="32"/>
    <s v="DEPO PUTRA SEJATI"/>
    <x v="6"/>
    <s v="557-0014572"/>
    <d v="2021-11-06T00:00:00"/>
    <x v="4"/>
    <n v="32"/>
    <s v="-"/>
    <s v="-"/>
    <n v="6008150609"/>
    <n v="32"/>
    <n v="0"/>
    <n v="32"/>
    <s v="DEPO PUTRA SEJATI"/>
    <s v="-"/>
    <s v="557-0013096"/>
    <d v="2021-11-06T00:00:00"/>
    <n v="0"/>
    <s v="-"/>
    <s v="-"/>
    <s v="-"/>
    <s v="8276895964"/>
    <s v="2050350311"/>
    <e v="#N/A"/>
    <n v="3200000"/>
    <n v="3200000"/>
    <n v="0"/>
    <m/>
    <m/>
    <m/>
    <m/>
    <m/>
    <m/>
    <m/>
    <m/>
    <m/>
    <m/>
    <m/>
    <m/>
    <m/>
    <m/>
    <m/>
    <m/>
    <m/>
    <m/>
    <n v="5"/>
  </r>
  <r>
    <x v="2"/>
    <s v="PT. TIRTA INVESTAMA PANDAAN"/>
    <n v="21102908117"/>
    <s v="YPS"/>
    <s v="SURAHMAN"/>
    <s v="N 9959 UW"/>
    <n v="5042306817"/>
    <s v="-"/>
    <s v="-"/>
    <d v="2021-11-05T00:00:00"/>
    <n v="1120"/>
    <s v="DEPO PUTRA SEJATI"/>
    <x v="6"/>
    <s v="557-0014578"/>
    <d v="2021-11-06T00:00:00"/>
    <x v="3"/>
    <n v="1120"/>
    <s v="-"/>
    <s v="-"/>
    <n v="6008148432"/>
    <n v="0"/>
    <n v="0"/>
    <n v="0"/>
    <s v="DEPO PUTRA SEJATI"/>
    <s v="-"/>
    <s v="557-0013102"/>
    <d v="2021-11-06T00:00:00"/>
    <n v="0"/>
    <s v="-"/>
    <s v="-"/>
    <s v="-"/>
    <s v="8276895964"/>
    <s v="2050350311"/>
    <e v="#N/A"/>
    <n v="44083200"/>
    <n v="0"/>
    <n v="0"/>
    <m/>
    <m/>
    <m/>
    <m/>
    <m/>
    <m/>
    <m/>
    <m/>
    <m/>
    <m/>
    <m/>
    <m/>
    <m/>
    <m/>
    <m/>
    <m/>
    <m/>
    <m/>
    <n v="5"/>
  </r>
  <r>
    <x v="2"/>
    <s v="PT. TIRTA INVESTAMA PANDAAN"/>
    <n v="21102908117"/>
    <s v="YPS"/>
    <s v="SURAHMAN"/>
    <s v="N 9959 UW"/>
    <n v="5042306817"/>
    <s v="-"/>
    <s v="-"/>
    <d v="2021-11-05T00:00:00"/>
    <n v="16"/>
    <s v="DEPO PUTRA SEJATI"/>
    <x v="6"/>
    <s v="557-0014578"/>
    <d v="2021-11-06T00:00:00"/>
    <x v="4"/>
    <n v="16"/>
    <s v="-"/>
    <s v="-"/>
    <n v="6008148432"/>
    <n v="16"/>
    <n v="0"/>
    <n v="16"/>
    <s v="DEPO PUTRA SEJATI"/>
    <s v="-"/>
    <s v="557-0013102"/>
    <d v="2021-11-06T00:00:00"/>
    <n v="0"/>
    <s v="-"/>
    <s v="-"/>
    <s v="-"/>
    <s v="8276895964"/>
    <s v="2050350311"/>
    <e v="#N/A"/>
    <n v="1600000"/>
    <n v="1600000"/>
    <n v="0"/>
    <m/>
    <m/>
    <m/>
    <m/>
    <m/>
    <m/>
    <m/>
    <m/>
    <m/>
    <m/>
    <m/>
    <m/>
    <m/>
    <m/>
    <m/>
    <m/>
    <m/>
    <m/>
    <n v="5"/>
  </r>
  <r>
    <x v="2"/>
    <s v="PT. TIRTA INVESTAMA PANDAAN"/>
    <n v="21102908110"/>
    <s v="YPS"/>
    <s v="SARBINI"/>
    <s v="N 8599 UV"/>
    <n v="5042311814"/>
    <s v="-"/>
    <s v="-"/>
    <d v="2021-11-05T00:00:00"/>
    <n v="1120"/>
    <s v="DEPO PUTRA SEJATI"/>
    <x v="6"/>
    <s v="557-0014571"/>
    <d v="2021-11-06T00:00:00"/>
    <x v="3"/>
    <n v="1120"/>
    <s v="-"/>
    <s v="-"/>
    <n v="6008150416"/>
    <n v="0"/>
    <n v="0"/>
    <n v="0"/>
    <s v="DEPO PUTRA SEJATI"/>
    <s v="-"/>
    <s v="557-0013095"/>
    <d v="2021-11-06T00:00:00"/>
    <n v="0"/>
    <s v="-"/>
    <s v="-"/>
    <s v="-"/>
    <s v="8276895964"/>
    <s v="2050350311"/>
    <e v="#N/A"/>
    <n v="44083200"/>
    <n v="0"/>
    <n v="0"/>
    <m/>
    <m/>
    <m/>
    <m/>
    <m/>
    <m/>
    <m/>
    <m/>
    <m/>
    <m/>
    <m/>
    <m/>
    <m/>
    <m/>
    <m/>
    <m/>
    <m/>
    <m/>
    <n v="5"/>
  </r>
  <r>
    <x v="2"/>
    <s v="PT. TIRTA INVESTAMA PANDAAN"/>
    <n v="21102908110"/>
    <s v="YPS"/>
    <s v="SARBINI"/>
    <s v="N 8599 UV"/>
    <n v="5042311814"/>
    <s v="-"/>
    <s v="-"/>
    <d v="2021-11-05T00:00:00"/>
    <n v="16"/>
    <s v="DEPO PUTRA SEJATI"/>
    <x v="6"/>
    <s v="557-0014571"/>
    <d v="2021-11-06T00:00:00"/>
    <x v="4"/>
    <n v="16"/>
    <s v="-"/>
    <s v="-"/>
    <n v="6008150416"/>
    <n v="16"/>
    <n v="0"/>
    <n v="16"/>
    <s v="DEPO PUTRA SEJATI"/>
    <s v="-"/>
    <s v="557-0013095"/>
    <d v="2021-11-06T00:00:00"/>
    <n v="0"/>
    <s v="-"/>
    <s v="-"/>
    <s v="-"/>
    <s v="8276895964"/>
    <s v="2050350311"/>
    <e v="#N/A"/>
    <n v="1600000"/>
    <n v="1600000"/>
    <n v="0"/>
    <m/>
    <m/>
    <m/>
    <m/>
    <m/>
    <m/>
    <m/>
    <m/>
    <m/>
    <m/>
    <m/>
    <m/>
    <m/>
    <m/>
    <m/>
    <m/>
    <m/>
    <m/>
    <n v="5"/>
  </r>
  <r>
    <x v="2"/>
    <s v="PT. TIRTA INVESTAMA PANDAAN"/>
    <n v="21102908134"/>
    <s v="YPS"/>
    <s v="SUMARNO (PDN) "/>
    <s v="N 8596 UV"/>
    <n v="5042304751"/>
    <s v="-"/>
    <s v="-"/>
    <d v="2021-11-05T00:00:00"/>
    <n v="1280"/>
    <s v="DEPO PUTRA SEJATI"/>
    <x v="6"/>
    <s v="557-0014563"/>
    <d v="2021-11-05T00:00:00"/>
    <x v="9"/>
    <n v="1280"/>
    <s v="-"/>
    <s v="-"/>
    <n v="6008144917"/>
    <n v="0"/>
    <n v="0"/>
    <n v="0"/>
    <s v="DEPO PUTRA SEJATI"/>
    <s v="-"/>
    <s v="557-0013087"/>
    <d v="2021-11-05T00:00:00"/>
    <n v="0"/>
    <s v="-"/>
    <s v="-"/>
    <s v="-"/>
    <s v="8276895964"/>
    <s v="2050350311"/>
    <e v="#N/A"/>
    <n v="47667200"/>
    <n v="0"/>
    <n v="0"/>
    <m/>
    <m/>
    <m/>
    <m/>
    <m/>
    <m/>
    <m/>
    <m/>
    <m/>
    <m/>
    <m/>
    <m/>
    <m/>
    <m/>
    <m/>
    <m/>
    <m/>
    <m/>
    <n v="5"/>
  </r>
  <r>
    <x v="2"/>
    <s v="PT. TIRTA INVESTAMA PANDAAN"/>
    <n v="21102908134"/>
    <s v="YPS"/>
    <s v="SUMARNO (PDN) "/>
    <s v="N 8596 UV"/>
    <n v="5042304751"/>
    <s v="-"/>
    <s v="-"/>
    <d v="2021-11-05T00:00:00"/>
    <n v="32"/>
    <s v="DEPO PUTRA SEJATI"/>
    <x v="6"/>
    <s v="557-0014563"/>
    <d v="2021-11-05T00:00:00"/>
    <x v="4"/>
    <n v="32"/>
    <s v="-"/>
    <s v="-"/>
    <n v="6008144917"/>
    <n v="32"/>
    <n v="0"/>
    <n v="32"/>
    <s v="DEPO PUTRA SEJATI"/>
    <s v="-"/>
    <s v="557-0013087"/>
    <d v="2021-11-05T00:00:00"/>
    <n v="0"/>
    <s v="-"/>
    <s v="-"/>
    <s v="-"/>
    <s v="8276895964"/>
    <s v="2050350311"/>
    <e v="#N/A"/>
    <n v="3200000"/>
    <n v="3200000"/>
    <n v="0"/>
    <m/>
    <m/>
    <m/>
    <m/>
    <m/>
    <m/>
    <m/>
    <m/>
    <m/>
    <m/>
    <m/>
    <m/>
    <m/>
    <m/>
    <m/>
    <m/>
    <m/>
    <m/>
    <n v="5"/>
  </r>
  <r>
    <x v="2"/>
    <s v="PT. TIRTA INVESTAMA PANDAAN"/>
    <n v="21102908133"/>
    <s v="YPS"/>
    <s v="FATCHUR ROCHMAN (PDN) "/>
    <s v="N 8615 UW"/>
    <n v="5042305067"/>
    <s v="-"/>
    <s v="-"/>
    <d v="2021-11-05T00:00:00"/>
    <n v="1280"/>
    <s v="GUDANG CARAT PS"/>
    <x v="29"/>
    <n v="20043"/>
    <d v="2021-11-06T00:00:00"/>
    <x v="9"/>
    <n v="1280"/>
    <s v="-"/>
    <s v="-"/>
    <n v="6008148073"/>
    <n v="0"/>
    <n v="0"/>
    <n v="0"/>
    <s v="GUDANG CARAT PS"/>
    <s v="-"/>
    <n v="34745"/>
    <d v="2021-11-06T00:00:00"/>
    <n v="0"/>
    <s v="-"/>
    <s v="-"/>
    <s v="-"/>
    <s v="8276895964"/>
    <s v="2050350311"/>
    <e v="#N/A"/>
    <n v="47667200"/>
    <n v="0"/>
    <n v="0"/>
    <m/>
    <m/>
    <m/>
    <m/>
    <m/>
    <m/>
    <m/>
    <m/>
    <m/>
    <m/>
    <m/>
    <m/>
    <m/>
    <m/>
    <m/>
    <m/>
    <m/>
    <m/>
    <n v="5"/>
  </r>
  <r>
    <x v="2"/>
    <s v="PT. TIRTA INVESTAMA PANDAAN"/>
    <n v="21102908133"/>
    <s v="YPS"/>
    <s v="FATCHUR ROCHMAN (PDN) "/>
    <s v="N 8615 UW"/>
    <n v="5042305067"/>
    <s v="-"/>
    <s v="-"/>
    <d v="2021-11-05T00:00:00"/>
    <n v="32"/>
    <s v="GUDANG CARAT PS"/>
    <x v="29"/>
    <n v="20043"/>
    <d v="2021-11-06T00:00:00"/>
    <x v="4"/>
    <n v="32"/>
    <s v="-"/>
    <s v="-"/>
    <n v="6008148073"/>
    <n v="32"/>
    <n v="0"/>
    <n v="32"/>
    <s v="GUDANG CARAT PS"/>
    <s v="-"/>
    <n v="34745"/>
    <d v="2021-11-06T00:00:00"/>
    <n v="0"/>
    <s v="-"/>
    <s v="-"/>
    <s v="-"/>
    <s v="8276895964"/>
    <s v="2050350311"/>
    <e v="#N/A"/>
    <n v="3200000"/>
    <n v="3200000"/>
    <n v="0"/>
    <m/>
    <m/>
    <m/>
    <m/>
    <m/>
    <m/>
    <m/>
    <m/>
    <m/>
    <m/>
    <m/>
    <m/>
    <m/>
    <m/>
    <m/>
    <m/>
    <m/>
    <m/>
    <n v="5"/>
  </r>
  <r>
    <x v="2"/>
    <s v="PT. TIRTA INVESTAMA PANDAAN"/>
    <n v="21102908135"/>
    <s v="G-NBL"/>
    <s v="SAMIDI"/>
    <s v="B 9651 WX"/>
    <n v="5042294731"/>
    <s v="-"/>
    <s v="-"/>
    <d v="2021-11-05T00:00:00"/>
    <n v="1280"/>
    <s v="GUDANG CARAT PS"/>
    <x v="29"/>
    <n v="20031"/>
    <d v="2021-11-05T00:00:00"/>
    <x v="9"/>
    <n v="1280"/>
    <s v="-"/>
    <s v="-"/>
    <n v="6008148929"/>
    <n v="0"/>
    <n v="0"/>
    <n v="0"/>
    <s v="GUDANG CARAT PS"/>
    <s v="-"/>
    <n v="34716"/>
    <d v="2021-11-05T00:00:00"/>
    <n v="0"/>
    <s v="-"/>
    <s v="-"/>
    <s v="-"/>
    <s v="8276895964"/>
    <s v="2050350311"/>
    <e v="#N/A"/>
    <n v="47667200"/>
    <n v="0"/>
    <n v="0"/>
    <m/>
    <m/>
    <m/>
    <m/>
    <m/>
    <m/>
    <m/>
    <m/>
    <m/>
    <m/>
    <m/>
    <m/>
    <m/>
    <m/>
    <m/>
    <m/>
    <m/>
    <m/>
    <n v="5"/>
  </r>
  <r>
    <x v="2"/>
    <s v="PT. TIRTA INVESTAMA PANDAAN"/>
    <n v="21102908135"/>
    <s v="G-NBL"/>
    <s v="SAMIDI"/>
    <s v="B 9651 WX"/>
    <n v="5042294731"/>
    <s v="-"/>
    <s v="-"/>
    <d v="2021-11-05T00:00:00"/>
    <n v="32"/>
    <s v="GUDANG CARAT PS"/>
    <x v="29"/>
    <n v="20031"/>
    <d v="2021-11-05T00:00:00"/>
    <x v="4"/>
    <n v="32"/>
    <s v="-"/>
    <s v="-"/>
    <n v="6008148929"/>
    <n v="32"/>
    <n v="0"/>
    <n v="32"/>
    <s v="GUDANG CARAT PS"/>
    <s v="-"/>
    <n v="34716"/>
    <d v="2021-11-05T00:00:00"/>
    <n v="0"/>
    <s v="-"/>
    <s v="-"/>
    <s v="-"/>
    <s v="8276895964"/>
    <s v="2050350311"/>
    <e v="#N/A"/>
    <n v="3200000"/>
    <n v="3200000"/>
    <n v="0"/>
    <m/>
    <m/>
    <m/>
    <m/>
    <m/>
    <m/>
    <m/>
    <m/>
    <m/>
    <m/>
    <m/>
    <m/>
    <m/>
    <m/>
    <m/>
    <m/>
    <m/>
    <m/>
    <n v="5"/>
  </r>
  <r>
    <x v="2"/>
    <s v="PT. TIRTA INVESTAMA PANDAAN"/>
    <n v="21102908131"/>
    <s v="YPS"/>
    <s v="ZAINUL ARIF"/>
    <s v="L 9346 UZ"/>
    <n v="5042310446"/>
    <s v="-"/>
    <s v="-"/>
    <d v="2021-11-05T00:00:00"/>
    <n v="1280"/>
    <s v="GUDANG CARAT PS"/>
    <x v="29"/>
    <n v="20047"/>
    <d v="2021-11-06T00:00:00"/>
    <x v="9"/>
    <n v="1280"/>
    <s v="-"/>
    <s v="-"/>
    <n v="6008149946"/>
    <n v="0"/>
    <n v="0"/>
    <n v="0"/>
    <s v="GUDANG CARAT PS"/>
    <s v="-"/>
    <n v="34758"/>
    <d v="2021-11-06T00:00:00"/>
    <n v="0"/>
    <s v="-"/>
    <s v="-"/>
    <s v="-"/>
    <s v="8276895964"/>
    <s v="2050350311"/>
    <e v="#N/A"/>
    <n v="47667200"/>
    <n v="0"/>
    <n v="0"/>
    <m/>
    <m/>
    <m/>
    <m/>
    <m/>
    <m/>
    <m/>
    <m/>
    <m/>
    <m/>
    <m/>
    <m/>
    <m/>
    <m/>
    <m/>
    <m/>
    <m/>
    <m/>
    <n v="5"/>
  </r>
  <r>
    <x v="2"/>
    <s v="PT. TIRTA INVESTAMA PANDAAN"/>
    <n v="21102908131"/>
    <s v="YPS"/>
    <s v="ZAINUL ARIF"/>
    <s v="L 9346 UZ"/>
    <n v="5042310446"/>
    <s v="-"/>
    <s v="-"/>
    <d v="2021-11-05T00:00:00"/>
    <n v="32"/>
    <s v="GUDANG CARAT PS"/>
    <x v="29"/>
    <n v="20047"/>
    <d v="2021-11-06T00:00:00"/>
    <x v="4"/>
    <n v="32"/>
    <s v="-"/>
    <s v="-"/>
    <n v="6008149946"/>
    <n v="32"/>
    <n v="0"/>
    <n v="32"/>
    <s v="GUDANG CARAT PS"/>
    <s v="-"/>
    <n v="34758"/>
    <d v="2021-11-06T00:00:00"/>
    <n v="0"/>
    <s v="-"/>
    <s v="-"/>
    <s v="-"/>
    <s v="8276895964"/>
    <s v="2050350311"/>
    <e v="#N/A"/>
    <n v="3200000"/>
    <n v="3200000"/>
    <n v="0"/>
    <m/>
    <m/>
    <m/>
    <m/>
    <m/>
    <m/>
    <m/>
    <m/>
    <m/>
    <m/>
    <m/>
    <m/>
    <m/>
    <m/>
    <m/>
    <m/>
    <m/>
    <m/>
    <n v="5"/>
  </r>
  <r>
    <x v="1"/>
    <s v="PT. TIRTA INVESTAMA PANDAAN"/>
    <n v="21110200182"/>
    <s v="GLL"/>
    <s v="SYAIFUL"/>
    <s v="N 8732 UV"/>
    <n v="5042304076"/>
    <s v="-"/>
    <s v="-"/>
    <d v="2021-11-05T00:00:00"/>
    <n v="960"/>
    <s v="DEPO MARGOMULYO"/>
    <x v="5"/>
    <s v="168-0032541"/>
    <d v="2021-11-05T00:00:00"/>
    <x v="0"/>
    <n v="960"/>
    <n v="21102903808"/>
    <s v="-"/>
    <n v="6008150886"/>
    <n v="24"/>
    <n v="0"/>
    <n v="24"/>
    <s v="DEPO MARGOMULYO"/>
    <s v="-"/>
    <s v="168-0021049"/>
    <d v="2021-11-05T00:00:00"/>
    <n v="24"/>
    <n v="5042304090"/>
    <s v="168-0032542"/>
    <d v="2021-11-05T00:00:00"/>
    <s v="8276895965"/>
    <s v="2050350312"/>
    <s v="8276895965"/>
    <n v="9456000"/>
    <n v="236400"/>
    <n v="236400"/>
    <m/>
    <m/>
    <m/>
    <m/>
    <m/>
    <m/>
    <m/>
    <m/>
    <m/>
    <m/>
    <m/>
    <m/>
    <m/>
    <m/>
    <m/>
    <m/>
    <m/>
    <m/>
    <n v="5"/>
  </r>
  <r>
    <x v="1"/>
    <s v="PT. TIRTA INVESTAMA PANDAAN"/>
    <n v="21110200182"/>
    <s v="GLL"/>
    <s v="SYAIFUL"/>
    <s v="N 8732 UV"/>
    <n v="5042304076"/>
    <s v="-"/>
    <s v="-"/>
    <d v="2021-11-05T00:00:00"/>
    <n v="960"/>
    <s v="DEPO MARGOMULYO"/>
    <x v="5"/>
    <s v="168-0032541"/>
    <d v="2021-11-05T00:00:00"/>
    <x v="1"/>
    <n v="960"/>
    <n v="21102903808"/>
    <s v="-"/>
    <n v="6008150886"/>
    <n v="1152"/>
    <n v="0"/>
    <n v="1152"/>
    <s v="DEPO MARGOMULYO"/>
    <s v="-"/>
    <s v="168-0021049"/>
    <d v="2021-11-05T00:00:00"/>
    <n v="231"/>
    <n v="5042304090"/>
    <s v="168-0032542"/>
    <d v="2021-11-05T00:00:00"/>
    <s v="8276895965"/>
    <s v="2050350312"/>
    <s v="8276895965"/>
    <n v="28800000"/>
    <n v="34560000"/>
    <n v="6930000"/>
    <m/>
    <m/>
    <m/>
    <m/>
    <m/>
    <m/>
    <m/>
    <m/>
    <m/>
    <m/>
    <m/>
    <m/>
    <m/>
    <m/>
    <m/>
    <m/>
    <m/>
    <m/>
    <n v="5"/>
  </r>
  <r>
    <x v="1"/>
    <s v="PT. TIRTA INVESTAMA PANDAAN"/>
    <n v="21110200182"/>
    <s v="GLL"/>
    <s v="SYAIFUL"/>
    <s v="N 8732 UV"/>
    <n v="5042304076"/>
    <s v="-"/>
    <s v="-"/>
    <d v="2021-11-05T00:00:00"/>
    <n v="24"/>
    <s v="DEPO MARGOMULYO"/>
    <x v="5"/>
    <s v="168-0032541"/>
    <d v="2021-11-05T00:00:00"/>
    <x v="2"/>
    <n v="24"/>
    <n v="21102903808"/>
    <s v="-"/>
    <n v="6008150886"/>
    <n v="24"/>
    <n v="0"/>
    <n v="24"/>
    <s v="DEPO MARGOMULYO"/>
    <s v="-"/>
    <s v="168-0021049"/>
    <d v="2021-11-05T00:00:00"/>
    <n v="0"/>
    <n v="5042304090"/>
    <s v="168-0032542"/>
    <d v="2021-11-05T00:00:00"/>
    <s v="8276895965"/>
    <s v="2050350312"/>
    <s v="8276895965"/>
    <n v="0"/>
    <n v="0"/>
    <n v="0"/>
    <m/>
    <m/>
    <m/>
    <m/>
    <m/>
    <m/>
    <m/>
    <m/>
    <m/>
    <m/>
    <m/>
    <m/>
    <m/>
    <m/>
    <m/>
    <m/>
    <m/>
    <m/>
    <n v="5"/>
  </r>
  <r>
    <x v="1"/>
    <s v="PT. TIRTA INVESTAMA PANDAAN"/>
    <n v="21102903804"/>
    <s v="GLL"/>
    <s v="FAUZAN"/>
    <s v="N 8573 UV"/>
    <n v="5042306638"/>
    <s v="-"/>
    <s v="-"/>
    <d v="2021-11-05T00:00:00"/>
    <n v="816"/>
    <s v="DEPO MARGOMULYO"/>
    <x v="5"/>
    <s v="168-0032552"/>
    <d v="2021-11-06T00:00:00"/>
    <x v="0"/>
    <n v="816"/>
    <n v="21102903812"/>
    <s v="-"/>
    <n v="6008147658"/>
    <n v="24"/>
    <n v="0"/>
    <n v="24"/>
    <s v="DEPO MARGOMULYO"/>
    <s v="-"/>
    <s v="168-0021052"/>
    <d v="2021-11-05T00:00:00"/>
    <n v="1"/>
    <n v="5042306399"/>
    <s v="168-0032551"/>
    <d v="2021-11-06T00:00:00"/>
    <s v="8276895965"/>
    <s v="2050350312"/>
    <s v="8276895965"/>
    <n v="8037600"/>
    <n v="236400"/>
    <n v="9850"/>
    <m/>
    <m/>
    <m/>
    <m/>
    <m/>
    <m/>
    <m/>
    <m/>
    <m/>
    <m/>
    <m/>
    <m/>
    <m/>
    <m/>
    <m/>
    <m/>
    <m/>
    <m/>
    <n v="5"/>
  </r>
  <r>
    <x v="1"/>
    <s v="PT. TIRTA INVESTAMA PANDAAN"/>
    <n v="21102903804"/>
    <s v="GLL"/>
    <s v="FAUZAN"/>
    <s v="N 8573 UV"/>
    <n v="5042306638"/>
    <s v="-"/>
    <s v="-"/>
    <d v="2021-11-05T00:00:00"/>
    <n v="816"/>
    <s v="DEPO MARGOMULYO"/>
    <x v="5"/>
    <s v="168-0032552"/>
    <d v="2021-11-06T00:00:00"/>
    <x v="1"/>
    <n v="816"/>
    <n v="21102903812"/>
    <s v="-"/>
    <n v="6008147658"/>
    <n v="960"/>
    <n v="0"/>
    <n v="960"/>
    <s v="DEPO MARGOMULYO"/>
    <s v="-"/>
    <s v="168-0021052"/>
    <d v="2021-11-05T00:00:00"/>
    <n v="144"/>
    <n v="5042306399"/>
    <s v="168-0032551"/>
    <d v="2021-11-06T00:00:00"/>
    <s v="8276895965"/>
    <s v="2050350312"/>
    <s v="8276895965"/>
    <n v="24480000"/>
    <n v="28800000"/>
    <n v="4320000"/>
    <m/>
    <m/>
    <m/>
    <m/>
    <m/>
    <m/>
    <m/>
    <m/>
    <m/>
    <m/>
    <m/>
    <m/>
    <m/>
    <m/>
    <m/>
    <m/>
    <m/>
    <m/>
    <n v="5"/>
  </r>
  <r>
    <x v="1"/>
    <s v="PT. TIRTA INVESTAMA PANDAAN"/>
    <n v="21102903804"/>
    <s v="GLL"/>
    <s v="FAUZAN"/>
    <s v="N 8573 UV"/>
    <n v="5042306638"/>
    <s v="-"/>
    <s v="-"/>
    <d v="2021-11-05T00:00:00"/>
    <n v="20"/>
    <s v="DEPO MARGOMULYO"/>
    <x v="5"/>
    <s v="168-0032552"/>
    <d v="2021-11-06T00:00:00"/>
    <x v="2"/>
    <n v="20"/>
    <n v="21102903812"/>
    <s v="-"/>
    <n v="6008147658"/>
    <n v="20"/>
    <n v="0"/>
    <n v="20"/>
    <s v="DEPO MARGOMULYO"/>
    <s v="-"/>
    <s v="168-0021052"/>
    <d v="2021-11-05T00:00:00"/>
    <n v="0"/>
    <n v="5042306399"/>
    <s v="168-0032551"/>
    <d v="2021-11-06T00:00:00"/>
    <s v="8276895965"/>
    <s v="2050350312"/>
    <s v="8276895965"/>
    <n v="0"/>
    <n v="0"/>
    <n v="0"/>
    <m/>
    <m/>
    <m/>
    <m/>
    <m/>
    <m/>
    <m/>
    <m/>
    <m/>
    <m/>
    <m/>
    <m/>
    <m/>
    <m/>
    <m/>
    <m/>
    <m/>
    <m/>
    <n v="5"/>
  </r>
  <r>
    <x v="1"/>
    <s v="PT. TIRTA INVESTAMA PANDAAN"/>
    <n v="21102903809"/>
    <s v="YPS"/>
    <s v="SUKRONI"/>
    <s v="N 8502 UV"/>
    <n v="5042306905"/>
    <s v="-"/>
    <s v="-"/>
    <d v="2021-11-05T00:00:00"/>
    <n v="720"/>
    <s v="DEPO MARGOMULYO"/>
    <x v="5"/>
    <s v="168-0032554"/>
    <d v="2021-11-06T00:00:00"/>
    <x v="0"/>
    <n v="720"/>
    <n v="21102903835"/>
    <s v="-"/>
    <n v="6008148911"/>
    <n v="24"/>
    <n v="0"/>
    <n v="24"/>
    <s v="DEPO MARGOMULYO"/>
    <s v="-"/>
    <s v="168-0020991"/>
    <d v="2021-11-01T00:00:00"/>
    <n v="0"/>
    <n v="5042304378"/>
    <s v="168-0032555"/>
    <d v="2021-11-06T00:00:00"/>
    <s v="8276895965"/>
    <s v="2050350312"/>
    <s v="8276895965"/>
    <n v="7092000"/>
    <n v="236400"/>
    <n v="0"/>
    <m/>
    <m/>
    <m/>
    <m/>
    <m/>
    <m/>
    <m/>
    <m/>
    <m/>
    <m/>
    <m/>
    <m/>
    <m/>
    <m/>
    <m/>
    <m/>
    <m/>
    <m/>
    <n v="5"/>
  </r>
  <r>
    <x v="1"/>
    <s v="PT. TIRTA INVESTAMA PANDAAN"/>
    <n v="21102903809"/>
    <s v="YPS"/>
    <s v="SUKRONI"/>
    <s v="N 8502 UV"/>
    <n v="5042306905"/>
    <s v="-"/>
    <s v="-"/>
    <d v="2021-11-05T00:00:00"/>
    <n v="720"/>
    <s v="DEPO MARGOMULYO"/>
    <x v="5"/>
    <s v="168-0032554"/>
    <d v="2021-11-06T00:00:00"/>
    <x v="1"/>
    <n v="720"/>
    <n v="21102903835"/>
    <s v="-"/>
    <n v="6008148911"/>
    <n v="768"/>
    <n v="0"/>
    <n v="768"/>
    <s v="DEPO MARGOMULYO"/>
    <s v="-"/>
    <s v="168-0020991"/>
    <d v="2021-11-01T00:00:00"/>
    <n v="69"/>
    <n v="5042304378"/>
    <s v="168-0032555"/>
    <d v="2021-11-06T00:00:00"/>
    <s v="8276895965"/>
    <s v="2050350312"/>
    <s v="8276895965"/>
    <n v="21600000"/>
    <n v="23040000"/>
    <n v="2070000"/>
    <m/>
    <m/>
    <m/>
    <m/>
    <m/>
    <m/>
    <m/>
    <m/>
    <m/>
    <m/>
    <m/>
    <m/>
    <m/>
    <m/>
    <m/>
    <m/>
    <m/>
    <m/>
    <n v="5"/>
  </r>
  <r>
    <x v="1"/>
    <s v="PT. TIRTA INVESTAMA PANDAAN"/>
    <n v="21102903809"/>
    <s v="YPS"/>
    <s v="SUKRONI"/>
    <s v="N 8502 UV"/>
    <n v="5042306905"/>
    <s v="-"/>
    <s v="-"/>
    <d v="2021-11-05T00:00:00"/>
    <n v="16"/>
    <s v="DEPO MARGOMULYO"/>
    <x v="5"/>
    <s v="168-0032554"/>
    <d v="2021-11-06T00:00:00"/>
    <x v="2"/>
    <n v="16"/>
    <n v="21102903835"/>
    <s v="-"/>
    <n v="6008148911"/>
    <n v="16"/>
    <n v="0"/>
    <n v="16"/>
    <s v="DEPO MARGOMULYO"/>
    <s v="-"/>
    <s v="168-0020991"/>
    <d v="2021-11-01T00:00:00"/>
    <n v="0"/>
    <n v="5042304378"/>
    <s v="168-0032555"/>
    <d v="2021-11-06T00:00:00"/>
    <s v="8276895965"/>
    <s v="2050350312"/>
    <s v="8276895965"/>
    <n v="0"/>
    <n v="0"/>
    <n v="0"/>
    <m/>
    <m/>
    <m/>
    <m/>
    <m/>
    <m/>
    <m/>
    <m/>
    <m/>
    <m/>
    <m/>
    <m/>
    <m/>
    <m/>
    <m/>
    <m/>
    <m/>
    <m/>
    <n v="5"/>
  </r>
  <r>
    <x v="1"/>
    <s v="PT. TIRTA INVESTAMA PANDAAN"/>
    <n v="21102903807"/>
    <s v="GLL"/>
    <s v="AGUS"/>
    <s v="L 9356 UZ"/>
    <n v="5042305627"/>
    <s v="-"/>
    <s v="-"/>
    <d v="2021-11-05T00:00:00"/>
    <n v="1056"/>
    <s v="DEPO MARGOMULYO"/>
    <x v="5"/>
    <s v="168-0032537"/>
    <d v="2021-11-05T00:00:00"/>
    <x v="0"/>
    <n v="1056"/>
    <n v="21102903814"/>
    <s v="-"/>
    <n v="6008148914"/>
    <n v="24"/>
    <n v="0"/>
    <n v="24"/>
    <s v="DEPO MARGOMULYO"/>
    <s v="-"/>
    <s v="168-0021051"/>
    <d v="2021-11-05T00:00:00"/>
    <n v="0"/>
    <n v="5042308281"/>
    <s v="168-0032538"/>
    <d v="2021-11-05T00:00:00"/>
    <s v="8276895965"/>
    <s v="2050350312"/>
    <s v="8276895965"/>
    <n v="10401600"/>
    <n v="236400"/>
    <n v="0"/>
    <m/>
    <m/>
    <m/>
    <m/>
    <m/>
    <m/>
    <m/>
    <m/>
    <m/>
    <m/>
    <m/>
    <m/>
    <m/>
    <m/>
    <m/>
    <m/>
    <m/>
    <m/>
    <n v="5"/>
  </r>
  <r>
    <x v="1"/>
    <s v="PT. TIRTA INVESTAMA PANDAAN"/>
    <n v="21102903807"/>
    <s v="GLL"/>
    <s v="AGUS"/>
    <s v="L 9356 UZ"/>
    <n v="5042305627"/>
    <s v="-"/>
    <s v="-"/>
    <d v="2021-11-05T00:00:00"/>
    <n v="1056"/>
    <s v="DEPO MARGOMULYO"/>
    <x v="5"/>
    <s v="168-0032537"/>
    <d v="2021-11-05T00:00:00"/>
    <x v="1"/>
    <n v="1056"/>
    <n v="21102903814"/>
    <s v="-"/>
    <n v="6008148914"/>
    <n v="1152"/>
    <n v="0"/>
    <n v="1152"/>
    <s v="DEPO MARGOMULYO"/>
    <s v="-"/>
    <s v="168-0021051"/>
    <d v="2021-11-05T00:00:00"/>
    <n v="119"/>
    <n v="5042308281"/>
    <s v="168-0032538"/>
    <d v="2021-11-05T00:00:00"/>
    <s v="8276895965"/>
    <s v="2050350312"/>
    <s v="8276895965"/>
    <n v="31680000"/>
    <n v="34560000"/>
    <n v="3570000"/>
    <m/>
    <m/>
    <m/>
    <m/>
    <m/>
    <m/>
    <m/>
    <m/>
    <m/>
    <m/>
    <m/>
    <m/>
    <m/>
    <m/>
    <m/>
    <m/>
    <m/>
    <m/>
    <n v="5"/>
  </r>
  <r>
    <x v="1"/>
    <s v="PT. TIRTA INVESTAMA PANDAAN"/>
    <n v="21102903807"/>
    <s v="GLL"/>
    <s v="AGUS"/>
    <s v="L 9356 UZ"/>
    <n v="5042305627"/>
    <s v="-"/>
    <s v="-"/>
    <d v="2021-11-05T00:00:00"/>
    <n v="24"/>
    <s v="DEPO MARGOMULYO"/>
    <x v="5"/>
    <s v="168-0032537"/>
    <d v="2021-11-05T00:00:00"/>
    <x v="2"/>
    <n v="24"/>
    <n v="21102903814"/>
    <s v="-"/>
    <n v="6008148914"/>
    <n v="24"/>
    <n v="0"/>
    <n v="24"/>
    <s v="DEPO MARGOMULYO"/>
    <s v="-"/>
    <s v="168-0021051"/>
    <d v="2021-11-05T00:00:00"/>
    <n v="0"/>
    <n v="5042308281"/>
    <s v="168-0032538"/>
    <d v="2021-11-05T00:00:00"/>
    <s v="8276895965"/>
    <s v="2050350312"/>
    <s v="8276895965"/>
    <n v="0"/>
    <n v="0"/>
    <n v="0"/>
    <m/>
    <m/>
    <m/>
    <m/>
    <m/>
    <m/>
    <m/>
    <m/>
    <m/>
    <m/>
    <m/>
    <m/>
    <m/>
    <m/>
    <m/>
    <m/>
    <m/>
    <m/>
    <n v="5"/>
  </r>
  <r>
    <x v="1"/>
    <s v="PT. TIRTA INVESTAMA PANDAAN"/>
    <n v="21102903810"/>
    <s v="YPS"/>
    <s v="M. GHOFIR"/>
    <s v="N 8699 UV"/>
    <n v="5042294068"/>
    <s v="-"/>
    <s v="-"/>
    <d v="2021-11-05T00:00:00"/>
    <n v="1094"/>
    <s v="DEPO GRESIK"/>
    <x v="18"/>
    <s v="556-0009037"/>
    <d v="2021-11-06T00:00:00"/>
    <x v="0"/>
    <n v="1094"/>
    <n v="21102903818"/>
    <s v="-"/>
    <n v="6008146741"/>
    <n v="24"/>
    <n v="0"/>
    <n v="24"/>
    <s v="DEPO MARGOMULYO"/>
    <s v="-"/>
    <s v="168-0021015"/>
    <d v="2021-11-03T00:00:00"/>
    <n v="0"/>
    <n v="5042296357"/>
    <s v="556-0009036"/>
    <d v="2021-11-06T00:00:00"/>
    <s v="8276895965"/>
    <s v="2050350312"/>
    <s v="8276895965"/>
    <n v="10775900"/>
    <n v="236400"/>
    <n v="0"/>
    <m/>
    <m/>
    <m/>
    <m/>
    <m/>
    <m/>
    <m/>
    <m/>
    <m/>
    <m/>
    <m/>
    <m/>
    <m/>
    <m/>
    <m/>
    <m/>
    <m/>
    <m/>
    <n v="5"/>
  </r>
  <r>
    <x v="1"/>
    <s v="PT. TIRTA INVESTAMA PANDAAN"/>
    <n v="21102903810"/>
    <s v="YPS"/>
    <s v="M. GHOFIR"/>
    <s v="N 8699 UV"/>
    <n v="5042294068"/>
    <s v="-"/>
    <s v="-"/>
    <d v="2021-11-05T00:00:00"/>
    <n v="1094"/>
    <s v="DEPO GRESIK"/>
    <x v="18"/>
    <s v="556-0009037"/>
    <d v="2021-11-06T00:00:00"/>
    <x v="1"/>
    <n v="1094"/>
    <n v="21102903818"/>
    <s v="-"/>
    <n v="6008146741"/>
    <n v="1152"/>
    <n v="0"/>
    <n v="1152"/>
    <s v="DEPO MARGOMULYO"/>
    <s v="-"/>
    <s v="168-0021015"/>
    <d v="2021-11-03T00:00:00"/>
    <n v="58"/>
    <n v="5042296357"/>
    <s v="556-0009036"/>
    <d v="2021-11-06T00:00:00"/>
    <s v="8276895965"/>
    <s v="2050350312"/>
    <s v="8276895965"/>
    <n v="32820000"/>
    <n v="34560000"/>
    <n v="1740000"/>
    <m/>
    <m/>
    <m/>
    <m/>
    <m/>
    <m/>
    <m/>
    <m/>
    <m/>
    <m/>
    <m/>
    <m/>
    <m/>
    <m/>
    <m/>
    <m/>
    <m/>
    <m/>
    <n v="5"/>
  </r>
  <r>
    <x v="1"/>
    <s v="PT. TIRTA INVESTAMA PANDAAN"/>
    <n v="21102903810"/>
    <s v="YPS"/>
    <s v="M. GHOFIR"/>
    <s v="N 8699 UV"/>
    <n v="5042294068"/>
    <s v="-"/>
    <s v="-"/>
    <d v="2021-11-05T00:00:00"/>
    <n v="24"/>
    <s v="DEPO GRESIK"/>
    <x v="18"/>
    <s v="556-0009037"/>
    <d v="2021-11-06T00:00:00"/>
    <x v="2"/>
    <n v="24"/>
    <n v="21102903818"/>
    <s v="-"/>
    <n v="6008146741"/>
    <n v="24"/>
    <n v="0"/>
    <n v="24"/>
    <s v="DEPO MARGOMULYO"/>
    <s v="-"/>
    <s v="168-0021015"/>
    <d v="2021-11-03T00:00:00"/>
    <n v="0"/>
    <n v="5042296357"/>
    <s v="556-0009036"/>
    <d v="2021-11-06T00:00:00"/>
    <s v="8276895965"/>
    <s v="2050350312"/>
    <s v="8276895965"/>
    <n v="0"/>
    <n v="0"/>
    <n v="0"/>
    <m/>
    <m/>
    <m/>
    <m/>
    <m/>
    <m/>
    <m/>
    <m/>
    <m/>
    <m/>
    <m/>
    <m/>
    <m/>
    <m/>
    <m/>
    <m/>
    <m/>
    <m/>
    <n v="5"/>
  </r>
  <r>
    <x v="1"/>
    <s v="PT. TIRTA INVESTAMA PANDAAN"/>
    <n v="21102903806"/>
    <s v="GLL"/>
    <s v="WIYANTO"/>
    <s v="N 8579 UR"/>
    <n v="5042307202"/>
    <s v="-"/>
    <s v="-"/>
    <d v="2021-11-05T00:00:00"/>
    <n v="768"/>
    <s v="DEPO MARGOMULYO"/>
    <x v="5"/>
    <s v="168-0032545"/>
    <d v="2021-11-06T00:00:00"/>
    <x v="0"/>
    <n v="768"/>
    <n v="21102903811"/>
    <s v="-"/>
    <n v="6008149855"/>
    <n v="24"/>
    <n v="0"/>
    <n v="24"/>
    <s v="DEPO MARGOMULYO"/>
    <s v="-"/>
    <s v="168-0021047"/>
    <d v="2021-11-04T00:00:00"/>
    <n v="2"/>
    <n v="5042306711"/>
    <s v="168-0032546"/>
    <d v="2021-11-06T00:00:00"/>
    <s v="8276895965"/>
    <s v="2050350312"/>
    <s v="8276895965"/>
    <n v="7564800"/>
    <n v="236400"/>
    <n v="19700"/>
    <m/>
    <m/>
    <m/>
    <m/>
    <m/>
    <m/>
    <m/>
    <m/>
    <m/>
    <m/>
    <m/>
    <m/>
    <m/>
    <m/>
    <m/>
    <m/>
    <m/>
    <m/>
    <n v="5"/>
  </r>
  <r>
    <x v="1"/>
    <s v="PT. TIRTA INVESTAMA PANDAAN"/>
    <n v="21102903806"/>
    <s v="GLL"/>
    <s v="WIYANTO"/>
    <s v="N 8579 UR"/>
    <n v="5042307202"/>
    <s v="-"/>
    <s v="-"/>
    <d v="2021-11-05T00:00:00"/>
    <n v="768"/>
    <s v="DEPO MARGOMULYO"/>
    <x v="5"/>
    <s v="168-0032545"/>
    <d v="2021-11-06T00:00:00"/>
    <x v="1"/>
    <n v="768"/>
    <n v="21102903811"/>
    <s v="-"/>
    <n v="6008149855"/>
    <n v="768"/>
    <n v="0"/>
    <n v="768"/>
    <s v="DEPO MARGOMULYO"/>
    <s v="-"/>
    <s v="168-0021047"/>
    <d v="2021-11-04T00:00:00"/>
    <n v="22"/>
    <n v="5042306711"/>
    <s v="168-0032546"/>
    <d v="2021-11-06T00:00:00"/>
    <s v="8276895965"/>
    <s v="2050350312"/>
    <s v="8276895965"/>
    <n v="23040000"/>
    <n v="23040000"/>
    <n v="660000"/>
    <m/>
    <m/>
    <m/>
    <m/>
    <m/>
    <m/>
    <m/>
    <m/>
    <m/>
    <m/>
    <m/>
    <m/>
    <m/>
    <m/>
    <m/>
    <m/>
    <m/>
    <m/>
    <n v="5"/>
  </r>
  <r>
    <x v="1"/>
    <s v="PT. TIRTA INVESTAMA PANDAAN"/>
    <n v="21102903806"/>
    <s v="GLL"/>
    <s v="WIYANTO"/>
    <s v="N 8579 UR"/>
    <n v="5042307202"/>
    <s v="-"/>
    <s v="-"/>
    <d v="2021-11-05T00:00:00"/>
    <n v="16"/>
    <s v="DEPO MARGOMULYO"/>
    <x v="5"/>
    <s v="168-0032545"/>
    <d v="2021-11-06T00:00:00"/>
    <x v="2"/>
    <n v="16"/>
    <n v="21102903811"/>
    <s v="-"/>
    <n v="6008149855"/>
    <n v="16"/>
    <n v="0"/>
    <n v="16"/>
    <s v="DEPO MARGOMULYO"/>
    <s v="-"/>
    <s v="168-0021047"/>
    <d v="2021-11-04T00:00:00"/>
    <n v="0"/>
    <n v="5042306711"/>
    <s v="168-0032546"/>
    <d v="2021-11-06T00:00:00"/>
    <s v="8276895965"/>
    <s v="2050350312"/>
    <s v="8276895965"/>
    <n v="0"/>
    <n v="0"/>
    <n v="0"/>
    <m/>
    <m/>
    <m/>
    <m/>
    <m/>
    <m/>
    <m/>
    <m/>
    <m/>
    <m/>
    <m/>
    <m/>
    <m/>
    <m/>
    <m/>
    <m/>
    <m/>
    <m/>
    <n v="5"/>
  </r>
  <r>
    <x v="0"/>
    <s v="PT. TIRTA INVESTAMA PANDAAN"/>
    <n v="21102803648"/>
    <s v="YPS"/>
    <s v="SULAIMAN SULE"/>
    <s v="L 9348 UZ"/>
    <n v="5042306632"/>
    <s v="-"/>
    <s v="-"/>
    <d v="2021-11-05T00:00:00"/>
    <n v="1120"/>
    <s v="WIRADAYA"/>
    <x v="10"/>
    <s v="558-0010118"/>
    <d v="2021-11-06T00:00:00"/>
    <x v="3"/>
    <n v="1120"/>
    <s v="-"/>
    <s v="-"/>
    <n v="6008148835"/>
    <n v="0"/>
    <n v="0"/>
    <n v="0"/>
    <s v="WIRADAYA"/>
    <s v="-"/>
    <s v="558-0006605"/>
    <d v="2021-11-06T00:00:00"/>
    <n v="0"/>
    <s v="-"/>
    <s v="-"/>
    <s v="-"/>
    <s v="8276895378"/>
    <s v="2050350280"/>
    <e v="#N/A"/>
    <n v="45360000"/>
    <n v="0"/>
    <n v="0"/>
    <m/>
    <m/>
    <m/>
    <m/>
    <m/>
    <m/>
    <m/>
    <m/>
    <m/>
    <m/>
    <m/>
    <m/>
    <m/>
    <m/>
    <m/>
    <m/>
    <m/>
    <m/>
    <n v="5"/>
  </r>
  <r>
    <x v="0"/>
    <s v="PT. TIRTA INVESTAMA PANDAAN"/>
    <n v="21102803648"/>
    <s v="YPS"/>
    <s v="SULAIMAN SULE"/>
    <s v="L 9348 UZ"/>
    <n v="5042306632"/>
    <s v="-"/>
    <s v="-"/>
    <d v="2021-11-05T00:00:00"/>
    <n v="16"/>
    <s v="WIRADAYA"/>
    <x v="10"/>
    <s v="558-0010118"/>
    <d v="2021-11-06T00:00:00"/>
    <x v="4"/>
    <n v="16"/>
    <s v="-"/>
    <s v="-"/>
    <n v="6008148835"/>
    <n v="16"/>
    <n v="0"/>
    <n v="16"/>
    <s v="WIRADAYA"/>
    <s v="-"/>
    <s v="558-0006605"/>
    <d v="2021-11-06T00:00:00"/>
    <n v="0"/>
    <s v="-"/>
    <s v="-"/>
    <s v="-"/>
    <s v="8276895378"/>
    <s v="2050350280"/>
    <e v="#N/A"/>
    <n v="1600000"/>
    <n v="1600000"/>
    <n v="0"/>
    <m/>
    <m/>
    <m/>
    <m/>
    <m/>
    <m/>
    <m/>
    <m/>
    <m/>
    <m/>
    <m/>
    <m/>
    <m/>
    <m/>
    <m/>
    <m/>
    <m/>
    <m/>
    <n v="5"/>
  </r>
  <r>
    <x v="1"/>
    <s v="PT. TIRTA INVESTAMA PANDAAN"/>
    <n v="1680021058"/>
    <s v="YPS"/>
    <s v="DENI"/>
    <s v="N 8612 UW"/>
    <s v="-"/>
    <s v="-"/>
    <s v="-"/>
    <d v="2021-11-05T00:00:00"/>
    <n v="0"/>
    <s v="-"/>
    <x v="23"/>
    <s v="-"/>
    <s v="-"/>
    <x v="1"/>
    <n v="0"/>
    <s v="GALON KEMBALI KE PABRIK"/>
    <s v="-"/>
    <n v="6008151446"/>
    <n v="1275"/>
    <n v="0"/>
    <n v="1275"/>
    <s v="DEPO MARGOMULYO"/>
    <s v="-"/>
    <s v="168-0021058"/>
    <d v="2021-11-05T00:00:00"/>
    <n v="39"/>
    <n v="5042311049"/>
    <s v="168-0032812"/>
    <d v="2021-11-16T00:00:00"/>
    <e v="#N/A"/>
    <s v="2050350312"/>
    <s v="8276895965"/>
    <n v="0"/>
    <n v="38250000"/>
    <n v="1170000"/>
    <m/>
    <m/>
    <m/>
    <m/>
    <m/>
    <m/>
    <m/>
    <m/>
    <m/>
    <m/>
    <m/>
    <m/>
    <m/>
    <m/>
    <m/>
    <m/>
    <m/>
    <m/>
    <n v="5"/>
  </r>
  <r>
    <x v="0"/>
    <s v="PT. TIRTA INVESTAMA BANYUWANGI"/>
    <n v="21110300285"/>
    <s v="YPS"/>
    <s v="ROHMAN"/>
    <s v="N 9932 UW"/>
    <n v="5042305639"/>
    <s v="-"/>
    <s v="-"/>
    <d v="2021-11-05T00:00:00"/>
    <n v="1280"/>
    <s v="DEPO JEMBER"/>
    <x v="7"/>
    <s v="369-0005909"/>
    <d v="2021-11-06T00:00:00"/>
    <x v="9"/>
    <n v="1280"/>
    <s v="-"/>
    <s v="-"/>
    <n v="6008150966"/>
    <n v="0"/>
    <n v="0"/>
    <n v="0"/>
    <s v="DEPO JEMBER"/>
    <s v="-"/>
    <s v="369-0005556"/>
    <d v="2021-11-06T00:00:00"/>
    <n v="0"/>
    <n v="5042308057"/>
    <s v="080-0003062"/>
    <d v="2021-11-09T00:00:00"/>
    <s v="8276895378"/>
    <s v="2050350280"/>
    <s v="8276895378"/>
    <n v="47667200"/>
    <n v="0"/>
    <n v="0"/>
    <m/>
    <m/>
    <m/>
    <m/>
    <m/>
    <m/>
    <m/>
    <m/>
    <m/>
    <m/>
    <m/>
    <m/>
    <m/>
    <m/>
    <m/>
    <m/>
    <m/>
    <m/>
    <n v="5"/>
  </r>
  <r>
    <x v="0"/>
    <s v="PT. TIRTA INVESTAMA BANYUWANGI"/>
    <n v="21110300285"/>
    <s v="YPS"/>
    <s v="ROHMAN"/>
    <s v="N 9932 UW"/>
    <n v="5042305639"/>
    <s v="-"/>
    <s v="-"/>
    <d v="2021-11-05T00:00:00"/>
    <n v="32"/>
    <s v="DEPO JEMBER"/>
    <x v="7"/>
    <s v="369-0005909"/>
    <d v="2021-11-06T00:00:00"/>
    <x v="4"/>
    <n v="32"/>
    <s v="-"/>
    <s v="-"/>
    <n v="6008150966"/>
    <n v="32"/>
    <n v="0"/>
    <n v="32"/>
    <s v="DEPO JEMBER"/>
    <s v="-"/>
    <s v="369-0005556"/>
    <d v="2021-11-06T00:00:00"/>
    <n v="3"/>
    <n v="5042308057"/>
    <s v="080-0003062"/>
    <d v="2021-11-09T00:00:00"/>
    <s v="8276895378"/>
    <s v="2050350280"/>
    <s v="8276895378"/>
    <n v="3200000"/>
    <n v="3200000"/>
    <n v="300000"/>
    <m/>
    <m/>
    <m/>
    <m/>
    <m/>
    <m/>
    <m/>
    <m/>
    <m/>
    <m/>
    <m/>
    <m/>
    <m/>
    <m/>
    <m/>
    <m/>
    <m/>
    <m/>
    <n v="5"/>
  </r>
  <r>
    <x v="0"/>
    <s v="PT. TIRTA INVESTAMA BANYUWANGI"/>
    <n v="21102803848"/>
    <s v="YPS"/>
    <s v="MAHFUD"/>
    <s v="N 8301 UV"/>
    <n v="5042302727"/>
    <s v="-"/>
    <s v="-"/>
    <d v="2021-11-05T00:00:00"/>
    <n v="1280"/>
    <s v="WIRADAYA"/>
    <x v="10"/>
    <s v="558-0010250"/>
    <d v="2021-11-22T00:00:00"/>
    <x v="9"/>
    <n v="1280"/>
    <s v="-"/>
    <s v="-"/>
    <n v="6008148644"/>
    <n v="0"/>
    <n v="0"/>
    <n v="0"/>
    <s v="WIRADAYA"/>
    <s v="-"/>
    <s v="558-0006683"/>
    <d v="2021-11-22T00:00:00"/>
    <n v="0"/>
    <s v="-"/>
    <s v="-"/>
    <s v="-"/>
    <s v="8276895378"/>
    <s v="2050350280"/>
    <e v="#N/A"/>
    <n v="47667200"/>
    <n v="0"/>
    <n v="0"/>
    <m/>
    <m/>
    <m/>
    <m/>
    <m/>
    <m/>
    <m/>
    <m/>
    <m/>
    <m/>
    <m/>
    <m/>
    <m/>
    <m/>
    <m/>
    <m/>
    <m/>
    <m/>
    <n v="5"/>
  </r>
  <r>
    <x v="0"/>
    <s v="PT. TIRTA INVESTAMA BANYUWANGI"/>
    <n v="21102803848"/>
    <s v="YPS"/>
    <s v="MAHFUD"/>
    <s v="N 8301 UV"/>
    <n v="5042302727"/>
    <s v="-"/>
    <s v="-"/>
    <d v="2021-11-05T00:00:00"/>
    <n v="32"/>
    <s v="WIRADAYA"/>
    <x v="10"/>
    <s v="558-0010250"/>
    <d v="2021-11-22T00:00:00"/>
    <x v="4"/>
    <n v="32"/>
    <s v="-"/>
    <s v="-"/>
    <n v="6008148644"/>
    <n v="32"/>
    <n v="0"/>
    <n v="32"/>
    <s v="WIRADAYA"/>
    <s v="-"/>
    <s v="558-0006683"/>
    <d v="2021-11-22T00:00:00"/>
    <n v="0"/>
    <s v="-"/>
    <s v="-"/>
    <s v="-"/>
    <s v="8276895378"/>
    <s v="2050350280"/>
    <e v="#N/A"/>
    <n v="3200000"/>
    <n v="3200000"/>
    <n v="0"/>
    <m/>
    <m/>
    <m/>
    <m/>
    <m/>
    <m/>
    <m/>
    <m/>
    <m/>
    <m/>
    <m/>
    <m/>
    <m/>
    <m/>
    <m/>
    <m/>
    <m/>
    <m/>
    <n v="5"/>
  </r>
  <r>
    <x v="4"/>
    <s v="PT. TIRTA YAKIN SEJAHTERA"/>
    <n v="905721450019"/>
    <s v="PCL"/>
    <s v="FRANS GORDON"/>
    <s v="W9706 UR"/>
    <n v="5042303860"/>
    <s v="9057/2021/11/0029"/>
    <s v="-"/>
    <d v="2021-11-05T00:00:00"/>
    <n v="1017"/>
    <s v="DEPO PUTERA BORNEO"/>
    <x v="24"/>
    <s v="355-0000174"/>
    <d v="2021-11-25T01:00:00"/>
    <x v="12"/>
    <n v="1017"/>
    <s v="-"/>
    <s v="-"/>
    <s v="-"/>
    <n v="0"/>
    <n v="0"/>
    <n v="0"/>
    <s v="-"/>
    <s v="-"/>
    <s v="-"/>
    <s v="-"/>
    <n v="0"/>
    <s v="-"/>
    <s v="-"/>
    <s v="-"/>
    <s v="8276896007"/>
    <e v="#N/A"/>
    <e v="#N/A"/>
    <n v="26055540"/>
    <n v="0"/>
    <n v="0"/>
    <m/>
    <m/>
    <m/>
    <m/>
    <m/>
    <m/>
    <m/>
    <m/>
    <m/>
    <m/>
    <m/>
    <m/>
    <m/>
    <m/>
    <m/>
    <m/>
    <m/>
    <m/>
    <n v="5"/>
  </r>
  <r>
    <x v="4"/>
    <s v="PT. TIRTA MAS LESTARI"/>
    <n v="904021450003"/>
    <s v="PCL"/>
    <s v="FRANS GORDON"/>
    <s v="W9706 UR"/>
    <n v="5042304979"/>
    <s v="SJ/PDN/21/11/005476"/>
    <s v="-"/>
    <d v="2021-11-05T00:00:00"/>
    <n v="1300"/>
    <s v="DEPO PUTERA BORNEO"/>
    <x v="24"/>
    <s v="355-0000171"/>
    <d v="2021-11-22T01:00:00"/>
    <x v="15"/>
    <n v="1300"/>
    <s v="-"/>
    <s v="-"/>
    <s v="-"/>
    <n v="0"/>
    <n v="0"/>
    <n v="0"/>
    <s v="-"/>
    <s v="-"/>
    <s v="-"/>
    <s v="-"/>
    <n v="0"/>
    <s v="-"/>
    <s v="-"/>
    <s v="-"/>
    <s v="8276896007"/>
    <e v="#N/A"/>
    <e v="#N/A"/>
    <n v="31239000"/>
    <n v="0"/>
    <n v="0"/>
    <m/>
    <m/>
    <m/>
    <m/>
    <m/>
    <m/>
    <m/>
    <m/>
    <m/>
    <m/>
    <m/>
    <m/>
    <m/>
    <m/>
    <m/>
    <m/>
    <m/>
    <m/>
    <n v="5"/>
  </r>
  <r>
    <x v="0"/>
    <s v="PT. TIRTA INVESTAMA KLATEN"/>
    <n v="21102911727"/>
    <s v="AWT"/>
    <s v="DERY E (G-NAW)"/>
    <s v="B 9009 QJ"/>
    <n v="5042260220"/>
    <s v="-"/>
    <s v="-"/>
    <d v="2021-11-05T00:00:00"/>
    <n v="1365"/>
    <s v="DEPO PASURUAN"/>
    <x v="0"/>
    <s v="555-0009226"/>
    <d v="2021-11-06T00:00:00"/>
    <x v="3"/>
    <n v="1365"/>
    <s v="-"/>
    <s v="-"/>
    <s v="-"/>
    <n v="0"/>
    <n v="0"/>
    <n v="0"/>
    <s v="-"/>
    <s v="-"/>
    <s v="-"/>
    <s v="-"/>
    <n v="0"/>
    <s v="-"/>
    <s v="-"/>
    <s v="-"/>
    <s v="8276895378"/>
    <e v="#N/A"/>
    <e v="#N/A"/>
    <n v="55282500"/>
    <n v="0"/>
    <n v="0"/>
    <m/>
    <m/>
    <m/>
    <m/>
    <m/>
    <m/>
    <m/>
    <m/>
    <m/>
    <m/>
    <m/>
    <m/>
    <m/>
    <m/>
    <m/>
    <m/>
    <m/>
    <m/>
    <n v="5"/>
  </r>
  <r>
    <x v="1"/>
    <s v="PT. TIRTA INVESTAMA WINONGAN"/>
    <n v="21102903704"/>
    <s v="YPS"/>
    <s v="HUDA"/>
    <s v="N 8614 UW"/>
    <n v="5042309142"/>
    <s v="-"/>
    <s v="SJ-WIN/25852/11/2021"/>
    <d v="2021-11-06T00:00:00"/>
    <n v="1152"/>
    <s v="DEPO GRESIK"/>
    <x v="18"/>
    <s v="556-0009046"/>
    <d v="2021-11-06T00:00:00"/>
    <x v="0"/>
    <n v="1152"/>
    <n v="21102903733"/>
    <s v="-"/>
    <n v="6008141091"/>
    <n v="18"/>
    <n v="0"/>
    <n v="18"/>
    <s v="DEPO GRESIK"/>
    <s v="-"/>
    <s v="556-0006273"/>
    <d v="2021-11-04T00:00:00"/>
    <n v="0"/>
    <n v="5042305946"/>
    <s v="117-0002807"/>
    <d v="2021-11-24T00:00:00"/>
    <s v="8276895965"/>
    <s v="2050350312"/>
    <s v="8276895965"/>
    <n v="11347200"/>
    <n v="177300"/>
    <n v="0"/>
    <m/>
    <m/>
    <m/>
    <m/>
    <m/>
    <m/>
    <m/>
    <m/>
    <m/>
    <m/>
    <m/>
    <m/>
    <m/>
    <m/>
    <m/>
    <m/>
    <m/>
    <m/>
    <n v="6"/>
  </r>
  <r>
    <x v="1"/>
    <s v="PT. TIRTA INVESTAMA WINONGAN"/>
    <n v="21102903704"/>
    <s v="YPS"/>
    <s v="HUDA"/>
    <s v="N 8614 UW"/>
    <n v="5042309142"/>
    <s v="-"/>
    <s v="SJ-WIN/25852/11/2021"/>
    <d v="2021-11-06T00:00:00"/>
    <n v="1152"/>
    <s v="DEPO GRESIK"/>
    <x v="18"/>
    <s v="556-0009046"/>
    <d v="2021-11-06T00:00:00"/>
    <x v="1"/>
    <n v="1152"/>
    <n v="21102903733"/>
    <s v="-"/>
    <n v="6008141091"/>
    <n v="1152"/>
    <n v="0"/>
    <n v="1152"/>
    <s v="DEPO GRESIK"/>
    <s v="-"/>
    <s v="556-0006273"/>
    <d v="2021-11-04T00:00:00"/>
    <n v="35"/>
    <n v="5042305946"/>
    <s v="117-0002807"/>
    <d v="2021-11-24T00:00:00"/>
    <s v="8276895965"/>
    <s v="2050350312"/>
    <s v="8276895965"/>
    <n v="34560000"/>
    <n v="34560000"/>
    <n v="1050000"/>
    <m/>
    <m/>
    <m/>
    <m/>
    <m/>
    <m/>
    <m/>
    <m/>
    <m/>
    <m/>
    <m/>
    <m/>
    <m/>
    <m/>
    <m/>
    <m/>
    <m/>
    <m/>
    <n v="6"/>
  </r>
  <r>
    <x v="1"/>
    <s v="PT. TIRTA INVESTAMA WINONGAN"/>
    <n v="21102903704"/>
    <s v="YPS"/>
    <s v="HUDA"/>
    <s v="N 8614 UW"/>
    <n v="5042309142"/>
    <s v="-"/>
    <s v="SJ-WIN/25852/11/2021"/>
    <d v="2021-11-06T00:00:00"/>
    <n v="24"/>
    <s v="DEPO GRESIK"/>
    <x v="18"/>
    <s v="556-0009046"/>
    <d v="2021-11-06T00:00:00"/>
    <x v="2"/>
    <n v="24"/>
    <n v="21102903733"/>
    <s v="-"/>
    <n v="6008141091"/>
    <n v="24"/>
    <n v="0"/>
    <n v="24"/>
    <s v="DEPO GRESIK"/>
    <s v="-"/>
    <s v="556-0006273"/>
    <d v="2021-11-04T00:00:00"/>
    <n v="0"/>
    <n v="5042305946"/>
    <s v="117-0002807"/>
    <d v="2021-11-24T00:00:00"/>
    <s v="8276895965"/>
    <s v="2050350312"/>
    <s v="8276895965"/>
    <n v="0"/>
    <n v="0"/>
    <n v="0"/>
    <m/>
    <m/>
    <m/>
    <m/>
    <m/>
    <m/>
    <m/>
    <m/>
    <m/>
    <m/>
    <m/>
    <m/>
    <m/>
    <m/>
    <m/>
    <m/>
    <m/>
    <m/>
    <n v="6"/>
  </r>
  <r>
    <x v="1"/>
    <s v="PT. TIRTA INVESTAMA WINONGAN"/>
    <n v="21102903697"/>
    <s v="YPS"/>
    <s v="DONI"/>
    <s v="L 9430 UZ"/>
    <n v="5042307939"/>
    <s v="-"/>
    <s v="SJ-WIN/25853/11/2021"/>
    <d v="2021-11-06T00:00:00"/>
    <n v="1344"/>
    <s v="DEPO MARGOMULYO"/>
    <x v="5"/>
    <s v="168-0032589"/>
    <d v="2021-11-07T00:00:00"/>
    <x v="0"/>
    <n v="1344"/>
    <n v="21102903725"/>
    <s v="-"/>
    <n v="6008151655"/>
    <n v="20"/>
    <n v="0"/>
    <n v="20"/>
    <s v="DEPO MARGOMULYO"/>
    <s v="-"/>
    <s v="168-0021056"/>
    <d v="2021-11-05T00:00:00"/>
    <n v="2"/>
    <n v="5042307940"/>
    <s v="117-0002663"/>
    <d v="2021-11-16T00:00:00"/>
    <s v="8276895965"/>
    <s v="2050350312"/>
    <s v="8276895965"/>
    <n v="13238400"/>
    <n v="197000"/>
    <n v="19700"/>
    <m/>
    <m/>
    <m/>
    <m/>
    <m/>
    <m/>
    <m/>
    <m/>
    <m/>
    <m/>
    <m/>
    <m/>
    <m/>
    <m/>
    <m/>
    <m/>
    <m/>
    <m/>
    <n v="6"/>
  </r>
  <r>
    <x v="1"/>
    <s v="PT. TIRTA INVESTAMA WINONGAN"/>
    <n v="21102903697"/>
    <s v="YPS"/>
    <s v="DONI"/>
    <s v="L 9430 UZ"/>
    <n v="5042307939"/>
    <s v="-"/>
    <s v="SJ-WIN/25853/11/2021"/>
    <d v="2021-11-06T00:00:00"/>
    <n v="1344"/>
    <s v="DEPO MARGOMULYO"/>
    <x v="5"/>
    <s v="168-0032589"/>
    <d v="2021-11-07T00:00:00"/>
    <x v="1"/>
    <n v="1344"/>
    <n v="21102903725"/>
    <s v="-"/>
    <n v="6008151655"/>
    <n v="1344"/>
    <n v="0"/>
    <n v="1344"/>
    <s v="DEPO MARGOMULYO"/>
    <s v="-"/>
    <s v="168-0021056"/>
    <d v="2021-11-05T00:00:00"/>
    <n v="42"/>
    <n v="5042307940"/>
    <s v="117-0002663"/>
    <d v="2021-11-16T00:00:00"/>
    <s v="8276895965"/>
    <s v="2050350312"/>
    <s v="8276895965"/>
    <n v="40320000"/>
    <n v="40320000"/>
    <n v="1260000"/>
    <m/>
    <m/>
    <m/>
    <m/>
    <m/>
    <m/>
    <m/>
    <m/>
    <m/>
    <m/>
    <m/>
    <m/>
    <m/>
    <m/>
    <m/>
    <m/>
    <m/>
    <m/>
    <n v="6"/>
  </r>
  <r>
    <x v="1"/>
    <s v="PT. TIRTA INVESTAMA WINONGAN"/>
    <n v="21102903697"/>
    <s v="YPS"/>
    <s v="DONI"/>
    <s v="L 9430 UZ"/>
    <n v="5042307939"/>
    <s v="-"/>
    <s v="SJ-WIN/25853/11/2021"/>
    <d v="2021-11-06T00:00:00"/>
    <n v="28"/>
    <s v="DEPO MARGOMULYO"/>
    <x v="5"/>
    <s v="168-0032589"/>
    <d v="2021-11-07T00:00:00"/>
    <x v="2"/>
    <n v="28"/>
    <n v="21102903725"/>
    <s v="-"/>
    <n v="6008151655"/>
    <n v="28"/>
    <n v="0"/>
    <n v="28"/>
    <s v="DEPO MARGOMULYO"/>
    <s v="-"/>
    <s v="168-0021056"/>
    <d v="2021-11-05T00:00:00"/>
    <n v="0"/>
    <n v="5042307940"/>
    <s v="117-0002663"/>
    <d v="2021-11-16T00:00:00"/>
    <s v="8276895965"/>
    <s v="2050350312"/>
    <s v="8276895965"/>
    <n v="0"/>
    <n v="0"/>
    <n v="0"/>
    <m/>
    <m/>
    <m/>
    <m/>
    <m/>
    <m/>
    <m/>
    <m/>
    <m/>
    <m/>
    <m/>
    <m/>
    <m/>
    <m/>
    <m/>
    <m/>
    <m/>
    <m/>
    <n v="6"/>
  </r>
  <r>
    <x v="0"/>
    <s v="PT. TIRTA INVESTAMA WINONGAN"/>
    <n v="21102803710"/>
    <s v="YPS"/>
    <s v="AGUS.D"/>
    <s v="N 9374 WE"/>
    <n v="5042314475"/>
    <s v="-"/>
    <s v="-"/>
    <d v="2021-11-06T00:00:00"/>
    <n v="1104"/>
    <s v="DEPO PASURUAN"/>
    <x v="0"/>
    <s v="555-0009233"/>
    <d v="2021-11-06T00:00:00"/>
    <x v="0"/>
    <n v="1104"/>
    <n v="21102803741"/>
    <s v="-"/>
    <n v="6008147634"/>
    <n v="18"/>
    <n v="0"/>
    <n v="18"/>
    <s v="DEPO PASURUAN"/>
    <s v="-"/>
    <s v="555-0006703"/>
    <d v="2021-11-05T00:00:00"/>
    <n v="0"/>
    <n v="5042313746"/>
    <s v="555-0009232"/>
    <d v="2021-11-06T00:00:00"/>
    <s v="8276895377"/>
    <s v="2050350281"/>
    <s v="8276895377"/>
    <n v="10874400"/>
    <n v="177300"/>
    <n v="0"/>
    <m/>
    <m/>
    <m/>
    <m/>
    <m/>
    <m/>
    <m/>
    <m/>
    <m/>
    <m/>
    <m/>
    <m/>
    <m/>
    <m/>
    <m/>
    <m/>
    <m/>
    <m/>
    <n v="6"/>
  </r>
  <r>
    <x v="0"/>
    <s v="PT. TIRTA INVESTAMA WINONGAN"/>
    <n v="21102803710"/>
    <s v="YPS"/>
    <s v="AGUS.D"/>
    <s v="N 9374 WE"/>
    <n v="5042314475"/>
    <s v="-"/>
    <s v="-"/>
    <d v="2021-11-06T00:00:00"/>
    <n v="1104"/>
    <s v="DEPO PASURUAN"/>
    <x v="0"/>
    <s v="555-0009233"/>
    <d v="2021-11-06T00:00:00"/>
    <x v="1"/>
    <n v="1104"/>
    <n v="21102803741"/>
    <s v="-"/>
    <n v="6008147634"/>
    <n v="1152"/>
    <n v="0"/>
    <n v="1152"/>
    <s v="DEPO PASURUAN"/>
    <s v="-"/>
    <s v="555-0006703"/>
    <d v="2021-11-05T00:00:00"/>
    <n v="48"/>
    <n v="5042313746"/>
    <s v="555-0009232"/>
    <d v="2021-11-06T00:00:00"/>
    <s v="8276895377"/>
    <s v="2050350281"/>
    <s v="8276895377"/>
    <n v="33120000"/>
    <n v="34560000"/>
    <n v="1440000"/>
    <m/>
    <m/>
    <m/>
    <m/>
    <m/>
    <m/>
    <m/>
    <m/>
    <m/>
    <m/>
    <m/>
    <m/>
    <m/>
    <m/>
    <m/>
    <m/>
    <m/>
    <m/>
    <n v="6"/>
  </r>
  <r>
    <x v="0"/>
    <s v="PT. TIRTA INVESTAMA WINONGAN"/>
    <n v="21102803710"/>
    <s v="YPS"/>
    <s v="AGUS.D"/>
    <s v="N 9374 WE"/>
    <n v="5042314475"/>
    <s v="-"/>
    <s v="-"/>
    <d v="2021-11-06T00:00:00"/>
    <n v="24"/>
    <s v="DEPO PASURUAN"/>
    <x v="0"/>
    <s v="555-0009233"/>
    <d v="2021-11-06T00:00:00"/>
    <x v="2"/>
    <n v="24"/>
    <n v="21102803741"/>
    <s v="-"/>
    <n v="6008147634"/>
    <n v="24"/>
    <n v="0"/>
    <n v="24"/>
    <s v="DEPO PASURUAN"/>
    <s v="-"/>
    <s v="555-0006703"/>
    <d v="2021-11-05T00:00:00"/>
    <n v="0"/>
    <n v="5042313746"/>
    <s v="555-0009232"/>
    <d v="2021-11-06T00:00:00"/>
    <s v="8276895377"/>
    <s v="2050350281"/>
    <s v="8276895377"/>
    <n v="0"/>
    <n v="0"/>
    <n v="0"/>
    <m/>
    <m/>
    <m/>
    <m/>
    <m/>
    <m/>
    <m/>
    <m/>
    <m/>
    <m/>
    <m/>
    <m/>
    <m/>
    <m/>
    <m/>
    <m/>
    <m/>
    <m/>
    <n v="6"/>
  </r>
  <r>
    <x v="1"/>
    <s v="PT. TIRTA INVESTAMA WINONGAN"/>
    <n v="21102903691"/>
    <s v="YPS"/>
    <s v="SIARI"/>
    <s v="N 8878 UW"/>
    <n v="5042269196"/>
    <s v="157/TIV/X1/21"/>
    <s v="SJ-WIN/25854/11/2021"/>
    <d v="2021-11-06T00:00:00"/>
    <n v="1152"/>
    <s v="DEPO GRESIK"/>
    <x v="18"/>
    <s v="556-0009047"/>
    <d v="2021-11-06T00:00:00"/>
    <x v="0"/>
    <n v="1152"/>
    <n v="21102903724"/>
    <s v="-"/>
    <n v="6008139629"/>
    <n v="24"/>
    <n v="0"/>
    <n v="24"/>
    <s v="DEPO MARGOMULYO"/>
    <s v="-"/>
    <s v="168-0021046"/>
    <d v="2021-11-04T00:00:00"/>
    <n v="0"/>
    <n v="5042320095"/>
    <s v="117-0002809"/>
    <d v="2021-11-24T00:00:00"/>
    <s v="8276896041"/>
    <s v="2050350312"/>
    <s v="8276895965"/>
    <n v="11347200"/>
    <n v="236400"/>
    <n v="0"/>
    <m/>
    <m/>
    <m/>
    <m/>
    <m/>
    <m/>
    <m/>
    <m/>
    <m/>
    <m/>
    <m/>
    <m/>
    <m/>
    <m/>
    <m/>
    <m/>
    <m/>
    <m/>
    <n v="6"/>
  </r>
  <r>
    <x v="1"/>
    <s v="PT. TIRTA INVESTAMA WINONGAN"/>
    <n v="21102903691"/>
    <s v="YPS"/>
    <s v="SIARI"/>
    <s v="N 8878 UW"/>
    <n v="5042269196"/>
    <s v="157/TIV/X1/21"/>
    <s v="SJ-WIN/25854/11/2021"/>
    <d v="2021-11-06T00:00:00"/>
    <n v="1152"/>
    <s v="DEPO GRESIK"/>
    <x v="18"/>
    <s v="556-0009047"/>
    <d v="2021-11-06T00:00:00"/>
    <x v="1"/>
    <n v="1152"/>
    <n v="21102903724"/>
    <s v="-"/>
    <n v="6008139629"/>
    <n v="1152"/>
    <n v="0"/>
    <n v="1152"/>
    <s v="DEPO MARGOMULYO"/>
    <s v="-"/>
    <s v="168-0021046"/>
    <d v="2021-11-04T00:00:00"/>
    <n v="30"/>
    <n v="5042320095"/>
    <s v="117-0002809"/>
    <d v="2021-11-24T00:00:00"/>
    <s v="8276896041"/>
    <s v="2050350312"/>
    <s v="8276895965"/>
    <n v="34560000"/>
    <n v="34560000"/>
    <n v="900000"/>
    <m/>
    <m/>
    <m/>
    <m/>
    <m/>
    <m/>
    <m/>
    <m/>
    <m/>
    <m/>
    <m/>
    <m/>
    <m/>
    <m/>
    <m/>
    <m/>
    <m/>
    <m/>
    <n v="6"/>
  </r>
  <r>
    <x v="1"/>
    <s v="PT. TIRTA INVESTAMA WINONGAN"/>
    <n v="21102903691"/>
    <s v="YPS"/>
    <s v="SIARI"/>
    <s v="N 8878 UW"/>
    <n v="5042269196"/>
    <s v="157/TIV/X1/21"/>
    <s v="SJ-WIN/25854/11/2021"/>
    <d v="2021-11-06T00:00:00"/>
    <n v="24"/>
    <s v="DEPO GRESIK"/>
    <x v="18"/>
    <s v="556-0009047"/>
    <d v="2021-11-06T00:00:00"/>
    <x v="2"/>
    <n v="24"/>
    <n v="21102903724"/>
    <s v="-"/>
    <n v="6008139629"/>
    <n v="24"/>
    <n v="0"/>
    <n v="24"/>
    <s v="DEPO MARGOMULYO"/>
    <s v="-"/>
    <s v="168-0021046"/>
    <d v="2021-11-04T00:00:00"/>
    <n v="0"/>
    <n v="5042320095"/>
    <s v="117-0002809"/>
    <d v="2021-11-24T00:00:00"/>
    <s v="8276896041"/>
    <s v="2050350312"/>
    <s v="8276895965"/>
    <n v="0"/>
    <n v="0"/>
    <n v="0"/>
    <m/>
    <m/>
    <m/>
    <m/>
    <m/>
    <m/>
    <m/>
    <m/>
    <m/>
    <m/>
    <m/>
    <m/>
    <m/>
    <m/>
    <m/>
    <m/>
    <m/>
    <m/>
    <n v="6"/>
  </r>
  <r>
    <x v="0"/>
    <s v="PT. TIRTA INVESTAMA WINONGAN"/>
    <s v="21102903694/21110600001"/>
    <s v="YPS"/>
    <s v="MASRIDI"/>
    <s v="L 9425 UZ"/>
    <n v="5042316925"/>
    <s v="166/TIV/X1/21"/>
    <s v="SJ-WIN/25855/11/2021"/>
    <d v="2021-11-06T00:00:00"/>
    <n v="1344"/>
    <s v="DEPO LEGUNDI"/>
    <x v="4"/>
    <s v="083-0007885"/>
    <d v="2021-11-06T00:00:00"/>
    <x v="0"/>
    <n v="1344"/>
    <s v="-"/>
    <s v="-"/>
    <s v="-"/>
    <n v="0"/>
    <n v="0"/>
    <n v="0"/>
    <s v="-"/>
    <s v="-"/>
    <s v="-"/>
    <s v="-"/>
    <n v="0"/>
    <s v="-"/>
    <s v="-"/>
    <s v="-"/>
    <s v="8276895377"/>
    <e v="#N/A"/>
    <e v="#N/A"/>
    <n v="13238400"/>
    <n v="0"/>
    <n v="0"/>
    <m/>
    <m/>
    <m/>
    <m/>
    <m/>
    <m/>
    <m/>
    <m/>
    <m/>
    <m/>
    <m/>
    <m/>
    <m/>
    <m/>
    <m/>
    <m/>
    <m/>
    <m/>
    <n v="6"/>
  </r>
  <r>
    <x v="0"/>
    <s v="PT. TIRTA INVESTAMA WINONGAN"/>
    <s v="21102903694/21110600001"/>
    <s v="YPS"/>
    <s v="MASRIDI"/>
    <s v="L 9425 UZ"/>
    <n v="5042316925"/>
    <s v="166/TIV/X1/21"/>
    <s v="SJ-WIN/25855/11/2021"/>
    <d v="2021-11-06T00:00:00"/>
    <n v="1344"/>
    <s v="DEPO LEGUNDI"/>
    <x v="4"/>
    <s v="083-0007885"/>
    <d v="2021-11-06T00:00:00"/>
    <x v="1"/>
    <n v="1344"/>
    <s v="-"/>
    <s v="-"/>
    <s v="-"/>
    <n v="0"/>
    <n v="0"/>
    <n v="0"/>
    <s v="-"/>
    <s v="-"/>
    <s v="-"/>
    <s v="-"/>
    <n v="0"/>
    <s v="-"/>
    <s v="-"/>
    <s v="-"/>
    <s v="8276895377"/>
    <e v="#N/A"/>
    <e v="#N/A"/>
    <n v="40320000"/>
    <n v="0"/>
    <n v="0"/>
    <m/>
    <m/>
    <m/>
    <m/>
    <m/>
    <m/>
    <m/>
    <m/>
    <m/>
    <m/>
    <m/>
    <m/>
    <m/>
    <m/>
    <m/>
    <m/>
    <m/>
    <m/>
    <n v="6"/>
  </r>
  <r>
    <x v="0"/>
    <s v="PT. TIRTA INVESTAMA WINONGAN"/>
    <s v="21102903694/21110600001"/>
    <s v="YPS"/>
    <s v="MASRIDI"/>
    <s v="L 9425 UZ"/>
    <n v="5042316925"/>
    <s v="166/TIV/X1/21"/>
    <s v="SJ-WIN/25855/11/2021"/>
    <d v="2021-11-06T00:00:00"/>
    <n v="28"/>
    <s v="DEPO LEGUNDI"/>
    <x v="4"/>
    <s v="083-0007885"/>
    <d v="2021-11-06T00:00:00"/>
    <x v="2"/>
    <n v="28"/>
    <s v="-"/>
    <s v="-"/>
    <s v="-"/>
    <n v="0"/>
    <n v="0"/>
    <n v="0"/>
    <s v="-"/>
    <s v="-"/>
    <s v="-"/>
    <s v="-"/>
    <n v="0"/>
    <s v="-"/>
    <s v="-"/>
    <s v="-"/>
    <s v="8276895377"/>
    <e v="#N/A"/>
    <e v="#N/A"/>
    <n v="0"/>
    <n v="0"/>
    <n v="0"/>
    <m/>
    <m/>
    <m/>
    <m/>
    <m/>
    <m/>
    <m/>
    <m/>
    <m/>
    <m/>
    <m/>
    <m/>
    <m/>
    <m/>
    <m/>
    <m/>
    <m/>
    <m/>
    <n v="6"/>
  </r>
  <r>
    <x v="1"/>
    <s v="PT. TIRTA INVESTAMA WINONGAN"/>
    <s v="21102903694/21110600001-RETUR"/>
    <s v="YPS"/>
    <s v="MASRIDI"/>
    <s v="L 9425 UZ"/>
    <n v="5042316925"/>
    <s v="166/TIV/X1/21"/>
    <s v="SJ-WIN/25855/11/2021"/>
    <d v="2021-11-06T00:00:00"/>
    <n v="0"/>
    <s v="DEPO LEGUNDI"/>
    <x v="4"/>
    <s v="083-0007885"/>
    <d v="2021-11-06T00:00:00"/>
    <x v="0"/>
    <n v="0"/>
    <n v="21102903712"/>
    <s v="-"/>
    <n v="6008150635"/>
    <n v="24"/>
    <n v="0"/>
    <n v="24"/>
    <s v="DEPO LEGUNDI"/>
    <s v="-"/>
    <s v="083-0006567"/>
    <d v="2021-11-05T00:00:00"/>
    <n v="0"/>
    <n v="5042313093"/>
    <s v="083-0007886"/>
    <d v="2021-11-06T00:00:00"/>
    <s v="8276895377"/>
    <s v="2050350312"/>
    <s v="8276895965"/>
    <n v="0"/>
    <n v="236400"/>
    <n v="0"/>
    <m/>
    <m/>
    <m/>
    <m/>
    <m/>
    <m/>
    <m/>
    <m/>
    <m/>
    <m/>
    <m/>
    <m/>
    <m/>
    <m/>
    <m/>
    <m/>
    <m/>
    <m/>
    <n v="6"/>
  </r>
  <r>
    <x v="1"/>
    <s v="PT. TIRTA INVESTAMA WINONGAN"/>
    <s v="21102903694/21110600001-RETUR"/>
    <s v="YPS"/>
    <s v="MASRIDI"/>
    <s v="L 9425 UZ"/>
    <n v="5042316925"/>
    <s v="166/TIV/X1/21"/>
    <s v="SJ-WIN/25855/11/2021"/>
    <d v="2021-11-06T00:00:00"/>
    <n v="0"/>
    <s v="DEPO LEGUNDI"/>
    <x v="4"/>
    <s v="083-0007885"/>
    <d v="2021-11-06T00:00:00"/>
    <x v="1"/>
    <n v="0"/>
    <n v="21102903712"/>
    <s v="-"/>
    <n v="6008150635"/>
    <n v="1344"/>
    <n v="0"/>
    <n v="1344"/>
    <s v="DEPO LEGUNDI"/>
    <s v="-"/>
    <s v="083-0006567"/>
    <d v="2021-11-05T00:00:00"/>
    <n v="45"/>
    <n v="5042313093"/>
    <s v="083-0007886"/>
    <d v="2021-11-06T00:00:00"/>
    <s v="8276895377"/>
    <s v="2050350312"/>
    <s v="8276895965"/>
    <n v="0"/>
    <n v="40320000"/>
    <n v="1350000"/>
    <m/>
    <m/>
    <m/>
    <m/>
    <m/>
    <m/>
    <m/>
    <m/>
    <m/>
    <m/>
    <m/>
    <m/>
    <m/>
    <m/>
    <m/>
    <m/>
    <m/>
    <m/>
    <n v="6"/>
  </r>
  <r>
    <x v="1"/>
    <s v="PT. TIRTA INVESTAMA WINONGAN"/>
    <s v="21102903694/21110600001-RETUR"/>
    <s v="YPS"/>
    <s v="MASRIDI"/>
    <s v="L 9425 UZ"/>
    <n v="5042316925"/>
    <s v="166/TIV/X1/21"/>
    <s v="SJ-WIN/25855/11/2021"/>
    <d v="2021-11-06T00:00:00"/>
    <n v="0"/>
    <s v="DEPO LEGUNDI"/>
    <x v="4"/>
    <s v="083-0007885"/>
    <d v="2021-11-06T00:00:00"/>
    <x v="2"/>
    <n v="0"/>
    <n v="21102903712"/>
    <s v="-"/>
    <n v="6008150635"/>
    <n v="28"/>
    <n v="0"/>
    <n v="28"/>
    <s v="DEPO LEGUNDI"/>
    <s v="-"/>
    <s v="083-0006567"/>
    <d v="2021-11-05T00:00:00"/>
    <n v="0"/>
    <n v="5042313093"/>
    <s v="083-0007886"/>
    <d v="2021-11-06T00:00:00"/>
    <s v="8276895377"/>
    <s v="2050350312"/>
    <s v="8276895965"/>
    <n v="0"/>
    <n v="0"/>
    <n v="0"/>
    <m/>
    <m/>
    <m/>
    <m/>
    <m/>
    <m/>
    <m/>
    <m/>
    <m/>
    <m/>
    <m/>
    <m/>
    <m/>
    <m/>
    <m/>
    <m/>
    <m/>
    <m/>
    <n v="6"/>
  </r>
  <r>
    <x v="0"/>
    <s v="PT. TIRTA INVESTAMA WINONGAN"/>
    <n v="21102803724"/>
    <s v="YPS"/>
    <s v="MUZAMIL"/>
    <s v="N 8260 UW"/>
    <n v="5042316080"/>
    <s v="-"/>
    <s v="SJ-WIN/25856/11/2021"/>
    <d v="2021-11-06T00:00:00"/>
    <n v="1008"/>
    <s v="TIMOTHIUS"/>
    <x v="26"/>
    <s v="558-0010121"/>
    <d v="2021-11-06T00:00:00"/>
    <x v="0"/>
    <n v="1008"/>
    <n v="21102803774"/>
    <s v="-"/>
    <n v="6008150911"/>
    <n v="31"/>
    <n v="0"/>
    <n v="31"/>
    <s v="DEPO PAITON"/>
    <s v="-"/>
    <s v="370-0001171"/>
    <d v="2021-11-05T00:00:00"/>
    <n v="0"/>
    <n v="5042315129"/>
    <s v="116-0004054"/>
    <d v="2021-11-24T00:00:00"/>
    <s v="8276895377"/>
    <s v="2050350281"/>
    <s v="8276895377"/>
    <n v="9928800"/>
    <n v="305350"/>
    <n v="0"/>
    <m/>
    <m/>
    <m/>
    <m/>
    <m/>
    <m/>
    <m/>
    <m/>
    <m/>
    <m/>
    <m/>
    <m/>
    <m/>
    <m/>
    <m/>
    <m/>
    <m/>
    <m/>
    <n v="6"/>
  </r>
  <r>
    <x v="0"/>
    <s v="PT. TIRTA INVESTAMA WINONGAN"/>
    <n v="21102803724"/>
    <s v="YPS"/>
    <s v="MUZAMIL"/>
    <s v="N 8260 UW"/>
    <n v="5042316080"/>
    <s v="-"/>
    <s v="SJ-WIN/25856/11/2021"/>
    <d v="2021-11-06T00:00:00"/>
    <n v="1008"/>
    <s v="TIMOTHIUS"/>
    <x v="26"/>
    <s v="558-0010121"/>
    <d v="2021-11-06T00:00:00"/>
    <x v="1"/>
    <n v="1008"/>
    <n v="21102803774"/>
    <s v="-"/>
    <n v="6008150911"/>
    <n v="1020"/>
    <n v="0"/>
    <n v="1020"/>
    <s v="DEPO PAITON"/>
    <s v="-"/>
    <s v="370-0001171"/>
    <d v="2021-11-05T00:00:00"/>
    <n v="50"/>
    <n v="5042315129"/>
    <s v="116-0004054"/>
    <d v="2021-11-24T00:00:00"/>
    <s v="8276895377"/>
    <s v="2050350281"/>
    <s v="8276895377"/>
    <n v="30240000"/>
    <n v="30600000"/>
    <n v="1500000"/>
    <m/>
    <m/>
    <m/>
    <m/>
    <m/>
    <m/>
    <m/>
    <m/>
    <m/>
    <m/>
    <m/>
    <m/>
    <m/>
    <m/>
    <m/>
    <m/>
    <m/>
    <m/>
    <n v="6"/>
  </r>
  <r>
    <x v="0"/>
    <s v="PT. TIRTA INVESTAMA WINONGAN"/>
    <n v="21102803711"/>
    <s v="YPS"/>
    <s v="ROBI"/>
    <s v="L 8907 UT"/>
    <n v="5042311435"/>
    <s v="-"/>
    <s v="SJ-WIN/25857/11/2021"/>
    <d v="2021-11-06T00:00:00"/>
    <n v="1728"/>
    <s v="TOKO SUKSES"/>
    <x v="25"/>
    <s v="558-0010137"/>
    <d v="2021-11-08T00:00:00"/>
    <x v="0"/>
    <n v="1728"/>
    <n v="21102803740"/>
    <s v="-"/>
    <n v="6008152768"/>
    <n v="40"/>
    <n v="0"/>
    <n v="40"/>
    <s v="TOKO SUKSES"/>
    <s v="-"/>
    <s v="558-0006618"/>
    <d v="2021-11-08T00:00:00"/>
    <n v="0"/>
    <n v="5042316161"/>
    <s v="558-0010138"/>
    <d v="2021-11-08T00:00:00"/>
    <s v="8276895377"/>
    <s v="2050350281"/>
    <s v="8276895377"/>
    <n v="17020800"/>
    <n v="394000"/>
    <n v="0"/>
    <m/>
    <m/>
    <m/>
    <m/>
    <m/>
    <m/>
    <m/>
    <m/>
    <m/>
    <m/>
    <m/>
    <m/>
    <m/>
    <m/>
    <m/>
    <m/>
    <m/>
    <m/>
    <n v="6"/>
  </r>
  <r>
    <x v="0"/>
    <s v="PT. TIRTA INVESTAMA WINONGAN"/>
    <n v="21102803711"/>
    <s v="YPS"/>
    <s v="ROBI"/>
    <s v="L 8907 UT"/>
    <n v="5042311435"/>
    <s v="-"/>
    <s v="SJ-WIN/25857/11/2021"/>
    <d v="2021-11-06T00:00:00"/>
    <n v="1728"/>
    <s v="TOKO SUKSES"/>
    <x v="25"/>
    <s v="558-0010137"/>
    <d v="2021-11-08T00:00:00"/>
    <x v="1"/>
    <n v="1728"/>
    <n v="21102803740"/>
    <s v="-"/>
    <n v="6008152768"/>
    <n v="1800"/>
    <n v="0"/>
    <n v="1800"/>
    <s v="TOKO SUKSES"/>
    <s v="-"/>
    <s v="558-0006618"/>
    <d v="2021-11-08T00:00:00"/>
    <n v="70"/>
    <n v="5042316161"/>
    <s v="558-0010138"/>
    <d v="2021-11-08T00:00:00"/>
    <s v="8276895377"/>
    <s v="2050350281"/>
    <s v="8276895377"/>
    <n v="51840000"/>
    <n v="54000000"/>
    <n v="2100000"/>
    <m/>
    <m/>
    <m/>
    <m/>
    <m/>
    <m/>
    <m/>
    <m/>
    <m/>
    <m/>
    <m/>
    <m/>
    <m/>
    <m/>
    <m/>
    <m/>
    <m/>
    <m/>
    <n v="6"/>
  </r>
  <r>
    <x v="1"/>
    <s v="PT. TIRTA INVESTAMA WINONGAN"/>
    <n v="21102903685"/>
    <s v="YPS"/>
    <s v="M.SOLIKIN"/>
    <s v="L 9345 UZ"/>
    <n v="5042316031"/>
    <s v="-"/>
    <s v="SJ-WIN/25858/11/2021"/>
    <d v="2021-11-06T00:00:00"/>
    <n v="1152"/>
    <s v="DEPO MARGOMULYO"/>
    <x v="5"/>
    <s v="168-0032566"/>
    <d v="2021-11-06T00:00:00"/>
    <x v="0"/>
    <n v="1152"/>
    <n v="21102903716"/>
    <s v="-"/>
    <n v="6008152933"/>
    <n v="24"/>
    <n v="0"/>
    <n v="24"/>
    <s v="DEPO GRESIK"/>
    <s v="-"/>
    <s v="556-0006276"/>
    <d v="2021-11-05T00:00:00"/>
    <n v="0"/>
    <n v="5042314147"/>
    <s v="117-0002810"/>
    <d v="2021-11-24T00:00:00"/>
    <s v="8276896100"/>
    <s v="2050350312"/>
    <s v="8276895965"/>
    <n v="11347200"/>
    <n v="236400"/>
    <n v="0"/>
    <m/>
    <m/>
    <m/>
    <m/>
    <m/>
    <m/>
    <m/>
    <m/>
    <m/>
    <m/>
    <m/>
    <m/>
    <m/>
    <m/>
    <m/>
    <m/>
    <m/>
    <m/>
    <n v="6"/>
  </r>
  <r>
    <x v="1"/>
    <s v="PT. TIRTA INVESTAMA WINONGAN"/>
    <n v="21102903685"/>
    <s v="YPS"/>
    <s v="M.SOLIKIN"/>
    <s v="L 9345 UZ"/>
    <n v="5042316031"/>
    <s v="-"/>
    <s v="SJ-WIN/25858/11/2021"/>
    <d v="2021-11-06T00:00:00"/>
    <n v="1152"/>
    <s v="DEPO MARGOMULYO"/>
    <x v="5"/>
    <s v="168-0032566"/>
    <d v="2021-11-06T00:00:00"/>
    <x v="1"/>
    <n v="1152"/>
    <n v="21102903716"/>
    <s v="-"/>
    <n v="6008152933"/>
    <n v="1152"/>
    <n v="0"/>
    <n v="1152"/>
    <s v="DEPO GRESIK"/>
    <s v="-"/>
    <s v="556-0006276"/>
    <d v="2021-11-05T00:00:00"/>
    <n v="45"/>
    <n v="5042314147"/>
    <s v="117-0002810"/>
    <d v="2021-11-24T00:00:00"/>
    <s v="8276896100"/>
    <s v="2050350312"/>
    <s v="8276895965"/>
    <n v="34560000"/>
    <n v="34560000"/>
    <n v="1350000"/>
    <m/>
    <m/>
    <m/>
    <m/>
    <m/>
    <m/>
    <m/>
    <m/>
    <m/>
    <m/>
    <m/>
    <m/>
    <m/>
    <m/>
    <m/>
    <m/>
    <m/>
    <m/>
    <n v="6"/>
  </r>
  <r>
    <x v="1"/>
    <s v="PT. TIRTA INVESTAMA WINONGAN"/>
    <n v="21102903685"/>
    <s v="YPS"/>
    <s v="M.SOLIKIN"/>
    <s v="L 9345 UZ"/>
    <n v="5042316031"/>
    <s v="-"/>
    <s v="SJ-WIN/25858/11/2021"/>
    <d v="2021-11-06T00:00:00"/>
    <n v="24"/>
    <s v="DEPO MARGOMULYO"/>
    <x v="5"/>
    <s v="168-0032566"/>
    <d v="2021-11-06T00:00:00"/>
    <x v="2"/>
    <n v="24"/>
    <n v="21102903716"/>
    <s v="-"/>
    <n v="6008152933"/>
    <n v="24"/>
    <n v="0"/>
    <n v="24"/>
    <s v="DEPO GRESIK"/>
    <s v="-"/>
    <s v="556-0006276"/>
    <d v="2021-11-05T00:00:00"/>
    <n v="0"/>
    <n v="5042314147"/>
    <s v="117-0002810"/>
    <d v="2021-11-24T00:00:00"/>
    <s v="8276896100"/>
    <s v="2050350312"/>
    <s v="8276895965"/>
    <n v="0"/>
    <n v="0"/>
    <n v="0"/>
    <m/>
    <m/>
    <m/>
    <m/>
    <m/>
    <m/>
    <m/>
    <m/>
    <m/>
    <m/>
    <m/>
    <m/>
    <m/>
    <m/>
    <m/>
    <m/>
    <m/>
    <m/>
    <n v="6"/>
  </r>
  <r>
    <x v="1"/>
    <s v="PT. TIRTA INVESTAMA WINONGAN"/>
    <n v="21102903683"/>
    <s v="YPS"/>
    <s v="SOLIKIN.A"/>
    <s v="L 9429 UZ"/>
    <n v="5042322200"/>
    <s v="-"/>
    <s v="SJ-WIN/25860/11/2021"/>
    <d v="2021-11-06T00:00:00"/>
    <n v="1344"/>
    <s v="DEPO MARGOMULYO"/>
    <x v="5"/>
    <s v="168-0032579"/>
    <d v="2021-11-07T00:00:00"/>
    <x v="0"/>
    <n v="1344"/>
    <n v="21102903708"/>
    <s v="-"/>
    <n v="6008150178"/>
    <n v="24"/>
    <n v="0"/>
    <n v="24"/>
    <s v="DEPO MARGOMULYO"/>
    <s v="-"/>
    <s v="168-0021061"/>
    <d v="2021-11-05T00:00:00"/>
    <n v="0"/>
    <n v="5042320146"/>
    <s v="168-0032580"/>
    <d v="2021-11-07T00:00:00"/>
    <s v="8276896100"/>
    <s v="2050350312"/>
    <s v="8276895965"/>
    <n v="13238400"/>
    <n v="236400"/>
    <n v="0"/>
    <m/>
    <m/>
    <m/>
    <m/>
    <m/>
    <m/>
    <m/>
    <m/>
    <m/>
    <m/>
    <m/>
    <m/>
    <m/>
    <m/>
    <m/>
    <m/>
    <m/>
    <m/>
    <n v="6"/>
  </r>
  <r>
    <x v="1"/>
    <s v="PT. TIRTA INVESTAMA WINONGAN"/>
    <n v="21102903683"/>
    <s v="YPS"/>
    <s v="SOLIKIN.A"/>
    <s v="L 9429 UZ"/>
    <n v="5042322200"/>
    <s v="-"/>
    <s v="SJ-WIN/25860/11/2021"/>
    <d v="2021-11-06T00:00:00"/>
    <n v="1344"/>
    <s v="DEPO MARGOMULYO"/>
    <x v="5"/>
    <s v="168-0032579"/>
    <d v="2021-11-07T00:00:00"/>
    <x v="1"/>
    <n v="1344"/>
    <n v="21102903708"/>
    <s v="-"/>
    <n v="6008150178"/>
    <n v="1344"/>
    <n v="0"/>
    <n v="1344"/>
    <s v="DEPO MARGOMULYO"/>
    <s v="-"/>
    <s v="168-0021061"/>
    <d v="2021-11-05T00:00:00"/>
    <n v="35"/>
    <n v="5042320146"/>
    <s v="168-0032580"/>
    <d v="2021-11-07T00:00:00"/>
    <s v="8276896100"/>
    <s v="2050350312"/>
    <s v="8276895965"/>
    <n v="40320000"/>
    <n v="40320000"/>
    <n v="1050000"/>
    <m/>
    <m/>
    <m/>
    <m/>
    <m/>
    <m/>
    <m/>
    <m/>
    <m/>
    <m/>
    <m/>
    <m/>
    <m/>
    <m/>
    <m/>
    <m/>
    <m/>
    <m/>
    <n v="6"/>
  </r>
  <r>
    <x v="1"/>
    <s v="PT. TIRTA INVESTAMA WINONGAN"/>
    <n v="21102903683"/>
    <s v="YPS"/>
    <s v="SOLIKIN.A"/>
    <s v="L 9429 UZ"/>
    <n v="5042322200"/>
    <s v="-"/>
    <s v="SJ-WIN/25860/11/2021"/>
    <d v="2021-11-06T00:00:00"/>
    <n v="28"/>
    <s v="DEPO MARGOMULYO"/>
    <x v="5"/>
    <s v="168-0032579"/>
    <d v="2021-11-07T00:00:00"/>
    <x v="2"/>
    <n v="28"/>
    <n v="21102903708"/>
    <s v="-"/>
    <n v="6008150178"/>
    <n v="28"/>
    <n v="0"/>
    <n v="28"/>
    <s v="DEPO MARGOMULYO"/>
    <s v="-"/>
    <s v="168-0021061"/>
    <d v="2021-11-05T00:00:00"/>
    <n v="0"/>
    <n v="5042320146"/>
    <s v="168-0032580"/>
    <d v="2021-11-07T00:00:00"/>
    <s v="8276896100"/>
    <s v="2050350312"/>
    <s v="8276895965"/>
    <n v="0"/>
    <n v="0"/>
    <n v="0"/>
    <m/>
    <m/>
    <m/>
    <m/>
    <m/>
    <m/>
    <m/>
    <m/>
    <m/>
    <m/>
    <m/>
    <m/>
    <m/>
    <m/>
    <m/>
    <m/>
    <m/>
    <m/>
    <n v="6"/>
  </r>
  <r>
    <x v="0"/>
    <s v="PT. TIRTA INVESTAMA WINONGAN"/>
    <n v="21102803709"/>
    <s v="YPS"/>
    <s v="SABAR"/>
    <s v="L 9305 UO"/>
    <n v="5042321225"/>
    <s v="-"/>
    <s v="SJ-WIN/25861/11/2021"/>
    <d v="2021-11-06T00:00:00"/>
    <n v="1344"/>
    <s v="DEPO BONDOWOSO"/>
    <x v="22"/>
    <s v="745-0000864"/>
    <d v="2021-11-07T00:00:00"/>
    <x v="0"/>
    <n v="1344"/>
    <s v="-"/>
    <s v="-"/>
    <s v="-"/>
    <n v="0"/>
    <n v="0"/>
    <n v="0"/>
    <s v="-"/>
    <s v="-"/>
    <s v="-"/>
    <s v="-"/>
    <n v="0"/>
    <s v="-"/>
    <s v="-"/>
    <s v="-"/>
    <s v="8276896037"/>
    <e v="#N/A"/>
    <e v="#N/A"/>
    <n v="13238400"/>
    <n v="0"/>
    <n v="0"/>
    <m/>
    <m/>
    <m/>
    <m/>
    <m/>
    <m/>
    <m/>
    <m/>
    <m/>
    <m/>
    <m/>
    <m/>
    <m/>
    <m/>
    <m/>
    <m/>
    <m/>
    <m/>
    <n v="6"/>
  </r>
  <r>
    <x v="0"/>
    <s v="PT. TIRTA INVESTAMA WINONGAN"/>
    <n v="21102803709"/>
    <s v="YPS"/>
    <s v="SABAR"/>
    <s v="L 9305 UO"/>
    <n v="5042321225"/>
    <s v="-"/>
    <s v="SJ-WIN/25861/11/2021"/>
    <d v="2021-11-06T00:00:00"/>
    <n v="1344"/>
    <s v="DEPO BONDOWOSO"/>
    <x v="22"/>
    <s v="745-0000864"/>
    <d v="2021-11-07T00:00:00"/>
    <x v="1"/>
    <n v="1344"/>
    <s v="-"/>
    <s v="-"/>
    <s v="-"/>
    <n v="0"/>
    <n v="0"/>
    <n v="0"/>
    <s v="-"/>
    <s v="-"/>
    <s v="-"/>
    <s v="-"/>
    <n v="0"/>
    <s v="-"/>
    <s v="-"/>
    <s v="-"/>
    <s v="8276896037"/>
    <e v="#N/A"/>
    <e v="#N/A"/>
    <n v="40320000"/>
    <n v="0"/>
    <n v="0"/>
    <m/>
    <m/>
    <m/>
    <m/>
    <m/>
    <m/>
    <m/>
    <m/>
    <m/>
    <m/>
    <m/>
    <m/>
    <m/>
    <m/>
    <m/>
    <m/>
    <m/>
    <m/>
    <n v="6"/>
  </r>
  <r>
    <x v="1"/>
    <s v="PT. TIRTA INVESTAMA WINONGAN"/>
    <n v="21102903689"/>
    <s v="YPS"/>
    <s v="M.AMIN"/>
    <s v="L 9808 UW"/>
    <n v="5042317428"/>
    <s v="-"/>
    <s v="SJ-WIN/25862/11/2021"/>
    <d v="2021-11-06T00:00:00"/>
    <n v="1248"/>
    <s v="DEPO LEGUNDI"/>
    <x v="4"/>
    <s v="083-0007888"/>
    <d v="2021-11-07T00:00:00"/>
    <x v="0"/>
    <n v="1248"/>
    <n v="21102903731"/>
    <s v="-"/>
    <n v="6008152964"/>
    <n v="44"/>
    <n v="0"/>
    <n v="42"/>
    <s v="DEPO BALONG PANGGANG"/>
    <s v="-"/>
    <s v="088-0002355"/>
    <d v="2021-11-05T00:00:00"/>
    <n v="1"/>
    <n v="5042321897"/>
    <s v="117-0002666"/>
    <d v="2021-11-16T00:00:00"/>
    <s v="8276896041"/>
    <s v="2050350312"/>
    <s v="8276895965"/>
    <n v="12292800"/>
    <n v="413700"/>
    <n v="9850"/>
    <m/>
    <m/>
    <m/>
    <m/>
    <m/>
    <m/>
    <m/>
    <m/>
    <m/>
    <m/>
    <m/>
    <m/>
    <m/>
    <m/>
    <m/>
    <m/>
    <m/>
    <m/>
    <n v="6"/>
  </r>
  <r>
    <x v="1"/>
    <s v="PT. TIRTA INVESTAMA WINONGAN"/>
    <n v="21102903689"/>
    <s v="YPS"/>
    <s v="M.AMIN"/>
    <s v="L 9808 UW"/>
    <n v="5042317428"/>
    <s v="-"/>
    <s v="SJ-WIN/25862/11/2021"/>
    <d v="2021-11-06T00:00:00"/>
    <n v="1248"/>
    <s v="DEPO LEGUNDI"/>
    <x v="4"/>
    <s v="083-0007888"/>
    <d v="2021-11-07T00:00:00"/>
    <x v="1"/>
    <n v="1248"/>
    <n v="21102903731"/>
    <s v="-"/>
    <n v="6008152964"/>
    <n v="1248"/>
    <n v="0"/>
    <n v="1248"/>
    <s v="DEPO BALONG PANGGANG"/>
    <s v="-"/>
    <s v="088-0002355"/>
    <d v="2021-11-05T00:00:00"/>
    <n v="60"/>
    <n v="5042321897"/>
    <s v="117-0002666"/>
    <d v="2021-11-16T00:00:00"/>
    <s v="8276896041"/>
    <s v="2050350312"/>
    <s v="8276895965"/>
    <n v="37440000"/>
    <n v="37440000"/>
    <n v="1800000"/>
    <m/>
    <m/>
    <m/>
    <m/>
    <m/>
    <m/>
    <m/>
    <m/>
    <m/>
    <m/>
    <m/>
    <m/>
    <m/>
    <m/>
    <m/>
    <m/>
    <m/>
    <m/>
    <n v="6"/>
  </r>
  <r>
    <x v="1"/>
    <s v="PT. TIRTA INVESTAMA WINONGAN"/>
    <n v="21102903681"/>
    <s v="YPS"/>
    <s v="NUR HADI"/>
    <s v="L 9431 UZ"/>
    <n v="5042318993"/>
    <s v="-"/>
    <s v="SJ-WIN/25863/11/2021"/>
    <d v="2021-11-06T00:00:00"/>
    <n v="1344"/>
    <s v="DEPO LEGUNDI"/>
    <x v="4"/>
    <s v="083-0007890"/>
    <d v="2021-11-07T00:00:00"/>
    <x v="0"/>
    <n v="1344"/>
    <n v="21102903700"/>
    <s v="-"/>
    <n v="6008151238"/>
    <n v="14"/>
    <n v="0"/>
    <n v="14"/>
    <s v="DEPO MARGOMULYO"/>
    <s v="-"/>
    <s v="168-0021073"/>
    <d v="2021-11-06T00:00:00"/>
    <n v="0"/>
    <n v="5042324285"/>
    <s v="117-0002676"/>
    <d v="2021-11-16T00:00:00"/>
    <s v="8276896100"/>
    <s v="2050350312"/>
    <s v="8276895965"/>
    <n v="13238400"/>
    <n v="137900"/>
    <n v="0"/>
    <m/>
    <m/>
    <m/>
    <m/>
    <m/>
    <m/>
    <m/>
    <m/>
    <m/>
    <m/>
    <m/>
    <m/>
    <m/>
    <m/>
    <m/>
    <m/>
    <m/>
    <m/>
    <n v="6"/>
  </r>
  <r>
    <x v="1"/>
    <s v="PT. TIRTA INVESTAMA WINONGAN"/>
    <n v="21102903681"/>
    <s v="YPS"/>
    <s v="NUR HADI"/>
    <s v="L 9431 UZ"/>
    <n v="5042318993"/>
    <s v="-"/>
    <s v="SJ-WIN/25863/11/2021"/>
    <d v="2021-11-06T00:00:00"/>
    <n v="1344"/>
    <s v="DEPO LEGUNDI"/>
    <x v="4"/>
    <s v="083-0007890"/>
    <d v="2021-11-07T00:00:00"/>
    <x v="1"/>
    <n v="1344"/>
    <n v="21102903700"/>
    <s v="-"/>
    <n v="6008151238"/>
    <n v="1344"/>
    <n v="0"/>
    <n v="1344"/>
    <s v="DEPO MARGOMULYO"/>
    <s v="-"/>
    <s v="168-0021073"/>
    <d v="2021-11-06T00:00:00"/>
    <n v="40"/>
    <n v="5042324285"/>
    <s v="117-0002676"/>
    <d v="2021-11-16T00:00:00"/>
    <s v="8276896100"/>
    <s v="2050350312"/>
    <s v="8276895965"/>
    <n v="40320000"/>
    <n v="40320000"/>
    <n v="1200000"/>
    <m/>
    <m/>
    <m/>
    <m/>
    <m/>
    <m/>
    <m/>
    <m/>
    <m/>
    <m/>
    <m/>
    <m/>
    <m/>
    <m/>
    <m/>
    <m/>
    <m/>
    <m/>
    <n v="6"/>
  </r>
  <r>
    <x v="1"/>
    <s v="PT. TIRTA INVESTAMA WINONGAN"/>
    <n v="21102903681"/>
    <s v="YPS"/>
    <s v="NUR HADI"/>
    <s v="L 9431 UZ"/>
    <n v="5042318993"/>
    <s v="-"/>
    <s v="SJ-WIN/25863/11/2021"/>
    <d v="2021-11-06T00:00:00"/>
    <n v="28"/>
    <s v="DEPO LEGUNDI"/>
    <x v="4"/>
    <s v="083-0007890"/>
    <d v="2021-11-07T00:00:00"/>
    <x v="2"/>
    <n v="28"/>
    <n v="21102903700"/>
    <s v="-"/>
    <n v="6008151238"/>
    <n v="28"/>
    <n v="0"/>
    <n v="28"/>
    <s v="DEPO MARGOMULYO"/>
    <s v="-"/>
    <s v="168-0021073"/>
    <d v="2021-11-06T00:00:00"/>
    <n v="0"/>
    <n v="5042324285"/>
    <s v="117-0002676"/>
    <d v="2021-11-16T00:00:00"/>
    <s v="8276896100"/>
    <s v="2050350312"/>
    <s v="8276895965"/>
    <n v="0"/>
    <n v="0"/>
    <n v="0"/>
    <m/>
    <m/>
    <m/>
    <m/>
    <m/>
    <m/>
    <m/>
    <m/>
    <m/>
    <m/>
    <m/>
    <m/>
    <m/>
    <m/>
    <m/>
    <m/>
    <m/>
    <m/>
    <n v="6"/>
  </r>
  <r>
    <x v="0"/>
    <s v="PT. TIRTA INVESTAMA WINONGAN"/>
    <n v="21102803694"/>
    <s v="YPS"/>
    <s v="MAT ALI"/>
    <s v="L 9358 UZ"/>
    <n v="5042305012"/>
    <s v="-"/>
    <s v="SJ-WIN/25864/11/2021"/>
    <d v="2021-11-06T00:00:00"/>
    <n v="1152"/>
    <s v="DEPO PASURUAN"/>
    <x v="0"/>
    <s v="555-0009240"/>
    <d v="2021-11-07T00:00:00"/>
    <x v="0"/>
    <n v="1152"/>
    <n v="21102803717"/>
    <s v="-"/>
    <n v="6008153449"/>
    <n v="15"/>
    <n v="0"/>
    <n v="15"/>
    <s v="DEPO PASURUAN"/>
    <s v="-"/>
    <s v="555-0006713"/>
    <d v="2021-11-06T00:00:00"/>
    <n v="0"/>
    <n v="5042305013"/>
    <s v="555-0009239"/>
    <d v="2021-11-07T00:00:00"/>
    <s v="8276896091"/>
    <s v="2050350281"/>
    <s v="8276895377"/>
    <n v="11347200"/>
    <n v="147750"/>
    <n v="0"/>
    <m/>
    <m/>
    <m/>
    <m/>
    <m/>
    <m/>
    <m/>
    <m/>
    <m/>
    <m/>
    <m/>
    <m/>
    <m/>
    <m/>
    <m/>
    <m/>
    <m/>
    <m/>
    <n v="6"/>
  </r>
  <r>
    <x v="0"/>
    <s v="PT. TIRTA INVESTAMA WINONGAN"/>
    <n v="21102803694"/>
    <s v="YPS"/>
    <s v="MAT ALI"/>
    <s v="L 9358 UZ"/>
    <n v="5042305012"/>
    <s v="-"/>
    <s v="SJ-WIN/25864/11/2021"/>
    <d v="2021-11-06T00:00:00"/>
    <n v="1152"/>
    <s v="DEPO PASURUAN"/>
    <x v="0"/>
    <s v="555-0009240"/>
    <d v="2021-11-07T00:00:00"/>
    <x v="1"/>
    <n v="1152"/>
    <n v="21102803717"/>
    <s v="-"/>
    <n v="6008153449"/>
    <n v="1152"/>
    <n v="0"/>
    <n v="1152"/>
    <s v="DEPO PASURUAN"/>
    <s v="-"/>
    <s v="555-0006713"/>
    <d v="2021-11-06T00:00:00"/>
    <n v="35"/>
    <n v="5042305013"/>
    <s v="555-0009239"/>
    <d v="2021-11-07T00:00:00"/>
    <s v="8276896091"/>
    <s v="2050350281"/>
    <s v="8276895377"/>
    <n v="34560000"/>
    <n v="34560000"/>
    <n v="1050000"/>
    <m/>
    <m/>
    <m/>
    <m/>
    <m/>
    <m/>
    <m/>
    <m/>
    <m/>
    <m/>
    <m/>
    <m/>
    <m/>
    <m/>
    <m/>
    <m/>
    <m/>
    <m/>
    <n v="6"/>
  </r>
  <r>
    <x v="0"/>
    <s v="PT. TIRTA INVESTAMA WINONGAN"/>
    <n v="21102803694"/>
    <s v="YPS"/>
    <s v="MAT ALI"/>
    <s v="L 9358 UZ"/>
    <n v="5042305012"/>
    <s v="-"/>
    <s v="SJ-WIN/25864/11/2021"/>
    <d v="2021-11-06T00:00:00"/>
    <n v="24"/>
    <s v="DEPO PASURUAN"/>
    <x v="0"/>
    <s v="555-0009240"/>
    <d v="2021-11-07T00:00:00"/>
    <x v="2"/>
    <n v="24"/>
    <n v="21102803717"/>
    <s v="-"/>
    <n v="6008153449"/>
    <n v="24"/>
    <n v="0"/>
    <n v="24"/>
    <s v="DEPO PASURUAN"/>
    <s v="-"/>
    <s v="555-0006713"/>
    <d v="2021-11-06T00:00:00"/>
    <n v="0"/>
    <n v="5042305013"/>
    <s v="555-0009239"/>
    <d v="2021-11-07T00:00:00"/>
    <s v="8276896091"/>
    <s v="2050350281"/>
    <s v="8276895377"/>
    <n v="0"/>
    <n v="0"/>
    <n v="0"/>
    <m/>
    <m/>
    <m/>
    <m/>
    <m/>
    <m/>
    <m/>
    <m/>
    <m/>
    <m/>
    <m/>
    <m/>
    <m/>
    <m/>
    <m/>
    <m/>
    <m/>
    <m/>
    <n v="6"/>
  </r>
  <r>
    <x v="0"/>
    <s v="PT. TIRTA INVESTAMA WINONGAN"/>
    <n v="21102803704"/>
    <s v="YPS"/>
    <s v="DJAMALI"/>
    <s v="N 8507 UV"/>
    <n v="5042321895"/>
    <s v="-"/>
    <s v="SJ-WIN/25865/11/2021"/>
    <d v="2021-11-06T00:00:00"/>
    <n v="1008"/>
    <s v="DEPO PASURUAN"/>
    <x v="0"/>
    <s v="555-0009236"/>
    <d v="2021-11-07T00:00:00"/>
    <x v="0"/>
    <n v="1008"/>
    <n v="21102803721"/>
    <s v="-"/>
    <n v="6008146588"/>
    <n v="18"/>
    <n v="0"/>
    <n v="18"/>
    <s v="DEPO PASURUAN"/>
    <s v="-"/>
    <s v="555-0006678"/>
    <d v="2021-11-03T00:00:00"/>
    <n v="0"/>
    <n v="5042319829"/>
    <s v="555-0009235"/>
    <d v="2021-11-07T00:00:00"/>
    <s v="8276895377"/>
    <s v="2050350281"/>
    <s v="8276895377"/>
    <n v="9928800"/>
    <n v="177300"/>
    <n v="0"/>
    <m/>
    <m/>
    <m/>
    <m/>
    <m/>
    <m/>
    <m/>
    <m/>
    <m/>
    <m/>
    <m/>
    <m/>
    <m/>
    <m/>
    <m/>
    <m/>
    <m/>
    <m/>
    <n v="6"/>
  </r>
  <r>
    <x v="0"/>
    <s v="PT. TIRTA INVESTAMA WINONGAN"/>
    <n v="21102803704"/>
    <s v="YPS"/>
    <s v="DJAMALI"/>
    <s v="N 8507 UV"/>
    <n v="5042321895"/>
    <s v="-"/>
    <s v="SJ-WIN/25865/11/2021"/>
    <d v="2021-11-06T00:00:00"/>
    <n v="1008"/>
    <s v="DEPO PASURUAN"/>
    <x v="0"/>
    <s v="555-0009236"/>
    <d v="2021-11-07T00:00:00"/>
    <x v="1"/>
    <n v="1008"/>
    <n v="21102803721"/>
    <s v="-"/>
    <n v="6008146588"/>
    <n v="1344"/>
    <n v="0"/>
    <n v="1344"/>
    <s v="DEPO PASURUAN"/>
    <s v="-"/>
    <s v="555-0006678"/>
    <d v="2021-11-03T00:00:00"/>
    <n v="336"/>
    <n v="5042319829"/>
    <s v="555-0009235"/>
    <d v="2021-11-07T00:00:00"/>
    <s v="8276895377"/>
    <s v="2050350281"/>
    <s v="8276895377"/>
    <n v="30240000"/>
    <n v="40320000"/>
    <n v="10080000"/>
    <m/>
    <m/>
    <m/>
    <m/>
    <m/>
    <m/>
    <m/>
    <m/>
    <m/>
    <m/>
    <m/>
    <m/>
    <m/>
    <m/>
    <m/>
    <m/>
    <m/>
    <m/>
    <n v="6"/>
  </r>
  <r>
    <x v="0"/>
    <s v="PT. TIRTA INVESTAMA WINONGAN"/>
    <n v="21102803704"/>
    <s v="YPS"/>
    <s v="DJAMALI"/>
    <s v="N 8507 UV"/>
    <n v="5042321895"/>
    <s v="-"/>
    <s v="SJ-WIN/25865/11/2021"/>
    <d v="2021-11-06T00:00:00"/>
    <n v="28"/>
    <s v="DEPO PASURUAN"/>
    <x v="0"/>
    <s v="555-0009236"/>
    <d v="2021-11-07T00:00:00"/>
    <x v="2"/>
    <n v="28"/>
    <n v="21102803721"/>
    <s v="-"/>
    <n v="6008146588"/>
    <n v="28"/>
    <n v="0"/>
    <n v="28"/>
    <s v="DEPO PASURUAN"/>
    <s v="-"/>
    <s v="555-0006678"/>
    <d v="2021-11-03T00:00:00"/>
    <n v="0"/>
    <n v="5042319829"/>
    <s v="555-0009235"/>
    <d v="2021-11-07T00:00:00"/>
    <s v="8276895377"/>
    <s v="2050350281"/>
    <s v="8276895377"/>
    <n v="0"/>
    <n v="0"/>
    <n v="0"/>
    <m/>
    <m/>
    <m/>
    <m/>
    <m/>
    <m/>
    <m/>
    <m/>
    <m/>
    <m/>
    <m/>
    <m/>
    <m/>
    <m/>
    <m/>
    <m/>
    <m/>
    <m/>
    <n v="6"/>
  </r>
  <r>
    <x v="0"/>
    <s v="PT. TIRTA INVESTAMA WINONGAN"/>
    <s v="21102803715/21110600002"/>
    <s v="YPS"/>
    <s v="RAHMAN"/>
    <s v="L 9051 UX"/>
    <n v="5042319149"/>
    <s v="-"/>
    <s v="SJ-WIN/25866/11/2021"/>
    <d v="2021-11-06T00:00:00"/>
    <n v="1152"/>
    <s v="DEPO PASURUAN"/>
    <x v="0"/>
    <s v="555-0009238"/>
    <d v="2021-11-07T00:00:00"/>
    <x v="0"/>
    <n v="1152"/>
    <n v="21102803738"/>
    <s v="-"/>
    <n v="6008152093"/>
    <n v="11"/>
    <n v="0"/>
    <n v="11"/>
    <s v="DEPO PASURUAN"/>
    <s v="-"/>
    <s v="555-0006709"/>
    <d v="2021-11-06T00:00:00"/>
    <n v="0"/>
    <n v="5042322441"/>
    <s v="555-0009237"/>
    <d v="2021-11-07T00:00:00"/>
    <s v="8276895377"/>
    <s v="2050350281"/>
    <s v="8276895377"/>
    <n v="11347200"/>
    <n v="108350"/>
    <n v="0"/>
    <m/>
    <m/>
    <m/>
    <m/>
    <m/>
    <m/>
    <m/>
    <m/>
    <m/>
    <m/>
    <m/>
    <m/>
    <m/>
    <m/>
    <m/>
    <m/>
    <m/>
    <m/>
    <n v="6"/>
  </r>
  <r>
    <x v="0"/>
    <s v="PT. TIRTA INVESTAMA WINONGAN"/>
    <s v="21102803715/21110600002"/>
    <s v="YPS"/>
    <s v="RAHMAN"/>
    <s v="L 9051 UX"/>
    <n v="5042319149"/>
    <s v="-"/>
    <s v="SJ-WIN/25866/11/2021"/>
    <d v="2021-11-06T00:00:00"/>
    <n v="1152"/>
    <s v="DEPO PASURUAN"/>
    <x v="0"/>
    <s v="555-0009238"/>
    <d v="2021-11-07T00:00:00"/>
    <x v="1"/>
    <n v="1152"/>
    <n v="21102803738"/>
    <s v="-"/>
    <n v="6008152093"/>
    <n v="1152"/>
    <n v="0"/>
    <n v="1152"/>
    <s v="DEPO PASURUAN"/>
    <s v="-"/>
    <s v="555-0006709"/>
    <d v="2021-11-06T00:00:00"/>
    <n v="35"/>
    <n v="5042322441"/>
    <s v="555-0009237"/>
    <d v="2021-11-07T00:00:00"/>
    <s v="8276895377"/>
    <s v="2050350281"/>
    <s v="8276895377"/>
    <n v="34560000"/>
    <n v="34560000"/>
    <n v="1050000"/>
    <m/>
    <m/>
    <m/>
    <m/>
    <m/>
    <m/>
    <m/>
    <m/>
    <m/>
    <m/>
    <m/>
    <m/>
    <m/>
    <m/>
    <m/>
    <m/>
    <m/>
    <m/>
    <n v="6"/>
  </r>
  <r>
    <x v="0"/>
    <s v="PT. TIRTA INVESTAMA WINONGAN"/>
    <s v="21102803715/21110600002"/>
    <s v="YPS"/>
    <s v="RAHMAN"/>
    <s v="L 9051 UX"/>
    <n v="5042319149"/>
    <s v="-"/>
    <s v="SJ-WIN/25866/11/2021"/>
    <d v="2021-11-06T00:00:00"/>
    <n v="24"/>
    <s v="DEPO PASURUAN"/>
    <x v="0"/>
    <s v="555-0009238"/>
    <d v="2021-11-07T00:00:00"/>
    <x v="2"/>
    <n v="24"/>
    <n v="21102803738"/>
    <s v="-"/>
    <n v="6008152093"/>
    <n v="24"/>
    <n v="0"/>
    <n v="24"/>
    <s v="DEPO PASURUAN"/>
    <s v="-"/>
    <s v="555-0006709"/>
    <d v="2021-11-06T00:00:00"/>
    <n v="0"/>
    <n v="5042322441"/>
    <s v="555-0009237"/>
    <d v="2021-11-07T00:00:00"/>
    <s v="8276895377"/>
    <s v="2050350281"/>
    <s v="8276895377"/>
    <n v="0"/>
    <n v="0"/>
    <n v="0"/>
    <m/>
    <m/>
    <m/>
    <m/>
    <m/>
    <m/>
    <m/>
    <m/>
    <m/>
    <m/>
    <m/>
    <m/>
    <m/>
    <m/>
    <m/>
    <m/>
    <m/>
    <m/>
    <n v="6"/>
  </r>
  <r>
    <x v="0"/>
    <s v="PT. TIRTA INVESTAMA WINONGAN"/>
    <s v="21102803709A"/>
    <s v="YPS"/>
    <s v="SABAR"/>
    <s v="L 9305 UO"/>
    <s v="BONGKAR SAJA"/>
    <s v="-"/>
    <s v="SJ-WIN/25867/11/2021"/>
    <d v="2021-11-06T00:00:00"/>
    <n v="0"/>
    <s v="TIV KEBONCANDI"/>
    <x v="2"/>
    <s v="-"/>
    <s v="-"/>
    <x v="0"/>
    <n v="0"/>
    <n v="21102903729"/>
    <s v="-"/>
    <n v="6008147996"/>
    <n v="27"/>
    <n v="0"/>
    <n v="27"/>
    <s v="DEPO BALONG PANGGANG"/>
    <s v="-"/>
    <s v="088-0002356"/>
    <d v="2021-11-05T00:00:00"/>
    <n v="2"/>
    <n v="5042321223"/>
    <s v="117-0002668"/>
    <d v="2021-11-16T00:00:00"/>
    <e v="#N/A"/>
    <s v="2050350281"/>
    <s v="8276895377"/>
    <n v="0"/>
    <n v="265950"/>
    <n v="19700"/>
    <m/>
    <m/>
    <m/>
    <m/>
    <m/>
    <m/>
    <m/>
    <m/>
    <m/>
    <m/>
    <m/>
    <m/>
    <m/>
    <m/>
    <m/>
    <m/>
    <m/>
    <m/>
    <n v="6"/>
  </r>
  <r>
    <x v="0"/>
    <s v="PT. TIRTA INVESTAMA WINONGAN"/>
    <s v="21102803709A"/>
    <s v="YPS"/>
    <s v="SABAR"/>
    <s v="L 9305 UO"/>
    <s v="BONGKAR SAJA"/>
    <s v="-"/>
    <s v="SJ-WIN/25867/11/2021"/>
    <d v="2021-11-06T00:00:00"/>
    <n v="0"/>
    <s v="TIV KEBONCANDI"/>
    <x v="2"/>
    <s v="-"/>
    <s v="-"/>
    <x v="1"/>
    <n v="0"/>
    <n v="21102903729"/>
    <s v="-"/>
    <n v="6008147996"/>
    <n v="1344"/>
    <n v="0"/>
    <n v="1344"/>
    <s v="DEPO BALONG PANGGANG"/>
    <s v="-"/>
    <s v="088-0002356"/>
    <d v="2021-11-05T00:00:00"/>
    <n v="51"/>
    <n v="5042321223"/>
    <s v="117-0002668"/>
    <d v="2021-11-16T00:00:00"/>
    <e v="#N/A"/>
    <s v="2050350281"/>
    <s v="8276895377"/>
    <n v="0"/>
    <n v="40320000"/>
    <n v="1530000"/>
    <m/>
    <m/>
    <m/>
    <m/>
    <m/>
    <m/>
    <m/>
    <m/>
    <m/>
    <m/>
    <m/>
    <m/>
    <m/>
    <m/>
    <m/>
    <m/>
    <m/>
    <m/>
    <n v="6"/>
  </r>
  <r>
    <x v="1"/>
    <s v="PT. TIRTA INVESTAMA WINONGAN"/>
    <n v="21102903675"/>
    <s v="YPS"/>
    <s v="ROZIQ"/>
    <s v="L 9434 UZ"/>
    <n v="5042317006"/>
    <s v="-"/>
    <s v="SJ-WIN/25868/11/2021"/>
    <d v="2021-11-06T00:00:00"/>
    <n v="1248"/>
    <s v="DEPO LEGUNDI"/>
    <x v="4"/>
    <s v="083-0007892"/>
    <d v="2021-11-07T00:00:00"/>
    <x v="0"/>
    <n v="1248"/>
    <s v="-"/>
    <s v="-"/>
    <s v="-"/>
    <n v="0"/>
    <n v="0"/>
    <n v="0"/>
    <s v="-"/>
    <s v="-"/>
    <s v="-"/>
    <s v="-"/>
    <n v="0"/>
    <s v="-"/>
    <s v="-"/>
    <s v="-"/>
    <s v="8276895965"/>
    <e v="#N/A"/>
    <e v="#N/A"/>
    <n v="12292800"/>
    <n v="0"/>
    <n v="0"/>
    <m/>
    <m/>
    <m/>
    <m/>
    <m/>
    <m/>
    <m/>
    <m/>
    <m/>
    <m/>
    <m/>
    <m/>
    <m/>
    <m/>
    <m/>
    <m/>
    <m/>
    <m/>
    <n v="6"/>
  </r>
  <r>
    <x v="1"/>
    <s v="PT. TIRTA INVESTAMA WINONGAN"/>
    <n v="21102903675"/>
    <s v="YPS"/>
    <s v="ROZIQ"/>
    <s v="L 9434 UZ"/>
    <n v="5042317006"/>
    <s v="-"/>
    <s v="SJ-WIN/25868/11/2021"/>
    <d v="2021-11-06T00:00:00"/>
    <n v="1248"/>
    <s v="DEPO LEGUNDI"/>
    <x v="4"/>
    <s v="083-0007892"/>
    <d v="2021-11-07T00:00:00"/>
    <x v="1"/>
    <n v="1248"/>
    <s v="-"/>
    <s v="-"/>
    <s v="-"/>
    <n v="0"/>
    <n v="0"/>
    <n v="0"/>
    <s v="-"/>
    <s v="-"/>
    <s v="-"/>
    <s v="-"/>
    <n v="0"/>
    <s v="-"/>
    <s v="-"/>
    <s v="-"/>
    <s v="8276895965"/>
    <e v="#N/A"/>
    <e v="#N/A"/>
    <n v="37440000"/>
    <n v="0"/>
    <n v="0"/>
    <m/>
    <m/>
    <m/>
    <m/>
    <m/>
    <m/>
    <m/>
    <m/>
    <m/>
    <m/>
    <m/>
    <m/>
    <m/>
    <m/>
    <m/>
    <m/>
    <m/>
    <m/>
    <n v="6"/>
  </r>
  <r>
    <x v="1"/>
    <s v="PT. TIRTA INVESTAMA WINONGAN"/>
    <n v="21102903675"/>
    <s v="YPS"/>
    <s v="ROZIQ"/>
    <s v="L 9434 UZ"/>
    <n v="5042317006"/>
    <s v="-"/>
    <s v="SJ-WIN/25868/11/2021"/>
    <d v="2021-11-06T00:00:00"/>
    <n v="28"/>
    <s v="DEPO LEGUNDI"/>
    <x v="4"/>
    <s v="083-0007892"/>
    <d v="2021-11-07T00:00:00"/>
    <x v="2"/>
    <n v="28"/>
    <s v="-"/>
    <s v="-"/>
    <s v="-"/>
    <n v="0"/>
    <n v="0"/>
    <n v="0"/>
    <s v="-"/>
    <s v="-"/>
    <s v="-"/>
    <s v="-"/>
    <n v="0"/>
    <s v="-"/>
    <s v="-"/>
    <s v="-"/>
    <s v="8276895965"/>
    <e v="#N/A"/>
    <e v="#N/A"/>
    <n v="0"/>
    <n v="0"/>
    <n v="0"/>
    <m/>
    <m/>
    <m/>
    <m/>
    <m/>
    <m/>
    <m/>
    <m/>
    <m/>
    <m/>
    <m/>
    <m/>
    <m/>
    <m/>
    <m/>
    <m/>
    <m/>
    <m/>
    <n v="6"/>
  </r>
  <r>
    <x v="0"/>
    <s v="PT. TIRTA INVESTAMA WINONGAN"/>
    <s v="21102903675A"/>
    <s v="YPS"/>
    <s v="ROZIQ"/>
    <s v="L 9434 UZ"/>
    <s v="BONGKAR SAJA"/>
    <s v="-"/>
    <s v="SJ-WIN/25869/11/2021"/>
    <d v="2021-11-06T00:00:00"/>
    <n v="0"/>
    <s v="TIV KEBONCANDI"/>
    <x v="2"/>
    <s v="-"/>
    <s v="-"/>
    <x v="0"/>
    <n v="0"/>
    <n v="21102803718"/>
    <s v="-"/>
    <n v="6008150072"/>
    <n v="18"/>
    <n v="0"/>
    <n v="18"/>
    <s v="DEPO PROBOLINGGO"/>
    <s v="-"/>
    <s v="889-0004220"/>
    <d v="2021-11-06T00:00:00"/>
    <n v="0"/>
    <n v="5042325493"/>
    <s v="116-0003860"/>
    <d v="2021-11-16T00:00:00"/>
    <e v="#N/A"/>
    <s v="2050350281"/>
    <s v="8276895377"/>
    <n v="0"/>
    <n v="177300"/>
    <n v="0"/>
    <m/>
    <m/>
    <m/>
    <m/>
    <m/>
    <m/>
    <m/>
    <m/>
    <m/>
    <m/>
    <m/>
    <m/>
    <m/>
    <m/>
    <m/>
    <m/>
    <m/>
    <m/>
    <n v="6"/>
  </r>
  <r>
    <x v="0"/>
    <s v="PT. TIRTA INVESTAMA WINONGAN"/>
    <s v="21102903675A"/>
    <s v="YPS"/>
    <s v="ROZIQ"/>
    <s v="L 9434 UZ"/>
    <s v="BONGKAR SAJA"/>
    <s v="-"/>
    <s v="SJ-WIN/25869/11/2021"/>
    <d v="2021-11-06T00:00:00"/>
    <n v="0"/>
    <s v="TIV KEBONCANDI"/>
    <x v="2"/>
    <s v="-"/>
    <s v="-"/>
    <x v="1"/>
    <n v="0"/>
    <n v="21102803718"/>
    <s v="-"/>
    <n v="6008150072"/>
    <n v="1344"/>
    <n v="0"/>
    <n v="1344"/>
    <s v="DEPO PROBOLINGGO"/>
    <s v="-"/>
    <s v="889-0004220"/>
    <d v="2021-11-06T00:00:00"/>
    <n v="96"/>
    <n v="5042325493"/>
    <s v="116-0003860"/>
    <d v="2021-11-16T00:00:00"/>
    <e v="#N/A"/>
    <s v="2050350281"/>
    <s v="8276895377"/>
    <n v="0"/>
    <n v="40320000"/>
    <n v="2880000"/>
    <m/>
    <m/>
    <m/>
    <m/>
    <m/>
    <m/>
    <m/>
    <m/>
    <m/>
    <m/>
    <m/>
    <m/>
    <m/>
    <m/>
    <m/>
    <m/>
    <m/>
    <m/>
    <n v="6"/>
  </r>
  <r>
    <x v="0"/>
    <s v="PT. TIRTA INVESTAMA WINONGAN"/>
    <s v="21102903675A"/>
    <s v="YPS"/>
    <s v="ROZIQ"/>
    <s v="L 9434 UZ"/>
    <s v="BONGKAR SAJA"/>
    <s v="-"/>
    <s v="SJ-WIN/25869/11/2021"/>
    <d v="2021-11-06T00:00:00"/>
    <n v="0"/>
    <s v="TIV KEBONCANDI"/>
    <x v="2"/>
    <s v="-"/>
    <s v="-"/>
    <x v="2"/>
    <n v="0"/>
    <n v="21102803718"/>
    <s v="-"/>
    <n v="6008150072"/>
    <n v="28"/>
    <n v="0"/>
    <n v="28"/>
    <s v="DEPO PROBOLINGGO"/>
    <s v="-"/>
    <s v="889-0004220"/>
    <d v="2021-11-06T00:00:00"/>
    <n v="0"/>
    <n v="5042325493"/>
    <s v="116-0003860"/>
    <d v="2021-11-16T00:00:00"/>
    <e v="#N/A"/>
    <s v="2050350281"/>
    <s v="8276895377"/>
    <n v="0"/>
    <n v="0"/>
    <n v="0"/>
    <m/>
    <m/>
    <m/>
    <m/>
    <m/>
    <m/>
    <m/>
    <m/>
    <m/>
    <m/>
    <m/>
    <m/>
    <m/>
    <m/>
    <m/>
    <m/>
    <m/>
    <m/>
    <n v="6"/>
  </r>
  <r>
    <x v="1"/>
    <s v="PT. TIRTA INVESTAMA WINONGAN"/>
    <n v="21102903679"/>
    <s v="YPS"/>
    <s v="TOSIM"/>
    <s v="N 8864 UW"/>
    <n v="5042324746"/>
    <s v="-"/>
    <s v="SJ-WIN/25870/11/2021"/>
    <d v="2021-11-06T00:00:00"/>
    <n v="1104"/>
    <s v="DEPO GRESIK"/>
    <x v="18"/>
    <s v="556-0009050"/>
    <d v="2021-11-07T00:00:00"/>
    <x v="0"/>
    <n v="1104"/>
    <n v="21102903741"/>
    <s v="SPP 753769"/>
    <n v="6008152056"/>
    <n v="0"/>
    <n v="0"/>
    <n v="0"/>
    <s v="DEPO MARGOMULYO"/>
    <s v="GUDANG PUSAT SWS"/>
    <s v="168-0021032"/>
    <d v="2021-11-04T00:00:00"/>
    <n v="0"/>
    <n v="5042322806"/>
    <s v="117-0002675"/>
    <d v="2021-11-16T00:00:00"/>
    <s v="8276895965"/>
    <s v="2050350312"/>
    <s v="8276895965"/>
    <n v="10874400"/>
    <n v="0"/>
    <n v="0"/>
    <s v="117-0000131"/>
    <d v="2021-11-04T00:00:00"/>
    <m/>
    <m/>
    <m/>
    <m/>
    <m/>
    <m/>
    <m/>
    <m/>
    <m/>
    <m/>
    <m/>
    <m/>
    <m/>
    <m/>
    <m/>
    <m/>
    <n v="6"/>
  </r>
  <r>
    <x v="1"/>
    <s v="PT. TIRTA INVESTAMA WINONGAN"/>
    <n v="21102903679"/>
    <s v="YPS"/>
    <s v="TOSIM"/>
    <s v="N 8864 UW"/>
    <n v="5042324746"/>
    <s v="-"/>
    <s v="SJ-WIN/25870/11/2021"/>
    <d v="2021-11-06T00:00:00"/>
    <n v="1104"/>
    <s v="DEPO GRESIK"/>
    <x v="18"/>
    <s v="556-0009050"/>
    <d v="2021-11-07T00:00:00"/>
    <x v="1"/>
    <n v="1104"/>
    <n v="21102903741"/>
    <s v="SPP 753769"/>
    <n v="6008152056"/>
    <n v="0"/>
    <n v="1152"/>
    <n v="1152"/>
    <s v="DEPO MARGOMULYO"/>
    <s v="GUDANG PUSAT SWS"/>
    <s v="168-0021032"/>
    <d v="2021-11-04T00:00:00"/>
    <n v="48"/>
    <n v="5042322806"/>
    <s v="117-0002675"/>
    <d v="2021-11-16T00:00:00"/>
    <s v="8276895965"/>
    <s v="2050350312"/>
    <s v="8276895965"/>
    <n v="33120000"/>
    <n v="34560000"/>
    <n v="1440000"/>
    <s v="117-0000131"/>
    <d v="2021-11-04T00:00:00"/>
    <m/>
    <m/>
    <m/>
    <m/>
    <m/>
    <m/>
    <m/>
    <m/>
    <m/>
    <m/>
    <m/>
    <m/>
    <m/>
    <m/>
    <m/>
    <m/>
    <n v="6"/>
  </r>
  <r>
    <x v="1"/>
    <s v="PT. TIRTA INVESTAMA WINONGAN"/>
    <n v="21102903679"/>
    <s v="YPS"/>
    <s v="TOSIM"/>
    <s v="N 8864 UW"/>
    <n v="5042324746"/>
    <s v="-"/>
    <s v="SJ-WIN/25870/11/2021"/>
    <d v="2021-11-06T00:00:00"/>
    <n v="24"/>
    <s v="DEPO GRESIK"/>
    <x v="18"/>
    <s v="556-0009050"/>
    <d v="2021-11-07T00:00:00"/>
    <x v="2"/>
    <n v="24"/>
    <n v="21102903741"/>
    <s v="SPP 753769"/>
    <n v="6008152056"/>
    <n v="24"/>
    <n v="0"/>
    <n v="24"/>
    <s v="DEPO MARGOMULYO"/>
    <s v="GUDANG PUSAT SWS"/>
    <s v="168-0021032"/>
    <d v="2021-11-04T00:00:00"/>
    <n v="0"/>
    <n v="5042322806"/>
    <s v="117-0002675"/>
    <d v="2021-11-16T00:00:00"/>
    <s v="8276895965"/>
    <s v="2050350312"/>
    <s v="8276895965"/>
    <n v="0"/>
    <n v="0"/>
    <n v="0"/>
    <s v="117-0000131"/>
    <d v="2021-11-04T00:00:00"/>
    <m/>
    <m/>
    <m/>
    <m/>
    <m/>
    <m/>
    <m/>
    <m/>
    <m/>
    <m/>
    <m/>
    <m/>
    <m/>
    <m/>
    <m/>
    <m/>
    <n v="6"/>
  </r>
  <r>
    <x v="0"/>
    <s v="PT. TIRTA INVESTAMA WINONGAN"/>
    <n v="21102803703"/>
    <s v="YPS"/>
    <s v="HOLILI"/>
    <s v="N 8546 UV"/>
    <n v="5042298499"/>
    <s v="-"/>
    <s v="SJ-WIN/25871/11/2021"/>
    <d v="2021-11-06T00:00:00"/>
    <n v="1728"/>
    <s v="TOKO SUKSES"/>
    <x v="25"/>
    <s v="558-0010135"/>
    <d v="2021-11-08T00:00:00"/>
    <x v="0"/>
    <n v="1728"/>
    <n v="21102803755"/>
    <s v="-"/>
    <n v="6008152613"/>
    <n v="25"/>
    <n v="0"/>
    <n v="25"/>
    <s v="DEPO SITUBONDO"/>
    <s v="-"/>
    <s v="899-0001638"/>
    <d v="2021-11-05T00:00:00"/>
    <n v="0"/>
    <n v="5042324288"/>
    <s v="116-0003868"/>
    <d v="2021-11-16T00:00:00"/>
    <s v="8276895377"/>
    <s v="2050350281"/>
    <s v="8276895377"/>
    <n v="17020800"/>
    <n v="246250"/>
    <n v="0"/>
    <m/>
    <m/>
    <m/>
    <m/>
    <m/>
    <m/>
    <m/>
    <m/>
    <m/>
    <m/>
    <m/>
    <m/>
    <m/>
    <m/>
    <m/>
    <m/>
    <m/>
    <m/>
    <n v="6"/>
  </r>
  <r>
    <x v="0"/>
    <s v="PT. TIRTA INVESTAMA WINONGAN"/>
    <n v="21102803703"/>
    <s v="YPS"/>
    <s v="HOLILI"/>
    <s v="N 8546 UV"/>
    <n v="5042298499"/>
    <s v="-"/>
    <s v="SJ-WIN/25871/11/2021"/>
    <d v="2021-11-06T00:00:00"/>
    <n v="1728"/>
    <s v="TOKO SUKSES"/>
    <x v="25"/>
    <s v="558-0010135"/>
    <d v="2021-11-08T00:00:00"/>
    <x v="1"/>
    <n v="1728"/>
    <n v="21102803755"/>
    <s v="-"/>
    <n v="6008152613"/>
    <n v="1728"/>
    <n v="0"/>
    <n v="1728"/>
    <s v="DEPO SITUBONDO"/>
    <s v="-"/>
    <s v="899-0001638"/>
    <d v="2021-11-05T00:00:00"/>
    <n v="75"/>
    <n v="5042324288"/>
    <s v="116-0003868"/>
    <d v="2021-11-16T00:00:00"/>
    <s v="8276895377"/>
    <s v="2050350281"/>
    <s v="8276895377"/>
    <n v="51840000"/>
    <n v="51840000"/>
    <n v="2250000"/>
    <m/>
    <m/>
    <m/>
    <m/>
    <m/>
    <m/>
    <m/>
    <m/>
    <m/>
    <m/>
    <m/>
    <m/>
    <m/>
    <m/>
    <m/>
    <m/>
    <m/>
    <m/>
    <n v="6"/>
  </r>
  <r>
    <x v="2"/>
    <s v="PT. TIRTA INVESTAMA WINONGAN"/>
    <n v="21102908159"/>
    <s v="YPS"/>
    <s v="DWI INDRA"/>
    <s v="N 8540 UV"/>
    <n v="5042322027"/>
    <s v="-"/>
    <s v="SJ-WIN/25872/11/2021"/>
    <d v="2021-11-06T00:00:00"/>
    <n v="1440"/>
    <s v="DEPO PUTRA SEJATI"/>
    <x v="6"/>
    <s v="557-0014590"/>
    <d v="2021-11-08T00:00:00"/>
    <x v="0"/>
    <n v="1440"/>
    <n v="21102908160"/>
    <s v="-"/>
    <n v="6008124741"/>
    <n v="20"/>
    <n v="0"/>
    <n v="20"/>
    <s v="DEPO PUTRA SEJATI"/>
    <s v="-"/>
    <s v="557-0013089"/>
    <d v="2021-11-05T00:00:00"/>
    <n v="0"/>
    <n v="5042296448"/>
    <s v="118-0000160"/>
    <d v="2021-11-16T00:00:00"/>
    <s v="8276895964"/>
    <s v="2050350311"/>
    <s v="8276895964"/>
    <n v="13579200"/>
    <n v="188600"/>
    <n v="0"/>
    <m/>
    <m/>
    <m/>
    <m/>
    <m/>
    <m/>
    <m/>
    <m/>
    <m/>
    <m/>
    <m/>
    <m/>
    <m/>
    <m/>
    <m/>
    <m/>
    <m/>
    <m/>
    <n v="6"/>
  </r>
  <r>
    <x v="2"/>
    <s v="PT. TIRTA INVESTAMA WINONGAN"/>
    <n v="21102908159"/>
    <s v="YPS"/>
    <s v="DWI INDRA"/>
    <s v="N 8540 UV"/>
    <n v="5042322027"/>
    <s v="-"/>
    <s v="SJ-WIN/25872/11/2021"/>
    <d v="2021-11-06T00:00:00"/>
    <n v="1440"/>
    <s v="DEPO PUTRA SEJATI"/>
    <x v="6"/>
    <s v="557-0014590"/>
    <d v="2021-11-08T00:00:00"/>
    <x v="1"/>
    <n v="1440"/>
    <n v="21102908160"/>
    <s v="-"/>
    <n v="6008124741"/>
    <n v="1440"/>
    <n v="0"/>
    <n v="1440"/>
    <s v="DEPO PUTRA SEJATI"/>
    <s v="-"/>
    <s v="557-0013089"/>
    <d v="2021-11-05T00:00:00"/>
    <n v="65"/>
    <n v="5042296448"/>
    <s v="118-0000160"/>
    <d v="2021-11-16T00:00:00"/>
    <s v="8276895964"/>
    <s v="2050350311"/>
    <s v="8276895964"/>
    <n v="43200000"/>
    <n v="43200000"/>
    <n v="1950000"/>
    <m/>
    <m/>
    <m/>
    <m/>
    <m/>
    <m/>
    <m/>
    <m/>
    <m/>
    <m/>
    <m/>
    <m/>
    <m/>
    <m/>
    <m/>
    <m/>
    <m/>
    <m/>
    <n v="6"/>
  </r>
  <r>
    <x v="1"/>
    <s v="PT. TIRTA INVESTAMA WINONGAN"/>
    <n v="21102803686"/>
    <s v="PPS"/>
    <s v="EKO J"/>
    <s v="L 9273 UF"/>
    <n v="5042322156"/>
    <s v="-"/>
    <s v="-"/>
    <d v="2021-11-06T00:00:00"/>
    <n v="1440"/>
    <s v="LOWAYU - GRESIK"/>
    <x v="12"/>
    <s v="556-0009061"/>
    <d v="2021-11-08T00:00:00"/>
    <x v="0"/>
    <n v="1440"/>
    <n v="21102903763"/>
    <s v="-"/>
    <n v="6008153326"/>
    <n v="28"/>
    <n v="0"/>
    <n v="28"/>
    <s v="DEPO PANCENG"/>
    <s v="-"/>
    <s v="169-0001646"/>
    <d v="2021-11-04T00:00:00"/>
    <n v="4"/>
    <n v="5042324283"/>
    <s v="117-0002674"/>
    <d v="2021-11-16T00:00:00"/>
    <s v="8276895965"/>
    <s v="2050350312"/>
    <s v="8276895965"/>
    <n v="14184000"/>
    <n v="275800"/>
    <n v="39400"/>
    <m/>
    <m/>
    <m/>
    <m/>
    <m/>
    <m/>
    <m/>
    <m/>
    <m/>
    <m/>
    <m/>
    <m/>
    <m/>
    <m/>
    <m/>
    <m/>
    <m/>
    <m/>
    <n v="6"/>
  </r>
  <r>
    <x v="1"/>
    <s v="PT. TIRTA INVESTAMA WINONGAN"/>
    <n v="21102803686"/>
    <s v="PPS"/>
    <s v="EKO J"/>
    <s v="L 9273 UF"/>
    <n v="5042322156"/>
    <s v="-"/>
    <s v="-"/>
    <d v="2021-11-06T00:00:00"/>
    <n v="1440"/>
    <s v="LOWAYU - GRESIK"/>
    <x v="12"/>
    <s v="556-0009061"/>
    <d v="2021-11-08T00:00:00"/>
    <x v="1"/>
    <n v="1440"/>
    <n v="21102903763"/>
    <s v="-"/>
    <n v="6008153326"/>
    <n v="1440"/>
    <n v="0"/>
    <n v="1440"/>
    <s v="DEPO PANCENG"/>
    <s v="-"/>
    <s v="169-0001646"/>
    <d v="2021-11-04T00:00:00"/>
    <n v="97"/>
    <n v="5042324283"/>
    <s v="117-0002674"/>
    <d v="2021-11-16T00:00:00"/>
    <s v="8276895965"/>
    <s v="2050350312"/>
    <s v="8276895965"/>
    <n v="43200000"/>
    <n v="43200000"/>
    <n v="2910000"/>
    <m/>
    <m/>
    <m/>
    <m/>
    <m/>
    <m/>
    <m/>
    <m/>
    <m/>
    <m/>
    <m/>
    <m/>
    <m/>
    <m/>
    <m/>
    <m/>
    <m/>
    <m/>
    <n v="6"/>
  </r>
  <r>
    <x v="0"/>
    <s v="PT. TIRTA INVESTAMA WINONGAN"/>
    <n v="21102803693"/>
    <s v="WIRADAYA"/>
    <s v="WARDOYO"/>
    <s v="P 8027 UR"/>
    <n v="5042320628"/>
    <s v="-"/>
    <s v="-"/>
    <d v="2021-11-06T00:00:00"/>
    <n v="1392"/>
    <s v="WIRADAYA"/>
    <x v="10"/>
    <s v="558-0010110"/>
    <d v="2021-11-06T00:00:00"/>
    <x v="0"/>
    <n v="1392"/>
    <n v="21102803782"/>
    <s v="-"/>
    <n v="6008153842"/>
    <n v="36"/>
    <n v="0"/>
    <n v="36"/>
    <s v="WIRADAYA"/>
    <s v="-"/>
    <s v="558-0006599"/>
    <d v="2021-11-06T00:00:00"/>
    <n v="0"/>
    <n v="5042319559"/>
    <s v="558-0010111"/>
    <d v="2021-11-06T00:00:00"/>
    <s v="8276895377"/>
    <s v="2050350281"/>
    <s v="8276895377"/>
    <n v="13711200"/>
    <n v="354600"/>
    <n v="0"/>
    <m/>
    <m/>
    <m/>
    <m/>
    <m/>
    <m/>
    <m/>
    <m/>
    <m/>
    <m/>
    <m/>
    <m/>
    <m/>
    <m/>
    <m/>
    <m/>
    <m/>
    <m/>
    <n v="6"/>
  </r>
  <r>
    <x v="0"/>
    <s v="PT. TIRTA INVESTAMA WINONGAN"/>
    <n v="21102803693"/>
    <s v="WIRADAYA"/>
    <s v="WARDOYO"/>
    <s v="P 8027 UR"/>
    <n v="5042320628"/>
    <s v="-"/>
    <s v="-"/>
    <d v="2021-11-06T00:00:00"/>
    <n v="1392"/>
    <s v="WIRADAYA"/>
    <x v="10"/>
    <s v="558-0010110"/>
    <d v="2021-11-06T00:00:00"/>
    <x v="1"/>
    <n v="1392"/>
    <n v="21102803782"/>
    <s v="-"/>
    <n v="6008153842"/>
    <n v="1440"/>
    <n v="0"/>
    <n v="1440"/>
    <s v="WIRADAYA"/>
    <s v="-"/>
    <s v="558-0006599"/>
    <d v="2021-11-06T00:00:00"/>
    <n v="70"/>
    <n v="5042319559"/>
    <s v="558-0010111"/>
    <d v="2021-11-06T00:00:00"/>
    <s v="8276895377"/>
    <s v="2050350281"/>
    <s v="8276895377"/>
    <n v="41760000"/>
    <n v="43200000"/>
    <n v="2100000"/>
    <m/>
    <m/>
    <m/>
    <m/>
    <m/>
    <m/>
    <m/>
    <m/>
    <m/>
    <m/>
    <m/>
    <m/>
    <m/>
    <m/>
    <m/>
    <m/>
    <m/>
    <m/>
    <n v="6"/>
  </r>
  <r>
    <x v="0"/>
    <s v="PT. TIRTA INVESTAMA WINONGAN"/>
    <n v="21102803701"/>
    <s v="MERPATI"/>
    <s v="SUGENG"/>
    <s v="N 8134 UQ"/>
    <n v="5042324697"/>
    <s v="-"/>
    <s v="-"/>
    <d v="2021-11-06T00:00:00"/>
    <n v="1344"/>
    <s v="DEPO JEMBER"/>
    <x v="7"/>
    <s v="369-0005923"/>
    <d v="2021-11-08T00:00:00"/>
    <x v="0"/>
    <n v="1344"/>
    <n v="21102903761"/>
    <s v="-"/>
    <n v="6008153368"/>
    <n v="27"/>
    <n v="0"/>
    <n v="27"/>
    <s v="DEPO SITUBONDO"/>
    <s v="-"/>
    <s v="899-0001639"/>
    <d v="2021-11-05T00:00:00"/>
    <n v="3"/>
    <n v="5042325327"/>
    <s v="116-0003863"/>
    <d v="2021-11-16T00:00:00"/>
    <s v="8276895377"/>
    <s v="2050350281"/>
    <s v="8276895377"/>
    <n v="13238400"/>
    <n v="265950"/>
    <n v="29550"/>
    <m/>
    <m/>
    <m/>
    <m/>
    <m/>
    <m/>
    <m/>
    <m/>
    <m/>
    <m/>
    <m/>
    <m/>
    <m/>
    <m/>
    <m/>
    <m/>
    <m/>
    <m/>
    <n v="6"/>
  </r>
  <r>
    <x v="0"/>
    <s v="PT. TIRTA INVESTAMA WINONGAN"/>
    <n v="21102803701"/>
    <s v="MERPATI"/>
    <s v="SUGENG"/>
    <s v="N 8134 UQ"/>
    <n v="5042324697"/>
    <s v="-"/>
    <s v="-"/>
    <d v="2021-11-06T00:00:00"/>
    <n v="1344"/>
    <s v="DEPO JEMBER"/>
    <x v="7"/>
    <s v="369-0005923"/>
    <d v="2021-11-08T00:00:00"/>
    <x v="1"/>
    <n v="1344"/>
    <n v="21102903761"/>
    <s v="-"/>
    <n v="6008153368"/>
    <n v="1344"/>
    <n v="0"/>
    <n v="1344"/>
    <s v="DEPO SITUBONDO"/>
    <s v="-"/>
    <s v="899-0001639"/>
    <d v="2021-11-05T00:00:00"/>
    <n v="60"/>
    <n v="5042325327"/>
    <s v="116-0003863"/>
    <d v="2021-11-16T00:00:00"/>
    <s v="8276895377"/>
    <s v="2050350281"/>
    <s v="8276895377"/>
    <n v="40320000"/>
    <n v="40320000"/>
    <n v="1800000"/>
    <m/>
    <m/>
    <m/>
    <m/>
    <m/>
    <m/>
    <m/>
    <m/>
    <m/>
    <m/>
    <m/>
    <m/>
    <m/>
    <m/>
    <m/>
    <m/>
    <m/>
    <m/>
    <n v="6"/>
  </r>
  <r>
    <x v="0"/>
    <s v="PT. TIRTA INVESTAMA WINONGAN"/>
    <n v="21102803705"/>
    <s v="PPS"/>
    <s v="RIFAI"/>
    <s v="S 9015 US"/>
    <n v="5042325561"/>
    <s v="-"/>
    <s v="-"/>
    <d v="2021-11-06T00:00:00"/>
    <n v="1344"/>
    <s v="DEPO SITUBONDO"/>
    <x v="3"/>
    <s v="899-0001711"/>
    <d v="2021-11-08T00:00:00"/>
    <x v="0"/>
    <n v="1344"/>
    <n v="21102803757"/>
    <s v="-"/>
    <n v="6008153488"/>
    <n v="42"/>
    <n v="0"/>
    <n v="42"/>
    <s v="DEPO BANYUWANGI"/>
    <s v="-"/>
    <s v="080-0002488"/>
    <d v="2021-11-05T00:00:00"/>
    <n v="3"/>
    <n v="5042323595"/>
    <s v="116-0003865"/>
    <d v="2021-11-16T00:00:00"/>
    <s v="8276895377"/>
    <s v="2050350281"/>
    <s v="8276895377"/>
    <n v="13238400"/>
    <n v="413700"/>
    <n v="29550"/>
    <m/>
    <m/>
    <m/>
    <m/>
    <m/>
    <m/>
    <m/>
    <m/>
    <m/>
    <m/>
    <m/>
    <m/>
    <m/>
    <m/>
    <m/>
    <m/>
    <m/>
    <m/>
    <n v="6"/>
  </r>
  <r>
    <x v="0"/>
    <s v="PT. TIRTA INVESTAMA WINONGAN"/>
    <n v="21102803705"/>
    <s v="PPS"/>
    <s v="RIFAI"/>
    <s v="S 9015 US"/>
    <n v="5042325561"/>
    <s v="-"/>
    <s v="-"/>
    <d v="2021-11-06T00:00:00"/>
    <n v="1344"/>
    <s v="DEPO SITUBONDO"/>
    <x v="3"/>
    <s v="899-0001711"/>
    <d v="2021-11-08T00:00:00"/>
    <x v="1"/>
    <n v="1344"/>
    <n v="21102803757"/>
    <s v="-"/>
    <n v="6008153488"/>
    <n v="1420"/>
    <n v="0"/>
    <n v="1420"/>
    <s v="DEPO BANYUWANGI"/>
    <s v="-"/>
    <s v="080-0002488"/>
    <d v="2021-11-05T00:00:00"/>
    <n v="55"/>
    <n v="5042323595"/>
    <s v="116-0003865"/>
    <d v="2021-11-16T00:00:00"/>
    <s v="8276895377"/>
    <s v="2050350281"/>
    <s v="8276895377"/>
    <n v="40320000"/>
    <n v="42600000"/>
    <n v="1650000"/>
    <m/>
    <m/>
    <m/>
    <m/>
    <m/>
    <m/>
    <m/>
    <m/>
    <m/>
    <m/>
    <m/>
    <m/>
    <m/>
    <m/>
    <m/>
    <m/>
    <m/>
    <m/>
    <n v="6"/>
  </r>
  <r>
    <x v="0"/>
    <s v="PT. TIRTA INVESTAMA WINONGAN"/>
    <n v="21102803706"/>
    <s v="MERPATI"/>
    <s v="BUDIONO"/>
    <s v="N 9902 UR"/>
    <n v="5042321901"/>
    <s v="-"/>
    <s v="-"/>
    <d v="2021-11-06T00:00:00"/>
    <n v="1440"/>
    <s v="DEPO JEMBER"/>
    <x v="7"/>
    <s v="369-0005924"/>
    <d v="2021-11-08T00:00:00"/>
    <x v="0"/>
    <n v="1440"/>
    <s v="-"/>
    <s v="-"/>
    <s v="-"/>
    <n v="0"/>
    <n v="0"/>
    <n v="0"/>
    <s v="-"/>
    <s v="-"/>
    <s v="-"/>
    <s v="-"/>
    <n v="0"/>
    <s v="-"/>
    <s v="-"/>
    <s v="-"/>
    <s v="8276896037"/>
    <e v="#N/A"/>
    <e v="#N/A"/>
    <n v="14184000"/>
    <n v="0"/>
    <n v="0"/>
    <m/>
    <m/>
    <m/>
    <m/>
    <m/>
    <m/>
    <m/>
    <m/>
    <m/>
    <m/>
    <m/>
    <m/>
    <m/>
    <m/>
    <m/>
    <m/>
    <m/>
    <m/>
    <n v="6"/>
  </r>
  <r>
    <x v="0"/>
    <s v="PT. TIRTA INVESTAMA WINONGAN"/>
    <n v="21102803706"/>
    <s v="MERPATI"/>
    <s v="BUDIONO"/>
    <s v="N 9902 UR"/>
    <n v="5042321901"/>
    <s v="-"/>
    <s v="-"/>
    <d v="2021-11-06T00:00:00"/>
    <n v="1440"/>
    <s v="DEPO JEMBER"/>
    <x v="7"/>
    <s v="369-0005924"/>
    <d v="2021-11-08T00:00:00"/>
    <x v="1"/>
    <n v="1440"/>
    <s v="-"/>
    <s v="-"/>
    <s v="-"/>
    <n v="0"/>
    <n v="0"/>
    <n v="0"/>
    <s v="-"/>
    <s v="-"/>
    <s v="-"/>
    <s v="-"/>
    <n v="0"/>
    <s v="-"/>
    <s v="-"/>
    <s v="-"/>
    <s v="8276896037"/>
    <e v="#N/A"/>
    <e v="#N/A"/>
    <n v="43200000"/>
    <n v="0"/>
    <n v="0"/>
    <m/>
    <m/>
    <m/>
    <m/>
    <m/>
    <m/>
    <m/>
    <m/>
    <m/>
    <m/>
    <m/>
    <m/>
    <m/>
    <m/>
    <m/>
    <m/>
    <m/>
    <m/>
    <n v="6"/>
  </r>
  <r>
    <x v="1"/>
    <s v="PT. TIRTA INVESTAMA WINONGAN"/>
    <s v="21102803706A"/>
    <s v="MERPATI"/>
    <s v="BUDIONO"/>
    <s v="N 9902 UR"/>
    <s v="BONGKAR SAJA"/>
    <s v="-"/>
    <s v="-"/>
    <d v="2021-11-06T00:00:00"/>
    <n v="0"/>
    <s v="TIV KEBONCANDI"/>
    <x v="2"/>
    <s v="-"/>
    <s v="-"/>
    <x v="0"/>
    <n v="0"/>
    <n v="21102903720"/>
    <s v="-"/>
    <n v="6008151815"/>
    <n v="36"/>
    <n v="0"/>
    <n v="36"/>
    <s v="LOWAYU - GRESIK"/>
    <s v="-"/>
    <s v="556-0006278"/>
    <d v="2021-11-05T00:00:00"/>
    <n v="0"/>
    <n v="5042322487"/>
    <s v="556-0009305"/>
    <d v="2021-12-06T00:00:00"/>
    <e v="#N/A"/>
    <s v="2050350312"/>
    <s v="8276895965"/>
    <n v="0"/>
    <n v="354600"/>
    <n v="0"/>
    <m/>
    <m/>
    <m/>
    <m/>
    <m/>
    <m/>
    <m/>
    <m/>
    <m/>
    <m/>
    <m/>
    <m/>
    <m/>
    <m/>
    <m/>
    <m/>
    <m/>
    <m/>
    <n v="6"/>
  </r>
  <r>
    <x v="1"/>
    <s v="PT. TIRTA INVESTAMA WINONGAN"/>
    <s v="21102803706A"/>
    <s v="MERPATI"/>
    <s v="BUDIONO"/>
    <s v="N 9902 UR"/>
    <s v="BONGKAR SAJA"/>
    <s v="-"/>
    <s v="-"/>
    <d v="2021-11-06T00:00:00"/>
    <n v="0"/>
    <s v="TIV KEBONCANDI"/>
    <x v="2"/>
    <s v="-"/>
    <s v="-"/>
    <x v="1"/>
    <n v="0"/>
    <n v="21102903720"/>
    <s v="-"/>
    <n v="6008151815"/>
    <n v="1440"/>
    <n v="0"/>
    <n v="1440"/>
    <s v="LOWAYU - GRESIK"/>
    <s v="-"/>
    <s v="556-0006278"/>
    <d v="2021-11-05T00:00:00"/>
    <n v="70"/>
    <n v="5042322487"/>
    <s v="556-0009305"/>
    <d v="2021-12-06T00:00:00"/>
    <e v="#N/A"/>
    <s v="2050350312"/>
    <s v="8276895965"/>
    <n v="0"/>
    <n v="43200000"/>
    <n v="2100000"/>
    <m/>
    <m/>
    <m/>
    <m/>
    <m/>
    <m/>
    <m/>
    <m/>
    <m/>
    <m/>
    <m/>
    <m/>
    <m/>
    <m/>
    <m/>
    <m/>
    <m/>
    <m/>
    <n v="6"/>
  </r>
  <r>
    <x v="0"/>
    <s v="PT. TIRTA INVESTAMA WINONGAN"/>
    <n v="21102803707"/>
    <s v="PPS"/>
    <s v="SOBAH"/>
    <s v="S 9012 US"/>
    <n v="5042318897"/>
    <s v="-"/>
    <s v="-"/>
    <d v="2021-11-06T00:00:00"/>
    <n v="1420"/>
    <s v="DEPO GENTENG"/>
    <x v="9"/>
    <s v="371-0001141"/>
    <d v="2021-11-08T00:00:00"/>
    <x v="0"/>
    <n v="1420"/>
    <n v="21102803763"/>
    <s v="-"/>
    <n v="6008148198"/>
    <n v="36"/>
    <n v="0"/>
    <n v="36"/>
    <s v="DEPO SITUBONDO"/>
    <s v="-"/>
    <s v="899-0001637"/>
    <d v="2021-11-05T00:00:00"/>
    <n v="1"/>
    <n v="5042321602"/>
    <s v="116-0003864"/>
    <d v="2021-11-16T00:00:00"/>
    <s v="8276895377"/>
    <s v="2050350281"/>
    <s v="8276895377"/>
    <n v="13987000"/>
    <n v="354600"/>
    <n v="9850"/>
    <m/>
    <m/>
    <m/>
    <m/>
    <m/>
    <m/>
    <m/>
    <m/>
    <m/>
    <m/>
    <m/>
    <m/>
    <m/>
    <m/>
    <m/>
    <m/>
    <m/>
    <m/>
    <n v="6"/>
  </r>
  <r>
    <x v="0"/>
    <s v="PT. TIRTA INVESTAMA WINONGAN"/>
    <n v="21102803707"/>
    <s v="PPS"/>
    <s v="SOBAH"/>
    <s v="S 9012 US"/>
    <n v="5042318897"/>
    <s v="-"/>
    <s v="-"/>
    <d v="2021-11-06T00:00:00"/>
    <n v="1420"/>
    <s v="DEPO GENTENG"/>
    <x v="9"/>
    <s v="371-0001141"/>
    <d v="2021-11-08T00:00:00"/>
    <x v="1"/>
    <n v="1420"/>
    <n v="21102803763"/>
    <s v="-"/>
    <n v="6008148198"/>
    <n v="1420"/>
    <n v="0"/>
    <n v="1420"/>
    <s v="DEPO SITUBONDO"/>
    <s v="-"/>
    <s v="899-0001637"/>
    <d v="2021-11-05T00:00:00"/>
    <n v="70"/>
    <n v="5042321602"/>
    <s v="116-0003864"/>
    <d v="2021-11-16T00:00:00"/>
    <s v="8276895377"/>
    <s v="2050350281"/>
    <s v="8276895377"/>
    <n v="42600000"/>
    <n v="42600000"/>
    <n v="2100000"/>
    <m/>
    <m/>
    <m/>
    <m/>
    <m/>
    <m/>
    <m/>
    <m/>
    <m/>
    <m/>
    <m/>
    <m/>
    <m/>
    <m/>
    <m/>
    <m/>
    <m/>
    <m/>
    <n v="6"/>
  </r>
  <r>
    <x v="1"/>
    <s v="PT. TIRTA INVESTAMA WINONGAN"/>
    <n v="21102903677"/>
    <s v="PPS"/>
    <s v="ANTON"/>
    <s v="L 9370 UZ"/>
    <n v="5042300575"/>
    <s v="-"/>
    <s v="-"/>
    <d v="2021-11-06T00:00:00"/>
    <n v="1440"/>
    <s v="DEPO PANCENG"/>
    <x v="13"/>
    <s v="169-0001714"/>
    <d v="2021-11-08T00:00:00"/>
    <x v="0"/>
    <n v="1440"/>
    <n v="21102903706"/>
    <s v="-"/>
    <n v="6008152829"/>
    <n v="27"/>
    <n v="0"/>
    <n v="27"/>
    <s v="DEPO LEGUNDI"/>
    <s v="-"/>
    <s v="083-0006568"/>
    <d v="2021-11-06T00:00:00"/>
    <n v="0"/>
    <n v="5042313247"/>
    <s v="117-0002728"/>
    <d v="2021-11-14T00:00:00"/>
    <s v="8276895965"/>
    <s v="2050350312"/>
    <s v="8276895965"/>
    <n v="14184000"/>
    <n v="265950"/>
    <n v="0"/>
    <m/>
    <m/>
    <m/>
    <m/>
    <m/>
    <m/>
    <m/>
    <m/>
    <m/>
    <m/>
    <m/>
    <m/>
    <m/>
    <m/>
    <m/>
    <m/>
    <m/>
    <m/>
    <n v="6"/>
  </r>
  <r>
    <x v="1"/>
    <s v="PT. TIRTA INVESTAMA WINONGAN"/>
    <n v="21102903677"/>
    <s v="PPS"/>
    <s v="ANTON"/>
    <s v="L 9370 UZ"/>
    <n v="5042300575"/>
    <s v="-"/>
    <s v="-"/>
    <d v="2021-11-06T00:00:00"/>
    <n v="1440"/>
    <s v="DEPO PANCENG"/>
    <x v="13"/>
    <s v="169-0001714"/>
    <d v="2021-11-08T00:00:00"/>
    <x v="1"/>
    <n v="1440"/>
    <n v="21102903706"/>
    <s v="-"/>
    <n v="6008152829"/>
    <n v="1440"/>
    <n v="0"/>
    <n v="1440"/>
    <s v="DEPO LEGUNDI"/>
    <s v="-"/>
    <s v="083-0006568"/>
    <d v="2021-11-06T00:00:00"/>
    <n v="70"/>
    <n v="5042313247"/>
    <s v="117-0002728"/>
    <d v="2021-11-14T00:00:00"/>
    <s v="8276895965"/>
    <s v="2050350312"/>
    <s v="8276895965"/>
    <n v="43200000"/>
    <n v="43200000"/>
    <n v="2100000"/>
    <m/>
    <m/>
    <m/>
    <m/>
    <m/>
    <m/>
    <m/>
    <m/>
    <m/>
    <m/>
    <m/>
    <m/>
    <m/>
    <m/>
    <m/>
    <m/>
    <m/>
    <m/>
    <n v="6"/>
  </r>
  <r>
    <x v="1"/>
    <s v="PT. TIRTA INVESTAMA WINONGAN"/>
    <n v="21102903680"/>
    <s v="PPS"/>
    <s v="DARSONO"/>
    <s v="S 8186 UT"/>
    <n v="5042216428"/>
    <s v="-"/>
    <s v="-"/>
    <d v="2021-11-06T00:00:00"/>
    <n v="1440"/>
    <s v="LOWAYU - GRESIK"/>
    <x v="12"/>
    <s v="556-0009063"/>
    <d v="2021-11-08T00:00:00"/>
    <x v="0"/>
    <n v="1440"/>
    <n v="21102903714"/>
    <s v="-"/>
    <n v="6008151679"/>
    <n v="39"/>
    <n v="0"/>
    <n v="39"/>
    <s v="DEPO PANCENG"/>
    <s v="-"/>
    <s v="169-0001650"/>
    <d v="2021-11-05T00:00:00"/>
    <n v="0"/>
    <n v="5042319429"/>
    <s v="117-0002670"/>
    <d v="2021-11-16T00:00:00"/>
    <s v="8276895965"/>
    <s v="2050350312"/>
    <s v="8276895965"/>
    <n v="14184000"/>
    <n v="384150"/>
    <n v="0"/>
    <m/>
    <m/>
    <m/>
    <m/>
    <m/>
    <m/>
    <m/>
    <m/>
    <m/>
    <m/>
    <m/>
    <m/>
    <m/>
    <m/>
    <m/>
    <m/>
    <m/>
    <m/>
    <n v="6"/>
  </r>
  <r>
    <x v="1"/>
    <s v="PT. TIRTA INVESTAMA WINONGAN"/>
    <n v="21102903680"/>
    <s v="PPS"/>
    <s v="DARSONO"/>
    <s v="S 8186 UT"/>
    <n v="5042216428"/>
    <s v="-"/>
    <s v="-"/>
    <d v="2021-11-06T00:00:00"/>
    <n v="1440"/>
    <s v="LOWAYU - GRESIK"/>
    <x v="12"/>
    <s v="556-0009063"/>
    <d v="2021-11-08T00:00:00"/>
    <x v="1"/>
    <n v="1440"/>
    <n v="21102903714"/>
    <s v="-"/>
    <n v="6008151679"/>
    <n v="1440"/>
    <n v="0"/>
    <n v="1440"/>
    <s v="DEPO PANCENG"/>
    <s v="-"/>
    <s v="169-0001650"/>
    <d v="2021-11-05T00:00:00"/>
    <n v="70"/>
    <n v="5042319429"/>
    <s v="117-0002670"/>
    <d v="2021-11-16T00:00:00"/>
    <s v="8276895965"/>
    <s v="2050350312"/>
    <s v="8276895965"/>
    <n v="43200000"/>
    <n v="43200000"/>
    <n v="2100000"/>
    <m/>
    <m/>
    <m/>
    <m/>
    <m/>
    <m/>
    <m/>
    <m/>
    <m/>
    <m/>
    <m/>
    <m/>
    <m/>
    <m/>
    <m/>
    <m/>
    <m/>
    <m/>
    <n v="6"/>
  </r>
  <r>
    <x v="1"/>
    <s v="PT. TIRTA INVESTAMA WINONGAN"/>
    <n v="21102903682"/>
    <s v="MERPATI"/>
    <s v="BAMBANG M"/>
    <s v="N 7985 UQ"/>
    <n v="5042321582"/>
    <s v="-"/>
    <s v="-"/>
    <d v="2021-11-06T00:00:00"/>
    <n v="1440"/>
    <s v="DEPO PANCENG"/>
    <x v="13"/>
    <s v="169-0001711"/>
    <d v="2021-11-08T00:00:00"/>
    <x v="0"/>
    <n v="1440"/>
    <s v="-"/>
    <s v="-"/>
    <s v="-"/>
    <n v="0"/>
    <n v="0"/>
    <n v="0"/>
    <s v="-"/>
    <s v="-"/>
    <s v="-"/>
    <s v="-"/>
    <n v="0"/>
    <s v="-"/>
    <s v="-"/>
    <s v="-"/>
    <s v="8276895965"/>
    <e v="#N/A"/>
    <e v="#N/A"/>
    <n v="14184000"/>
    <n v="0"/>
    <n v="0"/>
    <m/>
    <m/>
    <m/>
    <m/>
    <m/>
    <m/>
    <m/>
    <m/>
    <m/>
    <m/>
    <m/>
    <m/>
    <m/>
    <m/>
    <m/>
    <m/>
    <m/>
    <m/>
    <n v="6"/>
  </r>
  <r>
    <x v="1"/>
    <s v="PT. TIRTA INVESTAMA WINONGAN"/>
    <n v="21102903682"/>
    <s v="MERPATI"/>
    <s v="BAMBANG M"/>
    <s v="N 7985 UQ"/>
    <n v="5042321582"/>
    <s v="-"/>
    <s v="-"/>
    <d v="2021-11-06T00:00:00"/>
    <n v="1440"/>
    <s v="DEPO PANCENG"/>
    <x v="13"/>
    <s v="169-0001711"/>
    <d v="2021-11-08T00:00:00"/>
    <x v="1"/>
    <n v="1440"/>
    <s v="-"/>
    <s v="-"/>
    <s v="-"/>
    <n v="0"/>
    <n v="0"/>
    <n v="0"/>
    <s v="-"/>
    <s v="-"/>
    <s v="-"/>
    <s v="-"/>
    <n v="0"/>
    <s v="-"/>
    <s v="-"/>
    <s v="-"/>
    <s v="8276895965"/>
    <e v="#N/A"/>
    <e v="#N/A"/>
    <n v="43200000"/>
    <n v="0"/>
    <n v="0"/>
    <m/>
    <m/>
    <m/>
    <m/>
    <m/>
    <m/>
    <m/>
    <m/>
    <m/>
    <m/>
    <m/>
    <m/>
    <m/>
    <m/>
    <m/>
    <m/>
    <m/>
    <m/>
    <n v="6"/>
  </r>
  <r>
    <x v="0"/>
    <s v="PT. TIRTA INVESTAMA WINONGAN"/>
    <s v="21102903682A"/>
    <s v="MERPATI"/>
    <s v="BAMBANG M"/>
    <s v="N 7985 UQ"/>
    <s v="BONGKAR SAJA"/>
    <s v="-"/>
    <s v="-"/>
    <d v="2021-11-06T00:00:00"/>
    <n v="0"/>
    <s v="TIV KEBONCANDI"/>
    <x v="2"/>
    <s v="-"/>
    <s v="-"/>
    <x v="0"/>
    <n v="0"/>
    <n v="21102903759"/>
    <s v="-"/>
    <n v="6008112799"/>
    <n v="31"/>
    <n v="0"/>
    <n v="31"/>
    <s v="DEPO JEMBER"/>
    <s v="-"/>
    <s v="369-0005551"/>
    <d v="2021-11-05T00:00:00"/>
    <n v="0"/>
    <n v="5042323705"/>
    <s v="116-0003862"/>
    <d v="2021-11-16T00:00:00"/>
    <e v="#N/A"/>
    <s v="2050350281"/>
    <s v="8276895377"/>
    <n v="0"/>
    <n v="305350"/>
    <n v="0"/>
    <m/>
    <m/>
    <m/>
    <m/>
    <m/>
    <m/>
    <m/>
    <m/>
    <m/>
    <m/>
    <m/>
    <m/>
    <m/>
    <m/>
    <m/>
    <m/>
    <m/>
    <m/>
    <n v="6"/>
  </r>
  <r>
    <x v="0"/>
    <s v="PT. TIRTA INVESTAMA WINONGAN"/>
    <s v="21102903682A"/>
    <s v="MERPATI"/>
    <s v="BAMBANG M"/>
    <s v="N 7985 UQ"/>
    <s v="BONGKAR SAJA"/>
    <s v="-"/>
    <s v="-"/>
    <d v="2021-11-06T00:00:00"/>
    <n v="0"/>
    <s v="TIV KEBONCANDI"/>
    <x v="2"/>
    <s v="-"/>
    <s v="-"/>
    <x v="1"/>
    <n v="0"/>
    <n v="21102903759"/>
    <s v="-"/>
    <n v="6008112799"/>
    <n v="1440"/>
    <n v="0"/>
    <n v="1440"/>
    <s v="DEPO JEMBER"/>
    <s v="-"/>
    <s v="369-0005551"/>
    <d v="2021-11-05T00:00:00"/>
    <n v="65"/>
    <n v="5042323705"/>
    <s v="116-0003862"/>
    <d v="2021-11-16T00:00:00"/>
    <e v="#N/A"/>
    <s v="2050350281"/>
    <s v="8276895377"/>
    <n v="0"/>
    <n v="43200000"/>
    <n v="1950000"/>
    <m/>
    <m/>
    <m/>
    <m/>
    <m/>
    <m/>
    <m/>
    <m/>
    <m/>
    <m/>
    <m/>
    <m/>
    <m/>
    <m/>
    <m/>
    <m/>
    <m/>
    <m/>
    <n v="6"/>
  </r>
  <r>
    <x v="1"/>
    <s v="PT. TIRTA INVESTAMA WINONGAN"/>
    <n v="21102903688"/>
    <s v="MERPATI"/>
    <s v="EKO"/>
    <s v="N 8863 UR"/>
    <n v="5042319553"/>
    <s v="-"/>
    <s v="-"/>
    <d v="2021-11-06T00:00:00"/>
    <n v="1344"/>
    <s v="DEPO LEGUNDI"/>
    <x v="4"/>
    <s v="083-0007887"/>
    <d v="2021-11-07T00:00:00"/>
    <x v="0"/>
    <n v="1344"/>
    <n v="21102903721"/>
    <s v="-"/>
    <n v="6008150502"/>
    <n v="30"/>
    <n v="0"/>
    <n v="30"/>
    <s v="DEPO PANCENG"/>
    <s v="-"/>
    <s v="169-0001649"/>
    <d v="2021-11-05T00:00:00"/>
    <n v="0"/>
    <n v="5042322152"/>
    <s v="117-0002673"/>
    <d v="2021-11-16T00:00:00"/>
    <s v="8276895965"/>
    <s v="2050350312"/>
    <s v="8276895965"/>
    <n v="13238400"/>
    <n v="295500"/>
    <n v="0"/>
    <m/>
    <m/>
    <m/>
    <m/>
    <m/>
    <m/>
    <m/>
    <m/>
    <m/>
    <m/>
    <m/>
    <m/>
    <m/>
    <m/>
    <m/>
    <m/>
    <m/>
    <m/>
    <n v="6"/>
  </r>
  <r>
    <x v="1"/>
    <s v="PT. TIRTA INVESTAMA WINONGAN"/>
    <n v="21102903688"/>
    <s v="MERPATI"/>
    <s v="EKO"/>
    <s v="N 8863 UR"/>
    <n v="5042319553"/>
    <s v="-"/>
    <s v="-"/>
    <d v="2021-11-06T00:00:00"/>
    <n v="1344"/>
    <s v="DEPO LEGUNDI"/>
    <x v="4"/>
    <s v="083-0007887"/>
    <d v="2021-11-07T00:00:00"/>
    <x v="1"/>
    <n v="1344"/>
    <n v="21102903721"/>
    <s v="-"/>
    <n v="6008150502"/>
    <n v="1440"/>
    <n v="0"/>
    <n v="1440"/>
    <s v="DEPO PANCENG"/>
    <s v="-"/>
    <s v="169-0001649"/>
    <d v="2021-11-05T00:00:00"/>
    <n v="75"/>
    <n v="5042322152"/>
    <s v="117-0002673"/>
    <d v="2021-11-16T00:00:00"/>
    <s v="8276895965"/>
    <s v="2050350312"/>
    <s v="8276895965"/>
    <n v="40320000"/>
    <n v="43200000"/>
    <n v="2250000"/>
    <m/>
    <m/>
    <m/>
    <m/>
    <m/>
    <m/>
    <m/>
    <m/>
    <m/>
    <m/>
    <m/>
    <m/>
    <m/>
    <m/>
    <m/>
    <m/>
    <m/>
    <m/>
    <n v="6"/>
  </r>
  <r>
    <x v="1"/>
    <s v="PT. TIRTA INVESTAMA WINONGAN"/>
    <n v="21102903692"/>
    <s v="MERPATI"/>
    <s v="SUGIONO"/>
    <s v="N 8655 UQ"/>
    <n v="5042321614"/>
    <s v="-"/>
    <s v="-"/>
    <d v="2021-11-06T00:00:00"/>
    <n v="1440"/>
    <s v="DEPO GRESIK"/>
    <x v="18"/>
    <s v="556-0009057"/>
    <d v="2021-11-08T00:00:00"/>
    <x v="0"/>
    <n v="1440"/>
    <s v="-"/>
    <s v="-"/>
    <s v="-"/>
    <n v="0"/>
    <n v="0"/>
    <n v="0"/>
    <s v="-"/>
    <s v="-"/>
    <s v="-"/>
    <s v="-"/>
    <n v="0"/>
    <s v="-"/>
    <s v="-"/>
    <s v="-"/>
    <s v="8276895965"/>
    <e v="#N/A"/>
    <e v="#N/A"/>
    <n v="14184000"/>
    <n v="0"/>
    <n v="0"/>
    <m/>
    <m/>
    <m/>
    <m/>
    <m/>
    <m/>
    <m/>
    <m/>
    <m/>
    <m/>
    <m/>
    <m/>
    <m/>
    <m/>
    <m/>
    <m/>
    <m/>
    <m/>
    <n v="6"/>
  </r>
  <r>
    <x v="1"/>
    <s v="PT. TIRTA INVESTAMA WINONGAN"/>
    <n v="21102903692"/>
    <s v="MERPATI"/>
    <s v="SUGIONO"/>
    <s v="N 8655 UQ"/>
    <n v="5042321614"/>
    <s v="-"/>
    <s v="-"/>
    <d v="2021-11-06T00:00:00"/>
    <n v="1440"/>
    <s v="DEPO GRESIK"/>
    <x v="18"/>
    <s v="556-0009057"/>
    <d v="2021-11-08T00:00:00"/>
    <x v="1"/>
    <n v="1440"/>
    <s v="-"/>
    <s v="-"/>
    <s v="-"/>
    <n v="0"/>
    <n v="0"/>
    <n v="0"/>
    <s v="-"/>
    <s v="-"/>
    <s v="-"/>
    <s v="-"/>
    <n v="0"/>
    <s v="-"/>
    <s v="-"/>
    <s v="-"/>
    <s v="8276895965"/>
    <e v="#N/A"/>
    <e v="#N/A"/>
    <n v="43200000"/>
    <n v="0"/>
    <n v="0"/>
    <m/>
    <m/>
    <m/>
    <m/>
    <m/>
    <m/>
    <m/>
    <m/>
    <m/>
    <m/>
    <m/>
    <m/>
    <m/>
    <m/>
    <m/>
    <m/>
    <m/>
    <m/>
    <n v="6"/>
  </r>
  <r>
    <x v="0"/>
    <s v="PT. TIRTA INVESTAMA WINONGAN"/>
    <s v="21102903692A"/>
    <s v="MERPATI"/>
    <s v="SUGIONO"/>
    <s v="N 8655 UQ"/>
    <s v="BONGKAR SAJA"/>
    <s v="-"/>
    <s v="-"/>
    <d v="2021-11-06T00:00:00"/>
    <n v="0"/>
    <s v="TIV KEBONCANDI"/>
    <x v="2"/>
    <s v="-"/>
    <s v="-"/>
    <x v="0"/>
    <n v="0"/>
    <n v="21102803789"/>
    <s v="-"/>
    <n v="6008151260"/>
    <n v="48"/>
    <n v="0"/>
    <n v="48"/>
    <s v="DEPO BANYUWANGI"/>
    <s v="-"/>
    <s v="080-0002485"/>
    <d v="2021-11-04T00:00:00"/>
    <n v="2"/>
    <n v="5042324616"/>
    <s v="116-0003861"/>
    <d v="2021-11-16T00:00:00"/>
    <e v="#N/A"/>
    <s v="2050350281"/>
    <s v="8276895377"/>
    <n v="0"/>
    <n v="472800"/>
    <n v="19700"/>
    <m/>
    <m/>
    <m/>
    <m/>
    <m/>
    <m/>
    <m/>
    <m/>
    <m/>
    <m/>
    <m/>
    <m/>
    <m/>
    <m/>
    <m/>
    <m/>
    <m/>
    <m/>
    <n v="6"/>
  </r>
  <r>
    <x v="0"/>
    <s v="PT. TIRTA INVESTAMA WINONGAN"/>
    <s v="21102903692A"/>
    <s v="MERPATI"/>
    <s v="SUGIONO"/>
    <s v="N 8655 UQ"/>
    <s v="BONGKAR SAJA"/>
    <s v="-"/>
    <s v="-"/>
    <d v="2021-11-06T00:00:00"/>
    <n v="0"/>
    <s v="TIV KEBONCANDI"/>
    <x v="2"/>
    <s v="-"/>
    <s v="-"/>
    <x v="1"/>
    <n v="0"/>
    <n v="21102803789"/>
    <s v="-"/>
    <n v="6008151260"/>
    <n v="1440"/>
    <n v="0"/>
    <n v="1440"/>
    <s v="DEPO BANYUWANGI"/>
    <s v="-"/>
    <s v="080-0002485"/>
    <d v="2021-11-04T00:00:00"/>
    <n v="65"/>
    <n v="5042324616"/>
    <s v="116-0003861"/>
    <d v="2021-11-16T00:00:00"/>
    <e v="#N/A"/>
    <s v="2050350281"/>
    <s v="8276895377"/>
    <n v="0"/>
    <n v="43200000"/>
    <n v="1950000"/>
    <m/>
    <m/>
    <m/>
    <m/>
    <m/>
    <m/>
    <m/>
    <m/>
    <m/>
    <m/>
    <m/>
    <m/>
    <m/>
    <m/>
    <m/>
    <m/>
    <m/>
    <m/>
    <n v="6"/>
  </r>
  <r>
    <x v="1"/>
    <s v="PT. TIRTA INVESTAMA WINONGAN"/>
    <n v="21102903696"/>
    <s v="PPS"/>
    <s v="WIN"/>
    <s v="N 8194 UW"/>
    <n v="5042306065"/>
    <s v="-"/>
    <s v="-"/>
    <d v="2021-11-06T00:00:00"/>
    <n v="1440"/>
    <s v="DEPO PANCENG"/>
    <x v="13"/>
    <s v="169-0001712"/>
    <d v="2021-11-08T00:00:00"/>
    <x v="0"/>
    <n v="1440"/>
    <n v="21102903738"/>
    <s v="-"/>
    <n v="6008151187"/>
    <n v="27"/>
    <n v="0"/>
    <n v="27"/>
    <s v="LOWAYU - GRESIK"/>
    <s v="-"/>
    <s v="556-0006274"/>
    <d v="2021-11-04T00:00:00"/>
    <n v="2"/>
    <n v="5042312423"/>
    <s v="556-0009146"/>
    <d v="2021-11-17T00:00:00"/>
    <s v="8276895965"/>
    <s v="2050350312"/>
    <s v="8276895965"/>
    <n v="14184000"/>
    <n v="265950"/>
    <n v="19700"/>
    <m/>
    <m/>
    <m/>
    <m/>
    <m/>
    <m/>
    <m/>
    <m/>
    <m/>
    <m/>
    <m/>
    <m/>
    <m/>
    <m/>
    <m/>
    <m/>
    <m/>
    <m/>
    <n v="6"/>
  </r>
  <r>
    <x v="1"/>
    <s v="PT. TIRTA INVESTAMA WINONGAN"/>
    <n v="21102903696"/>
    <s v="PPS"/>
    <s v="WIN"/>
    <s v="N 8194 UW"/>
    <n v="5042306065"/>
    <s v="-"/>
    <s v="-"/>
    <d v="2021-11-06T00:00:00"/>
    <n v="1440"/>
    <s v="DEPO PANCENG"/>
    <x v="13"/>
    <s v="169-0001712"/>
    <d v="2021-11-08T00:00:00"/>
    <x v="1"/>
    <n v="1440"/>
    <n v="21102903738"/>
    <s v="-"/>
    <n v="6008151187"/>
    <n v="1392"/>
    <n v="0"/>
    <n v="1392"/>
    <s v="LOWAYU - GRESIK"/>
    <s v="-"/>
    <s v="556-0006274"/>
    <d v="2021-11-04T00:00:00"/>
    <n v="70"/>
    <n v="5042312423"/>
    <s v="556-0009146"/>
    <d v="2021-11-17T00:00:00"/>
    <s v="8276895965"/>
    <s v="2050350312"/>
    <s v="8276895965"/>
    <n v="43200000"/>
    <n v="41760000"/>
    <n v="2100000"/>
    <m/>
    <m/>
    <m/>
    <m/>
    <m/>
    <m/>
    <m/>
    <m/>
    <m/>
    <m/>
    <m/>
    <m/>
    <m/>
    <m/>
    <m/>
    <m/>
    <m/>
    <m/>
    <n v="6"/>
  </r>
  <r>
    <x v="0"/>
    <s v="PT. TIRTA INVESTAMA WINONGAN"/>
    <n v="21102803690"/>
    <s v="GLL"/>
    <s v="SUTOYO"/>
    <s v="N 8789 UV"/>
    <n v="5042325461"/>
    <s v="-"/>
    <s v="-"/>
    <d v="2021-11-06T00:00:00"/>
    <n v="960"/>
    <s v="DEPO JEMBER"/>
    <x v="7"/>
    <s v="369-0005926"/>
    <d v="2021-11-08T00:00:00"/>
    <x v="0"/>
    <n v="960"/>
    <s v="-"/>
    <s v="-"/>
    <s v="-"/>
    <n v="0"/>
    <n v="0"/>
    <n v="0"/>
    <s v="-"/>
    <s v="-"/>
    <s v="-"/>
    <s v="-"/>
    <n v="0"/>
    <s v="-"/>
    <s v="-"/>
    <s v="-"/>
    <s v="8276895377"/>
    <e v="#N/A"/>
    <e v="#N/A"/>
    <n v="9456000"/>
    <n v="0"/>
    <n v="0"/>
    <m/>
    <m/>
    <m/>
    <m/>
    <m/>
    <m/>
    <m/>
    <m/>
    <m/>
    <m/>
    <m/>
    <m/>
    <m/>
    <m/>
    <m/>
    <m/>
    <m/>
    <m/>
    <n v="6"/>
  </r>
  <r>
    <x v="0"/>
    <s v="PT. TIRTA INVESTAMA WINONGAN"/>
    <n v="21102803690"/>
    <s v="GLL"/>
    <s v="SUTOYO"/>
    <s v="N 8789 UV"/>
    <n v="5042325461"/>
    <s v="-"/>
    <s v="-"/>
    <d v="2021-11-06T00:00:00"/>
    <n v="960"/>
    <s v="DEPO JEMBER"/>
    <x v="7"/>
    <s v="369-0005926"/>
    <d v="2021-11-08T00:00:00"/>
    <x v="1"/>
    <n v="960"/>
    <s v="-"/>
    <s v="-"/>
    <s v="-"/>
    <n v="0"/>
    <n v="0"/>
    <n v="0"/>
    <s v="-"/>
    <s v="-"/>
    <s v="-"/>
    <s v="-"/>
    <n v="0"/>
    <s v="-"/>
    <s v="-"/>
    <s v="-"/>
    <s v="8276895377"/>
    <e v="#N/A"/>
    <e v="#N/A"/>
    <n v="28800000"/>
    <n v="0"/>
    <n v="0"/>
    <m/>
    <m/>
    <m/>
    <m/>
    <m/>
    <m/>
    <m/>
    <m/>
    <m/>
    <m/>
    <m/>
    <m/>
    <m/>
    <m/>
    <m/>
    <m/>
    <m/>
    <m/>
    <n v="6"/>
  </r>
  <r>
    <x v="0"/>
    <s v="PT. TIRTA INVESTAMA WINONGAN"/>
    <n v="21102803690"/>
    <s v="GLL"/>
    <s v="SUTOYO"/>
    <s v="N 8789 UV"/>
    <n v="5042325461"/>
    <s v="-"/>
    <s v="-"/>
    <d v="2021-11-06T00:00:00"/>
    <n v="20"/>
    <s v="DEPO JEMBER"/>
    <x v="7"/>
    <s v="369-0005926"/>
    <d v="2021-11-08T00:00:00"/>
    <x v="2"/>
    <n v="20"/>
    <s v="-"/>
    <s v="-"/>
    <s v="-"/>
    <n v="0"/>
    <n v="0"/>
    <n v="0"/>
    <s v="-"/>
    <s v="-"/>
    <s v="-"/>
    <s v="-"/>
    <n v="0"/>
    <s v="-"/>
    <s v="-"/>
    <s v="-"/>
    <s v="8276895377"/>
    <e v="#N/A"/>
    <e v="#N/A"/>
    <n v="0"/>
    <n v="0"/>
    <n v="0"/>
    <m/>
    <m/>
    <m/>
    <m/>
    <m/>
    <m/>
    <m/>
    <m/>
    <m/>
    <m/>
    <m/>
    <m/>
    <m/>
    <m/>
    <m/>
    <m/>
    <m/>
    <m/>
    <n v="6"/>
  </r>
  <r>
    <x v="1"/>
    <s v="PT. TIRTA INVESTAMA WINONGAN"/>
    <s v="21102803690-RETUR"/>
    <s v="GLL"/>
    <s v="SUTOYO"/>
    <s v="N 8789 UV"/>
    <n v="5042325461"/>
    <s v="-"/>
    <s v="-"/>
    <d v="2021-11-06T00:00:00"/>
    <n v="0"/>
    <s v="DEPO JEMBER"/>
    <x v="7"/>
    <s v="369-0005926"/>
    <d v="2021-11-08T00:00:00"/>
    <x v="0"/>
    <n v="0"/>
    <n v="21102903698"/>
    <s v="-"/>
    <n v="6008154404"/>
    <n v="24"/>
    <n v="0"/>
    <n v="24"/>
    <s v="DEPO MARGOMULYO"/>
    <s v="-"/>
    <s v="168-0021077"/>
    <d v="2021-11-06T00:00:00"/>
    <n v="0"/>
    <n v="5042306090"/>
    <s v="168-0032639"/>
    <d v="2021-11-09T00:00:00"/>
    <s v="8276895377"/>
    <s v="2050350312"/>
    <s v="8276895965"/>
    <n v="0"/>
    <n v="236400"/>
    <n v="0"/>
    <m/>
    <m/>
    <m/>
    <m/>
    <m/>
    <m/>
    <m/>
    <m/>
    <m/>
    <m/>
    <m/>
    <m/>
    <m/>
    <m/>
    <m/>
    <m/>
    <m/>
    <m/>
    <n v="6"/>
  </r>
  <r>
    <x v="1"/>
    <s v="PT. TIRTA INVESTAMA WINONGAN"/>
    <s v="21102803690-RETUR"/>
    <s v="GLL"/>
    <s v="SUTOYO"/>
    <s v="N 8789 UV"/>
    <n v="5042325461"/>
    <s v="-"/>
    <s v="-"/>
    <d v="2021-11-06T00:00:00"/>
    <n v="0"/>
    <s v="DEPO JEMBER"/>
    <x v="7"/>
    <s v="369-0005926"/>
    <d v="2021-11-08T00:00:00"/>
    <x v="1"/>
    <n v="0"/>
    <n v="21102903698"/>
    <s v="-"/>
    <n v="6008154404"/>
    <n v="960"/>
    <n v="0"/>
    <n v="960"/>
    <s v="DEPO MARGOMULYO"/>
    <s v="-"/>
    <s v="168-0021077"/>
    <d v="2021-11-06T00:00:00"/>
    <n v="40"/>
    <n v="5042306090"/>
    <s v="168-0032639"/>
    <d v="2021-11-09T00:00:00"/>
    <s v="8276895377"/>
    <s v="2050350312"/>
    <s v="8276895965"/>
    <n v="0"/>
    <n v="28800000"/>
    <n v="1200000"/>
    <m/>
    <m/>
    <m/>
    <m/>
    <m/>
    <m/>
    <m/>
    <m/>
    <m/>
    <m/>
    <m/>
    <m/>
    <m/>
    <m/>
    <m/>
    <m/>
    <m/>
    <m/>
    <n v="6"/>
  </r>
  <r>
    <x v="1"/>
    <s v="PT. TIRTA INVESTAMA WINONGAN"/>
    <s v="21102803690-RETUR"/>
    <s v="GLL"/>
    <s v="SUTOYO"/>
    <s v="N 8789 UV"/>
    <n v="5042325461"/>
    <s v="-"/>
    <s v="-"/>
    <d v="2021-11-06T00:00:00"/>
    <n v="0"/>
    <s v="DEPO JEMBER"/>
    <x v="7"/>
    <s v="369-0005926"/>
    <d v="2021-11-08T00:00:00"/>
    <x v="2"/>
    <n v="0"/>
    <n v="21102903698"/>
    <s v="-"/>
    <n v="6008154404"/>
    <n v="20"/>
    <n v="0"/>
    <n v="20"/>
    <s v="DEPO MARGOMULYO"/>
    <s v="-"/>
    <s v="168-0021077"/>
    <d v="2021-11-06T00:00:00"/>
    <n v="0"/>
    <n v="5042306090"/>
    <s v="168-0032639"/>
    <d v="2021-11-09T00:00:00"/>
    <s v="8276895377"/>
    <s v="2050350312"/>
    <s v="8276895965"/>
    <n v="0"/>
    <n v="0"/>
    <n v="0"/>
    <m/>
    <m/>
    <m/>
    <m/>
    <m/>
    <m/>
    <m/>
    <m/>
    <m/>
    <m/>
    <m/>
    <m/>
    <m/>
    <m/>
    <m/>
    <m/>
    <m/>
    <m/>
    <n v="6"/>
  </r>
  <r>
    <x v="0"/>
    <s v="PT. TIRTA INVESTAMA WINONGAN"/>
    <n v="21102803691"/>
    <s v="GLL"/>
    <s v="BAKHIN"/>
    <s v="N 8274 UV"/>
    <n v="5042324294"/>
    <s v="-"/>
    <s v="-"/>
    <d v="2021-11-06T00:00:00"/>
    <n v="1008"/>
    <s v="DEPO LUMAJANG"/>
    <x v="16"/>
    <s v="079-0002033"/>
    <d v="2021-11-08T00:00:00"/>
    <x v="0"/>
    <n v="1008"/>
    <n v="21102803735"/>
    <s v="-"/>
    <n v="6008153613"/>
    <n v="14"/>
    <n v="0"/>
    <n v="14"/>
    <s v="DEPO PROBOLINGGO"/>
    <s v="-"/>
    <s v="889-0004214"/>
    <d v="2021-11-05T00:00:00"/>
    <n v="0"/>
    <n v="5042322019"/>
    <s v="116-0003858"/>
    <d v="2021-11-16T00:00:00"/>
    <s v="8276895377"/>
    <s v="2050350281"/>
    <s v="8276895377"/>
    <n v="9928800"/>
    <n v="137900"/>
    <n v="0"/>
    <m/>
    <m/>
    <m/>
    <m/>
    <m/>
    <m/>
    <m/>
    <m/>
    <m/>
    <m/>
    <m/>
    <m/>
    <m/>
    <m/>
    <m/>
    <m/>
    <m/>
    <m/>
    <n v="6"/>
  </r>
  <r>
    <x v="0"/>
    <s v="PT. TIRTA INVESTAMA WINONGAN"/>
    <n v="21102803691"/>
    <s v="GLL"/>
    <s v="BAKHIN"/>
    <s v="N 8274 UV"/>
    <n v="5042324294"/>
    <s v="-"/>
    <s v="-"/>
    <d v="2021-11-06T00:00:00"/>
    <n v="1008"/>
    <s v="DEPO LUMAJANG"/>
    <x v="16"/>
    <s v="079-0002033"/>
    <d v="2021-11-08T00:00:00"/>
    <x v="1"/>
    <n v="1008"/>
    <n v="21102803735"/>
    <s v="-"/>
    <n v="6008153613"/>
    <n v="1100"/>
    <n v="0"/>
    <n v="1100"/>
    <s v="DEPO PROBOLINGGO"/>
    <s v="-"/>
    <s v="889-0004214"/>
    <d v="2021-11-05T00:00:00"/>
    <n v="55"/>
    <n v="5042322019"/>
    <s v="116-0003858"/>
    <d v="2021-11-16T00:00:00"/>
    <s v="8276895377"/>
    <s v="2050350281"/>
    <s v="8276895377"/>
    <n v="30240000"/>
    <n v="33000000"/>
    <n v="1650000"/>
    <m/>
    <m/>
    <m/>
    <m/>
    <m/>
    <m/>
    <m/>
    <m/>
    <m/>
    <m/>
    <m/>
    <m/>
    <m/>
    <m/>
    <m/>
    <m/>
    <m/>
    <m/>
    <n v="6"/>
  </r>
  <r>
    <x v="0"/>
    <s v="PT. TIRTA INVESTAMA WINONGAN"/>
    <n v="21102803692"/>
    <s v="GLL"/>
    <s v="BAMBANG"/>
    <s v="L 8858 UI"/>
    <n v="5042320632"/>
    <s v="-"/>
    <s v="-"/>
    <d v="2021-11-06T00:00:00"/>
    <n v="1056"/>
    <s v="DEPO PASURUAN"/>
    <x v="0"/>
    <s v="555-0009242"/>
    <d v="2021-11-07T00:00:00"/>
    <x v="0"/>
    <n v="1056"/>
    <n v="21102903717"/>
    <s v="-"/>
    <n v="6008152826"/>
    <n v="24"/>
    <n v="0"/>
    <n v="24"/>
    <s v="DEPO MARGOMULYO"/>
    <s v="-"/>
    <s v="168-0021062"/>
    <d v="2021-11-05T00:00:00"/>
    <n v="2"/>
    <n v="5042320631"/>
    <s v="555-0009241"/>
    <d v="2021-11-07T00:00:00"/>
    <s v="8276895377"/>
    <s v="2050350281"/>
    <s v="8276895377"/>
    <n v="10401600"/>
    <n v="236400"/>
    <n v="19700"/>
    <m/>
    <m/>
    <m/>
    <m/>
    <m/>
    <m/>
    <m/>
    <m/>
    <m/>
    <m/>
    <m/>
    <m/>
    <m/>
    <m/>
    <m/>
    <m/>
    <m/>
    <m/>
    <n v="6"/>
  </r>
  <r>
    <x v="0"/>
    <s v="PT. TIRTA INVESTAMA WINONGAN"/>
    <n v="21102803692"/>
    <s v="GLL"/>
    <s v="BAMBANG"/>
    <s v="L 8858 UI"/>
    <n v="5042320632"/>
    <s v="-"/>
    <s v="-"/>
    <d v="2021-11-06T00:00:00"/>
    <n v="1056"/>
    <s v="DEPO PASURUAN"/>
    <x v="0"/>
    <s v="555-0009242"/>
    <d v="2021-11-07T00:00:00"/>
    <x v="1"/>
    <n v="1056"/>
    <n v="21102903717"/>
    <s v="-"/>
    <n v="6008152826"/>
    <n v="1152"/>
    <n v="0"/>
    <n v="1152"/>
    <s v="DEPO MARGOMULYO"/>
    <s v="-"/>
    <s v="168-0021062"/>
    <d v="2021-11-05T00:00:00"/>
    <n v="96"/>
    <n v="5042320631"/>
    <s v="555-0009241"/>
    <d v="2021-11-07T00:00:00"/>
    <s v="8276895377"/>
    <s v="2050350281"/>
    <s v="8276895377"/>
    <n v="31680000"/>
    <n v="34560000"/>
    <n v="2880000"/>
    <m/>
    <m/>
    <m/>
    <m/>
    <m/>
    <m/>
    <m/>
    <m/>
    <m/>
    <m/>
    <m/>
    <m/>
    <m/>
    <m/>
    <m/>
    <m/>
    <m/>
    <m/>
    <n v="6"/>
  </r>
  <r>
    <x v="0"/>
    <s v="PT. TIRTA INVESTAMA WINONGAN"/>
    <n v="21102803692"/>
    <s v="GLL"/>
    <s v="BAMBANG"/>
    <s v="L 8858 UI"/>
    <n v="5042320632"/>
    <s v="-"/>
    <s v="-"/>
    <d v="2021-11-06T00:00:00"/>
    <n v="24"/>
    <s v="DEPO PASURUAN"/>
    <x v="0"/>
    <s v="555-0009242"/>
    <d v="2021-11-07T00:00:00"/>
    <x v="2"/>
    <n v="24"/>
    <n v="21102903717"/>
    <s v="-"/>
    <n v="6008152826"/>
    <n v="24"/>
    <n v="0"/>
    <n v="24"/>
    <s v="DEPO MARGOMULYO"/>
    <s v="-"/>
    <s v="168-0021062"/>
    <d v="2021-11-05T00:00:00"/>
    <n v="0"/>
    <n v="5042320631"/>
    <s v="555-0009241"/>
    <d v="2021-11-07T00:00:00"/>
    <s v="8276895377"/>
    <s v="2050350281"/>
    <s v="8276895377"/>
    <n v="0"/>
    <n v="0"/>
    <n v="0"/>
    <m/>
    <m/>
    <m/>
    <m/>
    <m/>
    <m/>
    <m/>
    <m/>
    <m/>
    <m/>
    <m/>
    <m/>
    <m/>
    <m/>
    <m/>
    <m/>
    <m/>
    <m/>
    <n v="6"/>
  </r>
  <r>
    <x v="0"/>
    <s v="PT. TIRTA INVESTAMA WINONGAN"/>
    <n v="21102803695"/>
    <s v="GLL"/>
    <s v="AGUS SUPRAPTO"/>
    <s v="L 8177 UT"/>
    <n v="5042322166"/>
    <s v="-"/>
    <s v="-"/>
    <d v="2021-11-06T00:00:00"/>
    <n v="960"/>
    <s v="DEPO PROBOLINGGO"/>
    <x v="14"/>
    <s v="889-0004351"/>
    <d v="2021-11-07T00:00:00"/>
    <x v="0"/>
    <n v="960"/>
    <n v="21102803722"/>
    <s v="-"/>
    <n v="6008150064"/>
    <n v="12"/>
    <n v="0"/>
    <n v="12"/>
    <s v="DEPO PROBOLINGGO"/>
    <s v="-"/>
    <s v="889-0004217"/>
    <d v="2021-11-06T00:00:00"/>
    <n v="0"/>
    <n v="5042321222"/>
    <s v="889-0004352"/>
    <d v="2021-11-07T00:00:00"/>
    <s v="8276895377"/>
    <s v="2050350281"/>
    <s v="8276895377"/>
    <n v="9456000"/>
    <n v="118200"/>
    <n v="0"/>
    <m/>
    <m/>
    <m/>
    <m/>
    <m/>
    <m/>
    <m/>
    <m/>
    <m/>
    <m/>
    <m/>
    <m/>
    <m/>
    <m/>
    <m/>
    <m/>
    <m/>
    <m/>
    <n v="6"/>
  </r>
  <r>
    <x v="0"/>
    <s v="PT. TIRTA INVESTAMA WINONGAN"/>
    <n v="21102803695"/>
    <s v="GLL"/>
    <s v="AGUS SUPRAPTO"/>
    <s v="L 8177 UT"/>
    <n v="5042322166"/>
    <s v="-"/>
    <s v="-"/>
    <d v="2021-11-06T00:00:00"/>
    <n v="960"/>
    <s v="DEPO PROBOLINGGO"/>
    <x v="14"/>
    <s v="889-0004351"/>
    <d v="2021-11-07T00:00:00"/>
    <x v="1"/>
    <n v="960"/>
    <n v="21102803722"/>
    <s v="-"/>
    <n v="6008150064"/>
    <n v="960"/>
    <n v="0"/>
    <n v="960"/>
    <s v="DEPO PROBOLINGGO"/>
    <s v="-"/>
    <s v="889-0004217"/>
    <d v="2021-11-06T00:00:00"/>
    <n v="45"/>
    <n v="5042321222"/>
    <s v="889-0004352"/>
    <d v="2021-11-07T00:00:00"/>
    <s v="8276895377"/>
    <s v="2050350281"/>
    <s v="8276895377"/>
    <n v="28800000"/>
    <n v="28800000"/>
    <n v="1350000"/>
    <m/>
    <m/>
    <m/>
    <m/>
    <m/>
    <m/>
    <m/>
    <m/>
    <m/>
    <m/>
    <m/>
    <m/>
    <m/>
    <m/>
    <m/>
    <m/>
    <m/>
    <m/>
    <n v="6"/>
  </r>
  <r>
    <x v="0"/>
    <s v="PT. TIRTA INVESTAMA WINONGAN"/>
    <n v="21102803695"/>
    <s v="GLL"/>
    <s v="AGUS SUPRAPTO"/>
    <s v="L 8177 UT"/>
    <n v="5042322166"/>
    <s v="-"/>
    <s v="-"/>
    <d v="2021-11-06T00:00:00"/>
    <n v="20"/>
    <s v="DEPO PROBOLINGGO"/>
    <x v="14"/>
    <s v="889-0004351"/>
    <d v="2021-11-07T00:00:00"/>
    <x v="2"/>
    <n v="20"/>
    <n v="21102803722"/>
    <s v="-"/>
    <n v="6008150064"/>
    <n v="20"/>
    <n v="0"/>
    <n v="20"/>
    <s v="DEPO PROBOLINGGO"/>
    <s v="-"/>
    <s v="889-0004217"/>
    <d v="2021-11-06T00:00:00"/>
    <n v="0"/>
    <n v="5042321222"/>
    <s v="889-0004352"/>
    <d v="2021-11-07T00:00:00"/>
    <s v="8276895377"/>
    <s v="2050350281"/>
    <s v="8276895377"/>
    <n v="0"/>
    <n v="0"/>
    <n v="0"/>
    <m/>
    <m/>
    <m/>
    <m/>
    <m/>
    <m/>
    <m/>
    <m/>
    <m/>
    <m/>
    <m/>
    <m/>
    <m/>
    <m/>
    <m/>
    <m/>
    <m/>
    <m/>
    <n v="6"/>
  </r>
  <r>
    <x v="0"/>
    <s v="PT. TIRTA INVESTAMA WINONGAN"/>
    <n v="21102803696"/>
    <s v="GLL"/>
    <s v="DARYANTO"/>
    <s v="N8796UV"/>
    <n v="5042322059"/>
    <s v="-"/>
    <s v="-"/>
    <d v="2021-11-06T00:00:00"/>
    <n v="960"/>
    <s v="DEPO PROBOLINGGO"/>
    <x v="14"/>
    <s v="889-0004353"/>
    <d v="2021-11-07T00:00:00"/>
    <x v="0"/>
    <n v="960"/>
    <n v="21102803727"/>
    <s v="-"/>
    <n v="6008152054"/>
    <n v="14"/>
    <n v="0"/>
    <n v="14"/>
    <s v="DEPO PROBOLINGGO"/>
    <s v="-"/>
    <s v="889-0004219"/>
    <d v="2021-11-06T00:00:00"/>
    <n v="0"/>
    <n v="5042320823"/>
    <s v="116-0003933"/>
    <d v="2021-11-14T00:00:00"/>
    <s v="8276895377"/>
    <s v="2050350281"/>
    <s v="8276895377"/>
    <n v="9456000"/>
    <n v="137900"/>
    <n v="0"/>
    <m/>
    <m/>
    <m/>
    <m/>
    <m/>
    <m/>
    <m/>
    <m/>
    <m/>
    <m/>
    <m/>
    <m/>
    <m/>
    <m/>
    <m/>
    <m/>
    <m/>
    <m/>
    <n v="6"/>
  </r>
  <r>
    <x v="0"/>
    <s v="PT. TIRTA INVESTAMA WINONGAN"/>
    <n v="21102803696"/>
    <s v="GLL"/>
    <s v="DARYANTO"/>
    <s v="N8796UV"/>
    <n v="5042322059"/>
    <s v="-"/>
    <s v="-"/>
    <d v="2021-11-06T00:00:00"/>
    <n v="960"/>
    <s v="DEPO PROBOLINGGO"/>
    <x v="14"/>
    <s v="889-0004353"/>
    <d v="2021-11-07T00:00:00"/>
    <x v="1"/>
    <n v="960"/>
    <n v="21102803727"/>
    <s v="-"/>
    <n v="6008152054"/>
    <n v="960"/>
    <n v="0"/>
    <n v="960"/>
    <s v="DEPO PROBOLINGGO"/>
    <s v="-"/>
    <s v="889-0004219"/>
    <d v="2021-11-06T00:00:00"/>
    <n v="40"/>
    <n v="5042320823"/>
    <s v="116-0003933"/>
    <d v="2021-11-14T00:00:00"/>
    <s v="8276895377"/>
    <s v="2050350281"/>
    <s v="8276895377"/>
    <n v="28800000"/>
    <n v="28800000"/>
    <n v="1200000"/>
    <m/>
    <m/>
    <m/>
    <m/>
    <m/>
    <m/>
    <m/>
    <m/>
    <m/>
    <m/>
    <m/>
    <m/>
    <m/>
    <m/>
    <m/>
    <m/>
    <m/>
    <m/>
    <n v="6"/>
  </r>
  <r>
    <x v="0"/>
    <s v="PT. TIRTA INVESTAMA WINONGAN"/>
    <n v="21102803696"/>
    <s v="GLL"/>
    <s v="DARYANTO"/>
    <s v="N8796UV"/>
    <n v="5042322059"/>
    <s v="-"/>
    <s v="-"/>
    <d v="2021-11-06T00:00:00"/>
    <n v="20"/>
    <s v="DEPO PROBOLINGGO"/>
    <x v="14"/>
    <s v="889-0004353"/>
    <d v="2021-11-07T00:00:00"/>
    <x v="2"/>
    <n v="20"/>
    <n v="21102803727"/>
    <s v="-"/>
    <n v="6008152054"/>
    <n v="20"/>
    <n v="0"/>
    <n v="20"/>
    <s v="DEPO PROBOLINGGO"/>
    <s v="-"/>
    <s v="889-0004219"/>
    <d v="2021-11-06T00:00:00"/>
    <n v="0"/>
    <n v="5042320823"/>
    <s v="116-0003933"/>
    <d v="2021-11-14T00:00:00"/>
    <s v="8276895377"/>
    <s v="2050350281"/>
    <s v="8276895377"/>
    <n v="0"/>
    <n v="0"/>
    <n v="0"/>
    <m/>
    <m/>
    <m/>
    <m/>
    <m/>
    <m/>
    <m/>
    <m/>
    <m/>
    <m/>
    <m/>
    <m/>
    <m/>
    <m/>
    <m/>
    <m/>
    <m/>
    <m/>
    <n v="6"/>
  </r>
  <r>
    <x v="0"/>
    <s v="PT. TIRTA INVESTAMA WINONGAN"/>
    <n v="21102803699"/>
    <s v="GLL"/>
    <s v="SOLIKAN"/>
    <s v="N 8547 UV"/>
    <n v="5042319434"/>
    <s v="-"/>
    <s v="-"/>
    <d v="2021-11-06T00:00:00"/>
    <n v="1344"/>
    <s v="DEPO SUKOREJO"/>
    <x v="11"/>
    <s v="569-0002264"/>
    <d v="2021-11-08T00:00:00"/>
    <x v="0"/>
    <n v="1344"/>
    <s v="-"/>
    <s v="-"/>
    <s v="-"/>
    <n v="0"/>
    <n v="0"/>
    <n v="0"/>
    <s v="-"/>
    <s v="-"/>
    <s v="-"/>
    <s v="-"/>
    <n v="0"/>
    <s v="-"/>
    <s v="-"/>
    <s v="-"/>
    <s v="8276895377"/>
    <e v="#N/A"/>
    <e v="#N/A"/>
    <n v="13238400"/>
    <n v="0"/>
    <n v="0"/>
    <m/>
    <m/>
    <m/>
    <m/>
    <m/>
    <m/>
    <m/>
    <m/>
    <m/>
    <m/>
    <m/>
    <m/>
    <m/>
    <m/>
    <m/>
    <m/>
    <m/>
    <m/>
    <n v="6"/>
  </r>
  <r>
    <x v="0"/>
    <s v="PT. TIRTA INVESTAMA WINONGAN"/>
    <n v="21102803699"/>
    <s v="GLL"/>
    <s v="SOLIKAN"/>
    <s v="N 8547 UV"/>
    <n v="5042319434"/>
    <s v="-"/>
    <s v="-"/>
    <d v="2021-11-06T00:00:00"/>
    <n v="1344"/>
    <s v="DEPO SUKOREJO"/>
    <x v="11"/>
    <s v="569-0002264"/>
    <d v="2021-11-08T00:00:00"/>
    <x v="1"/>
    <n v="1344"/>
    <s v="-"/>
    <s v="-"/>
    <s v="-"/>
    <n v="0"/>
    <n v="0"/>
    <n v="0"/>
    <s v="-"/>
    <s v="-"/>
    <s v="-"/>
    <s v="-"/>
    <n v="0"/>
    <s v="-"/>
    <s v="-"/>
    <s v="-"/>
    <s v="8276895377"/>
    <e v="#N/A"/>
    <e v="#N/A"/>
    <n v="40320000"/>
    <n v="0"/>
    <n v="0"/>
    <m/>
    <m/>
    <m/>
    <m/>
    <m/>
    <m/>
    <m/>
    <m/>
    <m/>
    <m/>
    <m/>
    <m/>
    <m/>
    <m/>
    <m/>
    <m/>
    <m/>
    <m/>
    <n v="6"/>
  </r>
  <r>
    <x v="1"/>
    <s v="PT. TIRTA INVESTAMA WINONGAN"/>
    <s v="21102803699-RETUR"/>
    <s v="GLL"/>
    <s v="SOLIKAN"/>
    <s v="N 8547 UV"/>
    <n v="5042319434"/>
    <s v="-"/>
    <s v="-"/>
    <d v="2021-11-06T00:00:00"/>
    <n v="0"/>
    <s v="DEPO SUKOREJO"/>
    <x v="11"/>
    <s v="569-0002264"/>
    <d v="2021-11-08T00:00:00"/>
    <x v="0"/>
    <n v="0"/>
    <n v="21102903752"/>
    <s v="-"/>
    <n v="6008152293"/>
    <n v="36"/>
    <n v="0"/>
    <n v="36"/>
    <s v="DEPO BALONG PANGGANG"/>
    <s v="-"/>
    <s v="088-0002354"/>
    <d v="2021-11-05T00:00:00"/>
    <n v="0"/>
    <n v="5042321620"/>
    <s v="117-0002665"/>
    <d v="2021-11-16T00:00:00"/>
    <s v="8276895377"/>
    <s v="2050350312"/>
    <s v="8276895965"/>
    <n v="0"/>
    <n v="354600"/>
    <n v="0"/>
    <m/>
    <m/>
    <m/>
    <m/>
    <m/>
    <m/>
    <m/>
    <m/>
    <m/>
    <m/>
    <m/>
    <m/>
    <m/>
    <m/>
    <m/>
    <m/>
    <m/>
    <m/>
    <n v="6"/>
  </r>
  <r>
    <x v="1"/>
    <s v="PT. TIRTA INVESTAMA WINONGAN"/>
    <s v="21102803699-RETUR"/>
    <s v="GLL"/>
    <s v="SOLIKAN"/>
    <s v="N 8547 UV"/>
    <n v="5042319434"/>
    <s v="-"/>
    <s v="-"/>
    <d v="2021-11-06T00:00:00"/>
    <n v="0"/>
    <s v="DEPO SUKOREJO"/>
    <x v="11"/>
    <s v="569-0002264"/>
    <d v="2021-11-08T00:00:00"/>
    <x v="1"/>
    <n v="0"/>
    <n v="21102903752"/>
    <s v="-"/>
    <n v="6008152293"/>
    <n v="1344"/>
    <n v="0"/>
    <n v="1344"/>
    <s v="DEPO BALONG PANGGANG"/>
    <s v="-"/>
    <s v="088-0002354"/>
    <d v="2021-11-05T00:00:00"/>
    <n v="70"/>
    <n v="5042321620"/>
    <s v="117-0002665"/>
    <d v="2021-11-16T00:00:00"/>
    <s v="8276895377"/>
    <s v="2050350312"/>
    <s v="8276895965"/>
    <n v="0"/>
    <n v="40320000"/>
    <n v="2100000"/>
    <m/>
    <m/>
    <m/>
    <m/>
    <m/>
    <m/>
    <m/>
    <m/>
    <m/>
    <m/>
    <m/>
    <m/>
    <m/>
    <m/>
    <m/>
    <m/>
    <m/>
    <m/>
    <n v="6"/>
  </r>
  <r>
    <x v="0"/>
    <s v="PT. TIRTA INVESTAMA WINONGAN"/>
    <n v="21102803702"/>
    <s v="GLL"/>
    <s v="SLAMET"/>
    <s v="N 8430 UV"/>
    <n v="5042325682"/>
    <s v="-"/>
    <s v="-"/>
    <d v="2021-11-06T00:00:00"/>
    <n v="1008"/>
    <s v="DEPO LUMAJANG"/>
    <x v="16"/>
    <s v="079-0002034"/>
    <d v="2021-11-08T00:00:00"/>
    <x v="0"/>
    <n v="1008"/>
    <n v="21102803751"/>
    <s v="-"/>
    <n v="6008154360"/>
    <n v="26"/>
    <n v="0"/>
    <n v="26"/>
    <s v="DEPO LUMAJANG"/>
    <s v="-"/>
    <s v="079-0001995"/>
    <d v="2021-11-05T00:00:00"/>
    <n v="1"/>
    <n v="5042298498"/>
    <s v="116-0003867"/>
    <d v="2021-11-16T00:00:00"/>
    <s v="8276895377"/>
    <s v="2050350281"/>
    <s v="8276895377"/>
    <n v="9928800"/>
    <n v="256100"/>
    <n v="9850"/>
    <m/>
    <m/>
    <m/>
    <m/>
    <m/>
    <m/>
    <m/>
    <m/>
    <m/>
    <m/>
    <m/>
    <m/>
    <m/>
    <m/>
    <m/>
    <m/>
    <m/>
    <m/>
    <n v="6"/>
  </r>
  <r>
    <x v="0"/>
    <s v="PT. TIRTA INVESTAMA WINONGAN"/>
    <n v="21102803702"/>
    <s v="GLL"/>
    <s v="SLAMET"/>
    <s v="N 8430 UV"/>
    <n v="5042325682"/>
    <s v="-"/>
    <s v="-"/>
    <d v="2021-11-06T00:00:00"/>
    <n v="1008"/>
    <s v="DEPO LUMAJANG"/>
    <x v="16"/>
    <s v="079-0002034"/>
    <d v="2021-11-08T00:00:00"/>
    <x v="1"/>
    <n v="1008"/>
    <n v="21102803751"/>
    <s v="-"/>
    <n v="6008154360"/>
    <n v="1008"/>
    <n v="0"/>
    <n v="1008"/>
    <s v="DEPO LUMAJANG"/>
    <s v="-"/>
    <s v="079-0001995"/>
    <d v="2021-11-05T00:00:00"/>
    <n v="55"/>
    <n v="5042298498"/>
    <s v="116-0003867"/>
    <d v="2021-11-16T00:00:00"/>
    <s v="8276895377"/>
    <s v="2050350281"/>
    <s v="8276895377"/>
    <n v="30240000"/>
    <n v="30240000"/>
    <n v="1650000"/>
    <m/>
    <m/>
    <m/>
    <m/>
    <m/>
    <m/>
    <m/>
    <m/>
    <m/>
    <m/>
    <m/>
    <m/>
    <m/>
    <m/>
    <m/>
    <m/>
    <m/>
    <m/>
    <n v="6"/>
  </r>
  <r>
    <x v="0"/>
    <s v="PT. TIRTA INVESTAMA WINONGAN"/>
    <n v="21102803708"/>
    <s v="GLL"/>
    <s v="WAHID"/>
    <s v="N 8812 UV"/>
    <n v="5042314287"/>
    <s v="-"/>
    <s v="-"/>
    <d v="2021-11-06T00:00:00"/>
    <n v="1008"/>
    <s v="DEPO PAITON"/>
    <x v="15"/>
    <s v="370-0001127"/>
    <d v="2021-11-08T00:00:00"/>
    <x v="0"/>
    <n v="1008"/>
    <n v="21102803780"/>
    <s v="-"/>
    <n v="6008153200"/>
    <n v="27"/>
    <n v="0"/>
    <n v="27"/>
    <s v="DEPO LUMAJANG"/>
    <s v="-"/>
    <s v="079-0001992"/>
    <d v="2021-11-04T00:00:00"/>
    <n v="2"/>
    <n v="5042315729"/>
    <s v="116-0004110"/>
    <d v="2021-11-29T00:00:00"/>
    <s v="8276895377"/>
    <s v="2050350281"/>
    <s v="8276895377"/>
    <n v="9928800"/>
    <n v="265950"/>
    <n v="19700"/>
    <m/>
    <m/>
    <m/>
    <m/>
    <m/>
    <m/>
    <m/>
    <m/>
    <m/>
    <m/>
    <m/>
    <m/>
    <m/>
    <m/>
    <m/>
    <m/>
    <m/>
    <m/>
    <n v="6"/>
  </r>
  <r>
    <x v="0"/>
    <s v="PT. TIRTA INVESTAMA WINONGAN"/>
    <n v="21102803708"/>
    <s v="GLL"/>
    <s v="WAHID"/>
    <s v="N 8812 UV"/>
    <n v="5042314287"/>
    <s v="-"/>
    <s v="-"/>
    <d v="2021-11-06T00:00:00"/>
    <n v="1008"/>
    <s v="DEPO PAITON"/>
    <x v="15"/>
    <s v="370-0001127"/>
    <d v="2021-11-08T00:00:00"/>
    <x v="1"/>
    <n v="1008"/>
    <n v="21102803780"/>
    <s v="-"/>
    <n v="6008153200"/>
    <n v="1108"/>
    <n v="0"/>
    <n v="1108"/>
    <s v="DEPO LUMAJANG"/>
    <s v="-"/>
    <s v="079-0001992"/>
    <d v="2021-11-04T00:00:00"/>
    <n v="70"/>
    <n v="5042315729"/>
    <s v="116-0004110"/>
    <d v="2021-11-29T00:00:00"/>
    <s v="8276895377"/>
    <s v="2050350281"/>
    <s v="8276895377"/>
    <n v="30240000"/>
    <n v="33240000"/>
    <n v="2100000"/>
    <m/>
    <m/>
    <m/>
    <m/>
    <m/>
    <m/>
    <m/>
    <m/>
    <m/>
    <m/>
    <m/>
    <m/>
    <m/>
    <m/>
    <m/>
    <m/>
    <m/>
    <m/>
    <n v="6"/>
  </r>
  <r>
    <x v="0"/>
    <s v="PT. TIRTA INVESTAMA WINONGAN"/>
    <n v="21102803714"/>
    <s v="GLL"/>
    <s v="MUKH SLAMET"/>
    <s v="N 8544 UV"/>
    <n v="5042324145"/>
    <s v="-"/>
    <s v="-"/>
    <d v="2021-11-06T00:00:00"/>
    <n v="1440"/>
    <s v="DEPO JEMBER"/>
    <x v="7"/>
    <s v="369-0005928"/>
    <d v="2021-11-08T00:00:00"/>
    <x v="0"/>
    <n v="1440"/>
    <n v="21102803758"/>
    <s v="-"/>
    <n v="6008152489"/>
    <n v="20"/>
    <n v="0"/>
    <n v="20"/>
    <s v="DEPO BONDOWOSO"/>
    <s v="-"/>
    <s v="745-0000794"/>
    <d v="2021-11-05T00:00:00"/>
    <n v="0"/>
    <n v="5042324727"/>
    <s v="116-0003866"/>
    <d v="2021-11-16T00:00:00"/>
    <s v="8276895377"/>
    <s v="2050350281"/>
    <s v="8276895377"/>
    <n v="14184000"/>
    <n v="197000"/>
    <n v="0"/>
    <m/>
    <m/>
    <m/>
    <m/>
    <m/>
    <m/>
    <m/>
    <m/>
    <m/>
    <m/>
    <m/>
    <m/>
    <m/>
    <m/>
    <m/>
    <m/>
    <m/>
    <m/>
    <n v="6"/>
  </r>
  <r>
    <x v="0"/>
    <s v="PT. TIRTA INVESTAMA WINONGAN"/>
    <n v="21102803714"/>
    <s v="GLL"/>
    <s v="MUKH SLAMET"/>
    <s v="N 8544 UV"/>
    <n v="5042324145"/>
    <s v="-"/>
    <s v="-"/>
    <d v="2021-11-06T00:00:00"/>
    <n v="1440"/>
    <s v="DEPO JEMBER"/>
    <x v="7"/>
    <s v="369-0005928"/>
    <d v="2021-11-08T00:00:00"/>
    <x v="1"/>
    <n v="1440"/>
    <n v="21102803758"/>
    <s v="-"/>
    <n v="6008152489"/>
    <n v="1440"/>
    <n v="0"/>
    <n v="1440"/>
    <s v="DEPO BONDOWOSO"/>
    <s v="-"/>
    <s v="745-0000794"/>
    <d v="2021-11-05T00:00:00"/>
    <n v="70"/>
    <n v="5042324727"/>
    <s v="116-0003866"/>
    <d v="2021-11-16T00:00:00"/>
    <s v="8276895377"/>
    <s v="2050350281"/>
    <s v="8276895377"/>
    <n v="43200000"/>
    <n v="43200000"/>
    <n v="2100000"/>
    <m/>
    <m/>
    <m/>
    <m/>
    <m/>
    <m/>
    <m/>
    <m/>
    <m/>
    <m/>
    <m/>
    <m/>
    <m/>
    <m/>
    <m/>
    <m/>
    <m/>
    <m/>
    <n v="6"/>
  </r>
  <r>
    <x v="1"/>
    <s v="PT. TIRTA INVESTAMA WINONGAN"/>
    <n v="21102903676"/>
    <s v="GLL"/>
    <s v="HASAN"/>
    <s v="N 8582 UV"/>
    <n v="5042321619"/>
    <s v="-"/>
    <s v="-"/>
    <d v="2021-11-06T00:00:00"/>
    <n v="960"/>
    <s v="DEPO MARGOMULYO"/>
    <x v="5"/>
    <s v="168-0032584"/>
    <d v="2021-11-07T00:00:00"/>
    <x v="0"/>
    <n v="960"/>
    <n v="21102903687"/>
    <s v="-"/>
    <n v="6008153538"/>
    <n v="12"/>
    <n v="0"/>
    <n v="12"/>
    <s v="DEPO MARGOMULYO"/>
    <s v="-"/>
    <s v="168-0021078"/>
    <d v="2021-11-06T00:00:00"/>
    <n v="0"/>
    <n v="5042324296"/>
    <s v="168-0032585"/>
    <d v="2021-11-07T00:00:00"/>
    <s v="8276895965"/>
    <s v="2050350312"/>
    <s v="8276895965"/>
    <n v="9456000"/>
    <n v="118200"/>
    <n v="0"/>
    <m/>
    <m/>
    <m/>
    <m/>
    <m/>
    <m/>
    <m/>
    <m/>
    <m/>
    <m/>
    <m/>
    <m/>
    <m/>
    <m/>
    <m/>
    <m/>
    <m/>
    <m/>
    <n v="6"/>
  </r>
  <r>
    <x v="1"/>
    <s v="PT. TIRTA INVESTAMA WINONGAN"/>
    <n v="21102903676"/>
    <s v="GLL"/>
    <s v="HASAN"/>
    <s v="N 8582 UV"/>
    <n v="5042321619"/>
    <s v="-"/>
    <s v="-"/>
    <d v="2021-11-06T00:00:00"/>
    <n v="960"/>
    <s v="DEPO MARGOMULYO"/>
    <x v="5"/>
    <s v="168-0032584"/>
    <d v="2021-11-07T00:00:00"/>
    <x v="1"/>
    <n v="960"/>
    <n v="21102903687"/>
    <s v="-"/>
    <n v="6008153538"/>
    <n v="960"/>
    <n v="0"/>
    <n v="960"/>
    <s v="DEPO MARGOMULYO"/>
    <s v="-"/>
    <s v="168-0021078"/>
    <d v="2021-11-06T00:00:00"/>
    <n v="35"/>
    <n v="5042324296"/>
    <s v="168-0032585"/>
    <d v="2021-11-07T00:00:00"/>
    <s v="8276895965"/>
    <s v="2050350312"/>
    <s v="8276895965"/>
    <n v="28800000"/>
    <n v="28800000"/>
    <n v="1050000"/>
    <m/>
    <m/>
    <m/>
    <m/>
    <m/>
    <m/>
    <m/>
    <m/>
    <m/>
    <m/>
    <m/>
    <m/>
    <m/>
    <m/>
    <m/>
    <m/>
    <m/>
    <m/>
    <n v="6"/>
  </r>
  <r>
    <x v="1"/>
    <s v="PT. TIRTA INVESTAMA WINONGAN"/>
    <n v="21102903676"/>
    <s v="GLL"/>
    <s v="HASAN"/>
    <s v="N 8582 UV"/>
    <n v="5042321619"/>
    <s v="-"/>
    <s v="-"/>
    <d v="2021-11-06T00:00:00"/>
    <n v="20"/>
    <s v="DEPO MARGOMULYO"/>
    <x v="5"/>
    <s v="168-0032584"/>
    <d v="2021-11-07T00:00:00"/>
    <x v="2"/>
    <n v="20"/>
    <n v="21102903687"/>
    <s v="-"/>
    <n v="6008153538"/>
    <n v="20"/>
    <n v="0"/>
    <n v="20"/>
    <s v="DEPO MARGOMULYO"/>
    <s v="-"/>
    <s v="168-0021078"/>
    <d v="2021-11-06T00:00:00"/>
    <n v="0"/>
    <n v="5042324296"/>
    <s v="168-0032585"/>
    <d v="2021-11-07T00:00:00"/>
    <s v="8276895965"/>
    <s v="2050350312"/>
    <s v="8276895965"/>
    <n v="0"/>
    <n v="0"/>
    <n v="0"/>
    <m/>
    <m/>
    <m/>
    <m/>
    <m/>
    <m/>
    <m/>
    <m/>
    <m/>
    <m/>
    <m/>
    <m/>
    <m/>
    <m/>
    <m/>
    <m/>
    <m/>
    <m/>
    <n v="6"/>
  </r>
  <r>
    <x v="1"/>
    <s v="PT. TIRTA INVESTAMA WINONGAN"/>
    <n v="21102903684"/>
    <s v="GLL"/>
    <s v="BUDI"/>
    <s v="N 8522 UV"/>
    <n v="5042317005"/>
    <s v="-"/>
    <s v="-"/>
    <d v="2021-11-06T00:00:00"/>
    <n v="1344"/>
    <s v="DEPO LEGUNDI"/>
    <x v="4"/>
    <s v="083-0007893"/>
    <d v="2021-11-08T00:00:00"/>
    <x v="0"/>
    <n v="1344"/>
    <s v="-"/>
    <s v="-"/>
    <s v="-"/>
    <n v="0"/>
    <n v="0"/>
    <n v="0"/>
    <s v="-"/>
    <s v="-"/>
    <s v="-"/>
    <s v="-"/>
    <n v="0"/>
    <s v="-"/>
    <s v="-"/>
    <s v="-"/>
    <s v="8276895965"/>
    <e v="#N/A"/>
    <e v="#N/A"/>
    <n v="13238400"/>
    <n v="0"/>
    <n v="0"/>
    <m/>
    <m/>
    <m/>
    <m/>
    <m/>
    <m/>
    <m/>
    <m/>
    <m/>
    <m/>
    <m/>
    <m/>
    <m/>
    <m/>
    <m/>
    <m/>
    <m/>
    <m/>
    <n v="6"/>
  </r>
  <r>
    <x v="1"/>
    <s v="PT. TIRTA INVESTAMA WINONGAN"/>
    <n v="21102903684"/>
    <s v="GLL"/>
    <s v="BUDI"/>
    <s v="N 8522 UV"/>
    <n v="5042317005"/>
    <s v="-"/>
    <s v="-"/>
    <d v="2021-11-06T00:00:00"/>
    <n v="1344"/>
    <s v="DEPO LEGUNDI"/>
    <x v="4"/>
    <s v="083-0007893"/>
    <d v="2021-11-08T00:00:00"/>
    <x v="1"/>
    <n v="1344"/>
    <s v="-"/>
    <s v="-"/>
    <s v="-"/>
    <n v="0"/>
    <n v="0"/>
    <n v="0"/>
    <s v="-"/>
    <s v="-"/>
    <s v="-"/>
    <s v="-"/>
    <n v="0"/>
    <s v="-"/>
    <s v="-"/>
    <s v="-"/>
    <s v="8276895965"/>
    <e v="#N/A"/>
    <e v="#N/A"/>
    <n v="40320000"/>
    <n v="0"/>
    <n v="0"/>
    <m/>
    <m/>
    <m/>
    <m/>
    <m/>
    <m/>
    <m/>
    <m/>
    <m/>
    <m/>
    <m/>
    <m/>
    <m/>
    <m/>
    <m/>
    <m/>
    <m/>
    <m/>
    <n v="6"/>
  </r>
  <r>
    <x v="0"/>
    <s v="PT. TIRTA INVESTAMA WINONGAN"/>
    <s v="21102903684-RETUR"/>
    <s v="GLL"/>
    <s v="BUDI"/>
    <s v="N 8522 UV"/>
    <n v="5042317005"/>
    <s v="-"/>
    <s v="-"/>
    <d v="2021-11-06T00:00:00"/>
    <n v="0"/>
    <s v="DEPO LEGUNDI"/>
    <x v="4"/>
    <s v="083-0007893"/>
    <d v="2021-11-08T00:00:00"/>
    <x v="0"/>
    <n v="0"/>
    <n v="21102803720"/>
    <s v="-"/>
    <n v="6008153806"/>
    <n v="33"/>
    <n v="0"/>
    <n v="33"/>
    <s v="DEPO SUKOREJO"/>
    <s v="-"/>
    <s v="569-0002137"/>
    <d v="2021-11-06T00:00:00"/>
    <n v="1"/>
    <n v="5042322017"/>
    <s v="569-0002271"/>
    <d v="2021-11-09T00:00:00"/>
    <s v="8276895965"/>
    <s v="2050350281"/>
    <s v="8276895377"/>
    <n v="0"/>
    <n v="325050"/>
    <n v="9850"/>
    <m/>
    <m/>
    <m/>
    <m/>
    <m/>
    <m/>
    <m/>
    <m/>
    <m/>
    <m/>
    <m/>
    <m/>
    <m/>
    <m/>
    <m/>
    <m/>
    <m/>
    <m/>
    <n v="6"/>
  </r>
  <r>
    <x v="0"/>
    <s v="PT. TIRTA INVESTAMA WINONGAN"/>
    <s v="21102903684-RETUR"/>
    <s v="GLL"/>
    <s v="BUDI"/>
    <s v="N 8522 UV"/>
    <n v="5042317005"/>
    <s v="-"/>
    <s v="-"/>
    <d v="2021-11-06T00:00:00"/>
    <n v="0"/>
    <s v="DEPO LEGUNDI"/>
    <x v="4"/>
    <s v="083-0007893"/>
    <d v="2021-11-08T00:00:00"/>
    <x v="1"/>
    <n v="0"/>
    <n v="21102803720"/>
    <s v="-"/>
    <n v="6008153806"/>
    <n v="1404"/>
    <n v="0"/>
    <n v="1404"/>
    <s v="DEPO SUKOREJO"/>
    <s v="-"/>
    <s v="569-0002138"/>
    <d v="2021-11-06T00:00:00"/>
    <n v="60"/>
    <n v="5042322017"/>
    <s v="569-0002271"/>
    <d v="2021-11-09T00:00:00"/>
    <s v="8276895965"/>
    <s v="2050350281"/>
    <s v="8276895377"/>
    <n v="0"/>
    <n v="42120000"/>
    <n v="1800000"/>
    <m/>
    <m/>
    <m/>
    <m/>
    <m/>
    <m/>
    <m/>
    <m/>
    <m/>
    <m/>
    <m/>
    <m/>
    <m/>
    <m/>
    <m/>
    <m/>
    <m/>
    <m/>
    <n v="6"/>
  </r>
  <r>
    <x v="1"/>
    <s v="PT. TIRTA INVESTAMA WINONGAN"/>
    <n v="21102903687"/>
    <s v="GLL"/>
    <s v="HASAN"/>
    <s v="N 8582 UV"/>
    <n v="5042308309"/>
    <s v="-"/>
    <s v="-"/>
    <d v="2021-11-06T00:00:00"/>
    <n v="960"/>
    <s v="DEPO MARGOMULYO"/>
    <x v="5"/>
    <s v="168-0032559"/>
    <d v="2021-11-06T00:00:00"/>
    <x v="0"/>
    <n v="960"/>
    <s v="-"/>
    <s v="-"/>
    <s v="-"/>
    <n v="0"/>
    <n v="0"/>
    <n v="0"/>
    <s v="-"/>
    <s v="-"/>
    <s v="-"/>
    <s v="-"/>
    <n v="0"/>
    <s v="-"/>
    <s v="-"/>
    <s v="-"/>
    <s v="8276895965"/>
    <e v="#N/A"/>
    <e v="#N/A"/>
    <n v="9456000"/>
    <n v="0"/>
    <n v="0"/>
    <m/>
    <m/>
    <m/>
    <m/>
    <m/>
    <m/>
    <m/>
    <m/>
    <m/>
    <m/>
    <m/>
    <m/>
    <m/>
    <m/>
    <m/>
    <m/>
    <m/>
    <m/>
    <n v="6"/>
  </r>
  <r>
    <x v="1"/>
    <s v="PT. TIRTA INVESTAMA WINONGAN"/>
    <n v="21102903687"/>
    <s v="GLL"/>
    <s v="HASAN"/>
    <s v="N 8582 UV"/>
    <n v="5042308309"/>
    <s v="-"/>
    <s v="-"/>
    <d v="2021-11-06T00:00:00"/>
    <n v="960"/>
    <s v="DEPO MARGOMULYO"/>
    <x v="5"/>
    <s v="168-0032559"/>
    <d v="2021-11-06T00:00:00"/>
    <x v="1"/>
    <n v="960"/>
    <s v="-"/>
    <s v="-"/>
    <s v="-"/>
    <n v="0"/>
    <n v="0"/>
    <n v="0"/>
    <s v="-"/>
    <s v="-"/>
    <s v="-"/>
    <s v="-"/>
    <n v="0"/>
    <s v="-"/>
    <s v="-"/>
    <s v="-"/>
    <s v="8276895965"/>
    <e v="#N/A"/>
    <e v="#N/A"/>
    <n v="28800000"/>
    <n v="0"/>
    <n v="0"/>
    <m/>
    <m/>
    <m/>
    <m/>
    <m/>
    <m/>
    <m/>
    <m/>
    <m/>
    <m/>
    <m/>
    <m/>
    <m/>
    <m/>
    <m/>
    <m/>
    <m/>
    <m/>
    <n v="6"/>
  </r>
  <r>
    <x v="1"/>
    <s v="PT. TIRTA INVESTAMA WINONGAN"/>
    <n v="21102903687"/>
    <s v="GLL"/>
    <s v="HASAN"/>
    <s v="N 8582 UV"/>
    <n v="5042308309"/>
    <s v="-"/>
    <s v="-"/>
    <d v="2021-11-06T00:00:00"/>
    <n v="20"/>
    <s v="DEPO MARGOMULYO"/>
    <x v="5"/>
    <s v="168-0032559"/>
    <d v="2021-11-06T00:00:00"/>
    <x v="2"/>
    <n v="20"/>
    <s v="-"/>
    <s v="-"/>
    <s v="-"/>
    <n v="0"/>
    <n v="0"/>
    <n v="0"/>
    <s v="-"/>
    <s v="-"/>
    <s v="-"/>
    <s v="-"/>
    <n v="0"/>
    <s v="-"/>
    <s v="-"/>
    <s v="-"/>
    <s v="8276895965"/>
    <e v="#N/A"/>
    <e v="#N/A"/>
    <n v="0"/>
    <n v="0"/>
    <n v="0"/>
    <m/>
    <m/>
    <m/>
    <m/>
    <m/>
    <m/>
    <m/>
    <m/>
    <m/>
    <m/>
    <m/>
    <m/>
    <m/>
    <m/>
    <m/>
    <m/>
    <m/>
    <m/>
    <n v="6"/>
  </r>
  <r>
    <x v="0"/>
    <s v="PT. TIRTA INVESTAMA WINONGAN"/>
    <s v="21102903687-RETUR"/>
    <s v="GLL"/>
    <s v="HASAN"/>
    <s v="N 8582 UV"/>
    <n v="5042308309"/>
    <s v="-"/>
    <s v="-"/>
    <d v="2021-11-06T00:00:00"/>
    <n v="0"/>
    <s v="DEPO MARGOMULYO"/>
    <x v="5"/>
    <s v="168-0032559"/>
    <d v="2021-11-06T00:00:00"/>
    <x v="0"/>
    <n v="0"/>
    <n v="21102803744"/>
    <s v="-"/>
    <n v="6008150176"/>
    <n v="20"/>
    <n v="0"/>
    <n v="20"/>
    <s v="DEPO JEMBER"/>
    <s v="-"/>
    <s v="369-0005550"/>
    <d v="2021-11-05T00:00:00"/>
    <n v="0"/>
    <n v="5042308037"/>
    <s v="116-0004040"/>
    <d v="2021-11-24T00:00:00"/>
    <s v="8276895965"/>
    <s v="2050350281"/>
    <s v="8276895377"/>
    <n v="0"/>
    <n v="197000"/>
    <n v="0"/>
    <m/>
    <m/>
    <m/>
    <m/>
    <m/>
    <m/>
    <m/>
    <m/>
    <m/>
    <m/>
    <m/>
    <m/>
    <m/>
    <m/>
    <m/>
    <m/>
    <m/>
    <m/>
    <n v="6"/>
  </r>
  <r>
    <x v="0"/>
    <s v="PT. TIRTA INVESTAMA WINONGAN"/>
    <s v="21102903687-RETUR"/>
    <s v="GLL"/>
    <s v="HASAN"/>
    <s v="N 8582 UV"/>
    <n v="5042308309"/>
    <s v="-"/>
    <s v="-"/>
    <d v="2021-11-06T00:00:00"/>
    <n v="0"/>
    <s v="DEPO MARGOMULYO"/>
    <x v="5"/>
    <s v="168-0032559"/>
    <d v="2021-11-06T00:00:00"/>
    <x v="1"/>
    <n v="0"/>
    <n v="21102803744"/>
    <s v="-"/>
    <n v="6008150176"/>
    <n v="960"/>
    <n v="0"/>
    <n v="960"/>
    <s v="DEPO JEMBER"/>
    <s v="-"/>
    <s v="369-0005550"/>
    <d v="2021-11-05T00:00:00"/>
    <n v="40"/>
    <n v="5042308037"/>
    <s v="116-0004040"/>
    <d v="2021-11-24T00:00:00"/>
    <s v="8276895965"/>
    <s v="2050350281"/>
    <s v="8276895377"/>
    <n v="0"/>
    <n v="28800000"/>
    <n v="1200000"/>
    <m/>
    <m/>
    <m/>
    <m/>
    <m/>
    <m/>
    <m/>
    <m/>
    <m/>
    <m/>
    <m/>
    <m/>
    <m/>
    <m/>
    <m/>
    <m/>
    <m/>
    <m/>
    <n v="6"/>
  </r>
  <r>
    <x v="0"/>
    <s v="PT. TIRTA INVESTAMA WINONGAN"/>
    <s v="21102903687-RETUR"/>
    <s v="GLL"/>
    <s v="HASAN"/>
    <s v="N 8582 UV"/>
    <n v="5042308309"/>
    <s v="-"/>
    <s v="-"/>
    <d v="2021-11-06T00:00:00"/>
    <n v="0"/>
    <s v="DEPO MARGOMULYO"/>
    <x v="5"/>
    <s v="168-0032559"/>
    <d v="2021-11-06T00:00:00"/>
    <x v="2"/>
    <n v="0"/>
    <n v="21102803744"/>
    <s v="-"/>
    <n v="6008150176"/>
    <n v="20"/>
    <n v="0"/>
    <n v="20"/>
    <s v="DEPO JEMBER"/>
    <s v="-"/>
    <s v="369-0005550"/>
    <d v="2021-11-05T00:00:00"/>
    <n v="0"/>
    <n v="5042308037"/>
    <s v="116-0004040"/>
    <d v="2021-11-24T00:00:00"/>
    <s v="8276895965"/>
    <s v="2050350281"/>
    <s v="8276895377"/>
    <n v="0"/>
    <n v="0"/>
    <n v="0"/>
    <m/>
    <m/>
    <m/>
    <m/>
    <m/>
    <m/>
    <m/>
    <m/>
    <m/>
    <m/>
    <m/>
    <m/>
    <m/>
    <m/>
    <m/>
    <m/>
    <m/>
    <m/>
    <n v="6"/>
  </r>
  <r>
    <x v="1"/>
    <s v="PT. TIRTA INVESTAMA WINONGAN"/>
    <n v="21102903690"/>
    <s v="GLL"/>
    <s v="SUMANANG"/>
    <s v="L 9352 UZ"/>
    <n v="5042319826"/>
    <s v="-"/>
    <s v="-"/>
    <d v="2021-11-06T00:00:00"/>
    <n v="1344"/>
    <s v="DEPO LEGUNDI"/>
    <x v="4"/>
    <s v="083-0007896"/>
    <d v="2021-11-08T00:00:00"/>
    <x v="0"/>
    <n v="1344"/>
    <s v="-"/>
    <s v="-"/>
    <s v="-"/>
    <n v="0"/>
    <n v="0"/>
    <n v="0"/>
    <s v="-"/>
    <s v="-"/>
    <s v="-"/>
    <s v="-"/>
    <n v="0"/>
    <s v="-"/>
    <s v="-"/>
    <s v="-"/>
    <s v="8276895965"/>
    <e v="#N/A"/>
    <e v="#N/A"/>
    <n v="13238400"/>
    <n v="0"/>
    <n v="0"/>
    <m/>
    <m/>
    <m/>
    <m/>
    <m/>
    <m/>
    <m/>
    <m/>
    <m/>
    <m/>
    <m/>
    <m/>
    <m/>
    <m/>
    <m/>
    <m/>
    <m/>
    <m/>
    <n v="6"/>
  </r>
  <r>
    <x v="1"/>
    <s v="PT. TIRTA INVESTAMA WINONGAN"/>
    <n v="21102903690"/>
    <s v="GLL"/>
    <s v="SUMANANG"/>
    <s v="L 9352 UZ"/>
    <n v="5042319826"/>
    <s v="-"/>
    <s v="-"/>
    <d v="2021-11-06T00:00:00"/>
    <n v="1344"/>
    <s v="DEPO LEGUNDI"/>
    <x v="4"/>
    <s v="083-0007896"/>
    <d v="2021-11-08T00:00:00"/>
    <x v="1"/>
    <n v="1344"/>
    <s v="-"/>
    <s v="-"/>
    <s v="-"/>
    <n v="0"/>
    <n v="0"/>
    <n v="0"/>
    <s v="-"/>
    <s v="-"/>
    <s v="-"/>
    <s v="-"/>
    <n v="0"/>
    <s v="-"/>
    <s v="-"/>
    <s v="-"/>
    <s v="8276895965"/>
    <e v="#N/A"/>
    <e v="#N/A"/>
    <n v="40320000"/>
    <n v="0"/>
    <n v="0"/>
    <m/>
    <m/>
    <m/>
    <m/>
    <m/>
    <m/>
    <m/>
    <m/>
    <m/>
    <m/>
    <m/>
    <m/>
    <m/>
    <m/>
    <m/>
    <m/>
    <m/>
    <m/>
    <n v="6"/>
  </r>
  <r>
    <x v="0"/>
    <s v="PT. TIRTA INVESTAMA WINONGAN"/>
    <s v="21102903690-RETUR"/>
    <s v="GLL"/>
    <s v="SUMANANG"/>
    <s v="L 9352 UZ"/>
    <n v="5042319826"/>
    <s v="-"/>
    <s v="-"/>
    <d v="2021-11-06T00:00:00"/>
    <n v="0"/>
    <s v="DEPO LEGUNDI"/>
    <x v="4"/>
    <s v="083-0007896"/>
    <d v="2021-11-08T00:00:00"/>
    <x v="0"/>
    <n v="0"/>
    <n v="21102803753"/>
    <s v="-"/>
    <n v="6008139631"/>
    <n v="43"/>
    <n v="0"/>
    <n v="43"/>
    <s v="DEPO JEMBER"/>
    <s v="-"/>
    <s v="369-0005554"/>
    <d v="2021-11-05T00:00:00"/>
    <n v="0"/>
    <n v="5042321573"/>
    <s v="369-0005938"/>
    <d v="2021-11-09T00:00:00"/>
    <s v="8276895965"/>
    <s v="2050350281"/>
    <s v="8276895377"/>
    <n v="0"/>
    <n v="423550"/>
    <n v="0"/>
    <m/>
    <m/>
    <m/>
    <m/>
    <m/>
    <m/>
    <m/>
    <m/>
    <m/>
    <m/>
    <m/>
    <m/>
    <m/>
    <m/>
    <m/>
    <m/>
    <m/>
    <m/>
    <n v="6"/>
  </r>
  <r>
    <x v="0"/>
    <s v="PT. TIRTA INVESTAMA WINONGAN"/>
    <s v="21102903690-RETUR"/>
    <s v="GLL"/>
    <s v="SUMANANG"/>
    <s v="L 9352 UZ"/>
    <n v="5042319826"/>
    <s v="-"/>
    <s v="-"/>
    <d v="2021-11-06T00:00:00"/>
    <n v="0"/>
    <s v="DEPO LEGUNDI"/>
    <x v="4"/>
    <s v="083-0007896"/>
    <d v="2021-11-08T00:00:00"/>
    <x v="1"/>
    <n v="0"/>
    <n v="21102803753"/>
    <s v="-"/>
    <n v="6008139631"/>
    <n v="1344"/>
    <n v="0"/>
    <n v="1344"/>
    <s v="DEPO JEMBER"/>
    <s v="-"/>
    <s v="369-0005554"/>
    <d v="2021-11-05T00:00:00"/>
    <n v="60"/>
    <n v="5042321573"/>
    <s v="369-0005938"/>
    <d v="2021-11-09T00:00:00"/>
    <s v="8276895965"/>
    <s v="2050350281"/>
    <s v="8276895377"/>
    <n v="0"/>
    <n v="40320000"/>
    <n v="1800000"/>
    <m/>
    <m/>
    <m/>
    <m/>
    <m/>
    <m/>
    <m/>
    <m/>
    <m/>
    <m/>
    <m/>
    <m/>
    <m/>
    <m/>
    <m/>
    <m/>
    <m/>
    <m/>
    <n v="6"/>
  </r>
  <r>
    <x v="0"/>
    <s v="PT. TIRTA INVESTAMA WINONGAN"/>
    <n v="21110406315"/>
    <s v="GLL"/>
    <s v="AHMAD"/>
    <s v="L 9357 UZ"/>
    <n v="5042318677"/>
    <s v="-"/>
    <s v="-"/>
    <d v="2021-11-06T00:00:00"/>
    <n v="1152"/>
    <s v="DEPO PROBOLINGGO"/>
    <x v="14"/>
    <s v="889-0004354"/>
    <d v="2021-11-07T00:00:00"/>
    <x v="0"/>
    <n v="1152"/>
    <s v="-"/>
    <s v="-"/>
    <s v="-"/>
    <n v="0"/>
    <n v="0"/>
    <n v="0"/>
    <s v="-"/>
    <s v="-"/>
    <s v="-"/>
    <s v="-"/>
    <n v="0"/>
    <s v="-"/>
    <s v="-"/>
    <s v="-"/>
    <s v="8276895377"/>
    <e v="#N/A"/>
    <e v="#N/A"/>
    <n v="11347200"/>
    <n v="0"/>
    <n v="0"/>
    <m/>
    <m/>
    <m/>
    <m/>
    <m/>
    <m/>
    <m/>
    <m/>
    <m/>
    <m/>
    <m/>
    <m/>
    <m/>
    <m/>
    <m/>
    <m/>
    <m/>
    <m/>
    <n v="6"/>
  </r>
  <r>
    <x v="0"/>
    <s v="PT. TIRTA INVESTAMA WINONGAN"/>
    <n v="21110406315"/>
    <s v="GLL"/>
    <s v="AHMAD"/>
    <s v="L 9357 UZ"/>
    <n v="5042318677"/>
    <s v="-"/>
    <s v="-"/>
    <d v="2021-11-06T00:00:00"/>
    <n v="1152"/>
    <s v="DEPO PROBOLINGGO"/>
    <x v="14"/>
    <s v="889-0004354"/>
    <d v="2021-11-07T00:00:00"/>
    <x v="1"/>
    <n v="1152"/>
    <s v="-"/>
    <s v="-"/>
    <s v="-"/>
    <n v="0"/>
    <n v="0"/>
    <n v="0"/>
    <s v="-"/>
    <s v="-"/>
    <s v="-"/>
    <s v="-"/>
    <n v="0"/>
    <s v="-"/>
    <s v="-"/>
    <s v="-"/>
    <s v="8276895377"/>
    <e v="#N/A"/>
    <e v="#N/A"/>
    <n v="34560000"/>
    <n v="0"/>
    <n v="0"/>
    <m/>
    <m/>
    <m/>
    <m/>
    <m/>
    <m/>
    <m/>
    <m/>
    <m/>
    <m/>
    <m/>
    <m/>
    <m/>
    <m/>
    <m/>
    <m/>
    <m/>
    <m/>
    <n v="6"/>
  </r>
  <r>
    <x v="0"/>
    <s v="PT. TIRTA INVESTAMA WINONGAN"/>
    <n v="21110406315"/>
    <s v="GLL"/>
    <s v="AHMAD"/>
    <s v="L 9357 UZ"/>
    <n v="5042318677"/>
    <s v="-"/>
    <s v="-"/>
    <d v="2021-11-06T00:00:00"/>
    <n v="24"/>
    <s v="DEPO PROBOLINGGO"/>
    <x v="14"/>
    <s v="889-0004354"/>
    <d v="2021-11-07T00:00:00"/>
    <x v="2"/>
    <n v="24"/>
    <s v="-"/>
    <s v="-"/>
    <s v="-"/>
    <n v="0"/>
    <n v="0"/>
    <n v="0"/>
    <s v="-"/>
    <s v="-"/>
    <s v="-"/>
    <s v="-"/>
    <n v="0"/>
    <s v="-"/>
    <s v="-"/>
    <s v="-"/>
    <s v="8276895377"/>
    <e v="#N/A"/>
    <e v="#N/A"/>
    <n v="0"/>
    <n v="0"/>
    <n v="0"/>
    <m/>
    <m/>
    <m/>
    <m/>
    <m/>
    <m/>
    <m/>
    <m/>
    <m/>
    <m/>
    <m/>
    <m/>
    <m/>
    <m/>
    <m/>
    <m/>
    <m/>
    <m/>
    <n v="6"/>
  </r>
  <r>
    <x v="1"/>
    <s v="PT. TIRTA INVESTAMA WINONGAN"/>
    <s v="21110406315-RETUR"/>
    <s v="GLL"/>
    <s v="AHMAD"/>
    <s v="L 9357 UZ"/>
    <n v="5042318677"/>
    <s v="-"/>
    <s v="-"/>
    <d v="2021-11-06T00:00:00"/>
    <n v="0"/>
    <s v="DEPO PROBOLINGGO"/>
    <x v="14"/>
    <s v="889-0004354"/>
    <d v="2021-11-07T00:00:00"/>
    <x v="0"/>
    <n v="0"/>
    <n v="21102903693"/>
    <s v="-"/>
    <n v="6008153370"/>
    <n v="18"/>
    <n v="0"/>
    <n v="18"/>
    <s v="DEPO GRESIK"/>
    <s v="-"/>
    <s v="556-0006283"/>
    <d v="2021-11-06T00:00:00"/>
    <n v="0"/>
    <n v="5042323380"/>
    <m/>
    <m/>
    <s v="8276895377"/>
    <s v="2050350312"/>
    <s v="8276895965"/>
    <n v="0"/>
    <n v="177300"/>
    <n v="0"/>
    <m/>
    <m/>
    <m/>
    <m/>
    <m/>
    <m/>
    <m/>
    <m/>
    <m/>
    <m/>
    <m/>
    <m/>
    <m/>
    <m/>
    <m/>
    <m/>
    <m/>
    <m/>
    <n v="6"/>
  </r>
  <r>
    <x v="1"/>
    <s v="PT. TIRTA INVESTAMA WINONGAN"/>
    <s v="21110406315-RETUR"/>
    <s v="GLL"/>
    <s v="AHMAD"/>
    <s v="L 9357 UZ"/>
    <n v="5042318677"/>
    <s v="-"/>
    <s v="-"/>
    <d v="2021-11-06T00:00:00"/>
    <n v="0"/>
    <s v="DEPO PROBOLINGGO"/>
    <x v="14"/>
    <s v="889-0004354"/>
    <d v="2021-11-07T00:00:00"/>
    <x v="1"/>
    <n v="0"/>
    <n v="21102903693"/>
    <s v="-"/>
    <n v="6008153370"/>
    <n v="1152"/>
    <n v="0"/>
    <n v="1152"/>
    <s v="DEPO GRESIK"/>
    <s v="-"/>
    <s v="556-0006283"/>
    <d v="2021-11-06T00:00:00"/>
    <n v="35"/>
    <n v="5042323380"/>
    <m/>
    <m/>
    <s v="8276895377"/>
    <s v="2050350312"/>
    <s v="8276895965"/>
    <n v="0"/>
    <n v="34560000"/>
    <n v="1050000"/>
    <m/>
    <m/>
    <m/>
    <m/>
    <m/>
    <m/>
    <m/>
    <m/>
    <m/>
    <m/>
    <m/>
    <m/>
    <m/>
    <m/>
    <m/>
    <m/>
    <m/>
    <m/>
    <n v="6"/>
  </r>
  <r>
    <x v="1"/>
    <s v="PT. TIRTA INVESTAMA WINONGAN"/>
    <s v="21110406315-RETUR"/>
    <s v="GLL"/>
    <s v="AHMAD"/>
    <s v="L 9357 UZ"/>
    <n v="5042318677"/>
    <s v="-"/>
    <s v="-"/>
    <d v="2021-11-06T00:00:00"/>
    <n v="0"/>
    <s v="DEPO PROBOLINGGO"/>
    <x v="14"/>
    <s v="889-0004354"/>
    <d v="2021-11-07T00:00:00"/>
    <x v="2"/>
    <n v="0"/>
    <n v="21102903693"/>
    <s v="-"/>
    <n v="6008153370"/>
    <n v="24"/>
    <n v="0"/>
    <n v="24"/>
    <s v="DEPO GRESIK"/>
    <s v="-"/>
    <s v="556-0006283"/>
    <d v="2021-11-06T00:00:00"/>
    <n v="0"/>
    <n v="5042323380"/>
    <m/>
    <m/>
    <s v="8276895377"/>
    <s v="2050350312"/>
    <s v="8276895965"/>
    <n v="0"/>
    <n v="0"/>
    <n v="0"/>
    <m/>
    <m/>
    <m/>
    <m/>
    <m/>
    <m/>
    <m/>
    <m/>
    <m/>
    <m/>
    <m/>
    <m/>
    <m/>
    <m/>
    <m/>
    <m/>
    <m/>
    <m/>
    <n v="6"/>
  </r>
  <r>
    <x v="0"/>
    <s v="PT. TIRTA INVESTAMA PANDAAN"/>
    <n v="21102909245"/>
    <s v="G-NPP"/>
    <s v="YOYOK"/>
    <s v="L 9361 UZ"/>
    <n v="5042323245"/>
    <s v="-"/>
    <s v="-"/>
    <d v="2021-11-06T00:00:00"/>
    <n v="1536"/>
    <s v="DEPO GENTENG"/>
    <x v="9"/>
    <s v="371-0001142"/>
    <d v="2021-11-08T00:00:00"/>
    <x v="17"/>
    <n v="1536"/>
    <s v="-"/>
    <s v="-"/>
    <n v="6008148153"/>
    <n v="0"/>
    <n v="0"/>
    <n v="0"/>
    <s v="DEPO GENTENG"/>
    <s v="-"/>
    <s v="371-0001189"/>
    <d v="2021-11-08T00:00:00"/>
    <n v="0"/>
    <s v="-"/>
    <s v="-"/>
    <s v="-"/>
    <s v="8276895378"/>
    <s v="2050350280"/>
    <e v="#N/A"/>
    <n v="36172800"/>
    <n v="0"/>
    <n v="0"/>
    <m/>
    <m/>
    <m/>
    <m/>
    <m/>
    <m/>
    <m/>
    <m/>
    <m/>
    <m/>
    <m/>
    <m/>
    <m/>
    <m/>
    <m/>
    <m/>
    <m/>
    <m/>
    <n v="6"/>
  </r>
  <r>
    <x v="0"/>
    <s v="PT. TIRTA INVESTAMA PANDAAN"/>
    <n v="21102909245"/>
    <s v="G-NPP"/>
    <s v="YOYOK"/>
    <s v="L 9361 UZ"/>
    <n v="5042323245"/>
    <s v="-"/>
    <s v="-"/>
    <d v="2021-11-06T00:00:00"/>
    <n v="30"/>
    <s v="DEPO GENTENG"/>
    <x v="9"/>
    <s v="371-0001140"/>
    <d v="2021-11-08T00:00:00"/>
    <x v="18"/>
    <n v="0"/>
    <s v="-"/>
    <s v="-"/>
    <n v="6008148153"/>
    <n v="0"/>
    <n v="0"/>
    <n v="0"/>
    <s v="DEPO GENTENG"/>
    <s v="-"/>
    <s v="371-0001189"/>
    <d v="2021-11-08T00:00:00"/>
    <n v="0"/>
    <s v="-"/>
    <s v="-"/>
    <s v="-"/>
    <s v="8276895378"/>
    <s v="2050350280"/>
    <e v="#N/A"/>
    <n v="0"/>
    <n v="0"/>
    <n v="0"/>
    <m/>
    <m/>
    <m/>
    <m/>
    <m/>
    <m/>
    <m/>
    <m/>
    <m/>
    <m/>
    <m/>
    <m/>
    <m/>
    <m/>
    <m/>
    <m/>
    <m/>
    <m/>
    <n v="6"/>
  </r>
  <r>
    <x v="0"/>
    <s v="PT. TIRTA INVESTAMA PANDAAN"/>
    <n v="21102909245"/>
    <s v="G-NPP"/>
    <s v="YOYOK"/>
    <s v="L 9361 UZ"/>
    <n v="5042323245"/>
    <s v="-"/>
    <s v="-"/>
    <d v="2021-11-06T00:00:00"/>
    <n v="32"/>
    <s v="DEPO GENTENG"/>
    <x v="9"/>
    <s v="371-0001142"/>
    <d v="2021-11-08T00:00:00"/>
    <x v="4"/>
    <n v="32"/>
    <s v="-"/>
    <s v="-"/>
    <n v="6008148153"/>
    <n v="32"/>
    <n v="0"/>
    <n v="32"/>
    <s v="DEPO GENTENG"/>
    <s v="-"/>
    <s v="371-0001189"/>
    <d v="2021-11-08T00:00:00"/>
    <n v="0"/>
    <s v="-"/>
    <s v="-"/>
    <s v="-"/>
    <s v="8276895378"/>
    <s v="2050350280"/>
    <e v="#N/A"/>
    <n v="3200000"/>
    <n v="3200000"/>
    <n v="0"/>
    <m/>
    <m/>
    <m/>
    <m/>
    <m/>
    <m/>
    <m/>
    <m/>
    <m/>
    <m/>
    <m/>
    <m/>
    <m/>
    <m/>
    <m/>
    <m/>
    <m/>
    <m/>
    <n v="6"/>
  </r>
  <r>
    <x v="0"/>
    <s v="PT. TIRTA INVESTAMA PANDAAN"/>
    <n v="21102803646"/>
    <s v="YPS"/>
    <s v="TONI"/>
    <s v="N 8611 UW"/>
    <n v="5042311351"/>
    <s v="-"/>
    <s v="-"/>
    <d v="2021-11-06T00:00:00"/>
    <n v="1120"/>
    <s v="DEPO JEMBER"/>
    <x v="7"/>
    <s v="369-0005918"/>
    <d v="2021-11-08T00:00:00"/>
    <x v="3"/>
    <n v="1120"/>
    <s v="-"/>
    <s v="-"/>
    <n v="6008137580"/>
    <n v="0"/>
    <n v="0"/>
    <n v="0"/>
    <s v="DEPO JEMBER"/>
    <s v="-"/>
    <s v="369-0005565"/>
    <d v="2021-11-08T00:00:00"/>
    <n v="0"/>
    <s v="-"/>
    <s v="-"/>
    <s v="-"/>
    <s v="8276895378"/>
    <s v="2050350280"/>
    <e v="#N/A"/>
    <n v="45360000"/>
    <n v="0"/>
    <n v="0"/>
    <m/>
    <m/>
    <m/>
    <m/>
    <m/>
    <m/>
    <m/>
    <m/>
    <m/>
    <m/>
    <m/>
    <m/>
    <m/>
    <m/>
    <m/>
    <m/>
    <m/>
    <m/>
    <n v="6"/>
  </r>
  <r>
    <x v="0"/>
    <s v="PT. TIRTA INVESTAMA PANDAAN"/>
    <n v="21102803646"/>
    <s v="YPS"/>
    <s v="TONI"/>
    <s v="N 8611 UW"/>
    <n v="5042311351"/>
    <s v="-"/>
    <s v="-"/>
    <d v="2021-11-06T00:00:00"/>
    <n v="16"/>
    <s v="DEPO JEMBER"/>
    <x v="7"/>
    <s v="369-0005918"/>
    <d v="2021-11-08T00:00:00"/>
    <x v="4"/>
    <n v="16"/>
    <s v="-"/>
    <s v="-"/>
    <n v="6008137580"/>
    <n v="16"/>
    <n v="0"/>
    <n v="16"/>
    <s v="DEPO JEMBER"/>
    <s v="-"/>
    <s v="369-0005565"/>
    <d v="2021-11-08T00:00:00"/>
    <n v="0"/>
    <s v="-"/>
    <s v="-"/>
    <s v="-"/>
    <s v="8276895378"/>
    <s v="2050350280"/>
    <e v="#N/A"/>
    <n v="1600000"/>
    <n v="1600000"/>
    <n v="0"/>
    <m/>
    <m/>
    <m/>
    <m/>
    <m/>
    <m/>
    <m/>
    <m/>
    <m/>
    <m/>
    <m/>
    <m/>
    <m/>
    <m/>
    <m/>
    <m/>
    <m/>
    <m/>
    <n v="6"/>
  </r>
  <r>
    <x v="0"/>
    <s v="PT. TIRTA INVESTAMA PANDAAN"/>
    <n v="21102803642"/>
    <s v="YPS"/>
    <s v="MUJIB"/>
    <s v="N 9968 UW"/>
    <n v="5042321191"/>
    <s v="-"/>
    <s v="-"/>
    <d v="2021-11-06T00:00:00"/>
    <n v="1120"/>
    <s v="WIRADAYA"/>
    <x v="10"/>
    <s v="558-0010119"/>
    <d v="2021-11-06T00:00:00"/>
    <x v="3"/>
    <n v="1120"/>
    <s v="-"/>
    <s v="-"/>
    <n v="6008151139"/>
    <n v="0"/>
    <n v="0"/>
    <n v="0"/>
    <s v="WIRADAYA"/>
    <s v="-"/>
    <s v="558-0006606"/>
    <d v="2021-11-06T00:00:00"/>
    <n v="0"/>
    <s v="-"/>
    <s v="-"/>
    <s v="-"/>
    <s v="8276895378"/>
    <s v="2050350280"/>
    <e v="#N/A"/>
    <n v="45360000"/>
    <n v="0"/>
    <n v="0"/>
    <m/>
    <m/>
    <m/>
    <m/>
    <m/>
    <m/>
    <m/>
    <m/>
    <m/>
    <m/>
    <m/>
    <m/>
    <m/>
    <m/>
    <m/>
    <m/>
    <m/>
    <m/>
    <n v="6"/>
  </r>
  <r>
    <x v="0"/>
    <s v="PT. TIRTA INVESTAMA PANDAAN"/>
    <n v="21102803642"/>
    <s v="YPS"/>
    <s v="MUJIB"/>
    <s v="N 9968 UW"/>
    <n v="5042321191"/>
    <s v="-"/>
    <s v="-"/>
    <d v="2021-11-06T00:00:00"/>
    <n v="16"/>
    <s v="WIRADAYA"/>
    <x v="10"/>
    <s v="558-0010120"/>
    <d v="2021-11-06T00:00:00"/>
    <x v="4"/>
    <n v="16"/>
    <s v="-"/>
    <s v="-"/>
    <n v="6008151139"/>
    <n v="16"/>
    <n v="0"/>
    <n v="16"/>
    <s v="WIRADAYA"/>
    <s v="-"/>
    <s v="558-0006606"/>
    <d v="2021-11-06T00:00:00"/>
    <n v="0"/>
    <s v="-"/>
    <s v="-"/>
    <s v="-"/>
    <s v="8276895378"/>
    <s v="2050350280"/>
    <e v="#N/A"/>
    <n v="1600000"/>
    <n v="1600000"/>
    <n v="0"/>
    <m/>
    <m/>
    <m/>
    <m/>
    <m/>
    <m/>
    <m/>
    <m/>
    <m/>
    <m/>
    <m/>
    <m/>
    <m/>
    <m/>
    <m/>
    <m/>
    <m/>
    <m/>
    <n v="6"/>
  </r>
  <r>
    <x v="0"/>
    <s v="PT. TIRTA INVESTAMA PANDAAN"/>
    <n v="21102803641"/>
    <s v="GLL"/>
    <s v="SULIS"/>
    <s v="N9934UW"/>
    <n v="5042313419"/>
    <s v="-"/>
    <s v="-"/>
    <d v="2021-11-06T00:00:00"/>
    <n v="1120"/>
    <s v="DEPO JEMBER"/>
    <x v="7"/>
    <s v="369-0005913"/>
    <d v="2021-11-06T00:00:00"/>
    <x v="3"/>
    <n v="1120"/>
    <s v="-"/>
    <s v="-"/>
    <n v="6008151695"/>
    <n v="0"/>
    <n v="0"/>
    <n v="0"/>
    <s v="DEPO JEMBER"/>
    <s v="-"/>
    <s v="369-0005563"/>
    <d v="2021-11-06T00:00:00"/>
    <n v="0"/>
    <s v="-"/>
    <s v="-"/>
    <s v="-"/>
    <s v="8276895378"/>
    <s v="2050350280"/>
    <e v="#N/A"/>
    <n v="45360000"/>
    <n v="0"/>
    <n v="0"/>
    <m/>
    <m/>
    <m/>
    <m/>
    <m/>
    <m/>
    <m/>
    <m/>
    <m/>
    <m/>
    <m/>
    <m/>
    <m/>
    <m/>
    <m/>
    <m/>
    <m/>
    <m/>
    <n v="6"/>
  </r>
  <r>
    <x v="0"/>
    <s v="PT. TIRTA INVESTAMA PANDAAN"/>
    <n v="21102803641"/>
    <s v="GLL"/>
    <s v="SULIS"/>
    <s v="N9934UW"/>
    <n v="5042313419"/>
    <s v="-"/>
    <s v="-"/>
    <d v="2021-11-06T00:00:00"/>
    <n v="16"/>
    <s v="DEPO JEMBER"/>
    <x v="7"/>
    <s v="369-0005913"/>
    <d v="2021-11-06T00:00:00"/>
    <x v="4"/>
    <n v="16"/>
    <s v="-"/>
    <s v="-"/>
    <n v="6008151695"/>
    <n v="16"/>
    <n v="0"/>
    <n v="16"/>
    <s v="DEPO JEMBER"/>
    <s v="-"/>
    <s v="369-0005563"/>
    <d v="2021-11-06T00:00:00"/>
    <n v="0"/>
    <s v="-"/>
    <s v="-"/>
    <s v="-"/>
    <s v="8276895378"/>
    <s v="2050350280"/>
    <e v="#N/A"/>
    <n v="1600000"/>
    <n v="1600000"/>
    <n v="0"/>
    <m/>
    <m/>
    <m/>
    <m/>
    <m/>
    <m/>
    <m/>
    <m/>
    <m/>
    <m/>
    <m/>
    <m/>
    <m/>
    <m/>
    <m/>
    <m/>
    <m/>
    <m/>
    <n v="6"/>
  </r>
  <r>
    <x v="0"/>
    <s v="PT. TIRTA INVESTAMA PANDAAN"/>
    <n v="21102909244"/>
    <s v="YPS"/>
    <s v="SISWANTO"/>
    <s v="L 9354 UZ"/>
    <n v="5042311868"/>
    <s v="-"/>
    <s v="-"/>
    <d v="2021-11-06T00:00:00"/>
    <n v="1536"/>
    <s v="DEPO PASURUAN"/>
    <x v="0"/>
    <s v="555-0009223"/>
    <d v="2021-11-06T00:00:00"/>
    <x v="17"/>
    <n v="1536"/>
    <s v="-"/>
    <s v="-"/>
    <n v="6008150752"/>
    <n v="0"/>
    <n v="0"/>
    <n v="0"/>
    <s v="DEPO PASURUAN"/>
    <s v="-"/>
    <s v="555-0006710"/>
    <d v="2021-11-06T00:00:00"/>
    <n v="0"/>
    <s v="-"/>
    <s v="-"/>
    <s v="-"/>
    <s v="8276895378"/>
    <s v="2050350280"/>
    <e v="#N/A"/>
    <n v="36172800"/>
    <n v="0"/>
    <n v="0"/>
    <m/>
    <m/>
    <m/>
    <m/>
    <m/>
    <m/>
    <m/>
    <m/>
    <m/>
    <m/>
    <m/>
    <m/>
    <m/>
    <m/>
    <m/>
    <m/>
    <m/>
    <m/>
    <n v="6"/>
  </r>
  <r>
    <x v="0"/>
    <s v="PT. TIRTA INVESTAMA PANDAAN"/>
    <n v="21102909244"/>
    <s v="YPS"/>
    <s v="SISWANTO"/>
    <s v="L 9354 UZ"/>
    <n v="5042311868"/>
    <s v="-"/>
    <s v="-"/>
    <d v="2021-11-06T00:00:00"/>
    <n v="30"/>
    <s v="DEPO PASURUAN"/>
    <x v="0"/>
    <s v="555-0009223"/>
    <d v="2021-11-06T00:00:00"/>
    <x v="18"/>
    <n v="0"/>
    <s v="-"/>
    <s v="-"/>
    <n v="6008150752"/>
    <n v="0"/>
    <n v="0"/>
    <n v="0"/>
    <s v="DEPO PASURUAN"/>
    <s v="-"/>
    <s v="555-0006710"/>
    <d v="2021-11-06T00:00:00"/>
    <n v="0"/>
    <s v="-"/>
    <s v="-"/>
    <s v="-"/>
    <s v="8276895378"/>
    <s v="2050350280"/>
    <e v="#N/A"/>
    <n v="0"/>
    <n v="0"/>
    <n v="0"/>
    <m/>
    <m/>
    <m/>
    <m/>
    <m/>
    <m/>
    <m/>
    <m/>
    <m/>
    <m/>
    <m/>
    <m/>
    <m/>
    <m/>
    <m/>
    <m/>
    <m/>
    <m/>
    <n v="6"/>
  </r>
  <r>
    <x v="0"/>
    <s v="PT. TIRTA INVESTAMA PANDAAN"/>
    <n v="21102909244"/>
    <s v="YPS"/>
    <s v="SISWANTO"/>
    <s v="L 9354 UZ"/>
    <n v="5042311868"/>
    <s v="-"/>
    <s v="-"/>
    <d v="2021-11-06T00:00:00"/>
    <n v="32"/>
    <s v="DEPO PASURUAN"/>
    <x v="0"/>
    <s v="555-0009223"/>
    <d v="2021-11-06T00:00:00"/>
    <x v="4"/>
    <n v="32"/>
    <s v="-"/>
    <s v="-"/>
    <n v="6008150752"/>
    <n v="32"/>
    <n v="0"/>
    <n v="32"/>
    <s v="DEPO PASURUAN"/>
    <s v="-"/>
    <s v="555-0006710"/>
    <d v="2021-11-06T00:00:00"/>
    <n v="0"/>
    <s v="-"/>
    <s v="-"/>
    <s v="-"/>
    <s v="8276895378"/>
    <s v="2050350280"/>
    <e v="#N/A"/>
    <n v="3200000"/>
    <n v="3200000"/>
    <n v="0"/>
    <m/>
    <m/>
    <m/>
    <m/>
    <m/>
    <m/>
    <m/>
    <m/>
    <m/>
    <m/>
    <m/>
    <m/>
    <m/>
    <m/>
    <m/>
    <m/>
    <m/>
    <m/>
    <n v="6"/>
  </r>
  <r>
    <x v="0"/>
    <s v="PT. TIRTA INVESTAMA PANDAAN"/>
    <n v="21102909241"/>
    <s v="YPS"/>
    <s v="ARIF"/>
    <s v="L 8983 UU"/>
    <n v="5042312819"/>
    <s v="-"/>
    <s v="-"/>
    <d v="2021-11-06T00:00:00"/>
    <n v="1536"/>
    <s v="GUDANG CARAT LMS"/>
    <x v="27"/>
    <n v="20041"/>
    <d v="2021-11-06T00:00:00"/>
    <x v="17"/>
    <n v="1536"/>
    <s v="-"/>
    <s v="-"/>
    <n v="6008151326"/>
    <n v="0"/>
    <n v="0"/>
    <n v="0"/>
    <s v="GUDANG CARAT LMS"/>
    <s v="-"/>
    <n v="34741"/>
    <d v="2021-11-06T00:00:00"/>
    <n v="0"/>
    <s v="-"/>
    <s v="-"/>
    <s v="-"/>
    <s v="8276895378"/>
    <s v="2050350280"/>
    <e v="#N/A"/>
    <n v="36172800"/>
    <n v="0"/>
    <n v="0"/>
    <m/>
    <m/>
    <m/>
    <m/>
    <m/>
    <m/>
    <m/>
    <m/>
    <m/>
    <m/>
    <m/>
    <m/>
    <m/>
    <m/>
    <m/>
    <m/>
    <m/>
    <m/>
    <n v="6"/>
  </r>
  <r>
    <x v="0"/>
    <s v="PT. TIRTA INVESTAMA PANDAAN"/>
    <n v="21102909241"/>
    <s v="YPS"/>
    <s v="ARIF"/>
    <s v="L 8983 UU"/>
    <n v="5042312819"/>
    <s v="-"/>
    <s v="-"/>
    <d v="2021-11-06T00:00:00"/>
    <n v="30"/>
    <s v="GUDANG CARAT LMS"/>
    <x v="27"/>
    <n v="20041"/>
    <d v="2021-11-06T00:00:00"/>
    <x v="18"/>
    <n v="0"/>
    <s v="-"/>
    <s v="-"/>
    <n v="6008151326"/>
    <n v="0"/>
    <n v="0"/>
    <n v="0"/>
    <s v="GUDANG CARAT LMS"/>
    <s v="-"/>
    <n v="34741"/>
    <d v="2021-11-06T00:00:00"/>
    <n v="0"/>
    <s v="-"/>
    <s v="-"/>
    <s v="-"/>
    <s v="8276895378"/>
    <s v="2050350280"/>
    <e v="#N/A"/>
    <n v="0"/>
    <n v="0"/>
    <n v="0"/>
    <m/>
    <m/>
    <m/>
    <m/>
    <m/>
    <m/>
    <m/>
    <m/>
    <m/>
    <m/>
    <m/>
    <m/>
    <m/>
    <m/>
    <m/>
    <m/>
    <m/>
    <m/>
    <n v="6"/>
  </r>
  <r>
    <x v="0"/>
    <s v="PT. TIRTA INVESTAMA PANDAAN"/>
    <n v="21102909241"/>
    <s v="YPS"/>
    <s v="ARIF"/>
    <s v="L 8983 UU"/>
    <n v="5042312819"/>
    <s v="-"/>
    <s v="-"/>
    <d v="2021-11-06T00:00:00"/>
    <n v="32"/>
    <s v="GUDANG CARAT LMS"/>
    <x v="27"/>
    <n v="20041"/>
    <d v="2021-11-06T00:00:00"/>
    <x v="4"/>
    <n v="32"/>
    <s v="-"/>
    <s v="-"/>
    <n v="6008151326"/>
    <n v="32"/>
    <n v="0"/>
    <n v="32"/>
    <s v="GUDANG CARAT LMS"/>
    <s v="-"/>
    <n v="34741"/>
    <d v="2021-11-06T00:00:00"/>
    <n v="0"/>
    <s v="-"/>
    <s v="-"/>
    <s v="-"/>
    <s v="8276895378"/>
    <s v="2050350280"/>
    <e v="#N/A"/>
    <n v="3200000"/>
    <n v="3200000"/>
    <n v="0"/>
    <m/>
    <m/>
    <m/>
    <m/>
    <m/>
    <m/>
    <m/>
    <m/>
    <m/>
    <m/>
    <m/>
    <m/>
    <m/>
    <m/>
    <m/>
    <m/>
    <m/>
    <m/>
    <n v="6"/>
  </r>
  <r>
    <x v="0"/>
    <s v="PT. TIRTA INVESTAMA PANDAAN"/>
    <n v="21102803676"/>
    <s v="YPS"/>
    <s v="FATCHUR ROCHMAN (PDN) "/>
    <s v="N 8615 UW"/>
    <n v="5042320824"/>
    <s v="-"/>
    <s v="-"/>
    <d v="2021-11-06T00:00:00"/>
    <n v="1280"/>
    <s v="DEPO LUMAJANG"/>
    <x v="16"/>
    <s v="079-0002035"/>
    <d v="2021-11-08T00:00:00"/>
    <x v="9"/>
    <n v="1280"/>
    <s v="-"/>
    <s v="-"/>
    <n v="6008152823"/>
    <n v="0"/>
    <n v="0"/>
    <n v="0"/>
    <s v="DEPO LUMAJANG"/>
    <s v="-"/>
    <s v="079-0002003"/>
    <d v="2021-11-08T00:00:00"/>
    <n v="0"/>
    <s v="-"/>
    <s v="-"/>
    <s v="-"/>
    <s v="8276895378"/>
    <s v="2050350280"/>
    <e v="#N/A"/>
    <n v="47667200"/>
    <n v="0"/>
    <n v="0"/>
    <m/>
    <m/>
    <m/>
    <m/>
    <m/>
    <m/>
    <m/>
    <m/>
    <m/>
    <m/>
    <m/>
    <m/>
    <m/>
    <m/>
    <m/>
    <m/>
    <m/>
    <m/>
    <n v="6"/>
  </r>
  <r>
    <x v="0"/>
    <s v="PT. TIRTA INVESTAMA PANDAAN"/>
    <n v="21102803676"/>
    <s v="YPS"/>
    <s v="FATCHUR ROCHMAN (PDN) "/>
    <s v="N 8615 UW"/>
    <n v="5042320824"/>
    <s v="-"/>
    <s v="-"/>
    <d v="2021-11-06T00:00:00"/>
    <n v="32"/>
    <s v="DEPO LUMAJANG"/>
    <x v="16"/>
    <s v="079-0002035"/>
    <d v="2021-11-08T00:00:00"/>
    <x v="4"/>
    <n v="32"/>
    <s v="-"/>
    <s v="-"/>
    <n v="6008152823"/>
    <n v="32"/>
    <n v="0"/>
    <n v="32"/>
    <s v="DEPO LUMAJANG"/>
    <s v="-"/>
    <s v="079-0002003"/>
    <d v="2021-11-08T00:00:00"/>
    <n v="0"/>
    <s v="-"/>
    <s v="-"/>
    <s v="-"/>
    <s v="8276895378"/>
    <s v="2050350280"/>
    <e v="#N/A"/>
    <n v="3200000"/>
    <n v="3200000"/>
    <n v="0"/>
    <m/>
    <m/>
    <m/>
    <m/>
    <m/>
    <m/>
    <m/>
    <m/>
    <m/>
    <m/>
    <m/>
    <m/>
    <m/>
    <m/>
    <m/>
    <m/>
    <m/>
    <m/>
    <n v="6"/>
  </r>
  <r>
    <x v="0"/>
    <s v="PT. TIRTA INVESTAMA PANDAAN"/>
    <n v="21102803644"/>
    <s v="YPS"/>
    <s v="DAFIT A"/>
    <s v="N 8597 UV"/>
    <n v="5042324546"/>
    <s v="-"/>
    <s v="-"/>
    <d v="2021-11-06T00:00:00"/>
    <n v="1120"/>
    <s v="DEPO PROBOLINGGO"/>
    <x v="14"/>
    <s v="889-0004359"/>
    <d v="2021-11-08T00:00:00"/>
    <x v="3"/>
    <n v="1120"/>
    <s v="-"/>
    <s v="-"/>
    <n v="6008152724"/>
    <n v="0"/>
    <n v="0"/>
    <n v="0"/>
    <s v="DEPO PROBOLINGGO"/>
    <s v="-"/>
    <s v="889-0004227"/>
    <d v="2021-11-08T00:00:00"/>
    <n v="0"/>
    <s v="-"/>
    <s v="-"/>
    <s v="-"/>
    <s v="8276895378"/>
    <s v="2050350280"/>
    <e v="#N/A"/>
    <n v="45360000"/>
    <n v="0"/>
    <n v="0"/>
    <m/>
    <m/>
    <m/>
    <m/>
    <m/>
    <m/>
    <m/>
    <m/>
    <m/>
    <m/>
    <m/>
    <m/>
    <m/>
    <m/>
    <m/>
    <m/>
    <m/>
    <m/>
    <n v="6"/>
  </r>
  <r>
    <x v="0"/>
    <s v="PT. TIRTA INVESTAMA PANDAAN"/>
    <n v="21102803644"/>
    <s v="YPS"/>
    <s v="DAFIT A"/>
    <s v="N 8597 UV"/>
    <n v="5042324546"/>
    <s v="-"/>
    <s v="-"/>
    <d v="2021-11-06T00:00:00"/>
    <n v="16"/>
    <s v="DEPO PROBOLINGGO"/>
    <x v="14"/>
    <s v="889-0004359"/>
    <d v="2021-11-08T00:00:00"/>
    <x v="4"/>
    <n v="16"/>
    <s v="-"/>
    <s v="-"/>
    <n v="6008152724"/>
    <n v="16"/>
    <n v="0"/>
    <n v="16"/>
    <s v="DEPO PROBOLINGGO"/>
    <s v="-"/>
    <s v="889-0004227"/>
    <d v="2021-11-08T00:00:00"/>
    <n v="0"/>
    <s v="-"/>
    <s v="-"/>
    <s v="-"/>
    <s v="8276895378"/>
    <s v="2050350280"/>
    <e v="#N/A"/>
    <n v="1600000"/>
    <n v="1600000"/>
    <n v="0"/>
    <m/>
    <m/>
    <m/>
    <m/>
    <m/>
    <m/>
    <m/>
    <m/>
    <m/>
    <m/>
    <m/>
    <m/>
    <m/>
    <m/>
    <m/>
    <m/>
    <m/>
    <m/>
    <n v="6"/>
  </r>
  <r>
    <x v="0"/>
    <s v="PT. TIRTA INVESTAMA PANDAAN"/>
    <n v="21102803649"/>
    <s v="YPS"/>
    <s v="MUSTOFA"/>
    <s v="N 8607 UV"/>
    <n v="5042315402"/>
    <s v="-"/>
    <s v="-"/>
    <d v="2021-11-06T00:00:00"/>
    <n v="1120"/>
    <s v="DEPO PROBOLINGGO"/>
    <x v="14"/>
    <s v="889-0004367"/>
    <d v="2021-11-09T00:00:00"/>
    <x v="3"/>
    <n v="1120"/>
    <s v="-"/>
    <s v="-"/>
    <n v="6008136272"/>
    <n v="0"/>
    <n v="0"/>
    <n v="0"/>
    <s v="DEPO PROBOLINGGO"/>
    <s v="-"/>
    <s v="889-0004233"/>
    <d v="2021-11-09T00:00:00"/>
    <n v="0"/>
    <s v="-"/>
    <s v="-"/>
    <s v="-"/>
    <s v="8276895378"/>
    <s v="2050350280"/>
    <e v="#N/A"/>
    <n v="45360000"/>
    <n v="0"/>
    <n v="0"/>
    <m/>
    <m/>
    <m/>
    <m/>
    <m/>
    <m/>
    <m/>
    <m/>
    <m/>
    <m/>
    <m/>
    <m/>
    <m/>
    <m/>
    <m/>
    <m/>
    <m/>
    <m/>
    <n v="6"/>
  </r>
  <r>
    <x v="0"/>
    <s v="PT. TIRTA INVESTAMA PANDAAN"/>
    <n v="21102803649"/>
    <s v="YPS"/>
    <s v="MUSTOFA"/>
    <s v="N 8607 UV"/>
    <n v="5042315402"/>
    <s v="-"/>
    <s v="-"/>
    <d v="2021-11-06T00:00:00"/>
    <n v="16"/>
    <s v="DEPO PROBOLINGGO"/>
    <x v="14"/>
    <s v="889-0004367"/>
    <d v="2021-11-09T00:00:00"/>
    <x v="4"/>
    <n v="16"/>
    <s v="-"/>
    <s v="-"/>
    <n v="6008136272"/>
    <n v="16"/>
    <n v="0"/>
    <n v="16"/>
    <s v="DEPO PROBOLINGGO"/>
    <s v="-"/>
    <s v="889-0004233"/>
    <d v="2021-11-09T00:00:00"/>
    <n v="0"/>
    <s v="-"/>
    <s v="-"/>
    <s v="-"/>
    <s v="8276895378"/>
    <s v="2050350280"/>
    <e v="#N/A"/>
    <n v="1600000"/>
    <n v="1600000"/>
    <n v="0"/>
    <m/>
    <m/>
    <m/>
    <m/>
    <m/>
    <m/>
    <m/>
    <m/>
    <m/>
    <m/>
    <m/>
    <m/>
    <m/>
    <m/>
    <m/>
    <m/>
    <m/>
    <m/>
    <n v="6"/>
  </r>
  <r>
    <x v="0"/>
    <s v="PT. TIRTA INVESTAMA PANDAAN"/>
    <n v="21102803647"/>
    <s v="YPS"/>
    <s v="MUNAWIR"/>
    <s v="N 8815 UV"/>
    <n v="5042315398"/>
    <s v="-"/>
    <s v="-"/>
    <d v="2021-11-06T00:00:00"/>
    <n v="1120"/>
    <s v="DEPO LUMAJANG"/>
    <x v="16"/>
    <s v="079-0002032"/>
    <d v="2021-11-08T00:00:00"/>
    <x v="3"/>
    <n v="1120"/>
    <s v="-"/>
    <s v="-"/>
    <n v="6008148655"/>
    <n v="0"/>
    <n v="0"/>
    <n v="0"/>
    <s v="DEPO LUMAJANG"/>
    <s v="-"/>
    <s v="079-0002000"/>
    <d v="2021-11-08T00:00:00"/>
    <n v="0"/>
    <s v="-"/>
    <s v="-"/>
    <s v="-"/>
    <s v="8276895378"/>
    <s v="2050350280"/>
    <e v="#N/A"/>
    <n v="45360000"/>
    <n v="0"/>
    <n v="0"/>
    <m/>
    <m/>
    <m/>
    <m/>
    <m/>
    <m/>
    <m/>
    <m/>
    <m/>
    <m/>
    <m/>
    <m/>
    <m/>
    <m/>
    <m/>
    <m/>
    <m/>
    <m/>
    <n v="6"/>
  </r>
  <r>
    <x v="0"/>
    <s v="PT. TIRTA INVESTAMA PANDAAN"/>
    <n v="21102803647"/>
    <s v="YPS"/>
    <s v="MUNAWIR"/>
    <s v="N 8815 UV"/>
    <n v="5042315398"/>
    <s v="-"/>
    <s v="-"/>
    <d v="2021-11-06T00:00:00"/>
    <n v="16"/>
    <s v="DEPO LUMAJANG"/>
    <x v="16"/>
    <s v="079-0002032"/>
    <d v="2021-11-08T00:00:00"/>
    <x v="4"/>
    <n v="16"/>
    <s v="-"/>
    <s v="-"/>
    <n v="6008148655"/>
    <n v="16"/>
    <n v="0"/>
    <n v="16"/>
    <s v="DEPO LUMAJANG"/>
    <s v="-"/>
    <s v="079-0002000"/>
    <d v="2021-11-08T00:00:00"/>
    <n v="0"/>
    <s v="-"/>
    <s v="-"/>
    <s v="-"/>
    <s v="8276895378"/>
    <s v="2050350280"/>
    <e v="#N/A"/>
    <n v="1600000"/>
    <n v="1600000"/>
    <n v="0"/>
    <m/>
    <m/>
    <m/>
    <m/>
    <m/>
    <m/>
    <m/>
    <m/>
    <m/>
    <m/>
    <m/>
    <m/>
    <m/>
    <m/>
    <m/>
    <m/>
    <m/>
    <m/>
    <n v="6"/>
  </r>
  <r>
    <x v="1"/>
    <s v="PT. TIRTA INVESTAMA PANDAAN"/>
    <n v="21102903658"/>
    <s v="YPS"/>
    <s v="BAMBANG HERMANTO"/>
    <s v="N 8565 UV"/>
    <n v="5042323250"/>
    <s v="-"/>
    <s v="-"/>
    <d v="2021-11-06T00:00:00"/>
    <n v="1120"/>
    <s v="DEPO MARGOMULYO"/>
    <x v="5"/>
    <s v="168-0032598"/>
    <d v="2021-11-08T00:00:00"/>
    <x v="3"/>
    <n v="1120"/>
    <s v="-"/>
    <s v="-"/>
    <n v="6008147667"/>
    <n v="0"/>
    <n v="0"/>
    <n v="0"/>
    <s v="DEPO MARGOMULYO"/>
    <s v="-"/>
    <s v="168-0021102"/>
    <d v="2021-11-08T00:00:00"/>
    <n v="0"/>
    <s v="-"/>
    <s v="-"/>
    <s v="-"/>
    <s v="8276895966"/>
    <s v="2050350313"/>
    <e v="#N/A"/>
    <n v="45360000"/>
    <n v="0"/>
    <n v="0"/>
    <m/>
    <m/>
    <m/>
    <m/>
    <m/>
    <m/>
    <m/>
    <m/>
    <m/>
    <m/>
    <m/>
    <m/>
    <m/>
    <m/>
    <m/>
    <m/>
    <m/>
    <m/>
    <n v="6"/>
  </r>
  <r>
    <x v="1"/>
    <s v="PT. TIRTA INVESTAMA PANDAAN"/>
    <n v="21102903658"/>
    <s v="YPS"/>
    <s v="BAMBANG HERMANTO"/>
    <s v="N 8565 UV"/>
    <n v="5042323250"/>
    <s v="-"/>
    <s v="-"/>
    <d v="2021-11-06T00:00:00"/>
    <n v="16"/>
    <s v="DEPO MARGOMULYO"/>
    <x v="5"/>
    <s v="168-0032598"/>
    <d v="2021-11-08T00:00:00"/>
    <x v="4"/>
    <n v="16"/>
    <s v="-"/>
    <s v="-"/>
    <n v="6008147667"/>
    <n v="16"/>
    <n v="0"/>
    <n v="16"/>
    <s v="DEPO MARGOMULYO"/>
    <s v="-"/>
    <s v="168-0021102"/>
    <d v="2021-11-08T00:00:00"/>
    <n v="0"/>
    <s v="-"/>
    <s v="-"/>
    <s v="-"/>
    <s v="8276895966"/>
    <s v="2050350313"/>
    <e v="#N/A"/>
    <n v="1600000"/>
    <n v="1600000"/>
    <n v="0"/>
    <m/>
    <m/>
    <m/>
    <m/>
    <m/>
    <m/>
    <m/>
    <m/>
    <m/>
    <m/>
    <m/>
    <m/>
    <m/>
    <m/>
    <m/>
    <m/>
    <m/>
    <m/>
    <n v="6"/>
  </r>
  <r>
    <x v="1"/>
    <s v="PT. TIRTA INVESTAMA PANDAAN"/>
    <n v="21102903672"/>
    <s v="YPS"/>
    <s v="MISDI"/>
    <s v="N 9967 UW"/>
    <n v="5042305011"/>
    <s v="-"/>
    <s v="-"/>
    <d v="2021-11-06T00:00:00"/>
    <n v="1280"/>
    <s v="DEPO PANCENG"/>
    <x v="13"/>
    <s v="169-0001713"/>
    <d v="2021-11-08T00:00:00"/>
    <x v="9"/>
    <n v="1280"/>
    <s v="-"/>
    <s v="-"/>
    <n v="6008135112"/>
    <n v="0"/>
    <n v="0"/>
    <n v="0"/>
    <s v="DEPO PANCENG"/>
    <s v="-"/>
    <s v="169-0001652"/>
    <d v="2021-11-08T00:00:00"/>
    <n v="0"/>
    <s v="-"/>
    <s v="-"/>
    <s v="-"/>
    <s v="8276895966"/>
    <s v="2050350313"/>
    <e v="#N/A"/>
    <n v="47667200"/>
    <n v="0"/>
    <n v="0"/>
    <m/>
    <m/>
    <m/>
    <m/>
    <m/>
    <m/>
    <m/>
    <m/>
    <m/>
    <m/>
    <m/>
    <m/>
    <m/>
    <m/>
    <m/>
    <m/>
    <m/>
    <m/>
    <n v="6"/>
  </r>
  <r>
    <x v="1"/>
    <s v="PT. TIRTA INVESTAMA PANDAAN"/>
    <n v="21102903672"/>
    <s v="YPS"/>
    <s v="MISDI"/>
    <s v="N 9967 UW"/>
    <n v="5042305011"/>
    <s v="-"/>
    <s v="-"/>
    <d v="2021-11-06T00:00:00"/>
    <n v="32"/>
    <s v="DEPO PANCENG"/>
    <x v="13"/>
    <s v="169-0001713"/>
    <d v="2021-11-08T00:00:00"/>
    <x v="4"/>
    <n v="32"/>
    <s v="-"/>
    <s v="-"/>
    <n v="6008135112"/>
    <n v="32"/>
    <n v="0"/>
    <n v="32"/>
    <s v="DEPO PANCENG"/>
    <s v="-"/>
    <s v="169-0001652"/>
    <d v="2021-11-08T00:00:00"/>
    <n v="0"/>
    <s v="-"/>
    <s v="-"/>
    <s v="-"/>
    <s v="8276895966"/>
    <s v="2050350313"/>
    <e v="#N/A"/>
    <n v="3200000"/>
    <n v="3200000"/>
    <n v="0"/>
    <m/>
    <m/>
    <m/>
    <m/>
    <m/>
    <m/>
    <m/>
    <m/>
    <m/>
    <m/>
    <m/>
    <m/>
    <m/>
    <m/>
    <m/>
    <m/>
    <m/>
    <m/>
    <n v="6"/>
  </r>
  <r>
    <x v="1"/>
    <s v="PT. TIRTA INVESTAMA PANDAAN"/>
    <n v="21102903651"/>
    <s v="GLL"/>
    <s v="JAHJA"/>
    <s v="N8863UW"/>
    <n v="5042321922"/>
    <s v="-"/>
    <s v="-"/>
    <d v="2021-11-06T00:00:00"/>
    <n v="1120"/>
    <s v="DEPO MARGOMULYO"/>
    <x v="5"/>
    <s v="168-0032560"/>
    <d v="2021-11-06T00:00:00"/>
    <x v="3"/>
    <n v="1120"/>
    <s v="-"/>
    <s v="-"/>
    <n v="6008152141"/>
    <n v="0"/>
    <n v="0"/>
    <n v="0"/>
    <s v="DEPO MARGOMULYO"/>
    <s v="-"/>
    <s v="168-0021079"/>
    <d v="2021-11-06T00:00:00"/>
    <n v="0"/>
    <s v="-"/>
    <s v="-"/>
    <s v="-"/>
    <s v="8276895966"/>
    <s v="2050350313"/>
    <e v="#N/A"/>
    <n v="45360000"/>
    <n v="0"/>
    <n v="0"/>
    <m/>
    <m/>
    <m/>
    <m/>
    <m/>
    <m/>
    <m/>
    <m/>
    <m/>
    <m/>
    <m/>
    <m/>
    <m/>
    <m/>
    <m/>
    <m/>
    <m/>
    <m/>
    <n v="6"/>
  </r>
  <r>
    <x v="1"/>
    <s v="PT. TIRTA INVESTAMA PANDAAN"/>
    <n v="21102903651"/>
    <s v="GLL"/>
    <s v="JAHJA"/>
    <s v="N8863UW"/>
    <n v="5042321922"/>
    <s v="-"/>
    <s v="-"/>
    <d v="2021-11-06T00:00:00"/>
    <n v="16"/>
    <s v="DEPO MARGOMULYO"/>
    <x v="5"/>
    <s v="168-0032560"/>
    <d v="2021-11-06T00:00:00"/>
    <x v="4"/>
    <n v="16"/>
    <s v="-"/>
    <s v="-"/>
    <n v="6008152141"/>
    <n v="16"/>
    <n v="0"/>
    <n v="16"/>
    <s v="DEPO MARGOMULYO"/>
    <s v="-"/>
    <s v="168-0021079"/>
    <d v="2021-11-06T00:00:00"/>
    <n v="0"/>
    <s v="-"/>
    <s v="-"/>
    <s v="-"/>
    <s v="8276895966"/>
    <s v="2050350313"/>
    <e v="#N/A"/>
    <n v="1600000"/>
    <n v="1600000"/>
    <n v="0"/>
    <m/>
    <m/>
    <m/>
    <m/>
    <m/>
    <m/>
    <m/>
    <m/>
    <m/>
    <m/>
    <m/>
    <m/>
    <m/>
    <m/>
    <m/>
    <m/>
    <m/>
    <m/>
    <n v="6"/>
  </r>
  <r>
    <x v="1"/>
    <s v="PT. TIRTA INVESTAMA PANDAAN"/>
    <n v="21102903654"/>
    <s v="GLL"/>
    <s v="TJIPTO"/>
    <s v="L 9349 UZ"/>
    <n v="5042311397"/>
    <s v="-"/>
    <s v="-"/>
    <d v="2021-11-06T00:00:00"/>
    <n v="1120"/>
    <s v="DEPO MARGOMULYO"/>
    <x v="5"/>
    <s v="168-0032556"/>
    <d v="2021-11-06T00:00:00"/>
    <x v="3"/>
    <n v="1120"/>
    <s v="-"/>
    <s v="-"/>
    <n v="6008142997"/>
    <n v="0"/>
    <n v="0"/>
    <n v="0"/>
    <s v="DEPO MARGOMULYO"/>
    <s v="-"/>
    <s v="168-0021076"/>
    <d v="2021-11-06T00:00:00"/>
    <n v="0"/>
    <s v="-"/>
    <s v="-"/>
    <s v="-"/>
    <s v="8276895966"/>
    <s v="2050350313"/>
    <e v="#N/A"/>
    <n v="45360000"/>
    <n v="0"/>
    <n v="0"/>
    <m/>
    <m/>
    <m/>
    <m/>
    <m/>
    <m/>
    <m/>
    <m/>
    <m/>
    <m/>
    <m/>
    <m/>
    <m/>
    <m/>
    <m/>
    <m/>
    <m/>
    <m/>
    <n v="6"/>
  </r>
  <r>
    <x v="1"/>
    <s v="PT. TIRTA INVESTAMA PANDAAN"/>
    <n v="21102903654"/>
    <s v="GLL"/>
    <s v="TJIPTO"/>
    <s v="L 9349 UZ"/>
    <n v="5042311397"/>
    <s v="-"/>
    <s v="-"/>
    <d v="2021-11-06T00:00:00"/>
    <n v="16"/>
    <s v="DEPO MARGOMULYO"/>
    <x v="5"/>
    <s v="168-0032556"/>
    <d v="2021-11-06T00:00:00"/>
    <x v="4"/>
    <n v="16"/>
    <s v="-"/>
    <s v="-"/>
    <n v="6008142997"/>
    <n v="16"/>
    <n v="0"/>
    <n v="16"/>
    <s v="DEPO MARGOMULYO"/>
    <s v="-"/>
    <s v="168-0021076"/>
    <d v="2021-11-06T00:00:00"/>
    <n v="0"/>
    <s v="-"/>
    <s v="-"/>
    <s v="-"/>
    <s v="8276895966"/>
    <s v="2050350313"/>
    <e v="#N/A"/>
    <n v="1600000"/>
    <n v="1600000"/>
    <n v="0"/>
    <m/>
    <m/>
    <m/>
    <m/>
    <m/>
    <m/>
    <m/>
    <m/>
    <m/>
    <m/>
    <m/>
    <m/>
    <m/>
    <m/>
    <m/>
    <m/>
    <m/>
    <m/>
    <n v="6"/>
  </r>
  <r>
    <x v="1"/>
    <s v="PT. TIRTA INVESTAMA PANDAAN"/>
    <n v="21102903653"/>
    <s v="GLL"/>
    <s v="SETYO"/>
    <s v="N8105UW"/>
    <n v="5042318504"/>
    <s v="-"/>
    <s v="-"/>
    <d v="2021-11-06T00:00:00"/>
    <n v="1120"/>
    <s v="DEPO MARGOMULYO"/>
    <x v="5"/>
    <s v="168-0032565"/>
    <d v="2021-11-06T00:00:00"/>
    <x v="3"/>
    <n v="1120"/>
    <s v="-"/>
    <s v="-"/>
    <n v="6008152143"/>
    <n v="0"/>
    <n v="0"/>
    <n v="0"/>
    <s v="DEPO MARGOMULYO"/>
    <s v="-"/>
    <s v="168-0021082"/>
    <d v="2021-11-06T00:00:00"/>
    <n v="0"/>
    <s v="-"/>
    <s v="-"/>
    <s v="-"/>
    <s v="8276895966"/>
    <s v="2050350313"/>
    <e v="#N/A"/>
    <n v="45360000"/>
    <n v="0"/>
    <n v="0"/>
    <m/>
    <m/>
    <m/>
    <m/>
    <m/>
    <m/>
    <m/>
    <m/>
    <m/>
    <m/>
    <m/>
    <m/>
    <m/>
    <m/>
    <m/>
    <m/>
    <m/>
    <m/>
    <n v="6"/>
  </r>
  <r>
    <x v="1"/>
    <s v="PT. TIRTA INVESTAMA PANDAAN"/>
    <n v="21102903653"/>
    <s v="GLL"/>
    <s v="SETYO"/>
    <s v="N8105UW"/>
    <n v="5042318504"/>
    <s v="-"/>
    <s v="-"/>
    <d v="2021-11-06T00:00:00"/>
    <n v="16"/>
    <s v="DEPO MARGOMULYO"/>
    <x v="5"/>
    <s v="168-0032565"/>
    <d v="2021-11-06T00:00:00"/>
    <x v="4"/>
    <n v="16"/>
    <s v="-"/>
    <s v="-"/>
    <n v="6008152143"/>
    <n v="16"/>
    <n v="0"/>
    <n v="16"/>
    <s v="DEPO MARGOMULYO"/>
    <s v="-"/>
    <s v="168-0021082"/>
    <d v="2021-11-06T00:00:00"/>
    <n v="0"/>
    <s v="-"/>
    <s v="-"/>
    <s v="-"/>
    <s v="8276895966"/>
    <s v="2050350313"/>
    <e v="#N/A"/>
    <n v="1600000"/>
    <n v="1600000"/>
    <n v="0"/>
    <m/>
    <m/>
    <m/>
    <m/>
    <m/>
    <m/>
    <m/>
    <m/>
    <m/>
    <m/>
    <m/>
    <m/>
    <m/>
    <m/>
    <m/>
    <m/>
    <m/>
    <m/>
    <n v="6"/>
  </r>
  <r>
    <x v="1"/>
    <s v="PT. TIRTA INVESTAMA PANDAAN"/>
    <n v="21102903656"/>
    <s v="GLL"/>
    <s v="MUJIB"/>
    <s v="N8495UV"/>
    <n v="5042315508"/>
    <s v="-"/>
    <s v="-"/>
    <d v="2021-11-06T00:00:00"/>
    <n v="1120"/>
    <s v="GUDANG CARAT SWS"/>
    <x v="30"/>
    <n v="20045"/>
    <d v="2021-11-06T00:00:00"/>
    <x v="3"/>
    <n v="1120"/>
    <s v="-"/>
    <s v="-"/>
    <n v="6008147637"/>
    <n v="0"/>
    <n v="0"/>
    <n v="0"/>
    <s v="GUDANG CARAT SWS"/>
    <s v="-"/>
    <n v="34755"/>
    <d v="2021-11-06T00:00:00"/>
    <n v="0"/>
    <s v="-"/>
    <s v="-"/>
    <s v="-"/>
    <s v="8276895966"/>
    <s v="2050350313"/>
    <e v="#N/A"/>
    <n v="45360000"/>
    <n v="0"/>
    <n v="0"/>
    <m/>
    <m/>
    <m/>
    <m/>
    <m/>
    <m/>
    <m/>
    <m/>
    <m/>
    <m/>
    <m/>
    <m/>
    <m/>
    <m/>
    <m/>
    <m/>
    <m/>
    <m/>
    <n v="6"/>
  </r>
  <r>
    <x v="1"/>
    <s v="PT. TIRTA INVESTAMA PANDAAN"/>
    <n v="21102903656"/>
    <s v="GLL"/>
    <s v="MUJIB"/>
    <s v="N8495UV"/>
    <n v="5042315508"/>
    <s v="-"/>
    <s v="-"/>
    <d v="2021-11-06T00:00:00"/>
    <n v="16"/>
    <s v="GUDANG CARAT SWS"/>
    <x v="30"/>
    <n v="20045"/>
    <d v="2021-11-06T00:00:00"/>
    <x v="4"/>
    <n v="16"/>
    <s v="-"/>
    <s v="-"/>
    <n v="6008147637"/>
    <n v="16"/>
    <n v="0"/>
    <n v="16"/>
    <s v="GUDANG CARAT SWS"/>
    <s v="-"/>
    <n v="34755"/>
    <d v="2021-11-06T00:00:00"/>
    <n v="0"/>
    <s v="-"/>
    <s v="-"/>
    <s v="-"/>
    <s v="8276895966"/>
    <s v="2050350313"/>
    <e v="#N/A"/>
    <n v="1600000"/>
    <n v="1600000"/>
    <n v="0"/>
    <m/>
    <m/>
    <m/>
    <m/>
    <m/>
    <m/>
    <m/>
    <m/>
    <m/>
    <m/>
    <m/>
    <m/>
    <m/>
    <m/>
    <m/>
    <m/>
    <m/>
    <m/>
    <n v="6"/>
  </r>
  <r>
    <x v="1"/>
    <s v="PT. TIRTA INVESTAMA PANDAAN"/>
    <n v="21102903649"/>
    <s v="GLL"/>
    <s v="SATIMAN"/>
    <s v="L9896UW"/>
    <n v="5042315233"/>
    <s v="-"/>
    <s v="-"/>
    <d v="2021-11-06T00:00:00"/>
    <n v="1120"/>
    <s v="GUDANG CARAT SWS"/>
    <x v="30"/>
    <n v="20046"/>
    <d v="2021-11-06T00:00:00"/>
    <x v="3"/>
    <n v="1120"/>
    <s v="-"/>
    <s v="-"/>
    <n v="6008151257"/>
    <n v="0"/>
    <n v="0"/>
    <n v="0"/>
    <s v="GUDANG CARAT SWS"/>
    <s v="-"/>
    <n v="34757"/>
    <d v="2021-11-06T00:00:00"/>
    <n v="0"/>
    <s v="-"/>
    <s v="-"/>
    <s v="-"/>
    <s v="8276895966"/>
    <s v="2050350313"/>
    <e v="#N/A"/>
    <n v="45360000"/>
    <n v="0"/>
    <n v="0"/>
    <m/>
    <m/>
    <m/>
    <m/>
    <m/>
    <m/>
    <m/>
    <m/>
    <m/>
    <m/>
    <m/>
    <m/>
    <m/>
    <m/>
    <m/>
    <m/>
    <m/>
    <m/>
    <n v="6"/>
  </r>
  <r>
    <x v="1"/>
    <s v="PT. TIRTA INVESTAMA PANDAAN"/>
    <n v="21102903649"/>
    <s v="GLL"/>
    <s v="SATIMAN"/>
    <s v="L9896UW"/>
    <n v="5042315233"/>
    <s v="-"/>
    <s v="-"/>
    <d v="2021-11-06T00:00:00"/>
    <n v="16"/>
    <s v="GUDANG CARAT SWS"/>
    <x v="30"/>
    <n v="20046"/>
    <d v="2021-11-06T00:00:00"/>
    <x v="4"/>
    <n v="16"/>
    <s v="-"/>
    <s v="-"/>
    <n v="6008151257"/>
    <n v="16"/>
    <n v="0"/>
    <n v="16"/>
    <s v="GUDANG CARAT SWS"/>
    <s v="-"/>
    <n v="34757"/>
    <d v="2021-11-06T00:00:00"/>
    <n v="0"/>
    <s v="-"/>
    <s v="-"/>
    <s v="-"/>
    <s v="8276895966"/>
    <s v="2050350313"/>
    <e v="#N/A"/>
    <n v="1600000"/>
    <n v="1600000"/>
    <n v="0"/>
    <m/>
    <m/>
    <m/>
    <m/>
    <m/>
    <m/>
    <m/>
    <m/>
    <m/>
    <m/>
    <m/>
    <m/>
    <m/>
    <m/>
    <m/>
    <m/>
    <m/>
    <m/>
    <n v="6"/>
  </r>
  <r>
    <x v="3"/>
    <s v="PT. TIRTA INVESTAMA PANDAAN"/>
    <n v="21102908183"/>
    <s v="YPS"/>
    <s v="ZAINUL ARIFIN"/>
    <s v="N 8503 UV"/>
    <n v="5042318190"/>
    <s v="-"/>
    <s v="-"/>
    <d v="2021-11-06T00:00:00"/>
    <n v="1280"/>
    <s v="DEPO MAKMUR JAYA SUGIHARTO"/>
    <x v="21"/>
    <s v="575-0008358"/>
    <d v="2021-11-06T00:00:00"/>
    <x v="9"/>
    <n v="1280"/>
    <s v="-"/>
    <s v="-"/>
    <n v="6008153049"/>
    <n v="0"/>
    <n v="0"/>
    <n v="0"/>
    <s v="DEPO MAKMUR JAYA SUGIHARTO"/>
    <s v="-"/>
    <s v="575-0007666"/>
    <d v="2021-11-06T00:00:00"/>
    <n v="0"/>
    <s v="-"/>
    <s v="-"/>
    <s v="-"/>
    <s v="8276895987"/>
    <s v="2050350324"/>
    <e v="#N/A"/>
    <n v="47667200"/>
    <n v="0"/>
    <n v="0"/>
    <m/>
    <m/>
    <m/>
    <m/>
    <m/>
    <m/>
    <m/>
    <m/>
    <m/>
    <m/>
    <m/>
    <m/>
    <m/>
    <m/>
    <m/>
    <m/>
    <m/>
    <m/>
    <n v="6"/>
  </r>
  <r>
    <x v="3"/>
    <s v="PT. TIRTA INVESTAMA PANDAAN"/>
    <n v="21102908183"/>
    <s v="YPS"/>
    <s v="ZAINUL ARIFIN"/>
    <s v="N 8503 UV"/>
    <n v="5042318190"/>
    <s v="-"/>
    <s v="-"/>
    <d v="2021-11-06T00:00:00"/>
    <n v="32"/>
    <s v="DEPO MAKMUR JAYA SUGIHARTO"/>
    <x v="21"/>
    <s v="575-0008358"/>
    <d v="2021-11-06T00:00:00"/>
    <x v="4"/>
    <n v="32"/>
    <s v="-"/>
    <s v="-"/>
    <n v="6008153049"/>
    <n v="32"/>
    <n v="0"/>
    <n v="32"/>
    <s v="DEPO MAKMUR JAYA SUGIHARTO"/>
    <s v="-"/>
    <s v="575-0007666"/>
    <d v="2021-11-06T00:00:00"/>
    <n v="0"/>
    <s v="-"/>
    <s v="-"/>
    <s v="-"/>
    <s v="8276895987"/>
    <s v="2050350324"/>
    <e v="#N/A"/>
    <n v="3200000"/>
    <n v="3200000"/>
    <n v="0"/>
    <m/>
    <m/>
    <m/>
    <m/>
    <m/>
    <m/>
    <m/>
    <m/>
    <m/>
    <m/>
    <m/>
    <m/>
    <m/>
    <m/>
    <m/>
    <m/>
    <m/>
    <m/>
    <n v="6"/>
  </r>
  <r>
    <x v="3"/>
    <s v="PT. TIRTA INVESTAMA PANDAAN"/>
    <n v="21102910837"/>
    <s v="YPS"/>
    <s v="B. SLAMET"/>
    <s v="N 8603 UV"/>
    <n v="5042322419"/>
    <s v="-"/>
    <s v="-"/>
    <d v="2021-11-06T00:00:00"/>
    <n v="1280"/>
    <s v="DEPO MAKMUR JAYA SUGIHARTO"/>
    <x v="21"/>
    <s v="575-0008360"/>
    <d v="2021-11-08T00:00:00"/>
    <x v="9"/>
    <n v="1280"/>
    <s v="-"/>
    <s v="-"/>
    <n v="6008151914"/>
    <n v="0"/>
    <n v="0"/>
    <n v="0"/>
    <s v="DEPO MAKMUR JAYA SUGIHARTO"/>
    <s v="-"/>
    <s v="575-0007668"/>
    <d v="2021-11-08T00:00:00"/>
    <n v="0"/>
    <s v="-"/>
    <s v="-"/>
    <s v="-"/>
    <s v="8276895987"/>
    <s v="2050350324"/>
    <e v="#N/A"/>
    <n v="47667200"/>
    <n v="0"/>
    <n v="0"/>
    <m/>
    <m/>
    <m/>
    <m/>
    <m/>
    <m/>
    <m/>
    <m/>
    <m/>
    <m/>
    <m/>
    <m/>
    <m/>
    <m/>
    <m/>
    <m/>
    <m/>
    <m/>
    <n v="6"/>
  </r>
  <r>
    <x v="3"/>
    <s v="PT. TIRTA INVESTAMA PANDAAN"/>
    <n v="21102910837"/>
    <s v="YPS"/>
    <s v="B. SLAMET"/>
    <s v="N 8603 UV"/>
    <n v="5042322419"/>
    <s v="-"/>
    <s v="-"/>
    <d v="2021-11-06T00:00:00"/>
    <n v="32"/>
    <s v="DEPO MAKMUR JAYA SUGIHARTO"/>
    <x v="21"/>
    <s v="575-0008360"/>
    <d v="2021-11-08T00:00:00"/>
    <x v="4"/>
    <n v="32"/>
    <s v="-"/>
    <s v="-"/>
    <n v="6008151914"/>
    <n v="32"/>
    <n v="0"/>
    <n v="32"/>
    <s v="DEPO MAKMUR JAYA SUGIHARTO"/>
    <s v="-"/>
    <s v="575-0007668"/>
    <d v="2021-11-08T00:00:00"/>
    <n v="0"/>
    <s v="-"/>
    <s v="-"/>
    <s v="-"/>
    <s v="8276895987"/>
    <s v="2050350324"/>
    <e v="#N/A"/>
    <n v="3200000"/>
    <n v="3200000"/>
    <n v="0"/>
    <m/>
    <m/>
    <m/>
    <m/>
    <m/>
    <m/>
    <m/>
    <m/>
    <m/>
    <m/>
    <m/>
    <m/>
    <m/>
    <m/>
    <m/>
    <m/>
    <m/>
    <m/>
    <n v="6"/>
  </r>
  <r>
    <x v="3"/>
    <s v="PT. TIRTA INVESTAMA PANDAAN"/>
    <n v="21102908172"/>
    <s v="YPS"/>
    <s v="SYAIFUL ARIFIN"/>
    <s v="N 8660 UW"/>
    <n v="5042325721"/>
    <s v="-"/>
    <s v="-"/>
    <d v="2021-11-06T00:00:00"/>
    <n v="1280"/>
    <s v="DEPO MAKMUR JAYA SUGIHARTO"/>
    <x v="21"/>
    <s v="575-0008359"/>
    <d v="2021-11-08T00:00:00"/>
    <x v="9"/>
    <n v="1280"/>
    <s v="-"/>
    <s v="-"/>
    <n v="6008153210"/>
    <n v="0"/>
    <n v="0"/>
    <n v="0"/>
    <s v="DEPO MAKMUR JAYA SUGIHARTO"/>
    <s v="-"/>
    <s v="575-0007667"/>
    <d v="2021-11-08T00:00:00"/>
    <n v="0"/>
    <s v="-"/>
    <s v="-"/>
    <s v="-"/>
    <s v="8276895987"/>
    <s v="2050350324"/>
    <e v="#N/A"/>
    <n v="47667200"/>
    <n v="0"/>
    <n v="0"/>
    <m/>
    <m/>
    <m/>
    <m/>
    <m/>
    <m/>
    <m/>
    <m/>
    <m/>
    <m/>
    <m/>
    <m/>
    <m/>
    <m/>
    <m/>
    <m/>
    <m/>
    <m/>
    <n v="6"/>
  </r>
  <r>
    <x v="3"/>
    <s v="PT. TIRTA INVESTAMA PANDAAN"/>
    <n v="21102908172"/>
    <s v="YPS"/>
    <s v="SYAIFUL ARIFIN"/>
    <s v="N 8660 UW"/>
    <n v="5042325721"/>
    <s v="-"/>
    <s v="-"/>
    <d v="2021-11-06T00:00:00"/>
    <n v="32"/>
    <s v="DEPO MAKMUR JAYA SUGIHARTO"/>
    <x v="21"/>
    <s v="575-0008359"/>
    <d v="2021-11-08T00:00:00"/>
    <x v="4"/>
    <n v="32"/>
    <s v="-"/>
    <s v="-"/>
    <n v="6008153210"/>
    <n v="32"/>
    <n v="0"/>
    <n v="32"/>
    <s v="DEPO MAKMUR JAYA SUGIHARTO"/>
    <s v="-"/>
    <s v="575-0007667"/>
    <d v="2021-11-08T00:00:00"/>
    <n v="0"/>
    <s v="-"/>
    <s v="-"/>
    <s v="-"/>
    <s v="8276895987"/>
    <s v="2050350324"/>
    <e v="#N/A"/>
    <n v="3200000"/>
    <n v="3200000"/>
    <n v="0"/>
    <m/>
    <m/>
    <m/>
    <m/>
    <m/>
    <m/>
    <m/>
    <m/>
    <m/>
    <m/>
    <m/>
    <m/>
    <m/>
    <m/>
    <m/>
    <m/>
    <m/>
    <m/>
    <n v="6"/>
  </r>
  <r>
    <x v="2"/>
    <s v="PT. TIRTA INVESTAMA PANDAAN"/>
    <n v="21102908111"/>
    <s v="YPS"/>
    <s v="DAYAT"/>
    <s v="B 9267 BXS"/>
    <n v="5042285336"/>
    <s v="-"/>
    <s v="-"/>
    <d v="2021-11-06T00:00:00"/>
    <n v="1120"/>
    <s v="DEPO PUTRA SEJATI"/>
    <x v="6"/>
    <s v="557-0014581"/>
    <d v="2021-11-08T00:00:00"/>
    <x v="3"/>
    <n v="1120"/>
    <s v="-"/>
    <s v="-"/>
    <n v="6008152940"/>
    <n v="0"/>
    <n v="0"/>
    <n v="0"/>
    <s v="DEPO PUTRA SEJATI"/>
    <s v="-"/>
    <s v="557-0013105"/>
    <d v="2021-11-08T00:00:00"/>
    <n v="0"/>
    <s v="-"/>
    <s v="-"/>
    <s v="-"/>
    <s v="8276895964"/>
    <s v="2050350311"/>
    <e v="#N/A"/>
    <n v="44083200"/>
    <n v="0"/>
    <n v="0"/>
    <m/>
    <m/>
    <m/>
    <m/>
    <m/>
    <m/>
    <m/>
    <m/>
    <m/>
    <m/>
    <m/>
    <m/>
    <m/>
    <m/>
    <m/>
    <m/>
    <m/>
    <m/>
    <n v="6"/>
  </r>
  <r>
    <x v="2"/>
    <s v="PT. TIRTA INVESTAMA PANDAAN"/>
    <n v="21102908111"/>
    <s v="YPS"/>
    <s v="DAYAT"/>
    <s v="B 9267 BXS"/>
    <n v="5042285336"/>
    <s v="-"/>
    <s v="-"/>
    <d v="2021-11-06T00:00:00"/>
    <n v="16"/>
    <s v="DEPO PUTRA SEJATI"/>
    <x v="6"/>
    <s v="557-0014581"/>
    <d v="2021-11-08T00:00:00"/>
    <x v="4"/>
    <n v="16"/>
    <s v="-"/>
    <s v="-"/>
    <n v="6008152940"/>
    <n v="16"/>
    <n v="0"/>
    <n v="16"/>
    <s v="DEPO PUTRA SEJATI"/>
    <s v="-"/>
    <s v="557-0013105"/>
    <d v="2021-11-08T00:00:00"/>
    <n v="0"/>
    <s v="-"/>
    <s v="-"/>
    <s v="-"/>
    <s v="8276895964"/>
    <s v="2050350311"/>
    <e v="#N/A"/>
    <n v="1600000"/>
    <n v="1600000"/>
    <n v="0"/>
    <m/>
    <m/>
    <m/>
    <m/>
    <m/>
    <m/>
    <m/>
    <m/>
    <m/>
    <m/>
    <m/>
    <m/>
    <m/>
    <m/>
    <m/>
    <m/>
    <m/>
    <m/>
    <n v="6"/>
  </r>
  <r>
    <x v="2"/>
    <s v="PT. TIRTA INVESTAMA PANDAAN"/>
    <n v="21102908122"/>
    <s v="YPS"/>
    <s v="SUMARYONO"/>
    <s v="N 8165 UV"/>
    <n v="5042318742"/>
    <s v="-"/>
    <s v="-"/>
    <d v="2021-11-06T00:00:00"/>
    <n v="1280"/>
    <s v="DEPO PUTRA SEJATI"/>
    <x v="6"/>
    <s v="557-0014589"/>
    <d v="2021-11-08T00:00:00"/>
    <x v="9"/>
    <n v="1280"/>
    <s v="-"/>
    <s v="-"/>
    <n v="6008148388"/>
    <n v="0"/>
    <n v="0"/>
    <n v="0"/>
    <s v="DEPO PUTRA SEJATI"/>
    <s v="-"/>
    <s v="557-0013107"/>
    <d v="2021-11-08T00:00:00"/>
    <n v="0"/>
    <s v="-"/>
    <s v="-"/>
    <s v="-"/>
    <s v="8276895964"/>
    <s v="2050350311"/>
    <e v="#N/A"/>
    <n v="47667200"/>
    <n v="0"/>
    <n v="0"/>
    <m/>
    <m/>
    <m/>
    <m/>
    <m/>
    <m/>
    <m/>
    <m/>
    <m/>
    <m/>
    <m/>
    <m/>
    <m/>
    <m/>
    <m/>
    <m/>
    <m/>
    <m/>
    <n v="6"/>
  </r>
  <r>
    <x v="2"/>
    <s v="PT. TIRTA INVESTAMA PANDAAN"/>
    <n v="21102908122"/>
    <s v="YPS"/>
    <s v="SUMARYONO"/>
    <s v="N 8165 UV"/>
    <n v="5042318742"/>
    <s v="-"/>
    <s v="-"/>
    <d v="2021-11-06T00:00:00"/>
    <n v="32"/>
    <s v="DEPO PUTRA SEJATI"/>
    <x v="6"/>
    <s v="557-0014589"/>
    <d v="2021-11-08T00:00:00"/>
    <x v="4"/>
    <n v="32"/>
    <s v="-"/>
    <s v="-"/>
    <n v="6008148388"/>
    <n v="32"/>
    <n v="0"/>
    <n v="32"/>
    <s v="DEPO PUTRA SEJATI"/>
    <s v="-"/>
    <s v="557-0013107"/>
    <d v="2021-11-08T00:00:00"/>
    <n v="0"/>
    <s v="-"/>
    <s v="-"/>
    <s v="-"/>
    <s v="8276895964"/>
    <s v="2050350311"/>
    <e v="#N/A"/>
    <n v="3200000"/>
    <n v="3200000"/>
    <n v="0"/>
    <m/>
    <m/>
    <m/>
    <m/>
    <m/>
    <m/>
    <m/>
    <m/>
    <m/>
    <m/>
    <m/>
    <m/>
    <m/>
    <m/>
    <m/>
    <m/>
    <m/>
    <m/>
    <n v="6"/>
  </r>
  <r>
    <x v="2"/>
    <s v="PT. TIRTA INVESTAMA PANDAAN"/>
    <n v="21102908129"/>
    <s v="YPS"/>
    <s v="DAYAT"/>
    <s v="B 9267 BXS"/>
    <n v="5042308219"/>
    <s v="-"/>
    <s v="-"/>
    <d v="2021-11-06T00:00:00"/>
    <n v="1280"/>
    <s v="DEPO PUTRA SEJATI"/>
    <x v="6"/>
    <s v="557-0014570"/>
    <d v="2021-11-06T00:00:00"/>
    <x v="9"/>
    <n v="1280"/>
    <s v="-"/>
    <s v="-"/>
    <n v="6008152125"/>
    <n v="0"/>
    <n v="0"/>
    <n v="0"/>
    <s v="DEPO PUTRA SEJATI"/>
    <s v="-"/>
    <s v="557-0013094"/>
    <d v="2021-11-06T00:00:00"/>
    <n v="0"/>
    <s v="-"/>
    <s v="-"/>
    <s v="-"/>
    <s v="8276895964"/>
    <s v="2050350311"/>
    <e v="#N/A"/>
    <n v="47667200"/>
    <n v="0"/>
    <n v="0"/>
    <m/>
    <m/>
    <m/>
    <m/>
    <m/>
    <m/>
    <m/>
    <m/>
    <m/>
    <m/>
    <m/>
    <m/>
    <m/>
    <m/>
    <m/>
    <m/>
    <m/>
    <m/>
    <n v="6"/>
  </r>
  <r>
    <x v="2"/>
    <s v="PT. TIRTA INVESTAMA PANDAAN"/>
    <n v="21102908129"/>
    <s v="YPS"/>
    <s v="DAYAT"/>
    <s v="B 9267 BXS"/>
    <n v="5042308219"/>
    <s v="-"/>
    <s v="-"/>
    <d v="2021-11-06T00:00:00"/>
    <n v="32"/>
    <s v="DEPO PUTRA SEJATI"/>
    <x v="6"/>
    <s v="557-0014570"/>
    <d v="2021-11-06T00:00:00"/>
    <x v="4"/>
    <n v="32"/>
    <s v="-"/>
    <s v="-"/>
    <n v="6008152125"/>
    <n v="32"/>
    <n v="0"/>
    <n v="32"/>
    <s v="DEPO PUTRA SEJATI"/>
    <s v="-"/>
    <s v="557-0013094"/>
    <d v="2021-11-06T00:00:00"/>
    <n v="0"/>
    <s v="-"/>
    <s v="-"/>
    <s v="-"/>
    <s v="8276895964"/>
    <s v="2050350311"/>
    <e v="#N/A"/>
    <n v="3200000"/>
    <n v="3200000"/>
    <n v="0"/>
    <m/>
    <m/>
    <m/>
    <m/>
    <m/>
    <m/>
    <m/>
    <m/>
    <m/>
    <m/>
    <m/>
    <m/>
    <m/>
    <m/>
    <m/>
    <m/>
    <m/>
    <m/>
    <n v="6"/>
  </r>
  <r>
    <x v="2"/>
    <s v="PT. TIRTA INVESTAMA PANDAAN"/>
    <n v="21102908125"/>
    <s v="YPS"/>
    <s v="SUMARYONO"/>
    <s v="N 8165 UV"/>
    <n v="5042320652"/>
    <s v="-"/>
    <s v="-"/>
    <d v="2021-11-06T00:00:00"/>
    <n v="1280"/>
    <s v="GUDANG CARAT PS"/>
    <x v="29"/>
    <n v="20048"/>
    <d v="2021-11-06T00:00:00"/>
    <x v="9"/>
    <n v="1280"/>
    <s v="-"/>
    <s v="-"/>
    <n v="6008153287"/>
    <n v="0"/>
    <n v="0"/>
    <n v="0"/>
    <s v="GUDANG CARAT PS"/>
    <s v="-"/>
    <n v="34759"/>
    <d v="2021-11-06T00:00:00"/>
    <n v="0"/>
    <s v="-"/>
    <s v="-"/>
    <s v="-"/>
    <s v="8276895964"/>
    <s v="2050350311"/>
    <e v="#N/A"/>
    <n v="47667200"/>
    <n v="0"/>
    <n v="0"/>
    <m/>
    <m/>
    <m/>
    <m/>
    <m/>
    <m/>
    <m/>
    <m/>
    <m/>
    <m/>
    <m/>
    <m/>
    <m/>
    <m/>
    <m/>
    <m/>
    <m/>
    <m/>
    <n v="6"/>
  </r>
  <r>
    <x v="2"/>
    <s v="PT. TIRTA INVESTAMA PANDAAN"/>
    <n v="21102908125"/>
    <s v="YPS"/>
    <s v="SUMARYONO"/>
    <s v="N 8165 UV"/>
    <n v="5042320652"/>
    <s v="-"/>
    <s v="-"/>
    <d v="2021-11-06T00:00:00"/>
    <n v="32"/>
    <s v="GUDANG CARAT PS"/>
    <x v="29"/>
    <n v="20048"/>
    <d v="2021-11-06T00:00:00"/>
    <x v="4"/>
    <n v="32"/>
    <s v="-"/>
    <s v="-"/>
    <n v="6008153287"/>
    <n v="32"/>
    <n v="0"/>
    <n v="32"/>
    <s v="GUDANG CARAT PS"/>
    <s v="-"/>
    <n v="34759"/>
    <d v="2021-11-06T00:00:00"/>
    <n v="0"/>
    <s v="-"/>
    <s v="-"/>
    <s v="-"/>
    <s v="8276895964"/>
    <s v="2050350311"/>
    <e v="#N/A"/>
    <n v="3200000"/>
    <n v="3200000"/>
    <n v="0"/>
    <m/>
    <m/>
    <m/>
    <m/>
    <m/>
    <m/>
    <m/>
    <m/>
    <m/>
    <m/>
    <m/>
    <m/>
    <m/>
    <m/>
    <m/>
    <m/>
    <m/>
    <m/>
    <n v="6"/>
  </r>
  <r>
    <x v="2"/>
    <s v="PT. TIRTA INVESTAMA PANDAAN"/>
    <n v="21102908124"/>
    <s v="GLL"/>
    <s v="TJIPTO"/>
    <s v="L 9349 UZ"/>
    <n v="5042317956"/>
    <s v="-"/>
    <s v="-"/>
    <d v="2021-11-06T00:00:00"/>
    <n v="1280"/>
    <s v="GUDANG CARAT PS"/>
    <x v="29"/>
    <n v="20049"/>
    <d v="2021-11-08T00:00:00"/>
    <x v="9"/>
    <n v="1280"/>
    <s v="-"/>
    <s v="-"/>
    <n v="6008153772"/>
    <n v="0"/>
    <n v="0"/>
    <n v="0"/>
    <s v="GUDANG CARAT PS"/>
    <s v="-"/>
    <n v="34760"/>
    <d v="2021-11-08T00:00:00"/>
    <n v="0"/>
    <s v="-"/>
    <s v="-"/>
    <s v="-"/>
    <s v="8276895964"/>
    <s v="2050350311"/>
    <e v="#N/A"/>
    <n v="47667200"/>
    <n v="0"/>
    <n v="0"/>
    <m/>
    <m/>
    <m/>
    <m/>
    <m/>
    <m/>
    <m/>
    <m/>
    <m/>
    <m/>
    <m/>
    <m/>
    <m/>
    <m/>
    <m/>
    <m/>
    <m/>
    <m/>
    <n v="6"/>
  </r>
  <r>
    <x v="2"/>
    <s v="PT. TIRTA INVESTAMA PANDAAN"/>
    <n v="21102908124"/>
    <s v="GLL"/>
    <s v="TJIPTO"/>
    <s v="L 9349 UZ"/>
    <n v="5042317956"/>
    <s v="-"/>
    <s v="-"/>
    <d v="2021-11-06T00:00:00"/>
    <n v="32"/>
    <s v="GUDANG CARAT PS"/>
    <x v="29"/>
    <n v="20049"/>
    <d v="2021-11-08T00:00:00"/>
    <x v="4"/>
    <n v="32"/>
    <s v="-"/>
    <s v="-"/>
    <n v="6008153772"/>
    <n v="32"/>
    <n v="0"/>
    <n v="32"/>
    <s v="GUDANG CARAT PS"/>
    <s v="-"/>
    <n v="34760"/>
    <d v="2021-11-08T00:00:00"/>
    <n v="0"/>
    <s v="-"/>
    <s v="-"/>
    <s v="-"/>
    <s v="8276895964"/>
    <s v="2050350311"/>
    <e v="#N/A"/>
    <n v="3200000"/>
    <n v="3200000"/>
    <n v="0"/>
    <m/>
    <m/>
    <m/>
    <m/>
    <m/>
    <m/>
    <m/>
    <m/>
    <m/>
    <m/>
    <m/>
    <m/>
    <m/>
    <m/>
    <m/>
    <m/>
    <m/>
    <m/>
    <n v="6"/>
  </r>
  <r>
    <x v="2"/>
    <s v="PT. TIRTA INVESTAMA PANDAAN"/>
    <n v="21102908108"/>
    <s v="YPS"/>
    <s v="SOLIKIN B"/>
    <s v="N 8088 UV"/>
    <n v="5042318079"/>
    <s v="-"/>
    <s v="-"/>
    <d v="2021-11-06T00:00:00"/>
    <n v="1120"/>
    <s v="DEPO PUTRA SEJATI"/>
    <x v="6"/>
    <s v="557-0014582"/>
    <d v="2021-11-08T00:00:00"/>
    <x v="3"/>
    <n v="1120"/>
    <s v="-"/>
    <s v="-"/>
    <n v="6008153564"/>
    <n v="0"/>
    <n v="0"/>
    <n v="0"/>
    <s v="DEPO PUTRA SEJATI"/>
    <s v="-"/>
    <s v="557-0013106"/>
    <d v="2021-11-08T00:00:00"/>
    <n v="0"/>
    <s v="-"/>
    <s v="-"/>
    <s v="-"/>
    <s v="8276895964"/>
    <s v="2050350311"/>
    <e v="#N/A"/>
    <n v="44083200"/>
    <n v="0"/>
    <n v="0"/>
    <m/>
    <m/>
    <m/>
    <m/>
    <m/>
    <m/>
    <m/>
    <m/>
    <m/>
    <m/>
    <m/>
    <m/>
    <m/>
    <m/>
    <m/>
    <m/>
    <m/>
    <m/>
    <n v="6"/>
  </r>
  <r>
    <x v="2"/>
    <s v="PT. TIRTA INVESTAMA PANDAAN"/>
    <n v="21102908108"/>
    <s v="YPS"/>
    <s v="SOLIKIN B"/>
    <s v="N 8088 UV"/>
    <n v="5042318079"/>
    <s v="-"/>
    <s v="-"/>
    <d v="2021-11-06T00:00:00"/>
    <n v="16"/>
    <s v="DEPO PUTRA SEJATI"/>
    <x v="6"/>
    <s v="557-0014582"/>
    <d v="2021-11-08T00:00:00"/>
    <x v="4"/>
    <n v="16"/>
    <s v="-"/>
    <s v="-"/>
    <n v="6008153564"/>
    <n v="16"/>
    <n v="0"/>
    <n v="16"/>
    <s v="DEPO PUTRA SEJATI"/>
    <s v="-"/>
    <s v="557-0013106"/>
    <d v="2021-11-08T00:00:00"/>
    <n v="0"/>
    <s v="-"/>
    <s v="-"/>
    <s v="-"/>
    <s v="8276895964"/>
    <s v="2050350311"/>
    <e v="#N/A"/>
    <n v="1600000"/>
    <n v="1600000"/>
    <n v="0"/>
    <m/>
    <m/>
    <m/>
    <m/>
    <m/>
    <m/>
    <m/>
    <m/>
    <m/>
    <m/>
    <m/>
    <m/>
    <m/>
    <m/>
    <m/>
    <m/>
    <m/>
    <m/>
    <n v="6"/>
  </r>
  <r>
    <x v="2"/>
    <s v="PT. TIRTA INVESTAMA PANDAAN"/>
    <n v="21102908114"/>
    <s v="YPS"/>
    <s v="SUDARSONO"/>
    <s v="N 9935 UW"/>
    <n v="5042318678"/>
    <s v="-"/>
    <s v="-"/>
    <d v="2021-11-06T00:00:00"/>
    <n v="1120"/>
    <s v="DEPO PUTRA SEJATI"/>
    <x v="6"/>
    <s v="557-0014588"/>
    <d v="2021-11-08T00:00:00"/>
    <x v="3"/>
    <n v="1120"/>
    <s v="-"/>
    <s v="-"/>
    <n v="6008153260"/>
    <n v="0"/>
    <n v="0"/>
    <n v="0"/>
    <s v="DEPO PUTRA SEJATI"/>
    <s v="-"/>
    <s v="557-0013108"/>
    <d v="2021-11-08T00:00:00"/>
    <n v="0"/>
    <s v="-"/>
    <s v="-"/>
    <s v="-"/>
    <s v="8276895964"/>
    <s v="2050350311"/>
    <e v="#N/A"/>
    <n v="44083200"/>
    <n v="0"/>
    <n v="0"/>
    <m/>
    <m/>
    <m/>
    <m/>
    <m/>
    <m/>
    <m/>
    <m/>
    <m/>
    <m/>
    <m/>
    <m/>
    <m/>
    <m/>
    <m/>
    <m/>
    <m/>
    <m/>
    <n v="6"/>
  </r>
  <r>
    <x v="2"/>
    <s v="PT. TIRTA INVESTAMA PANDAAN"/>
    <n v="21102908114"/>
    <s v="YPS"/>
    <s v="SUDARSONO"/>
    <s v="N 9935 UW"/>
    <n v="5042318678"/>
    <s v="-"/>
    <s v="-"/>
    <d v="2021-11-06T00:00:00"/>
    <n v="16"/>
    <s v="DEPO PUTRA SEJATI"/>
    <x v="6"/>
    <s v="557-0014588"/>
    <d v="2021-11-08T00:00:00"/>
    <x v="4"/>
    <n v="16"/>
    <s v="-"/>
    <s v="-"/>
    <n v="6008153260"/>
    <n v="16"/>
    <n v="0"/>
    <n v="16"/>
    <s v="DEPO PUTRA SEJATI"/>
    <s v="-"/>
    <s v="557-0013108"/>
    <d v="2021-11-08T00:00:00"/>
    <n v="0"/>
    <s v="-"/>
    <s v="-"/>
    <s v="-"/>
    <s v="8276895964"/>
    <s v="2050350311"/>
    <e v="#N/A"/>
    <n v="1600000"/>
    <n v="1600000"/>
    <n v="0"/>
    <m/>
    <m/>
    <m/>
    <m/>
    <m/>
    <m/>
    <m/>
    <m/>
    <m/>
    <m/>
    <m/>
    <m/>
    <m/>
    <m/>
    <m/>
    <m/>
    <m/>
    <m/>
    <n v="6"/>
  </r>
  <r>
    <x v="2"/>
    <s v="PT. TIRTA INVESTAMA PANDAAN"/>
    <n v="21102908130"/>
    <s v="YPS"/>
    <s v="M. ARIS"/>
    <s v="N 8203 UW"/>
    <n v="5042312758"/>
    <s v="-"/>
    <s v="-"/>
    <d v="2021-11-06T00:00:00"/>
    <n v="1280"/>
    <s v="GUDANG CARAT PS"/>
    <x v="29"/>
    <n v="20037"/>
    <d v="2021-11-06T00:00:00"/>
    <x v="9"/>
    <n v="1280"/>
    <s v="-"/>
    <s v="-"/>
    <n v="6008146573"/>
    <n v="0"/>
    <n v="0"/>
    <n v="0"/>
    <s v="GUDANG CARAT PS"/>
    <s v="-"/>
    <n v="34732"/>
    <d v="2021-11-06T00:00:00"/>
    <n v="0"/>
    <s v="-"/>
    <s v="-"/>
    <s v="-"/>
    <s v="8276895964"/>
    <s v="2050350311"/>
    <e v="#N/A"/>
    <n v="47667200"/>
    <n v="0"/>
    <n v="0"/>
    <m/>
    <m/>
    <m/>
    <m/>
    <m/>
    <m/>
    <m/>
    <m/>
    <m/>
    <m/>
    <m/>
    <m/>
    <m/>
    <m/>
    <m/>
    <m/>
    <m/>
    <m/>
    <n v="6"/>
  </r>
  <r>
    <x v="2"/>
    <s v="PT. TIRTA INVESTAMA PANDAAN"/>
    <n v="21102908130"/>
    <s v="YPS"/>
    <s v="M. ARIS"/>
    <s v="N 8203 UW"/>
    <n v="5042312758"/>
    <s v="-"/>
    <s v="-"/>
    <d v="2021-11-06T00:00:00"/>
    <n v="32"/>
    <s v="GUDANG CARAT PS"/>
    <x v="29"/>
    <n v="20037"/>
    <d v="2021-11-06T00:00:00"/>
    <x v="4"/>
    <n v="32"/>
    <s v="-"/>
    <s v="-"/>
    <n v="6008146573"/>
    <n v="32"/>
    <n v="0"/>
    <n v="32"/>
    <s v="GUDANG CARAT PS"/>
    <s v="-"/>
    <n v="34732"/>
    <d v="2021-11-06T00:00:00"/>
    <n v="0"/>
    <s v="-"/>
    <s v="-"/>
    <s v="-"/>
    <s v="8276895964"/>
    <s v="2050350311"/>
    <e v="#N/A"/>
    <n v="3200000"/>
    <n v="3200000"/>
    <n v="0"/>
    <m/>
    <m/>
    <m/>
    <m/>
    <m/>
    <m/>
    <m/>
    <m/>
    <m/>
    <m/>
    <m/>
    <m/>
    <m/>
    <m/>
    <m/>
    <m/>
    <m/>
    <m/>
    <n v="6"/>
  </r>
  <r>
    <x v="2"/>
    <s v="PT. TIRTA INVESTAMA PANDAAN"/>
    <n v="21102908127"/>
    <s v="YPS"/>
    <s v="SUMARNO (PDN) "/>
    <s v="N 8596 UV"/>
    <n v="5042318484"/>
    <s v="-"/>
    <s v="-"/>
    <d v="2021-11-06T00:00:00"/>
    <n v="1280"/>
    <s v="DEPO PUTRA SEJATI"/>
    <x v="6"/>
    <s v="557-0014580"/>
    <d v="2021-11-06T00:00:00"/>
    <x v="9"/>
    <n v="1280"/>
    <s v="-"/>
    <s v="-"/>
    <n v="6008148983"/>
    <n v="0"/>
    <n v="0"/>
    <n v="0"/>
    <s v="DEPO PUTRA SEJATI"/>
    <s v="-"/>
    <s v="557-0013104"/>
    <d v="2021-11-06T00:00:00"/>
    <n v="0"/>
    <s v="-"/>
    <s v="-"/>
    <s v="-"/>
    <s v="8276895964"/>
    <s v="2050350311"/>
    <e v="#N/A"/>
    <n v="47667200"/>
    <n v="0"/>
    <n v="0"/>
    <m/>
    <m/>
    <m/>
    <m/>
    <m/>
    <m/>
    <m/>
    <m/>
    <m/>
    <m/>
    <m/>
    <m/>
    <m/>
    <m/>
    <m/>
    <m/>
    <m/>
    <m/>
    <n v="6"/>
  </r>
  <r>
    <x v="2"/>
    <s v="PT. TIRTA INVESTAMA PANDAAN"/>
    <n v="21102908127"/>
    <s v="YPS"/>
    <s v="SUMARNO (PDN) "/>
    <s v="N 8596 UV"/>
    <n v="5042318484"/>
    <s v="-"/>
    <s v="-"/>
    <d v="2021-11-06T00:00:00"/>
    <n v="32"/>
    <s v="DEPO PUTRA SEJATI"/>
    <x v="6"/>
    <s v="557-0014580"/>
    <d v="2021-11-06T00:00:00"/>
    <x v="4"/>
    <n v="32"/>
    <s v="-"/>
    <s v="-"/>
    <n v="6008148983"/>
    <n v="32"/>
    <n v="0"/>
    <n v="32"/>
    <s v="DEPO PUTRA SEJATI"/>
    <s v="-"/>
    <s v="557-0013104"/>
    <d v="2021-11-06T00:00:00"/>
    <n v="0"/>
    <s v="-"/>
    <s v="-"/>
    <s v="-"/>
    <s v="8276895964"/>
    <s v="2050350311"/>
    <e v="#N/A"/>
    <n v="3200000"/>
    <n v="3200000"/>
    <n v="0"/>
    <m/>
    <m/>
    <m/>
    <m/>
    <m/>
    <m/>
    <m/>
    <m/>
    <m/>
    <m/>
    <m/>
    <m/>
    <m/>
    <m/>
    <m/>
    <m/>
    <m/>
    <m/>
    <n v="6"/>
  </r>
  <r>
    <x v="1"/>
    <s v="PT. TIRTA INVESTAMA PANDAAN"/>
    <n v="21102903803"/>
    <s v="YPS"/>
    <s v="M. ARIF TIRTANA"/>
    <s v="N 8598 UV"/>
    <n v="5042321416"/>
    <s v="-"/>
    <s v="-"/>
    <d v="2021-11-06T00:00:00"/>
    <n v="720"/>
    <s v="DEPO MARGOMULYO"/>
    <x v="5"/>
    <s v="168-0032561"/>
    <d v="2021-11-06T00:00:00"/>
    <x v="0"/>
    <n v="720"/>
    <n v="21110200183"/>
    <s v="-"/>
    <n v="6008150235"/>
    <n v="24"/>
    <n v="0"/>
    <n v="24"/>
    <s v="DEPO MARGOMULYO"/>
    <s v="-"/>
    <s v="168-0021088"/>
    <d v="2021-11-07T00:00:00"/>
    <n v="0"/>
    <n v="5042321415"/>
    <s v="168-0032562"/>
    <d v="2021-11-06T00:00:00"/>
    <s v="8276896100"/>
    <s v="2050350312"/>
    <s v="8276895965"/>
    <n v="7092000"/>
    <n v="236400"/>
    <n v="0"/>
    <m/>
    <m/>
    <m/>
    <m/>
    <m/>
    <m/>
    <m/>
    <m/>
    <m/>
    <m/>
    <m/>
    <m/>
    <m/>
    <m/>
    <m/>
    <m/>
    <m/>
    <m/>
    <n v="6"/>
  </r>
  <r>
    <x v="1"/>
    <s v="PT. TIRTA INVESTAMA PANDAAN"/>
    <n v="21102903803"/>
    <s v="YPS"/>
    <s v="M. ARIF TIRTANA"/>
    <s v="N 8598 UV"/>
    <n v="5042321416"/>
    <s v="-"/>
    <s v="-"/>
    <d v="2021-11-06T00:00:00"/>
    <n v="720"/>
    <s v="DEPO MARGOMULYO"/>
    <x v="5"/>
    <s v="168-0032561"/>
    <d v="2021-11-06T00:00:00"/>
    <x v="1"/>
    <n v="720"/>
    <n v="21110200183"/>
    <s v="-"/>
    <n v="6008150235"/>
    <n v="768"/>
    <n v="0"/>
    <n v="768"/>
    <s v="DEPO MARGOMULYO"/>
    <s v="-"/>
    <s v="168-0021088"/>
    <d v="2021-11-07T00:00:00"/>
    <n v="64"/>
    <n v="5042321415"/>
    <s v="168-0032562"/>
    <d v="2021-11-06T00:00:00"/>
    <s v="8276896100"/>
    <s v="2050350312"/>
    <s v="8276895965"/>
    <n v="21600000"/>
    <n v="23040000"/>
    <n v="1920000"/>
    <m/>
    <m/>
    <m/>
    <m/>
    <m/>
    <m/>
    <m/>
    <m/>
    <m/>
    <m/>
    <m/>
    <m/>
    <m/>
    <m/>
    <m/>
    <m/>
    <m/>
    <m/>
    <n v="6"/>
  </r>
  <r>
    <x v="1"/>
    <s v="PT. TIRTA INVESTAMA PANDAAN"/>
    <n v="21102903803"/>
    <s v="YPS"/>
    <s v="M. ARIF TIRTANA"/>
    <s v="N 8598 UV"/>
    <n v="5042321416"/>
    <s v="-"/>
    <s v="-"/>
    <d v="2021-11-06T00:00:00"/>
    <n v="16"/>
    <s v="DEPO MARGOMULYO"/>
    <x v="5"/>
    <s v="168-0032561"/>
    <d v="2021-11-06T00:00:00"/>
    <x v="2"/>
    <n v="16"/>
    <n v="21110200183"/>
    <s v="-"/>
    <n v="6008150235"/>
    <n v="16"/>
    <n v="0"/>
    <n v="16"/>
    <s v="DEPO MARGOMULYO"/>
    <s v="-"/>
    <s v="168-0021088"/>
    <d v="2021-11-07T00:00:00"/>
    <n v="0"/>
    <n v="5042321415"/>
    <s v="168-0032562"/>
    <d v="2021-11-06T00:00:00"/>
    <s v="8276896100"/>
    <s v="2050350312"/>
    <s v="8276895965"/>
    <n v="0"/>
    <n v="0"/>
    <n v="0"/>
    <m/>
    <m/>
    <m/>
    <m/>
    <m/>
    <m/>
    <m/>
    <m/>
    <m/>
    <m/>
    <m/>
    <m/>
    <m/>
    <m/>
    <m/>
    <m/>
    <m/>
    <m/>
    <n v="6"/>
  </r>
  <r>
    <x v="1"/>
    <s v="PT. TIRTA INVESTAMA PANDAAN"/>
    <n v="21102903802"/>
    <s v="YPS"/>
    <s v="WAKHID LESTARI"/>
    <s v="L 9355 UZ"/>
    <n v="5042312249"/>
    <s v="-"/>
    <s v="-"/>
    <d v="2021-11-06T00:00:00"/>
    <n v="1152"/>
    <s v="DEPO GRESIK"/>
    <x v="18"/>
    <s v="556-0009045"/>
    <d v="2021-11-06T00:00:00"/>
    <x v="0"/>
    <n v="1152"/>
    <n v="21102903815"/>
    <s v="-"/>
    <n v="6008151006"/>
    <n v="14"/>
    <n v="0"/>
    <n v="14"/>
    <s v="DEPO GRESIK"/>
    <s v="-"/>
    <s v="556-0006269"/>
    <d v="2021-11-04T00:00:00"/>
    <n v="0"/>
    <n v="5042312791"/>
    <s v="556-0009044"/>
    <d v="2021-11-06T00:00:00"/>
    <s v="8276895965"/>
    <s v="2050350312"/>
    <s v="8276895965"/>
    <n v="11347200"/>
    <n v="137900"/>
    <n v="0"/>
    <m/>
    <m/>
    <m/>
    <m/>
    <m/>
    <m/>
    <m/>
    <m/>
    <m/>
    <m/>
    <m/>
    <m/>
    <m/>
    <m/>
    <m/>
    <m/>
    <m/>
    <m/>
    <n v="6"/>
  </r>
  <r>
    <x v="1"/>
    <s v="PT. TIRTA INVESTAMA PANDAAN"/>
    <n v="21102903802"/>
    <s v="YPS"/>
    <s v="WAKHID LESTARI"/>
    <s v="L 9355 UZ"/>
    <n v="5042312249"/>
    <s v="-"/>
    <s v="-"/>
    <d v="2021-11-06T00:00:00"/>
    <n v="1152"/>
    <s v="DEPO GRESIK"/>
    <x v="18"/>
    <s v="556-0009045"/>
    <d v="2021-11-06T00:00:00"/>
    <x v="1"/>
    <n v="1152"/>
    <n v="21102903815"/>
    <s v="-"/>
    <n v="6008151006"/>
    <n v="1152"/>
    <n v="0"/>
    <n v="1152"/>
    <s v="DEPO GRESIK"/>
    <s v="-"/>
    <s v="556-0006269"/>
    <d v="2021-11-04T00:00:00"/>
    <n v="31"/>
    <n v="5042312791"/>
    <s v="556-0009044"/>
    <d v="2021-11-06T00:00:00"/>
    <s v="8276895965"/>
    <s v="2050350312"/>
    <s v="8276895965"/>
    <n v="34560000"/>
    <n v="34560000"/>
    <n v="930000"/>
    <m/>
    <m/>
    <m/>
    <m/>
    <m/>
    <m/>
    <m/>
    <m/>
    <m/>
    <m/>
    <m/>
    <m/>
    <m/>
    <m/>
    <m/>
    <m/>
    <m/>
    <m/>
    <n v="6"/>
  </r>
  <r>
    <x v="1"/>
    <s v="PT. TIRTA INVESTAMA PANDAAN"/>
    <n v="21102903802"/>
    <s v="YPS"/>
    <s v="WAKHID LESTARI"/>
    <s v="L 9355 UZ"/>
    <n v="5042312249"/>
    <s v="-"/>
    <s v="-"/>
    <d v="2021-11-06T00:00:00"/>
    <n v="24"/>
    <s v="DEPO GRESIK"/>
    <x v="18"/>
    <s v="556-0009045"/>
    <d v="2021-11-06T00:00:00"/>
    <x v="2"/>
    <n v="24"/>
    <n v="21102903815"/>
    <s v="-"/>
    <n v="6008151006"/>
    <n v="24"/>
    <n v="0"/>
    <n v="24"/>
    <s v="DEPO GRESIK"/>
    <s v="-"/>
    <s v="556-0006269"/>
    <d v="2021-11-04T00:00:00"/>
    <n v="0"/>
    <n v="5042312791"/>
    <s v="556-0009044"/>
    <d v="2021-11-06T00:00:00"/>
    <s v="8276895965"/>
    <s v="2050350312"/>
    <s v="8276895965"/>
    <n v="0"/>
    <n v="0"/>
    <n v="0"/>
    <m/>
    <m/>
    <m/>
    <m/>
    <m/>
    <m/>
    <m/>
    <m/>
    <m/>
    <m/>
    <m/>
    <m/>
    <m/>
    <m/>
    <m/>
    <m/>
    <m/>
    <m/>
    <n v="6"/>
  </r>
  <r>
    <x v="1"/>
    <s v="PT. TIRTA INVESTAMA PANDAAN"/>
    <n v="21102903800"/>
    <s v="GLL"/>
    <s v="AGUS"/>
    <s v="L 9356 UZ"/>
    <n v="5042326481"/>
    <s v="-"/>
    <s v="-"/>
    <d v="2021-11-06T00:00:00"/>
    <n v="1008"/>
    <s v="DEPO MARGOMULYO"/>
    <x v="5"/>
    <s v="168-0032586"/>
    <d v="2021-11-07T00:00:00"/>
    <x v="0"/>
    <n v="1008"/>
    <n v="21102903798"/>
    <s v="-"/>
    <n v="6008154652"/>
    <n v="24"/>
    <n v="0"/>
    <n v="24"/>
    <s v="DEPO MARGOMULYO"/>
    <s v="-"/>
    <s v="168-0021081"/>
    <d v="2021-11-06T00:00:00"/>
    <n v="0"/>
    <n v="5042322456"/>
    <s v="168-0032587"/>
    <d v="2021-11-07T00:00:00"/>
    <s v="8276895965"/>
    <s v="2050350312"/>
    <s v="8276895965"/>
    <n v="9928800"/>
    <n v="236400"/>
    <n v="0"/>
    <m/>
    <m/>
    <m/>
    <m/>
    <m/>
    <m/>
    <m/>
    <m/>
    <m/>
    <m/>
    <m/>
    <m/>
    <m/>
    <m/>
    <m/>
    <m/>
    <m/>
    <m/>
    <n v="6"/>
  </r>
  <r>
    <x v="1"/>
    <s v="PT. TIRTA INVESTAMA PANDAAN"/>
    <n v="21102903800"/>
    <s v="GLL"/>
    <s v="AGUS"/>
    <s v="L 9356 UZ"/>
    <n v="5042326481"/>
    <s v="-"/>
    <s v="-"/>
    <d v="2021-11-06T00:00:00"/>
    <n v="1008"/>
    <s v="DEPO MARGOMULYO"/>
    <x v="5"/>
    <s v="168-0032586"/>
    <d v="2021-11-07T00:00:00"/>
    <x v="1"/>
    <n v="1008"/>
    <n v="21102903798"/>
    <s v="-"/>
    <n v="6008154652"/>
    <n v="1152"/>
    <n v="0"/>
    <n v="1152"/>
    <s v="DEPO MARGOMULYO"/>
    <s v="-"/>
    <s v="168-0021081"/>
    <d v="2021-11-06T00:00:00"/>
    <n v="169"/>
    <n v="5042322456"/>
    <s v="168-0032587"/>
    <d v="2021-11-07T00:00:00"/>
    <s v="8276895965"/>
    <s v="2050350312"/>
    <s v="8276895965"/>
    <n v="30240000"/>
    <n v="34560000"/>
    <n v="5070000"/>
    <m/>
    <m/>
    <m/>
    <m/>
    <m/>
    <m/>
    <m/>
    <m/>
    <m/>
    <m/>
    <m/>
    <m/>
    <m/>
    <m/>
    <m/>
    <m/>
    <m/>
    <m/>
    <n v="6"/>
  </r>
  <r>
    <x v="1"/>
    <s v="PT. TIRTA INVESTAMA PANDAAN"/>
    <n v="21102903800"/>
    <s v="GLL"/>
    <s v="AGUS"/>
    <s v="L 9356 UZ"/>
    <n v="5042326481"/>
    <s v="-"/>
    <s v="-"/>
    <d v="2021-11-06T00:00:00"/>
    <n v="24"/>
    <s v="DEPO MARGOMULYO"/>
    <x v="5"/>
    <s v="168-0032586"/>
    <d v="2021-11-07T00:00:00"/>
    <x v="2"/>
    <n v="24"/>
    <n v="21102903798"/>
    <s v="-"/>
    <n v="6008154652"/>
    <n v="24"/>
    <n v="0"/>
    <n v="24"/>
    <s v="DEPO MARGOMULYO"/>
    <s v="-"/>
    <s v="168-0021081"/>
    <d v="2021-11-06T00:00:00"/>
    <n v="0"/>
    <n v="5042322456"/>
    <s v="168-0032587"/>
    <d v="2021-11-07T00:00:00"/>
    <s v="8276895965"/>
    <s v="2050350312"/>
    <s v="8276895965"/>
    <n v="0"/>
    <n v="0"/>
    <n v="0"/>
    <m/>
    <m/>
    <m/>
    <m/>
    <m/>
    <m/>
    <m/>
    <m/>
    <m/>
    <m/>
    <m/>
    <m/>
    <m/>
    <m/>
    <m/>
    <m/>
    <m/>
    <m/>
    <n v="6"/>
  </r>
  <r>
    <x v="1"/>
    <s v="PT. TIRTA INVESTAMA PANDAAN"/>
    <n v="21110200184"/>
    <s v="YPS"/>
    <s v="M. GHOFIR"/>
    <s v="N 8699 UV"/>
    <n v="5042321558"/>
    <s v="-"/>
    <s v="-"/>
    <d v="2021-11-06T00:00:00"/>
    <n v="1056"/>
    <s v="DEPO MARGOMULYO"/>
    <x v="5"/>
    <s v="168-0032575"/>
    <d v="2021-11-07T00:00:00"/>
    <x v="0"/>
    <n v="1056"/>
    <n v="21102903810"/>
    <s v="-"/>
    <n v="6008148154"/>
    <n v="11"/>
    <n v="0"/>
    <n v="11"/>
    <s v="DEPO GRESIK"/>
    <s v="-"/>
    <s v="556-0006280"/>
    <d v="2021-11-06T00:00:00"/>
    <n v="0"/>
    <n v="5042319183"/>
    <s v="168-0032576"/>
    <d v="2021-11-07T00:00:00"/>
    <s v="8276896100"/>
    <s v="2050350312"/>
    <s v="8276895965"/>
    <n v="10401600"/>
    <n v="108350"/>
    <n v="0"/>
    <m/>
    <m/>
    <m/>
    <m/>
    <m/>
    <m/>
    <m/>
    <m/>
    <m/>
    <m/>
    <m/>
    <m/>
    <m/>
    <m/>
    <m/>
    <m/>
    <m/>
    <m/>
    <n v="6"/>
  </r>
  <r>
    <x v="1"/>
    <s v="PT. TIRTA INVESTAMA PANDAAN"/>
    <n v="21110200184"/>
    <s v="YPS"/>
    <s v="M. GHOFIR"/>
    <s v="N 8699 UV"/>
    <n v="5042321558"/>
    <s v="-"/>
    <s v="-"/>
    <d v="2021-11-06T00:00:00"/>
    <n v="1056"/>
    <s v="DEPO MARGOMULYO"/>
    <x v="5"/>
    <s v="168-0032575"/>
    <d v="2021-11-07T00:00:00"/>
    <x v="1"/>
    <n v="1056"/>
    <n v="21102903810"/>
    <s v="-"/>
    <n v="6008148154"/>
    <n v="1152"/>
    <n v="0"/>
    <n v="1152"/>
    <s v="DEPO GRESIK"/>
    <s v="-"/>
    <s v="556-0006280"/>
    <d v="2021-11-06T00:00:00"/>
    <n v="109"/>
    <n v="5042319183"/>
    <s v="168-0032576"/>
    <d v="2021-11-07T00:00:00"/>
    <s v="8276896100"/>
    <s v="2050350312"/>
    <s v="8276895965"/>
    <n v="31680000"/>
    <n v="34560000"/>
    <n v="3270000"/>
    <m/>
    <m/>
    <m/>
    <m/>
    <m/>
    <m/>
    <m/>
    <m/>
    <m/>
    <m/>
    <m/>
    <m/>
    <m/>
    <m/>
    <m/>
    <m/>
    <m/>
    <m/>
    <n v="6"/>
  </r>
  <r>
    <x v="1"/>
    <s v="PT. TIRTA INVESTAMA PANDAAN"/>
    <n v="21110200184"/>
    <s v="YPS"/>
    <s v="M. GHOFIR"/>
    <s v="N 8699 UV"/>
    <n v="5042321558"/>
    <s v="-"/>
    <s v="-"/>
    <d v="2021-11-06T00:00:00"/>
    <n v="24"/>
    <s v="DEPO MARGOMULYO"/>
    <x v="5"/>
    <s v="168-0032575"/>
    <d v="2021-11-07T00:00:00"/>
    <x v="2"/>
    <n v="24"/>
    <n v="21102903810"/>
    <s v="-"/>
    <n v="6008148154"/>
    <n v="24"/>
    <n v="0"/>
    <n v="24"/>
    <s v="DEPO GRESIK"/>
    <s v="-"/>
    <s v="556-0006280"/>
    <d v="2021-11-06T00:00:00"/>
    <n v="0"/>
    <n v="5042319183"/>
    <s v="168-0032576"/>
    <d v="2021-11-07T00:00:00"/>
    <s v="8276896100"/>
    <s v="2050350312"/>
    <s v="8276895965"/>
    <n v="0"/>
    <n v="0"/>
    <n v="0"/>
    <m/>
    <m/>
    <m/>
    <m/>
    <m/>
    <m/>
    <m/>
    <m/>
    <m/>
    <m/>
    <m/>
    <m/>
    <m/>
    <m/>
    <m/>
    <m/>
    <m/>
    <m/>
    <n v="6"/>
  </r>
  <r>
    <x v="1"/>
    <s v="PT. TIRTA INVESTAMA PANDAAN"/>
    <n v="21110200183"/>
    <s v="YPS"/>
    <s v="M. ARIF TIRTANA"/>
    <s v="N 8598 UV"/>
    <n v="5042318507"/>
    <s v="-"/>
    <s v="-"/>
    <d v="2021-11-06T00:00:00"/>
    <n v="768"/>
    <s v="DEPO MARGOMULYO"/>
    <x v="5"/>
    <s v="168-0032573"/>
    <d v="2021-11-07T00:00:00"/>
    <x v="0"/>
    <n v="768"/>
    <n v="21102903817"/>
    <s v="-"/>
    <n v="6008147392"/>
    <n v="24"/>
    <n v="0"/>
    <n v="24"/>
    <s v="DEPO MARGOMULYO"/>
    <s v="-"/>
    <s v="168-0021053"/>
    <d v="2021-11-05T00:00:00"/>
    <n v="0"/>
    <n v="5042325332"/>
    <s v="168-0032574"/>
    <d v="2021-11-07T00:00:00"/>
    <s v="8276896100"/>
    <s v="2050350312"/>
    <s v="8276895965"/>
    <n v="7564800"/>
    <n v="236400"/>
    <n v="0"/>
    <m/>
    <m/>
    <m/>
    <m/>
    <m/>
    <m/>
    <m/>
    <m/>
    <m/>
    <m/>
    <m/>
    <m/>
    <m/>
    <m/>
    <m/>
    <m/>
    <m/>
    <m/>
    <n v="6"/>
  </r>
  <r>
    <x v="1"/>
    <s v="PT. TIRTA INVESTAMA PANDAAN"/>
    <n v="21110200183"/>
    <s v="YPS"/>
    <s v="M. ARIF TIRTANA"/>
    <s v="N 8598 UV"/>
    <n v="5042318507"/>
    <s v="-"/>
    <s v="-"/>
    <d v="2021-11-06T00:00:00"/>
    <n v="768"/>
    <s v="DEPO MARGOMULYO"/>
    <x v="5"/>
    <s v="168-0032573"/>
    <d v="2021-11-07T00:00:00"/>
    <x v="1"/>
    <n v="768"/>
    <n v="21102903817"/>
    <s v="-"/>
    <n v="6008147392"/>
    <n v="768"/>
    <n v="0"/>
    <n v="768"/>
    <s v="DEPO MARGOMULYO"/>
    <s v="-"/>
    <s v="168-0021053"/>
    <d v="2021-11-05T00:00:00"/>
    <n v="22"/>
    <n v="5042325332"/>
    <s v="168-0032574"/>
    <d v="2021-11-07T00:00:00"/>
    <s v="8276896100"/>
    <s v="2050350312"/>
    <s v="8276895965"/>
    <n v="23040000"/>
    <n v="23040000"/>
    <n v="660000"/>
    <m/>
    <m/>
    <m/>
    <m/>
    <m/>
    <m/>
    <m/>
    <m/>
    <m/>
    <m/>
    <m/>
    <m/>
    <m/>
    <m/>
    <m/>
    <m/>
    <m/>
    <m/>
    <n v="6"/>
  </r>
  <r>
    <x v="1"/>
    <s v="PT. TIRTA INVESTAMA PANDAAN"/>
    <n v="21110200183"/>
    <s v="YPS"/>
    <s v="M. ARIF TIRTANA"/>
    <s v="N 8598 UV"/>
    <n v="5042318507"/>
    <s v="-"/>
    <s v="-"/>
    <d v="2021-11-06T00:00:00"/>
    <n v="16"/>
    <s v="DEPO MARGOMULYO"/>
    <x v="5"/>
    <s v="168-0032573"/>
    <d v="2021-11-07T00:00:00"/>
    <x v="2"/>
    <n v="16"/>
    <n v="21102903817"/>
    <s v="-"/>
    <n v="6008147392"/>
    <n v="16"/>
    <n v="0"/>
    <n v="16"/>
    <s v="DEPO MARGOMULYO"/>
    <s v="-"/>
    <s v="168-0021053"/>
    <d v="2021-11-05T00:00:00"/>
    <n v="0"/>
    <n v="5042325332"/>
    <s v="168-0032574"/>
    <d v="2021-11-07T00:00:00"/>
    <s v="8276896100"/>
    <s v="2050350312"/>
    <s v="8276895965"/>
    <n v="0"/>
    <n v="0"/>
    <n v="0"/>
    <m/>
    <m/>
    <m/>
    <m/>
    <m/>
    <m/>
    <m/>
    <m/>
    <m/>
    <m/>
    <m/>
    <m/>
    <m/>
    <m/>
    <m/>
    <m/>
    <m/>
    <m/>
    <n v="6"/>
  </r>
  <r>
    <x v="1"/>
    <s v="PT. TIRTA INVESTAMA PANDAAN"/>
    <n v="21102903805"/>
    <s v="GLL"/>
    <s v="SYAIFUL"/>
    <s v="N 8732 UV"/>
    <n v="5042312770"/>
    <s v="-"/>
    <s v="-"/>
    <d v="2021-11-06T00:00:00"/>
    <n v="1008"/>
    <s v="DEPO MARGOMULYO"/>
    <x v="5"/>
    <s v="168-0032549"/>
    <d v="2021-11-06T00:00:00"/>
    <x v="0"/>
    <n v="1008"/>
    <n v="21110200182"/>
    <s v="-"/>
    <n v="6008151330"/>
    <n v="24"/>
    <n v="0"/>
    <n v="24"/>
    <s v="DEPO MARGOMULYO"/>
    <s v="-"/>
    <s v="168-0021066"/>
    <d v="2021-11-05T00:00:00"/>
    <n v="0"/>
    <n v="5042312771"/>
    <s v="168-0032550"/>
    <d v="2021-11-06T00:00:00"/>
    <s v="8276895965"/>
    <s v="2050350312"/>
    <s v="8276895965"/>
    <n v="9928800"/>
    <n v="236400"/>
    <n v="0"/>
    <m/>
    <m/>
    <m/>
    <m/>
    <m/>
    <m/>
    <m/>
    <m/>
    <m/>
    <m/>
    <m/>
    <m/>
    <m/>
    <m/>
    <m/>
    <m/>
    <m/>
    <m/>
    <n v="6"/>
  </r>
  <r>
    <x v="1"/>
    <s v="PT. TIRTA INVESTAMA PANDAAN"/>
    <n v="21102903805"/>
    <s v="GLL"/>
    <s v="SYAIFUL"/>
    <s v="N 8732 UV"/>
    <n v="5042312770"/>
    <s v="-"/>
    <s v="-"/>
    <d v="2021-11-06T00:00:00"/>
    <n v="1008"/>
    <s v="DEPO MARGOMULYO"/>
    <x v="5"/>
    <s v="168-0032549"/>
    <d v="2021-11-06T00:00:00"/>
    <x v="1"/>
    <n v="1008"/>
    <n v="21110200182"/>
    <s v="-"/>
    <n v="6008151330"/>
    <n v="1152"/>
    <n v="0"/>
    <n v="1152"/>
    <s v="DEPO MARGOMULYO"/>
    <s v="-"/>
    <s v="168-0021066"/>
    <d v="2021-11-05T00:00:00"/>
    <n v="177"/>
    <n v="5042312771"/>
    <s v="168-0032550"/>
    <d v="2021-11-06T00:00:00"/>
    <s v="8276895965"/>
    <s v="2050350312"/>
    <s v="8276895965"/>
    <n v="30240000"/>
    <n v="34560000"/>
    <n v="5310000"/>
    <m/>
    <m/>
    <m/>
    <m/>
    <m/>
    <m/>
    <m/>
    <m/>
    <m/>
    <m/>
    <m/>
    <m/>
    <m/>
    <m/>
    <m/>
    <m/>
    <m/>
    <m/>
    <n v="6"/>
  </r>
  <r>
    <x v="1"/>
    <s v="PT. TIRTA INVESTAMA PANDAAN"/>
    <n v="21102903805"/>
    <s v="GLL"/>
    <s v="SYAIFUL"/>
    <s v="N 8732 UV"/>
    <n v="5042312770"/>
    <s v="-"/>
    <s v="-"/>
    <d v="2021-11-06T00:00:00"/>
    <n v="24"/>
    <s v="DEPO MARGOMULYO"/>
    <x v="5"/>
    <s v="168-0032549"/>
    <d v="2021-11-06T00:00:00"/>
    <x v="2"/>
    <n v="24"/>
    <n v="21110200182"/>
    <s v="-"/>
    <n v="6008151330"/>
    <n v="24"/>
    <n v="0"/>
    <n v="24"/>
    <s v="DEPO MARGOMULYO"/>
    <s v="-"/>
    <s v="168-0021066"/>
    <d v="2021-11-05T00:00:00"/>
    <n v="0"/>
    <n v="5042312771"/>
    <s v="168-0032550"/>
    <d v="2021-11-06T00:00:00"/>
    <s v="8276895965"/>
    <s v="2050350312"/>
    <s v="8276895965"/>
    <n v="0"/>
    <n v="0"/>
    <n v="0"/>
    <m/>
    <m/>
    <m/>
    <m/>
    <m/>
    <m/>
    <m/>
    <m/>
    <m/>
    <m/>
    <m/>
    <m/>
    <m/>
    <m/>
    <m/>
    <m/>
    <m/>
    <m/>
    <n v="6"/>
  </r>
  <r>
    <x v="1"/>
    <s v="PT. TIRTA INVESTAMA PANDAAN"/>
    <n v="21102903798"/>
    <s v="GLL"/>
    <s v="AGUS"/>
    <s v="L 9356 UZ"/>
    <n v="5042316908"/>
    <s v="-"/>
    <s v="-"/>
    <d v="2021-11-06T00:00:00"/>
    <n v="1008"/>
    <s v="DEPO MARGOMULYO"/>
    <x v="5"/>
    <s v="168-0032563"/>
    <d v="2021-11-06T00:00:00"/>
    <x v="0"/>
    <n v="1008"/>
    <n v="21110406924"/>
    <s v="-"/>
    <n v="6008151744"/>
    <n v="24"/>
    <n v="0"/>
    <n v="24"/>
    <s v="DEPO MARGOMULYO"/>
    <s v="-"/>
    <s v="168-0021067"/>
    <d v="2021-11-06T00:00:00"/>
    <n v="0"/>
    <n v="5042318942"/>
    <s v="168-0032564"/>
    <d v="2021-11-06T00:00:00"/>
    <s v="8276895965"/>
    <s v="2050350312"/>
    <s v="8276895965"/>
    <n v="9928800"/>
    <n v="236400"/>
    <n v="0"/>
    <m/>
    <m/>
    <m/>
    <m/>
    <m/>
    <m/>
    <m/>
    <m/>
    <m/>
    <m/>
    <m/>
    <m/>
    <m/>
    <m/>
    <m/>
    <m/>
    <m/>
    <m/>
    <n v="6"/>
  </r>
  <r>
    <x v="1"/>
    <s v="PT. TIRTA INVESTAMA PANDAAN"/>
    <n v="21102903798"/>
    <s v="GLL"/>
    <s v="AGUS"/>
    <s v="L 9356 UZ"/>
    <n v="5042316908"/>
    <s v="-"/>
    <s v="-"/>
    <d v="2021-11-06T00:00:00"/>
    <n v="1008"/>
    <s v="DEPO MARGOMULYO"/>
    <x v="5"/>
    <s v="168-0032563"/>
    <d v="2021-11-06T00:00:00"/>
    <x v="1"/>
    <n v="1008"/>
    <n v="21110406924"/>
    <s v="-"/>
    <n v="6008151744"/>
    <n v="1152"/>
    <n v="0"/>
    <n v="1152"/>
    <s v="DEPO MARGOMULYO"/>
    <s v="-"/>
    <s v="168-0021067"/>
    <d v="2021-11-06T00:00:00"/>
    <n v="174"/>
    <n v="5042318942"/>
    <s v="168-0032564"/>
    <d v="2021-11-06T00:00:00"/>
    <s v="8276895965"/>
    <s v="2050350312"/>
    <s v="8276895965"/>
    <n v="30240000"/>
    <n v="34560000"/>
    <n v="5220000"/>
    <m/>
    <m/>
    <m/>
    <m/>
    <m/>
    <m/>
    <m/>
    <m/>
    <m/>
    <m/>
    <m/>
    <m/>
    <m/>
    <m/>
    <m/>
    <m/>
    <m/>
    <m/>
    <n v="6"/>
  </r>
  <r>
    <x v="1"/>
    <s v="PT. TIRTA INVESTAMA PANDAAN"/>
    <n v="21102903798"/>
    <s v="GLL"/>
    <s v="AGUS"/>
    <s v="L 9356 UZ"/>
    <n v="5042316908"/>
    <s v="-"/>
    <s v="-"/>
    <d v="2021-11-06T00:00:00"/>
    <n v="24"/>
    <s v="DEPO MARGOMULYO"/>
    <x v="5"/>
    <s v="168-0032563"/>
    <d v="2021-11-06T00:00:00"/>
    <x v="2"/>
    <n v="24"/>
    <n v="21110406924"/>
    <s v="-"/>
    <n v="6008151744"/>
    <n v="24"/>
    <n v="0"/>
    <n v="24"/>
    <s v="DEPO MARGOMULYO"/>
    <s v="-"/>
    <s v="168-0021067"/>
    <d v="2021-11-06T00:00:00"/>
    <n v="0"/>
    <n v="5042318942"/>
    <s v="168-0032564"/>
    <d v="2021-11-06T00:00:00"/>
    <s v="8276895965"/>
    <s v="2050350312"/>
    <s v="8276895965"/>
    <n v="0"/>
    <n v="0"/>
    <n v="0"/>
    <m/>
    <m/>
    <m/>
    <m/>
    <m/>
    <m/>
    <m/>
    <m/>
    <m/>
    <m/>
    <m/>
    <m/>
    <m/>
    <m/>
    <m/>
    <m/>
    <m/>
    <m/>
    <n v="6"/>
  </r>
  <r>
    <x v="1"/>
    <s v="PT. TIRTA INVESTAMA PANDAAN"/>
    <n v="21102903799"/>
    <s v="GLL"/>
    <s v="SYAIFUL"/>
    <s v="N 8732 UV"/>
    <n v="5042318668"/>
    <s v="-"/>
    <s v="-"/>
    <d v="2021-11-06T00:00:00"/>
    <n v="1008"/>
    <s v="DEPO MARGOMULYO"/>
    <x v="5"/>
    <s v="168-0032569"/>
    <d v="2021-11-06T00:00:00"/>
    <x v="0"/>
    <n v="1008"/>
    <n v="21102903805"/>
    <s v="-"/>
    <n v="6008148992"/>
    <n v="24"/>
    <n v="0"/>
    <n v="24"/>
    <s v="DEPO MARGOMULYO"/>
    <s v="-"/>
    <s v="168-0021071"/>
    <d v="2021-11-06T00:00:00"/>
    <n v="3"/>
    <n v="5042324693"/>
    <s v="168-0032570"/>
    <d v="2021-11-06T00:00:00"/>
    <s v="8276895965"/>
    <s v="2050350312"/>
    <s v="8276895965"/>
    <n v="9928800"/>
    <n v="236400"/>
    <n v="29550"/>
    <m/>
    <m/>
    <m/>
    <m/>
    <m/>
    <m/>
    <m/>
    <m/>
    <m/>
    <m/>
    <m/>
    <m/>
    <m/>
    <m/>
    <m/>
    <m/>
    <m/>
    <m/>
    <n v="6"/>
  </r>
  <r>
    <x v="1"/>
    <s v="PT. TIRTA INVESTAMA PANDAAN"/>
    <n v="21102903799"/>
    <s v="GLL"/>
    <s v="SYAIFUL"/>
    <s v="N 8732 UV"/>
    <n v="5042318668"/>
    <s v="-"/>
    <s v="-"/>
    <d v="2021-11-06T00:00:00"/>
    <n v="1008"/>
    <s v="DEPO MARGOMULYO"/>
    <x v="5"/>
    <s v="168-0032569"/>
    <d v="2021-11-06T00:00:00"/>
    <x v="1"/>
    <n v="1008"/>
    <n v="21102903805"/>
    <s v="-"/>
    <n v="6008148992"/>
    <n v="1152"/>
    <n v="0"/>
    <n v="1152"/>
    <s v="DEPO MARGOMULYO"/>
    <s v="-"/>
    <s v="168-0021071"/>
    <d v="2021-11-06T00:00:00"/>
    <n v="155"/>
    <n v="5042324693"/>
    <s v="168-0032570"/>
    <d v="2021-11-06T00:00:00"/>
    <s v="8276895965"/>
    <s v="2050350312"/>
    <s v="8276895965"/>
    <n v="30240000"/>
    <n v="34560000"/>
    <n v="4650000"/>
    <m/>
    <m/>
    <m/>
    <m/>
    <m/>
    <m/>
    <m/>
    <m/>
    <m/>
    <m/>
    <m/>
    <m/>
    <m/>
    <m/>
    <m/>
    <m/>
    <m/>
    <m/>
    <n v="6"/>
  </r>
  <r>
    <x v="1"/>
    <s v="PT. TIRTA INVESTAMA PANDAAN"/>
    <n v="21102903799"/>
    <s v="GLL"/>
    <s v="SYAIFUL"/>
    <s v="N 8732 UV"/>
    <n v="5042318668"/>
    <s v="-"/>
    <s v="-"/>
    <d v="2021-11-06T00:00:00"/>
    <n v="24"/>
    <s v="DEPO MARGOMULYO"/>
    <x v="5"/>
    <s v="168-0032569"/>
    <d v="2021-11-06T00:00:00"/>
    <x v="2"/>
    <n v="24"/>
    <n v="21102903805"/>
    <s v="-"/>
    <n v="6008148992"/>
    <n v="24"/>
    <n v="0"/>
    <n v="24"/>
    <s v="DEPO MARGOMULYO"/>
    <s v="-"/>
    <s v="168-0021071"/>
    <d v="2021-11-06T00:00:00"/>
    <n v="0"/>
    <n v="5042324693"/>
    <s v="168-0032570"/>
    <d v="2021-11-06T00:00:00"/>
    <s v="8276895965"/>
    <s v="2050350312"/>
    <s v="8276895965"/>
    <n v="0"/>
    <n v="0"/>
    <n v="0"/>
    <m/>
    <m/>
    <m/>
    <m/>
    <m/>
    <m/>
    <m/>
    <m/>
    <m/>
    <m/>
    <m/>
    <m/>
    <m/>
    <m/>
    <m/>
    <m/>
    <m/>
    <m/>
    <n v="6"/>
  </r>
  <r>
    <x v="1"/>
    <s v="PT. TIRTA INVESTAMA PANDAAN"/>
    <n v="21110406924"/>
    <s v="GLL"/>
    <s v="AGUS"/>
    <s v="L 9356 UZ"/>
    <n v="5042306587"/>
    <s v="-"/>
    <s v="-"/>
    <d v="2021-11-06T00:00:00"/>
    <n v="1056"/>
    <s v="DEPO MARGOMULYO"/>
    <x v="5"/>
    <s v="168-0032543"/>
    <d v="2021-11-06T00:00:00"/>
    <x v="0"/>
    <n v="1056"/>
    <n v="21102903807"/>
    <s v="-"/>
    <n v="6008143832"/>
    <n v="24"/>
    <n v="0"/>
    <n v="24"/>
    <s v="DEPO MARGOMULYO"/>
    <s v="-"/>
    <s v="168-0021064"/>
    <d v="2021-11-05T00:00:00"/>
    <n v="0"/>
    <n v="5042309155"/>
    <s v="168-0032544"/>
    <d v="2021-11-06T00:00:00"/>
    <s v="8276895965"/>
    <s v="2050350312"/>
    <s v="8276895965"/>
    <n v="10401600"/>
    <n v="236400"/>
    <n v="0"/>
    <m/>
    <m/>
    <m/>
    <m/>
    <m/>
    <m/>
    <m/>
    <m/>
    <m/>
    <m/>
    <m/>
    <m/>
    <m/>
    <m/>
    <m/>
    <m/>
    <m/>
    <m/>
    <n v="6"/>
  </r>
  <r>
    <x v="1"/>
    <s v="PT. TIRTA INVESTAMA PANDAAN"/>
    <n v="21110406924"/>
    <s v="GLL"/>
    <s v="AGUS"/>
    <s v="L 9356 UZ"/>
    <n v="5042306587"/>
    <s v="-"/>
    <s v="-"/>
    <d v="2021-11-06T00:00:00"/>
    <n v="1056"/>
    <s v="DEPO MARGOMULYO"/>
    <x v="5"/>
    <s v="168-0032543"/>
    <d v="2021-11-06T00:00:00"/>
    <x v="1"/>
    <n v="1056"/>
    <n v="21102903807"/>
    <s v="-"/>
    <n v="6008143832"/>
    <n v="1152"/>
    <n v="0"/>
    <n v="1152"/>
    <s v="DEPO MARGOMULYO"/>
    <s v="-"/>
    <s v="168-0021064"/>
    <d v="2021-11-05T00:00:00"/>
    <n v="107"/>
    <n v="5042309155"/>
    <s v="168-0032544"/>
    <d v="2021-11-06T00:00:00"/>
    <s v="8276895965"/>
    <s v="2050350312"/>
    <s v="8276895965"/>
    <n v="31680000"/>
    <n v="34560000"/>
    <n v="3210000"/>
    <m/>
    <m/>
    <m/>
    <m/>
    <m/>
    <m/>
    <m/>
    <m/>
    <m/>
    <m/>
    <m/>
    <m/>
    <m/>
    <m/>
    <m/>
    <m/>
    <m/>
    <m/>
    <n v="6"/>
  </r>
  <r>
    <x v="1"/>
    <s v="PT. TIRTA INVESTAMA PANDAAN"/>
    <n v="21110406924"/>
    <s v="GLL"/>
    <s v="AGUS"/>
    <s v="L 9356 UZ"/>
    <n v="5042306587"/>
    <s v="-"/>
    <s v="-"/>
    <d v="2021-11-06T00:00:00"/>
    <n v="24"/>
    <s v="DEPO MARGOMULYO"/>
    <x v="5"/>
    <s v="168-0032543"/>
    <d v="2021-11-06T00:00:00"/>
    <x v="2"/>
    <n v="24"/>
    <n v="21102903807"/>
    <s v="-"/>
    <n v="6008143832"/>
    <n v="24"/>
    <n v="0"/>
    <n v="24"/>
    <s v="DEPO MARGOMULYO"/>
    <s v="-"/>
    <s v="168-0021064"/>
    <d v="2021-11-05T00:00:00"/>
    <n v="0"/>
    <n v="5042309155"/>
    <s v="168-0032544"/>
    <d v="2021-11-06T00:00:00"/>
    <s v="8276895965"/>
    <s v="2050350312"/>
    <s v="8276895965"/>
    <n v="0"/>
    <n v="0"/>
    <n v="0"/>
    <m/>
    <m/>
    <m/>
    <m/>
    <m/>
    <m/>
    <m/>
    <m/>
    <m/>
    <m/>
    <m/>
    <m/>
    <m/>
    <m/>
    <m/>
    <m/>
    <m/>
    <m/>
    <n v="6"/>
  </r>
  <r>
    <x v="1"/>
    <s v="PT. TIRTA INVESTAMA PANDAAN"/>
    <n v="21102903801"/>
    <s v="GLL"/>
    <s v="WIYANTO"/>
    <s v="N 8579 UR"/>
    <n v="5042325334"/>
    <s v="-"/>
    <s v="-"/>
    <d v="2021-11-06T00:00:00"/>
    <n v="720"/>
    <s v="DEPO MARGOMULYO"/>
    <x v="5"/>
    <s v="168-0032571"/>
    <d v="2021-11-07T00:00:00"/>
    <x v="0"/>
    <n v="720"/>
    <n v="21102903806"/>
    <s v="-"/>
    <n v="6008151919"/>
    <n v="24"/>
    <n v="0"/>
    <n v="24"/>
    <s v="DEPO MARGOMULYO"/>
    <s v="-"/>
    <s v="168-0021068"/>
    <d v="2021-11-06T00:00:00"/>
    <n v="0"/>
    <n v="5042322434"/>
    <s v="168-0032572"/>
    <d v="2021-11-07T00:00:00"/>
    <s v="8276895965"/>
    <s v="2050350312"/>
    <s v="8276895965"/>
    <n v="7092000"/>
    <n v="236400"/>
    <n v="0"/>
    <m/>
    <m/>
    <m/>
    <m/>
    <m/>
    <m/>
    <m/>
    <m/>
    <m/>
    <m/>
    <m/>
    <m/>
    <m/>
    <m/>
    <m/>
    <m/>
    <m/>
    <m/>
    <n v="6"/>
  </r>
  <r>
    <x v="1"/>
    <s v="PT. TIRTA INVESTAMA PANDAAN"/>
    <n v="21102903801"/>
    <s v="GLL"/>
    <s v="WIYANTO"/>
    <s v="N 8579 UR"/>
    <n v="5042325334"/>
    <s v="-"/>
    <s v="-"/>
    <d v="2021-11-06T00:00:00"/>
    <n v="720"/>
    <s v="DEPO MARGOMULYO"/>
    <x v="5"/>
    <s v="168-0032571"/>
    <d v="2021-11-07T00:00:00"/>
    <x v="1"/>
    <n v="720"/>
    <n v="21102903806"/>
    <s v="-"/>
    <n v="6008151919"/>
    <n v="768"/>
    <n v="0"/>
    <n v="768"/>
    <s v="DEPO MARGOMULYO"/>
    <s v="-"/>
    <s v="168-0021068"/>
    <d v="2021-11-06T00:00:00"/>
    <n v="69"/>
    <n v="5042322434"/>
    <s v="168-0032572"/>
    <d v="2021-11-07T00:00:00"/>
    <s v="8276895965"/>
    <s v="2050350312"/>
    <s v="8276895965"/>
    <n v="21600000"/>
    <n v="23040000"/>
    <n v="2070000"/>
    <m/>
    <m/>
    <m/>
    <m/>
    <m/>
    <m/>
    <m/>
    <m/>
    <m/>
    <m/>
    <m/>
    <m/>
    <m/>
    <m/>
    <m/>
    <m/>
    <m/>
    <m/>
    <n v="6"/>
  </r>
  <r>
    <x v="1"/>
    <s v="PT. TIRTA INVESTAMA PANDAAN"/>
    <n v="21102903801"/>
    <s v="GLL"/>
    <s v="WIYANTO"/>
    <s v="N 8579 UR"/>
    <n v="5042325334"/>
    <s v="-"/>
    <s v="-"/>
    <d v="2021-11-06T00:00:00"/>
    <n v="16"/>
    <s v="DEPO MARGOMULYO"/>
    <x v="5"/>
    <s v="168-0032571"/>
    <d v="2021-11-07T00:00:00"/>
    <x v="2"/>
    <n v="16"/>
    <n v="21102903806"/>
    <s v="-"/>
    <n v="6008151919"/>
    <n v="16"/>
    <n v="0"/>
    <n v="16"/>
    <s v="DEPO MARGOMULYO"/>
    <s v="-"/>
    <s v="168-0021068"/>
    <d v="2021-11-06T00:00:00"/>
    <n v="0"/>
    <n v="5042322434"/>
    <s v="168-0032572"/>
    <d v="2021-11-07T00:00:00"/>
    <s v="8276895965"/>
    <s v="2050350312"/>
    <s v="8276895965"/>
    <n v="0"/>
    <n v="0"/>
    <n v="0"/>
    <m/>
    <m/>
    <m/>
    <m/>
    <m/>
    <m/>
    <m/>
    <m/>
    <m/>
    <m/>
    <m/>
    <m/>
    <m/>
    <m/>
    <m/>
    <m/>
    <m/>
    <m/>
    <n v="6"/>
  </r>
  <r>
    <x v="1"/>
    <s v="PT. TIRTA INVESTAMA PANDAAN"/>
    <n v="35854"/>
    <s v="YPS"/>
    <s v="YOYOK"/>
    <s v="L9361UZ"/>
    <s v="-"/>
    <s v="-"/>
    <s v="-"/>
    <d v="2021-11-06T00:00:00"/>
    <n v="0"/>
    <s v="-"/>
    <x v="23"/>
    <s v="-"/>
    <s v="-"/>
    <x v="1"/>
    <n v="0"/>
    <s v="GALON KEMBALI KE PABRIK"/>
    <s v="-"/>
    <n v="6008151013"/>
    <n v="1291"/>
    <n v="0"/>
    <n v="1291"/>
    <s v="DEPO MARGOMULYO"/>
    <s v="-"/>
    <s v="168-0021074"/>
    <d v="2021-11-06T00:00:00"/>
    <n v="17"/>
    <n v="5042312222"/>
    <s v="168-0032824"/>
    <d v="2021-11-16T00:00:00"/>
    <e v="#N/A"/>
    <s v="2050350312"/>
    <s v="8276895965"/>
    <n v="0"/>
    <n v="38730000"/>
    <n v="510000"/>
    <m/>
    <m/>
    <m/>
    <m/>
    <m/>
    <m/>
    <m/>
    <m/>
    <m/>
    <m/>
    <m/>
    <m/>
    <m/>
    <m/>
    <m/>
    <m/>
    <m/>
    <m/>
    <n v="6"/>
  </r>
  <r>
    <x v="0"/>
    <s v="PT. TIRTA INVESTAMA BANYUWANGI"/>
    <n v="21110300281"/>
    <s v="YPS"/>
    <s v="MAHFUD"/>
    <s v="N 8301 UV"/>
    <n v="5042314093"/>
    <s v="-"/>
    <s v="-"/>
    <d v="2021-11-06T00:00:00"/>
    <n v="1280"/>
    <s v="DEPO GENTENG"/>
    <x v="9"/>
    <s v="371-0001138"/>
    <d v="2021-11-06T00:00:00"/>
    <x v="9"/>
    <n v="1280"/>
    <s v="-"/>
    <s v="-"/>
    <n v="6008151733"/>
    <n v="0"/>
    <n v="0"/>
    <n v="0"/>
    <s v="DEPO GENTENG"/>
    <s v="-"/>
    <s v="371-0001188"/>
    <d v="2021-11-06T00:00:00"/>
    <n v="0"/>
    <n v="5042312669"/>
    <s v="080-0003100"/>
    <d v="2021-11-17T00:00:00"/>
    <s v="8276895378"/>
    <s v="2050350280"/>
    <s v="8276895378"/>
    <n v="47667200"/>
    <n v="0"/>
    <n v="0"/>
    <m/>
    <m/>
    <m/>
    <m/>
    <m/>
    <m/>
    <m/>
    <m/>
    <m/>
    <m/>
    <m/>
    <m/>
    <m/>
    <m/>
    <m/>
    <m/>
    <m/>
    <m/>
    <n v="6"/>
  </r>
  <r>
    <x v="0"/>
    <s v="PT. TIRTA INVESTAMA BANYUWANGI"/>
    <n v="21110300281"/>
    <s v="YPS"/>
    <s v="MAHFUD"/>
    <s v="N 8301 UV"/>
    <n v="5042314093"/>
    <s v="-"/>
    <s v="-"/>
    <d v="2021-11-06T00:00:00"/>
    <n v="32"/>
    <s v="DEPO GENTENG"/>
    <x v="9"/>
    <s v="371-0001138"/>
    <d v="2021-11-06T00:00:00"/>
    <x v="4"/>
    <n v="32"/>
    <s v="-"/>
    <s v="-"/>
    <n v="6008151733"/>
    <n v="32"/>
    <n v="0"/>
    <n v="32"/>
    <s v="DEPO GENTENG"/>
    <s v="-"/>
    <s v="371-0001188"/>
    <d v="2021-11-06T00:00:00"/>
    <n v="1"/>
    <n v="5042312669"/>
    <s v="080-0003100"/>
    <d v="2021-11-17T00:00:00"/>
    <s v="8276895378"/>
    <s v="2050350280"/>
    <s v="8276895378"/>
    <n v="3200000"/>
    <n v="3200000"/>
    <n v="100000"/>
    <m/>
    <m/>
    <m/>
    <m/>
    <m/>
    <m/>
    <m/>
    <m/>
    <m/>
    <m/>
    <m/>
    <m/>
    <m/>
    <m/>
    <m/>
    <m/>
    <m/>
    <m/>
    <n v="6"/>
  </r>
  <r>
    <x v="1"/>
    <s v="PT. TIRTA INVESTAMA KLATEN"/>
    <n v="21102911728"/>
    <s v="AWT"/>
    <s v="AGUS PARJONO"/>
    <s v="AD 1818 IA"/>
    <n v="5042310034"/>
    <s v="-"/>
    <s v="-"/>
    <d v="2021-11-06T00:00:00"/>
    <n v="1365"/>
    <s v="DEPO MARGOMULYO"/>
    <x v="5"/>
    <s v="168-0032594"/>
    <d v="2021-11-08T00:00:00"/>
    <x v="3"/>
    <n v="1365"/>
    <s v="-"/>
    <s v="-"/>
    <s v="-"/>
    <n v="0"/>
    <n v="0"/>
    <n v="0"/>
    <s v="-"/>
    <s v="-"/>
    <s v="-"/>
    <s v="-"/>
    <n v="0"/>
    <s v="-"/>
    <s v="-"/>
    <s v="-"/>
    <s v="8276895966"/>
    <e v="#N/A"/>
    <e v="#N/A"/>
    <n v="55282500"/>
    <n v="0"/>
    <n v="0"/>
    <m/>
    <m/>
    <m/>
    <m/>
    <m/>
    <m/>
    <m/>
    <m/>
    <m/>
    <m/>
    <m/>
    <m/>
    <m/>
    <m/>
    <m/>
    <m/>
    <m/>
    <m/>
    <n v="6"/>
  </r>
  <r>
    <x v="0"/>
    <s v="PT. TIRTA INVESTAMA KLATEN"/>
    <n v="21102804159"/>
    <s v="YPS"/>
    <s v="MUSTAHAR"/>
    <s v="L 8740 UT"/>
    <n v="5042312757"/>
    <s v="-"/>
    <s v="-"/>
    <d v="2021-11-06T00:00:00"/>
    <n v="1365"/>
    <s v="DEPO PASURUAN"/>
    <x v="0"/>
    <s v="555-0009245"/>
    <d v="2021-11-08T00:00:00"/>
    <x v="3"/>
    <n v="1365"/>
    <s v="-"/>
    <s v="-"/>
    <s v="-"/>
    <n v="0"/>
    <n v="0"/>
    <n v="0"/>
    <s v="-"/>
    <s v="-"/>
    <s v="-"/>
    <s v="-"/>
    <n v="0"/>
    <s v="-"/>
    <s v="-"/>
    <s v="-"/>
    <s v="8276895378"/>
    <e v="#N/A"/>
    <e v="#N/A"/>
    <n v="55282500"/>
    <n v="0"/>
    <n v="0"/>
    <m/>
    <m/>
    <m/>
    <m/>
    <m/>
    <m/>
    <m/>
    <m/>
    <m/>
    <m/>
    <m/>
    <m/>
    <m/>
    <m/>
    <m/>
    <m/>
    <m/>
    <m/>
    <n v="6"/>
  </r>
  <r>
    <x v="0"/>
    <s v="PT. TIRTA INVESTAMA KLATEN"/>
    <n v="21110404251"/>
    <s v="YPS"/>
    <s v="JUMANTORO"/>
    <s v="L 8745 UU"/>
    <n v="5042321430"/>
    <s v="-"/>
    <s v="-"/>
    <d v="2021-11-06T00:00:00"/>
    <n v="2912"/>
    <s v="DEPO PASURUAN"/>
    <x v="0"/>
    <s v="555-0009248"/>
    <d v="2021-11-08T00:00:00"/>
    <x v="19"/>
    <n v="2912"/>
    <s v="-"/>
    <s v="-"/>
    <s v="-"/>
    <n v="0"/>
    <n v="0"/>
    <n v="0"/>
    <s v="-"/>
    <s v="-"/>
    <s v="-"/>
    <s v="-"/>
    <n v="0"/>
    <s v="-"/>
    <s v="-"/>
    <s v="-"/>
    <s v="8276895378"/>
    <e v="#N/A"/>
    <e v="#N/A"/>
    <n v="85408960"/>
    <n v="0"/>
    <n v="0"/>
    <m/>
    <m/>
    <m/>
    <m/>
    <m/>
    <m/>
    <m/>
    <m/>
    <m/>
    <m/>
    <m/>
    <m/>
    <m/>
    <m/>
    <m/>
    <m/>
    <m/>
    <m/>
    <n v="6"/>
  </r>
  <r>
    <x v="0"/>
    <s v="PT. TIRTA INVESTAMA WINONGAN"/>
    <n v="21102803700"/>
    <s v="YPS"/>
    <s v="MUHAMAD"/>
    <s v="N 8527 UV"/>
    <n v="5042321458"/>
    <s v="-"/>
    <s v="SJ-WIN/25873/11/2021"/>
    <d v="2021-11-07T00:00:00"/>
    <n v="1200"/>
    <s v="DEPO PROBOLINGGO"/>
    <x v="14"/>
    <s v="889-0004355"/>
    <d v="2021-11-07T00:00:00"/>
    <x v="0"/>
    <n v="1200"/>
    <s v="-"/>
    <s v="-"/>
    <s v="-"/>
    <n v="0"/>
    <n v="0"/>
    <n v="0"/>
    <s v="-"/>
    <s v="-"/>
    <s v="-"/>
    <s v="-"/>
    <n v="0"/>
    <s v="-"/>
    <s v="-"/>
    <s v="-"/>
    <s v="8276895377"/>
    <e v="#N/A"/>
    <e v="#N/A"/>
    <n v="11820000"/>
    <n v="0"/>
    <n v="0"/>
    <m/>
    <m/>
    <m/>
    <m/>
    <m/>
    <m/>
    <m/>
    <m/>
    <m/>
    <m/>
    <m/>
    <m/>
    <m/>
    <m/>
    <m/>
    <m/>
    <m/>
    <m/>
    <n v="7"/>
  </r>
  <r>
    <x v="0"/>
    <s v="PT. TIRTA INVESTAMA WINONGAN"/>
    <n v="21102803700"/>
    <s v="YPS"/>
    <s v="MUHAMAD"/>
    <s v="N 8527 UV"/>
    <n v="5042321458"/>
    <s v="-"/>
    <s v="SJ-WIN/25873/11/2021"/>
    <d v="2021-11-07T00:00:00"/>
    <n v="1200"/>
    <s v="DEPO PROBOLINGGO"/>
    <x v="14"/>
    <s v="889-0004355"/>
    <d v="2021-11-07T00:00:00"/>
    <x v="1"/>
    <n v="1200"/>
    <s v="-"/>
    <s v="-"/>
    <s v="-"/>
    <n v="0"/>
    <n v="0"/>
    <n v="0"/>
    <s v="-"/>
    <s v="-"/>
    <s v="-"/>
    <s v="-"/>
    <n v="0"/>
    <s v="-"/>
    <s v="-"/>
    <s v="-"/>
    <s v="8276895377"/>
    <e v="#N/A"/>
    <e v="#N/A"/>
    <n v="36000000"/>
    <n v="0"/>
    <n v="0"/>
    <m/>
    <m/>
    <m/>
    <m/>
    <m/>
    <m/>
    <m/>
    <m/>
    <m/>
    <m/>
    <m/>
    <m/>
    <m/>
    <m/>
    <m/>
    <m/>
    <m/>
    <m/>
    <n v="7"/>
  </r>
  <r>
    <x v="0"/>
    <s v="PT. TIRTA INVESTAMA WINONGAN"/>
    <n v="21102803700"/>
    <s v="YPS"/>
    <s v="MUHAMAD"/>
    <s v="N 8527 UV"/>
    <n v="5042321458"/>
    <s v="-"/>
    <s v="SJ-WIN/25873/11/2021"/>
    <d v="2021-11-07T00:00:00"/>
    <n v="28"/>
    <s v="DEPO PROBOLINGGO"/>
    <x v="14"/>
    <s v="889-0004355"/>
    <d v="2021-11-07T00:00:00"/>
    <x v="2"/>
    <n v="28"/>
    <s v="-"/>
    <s v="-"/>
    <s v="-"/>
    <n v="0"/>
    <n v="0"/>
    <n v="0"/>
    <s v="-"/>
    <s v="-"/>
    <s v="-"/>
    <s v="-"/>
    <n v="0"/>
    <s v="-"/>
    <s v="-"/>
    <s v="-"/>
    <s v="8276895377"/>
    <e v="#N/A"/>
    <e v="#N/A"/>
    <n v="0"/>
    <n v="0"/>
    <n v="0"/>
    <m/>
    <m/>
    <m/>
    <m/>
    <m/>
    <m/>
    <m/>
    <m/>
    <m/>
    <m/>
    <m/>
    <m/>
    <m/>
    <m/>
    <m/>
    <m/>
    <m/>
    <m/>
    <n v="7"/>
  </r>
  <r>
    <x v="1"/>
    <s v="PT. TIRTA INVESTAMA WINONGAN"/>
    <n v="21102903678"/>
    <s v="YPS"/>
    <s v="SUKANDAR"/>
    <s v="N 8508 UV"/>
    <n v="5042325340"/>
    <s v="-"/>
    <s v="SJ-WIN/25874/11/2021"/>
    <d v="2021-11-07T00:00:00"/>
    <n v="1248"/>
    <s v="DEPO LEGUNDI"/>
    <x v="4"/>
    <s v="083-0007889"/>
    <d v="2021-11-07T00:00:00"/>
    <x v="0"/>
    <n v="1248"/>
    <n v="21102903719"/>
    <s v="-"/>
    <n v="6008105531"/>
    <n v="35"/>
    <n v="0"/>
    <n v="35"/>
    <s v="DEPO BALONG PANGGANG"/>
    <s v="-"/>
    <s v="088-0002357"/>
    <d v="2021-11-05T00:00:00"/>
    <n v="2"/>
    <n v="5042276014"/>
    <s v="117-0002664"/>
    <d v="2021-11-16T00:00:00"/>
    <s v="8276895965"/>
    <s v="2050350312"/>
    <s v="8276895965"/>
    <n v="12292800"/>
    <n v="344750"/>
    <n v="19700"/>
    <m/>
    <m/>
    <m/>
    <m/>
    <m/>
    <m/>
    <m/>
    <m/>
    <m/>
    <m/>
    <m/>
    <m/>
    <m/>
    <m/>
    <m/>
    <m/>
    <m/>
    <m/>
    <n v="7"/>
  </r>
  <r>
    <x v="1"/>
    <s v="PT. TIRTA INVESTAMA WINONGAN"/>
    <n v="21102903678"/>
    <s v="YPS"/>
    <s v="SUKANDAR"/>
    <s v="N 8508 UV"/>
    <n v="5042325340"/>
    <s v="-"/>
    <s v="SJ-WIN/25874/11/2021"/>
    <d v="2021-11-07T00:00:00"/>
    <n v="1248"/>
    <s v="DEPO LEGUNDI"/>
    <x v="4"/>
    <s v="083-0007889"/>
    <d v="2021-11-07T00:00:00"/>
    <x v="1"/>
    <n v="1248"/>
    <n v="21102903719"/>
    <s v="-"/>
    <n v="6008105531"/>
    <n v="1248"/>
    <n v="0"/>
    <n v="1248"/>
    <s v="DEPO BALONG PANGGANG"/>
    <s v="-"/>
    <s v="088-0002357"/>
    <d v="2021-11-05T00:00:00"/>
    <n v="55"/>
    <n v="5042276014"/>
    <s v="117-0002664"/>
    <d v="2021-11-16T00:00:00"/>
    <s v="8276895965"/>
    <s v="2050350312"/>
    <s v="8276895965"/>
    <n v="37440000"/>
    <n v="37440000"/>
    <n v="1650000"/>
    <m/>
    <m/>
    <m/>
    <m/>
    <m/>
    <m/>
    <m/>
    <m/>
    <m/>
    <m/>
    <m/>
    <m/>
    <m/>
    <m/>
    <m/>
    <m/>
    <m/>
    <m/>
    <n v="7"/>
  </r>
  <r>
    <x v="0"/>
    <s v="PT. TIRTA INVESTAMA WINONGAN"/>
    <n v="21102803697"/>
    <s v="YPS"/>
    <s v="NADIR"/>
    <s v="N 8543 UV"/>
    <n v="5042325343"/>
    <s v="-"/>
    <s v="SJ-WIN/25875/11/2021"/>
    <d v="2021-11-07T00:00:00"/>
    <n v="1008"/>
    <s v="DEPO PAITON"/>
    <x v="15"/>
    <s v="370-0001126"/>
    <d v="2021-11-07T00:00:00"/>
    <x v="0"/>
    <n v="1008"/>
    <s v="-"/>
    <s v="-"/>
    <s v="-"/>
    <n v="0"/>
    <n v="0"/>
    <n v="0"/>
    <s v="-"/>
    <s v="-"/>
    <s v="-"/>
    <s v="-"/>
    <n v="0"/>
    <s v="-"/>
    <s v="-"/>
    <s v="-"/>
    <s v="8276895377"/>
    <e v="#N/A"/>
    <e v="#N/A"/>
    <n v="9928800"/>
    <n v="0"/>
    <n v="0"/>
    <m/>
    <m/>
    <m/>
    <m/>
    <m/>
    <m/>
    <m/>
    <m/>
    <m/>
    <m/>
    <m/>
    <m/>
    <m/>
    <m/>
    <m/>
    <m/>
    <m/>
    <m/>
    <n v="7"/>
  </r>
  <r>
    <x v="0"/>
    <s v="PT. TIRTA INVESTAMA WINONGAN"/>
    <n v="21102803697"/>
    <s v="YPS"/>
    <s v="NADIR"/>
    <s v="N 8543 UV"/>
    <n v="5042325343"/>
    <s v="-"/>
    <s v="SJ-WIN/25875/11/2021"/>
    <d v="2021-11-07T00:00:00"/>
    <n v="1008"/>
    <s v="DEPO PAITON"/>
    <x v="15"/>
    <s v="370-0001126"/>
    <d v="2021-11-07T00:00:00"/>
    <x v="1"/>
    <n v="1008"/>
    <s v="-"/>
    <s v="-"/>
    <s v="-"/>
    <n v="0"/>
    <n v="0"/>
    <n v="0"/>
    <s v="-"/>
    <s v="-"/>
    <s v="-"/>
    <s v="-"/>
    <n v="0"/>
    <s v="-"/>
    <s v="-"/>
    <s v="-"/>
    <s v="8276895377"/>
    <e v="#N/A"/>
    <e v="#N/A"/>
    <n v="30240000"/>
    <n v="0"/>
    <n v="0"/>
    <m/>
    <m/>
    <m/>
    <m/>
    <m/>
    <m/>
    <m/>
    <m/>
    <m/>
    <m/>
    <m/>
    <m/>
    <m/>
    <m/>
    <m/>
    <m/>
    <m/>
    <m/>
    <n v="7"/>
  </r>
  <r>
    <x v="1"/>
    <s v="PT. TIRTA INVESTAMA WINONGAN"/>
    <s v="21102803700A"/>
    <s v="YPS"/>
    <s v="MUHAMAD"/>
    <s v="N 8527 UV"/>
    <s v="BONGKAR SAJA"/>
    <s v="-"/>
    <s v="SJ-WIN/25876/11/2021"/>
    <d v="2021-11-07T00:00:00"/>
    <n v="0"/>
    <s v="TIV KEBONCANDI"/>
    <x v="2"/>
    <s v="-"/>
    <s v="-"/>
    <x v="0"/>
    <n v="0"/>
    <n v="21102903705"/>
    <s v="-"/>
    <n v="6008154128"/>
    <n v="24"/>
    <n v="0"/>
    <n v="24"/>
    <s v="DEPO LEGUNDI"/>
    <s v="-"/>
    <s v="083-0006571"/>
    <d v="2021-11-06T00:00:00"/>
    <n v="0"/>
    <n v="5042325385"/>
    <s v="117-0002678"/>
    <d v="2021-11-16T00:00:00"/>
    <e v="#N/A"/>
    <s v="2050350312"/>
    <s v="8276895965"/>
    <n v="0"/>
    <n v="236400"/>
    <n v="0"/>
    <m/>
    <m/>
    <m/>
    <m/>
    <m/>
    <m/>
    <m/>
    <m/>
    <m/>
    <m/>
    <m/>
    <m/>
    <m/>
    <m/>
    <m/>
    <m/>
    <m/>
    <m/>
    <n v="7"/>
  </r>
  <r>
    <x v="1"/>
    <s v="PT. TIRTA INVESTAMA WINONGAN"/>
    <s v="21102803700A"/>
    <s v="YPS"/>
    <s v="MUHAMAD"/>
    <s v="N 8527 UV"/>
    <s v="BONGKAR SAJA"/>
    <s v="-"/>
    <s v="SJ-WIN/25876/11/2021"/>
    <d v="2021-11-07T00:00:00"/>
    <n v="0"/>
    <s v="TIV KEBONCANDI"/>
    <x v="2"/>
    <s v="-"/>
    <s v="-"/>
    <x v="1"/>
    <n v="0"/>
    <n v="21102903705"/>
    <s v="-"/>
    <n v="6008154128"/>
    <n v="1344"/>
    <n v="0"/>
    <n v="1344"/>
    <s v="DEPO LEGUNDI"/>
    <s v="-"/>
    <s v="083-0006571"/>
    <d v="2021-11-06T00:00:00"/>
    <n v="144"/>
    <n v="5042325385"/>
    <s v="117-0002678"/>
    <d v="2021-11-16T00:00:00"/>
    <e v="#N/A"/>
    <s v="2050350312"/>
    <s v="8276895965"/>
    <n v="0"/>
    <n v="40320000"/>
    <n v="4320000"/>
    <m/>
    <m/>
    <m/>
    <m/>
    <m/>
    <m/>
    <m/>
    <m/>
    <m/>
    <m/>
    <m/>
    <m/>
    <m/>
    <m/>
    <m/>
    <m/>
    <m/>
    <m/>
    <n v="7"/>
  </r>
  <r>
    <x v="1"/>
    <s v="PT. TIRTA INVESTAMA WINONGAN"/>
    <s v="21102803700A"/>
    <s v="YPS"/>
    <s v="MUHAMAD"/>
    <s v="N 8527 UV"/>
    <s v="BONGKAR SAJA"/>
    <s v="-"/>
    <s v="SJ-WIN/25876/11/2021"/>
    <d v="2021-11-07T00:00:00"/>
    <n v="0"/>
    <s v="TIV KEBONCANDI"/>
    <x v="2"/>
    <s v="-"/>
    <s v="-"/>
    <x v="2"/>
    <n v="0"/>
    <n v="21102903705"/>
    <s v="-"/>
    <n v="6008154128"/>
    <n v="28"/>
    <n v="0"/>
    <n v="28"/>
    <s v="DEPO LEGUNDI"/>
    <s v="-"/>
    <s v="083-0006571"/>
    <d v="2021-11-06T00:00:00"/>
    <n v="0"/>
    <n v="5042325385"/>
    <s v="117-0002678"/>
    <d v="2021-11-16T00:00:00"/>
    <e v="#N/A"/>
    <s v="2050350312"/>
    <s v="8276895965"/>
    <n v="0"/>
    <n v="0"/>
    <n v="0"/>
    <m/>
    <m/>
    <m/>
    <m/>
    <m/>
    <m/>
    <m/>
    <m/>
    <m/>
    <m/>
    <m/>
    <m/>
    <m/>
    <m/>
    <m/>
    <m/>
    <m/>
    <m/>
    <n v="7"/>
  </r>
  <r>
    <x v="2"/>
    <s v="PT. TIRTA INVESTAMA WINONGAN"/>
    <s v="21102803697A"/>
    <s v="YPS"/>
    <s v="NADIR"/>
    <s v="N 8543 UV"/>
    <s v="BONGKAR SAJA"/>
    <s v="-"/>
    <s v="SJ-WIN/25877/11/2021"/>
    <d v="2021-11-07T00:00:00"/>
    <n v="0"/>
    <s v="TIV KEBONCANDI"/>
    <x v="2"/>
    <s v="-"/>
    <s v="-"/>
    <x v="0"/>
    <n v="0"/>
    <n v="21102908162"/>
    <s v="-"/>
    <n v="6008152968"/>
    <n v="29"/>
    <n v="0"/>
    <n v="29"/>
    <s v="DEPO PUTRA SEJATI"/>
    <s v="-"/>
    <s v="557-0013069"/>
    <d v="2021-11-03T00:00:00"/>
    <n v="1"/>
    <n v="5042326122"/>
    <s v="118-0000159"/>
    <d v="2021-11-16T00:00:00"/>
    <e v="#N/A"/>
    <s v="2050350311"/>
    <s v="8276895964"/>
    <n v="0"/>
    <n v="273470"/>
    <n v="9430"/>
    <m/>
    <m/>
    <m/>
    <m/>
    <m/>
    <m/>
    <m/>
    <m/>
    <m/>
    <m/>
    <m/>
    <m/>
    <m/>
    <m/>
    <m/>
    <m/>
    <m/>
    <m/>
    <n v="7"/>
  </r>
  <r>
    <x v="2"/>
    <s v="PT. TIRTA INVESTAMA WINONGAN"/>
    <s v="21102803697A"/>
    <s v="YPS"/>
    <s v="NADIR"/>
    <s v="N 8543 UV"/>
    <s v="BONGKAR SAJA"/>
    <s v="-"/>
    <s v="SJ-WIN/25877/11/2021"/>
    <d v="2021-11-07T00:00:00"/>
    <n v="0"/>
    <s v="TIV KEBONCANDI"/>
    <x v="2"/>
    <s v="-"/>
    <s v="-"/>
    <x v="1"/>
    <n v="0"/>
    <n v="21102908162"/>
    <s v="-"/>
    <n v="6008152968"/>
    <n v="1440"/>
    <n v="0"/>
    <n v="1440"/>
    <s v="DEPO PUTRA SEJATI"/>
    <s v="-"/>
    <s v="557-0013069"/>
    <d v="2021-11-03T00:00:00"/>
    <n v="70"/>
    <n v="5042326122"/>
    <s v="118-0000159"/>
    <d v="2021-11-16T00:00:00"/>
    <e v="#N/A"/>
    <s v="2050350311"/>
    <s v="8276895964"/>
    <n v="0"/>
    <n v="43200000"/>
    <n v="2100000"/>
    <m/>
    <m/>
    <m/>
    <m/>
    <m/>
    <m/>
    <m/>
    <m/>
    <m/>
    <m/>
    <m/>
    <m/>
    <m/>
    <m/>
    <m/>
    <m/>
    <m/>
    <m/>
    <n v="7"/>
  </r>
  <r>
    <x v="1"/>
    <s v="PT. TIRTA INVESTAMA WINONGAN"/>
    <n v="21110404174"/>
    <s v="YPS"/>
    <s v="M.SOLIKIN"/>
    <s v="L 9345 UZ"/>
    <n v="5042326255"/>
    <s v="-"/>
    <s v="SJ-WIN/25878/11/2021"/>
    <d v="2021-11-07T00:00:00"/>
    <n v="1152"/>
    <s v="DEPO MARGOMULYO"/>
    <x v="5"/>
    <s v="168-0032582"/>
    <d v="2021-11-07T00:00:00"/>
    <x v="0"/>
    <n v="1152"/>
    <n v="21102903685"/>
    <s v="-"/>
    <n v="6008155040"/>
    <n v="24"/>
    <n v="0"/>
    <n v="24"/>
    <s v="DEPO MARGOMULYO"/>
    <s v="-"/>
    <s v="168-0021085"/>
    <d v="2021-11-06T00:00:00"/>
    <n v="2"/>
    <n v="5042325307"/>
    <s v="168-0032583"/>
    <d v="2021-11-07T00:00:00"/>
    <s v="8276895965"/>
    <s v="2050350312"/>
    <s v="8276895965"/>
    <n v="11347200"/>
    <n v="236400"/>
    <n v="19700"/>
    <m/>
    <m/>
    <m/>
    <m/>
    <m/>
    <m/>
    <m/>
    <m/>
    <m/>
    <m/>
    <m/>
    <m/>
    <m/>
    <m/>
    <m/>
    <m/>
    <m/>
    <m/>
    <n v="7"/>
  </r>
  <r>
    <x v="1"/>
    <s v="PT. TIRTA INVESTAMA WINONGAN"/>
    <n v="21110404174"/>
    <s v="YPS"/>
    <s v="M.SOLIKIN"/>
    <s v="L 9345 UZ"/>
    <n v="5042326255"/>
    <s v="-"/>
    <s v="SJ-WIN/25878/11/2021"/>
    <d v="2021-11-07T00:00:00"/>
    <n v="1152"/>
    <s v="DEPO MARGOMULYO"/>
    <x v="5"/>
    <s v="168-0032582"/>
    <d v="2021-11-07T00:00:00"/>
    <x v="1"/>
    <n v="1152"/>
    <n v="21102903685"/>
    <s v="-"/>
    <n v="6008155040"/>
    <n v="1152"/>
    <n v="0"/>
    <n v="1151"/>
    <s v="DEPO MARGOMULYO"/>
    <s v="-"/>
    <s v="168-0021085"/>
    <d v="2021-11-06T00:00:00"/>
    <n v="40"/>
    <n v="5042325307"/>
    <s v="168-0032583"/>
    <d v="2021-11-07T00:00:00"/>
    <s v="8276895965"/>
    <s v="2050350312"/>
    <s v="8276895965"/>
    <n v="34560000"/>
    <n v="34530000"/>
    <n v="1200000"/>
    <m/>
    <m/>
    <m/>
    <m/>
    <m/>
    <m/>
    <m/>
    <m/>
    <m/>
    <m/>
    <m/>
    <m/>
    <m/>
    <m/>
    <m/>
    <m/>
    <m/>
    <m/>
    <n v="7"/>
  </r>
  <r>
    <x v="1"/>
    <s v="PT. TIRTA INVESTAMA WINONGAN"/>
    <n v="21110404174"/>
    <s v="YPS"/>
    <s v="M.SOLIKIN"/>
    <s v="L 9345 UZ"/>
    <n v="5042326255"/>
    <s v="-"/>
    <s v="SJ-WIN/25878/11/2021"/>
    <d v="2021-11-07T00:00:00"/>
    <n v="24"/>
    <s v="DEPO MARGOMULYO"/>
    <x v="5"/>
    <s v="168-0032582"/>
    <d v="2021-11-07T00:00:00"/>
    <x v="2"/>
    <n v="24"/>
    <n v="21102903685"/>
    <s v="-"/>
    <n v="6008155040"/>
    <n v="24"/>
    <n v="0"/>
    <n v="24"/>
    <s v="DEPO MARGOMULYO"/>
    <s v="-"/>
    <s v="168-0021085"/>
    <d v="2021-11-06T00:00:00"/>
    <n v="0"/>
    <n v="5042325307"/>
    <s v="168-0032583"/>
    <d v="2021-11-07T00:00:00"/>
    <s v="8276895965"/>
    <s v="2050350312"/>
    <s v="8276895965"/>
    <n v="0"/>
    <n v="0"/>
    <n v="0"/>
    <m/>
    <m/>
    <m/>
    <m/>
    <m/>
    <m/>
    <m/>
    <m/>
    <m/>
    <m/>
    <m/>
    <m/>
    <m/>
    <m/>
    <m/>
    <m/>
    <m/>
    <m/>
    <n v="7"/>
  </r>
  <r>
    <x v="0"/>
    <s v="PT. TIRTA INVESTAMA WINONGAN"/>
    <n v="21110406316"/>
    <s v="YPS"/>
    <s v="MACHRUS ALI"/>
    <s v="N 9375 WE"/>
    <n v="5042326377"/>
    <s v="-"/>
    <s v="SJ-WIN/25879/11/2021"/>
    <d v="2021-11-07T00:00:00"/>
    <n v="1152"/>
    <s v="DEPO PASURUAN"/>
    <x v="0"/>
    <s v="555-0009247"/>
    <d v="2021-11-08T00:00:00"/>
    <x v="0"/>
    <n v="1152"/>
    <n v="21102803729"/>
    <s v="-"/>
    <n v="6008152731"/>
    <n v="15"/>
    <n v="0"/>
    <n v="15"/>
    <s v="DEPO PASURUAN"/>
    <s v="-"/>
    <s v="555-0006712"/>
    <d v="2021-11-06T00:00:00"/>
    <n v="0"/>
    <n v="5042326376"/>
    <s v="555-0009246"/>
    <d v="2021-11-08T00:00:00"/>
    <s v="8276895377"/>
    <s v="2050350281"/>
    <s v="8276895377"/>
    <n v="11347200"/>
    <n v="147750"/>
    <n v="0"/>
    <m/>
    <m/>
    <m/>
    <m/>
    <m/>
    <m/>
    <m/>
    <m/>
    <m/>
    <m/>
    <m/>
    <m/>
    <m/>
    <m/>
    <m/>
    <m/>
    <m/>
    <m/>
    <n v="7"/>
  </r>
  <r>
    <x v="0"/>
    <s v="PT. TIRTA INVESTAMA WINONGAN"/>
    <n v="21110406316"/>
    <s v="YPS"/>
    <s v="MACHRUS ALI"/>
    <s v="N 9375 WE"/>
    <n v="5042326377"/>
    <s v="-"/>
    <s v="SJ-WIN/25879/11/2021"/>
    <d v="2021-11-07T00:00:00"/>
    <n v="1152"/>
    <s v="DEPO PASURUAN"/>
    <x v="0"/>
    <s v="555-0009247"/>
    <d v="2021-11-08T00:00:00"/>
    <x v="1"/>
    <n v="1152"/>
    <n v="21102803729"/>
    <s v="-"/>
    <n v="6008152731"/>
    <n v="1152"/>
    <n v="0"/>
    <n v="1152"/>
    <s v="DEPO PASURUAN"/>
    <s v="-"/>
    <s v="555-0006712"/>
    <d v="2021-11-06T00:00:00"/>
    <n v="40"/>
    <n v="5042326376"/>
    <s v="555-0009246"/>
    <d v="2021-11-08T00:00:00"/>
    <s v="8276895377"/>
    <s v="2050350281"/>
    <s v="8276895377"/>
    <n v="34560000"/>
    <n v="34560000"/>
    <n v="1200000"/>
    <m/>
    <m/>
    <m/>
    <m/>
    <m/>
    <m/>
    <m/>
    <m/>
    <m/>
    <m/>
    <m/>
    <m/>
    <m/>
    <m/>
    <m/>
    <m/>
    <m/>
    <m/>
    <n v="7"/>
  </r>
  <r>
    <x v="0"/>
    <s v="PT. TIRTA INVESTAMA WINONGAN"/>
    <n v="21110406316"/>
    <s v="YPS"/>
    <s v="MACHRUS ALI"/>
    <s v="N 9375 WE"/>
    <n v="5042326377"/>
    <s v="-"/>
    <s v="SJ-WIN/25879/11/2021"/>
    <d v="2021-11-07T00:00:00"/>
    <n v="24"/>
    <s v="DEPO PASURUAN"/>
    <x v="0"/>
    <s v="555-0009247"/>
    <d v="2021-11-08T00:00:00"/>
    <x v="2"/>
    <n v="24"/>
    <n v="21102803729"/>
    <s v="-"/>
    <n v="6008152731"/>
    <n v="24"/>
    <n v="0"/>
    <n v="24"/>
    <s v="DEPO PASURUAN"/>
    <s v="-"/>
    <s v="555-0006712"/>
    <d v="2021-11-06T00:00:00"/>
    <n v="0"/>
    <n v="5042326376"/>
    <s v="555-0009246"/>
    <d v="2021-11-08T00:00:00"/>
    <s v="8276895377"/>
    <s v="2050350281"/>
    <s v="8276895377"/>
    <n v="0"/>
    <n v="0"/>
    <n v="0"/>
    <m/>
    <m/>
    <m/>
    <m/>
    <m/>
    <m/>
    <m/>
    <m/>
    <m/>
    <m/>
    <m/>
    <m/>
    <m/>
    <m/>
    <m/>
    <m/>
    <m/>
    <m/>
    <n v="7"/>
  </r>
  <r>
    <x v="1"/>
    <s v="PT. TIRTA INVESTAMA WINONGAN"/>
    <n v="21110404170"/>
    <s v="YPS"/>
    <s v="HUDA"/>
    <s v="N 8614 UW"/>
    <n v="5042315407"/>
    <s v="-"/>
    <s v="SJ-WIN/25880/11/2021"/>
    <d v="2021-11-07T00:00:00"/>
    <n v="1152"/>
    <s v="DEPO MARGOMULYO"/>
    <x v="5"/>
    <s v="168-0032588"/>
    <d v="2021-11-07T00:00:00"/>
    <x v="0"/>
    <n v="1152"/>
    <n v="21102903704"/>
    <s v="-"/>
    <n v="6008154965"/>
    <n v="24"/>
    <n v="0"/>
    <n v="24"/>
    <s v="DEPO GRESIK"/>
    <s v="-"/>
    <s v="556-0006287"/>
    <d v="2021-11-06T00:00:00"/>
    <n v="0"/>
    <n v="5042326525"/>
    <s v="117-0002677"/>
    <d v="2021-11-16T00:00:00"/>
    <s v="8276895965"/>
    <s v="2050350312"/>
    <s v="8276895965"/>
    <n v="11347200"/>
    <n v="236400"/>
    <n v="0"/>
    <m/>
    <m/>
    <m/>
    <m/>
    <m/>
    <m/>
    <m/>
    <m/>
    <m/>
    <m/>
    <m/>
    <m/>
    <m/>
    <m/>
    <m/>
    <m/>
    <m/>
    <m/>
    <n v="7"/>
  </r>
  <r>
    <x v="1"/>
    <s v="PT. TIRTA INVESTAMA WINONGAN"/>
    <n v="21110404170"/>
    <s v="YPS"/>
    <s v="HUDA"/>
    <s v="N 8614 UW"/>
    <n v="5042315407"/>
    <s v="-"/>
    <s v="SJ-WIN/25880/11/2021"/>
    <d v="2021-11-07T00:00:00"/>
    <n v="1152"/>
    <s v="DEPO MARGOMULYO"/>
    <x v="5"/>
    <s v="168-0032588"/>
    <d v="2021-11-07T00:00:00"/>
    <x v="1"/>
    <n v="1152"/>
    <n v="21102903704"/>
    <s v="-"/>
    <n v="6008154965"/>
    <n v="1152"/>
    <n v="0"/>
    <n v="1152"/>
    <s v="DEPO GRESIK"/>
    <s v="-"/>
    <s v="556-0006287"/>
    <d v="2021-11-06T00:00:00"/>
    <n v="20"/>
    <n v="5042326525"/>
    <s v="117-0002677"/>
    <d v="2021-11-16T00:00:00"/>
    <s v="8276895965"/>
    <s v="2050350312"/>
    <s v="8276895965"/>
    <n v="34560000"/>
    <n v="34560000"/>
    <n v="600000"/>
    <m/>
    <m/>
    <m/>
    <m/>
    <m/>
    <m/>
    <m/>
    <m/>
    <m/>
    <m/>
    <m/>
    <m/>
    <m/>
    <m/>
    <m/>
    <m/>
    <m/>
    <m/>
    <n v="7"/>
  </r>
  <r>
    <x v="1"/>
    <s v="PT. TIRTA INVESTAMA WINONGAN"/>
    <n v="21110404170"/>
    <s v="YPS"/>
    <s v="HUDA"/>
    <s v="N 8614 UW"/>
    <n v="5042315407"/>
    <s v="-"/>
    <s v="SJ-WIN/25880/11/2021"/>
    <d v="2021-11-07T00:00:00"/>
    <n v="24"/>
    <s v="DEPO MARGOMULYO"/>
    <x v="5"/>
    <s v="168-0032588"/>
    <d v="2021-11-07T00:00:00"/>
    <x v="2"/>
    <n v="24"/>
    <n v="21102903704"/>
    <s v="-"/>
    <n v="6008154965"/>
    <n v="24"/>
    <n v="0"/>
    <n v="24"/>
    <s v="DEPO GRESIK"/>
    <s v="-"/>
    <s v="556-0006287"/>
    <d v="2021-11-06T00:00:00"/>
    <n v="0"/>
    <n v="5042326525"/>
    <s v="117-0002677"/>
    <d v="2021-11-16T00:00:00"/>
    <s v="8276895965"/>
    <s v="2050350312"/>
    <s v="8276895965"/>
    <n v="0"/>
    <n v="0"/>
    <n v="0"/>
    <m/>
    <m/>
    <m/>
    <m/>
    <m/>
    <m/>
    <m/>
    <m/>
    <m/>
    <m/>
    <m/>
    <m/>
    <m/>
    <m/>
    <m/>
    <m/>
    <m/>
    <m/>
    <n v="7"/>
  </r>
  <r>
    <x v="0"/>
    <s v="PT. TIRTA INVESTAMA WINONGAN"/>
    <n v="21110406314"/>
    <s v="YPS"/>
    <s v="AGUS D"/>
    <s v="N 9374WE"/>
    <n v="5042325736"/>
    <s v="-"/>
    <s v="SJ-WIN/25881/11/2021"/>
    <d v="2021-11-07T00:00:00"/>
    <n v="1152"/>
    <s v="DEPO PASURUAN"/>
    <x v="0"/>
    <s v="555-0009244"/>
    <d v="2021-11-07T00:00:00"/>
    <x v="0"/>
    <n v="1152"/>
    <n v="21102803710"/>
    <s v="-"/>
    <n v="6008149833"/>
    <n v="18"/>
    <n v="0"/>
    <n v="18"/>
    <s v="DEPO PASURUAN"/>
    <s v="-"/>
    <s v="555-0006715"/>
    <d v="2021-11-06T00:00:00"/>
    <n v="0"/>
    <n v="5042327885"/>
    <s v="555-0009243"/>
    <d v="2021-11-07T00:00:00"/>
    <s v="8276895377"/>
    <s v="2050350281"/>
    <s v="8276895377"/>
    <n v="11347200"/>
    <n v="177300"/>
    <n v="0"/>
    <m/>
    <m/>
    <m/>
    <m/>
    <m/>
    <m/>
    <m/>
    <m/>
    <m/>
    <m/>
    <m/>
    <m/>
    <m/>
    <m/>
    <m/>
    <m/>
    <m/>
    <m/>
    <n v="7"/>
  </r>
  <r>
    <x v="0"/>
    <s v="PT. TIRTA INVESTAMA WINONGAN"/>
    <n v="21110406314"/>
    <s v="YPS"/>
    <s v="AGUS D"/>
    <s v="N 9374WE"/>
    <n v="5042325736"/>
    <s v="-"/>
    <s v="SJ-WIN/25881/11/2021"/>
    <d v="2021-11-07T00:00:00"/>
    <n v="1152"/>
    <s v="DEPO PASURUAN"/>
    <x v="0"/>
    <s v="555-0009244"/>
    <d v="2021-11-07T00:00:00"/>
    <x v="1"/>
    <n v="1152"/>
    <n v="21102803710"/>
    <s v="-"/>
    <n v="6008149833"/>
    <n v="1152"/>
    <n v="0"/>
    <n v="1152"/>
    <s v="DEPO PASURUAN"/>
    <s v="-"/>
    <s v="555-0006715"/>
    <d v="2021-11-06T00:00:00"/>
    <n v="30"/>
    <n v="5042327885"/>
    <s v="555-0009243"/>
    <d v="2021-11-07T00:00:00"/>
    <s v="8276895377"/>
    <s v="2050350281"/>
    <s v="8276895377"/>
    <n v="34560000"/>
    <n v="34560000"/>
    <n v="900000"/>
    <m/>
    <m/>
    <m/>
    <m/>
    <m/>
    <m/>
    <m/>
    <m/>
    <m/>
    <m/>
    <m/>
    <m/>
    <m/>
    <m/>
    <m/>
    <m/>
    <m/>
    <m/>
    <n v="7"/>
  </r>
  <r>
    <x v="0"/>
    <s v="PT. TIRTA INVESTAMA WINONGAN"/>
    <n v="21110406314"/>
    <s v="YPS"/>
    <s v="AGUS D"/>
    <s v="N 9374WE"/>
    <n v="5042325736"/>
    <s v="-"/>
    <s v="SJ-WIN/25881/11/2021"/>
    <d v="2021-11-07T00:00:00"/>
    <n v="24"/>
    <s v="DEPO PASURUAN"/>
    <x v="0"/>
    <s v="555-0009244"/>
    <d v="2021-11-07T00:00:00"/>
    <x v="2"/>
    <n v="24"/>
    <n v="21102803710"/>
    <s v="-"/>
    <n v="6008149833"/>
    <n v="24"/>
    <n v="0"/>
    <n v="24"/>
    <s v="DEPO PASURUAN"/>
    <s v="-"/>
    <s v="555-0006715"/>
    <d v="2021-11-06T00:00:00"/>
    <n v="0"/>
    <n v="5042327885"/>
    <s v="555-0009243"/>
    <d v="2021-11-07T00:00:00"/>
    <s v="8276895377"/>
    <s v="2050350281"/>
    <s v="8276895377"/>
    <n v="0"/>
    <n v="0"/>
    <n v="0"/>
    <m/>
    <m/>
    <m/>
    <m/>
    <m/>
    <m/>
    <m/>
    <m/>
    <m/>
    <m/>
    <m/>
    <m/>
    <m/>
    <m/>
    <m/>
    <m/>
    <m/>
    <m/>
    <n v="7"/>
  </r>
  <r>
    <x v="1"/>
    <s v="PT. TIRTA INVESTAMA WINONGAN"/>
    <n v="21110404167"/>
    <s v="YPS"/>
    <s v="MASRIDI"/>
    <s v="L 9425 UZ"/>
    <n v="5042325566"/>
    <s v="-"/>
    <s v="SJ-WIN/25882/11/2021"/>
    <d v="2021-11-07T00:00:00"/>
    <n v="1296"/>
    <s v="DEPO LEGUNDI"/>
    <x v="4"/>
    <s v="083-0007906"/>
    <d v="2021-11-08T00:00:00"/>
    <x v="0"/>
    <n v="1296"/>
    <n v="21110600001"/>
    <s v="-"/>
    <n v="6008153136"/>
    <n v="0"/>
    <n v="0"/>
    <n v="0"/>
    <s v="DEPO LEGUNDI"/>
    <s v="-"/>
    <s v="083-0006574"/>
    <d v="2021-11-06T00:00:00"/>
    <n v="0"/>
    <n v="5042326424"/>
    <s v="083-0007905"/>
    <d v="2021-11-08T00:00:00"/>
    <s v="8276895965"/>
    <s v="2050350312"/>
    <s v="8276895965"/>
    <n v="12765600"/>
    <n v="0"/>
    <n v="0"/>
    <m/>
    <m/>
    <m/>
    <m/>
    <m/>
    <m/>
    <m/>
    <m/>
    <m/>
    <m/>
    <m/>
    <m/>
    <m/>
    <m/>
    <m/>
    <m/>
    <m/>
    <m/>
    <n v="7"/>
  </r>
  <r>
    <x v="1"/>
    <s v="PT. TIRTA INVESTAMA WINONGAN"/>
    <n v="21110404167"/>
    <s v="YPS"/>
    <s v="MASRIDI"/>
    <s v="L 9425 UZ"/>
    <n v="5042325566"/>
    <s v="-"/>
    <s v="SJ-WIN/25882/11/2021"/>
    <d v="2021-11-07T00:00:00"/>
    <n v="1296"/>
    <s v="DEPO LEGUNDI"/>
    <x v="4"/>
    <s v="083-0007906"/>
    <d v="2021-11-08T00:00:00"/>
    <x v="1"/>
    <n v="1296"/>
    <n v="21110600001"/>
    <s v="-"/>
    <n v="6008153136"/>
    <n v="1344"/>
    <n v="0"/>
    <n v="1344"/>
    <s v="DEPO LEGUNDI"/>
    <s v="-"/>
    <s v="083-0006574"/>
    <d v="2021-11-06T00:00:00"/>
    <n v="48"/>
    <n v="5042326424"/>
    <s v="083-0007905"/>
    <d v="2021-11-08T00:00:00"/>
    <s v="8276895965"/>
    <s v="2050350312"/>
    <s v="8276895965"/>
    <n v="38880000"/>
    <n v="40320000"/>
    <n v="1440000"/>
    <m/>
    <m/>
    <m/>
    <m/>
    <m/>
    <m/>
    <m/>
    <m/>
    <m/>
    <m/>
    <m/>
    <m/>
    <m/>
    <m/>
    <m/>
    <m/>
    <m/>
    <m/>
    <n v="7"/>
  </r>
  <r>
    <x v="1"/>
    <s v="PT. TIRTA INVESTAMA WINONGAN"/>
    <n v="21110404167"/>
    <s v="YPS"/>
    <s v="MASRIDI"/>
    <s v="L 9425 UZ"/>
    <n v="5042325566"/>
    <s v="-"/>
    <s v="SJ-WIN/25882/11/2021"/>
    <d v="2021-11-07T00:00:00"/>
    <n v="28"/>
    <s v="DEPO LEGUNDI"/>
    <x v="4"/>
    <s v="083-0007906"/>
    <d v="2021-11-08T00:00:00"/>
    <x v="2"/>
    <n v="28"/>
    <n v="21110600001"/>
    <s v="-"/>
    <n v="6008153136"/>
    <n v="28"/>
    <n v="0"/>
    <n v="28"/>
    <s v="DEPO LEGUNDI"/>
    <s v="-"/>
    <s v="083-0006574"/>
    <d v="2021-11-06T00:00:00"/>
    <n v="0"/>
    <n v="5042326424"/>
    <s v="083-0007905"/>
    <d v="2021-11-08T00:00:00"/>
    <s v="8276895965"/>
    <s v="2050350312"/>
    <s v="8276895965"/>
    <n v="0"/>
    <n v="0"/>
    <n v="0"/>
    <m/>
    <m/>
    <m/>
    <m/>
    <m/>
    <m/>
    <m/>
    <m/>
    <m/>
    <m/>
    <m/>
    <m/>
    <m/>
    <m/>
    <m/>
    <m/>
    <m/>
    <m/>
    <n v="7"/>
  </r>
  <r>
    <x v="0"/>
    <s v="PT. TIRTA INVESTAMA WINONGAN"/>
    <n v="21110406307"/>
    <s v="KR"/>
    <s v="SULISWANTO"/>
    <s v="N 8513 UV"/>
    <n v="5042326393"/>
    <s v="-"/>
    <s v="SJ-WIN/25883/11/2021"/>
    <d v="2021-11-07T00:00:00"/>
    <n v="960"/>
    <s v="DEPO PROBOLINGGO"/>
    <x v="14"/>
    <s v="889-0004357"/>
    <d v="2021-11-08T00:00:00"/>
    <x v="0"/>
    <n v="960"/>
    <n v="21101501013"/>
    <s v="-"/>
    <n v="6008152322"/>
    <n v="8"/>
    <n v="0"/>
    <n v="8"/>
    <s v="DEPO PROBOLINGGO"/>
    <s v="-"/>
    <s v="889-0004150"/>
    <d v="2021-10-22T00:00:00"/>
    <n v="0"/>
    <n v="5042246274"/>
    <s v="889-0004358"/>
    <d v="2021-11-08T00:00:00"/>
    <s v="8276895377"/>
    <s v="2050350281"/>
    <s v="8276895377"/>
    <n v="9456000"/>
    <n v="78800"/>
    <n v="0"/>
    <m/>
    <m/>
    <m/>
    <m/>
    <m/>
    <m/>
    <m/>
    <m/>
    <m/>
    <m/>
    <m/>
    <m/>
    <m/>
    <m/>
    <m/>
    <m/>
    <m/>
    <m/>
    <n v="7"/>
  </r>
  <r>
    <x v="0"/>
    <s v="PT. TIRTA INVESTAMA WINONGAN"/>
    <n v="21110406307"/>
    <s v="KR"/>
    <s v="SULISWANTO"/>
    <s v="N 8513 UV"/>
    <n v="5042326393"/>
    <s v="-"/>
    <s v="SJ-WIN/25883/11/2021"/>
    <d v="2021-11-07T00:00:00"/>
    <n v="960"/>
    <s v="DEPO PROBOLINGGO"/>
    <x v="14"/>
    <s v="889-0004357"/>
    <d v="2021-11-08T00:00:00"/>
    <x v="1"/>
    <n v="960"/>
    <n v="21101501013"/>
    <s v="-"/>
    <n v="6008152322"/>
    <n v="960"/>
    <n v="0"/>
    <n v="960"/>
    <s v="DEPO PROBOLINGGO"/>
    <s v="-"/>
    <s v="889-0004150"/>
    <d v="2021-10-22T00:00:00"/>
    <n v="30"/>
    <n v="5042246274"/>
    <s v="889-0004358"/>
    <d v="2021-11-08T00:00:00"/>
    <s v="8276895377"/>
    <s v="2050350281"/>
    <s v="8276895377"/>
    <n v="28800000"/>
    <n v="28800000"/>
    <n v="900000"/>
    <m/>
    <m/>
    <m/>
    <m/>
    <m/>
    <m/>
    <m/>
    <m/>
    <m/>
    <m/>
    <m/>
    <m/>
    <m/>
    <m/>
    <m/>
    <m/>
    <m/>
    <m/>
    <n v="7"/>
  </r>
  <r>
    <x v="0"/>
    <s v="PT. TIRTA INVESTAMA WINONGAN"/>
    <n v="21110406307"/>
    <s v="KR"/>
    <s v="SULISWANTO"/>
    <s v="N 8513 UV"/>
    <n v="5042326393"/>
    <s v="-"/>
    <s v="SJ-WIN/25883/11/2021"/>
    <d v="2021-11-07T00:00:00"/>
    <n v="20"/>
    <s v="DEPO PROBOLINGGO"/>
    <x v="14"/>
    <s v="889-0004357"/>
    <d v="2021-11-08T00:00:00"/>
    <x v="2"/>
    <n v="20"/>
    <n v="21101501013"/>
    <s v="-"/>
    <n v="6008152322"/>
    <n v="20"/>
    <n v="0"/>
    <n v="20"/>
    <s v="DEPO PROBOLINGGO"/>
    <s v="-"/>
    <s v="889-0004150"/>
    <d v="2021-10-22T00:00:00"/>
    <n v="0"/>
    <n v="5042246274"/>
    <s v="889-0004358"/>
    <d v="2021-11-08T00:00:00"/>
    <s v="8276895377"/>
    <s v="2050350281"/>
    <s v="8276895377"/>
    <n v="0"/>
    <n v="0"/>
    <n v="0"/>
    <m/>
    <m/>
    <m/>
    <m/>
    <m/>
    <m/>
    <m/>
    <m/>
    <m/>
    <m/>
    <m/>
    <m/>
    <m/>
    <m/>
    <m/>
    <m/>
    <m/>
    <m/>
    <n v="7"/>
  </r>
  <r>
    <x v="0"/>
    <s v="PT. TIRTA INVESTAMA WINONGAN"/>
    <n v="21110406310"/>
    <s v="YPS"/>
    <s v="RAHMAN"/>
    <s v="L 9051 UX"/>
    <n v="5042328698"/>
    <s v="-"/>
    <s v="SJ-WIN/25884/11/2021"/>
    <d v="2021-11-07T00:00:00"/>
    <n v="1152"/>
    <s v="DEPO PASURUAN"/>
    <x v="0"/>
    <s v="555-0009252"/>
    <d v="2021-11-08T00:00:00"/>
    <x v="0"/>
    <n v="1152"/>
    <n v="21110600002"/>
    <s v="-"/>
    <n v="6008145187"/>
    <n v="7"/>
    <n v="0"/>
    <n v="7"/>
    <s v="DEPO PASURUAN"/>
    <s v="-"/>
    <s v="555-0006718"/>
    <d v="2021-11-07T00:00:00"/>
    <n v="0"/>
    <n v="5042331765"/>
    <s v="555-0009251"/>
    <d v="2021-11-08T00:00:00"/>
    <s v="8276895377"/>
    <s v="2050350281"/>
    <s v="8276895377"/>
    <n v="11347200"/>
    <n v="68950"/>
    <n v="0"/>
    <m/>
    <m/>
    <m/>
    <m/>
    <m/>
    <m/>
    <m/>
    <m/>
    <m/>
    <m/>
    <m/>
    <m/>
    <m/>
    <m/>
    <m/>
    <m/>
    <m/>
    <m/>
    <n v="7"/>
  </r>
  <r>
    <x v="0"/>
    <s v="PT. TIRTA INVESTAMA WINONGAN"/>
    <n v="21110406310"/>
    <s v="YPS"/>
    <s v="RAHMAN"/>
    <s v="L 9051 UX"/>
    <n v="5042328698"/>
    <s v="-"/>
    <s v="SJ-WIN/25884/11/2021"/>
    <d v="2021-11-07T00:00:00"/>
    <n v="1152"/>
    <s v="DEPO PASURUAN"/>
    <x v="0"/>
    <s v="555-0009252"/>
    <d v="2021-11-08T00:00:00"/>
    <x v="1"/>
    <n v="1152"/>
    <n v="21110600002"/>
    <s v="-"/>
    <n v="6008145187"/>
    <n v="1152"/>
    <n v="0"/>
    <n v="1152"/>
    <s v="DEPO PASURUAN"/>
    <s v="-"/>
    <s v="555-0006718"/>
    <d v="2021-11-07T00:00:00"/>
    <n v="25"/>
    <n v="5042331765"/>
    <s v="555-0009251"/>
    <d v="2021-11-08T00:00:00"/>
    <s v="8276895377"/>
    <s v="2050350281"/>
    <s v="8276895377"/>
    <n v="34560000"/>
    <n v="34560000"/>
    <n v="750000"/>
    <m/>
    <m/>
    <m/>
    <m/>
    <m/>
    <m/>
    <m/>
    <m/>
    <m/>
    <m/>
    <m/>
    <m/>
    <m/>
    <m/>
    <m/>
    <m/>
    <m/>
    <m/>
    <n v="7"/>
  </r>
  <r>
    <x v="0"/>
    <s v="PT. TIRTA INVESTAMA WINONGAN"/>
    <n v="21110406310"/>
    <s v="YPS"/>
    <s v="RAHMAN"/>
    <s v="L 9051 UX"/>
    <n v="5042328698"/>
    <s v="-"/>
    <s v="SJ-WIN/25884/11/2021"/>
    <d v="2021-11-07T00:00:00"/>
    <n v="24"/>
    <s v="DEPO PASURUAN"/>
    <x v="0"/>
    <s v="555-0009252"/>
    <d v="2021-11-08T00:00:00"/>
    <x v="2"/>
    <n v="24"/>
    <n v="21110600002"/>
    <s v="-"/>
    <n v="6008145187"/>
    <n v="24"/>
    <n v="0"/>
    <n v="24"/>
    <s v="DEPO PASURUAN"/>
    <s v="-"/>
    <s v="555-0006718"/>
    <d v="2021-11-07T00:00:00"/>
    <n v="0"/>
    <n v="5042331765"/>
    <s v="555-0009251"/>
    <d v="2021-11-08T00:00:00"/>
    <s v="8276895377"/>
    <s v="2050350281"/>
    <s v="8276895377"/>
    <n v="0"/>
    <n v="0"/>
    <n v="0"/>
    <m/>
    <m/>
    <m/>
    <m/>
    <m/>
    <m/>
    <m/>
    <m/>
    <m/>
    <m/>
    <m/>
    <m/>
    <m/>
    <m/>
    <m/>
    <m/>
    <m/>
    <m/>
    <n v="7"/>
  </r>
  <r>
    <x v="1"/>
    <s v="PT. TIRTA INVESTAMA WINONGAN"/>
    <n v="21110404169"/>
    <s v="YPS"/>
    <s v="UMAR"/>
    <s v="N 8507 UV"/>
    <n v="5042328023"/>
    <s v="-"/>
    <s v="SJ-WIN/25885/11/2021"/>
    <d v="2021-11-07T00:00:00"/>
    <n v="1344"/>
    <s v="DEPO MARGOMULYO"/>
    <x v="5"/>
    <s v="168-0032608"/>
    <d v="2021-11-08T00:00:00"/>
    <x v="0"/>
    <n v="1344"/>
    <s v="-"/>
    <s v="-"/>
    <s v="-"/>
    <n v="0"/>
    <n v="0"/>
    <n v="0"/>
    <s v="-"/>
    <s v="-"/>
    <s v="-"/>
    <s v="-"/>
    <n v="0"/>
    <s v="-"/>
    <s v="-"/>
    <s v="-"/>
    <s v="8276895965"/>
    <e v="#N/A"/>
    <e v="#N/A"/>
    <n v="13238400"/>
    <n v="0"/>
    <n v="0"/>
    <m/>
    <m/>
    <m/>
    <m/>
    <m/>
    <m/>
    <m/>
    <m/>
    <m/>
    <m/>
    <m/>
    <m/>
    <m/>
    <m/>
    <m/>
    <m/>
    <m/>
    <m/>
    <n v="7"/>
  </r>
  <r>
    <x v="1"/>
    <s v="PT. TIRTA INVESTAMA WINONGAN"/>
    <n v="21110404169"/>
    <s v="YPS"/>
    <s v="UMAR"/>
    <s v="N 8507 UV"/>
    <n v="5042328023"/>
    <s v="-"/>
    <s v="SJ-WIN/25885/11/2021"/>
    <d v="2021-11-07T00:00:00"/>
    <n v="1344"/>
    <s v="DEPO MARGOMULYO"/>
    <x v="5"/>
    <s v="168-0032608"/>
    <d v="2021-11-08T00:00:00"/>
    <x v="1"/>
    <n v="1344"/>
    <s v="-"/>
    <s v="-"/>
    <s v="-"/>
    <n v="0"/>
    <n v="0"/>
    <n v="0"/>
    <s v="-"/>
    <s v="-"/>
    <s v="-"/>
    <s v="-"/>
    <n v="0"/>
    <s v="-"/>
    <s v="-"/>
    <s v="-"/>
    <s v="8276895965"/>
    <e v="#N/A"/>
    <e v="#N/A"/>
    <n v="40320000"/>
    <n v="0"/>
    <n v="0"/>
    <m/>
    <m/>
    <m/>
    <m/>
    <m/>
    <m/>
    <m/>
    <m/>
    <m/>
    <m/>
    <m/>
    <m/>
    <m/>
    <m/>
    <m/>
    <m/>
    <m/>
    <m/>
    <n v="7"/>
  </r>
  <r>
    <x v="1"/>
    <s v="PT. TIRTA INVESTAMA WINONGAN"/>
    <n v="21110404169"/>
    <s v="YPS"/>
    <s v="UMAR"/>
    <s v="N 8507 UV"/>
    <n v="5042328023"/>
    <s v="-"/>
    <s v="SJ-WIN/25885/11/2021"/>
    <d v="2021-11-07T00:00:00"/>
    <n v="28"/>
    <s v="DEPO MARGOMULYO"/>
    <x v="5"/>
    <s v="168-0032608"/>
    <d v="2021-11-08T00:00:00"/>
    <x v="2"/>
    <n v="28"/>
    <s v="-"/>
    <s v="-"/>
    <s v="-"/>
    <n v="0"/>
    <n v="0"/>
    <n v="0"/>
    <s v="-"/>
    <s v="-"/>
    <s v="-"/>
    <s v="-"/>
    <n v="0"/>
    <s v="-"/>
    <s v="-"/>
    <s v="-"/>
    <s v="8276895965"/>
    <e v="#N/A"/>
    <e v="#N/A"/>
    <n v="0"/>
    <n v="0"/>
    <n v="0"/>
    <m/>
    <m/>
    <m/>
    <m/>
    <m/>
    <m/>
    <m/>
    <m/>
    <m/>
    <m/>
    <m/>
    <m/>
    <m/>
    <m/>
    <m/>
    <m/>
    <m/>
    <m/>
    <n v="7"/>
  </r>
  <r>
    <x v="0"/>
    <s v="PT. TIRTA INVESTAMA WINONGAN"/>
    <s v="21110404169A"/>
    <s v="YPS"/>
    <s v="UMAR"/>
    <s v="N 8507 UV"/>
    <s v="BONGKAR SAJA"/>
    <s v="-"/>
    <s v="SJ-WIN/25886/11/2021"/>
    <d v="2021-11-07T00:00:00"/>
    <n v="0"/>
    <s v="TIV KEBONCANDI"/>
    <x v="2"/>
    <s v="-"/>
    <s v="-"/>
    <x v="0"/>
    <n v="0"/>
    <n v="21102803704"/>
    <s v="-"/>
    <n v="6008145186"/>
    <n v="18"/>
    <n v="0"/>
    <n v="18"/>
    <s v="DEPO PASURUAN"/>
    <s v="-"/>
    <s v="555-0006717"/>
    <d v="2021-11-07T00:00:00"/>
    <n v="0"/>
    <n v="5042329824"/>
    <s v="116-0003869"/>
    <d v="2021-11-16T00:00:00"/>
    <e v="#N/A"/>
    <s v="2050350281"/>
    <s v="8276895377"/>
    <n v="0"/>
    <n v="177300"/>
    <n v="0"/>
    <m/>
    <m/>
    <m/>
    <m/>
    <m/>
    <m/>
    <m/>
    <m/>
    <m/>
    <m/>
    <m/>
    <m/>
    <m/>
    <m/>
    <m/>
    <m/>
    <m/>
    <m/>
    <n v="7"/>
  </r>
  <r>
    <x v="0"/>
    <s v="PT. TIRTA INVESTAMA WINONGAN"/>
    <s v="21110404169A"/>
    <s v="YPS"/>
    <s v="UMAR"/>
    <s v="N 8507 UV"/>
    <s v="BONGKAR SAJA"/>
    <s v="-"/>
    <s v="SJ-WIN/25886/11/2021"/>
    <d v="2021-11-07T00:00:00"/>
    <n v="0"/>
    <s v="TIV KEBONCANDI"/>
    <x v="2"/>
    <s v="-"/>
    <s v="-"/>
    <x v="1"/>
    <n v="0"/>
    <n v="21102803704"/>
    <s v="-"/>
    <n v="6008145186"/>
    <n v="1344"/>
    <n v="0"/>
    <n v="1344"/>
    <s v="DEPO PASURUAN"/>
    <s v="-"/>
    <s v="555-0006717"/>
    <d v="2021-11-07T00:00:00"/>
    <n v="30"/>
    <n v="5042329824"/>
    <s v="116-0003869"/>
    <d v="2021-11-16T00:00:00"/>
    <e v="#N/A"/>
    <s v="2050350281"/>
    <s v="8276895377"/>
    <n v="0"/>
    <n v="40320000"/>
    <n v="900000"/>
    <m/>
    <m/>
    <m/>
    <m/>
    <m/>
    <m/>
    <m/>
    <m/>
    <m/>
    <m/>
    <m/>
    <m/>
    <m/>
    <m/>
    <m/>
    <m/>
    <m/>
    <m/>
    <n v="7"/>
  </r>
  <r>
    <x v="0"/>
    <s v="PT. TIRTA INVESTAMA WINONGAN"/>
    <s v="21110404169A"/>
    <s v="YPS"/>
    <s v="UMAR"/>
    <s v="N 8507 UV"/>
    <s v="BONGKAR SAJA"/>
    <s v="-"/>
    <s v="SJ-WIN/25886/11/2021"/>
    <d v="2021-11-07T00:00:00"/>
    <n v="0"/>
    <s v="TIV KEBONCANDI"/>
    <x v="2"/>
    <s v="-"/>
    <s v="-"/>
    <x v="2"/>
    <n v="0"/>
    <n v="21102803704"/>
    <s v="-"/>
    <n v="6008145186"/>
    <n v="28"/>
    <n v="0"/>
    <n v="28"/>
    <s v="DEPO PASURUAN"/>
    <s v="-"/>
    <s v="555-0006717"/>
    <d v="2021-11-07T00:00:00"/>
    <n v="0"/>
    <n v="5042329824"/>
    <s v="116-0003869"/>
    <d v="2021-11-16T00:00:00"/>
    <e v="#N/A"/>
    <s v="2050350281"/>
    <s v="8276895377"/>
    <n v="0"/>
    <n v="0"/>
    <n v="0"/>
    <m/>
    <m/>
    <m/>
    <m/>
    <m/>
    <m/>
    <m/>
    <m/>
    <m/>
    <m/>
    <m/>
    <m/>
    <m/>
    <m/>
    <m/>
    <m/>
    <m/>
    <m/>
    <n v="7"/>
  </r>
  <r>
    <x v="0"/>
    <s v="PT. TIRTA INVESTAMA WINONGAN"/>
    <n v="21110406312"/>
    <s v="YPS"/>
    <s v="MAT ALI"/>
    <s v="L 9358 UZ"/>
    <n v="5042331026"/>
    <s v="-"/>
    <s v="SJ-WIN/25887/11/2021"/>
    <d v="2021-11-07T00:00:00"/>
    <n v="1152"/>
    <s v="DEPO PASURUAN"/>
    <x v="0"/>
    <s v="555-0009254"/>
    <d v="2021-11-08T00:00:00"/>
    <x v="0"/>
    <n v="1152"/>
    <n v="21102803694"/>
    <s v="-"/>
    <n v="6008154288"/>
    <n v="15"/>
    <n v="0"/>
    <n v="15"/>
    <s v="DEPO PASURUAN"/>
    <s v="-"/>
    <s v="555-0006719"/>
    <d v="2021-11-07T00:00:00"/>
    <n v="0"/>
    <n v="5042327877"/>
    <s v="555-0009253"/>
    <d v="2021-11-08T00:00:00"/>
    <s v="8276896091"/>
    <s v="2050350281"/>
    <s v="8276895377"/>
    <n v="11347200"/>
    <n v="147750"/>
    <n v="0"/>
    <m/>
    <m/>
    <m/>
    <m/>
    <m/>
    <m/>
    <m/>
    <m/>
    <m/>
    <m/>
    <m/>
    <m/>
    <m/>
    <m/>
    <m/>
    <m/>
    <m/>
    <m/>
    <n v="7"/>
  </r>
  <r>
    <x v="0"/>
    <s v="PT. TIRTA INVESTAMA WINONGAN"/>
    <n v="21110406312"/>
    <s v="YPS"/>
    <s v="MAT ALI"/>
    <s v="L 9358 UZ"/>
    <n v="5042331026"/>
    <s v="-"/>
    <s v="SJ-WIN/25887/11/2021"/>
    <d v="2021-11-07T00:00:00"/>
    <n v="1152"/>
    <s v="DEPO PASURUAN"/>
    <x v="0"/>
    <s v="555-0009254"/>
    <d v="2021-11-08T00:00:00"/>
    <x v="1"/>
    <n v="1152"/>
    <n v="21102803694"/>
    <s v="-"/>
    <n v="6008154288"/>
    <n v="1152"/>
    <n v="0"/>
    <n v="1152"/>
    <s v="DEPO PASURUAN"/>
    <s v="-"/>
    <s v="555-0006719"/>
    <d v="2021-11-07T00:00:00"/>
    <n v="25"/>
    <n v="5042327877"/>
    <s v="555-0009253"/>
    <d v="2021-11-08T00:00:00"/>
    <s v="8276896091"/>
    <s v="2050350281"/>
    <s v="8276895377"/>
    <n v="34560000"/>
    <n v="34560000"/>
    <n v="750000"/>
    <m/>
    <m/>
    <m/>
    <m/>
    <m/>
    <m/>
    <m/>
    <m/>
    <m/>
    <m/>
    <m/>
    <m/>
    <m/>
    <m/>
    <m/>
    <m/>
    <m/>
    <m/>
    <n v="7"/>
  </r>
  <r>
    <x v="0"/>
    <s v="PT. TIRTA INVESTAMA WINONGAN"/>
    <n v="21110406312"/>
    <s v="YPS"/>
    <s v="MAT ALI"/>
    <s v="L 9358 UZ"/>
    <n v="5042331026"/>
    <s v="-"/>
    <s v="SJ-WIN/25887/11/2021"/>
    <d v="2021-11-07T00:00:00"/>
    <n v="24"/>
    <s v="DEPO PASURUAN"/>
    <x v="0"/>
    <s v="555-0009254"/>
    <d v="2021-11-08T00:00:00"/>
    <x v="2"/>
    <n v="24"/>
    <n v="21102803694"/>
    <s v="-"/>
    <n v="6008154288"/>
    <n v="24"/>
    <n v="0"/>
    <n v="24"/>
    <s v="DEPO PASURUAN"/>
    <s v="-"/>
    <s v="555-0006719"/>
    <d v="2021-11-07T00:00:00"/>
    <n v="0"/>
    <n v="5042327877"/>
    <s v="555-0009253"/>
    <d v="2021-11-08T00:00:00"/>
    <s v="8276896091"/>
    <s v="2050350281"/>
    <s v="8276895377"/>
    <n v="0"/>
    <n v="0"/>
    <n v="0"/>
    <m/>
    <m/>
    <m/>
    <m/>
    <m/>
    <m/>
    <m/>
    <m/>
    <m/>
    <m/>
    <m/>
    <m/>
    <m/>
    <m/>
    <m/>
    <m/>
    <m/>
    <m/>
    <n v="7"/>
  </r>
  <r>
    <x v="0"/>
    <s v="PT. TIRTA INVESTAMA WINONGAN"/>
    <n v="21110406308"/>
    <s v="YPS"/>
    <s v="NURHADI"/>
    <s v="L 9431 UZ"/>
    <n v="5042327530"/>
    <s v="-"/>
    <s v="SJ-WIN/25888/11/2021"/>
    <d v="2021-11-07T00:00:00"/>
    <n v="1344"/>
    <s v="DEPO PROBOLINGGO"/>
    <x v="14"/>
    <s v="889-0004360"/>
    <d v="2021-11-08T00:00:00"/>
    <x v="0"/>
    <n v="1344"/>
    <s v="-"/>
    <s v="-"/>
    <s v="-"/>
    <n v="0"/>
    <n v="0"/>
    <n v="0"/>
    <s v="-"/>
    <s v="-"/>
    <s v="-"/>
    <s v="-"/>
    <n v="0"/>
    <s v="-"/>
    <s v="-"/>
    <s v="-"/>
    <s v="8276896091"/>
    <e v="#N/A"/>
    <e v="#N/A"/>
    <n v="13238400"/>
    <n v="0"/>
    <n v="0"/>
    <m/>
    <m/>
    <m/>
    <m/>
    <m/>
    <m/>
    <m/>
    <m/>
    <m/>
    <m/>
    <m/>
    <m/>
    <m/>
    <m/>
    <m/>
    <m/>
    <m/>
    <m/>
    <n v="7"/>
  </r>
  <r>
    <x v="0"/>
    <s v="PT. TIRTA INVESTAMA WINONGAN"/>
    <n v="21110406308"/>
    <s v="YPS"/>
    <s v="NURHADI"/>
    <s v="L 9431 UZ"/>
    <n v="5042327530"/>
    <s v="-"/>
    <s v="SJ-WIN/25888/11/2021"/>
    <d v="2021-11-07T00:00:00"/>
    <n v="1344"/>
    <s v="DEPO PROBOLINGGO"/>
    <x v="14"/>
    <s v="889-0004360"/>
    <d v="2021-11-08T00:00:00"/>
    <x v="1"/>
    <n v="1344"/>
    <s v="-"/>
    <s v="-"/>
    <s v="-"/>
    <n v="0"/>
    <n v="0"/>
    <n v="0"/>
    <s v="-"/>
    <s v="-"/>
    <s v="-"/>
    <s v="-"/>
    <n v="0"/>
    <s v="-"/>
    <s v="-"/>
    <s v="-"/>
    <s v="8276896091"/>
    <e v="#N/A"/>
    <e v="#N/A"/>
    <n v="40320000"/>
    <n v="0"/>
    <n v="0"/>
    <m/>
    <m/>
    <m/>
    <m/>
    <m/>
    <m/>
    <m/>
    <m/>
    <m/>
    <m/>
    <m/>
    <m/>
    <m/>
    <m/>
    <m/>
    <m/>
    <m/>
    <m/>
    <n v="7"/>
  </r>
  <r>
    <x v="0"/>
    <s v="PT. TIRTA INVESTAMA WINONGAN"/>
    <n v="21110406308"/>
    <s v="YPS"/>
    <s v="NURHADI"/>
    <s v="L 9431 UZ"/>
    <n v="5042327530"/>
    <s v="-"/>
    <s v="SJ-WIN/25888/11/2021"/>
    <d v="2021-11-07T00:00:00"/>
    <n v="28"/>
    <s v="DEPO PROBOLINGGO"/>
    <x v="14"/>
    <s v="889-0004360"/>
    <d v="2021-11-08T00:00:00"/>
    <x v="2"/>
    <n v="28"/>
    <s v="-"/>
    <s v="-"/>
    <s v="-"/>
    <n v="0"/>
    <n v="0"/>
    <n v="0"/>
    <s v="-"/>
    <s v="-"/>
    <s v="-"/>
    <s v="-"/>
    <n v="0"/>
    <s v="-"/>
    <s v="-"/>
    <s v="-"/>
    <s v="8276896091"/>
    <e v="#N/A"/>
    <e v="#N/A"/>
    <n v="0"/>
    <n v="0"/>
    <n v="0"/>
    <m/>
    <m/>
    <m/>
    <m/>
    <m/>
    <m/>
    <m/>
    <m/>
    <m/>
    <m/>
    <m/>
    <m/>
    <m/>
    <m/>
    <m/>
    <m/>
    <m/>
    <m/>
    <n v="7"/>
  </r>
  <r>
    <x v="1"/>
    <s v="PT. TIRTA INVESTAMA WINONGAN"/>
    <s v="21110406308A"/>
    <s v="YPS"/>
    <s v="NURHADI"/>
    <s v="L 9431 UZ"/>
    <s v="BONGKAR SAJA"/>
    <s v="-"/>
    <s v="SJ-WIN/25889/11/2021"/>
    <d v="2021-11-07T00:00:00"/>
    <n v="0"/>
    <s v="TIV KEBONCANDI"/>
    <x v="2"/>
    <s v="-"/>
    <s v="-"/>
    <x v="0"/>
    <n v="0"/>
    <n v="21102903681"/>
    <s v="-"/>
    <n v="6008154212"/>
    <n v="24"/>
    <n v="0"/>
    <n v="24"/>
    <s v="DEPO LEGUNDI"/>
    <s v="-"/>
    <s v="083-0006578"/>
    <d v="2021-11-07T00:00:00"/>
    <n v="0"/>
    <n v="5042327876"/>
    <s v="117-0002669"/>
    <d v="2021-11-16T00:00:00"/>
    <e v="#N/A"/>
    <s v="2050350312"/>
    <s v="8276895965"/>
    <n v="0"/>
    <n v="236400"/>
    <n v="0"/>
    <m/>
    <m/>
    <m/>
    <m/>
    <m/>
    <m/>
    <m/>
    <m/>
    <m/>
    <m/>
    <m/>
    <m/>
    <m/>
    <m/>
    <m/>
    <m/>
    <m/>
    <m/>
    <n v="7"/>
  </r>
  <r>
    <x v="1"/>
    <s v="PT. TIRTA INVESTAMA WINONGAN"/>
    <s v="21110406308A"/>
    <s v="YPS"/>
    <s v="NURHADI"/>
    <s v="L 9431 UZ"/>
    <s v="BONGKAR SAJA"/>
    <s v="-"/>
    <s v="SJ-WIN/25889/11/2021"/>
    <d v="2021-11-07T00:00:00"/>
    <n v="0"/>
    <s v="TIV KEBONCANDI"/>
    <x v="2"/>
    <s v="-"/>
    <s v="-"/>
    <x v="1"/>
    <n v="0"/>
    <n v="21102903681"/>
    <s v="-"/>
    <n v="6008154212"/>
    <n v="1344"/>
    <n v="0"/>
    <n v="1344"/>
    <s v="DEPO LEGUNDI"/>
    <s v="-"/>
    <s v="083-0006578"/>
    <d v="2021-11-07T00:00:00"/>
    <n v="35"/>
    <n v="5042327876"/>
    <s v="117-0002669"/>
    <d v="2021-11-16T00:00:00"/>
    <e v="#N/A"/>
    <s v="2050350312"/>
    <s v="8276895965"/>
    <n v="0"/>
    <n v="40320000"/>
    <n v="1050000"/>
    <m/>
    <m/>
    <m/>
    <m/>
    <m/>
    <m/>
    <m/>
    <m/>
    <m/>
    <m/>
    <m/>
    <m/>
    <m/>
    <m/>
    <m/>
    <m/>
    <m/>
    <m/>
    <n v="7"/>
  </r>
  <r>
    <x v="1"/>
    <s v="PT. TIRTA INVESTAMA WINONGAN"/>
    <s v="21110406308A"/>
    <s v="YPS"/>
    <s v="NURHADI"/>
    <s v="L 9431 UZ"/>
    <s v="BONGKAR SAJA"/>
    <s v="-"/>
    <s v="SJ-WIN/25889/11/2021"/>
    <d v="2021-11-07T00:00:00"/>
    <n v="0"/>
    <s v="TIV KEBONCANDI"/>
    <x v="2"/>
    <s v="-"/>
    <s v="-"/>
    <x v="2"/>
    <n v="0"/>
    <n v="21102903681"/>
    <s v="-"/>
    <n v="6008154212"/>
    <n v="28"/>
    <n v="0"/>
    <n v="28"/>
    <s v="DEPO LEGUNDI"/>
    <s v="-"/>
    <s v="083-0006578"/>
    <d v="2021-11-07T00:00:00"/>
    <n v="0"/>
    <n v="5042327876"/>
    <s v="117-0002669"/>
    <d v="2021-11-16T00:00:00"/>
    <e v="#N/A"/>
    <s v="2050350312"/>
    <s v="8276895965"/>
    <n v="0"/>
    <n v="0"/>
    <n v="0"/>
    <m/>
    <m/>
    <m/>
    <m/>
    <m/>
    <m/>
    <m/>
    <m/>
    <m/>
    <m/>
    <m/>
    <m/>
    <m/>
    <m/>
    <m/>
    <m/>
    <m/>
    <m/>
    <n v="7"/>
  </r>
  <r>
    <x v="1"/>
    <s v="PT. TIRTA INVESTAMA WINONGAN"/>
    <n v="21110404166"/>
    <s v="YPS"/>
    <s v="M.SOLIKIN"/>
    <s v="L 9345 UZ"/>
    <n v="5042327531"/>
    <s v="-"/>
    <s v="SJ-WIN/25890/11/2021"/>
    <d v="2021-11-07T00:00:00"/>
    <n v="1152"/>
    <s v="DEPO MARGOMULYO"/>
    <x v="5"/>
    <s v="168-0032601"/>
    <d v="2021-11-08T00:00:00"/>
    <x v="0"/>
    <n v="1152"/>
    <n v="21110404174"/>
    <s v="-"/>
    <n v="6008153062"/>
    <n v="10"/>
    <n v="0"/>
    <n v="10"/>
    <s v="DEPO MARGOMULYO"/>
    <s v="-"/>
    <s v="168-0021093"/>
    <d v="2021-11-07T00:00:00"/>
    <n v="0"/>
    <n v="5042333162"/>
    <s v="168-0032600"/>
    <d v="2021-11-08T00:00:00"/>
    <s v="8276896100"/>
    <s v="2050350312"/>
    <s v="8276895965"/>
    <n v="11347200"/>
    <n v="98500"/>
    <n v="0"/>
    <m/>
    <m/>
    <m/>
    <m/>
    <m/>
    <m/>
    <m/>
    <m/>
    <m/>
    <m/>
    <m/>
    <m/>
    <m/>
    <m/>
    <m/>
    <m/>
    <m/>
    <m/>
    <n v="7"/>
  </r>
  <r>
    <x v="1"/>
    <s v="PT. TIRTA INVESTAMA WINONGAN"/>
    <n v="21110404166"/>
    <s v="YPS"/>
    <s v="M.SOLIKIN"/>
    <s v="L 9345 UZ"/>
    <n v="5042327531"/>
    <s v="-"/>
    <s v="SJ-WIN/25890/11/2021"/>
    <d v="2021-11-07T00:00:00"/>
    <n v="1152"/>
    <s v="DEPO MARGOMULYO"/>
    <x v="5"/>
    <s v="168-0032601"/>
    <d v="2021-11-08T00:00:00"/>
    <x v="1"/>
    <n v="1152"/>
    <n v="21110404174"/>
    <s v="-"/>
    <n v="6008153062"/>
    <n v="1152"/>
    <n v="0"/>
    <n v="1152"/>
    <s v="DEPO MARGOMULYO"/>
    <s v="-"/>
    <s v="168-0021093"/>
    <d v="2021-11-07T00:00:00"/>
    <n v="30"/>
    <n v="5042333162"/>
    <s v="168-0032600"/>
    <d v="2021-11-08T00:00:00"/>
    <s v="8276896100"/>
    <s v="2050350312"/>
    <s v="8276895965"/>
    <n v="34560000"/>
    <n v="34560000"/>
    <n v="900000"/>
    <m/>
    <m/>
    <m/>
    <m/>
    <m/>
    <m/>
    <m/>
    <m/>
    <m/>
    <m/>
    <m/>
    <m/>
    <m/>
    <m/>
    <m/>
    <m/>
    <m/>
    <m/>
    <n v="7"/>
  </r>
  <r>
    <x v="1"/>
    <s v="PT. TIRTA INVESTAMA WINONGAN"/>
    <n v="21110404166"/>
    <s v="YPS"/>
    <s v="M.SOLIKIN"/>
    <s v="L 9345 UZ"/>
    <n v="5042327531"/>
    <s v="-"/>
    <s v="SJ-WIN/25890/11/2021"/>
    <d v="2021-11-07T00:00:00"/>
    <n v="24"/>
    <s v="DEPO MARGOMULYO"/>
    <x v="5"/>
    <s v="168-0032601"/>
    <d v="2021-11-08T00:00:00"/>
    <x v="2"/>
    <n v="24"/>
    <n v="21110404174"/>
    <s v="-"/>
    <n v="6008153062"/>
    <n v="24"/>
    <n v="0"/>
    <n v="24"/>
    <s v="DEPO MARGOMULYO"/>
    <s v="-"/>
    <s v="168-0021093"/>
    <d v="2021-11-07T00:00:00"/>
    <n v="0"/>
    <n v="5042333162"/>
    <s v="168-0032600"/>
    <d v="2021-11-08T00:00:00"/>
    <s v="8276896100"/>
    <s v="2050350312"/>
    <s v="8276895965"/>
    <n v="0"/>
    <n v="0"/>
    <n v="0"/>
    <m/>
    <m/>
    <m/>
    <m/>
    <m/>
    <m/>
    <m/>
    <m/>
    <m/>
    <m/>
    <m/>
    <m/>
    <m/>
    <m/>
    <m/>
    <m/>
    <m/>
    <m/>
    <n v="7"/>
  </r>
  <r>
    <x v="0"/>
    <s v="PT. TIRTA INVESTAMA WINONGAN"/>
    <n v="21110406306"/>
    <s v="YPS"/>
    <s v="AGUS D"/>
    <s v="N 9374 WE"/>
    <n v="5042331032"/>
    <s v="-"/>
    <s v="SJ-WIN/25891/11/2021"/>
    <d v="2021-11-07T00:00:00"/>
    <n v="1104"/>
    <s v="DEPO PASURUAN"/>
    <x v="0"/>
    <s v="555-0009265"/>
    <d v="2021-11-09T00:00:00"/>
    <x v="0"/>
    <n v="1104"/>
    <n v="21110406314"/>
    <s v="-"/>
    <n v="6008154764"/>
    <n v="18"/>
    <n v="0"/>
    <n v="18"/>
    <s v="DEPO PASURUAN"/>
    <s v="-"/>
    <s v="555-0006721"/>
    <d v="2021-11-07T00:00:00"/>
    <n v="0"/>
    <n v="5042331031"/>
    <s v="555-0009264"/>
    <d v="2021-11-09T00:00:00"/>
    <s v="8276896091"/>
    <s v="2050350281"/>
    <s v="8276895377"/>
    <n v="10874400"/>
    <n v="177300"/>
    <n v="0"/>
    <m/>
    <m/>
    <m/>
    <m/>
    <m/>
    <m/>
    <m/>
    <m/>
    <m/>
    <m/>
    <m/>
    <m/>
    <m/>
    <m/>
    <m/>
    <m/>
    <m/>
    <m/>
    <n v="7"/>
  </r>
  <r>
    <x v="0"/>
    <s v="PT. TIRTA INVESTAMA WINONGAN"/>
    <n v="21110406306"/>
    <s v="YPS"/>
    <s v="AGUS D"/>
    <s v="N 9374 WE"/>
    <n v="5042331032"/>
    <s v="-"/>
    <s v="SJ-WIN/25891/11/2021"/>
    <d v="2021-11-07T00:00:00"/>
    <n v="1104"/>
    <s v="DEPO PASURUAN"/>
    <x v="0"/>
    <s v="555-0009265"/>
    <d v="2021-11-09T00:00:00"/>
    <x v="1"/>
    <n v="1104"/>
    <n v="21110406314"/>
    <s v="-"/>
    <n v="6008154764"/>
    <n v="1152"/>
    <n v="0"/>
    <n v="1152"/>
    <s v="DEPO PASURUAN"/>
    <s v="-"/>
    <s v="555-0006721"/>
    <d v="2021-11-07T00:00:00"/>
    <n v="48"/>
    <n v="5042331031"/>
    <s v="555-0009264"/>
    <d v="2021-11-09T00:00:00"/>
    <s v="8276896091"/>
    <s v="2050350281"/>
    <s v="8276895377"/>
    <n v="33120000"/>
    <n v="34560000"/>
    <n v="1440000"/>
    <m/>
    <m/>
    <m/>
    <m/>
    <m/>
    <m/>
    <m/>
    <m/>
    <m/>
    <m/>
    <m/>
    <m/>
    <m/>
    <m/>
    <m/>
    <m/>
    <m/>
    <m/>
    <n v="7"/>
  </r>
  <r>
    <x v="0"/>
    <s v="PT. TIRTA INVESTAMA WINONGAN"/>
    <n v="21110406306"/>
    <s v="YPS"/>
    <s v="AGUS D"/>
    <s v="N 9374 WE"/>
    <n v="5042331032"/>
    <s v="-"/>
    <s v="SJ-WIN/25891/11/2021"/>
    <d v="2021-11-07T00:00:00"/>
    <n v="24"/>
    <s v="DEPO PASURUAN"/>
    <x v="0"/>
    <s v="555-0009265"/>
    <d v="2021-11-09T00:00:00"/>
    <x v="2"/>
    <n v="24"/>
    <n v="21110406314"/>
    <s v="-"/>
    <n v="6008154764"/>
    <n v="24"/>
    <n v="0"/>
    <n v="24"/>
    <s v="DEPO PASURUAN"/>
    <s v="-"/>
    <s v="555-0006721"/>
    <d v="2021-11-07T00:00:00"/>
    <n v="0"/>
    <n v="5042331031"/>
    <s v="555-0009264"/>
    <d v="2021-11-09T00:00:00"/>
    <s v="8276896091"/>
    <s v="2050350281"/>
    <s v="8276895377"/>
    <n v="0"/>
    <n v="0"/>
    <n v="0"/>
    <m/>
    <m/>
    <m/>
    <m/>
    <m/>
    <m/>
    <m/>
    <m/>
    <m/>
    <m/>
    <m/>
    <m/>
    <m/>
    <m/>
    <m/>
    <m/>
    <m/>
    <m/>
    <n v="7"/>
  </r>
  <r>
    <x v="1"/>
    <s v="PT. TIRTA INVESTAMA WINONGAN"/>
    <n v="21110404163"/>
    <s v="YPS"/>
    <s v="MUHAMMAD"/>
    <s v="N 8527 UV"/>
    <n v="5042333312"/>
    <s v="-"/>
    <s v="SJ-WIN/25892/11/2021"/>
    <d v="2021-11-07T00:00:00"/>
    <n v="1344"/>
    <s v="DEPO LEGUNDI"/>
    <x v="4"/>
    <s v="083-0007904"/>
    <d v="2021-11-08T00:00:00"/>
    <x v="0"/>
    <n v="1344"/>
    <s v="-"/>
    <s v="-"/>
    <s v="-"/>
    <n v="0"/>
    <n v="0"/>
    <n v="0"/>
    <s v="-"/>
    <s v="-"/>
    <s v="-"/>
    <s v="-"/>
    <n v="0"/>
    <s v="-"/>
    <s v="-"/>
    <s v="-"/>
    <s v="8276896100"/>
    <e v="#N/A"/>
    <e v="#N/A"/>
    <n v="13238400"/>
    <n v="0"/>
    <n v="0"/>
    <m/>
    <m/>
    <m/>
    <m/>
    <m/>
    <m/>
    <m/>
    <m/>
    <m/>
    <m/>
    <m/>
    <m/>
    <m/>
    <m/>
    <m/>
    <m/>
    <m/>
    <m/>
    <n v="7"/>
  </r>
  <r>
    <x v="1"/>
    <s v="PT. TIRTA INVESTAMA WINONGAN"/>
    <n v="21110404163"/>
    <s v="YPS"/>
    <s v="MUHAMMAD"/>
    <s v="N 8527 UV"/>
    <n v="5042333312"/>
    <s v="-"/>
    <s v="SJ-WIN/25892/11/2021"/>
    <d v="2021-11-07T00:00:00"/>
    <n v="1344"/>
    <s v="DEPO LEGUNDI"/>
    <x v="4"/>
    <s v="083-0007904"/>
    <d v="2021-11-08T00:00:00"/>
    <x v="1"/>
    <n v="1344"/>
    <s v="-"/>
    <s v="-"/>
    <s v="-"/>
    <n v="0"/>
    <n v="0"/>
    <n v="0"/>
    <s v="-"/>
    <s v="-"/>
    <s v="-"/>
    <s v="-"/>
    <n v="0"/>
    <s v="-"/>
    <s v="-"/>
    <s v="-"/>
    <s v="8276896100"/>
    <e v="#N/A"/>
    <e v="#N/A"/>
    <n v="40320000"/>
    <n v="0"/>
    <n v="0"/>
    <m/>
    <m/>
    <m/>
    <m/>
    <m/>
    <m/>
    <m/>
    <m/>
    <m/>
    <m/>
    <m/>
    <m/>
    <m/>
    <m/>
    <m/>
    <m/>
    <m/>
    <m/>
    <n v="7"/>
  </r>
  <r>
    <x v="1"/>
    <s v="PT. TIRTA INVESTAMA WINONGAN"/>
    <n v="21110404163"/>
    <s v="YPS"/>
    <s v="MUHAMMAD"/>
    <s v="N 8527 UV"/>
    <n v="5042333312"/>
    <s v="-"/>
    <s v="SJ-WIN/25892/11/2021"/>
    <d v="2021-11-07T00:00:00"/>
    <n v="28"/>
    <s v="DEPO LEGUNDI"/>
    <x v="4"/>
    <s v="083-0007904"/>
    <d v="2021-11-08T00:00:00"/>
    <x v="2"/>
    <n v="28"/>
    <s v="-"/>
    <s v="-"/>
    <s v="-"/>
    <n v="0"/>
    <n v="0"/>
    <n v="0"/>
    <s v="-"/>
    <s v="-"/>
    <s v="-"/>
    <s v="-"/>
    <n v="0"/>
    <s v="-"/>
    <s v="-"/>
    <s v="-"/>
    <s v="8276896100"/>
    <e v="#N/A"/>
    <e v="#N/A"/>
    <n v="0"/>
    <n v="0"/>
    <n v="0"/>
    <m/>
    <m/>
    <m/>
    <m/>
    <m/>
    <m/>
    <m/>
    <m/>
    <m/>
    <m/>
    <m/>
    <m/>
    <m/>
    <m/>
    <m/>
    <m/>
    <m/>
    <m/>
    <n v="7"/>
  </r>
  <r>
    <x v="0"/>
    <s v="PT. TIRTA INVESTAMA WINONGAN"/>
    <s v="21110404163A"/>
    <s v="YPS"/>
    <s v="MUHAMMAD"/>
    <s v="N 8527 UV"/>
    <s v="BONGKAR SAJA"/>
    <s v="-"/>
    <s v="SJ-WIN/25893/11/2021"/>
    <d v="2021-11-07T00:00:00"/>
    <n v="0"/>
    <s v="TIV KEBONCANDI"/>
    <x v="2"/>
    <s v="-"/>
    <s v="-"/>
    <x v="0"/>
    <n v="0"/>
    <n v="21102803700"/>
    <s v="-"/>
    <n v="6008153821"/>
    <n v="14"/>
    <n v="0"/>
    <n v="14"/>
    <s v="DEPO PROBOLINGGO"/>
    <s v="-"/>
    <s v="889-0004224"/>
    <d v="2021-11-07T00:00:00"/>
    <n v="0"/>
    <n v="5042330552"/>
    <s v="116-0003859"/>
    <d v="2021-11-16T00:00:00"/>
    <e v="#N/A"/>
    <s v="2050350281"/>
    <s v="8276895377"/>
    <n v="0"/>
    <n v="137900"/>
    <n v="0"/>
    <m/>
    <m/>
    <m/>
    <m/>
    <m/>
    <m/>
    <m/>
    <m/>
    <m/>
    <m/>
    <m/>
    <m/>
    <m/>
    <m/>
    <m/>
    <m/>
    <m/>
    <m/>
    <n v="7"/>
  </r>
  <r>
    <x v="0"/>
    <s v="PT. TIRTA INVESTAMA WINONGAN"/>
    <s v="21110404163A"/>
    <s v="YPS"/>
    <s v="MUHAMMAD"/>
    <s v="N 8527 UV"/>
    <s v="BONGKAR SAJA"/>
    <s v="-"/>
    <s v="SJ-WIN/25893/11/2021"/>
    <d v="2021-11-07T00:00:00"/>
    <n v="0"/>
    <s v="TIV KEBONCANDI"/>
    <x v="2"/>
    <s v="-"/>
    <s v="-"/>
    <x v="1"/>
    <n v="0"/>
    <n v="21102803700"/>
    <s v="-"/>
    <n v="6008153821"/>
    <n v="1344"/>
    <n v="0"/>
    <n v="1344"/>
    <s v="DEPO PROBOLINGGO"/>
    <s v="-"/>
    <s v="889-0004224"/>
    <d v="2021-11-07T00:00:00"/>
    <n v="30"/>
    <n v="5042330552"/>
    <s v="116-0003859"/>
    <d v="2021-11-16T00:00:00"/>
    <e v="#N/A"/>
    <s v="2050350281"/>
    <s v="8276895377"/>
    <n v="0"/>
    <n v="40320000"/>
    <n v="900000"/>
    <m/>
    <m/>
    <m/>
    <m/>
    <m/>
    <m/>
    <m/>
    <m/>
    <m/>
    <m/>
    <m/>
    <m/>
    <m/>
    <m/>
    <m/>
    <m/>
    <m/>
    <m/>
    <n v="7"/>
  </r>
  <r>
    <x v="0"/>
    <s v="PT. TIRTA INVESTAMA WINONGAN"/>
    <s v="21110404163A"/>
    <s v="YPS"/>
    <s v="MUHAMMAD"/>
    <s v="N 8527 UV"/>
    <s v="BONGKAR SAJA"/>
    <s v="-"/>
    <s v="SJ-WIN/25893/11/2021"/>
    <d v="2021-11-07T00:00:00"/>
    <n v="0"/>
    <s v="TIV KEBONCANDI"/>
    <x v="2"/>
    <s v="-"/>
    <s v="-"/>
    <x v="2"/>
    <n v="0"/>
    <n v="21102803700"/>
    <s v="-"/>
    <n v="6008153821"/>
    <n v="28"/>
    <n v="0"/>
    <n v="28"/>
    <s v="DEPO PROBOLINGGO"/>
    <s v="-"/>
    <s v="889-0004224"/>
    <d v="2021-11-07T00:00:00"/>
    <n v="0"/>
    <n v="5042330552"/>
    <s v="116-0003859"/>
    <d v="2021-11-16T00:00:00"/>
    <e v="#N/A"/>
    <s v="2050350281"/>
    <s v="8276895377"/>
    <n v="0"/>
    <n v="0"/>
    <n v="0"/>
    <m/>
    <m/>
    <m/>
    <m/>
    <m/>
    <m/>
    <m/>
    <m/>
    <m/>
    <m/>
    <m/>
    <m/>
    <m/>
    <m/>
    <m/>
    <m/>
    <m/>
    <m/>
    <n v="7"/>
  </r>
  <r>
    <x v="0"/>
    <s v="PT. TIRTA INVESTAMA WINONGAN"/>
    <n v="21110406303"/>
    <s v="YPS"/>
    <s v="SIARI"/>
    <s v="N 8878 UW"/>
    <n v="5042330474"/>
    <s v="-"/>
    <s v="SJ-WIN/25894/11/2021"/>
    <d v="2021-11-07T00:00:00"/>
    <n v="1152"/>
    <s v="DEPO PASURUAN"/>
    <x v="0"/>
    <s v="555-0009249"/>
    <d v="2021-11-08T00:00:00"/>
    <x v="0"/>
    <n v="1152"/>
    <s v="-"/>
    <s v="-"/>
    <s v="-"/>
    <n v="0"/>
    <n v="0"/>
    <n v="0"/>
    <s v="-"/>
    <s v="-"/>
    <s v="-"/>
    <s v="-"/>
    <n v="0"/>
    <s v="-"/>
    <s v="-"/>
    <s v="-"/>
    <s v="8276896091"/>
    <e v="#N/A"/>
    <e v="#N/A"/>
    <n v="11347200"/>
    <n v="0"/>
    <n v="0"/>
    <m/>
    <m/>
    <m/>
    <m/>
    <m/>
    <m/>
    <m/>
    <m/>
    <m/>
    <m/>
    <m/>
    <m/>
    <m/>
    <m/>
    <m/>
    <m/>
    <m/>
    <m/>
    <n v="7"/>
  </r>
  <r>
    <x v="0"/>
    <s v="PT. TIRTA INVESTAMA WINONGAN"/>
    <n v="21110406303"/>
    <s v="YPS"/>
    <s v="SIARI"/>
    <s v="N 8878 UW"/>
    <n v="5042330474"/>
    <s v="-"/>
    <s v="SJ-WIN/25894/11/2021"/>
    <d v="2021-11-07T00:00:00"/>
    <n v="1152"/>
    <s v="DEPO PASURUAN"/>
    <x v="0"/>
    <s v="555-0009249"/>
    <d v="2021-11-08T00:00:00"/>
    <x v="1"/>
    <n v="1152"/>
    <s v="-"/>
    <s v="-"/>
    <s v="-"/>
    <n v="0"/>
    <n v="0"/>
    <n v="0"/>
    <s v="-"/>
    <s v="-"/>
    <s v="-"/>
    <s v="-"/>
    <n v="0"/>
    <s v="-"/>
    <s v="-"/>
    <s v="-"/>
    <s v="8276896091"/>
    <e v="#N/A"/>
    <e v="#N/A"/>
    <n v="34560000"/>
    <n v="0"/>
    <n v="0"/>
    <m/>
    <m/>
    <m/>
    <m/>
    <m/>
    <m/>
    <m/>
    <m/>
    <m/>
    <m/>
    <m/>
    <m/>
    <m/>
    <m/>
    <m/>
    <m/>
    <m/>
    <m/>
    <n v="7"/>
  </r>
  <r>
    <x v="0"/>
    <s v="PT. TIRTA INVESTAMA WINONGAN"/>
    <n v="21110406303"/>
    <s v="YPS"/>
    <s v="SIARI"/>
    <s v="N 8878 UW"/>
    <n v="5042330474"/>
    <s v="-"/>
    <s v="SJ-WIN/25894/11/2021"/>
    <d v="2021-11-07T00:00:00"/>
    <n v="24"/>
    <s v="DEPO PASURUAN"/>
    <x v="0"/>
    <s v="555-0009249"/>
    <d v="2021-11-08T00:00:00"/>
    <x v="2"/>
    <n v="24"/>
    <s v="-"/>
    <s v="-"/>
    <s v="-"/>
    <n v="0"/>
    <n v="0"/>
    <n v="0"/>
    <s v="-"/>
    <s v="-"/>
    <s v="-"/>
    <s v="-"/>
    <n v="0"/>
    <s v="-"/>
    <s v="-"/>
    <s v="-"/>
    <s v="8276896091"/>
    <e v="#N/A"/>
    <e v="#N/A"/>
    <n v="0"/>
    <n v="0"/>
    <n v="0"/>
    <m/>
    <m/>
    <m/>
    <m/>
    <m/>
    <m/>
    <m/>
    <m/>
    <m/>
    <m/>
    <m/>
    <m/>
    <m/>
    <m/>
    <m/>
    <m/>
    <m/>
    <m/>
    <n v="7"/>
  </r>
  <r>
    <x v="1"/>
    <s v="PT. TIRTA INVESTAMA WINONGAN"/>
    <s v="21110406303A"/>
    <s v="YPS"/>
    <s v="SIARI"/>
    <s v="N 8878 UW"/>
    <s v="BONGKAR SAJA"/>
    <s v="-"/>
    <s v="SJ-WIN/25895/11/2021"/>
    <d v="2021-11-07T00:00:00"/>
    <n v="0"/>
    <s v="TIV KEBONCANDI"/>
    <x v="2"/>
    <s v="-"/>
    <s v="-"/>
    <x v="0"/>
    <n v="0"/>
    <n v="21110404168"/>
    <s v="-"/>
    <n v="6008154535"/>
    <n v="12"/>
    <n v="0"/>
    <n v="12"/>
    <s v="DEPO MARGOMULYO"/>
    <s v="-"/>
    <s v="168-0021092"/>
    <d v="2021-11-07T00:00:00"/>
    <n v="0"/>
    <n v="5042331030"/>
    <s v="117-0002672"/>
    <d v="2021-11-16T00:00:00"/>
    <e v="#N/A"/>
    <s v="2050350312"/>
    <s v="8276895965"/>
    <n v="0"/>
    <n v="118200"/>
    <n v="0"/>
    <m/>
    <m/>
    <m/>
    <m/>
    <m/>
    <m/>
    <m/>
    <m/>
    <m/>
    <m/>
    <m/>
    <m/>
    <m/>
    <m/>
    <m/>
    <m/>
    <m/>
    <m/>
    <n v="7"/>
  </r>
  <r>
    <x v="1"/>
    <s v="PT. TIRTA INVESTAMA WINONGAN"/>
    <s v="21110406303A"/>
    <s v="YPS"/>
    <s v="SIARI"/>
    <s v="N 8878 UW"/>
    <s v="BONGKAR SAJA"/>
    <s v="-"/>
    <s v="SJ-WIN/25895/11/2021"/>
    <d v="2021-11-07T00:00:00"/>
    <n v="0"/>
    <s v="TIV KEBONCANDI"/>
    <x v="2"/>
    <s v="-"/>
    <s v="-"/>
    <x v="1"/>
    <n v="0"/>
    <n v="21110404168"/>
    <s v="-"/>
    <n v="6008154535"/>
    <n v="1152"/>
    <n v="0"/>
    <n v="1152"/>
    <s v="DEPO MARGOMULYO"/>
    <s v="-"/>
    <s v="168-0021092"/>
    <d v="2021-11-07T00:00:00"/>
    <n v="30"/>
    <n v="5042331030"/>
    <s v="117-0002672"/>
    <d v="2021-11-16T00:00:00"/>
    <e v="#N/A"/>
    <s v="2050350312"/>
    <s v="8276895965"/>
    <n v="0"/>
    <n v="34560000"/>
    <n v="900000"/>
    <m/>
    <m/>
    <m/>
    <m/>
    <m/>
    <m/>
    <m/>
    <m/>
    <m/>
    <m/>
    <m/>
    <m/>
    <m/>
    <m/>
    <m/>
    <m/>
    <m/>
    <m/>
    <n v="7"/>
  </r>
  <r>
    <x v="1"/>
    <s v="PT. TIRTA INVESTAMA WINONGAN"/>
    <s v="21110406303A"/>
    <s v="YPS"/>
    <s v="SIARI"/>
    <s v="N 8878 UW"/>
    <s v="BONGKAR SAJA"/>
    <s v="-"/>
    <s v="SJ-WIN/25895/11/2021"/>
    <d v="2021-11-07T00:00:00"/>
    <n v="0"/>
    <s v="TIV KEBONCANDI"/>
    <x v="2"/>
    <s v="-"/>
    <s v="-"/>
    <x v="2"/>
    <n v="0"/>
    <n v="21110404168"/>
    <s v="-"/>
    <n v="6008154535"/>
    <n v="24"/>
    <n v="0"/>
    <n v="24"/>
    <s v="DEPO MARGOMULYO"/>
    <s v="-"/>
    <s v="168-0021092"/>
    <d v="2021-11-07T00:00:00"/>
    <n v="0"/>
    <n v="5042331030"/>
    <s v="117-0002672"/>
    <d v="2021-11-16T00:00:00"/>
    <e v="#N/A"/>
    <s v="2050350312"/>
    <s v="8276895965"/>
    <n v="0"/>
    <n v="0"/>
    <n v="0"/>
    <m/>
    <m/>
    <m/>
    <m/>
    <m/>
    <m/>
    <m/>
    <m/>
    <m/>
    <m/>
    <m/>
    <m/>
    <m/>
    <m/>
    <m/>
    <m/>
    <m/>
    <m/>
    <n v="7"/>
  </r>
  <r>
    <x v="1"/>
    <s v="PT. TIRTA INVESTAMA WINONGAN"/>
    <n v="21110404164"/>
    <s v="YPS"/>
    <s v="ROZIQ"/>
    <s v="L 9434 UZ"/>
    <n v="5042333271"/>
    <s v="-"/>
    <s v="SJ-WIN/25896/11/2021"/>
    <d v="2021-11-07T00:00:00"/>
    <n v="1296"/>
    <s v="DEPO LEGUNDI"/>
    <x v="4"/>
    <s v="083-0007899"/>
    <d v="2021-11-08T00:00:00"/>
    <x v="0"/>
    <n v="1296"/>
    <n v="21102903675"/>
    <s v="-"/>
    <n v="6008154214"/>
    <n v="24"/>
    <n v="0"/>
    <n v="24"/>
    <s v="DEPO LEGUNDI"/>
    <s v="-"/>
    <s v="083-0006580"/>
    <d v="2021-11-07T00:00:00"/>
    <n v="0"/>
    <n v="5042326943"/>
    <s v="083-0007900"/>
    <d v="2021-11-08T00:00:00"/>
    <s v="8276895965"/>
    <s v="2050350312"/>
    <s v="8276895965"/>
    <n v="12765600"/>
    <n v="236400"/>
    <n v="0"/>
    <m/>
    <m/>
    <m/>
    <m/>
    <m/>
    <m/>
    <m/>
    <m/>
    <m/>
    <m/>
    <m/>
    <m/>
    <m/>
    <m/>
    <m/>
    <m/>
    <m/>
    <m/>
    <n v="7"/>
  </r>
  <r>
    <x v="1"/>
    <s v="PT. TIRTA INVESTAMA WINONGAN"/>
    <n v="21110404164"/>
    <s v="YPS"/>
    <s v="ROZIQ"/>
    <s v="L 9434 UZ"/>
    <n v="5042333271"/>
    <s v="-"/>
    <s v="SJ-WIN/25896/11/2021"/>
    <d v="2021-11-07T00:00:00"/>
    <n v="1296"/>
    <s v="DEPO LEGUNDI"/>
    <x v="4"/>
    <s v="083-0007899"/>
    <d v="2021-11-08T00:00:00"/>
    <x v="1"/>
    <n v="1296"/>
    <n v="21102903675"/>
    <s v="-"/>
    <n v="6008154214"/>
    <n v="1344"/>
    <n v="0"/>
    <n v="1344"/>
    <s v="DEPO LEGUNDI"/>
    <s v="-"/>
    <s v="083-0006580"/>
    <d v="2021-11-07T00:00:00"/>
    <n v="48"/>
    <n v="5042326943"/>
    <s v="083-0007900"/>
    <d v="2021-11-08T00:00:00"/>
    <s v="8276895965"/>
    <s v="2050350312"/>
    <s v="8276895965"/>
    <n v="38880000"/>
    <n v="40320000"/>
    <n v="1440000"/>
    <m/>
    <m/>
    <m/>
    <m/>
    <m/>
    <m/>
    <m/>
    <m/>
    <m/>
    <m/>
    <m/>
    <m/>
    <m/>
    <m/>
    <m/>
    <m/>
    <m/>
    <m/>
    <n v="7"/>
  </r>
  <r>
    <x v="1"/>
    <s v="PT. TIRTA INVESTAMA WINONGAN"/>
    <n v="21110404164"/>
    <s v="YPS"/>
    <s v="ROZIQ"/>
    <s v="L 9434 UZ"/>
    <n v="5042333271"/>
    <s v="-"/>
    <s v="SJ-WIN/25896/11/2021"/>
    <d v="2021-11-07T00:00:00"/>
    <n v="28"/>
    <s v="DEPO LEGUNDI"/>
    <x v="4"/>
    <s v="083-0007899"/>
    <d v="2021-11-08T00:00:00"/>
    <x v="2"/>
    <n v="28"/>
    <n v="21102903675"/>
    <s v="-"/>
    <n v="6008154214"/>
    <n v="28"/>
    <n v="0"/>
    <n v="28"/>
    <s v="DEPO LEGUNDI"/>
    <s v="-"/>
    <s v="083-0006580"/>
    <d v="2021-11-07T00:00:00"/>
    <n v="0"/>
    <n v="5042326943"/>
    <s v="083-0007900"/>
    <d v="2021-11-08T00:00:00"/>
    <s v="8276895965"/>
    <s v="2050350312"/>
    <s v="8276895965"/>
    <n v="0"/>
    <n v="0"/>
    <n v="0"/>
    <m/>
    <m/>
    <m/>
    <m/>
    <m/>
    <m/>
    <m/>
    <m/>
    <m/>
    <m/>
    <m/>
    <m/>
    <m/>
    <m/>
    <m/>
    <m/>
    <m/>
    <m/>
    <n v="7"/>
  </r>
  <r>
    <x v="0"/>
    <s v="PT. TIRTA INVESTAMA WINONGAN"/>
    <n v="21110406302"/>
    <s v="YPS"/>
    <s v="SOLIKIN A"/>
    <s v="L 9429 UZ"/>
    <n v="5042334567"/>
    <s v="-"/>
    <s v="SJ-WIN/25897/11/2021"/>
    <d v="2021-11-07T00:00:00"/>
    <n v="1344"/>
    <s v="DEPO SITUBONDO"/>
    <x v="3"/>
    <s v="899-0001710"/>
    <d v="2021-11-08T00:00:00"/>
    <x v="0"/>
    <n v="1344"/>
    <s v="-"/>
    <s v="-"/>
    <s v="-"/>
    <n v="0"/>
    <n v="0"/>
    <n v="0"/>
    <s v="-"/>
    <s v="-"/>
    <s v="-"/>
    <s v="-"/>
    <n v="0"/>
    <s v="-"/>
    <s v="-"/>
    <s v="-"/>
    <s v="8276895377"/>
    <e v="#N/A"/>
    <e v="#N/A"/>
    <n v="13238400"/>
    <n v="0"/>
    <n v="0"/>
    <m/>
    <m/>
    <m/>
    <m/>
    <m/>
    <m/>
    <m/>
    <m/>
    <m/>
    <m/>
    <m/>
    <m/>
    <m/>
    <m/>
    <m/>
    <m/>
    <m/>
    <m/>
    <n v="7"/>
  </r>
  <r>
    <x v="0"/>
    <s v="PT. TIRTA INVESTAMA WINONGAN"/>
    <n v="21110406302"/>
    <s v="YPS"/>
    <s v="SOLIKIN A"/>
    <s v="L 9429 UZ"/>
    <n v="5042334567"/>
    <s v="-"/>
    <s v="SJ-WIN/25897/11/2021"/>
    <d v="2021-11-07T00:00:00"/>
    <n v="1344"/>
    <s v="DEPO SITUBONDO"/>
    <x v="3"/>
    <s v="899-0001710"/>
    <d v="2021-11-08T00:00:00"/>
    <x v="1"/>
    <n v="1344"/>
    <s v="-"/>
    <s v="-"/>
    <s v="-"/>
    <n v="0"/>
    <n v="0"/>
    <n v="0"/>
    <s v="-"/>
    <s v="-"/>
    <s v="-"/>
    <s v="-"/>
    <n v="0"/>
    <s v="-"/>
    <s v="-"/>
    <s v="-"/>
    <s v="8276895377"/>
    <e v="#N/A"/>
    <e v="#N/A"/>
    <n v="40320000"/>
    <n v="0"/>
    <n v="0"/>
    <m/>
    <m/>
    <m/>
    <m/>
    <m/>
    <m/>
    <m/>
    <m/>
    <m/>
    <m/>
    <m/>
    <m/>
    <m/>
    <m/>
    <m/>
    <m/>
    <m/>
    <m/>
    <n v="7"/>
  </r>
  <r>
    <x v="0"/>
    <s v="PT. TIRTA INVESTAMA WINONGAN"/>
    <n v="21110406302"/>
    <s v="YPS"/>
    <s v="SOLIKIN A"/>
    <s v="L 9429 UZ"/>
    <n v="5042334567"/>
    <s v="-"/>
    <s v="SJ-WIN/25897/11/2021"/>
    <d v="2021-11-07T00:00:00"/>
    <n v="28"/>
    <s v="DEPO SITUBONDO"/>
    <x v="3"/>
    <s v="899-0001710"/>
    <d v="2021-11-08T00:00:00"/>
    <x v="2"/>
    <n v="28"/>
    <s v="-"/>
    <s v="-"/>
    <s v="-"/>
    <n v="0"/>
    <n v="0"/>
    <n v="0"/>
    <s v="-"/>
    <s v="-"/>
    <s v="-"/>
    <s v="-"/>
    <n v="0"/>
    <s v="-"/>
    <s v="-"/>
    <s v="-"/>
    <s v="8276895377"/>
    <e v="#N/A"/>
    <e v="#N/A"/>
    <n v="0"/>
    <n v="0"/>
    <n v="0"/>
    <m/>
    <m/>
    <m/>
    <m/>
    <m/>
    <m/>
    <m/>
    <m/>
    <m/>
    <m/>
    <m/>
    <m/>
    <m/>
    <m/>
    <m/>
    <m/>
    <m/>
    <m/>
    <n v="7"/>
  </r>
  <r>
    <x v="1"/>
    <s v="PT. TIRTA INVESTAMA WINONGAN"/>
    <s v="21110406302A"/>
    <s v="YPS"/>
    <s v="SOLIKIN A"/>
    <s v="L 9429 UZ"/>
    <s v="BONGKAR SAJA"/>
    <s v="-"/>
    <s v="SJ-WIN/25898/11/2021"/>
    <d v="2021-11-07T00:00:00"/>
    <n v="0"/>
    <s v="TIV KEBONCANDI"/>
    <x v="2"/>
    <s v="-"/>
    <s v="-"/>
    <x v="0"/>
    <n v="0"/>
    <n v="21102903683"/>
    <s v="-"/>
    <n v="6008152696"/>
    <n v="12"/>
    <n v="0"/>
    <n v="12"/>
    <s v="DEPO MARGOMULYO"/>
    <s v="-"/>
    <s v="168-0021091"/>
    <d v="2021-11-07T00:00:00"/>
    <n v="0"/>
    <n v="5042332008"/>
    <s v="168-0032580"/>
    <d v="2021-11-07T00:00:00"/>
    <e v="#N/A"/>
    <s v="2050350312"/>
    <s v="8276895965"/>
    <n v="0"/>
    <n v="118200"/>
    <n v="0"/>
    <m/>
    <m/>
    <m/>
    <m/>
    <m/>
    <m/>
    <m/>
    <m/>
    <m/>
    <m/>
    <m/>
    <m/>
    <m/>
    <m/>
    <m/>
    <m/>
    <m/>
    <m/>
    <n v="7"/>
  </r>
  <r>
    <x v="1"/>
    <s v="PT. TIRTA INVESTAMA WINONGAN"/>
    <s v="21110406302A"/>
    <s v="YPS"/>
    <s v="SOLIKIN A"/>
    <s v="L 9429 UZ"/>
    <s v="BONGKAR SAJA"/>
    <s v="-"/>
    <s v="SJ-WIN/25898/11/2021"/>
    <d v="2021-11-07T00:00:00"/>
    <n v="0"/>
    <s v="TIV KEBONCANDI"/>
    <x v="2"/>
    <s v="-"/>
    <s v="-"/>
    <x v="1"/>
    <n v="0"/>
    <n v="21102903683"/>
    <s v="-"/>
    <n v="6008152696"/>
    <n v="1344"/>
    <n v="0"/>
    <n v="1344"/>
    <s v="DEPO MARGOMULYO"/>
    <s v="-"/>
    <s v="168-0021091"/>
    <d v="2021-11-07T00:00:00"/>
    <n v="35"/>
    <n v="5042332008"/>
    <s v="168-0032580"/>
    <d v="2021-11-07T00:00:00"/>
    <e v="#N/A"/>
    <s v="2050350312"/>
    <s v="8276895965"/>
    <n v="0"/>
    <n v="40320000"/>
    <n v="1050000"/>
    <m/>
    <m/>
    <m/>
    <m/>
    <m/>
    <m/>
    <m/>
    <m/>
    <m/>
    <m/>
    <m/>
    <m/>
    <m/>
    <m/>
    <m/>
    <m/>
    <m/>
    <m/>
    <n v="7"/>
  </r>
  <r>
    <x v="1"/>
    <s v="PT. TIRTA INVESTAMA WINONGAN"/>
    <s v="21110406302A"/>
    <s v="YPS"/>
    <s v="SOLIKIN A"/>
    <s v="L 9429 UZ"/>
    <s v="BONGKAR SAJA"/>
    <s v="-"/>
    <s v="SJ-WIN/25898/11/2021"/>
    <d v="2021-11-07T00:00:00"/>
    <n v="0"/>
    <s v="TIV KEBONCANDI"/>
    <x v="2"/>
    <s v="-"/>
    <s v="-"/>
    <x v="2"/>
    <n v="0"/>
    <n v="21102903683"/>
    <s v="-"/>
    <n v="6008152696"/>
    <n v="28"/>
    <n v="0"/>
    <n v="28"/>
    <s v="DEPO MARGOMULYO"/>
    <s v="-"/>
    <s v="168-0021091"/>
    <d v="2021-11-07T00:00:00"/>
    <n v="0"/>
    <n v="5042332008"/>
    <s v="168-0032580"/>
    <d v="2021-11-07T00:00:00"/>
    <e v="#N/A"/>
    <s v="2050350312"/>
    <s v="8276895965"/>
    <n v="0"/>
    <n v="0"/>
    <n v="0"/>
    <m/>
    <m/>
    <m/>
    <m/>
    <m/>
    <m/>
    <m/>
    <m/>
    <m/>
    <m/>
    <m/>
    <m/>
    <m/>
    <m/>
    <m/>
    <m/>
    <m/>
    <m/>
    <n v="7"/>
  </r>
  <r>
    <x v="1"/>
    <s v="PT. TIRTA INVESTAMA WINONGAN"/>
    <n v="21110404168"/>
    <s v="YPS"/>
    <s v="SIARI"/>
    <s v="N 8878 UW"/>
    <n v="5042324494"/>
    <s v="-"/>
    <s v="SOLOG ERROR"/>
    <d v="2021-11-07T00:00:00"/>
    <n v="1152"/>
    <s v="DEPO MARGOMULYO"/>
    <x v="5"/>
    <s v="168-0032581"/>
    <d v="2021-11-07T00:00:00"/>
    <x v="0"/>
    <n v="1152"/>
    <n v="21102903691"/>
    <s v="-"/>
    <n v="6008154841"/>
    <n v="24"/>
    <n v="0"/>
    <n v="24"/>
    <s v="DEPO GRESIK"/>
    <s v="-"/>
    <s v="556-0006288"/>
    <d v="2021-11-06T00:00:00"/>
    <n v="0"/>
    <n v="5042322382"/>
    <s v="117-0002667"/>
    <d v="2021-11-16T00:00:00"/>
    <s v="8276895965"/>
    <s v="2050350312"/>
    <s v="8276895965"/>
    <n v="11347200"/>
    <n v="236400"/>
    <n v="0"/>
    <m/>
    <m/>
    <m/>
    <m/>
    <m/>
    <m/>
    <m/>
    <m/>
    <m/>
    <m/>
    <m/>
    <m/>
    <m/>
    <m/>
    <m/>
    <m/>
    <m/>
    <m/>
    <n v="7"/>
  </r>
  <r>
    <x v="1"/>
    <s v="PT. TIRTA INVESTAMA WINONGAN"/>
    <n v="21110404168"/>
    <s v="YPS"/>
    <s v="SIARI"/>
    <s v="N 8878 UW"/>
    <n v="5042324494"/>
    <s v="-"/>
    <s v="SOLOG ERROR"/>
    <d v="2021-11-07T00:00:00"/>
    <n v="1152"/>
    <s v="DEPO MARGOMULYO"/>
    <x v="5"/>
    <s v="168-0032581"/>
    <d v="2021-11-07T00:00:00"/>
    <x v="1"/>
    <n v="1152"/>
    <n v="21102903691"/>
    <s v="-"/>
    <n v="6008154841"/>
    <n v="1152"/>
    <n v="0"/>
    <n v="1152"/>
    <s v="DEPO GRESIK"/>
    <s v="-"/>
    <s v="556-0006288"/>
    <d v="2021-11-06T00:00:00"/>
    <n v="25"/>
    <n v="5042322382"/>
    <s v="117-0002667"/>
    <d v="2021-11-16T00:00:00"/>
    <s v="8276895965"/>
    <s v="2050350312"/>
    <s v="8276895965"/>
    <n v="34560000"/>
    <n v="34560000"/>
    <n v="750000"/>
    <m/>
    <m/>
    <m/>
    <m/>
    <m/>
    <m/>
    <m/>
    <m/>
    <m/>
    <m/>
    <m/>
    <m/>
    <m/>
    <m/>
    <m/>
    <m/>
    <m/>
    <m/>
    <n v="7"/>
  </r>
  <r>
    <x v="1"/>
    <s v="PT. TIRTA INVESTAMA WINONGAN"/>
    <n v="21110404168"/>
    <s v="YPS"/>
    <s v="SIARI"/>
    <s v="N 8878 UW"/>
    <n v="5042324494"/>
    <s v="-"/>
    <s v="SOLOG ERROR"/>
    <d v="2021-11-07T00:00:00"/>
    <n v="24"/>
    <s v="DEPO MARGOMULYO"/>
    <x v="5"/>
    <s v="168-0032581"/>
    <d v="2021-11-07T00:00:00"/>
    <x v="2"/>
    <n v="24"/>
    <n v="21102903691"/>
    <s v="-"/>
    <n v="6008154841"/>
    <n v="24"/>
    <n v="0"/>
    <n v="24"/>
    <s v="DEPO GRESIK"/>
    <s v="-"/>
    <s v="556-0006288"/>
    <d v="2021-11-06T00:00:00"/>
    <n v="0"/>
    <n v="5042322382"/>
    <s v="117-0002667"/>
    <d v="2021-11-16T00:00:00"/>
    <s v="8276895965"/>
    <s v="2050350312"/>
    <s v="8276895965"/>
    <n v="0"/>
    <n v="0"/>
    <n v="0"/>
    <m/>
    <m/>
    <m/>
    <m/>
    <m/>
    <m/>
    <m/>
    <m/>
    <m/>
    <m/>
    <m/>
    <m/>
    <m/>
    <m/>
    <m/>
    <m/>
    <m/>
    <m/>
    <n v="7"/>
  </r>
  <r>
    <x v="0"/>
    <s v="PT. TIRTA INVESTAMA WINONGAN"/>
    <n v="21102803698"/>
    <s v="WIRADAYA"/>
    <s v="AGUS"/>
    <s v="P 9485 UQ"/>
    <n v="5042325344"/>
    <s v="-"/>
    <s v="-"/>
    <d v="2021-11-07T00:00:00"/>
    <n v="1440"/>
    <s v="WIRADAYA"/>
    <x v="10"/>
    <s v="558-0010112"/>
    <d v="2021-11-06T00:00:00"/>
    <x v="0"/>
    <n v="1440"/>
    <n v="21102803748"/>
    <s v="-"/>
    <n v="6008152791"/>
    <n v="36"/>
    <n v="0"/>
    <n v="36"/>
    <s v="WIRADAYA"/>
    <s v="-"/>
    <s v="558-0006601"/>
    <d v="2021-11-06T00:00:00"/>
    <n v="3"/>
    <n v="5042321590"/>
    <s v="558-0010113"/>
    <d v="2021-11-06T00:00:00"/>
    <s v="8276895377"/>
    <s v="2050350281"/>
    <s v="8276895377"/>
    <n v="14184000"/>
    <n v="354600"/>
    <n v="29550"/>
    <m/>
    <m/>
    <m/>
    <m/>
    <m/>
    <m/>
    <m/>
    <m/>
    <m/>
    <m/>
    <m/>
    <m/>
    <m/>
    <m/>
    <m/>
    <m/>
    <m/>
    <m/>
    <n v="7"/>
  </r>
  <r>
    <x v="0"/>
    <s v="PT. TIRTA INVESTAMA WINONGAN"/>
    <n v="21102803698"/>
    <s v="WIRADAYA"/>
    <s v="AGUS"/>
    <s v="P 9485 UQ"/>
    <n v="5042325344"/>
    <s v="-"/>
    <s v="-"/>
    <d v="2021-11-07T00:00:00"/>
    <n v="1440"/>
    <s v="WIRADAYA"/>
    <x v="10"/>
    <s v="558-0010112"/>
    <d v="2021-11-06T00:00:00"/>
    <x v="1"/>
    <n v="1440"/>
    <n v="21102803748"/>
    <s v="-"/>
    <n v="6008152791"/>
    <n v="1440"/>
    <n v="0"/>
    <n v="1440"/>
    <s v="WIRADAYA"/>
    <s v="-"/>
    <s v="558-0006601"/>
    <d v="2021-11-06T00:00:00"/>
    <n v="80"/>
    <n v="5042321590"/>
    <s v="558-0010113"/>
    <d v="2021-11-06T00:00:00"/>
    <s v="8276895377"/>
    <s v="2050350281"/>
    <s v="8276895377"/>
    <n v="43200000"/>
    <n v="43200000"/>
    <n v="2400000"/>
    <m/>
    <m/>
    <m/>
    <m/>
    <m/>
    <m/>
    <m/>
    <m/>
    <m/>
    <m/>
    <m/>
    <m/>
    <m/>
    <m/>
    <m/>
    <m/>
    <m/>
    <m/>
    <n v="7"/>
  </r>
  <r>
    <x v="1"/>
    <s v="PT. TIRTA INVESTAMA WINONGAN"/>
    <n v="21110404171"/>
    <s v="MERPATI"/>
    <s v="HARTONO"/>
    <s v="N 8647 UR"/>
    <n v="5042326258"/>
    <s v="-"/>
    <s v="-"/>
    <d v="2021-11-07T00:00:00"/>
    <n v="1344"/>
    <s v="DEPO LEGUNDI"/>
    <x v="4"/>
    <s v="083-0007895"/>
    <d v="2021-11-08T00:00:00"/>
    <x v="0"/>
    <n v="1344"/>
    <n v="21102903709"/>
    <s v="-"/>
    <n v="6008153264"/>
    <n v="35"/>
    <n v="0"/>
    <n v="35"/>
    <s v="LOWAYU - GRESIK"/>
    <s v="-"/>
    <s v="556-0006291"/>
    <d v="2021-11-06T00:00:00"/>
    <n v="0"/>
    <n v="5042323394"/>
    <s v="556-0009075"/>
    <d v="2021-11-10T00:00:00"/>
    <s v="8276895965"/>
    <s v="2050350312"/>
    <s v="8276895965"/>
    <n v="13238400"/>
    <n v="344750"/>
    <n v="0"/>
    <m/>
    <m/>
    <m/>
    <m/>
    <m/>
    <m/>
    <m/>
    <m/>
    <m/>
    <m/>
    <m/>
    <m/>
    <m/>
    <m/>
    <m/>
    <m/>
    <m/>
    <m/>
    <n v="7"/>
  </r>
  <r>
    <x v="1"/>
    <s v="PT. TIRTA INVESTAMA WINONGAN"/>
    <n v="21110404171"/>
    <s v="MERPATI"/>
    <s v="HARTONO"/>
    <s v="N 8647 UR"/>
    <n v="5042326258"/>
    <s v="-"/>
    <s v="-"/>
    <d v="2021-11-07T00:00:00"/>
    <n v="1344"/>
    <s v="DEPO LEGUNDI"/>
    <x v="4"/>
    <s v="083-0007895"/>
    <d v="2021-11-08T00:00:00"/>
    <x v="1"/>
    <n v="1344"/>
    <n v="21102903709"/>
    <s v="-"/>
    <n v="6008153264"/>
    <n v="1440"/>
    <n v="0"/>
    <n v="1439"/>
    <s v="LOWAYU - GRESIK"/>
    <s v="-"/>
    <s v="556-0006291"/>
    <d v="2021-11-06T00:00:00"/>
    <n v="70"/>
    <n v="5042323394"/>
    <s v="556-0009075"/>
    <d v="2021-11-10T00:00:00"/>
    <s v="8276895965"/>
    <s v="2050350312"/>
    <s v="8276895965"/>
    <n v="40320000"/>
    <n v="43170000"/>
    <n v="2100000"/>
    <m/>
    <m/>
    <m/>
    <m/>
    <m/>
    <m/>
    <m/>
    <m/>
    <m/>
    <m/>
    <m/>
    <m/>
    <m/>
    <m/>
    <m/>
    <m/>
    <m/>
    <m/>
    <n v="7"/>
  </r>
  <r>
    <x v="1"/>
    <s v="PT. TIRTA INVESTAMA WINONGAN"/>
    <n v="21110404173"/>
    <s v="MERPATI"/>
    <s v="MUSTOFA"/>
    <s v="N 8281 UR"/>
    <n v="5042322211"/>
    <s v="-"/>
    <s v="-"/>
    <d v="2021-11-07T00:00:00"/>
    <n v="1440"/>
    <s v="DEPO LEGUNDI"/>
    <x v="4"/>
    <s v="083-0007891"/>
    <d v="2021-11-07T00:00:00"/>
    <x v="0"/>
    <n v="1440"/>
    <n v="21102903710"/>
    <s v="-"/>
    <n v="6008149619"/>
    <n v="49"/>
    <n v="0"/>
    <n v="49"/>
    <s v="DEPO GRESIK"/>
    <s v="-"/>
    <s v="556-0006284"/>
    <d v="2021-11-06T00:00:00"/>
    <n v="10"/>
    <n v="5042322029"/>
    <s v="117-0002671"/>
    <d v="2021-11-16T00:00:00"/>
    <s v="8276895965"/>
    <s v="2050350312"/>
    <s v="8276895965"/>
    <n v="14184000"/>
    <n v="482650"/>
    <n v="98500"/>
    <m/>
    <m/>
    <m/>
    <m/>
    <m/>
    <m/>
    <m/>
    <m/>
    <m/>
    <m/>
    <m/>
    <m/>
    <m/>
    <m/>
    <m/>
    <m/>
    <m/>
    <m/>
    <n v="7"/>
  </r>
  <r>
    <x v="1"/>
    <s v="PT. TIRTA INVESTAMA WINONGAN"/>
    <n v="21110404173"/>
    <s v="MERPATI"/>
    <s v="MUSTOFA"/>
    <s v="N 8281 UR"/>
    <n v="5042322211"/>
    <s v="-"/>
    <s v="-"/>
    <d v="2021-11-07T00:00:00"/>
    <n v="1440"/>
    <s v="DEPO LEGUNDI"/>
    <x v="4"/>
    <s v="083-0007891"/>
    <d v="2021-11-07T00:00:00"/>
    <x v="1"/>
    <n v="1440"/>
    <n v="21102903710"/>
    <s v="-"/>
    <n v="6008149619"/>
    <n v="1584"/>
    <n v="0"/>
    <n v="1584"/>
    <s v="DEPO GRESIK"/>
    <s v="-"/>
    <s v="556-0006284"/>
    <d v="2021-11-06T00:00:00"/>
    <n v="80"/>
    <n v="5042322029"/>
    <s v="117-0002671"/>
    <d v="2021-11-16T00:00:00"/>
    <s v="8276895965"/>
    <s v="2050350312"/>
    <s v="8276895965"/>
    <n v="43200000"/>
    <n v="47520000"/>
    <n v="2400000"/>
    <m/>
    <m/>
    <m/>
    <m/>
    <m/>
    <m/>
    <m/>
    <m/>
    <m/>
    <m/>
    <m/>
    <m/>
    <m/>
    <m/>
    <m/>
    <m/>
    <m/>
    <m/>
    <n v="7"/>
  </r>
  <r>
    <x v="1"/>
    <s v="PT. TIRTA INVESTAMA WINONGAN"/>
    <n v="21110404159"/>
    <s v="GLL"/>
    <s v="DARIYANTO"/>
    <s v="N8796UV"/>
    <n v="5042322031"/>
    <s v="-"/>
    <s v="-"/>
    <d v="2021-11-07T00:00:00"/>
    <n v="960"/>
    <s v="DEPO MARGOMULYO"/>
    <x v="5"/>
    <s v="168-0032610"/>
    <d v="2021-11-08T00:00:00"/>
    <x v="0"/>
    <n v="960"/>
    <s v="-"/>
    <s v="-"/>
    <s v="-"/>
    <n v="0"/>
    <n v="0"/>
    <n v="0"/>
    <s v="-"/>
    <s v="-"/>
    <s v="-"/>
    <s v="-"/>
    <n v="0"/>
    <s v="-"/>
    <s v="-"/>
    <s v="-"/>
    <s v="8276896100"/>
    <e v="#N/A"/>
    <e v="#N/A"/>
    <n v="9456000"/>
    <n v="0"/>
    <n v="0"/>
    <m/>
    <m/>
    <m/>
    <m/>
    <m/>
    <m/>
    <m/>
    <m/>
    <m/>
    <m/>
    <m/>
    <m/>
    <m/>
    <m/>
    <m/>
    <m/>
    <m/>
    <m/>
    <n v="7"/>
  </r>
  <r>
    <x v="1"/>
    <s v="PT. TIRTA INVESTAMA WINONGAN"/>
    <n v="21110404159"/>
    <s v="GLL"/>
    <s v="DARIYANTO"/>
    <s v="N8796UV"/>
    <n v="5042322031"/>
    <s v="-"/>
    <s v="-"/>
    <d v="2021-11-07T00:00:00"/>
    <n v="960"/>
    <s v="DEPO MARGOMULYO"/>
    <x v="5"/>
    <s v="168-0032610"/>
    <d v="2021-11-08T00:00:00"/>
    <x v="1"/>
    <n v="960"/>
    <s v="-"/>
    <s v="-"/>
    <s v="-"/>
    <n v="0"/>
    <n v="0"/>
    <n v="0"/>
    <s v="-"/>
    <s v="-"/>
    <s v="-"/>
    <s v="-"/>
    <n v="0"/>
    <s v="-"/>
    <s v="-"/>
    <s v="-"/>
    <s v="8276896100"/>
    <e v="#N/A"/>
    <e v="#N/A"/>
    <n v="28800000"/>
    <n v="0"/>
    <n v="0"/>
    <m/>
    <m/>
    <m/>
    <m/>
    <m/>
    <m/>
    <m/>
    <m/>
    <m/>
    <m/>
    <m/>
    <m/>
    <m/>
    <m/>
    <m/>
    <m/>
    <m/>
    <m/>
    <n v="7"/>
  </r>
  <r>
    <x v="1"/>
    <s v="PT. TIRTA INVESTAMA WINONGAN"/>
    <n v="21110404159"/>
    <s v="GLL"/>
    <s v="DARIYANTO"/>
    <s v="N8796UV"/>
    <n v="5042322031"/>
    <s v="-"/>
    <s v="-"/>
    <d v="2021-11-07T00:00:00"/>
    <n v="20"/>
    <s v="DEPO MARGOMULYO"/>
    <x v="5"/>
    <s v="168-0032610"/>
    <d v="2021-11-08T00:00:00"/>
    <x v="2"/>
    <n v="20"/>
    <s v="-"/>
    <s v="-"/>
    <s v="-"/>
    <n v="0"/>
    <n v="0"/>
    <n v="0"/>
    <s v="-"/>
    <s v="-"/>
    <s v="-"/>
    <s v="-"/>
    <n v="0"/>
    <s v="-"/>
    <s v="-"/>
    <s v="-"/>
    <s v="8276896100"/>
    <e v="#N/A"/>
    <e v="#N/A"/>
    <n v="0"/>
    <n v="0"/>
    <n v="0"/>
    <m/>
    <m/>
    <m/>
    <m/>
    <m/>
    <m/>
    <m/>
    <m/>
    <m/>
    <m/>
    <m/>
    <m/>
    <m/>
    <m/>
    <m/>
    <m/>
    <m/>
    <m/>
    <n v="7"/>
  </r>
  <r>
    <x v="0"/>
    <s v="PT. TIRTA INVESTAMA WINONGAN"/>
    <s v="21110404159-RETUR"/>
    <s v="GLL"/>
    <s v="DARIYANTO"/>
    <s v="N8796UV"/>
    <n v="5042322031"/>
    <s v="-"/>
    <s v="-"/>
    <d v="2021-11-07T00:00:00"/>
    <n v="0"/>
    <s v="DEPO MARGOMULYO"/>
    <x v="5"/>
    <s v="168-0032610"/>
    <d v="2021-11-08T00:00:00"/>
    <x v="0"/>
    <n v="0"/>
    <n v="21102803696"/>
    <s v="-"/>
    <n v="6008147394"/>
    <n v="11"/>
    <n v="0"/>
    <n v="11"/>
    <s v="DEPO PROBOLINGGO"/>
    <s v="-"/>
    <s v="889-0004222"/>
    <d v="2021-11-07T00:00:00"/>
    <n v="0"/>
    <n v="5042331370"/>
    <s v="116-0003935"/>
    <d v="2021-11-14T00:00:00"/>
    <s v="8276896100"/>
    <s v="2050350281"/>
    <s v="8276895377"/>
    <n v="0"/>
    <n v="108350"/>
    <n v="0"/>
    <m/>
    <m/>
    <m/>
    <m/>
    <m/>
    <m/>
    <m/>
    <m/>
    <m/>
    <m/>
    <m/>
    <m/>
    <m/>
    <m/>
    <m/>
    <m/>
    <m/>
    <m/>
    <n v="7"/>
  </r>
  <r>
    <x v="0"/>
    <s v="PT. TIRTA INVESTAMA WINONGAN"/>
    <s v="21110404159-RETUR"/>
    <s v="GLL"/>
    <s v="DARIYANTO"/>
    <s v="N8796UV"/>
    <n v="5042322031"/>
    <s v="-"/>
    <s v="-"/>
    <d v="2021-11-07T00:00:00"/>
    <n v="0"/>
    <s v="DEPO MARGOMULYO"/>
    <x v="5"/>
    <s v="168-0032610"/>
    <d v="2021-11-08T00:00:00"/>
    <x v="1"/>
    <n v="0"/>
    <n v="21102803696"/>
    <s v="-"/>
    <n v="6008147394"/>
    <n v="960"/>
    <n v="0"/>
    <n v="960"/>
    <s v="DEPO PROBOLINGGO"/>
    <s v="-"/>
    <s v="889-0004222"/>
    <d v="2021-11-07T00:00:00"/>
    <n v="30"/>
    <n v="5042331370"/>
    <s v="116-0003935"/>
    <d v="2021-11-14T00:00:00"/>
    <s v="8276896100"/>
    <s v="2050350281"/>
    <s v="8276895377"/>
    <n v="0"/>
    <n v="28800000"/>
    <n v="900000"/>
    <m/>
    <m/>
    <m/>
    <m/>
    <m/>
    <m/>
    <m/>
    <m/>
    <m/>
    <m/>
    <m/>
    <m/>
    <m/>
    <m/>
    <m/>
    <m/>
    <m/>
    <m/>
    <n v="7"/>
  </r>
  <r>
    <x v="0"/>
    <s v="PT. TIRTA INVESTAMA WINONGAN"/>
    <s v="21110404159-RETUR"/>
    <s v="GLL"/>
    <s v="DARIYANTO"/>
    <s v="N8796UV"/>
    <n v="5042322031"/>
    <s v="-"/>
    <s v="-"/>
    <d v="2021-11-07T00:00:00"/>
    <n v="0"/>
    <s v="DEPO MARGOMULYO"/>
    <x v="5"/>
    <s v="168-0032610"/>
    <d v="2021-11-08T00:00:00"/>
    <x v="2"/>
    <n v="0"/>
    <n v="21102803696"/>
    <s v="-"/>
    <n v="6008147394"/>
    <n v="20"/>
    <n v="0"/>
    <n v="20"/>
    <s v="DEPO PROBOLINGGO"/>
    <s v="-"/>
    <s v="889-0004222"/>
    <d v="2021-11-07T00:00:00"/>
    <n v="0"/>
    <n v="5042331370"/>
    <s v="116-0003935"/>
    <d v="2021-11-14T00:00:00"/>
    <s v="8276896100"/>
    <s v="2050350281"/>
    <s v="8276895377"/>
    <n v="0"/>
    <n v="0"/>
    <n v="0"/>
    <m/>
    <m/>
    <m/>
    <m/>
    <m/>
    <m/>
    <m/>
    <m/>
    <m/>
    <m/>
    <m/>
    <m/>
    <m/>
    <m/>
    <m/>
    <m/>
    <m/>
    <m/>
    <n v="7"/>
  </r>
  <r>
    <x v="1"/>
    <s v="PT. TIRTA INVESTAMA WINONGAN"/>
    <n v="21110404161"/>
    <s v="GLL"/>
    <s v="BAMBANG"/>
    <s v="L 8858 UI"/>
    <n v="5042326799"/>
    <s v="-"/>
    <s v="-"/>
    <d v="2021-11-07T00:00:00"/>
    <n v="1056"/>
    <s v="DEPO GRESIK"/>
    <x v="18"/>
    <s v="556-0009059"/>
    <d v="2021-11-08T00:00:00"/>
    <x v="0"/>
    <n v="1056"/>
    <s v="-"/>
    <s v="-"/>
    <s v="-"/>
    <n v="0"/>
    <n v="0"/>
    <n v="0"/>
    <s v="-"/>
    <s v="-"/>
    <s v="-"/>
    <s v="-"/>
    <n v="0"/>
    <s v="-"/>
    <s v="-"/>
    <s v="-"/>
    <s v="8276895965"/>
    <e v="#N/A"/>
    <e v="#N/A"/>
    <n v="10401600"/>
    <n v="0"/>
    <n v="0"/>
    <m/>
    <m/>
    <m/>
    <m/>
    <m/>
    <m/>
    <m/>
    <m/>
    <m/>
    <m/>
    <m/>
    <m/>
    <m/>
    <m/>
    <m/>
    <m/>
    <m/>
    <m/>
    <n v="7"/>
  </r>
  <r>
    <x v="1"/>
    <s v="PT. TIRTA INVESTAMA WINONGAN"/>
    <n v="21110404161"/>
    <s v="GLL"/>
    <s v="BAMBANG"/>
    <s v="L 8858 UI"/>
    <n v="5042326799"/>
    <s v="-"/>
    <s v="-"/>
    <d v="2021-11-07T00:00:00"/>
    <n v="1056"/>
    <s v="DEPO GRESIK"/>
    <x v="18"/>
    <s v="556-0009059"/>
    <d v="2021-11-08T00:00:00"/>
    <x v="1"/>
    <n v="1056"/>
    <s v="-"/>
    <s v="-"/>
    <s v="-"/>
    <n v="0"/>
    <n v="0"/>
    <n v="0"/>
    <s v="-"/>
    <s v="-"/>
    <s v="-"/>
    <s v="-"/>
    <n v="0"/>
    <s v="-"/>
    <s v="-"/>
    <s v="-"/>
    <s v="8276895965"/>
    <e v="#N/A"/>
    <e v="#N/A"/>
    <n v="31680000"/>
    <n v="0"/>
    <n v="0"/>
    <m/>
    <m/>
    <m/>
    <m/>
    <m/>
    <m/>
    <m/>
    <m/>
    <m/>
    <m/>
    <m/>
    <m/>
    <m/>
    <m/>
    <m/>
    <m/>
    <m/>
    <m/>
    <n v="7"/>
  </r>
  <r>
    <x v="1"/>
    <s v="PT. TIRTA INVESTAMA WINONGAN"/>
    <n v="21110404161"/>
    <s v="GLL"/>
    <s v="BAMBANG"/>
    <s v="L 8858 UI"/>
    <n v="5042326799"/>
    <s v="-"/>
    <s v="-"/>
    <d v="2021-11-07T00:00:00"/>
    <n v="24"/>
    <s v="DEPO GRESIK"/>
    <x v="18"/>
    <s v="556-0009059"/>
    <d v="2021-11-08T00:00:00"/>
    <x v="2"/>
    <n v="24"/>
    <s v="-"/>
    <s v="-"/>
    <s v="-"/>
    <n v="0"/>
    <n v="0"/>
    <n v="0"/>
    <s v="-"/>
    <s v="-"/>
    <s v="-"/>
    <s v="-"/>
    <n v="0"/>
    <s v="-"/>
    <s v="-"/>
    <s v="-"/>
    <s v="8276895965"/>
    <e v="#N/A"/>
    <e v="#N/A"/>
    <n v="0"/>
    <n v="0"/>
    <n v="0"/>
    <m/>
    <m/>
    <m/>
    <m/>
    <m/>
    <m/>
    <m/>
    <m/>
    <m/>
    <m/>
    <m/>
    <m/>
    <m/>
    <m/>
    <m/>
    <m/>
    <m/>
    <m/>
    <n v="7"/>
  </r>
  <r>
    <x v="0"/>
    <s v="PT. TIRTA INVESTAMA WINONGAN"/>
    <s v="21110404161-RETUR"/>
    <s v="GLL"/>
    <s v="BAMBANG"/>
    <s v="L 8858 UI"/>
    <n v="5042326799"/>
    <s v="-"/>
    <s v="-"/>
    <d v="2021-11-07T00:00:00"/>
    <n v="0"/>
    <s v="DEPO GRESIK"/>
    <x v="18"/>
    <s v="556-0009059"/>
    <d v="2021-11-08T00:00:00"/>
    <x v="0"/>
    <n v="0"/>
    <n v="21102803692"/>
    <s v="-"/>
    <n v="6008139773"/>
    <n v="18"/>
    <n v="0"/>
    <n v="18"/>
    <s v="DEPO PASURUAN"/>
    <s v="-"/>
    <s v="555-0006720"/>
    <d v="2021-11-07T00:00:00"/>
    <n v="0"/>
    <n v="5042306091"/>
    <s v="556-0009058"/>
    <d v="2021-11-08T00:00:00"/>
    <s v="8276895965"/>
    <s v="2050350281"/>
    <s v="8276895377"/>
    <n v="0"/>
    <n v="177300"/>
    <n v="0"/>
    <m/>
    <m/>
    <m/>
    <m/>
    <m/>
    <m/>
    <m/>
    <m/>
    <m/>
    <m/>
    <m/>
    <m/>
    <m/>
    <m/>
    <m/>
    <m/>
    <m/>
    <m/>
    <n v="7"/>
  </r>
  <r>
    <x v="0"/>
    <s v="PT. TIRTA INVESTAMA WINONGAN"/>
    <s v="21110404161-RETUR"/>
    <s v="GLL"/>
    <s v="BAMBANG"/>
    <s v="L 8858 UI"/>
    <n v="5042326799"/>
    <s v="-"/>
    <s v="-"/>
    <d v="2021-11-07T00:00:00"/>
    <n v="0"/>
    <s v="DEPO GRESIK"/>
    <x v="18"/>
    <s v="556-0009059"/>
    <d v="2021-11-08T00:00:00"/>
    <x v="1"/>
    <n v="0"/>
    <n v="21102803692"/>
    <s v="-"/>
    <n v="6008139773"/>
    <n v="1152"/>
    <n v="0"/>
    <n v="1152"/>
    <s v="DEPO PASURUAN"/>
    <s v="-"/>
    <s v="555-0006720"/>
    <d v="2021-11-07T00:00:00"/>
    <n v="96"/>
    <n v="5042306091"/>
    <s v="556-0009058"/>
    <d v="2021-11-08T00:00:00"/>
    <s v="8276895965"/>
    <s v="2050350281"/>
    <s v="8276895377"/>
    <n v="0"/>
    <n v="34560000"/>
    <n v="2880000"/>
    <m/>
    <m/>
    <m/>
    <m/>
    <m/>
    <m/>
    <m/>
    <m/>
    <m/>
    <m/>
    <m/>
    <m/>
    <m/>
    <m/>
    <m/>
    <m/>
    <m/>
    <m/>
    <n v="7"/>
  </r>
  <r>
    <x v="0"/>
    <s v="PT. TIRTA INVESTAMA WINONGAN"/>
    <s v="21110404161-RETUR"/>
    <s v="GLL"/>
    <s v="BAMBANG"/>
    <s v="L 8858 UI"/>
    <n v="5042326799"/>
    <s v="-"/>
    <s v="-"/>
    <d v="2021-11-07T00:00:00"/>
    <n v="0"/>
    <s v="DEPO GRESIK"/>
    <x v="18"/>
    <s v="556-0009059"/>
    <d v="2021-11-08T00:00:00"/>
    <x v="2"/>
    <n v="0"/>
    <n v="21102803692"/>
    <s v="-"/>
    <n v="6008139773"/>
    <n v="24"/>
    <n v="0"/>
    <n v="24"/>
    <s v="DEPO PASURUAN"/>
    <s v="-"/>
    <s v="555-0006720"/>
    <d v="2021-11-07T00:00:00"/>
    <n v="0"/>
    <n v="5042306091"/>
    <s v="556-0009058"/>
    <d v="2021-11-08T00:00:00"/>
    <s v="8276895965"/>
    <s v="2050350281"/>
    <s v="8276895377"/>
    <n v="0"/>
    <n v="0"/>
    <n v="0"/>
    <m/>
    <m/>
    <m/>
    <m/>
    <m/>
    <m/>
    <m/>
    <m/>
    <m/>
    <m/>
    <m/>
    <m/>
    <m/>
    <m/>
    <m/>
    <m/>
    <m/>
    <m/>
    <n v="7"/>
  </r>
  <r>
    <x v="1"/>
    <s v="PT. TIRTA INVESTAMA WINONGAN"/>
    <n v="21110404165"/>
    <s v="GLL"/>
    <s v="AHMAD"/>
    <s v="L 9357 UZ"/>
    <n v="5042333161"/>
    <s v="-"/>
    <s v="-"/>
    <d v="2021-11-07T00:00:00"/>
    <n v="1152"/>
    <s v="DEPO GRESIK"/>
    <x v="18"/>
    <s v="556-0009056"/>
    <d v="2021-11-08T00:00:00"/>
    <x v="0"/>
    <n v="1152"/>
    <s v="-"/>
    <s v="-"/>
    <s v="-"/>
    <n v="0"/>
    <n v="0"/>
    <n v="0"/>
    <s v="-"/>
    <s v="-"/>
    <s v="-"/>
    <s v="-"/>
    <n v="0"/>
    <s v="-"/>
    <s v="-"/>
    <s v="-"/>
    <s v="8276895965"/>
    <e v="#N/A"/>
    <e v="#N/A"/>
    <n v="11347200"/>
    <n v="0"/>
    <n v="0"/>
    <m/>
    <m/>
    <m/>
    <m/>
    <m/>
    <m/>
    <m/>
    <m/>
    <m/>
    <m/>
    <m/>
    <m/>
    <m/>
    <m/>
    <m/>
    <m/>
    <m/>
    <m/>
    <n v="7"/>
  </r>
  <r>
    <x v="1"/>
    <s v="PT. TIRTA INVESTAMA WINONGAN"/>
    <n v="21110404165"/>
    <s v="GLL"/>
    <s v="AHMAD"/>
    <s v="L 9357 UZ"/>
    <n v="5042333161"/>
    <s v="-"/>
    <s v="-"/>
    <d v="2021-11-07T00:00:00"/>
    <n v="1152"/>
    <s v="DEPO GRESIK"/>
    <x v="18"/>
    <s v="556-0009056"/>
    <d v="2021-11-08T00:00:00"/>
    <x v="1"/>
    <n v="1152"/>
    <s v="-"/>
    <s v="-"/>
    <s v="-"/>
    <n v="0"/>
    <n v="0"/>
    <n v="0"/>
    <s v="-"/>
    <s v="-"/>
    <s v="-"/>
    <s v="-"/>
    <n v="0"/>
    <s v="-"/>
    <s v="-"/>
    <s v="-"/>
    <s v="8276895965"/>
    <e v="#N/A"/>
    <e v="#N/A"/>
    <n v="34560000"/>
    <n v="0"/>
    <n v="0"/>
    <m/>
    <m/>
    <m/>
    <m/>
    <m/>
    <m/>
    <m/>
    <m/>
    <m/>
    <m/>
    <m/>
    <m/>
    <m/>
    <m/>
    <m/>
    <m/>
    <m/>
    <m/>
    <n v="7"/>
  </r>
  <r>
    <x v="1"/>
    <s v="PT. TIRTA INVESTAMA WINONGAN"/>
    <n v="21110404165"/>
    <s v="GLL"/>
    <s v="AHMAD"/>
    <s v="L 9357 UZ"/>
    <n v="5042333161"/>
    <s v="-"/>
    <s v="-"/>
    <d v="2021-11-07T00:00:00"/>
    <n v="24"/>
    <s v="DEPO GRESIK"/>
    <x v="18"/>
    <s v="556-0009056"/>
    <d v="2021-11-08T00:00:00"/>
    <x v="2"/>
    <n v="24"/>
    <s v="-"/>
    <s v="-"/>
    <s v="-"/>
    <n v="0"/>
    <n v="0"/>
    <n v="0"/>
    <s v="-"/>
    <s v="-"/>
    <s v="-"/>
    <s v="-"/>
    <n v="0"/>
    <s v="-"/>
    <s v="-"/>
    <s v="-"/>
    <s v="8276895965"/>
    <e v="#N/A"/>
    <e v="#N/A"/>
    <n v="0"/>
    <n v="0"/>
    <n v="0"/>
    <m/>
    <m/>
    <m/>
    <m/>
    <m/>
    <m/>
    <m/>
    <m/>
    <m/>
    <m/>
    <m/>
    <m/>
    <m/>
    <m/>
    <m/>
    <m/>
    <m/>
    <m/>
    <n v="7"/>
  </r>
  <r>
    <x v="0"/>
    <s v="PT. TIRTA INVESTAMA WINONGAN"/>
    <s v="21110404165-RETUR"/>
    <s v="GLL"/>
    <s v="AHMAD"/>
    <s v="L 9357 UZ"/>
    <n v="5042333161"/>
    <s v="-"/>
    <s v="-"/>
    <d v="2021-11-07T00:00:00"/>
    <n v="0"/>
    <s v="DEPO GRESIK"/>
    <x v="18"/>
    <s v="556-0009056"/>
    <d v="2021-11-08T00:00:00"/>
    <x v="0"/>
    <n v="0"/>
    <n v="21110406315"/>
    <s v="-"/>
    <n v="6008144568"/>
    <n v="14"/>
    <n v="0"/>
    <n v="14"/>
    <s v="DEPO PROBOLINGGO"/>
    <s v="-"/>
    <s v="889-0004223"/>
    <d v="2021-11-07T00:00:00"/>
    <n v="0"/>
    <n v="5042333160"/>
    <s v="556-0009055"/>
    <d v="2021-11-08T00:00:00"/>
    <s v="8276895965"/>
    <s v="2050350281"/>
    <s v="8276895377"/>
    <n v="0"/>
    <n v="137900"/>
    <n v="0"/>
    <m/>
    <m/>
    <m/>
    <m/>
    <m/>
    <m/>
    <m/>
    <m/>
    <m/>
    <m/>
    <m/>
    <m/>
    <m/>
    <m/>
    <m/>
    <m/>
    <m/>
    <m/>
    <n v="7"/>
  </r>
  <r>
    <x v="0"/>
    <s v="PT. TIRTA INVESTAMA WINONGAN"/>
    <s v="21110404165-RETUR"/>
    <s v="GLL"/>
    <s v="AHMAD"/>
    <s v="L 9357 UZ"/>
    <n v="5042333161"/>
    <s v="-"/>
    <s v="-"/>
    <d v="2021-11-07T00:00:00"/>
    <n v="0"/>
    <s v="DEPO GRESIK"/>
    <x v="18"/>
    <s v="556-0009056"/>
    <d v="2021-11-08T00:00:00"/>
    <x v="1"/>
    <n v="0"/>
    <n v="21110406315"/>
    <s v="-"/>
    <n v="6008144568"/>
    <n v="1152"/>
    <n v="0"/>
    <n v="1152"/>
    <s v="DEPO PROBOLINGGO"/>
    <s v="-"/>
    <s v="889-0004223"/>
    <d v="2021-11-07T00:00:00"/>
    <n v="35"/>
    <n v="5042333160"/>
    <s v="556-0009055"/>
    <d v="2021-11-08T00:00:00"/>
    <s v="8276895965"/>
    <s v="2050350281"/>
    <s v="8276895377"/>
    <n v="0"/>
    <n v="34560000"/>
    <n v="1050000"/>
    <m/>
    <m/>
    <m/>
    <m/>
    <m/>
    <m/>
    <m/>
    <m/>
    <m/>
    <m/>
    <m/>
    <m/>
    <m/>
    <m/>
    <m/>
    <m/>
    <m/>
    <m/>
    <n v="7"/>
  </r>
  <r>
    <x v="0"/>
    <s v="PT. TIRTA INVESTAMA WINONGAN"/>
    <s v="21110404165-RETUR"/>
    <s v="GLL"/>
    <s v="AHMAD"/>
    <s v="L 9357 UZ"/>
    <n v="5042333161"/>
    <s v="-"/>
    <s v="-"/>
    <d v="2021-11-07T00:00:00"/>
    <n v="0"/>
    <s v="DEPO GRESIK"/>
    <x v="18"/>
    <s v="556-0009056"/>
    <d v="2021-11-08T00:00:00"/>
    <x v="2"/>
    <n v="0"/>
    <n v="21110406315"/>
    <s v="-"/>
    <n v="6008144568"/>
    <n v="24"/>
    <n v="0"/>
    <n v="24"/>
    <s v="DEPO PROBOLINGGO"/>
    <s v="-"/>
    <s v="889-0004223"/>
    <d v="2021-11-07T00:00:00"/>
    <n v="0"/>
    <n v="5042333160"/>
    <s v="556-0009055"/>
    <d v="2021-11-08T00:00:00"/>
    <s v="8276895965"/>
    <s v="2050350281"/>
    <s v="8276895377"/>
    <n v="0"/>
    <n v="0"/>
    <n v="0"/>
    <m/>
    <m/>
    <m/>
    <m/>
    <m/>
    <m/>
    <m/>
    <m/>
    <m/>
    <m/>
    <m/>
    <m/>
    <m/>
    <m/>
    <m/>
    <m/>
    <m/>
    <m/>
    <n v="7"/>
  </r>
  <r>
    <x v="0"/>
    <s v="PT. TIRTA INVESTAMA WINONGAN"/>
    <n v="21110406305"/>
    <s v="GLL"/>
    <s v="AGUS SUPRAPTO"/>
    <s v="L 8177 UT"/>
    <n v="5042319315"/>
    <s v="-"/>
    <s v="-"/>
    <d v="2021-11-07T00:00:00"/>
    <n v="960"/>
    <s v="DEPO JEMBER"/>
    <x v="7"/>
    <s v="369-0005925"/>
    <d v="2021-11-08T00:00:00"/>
    <x v="0"/>
    <n v="960"/>
    <n v="21102803695"/>
    <s v="-"/>
    <n v="6008151380"/>
    <n v="12"/>
    <n v="0"/>
    <n v="12"/>
    <s v="DEPO PROBOLINGGO"/>
    <s v="-"/>
    <s v="889-0004221"/>
    <d v="2021-11-07T00:00:00"/>
    <n v="0"/>
    <n v="5042331856"/>
    <s v="116-0003870"/>
    <d v="2021-11-16T00:00:00"/>
    <s v="8276895377"/>
    <s v="2050350281"/>
    <s v="8276895377"/>
    <n v="9456000"/>
    <n v="118200"/>
    <n v="0"/>
    <m/>
    <m/>
    <m/>
    <m/>
    <m/>
    <m/>
    <m/>
    <m/>
    <m/>
    <m/>
    <m/>
    <m/>
    <m/>
    <m/>
    <m/>
    <m/>
    <m/>
    <m/>
    <n v="7"/>
  </r>
  <r>
    <x v="0"/>
    <s v="PT. TIRTA INVESTAMA WINONGAN"/>
    <n v="21110406305"/>
    <s v="GLL"/>
    <s v="AGUS SUPRAPTO"/>
    <s v="L 8177 UT"/>
    <n v="5042319315"/>
    <s v="-"/>
    <s v="-"/>
    <d v="2021-11-07T00:00:00"/>
    <n v="960"/>
    <s v="DEPO JEMBER"/>
    <x v="7"/>
    <s v="369-0005925"/>
    <d v="2021-11-08T00:00:00"/>
    <x v="1"/>
    <n v="960"/>
    <n v="21102803695"/>
    <s v="-"/>
    <n v="6008151380"/>
    <n v="960"/>
    <n v="0"/>
    <n v="960"/>
    <s v="DEPO PROBOLINGGO"/>
    <s v="-"/>
    <s v="889-0004221"/>
    <d v="2021-11-07T00:00:00"/>
    <n v="25"/>
    <n v="5042331856"/>
    <s v="116-0003870"/>
    <d v="2021-11-16T00:00:00"/>
    <s v="8276895377"/>
    <s v="2050350281"/>
    <s v="8276895377"/>
    <n v="28800000"/>
    <n v="28800000"/>
    <n v="750000"/>
    <m/>
    <m/>
    <m/>
    <m/>
    <m/>
    <m/>
    <m/>
    <m/>
    <m/>
    <m/>
    <m/>
    <m/>
    <m/>
    <m/>
    <m/>
    <m/>
    <m/>
    <m/>
    <n v="7"/>
  </r>
  <r>
    <x v="0"/>
    <s v="PT. TIRTA INVESTAMA WINONGAN"/>
    <n v="21110406305"/>
    <s v="GLL"/>
    <s v="AGUS SUPRAPTO"/>
    <s v="L 8177 UT"/>
    <n v="5042319315"/>
    <s v="-"/>
    <s v="-"/>
    <d v="2021-11-07T00:00:00"/>
    <n v="20"/>
    <s v="DEPO JEMBER"/>
    <x v="7"/>
    <s v="369-0005925"/>
    <d v="2021-11-08T00:00:00"/>
    <x v="2"/>
    <n v="20"/>
    <n v="21102803695"/>
    <s v="-"/>
    <n v="6008151380"/>
    <n v="20"/>
    <n v="0"/>
    <n v="20"/>
    <s v="DEPO PROBOLINGGO"/>
    <s v="-"/>
    <s v="889-0004221"/>
    <d v="2021-11-07T00:00:00"/>
    <n v="0"/>
    <n v="5042331856"/>
    <s v="116-0003870"/>
    <d v="2021-11-16T00:00:00"/>
    <s v="8276895377"/>
    <s v="2050350281"/>
    <s v="8276895377"/>
    <n v="0"/>
    <n v="0"/>
    <n v="0"/>
    <m/>
    <m/>
    <m/>
    <m/>
    <m/>
    <m/>
    <m/>
    <m/>
    <m/>
    <m/>
    <m/>
    <m/>
    <m/>
    <m/>
    <m/>
    <m/>
    <m/>
    <m/>
    <n v="7"/>
  </r>
  <r>
    <x v="0"/>
    <s v="PT. TIRTA INVESTAMA WINONGAN"/>
    <n v="21110406309"/>
    <s v="GLL"/>
    <s v="GATOT"/>
    <s v="N 8548 UV"/>
    <n v="5042334640"/>
    <s v="-"/>
    <s v="-"/>
    <d v="2021-11-07T00:00:00"/>
    <n v="960"/>
    <s v="DEPO PROBOLINGGO"/>
    <x v="14"/>
    <s v="889-0004356"/>
    <d v="2021-11-08T00:00:00"/>
    <x v="0"/>
    <n v="960"/>
    <n v="21102803725"/>
    <s v="-"/>
    <n v="6008154130"/>
    <n v="17"/>
    <n v="0"/>
    <n v="17"/>
    <s v="DEPO JEMBER"/>
    <s v="-"/>
    <s v="369-0005560"/>
    <d v="2021-11-06T00:00:00"/>
    <n v="0"/>
    <n v="5042331029"/>
    <s v="369-0005933"/>
    <d v="2021-11-09T00:00:00"/>
    <s v="8276895377"/>
    <s v="2050350281"/>
    <s v="8276895377"/>
    <n v="9456000"/>
    <n v="167450"/>
    <n v="0"/>
    <m/>
    <m/>
    <m/>
    <m/>
    <m/>
    <m/>
    <m/>
    <m/>
    <m/>
    <m/>
    <m/>
    <m/>
    <m/>
    <m/>
    <m/>
    <m/>
    <m/>
    <m/>
    <n v="7"/>
  </r>
  <r>
    <x v="0"/>
    <s v="PT. TIRTA INVESTAMA WINONGAN"/>
    <n v="21110406309"/>
    <s v="GLL"/>
    <s v="GATOT"/>
    <s v="N 8548 UV"/>
    <n v="5042334640"/>
    <s v="-"/>
    <s v="-"/>
    <d v="2021-11-07T00:00:00"/>
    <n v="960"/>
    <s v="DEPO PROBOLINGGO"/>
    <x v="14"/>
    <s v="889-0004356"/>
    <d v="2021-11-08T00:00:00"/>
    <x v="1"/>
    <n v="960"/>
    <n v="21102803725"/>
    <s v="-"/>
    <n v="6008154130"/>
    <n v="960"/>
    <n v="0"/>
    <n v="960"/>
    <s v="DEPO JEMBER"/>
    <s v="-"/>
    <s v="369-0005560"/>
    <d v="2021-11-06T00:00:00"/>
    <n v="20"/>
    <n v="5042331029"/>
    <s v="369-0005933"/>
    <d v="2021-11-09T00:00:00"/>
    <s v="8276895377"/>
    <s v="2050350281"/>
    <s v="8276895377"/>
    <n v="28800000"/>
    <n v="28800000"/>
    <n v="600000"/>
    <m/>
    <m/>
    <m/>
    <m/>
    <m/>
    <m/>
    <m/>
    <m/>
    <m/>
    <m/>
    <m/>
    <m/>
    <m/>
    <m/>
    <m/>
    <m/>
    <m/>
    <m/>
    <n v="7"/>
  </r>
  <r>
    <x v="0"/>
    <s v="PT. TIRTA INVESTAMA WINONGAN"/>
    <n v="21110406309"/>
    <s v="GLL"/>
    <s v="GATOT"/>
    <s v="N 8548 UV"/>
    <n v="5042334640"/>
    <s v="-"/>
    <s v="-"/>
    <d v="2021-11-07T00:00:00"/>
    <n v="20"/>
    <s v="DEPO PROBOLINGGO"/>
    <x v="14"/>
    <s v="889-0004356"/>
    <d v="2021-11-08T00:00:00"/>
    <x v="2"/>
    <n v="20"/>
    <n v="21102803725"/>
    <s v="-"/>
    <n v="6008154130"/>
    <n v="20"/>
    <n v="0"/>
    <n v="20"/>
    <s v="DEPO JEMBER"/>
    <s v="-"/>
    <s v="369-0005560"/>
    <d v="2021-11-06T00:00:00"/>
    <n v="0"/>
    <n v="5042331029"/>
    <s v="369-0005933"/>
    <d v="2021-11-09T00:00:00"/>
    <s v="8276895377"/>
    <s v="2050350281"/>
    <s v="8276895377"/>
    <n v="0"/>
    <n v="0"/>
    <n v="0"/>
    <m/>
    <m/>
    <m/>
    <m/>
    <m/>
    <m/>
    <m/>
    <m/>
    <m/>
    <m/>
    <m/>
    <m/>
    <m/>
    <m/>
    <m/>
    <m/>
    <m/>
    <m/>
    <n v="7"/>
  </r>
  <r>
    <x v="0"/>
    <s v="PT. TIRTA INVESTAMA PANDAAN"/>
    <n v="21110405953"/>
    <s v="YPS"/>
    <s v="SARBINI"/>
    <s v="N 8599 UV"/>
    <n v="5042326378"/>
    <s v="-"/>
    <s v="-"/>
    <d v="2021-11-07T00:00:00"/>
    <n v="1120"/>
    <s v="DEPO SITUBONDO"/>
    <x v="3"/>
    <s v="899-0001709"/>
    <d v="2021-11-08T00:00:00"/>
    <x v="3"/>
    <n v="1120"/>
    <s v="-"/>
    <s v="-"/>
    <n v="6008154961"/>
    <n v="0"/>
    <n v="0"/>
    <n v="0"/>
    <s v="DEPO SITUBONDO"/>
    <s v="-"/>
    <s v="899-0001641"/>
    <d v="2021-11-08T00:00:00"/>
    <n v="0"/>
    <s v="-"/>
    <s v="-"/>
    <s v="-"/>
    <s v="8276895378"/>
    <s v="2050350280"/>
    <e v="#N/A"/>
    <n v="45360000"/>
    <n v="0"/>
    <n v="0"/>
    <m/>
    <m/>
    <m/>
    <m/>
    <m/>
    <m/>
    <m/>
    <m/>
    <m/>
    <m/>
    <m/>
    <m/>
    <m/>
    <m/>
    <m/>
    <m/>
    <m/>
    <m/>
    <n v="7"/>
  </r>
  <r>
    <x v="0"/>
    <s v="PT. TIRTA INVESTAMA PANDAAN"/>
    <n v="21110405953"/>
    <s v="YPS"/>
    <s v="SARBINI"/>
    <s v="N 8599 UV"/>
    <n v="5042326378"/>
    <s v="-"/>
    <s v="-"/>
    <d v="2021-11-07T00:00:00"/>
    <n v="16"/>
    <s v="DEPO SITUBONDO"/>
    <x v="3"/>
    <s v="899-0001709"/>
    <d v="2021-11-08T00:00:00"/>
    <x v="4"/>
    <n v="16"/>
    <s v="-"/>
    <s v="-"/>
    <n v="6008154961"/>
    <n v="16"/>
    <n v="0"/>
    <n v="16"/>
    <s v="DEPO SITUBONDO"/>
    <s v="-"/>
    <s v="899-0001641"/>
    <d v="2021-11-08T00:00:00"/>
    <n v="0"/>
    <s v="-"/>
    <s v="-"/>
    <s v="-"/>
    <s v="8276895378"/>
    <s v="2050350280"/>
    <e v="#N/A"/>
    <n v="1600000"/>
    <n v="1600000"/>
    <n v="0"/>
    <m/>
    <m/>
    <m/>
    <m/>
    <m/>
    <m/>
    <m/>
    <m/>
    <m/>
    <m/>
    <m/>
    <m/>
    <m/>
    <m/>
    <m/>
    <m/>
    <m/>
    <m/>
    <n v="7"/>
  </r>
  <r>
    <x v="0"/>
    <s v="PT. TIRTA INVESTAMA PANDAAN"/>
    <n v="21110405952"/>
    <s v="YPS"/>
    <s v="IRKHAM ( PDN )"/>
    <s v="L 9693 US"/>
    <n v="5042312223"/>
    <s v="-"/>
    <s v="-"/>
    <d v="2021-11-07T00:00:00"/>
    <n v="1120"/>
    <s v="DEPO JEMBER"/>
    <x v="7"/>
    <s v="369-0005931"/>
    <d v="2021-11-09T00:00:00"/>
    <x v="3"/>
    <n v="1120"/>
    <s v="-"/>
    <s v="-"/>
    <n v="6008153417"/>
    <n v="0"/>
    <n v="0"/>
    <n v="0"/>
    <s v="DEPO JEMBER"/>
    <s v="-"/>
    <s v="369-0005572"/>
    <d v="2021-11-09T00:00:00"/>
    <n v="0"/>
    <s v="-"/>
    <s v="-"/>
    <s v="-"/>
    <s v="8276895378"/>
    <s v="2050350280"/>
    <e v="#N/A"/>
    <n v="45360000"/>
    <n v="0"/>
    <n v="0"/>
    <m/>
    <m/>
    <m/>
    <m/>
    <m/>
    <m/>
    <m/>
    <m/>
    <m/>
    <m/>
    <m/>
    <m/>
    <m/>
    <m/>
    <m/>
    <m/>
    <m/>
    <m/>
    <n v="7"/>
  </r>
  <r>
    <x v="0"/>
    <s v="PT. TIRTA INVESTAMA PANDAAN"/>
    <n v="21110405952"/>
    <s v="YPS"/>
    <s v="IRKHAM ( PDN )"/>
    <s v="L 9693 US"/>
    <n v="5042312223"/>
    <s v="-"/>
    <s v="-"/>
    <d v="2021-11-07T00:00:00"/>
    <n v="16"/>
    <s v="DEPO JEMBER"/>
    <x v="7"/>
    <s v="369-0005931"/>
    <d v="2021-11-09T00:00:00"/>
    <x v="4"/>
    <n v="16"/>
    <s v="-"/>
    <s v="-"/>
    <n v="6008153417"/>
    <n v="16"/>
    <n v="0"/>
    <n v="16"/>
    <s v="DEPO JEMBER"/>
    <s v="-"/>
    <s v="369-0005572"/>
    <d v="2021-11-09T00:00:00"/>
    <n v="0"/>
    <s v="-"/>
    <s v="-"/>
    <s v="-"/>
    <s v="8276895378"/>
    <s v="2050350280"/>
    <e v="#N/A"/>
    <n v="1600000"/>
    <n v="1600000"/>
    <n v="0"/>
    <m/>
    <m/>
    <m/>
    <m/>
    <m/>
    <m/>
    <m/>
    <m/>
    <m/>
    <m/>
    <m/>
    <m/>
    <m/>
    <m/>
    <m/>
    <m/>
    <m/>
    <m/>
    <n v="7"/>
  </r>
  <r>
    <x v="0"/>
    <s v="PT. TIRTA INVESTAMA PANDAAN"/>
    <n v="21110405950"/>
    <s v="YPS"/>
    <s v="ARIS WIDIYANTO ( PDN )"/>
    <s v="N 8654 UW"/>
    <n v="5042326575"/>
    <s v="-"/>
    <s v="-"/>
    <d v="2021-11-07T00:00:00"/>
    <n v="1120"/>
    <s v="GUDANG CARAT LMS"/>
    <x v="27"/>
    <n v="20050"/>
    <d v="2021-11-08T00:00:00"/>
    <x v="3"/>
    <n v="1120"/>
    <s v="-"/>
    <s v="-"/>
    <n v="6008151378"/>
    <n v="0"/>
    <n v="0"/>
    <n v="0"/>
    <s v="GUDANG CARAT LMS"/>
    <s v="-"/>
    <n v="34761"/>
    <d v="2021-11-08T00:00:00"/>
    <n v="0"/>
    <s v="-"/>
    <s v="-"/>
    <s v="-"/>
    <s v="8276895378"/>
    <s v="2050350280"/>
    <e v="#N/A"/>
    <n v="45360000"/>
    <n v="0"/>
    <n v="0"/>
    <m/>
    <m/>
    <m/>
    <m/>
    <m/>
    <m/>
    <m/>
    <m/>
    <m/>
    <m/>
    <m/>
    <m/>
    <m/>
    <m/>
    <m/>
    <m/>
    <m/>
    <m/>
    <n v="7"/>
  </r>
  <r>
    <x v="0"/>
    <s v="PT. TIRTA INVESTAMA PANDAAN"/>
    <n v="21110405950"/>
    <s v="YPS"/>
    <s v="ARIS WIDIYANTO ( PDN )"/>
    <s v="N 8654 UW"/>
    <n v="5042326575"/>
    <s v="-"/>
    <s v="-"/>
    <d v="2021-11-07T00:00:00"/>
    <n v="16"/>
    <s v="GUDANG CARAT LMS"/>
    <x v="27"/>
    <n v="20050"/>
    <d v="2021-11-08T00:00:00"/>
    <x v="4"/>
    <n v="16"/>
    <s v="-"/>
    <s v="-"/>
    <n v="6008151378"/>
    <n v="16"/>
    <n v="0"/>
    <n v="16"/>
    <s v="GUDANG CARAT LMS"/>
    <s v="-"/>
    <n v="34761"/>
    <d v="2021-11-08T00:00:00"/>
    <n v="0"/>
    <s v="-"/>
    <s v="-"/>
    <s v="-"/>
    <s v="8276895378"/>
    <s v="2050350280"/>
    <e v="#N/A"/>
    <n v="1600000"/>
    <n v="1600000"/>
    <n v="0"/>
    <m/>
    <m/>
    <m/>
    <m/>
    <m/>
    <m/>
    <m/>
    <m/>
    <m/>
    <m/>
    <m/>
    <m/>
    <m/>
    <m/>
    <m/>
    <m/>
    <m/>
    <m/>
    <n v="7"/>
  </r>
  <r>
    <x v="0"/>
    <s v="PT. TIRTA INVESTAMA PANDAAN"/>
    <n v="21110405957"/>
    <s v="YPS"/>
    <s v="ZEMY SAPTOPO"/>
    <s v="L 8211 UT"/>
    <n v="5042319837"/>
    <s v="-"/>
    <s v="-"/>
    <d v="2021-11-07T00:00:00"/>
    <n v="1120"/>
    <s v="DEPO BANYUWANGI"/>
    <x v="8"/>
    <s v="080-0003060"/>
    <d v="2021-11-08T00:00:00"/>
    <x v="3"/>
    <n v="1120"/>
    <s v="-"/>
    <s v="-"/>
    <n v="6008150077"/>
    <n v="0"/>
    <n v="0"/>
    <n v="0"/>
    <s v="DEPO BANYUWANGI"/>
    <s v="-"/>
    <s v="080-0002490"/>
    <d v="2021-11-08T00:00:00"/>
    <n v="0"/>
    <s v="-"/>
    <s v="-"/>
    <s v="-"/>
    <s v="8276895378"/>
    <s v="2050350280"/>
    <e v="#N/A"/>
    <n v="45360000"/>
    <n v="0"/>
    <n v="0"/>
    <m/>
    <m/>
    <m/>
    <m/>
    <m/>
    <m/>
    <m/>
    <m/>
    <m/>
    <m/>
    <m/>
    <m/>
    <m/>
    <m/>
    <m/>
    <m/>
    <m/>
    <m/>
    <n v="7"/>
  </r>
  <r>
    <x v="0"/>
    <s v="PT. TIRTA INVESTAMA PANDAAN"/>
    <n v="21110405957"/>
    <s v="YPS"/>
    <s v="ZEMY SAPTOPO"/>
    <s v="L 8211 UT"/>
    <n v="5042319837"/>
    <s v="-"/>
    <s v="-"/>
    <d v="2021-11-07T00:00:00"/>
    <n v="16"/>
    <s v="DEPO BANYUWANGI"/>
    <x v="8"/>
    <s v="080-0003060"/>
    <d v="2021-11-08T00:00:00"/>
    <x v="4"/>
    <n v="16"/>
    <s v="-"/>
    <s v="-"/>
    <n v="6008150077"/>
    <n v="16"/>
    <n v="0"/>
    <n v="16"/>
    <s v="DEPO BANYUWANGI"/>
    <s v="-"/>
    <s v="080-0002490"/>
    <d v="2021-11-08T00:00:00"/>
    <n v="0"/>
    <s v="-"/>
    <s v="-"/>
    <s v="-"/>
    <s v="8276895378"/>
    <s v="2050350280"/>
    <e v="#N/A"/>
    <n v="1600000"/>
    <n v="1600000"/>
    <n v="0"/>
    <m/>
    <m/>
    <m/>
    <m/>
    <m/>
    <m/>
    <m/>
    <m/>
    <m/>
    <m/>
    <m/>
    <m/>
    <m/>
    <m/>
    <m/>
    <m/>
    <m/>
    <m/>
    <n v="7"/>
  </r>
  <r>
    <x v="0"/>
    <s v="PT. TIRTA INVESTAMA PANDAAN"/>
    <n v="21110405949"/>
    <s v="YPS"/>
    <s v="SUMARNO (PDN) "/>
    <s v="N 8596 UV"/>
    <n v="5042321729"/>
    <s v="-"/>
    <s v="-"/>
    <d v="2021-11-07T00:00:00"/>
    <n v="1120"/>
    <s v="DEPO PASURUAN"/>
    <x v="0"/>
    <s v="555-0009250"/>
    <d v="2021-11-08T00:00:00"/>
    <x v="3"/>
    <n v="1120"/>
    <s v="-"/>
    <s v="-"/>
    <n v="6008150450"/>
    <n v="0"/>
    <n v="0"/>
    <n v="0"/>
    <s v="DEPO PASURUAN"/>
    <s v="-"/>
    <s v="555-0006724"/>
    <d v="2021-11-08T00:00:00"/>
    <n v="0"/>
    <s v="-"/>
    <s v="-"/>
    <s v="-"/>
    <s v="8276895378"/>
    <s v="2050350280"/>
    <e v="#N/A"/>
    <n v="45360000"/>
    <n v="0"/>
    <n v="0"/>
    <m/>
    <m/>
    <m/>
    <m/>
    <m/>
    <m/>
    <m/>
    <m/>
    <m/>
    <m/>
    <m/>
    <m/>
    <m/>
    <m/>
    <m/>
    <m/>
    <m/>
    <m/>
    <n v="7"/>
  </r>
  <r>
    <x v="0"/>
    <s v="PT. TIRTA INVESTAMA PANDAAN"/>
    <n v="21110405949"/>
    <s v="YPS"/>
    <s v="SUMARNO (PDN) "/>
    <s v="N 8596 UV"/>
    <n v="5042321729"/>
    <s v="-"/>
    <s v="-"/>
    <d v="2021-11-07T00:00:00"/>
    <n v="16"/>
    <s v="DEPO PASURUAN"/>
    <x v="0"/>
    <s v="555-0009250"/>
    <d v="2021-11-08T00:00:00"/>
    <x v="4"/>
    <n v="16"/>
    <s v="-"/>
    <s v="-"/>
    <n v="6008150450"/>
    <n v="16"/>
    <n v="0"/>
    <n v="16"/>
    <s v="DEPO PASURUAN"/>
    <s v="-"/>
    <s v="555-0006724"/>
    <d v="2021-11-08T00:00:00"/>
    <n v="0"/>
    <s v="-"/>
    <s v="-"/>
    <s v="-"/>
    <s v="8276895378"/>
    <s v="2050350280"/>
    <e v="#N/A"/>
    <n v="1600000"/>
    <n v="1600000"/>
    <n v="0"/>
    <m/>
    <m/>
    <m/>
    <m/>
    <m/>
    <m/>
    <m/>
    <m/>
    <m/>
    <m/>
    <m/>
    <m/>
    <m/>
    <m/>
    <m/>
    <m/>
    <m/>
    <m/>
    <n v="7"/>
  </r>
  <r>
    <x v="1"/>
    <s v="PT. TIRTA INVESTAMA PANDAAN"/>
    <n v="21102903652"/>
    <s v="YPS"/>
    <s v="ZAINUL ARIF"/>
    <s v="L 9346 UZ"/>
    <n v="5042319786"/>
    <s v="-"/>
    <s v="-"/>
    <d v="2021-11-07T00:00:00"/>
    <n v="1120"/>
    <s v="DEPO MARGOMULYO"/>
    <x v="5"/>
    <s v="168-0032595"/>
    <d v="2021-11-08T00:00:00"/>
    <x v="3"/>
    <n v="1120"/>
    <s v="-"/>
    <s v="-"/>
    <n v="6008151054"/>
    <n v="0"/>
    <n v="0"/>
    <n v="0"/>
    <s v="DEPO MARGOMULYO"/>
    <s v="-"/>
    <s v="168-0021100"/>
    <d v="2021-11-08T00:00:00"/>
    <n v="0"/>
    <s v="-"/>
    <s v="-"/>
    <s v="-"/>
    <s v="8276895966"/>
    <s v="2050350313"/>
    <e v="#N/A"/>
    <n v="45360000"/>
    <n v="0"/>
    <n v="0"/>
    <m/>
    <m/>
    <m/>
    <m/>
    <m/>
    <m/>
    <m/>
    <m/>
    <m/>
    <m/>
    <m/>
    <m/>
    <m/>
    <m/>
    <m/>
    <m/>
    <m/>
    <m/>
    <n v="7"/>
  </r>
  <r>
    <x v="1"/>
    <s v="PT. TIRTA INVESTAMA PANDAAN"/>
    <n v="21102903652"/>
    <s v="YPS"/>
    <s v="ZAINUL ARIF"/>
    <s v="L 9346 UZ"/>
    <n v="5042319786"/>
    <s v="-"/>
    <s v="-"/>
    <d v="2021-11-07T00:00:00"/>
    <n v="16"/>
    <s v="DEPO MARGOMULYO"/>
    <x v="5"/>
    <s v="168-0032595"/>
    <d v="2021-11-08T00:00:00"/>
    <x v="4"/>
    <n v="16"/>
    <s v="-"/>
    <s v="-"/>
    <n v="6008151054"/>
    <n v="16"/>
    <n v="0"/>
    <n v="16"/>
    <s v="DEPO MARGOMULYO"/>
    <s v="-"/>
    <s v="168-0021100"/>
    <d v="2021-11-08T00:00:00"/>
    <n v="0"/>
    <s v="-"/>
    <s v="-"/>
    <s v="-"/>
    <s v="8276895966"/>
    <s v="2050350313"/>
    <e v="#N/A"/>
    <n v="1600000"/>
    <n v="1600000"/>
    <n v="0"/>
    <m/>
    <m/>
    <m/>
    <m/>
    <m/>
    <m/>
    <m/>
    <m/>
    <m/>
    <m/>
    <m/>
    <m/>
    <m/>
    <m/>
    <m/>
    <m/>
    <m/>
    <m/>
    <n v="7"/>
  </r>
  <r>
    <x v="3"/>
    <s v="PT. TIRTA INVESTAMA PANDAAN"/>
    <n v="21102908171"/>
    <s v="YPS"/>
    <s v="KHOIRUL UMAR"/>
    <s v="N 8653 UW"/>
    <n v="5042326173"/>
    <s v="-"/>
    <s v="-"/>
    <d v="2021-11-07T00:00:00"/>
    <n v="1120"/>
    <s v="GUDANG CARAT MJS"/>
    <x v="28"/>
    <n v="20052"/>
    <d v="2021-11-08T00:00:00"/>
    <x v="3"/>
    <n v="1120"/>
    <s v="-"/>
    <s v="-"/>
    <n v="6008154655"/>
    <n v="0"/>
    <n v="0"/>
    <n v="0"/>
    <s v="GUDANG CARAT MJS"/>
    <s v="-"/>
    <n v="34767"/>
    <d v="2021-11-08T00:00:00"/>
    <n v="0"/>
    <s v="-"/>
    <s v="-"/>
    <s v="-"/>
    <s v="8276895987"/>
    <s v="2050350324"/>
    <e v="#N/A"/>
    <n v="44083200"/>
    <n v="0"/>
    <n v="0"/>
    <m/>
    <m/>
    <m/>
    <m/>
    <m/>
    <m/>
    <m/>
    <m/>
    <m/>
    <m/>
    <m/>
    <m/>
    <m/>
    <m/>
    <m/>
    <m/>
    <m/>
    <m/>
    <n v="7"/>
  </r>
  <r>
    <x v="3"/>
    <s v="PT. TIRTA INVESTAMA PANDAAN"/>
    <n v="21102908171"/>
    <s v="YPS"/>
    <s v="KHOIRUL UMAR"/>
    <s v="N 8653 UW"/>
    <n v="5042326173"/>
    <s v="-"/>
    <s v="-"/>
    <d v="2021-11-07T00:00:00"/>
    <n v="16"/>
    <s v="GUDANG CARAT MJS"/>
    <x v="28"/>
    <n v="20052"/>
    <d v="2021-11-08T00:00:00"/>
    <x v="4"/>
    <n v="16"/>
    <s v="-"/>
    <s v="-"/>
    <n v="6008154655"/>
    <n v="16"/>
    <n v="0"/>
    <n v="16"/>
    <s v="GUDANG CARAT MJS"/>
    <s v="-"/>
    <n v="34767"/>
    <d v="2021-11-08T00:00:00"/>
    <n v="0"/>
    <s v="-"/>
    <s v="-"/>
    <s v="-"/>
    <s v="8276895987"/>
    <s v="2050350324"/>
    <e v="#N/A"/>
    <n v="1600000"/>
    <n v="1600000"/>
    <n v="0"/>
    <m/>
    <m/>
    <m/>
    <m/>
    <m/>
    <m/>
    <m/>
    <m/>
    <m/>
    <m/>
    <m/>
    <m/>
    <m/>
    <m/>
    <m/>
    <m/>
    <m/>
    <m/>
    <n v="7"/>
  </r>
  <r>
    <x v="1"/>
    <s v="PT. TIRTA INVESTAMA PANDAAN"/>
    <n v="21110404211"/>
    <s v="YPS"/>
    <s v="WAKHID LESTARI"/>
    <s v="L 9355 UZ"/>
    <n v="5042321339"/>
    <s v="-"/>
    <s v="-"/>
    <d v="2021-11-07T00:00:00"/>
    <n v="1008"/>
    <s v="DEPO MARGOMULYO"/>
    <x v="5"/>
    <s v="168-0032577"/>
    <d v="2021-11-07T00:00:00"/>
    <x v="0"/>
    <n v="1008"/>
    <n v="21102903802"/>
    <s v="-"/>
    <n v="6008147671"/>
    <n v="14"/>
    <n v="0"/>
    <n v="14"/>
    <s v="DEPO GRESIK"/>
    <s v="-"/>
    <s v="556-0006286"/>
    <d v="2021-11-06T00:00:00"/>
    <n v="0"/>
    <n v="5042321340"/>
    <s v="168-0032578"/>
    <d v="2021-11-07T00:00:00"/>
    <s v="8276896100"/>
    <s v="2050350312"/>
    <s v="8276895965"/>
    <n v="9928800"/>
    <n v="137900"/>
    <n v="0"/>
    <m/>
    <m/>
    <m/>
    <m/>
    <m/>
    <m/>
    <m/>
    <m/>
    <m/>
    <m/>
    <m/>
    <m/>
    <m/>
    <m/>
    <m/>
    <m/>
    <m/>
    <m/>
    <n v="7"/>
  </r>
  <r>
    <x v="1"/>
    <s v="PT. TIRTA INVESTAMA PANDAAN"/>
    <n v="21110404211"/>
    <s v="YPS"/>
    <s v="WAKHID LESTARI"/>
    <s v="L 9355 UZ"/>
    <n v="5042321339"/>
    <s v="-"/>
    <s v="-"/>
    <d v="2021-11-07T00:00:00"/>
    <n v="1008"/>
    <s v="DEPO MARGOMULYO"/>
    <x v="5"/>
    <s v="168-0032577"/>
    <d v="2021-11-07T00:00:00"/>
    <x v="1"/>
    <n v="1008"/>
    <n v="21102903802"/>
    <s v="-"/>
    <n v="6008147671"/>
    <n v="1152"/>
    <n v="0"/>
    <n v="1152"/>
    <s v="DEPO GRESIK"/>
    <s v="-"/>
    <s v="556-0006286"/>
    <d v="2021-11-06T00:00:00"/>
    <n v="174"/>
    <n v="5042321340"/>
    <s v="168-0032578"/>
    <d v="2021-11-07T00:00:00"/>
    <s v="8276896100"/>
    <s v="2050350312"/>
    <s v="8276895965"/>
    <n v="30240000"/>
    <n v="34560000"/>
    <n v="5220000"/>
    <m/>
    <m/>
    <m/>
    <m/>
    <m/>
    <m/>
    <m/>
    <m/>
    <m/>
    <m/>
    <m/>
    <m/>
    <m/>
    <m/>
    <m/>
    <m/>
    <m/>
    <m/>
    <n v="7"/>
  </r>
  <r>
    <x v="1"/>
    <s v="PT. TIRTA INVESTAMA PANDAAN"/>
    <n v="21110404211"/>
    <s v="YPS"/>
    <s v="WAKHID LESTARI"/>
    <s v="L 9355 UZ"/>
    <n v="5042321339"/>
    <s v="-"/>
    <s v="-"/>
    <d v="2021-11-07T00:00:00"/>
    <n v="24"/>
    <s v="DEPO MARGOMULYO"/>
    <x v="5"/>
    <s v="168-0032577"/>
    <d v="2021-11-07T00:00:00"/>
    <x v="2"/>
    <n v="24"/>
    <n v="21102903802"/>
    <s v="-"/>
    <n v="6008147671"/>
    <n v="24"/>
    <n v="0"/>
    <n v="24"/>
    <s v="DEPO GRESIK"/>
    <s v="-"/>
    <s v="556-0006286"/>
    <d v="2021-11-06T00:00:00"/>
    <n v="0"/>
    <n v="5042321340"/>
    <s v="168-0032578"/>
    <d v="2021-11-07T00:00:00"/>
    <s v="8276896100"/>
    <s v="2050350312"/>
    <s v="8276895965"/>
    <n v="0"/>
    <n v="0"/>
    <n v="0"/>
    <m/>
    <m/>
    <m/>
    <m/>
    <m/>
    <m/>
    <m/>
    <m/>
    <m/>
    <m/>
    <m/>
    <m/>
    <m/>
    <m/>
    <m/>
    <m/>
    <m/>
    <m/>
    <n v="7"/>
  </r>
  <r>
    <x v="1"/>
    <s v="PT. TIRTA INVESTAMA PANDAAN"/>
    <n v="21110404210"/>
    <s v="YPS"/>
    <s v="SUKRONI"/>
    <s v="N 8502 UV"/>
    <n v="5042324493"/>
    <s v="-"/>
    <s v="-"/>
    <d v="2021-11-07T00:00:00"/>
    <n v="720"/>
    <s v="DEPO GRESIK"/>
    <x v="18"/>
    <s v="556-0009049"/>
    <d v="2021-11-07T00:00:00"/>
    <x v="0"/>
    <n v="720"/>
    <n v="21102903809"/>
    <s v="-"/>
    <n v="6008153625"/>
    <n v="24"/>
    <n v="0"/>
    <n v="24"/>
    <s v="DEPO MARGOMULYO"/>
    <s v="-"/>
    <s v="168-0021075"/>
    <d v="2021-11-06T00:00:00"/>
    <n v="0"/>
    <n v="5042320909"/>
    <s v="556-0009048"/>
    <d v="2021-11-07T00:00:00"/>
    <s v="8276896100"/>
    <s v="2050350312"/>
    <s v="8276895965"/>
    <n v="7092000"/>
    <n v="236400"/>
    <n v="0"/>
    <m/>
    <m/>
    <m/>
    <m/>
    <m/>
    <m/>
    <m/>
    <m/>
    <m/>
    <m/>
    <m/>
    <m/>
    <m/>
    <m/>
    <m/>
    <m/>
    <m/>
    <m/>
    <n v="7"/>
  </r>
  <r>
    <x v="1"/>
    <s v="PT. TIRTA INVESTAMA PANDAAN"/>
    <n v="21110404210"/>
    <s v="YPS"/>
    <s v="SUKRONI"/>
    <s v="N 8502 UV"/>
    <n v="5042324493"/>
    <s v="-"/>
    <s v="-"/>
    <d v="2021-11-07T00:00:00"/>
    <n v="720"/>
    <s v="DEPO GRESIK"/>
    <x v="18"/>
    <s v="556-0009049"/>
    <d v="2021-11-07T00:00:00"/>
    <x v="1"/>
    <n v="720"/>
    <n v="21102903809"/>
    <s v="-"/>
    <n v="6008153625"/>
    <n v="768"/>
    <n v="0"/>
    <n v="768"/>
    <s v="DEPO MARGOMULYO"/>
    <s v="-"/>
    <s v="168-0021075"/>
    <d v="2021-11-06T00:00:00"/>
    <n v="68"/>
    <n v="5042320909"/>
    <s v="556-0009048"/>
    <d v="2021-11-07T00:00:00"/>
    <s v="8276896100"/>
    <s v="2050350312"/>
    <s v="8276895965"/>
    <n v="21600000"/>
    <n v="23040000"/>
    <n v="2040000"/>
    <m/>
    <m/>
    <m/>
    <m/>
    <m/>
    <m/>
    <m/>
    <m/>
    <m/>
    <m/>
    <m/>
    <m/>
    <m/>
    <m/>
    <m/>
    <m/>
    <m/>
    <m/>
    <n v="7"/>
  </r>
  <r>
    <x v="1"/>
    <s v="PT. TIRTA INVESTAMA PANDAAN"/>
    <n v="21110404210"/>
    <s v="YPS"/>
    <s v="SUKRONI"/>
    <s v="N 8502 UV"/>
    <n v="5042324493"/>
    <s v="-"/>
    <s v="-"/>
    <d v="2021-11-07T00:00:00"/>
    <n v="16"/>
    <s v="DEPO GRESIK"/>
    <x v="18"/>
    <s v="556-0009049"/>
    <d v="2021-11-07T00:00:00"/>
    <x v="2"/>
    <n v="16"/>
    <n v="21102903809"/>
    <s v="-"/>
    <n v="6008153625"/>
    <n v="16"/>
    <n v="0"/>
    <n v="16"/>
    <s v="DEPO MARGOMULYO"/>
    <s v="-"/>
    <s v="168-0021075"/>
    <d v="2021-11-06T00:00:00"/>
    <n v="0"/>
    <n v="5042320909"/>
    <s v="556-0009048"/>
    <d v="2021-11-07T00:00:00"/>
    <s v="8276896100"/>
    <s v="2050350312"/>
    <s v="8276895965"/>
    <n v="0"/>
    <n v="0"/>
    <n v="0"/>
    <m/>
    <m/>
    <m/>
    <m/>
    <m/>
    <m/>
    <m/>
    <m/>
    <m/>
    <m/>
    <m/>
    <m/>
    <m/>
    <m/>
    <m/>
    <m/>
    <m/>
    <m/>
    <n v="7"/>
  </r>
  <r>
    <x v="1"/>
    <s v="PT. TIRTA INVESTAMA PANDAAN"/>
    <n v="21110404209"/>
    <s v="GLL"/>
    <s v="FAUZAN"/>
    <s v="N 8573 UV"/>
    <n v="5042326448"/>
    <s v="-"/>
    <s v="-"/>
    <d v="2021-11-07T00:00:00"/>
    <n v="816"/>
    <s v="DEPO MARGOMULYO"/>
    <x v="5"/>
    <s v="168-0032592"/>
    <d v="2021-11-08T00:00:00"/>
    <x v="0"/>
    <n v="816"/>
    <n v="21102903804"/>
    <s v="-"/>
    <n v="6008147670"/>
    <n v="24"/>
    <n v="0"/>
    <n v="24"/>
    <s v="DEPO MARGOMULYO"/>
    <s v="-"/>
    <s v="168-0021072"/>
    <d v="2021-11-06T00:00:00"/>
    <n v="2"/>
    <n v="5042318679"/>
    <s v="168-0032593"/>
    <d v="2021-11-08T00:00:00"/>
    <s v="8276896100"/>
    <s v="2050350312"/>
    <s v="8276895965"/>
    <n v="8037600"/>
    <n v="236400"/>
    <n v="19700"/>
    <m/>
    <m/>
    <m/>
    <m/>
    <m/>
    <m/>
    <m/>
    <m/>
    <m/>
    <m/>
    <m/>
    <m/>
    <m/>
    <m/>
    <m/>
    <m/>
    <m/>
    <m/>
    <n v="7"/>
  </r>
  <r>
    <x v="1"/>
    <s v="PT. TIRTA INVESTAMA PANDAAN"/>
    <n v="21110404209"/>
    <s v="GLL"/>
    <s v="FAUZAN"/>
    <s v="N 8573 UV"/>
    <n v="5042326448"/>
    <s v="-"/>
    <s v="-"/>
    <d v="2021-11-07T00:00:00"/>
    <n v="816"/>
    <s v="DEPO MARGOMULYO"/>
    <x v="5"/>
    <s v="168-0032592"/>
    <d v="2021-11-08T00:00:00"/>
    <x v="1"/>
    <n v="816"/>
    <n v="21102903804"/>
    <s v="-"/>
    <n v="6008147670"/>
    <n v="960"/>
    <n v="0"/>
    <n v="960"/>
    <s v="DEPO MARGOMULYO"/>
    <s v="-"/>
    <s v="168-0021072"/>
    <d v="2021-11-06T00:00:00"/>
    <n v="144"/>
    <n v="5042318679"/>
    <s v="168-0032593"/>
    <d v="2021-11-08T00:00:00"/>
    <s v="8276896100"/>
    <s v="2050350312"/>
    <s v="8276895965"/>
    <n v="24480000"/>
    <n v="28800000"/>
    <n v="4320000"/>
    <m/>
    <m/>
    <m/>
    <m/>
    <m/>
    <m/>
    <m/>
    <m/>
    <m/>
    <m/>
    <m/>
    <m/>
    <m/>
    <m/>
    <m/>
    <m/>
    <m/>
    <m/>
    <n v="7"/>
  </r>
  <r>
    <x v="1"/>
    <s v="PT. TIRTA INVESTAMA PANDAAN"/>
    <n v="21110404209"/>
    <s v="GLL"/>
    <s v="FAUZAN"/>
    <s v="N 8573 UV"/>
    <n v="5042326448"/>
    <s v="-"/>
    <s v="-"/>
    <d v="2021-11-07T00:00:00"/>
    <n v="20"/>
    <s v="DEPO MARGOMULYO"/>
    <x v="5"/>
    <s v="168-0032592"/>
    <d v="2021-11-08T00:00:00"/>
    <x v="2"/>
    <n v="20"/>
    <n v="21102903804"/>
    <s v="-"/>
    <n v="6008147670"/>
    <n v="20"/>
    <n v="0"/>
    <n v="20"/>
    <s v="DEPO MARGOMULYO"/>
    <s v="-"/>
    <s v="168-0021072"/>
    <d v="2021-11-06T00:00:00"/>
    <n v="0"/>
    <n v="5042318679"/>
    <s v="168-0032593"/>
    <d v="2021-11-08T00:00:00"/>
    <s v="8276896100"/>
    <s v="2050350312"/>
    <s v="8276895965"/>
    <n v="0"/>
    <n v="0"/>
    <n v="0"/>
    <m/>
    <m/>
    <m/>
    <m/>
    <m/>
    <m/>
    <m/>
    <m/>
    <m/>
    <m/>
    <m/>
    <m/>
    <m/>
    <m/>
    <m/>
    <m/>
    <m/>
    <m/>
    <n v="7"/>
  </r>
  <r>
    <x v="0"/>
    <s v="PT. TIRTA INVESTAMA WINONGAN"/>
    <n v="21110406301"/>
    <s v="YPS"/>
    <s v="HUDA"/>
    <s v="N 8614 UW"/>
    <n v="5042323343"/>
    <s v="-"/>
    <s v="SJ-WIN/25899/11/2021"/>
    <d v="2021-11-08T00:00:00"/>
    <n v="1104"/>
    <s v="DEPO PASURUAN"/>
    <x v="0"/>
    <s v="555-0009258"/>
    <d v="2021-11-08T00:00:00"/>
    <x v="0"/>
    <n v="1104"/>
    <s v="-"/>
    <s v="-"/>
    <s v="-"/>
    <n v="0"/>
    <n v="0"/>
    <n v="0"/>
    <s v="-"/>
    <s v="-"/>
    <s v="-"/>
    <s v="-"/>
    <n v="0"/>
    <s v="-"/>
    <s v="-"/>
    <s v="-"/>
    <s v="8276895377"/>
    <e v="#N/A"/>
    <e v="#N/A"/>
    <n v="10874400"/>
    <n v="0"/>
    <n v="0"/>
    <m/>
    <m/>
    <m/>
    <m/>
    <m/>
    <m/>
    <m/>
    <m/>
    <m/>
    <m/>
    <m/>
    <m/>
    <m/>
    <m/>
    <m/>
    <m/>
    <m/>
    <m/>
    <n v="8"/>
  </r>
  <r>
    <x v="0"/>
    <s v="PT. TIRTA INVESTAMA WINONGAN"/>
    <n v="21110406301"/>
    <s v="YPS"/>
    <s v="HUDA"/>
    <s v="N 8614 UW"/>
    <n v="5042323343"/>
    <s v="-"/>
    <s v="SJ-WIN/25899/11/2021"/>
    <d v="2021-11-08T00:00:00"/>
    <n v="1104"/>
    <s v="DEPO PASURUAN"/>
    <x v="0"/>
    <s v="555-0009258"/>
    <d v="2021-11-08T00:00:00"/>
    <x v="1"/>
    <n v="1104"/>
    <s v="-"/>
    <s v="-"/>
    <s v="-"/>
    <n v="0"/>
    <n v="0"/>
    <n v="0"/>
    <s v="-"/>
    <s v="-"/>
    <s v="-"/>
    <s v="-"/>
    <n v="0"/>
    <s v="-"/>
    <s v="-"/>
    <s v="-"/>
    <s v="8276895377"/>
    <e v="#N/A"/>
    <e v="#N/A"/>
    <n v="33120000"/>
    <n v="0"/>
    <n v="0"/>
    <m/>
    <m/>
    <m/>
    <m/>
    <m/>
    <m/>
    <m/>
    <m/>
    <m/>
    <m/>
    <m/>
    <m/>
    <m/>
    <m/>
    <m/>
    <m/>
    <m/>
    <m/>
    <n v="8"/>
  </r>
  <r>
    <x v="0"/>
    <s v="PT. TIRTA INVESTAMA WINONGAN"/>
    <n v="21110406301"/>
    <s v="YPS"/>
    <s v="HUDA"/>
    <s v="N 8614 UW"/>
    <n v="5042323343"/>
    <s v="-"/>
    <s v="SJ-WIN/25899/11/2021"/>
    <d v="2021-11-08T00:00:00"/>
    <n v="24"/>
    <s v="DEPO PASURUAN"/>
    <x v="0"/>
    <s v="555-0009258"/>
    <d v="2021-11-08T00:00:00"/>
    <x v="2"/>
    <n v="24"/>
    <s v="-"/>
    <s v="-"/>
    <s v="-"/>
    <n v="0"/>
    <n v="0"/>
    <n v="0"/>
    <s v="-"/>
    <s v="-"/>
    <s v="-"/>
    <s v="-"/>
    <n v="0"/>
    <s v="-"/>
    <s v="-"/>
    <s v="-"/>
    <s v="8276895377"/>
    <e v="#N/A"/>
    <e v="#N/A"/>
    <n v="0"/>
    <n v="0"/>
    <n v="0"/>
    <m/>
    <m/>
    <m/>
    <m/>
    <m/>
    <m/>
    <m/>
    <m/>
    <m/>
    <m/>
    <m/>
    <m/>
    <m/>
    <m/>
    <m/>
    <m/>
    <m/>
    <m/>
    <n v="8"/>
  </r>
  <r>
    <x v="1"/>
    <s v="PT. TIRTA INVESTAMA WINONGAN"/>
    <s v="21110406301A"/>
    <s v="YPS"/>
    <s v="HUDA"/>
    <s v="N 8614 UW"/>
    <s v="BONGKAR SAJA"/>
    <s v="-"/>
    <s v="SJ-WIN/25900/11/2021"/>
    <d v="2021-11-08T00:00:00"/>
    <n v="0"/>
    <s v="TIV KEBONCANDI"/>
    <x v="2"/>
    <s v="-"/>
    <s v="-"/>
    <x v="0"/>
    <n v="0"/>
    <n v="21110404170"/>
    <s v="-"/>
    <n v="6008153928"/>
    <n v="0"/>
    <n v="0"/>
    <n v="0"/>
    <s v="DEPO MARGOMULYO"/>
    <s v="-"/>
    <s v="168-0021096"/>
    <d v="2021-11-07T00:00:00"/>
    <n v="0"/>
    <n v="5042323342"/>
    <s v="117-0002730"/>
    <d v="2021-11-14T00:00:00"/>
    <e v="#N/A"/>
    <s v="2050350312"/>
    <s v="8276895965"/>
    <n v="0"/>
    <n v="0"/>
    <n v="0"/>
    <m/>
    <m/>
    <m/>
    <m/>
    <m/>
    <m/>
    <m/>
    <m/>
    <m/>
    <m/>
    <m/>
    <m/>
    <m/>
    <m/>
    <m/>
    <m/>
    <m/>
    <m/>
    <n v="8"/>
  </r>
  <r>
    <x v="1"/>
    <s v="PT. TIRTA INVESTAMA WINONGAN"/>
    <s v="21110406301A"/>
    <s v="YPS"/>
    <s v="HUDA"/>
    <s v="N 8614 UW"/>
    <s v="BONGKAR SAJA"/>
    <s v="-"/>
    <s v="SJ-WIN/25900/11/2021"/>
    <d v="2021-11-08T00:00:00"/>
    <n v="0"/>
    <s v="TIV KEBONCANDI"/>
    <x v="2"/>
    <s v="-"/>
    <s v="-"/>
    <x v="1"/>
    <n v="0"/>
    <n v="21110404170"/>
    <s v="-"/>
    <n v="6008153928"/>
    <n v="1152"/>
    <n v="0"/>
    <n v="1152"/>
    <s v="DEPO MARGOMULYO"/>
    <s v="-"/>
    <s v="168-0021096"/>
    <d v="2021-11-07T00:00:00"/>
    <n v="48"/>
    <n v="5042323342"/>
    <s v="117-0002730"/>
    <d v="2021-11-14T00:00:00"/>
    <e v="#N/A"/>
    <s v="2050350312"/>
    <s v="8276895965"/>
    <n v="0"/>
    <n v="34560000"/>
    <n v="1440000"/>
    <m/>
    <m/>
    <m/>
    <m/>
    <m/>
    <m/>
    <m/>
    <m/>
    <m/>
    <m/>
    <m/>
    <m/>
    <m/>
    <m/>
    <m/>
    <m/>
    <m/>
    <m/>
    <n v="8"/>
  </r>
  <r>
    <x v="1"/>
    <s v="PT. TIRTA INVESTAMA WINONGAN"/>
    <s v="21110406301A"/>
    <s v="YPS"/>
    <s v="HUDA"/>
    <s v="N 8614 UW"/>
    <s v="BONGKAR SAJA"/>
    <s v="-"/>
    <s v="SJ-WIN/25900/11/2021"/>
    <d v="2021-11-08T00:00:00"/>
    <n v="0"/>
    <s v="TIV KEBONCANDI"/>
    <x v="2"/>
    <s v="-"/>
    <s v="-"/>
    <x v="2"/>
    <n v="0"/>
    <n v="21110404170"/>
    <s v="-"/>
    <n v="6008153928"/>
    <n v="24"/>
    <n v="0"/>
    <n v="24"/>
    <s v="DEPO MARGOMULYO"/>
    <s v="-"/>
    <s v="168-0021096"/>
    <d v="2021-11-07T00:00:00"/>
    <n v="0"/>
    <n v="5042323342"/>
    <s v="117-0002730"/>
    <d v="2021-11-14T00:00:00"/>
    <e v="#N/A"/>
    <s v="2050350312"/>
    <s v="8276895965"/>
    <n v="0"/>
    <n v="0"/>
    <n v="0"/>
    <m/>
    <m/>
    <m/>
    <m/>
    <m/>
    <m/>
    <m/>
    <m/>
    <m/>
    <m/>
    <m/>
    <m/>
    <m/>
    <m/>
    <m/>
    <m/>
    <m/>
    <m/>
    <n v="8"/>
  </r>
  <r>
    <x v="1"/>
    <s v="PT. TIRTA INVESTAMA WINONGAN"/>
    <n v="21110404162"/>
    <s v="YPS"/>
    <s v="TOSIM"/>
    <s v="N 8664 UW"/>
    <n v="5042334612"/>
    <s v="-"/>
    <s v="SJ-WIN/25901/11/2021"/>
    <d v="2021-11-08T00:00:00"/>
    <n v="1104"/>
    <s v="DEPO MARGOMULYO"/>
    <x v="5"/>
    <s v="168-0032599"/>
    <d v="2021-11-08T00:00:00"/>
    <x v="0"/>
    <n v="1104"/>
    <n v="21102903679"/>
    <s v="-"/>
    <n v="6008152062"/>
    <n v="24"/>
    <n v="0"/>
    <n v="24"/>
    <s v="DEPO GRESIK"/>
    <s v="-"/>
    <s v="556-0006290"/>
    <d v="2021-11-07T00:00:00"/>
    <n v="0"/>
    <n v="5042327995"/>
    <s v="117-0002729"/>
    <d v="2021-11-14T00:00:00"/>
    <s v="8276895965"/>
    <s v="2050350312"/>
    <s v="8276895965"/>
    <n v="10874400"/>
    <n v="236400"/>
    <n v="0"/>
    <m/>
    <m/>
    <m/>
    <m/>
    <m/>
    <m/>
    <m/>
    <m/>
    <m/>
    <m/>
    <m/>
    <m/>
    <m/>
    <m/>
    <m/>
    <m/>
    <m/>
    <m/>
    <n v="8"/>
  </r>
  <r>
    <x v="1"/>
    <s v="PT. TIRTA INVESTAMA WINONGAN"/>
    <n v="21110404162"/>
    <s v="YPS"/>
    <s v="TOSIM"/>
    <s v="N 8664 UW"/>
    <n v="5042334612"/>
    <s v="-"/>
    <s v="SJ-WIN/25901/11/2021"/>
    <d v="2021-11-08T00:00:00"/>
    <n v="1104"/>
    <s v="DEPO MARGOMULYO"/>
    <x v="5"/>
    <s v="168-0032599"/>
    <d v="2021-11-08T00:00:00"/>
    <x v="1"/>
    <n v="1104"/>
    <n v="21102903679"/>
    <s v="-"/>
    <n v="6008152062"/>
    <n v="1152"/>
    <n v="0"/>
    <n v="1152"/>
    <s v="DEPO GRESIK"/>
    <s v="-"/>
    <s v="556-0006290"/>
    <d v="2021-11-07T00:00:00"/>
    <n v="48"/>
    <n v="5042327995"/>
    <s v="117-0002729"/>
    <d v="2021-11-14T00:00:00"/>
    <s v="8276895965"/>
    <s v="2050350312"/>
    <s v="8276895965"/>
    <n v="33120000"/>
    <n v="34560000"/>
    <n v="1440000"/>
    <m/>
    <m/>
    <m/>
    <m/>
    <m/>
    <m/>
    <m/>
    <m/>
    <m/>
    <m/>
    <m/>
    <m/>
    <m/>
    <m/>
    <m/>
    <m/>
    <m/>
    <m/>
    <n v="8"/>
  </r>
  <r>
    <x v="1"/>
    <s v="PT. TIRTA INVESTAMA WINONGAN"/>
    <n v="21110404162"/>
    <s v="YPS"/>
    <s v="TOSIM"/>
    <s v="N 8664 UW"/>
    <n v="5042334612"/>
    <s v="-"/>
    <s v="SJ-WIN/25901/11/2021"/>
    <d v="2021-11-08T00:00:00"/>
    <n v="24"/>
    <s v="DEPO MARGOMULYO"/>
    <x v="5"/>
    <s v="168-0032599"/>
    <d v="2021-11-08T00:00:00"/>
    <x v="2"/>
    <n v="24"/>
    <n v="21102903679"/>
    <s v="-"/>
    <n v="6008152062"/>
    <n v="24"/>
    <n v="0"/>
    <n v="24"/>
    <s v="DEPO GRESIK"/>
    <s v="-"/>
    <s v="556-0006290"/>
    <d v="2021-11-07T00:00:00"/>
    <n v="0"/>
    <n v="5042327995"/>
    <s v="117-0002729"/>
    <d v="2021-11-14T00:00:00"/>
    <s v="8276895965"/>
    <s v="2050350312"/>
    <s v="8276895965"/>
    <n v="0"/>
    <n v="0"/>
    <n v="0"/>
    <m/>
    <m/>
    <m/>
    <m/>
    <m/>
    <m/>
    <m/>
    <m/>
    <m/>
    <m/>
    <m/>
    <m/>
    <m/>
    <m/>
    <m/>
    <m/>
    <m/>
    <m/>
    <n v="8"/>
  </r>
  <r>
    <x v="1"/>
    <s v="PT. TIRTA INVESTAMA WINONGAN"/>
    <n v="21110404157"/>
    <s v="YPS"/>
    <s v="DONI"/>
    <s v="L 9430 UZ"/>
    <n v="5042333428"/>
    <s v="-"/>
    <s v="SJ-WIN/25902/11/2021"/>
    <d v="2021-11-08T00:00:00"/>
    <n v="1344"/>
    <s v="DEPO LEGUNDI"/>
    <x v="4"/>
    <s v="083-0007901"/>
    <d v="2021-11-08T00:00:00"/>
    <x v="0"/>
    <n v="1344"/>
    <n v="21102903697"/>
    <s v="-"/>
    <n v="6008142568"/>
    <n v="0"/>
    <n v="0"/>
    <n v="0"/>
    <s v="DEPO MARGOMULYO"/>
    <s v="-"/>
    <s v="168-0021097"/>
    <d v="2021-11-07T00:00:00"/>
    <n v="0"/>
    <n v="5042333427"/>
    <s v="117-0002733"/>
    <d v="2021-11-14T00:00:00"/>
    <s v="8276895965"/>
    <s v="2050350312"/>
    <s v="8276895965"/>
    <n v="13238400"/>
    <n v="0"/>
    <n v="0"/>
    <m/>
    <m/>
    <m/>
    <m/>
    <m/>
    <m/>
    <m/>
    <m/>
    <m/>
    <m/>
    <m/>
    <m/>
    <m/>
    <m/>
    <m/>
    <m/>
    <m/>
    <m/>
    <n v="8"/>
  </r>
  <r>
    <x v="1"/>
    <s v="PT. TIRTA INVESTAMA WINONGAN"/>
    <n v="21110404157"/>
    <s v="YPS"/>
    <s v="DONI"/>
    <s v="L 9430 UZ"/>
    <n v="5042333428"/>
    <s v="-"/>
    <s v="SJ-WIN/25902/11/2021"/>
    <d v="2021-11-08T00:00:00"/>
    <n v="1344"/>
    <s v="DEPO LEGUNDI"/>
    <x v="4"/>
    <s v="083-0007901"/>
    <d v="2021-11-08T00:00:00"/>
    <x v="1"/>
    <n v="1344"/>
    <n v="21102903697"/>
    <s v="-"/>
    <n v="6008142568"/>
    <n v="1344"/>
    <n v="0"/>
    <n v="1344"/>
    <s v="DEPO MARGOMULYO"/>
    <s v="-"/>
    <s v="168-0021097"/>
    <d v="2021-11-07T00:00:00"/>
    <n v="50"/>
    <n v="5042333427"/>
    <s v="117-0002733"/>
    <d v="2021-11-14T00:00:00"/>
    <s v="8276895965"/>
    <s v="2050350312"/>
    <s v="8276895965"/>
    <n v="40320000"/>
    <n v="40320000"/>
    <n v="1500000"/>
    <m/>
    <m/>
    <m/>
    <m/>
    <m/>
    <m/>
    <m/>
    <m/>
    <m/>
    <m/>
    <m/>
    <m/>
    <m/>
    <m/>
    <m/>
    <m/>
    <m/>
    <m/>
    <n v="8"/>
  </r>
  <r>
    <x v="1"/>
    <s v="PT. TIRTA INVESTAMA WINONGAN"/>
    <n v="21110404157"/>
    <s v="YPS"/>
    <s v="DONI"/>
    <s v="L 9430 UZ"/>
    <n v="5042333428"/>
    <s v="-"/>
    <s v="SJ-WIN/25902/11/2021"/>
    <d v="2021-11-08T00:00:00"/>
    <n v="28"/>
    <s v="DEPO LEGUNDI"/>
    <x v="4"/>
    <s v="083-0007901"/>
    <d v="2021-11-08T00:00:00"/>
    <x v="2"/>
    <n v="28"/>
    <n v="21102903697"/>
    <s v="-"/>
    <n v="6008142568"/>
    <n v="28"/>
    <n v="0"/>
    <n v="28"/>
    <s v="DEPO MARGOMULYO"/>
    <s v="-"/>
    <s v="168-0021097"/>
    <d v="2021-11-07T00:00:00"/>
    <n v="0"/>
    <n v="5042333427"/>
    <s v="117-0002733"/>
    <d v="2021-11-14T00:00:00"/>
    <s v="8276895965"/>
    <s v="2050350312"/>
    <s v="8276895965"/>
    <n v="0"/>
    <n v="0"/>
    <n v="0"/>
    <m/>
    <m/>
    <m/>
    <m/>
    <m/>
    <m/>
    <m/>
    <m/>
    <m/>
    <m/>
    <m/>
    <m/>
    <m/>
    <m/>
    <m/>
    <m/>
    <m/>
    <m/>
    <n v="8"/>
  </r>
  <r>
    <x v="0"/>
    <s v="PT. TIRTA INVESTAMA WINONGAN"/>
    <n v="21110406299"/>
    <s v="YPS"/>
    <s v="HADI S"/>
    <s v="L 9428 UZ"/>
    <n v="5042348840"/>
    <s v="178/TIV/XI/2021"/>
    <s v="SJ-WIN/25903/11/2021"/>
    <d v="2021-11-08T00:00:00"/>
    <n v="1728"/>
    <s v="DEPO PAITON"/>
    <x v="15"/>
    <s v="370-0001130"/>
    <d v="2021-11-09T00:00:00"/>
    <x v="0"/>
    <n v="1728"/>
    <n v="21102101747"/>
    <s v="-"/>
    <n v="6008150689"/>
    <n v="63"/>
    <n v="0"/>
    <n v="63"/>
    <s v="DEPO SITUBONDO"/>
    <s v="-"/>
    <s v="899-0001636"/>
    <d v="2021-11-04T00:00:00"/>
    <n v="2"/>
    <n v="5042347697"/>
    <s v="116-0003932"/>
    <d v="2021-11-19T00:00:00"/>
    <s v="8276895377"/>
    <s v="2050350281"/>
    <s v="8276895377"/>
    <n v="17020800"/>
    <n v="620550"/>
    <n v="19700"/>
    <m/>
    <m/>
    <m/>
    <m/>
    <m/>
    <m/>
    <m/>
    <m/>
    <m/>
    <m/>
    <m/>
    <m/>
    <m/>
    <m/>
    <m/>
    <m/>
    <m/>
    <m/>
    <n v="8"/>
  </r>
  <r>
    <x v="0"/>
    <s v="PT. TIRTA INVESTAMA WINONGAN"/>
    <n v="21110406299"/>
    <s v="YPS"/>
    <s v="HADI S"/>
    <s v="L 9428 UZ"/>
    <n v="5042348840"/>
    <s v="178/TIV/XI/2021"/>
    <s v="SJ-WIN/25903/11/2021"/>
    <d v="2021-11-08T00:00:00"/>
    <n v="1728"/>
    <s v="DEPO PAITON"/>
    <x v="15"/>
    <s v="370-0001130"/>
    <d v="2021-11-09T00:00:00"/>
    <x v="1"/>
    <n v="1728"/>
    <n v="21102101747"/>
    <s v="-"/>
    <n v="6008150689"/>
    <n v="1728"/>
    <n v="0"/>
    <n v="1728"/>
    <s v="DEPO SITUBONDO"/>
    <s v="-"/>
    <s v="899-0001636"/>
    <d v="2021-11-04T00:00:00"/>
    <n v="65"/>
    <n v="5042347697"/>
    <s v="116-0003932"/>
    <d v="2021-11-19T00:00:00"/>
    <s v="8276895377"/>
    <s v="2050350281"/>
    <s v="8276895377"/>
    <n v="51840000"/>
    <n v="51840000"/>
    <n v="1950000"/>
    <m/>
    <m/>
    <m/>
    <m/>
    <m/>
    <m/>
    <m/>
    <m/>
    <m/>
    <m/>
    <m/>
    <m/>
    <m/>
    <m/>
    <m/>
    <m/>
    <m/>
    <m/>
    <n v="8"/>
  </r>
  <r>
    <x v="1"/>
    <s v="PT. TIRTA INVESTAMA WINONGAN"/>
    <n v="21110404154"/>
    <s v="YPS"/>
    <s v="M.AMIN"/>
    <s v="L 9808 UW"/>
    <n v="5042311667"/>
    <n v="504231167"/>
    <s v="SJ-WIN/25904/11/2021"/>
    <d v="2021-11-08T00:00:00"/>
    <n v="1248"/>
    <s v="DEPO BALONG PANGGANG"/>
    <x v="1"/>
    <s v="088-0002405"/>
    <d v="2021-11-09T00:00:00"/>
    <x v="0"/>
    <n v="1248"/>
    <n v="21102903689"/>
    <s v="-"/>
    <n v="6008152794"/>
    <n v="27"/>
    <n v="0"/>
    <n v="27"/>
    <s v="DEPO LEGUNDI"/>
    <s v="-"/>
    <s v="083-0006576"/>
    <d v="2021-11-07T00:00:00"/>
    <n v="0"/>
    <n v="5042328679"/>
    <s v="117-0002732"/>
    <d v="2021-11-14T00:00:00"/>
    <s v="8276895965"/>
    <s v="2050350312"/>
    <s v="8276895965"/>
    <n v="12292800"/>
    <n v="265950"/>
    <n v="0"/>
    <m/>
    <m/>
    <m/>
    <m/>
    <m/>
    <m/>
    <m/>
    <m/>
    <m/>
    <m/>
    <m/>
    <m/>
    <m/>
    <m/>
    <m/>
    <m/>
    <m/>
    <m/>
    <n v="8"/>
  </r>
  <r>
    <x v="1"/>
    <s v="PT. TIRTA INVESTAMA WINONGAN"/>
    <n v="21110404154"/>
    <s v="YPS"/>
    <s v="M.AMIN"/>
    <s v="L 9808 UW"/>
    <n v="5042311667"/>
    <n v="504231167"/>
    <s v="SJ-WIN/25904/11/2021"/>
    <d v="2021-11-08T00:00:00"/>
    <n v="1248"/>
    <s v="DEPO BALONG PANGGANG"/>
    <x v="1"/>
    <s v="088-0002405"/>
    <d v="2021-11-09T00:00:00"/>
    <x v="1"/>
    <n v="1248"/>
    <n v="21102903689"/>
    <s v="-"/>
    <n v="6008152794"/>
    <n v="1248"/>
    <n v="0"/>
    <n v="1248"/>
    <s v="DEPO LEGUNDI"/>
    <s v="-"/>
    <s v="083-0006576"/>
    <d v="2021-11-07T00:00:00"/>
    <n v="55"/>
    <n v="5042328679"/>
    <s v="117-0002732"/>
    <d v="2021-11-14T00:00:00"/>
    <s v="8276895965"/>
    <s v="2050350312"/>
    <s v="8276895965"/>
    <n v="37440000"/>
    <n v="37440000"/>
    <n v="1650000"/>
    <m/>
    <m/>
    <m/>
    <m/>
    <m/>
    <m/>
    <m/>
    <m/>
    <m/>
    <m/>
    <m/>
    <m/>
    <m/>
    <m/>
    <m/>
    <m/>
    <m/>
    <m/>
    <n v="8"/>
  </r>
  <r>
    <x v="0"/>
    <s v="PT. TIRTA INVESTAMA WINONGAN"/>
    <n v="21110406300"/>
    <s v="YPS"/>
    <s v="DJAMALI"/>
    <s v="L 8813 UT"/>
    <n v="5042348863"/>
    <s v="202/TIV/XI"/>
    <s v="SJ-WIN/25905/11/2021"/>
    <d v="2021-11-08T00:00:00"/>
    <n v="1344"/>
    <s v="DEPO PASURUAN"/>
    <x v="0"/>
    <s v="555-0009262"/>
    <d v="2021-11-09T00:00:00"/>
    <x v="0"/>
    <n v="1344"/>
    <n v="21102803721"/>
    <s v="-"/>
    <n v="6008152864"/>
    <n v="18"/>
    <n v="0"/>
    <n v="18"/>
    <s v="DEPO PASURUAN"/>
    <s v="-"/>
    <s v="555-0006711"/>
    <d v="2021-11-06T00:00:00"/>
    <n v="0"/>
    <n v="5042339311"/>
    <s v="555-0009261"/>
    <d v="2021-11-09T00:00:00"/>
    <s v="8276895377"/>
    <s v="2050350281"/>
    <s v="8276895377"/>
    <n v="13238400"/>
    <n v="177300"/>
    <n v="0"/>
    <m/>
    <m/>
    <m/>
    <m/>
    <m/>
    <m/>
    <m/>
    <m/>
    <m/>
    <m/>
    <m/>
    <m/>
    <m/>
    <m/>
    <m/>
    <m/>
    <m/>
    <m/>
    <n v="8"/>
  </r>
  <r>
    <x v="0"/>
    <s v="PT. TIRTA INVESTAMA WINONGAN"/>
    <n v="21110406300"/>
    <s v="YPS"/>
    <s v="DJAMALI"/>
    <s v="L 8813 UT"/>
    <n v="5042348863"/>
    <s v="202/TIV/XI"/>
    <s v="SJ-WIN/25905/11/2021"/>
    <d v="2021-11-08T00:00:00"/>
    <n v="1344"/>
    <s v="DEPO PASURUAN"/>
    <x v="0"/>
    <s v="555-0009262"/>
    <d v="2021-11-09T00:00:00"/>
    <x v="1"/>
    <n v="1344"/>
    <n v="21102803721"/>
    <s v="-"/>
    <n v="6008152864"/>
    <n v="1344"/>
    <n v="0"/>
    <n v="1344"/>
    <s v="DEPO PASURUAN"/>
    <s v="-"/>
    <s v="555-0006711"/>
    <d v="2021-11-06T00:00:00"/>
    <n v="50"/>
    <n v="5042339311"/>
    <s v="555-0009261"/>
    <d v="2021-11-09T00:00:00"/>
    <s v="8276895377"/>
    <s v="2050350281"/>
    <s v="8276895377"/>
    <n v="40320000"/>
    <n v="40320000"/>
    <n v="1500000"/>
    <m/>
    <m/>
    <m/>
    <m/>
    <m/>
    <m/>
    <m/>
    <m/>
    <m/>
    <m/>
    <m/>
    <m/>
    <m/>
    <m/>
    <m/>
    <m/>
    <m/>
    <m/>
    <n v="8"/>
  </r>
  <r>
    <x v="0"/>
    <s v="PT. TIRTA INVESTAMA WINONGAN"/>
    <n v="21110406300"/>
    <s v="YPS"/>
    <s v="DJAMALI"/>
    <s v="L 8813 UT"/>
    <n v="5042348863"/>
    <s v="202/TIV/XI"/>
    <s v="SJ-WIN/25905/11/2021"/>
    <d v="2021-11-08T00:00:00"/>
    <n v="28"/>
    <s v="DEPO PASURUAN"/>
    <x v="0"/>
    <s v="555-0009262"/>
    <d v="2021-11-09T00:00:00"/>
    <x v="2"/>
    <n v="28"/>
    <n v="21102803721"/>
    <s v="-"/>
    <n v="6008152864"/>
    <n v="28"/>
    <n v="0"/>
    <n v="28"/>
    <s v="DEPO PASURUAN"/>
    <s v="-"/>
    <s v="555-0006711"/>
    <d v="2021-11-06T00:00:00"/>
    <n v="0"/>
    <n v="5042339311"/>
    <s v="555-0009261"/>
    <d v="2021-11-09T00:00:00"/>
    <s v="8276895377"/>
    <s v="2050350281"/>
    <s v="8276895377"/>
    <n v="0"/>
    <n v="0"/>
    <n v="0"/>
    <m/>
    <m/>
    <m/>
    <m/>
    <m/>
    <m/>
    <m/>
    <m/>
    <m/>
    <m/>
    <m/>
    <m/>
    <m/>
    <m/>
    <m/>
    <m/>
    <m/>
    <m/>
    <n v="8"/>
  </r>
  <r>
    <x v="1"/>
    <s v="PT. TIRTA INVESTAMA WINONGAN"/>
    <n v="21110404156"/>
    <s v="YPS"/>
    <s v="SABAR"/>
    <s v="L 9305 UO"/>
    <n v="5042288597"/>
    <s v="204/TIV/XI"/>
    <s v="SJ-WIN/25906/11/2021"/>
    <d v="2021-11-08T00:00:00"/>
    <n v="1344"/>
    <s v="LOWAYU - GRESIK"/>
    <x v="12"/>
    <s v="556-0009068"/>
    <d v="2021-11-09T00:00:00"/>
    <x v="0"/>
    <n v="1344"/>
    <s v="-"/>
    <s v="-"/>
    <s v="-"/>
    <n v="0"/>
    <n v="0"/>
    <n v="0"/>
    <s v="-"/>
    <s v="-"/>
    <s v="-"/>
    <s v="-"/>
    <n v="0"/>
    <s v="-"/>
    <s v="-"/>
    <s v="-"/>
    <s v="8276895965"/>
    <e v="#N/A"/>
    <e v="#N/A"/>
    <n v="13238400"/>
    <n v="0"/>
    <n v="0"/>
    <m/>
    <m/>
    <m/>
    <m/>
    <m/>
    <m/>
    <m/>
    <m/>
    <m/>
    <m/>
    <m/>
    <m/>
    <m/>
    <m/>
    <m/>
    <m/>
    <m/>
    <m/>
    <n v="8"/>
  </r>
  <r>
    <x v="1"/>
    <s v="PT. TIRTA INVESTAMA WINONGAN"/>
    <n v="21110404156"/>
    <s v="YPS"/>
    <s v="SABAR"/>
    <s v="L 9305 UO"/>
    <n v="5042288597"/>
    <s v="204/TIV/XI"/>
    <s v="SJ-WIN/25906/11/2021"/>
    <d v="2021-11-08T00:00:00"/>
    <n v="1344"/>
    <s v="LOWAYU - GRESIK"/>
    <x v="12"/>
    <s v="556-0009068"/>
    <d v="2021-11-09T00:00:00"/>
    <x v="1"/>
    <n v="1344"/>
    <s v="-"/>
    <s v="-"/>
    <s v="-"/>
    <n v="0"/>
    <n v="0"/>
    <n v="0"/>
    <s v="-"/>
    <s v="-"/>
    <s v="-"/>
    <s v="-"/>
    <n v="0"/>
    <s v="-"/>
    <s v="-"/>
    <s v="-"/>
    <s v="8276895965"/>
    <e v="#N/A"/>
    <e v="#N/A"/>
    <n v="40320000"/>
    <n v="0"/>
    <n v="0"/>
    <m/>
    <m/>
    <m/>
    <m/>
    <m/>
    <m/>
    <m/>
    <m/>
    <m/>
    <m/>
    <m/>
    <m/>
    <m/>
    <m/>
    <m/>
    <m/>
    <m/>
    <m/>
    <n v="8"/>
  </r>
  <r>
    <x v="0"/>
    <s v="PT. TIRTA INVESTAMA WINONGAN"/>
    <s v="21110404156A"/>
    <s v="YPS"/>
    <s v="SABAR"/>
    <s v="L 9305 UO"/>
    <s v="BONGKAR SAJA"/>
    <s v="-"/>
    <s v="SJ-WIN/25907/11/2021"/>
    <d v="2021-11-08T00:00:00"/>
    <n v="0"/>
    <s v="TIV KEBONCANDI"/>
    <x v="2"/>
    <s v="-"/>
    <s v="-"/>
    <x v="0"/>
    <n v="0"/>
    <n v="21102803709"/>
    <s v="-"/>
    <n v="6008153758"/>
    <n v="28"/>
    <n v="0"/>
    <n v="28"/>
    <s v="DEPO BONDOWOSO"/>
    <s v="-"/>
    <s v="745-0000796"/>
    <d v="2021-11-07T00:00:00"/>
    <n v="1"/>
    <n v="5042348451"/>
    <s v="116-0003934"/>
    <d v="2021-11-14T00:00:00"/>
    <e v="#N/A"/>
    <s v="2050350281"/>
    <s v="8276895377"/>
    <n v="0"/>
    <n v="275800"/>
    <n v="9850"/>
    <m/>
    <m/>
    <m/>
    <m/>
    <m/>
    <m/>
    <m/>
    <m/>
    <m/>
    <m/>
    <m/>
    <m/>
    <m/>
    <m/>
    <m/>
    <m/>
    <m/>
    <m/>
    <n v="8"/>
  </r>
  <r>
    <x v="0"/>
    <s v="PT. TIRTA INVESTAMA WINONGAN"/>
    <s v="21110404156A"/>
    <s v="YPS"/>
    <s v="SABAR"/>
    <s v="L 9305 UO"/>
    <s v="BONGKAR SAJA"/>
    <s v="-"/>
    <s v="SJ-WIN/25907/11/2021"/>
    <d v="2021-11-08T00:00:00"/>
    <n v="0"/>
    <s v="TIV KEBONCANDI"/>
    <x v="2"/>
    <s v="-"/>
    <s v="-"/>
    <x v="1"/>
    <n v="0"/>
    <n v="21102803709"/>
    <s v="-"/>
    <n v="6008153758"/>
    <n v="1344"/>
    <n v="0"/>
    <n v="1344"/>
    <s v="DEPO BONDOWOSO"/>
    <s v="-"/>
    <s v="745-0000796"/>
    <d v="2021-11-07T00:00:00"/>
    <n v="61"/>
    <n v="5042348451"/>
    <s v="116-0003934"/>
    <d v="2021-11-14T00:00:00"/>
    <e v="#N/A"/>
    <s v="2050350281"/>
    <s v="8276895377"/>
    <n v="0"/>
    <n v="40320000"/>
    <n v="1830000"/>
    <m/>
    <m/>
    <m/>
    <m/>
    <m/>
    <m/>
    <m/>
    <m/>
    <m/>
    <m/>
    <m/>
    <m/>
    <m/>
    <m/>
    <m/>
    <m/>
    <m/>
    <m/>
    <n v="8"/>
  </r>
  <r>
    <x v="0"/>
    <s v="PT. TIRTA INVESTAMA WINONGAN"/>
    <n v="21110406297"/>
    <s v="YPS"/>
    <s v="YUSUF"/>
    <s v="L 9167 UG"/>
    <n v="5042347722"/>
    <s v="214/TIV/XI"/>
    <s v="SJ-WIN/25908/11/2021"/>
    <d v="2021-11-08T00:00:00"/>
    <n v="1344"/>
    <s v="DEPO PROBOLINGGO"/>
    <x v="14"/>
    <s v="889-0004362"/>
    <d v="2021-11-09T00:00:00"/>
    <x v="0"/>
    <n v="1344"/>
    <n v="21102803734"/>
    <s v="-"/>
    <n v="6008154417"/>
    <n v="26"/>
    <n v="0"/>
    <n v="26"/>
    <s v="DEPO PROBOLINGGO"/>
    <s v="-"/>
    <s v="889-0004216"/>
    <d v="2021-11-06T00:00:00"/>
    <n v="0"/>
    <n v="5042336039"/>
    <s v="116-0004050"/>
    <d v="2021-11-24T00:00:00"/>
    <s v="8276895377"/>
    <s v="2050350281"/>
    <s v="8276895377"/>
    <n v="13238400"/>
    <n v="256100"/>
    <n v="0"/>
    <m/>
    <m/>
    <m/>
    <m/>
    <m/>
    <m/>
    <m/>
    <m/>
    <m/>
    <m/>
    <m/>
    <m/>
    <m/>
    <m/>
    <m/>
    <m/>
    <m/>
    <m/>
    <n v="8"/>
  </r>
  <r>
    <x v="0"/>
    <s v="PT. TIRTA INVESTAMA WINONGAN"/>
    <n v="21110406297"/>
    <s v="YPS"/>
    <s v="YUSUF"/>
    <s v="L 9167 UG"/>
    <n v="5042347722"/>
    <s v="214/TIV/XI"/>
    <s v="SJ-WIN/25908/11/2021"/>
    <d v="2021-11-08T00:00:00"/>
    <n v="1344"/>
    <s v="DEPO PROBOLINGGO"/>
    <x v="14"/>
    <s v="889-0004362"/>
    <d v="2021-11-09T00:00:00"/>
    <x v="1"/>
    <n v="1344"/>
    <n v="21102803734"/>
    <s v="-"/>
    <n v="6008154417"/>
    <n v="1344"/>
    <n v="0"/>
    <n v="1344"/>
    <s v="DEPO PROBOLINGGO"/>
    <s v="-"/>
    <s v="889-0004216"/>
    <d v="2021-11-06T00:00:00"/>
    <n v="60"/>
    <n v="5042336039"/>
    <s v="116-0004050"/>
    <d v="2021-11-24T00:00:00"/>
    <s v="8276895377"/>
    <s v="2050350281"/>
    <s v="8276895377"/>
    <n v="40320000"/>
    <n v="40320000"/>
    <n v="1800000"/>
    <m/>
    <m/>
    <m/>
    <m/>
    <m/>
    <m/>
    <m/>
    <m/>
    <m/>
    <m/>
    <m/>
    <m/>
    <m/>
    <m/>
    <m/>
    <m/>
    <m/>
    <m/>
    <n v="8"/>
  </r>
  <r>
    <x v="0"/>
    <s v="PT. TIRTA INVESTAMA WINONGAN"/>
    <n v="21110406295"/>
    <s v="YPS"/>
    <s v="MAT ALI"/>
    <s v="L 9358 UZ"/>
    <n v="5042345954"/>
    <s v="-"/>
    <s v="SJ-WIN/25913/11/2021"/>
    <d v="2021-11-08T00:00:00"/>
    <n v="1152"/>
    <s v="DEPO PASURUAN"/>
    <x v="0"/>
    <s v="555-0009269"/>
    <d v="2021-11-09T00:00:00"/>
    <x v="0"/>
    <n v="1152"/>
    <n v="21110406312"/>
    <s v="-"/>
    <n v="6008149623"/>
    <n v="24"/>
    <n v="0"/>
    <n v="24"/>
    <s v="DEPO PASURUAN"/>
    <s v="-"/>
    <s v="555-0006726"/>
    <d v="2021-11-08T00:00:00"/>
    <n v="3"/>
    <n v="5042346459"/>
    <s v="555-0009268"/>
    <d v="2021-11-09T00:00:00"/>
    <s v="8276895377"/>
    <s v="2050350281"/>
    <s v="8276895377"/>
    <n v="11347200"/>
    <n v="236400"/>
    <n v="29550"/>
    <m/>
    <m/>
    <m/>
    <m/>
    <m/>
    <m/>
    <m/>
    <m/>
    <m/>
    <m/>
    <m/>
    <m/>
    <m/>
    <m/>
    <m/>
    <m/>
    <m/>
    <m/>
    <n v="8"/>
  </r>
  <r>
    <x v="0"/>
    <s v="PT. TIRTA INVESTAMA WINONGAN"/>
    <n v="21110406295"/>
    <s v="YPS"/>
    <s v="MAT ALI"/>
    <s v="L 9358 UZ"/>
    <n v="5042345954"/>
    <s v="-"/>
    <s v="SJ-WIN/25913/11/2021"/>
    <d v="2021-11-08T00:00:00"/>
    <n v="1152"/>
    <s v="DEPO PASURUAN"/>
    <x v="0"/>
    <s v="555-0009269"/>
    <d v="2021-11-09T00:00:00"/>
    <x v="1"/>
    <n v="1152"/>
    <n v="21110406312"/>
    <s v="-"/>
    <n v="6008149623"/>
    <n v="1152"/>
    <n v="0"/>
    <n v="1152"/>
    <s v="DEPO PASURUAN"/>
    <s v="-"/>
    <s v="555-0006726"/>
    <d v="2021-11-08T00:00:00"/>
    <n v="40"/>
    <n v="5042346459"/>
    <s v="555-0009268"/>
    <d v="2021-11-09T00:00:00"/>
    <s v="8276895377"/>
    <s v="2050350281"/>
    <s v="8276895377"/>
    <n v="34560000"/>
    <n v="34560000"/>
    <n v="1200000"/>
    <m/>
    <m/>
    <m/>
    <m/>
    <m/>
    <m/>
    <m/>
    <m/>
    <m/>
    <m/>
    <m/>
    <m/>
    <m/>
    <m/>
    <m/>
    <m/>
    <m/>
    <m/>
    <n v="8"/>
  </r>
  <r>
    <x v="0"/>
    <s v="PT. TIRTA INVESTAMA WINONGAN"/>
    <n v="21110406295"/>
    <s v="YPS"/>
    <s v="MAT ALI"/>
    <s v="L 9358 UZ"/>
    <n v="5042345954"/>
    <s v="-"/>
    <s v="SJ-WIN/25913/11/2021"/>
    <d v="2021-11-08T00:00:00"/>
    <n v="24"/>
    <s v="DEPO PASURUAN"/>
    <x v="0"/>
    <s v="555-0009269"/>
    <d v="2021-11-09T00:00:00"/>
    <x v="2"/>
    <n v="24"/>
    <n v="21110406312"/>
    <s v="-"/>
    <n v="6008149623"/>
    <n v="24"/>
    <n v="0"/>
    <n v="24"/>
    <s v="DEPO PASURUAN"/>
    <s v="-"/>
    <s v="555-0006726"/>
    <d v="2021-11-08T00:00:00"/>
    <n v="0"/>
    <n v="5042346459"/>
    <s v="555-0009268"/>
    <d v="2021-11-09T00:00:00"/>
    <s v="8276895377"/>
    <s v="2050350281"/>
    <s v="8276895377"/>
    <n v="0"/>
    <n v="0"/>
    <n v="0"/>
    <m/>
    <m/>
    <m/>
    <m/>
    <m/>
    <m/>
    <m/>
    <m/>
    <m/>
    <m/>
    <m/>
    <m/>
    <m/>
    <m/>
    <m/>
    <m/>
    <m/>
    <m/>
    <n v="8"/>
  </r>
  <r>
    <x v="1"/>
    <s v="PT. TIRTA INVESTAMA WINONGAN"/>
    <n v="21110404151"/>
    <s v="YPS"/>
    <s v="DONI"/>
    <s v="L 9430 UZ"/>
    <n v="5042324940"/>
    <s v="-"/>
    <s v="SJ-WIN/25914/11/2021"/>
    <d v="2021-11-08T00:00:00"/>
    <n v="1344"/>
    <s v="DEPO MARGOMULYO"/>
    <x v="5"/>
    <s v="168-0032658"/>
    <d v="2021-11-10T00:00:00"/>
    <x v="0"/>
    <n v="1344"/>
    <n v="21110404157"/>
    <s v="-"/>
    <n v="6008147911"/>
    <n v="0"/>
    <n v="0"/>
    <n v="0"/>
    <s v="DEPO LEGUNDI"/>
    <s v="-"/>
    <s v="083-0006586"/>
    <d v="2021-11-08T00:00:00"/>
    <n v="0"/>
    <n v="5042348162"/>
    <s v="117-0002820"/>
    <d v="2021-11-24T00:00:00"/>
    <s v="8276895965"/>
    <s v="2050350312"/>
    <s v="8276895965"/>
    <n v="13238400"/>
    <n v="0"/>
    <n v="0"/>
    <m/>
    <m/>
    <m/>
    <m/>
    <m/>
    <m/>
    <m/>
    <m/>
    <m/>
    <m/>
    <m/>
    <m/>
    <m/>
    <m/>
    <m/>
    <m/>
    <m/>
    <m/>
    <n v="8"/>
  </r>
  <r>
    <x v="1"/>
    <s v="PT. TIRTA INVESTAMA WINONGAN"/>
    <n v="21110404151"/>
    <s v="YPS"/>
    <s v="DONI"/>
    <s v="L 9430 UZ"/>
    <n v="5042324940"/>
    <s v="-"/>
    <s v="SJ-WIN/25914/11/2021"/>
    <d v="2021-11-08T00:00:00"/>
    <n v="1344"/>
    <s v="DEPO MARGOMULYO"/>
    <x v="5"/>
    <s v="168-0032658"/>
    <d v="2021-11-10T00:00:00"/>
    <x v="1"/>
    <n v="1344"/>
    <n v="21110404157"/>
    <s v="-"/>
    <n v="6008147911"/>
    <n v="1344"/>
    <n v="0"/>
    <n v="1344"/>
    <s v="DEPO LEGUNDI"/>
    <s v="-"/>
    <s v="083-0006586"/>
    <d v="2021-11-08T00:00:00"/>
    <n v="35"/>
    <n v="5042348162"/>
    <s v="117-0002820"/>
    <d v="2021-11-24T00:00:00"/>
    <s v="8276895965"/>
    <s v="2050350312"/>
    <s v="8276895965"/>
    <n v="40320000"/>
    <n v="40320000"/>
    <n v="1050000"/>
    <m/>
    <m/>
    <m/>
    <m/>
    <m/>
    <m/>
    <m/>
    <m/>
    <m/>
    <m/>
    <m/>
    <m/>
    <m/>
    <m/>
    <m/>
    <m/>
    <m/>
    <m/>
    <n v="8"/>
  </r>
  <r>
    <x v="1"/>
    <s v="PT. TIRTA INVESTAMA WINONGAN"/>
    <n v="21110404151"/>
    <s v="YPS"/>
    <s v="DONI"/>
    <s v="L 9430 UZ"/>
    <n v="5042324940"/>
    <s v="-"/>
    <s v="SJ-WIN/25914/11/2021"/>
    <d v="2021-11-08T00:00:00"/>
    <n v="28"/>
    <s v="DEPO MARGOMULYO"/>
    <x v="5"/>
    <s v="168-0032658"/>
    <d v="2021-11-10T00:00:00"/>
    <x v="2"/>
    <n v="28"/>
    <n v="21110404157"/>
    <s v="-"/>
    <n v="6008147911"/>
    <n v="28"/>
    <n v="0"/>
    <n v="28"/>
    <s v="DEPO LEGUNDI"/>
    <s v="-"/>
    <s v="083-0006586"/>
    <d v="2021-11-08T00:00:00"/>
    <n v="0"/>
    <n v="5042348162"/>
    <s v="117-0002820"/>
    <d v="2021-11-24T00:00:00"/>
    <s v="8276895965"/>
    <s v="2050350312"/>
    <s v="8276895965"/>
    <n v="0"/>
    <n v="0"/>
    <n v="0"/>
    <m/>
    <m/>
    <m/>
    <m/>
    <m/>
    <m/>
    <m/>
    <m/>
    <m/>
    <m/>
    <m/>
    <m/>
    <m/>
    <m/>
    <m/>
    <m/>
    <m/>
    <m/>
    <n v="8"/>
  </r>
  <r>
    <x v="0"/>
    <s v="PT. TIRTA INVESTAMA WINONGAN"/>
    <n v="21110406285"/>
    <s v="KR"/>
    <s v="SULISWANTO"/>
    <s v="N 8513 UV"/>
    <n v="5042346585"/>
    <s v="-"/>
    <s v="SJ-WIN/25916/11/2021"/>
    <d v="2021-11-08T00:00:00"/>
    <n v="960"/>
    <s v="DEPO PROBOLINGGO"/>
    <x v="14"/>
    <s v="889-0004364"/>
    <d v="2021-11-09T00:00:00"/>
    <x v="0"/>
    <n v="960"/>
    <n v="21110406307"/>
    <s v="-"/>
    <n v="6008151420"/>
    <n v="15"/>
    <n v="0"/>
    <n v="15"/>
    <s v="DEPO PROBOLINGGO"/>
    <s v="-"/>
    <s v="889-0004226"/>
    <d v="2021-11-08T00:00:00"/>
    <n v="0"/>
    <n v="5042347422"/>
    <s v="889-0004365"/>
    <d v="2021-11-09T00:00:00"/>
    <s v="8276895377"/>
    <s v="2050350281"/>
    <s v="8276895377"/>
    <n v="9456000"/>
    <n v="147750"/>
    <n v="0"/>
    <m/>
    <m/>
    <m/>
    <m/>
    <m/>
    <m/>
    <m/>
    <m/>
    <m/>
    <m/>
    <m/>
    <m/>
    <m/>
    <m/>
    <m/>
    <m/>
    <m/>
    <m/>
    <n v="8"/>
  </r>
  <r>
    <x v="0"/>
    <s v="PT. TIRTA INVESTAMA WINONGAN"/>
    <n v="21110406285"/>
    <s v="KR"/>
    <s v="SULISWANTO"/>
    <s v="N 8513 UV"/>
    <n v="5042346585"/>
    <s v="-"/>
    <s v="SJ-WIN/25916/11/2021"/>
    <d v="2021-11-08T00:00:00"/>
    <n v="960"/>
    <s v="DEPO PROBOLINGGO"/>
    <x v="14"/>
    <s v="889-0004364"/>
    <d v="2021-11-09T00:00:00"/>
    <x v="1"/>
    <n v="960"/>
    <n v="21110406307"/>
    <s v="-"/>
    <n v="6008151420"/>
    <n v="960"/>
    <n v="0"/>
    <n v="960"/>
    <s v="DEPO PROBOLINGGO"/>
    <s v="-"/>
    <s v="889-0004226"/>
    <d v="2021-11-08T00:00:00"/>
    <n v="35"/>
    <n v="5042347422"/>
    <s v="889-0004365"/>
    <d v="2021-11-09T00:00:00"/>
    <s v="8276895377"/>
    <s v="2050350281"/>
    <s v="8276895377"/>
    <n v="28800000"/>
    <n v="28800000"/>
    <n v="1050000"/>
    <m/>
    <m/>
    <m/>
    <m/>
    <m/>
    <m/>
    <m/>
    <m/>
    <m/>
    <m/>
    <m/>
    <m/>
    <m/>
    <m/>
    <m/>
    <m/>
    <m/>
    <m/>
    <n v="8"/>
  </r>
  <r>
    <x v="0"/>
    <s v="PT. TIRTA INVESTAMA WINONGAN"/>
    <n v="21110406285"/>
    <s v="KR"/>
    <s v="SULISWANTO"/>
    <s v="N 8513 UV"/>
    <n v="5042346585"/>
    <s v="-"/>
    <s v="SJ-WIN/25916/11/2021"/>
    <d v="2021-11-08T00:00:00"/>
    <n v="20"/>
    <s v="DEPO PROBOLINGGO"/>
    <x v="14"/>
    <s v="889-0004364"/>
    <d v="2021-11-09T00:00:00"/>
    <x v="2"/>
    <n v="20"/>
    <n v="21110406307"/>
    <s v="-"/>
    <n v="6008151420"/>
    <n v="20"/>
    <n v="0"/>
    <n v="20"/>
    <s v="DEPO PROBOLINGGO"/>
    <s v="-"/>
    <s v="889-0004226"/>
    <d v="2021-11-08T00:00:00"/>
    <n v="0"/>
    <n v="5042347422"/>
    <s v="889-0004365"/>
    <d v="2021-11-09T00:00:00"/>
    <s v="8276895377"/>
    <s v="2050350281"/>
    <s v="8276895377"/>
    <n v="0"/>
    <n v="0"/>
    <n v="0"/>
    <m/>
    <m/>
    <m/>
    <m/>
    <m/>
    <m/>
    <m/>
    <m/>
    <m/>
    <m/>
    <m/>
    <m/>
    <m/>
    <m/>
    <m/>
    <m/>
    <m/>
    <m/>
    <n v="8"/>
  </r>
  <r>
    <x v="1"/>
    <s v="PT. TIRTA INVESTAMA WINONGAN"/>
    <n v="21110404149"/>
    <s v="YPS"/>
    <s v="M.SOLIKIN"/>
    <s v="L 9345 UZ"/>
    <n v="5042346597"/>
    <s v="-"/>
    <s v="SJ-WIN/25917/11/2021"/>
    <d v="2021-11-08T00:00:00"/>
    <n v="1104"/>
    <s v="DEPO MARGOMULYO"/>
    <x v="5"/>
    <s v="168-0032636"/>
    <d v="2021-11-09T00:00:00"/>
    <x v="0"/>
    <n v="1104"/>
    <n v="21110404166"/>
    <s v="-"/>
    <n v="6008156567"/>
    <n v="10"/>
    <n v="0"/>
    <n v="10"/>
    <s v="DEPO MARGOMULYO"/>
    <s v="-"/>
    <s v="168-0021104"/>
    <d v="2021-11-08T00:00:00"/>
    <n v="0"/>
    <n v="5042349202"/>
    <s v="168-0032635"/>
    <d v="2021-11-09T00:00:00"/>
    <s v="8276895965"/>
    <s v="2050350312"/>
    <s v="8276895965"/>
    <n v="10874400"/>
    <n v="98500"/>
    <n v="0"/>
    <m/>
    <m/>
    <m/>
    <m/>
    <m/>
    <m/>
    <m/>
    <m/>
    <m/>
    <m/>
    <m/>
    <m/>
    <m/>
    <m/>
    <m/>
    <m/>
    <m/>
    <m/>
    <n v="8"/>
  </r>
  <r>
    <x v="1"/>
    <s v="PT. TIRTA INVESTAMA WINONGAN"/>
    <n v="21110404149"/>
    <s v="YPS"/>
    <s v="M.SOLIKIN"/>
    <s v="L 9345 UZ"/>
    <n v="5042346597"/>
    <s v="-"/>
    <s v="SJ-WIN/25917/11/2021"/>
    <d v="2021-11-08T00:00:00"/>
    <n v="1104"/>
    <s v="DEPO MARGOMULYO"/>
    <x v="5"/>
    <s v="168-0032636"/>
    <d v="2021-11-09T00:00:00"/>
    <x v="1"/>
    <n v="1104"/>
    <n v="21110404166"/>
    <s v="-"/>
    <n v="6008156567"/>
    <n v="1152"/>
    <n v="0"/>
    <n v="1152"/>
    <s v="DEPO MARGOMULYO"/>
    <s v="-"/>
    <s v="168-0021104"/>
    <d v="2021-11-08T00:00:00"/>
    <n v="48"/>
    <n v="5042349202"/>
    <s v="168-0032635"/>
    <d v="2021-11-09T00:00:00"/>
    <s v="8276895965"/>
    <s v="2050350312"/>
    <s v="8276895965"/>
    <n v="33120000"/>
    <n v="34560000"/>
    <n v="1440000"/>
    <m/>
    <m/>
    <m/>
    <m/>
    <m/>
    <m/>
    <m/>
    <m/>
    <m/>
    <m/>
    <m/>
    <m/>
    <m/>
    <m/>
    <m/>
    <m/>
    <m/>
    <m/>
    <n v="8"/>
  </r>
  <r>
    <x v="1"/>
    <s v="PT. TIRTA INVESTAMA WINONGAN"/>
    <n v="21110404149"/>
    <s v="YPS"/>
    <s v="M.SOLIKIN"/>
    <s v="L 9345 UZ"/>
    <n v="5042346597"/>
    <s v="-"/>
    <s v="SJ-WIN/25917/11/2021"/>
    <d v="2021-11-08T00:00:00"/>
    <n v="24"/>
    <s v="DEPO MARGOMULYO"/>
    <x v="5"/>
    <s v="168-0032636"/>
    <d v="2021-11-09T00:00:00"/>
    <x v="2"/>
    <n v="24"/>
    <n v="21110404166"/>
    <s v="-"/>
    <n v="6008156567"/>
    <n v="24"/>
    <n v="0"/>
    <n v="24"/>
    <s v="DEPO MARGOMULYO"/>
    <s v="-"/>
    <s v="168-0021104"/>
    <d v="2021-11-08T00:00:00"/>
    <n v="0"/>
    <n v="5042349202"/>
    <s v="168-0032635"/>
    <d v="2021-11-09T00:00:00"/>
    <s v="8276895965"/>
    <s v="2050350312"/>
    <s v="8276895965"/>
    <n v="0"/>
    <n v="0"/>
    <n v="0"/>
    <m/>
    <m/>
    <m/>
    <m/>
    <m/>
    <m/>
    <m/>
    <m/>
    <m/>
    <m/>
    <m/>
    <m/>
    <m/>
    <m/>
    <m/>
    <m/>
    <m/>
    <m/>
    <n v="8"/>
  </r>
  <r>
    <x v="0"/>
    <s v="PT. TIRTA INVESTAMA WINONGAN"/>
    <n v="21110406281"/>
    <s v="YPS"/>
    <s v="MUZAMIL"/>
    <s v="N 8260 UW"/>
    <n v="5042347222"/>
    <s v="-"/>
    <s v="SJ-WIN/25918/11/2021"/>
    <d v="2021-11-08T00:00:00"/>
    <n v="1008"/>
    <s v="TIMOTHIUS"/>
    <x v="26"/>
    <s v="558-0010140"/>
    <d v="2021-11-08T00:00:00"/>
    <x v="0"/>
    <n v="1008"/>
    <n v="21102803724"/>
    <s v="-"/>
    <n v="6008150147"/>
    <n v="58"/>
    <n v="0"/>
    <n v="58"/>
    <s v="TIMOTHIUS"/>
    <s v="-"/>
    <s v="558-0006615"/>
    <d v="2021-11-08T00:00:00"/>
    <n v="5"/>
    <n v="5042346591"/>
    <s v="558-0010132"/>
    <d v="2021-11-08T00:00:00"/>
    <s v="8276895377"/>
    <s v="2050350281"/>
    <s v="8276895377"/>
    <n v="9928800"/>
    <n v="571300"/>
    <n v="49250"/>
    <m/>
    <m/>
    <m/>
    <m/>
    <m/>
    <m/>
    <m/>
    <m/>
    <m/>
    <m/>
    <m/>
    <m/>
    <m/>
    <m/>
    <m/>
    <m/>
    <m/>
    <m/>
    <n v="8"/>
  </r>
  <r>
    <x v="0"/>
    <s v="PT. TIRTA INVESTAMA WINONGAN"/>
    <n v="21110406281"/>
    <s v="YPS"/>
    <s v="MUZAMIL"/>
    <s v="N 8260 UW"/>
    <n v="5042347222"/>
    <s v="-"/>
    <s v="SJ-WIN/25918/11/2021"/>
    <d v="2021-11-08T00:00:00"/>
    <n v="1008"/>
    <s v="TIMOTHIUS"/>
    <x v="26"/>
    <s v="558-0010140"/>
    <d v="2021-11-08T00:00:00"/>
    <x v="1"/>
    <n v="1008"/>
    <n v="21102803724"/>
    <s v="-"/>
    <n v="6008150147"/>
    <n v="1088"/>
    <n v="0"/>
    <n v="1088"/>
    <s v="TIMOTHIUS"/>
    <s v="-"/>
    <s v="558-0006615"/>
    <d v="2021-11-08T00:00:00"/>
    <n v="60"/>
    <n v="5042346591"/>
    <s v="558-0010132"/>
    <d v="2021-11-08T00:00:00"/>
    <s v="8276895377"/>
    <s v="2050350281"/>
    <s v="8276895377"/>
    <n v="30240000"/>
    <n v="32640000"/>
    <n v="1800000"/>
    <m/>
    <m/>
    <m/>
    <m/>
    <m/>
    <m/>
    <m/>
    <m/>
    <m/>
    <m/>
    <m/>
    <m/>
    <m/>
    <m/>
    <m/>
    <m/>
    <m/>
    <m/>
    <n v="8"/>
  </r>
  <r>
    <x v="0"/>
    <s v="PT. TIRTA INVESTAMA WINONGAN"/>
    <n v="21110406290"/>
    <s v="YPS"/>
    <s v="MUHAMMAD"/>
    <s v="N 8527 UV"/>
    <n v="5042349209"/>
    <s v="-"/>
    <s v="SJ-WIN/25919/11/2021"/>
    <d v="2021-11-08T00:00:00"/>
    <n v="1344"/>
    <s v="DEPO PROBOLINGGO"/>
    <x v="14"/>
    <s v="889-0004368"/>
    <d v="2021-11-09T00:00:00"/>
    <x v="0"/>
    <n v="1344"/>
    <s v="-"/>
    <s v="-"/>
    <s v="-"/>
    <n v="0"/>
    <n v="0"/>
    <n v="0"/>
    <s v="-"/>
    <s v="-"/>
    <s v="-"/>
    <s v="-"/>
    <n v="0"/>
    <s v="-"/>
    <s v="-"/>
    <s v="-"/>
    <s v="8276895377"/>
    <e v="#N/A"/>
    <e v="#N/A"/>
    <n v="13238400"/>
    <n v="0"/>
    <n v="0"/>
    <m/>
    <m/>
    <m/>
    <m/>
    <m/>
    <m/>
    <m/>
    <m/>
    <m/>
    <m/>
    <m/>
    <m/>
    <m/>
    <m/>
    <m/>
    <m/>
    <m/>
    <m/>
    <n v="8"/>
  </r>
  <r>
    <x v="0"/>
    <s v="PT. TIRTA INVESTAMA WINONGAN"/>
    <n v="21110406290"/>
    <s v="YPS"/>
    <s v="MUHAMMAD"/>
    <s v="N 8527 UV"/>
    <n v="5042349209"/>
    <s v="-"/>
    <s v="SJ-WIN/25919/11/2021"/>
    <d v="2021-11-08T00:00:00"/>
    <n v="1344"/>
    <s v="DEPO PROBOLINGGO"/>
    <x v="14"/>
    <s v="889-0004368"/>
    <d v="2021-11-09T00:00:00"/>
    <x v="1"/>
    <n v="1344"/>
    <s v="-"/>
    <s v="-"/>
    <s v="-"/>
    <n v="0"/>
    <n v="0"/>
    <n v="0"/>
    <s v="-"/>
    <s v="-"/>
    <s v="-"/>
    <s v="-"/>
    <n v="0"/>
    <s v="-"/>
    <s v="-"/>
    <s v="-"/>
    <s v="8276895377"/>
    <e v="#N/A"/>
    <e v="#N/A"/>
    <n v="40320000"/>
    <n v="0"/>
    <n v="0"/>
    <m/>
    <m/>
    <m/>
    <m/>
    <m/>
    <m/>
    <m/>
    <m/>
    <m/>
    <m/>
    <m/>
    <m/>
    <m/>
    <m/>
    <m/>
    <m/>
    <m/>
    <m/>
    <n v="8"/>
  </r>
  <r>
    <x v="0"/>
    <s v="PT. TIRTA INVESTAMA WINONGAN"/>
    <n v="21110406290"/>
    <s v="YPS"/>
    <s v="MUHAMMAD"/>
    <s v="N 8527 UV"/>
    <n v="5042349209"/>
    <s v="-"/>
    <s v="SJ-WIN/25919/11/2021"/>
    <d v="2021-11-08T00:00:00"/>
    <n v="28"/>
    <s v="DEPO PROBOLINGGO"/>
    <x v="14"/>
    <s v="889-0004368"/>
    <d v="2021-11-09T00:00:00"/>
    <x v="2"/>
    <n v="28"/>
    <s v="-"/>
    <s v="-"/>
    <s v="-"/>
    <n v="0"/>
    <n v="0"/>
    <n v="0"/>
    <s v="-"/>
    <s v="-"/>
    <s v="-"/>
    <s v="-"/>
    <n v="0"/>
    <s v="-"/>
    <s v="-"/>
    <s v="-"/>
    <s v="8276895377"/>
    <e v="#N/A"/>
    <e v="#N/A"/>
    <n v="0"/>
    <n v="0"/>
    <n v="0"/>
    <m/>
    <m/>
    <m/>
    <m/>
    <m/>
    <m/>
    <m/>
    <m/>
    <m/>
    <m/>
    <m/>
    <m/>
    <m/>
    <m/>
    <m/>
    <m/>
    <m/>
    <m/>
    <n v="8"/>
  </r>
  <r>
    <x v="1"/>
    <s v="PT. TIRTA INVESTAMA WINONGAN"/>
    <s v="21110406290A"/>
    <s v="YPS"/>
    <s v="MUHAMMAD"/>
    <s v="N 8527 UV"/>
    <s v="BONGKAR SAJA"/>
    <s v="-"/>
    <s v="SJ-WIN/25920/11/2021"/>
    <d v="2021-11-08T00:00:00"/>
    <n v="0"/>
    <s v="TIV KEBONCANDI"/>
    <x v="2"/>
    <s v="-"/>
    <s v="-"/>
    <x v="0"/>
    <n v="0"/>
    <n v="21110404163"/>
    <s v="-"/>
    <n v="6008156647"/>
    <n v="0"/>
    <n v="0"/>
    <n v="0"/>
    <s v="DEPO LEGUNDI"/>
    <s v="-"/>
    <s v="083-0006588"/>
    <d v="2021-11-08T00:00:00"/>
    <n v="0"/>
    <n v="5042349368"/>
    <s v="117-0002821"/>
    <d v="2021-11-24T00:00:00"/>
    <e v="#N/A"/>
    <s v="2050350312"/>
    <s v="8276895965"/>
    <n v="0"/>
    <n v="0"/>
    <n v="0"/>
    <m/>
    <m/>
    <m/>
    <m/>
    <m/>
    <m/>
    <m/>
    <m/>
    <m/>
    <m/>
    <m/>
    <m/>
    <m/>
    <m/>
    <m/>
    <m/>
    <m/>
    <m/>
    <n v="8"/>
  </r>
  <r>
    <x v="1"/>
    <s v="PT. TIRTA INVESTAMA WINONGAN"/>
    <s v="21110406290A"/>
    <s v="YPS"/>
    <s v="MUHAMMAD"/>
    <s v="N 8527 UV"/>
    <s v="BONGKAR SAJA"/>
    <s v="-"/>
    <s v="SJ-WIN/25920/11/2021"/>
    <d v="2021-11-08T00:00:00"/>
    <n v="0"/>
    <s v="TIV KEBONCANDI"/>
    <x v="2"/>
    <s v="-"/>
    <s v="-"/>
    <x v="1"/>
    <n v="0"/>
    <n v="21110404163"/>
    <s v="-"/>
    <n v="6008156647"/>
    <n v="1344"/>
    <n v="0"/>
    <n v="1344"/>
    <s v="DEPO LEGUNDI"/>
    <s v="-"/>
    <s v="083-0006588"/>
    <d v="2021-11-08T00:00:00"/>
    <n v="30"/>
    <n v="5042349368"/>
    <s v="117-0002821"/>
    <d v="2021-11-24T00:00:00"/>
    <e v="#N/A"/>
    <s v="2050350312"/>
    <s v="8276895965"/>
    <n v="0"/>
    <n v="40320000"/>
    <n v="900000"/>
    <m/>
    <m/>
    <m/>
    <m/>
    <m/>
    <m/>
    <m/>
    <m/>
    <m/>
    <m/>
    <m/>
    <m/>
    <m/>
    <m/>
    <m/>
    <m/>
    <m/>
    <m/>
    <n v="8"/>
  </r>
  <r>
    <x v="1"/>
    <s v="PT. TIRTA INVESTAMA WINONGAN"/>
    <s v="21110406290A"/>
    <s v="YPS"/>
    <s v="MUHAMMAD"/>
    <s v="N 8527 UV"/>
    <s v="BONGKAR SAJA"/>
    <s v="-"/>
    <s v="SJ-WIN/25920/11/2021"/>
    <d v="2021-11-08T00:00:00"/>
    <n v="0"/>
    <s v="TIV KEBONCANDI"/>
    <x v="2"/>
    <s v="-"/>
    <s v="-"/>
    <x v="2"/>
    <n v="0"/>
    <n v="21110404163"/>
    <s v="-"/>
    <n v="6008156647"/>
    <n v="28"/>
    <n v="0"/>
    <n v="28"/>
    <s v="DEPO LEGUNDI"/>
    <s v="-"/>
    <s v="083-0006588"/>
    <d v="2021-11-08T00:00:00"/>
    <n v="0"/>
    <n v="5042349368"/>
    <s v="117-0002821"/>
    <d v="2021-11-24T00:00:00"/>
    <e v="#N/A"/>
    <s v="2050350312"/>
    <s v="8276895965"/>
    <n v="0"/>
    <n v="0"/>
    <n v="0"/>
    <m/>
    <m/>
    <m/>
    <m/>
    <m/>
    <m/>
    <m/>
    <m/>
    <m/>
    <m/>
    <m/>
    <m/>
    <m/>
    <m/>
    <m/>
    <m/>
    <m/>
    <m/>
    <n v="8"/>
  </r>
  <r>
    <x v="3"/>
    <s v="PT. TIRTA INVESTAMA WINONGAN"/>
    <n v="21110406344"/>
    <s v="YPS"/>
    <s v="NADIR"/>
    <s v="N 8543 UV"/>
    <n v="5042348529"/>
    <s v="-"/>
    <s v="SJ-WIN/25921/11/2021"/>
    <d v="2021-11-08T00:00:00"/>
    <n v="1440"/>
    <s v="DEPO MAKMUR JAYA SUGIHARTO"/>
    <x v="21"/>
    <s v="575-0008362"/>
    <d v="2021-11-09T00:00:00"/>
    <x v="0"/>
    <n v="1440"/>
    <s v="-"/>
    <s v="-"/>
    <s v="-"/>
    <n v="0"/>
    <n v="0"/>
    <n v="0"/>
    <s v="-"/>
    <s v="-"/>
    <s v="-"/>
    <s v="-"/>
    <n v="0"/>
    <s v="-"/>
    <s v="-"/>
    <s v="-"/>
    <s v="8276895987"/>
    <e v="#N/A"/>
    <e v="#N/A"/>
    <n v="13579200"/>
    <n v="0"/>
    <n v="0"/>
    <m/>
    <m/>
    <m/>
    <m/>
    <m/>
    <m/>
    <m/>
    <m/>
    <m/>
    <m/>
    <m/>
    <m/>
    <m/>
    <m/>
    <m/>
    <m/>
    <m/>
    <m/>
    <n v="8"/>
  </r>
  <r>
    <x v="3"/>
    <s v="PT. TIRTA INVESTAMA WINONGAN"/>
    <n v="21110406344"/>
    <s v="YPS"/>
    <s v="NADIR"/>
    <s v="N 8543 UV"/>
    <n v="5042348529"/>
    <s v="-"/>
    <s v="SJ-WIN/25921/11/2021"/>
    <d v="2021-11-08T00:00:00"/>
    <n v="1440"/>
    <s v="DEPO MAKMUR JAYA SUGIHARTO"/>
    <x v="21"/>
    <s v="575-0008362"/>
    <d v="2021-11-09T00:00:00"/>
    <x v="1"/>
    <n v="1440"/>
    <s v="-"/>
    <s v="-"/>
    <s v="-"/>
    <n v="0"/>
    <n v="0"/>
    <n v="0"/>
    <s v="-"/>
    <s v="-"/>
    <s v="-"/>
    <s v="-"/>
    <n v="0"/>
    <s v="-"/>
    <s v="-"/>
    <s v="-"/>
    <s v="8276895987"/>
    <e v="#N/A"/>
    <e v="#N/A"/>
    <n v="43200000"/>
    <n v="0"/>
    <n v="0"/>
    <m/>
    <m/>
    <m/>
    <m/>
    <m/>
    <m/>
    <m/>
    <m/>
    <m/>
    <m/>
    <m/>
    <m/>
    <m/>
    <m/>
    <m/>
    <m/>
    <m/>
    <m/>
    <n v="8"/>
  </r>
  <r>
    <x v="0"/>
    <s v="PT. TIRTA INVESTAMA WINONGAN"/>
    <s v="21110406344A"/>
    <s v="YPS"/>
    <s v="NADIR"/>
    <s v="N 8543 UV"/>
    <s v="BONGKAR SAJA"/>
    <s v="-"/>
    <s v="SJ-WIN/25922/11/2021"/>
    <d v="2021-11-08T00:00:00"/>
    <n v="0"/>
    <s v="TIV KEBONCANDI"/>
    <x v="2"/>
    <s v="-"/>
    <s v="-"/>
    <x v="0"/>
    <n v="0"/>
    <n v="21102803697"/>
    <s v="-"/>
    <n v="6008148718"/>
    <n v="22"/>
    <n v="0"/>
    <n v="22"/>
    <s v="DEPO PAITON"/>
    <s v="-"/>
    <s v="370-0001172"/>
    <d v="2021-11-07T00:00:00"/>
    <n v="0"/>
    <n v="5042346923"/>
    <s v="116-0003940"/>
    <d v="2021-11-14T00:00:00"/>
    <e v="#N/A"/>
    <s v="2050350281"/>
    <s v="8276895377"/>
    <n v="0"/>
    <n v="216700"/>
    <n v="0"/>
    <m/>
    <m/>
    <m/>
    <m/>
    <m/>
    <m/>
    <m/>
    <m/>
    <m/>
    <m/>
    <m/>
    <m/>
    <m/>
    <m/>
    <m/>
    <m/>
    <m/>
    <m/>
    <n v="8"/>
  </r>
  <r>
    <x v="0"/>
    <s v="PT. TIRTA INVESTAMA WINONGAN"/>
    <s v="21110406344A"/>
    <s v="YPS"/>
    <s v="NADIR"/>
    <s v="N 8543 UV"/>
    <s v="BONGKAR SAJA"/>
    <s v="-"/>
    <s v="SJ-WIN/25922/11/2021"/>
    <d v="2021-11-08T00:00:00"/>
    <n v="0"/>
    <s v="TIV KEBONCANDI"/>
    <x v="2"/>
    <s v="-"/>
    <s v="-"/>
    <x v="1"/>
    <n v="0"/>
    <n v="21102803697"/>
    <s v="-"/>
    <n v="6008148718"/>
    <n v="1440"/>
    <n v="0"/>
    <n v="1440"/>
    <s v="DEPO PAITON"/>
    <s v="-"/>
    <s v="370-0001172"/>
    <d v="2021-11-07T00:00:00"/>
    <n v="62"/>
    <n v="5042346923"/>
    <s v="116-0003940"/>
    <d v="2021-11-14T00:00:00"/>
    <e v="#N/A"/>
    <s v="2050350281"/>
    <s v="8276895377"/>
    <n v="0"/>
    <n v="43200000"/>
    <n v="1860000"/>
    <m/>
    <m/>
    <m/>
    <m/>
    <m/>
    <m/>
    <m/>
    <m/>
    <m/>
    <m/>
    <m/>
    <m/>
    <m/>
    <m/>
    <m/>
    <m/>
    <m/>
    <m/>
    <n v="8"/>
  </r>
  <r>
    <x v="0"/>
    <s v="PT. TIRTA INVESTAMA WINONGAN"/>
    <n v="21110406286"/>
    <s v="YPS"/>
    <s v="TOSIM"/>
    <s v="N 8864 UW"/>
    <n v="5042349924"/>
    <s v="-"/>
    <s v="SJ-WIN/25923/11/2021"/>
    <d v="2021-11-08T00:00:00"/>
    <n v="1152"/>
    <s v="DEPO PROBOLINGGO"/>
    <x v="14"/>
    <s v="889-0004369"/>
    <d v="2021-11-09T00:00:00"/>
    <x v="0"/>
    <n v="1152"/>
    <s v="-"/>
    <s v="-"/>
    <s v="-"/>
    <n v="0"/>
    <n v="0"/>
    <n v="0"/>
    <s v="-"/>
    <s v="-"/>
    <s v="-"/>
    <s v="-"/>
    <n v="0"/>
    <s v="-"/>
    <s v="-"/>
    <s v="-"/>
    <s v="8276895377"/>
    <e v="#N/A"/>
    <e v="#N/A"/>
    <n v="11347200"/>
    <n v="0"/>
    <n v="0"/>
    <m/>
    <m/>
    <m/>
    <m/>
    <m/>
    <m/>
    <m/>
    <m/>
    <m/>
    <m/>
    <m/>
    <m/>
    <m/>
    <m/>
    <m/>
    <m/>
    <m/>
    <m/>
    <n v="8"/>
  </r>
  <r>
    <x v="0"/>
    <s v="PT. TIRTA INVESTAMA WINONGAN"/>
    <n v="21110406286"/>
    <s v="YPS"/>
    <s v="TOSIM"/>
    <s v="N 8864 UW"/>
    <n v="5042349924"/>
    <s v="-"/>
    <s v="SJ-WIN/25923/11/2021"/>
    <d v="2021-11-08T00:00:00"/>
    <n v="1152"/>
    <s v="DEPO PROBOLINGGO"/>
    <x v="14"/>
    <s v="889-0004369"/>
    <d v="2021-11-09T00:00:00"/>
    <x v="1"/>
    <n v="1152"/>
    <s v="-"/>
    <s v="-"/>
    <s v="-"/>
    <n v="0"/>
    <n v="0"/>
    <n v="0"/>
    <s v="-"/>
    <s v="-"/>
    <s v="-"/>
    <s v="-"/>
    <n v="0"/>
    <s v="-"/>
    <s v="-"/>
    <s v="-"/>
    <s v="8276895377"/>
    <e v="#N/A"/>
    <e v="#N/A"/>
    <n v="34560000"/>
    <n v="0"/>
    <n v="0"/>
    <m/>
    <m/>
    <m/>
    <m/>
    <m/>
    <m/>
    <m/>
    <m/>
    <m/>
    <m/>
    <m/>
    <m/>
    <m/>
    <m/>
    <m/>
    <m/>
    <m/>
    <m/>
    <n v="8"/>
  </r>
  <r>
    <x v="0"/>
    <s v="PT. TIRTA INVESTAMA WINONGAN"/>
    <n v="21110406286"/>
    <s v="YPS"/>
    <s v="TOSIM"/>
    <s v="N 8864 UW"/>
    <n v="5042349924"/>
    <s v="-"/>
    <s v="SJ-WIN/25923/11/2021"/>
    <d v="2021-11-08T00:00:00"/>
    <n v="24"/>
    <s v="DEPO PROBOLINGGO"/>
    <x v="14"/>
    <s v="889-0004369"/>
    <d v="2021-11-09T00:00:00"/>
    <x v="2"/>
    <n v="24"/>
    <s v="-"/>
    <s v="-"/>
    <s v="-"/>
    <n v="0"/>
    <n v="0"/>
    <n v="0"/>
    <s v="-"/>
    <s v="-"/>
    <s v="-"/>
    <s v="-"/>
    <n v="0"/>
    <s v="-"/>
    <s v="-"/>
    <s v="-"/>
    <s v="8276895377"/>
    <e v="#N/A"/>
    <e v="#N/A"/>
    <n v="0"/>
    <n v="0"/>
    <n v="0"/>
    <m/>
    <m/>
    <m/>
    <m/>
    <m/>
    <m/>
    <m/>
    <m/>
    <m/>
    <m/>
    <m/>
    <m/>
    <m/>
    <m/>
    <m/>
    <m/>
    <m/>
    <m/>
    <n v="8"/>
  </r>
  <r>
    <x v="1"/>
    <s v="PT. TIRTA INVESTAMA WINONGAN"/>
    <n v="21110404145"/>
    <s v="YPS"/>
    <s v="SUKANDAR"/>
    <s v="N 8508 UV"/>
    <n v="5042348589"/>
    <s v="-"/>
    <s v="SJ-WIN/25924/11/2021"/>
    <d v="2021-11-08T00:00:00"/>
    <n v="1248"/>
    <s v="DEPO BALONG PANGGANG"/>
    <x v="1"/>
    <s v="088-0002410"/>
    <d v="2021-11-10T00:00:00"/>
    <x v="0"/>
    <n v="1248"/>
    <n v="21102903678"/>
    <s v="-"/>
    <n v="6008156323"/>
    <n v="26"/>
    <n v="0"/>
    <n v="26"/>
    <s v="DEPO LEGUNDI"/>
    <s v="-"/>
    <s v="083-0006577"/>
    <d v="2021-11-07T00:00:00"/>
    <n v="0"/>
    <n v="5042349410"/>
    <s v="117-0002736"/>
    <d v="2021-11-14T00:00:00"/>
    <s v="8276895965"/>
    <s v="2050350312"/>
    <s v="8276895965"/>
    <n v="12292800"/>
    <n v="256100"/>
    <n v="0"/>
    <m/>
    <m/>
    <m/>
    <m/>
    <m/>
    <m/>
    <m/>
    <m/>
    <m/>
    <m/>
    <m/>
    <m/>
    <m/>
    <m/>
    <m/>
    <m/>
    <m/>
    <m/>
    <n v="8"/>
  </r>
  <r>
    <x v="1"/>
    <s v="PT. TIRTA INVESTAMA WINONGAN"/>
    <n v="21110404145"/>
    <s v="YPS"/>
    <s v="SUKANDAR"/>
    <s v="N 8508 UV"/>
    <n v="5042348589"/>
    <s v="-"/>
    <s v="SJ-WIN/25924/11/2021"/>
    <d v="2021-11-08T00:00:00"/>
    <n v="1248"/>
    <s v="DEPO BALONG PANGGANG"/>
    <x v="1"/>
    <s v="088-0002410"/>
    <d v="2021-11-10T00:00:00"/>
    <x v="1"/>
    <n v="1248"/>
    <n v="21102903678"/>
    <s v="-"/>
    <n v="6008156323"/>
    <n v="1248"/>
    <n v="0"/>
    <n v="1248"/>
    <s v="DEPO LEGUNDI"/>
    <s v="-"/>
    <s v="083-0006577"/>
    <d v="2021-11-07T00:00:00"/>
    <n v="60"/>
    <n v="5042349410"/>
    <s v="117-0002736"/>
    <d v="2021-11-14T00:00:00"/>
    <s v="8276895965"/>
    <s v="2050350312"/>
    <s v="8276895965"/>
    <n v="37440000"/>
    <n v="37440000"/>
    <n v="1800000"/>
    <m/>
    <m/>
    <m/>
    <m/>
    <m/>
    <m/>
    <m/>
    <m/>
    <m/>
    <m/>
    <m/>
    <m/>
    <m/>
    <m/>
    <m/>
    <m/>
    <m/>
    <m/>
    <n v="8"/>
  </r>
  <r>
    <x v="1"/>
    <s v="PT. TIRTA INVESTAMA WINONGAN"/>
    <s v="21110406286A"/>
    <s v="YPS"/>
    <s v="TOSIM"/>
    <s v="N 8864 UW"/>
    <s v="BONGKAR SAJA"/>
    <s v="-"/>
    <s v="SJ-WIN/25932/11/2021"/>
    <d v="2021-11-08T00:00:00"/>
    <n v="0"/>
    <s v="TIV KEBONCANDI"/>
    <x v="2"/>
    <s v="-"/>
    <s v="-"/>
    <x v="0"/>
    <n v="0"/>
    <n v="21110404162"/>
    <s v="-"/>
    <n v="6008156528"/>
    <n v="24"/>
    <n v="0"/>
    <n v="24"/>
    <s v="DEPO MARGOMULYO"/>
    <s v="-"/>
    <s v="168-0021103"/>
    <d v="2021-11-08T00:00:00"/>
    <n v="0"/>
    <n v="5042350404"/>
    <s v="117-0002823"/>
    <d v="2021-11-24T00:00:00"/>
    <e v="#N/A"/>
    <s v="2050350312"/>
    <s v="8276895965"/>
    <n v="0"/>
    <n v="236400"/>
    <n v="0"/>
    <m/>
    <m/>
    <m/>
    <m/>
    <m/>
    <m/>
    <m/>
    <m/>
    <m/>
    <m/>
    <m/>
    <m/>
    <m/>
    <m/>
    <m/>
    <m/>
    <m/>
    <m/>
    <n v="8"/>
  </r>
  <r>
    <x v="1"/>
    <s v="PT. TIRTA INVESTAMA WINONGAN"/>
    <s v="21110406286A"/>
    <s v="YPS"/>
    <s v="TOSIM"/>
    <s v="N 8864 UW"/>
    <s v="BONGKAR SAJA"/>
    <s v="-"/>
    <s v="SJ-WIN/25932/11/2021"/>
    <d v="2021-11-08T00:00:00"/>
    <n v="0"/>
    <s v="TIV KEBONCANDI"/>
    <x v="2"/>
    <s v="-"/>
    <s v="-"/>
    <x v="1"/>
    <n v="0"/>
    <n v="21110404162"/>
    <s v="-"/>
    <n v="6008156528"/>
    <n v="1152"/>
    <n v="0"/>
    <n v="1152"/>
    <s v="DEPO MARGOMULYO"/>
    <s v="-"/>
    <s v="168-0021103"/>
    <d v="2021-11-08T00:00:00"/>
    <n v="25"/>
    <n v="5042350404"/>
    <s v="117-0002823"/>
    <d v="2021-11-24T00:00:00"/>
    <e v="#N/A"/>
    <s v="2050350312"/>
    <s v="8276895965"/>
    <n v="0"/>
    <n v="34560000"/>
    <n v="750000"/>
    <m/>
    <m/>
    <m/>
    <m/>
    <m/>
    <m/>
    <m/>
    <m/>
    <m/>
    <m/>
    <m/>
    <m/>
    <m/>
    <m/>
    <m/>
    <m/>
    <m/>
    <m/>
    <n v="8"/>
  </r>
  <r>
    <x v="1"/>
    <s v="PT. TIRTA INVESTAMA WINONGAN"/>
    <s v="21110406286A"/>
    <s v="YPS"/>
    <s v="TOSIM"/>
    <s v="N 8864 UW"/>
    <s v="BONGKAR SAJA"/>
    <s v="-"/>
    <s v="SJ-WIN/25932/11/2021"/>
    <d v="2021-11-08T00:00:00"/>
    <n v="0"/>
    <s v="TIV KEBONCANDI"/>
    <x v="2"/>
    <s v="-"/>
    <s v="-"/>
    <x v="2"/>
    <n v="0"/>
    <n v="21110404162"/>
    <s v="-"/>
    <n v="6008156528"/>
    <n v="24"/>
    <n v="0"/>
    <n v="24"/>
    <s v="DEPO MARGOMULYO"/>
    <s v="-"/>
    <s v="168-0021103"/>
    <d v="2021-11-08T00:00:00"/>
    <n v="0"/>
    <n v="5042350404"/>
    <s v="117-0002823"/>
    <d v="2021-11-24T00:00:00"/>
    <e v="#N/A"/>
    <s v="2050350312"/>
    <s v="8276895965"/>
    <n v="0"/>
    <n v="0"/>
    <n v="0"/>
    <m/>
    <m/>
    <m/>
    <m/>
    <m/>
    <m/>
    <m/>
    <m/>
    <m/>
    <m/>
    <m/>
    <m/>
    <m/>
    <m/>
    <m/>
    <m/>
    <m/>
    <m/>
    <n v="8"/>
  </r>
  <r>
    <x v="1"/>
    <s v="PT. TIRTA INVESTAMA WINONGAN"/>
    <n v="21110404143"/>
    <s v="MERPATI"/>
    <s v="EKO"/>
    <s v="N 8863 UR"/>
    <n v="5042342910"/>
    <s v="-"/>
    <s v="-"/>
    <d v="2021-11-08T00:00:00"/>
    <n v="1440"/>
    <s v="DEPO PANCENG"/>
    <x v="13"/>
    <s v="169-0001715"/>
    <d v="2021-11-09T00:00:00"/>
    <x v="0"/>
    <n v="1440"/>
    <n v="21102903688"/>
    <s v="-"/>
    <n v="6008148714"/>
    <n v="18"/>
    <n v="0"/>
    <n v="18"/>
    <s v="DEPO LEGUNDI"/>
    <s v="-"/>
    <s v="083-0006575"/>
    <d v="2021-11-07T00:00:00"/>
    <n v="1"/>
    <n v="5042344694"/>
    <s v="117-0002819"/>
    <d v="2021-11-24T00:00:00"/>
    <s v="8276895965"/>
    <s v="2050350312"/>
    <s v="8276895965"/>
    <n v="14184000"/>
    <n v="177300"/>
    <n v="9850"/>
    <m/>
    <m/>
    <m/>
    <m/>
    <m/>
    <m/>
    <m/>
    <m/>
    <m/>
    <m/>
    <m/>
    <m/>
    <m/>
    <m/>
    <m/>
    <m/>
    <m/>
    <m/>
    <n v="8"/>
  </r>
  <r>
    <x v="1"/>
    <s v="PT. TIRTA INVESTAMA WINONGAN"/>
    <n v="21110404143"/>
    <s v="MERPATI"/>
    <s v="EKO"/>
    <s v="N 8863 UR"/>
    <n v="5042342910"/>
    <s v="-"/>
    <s v="-"/>
    <d v="2021-11-08T00:00:00"/>
    <n v="1440"/>
    <s v="DEPO PANCENG"/>
    <x v="13"/>
    <s v="169-0001715"/>
    <d v="2021-11-09T00:00:00"/>
    <x v="1"/>
    <n v="1440"/>
    <n v="21102903688"/>
    <s v="-"/>
    <n v="6008148714"/>
    <n v="1344"/>
    <n v="0"/>
    <n v="1344"/>
    <s v="DEPO LEGUNDI"/>
    <s v="-"/>
    <s v="083-0006575"/>
    <d v="2021-11-07T00:00:00"/>
    <n v="65"/>
    <n v="5042344694"/>
    <s v="117-0002819"/>
    <d v="2021-11-24T00:00:00"/>
    <s v="8276895965"/>
    <s v="2050350312"/>
    <s v="8276895965"/>
    <n v="43200000"/>
    <n v="40320000"/>
    <n v="1950000"/>
    <m/>
    <m/>
    <m/>
    <m/>
    <m/>
    <m/>
    <m/>
    <m/>
    <m/>
    <m/>
    <m/>
    <m/>
    <m/>
    <m/>
    <m/>
    <m/>
    <m/>
    <m/>
    <n v="8"/>
  </r>
  <r>
    <x v="1"/>
    <s v="PT. TIRTA INVESTAMA WINONGAN"/>
    <n v="21110404150"/>
    <s v="MERPATI"/>
    <s v="SUGENG B"/>
    <s v="N 9958 UR"/>
    <n v="5042339952"/>
    <s v="-"/>
    <s v="197/TIV"/>
    <d v="2021-11-08T00:00:00"/>
    <n v="1440"/>
    <s v="LOWAYU - GRESIK"/>
    <x v="12"/>
    <s v="556-0009069"/>
    <d v="2021-11-09T00:00:00"/>
    <x v="0"/>
    <n v="1440"/>
    <s v="-"/>
    <s v="-"/>
    <s v="-"/>
    <n v="0"/>
    <n v="0"/>
    <n v="0"/>
    <s v="-"/>
    <s v="-"/>
    <s v="-"/>
    <s v="-"/>
    <n v="0"/>
    <s v="-"/>
    <s v="-"/>
    <s v="-"/>
    <s v="8276895965"/>
    <e v="#N/A"/>
    <e v="#N/A"/>
    <n v="14184000"/>
    <n v="0"/>
    <n v="0"/>
    <m/>
    <m/>
    <m/>
    <m/>
    <m/>
    <m/>
    <m/>
    <m/>
    <m/>
    <m/>
    <m/>
    <m/>
    <m/>
    <m/>
    <m/>
    <m/>
    <m/>
    <m/>
    <n v="8"/>
  </r>
  <r>
    <x v="1"/>
    <s v="PT. TIRTA INVESTAMA WINONGAN"/>
    <n v="21110404150"/>
    <s v="MERPATI"/>
    <s v="SUGENG B"/>
    <s v="N 9958 UR"/>
    <n v="5042339952"/>
    <s v="-"/>
    <s v="197/TIV"/>
    <d v="2021-11-08T00:00:00"/>
    <n v="1440"/>
    <s v="LOWAYU - GRESIK"/>
    <x v="12"/>
    <s v="556-0009069"/>
    <d v="2021-11-09T00:00:00"/>
    <x v="1"/>
    <n v="1440"/>
    <s v="-"/>
    <s v="-"/>
    <s v="-"/>
    <n v="0"/>
    <n v="0"/>
    <n v="0"/>
    <s v="-"/>
    <s v="-"/>
    <s v="-"/>
    <s v="-"/>
    <n v="0"/>
    <s v="-"/>
    <s v="-"/>
    <s v="-"/>
    <s v="8276895965"/>
    <e v="#N/A"/>
    <e v="#N/A"/>
    <n v="43200000"/>
    <n v="0"/>
    <n v="0"/>
    <m/>
    <m/>
    <m/>
    <m/>
    <m/>
    <m/>
    <m/>
    <m/>
    <m/>
    <m/>
    <m/>
    <m/>
    <m/>
    <m/>
    <m/>
    <m/>
    <m/>
    <m/>
    <n v="8"/>
  </r>
  <r>
    <x v="0"/>
    <s v="PT. TIRTA INVESTAMA WINONGAN"/>
    <s v="21110404150A"/>
    <s v="MERPATI"/>
    <s v="SUGENG B"/>
    <s v="N 9958 UR"/>
    <s v="BONGKAR SAJA"/>
    <s v="-"/>
    <s v="-"/>
    <d v="2021-11-08T00:00:00"/>
    <n v="0"/>
    <s v="TIV KEBONCANDI"/>
    <x v="2"/>
    <s v="-"/>
    <s v="-"/>
    <x v="0"/>
    <n v="0"/>
    <s v="SPP 753771"/>
    <s v="-"/>
    <n v="6008144227"/>
    <n v="0"/>
    <n v="0"/>
    <n v="0"/>
    <s v="GUDANG PUSAT LMS"/>
    <s v="-"/>
    <s v="116-0000189"/>
    <d v="2021-11-08T00:00:00"/>
    <n v="0"/>
    <n v="5042337830"/>
    <s v="116-0003936"/>
    <d v="2021-11-14T00:00:00"/>
    <e v="#N/A"/>
    <s v="2050350281"/>
    <s v="8276895377"/>
    <n v="0"/>
    <n v="0"/>
    <n v="0"/>
    <m/>
    <m/>
    <m/>
    <m/>
    <m/>
    <m/>
    <m/>
    <m/>
    <m/>
    <m/>
    <m/>
    <m/>
    <m/>
    <m/>
    <m/>
    <m/>
    <m/>
    <m/>
    <n v="8"/>
  </r>
  <r>
    <x v="0"/>
    <s v="PT. TIRTA INVESTAMA WINONGAN"/>
    <s v="21110404150A"/>
    <s v="MERPATI"/>
    <s v="SUGENG B"/>
    <s v="N 9958 UR"/>
    <s v="BONGKAR SAJA"/>
    <s v="-"/>
    <s v="-"/>
    <d v="2021-11-08T00:00:00"/>
    <n v="0"/>
    <s v="TIV KEBONCANDI"/>
    <x v="2"/>
    <s v="-"/>
    <s v="-"/>
    <x v="1"/>
    <n v="0"/>
    <s v="SPP 753771"/>
    <s v="-"/>
    <n v="6008144227"/>
    <n v="1440"/>
    <n v="0"/>
    <n v="1440"/>
    <s v="GUDANG PUSAT LMS"/>
    <s v="-"/>
    <s v="116-0000189"/>
    <d v="2021-11-08T00:00:00"/>
    <n v="130"/>
    <n v="5042337830"/>
    <s v="116-0003936"/>
    <d v="2021-11-14T00:00:00"/>
    <e v="#N/A"/>
    <s v="2050350281"/>
    <s v="8276895377"/>
    <n v="0"/>
    <n v="43200000"/>
    <n v="3900000"/>
    <m/>
    <m/>
    <m/>
    <m/>
    <m/>
    <m/>
    <m/>
    <m/>
    <m/>
    <m/>
    <m/>
    <m/>
    <m/>
    <m/>
    <m/>
    <m/>
    <m/>
    <m/>
    <n v="8"/>
  </r>
  <r>
    <x v="1"/>
    <s v="PT. TIRTA INVESTAMA WINONGAN"/>
    <n v="21110404158"/>
    <s v="MERPATI"/>
    <s v="JUPRI"/>
    <s v="N 8749 UR"/>
    <n v="5042348854"/>
    <s v="-"/>
    <s v="189/TIV"/>
    <d v="2021-11-08T00:00:00"/>
    <n v="1344"/>
    <s v="DEPO BALONG PANGGANG"/>
    <x v="1"/>
    <s v="088-0002406"/>
    <d v="2021-11-09T00:00:00"/>
    <x v="0"/>
    <n v="1344"/>
    <n v="21102903707"/>
    <s v="-"/>
    <n v="6008156525"/>
    <n v="52"/>
    <n v="0"/>
    <n v="52"/>
    <s v="DEPO LEGUNDI"/>
    <s v="-"/>
    <s v="083-0006569"/>
    <d v="2021-11-06T00:00:00"/>
    <n v="0"/>
    <n v="5042348012"/>
    <s v="117-0002818"/>
    <d v="2021-11-24T00:00:00"/>
    <s v="8276895965"/>
    <s v="2050350312"/>
    <s v="8276895965"/>
    <n v="13238400"/>
    <n v="512200"/>
    <n v="0"/>
    <m/>
    <m/>
    <m/>
    <m/>
    <m/>
    <m/>
    <m/>
    <m/>
    <m/>
    <m/>
    <m/>
    <m/>
    <m/>
    <m/>
    <m/>
    <m/>
    <m/>
    <m/>
    <n v="8"/>
  </r>
  <r>
    <x v="1"/>
    <s v="PT. TIRTA INVESTAMA WINONGAN"/>
    <n v="21110404158"/>
    <s v="MERPATI"/>
    <s v="JUPRI"/>
    <s v="N 8749 UR"/>
    <n v="5042348854"/>
    <s v="-"/>
    <s v="189/TIV"/>
    <d v="2021-11-08T00:00:00"/>
    <n v="1344"/>
    <s v="DEPO BALONG PANGGANG"/>
    <x v="1"/>
    <s v="088-0002406"/>
    <d v="2021-11-09T00:00:00"/>
    <x v="1"/>
    <n v="1344"/>
    <n v="21102903707"/>
    <s v="-"/>
    <n v="6008156525"/>
    <n v="1440"/>
    <n v="0"/>
    <n v="1440"/>
    <s v="DEPO LEGUNDI"/>
    <s v="-"/>
    <s v="083-0006569"/>
    <d v="2021-11-06T00:00:00"/>
    <n v="60"/>
    <n v="5042348012"/>
    <s v="117-0002818"/>
    <d v="2021-11-24T00:00:00"/>
    <s v="8276895965"/>
    <s v="2050350312"/>
    <s v="8276895965"/>
    <n v="40320000"/>
    <n v="43200000"/>
    <n v="1800000"/>
    <m/>
    <m/>
    <m/>
    <m/>
    <m/>
    <m/>
    <m/>
    <m/>
    <m/>
    <m/>
    <m/>
    <m/>
    <m/>
    <m/>
    <m/>
    <m/>
    <m/>
    <m/>
    <n v="8"/>
  </r>
  <r>
    <x v="1"/>
    <s v="PT. TIRTA INVESTAMA WINONGAN"/>
    <n v="21110404160"/>
    <s v="MERPATI"/>
    <s v="MASKUR"/>
    <s v="N 7906 UQ"/>
    <n v="5042338756"/>
    <s v="-"/>
    <s v="216/TIV"/>
    <d v="2021-11-08T00:00:00"/>
    <n v="1344"/>
    <s v="DEPO LEGUNDI"/>
    <x v="4"/>
    <s v="083-0007908"/>
    <d v="2021-11-09T00:00:00"/>
    <x v="0"/>
    <n v="1344"/>
    <s v="-"/>
    <s v="-"/>
    <s v="-"/>
    <n v="0"/>
    <n v="0"/>
    <n v="0"/>
    <s v="-"/>
    <s v="-"/>
    <s v="-"/>
    <s v="-"/>
    <n v="0"/>
    <s v="-"/>
    <s v="-"/>
    <s v="-"/>
    <s v="8276895965"/>
    <e v="#N/A"/>
    <e v="#N/A"/>
    <n v="13238400"/>
    <n v="0"/>
    <n v="0"/>
    <m/>
    <m/>
    <m/>
    <m/>
    <m/>
    <m/>
    <m/>
    <m/>
    <m/>
    <m/>
    <m/>
    <m/>
    <m/>
    <m/>
    <m/>
    <m/>
    <m/>
    <m/>
    <n v="8"/>
  </r>
  <r>
    <x v="1"/>
    <s v="PT. TIRTA INVESTAMA WINONGAN"/>
    <n v="21110404160"/>
    <s v="MERPATI"/>
    <s v="MASKUR"/>
    <s v="N 7906 UQ"/>
    <n v="5042338756"/>
    <s v="-"/>
    <s v="216/TIV"/>
    <d v="2021-11-08T00:00:00"/>
    <n v="1344"/>
    <s v="DEPO LEGUNDI"/>
    <x v="4"/>
    <s v="083-0007908"/>
    <d v="2021-11-09T00:00:00"/>
    <x v="1"/>
    <n v="1344"/>
    <s v="-"/>
    <s v="-"/>
    <s v="-"/>
    <n v="0"/>
    <n v="0"/>
    <n v="0"/>
    <s v="-"/>
    <s v="-"/>
    <s v="-"/>
    <s v="-"/>
    <n v="0"/>
    <s v="-"/>
    <s v="-"/>
    <s v="-"/>
    <s v="8276895965"/>
    <e v="#N/A"/>
    <e v="#N/A"/>
    <n v="40320000"/>
    <n v="0"/>
    <n v="0"/>
    <m/>
    <m/>
    <m/>
    <m/>
    <m/>
    <m/>
    <m/>
    <m/>
    <m/>
    <m/>
    <m/>
    <m/>
    <m/>
    <m/>
    <m/>
    <m/>
    <m/>
    <m/>
    <n v="8"/>
  </r>
  <r>
    <x v="0"/>
    <s v="PT. TIRTA INVESTAMA WINONGAN"/>
    <s v="21110404160A"/>
    <s v="MERPATI"/>
    <s v="MASKUR"/>
    <s v="N 7906 UQ"/>
    <s v="BONGKAR SAJA"/>
    <s v="-"/>
    <s v="-"/>
    <d v="2021-11-08T00:00:00"/>
    <n v="0"/>
    <s v="TIV KEBONCANDI"/>
    <x v="2"/>
    <s v="-"/>
    <s v="-"/>
    <x v="0"/>
    <n v="0"/>
    <n v="21102803716"/>
    <s v="-"/>
    <n v="6008152912"/>
    <n v="51"/>
    <n v="0"/>
    <n v="51"/>
    <s v="TEJA JAYA"/>
    <s v="-"/>
    <s v="558-0006614"/>
    <d v="2021-11-08T00:00:00"/>
    <n v="8"/>
    <n v="5042338823"/>
    <s v="558-0010131"/>
    <d v="2021-11-08T00:00:00"/>
    <e v="#N/A"/>
    <s v="2050350281"/>
    <s v="8276895377"/>
    <n v="0"/>
    <n v="502350"/>
    <n v="78800"/>
    <m/>
    <m/>
    <m/>
    <m/>
    <m/>
    <m/>
    <m/>
    <m/>
    <m/>
    <m/>
    <m/>
    <m/>
    <m/>
    <m/>
    <m/>
    <m/>
    <m/>
    <m/>
    <n v="8"/>
  </r>
  <r>
    <x v="0"/>
    <s v="PT. TIRTA INVESTAMA WINONGAN"/>
    <s v="21110404160A"/>
    <s v="MERPATI"/>
    <s v="MASKUR"/>
    <s v="N 7906 UQ"/>
    <s v="BONGKAR SAJA"/>
    <s v="-"/>
    <s v="-"/>
    <d v="2021-11-08T00:00:00"/>
    <n v="0"/>
    <s v="TIV KEBONCANDI"/>
    <x v="2"/>
    <s v="-"/>
    <s v="-"/>
    <x v="1"/>
    <n v="0"/>
    <n v="21102803716"/>
    <s v="-"/>
    <n v="6008152912"/>
    <n v="1404"/>
    <n v="0"/>
    <n v="1404"/>
    <s v="TEJA JAYA"/>
    <s v="-"/>
    <s v="558-0006614"/>
    <d v="2021-11-08T00:00:00"/>
    <n v="88"/>
    <n v="5042338823"/>
    <s v="558-0010131"/>
    <d v="2021-11-08T00:00:00"/>
    <e v="#N/A"/>
    <s v="2050350281"/>
    <s v="8276895377"/>
    <n v="0"/>
    <n v="42120000"/>
    <n v="2640000"/>
    <m/>
    <m/>
    <m/>
    <m/>
    <m/>
    <m/>
    <m/>
    <m/>
    <m/>
    <m/>
    <m/>
    <m/>
    <m/>
    <m/>
    <m/>
    <m/>
    <m/>
    <m/>
    <n v="8"/>
  </r>
  <r>
    <x v="0"/>
    <s v="PT. TIRTA INVESTAMA WINONGAN"/>
    <n v="21110406292"/>
    <s v="WIRADAYA"/>
    <s v="AGUS"/>
    <s v="P 9485 UQ"/>
    <n v="5042349920"/>
    <s v="-"/>
    <s v="199/TIV"/>
    <d v="2021-11-08T00:00:00"/>
    <n v="1440"/>
    <s v="WIRADAYA"/>
    <x v="10"/>
    <s v="558-0010128"/>
    <d v="2021-11-08T00:00:00"/>
    <x v="0"/>
    <n v="1440"/>
    <n v="21102803698"/>
    <s v="-"/>
    <n v="6008155975"/>
    <n v="36"/>
    <n v="0"/>
    <n v="36"/>
    <s v="WIRADAYA"/>
    <s v="-"/>
    <s v="558-0006612"/>
    <d v="2021-11-08T00:00:00"/>
    <n v="1"/>
    <n v="5042340399"/>
    <s v="558-0010129"/>
    <d v="2021-11-08T00:00:00"/>
    <s v="8276895377"/>
    <s v="2050350281"/>
    <s v="8276895377"/>
    <n v="14184000"/>
    <n v="354600"/>
    <n v="9850"/>
    <m/>
    <m/>
    <m/>
    <m/>
    <m/>
    <m/>
    <m/>
    <m/>
    <m/>
    <m/>
    <m/>
    <m/>
    <m/>
    <m/>
    <m/>
    <m/>
    <m/>
    <m/>
    <n v="8"/>
  </r>
  <r>
    <x v="0"/>
    <s v="PT. TIRTA INVESTAMA WINONGAN"/>
    <n v="21110406292"/>
    <s v="WIRADAYA"/>
    <s v="AGUS"/>
    <s v="P 9485 UQ"/>
    <n v="5042349920"/>
    <s v="-"/>
    <s v="199/TIV"/>
    <d v="2021-11-08T00:00:00"/>
    <n v="1440"/>
    <s v="WIRADAYA"/>
    <x v="10"/>
    <s v="558-0010128"/>
    <d v="2021-11-08T00:00:00"/>
    <x v="1"/>
    <n v="1440"/>
    <n v="21102803698"/>
    <s v="-"/>
    <n v="6008155975"/>
    <n v="1440"/>
    <n v="0"/>
    <n v="1440"/>
    <s v="WIRADAYA"/>
    <s v="-"/>
    <s v="558-0006612"/>
    <d v="2021-11-08T00:00:00"/>
    <n v="120"/>
    <n v="5042340399"/>
    <s v="558-0010129"/>
    <d v="2021-11-08T00:00:00"/>
    <s v="8276895377"/>
    <s v="2050350281"/>
    <s v="8276895377"/>
    <n v="43200000"/>
    <n v="43200000"/>
    <n v="3600000"/>
    <m/>
    <m/>
    <m/>
    <m/>
    <m/>
    <m/>
    <m/>
    <m/>
    <m/>
    <m/>
    <m/>
    <m/>
    <m/>
    <m/>
    <m/>
    <m/>
    <m/>
    <m/>
    <n v="8"/>
  </r>
  <r>
    <x v="0"/>
    <s v="PT. TIRTA INVESTAMA WINONGAN"/>
    <n v="21110406293"/>
    <s v="MERPATI"/>
    <s v="AMIN"/>
    <s v="N 9079 UQ"/>
    <n v="5042348847"/>
    <s v="-"/>
    <s v="208/TIV"/>
    <d v="2021-11-08T00:00:00"/>
    <n v="1344"/>
    <s v="DEPO JEMBER"/>
    <x v="7"/>
    <s v="369-0005936"/>
    <d v="2021-11-09T00:00:00"/>
    <x v="0"/>
    <n v="1344"/>
    <s v="-"/>
    <s v="-"/>
    <s v="-"/>
    <n v="0"/>
    <n v="0"/>
    <n v="0"/>
    <s v="-"/>
    <s v="-"/>
    <s v="-"/>
    <s v="-"/>
    <n v="0"/>
    <s v="-"/>
    <s v="-"/>
    <s v="-"/>
    <s v="8276895377"/>
    <e v="#N/A"/>
    <e v="#N/A"/>
    <n v="13238400"/>
    <n v="0"/>
    <n v="0"/>
    <m/>
    <m/>
    <m/>
    <m/>
    <m/>
    <m/>
    <m/>
    <m/>
    <m/>
    <m/>
    <m/>
    <m/>
    <m/>
    <m/>
    <m/>
    <m/>
    <m/>
    <m/>
    <n v="8"/>
  </r>
  <r>
    <x v="0"/>
    <s v="PT. TIRTA INVESTAMA WINONGAN"/>
    <n v="21110406293"/>
    <s v="MERPATI"/>
    <s v="AMIN"/>
    <s v="N 9079 UQ"/>
    <n v="5042348847"/>
    <s v="-"/>
    <s v="208/TIV"/>
    <d v="2021-11-08T00:00:00"/>
    <n v="1344"/>
    <s v="DEPO JEMBER"/>
    <x v="7"/>
    <s v="369-0005936"/>
    <d v="2021-11-09T00:00:00"/>
    <x v="1"/>
    <n v="1344"/>
    <s v="-"/>
    <s v="-"/>
    <s v="-"/>
    <n v="0"/>
    <n v="0"/>
    <n v="0"/>
    <s v="-"/>
    <s v="-"/>
    <s v="-"/>
    <s v="-"/>
    <n v="0"/>
    <s v="-"/>
    <s v="-"/>
    <s v="-"/>
    <s v="8276895377"/>
    <e v="#N/A"/>
    <e v="#N/A"/>
    <n v="40320000"/>
    <n v="0"/>
    <n v="0"/>
    <m/>
    <m/>
    <m/>
    <m/>
    <m/>
    <m/>
    <m/>
    <m/>
    <m/>
    <m/>
    <m/>
    <m/>
    <m/>
    <m/>
    <m/>
    <m/>
    <m/>
    <m/>
    <n v="8"/>
  </r>
  <r>
    <x v="0"/>
    <s v="PT. TIRTA INVESTAMA WINONGAN"/>
    <s v="21110406293A"/>
    <s v="MERPATI"/>
    <s v="AMIN"/>
    <s v="N 9079 UQ"/>
    <s v="BONGKAR SAJA"/>
    <s v="-"/>
    <s v="-"/>
    <d v="2021-11-08T00:00:00"/>
    <n v="0"/>
    <s v="TIV KEBONCANDI"/>
    <x v="2"/>
    <s v="-"/>
    <s v="-"/>
    <x v="0"/>
    <n v="0"/>
    <n v="21102903702"/>
    <s v="-"/>
    <n v="6008156766"/>
    <n v="25"/>
    <n v="0"/>
    <n v="25"/>
    <s v="DEPO PANCENG"/>
    <s v="-"/>
    <s v="169-0001651"/>
    <d v="2021-11-06T00:00:00"/>
    <n v="3"/>
    <n v="5042348099"/>
    <s v="117-0002734"/>
    <d v="2021-11-14T00:00:00"/>
    <e v="#N/A"/>
    <s v="2050350281"/>
    <s v="8276895377"/>
    <n v="0"/>
    <n v="246250"/>
    <n v="29550"/>
    <m/>
    <m/>
    <m/>
    <m/>
    <m/>
    <m/>
    <m/>
    <m/>
    <m/>
    <m/>
    <m/>
    <m/>
    <m/>
    <m/>
    <m/>
    <m/>
    <m/>
    <m/>
    <n v="8"/>
  </r>
  <r>
    <x v="0"/>
    <s v="PT. TIRTA INVESTAMA WINONGAN"/>
    <s v="21110406293A"/>
    <s v="MERPATI"/>
    <s v="AMIN"/>
    <s v="N 9079 UQ"/>
    <s v="BONGKAR SAJA"/>
    <s v="-"/>
    <s v="-"/>
    <d v="2021-11-08T00:00:00"/>
    <n v="0"/>
    <s v="TIV KEBONCANDI"/>
    <x v="2"/>
    <s v="-"/>
    <s v="-"/>
    <x v="1"/>
    <n v="0"/>
    <n v="21102903702"/>
    <s v="-"/>
    <n v="6008156766"/>
    <n v="1344"/>
    <n v="0"/>
    <n v="1344"/>
    <s v="DEPO PANCENG"/>
    <s v="-"/>
    <s v="169-0001651"/>
    <d v="2021-11-06T00:00:00"/>
    <n v="90"/>
    <n v="5042348099"/>
    <s v="117-0002734"/>
    <d v="2021-11-14T00:00:00"/>
    <e v="#N/A"/>
    <s v="2050350281"/>
    <s v="8276895377"/>
    <n v="0"/>
    <n v="40320000"/>
    <n v="2700000"/>
    <m/>
    <m/>
    <m/>
    <m/>
    <m/>
    <m/>
    <m/>
    <m/>
    <m/>
    <m/>
    <m/>
    <m/>
    <m/>
    <m/>
    <m/>
    <m/>
    <m/>
    <m/>
    <n v="8"/>
  </r>
  <r>
    <x v="0"/>
    <s v="PT. TIRTA INVESTAMA WINONGAN"/>
    <n v="21110406296"/>
    <s v="WIRADAYA"/>
    <s v="WARDOYO"/>
    <s v="P 8027 UR"/>
    <n v="5042341067"/>
    <s v="-"/>
    <s v="176/TIV"/>
    <d v="2021-11-08T00:00:00"/>
    <n v="1440"/>
    <s v="WIRADAYA"/>
    <x v="10"/>
    <s v="558-0010126"/>
    <d v="2021-11-08T00:00:00"/>
    <x v="0"/>
    <n v="1440"/>
    <n v="21102803693"/>
    <s v="-"/>
    <n v="6008156522"/>
    <n v="36"/>
    <n v="0"/>
    <n v="36"/>
    <s v="WIRADAYA"/>
    <s v="-"/>
    <s v="558-0006611"/>
    <d v="2021-11-08T00:00:00"/>
    <n v="0"/>
    <n v="5042348332"/>
    <s v="558-0010127"/>
    <d v="2021-11-08T00:00:00"/>
    <s v="8276895377"/>
    <s v="2050350281"/>
    <s v="8276895377"/>
    <n v="14184000"/>
    <n v="354600"/>
    <n v="0"/>
    <m/>
    <m/>
    <m/>
    <m/>
    <m/>
    <m/>
    <m/>
    <m/>
    <m/>
    <m/>
    <m/>
    <m/>
    <m/>
    <m/>
    <m/>
    <m/>
    <m/>
    <m/>
    <n v="8"/>
  </r>
  <r>
    <x v="0"/>
    <s v="PT. TIRTA INVESTAMA WINONGAN"/>
    <n v="21110406296"/>
    <s v="WIRADAYA"/>
    <s v="WARDOYO"/>
    <s v="P 8027 UR"/>
    <n v="5042341067"/>
    <s v="-"/>
    <s v="176/TIV"/>
    <d v="2021-11-08T00:00:00"/>
    <n v="1440"/>
    <s v="WIRADAYA"/>
    <x v="10"/>
    <s v="558-0010126"/>
    <d v="2021-11-08T00:00:00"/>
    <x v="1"/>
    <n v="1440"/>
    <n v="21102803693"/>
    <s v="-"/>
    <n v="6008156522"/>
    <n v="1440"/>
    <n v="0"/>
    <n v="1440"/>
    <s v="WIRADAYA"/>
    <s v="-"/>
    <s v="558-0006611"/>
    <d v="2021-11-08T00:00:00"/>
    <n v="63"/>
    <n v="5042348332"/>
    <s v="558-0010127"/>
    <d v="2021-11-08T00:00:00"/>
    <s v="8276895377"/>
    <s v="2050350281"/>
    <s v="8276895377"/>
    <n v="43200000"/>
    <n v="43200000"/>
    <n v="1890000"/>
    <m/>
    <m/>
    <m/>
    <m/>
    <m/>
    <m/>
    <m/>
    <m/>
    <m/>
    <m/>
    <m/>
    <m/>
    <m/>
    <m/>
    <m/>
    <m/>
    <m/>
    <m/>
    <n v="8"/>
  </r>
  <r>
    <x v="0"/>
    <s v="PT. TIRTA INVESTAMA WINONGAN"/>
    <n v="21110406298"/>
    <s v="MERPATI"/>
    <s v="MUSTOFA"/>
    <s v="N 8281 UR"/>
    <n v="5042340392"/>
    <s v="-"/>
    <s v="184/TIV"/>
    <d v="2021-11-08T00:00:00"/>
    <n v="1440"/>
    <s v="DEPO SUKOREJO"/>
    <x v="11"/>
    <s v="569-0002265"/>
    <d v="2021-11-08T00:00:00"/>
    <x v="0"/>
    <n v="1440"/>
    <s v="-"/>
    <s v="-"/>
    <s v="-"/>
    <n v="0"/>
    <n v="0"/>
    <n v="0"/>
    <s v="-"/>
    <s v="-"/>
    <s v="-"/>
    <s v="-"/>
    <n v="0"/>
    <s v="-"/>
    <s v="-"/>
    <s v="-"/>
    <s v="8276895377"/>
    <e v="#N/A"/>
    <e v="#N/A"/>
    <n v="14184000"/>
    <n v="0"/>
    <n v="0"/>
    <m/>
    <m/>
    <m/>
    <m/>
    <m/>
    <m/>
    <m/>
    <m/>
    <m/>
    <m/>
    <m/>
    <m/>
    <m/>
    <m/>
    <m/>
    <m/>
    <m/>
    <m/>
    <n v="8"/>
  </r>
  <r>
    <x v="0"/>
    <s v="PT. TIRTA INVESTAMA WINONGAN"/>
    <n v="21110406298"/>
    <s v="MERPATI"/>
    <s v="MUSTOFA"/>
    <s v="N 8281 UR"/>
    <n v="5042340392"/>
    <s v="-"/>
    <s v="184/TIV"/>
    <d v="2021-11-08T00:00:00"/>
    <n v="1440"/>
    <s v="DEPO SUKOREJO"/>
    <x v="11"/>
    <s v="569-0002265"/>
    <d v="2021-11-08T00:00:00"/>
    <x v="1"/>
    <n v="1440"/>
    <s v="-"/>
    <s v="-"/>
    <s v="-"/>
    <n v="0"/>
    <n v="0"/>
    <n v="0"/>
    <s v="-"/>
    <s v="-"/>
    <s v="-"/>
    <s v="-"/>
    <n v="0"/>
    <s v="-"/>
    <s v="-"/>
    <s v="-"/>
    <s v="8276895377"/>
    <e v="#N/A"/>
    <e v="#N/A"/>
    <n v="43200000"/>
    <n v="0"/>
    <n v="0"/>
    <m/>
    <m/>
    <m/>
    <m/>
    <m/>
    <m/>
    <m/>
    <m/>
    <m/>
    <m/>
    <m/>
    <m/>
    <m/>
    <m/>
    <m/>
    <m/>
    <m/>
    <m/>
    <n v="8"/>
  </r>
  <r>
    <x v="1"/>
    <s v="PT. TIRTA INVESTAMA WINONGAN"/>
    <s v="21110406298A"/>
    <s v="MERPATI"/>
    <s v="MUSTOFA"/>
    <s v="N 8281 UR"/>
    <s v="BONGKAR SAJA"/>
    <s v="-"/>
    <s v="-"/>
    <d v="2021-11-08T00:00:00"/>
    <n v="0"/>
    <s v="TIV KEBONCANDI"/>
    <x v="2"/>
    <s v="-"/>
    <s v="-"/>
    <x v="0"/>
    <n v="0"/>
    <n v="21110404173"/>
    <s v="-"/>
    <n v="6008153751"/>
    <n v="10"/>
    <n v="0"/>
    <n v="10"/>
    <s v="DEPO LEGUNDI"/>
    <s v="-"/>
    <s v="083-0006579"/>
    <d v="2021-11-07T00:00:00"/>
    <n v="0"/>
    <n v="5042348685"/>
    <s v="117-0002735"/>
    <d v="2021-11-14T00:00:00"/>
    <e v="#N/A"/>
    <s v="2050350312"/>
    <s v="8276895965"/>
    <n v="0"/>
    <n v="98500"/>
    <n v="0"/>
    <m/>
    <m/>
    <m/>
    <m/>
    <m/>
    <m/>
    <m/>
    <m/>
    <m/>
    <m/>
    <m/>
    <m/>
    <m/>
    <m/>
    <m/>
    <m/>
    <m/>
    <m/>
    <n v="8"/>
  </r>
  <r>
    <x v="1"/>
    <s v="PT. TIRTA INVESTAMA WINONGAN"/>
    <s v="21110406298A"/>
    <s v="MERPATI"/>
    <s v="MUSTOFA"/>
    <s v="N 8281 UR"/>
    <s v="BONGKAR SAJA"/>
    <s v="-"/>
    <s v="-"/>
    <d v="2021-11-08T00:00:00"/>
    <n v="0"/>
    <s v="TIV KEBONCANDI"/>
    <x v="2"/>
    <s v="-"/>
    <s v="-"/>
    <x v="1"/>
    <n v="0"/>
    <n v="21110404173"/>
    <s v="-"/>
    <n v="6008153751"/>
    <n v="1440"/>
    <n v="0"/>
    <n v="1440"/>
    <s v="DEPO LEGUNDI"/>
    <s v="-"/>
    <s v="083-0006579"/>
    <d v="2021-11-07T00:00:00"/>
    <n v="60"/>
    <n v="5042348685"/>
    <s v="117-0002735"/>
    <d v="2021-11-14T00:00:00"/>
    <e v="#N/A"/>
    <s v="2050350312"/>
    <s v="8276895965"/>
    <n v="0"/>
    <n v="43200000"/>
    <n v="1800000"/>
    <m/>
    <m/>
    <m/>
    <m/>
    <m/>
    <m/>
    <m/>
    <m/>
    <m/>
    <m/>
    <m/>
    <m/>
    <m/>
    <m/>
    <m/>
    <m/>
    <m/>
    <m/>
    <n v="8"/>
  </r>
  <r>
    <x v="1"/>
    <s v="PT. TIRTA INVESTAMA WINONGAN"/>
    <n v="21110404155"/>
    <s v="GLL"/>
    <s v="HASAN"/>
    <s v="N 8582 UV"/>
    <n v="5042320225"/>
    <s v="-"/>
    <s v="-"/>
    <d v="2021-11-08T00:00:00"/>
    <n v="960"/>
    <s v="DEPO MARGOMULYO"/>
    <x v="5"/>
    <s v="168-0032602"/>
    <d v="2021-11-08T00:00:00"/>
    <x v="0"/>
    <n v="960"/>
    <n v="21102903676"/>
    <s v="-"/>
    <n v="6008152498"/>
    <n v="0"/>
    <n v="0"/>
    <n v="0"/>
    <s v="DEPO MARGOMULYO"/>
    <s v="-"/>
    <s v="168-0021094"/>
    <d v="2021-11-07T00:00:00"/>
    <n v="0"/>
    <n v="5042346194"/>
    <s v="168-0032603"/>
    <d v="2021-11-08T00:00:00"/>
    <s v="8276895965"/>
    <s v="2050350312"/>
    <s v="8276895965"/>
    <n v="9456000"/>
    <n v="0"/>
    <n v="0"/>
    <m/>
    <m/>
    <m/>
    <m/>
    <m/>
    <m/>
    <m/>
    <m/>
    <m/>
    <m/>
    <m/>
    <m/>
    <m/>
    <m/>
    <m/>
    <m/>
    <m/>
    <m/>
    <n v="8"/>
  </r>
  <r>
    <x v="1"/>
    <s v="PT. TIRTA INVESTAMA WINONGAN"/>
    <n v="21110404155"/>
    <s v="GLL"/>
    <s v="HASAN"/>
    <s v="N 8582 UV"/>
    <n v="5042320225"/>
    <s v="-"/>
    <s v="-"/>
    <d v="2021-11-08T00:00:00"/>
    <n v="960"/>
    <s v="DEPO MARGOMULYO"/>
    <x v="5"/>
    <s v="168-0032602"/>
    <d v="2021-11-08T00:00:00"/>
    <x v="1"/>
    <n v="960"/>
    <n v="21102903676"/>
    <s v="-"/>
    <n v="6008152498"/>
    <n v="960"/>
    <n v="0"/>
    <n v="960"/>
    <s v="DEPO MARGOMULYO"/>
    <s v="-"/>
    <s v="168-0021094"/>
    <d v="2021-11-07T00:00:00"/>
    <n v="40"/>
    <n v="5042346194"/>
    <s v="168-0032603"/>
    <d v="2021-11-08T00:00:00"/>
    <s v="8276895965"/>
    <s v="2050350312"/>
    <s v="8276895965"/>
    <n v="28800000"/>
    <n v="28800000"/>
    <n v="1200000"/>
    <m/>
    <m/>
    <m/>
    <m/>
    <m/>
    <m/>
    <m/>
    <m/>
    <m/>
    <m/>
    <m/>
    <m/>
    <m/>
    <m/>
    <m/>
    <m/>
    <m/>
    <m/>
    <n v="8"/>
  </r>
  <r>
    <x v="1"/>
    <s v="PT. TIRTA INVESTAMA WINONGAN"/>
    <n v="21110404155"/>
    <s v="GLL"/>
    <s v="HASAN"/>
    <s v="N 8582 UV"/>
    <n v="5042320225"/>
    <s v="-"/>
    <s v="-"/>
    <d v="2021-11-08T00:00:00"/>
    <n v="20"/>
    <s v="DEPO MARGOMULYO"/>
    <x v="5"/>
    <s v="168-0032602"/>
    <d v="2021-11-08T00:00:00"/>
    <x v="2"/>
    <n v="20"/>
    <n v="21102903676"/>
    <s v="-"/>
    <n v="6008152498"/>
    <n v="20"/>
    <n v="0"/>
    <n v="20"/>
    <s v="DEPO MARGOMULYO"/>
    <s v="-"/>
    <s v="168-0021094"/>
    <d v="2021-11-07T00:00:00"/>
    <n v="0"/>
    <n v="5042346194"/>
    <s v="168-0032603"/>
    <d v="2021-11-08T00:00:00"/>
    <s v="8276895965"/>
    <s v="2050350312"/>
    <s v="8276895965"/>
    <n v="0"/>
    <n v="0"/>
    <n v="0"/>
    <m/>
    <m/>
    <m/>
    <m/>
    <m/>
    <m/>
    <m/>
    <m/>
    <m/>
    <m/>
    <m/>
    <m/>
    <m/>
    <m/>
    <m/>
    <m/>
    <m/>
    <m/>
    <n v="8"/>
  </r>
  <r>
    <x v="1"/>
    <s v="PT. TIRTA INVESTAMA WINONGAN"/>
    <n v="21110404148"/>
    <s v="GLL"/>
    <s v="AGUS SUPRAPTO"/>
    <s v="L 8177 UT"/>
    <n v="5042338278"/>
    <s v="-"/>
    <s v="-"/>
    <d v="2021-11-08T00:00:00"/>
    <n v="960"/>
    <s v="DEPO MARGOMULYO"/>
    <x v="5"/>
    <s v="168-0032620"/>
    <d v="2021-11-09T00:00:00"/>
    <x v="0"/>
    <n v="960"/>
    <s v="-"/>
    <s v="-"/>
    <s v="-"/>
    <n v="0"/>
    <n v="0"/>
    <n v="0"/>
    <s v="-"/>
    <s v="-"/>
    <s v="-"/>
    <s v="-"/>
    <n v="0"/>
    <s v="-"/>
    <s v="-"/>
    <s v="-"/>
    <s v="8276895965"/>
    <e v="#N/A"/>
    <e v="#N/A"/>
    <n v="9456000"/>
    <n v="0"/>
    <n v="0"/>
    <m/>
    <m/>
    <m/>
    <m/>
    <m/>
    <m/>
    <m/>
    <m/>
    <m/>
    <m/>
    <m/>
    <m/>
    <m/>
    <m/>
    <m/>
    <m/>
    <m/>
    <m/>
    <n v="8"/>
  </r>
  <r>
    <x v="1"/>
    <s v="PT. TIRTA INVESTAMA WINONGAN"/>
    <n v="21110404148"/>
    <s v="GLL"/>
    <s v="AGUS SUPRAPTO"/>
    <s v="L 8177 UT"/>
    <n v="5042338278"/>
    <s v="-"/>
    <s v="-"/>
    <d v="2021-11-08T00:00:00"/>
    <n v="960"/>
    <s v="DEPO MARGOMULYO"/>
    <x v="5"/>
    <s v="168-0032620"/>
    <d v="2021-11-09T00:00:00"/>
    <x v="1"/>
    <n v="960"/>
    <s v="-"/>
    <s v="-"/>
    <s v="-"/>
    <n v="0"/>
    <n v="0"/>
    <n v="0"/>
    <s v="-"/>
    <s v="-"/>
    <s v="-"/>
    <s v="-"/>
    <n v="0"/>
    <s v="-"/>
    <s v="-"/>
    <s v="-"/>
    <s v="8276895965"/>
    <e v="#N/A"/>
    <e v="#N/A"/>
    <n v="28800000"/>
    <n v="0"/>
    <n v="0"/>
    <m/>
    <m/>
    <m/>
    <m/>
    <m/>
    <m/>
    <m/>
    <m/>
    <m/>
    <m/>
    <m/>
    <m/>
    <m/>
    <m/>
    <m/>
    <m/>
    <m/>
    <m/>
    <n v="8"/>
  </r>
  <r>
    <x v="1"/>
    <s v="PT. TIRTA INVESTAMA WINONGAN"/>
    <n v="21110404148"/>
    <s v="GLL"/>
    <s v="AGUS SUPRAPTO"/>
    <s v="L 8177 UT"/>
    <n v="5042338278"/>
    <s v="-"/>
    <s v="-"/>
    <d v="2021-11-08T00:00:00"/>
    <n v="20"/>
    <s v="DEPO MARGOMULYO"/>
    <x v="5"/>
    <s v="168-0032620"/>
    <d v="2021-11-09T00:00:00"/>
    <x v="2"/>
    <n v="20"/>
    <s v="-"/>
    <s v="-"/>
    <s v="-"/>
    <n v="0"/>
    <n v="0"/>
    <n v="0"/>
    <s v="-"/>
    <s v="-"/>
    <s v="-"/>
    <s v="-"/>
    <n v="0"/>
    <s v="-"/>
    <s v="-"/>
    <s v="-"/>
    <s v="8276895965"/>
    <e v="#N/A"/>
    <e v="#N/A"/>
    <n v="0"/>
    <n v="0"/>
    <n v="0"/>
    <m/>
    <m/>
    <m/>
    <m/>
    <m/>
    <m/>
    <m/>
    <m/>
    <m/>
    <m/>
    <m/>
    <m/>
    <m/>
    <m/>
    <m/>
    <m/>
    <m/>
    <m/>
    <n v="8"/>
  </r>
  <r>
    <x v="0"/>
    <s v="PT. TIRTA INVESTAMA WINONGAN"/>
    <s v="21110404148-RETUR"/>
    <s v="GLL"/>
    <s v="AGUS SUPRAPTO"/>
    <s v="L 8177 UT"/>
    <n v="5042338278"/>
    <s v="-"/>
    <s v="-"/>
    <d v="2021-11-08T00:00:00"/>
    <n v="0"/>
    <s v="DEPO MARGOMULYO"/>
    <x v="5"/>
    <s v="168-0032620"/>
    <d v="2021-11-09T00:00:00"/>
    <x v="0"/>
    <n v="0"/>
    <n v="21110406305"/>
    <s v="-"/>
    <n v="6008151415"/>
    <n v="24"/>
    <n v="0"/>
    <n v="24"/>
    <s v="DEPO JEMBER"/>
    <s v="-"/>
    <s v="369-0005569"/>
    <d v="2021-11-08T00:00:00"/>
    <n v="0"/>
    <n v="5042346468"/>
    <s v="369-0005935"/>
    <d v="2021-11-09T00:00:00"/>
    <s v="8276895965"/>
    <s v="2050350281"/>
    <s v="8276895377"/>
    <n v="0"/>
    <n v="236400"/>
    <n v="0"/>
    <m/>
    <m/>
    <m/>
    <m/>
    <m/>
    <m/>
    <m/>
    <m/>
    <m/>
    <m/>
    <m/>
    <m/>
    <m/>
    <m/>
    <m/>
    <m/>
    <m/>
    <m/>
    <n v="8"/>
  </r>
  <r>
    <x v="0"/>
    <s v="PT. TIRTA INVESTAMA WINONGAN"/>
    <s v="21110404148-RETUR"/>
    <s v="GLL"/>
    <s v="AGUS SUPRAPTO"/>
    <s v="L 8177 UT"/>
    <n v="5042338278"/>
    <s v="-"/>
    <s v="-"/>
    <d v="2021-11-08T00:00:00"/>
    <n v="0"/>
    <s v="DEPO MARGOMULYO"/>
    <x v="5"/>
    <s v="168-0032620"/>
    <d v="2021-11-09T00:00:00"/>
    <x v="1"/>
    <n v="0"/>
    <n v="21110406305"/>
    <s v="-"/>
    <n v="6008151415"/>
    <n v="960"/>
    <n v="0"/>
    <n v="960"/>
    <s v="DEPO JEMBER"/>
    <s v="-"/>
    <s v="369-0005569"/>
    <d v="2021-11-08T00:00:00"/>
    <n v="30"/>
    <n v="5042346468"/>
    <s v="369-0005935"/>
    <d v="2021-11-09T00:00:00"/>
    <s v="8276895965"/>
    <s v="2050350281"/>
    <s v="8276895377"/>
    <n v="0"/>
    <n v="28800000"/>
    <n v="900000"/>
    <m/>
    <m/>
    <m/>
    <m/>
    <m/>
    <m/>
    <m/>
    <m/>
    <m/>
    <m/>
    <m/>
    <m/>
    <m/>
    <m/>
    <m/>
    <m/>
    <m/>
    <m/>
    <n v="8"/>
  </r>
  <r>
    <x v="0"/>
    <s v="PT. TIRTA INVESTAMA WINONGAN"/>
    <s v="21110404148-RETUR"/>
    <s v="GLL"/>
    <s v="AGUS SUPRAPTO"/>
    <s v="L 8177 UT"/>
    <n v="5042338278"/>
    <s v="-"/>
    <s v="-"/>
    <d v="2021-11-08T00:00:00"/>
    <n v="0"/>
    <s v="DEPO MARGOMULYO"/>
    <x v="5"/>
    <s v="168-0032620"/>
    <d v="2021-11-09T00:00:00"/>
    <x v="2"/>
    <n v="0"/>
    <n v="21110406305"/>
    <s v="-"/>
    <n v="6008151415"/>
    <n v="20"/>
    <n v="0"/>
    <n v="20"/>
    <s v="DEPO JEMBER"/>
    <s v="-"/>
    <s v="369-0005569"/>
    <d v="2021-11-08T00:00:00"/>
    <n v="0"/>
    <n v="5042346468"/>
    <s v="369-0005935"/>
    <d v="2021-11-09T00:00:00"/>
    <s v="8276895965"/>
    <s v="2050350281"/>
    <s v="8276895377"/>
    <n v="0"/>
    <n v="0"/>
    <n v="0"/>
    <m/>
    <m/>
    <m/>
    <m/>
    <m/>
    <m/>
    <m/>
    <m/>
    <m/>
    <m/>
    <m/>
    <m/>
    <m/>
    <m/>
    <m/>
    <m/>
    <m/>
    <m/>
    <n v="8"/>
  </r>
  <r>
    <x v="0"/>
    <s v="PT. TIRTA INVESTAMA WINONGAN"/>
    <n v="21110406282"/>
    <s v="GLL"/>
    <s v="SOLIKAN"/>
    <s v="N 8547 UV"/>
    <n v="5042347609"/>
    <s v="-"/>
    <s v="-"/>
    <d v="2021-11-08T00:00:00"/>
    <n v="1344"/>
    <s v="DEPO BONDOWOSO"/>
    <x v="22"/>
    <s v="745-0000865"/>
    <d v="2021-11-09T00:00:00"/>
    <x v="0"/>
    <n v="1344"/>
    <n v="21102803699"/>
    <s v="-"/>
    <n v="6008151412"/>
    <n v="43"/>
    <n v="0"/>
    <n v="41"/>
    <s v="DEPO SUKOREJO"/>
    <s v="-"/>
    <s v="569-0002140"/>
    <d v="2021-11-08T00:00:00"/>
    <n v="1"/>
    <n v="5042342627"/>
    <s v="116-0003939"/>
    <d v="2021-11-14T00:00:00"/>
    <s v="8276895377"/>
    <s v="2050350281"/>
    <s v="8276895377"/>
    <n v="13238400"/>
    <n v="403850"/>
    <n v="9850"/>
    <m/>
    <m/>
    <m/>
    <m/>
    <m/>
    <m/>
    <m/>
    <m/>
    <m/>
    <m/>
    <m/>
    <m/>
    <m/>
    <m/>
    <m/>
    <m/>
    <m/>
    <m/>
    <n v="8"/>
  </r>
  <r>
    <x v="0"/>
    <s v="PT. TIRTA INVESTAMA WINONGAN"/>
    <n v="21110406282"/>
    <s v="GLL"/>
    <s v="SOLIKAN"/>
    <s v="N 8547 UV"/>
    <n v="5042347609"/>
    <s v="-"/>
    <s v="-"/>
    <d v="2021-11-08T00:00:00"/>
    <n v="1344"/>
    <s v="DEPO BONDOWOSO"/>
    <x v="22"/>
    <s v="745-0000865"/>
    <d v="2021-11-09T00:00:00"/>
    <x v="1"/>
    <n v="1344"/>
    <n v="21102803699"/>
    <s v="-"/>
    <n v="6008151412"/>
    <n v="1344"/>
    <n v="0"/>
    <n v="1344"/>
    <s v="DEPO SUKOREJO"/>
    <s v="-"/>
    <s v="569-0002140"/>
    <d v="2021-11-08T00:00:00"/>
    <n v="65"/>
    <n v="5042342627"/>
    <s v="116-0003939"/>
    <d v="2021-11-14T00:00:00"/>
    <s v="8276895377"/>
    <s v="2050350281"/>
    <s v="8276895377"/>
    <n v="40320000"/>
    <n v="40320000"/>
    <n v="1950000"/>
    <m/>
    <m/>
    <m/>
    <m/>
    <m/>
    <m/>
    <m/>
    <m/>
    <m/>
    <m/>
    <m/>
    <m/>
    <m/>
    <m/>
    <m/>
    <m/>
    <m/>
    <m/>
    <n v="8"/>
  </r>
  <r>
    <x v="0"/>
    <s v="PT. TIRTA INVESTAMA WINONGAN"/>
    <n v="21110406287"/>
    <s v="GLL"/>
    <s v="HASAN"/>
    <s v="N 8582 UV"/>
    <n v="5042346927"/>
    <s v="-"/>
    <s v="-"/>
    <d v="2021-11-08T00:00:00"/>
    <n v="960"/>
    <s v="DEPO JEMBER"/>
    <x v="7"/>
    <s v="369-0005934"/>
    <d v="2021-11-09T00:00:00"/>
    <x v="0"/>
    <n v="960"/>
    <s v="-"/>
    <s v="-"/>
    <s v="-"/>
    <n v="0"/>
    <n v="0"/>
    <n v="0"/>
    <s v="-"/>
    <s v="-"/>
    <s v="-"/>
    <s v="-"/>
    <n v="0"/>
    <s v="-"/>
    <s v="-"/>
    <s v="-"/>
    <s v="8276895377"/>
    <e v="#N/A"/>
    <e v="#N/A"/>
    <n v="9456000"/>
    <n v="0"/>
    <n v="0"/>
    <m/>
    <m/>
    <m/>
    <m/>
    <m/>
    <m/>
    <m/>
    <m/>
    <m/>
    <m/>
    <m/>
    <m/>
    <m/>
    <m/>
    <m/>
    <m/>
    <m/>
    <m/>
    <n v="8"/>
  </r>
  <r>
    <x v="0"/>
    <s v="PT. TIRTA INVESTAMA WINONGAN"/>
    <n v="21110406287"/>
    <s v="GLL"/>
    <s v="HASAN"/>
    <s v="N 8582 UV"/>
    <n v="5042346927"/>
    <s v="-"/>
    <s v="-"/>
    <d v="2021-11-08T00:00:00"/>
    <n v="960"/>
    <s v="DEPO JEMBER"/>
    <x v="7"/>
    <s v="369-0005934"/>
    <d v="2021-11-09T00:00:00"/>
    <x v="1"/>
    <n v="960"/>
    <s v="-"/>
    <s v="-"/>
    <s v="-"/>
    <n v="0"/>
    <n v="0"/>
    <n v="0"/>
    <s v="-"/>
    <s v="-"/>
    <s v="-"/>
    <s v="-"/>
    <n v="0"/>
    <s v="-"/>
    <s v="-"/>
    <s v="-"/>
    <s v="8276895377"/>
    <e v="#N/A"/>
    <e v="#N/A"/>
    <n v="28800000"/>
    <n v="0"/>
    <n v="0"/>
    <m/>
    <m/>
    <m/>
    <m/>
    <m/>
    <m/>
    <m/>
    <m/>
    <m/>
    <m/>
    <m/>
    <m/>
    <m/>
    <m/>
    <m/>
    <m/>
    <m/>
    <m/>
    <n v="8"/>
  </r>
  <r>
    <x v="0"/>
    <s v="PT. TIRTA INVESTAMA WINONGAN"/>
    <n v="21110406287"/>
    <s v="GLL"/>
    <s v="HASAN"/>
    <s v="N 8582 UV"/>
    <n v="5042346927"/>
    <s v="-"/>
    <s v="-"/>
    <d v="2021-11-08T00:00:00"/>
    <n v="20"/>
    <s v="DEPO JEMBER"/>
    <x v="7"/>
    <s v="369-0005934"/>
    <d v="2021-11-09T00:00:00"/>
    <x v="2"/>
    <n v="20"/>
    <s v="-"/>
    <s v="-"/>
    <s v="-"/>
    <n v="0"/>
    <n v="0"/>
    <n v="0"/>
    <s v="-"/>
    <s v="-"/>
    <s v="-"/>
    <s v="-"/>
    <n v="0"/>
    <s v="-"/>
    <s v="-"/>
    <s v="-"/>
    <s v="8276895377"/>
    <e v="#N/A"/>
    <e v="#N/A"/>
    <n v="0"/>
    <n v="0"/>
    <n v="0"/>
    <m/>
    <m/>
    <m/>
    <m/>
    <m/>
    <m/>
    <m/>
    <m/>
    <m/>
    <m/>
    <m/>
    <m/>
    <m/>
    <m/>
    <m/>
    <m/>
    <m/>
    <m/>
    <n v="8"/>
  </r>
  <r>
    <x v="1"/>
    <s v="PT. TIRTA INVESTAMA WINONGAN"/>
    <s v="21110406287-RETUR"/>
    <s v="GLL"/>
    <s v="HASAN"/>
    <s v="N 8582 UV"/>
    <n v="5042346927"/>
    <s v="-"/>
    <s v="-"/>
    <d v="2021-11-08T00:00:00"/>
    <n v="0"/>
    <s v="DEPO JEMBER"/>
    <x v="7"/>
    <s v="369-0005934"/>
    <d v="2021-11-09T00:00:00"/>
    <x v="0"/>
    <n v="0"/>
    <n v="21110404155"/>
    <s v="-"/>
    <n v="6008154786"/>
    <n v="12"/>
    <n v="0"/>
    <n v="12"/>
    <s v="DEPO MARGOMULYO"/>
    <s v="-"/>
    <s v="168-0021106"/>
    <d v="2021-11-08T00:00:00"/>
    <n v="0"/>
    <n v="5042347628"/>
    <s v="168-0032621"/>
    <d v="2021-11-09T00:00:00"/>
    <s v="8276895377"/>
    <s v="2050350312"/>
    <s v="8276895965"/>
    <n v="0"/>
    <n v="118200"/>
    <n v="0"/>
    <m/>
    <m/>
    <m/>
    <m/>
    <m/>
    <m/>
    <m/>
    <m/>
    <m/>
    <m/>
    <m/>
    <m/>
    <m/>
    <m/>
    <m/>
    <m/>
    <m/>
    <m/>
    <n v="8"/>
  </r>
  <r>
    <x v="1"/>
    <s v="PT. TIRTA INVESTAMA WINONGAN"/>
    <s v="21110406287-RETUR"/>
    <s v="GLL"/>
    <s v="HASAN"/>
    <s v="N 8582 UV"/>
    <n v="5042346927"/>
    <s v="-"/>
    <s v="-"/>
    <d v="2021-11-08T00:00:00"/>
    <n v="0"/>
    <s v="DEPO JEMBER"/>
    <x v="7"/>
    <s v="369-0005934"/>
    <d v="2021-11-09T00:00:00"/>
    <x v="1"/>
    <n v="0"/>
    <n v="21110404155"/>
    <s v="-"/>
    <n v="6008154786"/>
    <n v="960"/>
    <n v="0"/>
    <n v="956"/>
    <s v="DEPO MARGOMULYO"/>
    <s v="-"/>
    <s v="168-0021106"/>
    <d v="2021-11-08T00:00:00"/>
    <n v="30"/>
    <n v="5042347628"/>
    <s v="168-0032621"/>
    <d v="2021-11-09T00:00:00"/>
    <s v="8276895377"/>
    <s v="2050350312"/>
    <s v="8276895965"/>
    <n v="0"/>
    <n v="28680000"/>
    <n v="900000"/>
    <m/>
    <m/>
    <m/>
    <m/>
    <m/>
    <m/>
    <m/>
    <m/>
    <m/>
    <m/>
    <m/>
    <m/>
    <m/>
    <m/>
    <m/>
    <m/>
    <m/>
    <m/>
    <n v="8"/>
  </r>
  <r>
    <x v="1"/>
    <s v="PT. TIRTA INVESTAMA WINONGAN"/>
    <s v="21110406287-RETUR"/>
    <s v="GLL"/>
    <s v="HASAN"/>
    <s v="N 8582 UV"/>
    <n v="5042346927"/>
    <s v="-"/>
    <s v="-"/>
    <d v="2021-11-08T00:00:00"/>
    <n v="0"/>
    <s v="DEPO JEMBER"/>
    <x v="7"/>
    <s v="369-0005934"/>
    <d v="2021-11-09T00:00:00"/>
    <x v="2"/>
    <n v="0"/>
    <n v="21110404155"/>
    <s v="-"/>
    <n v="6008154786"/>
    <n v="20"/>
    <n v="0"/>
    <n v="20"/>
    <s v="DEPO MARGOMULYO"/>
    <s v="-"/>
    <s v="168-0021106"/>
    <d v="2021-11-08T00:00:00"/>
    <n v="0"/>
    <n v="5042347628"/>
    <s v="168-0032621"/>
    <d v="2021-11-09T00:00:00"/>
    <s v="8276895377"/>
    <s v="2050350312"/>
    <s v="8276895965"/>
    <n v="0"/>
    <n v="0"/>
    <n v="0"/>
    <m/>
    <m/>
    <m/>
    <m/>
    <m/>
    <m/>
    <m/>
    <m/>
    <m/>
    <m/>
    <m/>
    <m/>
    <m/>
    <m/>
    <m/>
    <m/>
    <m/>
    <m/>
    <n v="8"/>
  </r>
  <r>
    <x v="1"/>
    <s v="PT. TIRTA INVESTAMA WINONGAN"/>
    <s v="21110406289-RETUR"/>
    <s v="GLL"/>
    <s v="SUMANANG"/>
    <s v="L 9352 UZ"/>
    <n v="5042350170"/>
    <s v="-"/>
    <s v="-"/>
    <d v="2021-11-08T00:00:00"/>
    <n v="0"/>
    <s v="DEPO JEMBER"/>
    <x v="7"/>
    <s v="369-0005937"/>
    <d v="2021-11-09T00:00:00"/>
    <x v="0"/>
    <n v="0"/>
    <n v="21102903690"/>
    <s v="-"/>
    <n v="6008156739"/>
    <n v="33"/>
    <n v="0"/>
    <n v="33"/>
    <s v="DEPO LEGUNDI"/>
    <s v="-"/>
    <s v="083-0006585"/>
    <d v="2021-11-08T00:00:00"/>
    <n v="0"/>
    <n v="5042348872"/>
    <s v="083-0007897"/>
    <d v="2021-11-08T00:00:00"/>
    <e v="#N/A"/>
    <s v="2050350312"/>
    <s v="8276895965"/>
    <n v="0"/>
    <n v="325050"/>
    <n v="0"/>
    <m/>
    <m/>
    <m/>
    <m/>
    <m/>
    <m/>
    <m/>
    <m/>
    <m/>
    <m/>
    <m/>
    <m/>
    <m/>
    <m/>
    <m/>
    <m/>
    <m/>
    <m/>
    <n v="8"/>
  </r>
  <r>
    <x v="1"/>
    <s v="PT. TIRTA INVESTAMA WINONGAN"/>
    <s v="21110406289-RETUR"/>
    <s v="GLL"/>
    <s v="SUMANANG"/>
    <s v="L 9352 UZ"/>
    <n v="5042350170"/>
    <s v="-"/>
    <s v="-"/>
    <d v="2021-11-08T00:00:00"/>
    <n v="0"/>
    <s v="DEPO JEMBER"/>
    <x v="7"/>
    <s v="369-0005937"/>
    <d v="2021-11-09T00:00:00"/>
    <x v="1"/>
    <n v="0"/>
    <n v="21102903690"/>
    <s v="-"/>
    <n v="6008156739"/>
    <n v="1344"/>
    <n v="0"/>
    <n v="1344"/>
    <s v="DEPO LEGUNDI"/>
    <s v="-"/>
    <s v="083-0006585"/>
    <d v="2021-11-08T00:00:00"/>
    <n v="70"/>
    <n v="5042348872"/>
    <s v="083-0007897"/>
    <d v="2021-11-08T00:00:00"/>
    <e v="#N/A"/>
    <s v="2050350312"/>
    <s v="8276895965"/>
    <n v="0"/>
    <n v="40320000"/>
    <n v="2100000"/>
    <m/>
    <m/>
    <m/>
    <m/>
    <m/>
    <m/>
    <m/>
    <m/>
    <m/>
    <m/>
    <m/>
    <m/>
    <m/>
    <m/>
    <m/>
    <m/>
    <m/>
    <m/>
    <n v="8"/>
  </r>
  <r>
    <x v="0"/>
    <s v="PT. TIRTA INVESTAMA WINONGAN"/>
    <n v="21110406291"/>
    <s v="GLL"/>
    <s v="GATOT"/>
    <s v="N 8548 UV"/>
    <n v="5042341198"/>
    <s v="-"/>
    <s v="-"/>
    <d v="2021-11-08T00:00:00"/>
    <n v="960"/>
    <s v="DEPO JEMBER"/>
    <x v="7"/>
    <s v="369-0005932"/>
    <d v="2021-11-09T00:00:00"/>
    <x v="0"/>
    <n v="960"/>
    <n v="21110406309"/>
    <s v="-"/>
    <n v="6008154378"/>
    <n v="15"/>
    <n v="0"/>
    <n v="15"/>
    <s v="DEPO PROBOLINGGO"/>
    <s v="-"/>
    <s v="889-0004225"/>
    <d v="2021-11-08T00:00:00"/>
    <n v="0"/>
    <n v="5042341700"/>
    <s v="116-0003937"/>
    <d v="2021-11-14T00:00:00"/>
    <s v="8276895377"/>
    <s v="2050350281"/>
    <s v="8276895377"/>
    <n v="9456000"/>
    <n v="147750"/>
    <n v="0"/>
    <m/>
    <m/>
    <m/>
    <m/>
    <m/>
    <m/>
    <m/>
    <m/>
    <m/>
    <m/>
    <m/>
    <m/>
    <m/>
    <m/>
    <m/>
    <m/>
    <m/>
    <m/>
    <n v="8"/>
  </r>
  <r>
    <x v="0"/>
    <s v="PT. TIRTA INVESTAMA WINONGAN"/>
    <n v="21110406291"/>
    <s v="GLL"/>
    <s v="GATOT"/>
    <s v="N 8548 UV"/>
    <n v="5042341198"/>
    <s v="-"/>
    <s v="-"/>
    <d v="2021-11-08T00:00:00"/>
    <n v="960"/>
    <s v="DEPO JEMBER"/>
    <x v="7"/>
    <s v="369-0005932"/>
    <d v="2021-11-09T00:00:00"/>
    <x v="1"/>
    <n v="960"/>
    <n v="21110406309"/>
    <s v="-"/>
    <n v="6008154378"/>
    <n v="960"/>
    <n v="0"/>
    <n v="960"/>
    <s v="DEPO PROBOLINGGO"/>
    <s v="-"/>
    <s v="889-0004225"/>
    <d v="2021-11-08T00:00:00"/>
    <n v="45"/>
    <n v="5042341700"/>
    <s v="116-0003937"/>
    <d v="2021-11-14T00:00:00"/>
    <s v="8276895377"/>
    <s v="2050350281"/>
    <s v="8276895377"/>
    <n v="28800000"/>
    <n v="28800000"/>
    <n v="1350000"/>
    <m/>
    <m/>
    <m/>
    <m/>
    <m/>
    <m/>
    <m/>
    <m/>
    <m/>
    <m/>
    <m/>
    <m/>
    <m/>
    <m/>
    <m/>
    <m/>
    <m/>
    <m/>
    <n v="8"/>
  </r>
  <r>
    <x v="0"/>
    <s v="PT. TIRTA INVESTAMA WINONGAN"/>
    <n v="21110406291"/>
    <s v="GLL"/>
    <s v="GATOT"/>
    <s v="N 8548 UV"/>
    <n v="5042341198"/>
    <s v="-"/>
    <s v="-"/>
    <d v="2021-11-08T00:00:00"/>
    <n v="20"/>
    <s v="DEPO JEMBER"/>
    <x v="7"/>
    <s v="369-0005932"/>
    <d v="2021-11-09T00:00:00"/>
    <x v="2"/>
    <n v="20"/>
    <n v="21110406309"/>
    <s v="-"/>
    <n v="6008154378"/>
    <n v="20"/>
    <n v="0"/>
    <n v="20"/>
    <s v="DEPO PROBOLINGGO"/>
    <s v="-"/>
    <s v="889-0004225"/>
    <d v="2021-11-08T00:00:00"/>
    <n v="0"/>
    <n v="5042341700"/>
    <s v="116-0003937"/>
    <d v="2021-11-14T00:00:00"/>
    <s v="8276895377"/>
    <s v="2050350281"/>
    <s v="8276895377"/>
    <n v="0"/>
    <n v="0"/>
    <n v="0"/>
    <m/>
    <m/>
    <m/>
    <m/>
    <m/>
    <m/>
    <m/>
    <m/>
    <m/>
    <m/>
    <m/>
    <m/>
    <m/>
    <m/>
    <m/>
    <m/>
    <m/>
    <m/>
    <n v="8"/>
  </r>
  <r>
    <x v="1"/>
    <s v="PT. TIRTA INVESTAMA WINONGAN"/>
    <s v="21110406294-RETUR"/>
    <s v="GLL"/>
    <s v="DENI"/>
    <s v="N 8661 UW"/>
    <n v="5042349189"/>
    <s v="-"/>
    <s v="-"/>
    <d v="2021-11-08T00:00:00"/>
    <n v="0"/>
    <s v="DEPO GENTENG"/>
    <x v="9"/>
    <s v="371-0001145"/>
    <d v="2021-11-09T00:00:00"/>
    <x v="0"/>
    <n v="0"/>
    <s v="SPP 753770"/>
    <s v="-"/>
    <n v="6008156902"/>
    <n v="0"/>
    <n v="0"/>
    <n v="0"/>
    <s v="GUDANG PUSAT SWS"/>
    <s v="-"/>
    <s v="117-0000133"/>
    <d v="2021-11-06T00:00:00"/>
    <n v="0"/>
    <n v="5042350127"/>
    <s v="116-0003945"/>
    <d v="2021-11-14T00:00:00"/>
    <e v="#N/A"/>
    <s v="2050350312"/>
    <s v="8276895965"/>
    <n v="0"/>
    <n v="0"/>
    <n v="0"/>
    <m/>
    <m/>
    <m/>
    <m/>
    <m/>
    <m/>
    <m/>
    <m/>
    <m/>
    <m/>
    <m/>
    <m/>
    <m/>
    <m/>
    <m/>
    <m/>
    <m/>
    <m/>
    <n v="8"/>
  </r>
  <r>
    <x v="1"/>
    <s v="PT. TIRTA INVESTAMA WINONGAN"/>
    <s v="21110406294-RETUR"/>
    <s v="GLL"/>
    <s v="DENI"/>
    <s v="N 8661 UW"/>
    <n v="5042349189"/>
    <s v="-"/>
    <s v="-"/>
    <d v="2021-11-08T00:00:00"/>
    <n v="0"/>
    <s v="DEPO GENTENG"/>
    <x v="9"/>
    <s v="371-0001145"/>
    <d v="2021-11-09T00:00:00"/>
    <x v="1"/>
    <n v="0"/>
    <s v="SPP 753770"/>
    <s v="-"/>
    <n v="6008156902"/>
    <n v="1344"/>
    <n v="0"/>
    <n v="1344"/>
    <s v="GUDANG PUSAT SWS"/>
    <s v="-"/>
    <s v="117-0000133"/>
    <d v="2021-11-06T00:00:00"/>
    <n v="92"/>
    <n v="5042350127"/>
    <s v="116-0003945"/>
    <d v="2021-11-14T00:00:00"/>
    <e v="#N/A"/>
    <s v="2050350312"/>
    <s v="8276895965"/>
    <n v="0"/>
    <n v="40320000"/>
    <n v="2760000"/>
    <m/>
    <m/>
    <m/>
    <m/>
    <m/>
    <m/>
    <m/>
    <m/>
    <m/>
    <m/>
    <m/>
    <m/>
    <m/>
    <m/>
    <m/>
    <m/>
    <m/>
    <m/>
    <n v="8"/>
  </r>
  <r>
    <x v="0"/>
    <s v="PT. TIRTA INVESTAMA WINONGAN"/>
    <n v="21110800015"/>
    <s v="GLL"/>
    <s v="AHMAD"/>
    <s v="L 9357 UZ"/>
    <n v="5042346469"/>
    <s v="-"/>
    <s v="-"/>
    <d v="2021-11-08T00:00:00"/>
    <n v="1104"/>
    <s v="DEPO MARGOMULYO"/>
    <x v="31"/>
    <s v="558-0010143"/>
    <d v="2021-11-09T00:00:00"/>
    <x v="0"/>
    <n v="1104"/>
    <s v="-"/>
    <s v="-"/>
    <s v="-"/>
    <n v="0"/>
    <n v="0"/>
    <n v="0"/>
    <s v="-"/>
    <s v="-"/>
    <s v="-"/>
    <s v="-"/>
    <n v="0"/>
    <s v="-"/>
    <s v="-"/>
    <s v="-"/>
    <s v="8276895377"/>
    <e v="#N/A"/>
    <e v="#N/A"/>
    <n v="10874400"/>
    <n v="0"/>
    <n v="0"/>
    <m/>
    <m/>
    <m/>
    <m/>
    <m/>
    <m/>
    <m/>
    <m/>
    <m/>
    <m/>
    <m/>
    <m/>
    <m/>
    <m/>
    <m/>
    <m/>
    <m/>
    <m/>
    <n v="8"/>
  </r>
  <r>
    <x v="0"/>
    <s v="PT. TIRTA INVESTAMA WINONGAN"/>
    <n v="21110800015"/>
    <s v="GLL"/>
    <s v="AHMAD"/>
    <s v="L 9357 UZ"/>
    <n v="5042346469"/>
    <s v="-"/>
    <s v="-"/>
    <d v="2021-11-08T00:00:00"/>
    <n v="1104"/>
    <s v="DEPO MARGOMULYO"/>
    <x v="31"/>
    <s v="558-0010143"/>
    <d v="2021-11-09T00:00:00"/>
    <x v="1"/>
    <n v="1104"/>
    <s v="-"/>
    <s v="-"/>
    <s v="-"/>
    <n v="0"/>
    <n v="0"/>
    <n v="0"/>
    <s v="-"/>
    <s v="-"/>
    <s v="-"/>
    <s v="-"/>
    <n v="0"/>
    <s v="-"/>
    <s v="-"/>
    <s v="-"/>
    <s v="8276895377"/>
    <e v="#N/A"/>
    <e v="#N/A"/>
    <n v="33120000"/>
    <n v="0"/>
    <n v="0"/>
    <m/>
    <m/>
    <m/>
    <m/>
    <m/>
    <m/>
    <m/>
    <m/>
    <m/>
    <m/>
    <m/>
    <m/>
    <m/>
    <m/>
    <m/>
    <m/>
    <m/>
    <m/>
    <n v="8"/>
  </r>
  <r>
    <x v="0"/>
    <s v="PT. TIRTA INVESTAMA WINONGAN"/>
    <n v="21110800015"/>
    <s v="GLL"/>
    <s v="AHMAD"/>
    <s v="L 9357 UZ"/>
    <n v="5042346469"/>
    <s v="-"/>
    <s v="-"/>
    <d v="2021-11-08T00:00:00"/>
    <n v="28"/>
    <s v="DEPO MARGOMULYO"/>
    <x v="31"/>
    <s v="558-0010143"/>
    <d v="2021-11-09T00:00:00"/>
    <x v="2"/>
    <n v="28"/>
    <s v="-"/>
    <s v="-"/>
    <s v="-"/>
    <n v="0"/>
    <n v="0"/>
    <n v="0"/>
    <s v="-"/>
    <s v="-"/>
    <s v="-"/>
    <s v="-"/>
    <n v="0"/>
    <s v="-"/>
    <s v="-"/>
    <s v="-"/>
    <s v="8276895377"/>
    <e v="#N/A"/>
    <e v="#N/A"/>
    <n v="0"/>
    <n v="0"/>
    <n v="0"/>
    <m/>
    <m/>
    <m/>
    <m/>
    <m/>
    <m/>
    <m/>
    <m/>
    <m/>
    <m/>
    <m/>
    <m/>
    <m/>
    <m/>
    <m/>
    <m/>
    <m/>
    <m/>
    <n v="8"/>
  </r>
  <r>
    <x v="1"/>
    <s v="PT. TIRTA INVESTAMA WINONGAN"/>
    <s v="21110800015-RETUR"/>
    <s v="GLL"/>
    <s v="AHMAD"/>
    <s v="L 9357 UZ"/>
    <n v="5042346469"/>
    <s v="-"/>
    <s v="-"/>
    <d v="2021-11-08T00:00:00"/>
    <n v="0"/>
    <s v="DEPO MARGOMULYO"/>
    <x v="31"/>
    <s v="558-0010143"/>
    <d v="2021-11-09T00:00:00"/>
    <x v="0"/>
    <n v="0"/>
    <n v="21110404165"/>
    <s v="-"/>
    <n v="6008156641"/>
    <n v="24"/>
    <n v="0"/>
    <n v="24"/>
    <s v="DEPO GRESIK"/>
    <s v="-"/>
    <s v="556-0006293"/>
    <d v="2021-11-08T00:00:00"/>
    <n v="0"/>
    <n v="5042341747"/>
    <s v="168-0032640"/>
    <d v="2021-11-09T00:00:00"/>
    <s v="8276895377"/>
    <s v="2050350312"/>
    <s v="8276895965"/>
    <n v="0"/>
    <n v="236400"/>
    <n v="0"/>
    <m/>
    <m/>
    <m/>
    <m/>
    <m/>
    <m/>
    <m/>
    <m/>
    <m/>
    <m/>
    <m/>
    <m/>
    <m/>
    <m/>
    <m/>
    <m/>
    <m/>
    <m/>
    <n v="8"/>
  </r>
  <r>
    <x v="1"/>
    <s v="PT. TIRTA INVESTAMA WINONGAN"/>
    <s v="21110800015-RETUR"/>
    <s v="GLL"/>
    <s v="AHMAD"/>
    <s v="L 9357 UZ"/>
    <n v="5042346469"/>
    <s v="-"/>
    <s v="-"/>
    <d v="2021-11-08T00:00:00"/>
    <n v="0"/>
    <s v="DEPO MARGOMULYO"/>
    <x v="31"/>
    <s v="558-0010143"/>
    <d v="2021-11-09T00:00:00"/>
    <x v="1"/>
    <n v="0"/>
    <n v="21110404165"/>
    <s v="-"/>
    <n v="6008156641"/>
    <n v="1152"/>
    <n v="0"/>
    <n v="1152"/>
    <s v="DEPO GRESIK"/>
    <s v="-"/>
    <s v="556-0006293"/>
    <d v="2021-11-08T00:00:00"/>
    <n v="48"/>
    <n v="5042341747"/>
    <s v="168-0032640"/>
    <d v="2021-11-09T00:00:00"/>
    <s v="8276895377"/>
    <s v="2050350312"/>
    <s v="8276895965"/>
    <n v="0"/>
    <n v="34560000"/>
    <n v="1440000"/>
    <m/>
    <m/>
    <m/>
    <m/>
    <m/>
    <m/>
    <m/>
    <m/>
    <m/>
    <m/>
    <m/>
    <m/>
    <m/>
    <m/>
    <m/>
    <m/>
    <m/>
    <m/>
    <n v="8"/>
  </r>
  <r>
    <x v="1"/>
    <s v="PT. TIRTA INVESTAMA WINONGAN"/>
    <s v="21110800015-RETUR"/>
    <s v="GLL"/>
    <s v="AHMAD"/>
    <s v="L 9357 UZ"/>
    <n v="5042346469"/>
    <s v="-"/>
    <s v="-"/>
    <d v="2021-11-08T00:00:00"/>
    <n v="0"/>
    <s v="DEPO MARGOMULYO"/>
    <x v="31"/>
    <s v="558-0010143"/>
    <d v="2021-11-09T00:00:00"/>
    <x v="2"/>
    <n v="0"/>
    <n v="21110404165"/>
    <s v="-"/>
    <n v="6008156641"/>
    <n v="24"/>
    <n v="0"/>
    <n v="24"/>
    <s v="DEPO GRESIK"/>
    <s v="-"/>
    <s v="556-0006293"/>
    <d v="2021-11-08T00:00:00"/>
    <n v="0"/>
    <n v="5042341747"/>
    <s v="168-0032640"/>
    <d v="2021-11-09T00:00:00"/>
    <s v="8276895377"/>
    <s v="2050350312"/>
    <s v="8276895965"/>
    <n v="0"/>
    <n v="0"/>
    <n v="0"/>
    <m/>
    <m/>
    <m/>
    <m/>
    <m/>
    <m/>
    <m/>
    <m/>
    <m/>
    <m/>
    <m/>
    <m/>
    <m/>
    <m/>
    <m/>
    <m/>
    <m/>
    <m/>
    <n v="8"/>
  </r>
  <r>
    <x v="0"/>
    <s v="PT. TIRTA INVESTAMA PANDAAN"/>
    <n v="21110406128"/>
    <s v="YPS"/>
    <s v="M. FAIZIN"/>
    <s v="N 9965 UW"/>
    <n v="5042347368"/>
    <s v="-"/>
    <s v="-"/>
    <d v="2021-11-08T00:00:00"/>
    <n v="1280"/>
    <s v="DEPO LUMAJANG"/>
    <x v="16"/>
    <s v="079-0002037"/>
    <d v="2021-11-09T00:00:00"/>
    <x v="9"/>
    <n v="1280"/>
    <s v="-"/>
    <s v="-"/>
    <n v="6008155068"/>
    <n v="0"/>
    <n v="0"/>
    <n v="0"/>
    <s v="DEPO LUMAJANG"/>
    <s v="-"/>
    <s v="079-0002005"/>
    <d v="2021-11-09T00:00:00"/>
    <n v="0"/>
    <s v="-"/>
    <s v="-"/>
    <s v="-"/>
    <s v="8276895378"/>
    <s v="2050350280"/>
    <e v="#N/A"/>
    <n v="47667200"/>
    <n v="0"/>
    <n v="0"/>
    <m/>
    <m/>
    <m/>
    <m/>
    <m/>
    <m/>
    <m/>
    <m/>
    <m/>
    <m/>
    <m/>
    <m/>
    <m/>
    <m/>
    <m/>
    <m/>
    <m/>
    <m/>
    <n v="8"/>
  </r>
  <r>
    <x v="0"/>
    <s v="PT. TIRTA INVESTAMA PANDAAN"/>
    <n v="21110406128"/>
    <s v="YPS"/>
    <s v="M. FAIZIN"/>
    <s v="N 9965 UW"/>
    <n v="5042347368"/>
    <s v="-"/>
    <s v="-"/>
    <d v="2021-11-08T00:00:00"/>
    <n v="32"/>
    <s v="DEPO LUMAJANG"/>
    <x v="16"/>
    <s v="079-0002037"/>
    <d v="2021-11-09T00:00:00"/>
    <x v="4"/>
    <n v="32"/>
    <s v="-"/>
    <s v="-"/>
    <n v="6008155068"/>
    <n v="32"/>
    <n v="0"/>
    <n v="32"/>
    <s v="DEPO LUMAJANG"/>
    <s v="-"/>
    <s v="079-0002005"/>
    <d v="2021-11-09T00:00:00"/>
    <n v="0"/>
    <s v="-"/>
    <s v="-"/>
    <s v="-"/>
    <s v="8276895378"/>
    <s v="2050350280"/>
    <e v="#N/A"/>
    <n v="3200000"/>
    <n v="3200000"/>
    <n v="0"/>
    <m/>
    <m/>
    <m/>
    <m/>
    <m/>
    <m/>
    <m/>
    <m/>
    <m/>
    <m/>
    <m/>
    <m/>
    <m/>
    <m/>
    <m/>
    <m/>
    <m/>
    <m/>
    <n v="8"/>
  </r>
  <r>
    <x v="0"/>
    <s v="PT. TIRTA INVESTAMA PANDAAN"/>
    <n v="21110406349"/>
    <s v="SUTERA JAYA"/>
    <s v="ANGGA (SUTERA JAYA)"/>
    <s v="Z 9009 HD"/>
    <n v="5042329250"/>
    <s v="-"/>
    <s v="-"/>
    <d v="2021-11-08T00:00:00"/>
    <n v="352"/>
    <s v="DEPO GENTENG"/>
    <x v="9"/>
    <s v="371-0001143"/>
    <d v="2021-11-09T00:00:00"/>
    <x v="5"/>
    <n v="352"/>
    <s v="-"/>
    <s v="-"/>
    <s v="-"/>
    <n v="0"/>
    <n v="0"/>
    <n v="0"/>
    <s v="-"/>
    <s v="-"/>
    <s v="-"/>
    <s v="-"/>
    <n v="0"/>
    <s v="-"/>
    <s v="-"/>
    <s v="-"/>
    <s v="8276895378"/>
    <e v="#N/A"/>
    <e v="#N/A"/>
    <n v="11932800"/>
    <n v="0"/>
    <n v="0"/>
    <m/>
    <m/>
    <m/>
    <m/>
    <m/>
    <m/>
    <m/>
    <m/>
    <m/>
    <m/>
    <m/>
    <m/>
    <m/>
    <m/>
    <m/>
    <m/>
    <m/>
    <m/>
    <n v="8"/>
  </r>
  <r>
    <x v="0"/>
    <s v="PT. TIRTA INVESTAMA PANDAAN"/>
    <n v="21110406349"/>
    <s v="SUTERA JAYA"/>
    <s v="ANGGA (SUTERA JAYA)"/>
    <s v="Z 9009 HD"/>
    <n v="5042329250"/>
    <s v="-"/>
    <s v="-"/>
    <d v="2021-11-08T00:00:00"/>
    <n v="176"/>
    <s v="DEPO GENTENG"/>
    <x v="9"/>
    <s v="371-0001143"/>
    <d v="2021-11-09T00:00:00"/>
    <x v="6"/>
    <n v="176"/>
    <s v="-"/>
    <s v="-"/>
    <s v="-"/>
    <n v="0"/>
    <n v="0"/>
    <n v="0"/>
    <s v="-"/>
    <s v="-"/>
    <s v="-"/>
    <s v="-"/>
    <n v="0"/>
    <s v="-"/>
    <s v="-"/>
    <s v="-"/>
    <s v="8276895378"/>
    <e v="#N/A"/>
    <e v="#N/A"/>
    <n v="5966400"/>
    <n v="0"/>
    <n v="0"/>
    <m/>
    <m/>
    <m/>
    <m/>
    <m/>
    <m/>
    <m/>
    <m/>
    <m/>
    <m/>
    <m/>
    <m/>
    <m/>
    <m/>
    <m/>
    <m/>
    <m/>
    <m/>
    <n v="8"/>
  </r>
  <r>
    <x v="0"/>
    <s v="PT. TIRTA INVESTAMA PANDAAN"/>
    <n v="21110406349"/>
    <s v="SUTERA JAYA"/>
    <s v="ANGGA (SUTERA JAYA)"/>
    <s v="Z 9009 HD"/>
    <n v="5042329250"/>
    <s v="-"/>
    <s v="-"/>
    <d v="2021-11-08T00:00:00"/>
    <n v="176"/>
    <s v="DEPO GENTENG"/>
    <x v="9"/>
    <s v="371-0001143"/>
    <d v="2021-11-09T00:00:00"/>
    <x v="7"/>
    <n v="176"/>
    <s v="-"/>
    <s v="-"/>
    <s v="-"/>
    <n v="0"/>
    <n v="0"/>
    <n v="0"/>
    <s v="-"/>
    <s v="-"/>
    <s v="-"/>
    <s v="-"/>
    <n v="0"/>
    <s v="-"/>
    <s v="-"/>
    <s v="-"/>
    <s v="8276895378"/>
    <e v="#N/A"/>
    <e v="#N/A"/>
    <n v="5966400"/>
    <n v="0"/>
    <n v="0"/>
    <m/>
    <m/>
    <m/>
    <m/>
    <m/>
    <m/>
    <m/>
    <m/>
    <m/>
    <m/>
    <m/>
    <m/>
    <m/>
    <m/>
    <m/>
    <m/>
    <m/>
    <m/>
    <n v="8"/>
  </r>
  <r>
    <x v="0"/>
    <s v="PT. TIRTA INVESTAMA PANDAAN"/>
    <n v="21110406349"/>
    <s v="SUTERA JAYA"/>
    <s v="ANGGA (SUTERA JAYA)"/>
    <s v="Z 9009 HD"/>
    <n v="5042329250"/>
    <s v="-"/>
    <s v="-"/>
    <d v="2021-11-08T00:00:00"/>
    <n v="176"/>
    <s v="DEPO GENTENG"/>
    <x v="9"/>
    <s v="371-0001143"/>
    <d v="2021-11-09T00:00:00"/>
    <x v="8"/>
    <n v="176"/>
    <s v="-"/>
    <s v="-"/>
    <s v="-"/>
    <n v="0"/>
    <n v="0"/>
    <n v="0"/>
    <s v="-"/>
    <s v="-"/>
    <s v="-"/>
    <s v="-"/>
    <n v="0"/>
    <s v="-"/>
    <s v="-"/>
    <s v="-"/>
    <s v="8276895378"/>
    <e v="#N/A"/>
    <e v="#N/A"/>
    <n v="5966400"/>
    <n v="0"/>
    <n v="0"/>
    <m/>
    <m/>
    <m/>
    <m/>
    <m/>
    <m/>
    <m/>
    <m/>
    <m/>
    <m/>
    <m/>
    <m/>
    <m/>
    <m/>
    <m/>
    <m/>
    <m/>
    <m/>
    <n v="8"/>
  </r>
  <r>
    <x v="1"/>
    <s v="PT. TIRTA INVESTAMA PANDAAN"/>
    <n v="21110800182"/>
    <s v="YPS"/>
    <s v="SUMARNO (PDN) "/>
    <s v="N 8596 UV"/>
    <n v="5042347457"/>
    <s v="-"/>
    <s v="-"/>
    <d v="2021-11-08T00:00:00"/>
    <n v="2816"/>
    <s v="DEPO MARGOMULYO"/>
    <x v="5"/>
    <s v="168-0032629"/>
    <d v="2021-11-09T00:00:00"/>
    <x v="5"/>
    <n v="2816"/>
    <s v="-"/>
    <s v="-"/>
    <n v="6008154331"/>
    <n v="0"/>
    <n v="0"/>
    <n v="0"/>
    <s v="DEPO MARGOMULYO"/>
    <s v="-"/>
    <s v="168-0021122"/>
    <d v="2021-11-09T00:00:00"/>
    <n v="0"/>
    <s v="-"/>
    <s v="-"/>
    <s v="-"/>
    <s v="8276895966"/>
    <s v="2050350313"/>
    <e v="#N/A"/>
    <n v="95462400"/>
    <n v="0"/>
    <n v="0"/>
    <m/>
    <m/>
    <m/>
    <m/>
    <m/>
    <m/>
    <m/>
    <m/>
    <m/>
    <m/>
    <m/>
    <m/>
    <m/>
    <m/>
    <m/>
    <m/>
    <m/>
    <m/>
    <n v="8"/>
  </r>
  <r>
    <x v="1"/>
    <s v="PT. TIRTA INVESTAMA PANDAAN"/>
    <n v="21110800182"/>
    <s v="YPS"/>
    <s v="SUMARNO (PDN) "/>
    <s v="N 8596 UV"/>
    <n v="5042347457"/>
    <s v="-"/>
    <s v="-"/>
    <d v="2021-11-08T00:00:00"/>
    <n v="32"/>
    <s v="DEPO MARGOMULYO"/>
    <x v="5"/>
    <s v="168-0032629"/>
    <d v="2021-11-09T00:00:00"/>
    <x v="4"/>
    <n v="32"/>
    <s v="-"/>
    <s v="-"/>
    <n v="6008154331"/>
    <n v="32"/>
    <n v="0"/>
    <n v="32"/>
    <s v="DEPO MARGOMULYO"/>
    <s v="-"/>
    <s v="168-0021122"/>
    <d v="2021-11-09T00:00:00"/>
    <n v="0"/>
    <s v="-"/>
    <s v="-"/>
    <s v="-"/>
    <s v="8276895966"/>
    <s v="2050350313"/>
    <e v="#N/A"/>
    <n v="3200000"/>
    <n v="3200000"/>
    <n v="0"/>
    <m/>
    <m/>
    <m/>
    <m/>
    <m/>
    <m/>
    <m/>
    <m/>
    <m/>
    <m/>
    <m/>
    <m/>
    <m/>
    <m/>
    <m/>
    <m/>
    <m/>
    <m/>
    <n v="8"/>
  </r>
  <r>
    <x v="1"/>
    <s v="PT. TIRTA INVESTAMA PANDAAN"/>
    <n v="21110800183"/>
    <s v="YPS"/>
    <s v="MISDI"/>
    <s v="N 9967 UW"/>
    <n v="5042346038"/>
    <s v="-"/>
    <s v="-"/>
    <d v="2021-11-08T00:00:00"/>
    <n v="2816"/>
    <s v="DEPO MARGOMULYO"/>
    <x v="5"/>
    <s v="168-0032628"/>
    <d v="2021-11-09T00:00:00"/>
    <x v="5"/>
    <n v="2816"/>
    <s v="-"/>
    <s v="-"/>
    <n v="6008156482"/>
    <n v="0"/>
    <n v="0"/>
    <n v="0"/>
    <s v="DEPO MARGOMULYO"/>
    <s v="-"/>
    <s v="168-0021121"/>
    <d v="2021-11-09T00:00:00"/>
    <n v="0"/>
    <s v="-"/>
    <s v="-"/>
    <s v="-"/>
    <s v="8276895966"/>
    <s v="2050350313"/>
    <e v="#N/A"/>
    <n v="95462400"/>
    <n v="0"/>
    <n v="0"/>
    <m/>
    <m/>
    <m/>
    <m/>
    <m/>
    <m/>
    <m/>
    <m/>
    <m/>
    <m/>
    <m/>
    <m/>
    <m/>
    <m/>
    <m/>
    <m/>
    <m/>
    <m/>
    <n v="8"/>
  </r>
  <r>
    <x v="1"/>
    <s v="PT. TIRTA INVESTAMA PANDAAN"/>
    <n v="21110800183"/>
    <s v="YPS"/>
    <s v="MISDI"/>
    <s v="N 9967 UW"/>
    <n v="5042346038"/>
    <s v="-"/>
    <s v="-"/>
    <d v="2021-11-08T00:00:00"/>
    <n v="32"/>
    <s v="DEPO MARGOMULYO"/>
    <x v="5"/>
    <s v="168-0032628"/>
    <d v="2021-11-09T00:00:00"/>
    <x v="4"/>
    <n v="32"/>
    <s v="-"/>
    <s v="-"/>
    <n v="6008156482"/>
    <n v="32"/>
    <n v="0"/>
    <n v="32"/>
    <s v="DEPO MARGOMULYO"/>
    <s v="-"/>
    <s v="168-0021121"/>
    <d v="2021-11-09T00:00:00"/>
    <n v="0"/>
    <s v="-"/>
    <s v="-"/>
    <s v="-"/>
    <s v="8276895966"/>
    <s v="2050350313"/>
    <e v="#N/A"/>
    <n v="3200000"/>
    <n v="3200000"/>
    <n v="0"/>
    <m/>
    <m/>
    <m/>
    <m/>
    <m/>
    <m/>
    <m/>
    <m/>
    <m/>
    <m/>
    <m/>
    <m/>
    <m/>
    <m/>
    <m/>
    <m/>
    <m/>
    <m/>
    <n v="8"/>
  </r>
  <r>
    <x v="1"/>
    <s v="PT. TIRTA INVESTAMA PANDAAN"/>
    <n v="21110404040"/>
    <s v="YPS"/>
    <s v="ROHIM"/>
    <s v="N 9960 UW"/>
    <n v="5042345837"/>
    <s v="-"/>
    <s v="-"/>
    <d v="2021-11-08T00:00:00"/>
    <n v="1280"/>
    <s v="DEPO BALONG PANGGANG"/>
    <x v="1"/>
    <s v="088-0002407"/>
    <d v="2021-11-09T00:00:00"/>
    <x v="9"/>
    <n v="1280"/>
    <s v="-"/>
    <s v="-"/>
    <n v="6008155962"/>
    <n v="0"/>
    <n v="0"/>
    <n v="0"/>
    <s v="DEPO BALONG PANGGANG"/>
    <s v="-"/>
    <s v="088-0002358"/>
    <d v="2021-11-09T00:00:00"/>
    <n v="0"/>
    <s v="-"/>
    <s v="-"/>
    <s v="-"/>
    <s v="8276895966"/>
    <s v="2050350313"/>
    <e v="#N/A"/>
    <n v="47667200"/>
    <n v="0"/>
    <n v="0"/>
    <m/>
    <m/>
    <m/>
    <m/>
    <m/>
    <m/>
    <m/>
    <m/>
    <m/>
    <m/>
    <m/>
    <m/>
    <m/>
    <m/>
    <m/>
    <m/>
    <m/>
    <m/>
    <n v="8"/>
  </r>
  <r>
    <x v="1"/>
    <s v="PT. TIRTA INVESTAMA PANDAAN"/>
    <n v="21110404040"/>
    <s v="YPS"/>
    <s v="ROHIM"/>
    <s v="N 9960 UW"/>
    <n v="5042345837"/>
    <s v="-"/>
    <s v="-"/>
    <d v="2021-11-08T00:00:00"/>
    <n v="32"/>
    <s v="DEPO BALONG PANGGANG"/>
    <x v="1"/>
    <s v="088-0002407"/>
    <d v="2021-11-09T00:00:00"/>
    <x v="4"/>
    <n v="32"/>
    <s v="-"/>
    <s v="-"/>
    <n v="6008155962"/>
    <n v="32"/>
    <n v="0"/>
    <n v="32"/>
    <s v="DEPO BALONG PANGGANG"/>
    <s v="-"/>
    <s v="088-0002358"/>
    <d v="2021-11-09T00:00:00"/>
    <n v="0"/>
    <s v="-"/>
    <s v="-"/>
    <s v="-"/>
    <s v="8276895966"/>
    <s v="2050350313"/>
    <e v="#N/A"/>
    <n v="3200000"/>
    <n v="3200000"/>
    <n v="0"/>
    <m/>
    <m/>
    <m/>
    <m/>
    <m/>
    <m/>
    <m/>
    <m/>
    <m/>
    <m/>
    <m/>
    <m/>
    <m/>
    <m/>
    <m/>
    <m/>
    <m/>
    <m/>
    <n v="8"/>
  </r>
  <r>
    <x v="1"/>
    <s v="PT. TIRTA INVESTAMA PANDAAN"/>
    <n v="21110404039"/>
    <s v="YPS"/>
    <s v="ZAINUL ARIF"/>
    <s v="L 9346 UZ"/>
    <n v="5042348108"/>
    <s v="-"/>
    <s v="-"/>
    <d v="2021-11-08T00:00:00"/>
    <n v="1280"/>
    <s v="DEPO PANCENG"/>
    <x v="13"/>
    <s v="169-0001716"/>
    <d v="2021-11-09T00:00:00"/>
    <x v="9"/>
    <n v="1280"/>
    <s v="-"/>
    <s v="-"/>
    <n v="6008154385"/>
    <n v="0"/>
    <n v="0"/>
    <n v="0"/>
    <s v="DEPO PANCENG"/>
    <s v="-"/>
    <s v="169-0001656"/>
    <d v="2021-11-09T00:00:00"/>
    <n v="0"/>
    <s v="-"/>
    <s v="-"/>
    <s v="-"/>
    <s v="8276895966"/>
    <s v="2050350313"/>
    <e v="#N/A"/>
    <n v="47667200"/>
    <n v="0"/>
    <n v="0"/>
    <m/>
    <m/>
    <m/>
    <m/>
    <m/>
    <m/>
    <m/>
    <m/>
    <m/>
    <m/>
    <m/>
    <m/>
    <m/>
    <m/>
    <m/>
    <m/>
    <m/>
    <m/>
    <n v="8"/>
  </r>
  <r>
    <x v="1"/>
    <s v="PT. TIRTA INVESTAMA PANDAAN"/>
    <n v="21110404039"/>
    <s v="YPS"/>
    <s v="ZAINUL ARIF"/>
    <s v="L 9346 UZ"/>
    <n v="5042348108"/>
    <s v="-"/>
    <s v="-"/>
    <d v="2021-11-08T00:00:00"/>
    <n v="32"/>
    <s v="DEPO PANCENG"/>
    <x v="13"/>
    <s v="169-0001716"/>
    <d v="2021-11-09T00:00:00"/>
    <x v="4"/>
    <n v="32"/>
    <s v="-"/>
    <s v="-"/>
    <n v="6008154385"/>
    <n v="32"/>
    <n v="0"/>
    <n v="32"/>
    <s v="DEPO PANCENG"/>
    <s v="-"/>
    <s v="169-0001656"/>
    <d v="2021-11-09T00:00:00"/>
    <n v="0"/>
    <s v="-"/>
    <s v="-"/>
    <s v="-"/>
    <s v="8276895966"/>
    <s v="2050350313"/>
    <e v="#N/A"/>
    <n v="3200000"/>
    <n v="3200000"/>
    <n v="0"/>
    <m/>
    <m/>
    <m/>
    <m/>
    <m/>
    <m/>
    <m/>
    <m/>
    <m/>
    <m/>
    <m/>
    <m/>
    <m/>
    <m/>
    <m/>
    <m/>
    <m/>
    <m/>
    <n v="8"/>
  </r>
  <r>
    <x v="1"/>
    <s v="PT. TIRTA INVESTAMA PANDAAN"/>
    <n v="21110800185"/>
    <s v="YPS"/>
    <s v="B. SLAMET"/>
    <s v="N 8603 UV"/>
    <n v="5042347526"/>
    <s v="-"/>
    <s v="-"/>
    <d v="2021-11-08T00:00:00"/>
    <n v="2816"/>
    <s v="DEPO MARGOMULYO"/>
    <x v="5"/>
    <s v="168-0032630"/>
    <d v="2021-11-09T00:00:00"/>
    <x v="5"/>
    <n v="2816"/>
    <s v="-"/>
    <s v="-"/>
    <n v="6008155691"/>
    <n v="0"/>
    <n v="0"/>
    <n v="0"/>
    <s v="DEPO MARGOMULYO"/>
    <s v="-"/>
    <s v="168-0021123"/>
    <d v="2021-11-09T00:00:00"/>
    <n v="0"/>
    <s v="-"/>
    <s v="-"/>
    <s v="-"/>
    <s v="8276895966"/>
    <s v="2050350313"/>
    <e v="#N/A"/>
    <n v="95462400"/>
    <n v="0"/>
    <n v="0"/>
    <m/>
    <m/>
    <m/>
    <m/>
    <m/>
    <m/>
    <m/>
    <m/>
    <m/>
    <m/>
    <m/>
    <m/>
    <m/>
    <m/>
    <m/>
    <m/>
    <m/>
    <m/>
    <n v="8"/>
  </r>
  <r>
    <x v="1"/>
    <s v="PT. TIRTA INVESTAMA PANDAAN"/>
    <n v="21110800185"/>
    <s v="YPS"/>
    <s v="B. SLAMET"/>
    <s v="N 8603 UV"/>
    <n v="5042347526"/>
    <s v="-"/>
    <s v="-"/>
    <d v="2021-11-08T00:00:00"/>
    <n v="32"/>
    <s v="DEPO MARGOMULYO"/>
    <x v="5"/>
    <s v="168-0032630"/>
    <d v="2021-11-09T00:00:00"/>
    <x v="4"/>
    <n v="32"/>
    <s v="-"/>
    <s v="-"/>
    <n v="6008155691"/>
    <n v="32"/>
    <n v="0"/>
    <n v="32"/>
    <s v="DEPO MARGOMULYO"/>
    <s v="-"/>
    <s v="168-0021123"/>
    <d v="2021-11-09T00:00:00"/>
    <n v="0"/>
    <s v="-"/>
    <s v="-"/>
    <s v="-"/>
    <s v="8276895966"/>
    <s v="2050350313"/>
    <e v="#N/A"/>
    <n v="3200000"/>
    <n v="3200000"/>
    <n v="0"/>
    <m/>
    <m/>
    <m/>
    <m/>
    <m/>
    <m/>
    <m/>
    <m/>
    <m/>
    <m/>
    <m/>
    <m/>
    <m/>
    <m/>
    <m/>
    <m/>
    <m/>
    <m/>
    <n v="8"/>
  </r>
  <r>
    <x v="2"/>
    <s v="PT. TIRTA INVESTAMA PANDAAN"/>
    <n v="21110405395"/>
    <s v="YPS"/>
    <s v="SISWANTO"/>
    <s v="L 9354 UZ"/>
    <n v="5042312239"/>
    <s v="-"/>
    <s v="-"/>
    <d v="2021-11-08T00:00:00"/>
    <n v="1120"/>
    <s v="GUDANG CARAT PS"/>
    <x v="29"/>
    <n v="20053"/>
    <d v="2021-11-08T00:00:00"/>
    <x v="3"/>
    <n v="1120"/>
    <s v="-"/>
    <s v="-"/>
    <n v="6008152303"/>
    <n v="0"/>
    <n v="0"/>
    <n v="0"/>
    <s v="GUDANG CARAT PS"/>
    <s v="-"/>
    <n v="34769"/>
    <d v="2021-11-08T00:00:00"/>
    <n v="0"/>
    <s v="-"/>
    <s v="-"/>
    <s v="-"/>
    <s v="8276895964"/>
    <s v="2050350311"/>
    <e v="#N/A"/>
    <n v="44083200"/>
    <n v="0"/>
    <n v="0"/>
    <m/>
    <m/>
    <m/>
    <m/>
    <m/>
    <m/>
    <m/>
    <m/>
    <m/>
    <m/>
    <m/>
    <m/>
    <m/>
    <m/>
    <m/>
    <m/>
    <m/>
    <m/>
    <n v="8"/>
  </r>
  <r>
    <x v="2"/>
    <s v="PT. TIRTA INVESTAMA PANDAAN"/>
    <n v="21110405395"/>
    <s v="YPS"/>
    <s v="SISWANTO"/>
    <s v="L 9354 UZ"/>
    <n v="5042312239"/>
    <s v="-"/>
    <s v="-"/>
    <d v="2021-11-08T00:00:00"/>
    <n v="16"/>
    <s v="GUDANG CARAT PS"/>
    <x v="29"/>
    <n v="20053"/>
    <d v="2021-11-08T00:00:00"/>
    <x v="4"/>
    <n v="16"/>
    <s v="-"/>
    <s v="-"/>
    <n v="6008152303"/>
    <n v="16"/>
    <n v="0"/>
    <n v="16"/>
    <s v="GUDANG CARAT PS"/>
    <s v="-"/>
    <n v="34769"/>
    <d v="2021-11-08T00:00:00"/>
    <n v="0"/>
    <s v="-"/>
    <s v="-"/>
    <s v="-"/>
    <s v="8276895964"/>
    <s v="2050350311"/>
    <e v="#N/A"/>
    <n v="1600000"/>
    <n v="1600000"/>
    <n v="0"/>
    <m/>
    <m/>
    <m/>
    <m/>
    <m/>
    <m/>
    <m/>
    <m/>
    <m/>
    <m/>
    <m/>
    <m/>
    <m/>
    <m/>
    <m/>
    <m/>
    <m/>
    <m/>
    <n v="8"/>
  </r>
  <r>
    <x v="2"/>
    <s v="PT. TIRTA INVESTAMA PANDAAN"/>
    <n v="21110405393"/>
    <s v="YPS"/>
    <s v="NANANG S"/>
    <s v="N 8580 UV"/>
    <n v="5042347858"/>
    <s v="-"/>
    <s v="-"/>
    <d v="2021-11-08T00:00:00"/>
    <n v="1120"/>
    <s v="DEPO PUTRA SEJATI"/>
    <x v="6"/>
    <s v="557-0014599"/>
    <d v="2021-11-09T00:00:00"/>
    <x v="3"/>
    <n v="1120"/>
    <s v="-"/>
    <s v="-"/>
    <n v="6008153392"/>
    <n v="0"/>
    <n v="0"/>
    <n v="0"/>
    <s v="DEPO PUTRA SEJATI"/>
    <s v="-"/>
    <s v="557-0013118"/>
    <d v="2021-11-09T00:00:00"/>
    <n v="0"/>
    <s v="-"/>
    <s v="-"/>
    <s v="-"/>
    <s v="8276895964"/>
    <s v="2050350311"/>
    <e v="#N/A"/>
    <n v="44083200"/>
    <n v="0"/>
    <n v="0"/>
    <m/>
    <m/>
    <m/>
    <m/>
    <m/>
    <m/>
    <m/>
    <m/>
    <m/>
    <m/>
    <m/>
    <m/>
    <m/>
    <m/>
    <m/>
    <m/>
    <m/>
    <m/>
    <n v="8"/>
  </r>
  <r>
    <x v="2"/>
    <s v="PT. TIRTA INVESTAMA PANDAAN"/>
    <n v="21110405393"/>
    <s v="YPS"/>
    <s v="NANANG S"/>
    <s v="N 8580 UV"/>
    <n v="5042347858"/>
    <s v="-"/>
    <s v="-"/>
    <d v="2021-11-08T00:00:00"/>
    <n v="16"/>
    <s v="DEPO PUTRA SEJATI"/>
    <x v="6"/>
    <s v="557-0014599"/>
    <d v="2021-11-09T00:00:00"/>
    <x v="4"/>
    <n v="16"/>
    <s v="-"/>
    <s v="-"/>
    <n v="6008153392"/>
    <n v="16"/>
    <n v="0"/>
    <n v="16"/>
    <s v="DEPO PUTRA SEJATI"/>
    <s v="-"/>
    <s v="557-0013118"/>
    <d v="2021-11-09T00:00:00"/>
    <n v="0"/>
    <s v="-"/>
    <s v="-"/>
    <s v="-"/>
    <s v="8276895964"/>
    <s v="2050350311"/>
    <e v="#N/A"/>
    <n v="1600000"/>
    <n v="1600000"/>
    <n v="0"/>
    <m/>
    <m/>
    <m/>
    <m/>
    <m/>
    <m/>
    <m/>
    <m/>
    <m/>
    <m/>
    <m/>
    <m/>
    <m/>
    <m/>
    <m/>
    <m/>
    <m/>
    <m/>
    <n v="8"/>
  </r>
  <r>
    <x v="2"/>
    <s v="PT. TIRTA INVESTAMA PANDAAN"/>
    <n v="21110405390"/>
    <s v="YPS"/>
    <s v="SULAIMAN SULE"/>
    <s v="L 9348 UZ"/>
    <n v="5042347613"/>
    <s v="-"/>
    <s v="-"/>
    <d v="2021-11-08T00:00:00"/>
    <n v="1120"/>
    <s v="DEPO PUTRA SEJATI"/>
    <x v="6"/>
    <s v="557-0014601"/>
    <d v="2021-11-09T00:00:00"/>
    <x v="3"/>
    <n v="1120"/>
    <s v="-"/>
    <s v="-"/>
    <n v="6008155927"/>
    <n v="0"/>
    <n v="0"/>
    <n v="0"/>
    <s v="DEPO PUTRA SEJATI"/>
    <s v="-"/>
    <s v="557-0013120"/>
    <d v="2021-11-09T00:00:00"/>
    <n v="0"/>
    <s v="-"/>
    <s v="-"/>
    <s v="-"/>
    <s v="8276895964"/>
    <s v="2050350311"/>
    <e v="#N/A"/>
    <n v="44083200"/>
    <n v="0"/>
    <n v="0"/>
    <m/>
    <m/>
    <m/>
    <m/>
    <m/>
    <m/>
    <m/>
    <m/>
    <m/>
    <m/>
    <m/>
    <m/>
    <m/>
    <m/>
    <m/>
    <m/>
    <m/>
    <m/>
    <n v="8"/>
  </r>
  <r>
    <x v="2"/>
    <s v="PT. TIRTA INVESTAMA PANDAAN"/>
    <n v="21110405390"/>
    <s v="YPS"/>
    <s v="SULAIMAN SULE"/>
    <s v="L 9348 UZ"/>
    <n v="5042347613"/>
    <s v="-"/>
    <s v="-"/>
    <d v="2021-11-08T00:00:00"/>
    <n v="16"/>
    <s v="DEPO PUTRA SEJATI"/>
    <x v="6"/>
    <s v="557-0014601"/>
    <d v="2021-11-09T00:00:00"/>
    <x v="4"/>
    <n v="16"/>
    <s v="-"/>
    <s v="-"/>
    <n v="6008155927"/>
    <n v="16"/>
    <n v="0"/>
    <n v="16"/>
    <s v="DEPO PUTRA SEJATI"/>
    <s v="-"/>
    <s v="557-0013120"/>
    <d v="2021-11-09T00:00:00"/>
    <n v="0"/>
    <s v="-"/>
    <s v="-"/>
    <s v="-"/>
    <s v="8276895964"/>
    <s v="2050350311"/>
    <e v="#N/A"/>
    <n v="1600000"/>
    <n v="1600000"/>
    <n v="0"/>
    <m/>
    <m/>
    <m/>
    <m/>
    <m/>
    <m/>
    <m/>
    <m/>
    <m/>
    <m/>
    <m/>
    <m/>
    <m/>
    <m/>
    <m/>
    <m/>
    <m/>
    <m/>
    <n v="8"/>
  </r>
  <r>
    <x v="2"/>
    <s v="PT. TIRTA INVESTAMA PANDAAN"/>
    <n v="21110404962"/>
    <s v="YPS"/>
    <s v="HUMAIDI"/>
    <s v="N 8545 UV"/>
    <n v="5042340745"/>
    <s v="-"/>
    <s v="-"/>
    <d v="2021-11-08T00:00:00"/>
    <n v="2816"/>
    <s v="GUDANG CARAT PS"/>
    <x v="29"/>
    <n v="20055"/>
    <d v="2021-11-09T00:00:00"/>
    <x v="5"/>
    <n v="2816"/>
    <s v="-"/>
    <s v="-"/>
    <n v="6008151062"/>
    <n v="0"/>
    <n v="0"/>
    <n v="0"/>
    <s v="GUDANG CARAT PS"/>
    <s v="-"/>
    <n v="34800"/>
    <d v="2021-11-09T00:00:00"/>
    <n v="0"/>
    <s v="-"/>
    <s v="-"/>
    <s v="-"/>
    <s v="8276895964"/>
    <s v="2050350311"/>
    <e v="#N/A"/>
    <n v="95462400"/>
    <n v="0"/>
    <n v="0"/>
    <m/>
    <m/>
    <m/>
    <m/>
    <m/>
    <m/>
    <m/>
    <m/>
    <m/>
    <m/>
    <m/>
    <m/>
    <m/>
    <m/>
    <m/>
    <m/>
    <m/>
    <m/>
    <n v="8"/>
  </r>
  <r>
    <x v="2"/>
    <s v="PT. TIRTA INVESTAMA PANDAAN"/>
    <n v="21110404962"/>
    <s v="YPS"/>
    <s v="HUMAIDI"/>
    <s v="N 8545 UV"/>
    <n v="5042340745"/>
    <s v="-"/>
    <s v="-"/>
    <d v="2021-11-08T00:00:00"/>
    <n v="32"/>
    <s v="GUDANG CARAT PS"/>
    <x v="29"/>
    <n v="20055"/>
    <d v="2021-11-09T00:00:00"/>
    <x v="4"/>
    <n v="32"/>
    <s v="-"/>
    <s v="-"/>
    <n v="6008151062"/>
    <n v="32"/>
    <n v="0"/>
    <n v="32"/>
    <s v="GUDANG CARAT PS"/>
    <s v="-"/>
    <n v="34800"/>
    <d v="2021-11-09T00:00:00"/>
    <n v="0"/>
    <s v="-"/>
    <s v="-"/>
    <s v="-"/>
    <s v="8276895964"/>
    <s v="2050350311"/>
    <e v="#N/A"/>
    <n v="3200000"/>
    <n v="3200000"/>
    <n v="0"/>
    <m/>
    <m/>
    <m/>
    <m/>
    <m/>
    <m/>
    <m/>
    <m/>
    <m/>
    <m/>
    <m/>
    <m/>
    <m/>
    <m/>
    <m/>
    <m/>
    <m/>
    <m/>
    <n v="8"/>
  </r>
  <r>
    <x v="2"/>
    <s v="PT. TIRTA INVESTAMA PANDAAN"/>
    <n v="21110405394"/>
    <s v="YPS"/>
    <s v="EDY SUKIRNO ( PDN )"/>
    <s v="L 9609 UX"/>
    <n v="5042338152"/>
    <s v="-"/>
    <s v="-"/>
    <d v="2021-11-08T00:00:00"/>
    <n v="1120"/>
    <s v="DEPO PUTRA SEJATI"/>
    <x v="6"/>
    <s v="557-0014598"/>
    <d v="2021-11-09T00:00:00"/>
    <x v="3"/>
    <n v="1120"/>
    <s v="-"/>
    <s v="-"/>
    <n v="6008154846"/>
    <n v="0"/>
    <n v="0"/>
    <n v="0"/>
    <s v="DEPO PUTRA SEJATI"/>
    <s v="-"/>
    <s v="557-0013117"/>
    <d v="2021-11-09T00:00:00"/>
    <n v="0"/>
    <s v="-"/>
    <s v="-"/>
    <s v="-"/>
    <s v="8276895964"/>
    <s v="2050350311"/>
    <e v="#N/A"/>
    <n v="44083200"/>
    <n v="0"/>
    <n v="0"/>
    <m/>
    <m/>
    <m/>
    <m/>
    <m/>
    <m/>
    <m/>
    <m/>
    <m/>
    <m/>
    <m/>
    <m/>
    <m/>
    <m/>
    <m/>
    <m/>
    <m/>
    <m/>
    <n v="8"/>
  </r>
  <r>
    <x v="2"/>
    <s v="PT. TIRTA INVESTAMA PANDAAN"/>
    <n v="21110405394"/>
    <s v="YPS"/>
    <s v="EDY SUKIRNO ( PDN )"/>
    <s v="L 9609 UX"/>
    <n v="5042338152"/>
    <s v="-"/>
    <s v="-"/>
    <d v="2021-11-08T00:00:00"/>
    <n v="16"/>
    <s v="DEPO PUTRA SEJATI"/>
    <x v="6"/>
    <s v="557-0014598"/>
    <d v="2021-11-09T00:00:00"/>
    <x v="4"/>
    <n v="16"/>
    <s v="-"/>
    <s v="-"/>
    <n v="6008154846"/>
    <n v="16"/>
    <n v="0"/>
    <n v="16"/>
    <s v="DEPO PUTRA SEJATI"/>
    <s v="-"/>
    <s v="557-0013117"/>
    <d v="2021-11-09T00:00:00"/>
    <n v="0"/>
    <s v="-"/>
    <s v="-"/>
    <s v="-"/>
    <s v="8276895964"/>
    <s v="2050350311"/>
    <e v="#N/A"/>
    <n v="1600000"/>
    <n v="1600000"/>
    <n v="0"/>
    <m/>
    <m/>
    <m/>
    <m/>
    <m/>
    <m/>
    <m/>
    <m/>
    <m/>
    <m/>
    <m/>
    <m/>
    <m/>
    <m/>
    <m/>
    <m/>
    <m/>
    <m/>
    <n v="8"/>
  </r>
  <r>
    <x v="1"/>
    <s v="PT. TIRTA INVESTAMA PANDAAN"/>
    <n v="21110200185"/>
    <s v="GLL"/>
    <s v="SYAIFUL"/>
    <s v="N 8732 UV"/>
    <n v="5042326796"/>
    <s v="-"/>
    <s v="-"/>
    <d v="2021-11-08T00:00:00"/>
    <n v="1104"/>
    <s v="DEPO MARGOMULYO"/>
    <x v="5"/>
    <s v="168-0032590"/>
    <d v="2021-11-08T00:00:00"/>
    <x v="0"/>
    <n v="1104"/>
    <n v="21102903799"/>
    <s v="-"/>
    <n v="6008153173"/>
    <n v="24"/>
    <n v="0"/>
    <n v="24"/>
    <s v="DEPO MARGOMULYO"/>
    <s v="-"/>
    <s v="168-0021086"/>
    <d v="2021-11-06T00:00:00"/>
    <n v="0"/>
    <n v="5042333492"/>
    <s v="168-0032591"/>
    <d v="2021-11-08T00:00:00"/>
    <s v="8276895965"/>
    <s v="2050350312"/>
    <s v="8276895965"/>
    <n v="10874400"/>
    <n v="236400"/>
    <n v="0"/>
    <m/>
    <m/>
    <m/>
    <m/>
    <m/>
    <m/>
    <m/>
    <m/>
    <m/>
    <m/>
    <m/>
    <m/>
    <m/>
    <m/>
    <m/>
    <m/>
    <m/>
    <m/>
    <n v="8"/>
  </r>
  <r>
    <x v="1"/>
    <s v="PT. TIRTA INVESTAMA PANDAAN"/>
    <n v="21110200185"/>
    <s v="GLL"/>
    <s v="SYAIFUL"/>
    <s v="N 8732 UV"/>
    <n v="5042326796"/>
    <s v="-"/>
    <s v="-"/>
    <d v="2021-11-08T00:00:00"/>
    <n v="1104"/>
    <s v="DEPO MARGOMULYO"/>
    <x v="5"/>
    <s v="168-0032590"/>
    <d v="2021-11-08T00:00:00"/>
    <x v="1"/>
    <n v="1104"/>
    <n v="21102903799"/>
    <s v="-"/>
    <n v="6008153173"/>
    <n v="1152"/>
    <n v="0"/>
    <n v="1152"/>
    <s v="DEPO MARGOMULYO"/>
    <s v="-"/>
    <s v="168-0021086"/>
    <d v="2021-11-06T00:00:00"/>
    <n v="70"/>
    <n v="5042333492"/>
    <s v="168-0032591"/>
    <d v="2021-11-08T00:00:00"/>
    <s v="8276895965"/>
    <s v="2050350312"/>
    <s v="8276895965"/>
    <n v="33120000"/>
    <n v="34560000"/>
    <n v="2100000"/>
    <m/>
    <m/>
    <m/>
    <m/>
    <m/>
    <m/>
    <m/>
    <m/>
    <m/>
    <m/>
    <m/>
    <m/>
    <m/>
    <m/>
    <m/>
    <m/>
    <m/>
    <m/>
    <n v="8"/>
  </r>
  <r>
    <x v="1"/>
    <s v="PT. TIRTA INVESTAMA PANDAAN"/>
    <n v="21110200185"/>
    <s v="GLL"/>
    <s v="SYAIFUL"/>
    <s v="N 8732 UV"/>
    <n v="5042326796"/>
    <s v="-"/>
    <s v="-"/>
    <d v="2021-11-08T00:00:00"/>
    <n v="24"/>
    <s v="DEPO MARGOMULYO"/>
    <x v="5"/>
    <s v="168-0032590"/>
    <d v="2021-11-08T00:00:00"/>
    <x v="2"/>
    <n v="24"/>
    <n v="21102903799"/>
    <s v="-"/>
    <n v="6008153173"/>
    <n v="24"/>
    <n v="0"/>
    <n v="24"/>
    <s v="DEPO MARGOMULYO"/>
    <s v="-"/>
    <s v="168-0021086"/>
    <d v="2021-11-06T00:00:00"/>
    <n v="0"/>
    <n v="5042333492"/>
    <s v="168-0032591"/>
    <d v="2021-11-08T00:00:00"/>
    <s v="8276895965"/>
    <s v="2050350312"/>
    <s v="8276895965"/>
    <n v="0"/>
    <n v="0"/>
    <n v="0"/>
    <m/>
    <m/>
    <m/>
    <m/>
    <m/>
    <m/>
    <m/>
    <m/>
    <m/>
    <m/>
    <m/>
    <m/>
    <m/>
    <m/>
    <m/>
    <m/>
    <m/>
    <m/>
    <n v="8"/>
  </r>
  <r>
    <x v="1"/>
    <s v="PT. TIRTA INVESTAMA PANDAAN"/>
    <n v="21110404207"/>
    <s v="GLL"/>
    <s v="AGUS"/>
    <s v="L 9356 UZ"/>
    <n v="5042336654"/>
    <s v="-"/>
    <s v="-"/>
    <d v="2021-11-08T00:00:00"/>
    <n v="1104"/>
    <s v="DEPO MARGOMULYO"/>
    <x v="5"/>
    <s v="168-0032596"/>
    <d v="2021-11-08T00:00:00"/>
    <x v="0"/>
    <n v="1104"/>
    <n v="21102903800"/>
    <s v="-"/>
    <n v="6008150457"/>
    <n v="24"/>
    <n v="0"/>
    <n v="24"/>
    <s v="DEPO MARGOMULYO"/>
    <s v="-"/>
    <s v="168-0021095"/>
    <d v="2021-11-07T00:00:00"/>
    <n v="0"/>
    <n v="5042336656"/>
    <s v="168-0032597"/>
    <d v="2021-11-08T00:00:00"/>
    <s v="8276896100"/>
    <s v="2050350312"/>
    <s v="8276895965"/>
    <n v="10874400"/>
    <n v="236400"/>
    <n v="0"/>
    <m/>
    <m/>
    <m/>
    <m/>
    <m/>
    <m/>
    <m/>
    <m/>
    <m/>
    <m/>
    <m/>
    <m/>
    <m/>
    <m/>
    <m/>
    <m/>
    <m/>
    <m/>
    <n v="8"/>
  </r>
  <r>
    <x v="1"/>
    <s v="PT. TIRTA INVESTAMA PANDAAN"/>
    <n v="21110404207"/>
    <s v="GLL"/>
    <s v="AGUS"/>
    <s v="L 9356 UZ"/>
    <n v="5042336654"/>
    <s v="-"/>
    <s v="-"/>
    <d v="2021-11-08T00:00:00"/>
    <n v="1104"/>
    <s v="DEPO MARGOMULYO"/>
    <x v="5"/>
    <s v="168-0032596"/>
    <d v="2021-11-08T00:00:00"/>
    <x v="1"/>
    <n v="1104"/>
    <n v="21102903800"/>
    <s v="-"/>
    <n v="6008150457"/>
    <n v="1152"/>
    <n v="0"/>
    <n v="1152"/>
    <s v="DEPO MARGOMULYO"/>
    <s v="-"/>
    <s v="168-0021095"/>
    <d v="2021-11-07T00:00:00"/>
    <n v="68"/>
    <n v="5042336656"/>
    <s v="168-0032597"/>
    <d v="2021-11-08T00:00:00"/>
    <s v="8276896100"/>
    <s v="2050350312"/>
    <s v="8276895965"/>
    <n v="33120000"/>
    <n v="34560000"/>
    <n v="2040000"/>
    <m/>
    <m/>
    <m/>
    <m/>
    <m/>
    <m/>
    <m/>
    <m/>
    <m/>
    <m/>
    <m/>
    <m/>
    <m/>
    <m/>
    <m/>
    <m/>
    <m/>
    <m/>
    <n v="8"/>
  </r>
  <r>
    <x v="1"/>
    <s v="PT. TIRTA INVESTAMA PANDAAN"/>
    <n v="21110404207"/>
    <s v="GLL"/>
    <s v="AGUS"/>
    <s v="L 9356 UZ"/>
    <n v="5042336654"/>
    <s v="-"/>
    <s v="-"/>
    <d v="2021-11-08T00:00:00"/>
    <n v="24"/>
    <s v="DEPO MARGOMULYO"/>
    <x v="5"/>
    <s v="168-0032596"/>
    <d v="2021-11-08T00:00:00"/>
    <x v="2"/>
    <n v="24"/>
    <n v="21102903800"/>
    <s v="-"/>
    <n v="6008150457"/>
    <n v="24"/>
    <n v="0"/>
    <n v="24"/>
    <s v="DEPO MARGOMULYO"/>
    <s v="-"/>
    <s v="168-0021095"/>
    <d v="2021-11-07T00:00:00"/>
    <n v="0"/>
    <n v="5042336656"/>
    <s v="168-0032597"/>
    <d v="2021-11-08T00:00:00"/>
    <s v="8276896100"/>
    <s v="2050350312"/>
    <s v="8276895965"/>
    <n v="0"/>
    <n v="0"/>
    <n v="0"/>
    <m/>
    <m/>
    <m/>
    <m/>
    <m/>
    <m/>
    <m/>
    <m/>
    <m/>
    <m/>
    <m/>
    <m/>
    <m/>
    <m/>
    <m/>
    <m/>
    <m/>
    <m/>
    <n v="8"/>
  </r>
  <r>
    <x v="1"/>
    <s v="PT. TIRTA INVESTAMA PANDAAN"/>
    <n v="21110404212"/>
    <s v="GLL"/>
    <s v="SYAIFUL"/>
    <s v="N 8732 UV"/>
    <n v="5042345053"/>
    <s v="-"/>
    <s v="-"/>
    <d v="2021-11-08T00:00:00"/>
    <n v="960"/>
    <s v="DEPO MARGOMULYO"/>
    <x v="5"/>
    <s v="168-0032612"/>
    <d v="2021-11-08T00:00:00"/>
    <x v="0"/>
    <n v="960"/>
    <n v="21110200185"/>
    <s v="-"/>
    <n v="6008155262"/>
    <n v="24"/>
    <n v="0"/>
    <n v="24"/>
    <s v="DEPO MARGOMULYO"/>
    <s v="-"/>
    <s v="168-0021098"/>
    <d v="2021-11-08T00:00:00"/>
    <n v="1"/>
    <n v="5042346421"/>
    <s v="168-0032615"/>
    <d v="2021-11-08T00:00:00"/>
    <s v="8276896100"/>
    <s v="2050350312"/>
    <s v="8276895965"/>
    <n v="9456000"/>
    <n v="236400"/>
    <n v="9850"/>
    <m/>
    <m/>
    <m/>
    <m/>
    <m/>
    <m/>
    <m/>
    <m/>
    <m/>
    <m/>
    <m/>
    <m/>
    <m/>
    <m/>
    <m/>
    <m/>
    <m/>
    <m/>
    <n v="8"/>
  </r>
  <r>
    <x v="1"/>
    <s v="PT. TIRTA INVESTAMA PANDAAN"/>
    <n v="21110404212"/>
    <s v="GLL"/>
    <s v="SYAIFUL"/>
    <s v="N 8732 UV"/>
    <n v="5042345053"/>
    <s v="-"/>
    <s v="-"/>
    <d v="2021-11-08T00:00:00"/>
    <n v="960"/>
    <s v="DEPO MARGOMULYO"/>
    <x v="5"/>
    <s v="168-0032612"/>
    <d v="2021-11-08T00:00:00"/>
    <x v="1"/>
    <n v="960"/>
    <n v="21110200185"/>
    <s v="-"/>
    <n v="6008155262"/>
    <n v="1152"/>
    <n v="0"/>
    <n v="1152"/>
    <s v="DEPO MARGOMULYO"/>
    <s v="-"/>
    <s v="168-0021098"/>
    <d v="2021-11-08T00:00:00"/>
    <n v="208"/>
    <n v="5042346421"/>
    <s v="168-0032615"/>
    <d v="2021-11-08T00:00:00"/>
    <s v="8276896100"/>
    <s v="2050350312"/>
    <s v="8276895965"/>
    <n v="28800000"/>
    <n v="34560000"/>
    <n v="6240000"/>
    <m/>
    <m/>
    <m/>
    <m/>
    <m/>
    <m/>
    <m/>
    <m/>
    <m/>
    <m/>
    <m/>
    <m/>
    <m/>
    <m/>
    <m/>
    <m/>
    <m/>
    <m/>
    <n v="8"/>
  </r>
  <r>
    <x v="1"/>
    <s v="PT. TIRTA INVESTAMA PANDAAN"/>
    <n v="21110404212"/>
    <s v="GLL"/>
    <s v="SYAIFUL"/>
    <s v="N 8732 UV"/>
    <n v="5042345053"/>
    <s v="-"/>
    <s v="-"/>
    <d v="2021-11-08T00:00:00"/>
    <n v="24"/>
    <s v="DEPO MARGOMULYO"/>
    <x v="5"/>
    <s v="168-0032612"/>
    <d v="2021-11-08T00:00:00"/>
    <x v="2"/>
    <n v="24"/>
    <n v="21110200185"/>
    <s v="-"/>
    <n v="6008155262"/>
    <n v="24"/>
    <n v="0"/>
    <n v="24"/>
    <s v="DEPO MARGOMULYO"/>
    <s v="-"/>
    <s v="168-0021098"/>
    <d v="2021-11-08T00:00:00"/>
    <n v="0"/>
    <n v="5042346421"/>
    <s v="168-0032615"/>
    <d v="2021-11-08T00:00:00"/>
    <s v="8276896100"/>
    <s v="2050350312"/>
    <s v="8276895965"/>
    <n v="0"/>
    <n v="0"/>
    <n v="0"/>
    <m/>
    <m/>
    <m/>
    <m/>
    <m/>
    <m/>
    <m/>
    <m/>
    <m/>
    <m/>
    <m/>
    <m/>
    <m/>
    <m/>
    <m/>
    <m/>
    <m/>
    <m/>
    <n v="8"/>
  </r>
  <r>
    <x v="1"/>
    <s v="PT. TIRTA INVESTAMA PANDAAN"/>
    <n v="21110404208"/>
    <s v="GLL"/>
    <s v="WIYANTO"/>
    <s v="N 8579 UR"/>
    <n v="5042326011"/>
    <s v="-"/>
    <s v="-"/>
    <d v="2021-11-08T00:00:00"/>
    <n v="624"/>
    <s v="DEPO MARGOMULYO"/>
    <x v="5"/>
    <s v="168-0032614"/>
    <d v="2021-11-08T00:00:00"/>
    <x v="0"/>
    <n v="624"/>
    <n v="21102903801"/>
    <s v="-"/>
    <n v="6008153644"/>
    <n v="24"/>
    <n v="0"/>
    <n v="24"/>
    <s v="DEPO MARGOMULYO"/>
    <s v="-"/>
    <s v="168-0021087"/>
    <d v="2021-11-07T00:00:00"/>
    <n v="2"/>
    <n v="5042346905"/>
    <s v="168-0032613"/>
    <d v="2021-11-08T00:00:00"/>
    <s v="8276896100"/>
    <s v="2050350312"/>
    <s v="8276895965"/>
    <n v="6146400"/>
    <n v="236400"/>
    <n v="19700"/>
    <m/>
    <m/>
    <m/>
    <m/>
    <m/>
    <m/>
    <m/>
    <m/>
    <m/>
    <m/>
    <m/>
    <m/>
    <m/>
    <m/>
    <m/>
    <m/>
    <m/>
    <m/>
    <n v="8"/>
  </r>
  <r>
    <x v="1"/>
    <s v="PT. TIRTA INVESTAMA PANDAAN"/>
    <n v="21110404208"/>
    <s v="GLL"/>
    <s v="WIYANTO"/>
    <s v="N 8579 UR"/>
    <n v="5042326011"/>
    <s v="-"/>
    <s v="-"/>
    <d v="2021-11-08T00:00:00"/>
    <n v="624"/>
    <s v="DEPO MARGOMULYO"/>
    <x v="5"/>
    <s v="168-0032614"/>
    <d v="2021-11-08T00:00:00"/>
    <x v="1"/>
    <n v="624"/>
    <n v="21102903801"/>
    <s v="-"/>
    <n v="6008153644"/>
    <n v="768"/>
    <n v="0"/>
    <n v="768"/>
    <s v="DEPO MARGOMULYO"/>
    <s v="-"/>
    <s v="168-0021087"/>
    <d v="2021-11-07T00:00:00"/>
    <n v="144"/>
    <n v="5042346905"/>
    <s v="168-0032613"/>
    <d v="2021-11-08T00:00:00"/>
    <s v="8276896100"/>
    <s v="2050350312"/>
    <s v="8276895965"/>
    <n v="18720000"/>
    <n v="23040000"/>
    <n v="4320000"/>
    <m/>
    <m/>
    <m/>
    <m/>
    <m/>
    <m/>
    <m/>
    <m/>
    <m/>
    <m/>
    <m/>
    <m/>
    <m/>
    <m/>
    <m/>
    <m/>
    <m/>
    <m/>
    <n v="8"/>
  </r>
  <r>
    <x v="1"/>
    <s v="PT. TIRTA INVESTAMA PANDAAN"/>
    <n v="21110404208"/>
    <s v="GLL"/>
    <s v="WIYANTO"/>
    <s v="N 8579 UR"/>
    <n v="5042326011"/>
    <s v="-"/>
    <s v="-"/>
    <d v="2021-11-08T00:00:00"/>
    <n v="16"/>
    <s v="DEPO MARGOMULYO"/>
    <x v="5"/>
    <s v="168-0032614"/>
    <d v="2021-11-08T00:00:00"/>
    <x v="2"/>
    <n v="16"/>
    <n v="21102903801"/>
    <s v="-"/>
    <n v="6008153644"/>
    <n v="16"/>
    <n v="0"/>
    <n v="16"/>
    <s v="DEPO MARGOMULYO"/>
    <s v="-"/>
    <s v="168-0021087"/>
    <d v="2021-11-07T00:00:00"/>
    <n v="0"/>
    <n v="5042346905"/>
    <s v="168-0032613"/>
    <d v="2021-11-08T00:00:00"/>
    <s v="8276896100"/>
    <s v="2050350312"/>
    <s v="8276895965"/>
    <n v="0"/>
    <n v="0"/>
    <n v="0"/>
    <m/>
    <m/>
    <m/>
    <m/>
    <m/>
    <m/>
    <m/>
    <m/>
    <m/>
    <m/>
    <m/>
    <m/>
    <m/>
    <m/>
    <m/>
    <m/>
    <m/>
    <m/>
    <n v="8"/>
  </r>
  <r>
    <x v="1"/>
    <s v="PT. TIRTA INVESTAMA PANDAAN"/>
    <n v="21110404204"/>
    <s v="GLL"/>
    <s v="AGUS"/>
    <s v="L 9356 UZ"/>
    <n v="5042344056"/>
    <s v="-"/>
    <s v="-"/>
    <d v="2021-11-08T00:00:00"/>
    <n v="1104"/>
    <s v="DEPO MARGOMULYO"/>
    <x v="5"/>
    <s v="168-0032617"/>
    <d v="2021-11-08T00:00:00"/>
    <x v="0"/>
    <n v="1104"/>
    <n v="21110404204"/>
    <s v="-"/>
    <n v="6008155096"/>
    <n v="24"/>
    <n v="0"/>
    <n v="24"/>
    <s v="DEPO MARGOMULYO"/>
    <s v="-"/>
    <s v="168-0021115"/>
    <d v="2021-11-08T00:00:00"/>
    <n v="2"/>
    <n v="5042345549"/>
    <s v="168-0032618"/>
    <d v="2021-11-08T00:00:00"/>
    <s v="8276896100"/>
    <s v="2050350312"/>
    <s v="8276895965"/>
    <n v="10874400"/>
    <n v="236400"/>
    <n v="19700"/>
    <m/>
    <m/>
    <m/>
    <m/>
    <m/>
    <m/>
    <m/>
    <m/>
    <m/>
    <m/>
    <m/>
    <m/>
    <m/>
    <m/>
    <m/>
    <m/>
    <m/>
    <m/>
    <n v="8"/>
  </r>
  <r>
    <x v="1"/>
    <s v="PT. TIRTA INVESTAMA PANDAAN"/>
    <n v="21110404204"/>
    <s v="GLL"/>
    <s v="AGUS"/>
    <s v="L 9356 UZ"/>
    <n v="5042344056"/>
    <s v="-"/>
    <s v="-"/>
    <d v="2021-11-08T00:00:00"/>
    <n v="1104"/>
    <s v="DEPO MARGOMULYO"/>
    <x v="5"/>
    <s v="168-0032617"/>
    <d v="2021-11-08T00:00:00"/>
    <x v="1"/>
    <n v="1104"/>
    <n v="21110404204"/>
    <s v="-"/>
    <n v="6008155096"/>
    <n v="1152"/>
    <n v="0"/>
    <n v="1152"/>
    <s v="DEPO MARGOMULYO"/>
    <s v="-"/>
    <s v="168-0021115"/>
    <d v="2021-11-08T00:00:00"/>
    <n v="63"/>
    <n v="5042345549"/>
    <s v="168-0032618"/>
    <d v="2021-11-08T00:00:00"/>
    <s v="8276896100"/>
    <s v="2050350312"/>
    <s v="8276895965"/>
    <n v="33120000"/>
    <n v="34560000"/>
    <n v="1890000"/>
    <m/>
    <m/>
    <m/>
    <m/>
    <m/>
    <m/>
    <m/>
    <m/>
    <m/>
    <m/>
    <m/>
    <m/>
    <m/>
    <m/>
    <m/>
    <m/>
    <m/>
    <m/>
    <n v="8"/>
  </r>
  <r>
    <x v="1"/>
    <s v="PT. TIRTA INVESTAMA PANDAAN"/>
    <n v="21110404204"/>
    <s v="GLL"/>
    <s v="AGUS"/>
    <s v="L 9356 UZ"/>
    <n v="5042344056"/>
    <s v="-"/>
    <s v="-"/>
    <d v="2021-11-08T00:00:00"/>
    <n v="24"/>
    <s v="DEPO MARGOMULYO"/>
    <x v="5"/>
    <s v="168-0032617"/>
    <d v="2021-11-08T00:00:00"/>
    <x v="2"/>
    <n v="24"/>
    <n v="21110404204"/>
    <s v="-"/>
    <n v="6008155096"/>
    <n v="24"/>
    <n v="0"/>
    <n v="24"/>
    <s v="DEPO MARGOMULYO"/>
    <s v="-"/>
    <s v="168-0021115"/>
    <d v="2021-11-08T00:00:00"/>
    <n v="0"/>
    <n v="5042345549"/>
    <s v="168-0032618"/>
    <d v="2021-11-08T00:00:00"/>
    <s v="8276896100"/>
    <s v="2050350312"/>
    <s v="8276895965"/>
    <n v="0"/>
    <n v="0"/>
    <n v="0"/>
    <m/>
    <m/>
    <m/>
    <m/>
    <m/>
    <m/>
    <m/>
    <m/>
    <m/>
    <m/>
    <m/>
    <m/>
    <m/>
    <m/>
    <m/>
    <m/>
    <m/>
    <m/>
    <n v="8"/>
  </r>
  <r>
    <x v="1"/>
    <s v="PT. TIRTA INVESTAMA PANDAAN"/>
    <n v="21110404205"/>
    <s v="YPS"/>
    <s v="M. GHOFIR"/>
    <s v="N 8699 UV"/>
    <n v="5042319599"/>
    <s v="-"/>
    <s v="-"/>
    <d v="2021-11-08T00:00:00"/>
    <n v="1056"/>
    <s v="DEPO GRESIK"/>
    <x v="18"/>
    <s v="556-0009065"/>
    <d v="2021-11-09T00:00:00"/>
    <x v="0"/>
    <n v="1056"/>
    <n v="21110200184"/>
    <s v="-"/>
    <n v="6008124262"/>
    <n v="24"/>
    <n v="0"/>
    <n v="24"/>
    <s v="DEPO MARGOMULYO"/>
    <s v="-"/>
    <s v="168-0021089"/>
    <d v="2021-11-07T00:00:00"/>
    <n v="0"/>
    <n v="5042349769"/>
    <s v="556-0009064"/>
    <d v="2021-11-09T00:00:00"/>
    <s v="8276895965"/>
    <s v="2050350312"/>
    <s v="8276895965"/>
    <n v="10401600"/>
    <n v="236400"/>
    <n v="0"/>
    <m/>
    <m/>
    <m/>
    <m/>
    <m/>
    <m/>
    <m/>
    <m/>
    <m/>
    <m/>
    <m/>
    <m/>
    <m/>
    <m/>
    <m/>
    <m/>
    <m/>
    <m/>
    <n v="8"/>
  </r>
  <r>
    <x v="1"/>
    <s v="PT. TIRTA INVESTAMA PANDAAN"/>
    <n v="21110404205"/>
    <s v="YPS"/>
    <s v="M. GHOFIR"/>
    <s v="N 8699 UV"/>
    <n v="5042319599"/>
    <s v="-"/>
    <s v="-"/>
    <d v="2021-11-08T00:00:00"/>
    <n v="1056"/>
    <s v="DEPO GRESIK"/>
    <x v="18"/>
    <s v="556-0009065"/>
    <d v="2021-11-09T00:00:00"/>
    <x v="1"/>
    <n v="1056"/>
    <n v="21110200184"/>
    <s v="-"/>
    <n v="6008124262"/>
    <n v="1152"/>
    <n v="0"/>
    <n v="1152"/>
    <s v="DEPO MARGOMULYO"/>
    <s v="-"/>
    <s v="168-0021089"/>
    <d v="2021-11-07T00:00:00"/>
    <n v="142"/>
    <n v="5042349769"/>
    <s v="556-0009064"/>
    <d v="2021-11-09T00:00:00"/>
    <s v="8276895965"/>
    <s v="2050350312"/>
    <s v="8276895965"/>
    <n v="31680000"/>
    <n v="34560000"/>
    <n v="4260000"/>
    <m/>
    <m/>
    <m/>
    <m/>
    <m/>
    <m/>
    <m/>
    <m/>
    <m/>
    <m/>
    <m/>
    <m/>
    <m/>
    <m/>
    <m/>
    <m/>
    <m/>
    <m/>
    <n v="8"/>
  </r>
  <r>
    <x v="1"/>
    <s v="PT. TIRTA INVESTAMA PANDAAN"/>
    <n v="21110404205"/>
    <s v="YPS"/>
    <s v="M. GHOFIR"/>
    <s v="N 8699 UV"/>
    <n v="5042319599"/>
    <s v="-"/>
    <s v="-"/>
    <d v="2021-11-08T00:00:00"/>
    <n v="24"/>
    <s v="DEPO GRESIK"/>
    <x v="18"/>
    <s v="556-0009065"/>
    <d v="2021-11-09T00:00:00"/>
    <x v="2"/>
    <n v="24"/>
    <n v="21110200184"/>
    <s v="-"/>
    <n v="6008124262"/>
    <n v="24"/>
    <n v="0"/>
    <n v="24"/>
    <s v="DEPO MARGOMULYO"/>
    <s v="-"/>
    <s v="168-0021089"/>
    <d v="2021-11-07T00:00:00"/>
    <n v="0"/>
    <n v="5042349769"/>
    <s v="556-0009064"/>
    <d v="2021-11-09T00:00:00"/>
    <s v="8276895965"/>
    <s v="2050350312"/>
    <s v="8276895965"/>
    <n v="0"/>
    <n v="0"/>
    <n v="0"/>
    <m/>
    <m/>
    <m/>
    <m/>
    <m/>
    <m/>
    <m/>
    <m/>
    <m/>
    <m/>
    <m/>
    <m/>
    <m/>
    <m/>
    <m/>
    <m/>
    <m/>
    <m/>
    <n v="8"/>
  </r>
  <r>
    <x v="1"/>
    <s v="PT. TIRTA INVESTAMA PANDAAN"/>
    <n v="21110404206"/>
    <s v="GLL"/>
    <s v="FAUZAN"/>
    <s v="N 8573 UV"/>
    <n v="5042344137"/>
    <s v="-"/>
    <s v="-"/>
    <d v="2021-11-08T00:00:00"/>
    <n v="912"/>
    <s v="DEPO MARGOMULYO"/>
    <x v="5"/>
    <s v="168-0032622"/>
    <d v="2021-11-09T00:00:00"/>
    <x v="0"/>
    <n v="912"/>
    <n v="21110404209"/>
    <s v="-"/>
    <n v="6008155005"/>
    <n v="24"/>
    <n v="0"/>
    <n v="24"/>
    <s v="DEPO MARGOMULYO"/>
    <s v="-"/>
    <s v="168-0021099"/>
    <d v="2021-11-08T00:00:00"/>
    <n v="2"/>
    <n v="5042343858"/>
    <s v="168-0032623"/>
    <d v="2021-11-09T00:00:00"/>
    <s v="8276896100"/>
    <s v="2050350312"/>
    <s v="8276895965"/>
    <n v="8983200"/>
    <n v="236400"/>
    <n v="19700"/>
    <m/>
    <m/>
    <m/>
    <m/>
    <m/>
    <m/>
    <m/>
    <m/>
    <m/>
    <m/>
    <m/>
    <m/>
    <m/>
    <m/>
    <m/>
    <m/>
    <m/>
    <m/>
    <n v="8"/>
  </r>
  <r>
    <x v="1"/>
    <s v="PT. TIRTA INVESTAMA PANDAAN"/>
    <n v="21110404206"/>
    <s v="GLL"/>
    <s v="FAUZAN"/>
    <s v="N 8573 UV"/>
    <n v="5042344137"/>
    <s v="-"/>
    <s v="-"/>
    <d v="2021-11-08T00:00:00"/>
    <n v="912"/>
    <s v="DEPO MARGOMULYO"/>
    <x v="5"/>
    <s v="168-0032622"/>
    <d v="2021-11-09T00:00:00"/>
    <x v="1"/>
    <n v="912"/>
    <n v="21110404209"/>
    <s v="-"/>
    <n v="6008155005"/>
    <n v="960"/>
    <n v="0"/>
    <n v="960"/>
    <s v="DEPO MARGOMULYO"/>
    <s v="-"/>
    <s v="168-0021099"/>
    <d v="2021-11-08T00:00:00"/>
    <n v="48"/>
    <n v="5042343858"/>
    <s v="168-0032623"/>
    <d v="2021-11-09T00:00:00"/>
    <s v="8276896100"/>
    <s v="2050350312"/>
    <s v="8276895965"/>
    <n v="27360000"/>
    <n v="28800000"/>
    <n v="1440000"/>
    <m/>
    <m/>
    <m/>
    <m/>
    <m/>
    <m/>
    <m/>
    <m/>
    <m/>
    <m/>
    <m/>
    <m/>
    <m/>
    <m/>
    <m/>
    <m/>
    <m/>
    <m/>
    <n v="8"/>
  </r>
  <r>
    <x v="1"/>
    <s v="PT. TIRTA INVESTAMA PANDAAN"/>
    <n v="21110404206"/>
    <s v="GLL"/>
    <s v="FAUZAN"/>
    <s v="N 8573 UV"/>
    <n v="5042344137"/>
    <s v="-"/>
    <s v="-"/>
    <d v="2021-11-08T00:00:00"/>
    <n v="20"/>
    <s v="DEPO MARGOMULYO"/>
    <x v="5"/>
    <s v="168-0032622"/>
    <d v="2021-11-09T00:00:00"/>
    <x v="2"/>
    <n v="20"/>
    <n v="21110404209"/>
    <s v="-"/>
    <n v="6008155005"/>
    <n v="20"/>
    <n v="0"/>
    <n v="20"/>
    <s v="DEPO MARGOMULYO"/>
    <s v="-"/>
    <s v="168-0021099"/>
    <d v="2021-11-08T00:00:00"/>
    <n v="0"/>
    <n v="5042343858"/>
    <s v="168-0032623"/>
    <d v="2021-11-09T00:00:00"/>
    <s v="8276896100"/>
    <s v="2050350312"/>
    <s v="8276895965"/>
    <n v="0"/>
    <n v="0"/>
    <n v="0"/>
    <m/>
    <m/>
    <m/>
    <m/>
    <m/>
    <m/>
    <m/>
    <m/>
    <m/>
    <m/>
    <m/>
    <m/>
    <m/>
    <m/>
    <m/>
    <m/>
    <m/>
    <m/>
    <n v="8"/>
  </r>
  <r>
    <x v="0"/>
    <s v="PT. TIRTA INVESTAMA BANYUWANGI"/>
    <n v="21110300036"/>
    <s v="YPS"/>
    <s v="MISTO"/>
    <s v="N 8872 UW"/>
    <n v="5042335985"/>
    <s v="-"/>
    <s v="-"/>
    <d v="2021-11-08T00:00:00"/>
    <n v="1280"/>
    <s v="WIRADAYA"/>
    <x v="10"/>
    <s v="558-0010125"/>
    <d v="2021-11-08T00:00:00"/>
    <x v="9"/>
    <n v="1280"/>
    <s v="-"/>
    <s v="-"/>
    <n v="6008133705"/>
    <n v="0"/>
    <n v="0"/>
    <n v="0"/>
    <s v="WIRADAYA"/>
    <s v="-"/>
    <s v="558-0006610"/>
    <d v="2021-11-08T00:00:00"/>
    <n v="0"/>
    <n v="5042337407"/>
    <s v="080-0003072"/>
    <d v="2021-11-10T00:00:00"/>
    <s v="8276895378"/>
    <s v="2050350280"/>
    <s v="8276895378"/>
    <n v="47667200"/>
    <n v="0"/>
    <n v="0"/>
    <m/>
    <m/>
    <m/>
    <m/>
    <m/>
    <m/>
    <m/>
    <m/>
    <m/>
    <m/>
    <m/>
    <m/>
    <m/>
    <m/>
    <m/>
    <m/>
    <m/>
    <m/>
    <n v="8"/>
  </r>
  <r>
    <x v="0"/>
    <s v="PT. TIRTA INVESTAMA BANYUWANGI"/>
    <n v="21110300036"/>
    <s v="YPS"/>
    <s v="MISTO"/>
    <s v="N 8872 UW"/>
    <n v="5042335985"/>
    <s v="-"/>
    <s v="-"/>
    <d v="2021-11-08T00:00:00"/>
    <n v="32"/>
    <s v="WIRADAYA"/>
    <x v="10"/>
    <s v="558-0010125"/>
    <d v="2021-11-08T00:00:00"/>
    <x v="4"/>
    <n v="32"/>
    <s v="-"/>
    <s v="-"/>
    <n v="6008133705"/>
    <n v="32"/>
    <n v="0"/>
    <n v="32"/>
    <s v="WIRADAYA"/>
    <s v="-"/>
    <s v="558-0006610"/>
    <d v="2021-11-08T00:00:00"/>
    <n v="2"/>
    <n v="5042337407"/>
    <s v="080-0003072"/>
    <d v="2021-11-10T00:00:00"/>
    <s v="8276895378"/>
    <s v="2050350280"/>
    <s v="8276895378"/>
    <n v="3200000"/>
    <n v="3200000"/>
    <n v="200000"/>
    <m/>
    <m/>
    <m/>
    <m/>
    <m/>
    <m/>
    <m/>
    <m/>
    <m/>
    <m/>
    <m/>
    <m/>
    <m/>
    <m/>
    <m/>
    <m/>
    <m/>
    <m/>
    <n v="8"/>
  </r>
  <r>
    <x v="0"/>
    <s v="PT. TIRTA INVESTAMA KLATEN"/>
    <n v="21110404254"/>
    <s v="YPS"/>
    <s v="MUJI (G-PCL)"/>
    <s v="N 8263 UW"/>
    <n v="5042314586"/>
    <s v="-"/>
    <s v="-"/>
    <d v="2021-11-08T00:00:00"/>
    <n v="1365"/>
    <s v="DEPO PASURUAN"/>
    <x v="0"/>
    <s v="555-0009272"/>
    <d v="2021-11-09T00:00:00"/>
    <x v="3"/>
    <n v="1365"/>
    <s v="-"/>
    <s v="-"/>
    <s v="-"/>
    <n v="0"/>
    <n v="0"/>
    <n v="0"/>
    <s v="-"/>
    <s v="-"/>
    <s v="-"/>
    <s v="-"/>
    <n v="0"/>
    <s v="-"/>
    <s v="-"/>
    <s v="-"/>
    <s v="8276895378"/>
    <e v="#N/A"/>
    <e v="#N/A"/>
    <n v="55282500"/>
    <n v="0"/>
    <n v="0"/>
    <m/>
    <m/>
    <m/>
    <m/>
    <m/>
    <m/>
    <m/>
    <m/>
    <m/>
    <m/>
    <m/>
    <m/>
    <m/>
    <m/>
    <m/>
    <m/>
    <m/>
    <m/>
    <n v="8"/>
  </r>
  <r>
    <x v="1"/>
    <s v="PT. TIRTA INVESTAMA KLATEN"/>
    <n v="21110404252"/>
    <s v="YPS"/>
    <s v="DENI"/>
    <s v="N 9956 UW"/>
    <n v="5042343499"/>
    <s v="-"/>
    <s v="-"/>
    <d v="2021-11-08T00:00:00"/>
    <n v="2912"/>
    <s v="DEPO MARGOMULYO"/>
    <x v="5"/>
    <s v="168-0032648"/>
    <d v="2021-11-09T00:00:00"/>
    <x v="19"/>
    <n v="2912"/>
    <s v="-"/>
    <s v="-"/>
    <s v="-"/>
    <n v="0"/>
    <n v="0"/>
    <n v="0"/>
    <s v="-"/>
    <s v="-"/>
    <s v="-"/>
    <s v="-"/>
    <n v="0"/>
    <s v="-"/>
    <s v="-"/>
    <s v="-"/>
    <s v="8276895966"/>
    <e v="#N/A"/>
    <e v="#N/A"/>
    <n v="85408960"/>
    <n v="0"/>
    <n v="0"/>
    <m/>
    <m/>
    <m/>
    <m/>
    <m/>
    <m/>
    <m/>
    <m/>
    <m/>
    <m/>
    <m/>
    <m/>
    <m/>
    <m/>
    <m/>
    <m/>
    <m/>
    <m/>
    <n v="8"/>
  </r>
  <r>
    <x v="1"/>
    <s v="PT. TIRTA INVESTAMA KLATEN"/>
    <n v="21110404257"/>
    <s v="YPS"/>
    <s v="FUAD"/>
    <s v="N 1780 AS"/>
    <n v="5042348802"/>
    <s v="-"/>
    <s v="-"/>
    <d v="2021-11-08T00:00:00"/>
    <n v="2912"/>
    <s v="DEPO MARGOMULYO"/>
    <x v="5"/>
    <s v="168-0032627"/>
    <d v="2021-11-09T00:00:00"/>
    <x v="19"/>
    <n v="2912"/>
    <s v="-"/>
    <s v="-"/>
    <s v="-"/>
    <n v="0"/>
    <n v="0"/>
    <n v="0"/>
    <s v="-"/>
    <s v="-"/>
    <s v="-"/>
    <s v="-"/>
    <n v="0"/>
    <s v="-"/>
    <s v="-"/>
    <s v="-"/>
    <s v="8276895966"/>
    <e v="#N/A"/>
    <e v="#N/A"/>
    <n v="85408960"/>
    <n v="0"/>
    <n v="0"/>
    <m/>
    <m/>
    <m/>
    <m/>
    <m/>
    <m/>
    <m/>
    <m/>
    <m/>
    <m/>
    <m/>
    <m/>
    <m/>
    <m/>
    <m/>
    <m/>
    <m/>
    <m/>
    <n v="8"/>
  </r>
  <r>
    <x v="1"/>
    <s v="9000 ID RUNGKUT DC TIV"/>
    <n v="21110404967"/>
    <s v="GLL"/>
    <s v="JAHJA"/>
    <s v="N8863UW"/>
    <n v="5042343485"/>
    <s v="-"/>
    <s v="-"/>
    <d v="2021-11-08T00:00:00"/>
    <n v="2816"/>
    <s v="DEPO MARGOMULYO"/>
    <x v="5"/>
    <s v="168-0032605"/>
    <d v="2021-11-08T00:00:00"/>
    <x v="5"/>
    <n v="2816"/>
    <s v="-"/>
    <s v="-"/>
    <n v="6008155253"/>
    <n v="0"/>
    <n v="0"/>
    <n v="0"/>
    <s v="DEPO MARGOMULYO"/>
    <s v="-"/>
    <s v="168-0021107"/>
    <d v="2021-11-08T00:00:00"/>
    <n v="0"/>
    <s v="-"/>
    <s v="-"/>
    <s v="-"/>
    <s v="8276895966"/>
    <s v="2050350313"/>
    <e v="#N/A"/>
    <n v="95462400"/>
    <n v="0"/>
    <n v="0"/>
    <m/>
    <m/>
    <m/>
    <m/>
    <m/>
    <m/>
    <m/>
    <m/>
    <m/>
    <m/>
    <m/>
    <m/>
    <m/>
    <m/>
    <m/>
    <m/>
    <m/>
    <m/>
    <n v="8"/>
  </r>
  <r>
    <x v="1"/>
    <s v="9000 ID RUNGKUT DC TIV"/>
    <n v="21110404967"/>
    <s v="GLL"/>
    <s v="JAHJA"/>
    <s v="N8863UW"/>
    <n v="5042343485"/>
    <s v="-"/>
    <s v="-"/>
    <d v="2021-11-08T00:00:00"/>
    <n v="32"/>
    <s v="DEPO MARGOMULYO"/>
    <x v="5"/>
    <s v="168-0032605"/>
    <d v="2021-11-08T00:00:00"/>
    <x v="4"/>
    <n v="32"/>
    <s v="-"/>
    <s v="-"/>
    <n v="6008155253"/>
    <n v="32"/>
    <n v="0"/>
    <n v="32"/>
    <s v="DEPO MARGOMULYO"/>
    <s v="-"/>
    <s v="168-0021107"/>
    <d v="2021-11-08T00:00:00"/>
    <n v="0"/>
    <s v="-"/>
    <s v="-"/>
    <s v="-"/>
    <s v="8276895966"/>
    <s v="2050350313"/>
    <e v="#N/A"/>
    <n v="3200000"/>
    <n v="3200000"/>
    <n v="0"/>
    <m/>
    <m/>
    <m/>
    <m/>
    <m/>
    <m/>
    <m/>
    <m/>
    <m/>
    <m/>
    <m/>
    <m/>
    <m/>
    <m/>
    <m/>
    <m/>
    <m/>
    <m/>
    <n v="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713">
  <r>
    <m/>
    <m/>
    <m/>
    <m/>
    <m/>
    <m/>
    <m/>
    <m/>
    <m/>
    <x v="0"/>
    <m/>
  </r>
  <r>
    <m/>
    <s v="DIBULAN OKTOBER  2021"/>
    <m/>
    <m/>
    <m/>
    <m/>
    <m/>
    <m/>
    <m/>
    <x v="0"/>
    <m/>
  </r>
  <r>
    <s v="555-0006658"/>
    <d v="2021-11-01T00:00:00"/>
    <n v="164"/>
    <s v="PT. TIV-PROD KEBUN CANDI"/>
    <n v="5042210827"/>
    <s v="ZAKARIAH"/>
    <s v="N 9515 WE"/>
    <s v="GLN JUGRACK/412741889/ZSO/S21102101727/5042210827/LMS (SJ DATANG : 01-11-2021/09:09)"/>
    <n v="74559"/>
    <x v="1"/>
    <n v="18"/>
  </r>
  <r>
    <s v="555-0006658"/>
    <d v="2021-11-01T00:00:00"/>
    <n v="164"/>
    <s v="PT. TIV-PROD KEBUN CANDI"/>
    <n v="5042210827"/>
    <s v="ZAKARIAH"/>
    <s v="N 9515 WE"/>
    <s v="GLN JUGRACK/412741889/ZSO/S21102101727/5042210827/LMS (SJ DATANG : 01-11-2021/09:09)"/>
    <n v="19310"/>
    <x v="2"/>
    <n v="18"/>
  </r>
  <r>
    <s v="555-0006658"/>
    <d v="2021-11-01T00:00:00"/>
    <n v="164"/>
    <s v="PT. TIV-PROD KEBUN CANDI"/>
    <n v="5042210827"/>
    <s v="ZAKARIAH"/>
    <s v="N 9515 WE"/>
    <s v="GLN JUGRACK/412741889/ZSO/S21102101727/5042210827/LMS (SJ DATANG : 01-11-2021/09:09)"/>
    <s v="74559G"/>
    <x v="3"/>
    <n v="1152"/>
  </r>
  <r>
    <s v="555-0006658"/>
    <d v="2021-11-01T00:00:00"/>
    <n v="164"/>
    <s v="PT. TIV-PROD KEBUN CANDI"/>
    <n v="5042210827"/>
    <s v="ZAKARIAH"/>
    <s v="N 9515 WE"/>
    <s v="GLN JUGRACK/412741889/ZSO/S21102101727/5042210827/LMS (SJ DATANG : 01-11-2021/09:09)"/>
    <n v="33300"/>
    <x v="4"/>
    <n v="24"/>
  </r>
  <r>
    <s v="555-0006659"/>
    <d v="2021-11-01T00:00:00"/>
    <n v="164"/>
    <s v="PT. TIV-PROD KEBUN CANDI"/>
    <n v="5042195562"/>
    <s v="KHOTIB"/>
    <s v="N 8507 UV"/>
    <s v="GLN JUGRACK/412741805/ZSO/S21102101765/5042195562/LMS (SJ DATANG : 01-11-2021/10:54)"/>
    <n v="74559"/>
    <x v="1"/>
    <n v="18"/>
  </r>
  <r>
    <s v="555-0006659"/>
    <d v="2021-11-01T00:00:00"/>
    <n v="164"/>
    <s v="PT. TIV-PROD KEBUN CANDI"/>
    <n v="5042195562"/>
    <s v="KHOTIB"/>
    <s v="N 8507 UV"/>
    <s v="GLN JUGRACK/412741805/ZSO/S21102101765/5042195562/LMS (SJ DATANG : 01-11-2021/10:54)"/>
    <n v="19310"/>
    <x v="2"/>
    <n v="18"/>
  </r>
  <r>
    <s v="555-0006659"/>
    <d v="2021-11-01T00:00:00"/>
    <n v="164"/>
    <s v="PT. TIV-PROD KEBUN CANDI"/>
    <n v="5042195562"/>
    <s v="KHOTIB"/>
    <s v="N 8507 UV"/>
    <s v="GLN JUGRACK/412741805/ZSO/S21102101765/5042195562/LMS (SJ DATANG : 01-11-2021/10:54)"/>
    <s v="74559G"/>
    <x v="3"/>
    <n v="1344"/>
  </r>
  <r>
    <s v="555-0006659"/>
    <d v="2021-11-01T00:00:00"/>
    <n v="164"/>
    <s v="PT. TIV-PROD KEBUN CANDI"/>
    <n v="5042195562"/>
    <s v="KHOTIB"/>
    <s v="N 8507 UV"/>
    <s v="GLN JUGRACK/412741805/ZSO/S21102101765/5042195562/LMS (SJ DATANG : 01-11-2021/10:54)"/>
    <n v="33300"/>
    <x v="4"/>
    <n v="28"/>
  </r>
  <r>
    <s v="555-0006660"/>
    <d v="2021-11-01T00:00:00"/>
    <s v="55-050"/>
    <s v="PT. TIRTAMAS LESTARI"/>
    <n v="904021440034"/>
    <s v="KOMAIRI"/>
    <s v="L 9614 UX"/>
    <s v="GLN LASAH/SJ/PDN/21/10/005381/904021440034/LMS (SJ DATANG : 30-10-2021/19:37)"/>
    <n v="74560"/>
    <x v="5"/>
    <n v="11"/>
  </r>
  <r>
    <s v="555-0006660"/>
    <d v="2021-11-01T00:00:00"/>
    <s v="55-050"/>
    <s v="PT. TIRTAMAS LESTARI"/>
    <n v="904021440034"/>
    <s v="KOMAIRI"/>
    <s v="L 9614 UX"/>
    <s v="GLN LASAH/SJ/PDN/21/10/005381/904021440034/LMS (SJ DATANG : 30-10-2021/19:37)"/>
    <n v="29310"/>
    <x v="6"/>
    <n v="11"/>
  </r>
  <r>
    <s v="555-0006660"/>
    <d v="2021-11-01T00:00:00"/>
    <s v="55-050"/>
    <s v="PT. TIRTAMAS LESTARI"/>
    <n v="904021440034"/>
    <s v="KOMAIRI"/>
    <s v="L 9614 UX"/>
    <s v="GLN LASAH/SJ/PDN/21/10/005381/904021440034/LMS (SJ DATANG : 30-10-2021/19:37)"/>
    <s v="74560G"/>
    <x v="7"/>
    <n v="1344"/>
  </r>
  <r>
    <s v="555-0006661"/>
    <d v="2021-11-01T00:00:00"/>
    <n v="118"/>
    <s v="PT. TIV-PROD PANDAAN"/>
    <s v="PINJAM PALLET UNTUK MUAT KE GENTENG"/>
    <s v="JUMARI"/>
    <s v="N 8785 UV"/>
    <s v="SPS PALLET/PINJAM PALLET UNTUK MUAT KE GENTENG/018602"/>
    <n v="10116"/>
    <x v="8"/>
    <n v="16"/>
  </r>
  <r>
    <s v="555-0006662"/>
    <d v="2021-11-01T00:00:00"/>
    <n v="118"/>
    <s v="PT. TIV-PROD PANDAAN"/>
    <n v="5042207177"/>
    <s v="SUDARSONO"/>
    <s v="N 9935 UW"/>
    <s v="SPS PALLET/412743700/ZSO/S21102200074/5042207177/LMS (SJ DATANG : 01-11-2021/14:00)"/>
    <n v="10116"/>
    <x v="8"/>
    <n v="32"/>
  </r>
  <r>
    <s v="555-0006663"/>
    <d v="2021-11-01T00:00:00"/>
    <n v="164"/>
    <s v="PT. TIV-PROD KEBUN CANDI"/>
    <n v="5042215523"/>
    <s v="A.RAHMAN"/>
    <s v="L 9051 UX"/>
    <s v="GLN JUGRACK/412741885/ZSO/S21102101726/5042215523/LMS (SJ DATANG : 01-11-2021/11:50)"/>
    <n v="74559"/>
    <x v="1"/>
    <n v="7"/>
  </r>
  <r>
    <s v="555-0006663"/>
    <d v="2021-11-01T00:00:00"/>
    <n v="164"/>
    <s v="PT. TIV-PROD KEBUN CANDI"/>
    <n v="5042215523"/>
    <s v="A.RAHMAN"/>
    <s v="L 9051 UX"/>
    <s v="GLN JUGRACK/412741885/ZSO/S21102101726/5042215523/LMS (SJ DATANG : 01-11-2021/11:50)"/>
    <n v="19310"/>
    <x v="2"/>
    <n v="7"/>
  </r>
  <r>
    <s v="555-0006663"/>
    <d v="2021-11-01T00:00:00"/>
    <n v="164"/>
    <s v="PT. TIV-PROD KEBUN CANDI"/>
    <n v="5042215523"/>
    <s v="A.RAHMAN"/>
    <s v="L 9051 UX"/>
    <s v="GLN JUGRACK/412741885/ZSO/S21102101726/5042215523/LMS (SJ DATANG : 01-11-2021/11:50)"/>
    <s v="74559G"/>
    <x v="3"/>
    <n v="1152"/>
  </r>
  <r>
    <s v="555-0006663"/>
    <d v="2021-11-01T00:00:00"/>
    <n v="164"/>
    <s v="PT. TIV-PROD KEBUN CANDI"/>
    <n v="5042215523"/>
    <s v="A.RAHMAN"/>
    <s v="L 9051 UX"/>
    <s v="GLN JUGRACK/412741885/ZSO/S21102101726/5042215523/LMS (SJ DATANG : 01-11-2021/11:50)"/>
    <n v="33300"/>
    <x v="4"/>
    <n v="24"/>
  </r>
  <r>
    <s v="555-0006664"/>
    <d v="2021-11-01T00:00:00"/>
    <n v="164"/>
    <s v="PT. TIV-PROD KEBUN CANDI"/>
    <n v="5042214704"/>
    <s v="MAHRUS"/>
    <s v="N 9375 WE"/>
    <s v="GLN JUGRACK/412741879/ZSO/S21102101719/5042214704/LMS (SJ DATANG : 01-11-2021/14:30)"/>
    <n v="74559"/>
    <x v="1"/>
    <n v="15"/>
  </r>
  <r>
    <s v="555-0006664"/>
    <d v="2021-11-01T00:00:00"/>
    <n v="164"/>
    <s v="PT. TIV-PROD KEBUN CANDI"/>
    <n v="5042214704"/>
    <s v="MAHRUS"/>
    <s v="N 9375 WE"/>
    <s v="GLN JUGRACK/412741879/ZSO/S21102101719/5042214704/LMS (SJ DATANG : 01-11-2021/14:30)"/>
    <n v="19310"/>
    <x v="2"/>
    <n v="15"/>
  </r>
  <r>
    <s v="555-0006664"/>
    <d v="2021-11-01T00:00:00"/>
    <n v="164"/>
    <s v="PT. TIV-PROD KEBUN CANDI"/>
    <n v="5042214704"/>
    <s v="MAHRUS"/>
    <s v="N 9375 WE"/>
    <s v="GLN JUGRACK/412741879/ZSO/S21102101719/5042214704/LMS (SJ DATANG : 01-11-2021/14:30)"/>
    <s v="74559G"/>
    <x v="3"/>
    <n v="1152"/>
  </r>
  <r>
    <s v="555-0006664"/>
    <d v="2021-11-01T00:00:00"/>
    <n v="164"/>
    <s v="PT. TIV-PROD KEBUN CANDI"/>
    <n v="5042214704"/>
    <s v="MAHRUS"/>
    <s v="N 9375 WE"/>
    <s v="GLN JUGRACK/412741879/ZSO/S21102101719/5042214704/LMS (SJ DATANG : 01-11-2021/14:30)"/>
    <n v="33300"/>
    <x v="4"/>
    <n v="24"/>
  </r>
  <r>
    <s v="555-0006665"/>
    <d v="2021-11-01T00:00:00"/>
    <n v="164"/>
    <s v="PT. TIV-PROD KEBUN CANDI"/>
    <n v="5042216126"/>
    <s v="NUR CHOLIS"/>
    <s v="L 9424 UZ"/>
    <s v="GLN JUGRACK/412776031/ZSO/S21102803843/5042216126/LMS (SJ DATANG : 01-11-2021/16:15)"/>
    <n v="74559"/>
    <x v="1"/>
    <n v="18"/>
  </r>
  <r>
    <s v="555-0006665"/>
    <d v="2021-11-01T00:00:00"/>
    <n v="164"/>
    <s v="PT. TIV-PROD KEBUN CANDI"/>
    <n v="5042216126"/>
    <s v="NUR CHOLIS"/>
    <s v="L 9424 UZ"/>
    <s v="GLN JUGRACK/412776031/ZSO/S21102803843/5042216126/LMS (SJ DATANG : 01-11-2021/16:15)"/>
    <n v="19310"/>
    <x v="2"/>
    <n v="18"/>
  </r>
  <r>
    <s v="555-0006665"/>
    <d v="2021-11-01T00:00:00"/>
    <n v="164"/>
    <s v="PT. TIV-PROD KEBUN CANDI"/>
    <n v="5042216126"/>
    <s v="NUR CHOLIS"/>
    <s v="L 9424 UZ"/>
    <s v="GLN JUGRACK/412776031/ZSO/S21102803843/5042216126/LMS (SJ DATANG : 01-11-2021/16:15)"/>
    <s v="74559G"/>
    <x v="3"/>
    <n v="1344"/>
  </r>
  <r>
    <s v="555-0006665"/>
    <d v="2021-11-01T00:00:00"/>
    <n v="164"/>
    <s v="PT. TIV-PROD KEBUN CANDI"/>
    <n v="5042216126"/>
    <s v="NUR CHOLIS"/>
    <s v="L 9424 UZ"/>
    <s v="GLN JUGRACK/412776031/ZSO/S21102803843/5042216126/LMS (SJ DATANG : 01-11-2021/16:15)"/>
    <n v="33300"/>
    <x v="4"/>
    <n v="28"/>
  </r>
  <r>
    <s v="555-0006666"/>
    <d v="2021-11-01T00:00:00"/>
    <n v="164"/>
    <s v="PT. TIV-PROD KEBUN CANDI"/>
    <n v="5042215843"/>
    <s v="MAT ALI"/>
    <s v="L 9358 UZ"/>
    <s v="GLN JUGRACK/412776022/ZSO/S21102803846/5042215843/LMS (SJ DATANG : 01-11-2021/15:12)"/>
    <n v="74559"/>
    <x v="1"/>
    <n v="15"/>
  </r>
  <r>
    <s v="555-0006666"/>
    <d v="2021-11-01T00:00:00"/>
    <n v="164"/>
    <s v="PT. TIV-PROD KEBUN CANDI"/>
    <n v="5042215843"/>
    <s v="MAT ALI"/>
    <s v="L 9358 UZ"/>
    <s v="GLN JUGRACK/412776022/ZSO/S21102803846/5042215843/LMS (SJ DATANG : 01-11-2021/15:12)"/>
    <n v="19310"/>
    <x v="2"/>
    <n v="15"/>
  </r>
  <r>
    <s v="555-0006666"/>
    <d v="2021-11-01T00:00:00"/>
    <n v="164"/>
    <s v="PT. TIV-PROD KEBUN CANDI"/>
    <n v="5042215843"/>
    <s v="MAT ALI"/>
    <s v="L 9358 UZ"/>
    <s v="GLN JUGRACK/412776022/ZSO/S21102803846/5042215843/LMS (SJ DATANG : 01-11-2021/15:12)"/>
    <s v="74559G"/>
    <x v="3"/>
    <n v="1152"/>
  </r>
  <r>
    <s v="555-0006666"/>
    <d v="2021-11-01T00:00:00"/>
    <n v="164"/>
    <s v="PT. TIV-PROD KEBUN CANDI"/>
    <n v="5042215843"/>
    <s v="MAT ALI"/>
    <s v="L 9358 UZ"/>
    <s v="GLN JUGRACK/412776022/ZSO/S21102803846/5042215843/LMS (SJ DATANG : 01-11-2021/15:12)"/>
    <n v="33300"/>
    <x v="4"/>
    <n v="24"/>
  </r>
  <r>
    <s v="555-0006667"/>
    <d v="2021-11-02T00:00:00"/>
    <n v="164"/>
    <s v="PT. TIV-PROD KEBUN CANDI"/>
    <n v="5042232490"/>
    <s v="SIARI"/>
    <s v="N 8878 UW"/>
    <s v="GLN JUGRACK/412776020/ZSO/S21102803845/5042232490/LMS (SJ DATANG : 02-11-2021/09:13)"/>
    <n v="74559"/>
    <x v="1"/>
    <n v="18"/>
  </r>
  <r>
    <s v="555-0006667"/>
    <d v="2021-11-02T00:00:00"/>
    <n v="164"/>
    <s v="PT. TIV-PROD KEBUN CANDI"/>
    <n v="5042232490"/>
    <s v="SIARI"/>
    <s v="N 8878 UW"/>
    <s v="GLN JUGRACK/412776020/ZSO/S21102803845/5042232490/LMS (SJ DATANG : 02-11-2021/09:13)"/>
    <n v="19310"/>
    <x v="2"/>
    <n v="18"/>
  </r>
  <r>
    <s v="555-0006667"/>
    <d v="2021-11-02T00:00:00"/>
    <n v="164"/>
    <s v="PT. TIV-PROD KEBUN CANDI"/>
    <n v="5042232490"/>
    <s v="SIARI"/>
    <s v="N 8878 UW"/>
    <s v="GLN JUGRACK/412776020/ZSO/S21102803845/5042232490/LMS (SJ DATANG : 02-11-2021/09:13)"/>
    <s v="74559G"/>
    <x v="3"/>
    <n v="1152"/>
  </r>
  <r>
    <s v="555-0006667"/>
    <d v="2021-11-02T00:00:00"/>
    <n v="164"/>
    <s v="PT. TIV-PROD KEBUN CANDI"/>
    <n v="5042232490"/>
    <s v="SIARI"/>
    <s v="N 8878 UW"/>
    <s v="GLN JUGRACK/412776020/ZSO/S21102803845/5042232490/LMS (SJ DATANG : 02-11-2021/09:13)"/>
    <n v="33300"/>
    <x v="4"/>
    <n v="24"/>
  </r>
  <r>
    <s v="555-0006668"/>
    <d v="2021-11-01T00:00:00"/>
    <n v="118"/>
    <s v="PT. TIV-PROD PANDAAN"/>
    <n v="5042207177"/>
    <s v="SUDARSONO"/>
    <s v="N 9935 UW"/>
    <s v="SPS PALLET/REVISI TANGGAL 555-0009139/412743700/ZSO/S21102200074/5042207177/LMS (SJ DATANG : 01-11-2021/14:00)"/>
    <n v="134578"/>
    <x v="9"/>
    <n v="1536"/>
  </r>
  <r>
    <s v="555-0006668"/>
    <d v="2021-11-01T00:00:00"/>
    <n v="118"/>
    <s v="PT. TIV-PROD PANDAAN"/>
    <n v="5042207177"/>
    <s v="SUDARSONO"/>
    <s v="N 9935 UW"/>
    <s v="SPS PALLET/REVISI TANGGAL 555-0009139/412743700/ZSO/S21102200074/5042207177/LMS (SJ DATANG : 01-11-2021/14:00)"/>
    <n v="10345439"/>
    <x v="10"/>
    <n v="30"/>
  </r>
  <r>
    <s v="555-0006668"/>
    <d v="2021-11-01T00:00:00"/>
    <n v="118"/>
    <s v="PT. TIV-PROD PANDAAN"/>
    <n v="5042207177"/>
    <s v="SUDARSONO"/>
    <s v="N 9935 UW"/>
    <s v="SPS PALLET/REVISI TANGGAL 555-0009139/412743700/ZSO/S21102200074/5042207177/LMS (SJ DATANG : 01-11-2021/14:00)"/>
    <n v="10116"/>
    <x v="8"/>
    <n v="32"/>
  </r>
  <r>
    <s v="555-0006669"/>
    <d v="2021-10-31T00:00:00"/>
    <m/>
    <m/>
    <m/>
    <m/>
    <m/>
    <m/>
    <m/>
    <x v="0"/>
    <m/>
  </r>
  <r>
    <s v="555-0006670"/>
    <d v="2021-11-02T00:00:00"/>
    <n v="118"/>
    <s v="PT. TIV-PROD PANDAAN"/>
    <n v="5042161028"/>
    <s v="ZAINUL ARIFIN"/>
    <s v="N 8503 UV"/>
    <s v="SPS PALLET/412785256/ZSO/S21102909242/5042161028/LMS (SJ DATANG : 02-11-2021/09:22)"/>
    <n v="10116"/>
    <x v="8"/>
    <n v="32"/>
  </r>
  <r>
    <s v="555-0006671"/>
    <d v="2021-11-02T00:00:00"/>
    <n v="164"/>
    <s v="PT. TIV-PROD KEBUN CANDI"/>
    <n v="5042233171"/>
    <s v="DJAMALI"/>
    <s v="L 8813 UT"/>
    <s v="GLN JUGRACK/412776173/ZSO/S21102803840/5042233171/LMS (SJ DATANG : 02-11-2021/10:14)"/>
    <n v="74559"/>
    <x v="1"/>
    <n v="18"/>
  </r>
  <r>
    <s v="555-0006671"/>
    <d v="2021-11-02T00:00:00"/>
    <n v="164"/>
    <s v="PT. TIV-PROD KEBUN CANDI"/>
    <n v="5042233171"/>
    <s v="DJAMALI"/>
    <s v="L 8813 UT"/>
    <s v="GLN JUGRACK/412776173/ZSO/S21102803840/5042233171/LMS (SJ DATANG : 02-11-2021/10:14)"/>
    <n v="19310"/>
    <x v="2"/>
    <n v="18"/>
  </r>
  <r>
    <s v="555-0006671"/>
    <d v="2021-11-02T00:00:00"/>
    <n v="164"/>
    <s v="PT. TIV-PROD KEBUN CANDI"/>
    <n v="5042233171"/>
    <s v="DJAMALI"/>
    <s v="L 8813 UT"/>
    <s v="GLN JUGRACK/412776173/ZSO/S21102803840/5042233171/LMS (SJ DATANG : 02-11-2021/10:14)"/>
    <s v="74559G"/>
    <x v="3"/>
    <n v="1344"/>
  </r>
  <r>
    <s v="555-0006671"/>
    <d v="2021-11-02T00:00:00"/>
    <n v="164"/>
    <s v="PT. TIV-PROD KEBUN CANDI"/>
    <n v="5042233171"/>
    <s v="DJAMALI"/>
    <s v="L 8813 UT"/>
    <s v="GLN JUGRACK/412776173/ZSO/S21102803840/5042233171/LMS (SJ DATANG : 02-11-2021/10:14)"/>
    <n v="33300"/>
    <x v="4"/>
    <n v="28"/>
  </r>
  <r>
    <s v="555-0006672"/>
    <d v="2021-11-02T00:00:00"/>
    <n v="118"/>
    <s v="PT. TIV-PROD PANDAAN"/>
    <n v="5042202379"/>
    <s v="RISWANTO"/>
    <s v="N 8876 UW"/>
    <s v="SPS PALLET/412785255/ZSO/S21102909243/5042202379/LMS (SJ DATANG : 02-11-2021/10:14)"/>
    <n v="10116"/>
    <x v="8"/>
    <n v="32"/>
  </r>
  <r>
    <s v="555-0006673"/>
    <d v="2021-11-02T00:00:00"/>
    <n v="164"/>
    <s v="PT. TIV-PROD KEBUN CANDI"/>
    <n v="5042233191"/>
    <s v="SAKUT (DONI)"/>
    <s v="L 9430 UZ"/>
    <s v="GLN JUGRACK/412776171/ZSO/S21102803831/5042233191/LMS (SJ DATANG : 02-11-2021/10:36)"/>
    <n v="74559"/>
    <x v="1"/>
    <n v="18"/>
  </r>
  <r>
    <s v="555-0006673"/>
    <d v="2021-11-02T00:00:00"/>
    <n v="164"/>
    <s v="PT. TIV-PROD KEBUN CANDI"/>
    <n v="5042233191"/>
    <s v="SAKUT (DONI)"/>
    <s v="L 9430 UZ"/>
    <s v="GLN JUGRACK/412776171/ZSO/S21102803831/5042233191/LMS (SJ DATANG : 02-11-2021/10:36)"/>
    <n v="19310"/>
    <x v="2"/>
    <n v="18"/>
  </r>
  <r>
    <s v="555-0006673"/>
    <d v="2021-11-02T00:00:00"/>
    <n v="164"/>
    <s v="PT. TIV-PROD KEBUN CANDI"/>
    <n v="5042233191"/>
    <s v="SAKUT (DONI)"/>
    <s v="L 9430 UZ"/>
    <s v="GLN JUGRACK/412776171/ZSO/S21102803831/5042233191/LMS (SJ DATANG : 02-11-2021/10:36)"/>
    <s v="74559G"/>
    <x v="3"/>
    <n v="1344"/>
  </r>
  <r>
    <s v="555-0006673"/>
    <d v="2021-11-02T00:00:00"/>
    <n v="164"/>
    <s v="PT. TIV-PROD KEBUN CANDI"/>
    <n v="5042233191"/>
    <s v="SAKUT (DONI)"/>
    <s v="L 9430 UZ"/>
    <s v="GLN JUGRACK/412776171/ZSO/S21102803831/5042233191/LMS (SJ DATANG : 02-11-2021/10:36)"/>
    <n v="33300"/>
    <x v="4"/>
    <n v="28"/>
  </r>
  <r>
    <s v="555-0006674"/>
    <d v="2021-11-02T00:00:00"/>
    <n v="164"/>
    <s v="PT. TIV-PROD KEBUN CANDI"/>
    <n v="5042238442"/>
    <s v="AGUS D"/>
    <s v="N 9374 WE"/>
    <s v="GLN JUGRACK/412776169/ZSO/S21102803834/5042238442/LMS (SJ DATANG : 02-11-2021/13:11)"/>
    <n v="74559"/>
    <x v="1"/>
    <n v="18"/>
  </r>
  <r>
    <s v="555-0006674"/>
    <d v="2021-11-02T00:00:00"/>
    <n v="164"/>
    <s v="PT. TIV-PROD KEBUN CANDI"/>
    <n v="5042238442"/>
    <s v="AGUS D"/>
    <s v="N 9374 WE"/>
    <s v="GLN JUGRACK/412776169/ZSO/S21102803834/5042238442/LMS (SJ DATANG : 02-11-2021/13:11)"/>
    <n v="19310"/>
    <x v="2"/>
    <n v="18"/>
  </r>
  <r>
    <s v="555-0006674"/>
    <d v="2021-11-02T00:00:00"/>
    <n v="164"/>
    <s v="PT. TIV-PROD KEBUN CANDI"/>
    <n v="5042238442"/>
    <s v="AGUS D"/>
    <s v="N 9374 WE"/>
    <s v="GLN JUGRACK/412776169/ZSO/S21102803834/5042238442/LMS (SJ DATANG : 02-11-2021/13:11)"/>
    <s v="74559G"/>
    <x v="3"/>
    <n v="1152"/>
  </r>
  <r>
    <s v="555-0006674"/>
    <d v="2021-11-02T00:00:00"/>
    <n v="164"/>
    <s v="PT. TIV-PROD KEBUN CANDI"/>
    <n v="5042238442"/>
    <s v="AGUS D"/>
    <s v="N 9374 WE"/>
    <s v="GLN JUGRACK/412776169/ZSO/S21102803834/5042238442/LMS (SJ DATANG : 02-11-2021/13:11)"/>
    <n v="33300"/>
    <x v="4"/>
    <n v="24"/>
  </r>
  <r>
    <s v="555-0006675"/>
    <d v="2021-11-02T00:00:00"/>
    <n v="164"/>
    <s v="PT. TIV-PROD KEBUN CANDI"/>
    <n v="5042241927"/>
    <s v="BAMBANG"/>
    <s v="L 8858 UI"/>
    <s v="GLN JUGRACK/412776170/ZSO/S21102803828/5042241927/LMS (SJ DATANG : 02-11-2021/14:13)"/>
    <n v="74559"/>
    <x v="1"/>
    <n v="18"/>
  </r>
  <r>
    <s v="555-0006675"/>
    <d v="2021-11-02T00:00:00"/>
    <n v="164"/>
    <s v="PT. TIV-PROD KEBUN CANDI"/>
    <n v="5042241927"/>
    <s v="BAMBANG"/>
    <s v="L 8858 UI"/>
    <s v="GLN JUGRACK/412776170/ZSO/S21102803828/5042241927/LMS (SJ DATANG : 02-11-2021/14:13)"/>
    <n v="19310"/>
    <x v="2"/>
    <n v="18"/>
  </r>
  <r>
    <s v="555-0006675"/>
    <d v="2021-11-02T00:00:00"/>
    <n v="164"/>
    <s v="PT. TIV-PROD KEBUN CANDI"/>
    <n v="5042241927"/>
    <s v="BAMBANG"/>
    <s v="L 8858 UI"/>
    <s v="GLN JUGRACK/412776170/ZSO/S21102803828/5042241927/LMS (SJ DATANG : 02-11-2021/14:13)"/>
    <s v="74559G"/>
    <x v="3"/>
    <n v="1152"/>
  </r>
  <r>
    <s v="555-0006675"/>
    <d v="2021-11-02T00:00:00"/>
    <n v="164"/>
    <s v="PT. TIV-PROD KEBUN CANDI"/>
    <n v="5042241927"/>
    <s v="BAMBANG"/>
    <s v="L 8858 UI"/>
    <s v="GLN JUGRACK/412776170/ZSO/S21102803828/5042241927/LMS (SJ DATANG : 02-11-2021/14:13)"/>
    <n v="33300"/>
    <x v="4"/>
    <n v="24"/>
  </r>
  <r>
    <s v="555-0006676"/>
    <d v="2021-11-02T00:00:00"/>
    <n v="164"/>
    <s v="PT. TIV-PROD KEBUN CANDI"/>
    <n v="5042243293"/>
    <s v="KHOTIB"/>
    <s v="N 8507 UV"/>
    <s v="GLN JUGRACK/412776066/ZSO/S21102803818/5042243293/LMS (SJ DATANG : 02-11-2021/15:06)"/>
    <n v="74559"/>
    <x v="1"/>
    <n v="18"/>
  </r>
  <r>
    <s v="555-0006676"/>
    <d v="2021-11-02T00:00:00"/>
    <n v="164"/>
    <s v="PT. TIV-PROD KEBUN CANDI"/>
    <n v="5042243293"/>
    <s v="KHOTIB"/>
    <s v="N 8507 UV"/>
    <s v="GLN JUGRACK/412776066/ZSO/S21102803818/5042243293/LMS (SJ DATANG : 02-11-2021/15:06)"/>
    <n v="19310"/>
    <x v="2"/>
    <n v="18"/>
  </r>
  <r>
    <s v="555-0006676"/>
    <d v="2021-11-02T00:00:00"/>
    <n v="164"/>
    <s v="PT. TIV-PROD KEBUN CANDI"/>
    <n v="5042243293"/>
    <s v="KHOTIB"/>
    <s v="N 8507 UV"/>
    <s v="GLN JUGRACK/412776066/ZSO/S21102803818/5042243293/LMS (SJ DATANG : 02-11-2021/15:06)"/>
    <s v="74559G"/>
    <x v="3"/>
    <n v="1344"/>
  </r>
  <r>
    <s v="555-0006676"/>
    <d v="2021-11-02T00:00:00"/>
    <n v="164"/>
    <s v="PT. TIV-PROD KEBUN CANDI"/>
    <n v="5042243293"/>
    <s v="KHOTIB"/>
    <s v="N 8507 UV"/>
    <s v="GLN JUGRACK/412776066/ZSO/S21102803818/5042243293/LMS (SJ DATANG : 02-11-2021/15:06)"/>
    <n v="33300"/>
    <x v="4"/>
    <n v="28"/>
  </r>
  <r>
    <s v="555-0006677"/>
    <d v="2021-11-03T00:00:00"/>
    <n v="164"/>
    <s v="PT. TIV-PROD KEBUN CANDI"/>
    <n v="5042244335"/>
    <s v="ZAKARIAH"/>
    <s v="N 9515 WE"/>
    <s v="GLN JUGRACK/412776168/ZSO/S21102803823/5042244335/LMS (03-11-2021/09:18)"/>
    <n v="74559"/>
    <x v="1"/>
    <n v="18"/>
  </r>
  <r>
    <s v="555-0006677"/>
    <d v="2021-11-03T00:00:00"/>
    <n v="164"/>
    <s v="PT. TIV-PROD KEBUN CANDI"/>
    <n v="5042244335"/>
    <s v="ZAKARIAH"/>
    <s v="N 9515 WE"/>
    <s v="GLN JUGRACK/412776168/ZSO/S21102803823/5042244335/LMS (03-11-2021/09:18)"/>
    <n v="19310"/>
    <x v="2"/>
    <n v="18"/>
  </r>
  <r>
    <s v="555-0006677"/>
    <d v="2021-11-03T00:00:00"/>
    <n v="164"/>
    <s v="PT. TIV-PROD KEBUN CANDI"/>
    <n v="5042244335"/>
    <s v="ZAKARIAH"/>
    <s v="N 9515 WE"/>
    <s v="GLN JUGRACK/412776168/ZSO/S21102803823/5042244335/LMS (03-11-2021/09:18)"/>
    <s v="74559G"/>
    <x v="3"/>
    <n v="1152"/>
  </r>
  <r>
    <s v="555-0006677"/>
    <d v="2021-11-03T00:00:00"/>
    <n v="164"/>
    <s v="PT. TIV-PROD KEBUN CANDI"/>
    <n v="5042244335"/>
    <s v="ZAKARIAH"/>
    <s v="N 9515 WE"/>
    <s v="GLN JUGRACK/412776168/ZSO/S21102803823/5042244335/LMS (03-11-2021/09:18)"/>
    <n v="33300"/>
    <x v="4"/>
    <n v="24"/>
  </r>
  <r>
    <s v="555-0006678"/>
    <d v="2021-11-03T00:00:00"/>
    <n v="164"/>
    <s v="PT. TIV-PROD KEBUN CANDI"/>
    <n v="5042255368"/>
    <s v="DJAMALI"/>
    <s v="L 8813 UT"/>
    <s v="GLN JUGRACK/412776061/ZSO/S21102803814/5042255368/LMS (SJ DATANG : 03-11-2021/09:52)"/>
    <n v="74559"/>
    <x v="1"/>
    <n v="18"/>
  </r>
  <r>
    <s v="555-0006678"/>
    <d v="2021-11-03T00:00:00"/>
    <n v="164"/>
    <s v="PT. TIV-PROD KEBUN CANDI"/>
    <n v="5042255368"/>
    <s v="DJAMALI"/>
    <s v="L 8813 UT"/>
    <s v="GLN JUGRACK/412776061/ZSO/S21102803814/5042255368/LMS (SJ DATANG : 03-11-2021/09:52)"/>
    <n v="19310"/>
    <x v="2"/>
    <n v="18"/>
  </r>
  <r>
    <s v="555-0006678"/>
    <d v="2021-11-03T00:00:00"/>
    <n v="164"/>
    <s v="PT. TIV-PROD KEBUN CANDI"/>
    <n v="5042255368"/>
    <s v="DJAMALI"/>
    <s v="L 8813 UT"/>
    <s v="GLN JUGRACK/412776061/ZSO/S21102803814/5042255368/LMS (SJ DATANG : 03-11-2021/09:52)"/>
    <s v="74559G"/>
    <x v="3"/>
    <n v="1344"/>
  </r>
  <r>
    <s v="555-0006678"/>
    <d v="2021-11-03T00:00:00"/>
    <n v="164"/>
    <s v="PT. TIV-PROD KEBUN CANDI"/>
    <n v="5042255368"/>
    <s v="DJAMALI"/>
    <s v="L 8813 UT"/>
    <s v="GLN JUGRACK/412776061/ZSO/S21102803814/5042255368/LMS (SJ DATANG : 03-11-2021/09:52)"/>
    <n v="33300"/>
    <x v="4"/>
    <n v="28"/>
  </r>
  <r>
    <s v="555-0006679"/>
    <d v="2021-11-03T00:00:00"/>
    <n v="164"/>
    <s v="PT. TIV-PROD KEBUN CANDI"/>
    <n v="5042255829"/>
    <s v="A.RAHMAN"/>
    <s v="L 9051 UX"/>
    <s v="GLN JUGRACK/412776056/ZSO/S21102803811/5042255829/LMS (SJ DATANG : 03-11-2021/11:08)"/>
    <n v="74559"/>
    <x v="1"/>
    <n v="6"/>
  </r>
  <r>
    <s v="555-0006679"/>
    <d v="2021-11-03T00:00:00"/>
    <n v="164"/>
    <s v="PT. TIV-PROD KEBUN CANDI"/>
    <n v="5042255829"/>
    <s v="A.RAHMAN"/>
    <s v="L 9051 UX"/>
    <s v="GLN JUGRACK/412776056/ZSO/S21102803811/5042255829/LMS (SJ DATANG : 03-11-2021/11:08)"/>
    <n v="19310"/>
    <x v="2"/>
    <n v="6"/>
  </r>
  <r>
    <s v="555-0006679"/>
    <d v="2021-11-03T00:00:00"/>
    <n v="164"/>
    <s v="PT. TIV-PROD KEBUN CANDI"/>
    <n v="5042255829"/>
    <s v="A.RAHMAN"/>
    <s v="L 9051 UX"/>
    <s v="GLN JUGRACK/412776056/ZSO/S21102803811/5042255829/LMS (SJ DATANG : 03-11-2021/11:08)"/>
    <s v="74559G"/>
    <x v="3"/>
    <n v="1152"/>
  </r>
  <r>
    <s v="555-0006679"/>
    <d v="2021-11-03T00:00:00"/>
    <n v="164"/>
    <s v="PT. TIV-PROD KEBUN CANDI"/>
    <n v="5042255829"/>
    <s v="A.RAHMAN"/>
    <s v="L 9051 UX"/>
    <s v="GLN JUGRACK/412776056/ZSO/S21102803811/5042255829/LMS (SJ DATANG : 03-11-2021/11:08)"/>
    <n v="33300"/>
    <x v="4"/>
    <n v="24"/>
  </r>
  <r>
    <s v="555-0006680"/>
    <d v="2021-11-03T00:00:00"/>
    <n v="118"/>
    <s v="PT. TIV-PROD PANDAAN"/>
    <n v="5042257098"/>
    <s v="FAIZIN"/>
    <s v="N 9965 UV"/>
    <s v="SPS PALLET/412776119/ZSO/S21102803689/5042257098/LMS (SJ DATANG : 3-11-2021/11:44)"/>
    <n v="10116"/>
    <x v="8"/>
    <n v="32"/>
  </r>
  <r>
    <s v="555-0006681"/>
    <d v="2021-11-03T00:00:00"/>
    <n v="164"/>
    <s v="PT. TIV-PROD KEBUN CANDI"/>
    <n v="5042258485"/>
    <s v="DONI"/>
    <s v="L 9430 UZ"/>
    <s v="GLN JUGRACK/412776054/ZSO/S21102803803/5042258485/LMS (SJ DATANG : 03-11-2021/13:00)"/>
    <n v="74559"/>
    <x v="1"/>
    <n v="18"/>
  </r>
  <r>
    <s v="555-0006681"/>
    <d v="2021-11-03T00:00:00"/>
    <n v="164"/>
    <s v="PT. TIV-PROD KEBUN CANDI"/>
    <n v="5042258485"/>
    <s v="DONI"/>
    <s v="L 9430 UZ"/>
    <s v="GLN JUGRACK/412776054/ZSO/S21102803803/5042258485/LMS (SJ DATANG : 03-11-2021/13:00)"/>
    <n v="19310"/>
    <x v="2"/>
    <n v="18"/>
  </r>
  <r>
    <s v="555-0006681"/>
    <d v="2021-11-03T00:00:00"/>
    <n v="164"/>
    <s v="PT. TIV-PROD KEBUN CANDI"/>
    <n v="5042258485"/>
    <s v="DONI"/>
    <s v="L 9430 UZ"/>
    <s v="GLN JUGRACK/412776054/ZSO/S21102803803/5042258485/LMS (SJ DATANG : 03-11-2021/13:00)"/>
    <s v="74559G"/>
    <x v="3"/>
    <n v="1344"/>
  </r>
  <r>
    <s v="555-0006681"/>
    <d v="2021-11-03T00:00:00"/>
    <n v="164"/>
    <s v="PT. TIV-PROD KEBUN CANDI"/>
    <n v="5042258485"/>
    <s v="DONI"/>
    <s v="L 9430 UZ"/>
    <s v="GLN JUGRACK/412776054/ZSO/S21102803803/5042258485/LMS (SJ DATANG : 03-11-2021/13:00)"/>
    <n v="33300"/>
    <x v="4"/>
    <n v="28"/>
  </r>
  <r>
    <s v="555-0006682"/>
    <d v="2021-11-03T00:00:00"/>
    <n v="164"/>
    <s v="PT. TIV-PROD KEBUN CANDI"/>
    <n v="5042258577"/>
    <s v="MAHRUS"/>
    <s v="N 9375 WE"/>
    <s v="GLN JUGRACK/412776045/ZSO/S21102803801/5042258577/LMS (SJ DATANG : 03-11-2021/13:29)"/>
    <n v="74559"/>
    <x v="1"/>
    <n v="15"/>
  </r>
  <r>
    <s v="555-0006682"/>
    <d v="2021-11-03T00:00:00"/>
    <n v="164"/>
    <s v="PT. TIV-PROD KEBUN CANDI"/>
    <n v="5042258577"/>
    <s v="MAHRUS"/>
    <s v="N 9375 WE"/>
    <s v="GLN JUGRACK/412776045/ZSO/S21102803801/5042258577/LMS (SJ DATANG : 03-11-2021/13:29)"/>
    <n v="19310"/>
    <x v="2"/>
    <n v="15"/>
  </r>
  <r>
    <s v="555-0006682"/>
    <d v="2021-11-03T00:00:00"/>
    <n v="164"/>
    <s v="PT. TIV-PROD KEBUN CANDI"/>
    <n v="5042258577"/>
    <s v="MAHRUS"/>
    <s v="N 9375 WE"/>
    <s v="GLN JUGRACK/412776045/ZSO/S21102803801/5042258577/LMS (SJ DATANG : 03-11-2021/13:29)"/>
    <s v="74559G"/>
    <x v="3"/>
    <n v="1152"/>
  </r>
  <r>
    <s v="555-0006682"/>
    <d v="2021-11-03T00:00:00"/>
    <n v="164"/>
    <s v="PT. TIV-PROD KEBUN CANDI"/>
    <n v="5042258577"/>
    <s v="MAHRUS"/>
    <s v="N 9375 WE"/>
    <s v="GLN JUGRACK/412776045/ZSO/S21102803801/5042258577/LMS (SJ DATANG : 03-11-2021/13:29)"/>
    <n v="33300"/>
    <x v="4"/>
    <n v="24"/>
  </r>
  <r>
    <s v="555-0006683"/>
    <d v="2021-11-03T00:00:00"/>
    <n v="164"/>
    <s v="PT. TIV-PROD KEBUN CANDI"/>
    <n v="5042258291"/>
    <s v="AKHMAD"/>
    <s v="L 9357 UZ"/>
    <s v="GLN JUGRACK/412776089/ZSO/S21102803798/5042258291/LMS (SJ DATANG : 03-11-2021/14:27)"/>
    <n v="74559"/>
    <x v="1"/>
    <n v="18"/>
  </r>
  <r>
    <s v="555-0006683"/>
    <d v="2021-11-03T00:00:00"/>
    <n v="164"/>
    <s v="PT. TIV-PROD KEBUN CANDI"/>
    <n v="5042258291"/>
    <s v="AKHMAD"/>
    <s v="L 9357 UZ"/>
    <s v="GLN JUGRACK/412776089/ZSO/S21102803798/5042258291/LMS (SJ DATANG : 03-11-2021/14:27)"/>
    <n v="19310"/>
    <x v="2"/>
    <n v="18"/>
  </r>
  <r>
    <s v="555-0006683"/>
    <d v="2021-11-03T00:00:00"/>
    <n v="164"/>
    <s v="PT. TIV-PROD KEBUN CANDI"/>
    <n v="5042258291"/>
    <s v="AKHMAD"/>
    <s v="L 9357 UZ"/>
    <s v="GLN JUGRACK/412776089/ZSO/S21102803798/5042258291/LMS (SJ DATANG : 03-11-2021/14:27)"/>
    <s v="74559G"/>
    <x v="3"/>
    <n v="1152"/>
  </r>
  <r>
    <s v="555-0006683"/>
    <d v="2021-11-03T00:00:00"/>
    <n v="164"/>
    <s v="PT. TIV-PROD KEBUN CANDI"/>
    <n v="5042258291"/>
    <s v="AKHMAD"/>
    <s v="L 9357 UZ"/>
    <s v="GLN JUGRACK/412776089/ZSO/S21102803798/5042258291/LMS (SJ DATANG : 03-11-2021/14:27)"/>
    <n v="33300"/>
    <x v="4"/>
    <n v="24"/>
  </r>
  <r>
    <s v="555-0006684"/>
    <d v="2021-11-03T00:00:00"/>
    <n v="164"/>
    <s v="PT. TIV-PROD KEBUN CANDI"/>
    <n v="5042260871"/>
    <s v="NUR CHOLIS"/>
    <s v="L 9424 UZ"/>
    <s v="GLN JUGRACK/412776092/ZSO/S21102803793/5042260871/LMS (SJ DATANG : 03-11-2021/15:13)"/>
    <n v="74559"/>
    <x v="1"/>
    <n v="18"/>
  </r>
  <r>
    <s v="555-0006684"/>
    <d v="2021-11-03T00:00:00"/>
    <n v="164"/>
    <s v="PT. TIV-PROD KEBUN CANDI"/>
    <n v="5042260871"/>
    <s v="NUR CHOLIS"/>
    <s v="L 9424 UZ"/>
    <s v="GLN JUGRACK/412776092/ZSO/S21102803793/5042260871/LMS (SJ DATANG : 03-11-2021/15:13)"/>
    <n v="19310"/>
    <x v="2"/>
    <n v="18"/>
  </r>
  <r>
    <s v="555-0006684"/>
    <d v="2021-11-03T00:00:00"/>
    <n v="164"/>
    <s v="PT. TIV-PROD KEBUN CANDI"/>
    <n v="5042260871"/>
    <s v="NUR CHOLIS"/>
    <s v="L 9424 UZ"/>
    <s v="GLN JUGRACK/412776092/ZSO/S21102803793/5042260871/LMS (SJ DATANG : 03-11-2021/15:13)"/>
    <s v="74559G"/>
    <x v="3"/>
    <n v="1344"/>
  </r>
  <r>
    <s v="555-0006684"/>
    <d v="2021-11-03T00:00:00"/>
    <n v="164"/>
    <s v="PT. TIV-PROD KEBUN CANDI"/>
    <n v="5042260871"/>
    <s v="NUR CHOLIS"/>
    <s v="L 9424 UZ"/>
    <s v="GLN JUGRACK/412776092/ZSO/S21102803793/5042260871/LMS (SJ DATANG : 03-11-2021/15:13)"/>
    <n v="33300"/>
    <x v="4"/>
    <n v="28"/>
  </r>
  <r>
    <s v="555-0006685"/>
    <d v="2021-11-03T00:00:00"/>
    <n v="164"/>
    <s v="PT. TIV-PROD KEBUN CANDI"/>
    <n v="5042261085"/>
    <s v="MAT ALI"/>
    <s v="L 9358 UZ"/>
    <s v="GLN JUGRACK/412776096/ZSO/S21102803799/5042261085/LMS (SJ DATANG : 03-11-2021/15:26)"/>
    <n v="74559"/>
    <x v="1"/>
    <n v="15"/>
  </r>
  <r>
    <s v="555-0006685"/>
    <d v="2021-11-03T00:00:00"/>
    <n v="164"/>
    <s v="PT. TIV-PROD KEBUN CANDI"/>
    <n v="5042261085"/>
    <s v="MAT ALI"/>
    <s v="L 9358 UZ"/>
    <s v="GLN JUGRACK/412776096/ZSO/S21102803799/5042261085/LMS (SJ DATANG : 03-11-2021/15:26)"/>
    <n v="19310"/>
    <x v="2"/>
    <n v="15"/>
  </r>
  <r>
    <s v="555-0006685"/>
    <d v="2021-11-03T00:00:00"/>
    <n v="164"/>
    <s v="PT. TIV-PROD KEBUN CANDI"/>
    <n v="5042261085"/>
    <s v="MAT ALI"/>
    <s v="L 9358 UZ"/>
    <s v="GLN JUGRACK/412776096/ZSO/S21102803799/5042261085/LMS (SJ DATANG : 03-11-2021/15:26)"/>
    <s v="74559G"/>
    <x v="3"/>
    <n v="1152"/>
  </r>
  <r>
    <s v="555-0006685"/>
    <d v="2021-11-03T00:00:00"/>
    <n v="164"/>
    <s v="PT. TIV-PROD KEBUN CANDI"/>
    <n v="5042261085"/>
    <s v="MAT ALI"/>
    <s v="L 9358 UZ"/>
    <s v="GLN JUGRACK/412776096/ZSO/S21102803799/5042261085/LMS (SJ DATANG : 03-11-2021/15:26)"/>
    <n v="33300"/>
    <x v="4"/>
    <n v="24"/>
  </r>
  <r>
    <s v="555-0006686"/>
    <d v="2021-11-03T00:00:00"/>
    <s v="55-050"/>
    <s v="PT. TIRTAMAS LESTARI"/>
    <n v="904021450001"/>
    <s v="KOMAIRI"/>
    <s v="L 9614 UX"/>
    <s v="GLN LASAH/SJ/PDN/21/11/005439/904021450001/LMS (SJ DATANG : 03-11-2021/12;43)"/>
    <n v="74560"/>
    <x v="5"/>
    <n v="24"/>
  </r>
  <r>
    <s v="555-0006686"/>
    <d v="2021-11-03T00:00:00"/>
    <s v="55-050"/>
    <s v="PT. TIRTAMAS LESTARI"/>
    <n v="904021450001"/>
    <s v="KOMAIRI"/>
    <s v="L 9614 UX"/>
    <s v="GLN LASAH/SJ/PDN/21/11/005439/904021450001/LMS (SJ DATANG : 03-11-2021/12;43)"/>
    <n v="29310"/>
    <x v="6"/>
    <n v="24"/>
  </r>
  <r>
    <s v="555-0006686"/>
    <d v="2021-11-03T00:00:00"/>
    <s v="55-050"/>
    <s v="PT. TIRTAMAS LESTARI"/>
    <n v="904021450001"/>
    <s v="KOMAIRI"/>
    <s v="L 9614 UX"/>
    <s v="GLN LASAH/SJ/PDN/21/11/005439/904021450001/LMS (SJ DATANG : 03-11-2021/12;43)"/>
    <s v="74560G"/>
    <x v="7"/>
    <n v="1344"/>
  </r>
  <r>
    <s v="555-0006687"/>
    <d v="2021-11-04T00:00:00"/>
    <n v="118"/>
    <s v="PT. TIV-PROD PANDAAN"/>
    <n v="5042276286"/>
    <s v="AGUS T (G-NKR)"/>
    <s v="N 8511 UV"/>
    <s v="SPS PALLET/412776108/ZSO/SJ-PDN/35728/11/2021/S21102803683/5042276286/LMS (SJ DATANG : 03-11-2021/21:05)"/>
    <n v="10116"/>
    <x v="8"/>
    <n v="32"/>
  </r>
  <r>
    <s v="555-0006688"/>
    <d v="2021-11-04T00:00:00"/>
    <n v="164"/>
    <s v="PT. TIV-PROD KEBUN CANDI"/>
    <n v="5042265538"/>
    <s v="KHOTIB"/>
    <s v="N 8507 UV"/>
    <s v="GLN JUGRACK/412776084/ZSO/S21102803790/5042265538/LMS (SJ DATANG : 04-11-2021/09:12)"/>
    <n v="74559"/>
    <x v="1"/>
    <n v="18"/>
  </r>
  <r>
    <s v="555-0006688"/>
    <d v="2021-11-04T00:00:00"/>
    <n v="164"/>
    <s v="PT. TIV-PROD KEBUN CANDI"/>
    <n v="5042265538"/>
    <s v="KHOTIB"/>
    <s v="N 8507 UV"/>
    <s v="GLN JUGRACK/412776084/ZSO/S21102803790/5042265538/LMS (SJ DATANG : 04-11-2021/09:12)"/>
    <n v="19310"/>
    <x v="2"/>
    <n v="18"/>
  </r>
  <r>
    <s v="555-0006688"/>
    <d v="2021-11-04T00:00:00"/>
    <n v="164"/>
    <s v="PT. TIV-PROD KEBUN CANDI"/>
    <n v="5042265538"/>
    <s v="KHOTIB"/>
    <s v="N 8507 UV"/>
    <s v="GLN JUGRACK/412776084/ZSO/S21102803790/5042265538/LMS (SJ DATANG : 04-11-2021/09:12)"/>
    <s v="74559G"/>
    <x v="3"/>
    <n v="1344"/>
  </r>
  <r>
    <s v="555-0006688"/>
    <d v="2021-11-04T00:00:00"/>
    <n v="164"/>
    <s v="PT. TIV-PROD KEBUN CANDI"/>
    <n v="5042265538"/>
    <s v="KHOTIB"/>
    <s v="N 8507 UV"/>
    <s v="GLN JUGRACK/412776084/ZSO/S21102803790/5042265538/LMS (SJ DATANG : 04-11-2021/09:12)"/>
    <n v="33300"/>
    <x v="4"/>
    <n v="28"/>
  </r>
  <r>
    <s v="555-0006689"/>
    <d v="2021-11-04T00:00:00"/>
    <n v="164"/>
    <s v="PT. TIV-PROD KEBUN CANDI"/>
    <n v="5042270562"/>
    <s v="AGUS D"/>
    <s v="N 9374 WE"/>
    <s v="GLN JUGRACK/412776049/ZSO/S21102803771/5042270562/LMS (SJ : 04-11-2021/09:52)"/>
    <n v="74559"/>
    <x v="1"/>
    <n v="18"/>
  </r>
  <r>
    <s v="555-0006689"/>
    <d v="2021-11-04T00:00:00"/>
    <n v="164"/>
    <s v="PT. TIV-PROD KEBUN CANDI"/>
    <n v="5042270562"/>
    <s v="AGUS D"/>
    <s v="N 9374 WE"/>
    <s v="GLN JUGRACK/412776049/ZSO/S21102803771/5042270562/LMS (SJ : 04-11-2021/09:52)"/>
    <n v="19310"/>
    <x v="2"/>
    <n v="18"/>
  </r>
  <r>
    <s v="555-0006689"/>
    <d v="2021-11-04T00:00:00"/>
    <n v="164"/>
    <s v="PT. TIV-PROD KEBUN CANDI"/>
    <n v="5042270562"/>
    <s v="AGUS D"/>
    <s v="N 9374 WE"/>
    <s v="GLN JUGRACK/412776049/ZSO/S21102803771/5042270562/LMS (SJ : 04-11-2021/09:52)"/>
    <s v="74559G"/>
    <x v="3"/>
    <n v="1152"/>
  </r>
  <r>
    <s v="555-0006689"/>
    <d v="2021-11-04T00:00:00"/>
    <n v="164"/>
    <s v="PT. TIV-PROD KEBUN CANDI"/>
    <n v="5042270562"/>
    <s v="AGUS D"/>
    <s v="N 9374 WE"/>
    <s v="GLN JUGRACK/412776049/ZSO/S21102803771/5042270562/LMS (SJ : 04-11-2021/09:52)"/>
    <n v="33300"/>
    <x v="4"/>
    <n v="24"/>
  </r>
  <r>
    <s v="555-0006690"/>
    <d v="2021-11-04T00:00:00"/>
    <n v="164"/>
    <s v="PT. TIV-PROD KEBUN CANDI"/>
    <n v="5042275415"/>
    <s v="SAKUT (DONI)"/>
    <s v="L 9430 UZ"/>
    <s v="GLN JUGRACK/412776075/ZSO/S21102803779/5042275415/LMS (SJ DATANG : 04-11-2021/10:24)"/>
    <n v="74559"/>
    <x v="1"/>
    <n v="18"/>
  </r>
  <r>
    <s v="555-0006690"/>
    <d v="2021-11-04T00:00:00"/>
    <n v="164"/>
    <s v="PT. TIV-PROD KEBUN CANDI"/>
    <n v="5042275415"/>
    <s v="SAKUT (DONI)"/>
    <s v="L 9430 UZ"/>
    <s v="GLN JUGRACK/412776075/ZSO/S21102803779/5042275415/LMS (SJ DATANG : 04-11-2021/10:24)"/>
    <n v="19310"/>
    <x v="2"/>
    <n v="18"/>
  </r>
  <r>
    <s v="555-0006690"/>
    <d v="2021-11-04T00:00:00"/>
    <n v="164"/>
    <s v="PT. TIV-PROD KEBUN CANDI"/>
    <n v="5042275415"/>
    <s v="SAKUT (DONI)"/>
    <s v="L 9430 UZ"/>
    <s v="GLN JUGRACK/412776075/ZSO/S21102803779/5042275415/LMS (SJ DATANG : 04-11-2021/10:24)"/>
    <s v="74559G"/>
    <x v="3"/>
    <n v="1344"/>
  </r>
  <r>
    <s v="555-0006690"/>
    <d v="2021-11-04T00:00:00"/>
    <n v="164"/>
    <s v="PT. TIV-PROD KEBUN CANDI"/>
    <n v="5042275415"/>
    <s v="SAKUT (DONI)"/>
    <s v="L 9430 UZ"/>
    <s v="GLN JUGRACK/412776075/ZSO/S21102803779/5042275415/LMS (SJ DATANG : 04-11-2021/10:24)"/>
    <n v="33300"/>
    <x v="4"/>
    <n v="28"/>
  </r>
  <r>
    <s v="555-0006691"/>
    <d v="2021-11-04T00:00:00"/>
    <n v="118"/>
    <s v="PT. TIV-PROD PANDAAN"/>
    <n v="5042283530"/>
    <s v="SULIS B"/>
    <s v="L 9348 UZ"/>
    <s v="SPS PALLET/412776109/ZSO/S21102803684/5042283530/LMS (SJ DATANG : 04-11-2021/12:20)"/>
    <n v="10116"/>
    <x v="8"/>
    <n v="32"/>
  </r>
  <r>
    <s v="555-0006692"/>
    <d v="2021-11-04T00:00:00"/>
    <s v="55-050"/>
    <s v="PT. TIRTAMAS LESTARI"/>
    <n v="904021450014"/>
    <s v="KOMAIRI"/>
    <s v="L 9614 UX"/>
    <s v="GLN LASAH/SJ/PDN/21/11/005455/904021450014/LMS (SJ DATANG : 04-11-2021/07:22)"/>
    <n v="74560"/>
    <x v="5"/>
    <n v="17"/>
  </r>
  <r>
    <s v="555-0006692"/>
    <d v="2021-11-04T00:00:00"/>
    <s v="55-050"/>
    <s v="PT. TIRTAMAS LESTARI"/>
    <n v="904021450014"/>
    <s v="KOMAIRI"/>
    <s v="L 9614 UX"/>
    <s v="GLN LASAH/SJ/PDN/21/11/005455/904021450014/LMS (SJ DATANG : 04-11-2021/07:22)"/>
    <n v="29310"/>
    <x v="6"/>
    <n v="17"/>
  </r>
  <r>
    <s v="555-0006692"/>
    <d v="2021-11-04T00:00:00"/>
    <s v="55-050"/>
    <s v="PT. TIRTAMAS LESTARI"/>
    <n v="904021450014"/>
    <s v="KOMAIRI"/>
    <s v="L 9614 UX"/>
    <s v="GLN LASAH/SJ/PDN/21/11/005455/904021450014/LMS (SJ DATANG : 04-11-2021/07:22)"/>
    <s v="74560G"/>
    <x v="7"/>
    <n v="1344"/>
  </r>
  <r>
    <s v="555-0006693"/>
    <d v="2021-11-04T00:00:00"/>
    <n v="164"/>
    <s v="PT. TIV-PROD KEBUN CANDI"/>
    <n v="5042266349"/>
    <s v="BAMBANG"/>
    <s v="L 8858 UI"/>
    <s v="GLN JUGRACK/412776017/ZSO/S21102803767/5042266349/LMS (SJ DATANG : 04-11-2021/13:02)"/>
    <n v="74559"/>
    <x v="1"/>
    <n v="18"/>
  </r>
  <r>
    <s v="555-0006693"/>
    <d v="2021-11-04T00:00:00"/>
    <n v="164"/>
    <s v="PT. TIV-PROD KEBUN CANDI"/>
    <n v="5042266349"/>
    <s v="BAMBANG"/>
    <s v="L 8858 UI"/>
    <s v="GLN JUGRACK/412776017/ZSO/S21102803767/5042266349/LMS (SJ DATANG : 04-11-2021/13:02)"/>
    <n v="19310"/>
    <x v="2"/>
    <n v="18"/>
  </r>
  <r>
    <s v="555-0006693"/>
    <d v="2021-11-04T00:00:00"/>
    <n v="164"/>
    <s v="PT. TIV-PROD KEBUN CANDI"/>
    <n v="5042266349"/>
    <s v="BAMBANG"/>
    <s v="L 8858 UI"/>
    <s v="GLN JUGRACK/412776017/ZSO/S21102803767/5042266349/LMS (SJ DATANG : 04-11-2021/13:02)"/>
    <s v="74559G"/>
    <x v="3"/>
    <n v="1152"/>
  </r>
  <r>
    <s v="555-0006693"/>
    <d v="2021-11-04T00:00:00"/>
    <n v="164"/>
    <s v="PT. TIV-PROD KEBUN CANDI"/>
    <n v="5042266349"/>
    <s v="BAMBANG"/>
    <s v="L 8858 UI"/>
    <s v="GLN JUGRACK/412776017/ZSO/S21102803767/5042266349/LMS (SJ DATANG : 04-11-2021/13:02)"/>
    <n v="33300"/>
    <x v="4"/>
    <n v="24"/>
  </r>
  <r>
    <s v="555-0006694"/>
    <d v="2021-11-04T00:00:00"/>
    <n v="164"/>
    <s v="PT. TIV-PROD KEBUN CANDI"/>
    <n v="5042274765"/>
    <s v="A.RAHMAN"/>
    <s v="L 9051 UX"/>
    <s v="GLN JUGRACK/412776012/ZSO/S21102803766/5042274765/LMS (SJ DATANG : 04-11-2021/14:12)"/>
    <n v="74559"/>
    <x v="1"/>
    <n v="7"/>
  </r>
  <r>
    <s v="555-0006694"/>
    <d v="2021-11-04T00:00:00"/>
    <n v="164"/>
    <s v="PT. TIV-PROD KEBUN CANDI"/>
    <n v="5042274765"/>
    <s v="A.RAHMAN"/>
    <s v="L 9051 UX"/>
    <s v="GLN JUGRACK/412776012/ZSO/S21102803766/5042274765/LMS (SJ DATANG : 04-11-2021/14:12)"/>
    <n v="19310"/>
    <x v="2"/>
    <n v="7"/>
  </r>
  <r>
    <s v="555-0006694"/>
    <d v="2021-11-04T00:00:00"/>
    <n v="164"/>
    <s v="PT. TIV-PROD KEBUN CANDI"/>
    <n v="5042274765"/>
    <s v="A.RAHMAN"/>
    <s v="L 9051 UX"/>
    <s v="GLN JUGRACK/412776012/ZSO/S21102803766/5042274765/LMS (SJ DATANG : 04-11-2021/14:12)"/>
    <s v="74559G"/>
    <x v="3"/>
    <n v="1152"/>
  </r>
  <r>
    <s v="555-0006694"/>
    <d v="2021-11-04T00:00:00"/>
    <n v="164"/>
    <s v="PT. TIV-PROD KEBUN CANDI"/>
    <n v="5042274765"/>
    <s v="A.RAHMAN"/>
    <s v="L 9051 UX"/>
    <s v="GLN JUGRACK/412776012/ZSO/S21102803766/5042274765/LMS (SJ DATANG : 04-11-2021/14:12)"/>
    <n v="33300"/>
    <x v="4"/>
    <n v="24"/>
  </r>
  <r>
    <s v="555-0006695"/>
    <d v="2021-11-04T00:00:00"/>
    <n v="164"/>
    <s v="PT. TIV-PROD KEBUN CANDI"/>
    <n v="5042276661"/>
    <s v="NUR CHOLIS"/>
    <s v="L 9424 UZ"/>
    <s v="GLN JUGRACK/412776071/ZSO/S21102803778/5042276661/LMS (SJ DATANG : 04-11-2021/15:20)"/>
    <n v="74559"/>
    <x v="1"/>
    <n v="18"/>
  </r>
  <r>
    <s v="555-0006695"/>
    <d v="2021-11-04T00:00:00"/>
    <n v="164"/>
    <s v="PT. TIV-PROD KEBUN CANDI"/>
    <n v="5042276661"/>
    <s v="NUR CHOLIS"/>
    <s v="L 9424 UZ"/>
    <s v="GLN JUGRACK/412776071/ZSO/S21102803778/5042276661/LMS (SJ DATANG : 04-11-2021/15:20)"/>
    <n v="19310"/>
    <x v="2"/>
    <n v="18"/>
  </r>
  <r>
    <s v="555-0006695"/>
    <d v="2021-11-04T00:00:00"/>
    <n v="164"/>
    <s v="PT. TIV-PROD KEBUN CANDI"/>
    <n v="5042276661"/>
    <s v="NUR CHOLIS"/>
    <s v="L 9424 UZ"/>
    <s v="GLN JUGRACK/412776071/ZSO/S21102803778/5042276661/LMS (SJ DATANG : 04-11-2021/15:20)"/>
    <s v="74559G"/>
    <x v="3"/>
    <n v="1344"/>
  </r>
  <r>
    <s v="555-0006695"/>
    <d v="2021-11-04T00:00:00"/>
    <n v="164"/>
    <s v="PT. TIV-PROD KEBUN CANDI"/>
    <n v="5042276661"/>
    <s v="NUR CHOLIS"/>
    <s v="L 9424 UZ"/>
    <s v="GLN JUGRACK/412776071/ZSO/S21102803778/5042276661/LMS (SJ DATANG : 04-11-2021/15:20)"/>
    <n v="33300"/>
    <x v="4"/>
    <n v="28"/>
  </r>
  <r>
    <s v="555-0006696"/>
    <d v="2021-11-04T00:00:00"/>
    <n v="164"/>
    <s v="PT. TIV-PROD KEBUN CANDI"/>
    <n v="5042276661"/>
    <s v="NUR CHOLIS"/>
    <s v="L 9424 UZ"/>
    <s v="GLN JUGRACK/REV 555-0009200/412776071/ZSO/S21102803778/5042276661/LMS (SJ DATANG : 04-11-2021/15:20)"/>
    <n v="74559"/>
    <x v="1"/>
    <n v="18"/>
  </r>
  <r>
    <s v="555-0006696"/>
    <d v="2021-11-04T00:00:00"/>
    <n v="164"/>
    <s v="PT. TIV-PROD KEBUN CANDI"/>
    <n v="5042276661"/>
    <s v="NUR CHOLIS"/>
    <s v="L 9424 UZ"/>
    <s v="GLN JUGRACK/REV 555-0009200/412776071/ZSO/S21102803778/5042276661/LMS (SJ DATANG : 04-11-2021/15:20)"/>
    <n v="19310"/>
    <x v="2"/>
    <n v="18"/>
  </r>
  <r>
    <s v="555-0006696"/>
    <d v="2021-11-04T00:00:00"/>
    <n v="164"/>
    <s v="PT. TIV-PROD KEBUN CANDI"/>
    <n v="5042276661"/>
    <s v="NUR CHOLIS"/>
    <s v="L 9424 UZ"/>
    <s v="GLN JUGRACK/REV 555-0009200/412776071/ZSO/S21102803778/5042276661/LMS (SJ DATANG : 04-11-2021/15:20)"/>
    <s v="74559G"/>
    <x v="3"/>
    <n v="1344"/>
  </r>
  <r>
    <s v="555-0006696"/>
    <d v="2021-11-04T00:00:00"/>
    <n v="164"/>
    <s v="PT. TIV-PROD KEBUN CANDI"/>
    <n v="5042276661"/>
    <s v="NUR CHOLIS"/>
    <s v="L 9424 UZ"/>
    <s v="GLN JUGRACK/REV 555-0009200/412776071/ZSO/S21102803778/5042276661/LMS (SJ DATANG : 04-11-2021/15:20)"/>
    <n v="33300"/>
    <x v="4"/>
    <n v="28"/>
  </r>
  <r>
    <s v="555-0006697"/>
    <d v="2021-11-04T00:00:00"/>
    <n v="164"/>
    <s v="PT. TIV-PROD KEBUN CANDI"/>
    <n v="5042281111"/>
    <s v="MAHRUS"/>
    <s v="N 9375 WE"/>
    <s v="GLN JUGRACK/412776014/ZSO/S21102803764/5042281111/LMS (SJ DATANG : 04-11-2021)"/>
    <n v="74559"/>
    <x v="1"/>
    <n v="15"/>
  </r>
  <r>
    <s v="555-0006697"/>
    <d v="2021-11-04T00:00:00"/>
    <n v="164"/>
    <s v="PT. TIV-PROD KEBUN CANDI"/>
    <n v="5042281111"/>
    <s v="MAHRUS"/>
    <s v="N 9375 WE"/>
    <s v="GLN JUGRACK/412776014/ZSO/S21102803764/5042281111/LMS (SJ DATANG : 04-11-2021)"/>
    <n v="19310"/>
    <x v="2"/>
    <n v="15"/>
  </r>
  <r>
    <s v="555-0006697"/>
    <d v="2021-11-04T00:00:00"/>
    <n v="164"/>
    <s v="PT. TIV-PROD KEBUN CANDI"/>
    <n v="5042281111"/>
    <s v="MAHRUS"/>
    <s v="N 9375 WE"/>
    <s v="GLN JUGRACK/412776014/ZSO/S21102803764/5042281111/LMS (SJ DATANG : 04-11-2021)"/>
    <s v="74559G"/>
    <x v="3"/>
    <n v="1152"/>
  </r>
  <r>
    <s v="555-0006697"/>
    <d v="2021-11-04T00:00:00"/>
    <n v="164"/>
    <s v="PT. TIV-PROD KEBUN CANDI"/>
    <n v="5042281111"/>
    <s v="MAHRUS"/>
    <s v="N 9375 WE"/>
    <s v="GLN JUGRACK/412776014/ZSO/S21102803764/5042281111/LMS (SJ DATANG : 04-11-2021)"/>
    <n v="33300"/>
    <x v="4"/>
    <n v="24"/>
  </r>
  <r>
    <s v="555-0006698"/>
    <d v="2021-11-05T00:00:00"/>
    <n v="164"/>
    <s v="PT. TIV-PROD KEBUN CANDI"/>
    <n v="5042278435"/>
    <s v="KHOTIB"/>
    <s v="N 8507 UV"/>
    <s v="GLN JUGRACK/412776009/ZSO/S21102803756/5042278435/LMS (SJ DATANG : 05-11-2021/09:02)"/>
    <n v="74559"/>
    <x v="1"/>
    <n v="18"/>
  </r>
  <r>
    <s v="555-0006698"/>
    <d v="2021-11-05T00:00:00"/>
    <n v="164"/>
    <s v="PT. TIV-PROD KEBUN CANDI"/>
    <n v="5042278435"/>
    <s v="KHOTIB"/>
    <s v="N 8507 UV"/>
    <s v="GLN JUGRACK/412776009/ZSO/S21102803756/5042278435/LMS (SJ DATANG : 05-11-2021/09:02)"/>
    <n v="19310"/>
    <x v="2"/>
    <n v="18"/>
  </r>
  <r>
    <s v="555-0006698"/>
    <d v="2021-11-05T00:00:00"/>
    <n v="164"/>
    <s v="PT. TIV-PROD KEBUN CANDI"/>
    <n v="5042278435"/>
    <s v="KHOTIB"/>
    <s v="N 8507 UV"/>
    <s v="GLN JUGRACK/412776009/ZSO/S21102803756/5042278435/LMS (SJ DATANG : 05-11-2021/09:02)"/>
    <s v="74559G"/>
    <x v="3"/>
    <n v="1344"/>
  </r>
  <r>
    <s v="555-0006698"/>
    <d v="2021-11-05T00:00:00"/>
    <n v="164"/>
    <s v="PT. TIV-PROD KEBUN CANDI"/>
    <n v="5042278435"/>
    <s v="KHOTIB"/>
    <s v="N 8507 UV"/>
    <s v="GLN JUGRACK/412776009/ZSO/S21102803756/5042278435/LMS (SJ DATANG : 05-11-2021/09:02)"/>
    <n v="33300"/>
    <x v="4"/>
    <n v="28"/>
  </r>
  <r>
    <s v="555-0006699"/>
    <d v="2021-11-05T00:00:00"/>
    <n v="164"/>
    <s v="PT. TIV-PROD KEBUN CANDI"/>
    <n v="5042287910"/>
    <s v="MAT ALI"/>
    <s v="L 9358 UZ"/>
    <s v="GLN JUGRACK/412776002/ZSO/S21102803754/5042287910/LMS (SJ DATANG : 05-11-2021/08:50)"/>
    <n v="74559"/>
    <x v="1"/>
    <n v="15"/>
  </r>
  <r>
    <s v="555-0006699"/>
    <d v="2021-11-05T00:00:00"/>
    <n v="164"/>
    <s v="PT. TIV-PROD KEBUN CANDI"/>
    <n v="5042287910"/>
    <s v="MAT ALI"/>
    <s v="L 9358 UZ"/>
    <s v="GLN JUGRACK/412776002/ZSO/S21102803754/5042287910/LMS (SJ DATANG : 05-11-2021/08:50)"/>
    <n v="19310"/>
    <x v="2"/>
    <n v="15"/>
  </r>
  <r>
    <s v="555-0006699"/>
    <d v="2021-11-05T00:00:00"/>
    <n v="164"/>
    <s v="PT. TIV-PROD KEBUN CANDI"/>
    <n v="5042287910"/>
    <s v="MAT ALI"/>
    <s v="L 9358 UZ"/>
    <s v="GLN JUGRACK/412776002/ZSO/S21102803754/5042287910/LMS (SJ DATANG : 05-11-2021/08:50)"/>
    <s v="74559G"/>
    <x v="3"/>
    <n v="1152"/>
  </r>
  <r>
    <s v="555-0006699"/>
    <d v="2021-11-05T00:00:00"/>
    <n v="164"/>
    <s v="PT. TIV-PROD KEBUN CANDI"/>
    <n v="5042287910"/>
    <s v="MAT ALI"/>
    <s v="L 9358 UZ"/>
    <s v="GLN JUGRACK/412776002/ZSO/S21102803754/5042287910/LMS (SJ DATANG : 05-11-2021/08:50)"/>
    <n v="33300"/>
    <x v="4"/>
    <n v="24"/>
  </r>
  <r>
    <s v="555-0006700"/>
    <d v="2021-11-05T00:00:00"/>
    <n v="164"/>
    <s v="PT. TIV-PROD KEBUN CANDI"/>
    <n v="5042288865"/>
    <s v="MUHAMMAD"/>
    <s v="N 8527 UV"/>
    <s v="GLN JUGRACK/412776007/ZSO/S21102803747/5042288865/LMS (SJ DATANG : 05-11-2021/10:27)"/>
    <n v="74559"/>
    <x v="1"/>
    <n v="18"/>
  </r>
  <r>
    <s v="555-0006700"/>
    <d v="2021-11-05T00:00:00"/>
    <n v="164"/>
    <s v="PT. TIV-PROD KEBUN CANDI"/>
    <n v="5042288865"/>
    <s v="MUHAMMAD"/>
    <s v="N 8527 UV"/>
    <s v="GLN JUGRACK/412776007/ZSO/S21102803747/5042288865/LMS (SJ DATANG : 05-11-2021/10:27)"/>
    <n v="19310"/>
    <x v="2"/>
    <n v="18"/>
  </r>
  <r>
    <s v="555-0006700"/>
    <d v="2021-11-05T00:00:00"/>
    <n v="164"/>
    <s v="PT. TIV-PROD KEBUN CANDI"/>
    <n v="5042288865"/>
    <s v="MUHAMMAD"/>
    <s v="N 8527 UV"/>
    <s v="GLN JUGRACK/412776007/ZSO/S21102803747/5042288865/LMS (SJ DATANG : 05-11-2021/10:27)"/>
    <s v="74559G"/>
    <x v="3"/>
    <n v="1344"/>
  </r>
  <r>
    <s v="555-0006700"/>
    <d v="2021-11-05T00:00:00"/>
    <n v="164"/>
    <s v="PT. TIV-PROD KEBUN CANDI"/>
    <n v="5042288865"/>
    <s v="MUHAMMAD"/>
    <s v="N 8527 UV"/>
    <s v="GLN JUGRACK/412776007/ZSO/S21102803747/5042288865/LMS (SJ DATANG : 05-11-2021/10:27)"/>
    <n v="33300"/>
    <x v="4"/>
    <n v="28"/>
  </r>
  <r>
    <s v="555-0006701"/>
    <d v="2021-11-05T00:00:00"/>
    <n v="118"/>
    <s v="PT. TIV-PROD PANDAAN"/>
    <n v="5042298777"/>
    <s v="AGUS T (G-NKR)"/>
    <s v="N 8511 UV"/>
    <s v="SPS PALLET/412776134/ZSO/SJ-PDN/35802/11/2021/S21102803651/5042298777/LMS (SJ DATANG : 05-11-2021/09:46)"/>
    <n v="10116"/>
    <x v="8"/>
    <n v="16"/>
  </r>
  <r>
    <s v="555-0006702"/>
    <d v="2021-11-05T00:00:00"/>
    <n v="118"/>
    <s v="PT. TIV-PROD PANDAAN"/>
    <s v="PINJAM PALLET UNTUK MUAT KE TEJA JAYA"/>
    <s v="JUMARI"/>
    <s v="N 8785 UV"/>
    <s v="SPS PALLET/PINJAM PALLET UNTUK MUAT KE TEJA JAYA"/>
    <n v="10116"/>
    <x v="8"/>
    <n v="27"/>
  </r>
  <r>
    <s v="555-0006703"/>
    <d v="2021-11-05T00:00:00"/>
    <n v="164"/>
    <s v="PT. TIV-PROD KEBUN CANDI"/>
    <n v="5042293534"/>
    <s v="AGUS D"/>
    <s v="N 9374 WE"/>
    <s v="GLN JUGRACK/412776001/ZSO/S21102803741/5042293534/LMS (SJ DATANG : 05-11-2021/13:06)"/>
    <n v="74559"/>
    <x v="1"/>
    <n v="18"/>
  </r>
  <r>
    <s v="555-0006703"/>
    <d v="2021-11-05T00:00:00"/>
    <n v="164"/>
    <s v="PT. TIV-PROD KEBUN CANDI"/>
    <n v="5042293534"/>
    <s v="AGUS D"/>
    <s v="N 9374 WE"/>
    <s v="GLN JUGRACK/412776001/ZSO/S21102803741/5042293534/LMS (SJ DATANG : 05-11-2021/13:06)"/>
    <n v="19310"/>
    <x v="2"/>
    <n v="18"/>
  </r>
  <r>
    <s v="555-0006703"/>
    <d v="2021-11-05T00:00:00"/>
    <n v="164"/>
    <s v="PT. TIV-PROD KEBUN CANDI"/>
    <n v="5042293534"/>
    <s v="AGUS D"/>
    <s v="N 9374 WE"/>
    <s v="GLN JUGRACK/412776001/ZSO/S21102803741/5042293534/LMS (SJ DATANG : 05-11-2021/13:06)"/>
    <s v="74559G"/>
    <x v="3"/>
    <n v="1152"/>
  </r>
  <r>
    <s v="555-0006703"/>
    <d v="2021-11-05T00:00:00"/>
    <n v="164"/>
    <s v="PT. TIV-PROD KEBUN CANDI"/>
    <n v="5042293534"/>
    <s v="AGUS D"/>
    <s v="N 9374 WE"/>
    <s v="GLN JUGRACK/412776001/ZSO/S21102803741/5042293534/LMS (SJ DATANG : 05-11-2021/13:06)"/>
    <n v="33300"/>
    <x v="4"/>
    <n v="24"/>
  </r>
  <r>
    <s v="555-0006704"/>
    <d v="2021-11-05T00:00:00"/>
    <n v="118"/>
    <s v="PT. TIV-PROD PANDAAN"/>
    <n v="5042306009"/>
    <s v="TONI"/>
    <s v="N 8611 UW"/>
    <s v="SPS PALLET/412820152/ZSO/S21110413351/5042306009/LMS (SJ DATANG : 05-11-2021/14:11)"/>
    <n v="10116"/>
    <x v="8"/>
    <n v="32"/>
  </r>
  <r>
    <s v="555-0006705"/>
    <d v="2021-11-05T00:00:00"/>
    <s v="55-050"/>
    <s v="PT. TIRTAMAS LESTARI"/>
    <n v="904021450020"/>
    <s v="KOMAIRI"/>
    <s v="L 9614 UX"/>
    <s v="GLN LASAH/SJ/PDN/21/11/005475/904021450020/LMS (SJ DATANG : 05-11-2021/05:58)"/>
    <n v="74560"/>
    <x v="5"/>
    <n v="9"/>
  </r>
  <r>
    <s v="555-0006705"/>
    <d v="2021-11-05T00:00:00"/>
    <s v="55-050"/>
    <s v="PT. TIRTAMAS LESTARI"/>
    <n v="904021450020"/>
    <s v="KOMAIRI"/>
    <s v="L 9614 UX"/>
    <s v="GLN LASAH/SJ/PDN/21/11/005475/904021450020/LMS (SJ DATANG : 05-11-2021/05:58)"/>
    <n v="29310"/>
    <x v="6"/>
    <n v="9"/>
  </r>
  <r>
    <s v="555-0006705"/>
    <d v="2021-11-05T00:00:00"/>
    <s v="55-050"/>
    <s v="PT. TIRTAMAS LESTARI"/>
    <n v="904021450020"/>
    <s v="KOMAIRI"/>
    <s v="L 9614 UX"/>
    <s v="GLN LASAH/SJ/PDN/21/11/005475/904021450020/LMS (SJ DATANG : 05-11-2021/05:58)"/>
    <s v="74560G"/>
    <x v="7"/>
    <n v="1344"/>
  </r>
  <r>
    <s v="555-0006706"/>
    <d v="2021-11-05T00:00:00"/>
    <n v="164"/>
    <s v="PT. TIV-PROD KEBUN CANDI"/>
    <n v="5042294522"/>
    <s v="AKHMAD"/>
    <s v="L 9357 UZ"/>
    <s v="GLN JUGRACK/412763233/ZSO/S21102803743/5042294522/LMS (SJ DATANG : 05-11-2021/14:59)"/>
    <n v="74559"/>
    <x v="1"/>
    <n v="18"/>
  </r>
  <r>
    <s v="555-0006706"/>
    <d v="2021-11-05T00:00:00"/>
    <n v="164"/>
    <s v="PT. TIV-PROD KEBUN CANDI"/>
    <n v="5042294522"/>
    <s v="AKHMAD"/>
    <s v="L 9357 UZ"/>
    <s v="GLN JUGRACK/412763233/ZSO/S21102803743/5042294522/LMS (SJ DATANG : 05-11-2021/14:59)"/>
    <n v="19310"/>
    <x v="2"/>
    <n v="18"/>
  </r>
  <r>
    <s v="555-0006706"/>
    <d v="2021-11-05T00:00:00"/>
    <n v="164"/>
    <s v="PT. TIV-PROD KEBUN CANDI"/>
    <n v="5042294522"/>
    <s v="AKHMAD"/>
    <s v="L 9357 UZ"/>
    <s v="GLN JUGRACK/412763233/ZSO/S21102803743/5042294522/LMS (SJ DATANG : 05-11-2021/14:59)"/>
    <s v="74559G"/>
    <x v="3"/>
    <n v="1152"/>
  </r>
  <r>
    <s v="555-0006706"/>
    <d v="2021-11-05T00:00:00"/>
    <n v="164"/>
    <s v="PT. TIV-PROD KEBUN CANDI"/>
    <n v="5042294522"/>
    <s v="AKHMAD"/>
    <s v="L 9357 UZ"/>
    <s v="GLN JUGRACK/412763233/ZSO/S21102803743/5042294522/LMS (SJ DATANG : 05-11-2021/14:59)"/>
    <n v="33300"/>
    <x v="4"/>
    <n v="24"/>
  </r>
  <r>
    <s v="555-0006707"/>
    <d v="2021-11-06T00:00:00"/>
    <n v="118"/>
    <s v="PT. TIV-PROD PANDAAN"/>
    <n v="5042304464"/>
    <s v="AGUS T (G-NKR)"/>
    <s v="N 8511 UV"/>
    <s v="SPS PALLET/412776106/ZSO/S21102803678/5042304464/LMS (SJ DATANG : 05-11-2021/21:13)"/>
    <n v="10116"/>
    <x v="8"/>
    <n v="32"/>
  </r>
  <r>
    <s v="555-0006708"/>
    <d v="2021-11-06T00:00:00"/>
    <n v="118"/>
    <s v="PT. TIV-PROD PANDAAN"/>
    <n v="5042308512"/>
    <s v="IRKHAM"/>
    <s v="L 9693 US"/>
    <s v="SPS PALLET/412820153/ZSO/S21110413350/5042308512/LMS (SJ DATANG : 06-11-2021/08:58)"/>
    <n v="10116"/>
    <x v="8"/>
    <n v="32"/>
  </r>
  <r>
    <s v="555-0006709"/>
    <d v="2021-11-06T00:00:00"/>
    <n v="164"/>
    <s v="PT. TIV-PROD KEBUN CANDI"/>
    <n v="5042294664"/>
    <s v="A.RAHMAN"/>
    <s v="L 9051 UX"/>
    <s v="GLN JUGRACK/412776004/ZSO/S21102803738/5042294664/LMS (SJ DATANG : 06-11-2021/09:37)"/>
    <n v="74559"/>
    <x v="1"/>
    <n v="11"/>
  </r>
  <r>
    <s v="555-0006709"/>
    <d v="2021-11-06T00:00:00"/>
    <n v="164"/>
    <s v="PT. TIV-PROD KEBUN CANDI"/>
    <n v="5042294664"/>
    <s v="A.RAHMAN"/>
    <s v="L 9051 UX"/>
    <s v="GLN JUGRACK/412776004/ZSO/S21102803738/5042294664/LMS (SJ DATANG : 06-11-2021/09:37)"/>
    <n v="19310"/>
    <x v="2"/>
    <n v="11"/>
  </r>
  <r>
    <s v="555-0006709"/>
    <d v="2021-11-06T00:00:00"/>
    <n v="164"/>
    <s v="PT. TIV-PROD KEBUN CANDI"/>
    <n v="5042294664"/>
    <s v="A.RAHMAN"/>
    <s v="L 9051 UX"/>
    <s v="GLN JUGRACK/412776004/ZSO/S21102803738/5042294664/LMS (SJ DATANG : 06-11-2021/09:37)"/>
    <s v="74559G"/>
    <x v="3"/>
    <n v="1152"/>
  </r>
  <r>
    <s v="555-0006709"/>
    <d v="2021-11-06T00:00:00"/>
    <n v="164"/>
    <s v="PT. TIV-PROD KEBUN CANDI"/>
    <n v="5042294664"/>
    <s v="A.RAHMAN"/>
    <s v="L 9051 UX"/>
    <s v="GLN JUGRACK/412776004/ZSO/S21102803738/5042294664/LMS (SJ DATANG : 06-11-2021/09:37)"/>
    <n v="33300"/>
    <x v="4"/>
    <n v="24"/>
  </r>
  <r>
    <s v="555-0006710"/>
    <d v="2021-11-06T00:00:00"/>
    <n v="118"/>
    <s v="PT. TIV-PROD PANDAAN"/>
    <n v="5042311868"/>
    <s v="SISWANTO"/>
    <s v="L 9354 UZ"/>
    <s v="SPS PALLET/412787073/ZSO/S21102909244/5042311868/LMS (SJ DATANG : 06-11-2021/09:58)"/>
    <n v="10116"/>
    <x v="8"/>
    <n v="32"/>
  </r>
  <r>
    <s v="555-0006711"/>
    <d v="2021-11-06T00:00:00"/>
    <n v="164"/>
    <s v="PT. TIV-PROD KEBUN CANDI"/>
    <n v="5042304658"/>
    <s v="DJAMALI"/>
    <s v="N 8507 UV"/>
    <s v="GLN JUGRACK/412776037/ZSO/S21102803721/5042304658/LMS (SJ DATANG : 06-11-2021/10:22)"/>
    <n v="74559"/>
    <x v="1"/>
    <n v="18"/>
  </r>
  <r>
    <s v="555-0006711"/>
    <d v="2021-11-06T00:00:00"/>
    <n v="164"/>
    <s v="PT. TIV-PROD KEBUN CANDI"/>
    <n v="5042304658"/>
    <s v="DJAMALI"/>
    <s v="N 8507 UV"/>
    <s v="GLN JUGRACK/412776037/ZSO/S21102803721/5042304658/LMS (SJ DATANG : 06-11-2021/10:22)"/>
    <n v="19310"/>
    <x v="2"/>
    <n v="18"/>
  </r>
  <r>
    <s v="555-0006711"/>
    <d v="2021-11-06T00:00:00"/>
    <n v="164"/>
    <s v="PT. TIV-PROD KEBUN CANDI"/>
    <n v="5042304658"/>
    <s v="DJAMALI"/>
    <s v="N 8507 UV"/>
    <s v="GLN JUGRACK/412776037/ZSO/S21102803721/5042304658/LMS (SJ DATANG : 06-11-2021/10:22)"/>
    <s v="74559G"/>
    <x v="3"/>
    <n v="1344"/>
  </r>
  <r>
    <s v="555-0006711"/>
    <d v="2021-11-06T00:00:00"/>
    <n v="164"/>
    <s v="PT. TIV-PROD KEBUN CANDI"/>
    <n v="5042304658"/>
    <s v="DJAMALI"/>
    <s v="N 8507 UV"/>
    <s v="GLN JUGRACK/412776037/ZSO/S21102803721/5042304658/LMS (SJ DATANG : 06-11-2021/10:22)"/>
    <n v="33300"/>
    <x v="4"/>
    <n v="28"/>
  </r>
  <r>
    <s v="555-0006712"/>
    <d v="2021-11-06T00:00:00"/>
    <n v="164"/>
    <s v="PT. TIV-PROD KEBUN CANDI"/>
    <n v="5042305048"/>
    <s v="MAHRUS"/>
    <s v="N 9375 WE"/>
    <s v="GLN JUGRACK/412776032/ZSO/S21102803729/5042305048/LMS (SJ DATANG : 06-11-2021/11:05)"/>
    <n v="74559"/>
    <x v="1"/>
    <n v="15"/>
  </r>
  <r>
    <s v="555-0006712"/>
    <d v="2021-11-06T00:00:00"/>
    <n v="164"/>
    <s v="PT. TIV-PROD KEBUN CANDI"/>
    <n v="5042305048"/>
    <s v="MAHRUS"/>
    <s v="N 9375 WE"/>
    <s v="GLN JUGRACK/412776032/ZSO/S21102803729/5042305048/LMS (SJ DATANG : 06-11-2021/11:05)"/>
    <n v="19310"/>
    <x v="2"/>
    <n v="15"/>
  </r>
  <r>
    <s v="555-0006712"/>
    <d v="2021-11-06T00:00:00"/>
    <n v="164"/>
    <s v="PT. TIV-PROD KEBUN CANDI"/>
    <n v="5042305048"/>
    <s v="MAHRUS"/>
    <s v="N 9375 WE"/>
    <s v="GLN JUGRACK/412776032/ZSO/S21102803729/5042305048/LMS (SJ DATANG : 06-11-2021/11:05)"/>
    <s v="74559G"/>
    <x v="3"/>
    <n v="1152"/>
  </r>
  <r>
    <s v="555-0006712"/>
    <d v="2021-11-06T00:00:00"/>
    <n v="164"/>
    <s v="PT. TIV-PROD KEBUN CANDI"/>
    <n v="5042305048"/>
    <s v="MAHRUS"/>
    <s v="N 9375 WE"/>
    <s v="GLN JUGRACK/412776032/ZSO/S21102803729/5042305048/LMS (SJ DATANG : 06-11-2021/11:05)"/>
    <n v="33300"/>
    <x v="4"/>
    <n v="24"/>
  </r>
  <r>
    <s v="555-0006713"/>
    <d v="2021-11-06T00:00:00"/>
    <n v="164"/>
    <s v="PT. TIV-PROD KEBUN CANDI"/>
    <n v="5042306580"/>
    <s v="MAT ALI"/>
    <s v="L 9358 UZ"/>
    <s v="GLN JUGRACK/412776192/ZSO/S21102803717/5042306580/LMS (SJ DATANG : 06-11-2021/13:00)"/>
    <n v="74559"/>
    <x v="1"/>
    <n v="15"/>
  </r>
  <r>
    <s v="555-0006713"/>
    <d v="2021-11-06T00:00:00"/>
    <n v="164"/>
    <s v="PT. TIV-PROD KEBUN CANDI"/>
    <n v="5042306580"/>
    <s v="MAT ALI"/>
    <s v="L 9358 UZ"/>
    <s v="GLN JUGRACK/412776192/ZSO/S21102803717/5042306580/LMS (SJ DATANG : 06-11-2021/13:00)"/>
    <n v="19310"/>
    <x v="2"/>
    <n v="15"/>
  </r>
  <r>
    <s v="555-0006713"/>
    <d v="2021-11-06T00:00:00"/>
    <n v="164"/>
    <s v="PT. TIV-PROD KEBUN CANDI"/>
    <n v="5042306580"/>
    <s v="MAT ALI"/>
    <s v="L 9358 UZ"/>
    <s v="GLN JUGRACK/412776192/ZSO/S21102803717/5042306580/LMS (SJ DATANG : 06-11-2021/13:00)"/>
    <s v="74559G"/>
    <x v="3"/>
    <n v="1152"/>
  </r>
  <r>
    <s v="555-0006713"/>
    <d v="2021-11-06T00:00:00"/>
    <n v="164"/>
    <s v="PT. TIV-PROD KEBUN CANDI"/>
    <n v="5042306580"/>
    <s v="MAT ALI"/>
    <s v="L 9358 UZ"/>
    <s v="GLN JUGRACK/412776192/ZSO/S21102803717/5042306580/LMS (SJ DATANG : 06-11-2021/13:00)"/>
    <n v="33300"/>
    <x v="4"/>
    <n v="24"/>
  </r>
  <r>
    <s v="555-0006714"/>
    <d v="2021-11-06T00:00:00"/>
    <n v="118"/>
    <s v="PT. TIV-PROD PANDAAN"/>
    <s v="PINJAM PALLET UNTUK MUAT KE PAITON"/>
    <s v="JUMARI"/>
    <s v="N 8785 UV"/>
    <s v="SPS PALLET/PINJAM PALLET UNTUK MUAT KE PAITON"/>
    <n v="10116"/>
    <x v="8"/>
    <n v="16"/>
  </r>
  <r>
    <s v="555-0006715"/>
    <d v="2021-11-06T00:00:00"/>
    <n v="164"/>
    <s v="PT. TIV-PROD KEBUN CANDI"/>
    <n v="5042314475"/>
    <s v="AGUS D"/>
    <s v="N 9374 WE"/>
    <s v="GLN JUGRACK/412776201/ZSO/S21102803710/5042314475/LMS (SJ DATANG : 06-11-2021)"/>
    <n v="74559"/>
    <x v="1"/>
    <n v="18"/>
  </r>
  <r>
    <s v="555-0006715"/>
    <d v="2021-11-06T00:00:00"/>
    <n v="164"/>
    <s v="PT. TIV-PROD KEBUN CANDI"/>
    <n v="5042314475"/>
    <s v="AGUS D"/>
    <s v="N 9374 WE"/>
    <s v="GLN JUGRACK/412776201/ZSO/S21102803710/5042314475/LMS (SJ DATANG : 06-11-2021)"/>
    <n v="19310"/>
    <x v="2"/>
    <n v="18"/>
  </r>
  <r>
    <s v="555-0006715"/>
    <d v="2021-11-06T00:00:00"/>
    <n v="164"/>
    <s v="PT. TIV-PROD KEBUN CANDI"/>
    <n v="5042314475"/>
    <s v="AGUS D"/>
    <s v="N 9374 WE"/>
    <s v="GLN JUGRACK/412776201/ZSO/S21102803710/5042314475/LMS (SJ DATANG : 06-11-2021)"/>
    <s v="74559G"/>
    <x v="3"/>
    <n v="1152"/>
  </r>
  <r>
    <s v="555-0006715"/>
    <d v="2021-11-06T00:00:00"/>
    <n v="164"/>
    <s v="PT. TIV-PROD KEBUN CANDI"/>
    <n v="5042314475"/>
    <s v="AGUS D"/>
    <s v="N 9374 WE"/>
    <s v="GLN JUGRACK/412776201/ZSO/S21102803710/5042314475/LMS (SJ DATANG : 06-11-2021)"/>
    <n v="33300"/>
    <x v="4"/>
    <n v="24"/>
  </r>
  <r>
    <s v="555-0006716"/>
    <d v="2021-11-06T00:00:00"/>
    <s v="55-050"/>
    <s v="PT. TIRTAMAS LESTARI"/>
    <n v="904021450025"/>
    <s v="KOMAIRI"/>
    <s v="L 9614 UX"/>
    <s v="GLN LASAH/SJ/PDN/21/11/005501/904021450025/LMS (SJ DATANG : 06-11-2021/09:15)"/>
    <n v="74560"/>
    <x v="5"/>
    <n v="16"/>
  </r>
  <r>
    <s v="555-0006716"/>
    <d v="2021-11-06T00:00:00"/>
    <s v="55-050"/>
    <s v="PT. TIRTAMAS LESTARI"/>
    <n v="904021450025"/>
    <s v="KOMAIRI"/>
    <s v="L 9614 UX"/>
    <s v="GLN LASAH/SJ/PDN/21/11/005501/904021450025/LMS (SJ DATANG : 06-11-2021/09:15)"/>
    <n v="29310"/>
    <x v="6"/>
    <n v="16"/>
  </r>
  <r>
    <s v="555-0006716"/>
    <d v="2021-11-06T00:00:00"/>
    <s v="55-050"/>
    <s v="PT. TIRTAMAS LESTARI"/>
    <n v="904021450025"/>
    <s v="KOMAIRI"/>
    <s v="L 9614 UX"/>
    <s v="GLN LASAH/SJ/PDN/21/11/005501/904021450025/LMS (SJ DATANG : 06-11-2021/09:15)"/>
    <s v="74560G"/>
    <x v="7"/>
    <n v="1344"/>
  </r>
  <r>
    <s v="555-0006717"/>
    <d v="2021-11-07T00:00:00"/>
    <n v="164"/>
    <s v="PT. TIV-PROD KEBUN CANDI"/>
    <n v="5042321895"/>
    <s v="DJAMALI"/>
    <s v="N 8507 UV"/>
    <s v="GLN JUGRACK/412776197/ZSO/S21102803704/5042321895/LMS (SJ DATANG : 07-11-2021/09:15)"/>
    <n v="74559"/>
    <x v="1"/>
    <n v="18"/>
  </r>
  <r>
    <s v="555-0006717"/>
    <d v="2021-11-07T00:00:00"/>
    <n v="164"/>
    <s v="PT. TIV-PROD KEBUN CANDI"/>
    <n v="5042321895"/>
    <s v="DJAMALI"/>
    <s v="N 8507 UV"/>
    <s v="GLN JUGRACK/412776197/ZSO/S21102803704/5042321895/LMS (SJ DATANG : 07-11-2021/09:15)"/>
    <n v="19310"/>
    <x v="2"/>
    <n v="18"/>
  </r>
  <r>
    <s v="555-0006717"/>
    <d v="2021-11-07T00:00:00"/>
    <n v="164"/>
    <s v="PT. TIV-PROD KEBUN CANDI"/>
    <n v="5042321895"/>
    <s v="DJAMALI"/>
    <s v="N 8507 UV"/>
    <s v="GLN JUGRACK/412776197/ZSO/S21102803704/5042321895/LMS (SJ DATANG : 07-11-2021/09:15)"/>
    <s v="74559G"/>
    <x v="3"/>
    <n v="1344"/>
  </r>
  <r>
    <s v="555-0006717"/>
    <d v="2021-11-07T00:00:00"/>
    <n v="164"/>
    <s v="PT. TIV-PROD KEBUN CANDI"/>
    <n v="5042321895"/>
    <s v="DJAMALI"/>
    <s v="N 8507 UV"/>
    <s v="GLN JUGRACK/412776197/ZSO/S21102803704/5042321895/LMS (SJ DATANG : 07-11-2021/09:15)"/>
    <n v="33300"/>
    <x v="4"/>
    <n v="28"/>
  </r>
  <r>
    <s v="555-0006718"/>
    <d v="2021-11-07T00:00:00"/>
    <n v="164"/>
    <s v="PT. TIV-PROD KEBUN CANDI"/>
    <n v="5042319149"/>
    <s v="A.RAHMAN"/>
    <s v="L 9051 UX"/>
    <s v="GLN JUGRACK/412823209/ZSO/S21110600002/5042319149/LMS (SJ DATANG : 07-11-2021/09:45)"/>
    <n v="74559"/>
    <x v="1"/>
    <n v="7"/>
  </r>
  <r>
    <s v="555-0006718"/>
    <d v="2021-11-07T00:00:00"/>
    <n v="164"/>
    <s v="PT. TIV-PROD KEBUN CANDI"/>
    <n v="5042319149"/>
    <s v="A.RAHMAN"/>
    <s v="L 9051 UX"/>
    <s v="GLN JUGRACK/412823209/ZSO/S21110600002/5042319149/LMS (SJ DATANG : 07-11-2021/09:45)"/>
    <n v="19310"/>
    <x v="2"/>
    <n v="7"/>
  </r>
  <r>
    <s v="555-0006718"/>
    <d v="2021-11-07T00:00:00"/>
    <n v="164"/>
    <s v="PT. TIV-PROD KEBUN CANDI"/>
    <n v="5042319149"/>
    <s v="A.RAHMAN"/>
    <s v="L 9051 UX"/>
    <s v="GLN JUGRACK/412823209/ZSO/S21110600002/5042319149/LMS (SJ DATANG : 07-11-2021/09:45)"/>
    <s v="74559G"/>
    <x v="3"/>
    <n v="1152"/>
  </r>
  <r>
    <s v="555-0006718"/>
    <d v="2021-11-07T00:00:00"/>
    <n v="164"/>
    <s v="PT. TIV-PROD KEBUN CANDI"/>
    <n v="5042319149"/>
    <s v="A.RAHMAN"/>
    <s v="L 9051 UX"/>
    <s v="GLN JUGRACK/412823209/ZSO/S21110600002/5042319149/LMS (SJ DATANG : 07-11-2021/09:45)"/>
    <n v="33300"/>
    <x v="4"/>
    <n v="24"/>
  </r>
  <r>
    <s v="555-0006719"/>
    <d v="2021-11-07T00:00:00"/>
    <n v="164"/>
    <s v="PT. TIV-PROD KEBUN CANDI"/>
    <n v="5042305012"/>
    <s v="MAT ALI"/>
    <s v="L 9358 UZ"/>
    <s v="GLN JUGRACK/412776120/ZSO/S21102803694/5042305012/LMS (SJ DATANG : 07-11-2021/10:35)"/>
    <n v="74559"/>
    <x v="1"/>
    <n v="15"/>
  </r>
  <r>
    <s v="555-0006719"/>
    <d v="2021-11-07T00:00:00"/>
    <n v="164"/>
    <s v="PT. TIV-PROD KEBUN CANDI"/>
    <n v="5042305012"/>
    <s v="MAT ALI"/>
    <s v="L 9358 UZ"/>
    <s v="GLN JUGRACK/412776120/ZSO/S21102803694/5042305012/LMS (SJ DATANG : 07-11-2021/10:35)"/>
    <n v="19310"/>
    <x v="2"/>
    <n v="15"/>
  </r>
  <r>
    <s v="555-0006719"/>
    <d v="2021-11-07T00:00:00"/>
    <n v="164"/>
    <s v="PT. TIV-PROD KEBUN CANDI"/>
    <n v="5042305012"/>
    <s v="MAT ALI"/>
    <s v="L 9358 UZ"/>
    <s v="GLN JUGRACK/412776120/ZSO/S21102803694/5042305012/LMS (SJ DATANG : 07-11-2021/10:35)"/>
    <s v="74559G"/>
    <x v="3"/>
    <n v="1152"/>
  </r>
  <r>
    <s v="555-0006719"/>
    <d v="2021-11-07T00:00:00"/>
    <n v="164"/>
    <s v="PT. TIV-PROD KEBUN CANDI"/>
    <n v="5042305012"/>
    <s v="MAT ALI"/>
    <s v="L 9358 UZ"/>
    <s v="GLN JUGRACK/412776120/ZSO/S21102803694/5042305012/LMS (SJ DATANG : 07-11-2021/10:35)"/>
    <n v="33300"/>
    <x v="4"/>
    <n v="24"/>
  </r>
  <r>
    <s v="555-0006720"/>
    <d v="2021-11-07T00:00:00"/>
    <n v="164"/>
    <s v="PT. TIV-PROD KEBUN CANDI"/>
    <n v="5042320632"/>
    <s v="BAMBANG"/>
    <s v="L 8858 UI"/>
    <s v="GLN JUGRACK/412776177/ZSO/S21102803692/5042320632/LMS (SJ DATANG : 07-11-2021/11:20)"/>
    <n v="74559"/>
    <x v="1"/>
    <n v="18"/>
  </r>
  <r>
    <s v="555-0006720"/>
    <d v="2021-11-07T00:00:00"/>
    <n v="164"/>
    <s v="PT. TIV-PROD KEBUN CANDI"/>
    <n v="5042320632"/>
    <s v="BAMBANG"/>
    <s v="L 8858 UI"/>
    <s v="GLN JUGRACK/412776177/ZSO/S21102803692/5042320632/LMS (SJ DATANG : 07-11-2021/11:20)"/>
    <n v="19310"/>
    <x v="2"/>
    <n v="18"/>
  </r>
  <r>
    <s v="555-0006720"/>
    <d v="2021-11-07T00:00:00"/>
    <n v="164"/>
    <s v="PT. TIV-PROD KEBUN CANDI"/>
    <n v="5042320632"/>
    <s v="BAMBANG"/>
    <s v="L 8858 UI"/>
    <s v="GLN JUGRACK/412776177/ZSO/S21102803692/5042320632/LMS (SJ DATANG : 07-11-2021/11:20)"/>
    <s v="74559G"/>
    <x v="3"/>
    <n v="1152"/>
  </r>
  <r>
    <s v="555-0006720"/>
    <d v="2021-11-07T00:00:00"/>
    <n v="164"/>
    <s v="PT. TIV-PROD KEBUN CANDI"/>
    <n v="5042320632"/>
    <s v="BAMBANG"/>
    <s v="L 8858 UI"/>
    <s v="GLN JUGRACK/412776177/ZSO/S21102803692/5042320632/LMS (SJ DATANG : 07-11-2021/11:20)"/>
    <n v="33300"/>
    <x v="4"/>
    <n v="24"/>
  </r>
  <r>
    <s v="555-0006721"/>
    <d v="2021-11-07T00:00:00"/>
    <n v="164"/>
    <s v="PT. TIV-PROD KEBUN CANDI"/>
    <n v="5042325736"/>
    <s v="AGUS D"/>
    <s v="N 9374 WE"/>
    <s v="GLN JUGRACK/412812727/ZSO/S21110406314/5042325736/LMS (SJ DATANG : 07-11-2021/14:07)"/>
    <n v="74559"/>
    <x v="1"/>
    <n v="18"/>
  </r>
  <r>
    <s v="555-0006721"/>
    <d v="2021-11-07T00:00:00"/>
    <n v="164"/>
    <s v="PT. TIV-PROD KEBUN CANDI"/>
    <n v="5042325736"/>
    <s v="AGUS D"/>
    <s v="N 9374 WE"/>
    <s v="GLN JUGRACK/412812727/ZSO/S21110406314/5042325736/LMS (SJ DATANG : 07-11-2021/14:07)"/>
    <n v="19310"/>
    <x v="2"/>
    <n v="18"/>
  </r>
  <r>
    <s v="555-0006721"/>
    <d v="2021-11-07T00:00:00"/>
    <n v="164"/>
    <s v="PT. TIV-PROD KEBUN CANDI"/>
    <n v="5042325736"/>
    <s v="AGUS D"/>
    <s v="N 9374 WE"/>
    <s v="GLN JUGRACK/412812727/ZSO/S21110406314/5042325736/LMS (SJ DATANG : 07-11-2021/14:07)"/>
    <s v="74559G"/>
    <x v="3"/>
    <n v="1152"/>
  </r>
  <r>
    <s v="555-0006721"/>
    <d v="2021-11-07T00:00:00"/>
    <n v="164"/>
    <s v="PT. TIV-PROD KEBUN CANDI"/>
    <n v="5042325736"/>
    <s v="AGUS D"/>
    <s v="N 9374 WE"/>
    <s v="GLN JUGRACK/412812727/ZSO/S21110406314/5042325736/LMS (SJ DATANG : 07-11-2021/14:07)"/>
    <n v="33300"/>
    <x v="4"/>
    <n v="24"/>
  </r>
  <r>
    <s v="555-0006722"/>
    <d v="2021-11-08T00:00:00"/>
    <n v="164"/>
    <s v="PT. TIV-PROD KEBUN CANDI"/>
    <n v="5042326377"/>
    <s v="ARIF (MAHRUS)"/>
    <s v="N 9375 WE"/>
    <s v="GLN JUGRACK/412812730/ZSO/S21110406316/5042326377/LMS (SJ DATANG : 08-11-2021/09:58)"/>
    <n v="74559"/>
    <x v="1"/>
    <n v="15"/>
  </r>
  <r>
    <s v="555-0006722"/>
    <d v="2021-11-08T00:00:00"/>
    <n v="164"/>
    <s v="PT. TIV-PROD KEBUN CANDI"/>
    <n v="5042326377"/>
    <s v="ARIF (MAHRUS)"/>
    <s v="N 9375 WE"/>
    <s v="GLN JUGRACK/412812730/ZSO/S21110406316/5042326377/LMS (SJ DATANG : 08-11-2021/09:58)"/>
    <n v="19310"/>
    <x v="2"/>
    <n v="15"/>
  </r>
  <r>
    <s v="555-0006722"/>
    <d v="2021-11-08T00:00:00"/>
    <n v="164"/>
    <s v="PT. TIV-PROD KEBUN CANDI"/>
    <n v="5042326377"/>
    <s v="ARIF (MAHRUS)"/>
    <s v="N 9375 WE"/>
    <s v="GLN JUGRACK/412812730/ZSO/S21110406316/5042326377/LMS (SJ DATANG : 08-11-2021/09:58)"/>
    <s v="74559G"/>
    <x v="3"/>
    <n v="1152"/>
  </r>
  <r>
    <s v="555-0006722"/>
    <d v="2021-11-08T00:00:00"/>
    <n v="164"/>
    <s v="PT. TIV-PROD KEBUN CANDI"/>
    <n v="5042326377"/>
    <s v="ARIF (MAHRUS)"/>
    <s v="N 9375 WE"/>
    <s v="GLN JUGRACK/412812730/ZSO/S21110406316/5042326377/LMS (SJ DATANG : 08-11-2021/09:58)"/>
    <n v="33300"/>
    <x v="4"/>
    <n v="24"/>
  </r>
  <r>
    <s v="555-0006723"/>
    <d v="2021-11-08T00:00:00"/>
    <n v="164"/>
    <s v="PT. TIV-PROD KEBUN CANDI"/>
    <n v="5042330474"/>
    <s v="SIARI"/>
    <s v="N 8878 UW"/>
    <s v="GLN JUGRACK/412812776/ZSO/S21110406303/5042330474/LMS (SJ DATANG : 08-11-2021/11:19)"/>
    <n v="74559"/>
    <x v="1"/>
    <n v="18"/>
  </r>
  <r>
    <s v="555-0006723"/>
    <d v="2021-11-08T00:00:00"/>
    <n v="164"/>
    <s v="PT. TIV-PROD KEBUN CANDI"/>
    <n v="5042330474"/>
    <s v="SIARI"/>
    <s v="N 8878 UW"/>
    <s v="GLN JUGRACK/412812776/ZSO/S21110406303/5042330474/LMS (SJ DATANG : 08-11-2021/11:19)"/>
    <n v="19310"/>
    <x v="2"/>
    <n v="18"/>
  </r>
  <r>
    <s v="555-0006723"/>
    <d v="2021-11-08T00:00:00"/>
    <n v="164"/>
    <s v="PT. TIV-PROD KEBUN CANDI"/>
    <n v="5042330474"/>
    <s v="SIARI"/>
    <s v="N 8878 UW"/>
    <s v="GLN JUGRACK/412812776/ZSO/S21110406303/5042330474/LMS (SJ DATANG : 08-11-2021/11:19)"/>
    <s v="74559G"/>
    <x v="3"/>
    <n v="1152"/>
  </r>
  <r>
    <s v="555-0006723"/>
    <d v="2021-11-08T00:00:00"/>
    <n v="164"/>
    <s v="PT. TIV-PROD KEBUN CANDI"/>
    <n v="5042330474"/>
    <s v="SIARI"/>
    <s v="N 8878 UW"/>
    <s v="GLN JUGRACK/412812776/ZSO/S21110406303/5042330474/LMS (SJ DATANG : 08-11-2021/11:19)"/>
    <n v="33300"/>
    <x v="4"/>
    <n v="24"/>
  </r>
  <r>
    <s v="555-0006724"/>
    <d v="2021-11-08T00:00:00"/>
    <n v="118"/>
    <s v="PT. TIV-PROD PANDAAN"/>
    <n v="5042321729"/>
    <s v="SUMARNO"/>
    <s v="N 8596 UV"/>
    <s v="SPS PALLET/412812380/ZSO/S21110405949/5042321729/LMS (SJ DATANG : 08-11-2021/12:29)"/>
    <n v="10116"/>
    <x v="8"/>
    <n v="16"/>
  </r>
  <r>
    <s v="555-0006725"/>
    <d v="2021-11-08T00:00:00"/>
    <n v="164"/>
    <s v="PT. TIV-PROD KEBUN CANDI"/>
    <n v="5042328698"/>
    <s v="A.RAHMAN"/>
    <s v="L 9051 UX"/>
    <s v="GLN JUGRACK/412812733/ZSO/S21110406310/5042328698/LMS (SJ DATANG : 08-11-2021/11:59)"/>
    <n v="74559"/>
    <x v="1"/>
    <n v="9"/>
  </r>
  <r>
    <s v="555-0006725"/>
    <d v="2021-11-08T00:00:00"/>
    <n v="164"/>
    <s v="PT. TIV-PROD KEBUN CANDI"/>
    <n v="5042328698"/>
    <s v="A.RAHMAN"/>
    <s v="L 9051 UX"/>
    <s v="GLN JUGRACK/412812733/ZSO/S21110406310/5042328698/LMS (SJ DATANG : 08-11-2021/11:59)"/>
    <n v="19310"/>
    <x v="2"/>
    <n v="9"/>
  </r>
  <r>
    <s v="555-0006725"/>
    <d v="2021-11-08T00:00:00"/>
    <n v="164"/>
    <s v="PT. TIV-PROD KEBUN CANDI"/>
    <n v="5042328698"/>
    <s v="A.RAHMAN"/>
    <s v="L 9051 UX"/>
    <s v="GLN JUGRACK/412812733/ZSO/S21110406310/5042328698/LMS (SJ DATANG : 08-11-2021/11:59)"/>
    <s v="74559G"/>
    <x v="3"/>
    <n v="1152"/>
  </r>
  <r>
    <s v="555-0006725"/>
    <d v="2021-11-08T00:00:00"/>
    <n v="164"/>
    <s v="PT. TIV-PROD KEBUN CANDI"/>
    <n v="5042328698"/>
    <s v="A.RAHMAN"/>
    <s v="L 9051 UX"/>
    <s v="GLN JUGRACK/412812733/ZSO/S21110406310/5042328698/LMS (SJ DATANG : 08-11-2021/11:59)"/>
    <n v="33300"/>
    <x v="4"/>
    <n v="24"/>
  </r>
  <r>
    <s v="555-0006726"/>
    <d v="2021-11-08T00:00:00"/>
    <n v="164"/>
    <s v="PT. TIV-PROD KEBUN CANDI"/>
    <n v="5042331026"/>
    <s v="MAT ALI"/>
    <s v="L 9358 UZ"/>
    <s v="GLN JUGRACK/412812729/ZSO/S21110406312/5042331026/LMS (SJ DATANG : 08-11-2021/13:44)"/>
    <n v="74559"/>
    <x v="1"/>
    <n v="24"/>
  </r>
  <r>
    <s v="555-0006726"/>
    <d v="2021-11-08T00:00:00"/>
    <n v="164"/>
    <s v="PT. TIV-PROD KEBUN CANDI"/>
    <n v="5042331026"/>
    <s v="MAT ALI"/>
    <s v="L 9358 UZ"/>
    <s v="GLN JUGRACK/412812729/ZSO/S21110406312/5042331026/LMS (SJ DATANG : 08-11-2021/13:44)"/>
    <n v="19310"/>
    <x v="2"/>
    <n v="24"/>
  </r>
  <r>
    <s v="555-0006726"/>
    <d v="2021-11-08T00:00:00"/>
    <n v="164"/>
    <s v="PT. TIV-PROD KEBUN CANDI"/>
    <n v="5042331026"/>
    <s v="MAT ALI"/>
    <s v="L 9358 UZ"/>
    <s v="GLN JUGRACK/412812729/ZSO/S21110406312/5042331026/LMS (SJ DATANG : 08-11-2021/13:44)"/>
    <s v="74559G"/>
    <x v="3"/>
    <n v="1152"/>
  </r>
  <r>
    <s v="555-0006726"/>
    <d v="2021-11-08T00:00:00"/>
    <n v="164"/>
    <s v="PT. TIV-PROD KEBUN CANDI"/>
    <n v="5042331026"/>
    <s v="MAT ALI"/>
    <s v="L 9358 UZ"/>
    <s v="GLN JUGRACK/412812729/ZSO/S21110406312/5042331026/LMS (SJ DATANG : 08-11-2021/13:44)"/>
    <n v="33300"/>
    <x v="4"/>
    <n v="24"/>
  </r>
  <r>
    <s v="555-0006727"/>
    <d v="2021-11-08T00:00:00"/>
    <n v="164"/>
    <s v="PT. TIV-PROD KEBUN CANDI"/>
    <n v="5042291225"/>
    <s v="NUR CHOLIS"/>
    <s v="L 9424 UZ"/>
    <s v="GLN JUGRACK/412776039/ZSO/S21102803739/5042291225/LMS (SJ DATANG : 08-11-2021/14:56)"/>
    <n v="74559"/>
    <x v="1"/>
    <n v="18"/>
  </r>
  <r>
    <s v="555-0006727"/>
    <d v="2021-11-08T00:00:00"/>
    <n v="164"/>
    <s v="PT. TIV-PROD KEBUN CANDI"/>
    <n v="5042291225"/>
    <s v="NUR CHOLIS"/>
    <s v="L 9424 UZ"/>
    <s v="GLN JUGRACK/412776039/ZSO/S21102803739/5042291225/LMS (SJ DATANG : 08-11-2021/14:56)"/>
    <n v="19310"/>
    <x v="2"/>
    <n v="18"/>
  </r>
  <r>
    <s v="555-0006727"/>
    <d v="2021-11-08T00:00:00"/>
    <n v="164"/>
    <s v="PT. TIV-PROD KEBUN CANDI"/>
    <n v="5042291225"/>
    <s v="NUR CHOLIS"/>
    <s v="L 9424 UZ"/>
    <s v="GLN JUGRACK/412776039/ZSO/S21102803739/5042291225/LMS (SJ DATANG : 08-11-2021/14:56)"/>
    <s v="74559G"/>
    <x v="3"/>
    <n v="1344"/>
  </r>
  <r>
    <s v="555-0006727"/>
    <d v="2021-11-08T00:00:00"/>
    <n v="164"/>
    <s v="PT. TIV-PROD KEBUN CANDI"/>
    <n v="5042291225"/>
    <s v="NUR CHOLIS"/>
    <s v="L 9424 UZ"/>
    <s v="GLN JUGRACK/412776039/ZSO/S21102803739/5042291225/LMS (SJ DATANG : 08-11-2021/14:56)"/>
    <n v="33300"/>
    <x v="4"/>
    <n v="28"/>
  </r>
  <r>
    <s v="555-0006728"/>
    <d v="2021-11-08T00:00:00"/>
    <n v="164"/>
    <s v="PT. TIV-PROD KEBUN CANDI"/>
    <n v="5042323343"/>
    <s v="HUDA"/>
    <s v="N 8614 UW"/>
    <s v="GLN JUGRACK/412813153/ZSO/S21110406301/5042323343/LMS (SJ DATANG : 08-11-2021/16:03)"/>
    <n v="74559"/>
    <x v="1"/>
    <n v="16"/>
  </r>
  <r>
    <s v="555-0006728"/>
    <d v="2021-11-08T00:00:00"/>
    <n v="164"/>
    <s v="PT. TIV-PROD KEBUN CANDI"/>
    <n v="5042323343"/>
    <s v="HUDA"/>
    <s v="N 8614 UW"/>
    <s v="GLN JUGRACK/412813153/ZSO/S21110406301/5042323343/LMS (SJ DATANG : 08-11-2021/16:03)"/>
    <n v="19310"/>
    <x v="2"/>
    <n v="16"/>
  </r>
  <r>
    <s v="555-0006728"/>
    <d v="2021-11-08T00:00:00"/>
    <n v="164"/>
    <s v="PT. TIV-PROD KEBUN CANDI"/>
    <n v="5042323343"/>
    <s v="HUDA"/>
    <s v="N 8614 UW"/>
    <s v="GLN JUGRACK/412813153/ZSO/S21110406301/5042323343/LMS (SJ DATANG : 08-11-2021/16:03)"/>
    <s v="74559G"/>
    <x v="3"/>
    <n v="1152"/>
  </r>
  <r>
    <s v="555-0006728"/>
    <d v="2021-11-08T00:00:00"/>
    <n v="164"/>
    <s v="PT. TIV-PROD KEBUN CANDI"/>
    <n v="5042323343"/>
    <s v="HUDA"/>
    <s v="N 8614 UW"/>
    <s v="GLN JUGRACK/412813153/ZSO/S21110406301/5042323343/LMS (SJ DATANG : 08-11-2021/16:03)"/>
    <n v="33300"/>
    <x v="4"/>
    <n v="24"/>
  </r>
  <r>
    <s v="555-0006729"/>
    <d v="2021-11-09T00:00:00"/>
    <n v="118"/>
    <s v="PT. TIV-PROD PANDAAN"/>
    <s v="PINJAM PALLET UNTUK MUAT KE JEMBER"/>
    <s v="JUMARI"/>
    <s v="N 8785 UV"/>
    <s v="SPS PALLET/PINJAM PALLET UNTUK MUAT KE JEMBER"/>
    <n v="10116"/>
    <x v="8"/>
    <n v="16"/>
  </r>
  <r>
    <s v="555-0006730"/>
    <d v="2021-11-09T00:00:00"/>
    <n v="164"/>
    <s v="PT. TIV-PROD KEBUN CANDI"/>
    <s v="S21110406300"/>
    <s v="DJAMALI"/>
    <s v="L 8813 UT"/>
    <s v="GLN JUGRACK/202/TIV/XI/2021/S21110406300/LMS (SJ DATANG : 09-11-2021/09:16)"/>
    <n v="74559"/>
    <x v="1"/>
    <n v="18"/>
  </r>
  <r>
    <s v="555-0006730"/>
    <d v="2021-11-09T00:00:00"/>
    <n v="164"/>
    <s v="PT. TIV-PROD KEBUN CANDI"/>
    <s v="S21110406300"/>
    <s v="DJAMALI"/>
    <s v="L 8813 UT"/>
    <s v="GLN JUGRACK/202/TIV/XI/2021/S21110406300/LMS (SJ DATANG : 09-11-2021/09:16)"/>
    <n v="19310"/>
    <x v="2"/>
    <n v="18"/>
  </r>
  <r>
    <s v="555-0006730"/>
    <d v="2021-11-09T00:00:00"/>
    <n v="164"/>
    <s v="PT. TIV-PROD KEBUN CANDI"/>
    <s v="S21110406300"/>
    <s v="DJAMALI"/>
    <s v="L 8813 UT"/>
    <s v="GLN JUGRACK/202/TIV/XI/2021/S21110406300/LMS (SJ DATANG : 09-11-2021/09:16)"/>
    <s v="74559G"/>
    <x v="3"/>
    <n v="1344"/>
  </r>
  <r>
    <s v="555-0006730"/>
    <d v="2021-11-09T00:00:00"/>
    <n v="164"/>
    <s v="PT. TIV-PROD KEBUN CANDI"/>
    <s v="S21110406300"/>
    <s v="DJAMALI"/>
    <s v="L 8813 UT"/>
    <s v="GLN JUGRACK/202/TIV/XI/2021/S21110406300/LMS (SJ DATANG : 09-11-2021/09:16)"/>
    <n v="33300"/>
    <x v="4"/>
    <n v="28"/>
  </r>
  <r>
    <s v="555-0006731"/>
    <d v="2021-11-09T00:00:00"/>
    <n v="164"/>
    <s v="PT. TIV-PROD KEBUN CANDI"/>
    <s v="S21110406306"/>
    <s v="A.RAHMAN"/>
    <s v="L 9051 UX"/>
    <s v="GLN JUGRACK/REV 555-0009263/ AGK TOLAKAN/9016-2021-11-07-62/S21110406306"/>
    <s v="74559G"/>
    <x v="3"/>
    <n v="48"/>
  </r>
  <r>
    <s v="555-0006732"/>
    <d v="2021-11-09T00:00:00"/>
    <n v="164"/>
    <s v="PT. TIV-PROD KEBUN CANDI"/>
    <n v="5042331032"/>
    <s v="SAKUT (AGUS D)"/>
    <s v="N 9374 WE"/>
    <s v="GLN JUGRACK/412812777/ZSO/S21110406306/5042331032/LMS (SJ DATANG : 09-11-2021/09:16)"/>
    <n v="74559"/>
    <x v="1"/>
    <n v="18"/>
  </r>
  <r>
    <s v="555-0006732"/>
    <d v="2021-11-09T00:00:00"/>
    <n v="164"/>
    <s v="PT. TIV-PROD KEBUN CANDI"/>
    <n v="5042331032"/>
    <s v="SAKUT (AGUS D)"/>
    <s v="N 9374 WE"/>
    <s v="GLN JUGRACK/412812777/ZSO/S21110406306/5042331032/LMS (SJ DATANG : 09-11-2021/09:16)"/>
    <n v="19310"/>
    <x v="2"/>
    <n v="18"/>
  </r>
  <r>
    <s v="555-0006732"/>
    <d v="2021-11-09T00:00:00"/>
    <n v="164"/>
    <s v="PT. TIV-PROD KEBUN CANDI"/>
    <n v="5042331032"/>
    <s v="SAKUT (AGUS D)"/>
    <s v="N 9374 WE"/>
    <s v="GLN JUGRACK/412812777/ZSO/S21110406306/5042331032/LMS (SJ DATANG : 09-11-2021/09:16)"/>
    <s v="74559G"/>
    <x v="3"/>
    <n v="1152"/>
  </r>
  <r>
    <s v="555-0006732"/>
    <d v="2021-11-09T00:00:00"/>
    <n v="164"/>
    <s v="PT. TIV-PROD KEBUN CANDI"/>
    <n v="5042331032"/>
    <s v="SAKUT (AGUS D)"/>
    <s v="N 9374 WE"/>
    <s v="GLN JUGRACK/412812777/ZSO/S21110406306/5042331032/LMS (SJ DATANG : 09-11-2021/09:16)"/>
    <n v="33300"/>
    <x v="4"/>
    <n v="24"/>
  </r>
  <r>
    <s v="555-0006733"/>
    <d v="2021-11-09T00:00:00"/>
    <n v="164"/>
    <s v="PT. TIV-PROD KEBUN CANDI"/>
    <s v="S21110406304"/>
    <s v="A.RAHMAN"/>
    <s v="L 9051 UX"/>
    <s v="GLN JUGRACK/272/TIV/XI/2021/S21110406304/LMS (SJ DATANG : 09-11-2021/11:32)"/>
    <n v="74559"/>
    <x v="1"/>
    <n v="12"/>
  </r>
  <r>
    <s v="555-0006733"/>
    <d v="2021-11-09T00:00:00"/>
    <n v="164"/>
    <s v="PT. TIV-PROD KEBUN CANDI"/>
    <s v="S21110406304"/>
    <s v="A.RAHMAN"/>
    <s v="L 9051 UX"/>
    <s v="GLN JUGRACK/272/TIV/XI/2021/S21110406304/LMS (SJ DATANG : 09-11-2021/11:32)"/>
    <n v="19310"/>
    <x v="2"/>
    <n v="12"/>
  </r>
  <r>
    <s v="555-0006733"/>
    <d v="2021-11-09T00:00:00"/>
    <n v="164"/>
    <s v="PT. TIV-PROD KEBUN CANDI"/>
    <s v="S21110406304"/>
    <s v="A.RAHMAN"/>
    <s v="L 9051 UX"/>
    <s v="GLN JUGRACK/272/TIV/XI/2021/S21110406304/LMS (SJ DATANG : 09-11-2021/11:32)"/>
    <s v="74559G"/>
    <x v="3"/>
    <n v="1152"/>
  </r>
  <r>
    <s v="555-0006733"/>
    <d v="2021-11-09T00:00:00"/>
    <n v="164"/>
    <s v="PT. TIV-PROD KEBUN CANDI"/>
    <s v="S21110406304"/>
    <s v="A.RAHMAN"/>
    <s v="L 9051 UX"/>
    <s v="GLN JUGRACK/272/TIV/XI/2021/S21110406304/LMS (SJ DATANG : 09-11-2021/11:32)"/>
    <n v="33300"/>
    <x v="4"/>
    <n v="24"/>
  </r>
  <r>
    <s v="555-0006734"/>
    <d v="2021-11-09T00:00:00"/>
    <n v="164"/>
    <s v="PT. TIV-PROD KEBUN CANDI"/>
    <n v="5042345954"/>
    <s v="MAT ALI"/>
    <s v="L 9358 UZ"/>
    <s v="GLN JUGRACK/412812751/ZSO/S21110406295/5042345954/LMS (SJ DATANG : 09-11-2021/12:37)"/>
    <n v="74559"/>
    <x v="1"/>
    <n v="15"/>
  </r>
  <r>
    <s v="555-0006734"/>
    <d v="2021-11-09T00:00:00"/>
    <n v="164"/>
    <s v="PT. TIV-PROD KEBUN CANDI"/>
    <n v="5042345954"/>
    <s v="MAT ALI"/>
    <s v="L 9358 UZ"/>
    <s v="GLN JUGRACK/412812751/ZSO/S21110406295/5042345954/LMS (SJ DATANG : 09-11-2021/12:37)"/>
    <n v="19310"/>
    <x v="2"/>
    <n v="15"/>
  </r>
  <r>
    <s v="555-0006734"/>
    <d v="2021-11-09T00:00:00"/>
    <n v="164"/>
    <s v="PT. TIV-PROD KEBUN CANDI"/>
    <n v="5042345954"/>
    <s v="MAT ALI"/>
    <s v="L 9358 UZ"/>
    <s v="GLN JUGRACK/412812751/ZSO/S21110406295/5042345954/LMS (SJ DATANG : 09-11-2021/12:37)"/>
    <s v="74559G"/>
    <x v="3"/>
    <n v="1152"/>
  </r>
  <r>
    <s v="555-0006734"/>
    <d v="2021-11-09T00:00:00"/>
    <n v="164"/>
    <s v="PT. TIV-PROD KEBUN CANDI"/>
    <n v="5042345954"/>
    <s v="MAT ALI"/>
    <s v="L 9358 UZ"/>
    <s v="GLN JUGRACK/412812751/ZSO/S21110406295/5042345954/LMS (SJ DATANG : 09-11-2021/12:37)"/>
    <n v="33300"/>
    <x v="4"/>
    <n v="24"/>
  </r>
  <r>
    <s v="555-0006735"/>
    <d v="2021-11-09T00:00:00"/>
    <n v="118"/>
    <s v="PT. TIV-PROD PANDAAN"/>
    <n v="5042356178"/>
    <s v="FATCHUR"/>
    <s v="N 8615 UW"/>
    <s v="SPS PALLET/412812711/ZSO/S21110406126/5042356178/LMS (SJ DATANG : 09-11-2021/13:10)"/>
    <n v="10116"/>
    <x v="8"/>
    <n v="32"/>
  </r>
  <r>
    <s v="555-0006736"/>
    <d v="2021-11-09T00:00:00"/>
    <s v="55-050"/>
    <s v="PT. TIRTAMAS LESTARI"/>
    <n v="904021460006"/>
    <s v="KOMAIRI"/>
    <s v="L 9614 UX"/>
    <s v="GLN LASAH/SJ/PDN/21/11/005569/904021460006/LMS (SJ DATANG : 09-11-2021/12:33)"/>
    <n v="74560"/>
    <x v="5"/>
    <n v="17"/>
  </r>
  <r>
    <s v="555-0006736"/>
    <d v="2021-11-09T00:00:00"/>
    <s v="55-050"/>
    <s v="PT. TIRTAMAS LESTARI"/>
    <n v="904021460006"/>
    <s v="KOMAIRI"/>
    <s v="L 9614 UX"/>
    <s v="GLN LASAH/SJ/PDN/21/11/005569/904021460006/LMS (SJ DATANG : 09-11-2021/12:33)"/>
    <n v="29310"/>
    <x v="6"/>
    <n v="17"/>
  </r>
  <r>
    <s v="555-0006736"/>
    <d v="2021-11-09T00:00:00"/>
    <s v="55-050"/>
    <s v="PT. TIRTAMAS LESTARI"/>
    <n v="904021460006"/>
    <s v="KOMAIRI"/>
    <s v="L 9614 UX"/>
    <s v="GLN LASAH/SJ/PDN/21/11/005569/904021460006/LMS (SJ DATANG : 09-11-2021/12:33)"/>
    <s v="74560G"/>
    <x v="7"/>
    <n v="1344"/>
  </r>
  <r>
    <s v="555-0006737"/>
    <d v="2021-11-09T00:00:00"/>
    <n v="118"/>
    <s v="PT. TIV-PROD PANDAAN"/>
    <s v="PINJAM PALLET UNTUK MUAT KE BONDOWOSO"/>
    <s v="JUMANTORO"/>
    <s v="L 8745 UW"/>
    <s v="SPS PALLET/PINJAM PALLET UNTUK MUAT KE BONDOWOSO"/>
    <n v="10116"/>
    <x v="8"/>
    <n v="16"/>
  </r>
  <r>
    <s v="555-0006738"/>
    <d v="2021-11-09T00:00:00"/>
    <n v="164"/>
    <s v="PT. TIV-PROD KEBUN CANDI"/>
    <n v="5042254039"/>
    <s v="NUR CHOLIS"/>
    <s v="L 9424 UZ"/>
    <s v="GLN JUGRACK/412812735/ZSO/S21110406280/5042254039/LMS (SJ DATANG : 09-11-2021/15:37)"/>
    <n v="74559"/>
    <x v="1"/>
    <n v="18"/>
  </r>
  <r>
    <s v="555-0006738"/>
    <d v="2021-11-09T00:00:00"/>
    <n v="164"/>
    <s v="PT. TIV-PROD KEBUN CANDI"/>
    <n v="5042254039"/>
    <s v="NUR CHOLIS"/>
    <s v="L 9424 UZ"/>
    <s v="GLN JUGRACK/412812735/ZSO/S21110406280/5042254039/LMS (SJ DATANG : 09-11-2021/15:37)"/>
    <n v="19310"/>
    <x v="2"/>
    <n v="18"/>
  </r>
  <r>
    <s v="555-0006738"/>
    <d v="2021-11-09T00:00:00"/>
    <n v="164"/>
    <s v="PT. TIV-PROD KEBUN CANDI"/>
    <n v="5042254039"/>
    <s v="NUR CHOLIS"/>
    <s v="L 9424 UZ"/>
    <s v="GLN JUGRACK/412812735/ZSO/S21110406280/5042254039/LMS (SJ DATANG : 09-11-2021/15:37)"/>
    <s v="74559G"/>
    <x v="3"/>
    <n v="1344"/>
  </r>
  <r>
    <s v="555-0006738"/>
    <d v="2021-11-09T00:00:00"/>
    <n v="164"/>
    <s v="PT. TIV-PROD KEBUN CANDI"/>
    <n v="5042254039"/>
    <s v="NUR CHOLIS"/>
    <s v="L 9424 UZ"/>
    <s v="GLN JUGRACK/412812735/ZSO/S21110406280/5042254039/LMS (SJ DATANG : 09-11-2021/15:37)"/>
    <n v="33300"/>
    <x v="4"/>
    <n v="28"/>
  </r>
  <r>
    <s v="555-0006739"/>
    <d v="2021-11-10T00:00:00"/>
    <n v="118"/>
    <s v="PT. TIV-PROD PANDAAN"/>
    <n v="5042365211"/>
    <s v="SURAHMAN"/>
    <s v="N 9959 UW"/>
    <s v="SPS PALLET/412812472/ZSO/S21110405946/5042365211/LMS (SJ DATANG : 10-11-2021/07:05)"/>
    <n v="10116"/>
    <x v="8"/>
    <n v="16"/>
  </r>
  <r>
    <s v="555-0006740"/>
    <d v="2021-11-10T00:00:00"/>
    <n v="118"/>
    <s v="PT. TIV-PROD PANDAAN"/>
    <n v="5042365830"/>
    <s v="AGUS J"/>
    <s v="N 8597 UV"/>
    <s v="SPS PALLET/412812456/ZSO/S21110405945/5042365830/LMS (SJ DATANG : 10-11-2021/07:05)"/>
    <n v="10116"/>
    <x v="8"/>
    <n v="16"/>
  </r>
  <r>
    <s v="555-0006741"/>
    <d v="2021-11-10T00:00:00"/>
    <n v="164"/>
    <s v="PT. TIV-PROD KEBUN CANDI"/>
    <n v="5042349514"/>
    <s v="DJAMALI"/>
    <s v="L 8813 UT"/>
    <s v="GLN JUGRACK/412813170/ZSO/S21110406268/5042349514/LMS (SJ DATANG : 10-11-2021/09:30)"/>
    <n v="74559"/>
    <x v="1"/>
    <n v="18"/>
  </r>
  <r>
    <s v="555-0006741"/>
    <d v="2021-11-10T00:00:00"/>
    <n v="164"/>
    <s v="PT. TIV-PROD KEBUN CANDI"/>
    <n v="5042349514"/>
    <s v="DJAMALI"/>
    <s v="L 8813 UT"/>
    <s v="GLN JUGRACK/412813170/ZSO/S21110406268/5042349514/LMS (SJ DATANG : 10-11-2021/09:30)"/>
    <n v="19310"/>
    <x v="2"/>
    <n v="18"/>
  </r>
  <r>
    <s v="555-0006741"/>
    <d v="2021-11-10T00:00:00"/>
    <n v="164"/>
    <s v="PT. TIV-PROD KEBUN CANDI"/>
    <n v="5042349514"/>
    <s v="DJAMALI"/>
    <s v="L 8813 UT"/>
    <s v="GLN JUGRACK/412813170/ZSO/S21110406268/5042349514/LMS (SJ DATANG : 10-11-2021/09:30)"/>
    <s v="74559G"/>
    <x v="3"/>
    <n v="1344"/>
  </r>
  <r>
    <s v="555-0006741"/>
    <d v="2021-11-10T00:00:00"/>
    <n v="164"/>
    <s v="PT. TIV-PROD KEBUN CANDI"/>
    <n v="5042349514"/>
    <s v="DJAMALI"/>
    <s v="L 8813 UT"/>
    <s v="GLN JUGRACK/412813170/ZSO/S21110406268/5042349514/LMS (SJ DATANG : 10-11-2021/09:30)"/>
    <n v="33300"/>
    <x v="4"/>
    <n v="28"/>
  </r>
  <r>
    <s v="555-0006742"/>
    <d v="2021-11-10T00:00:00"/>
    <n v="164"/>
    <s v="PT. TIV-PROD KEBUN CANDI"/>
    <n v="5042369761"/>
    <s v="MAT ALI"/>
    <s v="L 9358 UZ"/>
    <s v="GLN JUGRACK/412813308/ZSO/S21110406252/5042369761/LMS (SJ DATANG : 10-11-2021/09:35)"/>
    <n v="74559"/>
    <x v="1"/>
    <n v="24"/>
  </r>
  <r>
    <s v="555-0006742"/>
    <d v="2021-11-10T00:00:00"/>
    <n v="164"/>
    <s v="PT. TIV-PROD KEBUN CANDI"/>
    <n v="5042369761"/>
    <s v="MAT ALI"/>
    <s v="L 9358 UZ"/>
    <s v="GLN JUGRACK/412813308/ZSO/S21110406252/5042369761/LMS (SJ DATANG : 10-11-2021/09:35)"/>
    <n v="19310"/>
    <x v="2"/>
    <n v="24"/>
  </r>
  <r>
    <s v="555-0006742"/>
    <d v="2021-11-10T00:00:00"/>
    <n v="164"/>
    <s v="PT. TIV-PROD KEBUN CANDI"/>
    <n v="5042369761"/>
    <s v="MAT ALI"/>
    <s v="L 9358 UZ"/>
    <s v="GLN JUGRACK/412813308/ZSO/S21110406252/5042369761/LMS (SJ DATANG : 10-11-2021/09:35)"/>
    <s v="74559G"/>
    <x v="3"/>
    <n v="1152"/>
  </r>
  <r>
    <s v="555-0006742"/>
    <d v="2021-11-10T00:00:00"/>
    <n v="164"/>
    <s v="PT. TIV-PROD KEBUN CANDI"/>
    <n v="5042369761"/>
    <s v="MAT ALI"/>
    <s v="L 9358 UZ"/>
    <s v="GLN JUGRACK/412813308/ZSO/S21110406252/5042369761/LMS (SJ DATANG : 10-11-2021/09:35)"/>
    <n v="33300"/>
    <x v="4"/>
    <n v="24"/>
  </r>
  <r>
    <s v="555-0006743"/>
    <d v="2021-11-10T00:00:00"/>
    <n v="118"/>
    <s v="PT. TIV-PROD PANDAAN"/>
    <n v="5042362324"/>
    <s v="SUMARYONO"/>
    <s v="N 8165 UV"/>
    <s v="SPS PALLET/412812709/ZSO/S21110406125/5042362324/LMS (SJ DATANG : 10-11-2021/09:24)"/>
    <n v="10116"/>
    <x v="8"/>
    <n v="32"/>
  </r>
  <r>
    <s v="555-0006744"/>
    <d v="2021-11-10T00:00:00"/>
    <n v="118"/>
    <s v="PT. TIV-PROD PANDAAN"/>
    <n v="5042372923"/>
    <s v="AGUS T (G-NKR)"/>
    <s v="N 8511 UV"/>
    <s v="SPS PALLET/412812818/ZSO/SJ-PDN/35965/11/2021/S21110406059/5042372923/LMS (SJ DATANG : 10-11-2021/09:29)"/>
    <n v="10116"/>
    <x v="8"/>
    <n v="32"/>
  </r>
  <r>
    <s v="555-0006745"/>
    <d v="2021-11-10T00:00:00"/>
    <n v="164"/>
    <s v="PT. TIV-PROD KEBUN CANDI"/>
    <n v="5042365371"/>
    <s v="AGUS D"/>
    <s v="N 9374 WE"/>
    <s v="GLN JUGRACK/412813171/ZSO/S21110406262/5042365371/LMS (SJ DATANG : 10-11-2021/11:01)"/>
    <n v="33300"/>
    <x v="4"/>
    <n v="24"/>
  </r>
  <r>
    <s v="555-0006745"/>
    <d v="2021-11-10T00:00:00"/>
    <n v="164"/>
    <s v="PT. TIV-PROD KEBUN CANDI"/>
    <n v="5042365371"/>
    <s v="AGUS D"/>
    <s v="N 9374 WE"/>
    <s v="GLN JUGRACK/412813171/ZSO/S21110406262/5042365371/LMS (SJ DATANG : 10-11-2021/11:01)"/>
    <s v="74559G"/>
    <x v="3"/>
    <n v="0"/>
  </r>
  <r>
    <s v="555-0006745"/>
    <d v="2021-11-10T00:00:00"/>
    <n v="164"/>
    <s v="PT. TIV-PROD KEBUN CANDI"/>
    <n v="5042365371"/>
    <s v="AGUS D"/>
    <s v="N 9374 WE"/>
    <s v="GLN JUGRACK/412813171/ZSO/S21110406262/5042365371/LMS (SJ DATANG : 10-11-2021/11:01)"/>
    <s v="74559G"/>
    <x v="3"/>
    <n v="0"/>
  </r>
  <r>
    <s v="555-0006746"/>
    <d v="2021-11-11T00:00:00"/>
    <n v="118"/>
    <s v="PT. TIV-PROD PANDAAN"/>
    <n v="5042387246"/>
    <s v="AGUS J"/>
    <s v="N 8597 UV"/>
    <s v="SPS PALLET/412812299/ZSO/S21110405938/5042387246/LMS (SJ DATANG : 11-11-2021/08:21)"/>
    <n v="10116"/>
    <x v="8"/>
    <n v="16"/>
  </r>
  <r>
    <s v="555-0006747"/>
    <d v="2021-11-10T00:00:00"/>
    <n v="164"/>
    <s v="PT. TIV-PROD KEBUN CANDI"/>
    <n v="5042344301"/>
    <s v="NUR CHOLIS"/>
    <s v="L 9424 UZ"/>
    <s v="GLN JUGRACK/412813269/ZSO/S21110406245/5042344301/LMS (SJ DATANG : 10-11-2021/13:19)"/>
    <n v="74559"/>
    <x v="1"/>
    <n v="18"/>
  </r>
  <r>
    <s v="555-0006747"/>
    <d v="2021-11-10T00:00:00"/>
    <n v="164"/>
    <s v="PT. TIV-PROD KEBUN CANDI"/>
    <n v="5042344301"/>
    <s v="NUR CHOLIS"/>
    <s v="L 9424 UZ"/>
    <s v="GLN JUGRACK/412813269/ZSO/S21110406245/5042344301/LMS (SJ DATANG : 10-11-2021/13:19)"/>
    <n v="19310"/>
    <x v="2"/>
    <n v="18"/>
  </r>
  <r>
    <s v="555-0006747"/>
    <d v="2021-11-10T00:00:00"/>
    <n v="164"/>
    <s v="PT. TIV-PROD KEBUN CANDI"/>
    <n v="5042344301"/>
    <s v="NUR CHOLIS"/>
    <s v="L 9424 UZ"/>
    <s v="GLN JUGRACK/412813269/ZSO/S21110406245/5042344301/LMS (SJ DATANG : 10-11-2021/13:19)"/>
    <s v="74559G"/>
    <x v="3"/>
    <n v="1344"/>
  </r>
  <r>
    <s v="555-0006747"/>
    <d v="2021-11-10T00:00:00"/>
    <n v="164"/>
    <s v="PT. TIV-PROD KEBUN CANDI"/>
    <n v="5042344301"/>
    <s v="NUR CHOLIS"/>
    <s v="L 9424 UZ"/>
    <s v="GLN JUGRACK/412813269/ZSO/S21110406245/5042344301/LMS (SJ DATANG : 10-11-2021/13:19)"/>
    <n v="33300"/>
    <x v="4"/>
    <n v="28"/>
  </r>
  <r>
    <s v="555-0006748"/>
    <d v="2021-11-10T00:00:00"/>
    <n v="164"/>
    <s v="PT. TIV-PROD KEBUN CANDI"/>
    <n v="5042369836"/>
    <s v="A.RAHMAN"/>
    <s v="L 9051 UX"/>
    <s v="GLN JUGRACK/412813176/ZSO/S21110406243/5042369836/LMS (SJ DATANG : 10-11-2021/14:02)"/>
    <n v="74559"/>
    <x v="1"/>
    <n v="13"/>
  </r>
  <r>
    <s v="555-0006748"/>
    <d v="2021-11-10T00:00:00"/>
    <n v="164"/>
    <s v="PT. TIV-PROD KEBUN CANDI"/>
    <n v="5042369836"/>
    <s v="A.RAHMAN"/>
    <s v="L 9051 UX"/>
    <s v="GLN JUGRACK/412813176/ZSO/S21110406243/5042369836/LMS (SJ DATANG : 10-11-2021/14:02)"/>
    <n v="19310"/>
    <x v="2"/>
    <n v="13"/>
  </r>
  <r>
    <s v="555-0006748"/>
    <d v="2021-11-10T00:00:00"/>
    <n v="164"/>
    <s v="PT. TIV-PROD KEBUN CANDI"/>
    <n v="5042369836"/>
    <s v="A.RAHMAN"/>
    <s v="L 9051 UX"/>
    <s v="GLN JUGRACK/412813176/ZSO/S21110406243/5042369836/LMS (SJ DATANG : 10-11-2021/14:02)"/>
    <s v="74559G"/>
    <x v="3"/>
    <n v="1152"/>
  </r>
  <r>
    <s v="555-0006748"/>
    <d v="2021-11-10T00:00:00"/>
    <n v="164"/>
    <s v="PT. TIV-PROD KEBUN CANDI"/>
    <n v="5042369836"/>
    <s v="A.RAHMAN"/>
    <s v="L 9051 UX"/>
    <s v="GLN JUGRACK/412813176/ZSO/S21110406243/5042369836/LMS (SJ DATANG : 10-11-2021/14:02)"/>
    <n v="33300"/>
    <x v="4"/>
    <n v="24"/>
  </r>
  <r>
    <s v="555-0006749"/>
    <d v="2021-11-11T00:00:00"/>
    <n v="164"/>
    <s v="PT. TIV-PROD KEBUN CANDI"/>
    <n v="5042380862"/>
    <s v="MAT ALI"/>
    <s v="L 9358 UZ"/>
    <s v="GLN JUGRACK/412813178/ZSO/S21110406232/5042380862/LMS (SJ DATANG : 11-11-2021/09:10)"/>
    <n v="74559"/>
    <x v="1"/>
    <n v="24"/>
  </r>
  <r>
    <s v="555-0006749"/>
    <d v="2021-11-11T00:00:00"/>
    <n v="164"/>
    <s v="PT. TIV-PROD KEBUN CANDI"/>
    <n v="5042380862"/>
    <s v="MAT ALI"/>
    <s v="L 9358 UZ"/>
    <s v="GLN JUGRACK/412813178/ZSO/S21110406232/5042380862/LMS (SJ DATANG : 11-11-2021/09:10)"/>
    <n v="19310"/>
    <x v="2"/>
    <n v="24"/>
  </r>
  <r>
    <s v="555-0006749"/>
    <d v="2021-11-11T00:00:00"/>
    <n v="164"/>
    <s v="PT. TIV-PROD KEBUN CANDI"/>
    <n v="5042380862"/>
    <s v="MAT ALI"/>
    <s v="L 9358 UZ"/>
    <s v="GLN JUGRACK/412813178/ZSO/S21110406232/5042380862/LMS (SJ DATANG : 11-11-2021/09:10)"/>
    <s v="74559G"/>
    <x v="3"/>
    <n v="1152"/>
  </r>
  <r>
    <s v="555-0006749"/>
    <d v="2021-11-11T00:00:00"/>
    <n v="164"/>
    <s v="PT. TIV-PROD KEBUN CANDI"/>
    <n v="5042380862"/>
    <s v="MAT ALI"/>
    <s v="L 9358 UZ"/>
    <s v="GLN JUGRACK/412813178/ZSO/S21110406232/5042380862/LMS (SJ DATANG : 11-11-2021/09:10)"/>
    <n v="33300"/>
    <x v="4"/>
    <n v="24"/>
  </r>
  <r>
    <s v="555-0006750"/>
    <d v="2021-11-11T00:00:00"/>
    <n v="118"/>
    <s v="PT. TIV-PROD PANDAAN"/>
    <n v="5042385682"/>
    <s v="MISTAM"/>
    <s v="N 8143 UW"/>
    <s v="SPS PALLET/412812824/ZSO/S21110406060/5042385682/LMS (SJ DATANG : 11-11-2021/09:21)"/>
    <n v="10116"/>
    <x v="8"/>
    <n v="32"/>
  </r>
  <r>
    <s v="555-0006751"/>
    <d v="2021-11-11T00:00:00"/>
    <n v="164"/>
    <s v="PT. TIV-PROD KEBUN CANDI"/>
    <n v="5042380885"/>
    <s v="DJAMALI"/>
    <s v="L 8813 UT"/>
    <s v="GLN JUGRACK/412813214/ZSO/S21110406236/5042380885/LMS (SJ DAATNG : 11-11-2021/10:21)"/>
    <n v="74559"/>
    <x v="1"/>
    <n v="18"/>
  </r>
  <r>
    <s v="555-0006751"/>
    <d v="2021-11-11T00:00:00"/>
    <n v="164"/>
    <s v="PT. TIV-PROD KEBUN CANDI"/>
    <n v="5042380885"/>
    <s v="DJAMALI"/>
    <s v="L 8813 UT"/>
    <s v="GLN JUGRACK/412813214/ZSO/S21110406236/5042380885/LMS (SJ DAATNG : 11-11-2021/10:21)"/>
    <n v="19310"/>
    <x v="2"/>
    <n v="18"/>
  </r>
  <r>
    <s v="555-0006751"/>
    <d v="2021-11-11T00:00:00"/>
    <n v="164"/>
    <s v="PT. TIV-PROD KEBUN CANDI"/>
    <n v="5042380885"/>
    <s v="DJAMALI"/>
    <s v="L 8813 UT"/>
    <s v="GLN JUGRACK/412813214/ZSO/S21110406236/5042380885/LMS (SJ DAATNG : 11-11-2021/10:21)"/>
    <s v="74559G"/>
    <x v="3"/>
    <n v="1344"/>
  </r>
  <r>
    <s v="555-0006751"/>
    <d v="2021-11-11T00:00:00"/>
    <n v="164"/>
    <s v="PT. TIV-PROD KEBUN CANDI"/>
    <n v="5042380885"/>
    <s v="DJAMALI"/>
    <s v="L 8813 UT"/>
    <s v="GLN JUGRACK/412813214/ZSO/S21110406236/5042380885/LMS (SJ DAATNG : 11-11-2021/10:21)"/>
    <n v="33300"/>
    <x v="4"/>
    <n v="28"/>
  </r>
  <r>
    <s v="555-0006752"/>
    <d v="2021-11-11T00:00:00"/>
    <n v="118"/>
    <s v="PT. TIV-PROD PANDAAN"/>
    <n v="5042385697"/>
    <s v="MUSTOFA"/>
    <s v="N 8607 UV"/>
    <s v="SPS PALLET/412812184/ZSO/S21110405936/5042385697/LMS (SJ DATANG : 11-11-2021/09:59)"/>
    <n v="10116"/>
    <x v="8"/>
    <n v="16"/>
  </r>
  <r>
    <s v="555-0006753"/>
    <d v="2021-11-11T00:00:00"/>
    <n v="164"/>
    <s v="PT. TIV-PROD KEBUN CANDI"/>
    <n v="5042387541"/>
    <s v="NUR CHOLIS"/>
    <s v="L 9424 UZ"/>
    <s v="GLN JUGRACK/412813215/ZSO/S21110406215/5042387541/LMS (SJ DATANG : 11-11-2021/11:14)"/>
    <n v="74559"/>
    <x v="1"/>
    <n v="18"/>
  </r>
  <r>
    <s v="555-0006753"/>
    <d v="2021-11-11T00:00:00"/>
    <n v="164"/>
    <s v="PT. TIV-PROD KEBUN CANDI"/>
    <n v="5042387541"/>
    <s v="NUR CHOLIS"/>
    <s v="L 9424 UZ"/>
    <s v="GLN JUGRACK/412813215/ZSO/S21110406215/5042387541/LMS (SJ DATANG : 11-11-2021/11:14)"/>
    <n v="19310"/>
    <x v="2"/>
    <n v="18"/>
  </r>
  <r>
    <s v="555-0006753"/>
    <d v="2021-11-11T00:00:00"/>
    <n v="164"/>
    <s v="PT. TIV-PROD KEBUN CANDI"/>
    <n v="5042387541"/>
    <s v="NUR CHOLIS"/>
    <s v="L 9424 UZ"/>
    <s v="GLN JUGRACK/412813215/ZSO/S21110406215/5042387541/LMS (SJ DATANG : 11-11-2021/11:14)"/>
    <s v="74559G"/>
    <x v="3"/>
    <n v="1344"/>
  </r>
  <r>
    <s v="555-0006753"/>
    <d v="2021-11-11T00:00:00"/>
    <n v="164"/>
    <s v="PT. TIV-PROD KEBUN CANDI"/>
    <n v="5042387541"/>
    <s v="NUR CHOLIS"/>
    <s v="L 9424 UZ"/>
    <s v="GLN JUGRACK/412813215/ZSO/S21110406215/5042387541/LMS (SJ DATANG : 11-11-2021/11:14)"/>
    <n v="33300"/>
    <x v="4"/>
    <n v="28"/>
  </r>
  <r>
    <s v="555-0006754"/>
    <d v="2021-11-11T00:00:00"/>
    <n v="164"/>
    <s v="PT. TIV-PROD KEBUN CANDI"/>
    <n v="5042397321"/>
    <s v="MAT ALI"/>
    <s v="L 9358 UZ"/>
    <s v="GLN JUGRACK/412813142/ZSO/S21110406205/5042397321/LMS (SJ DATANG : 11-11-2021/13:25)"/>
    <n v="74559"/>
    <x v="1"/>
    <n v="24"/>
  </r>
  <r>
    <s v="555-0006754"/>
    <d v="2021-11-11T00:00:00"/>
    <n v="164"/>
    <s v="PT. TIV-PROD KEBUN CANDI"/>
    <n v="5042397321"/>
    <s v="MAT ALI"/>
    <s v="L 9358 UZ"/>
    <s v="GLN JUGRACK/412813142/ZSO/S21110406205/5042397321/LMS (SJ DATANG : 11-11-2021/13:25)"/>
    <n v="19310"/>
    <x v="2"/>
    <n v="24"/>
  </r>
  <r>
    <s v="555-0006754"/>
    <d v="2021-11-11T00:00:00"/>
    <n v="164"/>
    <s v="PT. TIV-PROD KEBUN CANDI"/>
    <n v="5042397321"/>
    <s v="MAT ALI"/>
    <s v="L 9358 UZ"/>
    <s v="GLN JUGRACK/412813142/ZSO/S21110406205/5042397321/LMS (SJ DATANG : 11-11-2021/13:25)"/>
    <s v="74559G"/>
    <x v="3"/>
    <n v="1152"/>
  </r>
  <r>
    <s v="555-0006754"/>
    <d v="2021-11-11T00:00:00"/>
    <n v="164"/>
    <s v="PT. TIV-PROD KEBUN CANDI"/>
    <n v="5042397321"/>
    <s v="MAT ALI"/>
    <s v="L 9358 UZ"/>
    <s v="GLN JUGRACK/412813142/ZSO/S21110406205/5042397321/LMS (SJ DATANG : 11-11-2021/13:25)"/>
    <n v="33300"/>
    <x v="4"/>
    <n v="24"/>
  </r>
  <r>
    <s v="555-0006755"/>
    <d v="2021-11-11T00:00:00"/>
    <n v="118"/>
    <s v="PT. TIV-PROD PANDAAN"/>
    <n v="5042394829"/>
    <s v="SULIS B"/>
    <s v="L 9348 UZ"/>
    <s v="SPS PALLET/412812825/ZSO/S21110406052/5042394829/LMS (SJ DATANG : 11-11-2021/13:48)"/>
    <n v="10116"/>
    <x v="8"/>
    <n v="32"/>
  </r>
  <r>
    <s v="555-0006756"/>
    <d v="2021-11-11T00:00:00"/>
    <n v="118"/>
    <s v="PT. TIV-PROD PANDAAN"/>
    <s v="PINJAM PALLET UNTUK MUAT KE BWI"/>
    <s v="JUMARI"/>
    <s v="N 8785 UV"/>
    <s v="SPS PALLET/PINJAM PALLET UNTUK MUAT KE BWI"/>
    <n v="10116"/>
    <x v="8"/>
    <n v="16"/>
  </r>
  <r>
    <s v="555-0006757"/>
    <d v="2021-11-12T00:00:00"/>
    <n v="118"/>
    <s v="PT. TIV-PROD PANDAAN"/>
    <n v="5042393933"/>
    <s v="AGUS T (G-NKR)"/>
    <s v="N 8511 UV"/>
    <s v="SPS PALLET/412812826/ZSO/SJ-PDN/36022/11/2021/S21110406054/5042393933/LMS (SJ DATANG : 12-11-2021/05:49)"/>
    <n v="10116"/>
    <x v="8"/>
    <n v="32"/>
  </r>
  <r>
    <s v="555-0006758"/>
    <d v="2021-11-12T00:00:00"/>
    <n v="164"/>
    <s v="PT. TIV-PROD KEBUN CANDI"/>
    <n v="5042402527"/>
    <s v="MAT ALI"/>
    <s v="L 9358 UZ"/>
    <s v="GLN JUGRACK/412813201/ZSO/S21110406202/5042402527/LMS (SJ DATANG : 12-11-2021/08:52)"/>
    <n v="74559"/>
    <x v="1"/>
    <n v="24"/>
  </r>
  <r>
    <s v="555-0006758"/>
    <d v="2021-11-12T00:00:00"/>
    <n v="164"/>
    <s v="PT. TIV-PROD KEBUN CANDI"/>
    <n v="5042402527"/>
    <s v="MAT ALI"/>
    <s v="L 9358 UZ"/>
    <s v="GLN JUGRACK/412813201/ZSO/S21110406202/5042402527/LMS (SJ DATANG : 12-11-2021/08:52)"/>
    <n v="19310"/>
    <x v="2"/>
    <n v="24"/>
  </r>
  <r>
    <s v="555-0006758"/>
    <d v="2021-11-12T00:00:00"/>
    <n v="164"/>
    <s v="PT. TIV-PROD KEBUN CANDI"/>
    <n v="5042402527"/>
    <s v="MAT ALI"/>
    <s v="L 9358 UZ"/>
    <s v="GLN JUGRACK/412813201/ZSO/S21110406202/5042402527/LMS (SJ DATANG : 12-11-2021/08:52)"/>
    <s v="74559G"/>
    <x v="3"/>
    <n v="24"/>
  </r>
  <r>
    <s v="555-0006758"/>
    <d v="2021-11-12T00:00:00"/>
    <n v="164"/>
    <s v="PT. TIV-PROD KEBUN CANDI"/>
    <n v="5042402527"/>
    <s v="MAT ALI"/>
    <s v="L 9358 UZ"/>
    <s v="GLN JUGRACK/412813201/ZSO/S21110406202/5042402527/LMS (SJ DATANG : 12-11-2021/08:52)"/>
    <n v="33300"/>
    <x v="4"/>
    <n v="24"/>
  </r>
  <r>
    <s v="555-0006758"/>
    <d v="2021-11-12T00:00:00"/>
    <n v="164"/>
    <s v="PT. TIV-PROD KEBUN CANDI"/>
    <n v="5042402527"/>
    <s v="MAT ALI"/>
    <s v="L 9358 UZ"/>
    <s v="GLN JUGRACK/412813201/ZSO/S21110406202/5042402527/LMS (SJ DATANG : 12-11-2021/08:52)"/>
    <s v="74559G"/>
    <x v="3"/>
    <n v="0"/>
  </r>
  <r>
    <s v="555-0006759"/>
    <d v="2021-11-12T00:00:00"/>
    <n v="118"/>
    <s v="PT. TIV-PROD PANDAAN"/>
    <n v="5042402872"/>
    <s v="SAIFUL A"/>
    <s v="N 8660 UW"/>
    <s v="SPS PALLET/412813272/ZSO/S21110406041/5042402872/LMS (SJ DATANG : 12-11-2021/09:16)"/>
    <n v="10116"/>
    <x v="8"/>
    <n v="32"/>
  </r>
  <r>
    <s v="555-0006760"/>
    <d v="2021-11-12T00:00:00"/>
    <n v="164"/>
    <s v="PT. TIV-PROD KEBUN CANDI"/>
    <n v="5042397577"/>
    <s v="DJAMALI"/>
    <s v="L 8813 UT"/>
    <s v="GLN JUGRACK/412813197/ZSO/S21110406207/5042397577/LMS (SJ DATANG : 12-11-2021/10:12)"/>
    <n v="74559"/>
    <x v="1"/>
    <n v="18"/>
  </r>
  <r>
    <s v="555-0006760"/>
    <d v="2021-11-12T00:00:00"/>
    <n v="164"/>
    <s v="PT. TIV-PROD KEBUN CANDI"/>
    <n v="5042397577"/>
    <s v="DJAMALI"/>
    <s v="L 8813 UT"/>
    <s v="GLN JUGRACK/412813197/ZSO/S21110406207/5042397577/LMS (SJ DATANG : 12-11-2021/10:12)"/>
    <n v="19310"/>
    <x v="2"/>
    <n v="18"/>
  </r>
  <r>
    <s v="555-0006760"/>
    <d v="2021-11-12T00:00:00"/>
    <n v="164"/>
    <s v="PT. TIV-PROD KEBUN CANDI"/>
    <n v="5042397577"/>
    <s v="DJAMALI"/>
    <s v="L 8813 UT"/>
    <s v="GLN JUGRACK/412813197/ZSO/S21110406207/5042397577/LMS (SJ DATANG : 12-11-2021/10:12)"/>
    <s v="74559G"/>
    <x v="3"/>
    <n v="1344"/>
  </r>
  <r>
    <s v="555-0006760"/>
    <d v="2021-11-12T00:00:00"/>
    <n v="164"/>
    <s v="PT. TIV-PROD KEBUN CANDI"/>
    <n v="5042397577"/>
    <s v="DJAMALI"/>
    <s v="L 8813 UT"/>
    <s v="GLN JUGRACK/412813197/ZSO/S21110406207/5042397577/LMS (SJ DATANG : 12-11-2021/10:12)"/>
    <n v="33300"/>
    <x v="4"/>
    <n v="28"/>
  </r>
  <r>
    <s v="555-0006761"/>
    <d v="2021-11-12T00:00:00"/>
    <n v="164"/>
    <s v="PT. TIV-PROD KEBUN CANDI"/>
    <n v="5042397577"/>
    <s v="DJAMALI"/>
    <s v="L 8813 UT"/>
    <s v="GLN JUGRACK/412813197/ZSO/S21110406207/5042397577/LMS (SJ DATANG : 12-11-2021/10:12)"/>
    <n v="74559"/>
    <x v="1"/>
    <n v="18"/>
  </r>
  <r>
    <s v="555-0006761"/>
    <d v="2021-11-12T00:00:00"/>
    <n v="164"/>
    <s v="PT. TIV-PROD KEBUN CANDI"/>
    <n v="5042397577"/>
    <s v="DJAMALI"/>
    <s v="L 8813 UT"/>
    <s v="GLN JUGRACK/412813197/ZSO/S21110406207/5042397577/LMS (SJ DATANG : 12-11-2021/10:12)"/>
    <n v="19310"/>
    <x v="2"/>
    <n v="18"/>
  </r>
  <r>
    <s v="555-0006761"/>
    <d v="2021-11-12T00:00:00"/>
    <n v="164"/>
    <s v="PT. TIV-PROD KEBUN CANDI"/>
    <n v="5042397577"/>
    <s v="DJAMALI"/>
    <s v="L 8813 UT"/>
    <s v="GLN JUGRACK/412813197/ZSO/S21110406207/5042397577/LMS (SJ DATANG : 12-11-2021/10:12)"/>
    <s v="74559G"/>
    <x v="3"/>
    <n v="1344"/>
  </r>
  <r>
    <s v="555-0006761"/>
    <d v="2021-11-12T00:00:00"/>
    <n v="164"/>
    <s v="PT. TIV-PROD KEBUN CANDI"/>
    <n v="5042397577"/>
    <s v="DJAMALI"/>
    <s v="L 8813 UT"/>
    <s v="GLN JUGRACK/412813197/ZSO/S21110406207/5042397577/LMS (SJ DATANG : 12-11-2021/10:12)"/>
    <n v="33300"/>
    <x v="4"/>
    <n v="28"/>
  </r>
  <r>
    <s v="555-0006762"/>
    <d v="2021-11-12T00:00:00"/>
    <s v="55-050"/>
    <s v="PT. TIRTAMAS LESTARI"/>
    <n v="904021460020"/>
    <s v="KOMAIRI"/>
    <s v="L 9614 UX"/>
    <s v="GLN LASAH/SJ/PDN/21/11/005630/904021460020/LMS (SJ DATANG : 12-11-2021/08:10)"/>
    <n v="74560"/>
    <x v="5"/>
    <n v="24"/>
  </r>
  <r>
    <s v="555-0006762"/>
    <d v="2021-11-12T00:00:00"/>
    <s v="55-050"/>
    <s v="PT. TIRTAMAS LESTARI"/>
    <n v="904021460020"/>
    <s v="KOMAIRI"/>
    <s v="L 9614 UX"/>
    <s v="GLN LASAH/SJ/PDN/21/11/005630/904021460020/LMS (SJ DATANG : 12-11-2021/08:10)"/>
    <n v="29310"/>
    <x v="6"/>
    <n v="24"/>
  </r>
  <r>
    <s v="555-0006762"/>
    <d v="2021-11-12T00:00:00"/>
    <s v="55-050"/>
    <s v="PT. TIRTAMAS LESTARI"/>
    <n v="904021460020"/>
    <s v="KOMAIRI"/>
    <s v="L 9614 UX"/>
    <s v="GLN LASAH/SJ/PDN/21/11/005630/904021460020/LMS (SJ DATANG : 12-11-2021/08:10)"/>
    <s v="74560G"/>
    <x v="7"/>
    <n v="1344"/>
  </r>
  <r>
    <s v="555-0006763"/>
    <d v="2021-11-12T00:00:00"/>
    <n v="164"/>
    <s v="PT. TIV-PROD KEBUN CANDI"/>
    <n v="5042400577"/>
    <s v="NUR CHOLIS"/>
    <s v="L 9424 UZ"/>
    <s v="GLN JUGRACK/412812769/ZSO/S21110406185/5042400577/LMS (SJ DATANG : 12-11-2021/13:52)"/>
    <n v="74559"/>
    <x v="1"/>
    <n v="18"/>
  </r>
  <r>
    <s v="555-0006763"/>
    <d v="2021-11-12T00:00:00"/>
    <n v="164"/>
    <s v="PT. TIV-PROD KEBUN CANDI"/>
    <n v="5042400577"/>
    <s v="NUR CHOLIS"/>
    <s v="L 9424 UZ"/>
    <s v="GLN JUGRACK/412812769/ZSO/S21110406185/5042400577/LMS (SJ DATANG : 12-11-2021/13:52)"/>
    <n v="19310"/>
    <x v="2"/>
    <n v="18"/>
  </r>
  <r>
    <s v="555-0006763"/>
    <d v="2021-11-12T00:00:00"/>
    <n v="164"/>
    <s v="PT. TIV-PROD KEBUN CANDI"/>
    <n v="5042400577"/>
    <s v="NUR CHOLIS"/>
    <s v="L 9424 UZ"/>
    <s v="GLN JUGRACK/412812769/ZSO/S21110406185/5042400577/LMS (SJ DATANG : 12-11-2021/13:52)"/>
    <s v="74559G"/>
    <x v="3"/>
    <n v="1344"/>
  </r>
  <r>
    <s v="555-0006763"/>
    <d v="2021-11-12T00:00:00"/>
    <n v="164"/>
    <s v="PT. TIV-PROD KEBUN CANDI"/>
    <n v="5042400577"/>
    <s v="NUR CHOLIS"/>
    <s v="L 9424 UZ"/>
    <s v="GLN JUGRACK/412812769/ZSO/S21110406185/5042400577/LMS (SJ DATANG : 12-11-2021/13:52)"/>
    <n v="33300"/>
    <x v="4"/>
    <n v="28"/>
  </r>
  <r>
    <s v="555-0006764"/>
    <d v="2021-11-12T00:00:00"/>
    <n v="164"/>
    <s v="PT. TIV-PROD KEBUN CANDI"/>
    <n v="5042393182"/>
    <s v="SIARI"/>
    <s v="N 8878 UW"/>
    <s v="GLN JUGRACK/412813221/ZSO/S21110406175/5042393182/LMS (SJ DATANG : 12-11-2021/15:00)"/>
    <n v="74559"/>
    <x v="1"/>
    <n v="18"/>
  </r>
  <r>
    <s v="555-0006764"/>
    <d v="2021-11-12T00:00:00"/>
    <n v="164"/>
    <s v="PT. TIV-PROD KEBUN CANDI"/>
    <n v="5042393182"/>
    <s v="SIARI"/>
    <s v="N 8878 UW"/>
    <s v="GLN JUGRACK/412813221/ZSO/S21110406175/5042393182/LMS (SJ DATANG : 12-11-2021/15:00)"/>
    <n v="19310"/>
    <x v="2"/>
    <n v="18"/>
  </r>
  <r>
    <s v="555-0006764"/>
    <d v="2021-11-12T00:00:00"/>
    <n v="164"/>
    <s v="PT. TIV-PROD KEBUN CANDI"/>
    <n v="5042393182"/>
    <s v="SIARI"/>
    <s v="N 8878 UW"/>
    <s v="GLN JUGRACK/412813221/ZSO/S21110406175/5042393182/LMS (SJ DATANG : 12-11-2021/15:00)"/>
    <s v="74559G"/>
    <x v="3"/>
    <n v="1152"/>
  </r>
  <r>
    <s v="555-0006764"/>
    <d v="2021-11-12T00:00:00"/>
    <n v="164"/>
    <s v="PT. TIV-PROD KEBUN CANDI"/>
    <n v="5042393182"/>
    <s v="SIARI"/>
    <s v="N 8878 UW"/>
    <s v="GLN JUGRACK/412813221/ZSO/S21110406175/5042393182/LMS (SJ DATANG : 12-11-2021/15:00)"/>
    <n v="33300"/>
    <x v="4"/>
    <n v="24"/>
  </r>
  <r>
    <s v="555-0006765"/>
    <d v="2021-11-13T00:00:00"/>
    <n v="118"/>
    <s v="PT. TIV-PROD PANDAAN"/>
    <n v="5042415468"/>
    <s v="SYAIFUL A"/>
    <s v="N 8660 UW"/>
    <s v="SPS PALLET/412813158/ZSO/S21110405922/5042415468/LMS (SJ DATANG : 12-11-2021/17:40)"/>
    <n v="10116"/>
    <x v="8"/>
    <n v="16"/>
  </r>
  <r>
    <s v="555-0006766"/>
    <d v="2021-11-13T00:00:00"/>
    <n v="118"/>
    <s v="PT. TIV-PROD PANDAAN"/>
    <n v="5042418973"/>
    <s v="ROHIM"/>
    <s v="L 8193 UA"/>
    <s v="SPS PALLET/412813075/ZSO/S21110405920/5042418973/LMS (SJ DATANG : 13-11-2021/07:34)"/>
    <n v="10116"/>
    <x v="8"/>
    <n v="16"/>
  </r>
  <r>
    <s v="555-0006767"/>
    <d v="2021-11-13T00:00:00"/>
    <n v="164"/>
    <s v="PT. TIV-PROD KEBUN CANDI"/>
    <n v="5042412823"/>
    <s v="DJAMALI"/>
    <s v="L 8813 UT"/>
    <s v="GLN JUGRACK/412813232/ZSO/S21110406178/5042412823/LMS (SJ DATANG : 13-11-2021/09:15)"/>
    <n v="74559"/>
    <x v="1"/>
    <n v="18"/>
  </r>
  <r>
    <s v="555-0006767"/>
    <d v="2021-11-13T00:00:00"/>
    <n v="164"/>
    <s v="PT. TIV-PROD KEBUN CANDI"/>
    <n v="5042412823"/>
    <s v="DJAMALI"/>
    <s v="L 8813 UT"/>
    <s v="GLN JUGRACK/412813232/ZSO/S21110406178/5042412823/LMS (SJ DATANG : 13-11-2021/09:15)"/>
    <n v="19310"/>
    <x v="2"/>
    <n v="18"/>
  </r>
  <r>
    <s v="555-0006767"/>
    <d v="2021-11-13T00:00:00"/>
    <n v="164"/>
    <s v="PT. TIV-PROD KEBUN CANDI"/>
    <n v="5042412823"/>
    <s v="DJAMALI"/>
    <s v="L 8813 UT"/>
    <s v="GLN JUGRACK/412813232/ZSO/S21110406178/5042412823/LMS (SJ DATANG : 13-11-2021/09:15)"/>
    <s v="74559G"/>
    <x v="3"/>
    <n v="1344"/>
  </r>
  <r>
    <s v="555-0006767"/>
    <d v="2021-11-13T00:00:00"/>
    <n v="164"/>
    <s v="PT. TIV-PROD KEBUN CANDI"/>
    <n v="5042412823"/>
    <s v="DJAMALI"/>
    <s v="L 8813 UT"/>
    <s v="GLN JUGRACK/412813232/ZSO/S21110406178/5042412823/LMS (SJ DATANG : 13-11-2021/09:15)"/>
    <n v="33300"/>
    <x v="4"/>
    <n v="28"/>
  </r>
  <r>
    <s v="555-0006768"/>
    <d v="2021-11-13T00:00:00"/>
    <n v="164"/>
    <s v="PT. TIV-PROD KEBUN CANDI"/>
    <n v="5042421043"/>
    <s v="MAT ALI"/>
    <s v="L 9358 UZ"/>
    <s v="GLN JUGRACK/412813230/ZSO/S21110406167/5042421043/LMS (SJ DATANG : 13-11-2021/10:12)"/>
    <n v="74559"/>
    <x v="1"/>
    <n v="24"/>
  </r>
  <r>
    <s v="555-0006768"/>
    <d v="2021-11-13T00:00:00"/>
    <n v="164"/>
    <s v="PT. TIV-PROD KEBUN CANDI"/>
    <n v="5042421043"/>
    <s v="MAT ALI"/>
    <s v="L 9358 UZ"/>
    <s v="GLN JUGRACK/412813230/ZSO/S21110406167/5042421043/LMS (SJ DATANG : 13-11-2021/10:12)"/>
    <n v="19310"/>
    <x v="2"/>
    <n v="24"/>
  </r>
  <r>
    <s v="555-0006768"/>
    <d v="2021-11-13T00:00:00"/>
    <n v="164"/>
    <s v="PT. TIV-PROD KEBUN CANDI"/>
    <n v="5042421043"/>
    <s v="MAT ALI"/>
    <s v="L 9358 UZ"/>
    <s v="GLN JUGRACK/412813230/ZSO/S21110406167/5042421043/LMS (SJ DATANG : 13-11-2021/10:12)"/>
    <s v="74559G"/>
    <x v="3"/>
    <n v="1152"/>
  </r>
  <r>
    <s v="555-0006768"/>
    <d v="2021-11-13T00:00:00"/>
    <n v="164"/>
    <s v="PT. TIV-PROD KEBUN CANDI"/>
    <n v="5042421043"/>
    <s v="MAT ALI"/>
    <s v="L 9358 UZ"/>
    <s v="GLN JUGRACK/412813230/ZSO/S21110406167/5042421043/LMS (SJ DATANG : 13-11-2021/10:12)"/>
    <n v="33300"/>
    <x v="4"/>
    <n v="24"/>
  </r>
  <r>
    <s v="555-0006769"/>
    <d v="2021-11-13T00:00:00"/>
    <n v="164"/>
    <s v="PT. TIV-PROD KEBUN CANDI"/>
    <n v="5042422168"/>
    <s v="AKHMAD"/>
    <s v="L 9357 UZ"/>
    <s v="GLN JUGRACK/412813290/ZSO/S21110406164/5042422168/LMS (SJ DATANG : 13-11-2021/10:14)"/>
    <n v="74559"/>
    <x v="1"/>
    <n v="18"/>
  </r>
  <r>
    <s v="555-0006769"/>
    <d v="2021-11-13T00:00:00"/>
    <n v="164"/>
    <s v="PT. TIV-PROD KEBUN CANDI"/>
    <n v="5042422168"/>
    <s v="AKHMAD"/>
    <s v="L 9357 UZ"/>
    <s v="GLN JUGRACK/412813290/ZSO/S21110406164/5042422168/LMS (SJ DATANG : 13-11-2021/10:14)"/>
    <n v="19310"/>
    <x v="2"/>
    <n v="18"/>
  </r>
  <r>
    <s v="555-0006769"/>
    <d v="2021-11-13T00:00:00"/>
    <n v="164"/>
    <s v="PT. TIV-PROD KEBUN CANDI"/>
    <n v="5042422168"/>
    <s v="AKHMAD"/>
    <s v="L 9357 UZ"/>
    <s v="GLN JUGRACK/412813290/ZSO/S21110406164/5042422168/LMS (SJ DATANG : 13-11-2021/10:14)"/>
    <s v="74559G"/>
    <x v="3"/>
    <n v="1152"/>
  </r>
  <r>
    <s v="555-0006769"/>
    <d v="2021-11-13T00:00:00"/>
    <n v="164"/>
    <s v="PT. TIV-PROD KEBUN CANDI"/>
    <n v="5042422168"/>
    <s v="AKHMAD"/>
    <s v="L 9357 UZ"/>
    <s v="GLN JUGRACK/412813290/ZSO/S21110406164/5042422168/LMS (SJ DATANG : 13-11-2021/10:14)"/>
    <n v="33300"/>
    <x v="4"/>
    <n v="24"/>
  </r>
  <r>
    <s v="555-0006770"/>
    <d v="2021-11-13T00:00:00"/>
    <n v="118"/>
    <s v="PT. TIV-PROD PANDAAN"/>
    <n v="504245796"/>
    <s v="SULAIMAN"/>
    <s v="L 9359 UZ"/>
    <s v="SPS PALLET/412813152/ZSO/S21110405925/504245796/LMS (SJ DATANG : 13-11-2021/12:24)"/>
    <n v="10116"/>
    <x v="8"/>
    <n v="16"/>
  </r>
  <r>
    <s v="555-0006771"/>
    <d v="2021-11-13T00:00:00"/>
    <s v="55-050"/>
    <s v="PT. TIRTAMAS LESTARI"/>
    <n v="904021460025"/>
    <s v="KOMAIRI"/>
    <s v="L 9614 UX"/>
    <s v="GLN LASAH/SJ/PDN/21/11/005666/904021460025/LMS (SJ DATANG : 12-11-2021/22:08)"/>
    <n v="74560"/>
    <x v="5"/>
    <n v="16"/>
  </r>
  <r>
    <s v="555-0006771"/>
    <d v="2021-11-13T00:00:00"/>
    <s v="55-050"/>
    <s v="PT. TIRTAMAS LESTARI"/>
    <n v="904021460025"/>
    <s v="KOMAIRI"/>
    <s v="L 9614 UX"/>
    <s v="GLN LASAH/SJ/PDN/21/11/005666/904021460025/LMS (SJ DATANG : 12-11-2021/22:08)"/>
    <n v="29310"/>
    <x v="6"/>
    <n v="16"/>
  </r>
  <r>
    <s v="555-0006771"/>
    <d v="2021-11-13T00:00:00"/>
    <s v="55-050"/>
    <s v="PT. TIRTAMAS LESTARI"/>
    <n v="904021460025"/>
    <s v="KOMAIRI"/>
    <s v="L 9614 UX"/>
    <s v="GLN LASAH/SJ/PDN/21/11/005666/904021460025/LMS (SJ DATANG : 12-11-2021/22:08)"/>
    <s v="74560G"/>
    <x v="7"/>
    <n v="1344"/>
  </r>
  <r>
    <s v="555-0006772"/>
    <d v="2021-11-13T00:00:00"/>
    <n v="118"/>
    <s v="PT. TIV-PROD PANDAAN"/>
    <n v="5042428682"/>
    <s v="M.ARIS"/>
    <s v="N 8203 UW"/>
    <s v="SPS PALLET/412813045/ZSO/S21110405911/5042428682/LMS (SJ DATANG : 13-11-2021/13:24)"/>
    <n v="10116"/>
    <x v="8"/>
    <n v="32"/>
  </r>
  <r>
    <s v="555-0006773"/>
    <d v="2021-11-13T00:00:00"/>
    <n v="164"/>
    <s v="PT. TIV-PROD KEBUN CANDI"/>
    <n v="5042420023"/>
    <s v="NUR CHOLIS"/>
    <s v="L 9424 UZ"/>
    <s v="GLN JUGRACK/412813227/ZSO/S21110406154/5042420023/LMS (SJ DATANG : 13-11-2021/13:34)"/>
    <n v="74559"/>
    <x v="1"/>
    <n v="18"/>
  </r>
  <r>
    <s v="555-0006773"/>
    <d v="2021-11-13T00:00:00"/>
    <n v="164"/>
    <s v="PT. TIV-PROD KEBUN CANDI"/>
    <n v="5042420023"/>
    <s v="NUR CHOLIS"/>
    <s v="L 9424 UZ"/>
    <s v="GLN JUGRACK/412813227/ZSO/S21110406154/5042420023/LMS (SJ DATANG : 13-11-2021/13:34)"/>
    <n v="19310"/>
    <x v="2"/>
    <n v="18"/>
  </r>
  <r>
    <s v="555-0006773"/>
    <d v="2021-11-13T00:00:00"/>
    <n v="164"/>
    <s v="PT. TIV-PROD KEBUN CANDI"/>
    <n v="5042420023"/>
    <s v="NUR CHOLIS"/>
    <s v="L 9424 UZ"/>
    <s v="GLN JUGRACK/412813227/ZSO/S21110406154/5042420023/LMS (SJ DATANG : 13-11-2021/13:34)"/>
    <s v="74559G"/>
    <x v="3"/>
    <n v="1344"/>
  </r>
  <r>
    <s v="555-0006773"/>
    <d v="2021-11-13T00:00:00"/>
    <n v="164"/>
    <s v="PT. TIV-PROD KEBUN CANDI"/>
    <n v="5042420023"/>
    <s v="NUR CHOLIS"/>
    <s v="L 9424 UZ"/>
    <s v="GLN JUGRACK/412813227/ZSO/S21110406154/5042420023/LMS (SJ DATANG : 13-11-2021/13:34)"/>
    <n v="33300"/>
    <x v="4"/>
    <n v="28"/>
  </r>
  <r>
    <s v="555-0006774"/>
    <d v="2021-11-13T00:00:00"/>
    <n v="118"/>
    <s v="PT. TIV-PROD PANDAAN"/>
    <n v="5042430535"/>
    <s v="SUMARNO"/>
    <s v="N 8596 UV"/>
    <s v="SPS PALLET/412813106/ZSO/S21110405915/5042430535/LMS (SJ DATANG : 13-11-2021/14:06)"/>
    <n v="10116"/>
    <x v="8"/>
    <n v="16"/>
  </r>
  <r>
    <s v="555-0006775"/>
    <d v="2021-11-13T00:00:00"/>
    <n v="164"/>
    <s v="PT. TIV-PROD KEBUN CANDI"/>
    <n v="5042420183"/>
    <s v="TRI H"/>
    <s v="L 9434 UZ"/>
    <s v="GLN JUGRACK/412813052/ZSO/S21110406147/5042420183/LMS (SJ DATANG : 13-11-2021/14:55)"/>
    <n v="74559"/>
    <x v="1"/>
    <n v="18"/>
  </r>
  <r>
    <s v="555-0006775"/>
    <d v="2021-11-13T00:00:00"/>
    <n v="164"/>
    <s v="PT. TIV-PROD KEBUN CANDI"/>
    <n v="5042420183"/>
    <s v="TRI H"/>
    <s v="L 9434 UZ"/>
    <s v="GLN JUGRACK/412813052/ZSO/S21110406147/5042420183/LMS (SJ DATANG : 13-11-2021/14:55)"/>
    <n v="19310"/>
    <x v="2"/>
    <n v="18"/>
  </r>
  <r>
    <s v="555-0006775"/>
    <d v="2021-11-13T00:00:00"/>
    <n v="164"/>
    <s v="PT. TIV-PROD KEBUN CANDI"/>
    <n v="5042420183"/>
    <s v="TRI H"/>
    <s v="L 9434 UZ"/>
    <s v="GLN JUGRACK/412813052/ZSO/S21110406147/5042420183/LMS (SJ DATANG : 13-11-2021/14:55)"/>
    <s v="74559G"/>
    <x v="3"/>
    <n v="1344"/>
  </r>
  <r>
    <s v="555-0006775"/>
    <d v="2021-11-13T00:00:00"/>
    <n v="164"/>
    <s v="PT. TIV-PROD KEBUN CANDI"/>
    <n v="5042420183"/>
    <s v="TRI H"/>
    <s v="L 9434 UZ"/>
    <s v="GLN JUGRACK/412813052/ZSO/S21110406147/5042420183/LMS (SJ DATANG : 13-11-2021/14:55)"/>
    <n v="33300"/>
    <x v="4"/>
    <n v="28"/>
  </r>
  <r>
    <s v="555-0006776"/>
    <d v="2021-11-13T00:00:00"/>
    <n v="164"/>
    <s v="PT. TIV-PROD KEBUN CANDI"/>
    <n v="5042423116"/>
    <s v="AGUS D"/>
    <s v="N 9374 WE"/>
    <s v="GLN JUGRACK/412813068/ZSO/S21110406146/5042423116/LMS (SJ DATANG : 13-11-2021/15:27)"/>
    <n v="74559"/>
    <x v="1"/>
    <n v="18"/>
  </r>
  <r>
    <s v="555-0006776"/>
    <d v="2021-11-13T00:00:00"/>
    <n v="164"/>
    <s v="PT. TIV-PROD KEBUN CANDI"/>
    <n v="5042423116"/>
    <s v="AGUS D"/>
    <s v="N 9374 WE"/>
    <s v="GLN JUGRACK/412813068/ZSO/S21110406146/5042423116/LMS (SJ DATANG : 13-11-2021/15:27)"/>
    <n v="19310"/>
    <x v="2"/>
    <n v="18"/>
  </r>
  <r>
    <s v="555-0006776"/>
    <d v="2021-11-13T00:00:00"/>
    <n v="164"/>
    <s v="PT. TIV-PROD KEBUN CANDI"/>
    <n v="5042423116"/>
    <s v="AGUS D"/>
    <s v="N 9374 WE"/>
    <s v="GLN JUGRACK/412813068/ZSO/S21110406146/5042423116/LMS (SJ DATANG : 13-11-2021/15:27)"/>
    <s v="74559G"/>
    <x v="3"/>
    <n v="1152"/>
  </r>
  <r>
    <s v="555-0006776"/>
    <d v="2021-11-13T00:00:00"/>
    <n v="164"/>
    <s v="PT. TIV-PROD KEBUN CANDI"/>
    <n v="5042423116"/>
    <s v="AGUS D"/>
    <s v="N 9374 WE"/>
    <s v="GLN JUGRACK/412813068/ZSO/S21110406146/5042423116/LMS (SJ DATANG : 13-11-2021/15:27)"/>
    <n v="33300"/>
    <x v="4"/>
    <n v="24"/>
  </r>
  <r>
    <s v="555-0006777"/>
    <d v="2021-11-14T00:00:00"/>
    <n v="164"/>
    <s v="PT. TIV-PROD KEBUN CANDI"/>
    <n v="5042425613"/>
    <s v="DJAMALI"/>
    <s v="L 8813 UT"/>
    <s v="GLN JUGRACK/412813058/ZSO/S21110406148/5042425613/LMS (SJ DATANG : 14-11-2021/09:14)"/>
    <n v="74559"/>
    <x v="1"/>
    <n v="16"/>
  </r>
  <r>
    <s v="555-0006777"/>
    <d v="2021-11-14T00:00:00"/>
    <n v="164"/>
    <s v="PT. TIV-PROD KEBUN CANDI"/>
    <n v="5042425613"/>
    <s v="DJAMALI"/>
    <s v="L 8813 UT"/>
    <s v="GLN JUGRACK/412813058/ZSO/S21110406148/5042425613/LMS (SJ DATANG : 14-11-2021/09:14)"/>
    <n v="19310"/>
    <x v="2"/>
    <n v="16"/>
  </r>
  <r>
    <s v="555-0006777"/>
    <d v="2021-11-14T00:00:00"/>
    <n v="164"/>
    <s v="PT. TIV-PROD KEBUN CANDI"/>
    <n v="5042425613"/>
    <s v="DJAMALI"/>
    <s v="L 8813 UT"/>
    <s v="GLN JUGRACK/412813058/ZSO/S21110406148/5042425613/LMS (SJ DATANG : 14-11-2021/09:14)"/>
    <s v="74559G"/>
    <x v="3"/>
    <n v="1344"/>
  </r>
  <r>
    <s v="555-0006777"/>
    <d v="2021-11-14T00:00:00"/>
    <n v="164"/>
    <s v="PT. TIV-PROD KEBUN CANDI"/>
    <n v="5042425613"/>
    <s v="DJAMALI"/>
    <s v="L 8813 UT"/>
    <s v="GLN JUGRACK/412813058/ZSO/S21110406148/5042425613/LMS (SJ DATANG : 14-11-2021/09:14)"/>
    <n v="33300"/>
    <x v="4"/>
    <n v="28"/>
  </r>
  <r>
    <s v="555-0006778"/>
    <d v="2021-11-14T00:00:00"/>
    <n v="164"/>
    <s v="PT. TIV-PROD KEBUN CANDI"/>
    <n v="5042429298"/>
    <s v="MAT ALI"/>
    <s v="L 9358 UZ"/>
    <s v="GLN JUGRACK/412813059/ZSO/S21110406141/5042429298/LMS (SJ DATANG : 14-11-2021/09:11)"/>
    <n v="74559"/>
    <x v="1"/>
    <n v="15"/>
  </r>
  <r>
    <s v="555-0006778"/>
    <d v="2021-11-14T00:00:00"/>
    <n v="164"/>
    <s v="PT. TIV-PROD KEBUN CANDI"/>
    <n v="5042429298"/>
    <s v="MAT ALI"/>
    <s v="L 9358 UZ"/>
    <s v="GLN JUGRACK/412813059/ZSO/S21110406141/5042429298/LMS (SJ DATANG : 14-11-2021/09:11)"/>
    <n v="19310"/>
    <x v="2"/>
    <n v="15"/>
  </r>
  <r>
    <s v="555-0006778"/>
    <d v="2021-11-14T00:00:00"/>
    <n v="164"/>
    <s v="PT. TIV-PROD KEBUN CANDI"/>
    <n v="5042429298"/>
    <s v="MAT ALI"/>
    <s v="L 9358 UZ"/>
    <s v="GLN JUGRACK/412813059/ZSO/S21110406141/5042429298/LMS (SJ DATANG : 14-11-2021/09:11)"/>
    <s v="74559G"/>
    <x v="3"/>
    <n v="1152"/>
  </r>
  <r>
    <s v="555-0006778"/>
    <d v="2021-11-14T00:00:00"/>
    <n v="164"/>
    <s v="PT. TIV-PROD KEBUN CANDI"/>
    <n v="5042429298"/>
    <s v="MAT ALI"/>
    <s v="L 9358 UZ"/>
    <s v="GLN JUGRACK/412813059/ZSO/S21110406141/5042429298/LMS (SJ DATANG : 14-11-2021/09:11)"/>
    <n v="33300"/>
    <x v="4"/>
    <n v="24"/>
  </r>
  <r>
    <s v="555-0006779"/>
    <d v="2021-11-14T00:00:00"/>
    <n v="164"/>
    <s v="PT. TIV-PROD KEBUN CANDI"/>
    <n v="5042426634"/>
    <s v="UMAR"/>
    <s v="L 8897 UW"/>
    <s v="GLN JUGRACK/412813032/ZSO/S21110406134/5042426634/LMS (SJ DATANG : 14-11-2021/11:52)"/>
    <n v="74559"/>
    <x v="1"/>
    <n v="18"/>
  </r>
  <r>
    <s v="555-0006779"/>
    <d v="2021-11-14T00:00:00"/>
    <n v="164"/>
    <s v="PT. TIV-PROD KEBUN CANDI"/>
    <n v="5042426634"/>
    <s v="UMAR"/>
    <s v="L 8897 UW"/>
    <s v="GLN JUGRACK/412813032/ZSO/S21110406134/5042426634/LMS (SJ DATANG : 14-11-2021/11:52)"/>
    <n v="19310"/>
    <x v="2"/>
    <n v="18"/>
  </r>
  <r>
    <s v="555-0006779"/>
    <d v="2021-11-14T00:00:00"/>
    <n v="164"/>
    <s v="PT. TIV-PROD KEBUN CANDI"/>
    <n v="5042426634"/>
    <s v="UMAR"/>
    <s v="L 8897 UW"/>
    <s v="GLN JUGRACK/412813032/ZSO/S21110406134/5042426634/LMS (SJ DATANG : 14-11-2021/11:52)"/>
    <s v="74559G"/>
    <x v="3"/>
    <n v="1344"/>
  </r>
  <r>
    <s v="555-0006779"/>
    <d v="2021-11-14T00:00:00"/>
    <n v="164"/>
    <s v="PT. TIV-PROD KEBUN CANDI"/>
    <n v="5042426634"/>
    <s v="UMAR"/>
    <s v="L 8897 UW"/>
    <s v="GLN JUGRACK/412813032/ZSO/S21110406134/5042426634/LMS (SJ DATANG : 14-11-2021/11:52)"/>
    <n v="33300"/>
    <x v="4"/>
    <n v="28"/>
  </r>
  <r>
    <s v="555-0006780"/>
    <d v="2021-11-14T00:00:00"/>
    <n v="164"/>
    <s v="PT. TIV-PROD KEBUN CANDI"/>
    <n v="5042429940"/>
    <s v="AGUS D"/>
    <s v="N 9374 WE"/>
    <s v="GLN JUGRACK/412844486/ZSO/S21111200509/5042429940/LMS (SJ DATANG : 14-11-2021/12:30)"/>
    <n v="74559"/>
    <x v="1"/>
    <n v="18"/>
  </r>
  <r>
    <s v="555-0006780"/>
    <d v="2021-11-14T00:00:00"/>
    <n v="164"/>
    <s v="PT. TIV-PROD KEBUN CANDI"/>
    <n v="5042429940"/>
    <s v="AGUS D"/>
    <s v="N 9374 WE"/>
    <s v="GLN JUGRACK/412844486/ZSO/S21111200509/5042429940/LMS (SJ DATANG : 14-11-2021/12:30)"/>
    <n v="19310"/>
    <x v="2"/>
    <n v="18"/>
  </r>
  <r>
    <s v="555-0006780"/>
    <d v="2021-11-14T00:00:00"/>
    <n v="164"/>
    <s v="PT. TIV-PROD KEBUN CANDI"/>
    <n v="5042429940"/>
    <s v="AGUS D"/>
    <s v="N 9374 WE"/>
    <s v="GLN JUGRACK/412844486/ZSO/S21111200509/5042429940/LMS (SJ DATANG : 14-11-2021/12:30)"/>
    <s v="74559G"/>
    <x v="3"/>
    <n v="1152"/>
  </r>
  <r>
    <s v="555-0006780"/>
    <d v="2021-11-14T00:00:00"/>
    <n v="164"/>
    <s v="PT. TIV-PROD KEBUN CANDI"/>
    <n v="5042429940"/>
    <s v="AGUS D"/>
    <s v="N 9374 WE"/>
    <s v="GLN JUGRACK/412844486/ZSO/S21111200509/5042429940/LMS (SJ DATANG : 14-11-2021/12:30)"/>
    <n v="33300"/>
    <x v="4"/>
    <n v="24"/>
  </r>
  <r>
    <s v="555-0006781"/>
    <d v="2021-11-14T00:00:00"/>
    <n v="164"/>
    <s v="PT. TIV-PROD KEBUN CANDI"/>
    <n v="5042435418"/>
    <s v="NUR CHOLIS"/>
    <s v="L 9424 UZ"/>
    <s v="GLN JUGRACK/412844485/ZSO/S21111200508/5042435418/LMS (SJ DATANG : 14-11-2021/14:15)"/>
    <n v="74559"/>
    <x v="1"/>
    <n v="18"/>
  </r>
  <r>
    <s v="555-0006781"/>
    <d v="2021-11-14T00:00:00"/>
    <n v="164"/>
    <s v="PT. TIV-PROD KEBUN CANDI"/>
    <n v="5042435418"/>
    <s v="NUR CHOLIS"/>
    <s v="L 9424 UZ"/>
    <s v="GLN JUGRACK/412844485/ZSO/S21111200508/5042435418/LMS (SJ DATANG : 14-11-2021/14:15)"/>
    <n v="19310"/>
    <x v="2"/>
    <n v="18"/>
  </r>
  <r>
    <s v="555-0006781"/>
    <d v="2021-11-14T00:00:00"/>
    <n v="164"/>
    <s v="PT. TIV-PROD KEBUN CANDI"/>
    <n v="5042435418"/>
    <s v="NUR CHOLIS"/>
    <s v="L 9424 UZ"/>
    <s v="GLN JUGRACK/412844485/ZSO/S21111200508/5042435418/LMS (SJ DATANG : 14-11-2021/14:15)"/>
    <s v="74559G"/>
    <x v="3"/>
    <n v="1344"/>
  </r>
  <r>
    <s v="555-0006781"/>
    <d v="2021-11-14T00:00:00"/>
    <n v="164"/>
    <s v="PT. TIV-PROD KEBUN CANDI"/>
    <n v="5042435418"/>
    <s v="NUR CHOLIS"/>
    <s v="L 9424 UZ"/>
    <s v="GLN JUGRACK/412844485/ZSO/S21111200508/5042435418/LMS (SJ DATANG : 14-11-2021/14:15)"/>
    <n v="33300"/>
    <x v="4"/>
    <n v="28"/>
  </r>
  <r>
    <s v="555-0006782"/>
    <d v="2021-11-15T00:00:00"/>
    <n v="118"/>
    <s v="PT. TIV-PROD PANDAAN"/>
    <n v="5042432080"/>
    <s v="NARTO"/>
    <s v="L 9695 UY"/>
    <s v="SPS PALLET/412813034/ZSO/SJ-PDN/36153/11/2021/S21110406036/5042432080/LMS (SJ DATANG : 15-11-2021/09:57)"/>
    <n v="10116"/>
    <x v="8"/>
    <n v="32"/>
  </r>
  <r>
    <s v="555-0006783"/>
    <d v="2021-11-15T00:00:00"/>
    <n v="164"/>
    <s v="PT. TIV-PROD KEBUN CANDI"/>
    <n v="5042428710"/>
    <s v="KHOTIB"/>
    <s v="N 8507 UV"/>
    <s v="GLN JUGRACK/412855844/ZSO/S21111301086/5042428710/LMS (SJ DATANG : 15-11-2021/10:24)"/>
    <n v="74559"/>
    <x v="1"/>
    <n v="18"/>
  </r>
  <r>
    <s v="555-0006783"/>
    <d v="2021-11-15T00:00:00"/>
    <n v="164"/>
    <s v="PT. TIV-PROD KEBUN CANDI"/>
    <n v="5042428710"/>
    <s v="KHOTIB"/>
    <s v="N 8507 UV"/>
    <s v="GLN JUGRACK/412855844/ZSO/S21111301086/5042428710/LMS (SJ DATANG : 15-11-2021/10:24)"/>
    <n v="19310"/>
    <x v="2"/>
    <n v="18"/>
  </r>
  <r>
    <s v="555-0006783"/>
    <d v="2021-11-15T00:00:00"/>
    <n v="164"/>
    <s v="PT. TIV-PROD KEBUN CANDI"/>
    <n v="5042428710"/>
    <s v="KHOTIB"/>
    <s v="N 8507 UV"/>
    <s v="GLN JUGRACK/412855844/ZSO/S21111301086/5042428710/LMS (SJ DATANG : 15-11-2021/10:24)"/>
    <s v="74559G"/>
    <x v="3"/>
    <n v="1344"/>
  </r>
  <r>
    <s v="555-0006783"/>
    <d v="2021-11-15T00:00:00"/>
    <n v="164"/>
    <s v="PT. TIV-PROD KEBUN CANDI"/>
    <n v="5042428710"/>
    <s v="KHOTIB"/>
    <s v="N 8507 UV"/>
    <s v="GLN JUGRACK/412855844/ZSO/S21111301086/5042428710/LMS (SJ DATANG : 15-11-2021/10:24)"/>
    <n v="33300"/>
    <x v="4"/>
    <n v="28"/>
  </r>
  <r>
    <s v="555-0006784"/>
    <d v="2021-11-15T00:00:00"/>
    <n v="118"/>
    <s v="PT. TIV-PROD PANDAAN"/>
    <n v="5042422839"/>
    <s v="PANCA"/>
    <s v="N 8198 UW"/>
    <s v="SPS PALLET/412813042/ZSO/SJ-PDN/36127/11/2021/S21110406043/5042422839/LMS (SJ DATANG : 15-11-2021/09:59)"/>
    <n v="10116"/>
    <x v="8"/>
    <n v="32"/>
  </r>
  <r>
    <s v="555-0006785"/>
    <d v="2021-11-15T00:00:00"/>
    <n v="118"/>
    <s v="PT. TIV-PROD PANDAAN"/>
    <n v="5042435927"/>
    <s v="SUMARNO"/>
    <s v="N 8596 UV"/>
    <s v="SPS PALLET/412844634/ZSO/S21111200192/5042435927/LMS (SJ DATANG : 15-11-2021/11:17)"/>
    <n v="10116"/>
    <x v="8"/>
    <n v="16"/>
  </r>
  <r>
    <s v="555-0006786"/>
    <d v="2021-11-15T00:00:00"/>
    <n v="164"/>
    <s v="PT. TIV-PROD KEBUN CANDI"/>
    <n v="5042438430"/>
    <s v="DJAMALI"/>
    <s v="L 8813 UT"/>
    <s v="GLN JUGRACK/412844488/ZSO/S21111200505/5042438430/LMS (SJ DATANG : 15-11-2021/11:36)"/>
    <n v="74559"/>
    <x v="1"/>
    <n v="18"/>
  </r>
  <r>
    <s v="555-0006786"/>
    <d v="2021-11-15T00:00:00"/>
    <n v="164"/>
    <s v="PT. TIV-PROD KEBUN CANDI"/>
    <n v="5042438430"/>
    <s v="DJAMALI"/>
    <s v="L 8813 UT"/>
    <s v="GLN JUGRACK/412844488/ZSO/S21111200505/5042438430/LMS (SJ DATANG : 15-11-2021/11:36)"/>
    <n v="19310"/>
    <x v="2"/>
    <n v="18"/>
  </r>
  <r>
    <s v="555-0006786"/>
    <d v="2021-11-15T00:00:00"/>
    <n v="164"/>
    <s v="PT. TIV-PROD KEBUN CANDI"/>
    <n v="5042438430"/>
    <s v="DJAMALI"/>
    <s v="L 8813 UT"/>
    <s v="GLN JUGRACK/412844488/ZSO/S21111200505/5042438430/LMS (SJ DATANG : 15-11-2021/11:36)"/>
    <s v="74559G"/>
    <x v="3"/>
    <n v="1344"/>
  </r>
  <r>
    <s v="555-0006786"/>
    <d v="2021-11-15T00:00:00"/>
    <n v="164"/>
    <s v="PT. TIV-PROD KEBUN CANDI"/>
    <n v="5042438430"/>
    <s v="DJAMALI"/>
    <s v="L 8813 UT"/>
    <s v="GLN JUGRACK/412844488/ZSO/S21111200505/5042438430/LMS (SJ DATANG : 15-11-2021/11:36)"/>
    <n v="33300"/>
    <x v="4"/>
    <n v="28"/>
  </r>
  <r>
    <s v="555-0006787"/>
    <d v="2021-11-15T00:00:00"/>
    <n v="118"/>
    <s v="PT. TIV-PROD PANDAAN"/>
    <n v="5042426521"/>
    <s v="MISTAM"/>
    <s v="N 8143 UW"/>
    <s v="SPS PALLET/412813045/ZSO/S21110406045/5042426521/LMS (SJ DATANG : 15-11-2021/10:35)"/>
    <n v="10116"/>
    <x v="8"/>
    <n v="32"/>
  </r>
  <r>
    <s v="555-0006788"/>
    <d v="2021-11-15T00:00:00"/>
    <n v="118"/>
    <s v="PT. TIV-PROD PANDAAN"/>
    <n v="5042429086"/>
    <s v="DENY R"/>
    <s v="N 8612 UW"/>
    <s v="SPS PALLET/412813049/ZSO/S21110405918/5042429086/LMS (SJ DATANG : 15-11-2021/12:47)"/>
    <n v="10116"/>
    <x v="8"/>
    <n v="16"/>
  </r>
  <r>
    <s v="555-0006789"/>
    <d v="2021-11-15T00:00:00"/>
    <n v="164"/>
    <s v="PT. TIV-PROD KEBUN CANDI"/>
    <n v="5042397870"/>
    <s v="AKHMAD"/>
    <s v="L 9357 UZ"/>
    <s v="GLN JUGRACK/412844489/ZSO/S21111200506/5042397870/LMS (SJ DATANG : 15-11-2021/12:59)"/>
    <n v="74559"/>
    <x v="1"/>
    <n v="18"/>
  </r>
  <r>
    <s v="555-0006789"/>
    <d v="2021-11-15T00:00:00"/>
    <n v="164"/>
    <s v="PT. TIV-PROD KEBUN CANDI"/>
    <n v="5042397870"/>
    <s v="AKHMAD"/>
    <s v="L 9357 UZ"/>
    <s v="GLN JUGRACK/412844489/ZSO/S21111200506/5042397870/LMS (SJ DATANG : 15-11-2021/12:59)"/>
    <n v="19310"/>
    <x v="2"/>
    <n v="18"/>
  </r>
  <r>
    <s v="555-0006789"/>
    <d v="2021-11-15T00:00:00"/>
    <n v="164"/>
    <s v="PT. TIV-PROD KEBUN CANDI"/>
    <n v="5042397870"/>
    <s v="AKHMAD"/>
    <s v="L 9357 UZ"/>
    <s v="GLN JUGRACK/412844489/ZSO/S21111200506/5042397870/LMS (SJ DATANG : 15-11-2021/12:59)"/>
    <s v="74559G"/>
    <x v="3"/>
    <n v="1152"/>
  </r>
  <r>
    <s v="555-0006789"/>
    <d v="2021-11-15T00:00:00"/>
    <n v="164"/>
    <s v="PT. TIV-PROD KEBUN CANDI"/>
    <n v="5042397870"/>
    <s v="AKHMAD"/>
    <s v="L 9357 UZ"/>
    <s v="GLN JUGRACK/412844489/ZSO/S21111200506/5042397870/LMS (SJ DATANG : 15-11-2021/12:59)"/>
    <n v="33300"/>
    <x v="4"/>
    <n v="24"/>
  </r>
  <r>
    <s v="555-0006790"/>
    <d v="2021-11-15T00:00:00"/>
    <n v="164"/>
    <s v="PT. TIV-PROD KEBUN CANDI"/>
    <n v="5042439819"/>
    <s v="SAKUT (DONI)"/>
    <s v="L 9430 UZ"/>
    <s v="GLN JUGRACK/412844481/ZSO/S21111200498/5042439819/LMS (SJ DATANG : 15-11-2021/14:00)"/>
    <n v="74559"/>
    <x v="1"/>
    <n v="18"/>
  </r>
  <r>
    <s v="555-0006790"/>
    <d v="2021-11-15T00:00:00"/>
    <n v="164"/>
    <s v="PT. TIV-PROD KEBUN CANDI"/>
    <n v="5042439819"/>
    <s v="SAKUT (DONI)"/>
    <s v="L 9430 UZ"/>
    <s v="GLN JUGRACK/412844481/ZSO/S21111200498/5042439819/LMS (SJ DATANG : 15-11-2021/14:00)"/>
    <n v="19310"/>
    <x v="2"/>
    <n v="18"/>
  </r>
  <r>
    <s v="555-0006790"/>
    <d v="2021-11-15T00:00:00"/>
    <n v="164"/>
    <s v="PT. TIV-PROD KEBUN CANDI"/>
    <n v="5042439819"/>
    <s v="SAKUT (DONI)"/>
    <s v="L 9430 UZ"/>
    <s v="GLN JUGRACK/412844481/ZSO/S21111200498/5042439819/LMS (SJ DATANG : 15-11-2021/14:00)"/>
    <s v="74559G"/>
    <x v="3"/>
    <n v="1344"/>
  </r>
  <r>
    <s v="555-0006790"/>
    <d v="2021-11-15T00:00:00"/>
    <n v="164"/>
    <s v="PT. TIV-PROD KEBUN CANDI"/>
    <n v="5042439819"/>
    <s v="SAKUT (DONI)"/>
    <s v="L 9430 UZ"/>
    <s v="GLN JUGRACK/412844481/ZSO/S21111200498/5042439819/LMS (SJ DATANG : 15-11-2021/14:00)"/>
    <n v="33300"/>
    <x v="4"/>
    <n v="28"/>
  </r>
  <r>
    <s v="555-0006791"/>
    <d v="2021-11-15T00:00:00"/>
    <n v="164"/>
    <s v="PT. TIV-PROD KEBUN CANDI"/>
    <n v="5042445083"/>
    <s v="AGUS D"/>
    <s v="N 9374 WE"/>
    <s v="GLN JUGRACK/412844433/ZSO/S21111200499/5042445083/LMS (SJ DATANG : 15-11-2021/16:01)"/>
    <n v="74559"/>
    <x v="1"/>
    <n v="18"/>
  </r>
  <r>
    <s v="555-0006791"/>
    <d v="2021-11-15T00:00:00"/>
    <n v="164"/>
    <s v="PT. TIV-PROD KEBUN CANDI"/>
    <n v="5042445083"/>
    <s v="AGUS D"/>
    <s v="N 9374 WE"/>
    <s v="GLN JUGRACK/412844433/ZSO/S21111200499/5042445083/LMS (SJ DATANG : 15-11-2021/16:01)"/>
    <n v="19310"/>
    <x v="2"/>
    <n v="18"/>
  </r>
  <r>
    <s v="555-0006791"/>
    <d v="2021-11-15T00:00:00"/>
    <n v="164"/>
    <s v="PT. TIV-PROD KEBUN CANDI"/>
    <n v="5042445083"/>
    <s v="AGUS D"/>
    <s v="N 9374 WE"/>
    <s v="GLN JUGRACK/412844433/ZSO/S21111200499/5042445083/LMS (SJ DATANG : 15-11-2021/16:01)"/>
    <s v="74559G"/>
    <x v="3"/>
    <n v="1152"/>
  </r>
  <r>
    <s v="555-0006791"/>
    <d v="2021-11-15T00:00:00"/>
    <n v="164"/>
    <s v="PT. TIV-PROD KEBUN CANDI"/>
    <n v="5042445083"/>
    <s v="AGUS D"/>
    <s v="N 9374 WE"/>
    <s v="GLN JUGRACK/412844433/ZSO/S21111200499/5042445083/LMS (SJ DATANG : 15-11-2021/16:01)"/>
    <n v="33300"/>
    <x v="4"/>
    <n v="24"/>
  </r>
  <r>
    <s v="555-0006792"/>
    <d v="2021-11-15T00:00:00"/>
    <n v="164"/>
    <s v="PT. TIV-PROD KEBUN CANDI"/>
    <n v="5042447128"/>
    <s v="MUHAMMAD"/>
    <s v="N 8527 UV"/>
    <s v="GLN JUGRACK/412844490/ZSO/S21111200496/5042447128/LMS (SJ DATANG : 15-11-2021/18:09)"/>
    <n v="74559"/>
    <x v="1"/>
    <n v="18"/>
  </r>
  <r>
    <s v="555-0006792"/>
    <d v="2021-11-15T00:00:00"/>
    <n v="164"/>
    <s v="PT. TIV-PROD KEBUN CANDI"/>
    <n v="5042447128"/>
    <s v="MUHAMMAD"/>
    <s v="N 8527 UV"/>
    <s v="GLN JUGRACK/412844490/ZSO/S21111200496/5042447128/LMS (SJ DATANG : 15-11-2021/18:09)"/>
    <n v="19310"/>
    <x v="2"/>
    <n v="18"/>
  </r>
  <r>
    <s v="555-0006792"/>
    <d v="2021-11-15T00:00:00"/>
    <n v="164"/>
    <s v="PT. TIV-PROD KEBUN CANDI"/>
    <n v="5042447128"/>
    <s v="MUHAMMAD"/>
    <s v="N 8527 UV"/>
    <s v="GLN JUGRACK/412844490/ZSO/S21111200496/5042447128/LMS (SJ DATANG : 15-11-2021/18:09)"/>
    <s v="74559G"/>
    <x v="3"/>
    <n v="1344"/>
  </r>
  <r>
    <s v="555-0006792"/>
    <d v="2021-11-15T00:00:00"/>
    <n v="164"/>
    <s v="PT. TIV-PROD KEBUN CANDI"/>
    <n v="5042447128"/>
    <s v="MUHAMMAD"/>
    <s v="N 8527 UV"/>
    <s v="GLN JUGRACK/412844490/ZSO/S21111200496/5042447128/LMS (SJ DATANG : 15-11-2021/18:09)"/>
    <n v="33300"/>
    <x v="4"/>
    <n v="28"/>
  </r>
  <r>
    <s v="555-0006793"/>
    <d v="2021-11-16T00:00:00"/>
    <n v="164"/>
    <s v="PT. TIV-PROD KEBUN CANDI"/>
    <n v="5042442335"/>
    <s v="MAT ALI"/>
    <s v="L 9358 UZ"/>
    <s v="GLN JUGRACK/412844484/ZSO/S21111200487/5042442335/LMS (SJ DATANG : 16-11-2021/09:10)"/>
    <n v="74559"/>
    <x v="1"/>
    <n v="24"/>
  </r>
  <r>
    <s v="555-0006793"/>
    <d v="2021-11-16T00:00:00"/>
    <n v="164"/>
    <s v="PT. TIV-PROD KEBUN CANDI"/>
    <n v="5042442335"/>
    <s v="MAT ALI"/>
    <s v="L 9358 UZ"/>
    <s v="GLN JUGRACK/412844484/ZSO/S21111200487/5042442335/LMS (SJ DATANG : 16-11-2021/09:10)"/>
    <n v="19310"/>
    <x v="2"/>
    <n v="24"/>
  </r>
  <r>
    <s v="555-0006793"/>
    <d v="2021-11-16T00:00:00"/>
    <n v="164"/>
    <s v="PT. TIV-PROD KEBUN CANDI"/>
    <n v="5042442335"/>
    <s v="MAT ALI"/>
    <s v="L 9358 UZ"/>
    <s v="GLN JUGRACK/412844484/ZSO/S21111200487/5042442335/LMS (SJ DATANG : 16-11-2021/09:10)"/>
    <s v="74559G"/>
    <x v="3"/>
    <n v="1152"/>
  </r>
  <r>
    <s v="555-0006793"/>
    <d v="2021-11-16T00:00:00"/>
    <n v="164"/>
    <s v="PT. TIV-PROD KEBUN CANDI"/>
    <n v="5042442335"/>
    <s v="MAT ALI"/>
    <s v="L 9358 UZ"/>
    <s v="GLN JUGRACK/412844484/ZSO/S21111200487/5042442335/LMS (SJ DATANG : 16-11-2021/09:10)"/>
    <n v="33300"/>
    <x v="4"/>
    <n v="24"/>
  </r>
  <r>
    <s v="555-0006794"/>
    <d v="2021-11-16T00:00:00"/>
    <n v="118"/>
    <s v="PT. TIV-PROD PANDAAN"/>
    <n v="5042458388"/>
    <s v="SURAHMAN"/>
    <s v="N 9959 UV"/>
    <s v="SPS PALLET/412844605/ZSO/S21111200223/5042458388/LMS (SJ DATANG : 16-11-2021/08:25)"/>
    <n v="10116"/>
    <x v="8"/>
    <n v="32"/>
  </r>
  <r>
    <s v="555-0006795"/>
    <d v="2021-11-16T00:00:00"/>
    <n v="164"/>
    <s v="PT. TIV-PROD KEBUN CANDI"/>
    <n v="5042462041"/>
    <s v="KHOTIB"/>
    <s v="N 8507 UV"/>
    <s v="GLN JUGRACK/412844466/ZSO/S21111200477/5042462041/LMS (SJ DATANG : 16-11-2021/11:00)"/>
    <n v="74559"/>
    <x v="1"/>
    <n v="18"/>
  </r>
  <r>
    <s v="555-0006795"/>
    <d v="2021-11-16T00:00:00"/>
    <n v="164"/>
    <s v="PT. TIV-PROD KEBUN CANDI"/>
    <n v="5042462041"/>
    <s v="KHOTIB"/>
    <s v="N 8507 UV"/>
    <s v="GLN JUGRACK/412844466/ZSO/S21111200477/5042462041/LMS (SJ DATANG : 16-11-2021/11:00)"/>
    <n v="19310"/>
    <x v="2"/>
    <n v="18"/>
  </r>
  <r>
    <s v="555-0006795"/>
    <d v="2021-11-16T00:00:00"/>
    <n v="164"/>
    <s v="PT. TIV-PROD KEBUN CANDI"/>
    <n v="5042462041"/>
    <s v="KHOTIB"/>
    <s v="N 8507 UV"/>
    <s v="GLN JUGRACK/412844466/ZSO/S21111200477/5042462041/LMS (SJ DATANG : 16-11-2021/11:00)"/>
    <s v="74559G"/>
    <x v="3"/>
    <n v="1344"/>
  </r>
  <r>
    <s v="555-0006795"/>
    <d v="2021-11-16T00:00:00"/>
    <n v="164"/>
    <s v="PT. TIV-PROD KEBUN CANDI"/>
    <n v="5042462041"/>
    <s v="KHOTIB"/>
    <s v="N 8507 UV"/>
    <s v="GLN JUGRACK/412844466/ZSO/S21111200477/5042462041/LMS (SJ DATANG : 16-11-2021/11:00)"/>
    <n v="33300"/>
    <x v="4"/>
    <n v="28"/>
  </r>
  <r>
    <s v="555-0006796"/>
    <d v="2021-11-16T00:00:00"/>
    <n v="118"/>
    <s v="PT. TIV-PROD PANDAAN"/>
    <n v="5042471529"/>
    <s v="RISWANTO"/>
    <s v="N 8876 UW"/>
    <s v="SPS PALLET/412844607/ZSO/S21111200222/5042471529/LMS (SJ DATANG : 16-11-2021/12:48)"/>
    <n v="10116"/>
    <x v="8"/>
    <n v="32"/>
  </r>
  <r>
    <s v="555-0006797"/>
    <d v="2021-11-16T00:00:00"/>
    <n v="164"/>
    <s v="PT. TIV-PROD KEBUN CANDI"/>
    <n v="5042455340"/>
    <s v="BAMBANG"/>
    <s v="L 8858 UI"/>
    <s v="GLN JUGRACK/412844483/ZSO/S21111200484/5042455340/LMS (SJ DATANG : 16-11-2021/12:56)"/>
    <n v="74559"/>
    <x v="1"/>
    <n v="18"/>
  </r>
  <r>
    <s v="555-0006797"/>
    <d v="2021-11-16T00:00:00"/>
    <n v="164"/>
    <s v="PT. TIV-PROD KEBUN CANDI"/>
    <n v="5042455340"/>
    <s v="BAMBANG"/>
    <s v="L 8858 UI"/>
    <s v="GLN JUGRACK/412844483/ZSO/S21111200484/5042455340/LMS (SJ DATANG : 16-11-2021/12:56)"/>
    <n v="19310"/>
    <x v="2"/>
    <n v="18"/>
  </r>
  <r>
    <s v="555-0006797"/>
    <d v="2021-11-16T00:00:00"/>
    <n v="164"/>
    <s v="PT. TIV-PROD KEBUN CANDI"/>
    <n v="5042455340"/>
    <s v="BAMBANG"/>
    <s v="L 8858 UI"/>
    <s v="GLN JUGRACK/412844483/ZSO/S21111200484/5042455340/LMS (SJ DATANG : 16-11-2021/12:56)"/>
    <s v="74559G"/>
    <x v="3"/>
    <n v="1152"/>
  </r>
  <r>
    <s v="555-0006797"/>
    <d v="2021-11-16T00:00:00"/>
    <n v="164"/>
    <s v="PT. TIV-PROD KEBUN CANDI"/>
    <n v="5042455340"/>
    <s v="BAMBANG"/>
    <s v="L 8858 UI"/>
    <s v="GLN JUGRACK/412844483/ZSO/S21111200484/5042455340/LMS (SJ DATANG : 16-11-2021/12:56)"/>
    <n v="33300"/>
    <x v="4"/>
    <n v="24"/>
  </r>
  <r>
    <s v="555-0006798"/>
    <d v="2021-11-16T00:00:00"/>
    <n v="164"/>
    <s v="PT. TIV-PROD KEBUN CANDI"/>
    <n v="5042460549"/>
    <s v="ARIF (ROZIQ)"/>
    <s v="N 9374 WE"/>
    <s v="GLN JUGRACK/412840791/ZSO/S21111200475/5042460549/LMS (SJ DATANG : 16-11-2021/14:42)"/>
    <n v="74559"/>
    <x v="1"/>
    <n v="18"/>
  </r>
  <r>
    <s v="555-0006798"/>
    <d v="2021-11-16T00:00:00"/>
    <n v="164"/>
    <s v="PT. TIV-PROD KEBUN CANDI"/>
    <n v="5042460549"/>
    <s v="ARIF (ROZIQ)"/>
    <s v="N 9374 WE"/>
    <s v="GLN JUGRACK/412840791/ZSO/S21111200475/5042460549/LMS (SJ DATANG : 16-11-2021/14:42)"/>
    <n v="19310"/>
    <x v="2"/>
    <n v="18"/>
  </r>
  <r>
    <s v="555-0006798"/>
    <d v="2021-11-16T00:00:00"/>
    <n v="164"/>
    <s v="PT. TIV-PROD KEBUN CANDI"/>
    <n v="5042460549"/>
    <s v="ARIF (ROZIQ)"/>
    <s v="N 9374 WE"/>
    <s v="GLN JUGRACK/412840791/ZSO/S21111200475/5042460549/LMS (SJ DATANG : 16-11-2021/14:42)"/>
    <s v="74559G"/>
    <x v="3"/>
    <n v="1152"/>
  </r>
  <r>
    <s v="555-0006798"/>
    <d v="2021-11-16T00:00:00"/>
    <n v="164"/>
    <s v="PT. TIV-PROD KEBUN CANDI"/>
    <n v="5042460549"/>
    <s v="ARIF (ROZIQ)"/>
    <s v="N 9374 WE"/>
    <s v="GLN JUGRACK/412840791/ZSO/S21111200475/5042460549/LMS (SJ DATANG : 16-11-2021/14:42)"/>
    <n v="33300"/>
    <x v="4"/>
    <n v="24"/>
  </r>
  <r>
    <s v="555-0006799"/>
    <d v="2021-11-16T00:00:00"/>
    <n v="164"/>
    <s v="PT. TIV-PROD KEBUN CANDI"/>
    <n v="5042454662"/>
    <s v="NUR CHOLIS"/>
    <s v="L 9424 UZ"/>
    <s v="GLN JUGRACK/412844449/ZSO/S21111200469/5042454662/LMS (SJ DATANG : 16-11-2021/15:45)"/>
    <n v="74559"/>
    <x v="1"/>
    <n v="18"/>
  </r>
  <r>
    <s v="555-0006799"/>
    <d v="2021-11-16T00:00:00"/>
    <n v="164"/>
    <s v="PT. TIV-PROD KEBUN CANDI"/>
    <n v="5042454662"/>
    <s v="NUR CHOLIS"/>
    <s v="L 9424 UZ"/>
    <s v="GLN JUGRACK/412844449/ZSO/S21111200469/5042454662/LMS (SJ DATANG : 16-11-2021/15:45)"/>
    <n v="19310"/>
    <x v="2"/>
    <n v="18"/>
  </r>
  <r>
    <s v="555-0006799"/>
    <d v="2021-11-16T00:00:00"/>
    <n v="164"/>
    <s v="PT. TIV-PROD KEBUN CANDI"/>
    <n v="5042454662"/>
    <s v="NUR CHOLIS"/>
    <s v="L 9424 UZ"/>
    <s v="GLN JUGRACK/412844449/ZSO/S21111200469/5042454662/LMS (SJ DATANG : 16-11-2021/15:45)"/>
    <s v="74559G"/>
    <x v="3"/>
    <n v="1344"/>
  </r>
  <r>
    <s v="555-0006799"/>
    <d v="2021-11-16T00:00:00"/>
    <n v="164"/>
    <s v="PT. TIV-PROD KEBUN CANDI"/>
    <n v="5042454662"/>
    <s v="NUR CHOLIS"/>
    <s v="L 9424 UZ"/>
    <s v="GLN JUGRACK/412844449/ZSO/S21111200469/5042454662/LMS (SJ DATANG : 16-11-2021/15:45)"/>
    <n v="33300"/>
    <x v="4"/>
    <n v="28"/>
  </r>
  <r>
    <s v="555-0006800"/>
    <d v="2021-11-17T00:00:00"/>
    <n v="164"/>
    <s v="PT. TIV-PROD KEBUN CANDI"/>
    <n v="5042459096"/>
    <s v="MAHRUS"/>
    <s v="N 9375 WE"/>
    <s v="GLN JUGRACK/412844450/ZSO/S21111200467/5042459096/LMS (SJ DATANG : 17-11-2021/09:29)"/>
    <n v="74559"/>
    <x v="1"/>
    <n v="15"/>
  </r>
  <r>
    <s v="555-0006800"/>
    <d v="2021-11-17T00:00:00"/>
    <n v="164"/>
    <s v="PT. TIV-PROD KEBUN CANDI"/>
    <n v="5042459096"/>
    <s v="MAHRUS"/>
    <s v="N 9375 WE"/>
    <s v="GLN JUGRACK/412844450/ZSO/S21111200467/5042459096/LMS (SJ DATANG : 17-11-2021/09:29)"/>
    <n v="19310"/>
    <x v="2"/>
    <n v="15"/>
  </r>
  <r>
    <s v="555-0006800"/>
    <d v="2021-11-17T00:00:00"/>
    <n v="164"/>
    <s v="PT. TIV-PROD KEBUN CANDI"/>
    <n v="5042459096"/>
    <s v="MAHRUS"/>
    <s v="N 9375 WE"/>
    <s v="GLN JUGRACK/412844450/ZSO/S21111200467/5042459096/LMS (SJ DATANG : 17-11-2021/09:29)"/>
    <s v="74559G"/>
    <x v="3"/>
    <n v="1152"/>
  </r>
  <r>
    <s v="555-0006800"/>
    <d v="2021-11-17T00:00:00"/>
    <n v="164"/>
    <s v="PT. TIV-PROD KEBUN CANDI"/>
    <n v="5042459096"/>
    <s v="MAHRUS"/>
    <s v="N 9375 WE"/>
    <s v="GLN JUGRACK/412844450/ZSO/S21111200467/5042459096/LMS (SJ DATANG : 17-11-2021/09:29)"/>
    <n v="33300"/>
    <x v="4"/>
    <n v="24"/>
  </r>
  <r>
    <s v="555-0006801"/>
    <d v="2021-11-17T00:00:00"/>
    <n v="164"/>
    <s v="PT. TIV-PROD KEBUN CANDI"/>
    <n v="5042469747"/>
    <s v="AKHMAD"/>
    <s v="L 9357 UZ"/>
    <s v="GLN JUGRACK/412844444/ZSO/S21111200461/5042469747/LMS (SJ DATANG : 17-11-2021/11:00)"/>
    <n v="74559"/>
    <x v="1"/>
    <n v="18"/>
  </r>
  <r>
    <s v="555-0006801"/>
    <d v="2021-11-17T00:00:00"/>
    <n v="164"/>
    <s v="PT. TIV-PROD KEBUN CANDI"/>
    <n v="5042469747"/>
    <s v="AKHMAD"/>
    <s v="L 9357 UZ"/>
    <s v="GLN JUGRACK/412844444/ZSO/S21111200461/5042469747/LMS (SJ DATANG : 17-11-2021/11:00)"/>
    <n v="19310"/>
    <x v="2"/>
    <n v="18"/>
  </r>
  <r>
    <s v="555-0006801"/>
    <d v="2021-11-17T00:00:00"/>
    <n v="164"/>
    <s v="PT. TIV-PROD KEBUN CANDI"/>
    <n v="5042469747"/>
    <s v="AKHMAD"/>
    <s v="L 9357 UZ"/>
    <s v="GLN JUGRACK/412844444/ZSO/S21111200461/5042469747/LMS (SJ DATANG : 17-11-2021/11:00)"/>
    <s v="74559G"/>
    <x v="3"/>
    <n v="1152"/>
  </r>
  <r>
    <s v="555-0006801"/>
    <d v="2021-11-17T00:00:00"/>
    <n v="164"/>
    <s v="PT. TIV-PROD KEBUN CANDI"/>
    <n v="5042469747"/>
    <s v="AKHMAD"/>
    <s v="L 9357 UZ"/>
    <s v="GLN JUGRACK/412844444/ZSO/S21111200461/5042469747/LMS (SJ DATANG : 17-11-2021/11:00)"/>
    <n v="33300"/>
    <x v="4"/>
    <n v="24"/>
  </r>
  <r>
    <s v="555-0006802"/>
    <d v="2021-11-17T00:00:00"/>
    <n v="164"/>
    <s v="PT. TIV-PROD KEBUN CANDI"/>
    <n v="5042468038"/>
    <s v="MAT ALI"/>
    <s v="L 9358 UZ"/>
    <s v="GLN JUGRACK/412844434/ZSO/S21111200450/5042468038/LMS (SJ DATANG : 17-11-2021/12:31)"/>
    <n v="74559"/>
    <x v="1"/>
    <n v="24"/>
  </r>
  <r>
    <s v="555-0006802"/>
    <d v="2021-11-17T00:00:00"/>
    <n v="164"/>
    <s v="PT. TIV-PROD KEBUN CANDI"/>
    <n v="5042468038"/>
    <s v="MAT ALI"/>
    <s v="L 9358 UZ"/>
    <s v="GLN JUGRACK/412844434/ZSO/S21111200450/5042468038/LMS (SJ DATANG : 17-11-2021/12:31)"/>
    <n v="19310"/>
    <x v="2"/>
    <n v="24"/>
  </r>
  <r>
    <s v="555-0006802"/>
    <d v="2021-11-17T00:00:00"/>
    <n v="164"/>
    <s v="PT. TIV-PROD KEBUN CANDI"/>
    <n v="5042468038"/>
    <s v="MAT ALI"/>
    <s v="L 9358 UZ"/>
    <s v="GLN JUGRACK/412844434/ZSO/S21111200450/5042468038/LMS (SJ DATANG : 17-11-2021/12:31)"/>
    <s v="74559G"/>
    <x v="3"/>
    <n v="1152"/>
  </r>
  <r>
    <s v="555-0006802"/>
    <d v="2021-11-17T00:00:00"/>
    <n v="164"/>
    <s v="PT. TIV-PROD KEBUN CANDI"/>
    <n v="5042468038"/>
    <s v="MAT ALI"/>
    <s v="L 9358 UZ"/>
    <s v="GLN JUGRACK/412844434/ZSO/S21111200450/5042468038/LMS (SJ DATANG : 17-11-2021/12:31)"/>
    <n v="33300"/>
    <x v="4"/>
    <n v="24"/>
  </r>
  <r>
    <s v="555-0006803"/>
    <d v="2021-11-17T00:00:00"/>
    <n v="118"/>
    <s v="PT. TIV-PROD PANDAAN"/>
    <m/>
    <s v="JUMANTORO"/>
    <s v="L 8745 UU"/>
    <s v="SPS PALLET/PINJAM PALLET UNTUK MUAT KE JEMBER"/>
    <n v="10116"/>
    <x v="8"/>
    <n v="16"/>
  </r>
  <r>
    <s v="555-0006804"/>
    <d v="2021-11-17T00:00:00"/>
    <n v="164"/>
    <s v="PT. TIV-PROD KEBUN CANDI"/>
    <n v="5042483304"/>
    <s v="AGUS D"/>
    <s v="N 9374 WE"/>
    <s v="GLN JUGRACK/412844696/ZSO/S21111200441/5042483304/LMS (SJ DATANG : 17-11-2021/14:55)"/>
    <n v="74559"/>
    <x v="1"/>
    <n v="18"/>
  </r>
  <r>
    <s v="555-0006804"/>
    <d v="2021-11-17T00:00:00"/>
    <n v="164"/>
    <s v="PT. TIV-PROD KEBUN CANDI"/>
    <n v="5042483304"/>
    <s v="AGUS D"/>
    <s v="N 9374 WE"/>
    <s v="GLN JUGRACK/412844696/ZSO/S21111200441/5042483304/LMS (SJ DATANG : 17-11-2021/14:55)"/>
    <n v="19310"/>
    <x v="2"/>
    <n v="18"/>
  </r>
  <r>
    <s v="555-0006804"/>
    <d v="2021-11-17T00:00:00"/>
    <n v="164"/>
    <s v="PT. TIV-PROD KEBUN CANDI"/>
    <n v="5042483304"/>
    <s v="AGUS D"/>
    <s v="N 9374 WE"/>
    <s v="GLN JUGRACK/412844696/ZSO/S21111200441/5042483304/LMS (SJ DATANG : 17-11-2021/14:55)"/>
    <s v="74559G"/>
    <x v="3"/>
    <n v="1152"/>
  </r>
  <r>
    <s v="555-0006804"/>
    <d v="2021-11-17T00:00:00"/>
    <n v="164"/>
    <s v="PT. TIV-PROD KEBUN CANDI"/>
    <n v="5042483304"/>
    <s v="AGUS D"/>
    <s v="N 9374 WE"/>
    <s v="GLN JUGRACK/412844696/ZSO/S21111200441/5042483304/LMS (SJ DATANG : 17-11-2021/14:55)"/>
    <n v="33300"/>
    <x v="4"/>
    <n v="24"/>
  </r>
  <r>
    <s v="555-0006805"/>
    <d v="2021-11-17T00:00:00"/>
    <n v="118"/>
    <s v="PT. TIV-PROD PANDAAN"/>
    <n v="5042488239"/>
    <s v="DENI R"/>
    <s v="N 8612 UW"/>
    <s v="SPS PALLET/412844597/ZSO/S2111200215/5042488239/LMS (SJ DATANG : 17-11-2021)"/>
    <n v="10116"/>
    <x v="8"/>
    <n v="32"/>
  </r>
  <r>
    <s v="555-0006806"/>
    <d v="2021-11-17T00:00:00"/>
    <n v="164"/>
    <s v="PT. TIV-PROD KEBUN CANDI"/>
    <n v="5042483975"/>
    <s v="MUHAMMAD"/>
    <s v="N 8527 UV"/>
    <s v="GLN JUGRACK/412844698/ZSO/S21111200442/5042483975/LMS (SJ DATANG : 17-11-2021)"/>
    <n v="74559"/>
    <x v="1"/>
    <n v="18"/>
  </r>
  <r>
    <s v="555-0006806"/>
    <d v="2021-11-17T00:00:00"/>
    <n v="164"/>
    <s v="PT. TIV-PROD KEBUN CANDI"/>
    <n v="5042483975"/>
    <s v="MUHAMMAD"/>
    <s v="N 8527 UV"/>
    <s v="GLN JUGRACK/412844698/ZSO/S21111200442/5042483975/LMS (SJ DATANG : 17-11-2021)"/>
    <n v="19310"/>
    <x v="2"/>
    <n v="18"/>
  </r>
  <r>
    <s v="555-0006806"/>
    <d v="2021-11-17T00:00:00"/>
    <n v="164"/>
    <s v="PT. TIV-PROD KEBUN CANDI"/>
    <n v="5042483975"/>
    <s v="MUHAMMAD"/>
    <s v="N 8527 UV"/>
    <s v="GLN JUGRACK/412844698/ZSO/S21111200442/5042483975/LMS (SJ DATANG : 17-11-2021)"/>
    <s v="74559G"/>
    <x v="3"/>
    <n v="1344"/>
  </r>
  <r>
    <s v="555-0006806"/>
    <d v="2021-11-17T00:00:00"/>
    <n v="164"/>
    <s v="PT. TIV-PROD KEBUN CANDI"/>
    <n v="5042483975"/>
    <s v="MUHAMMAD"/>
    <s v="N 8527 UV"/>
    <s v="GLN JUGRACK/412844698/ZSO/S21111200442/5042483975/LMS (SJ DATANG : 17-11-2021)"/>
    <n v="33300"/>
    <x v="4"/>
    <n v="28"/>
  </r>
  <r>
    <s v="555-0006807"/>
    <d v="2021-11-17T00:00:00"/>
    <s v="55-050"/>
    <s v="PT. TIRTAMAS LESTARI"/>
    <m/>
    <s v="KOMAIRI"/>
    <s v="L 9614 UX"/>
    <s v="GLN LASAH/SJ/PDN/21/11/005748/904021470002/LMS (SJ DATANG : 17-11-2021/07:36)"/>
    <n v="74560"/>
    <x v="5"/>
    <n v="20"/>
  </r>
  <r>
    <s v="555-0006807"/>
    <d v="2021-11-17T00:00:00"/>
    <s v="55-050"/>
    <s v="PT. TIRTAMAS LESTARI"/>
    <m/>
    <s v="KOMAIRI"/>
    <s v="L 9614 UX"/>
    <s v="GLN LASAH/SJ/PDN/21/11/005748/904021470002/LMS (SJ DATANG : 17-11-2021/07:36)"/>
    <n v="29310"/>
    <x v="6"/>
    <n v="20"/>
  </r>
  <r>
    <s v="555-0006807"/>
    <d v="2021-11-17T00:00:00"/>
    <s v="55-050"/>
    <s v="PT. TIRTAMAS LESTARI"/>
    <m/>
    <s v="KOMAIRI"/>
    <s v="L 9614 UX"/>
    <s v="GLN LASAH/SJ/PDN/21/11/005748/904021470002/LMS (SJ DATANG : 17-11-2021/07:36)"/>
    <s v="74560G"/>
    <x v="7"/>
    <n v="1344"/>
  </r>
  <r>
    <s v="555-0006808"/>
    <d v="2021-11-18T00:00:00"/>
    <n v="118"/>
    <s v="PT. TIV-PROD PANDAAN"/>
    <n v="5042431597"/>
    <s v="SUFYAN"/>
    <s v="L 8223 UT"/>
    <s v="SPS PALLET/412844610/ZSO/S21111200211/5042431597/LMS (SJ DATANG : 18-11-2021/06:49)"/>
    <n v="10116"/>
    <x v="8"/>
    <n v="32"/>
  </r>
  <r>
    <s v="555-0006809"/>
    <d v="2021-11-17T00:00:00"/>
    <s v="55-052"/>
    <s v="PT. TIRTA YAKIN SEJAHTERA"/>
    <m/>
    <s v="JUMANTORO"/>
    <s v="L 8745 UU"/>
    <s v="SPS LASAH/REV 555-0009398/9057/2021/11/0113/90572146D001/TURUN DC ALFAMIDI (KARTON TURUN DEPO PASURUAN)"/>
    <n v="173022"/>
    <x v="11"/>
    <n v="420"/>
  </r>
  <r>
    <s v="555-0006809"/>
    <d v="2021-11-17T00:00:00"/>
    <s v="55-052"/>
    <s v="PT. TIRTA YAKIN SEJAHTERA"/>
    <m/>
    <s v="JUMANTORO"/>
    <s v="L 8745 UU"/>
    <s v="SPS LASAH/REV 555-0009398/9057/2021/11/0113/90572146D001/TURUN DC ALFAMIDI (KARTON TURUN DEPO PASURUAN)"/>
    <n v="70022"/>
    <x v="12"/>
    <n v="8"/>
  </r>
  <r>
    <s v="555-0006810"/>
    <d v="2021-11-18T00:00:00"/>
    <n v="164"/>
    <s v="PT. TIV-PROD KEBUN CANDI"/>
    <n v="5042474675"/>
    <s v="NUR CHOLIS"/>
    <s v="L 9424 UZ"/>
    <s v="GLN JUGRACK/412844497/ZSO/S21111200447/5042474675/LMS (SJ DATANG : 18-11-2021/09:27)"/>
    <n v="74559"/>
    <x v="1"/>
    <n v="18"/>
  </r>
  <r>
    <s v="555-0006810"/>
    <d v="2021-11-18T00:00:00"/>
    <n v="164"/>
    <s v="PT. TIV-PROD KEBUN CANDI"/>
    <n v="5042474675"/>
    <s v="NUR CHOLIS"/>
    <s v="L 9424 UZ"/>
    <s v="GLN JUGRACK/412844497/ZSO/S21111200447/5042474675/LMS (SJ DATANG : 18-11-2021/09:27)"/>
    <n v="19310"/>
    <x v="2"/>
    <n v="18"/>
  </r>
  <r>
    <s v="555-0006810"/>
    <d v="2021-11-18T00:00:00"/>
    <n v="164"/>
    <s v="PT. TIV-PROD KEBUN CANDI"/>
    <n v="5042474675"/>
    <s v="NUR CHOLIS"/>
    <s v="L 9424 UZ"/>
    <s v="GLN JUGRACK/412844497/ZSO/S21111200447/5042474675/LMS (SJ DATANG : 18-11-2021/09:27)"/>
    <s v="74559G"/>
    <x v="3"/>
    <n v="1344"/>
  </r>
  <r>
    <s v="555-0006810"/>
    <d v="2021-11-18T00:00:00"/>
    <n v="164"/>
    <s v="PT. TIV-PROD KEBUN CANDI"/>
    <n v="5042474675"/>
    <s v="NUR CHOLIS"/>
    <s v="L 9424 UZ"/>
    <s v="GLN JUGRACK/412844497/ZSO/S21111200447/5042474675/LMS (SJ DATANG : 18-11-2021/09:27)"/>
    <n v="33300"/>
    <x v="4"/>
    <n v="28"/>
  </r>
  <r>
    <s v="555-0006811"/>
    <d v="2021-11-18T00:00:00"/>
    <n v="164"/>
    <s v="PT. TIV-PROD KEBUN CANDI"/>
    <n v="5042490507"/>
    <s v="MAHRUS"/>
    <s v="N 9375 WE"/>
    <s v="GLN JUGRACK/412844463/ZSO/S21111200329/5042490507/LMS (SJ DATANG : 18-11-2021/11:09)"/>
    <n v="74559"/>
    <x v="1"/>
    <n v="15"/>
  </r>
  <r>
    <s v="555-0006811"/>
    <d v="2021-11-18T00:00:00"/>
    <n v="164"/>
    <s v="PT. TIV-PROD KEBUN CANDI"/>
    <n v="5042490507"/>
    <s v="MAHRUS"/>
    <s v="N 9375 WE"/>
    <s v="GLN JUGRACK/412844463/ZSO/S21111200329/5042490507/LMS (SJ DATANG : 18-11-2021/11:09)"/>
    <n v="19310"/>
    <x v="2"/>
    <n v="15"/>
  </r>
  <r>
    <s v="555-0006811"/>
    <d v="2021-11-18T00:00:00"/>
    <n v="164"/>
    <s v="PT. TIV-PROD KEBUN CANDI"/>
    <n v="5042490507"/>
    <s v="MAHRUS"/>
    <s v="N 9375 WE"/>
    <s v="GLN JUGRACK/412844463/ZSO/S21111200329/5042490507/LMS (SJ DATANG : 18-11-2021/11:09)"/>
    <s v="74559G"/>
    <x v="3"/>
    <n v="1152"/>
  </r>
  <r>
    <s v="555-0006811"/>
    <d v="2021-11-18T00:00:00"/>
    <n v="164"/>
    <s v="PT. TIV-PROD KEBUN CANDI"/>
    <n v="5042490507"/>
    <s v="MAHRUS"/>
    <s v="N 9375 WE"/>
    <s v="GLN JUGRACK/412844463/ZSO/S21111200329/5042490507/LMS (SJ DATANG : 18-11-2021/11:09)"/>
    <n v="33300"/>
    <x v="4"/>
    <n v="24"/>
  </r>
  <r>
    <s v="555-0006812"/>
    <d v="2021-11-18T00:00:00"/>
    <n v="118"/>
    <s v="PT. TIV-PROD PANDAAN"/>
    <n v="5042489303"/>
    <s v="SUDARSONO"/>
    <s v="N 9935 UW"/>
    <s v="SPS PALLET/412844596/ZSO/S21111200213/5042489303/LMS (SJ DATANG : 18-11-2021/09:58)"/>
    <n v="10116"/>
    <x v="8"/>
    <n v="32"/>
  </r>
  <r>
    <s v="555-0006813"/>
    <d v="2021-11-18T00:00:00"/>
    <n v="164"/>
    <s v="PT. TIV-PROD KEBUN CANDI"/>
    <n v="5042488304"/>
    <s v="A.RAHMAN"/>
    <s v="L 9051 UX"/>
    <s v="GLN JUGRACK/412844462/ZSO/S21111200331/5042488304/LMS (SJ DATANG : 18-11-2021/13:22)"/>
    <n v="74559"/>
    <x v="1"/>
    <n v="6"/>
  </r>
  <r>
    <s v="555-0006813"/>
    <d v="2021-11-18T00:00:00"/>
    <n v="164"/>
    <s v="PT. TIV-PROD KEBUN CANDI"/>
    <n v="5042488304"/>
    <s v="A.RAHMAN"/>
    <s v="L 9051 UX"/>
    <s v="GLN JUGRACK/412844462/ZSO/S21111200331/5042488304/LMS (SJ DATANG : 18-11-2021/13:22)"/>
    <n v="19310"/>
    <x v="2"/>
    <n v="6"/>
  </r>
  <r>
    <s v="555-0006813"/>
    <d v="2021-11-18T00:00:00"/>
    <n v="164"/>
    <s v="PT. TIV-PROD KEBUN CANDI"/>
    <n v="5042488304"/>
    <s v="A.RAHMAN"/>
    <s v="L 9051 UX"/>
    <s v="GLN JUGRACK/412844462/ZSO/S21111200331/5042488304/LMS (SJ DATANG : 18-11-2021/13:22)"/>
    <s v="74559G"/>
    <x v="3"/>
    <n v="1152"/>
  </r>
  <r>
    <s v="555-0006813"/>
    <d v="2021-11-18T00:00:00"/>
    <n v="164"/>
    <s v="PT. TIV-PROD KEBUN CANDI"/>
    <n v="5042488304"/>
    <s v="A.RAHMAN"/>
    <s v="L 9051 UX"/>
    <s v="GLN JUGRACK/412844462/ZSO/S21111200331/5042488304/LMS (SJ DATANG : 18-11-2021/13:22)"/>
    <n v="33300"/>
    <x v="4"/>
    <n v="24"/>
  </r>
  <r>
    <s v="555-0006814"/>
    <d v="2021-11-18T00:00:00"/>
    <n v="118"/>
    <s v="PT. TIV-PROD PANDAAN"/>
    <n v="50424777790"/>
    <s v="SOLIKIN B"/>
    <s v="N 8088 UV"/>
    <s v="SPS PALLET/REV 555-0009408/412844600/ZSO/S21111200217/50424777790/TURUN ULA"/>
    <n v="74561"/>
    <x v="13"/>
    <n v="1280"/>
  </r>
  <r>
    <s v="555-0006814"/>
    <d v="2021-11-18T00:00:00"/>
    <n v="118"/>
    <s v="PT. TIV-PROD PANDAAN"/>
    <n v="50424777790"/>
    <s v="SOLIKIN B"/>
    <s v="N 8088 UV"/>
    <s v="SPS PALLET/REV 555-0009408/412844600/ZSO/S21111200217/50424777790/TURUN ULA"/>
    <n v="10116"/>
    <x v="8"/>
    <n v="32"/>
  </r>
  <r>
    <s v="555-0006815"/>
    <d v="2021-11-17T00:00:00"/>
    <n v="118"/>
    <s v="PT. TIV-PROD PANDAAN"/>
    <n v="50424777790"/>
    <s v="SOLIKIN B"/>
    <s v="N 8088 UV"/>
    <s v="SPS PALLET/412844600/ZSO/S21111200217/50424777790/TURUN ULA"/>
    <n v="10116"/>
    <x v="8"/>
    <n v="32"/>
  </r>
  <r>
    <s v="555-0006816"/>
    <d v="2021-11-18T00:00:00"/>
    <n v="118"/>
    <s v="PT. TIV-PROD PANDAAN"/>
    <m/>
    <s v="JUMANTORO"/>
    <s v="L 8745 UU"/>
    <s v="SPS PALLET/PINJAM PALLET UNTUK MUAT KE GENTENG"/>
    <n v="10116"/>
    <x v="8"/>
    <n v="16"/>
  </r>
  <r>
    <s v="555-0006817"/>
    <d v="2021-11-18T00:00:00"/>
    <n v="118"/>
    <s v="PT. TIV-PROD PANDAAN"/>
    <n v="5042504231"/>
    <s v="RISWANTO"/>
    <s v="N 8876 UW"/>
    <s v="SPS PALLET/412844400/ZSO/S21111200183/5042504231/LMS (SJ DATANG : 18-11-2021/14:12)"/>
    <n v="10116"/>
    <x v="8"/>
    <n v="32"/>
  </r>
  <r>
    <s v="555-0006818"/>
    <d v="2021-11-18T00:00:00"/>
    <n v="164"/>
    <s v="PT. TIV-PROD KEBUN CANDI"/>
    <n v="5042494135"/>
    <s v="AKHMAD"/>
    <s v="L 9357 UZ"/>
    <s v="GLN JUGRACK/412847359/ZSO/S21111203510/5042494135/SWS (18-11-2021/14:39)"/>
    <n v="74559"/>
    <x v="1"/>
    <n v="18"/>
  </r>
  <r>
    <s v="555-0006818"/>
    <d v="2021-11-18T00:00:00"/>
    <n v="164"/>
    <s v="PT. TIV-PROD KEBUN CANDI"/>
    <n v="5042494135"/>
    <s v="AKHMAD"/>
    <s v="L 9357 UZ"/>
    <s v="GLN JUGRACK/412847359/ZSO/S21111203510/5042494135/SWS (18-11-2021/14:39)"/>
    <n v="19310"/>
    <x v="2"/>
    <n v="18"/>
  </r>
  <r>
    <s v="555-0006818"/>
    <d v="2021-11-18T00:00:00"/>
    <n v="164"/>
    <s v="PT. TIV-PROD KEBUN CANDI"/>
    <n v="5042494135"/>
    <s v="AKHMAD"/>
    <s v="L 9357 UZ"/>
    <s v="GLN JUGRACK/412847359/ZSO/S21111203510/5042494135/SWS (18-11-2021/14:39)"/>
    <s v="74559G"/>
    <x v="3"/>
    <n v="1152"/>
  </r>
  <r>
    <s v="555-0006818"/>
    <d v="2021-11-18T00:00:00"/>
    <n v="164"/>
    <s v="PT. TIV-PROD KEBUN CANDI"/>
    <n v="5042494135"/>
    <s v="AKHMAD"/>
    <s v="L 9357 UZ"/>
    <s v="GLN JUGRACK/412847359/ZSO/S21111203510/5042494135/SWS (18-11-2021/14:39)"/>
    <n v="33300"/>
    <x v="4"/>
    <n v="24"/>
  </r>
  <r>
    <s v="555-0006819"/>
    <d v="2021-11-18T00:00:00"/>
    <n v="164"/>
    <s v="PT. TIV-PROD KEBUN CANDI"/>
    <n v="5042497935"/>
    <s v="TRI H"/>
    <s v="L 9434 UZ"/>
    <s v="GLN JUGRACK/412840766/ZSO/S21111200307/5042497935/LMS (SJ DATANG : 18-11-2021/15:54)"/>
    <n v="74559"/>
    <x v="1"/>
    <n v="18"/>
  </r>
  <r>
    <s v="555-0006819"/>
    <d v="2021-11-18T00:00:00"/>
    <n v="164"/>
    <s v="PT. TIV-PROD KEBUN CANDI"/>
    <n v="5042497935"/>
    <s v="TRI H"/>
    <s v="L 9434 UZ"/>
    <s v="GLN JUGRACK/412840766/ZSO/S21111200307/5042497935/LMS (SJ DATANG : 18-11-2021/15:54)"/>
    <n v="19310"/>
    <x v="2"/>
    <n v="18"/>
  </r>
  <r>
    <s v="555-0006819"/>
    <d v="2021-11-18T00:00:00"/>
    <n v="164"/>
    <s v="PT. TIV-PROD KEBUN CANDI"/>
    <n v="5042497935"/>
    <s v="TRI H"/>
    <s v="L 9434 UZ"/>
    <s v="GLN JUGRACK/412840766/ZSO/S21111200307/5042497935/LMS (SJ DATANG : 18-11-2021/15:54)"/>
    <s v="74559G"/>
    <x v="3"/>
    <n v="1344"/>
  </r>
  <r>
    <s v="555-0006819"/>
    <d v="2021-11-18T00:00:00"/>
    <n v="164"/>
    <s v="PT. TIV-PROD KEBUN CANDI"/>
    <n v="5042497935"/>
    <s v="TRI H"/>
    <s v="L 9434 UZ"/>
    <s v="GLN JUGRACK/412840766/ZSO/S21111200307/5042497935/LMS (SJ DATANG : 18-11-2021/15:54)"/>
    <n v="33300"/>
    <x v="4"/>
    <n v="28"/>
  </r>
  <r>
    <s v="555-0006820"/>
    <d v="2021-11-18T00:00:00"/>
    <n v="164"/>
    <s v="PT. TIV-PROD KEBUN CANDI"/>
    <n v="5042510363"/>
    <s v="ZAKARIAH"/>
    <s v="N 9515 WE"/>
    <s v="GLN JUGRACK/412844680/ZSO/S21111200313/5042510363/LMS (SJ DATANG : 18-11-2021/16:27)"/>
    <n v="74559"/>
    <x v="1"/>
    <n v="18"/>
  </r>
  <r>
    <s v="555-0006820"/>
    <d v="2021-11-18T00:00:00"/>
    <n v="164"/>
    <s v="PT. TIV-PROD KEBUN CANDI"/>
    <n v="5042510363"/>
    <s v="ZAKARIAH"/>
    <s v="N 9515 WE"/>
    <s v="GLN JUGRACK/412844680/ZSO/S21111200313/5042510363/LMS (SJ DATANG : 18-11-2021/16:27)"/>
    <n v="19310"/>
    <x v="2"/>
    <n v="18"/>
  </r>
  <r>
    <s v="555-0006820"/>
    <d v="2021-11-18T00:00:00"/>
    <n v="164"/>
    <s v="PT. TIV-PROD KEBUN CANDI"/>
    <n v="5042510363"/>
    <s v="ZAKARIAH"/>
    <s v="N 9515 WE"/>
    <s v="GLN JUGRACK/412844680/ZSO/S21111200313/5042510363/LMS (SJ DATANG : 18-11-2021/16:27)"/>
    <s v="74559G"/>
    <x v="3"/>
    <n v="1152"/>
  </r>
  <r>
    <s v="555-0006820"/>
    <d v="2021-11-18T00:00:00"/>
    <n v="164"/>
    <s v="PT. TIV-PROD KEBUN CANDI"/>
    <n v="5042510363"/>
    <s v="ZAKARIAH"/>
    <s v="N 9515 WE"/>
    <s v="GLN JUGRACK/412844680/ZSO/S21111200313/5042510363/LMS (SJ DATANG : 18-11-2021/16:27)"/>
    <n v="33300"/>
    <x v="4"/>
    <n v="24"/>
  </r>
  <r>
    <s v="555-0006821"/>
    <d v="2021-11-19T00:00:00"/>
    <n v="118"/>
    <s v="PT. TIV-PROD PANDAAN"/>
    <n v="5042511863"/>
    <s v="MUNAWIR"/>
    <s v="N 8815 UW"/>
    <s v="SPS PALLET/412844589/ZSO/S21111200210/5042511863/LMS (SJ DATANG : 19-11-2021/07:25)"/>
    <n v="10116"/>
    <x v="8"/>
    <n v="32"/>
  </r>
  <r>
    <s v="555-0006822"/>
    <d v="2021-11-19T00:00:00"/>
    <n v="164"/>
    <s v="PT. TIV-PROD KEBUN CANDI"/>
    <n v="5042499724"/>
    <s v="MAT ALI"/>
    <s v="L 9358 UZ"/>
    <s v="GLN JUGRACK/42840779/ZSO/S21111200309/5042499724/LMS (SJ DATANG : 19-11-2021/09:15)"/>
    <n v="74559"/>
    <x v="1"/>
    <n v="24"/>
  </r>
  <r>
    <s v="555-0006822"/>
    <d v="2021-11-19T00:00:00"/>
    <n v="164"/>
    <s v="PT. TIV-PROD KEBUN CANDI"/>
    <n v="5042499724"/>
    <s v="MAT ALI"/>
    <s v="L 9358 UZ"/>
    <s v="GLN JUGRACK/42840779/ZSO/S21111200309/5042499724/LMS (SJ DATANG : 19-11-2021/09:15)"/>
    <n v="19310"/>
    <x v="2"/>
    <n v="24"/>
  </r>
  <r>
    <s v="555-0006822"/>
    <d v="2021-11-19T00:00:00"/>
    <n v="164"/>
    <s v="PT. TIV-PROD KEBUN CANDI"/>
    <n v="5042499724"/>
    <s v="MAT ALI"/>
    <s v="L 9358 UZ"/>
    <s v="GLN JUGRACK/42840779/ZSO/S21111200309/5042499724/LMS (SJ DATANG : 19-11-2021/09:15)"/>
    <s v="74559G"/>
    <x v="3"/>
    <n v="1152"/>
  </r>
  <r>
    <s v="555-0006822"/>
    <d v="2021-11-19T00:00:00"/>
    <n v="164"/>
    <s v="PT. TIV-PROD KEBUN CANDI"/>
    <n v="5042499724"/>
    <s v="MAT ALI"/>
    <s v="L 9358 UZ"/>
    <s v="GLN JUGRACK/42840779/ZSO/S21111200309/5042499724/LMS (SJ DATANG : 19-11-2021/09:15)"/>
    <n v="33300"/>
    <x v="4"/>
    <n v="24"/>
  </r>
  <r>
    <s v="555-0006823"/>
    <d v="2021-11-19T00:00:00"/>
    <n v="118"/>
    <s v="PT. TIV-PROD PANDAAN"/>
    <n v="5042515386"/>
    <s v="AGUS T (G-NKR)"/>
    <s v="N 8511 UV"/>
    <s v="SPS PALLET/412844598/ZSO/SJ-PDN/36400/11/2021/S21111200206/5042515386/LMS (SJ DATANG : 19-11-2021/09:00)"/>
    <n v="10116"/>
    <x v="8"/>
    <n v="32"/>
  </r>
  <r>
    <s v="555-0006824"/>
    <d v="2021-11-19T00:00:00"/>
    <n v="118"/>
    <s v="PT. TIV-PROD PANDAAN"/>
    <n v="5042520563"/>
    <s v="SISWANTO"/>
    <s v="L 9354 UZ"/>
    <s v="SPS PALLET/412844630/ZSO/S21111200181/5042520563/LMS (SJ DATANG : 19-11-2021/10:00)"/>
    <n v="10116"/>
    <x v="8"/>
    <n v="32"/>
  </r>
  <r>
    <s v="555-0006825"/>
    <d v="2021-11-19T00:00:00"/>
    <n v="164"/>
    <s v="PT. TIV-PROD KEBUN CANDI"/>
    <n v="5042508140"/>
    <s v="AGUS D"/>
    <s v="N 9374 WE"/>
    <s v="GLN JUGRACK/412838639/ZSO/S21111200303/5042508140/LMS (SJ DATANG : 19-11-2021/13:12)"/>
    <n v="74559"/>
    <x v="1"/>
    <n v="18"/>
  </r>
  <r>
    <s v="555-0006825"/>
    <d v="2021-11-19T00:00:00"/>
    <n v="164"/>
    <s v="PT. TIV-PROD KEBUN CANDI"/>
    <n v="5042508140"/>
    <s v="AGUS D"/>
    <s v="N 9374 WE"/>
    <s v="GLN JUGRACK/412838639/ZSO/S21111200303/5042508140/LMS (SJ DATANG : 19-11-2021/13:12)"/>
    <n v="19310"/>
    <x v="2"/>
    <n v="18"/>
  </r>
  <r>
    <s v="555-0006825"/>
    <d v="2021-11-19T00:00:00"/>
    <n v="164"/>
    <s v="PT. TIV-PROD KEBUN CANDI"/>
    <n v="5042508140"/>
    <s v="AGUS D"/>
    <s v="N 9374 WE"/>
    <s v="GLN JUGRACK/412838639/ZSO/S21111200303/5042508140/LMS (SJ DATANG : 19-11-2021/13:12)"/>
    <s v="74559G"/>
    <x v="3"/>
    <n v="1152"/>
  </r>
  <r>
    <s v="555-0006825"/>
    <d v="2021-11-19T00:00:00"/>
    <n v="164"/>
    <s v="PT. TIV-PROD KEBUN CANDI"/>
    <n v="5042508140"/>
    <s v="AGUS D"/>
    <s v="N 9374 WE"/>
    <s v="GLN JUGRACK/412838639/ZSO/S21111200303/5042508140/LMS (SJ DATANG : 19-11-2021/13:12)"/>
    <n v="33300"/>
    <x v="4"/>
    <n v="24"/>
  </r>
  <r>
    <s v="555-0006826"/>
    <d v="2021-11-19T00:00:00"/>
    <n v="118"/>
    <s v="PT. TIV-PROD PANDAAN"/>
    <m/>
    <s v="MUJIB"/>
    <s v="N 9953 UW"/>
    <s v="SPS PALLET/PINJAM PALLET UNTUK MUAT KE SITUBONDO"/>
    <n v="10116"/>
    <x v="8"/>
    <n v="16"/>
  </r>
  <r>
    <s v="555-0006827"/>
    <d v="2021-11-19T00:00:00"/>
    <n v="164"/>
    <s v="PT. TIV-PROD KEBUN CANDI"/>
    <n v="5042506346"/>
    <s v="MAHRUS"/>
    <s v="N 9375 WE"/>
    <s v="GLN JUGRACK/412844695/ZSO/S21111200305/5042506346/LMS (SJ DATANG : 19-11-2021/14:53)"/>
    <n v="74559"/>
    <x v="1"/>
    <n v="1056"/>
  </r>
  <r>
    <s v="555-0006827"/>
    <d v="2021-11-19T00:00:00"/>
    <n v="164"/>
    <s v="PT. TIV-PROD KEBUN CANDI"/>
    <n v="5042506346"/>
    <s v="MAHRUS"/>
    <s v="N 9375 WE"/>
    <s v="GLN JUGRACK/412844695/ZSO/S21111200305/5042506346/LMS (SJ DATANG : 19-11-2021/14:53)"/>
    <n v="19310"/>
    <x v="2"/>
    <n v="1056"/>
  </r>
  <r>
    <s v="555-0006827"/>
    <d v="2021-11-19T00:00:00"/>
    <n v="164"/>
    <s v="PT. TIV-PROD KEBUN CANDI"/>
    <n v="5042506346"/>
    <s v="MAHRUS"/>
    <s v="N 9375 WE"/>
    <s v="GLN JUGRACK/412844695/ZSO/S21111200305/5042506346/LMS (SJ DATANG : 19-11-2021/14:53)"/>
    <s v="74559G"/>
    <x v="3"/>
    <n v="1056"/>
  </r>
  <r>
    <s v="555-0006827"/>
    <d v="2021-11-19T00:00:00"/>
    <n v="164"/>
    <s v="PT. TIV-PROD KEBUN CANDI"/>
    <n v="5042506346"/>
    <s v="MAHRUS"/>
    <s v="N 9375 WE"/>
    <s v="GLN JUGRACK/412844695/ZSO/S21111200305/5042506346/LMS (SJ DATANG : 19-11-2021/14:53)"/>
    <n v="33300"/>
    <x v="4"/>
    <n v="24"/>
  </r>
  <r>
    <s v="555-0006828"/>
    <d v="2021-11-19T00:00:00"/>
    <n v="164"/>
    <s v="PT. TIV-PROD KEBUN CANDI"/>
    <n v="5042506346"/>
    <s v="MAHRUS"/>
    <s v="N 9375 WE"/>
    <s v="GLN JUGRACK/412844695/ZSO/S21111200305/5042506346/LMS (SJ DATANG : 19-11-2021/14:53)"/>
    <n v="74559"/>
    <x v="1"/>
    <n v="15"/>
  </r>
  <r>
    <s v="555-0006828"/>
    <d v="2021-11-19T00:00:00"/>
    <n v="164"/>
    <s v="PT. TIV-PROD KEBUN CANDI"/>
    <n v="5042506346"/>
    <s v="MAHRUS"/>
    <s v="N 9375 WE"/>
    <s v="GLN JUGRACK/412844695/ZSO/S21111200305/5042506346/LMS (SJ DATANG : 19-11-2021/14:53)"/>
    <n v="19310"/>
    <x v="2"/>
    <n v="15"/>
  </r>
  <r>
    <s v="555-0006828"/>
    <d v="2021-11-19T00:00:00"/>
    <n v="164"/>
    <s v="PT. TIV-PROD KEBUN CANDI"/>
    <n v="5042506346"/>
    <s v="MAHRUS"/>
    <s v="N 9375 WE"/>
    <s v="GLN JUGRACK/412844695/ZSO/S21111200305/5042506346/LMS (SJ DATANG : 19-11-2021/14:53)"/>
    <s v="74559G"/>
    <x v="3"/>
    <n v="1152"/>
  </r>
  <r>
    <s v="555-0006828"/>
    <d v="2021-11-19T00:00:00"/>
    <n v="164"/>
    <s v="PT. TIV-PROD KEBUN CANDI"/>
    <n v="5042506346"/>
    <s v="MAHRUS"/>
    <s v="N 9375 WE"/>
    <s v="GLN JUGRACK/412844695/ZSO/S21111200305/5042506346/LMS (SJ DATANG : 19-11-2021/14:53)"/>
    <n v="33300"/>
    <x v="4"/>
    <n v="24"/>
  </r>
  <r>
    <s v="555-0006829"/>
    <d v="2021-11-19T00:00:00"/>
    <n v="164"/>
    <s v="PT. TIV-PROD KEBUN CANDI"/>
    <n v="5042508557"/>
    <s v="A.RAHMAN"/>
    <s v="L 9051 UX"/>
    <s v="GLN JUGRACK/412840771/ZSO/S21111200300/5042508557/LMS (SJ DATANG : 19-11-2021/15:45)"/>
    <n v="74559"/>
    <x v="1"/>
    <n v="6"/>
  </r>
  <r>
    <s v="555-0006829"/>
    <d v="2021-11-19T00:00:00"/>
    <n v="164"/>
    <s v="PT. TIV-PROD KEBUN CANDI"/>
    <n v="5042508557"/>
    <s v="A.RAHMAN"/>
    <s v="L 9051 UX"/>
    <s v="GLN JUGRACK/412840771/ZSO/S21111200300/5042508557/LMS (SJ DATANG : 19-11-2021/15:45)"/>
    <n v="19310"/>
    <x v="2"/>
    <n v="6"/>
  </r>
  <r>
    <s v="555-0006829"/>
    <d v="2021-11-19T00:00:00"/>
    <n v="164"/>
    <s v="PT. TIV-PROD KEBUN CANDI"/>
    <n v="5042508557"/>
    <s v="A.RAHMAN"/>
    <s v="L 9051 UX"/>
    <s v="GLN JUGRACK/412840771/ZSO/S21111200300/5042508557/LMS (SJ DATANG : 19-11-2021/15:45)"/>
    <s v="74559G"/>
    <x v="3"/>
    <n v="1152"/>
  </r>
  <r>
    <s v="555-0006829"/>
    <d v="2021-11-19T00:00:00"/>
    <n v="164"/>
    <s v="PT. TIV-PROD KEBUN CANDI"/>
    <n v="5042508557"/>
    <s v="A.RAHMAN"/>
    <s v="L 9051 UX"/>
    <s v="GLN JUGRACK/412840771/ZSO/S21111200300/5042508557/LMS (SJ DATANG : 19-11-2021/15:45)"/>
    <n v="33300"/>
    <x v="4"/>
    <n v="24"/>
  </r>
  <r>
    <s v="555-0006830"/>
    <d v="2021-11-19T00:00:00"/>
    <n v="164"/>
    <s v="PT. TIV-PROD KEBUN CANDI"/>
    <n v="5042518407"/>
    <s v="NUR CHOLIS"/>
    <s v="L 9424 UZ"/>
    <s v="GLN JUGRACK/412840776/ZSO/S21111200285/5042518407/LMS (SJ DATANG : 19-11-2021/16:29)"/>
    <n v="74559"/>
    <x v="1"/>
    <n v="18"/>
  </r>
  <r>
    <s v="555-0006830"/>
    <d v="2021-11-19T00:00:00"/>
    <n v="164"/>
    <s v="PT. TIV-PROD KEBUN CANDI"/>
    <n v="5042518407"/>
    <s v="NUR CHOLIS"/>
    <s v="L 9424 UZ"/>
    <s v="GLN JUGRACK/412840776/ZSO/S21111200285/5042518407/LMS (SJ DATANG : 19-11-2021/16:29)"/>
    <n v="19310"/>
    <x v="2"/>
    <n v="18"/>
  </r>
  <r>
    <s v="555-0006830"/>
    <d v="2021-11-19T00:00:00"/>
    <n v="164"/>
    <s v="PT. TIV-PROD KEBUN CANDI"/>
    <n v="5042518407"/>
    <s v="NUR CHOLIS"/>
    <s v="L 9424 UZ"/>
    <s v="GLN JUGRACK/412840776/ZSO/S21111200285/5042518407/LMS (SJ DATANG : 19-11-2021/16:29)"/>
    <s v="74559G"/>
    <x v="3"/>
    <n v="1344"/>
  </r>
  <r>
    <s v="555-0006830"/>
    <d v="2021-11-19T00:00:00"/>
    <n v="164"/>
    <s v="PT. TIV-PROD KEBUN CANDI"/>
    <n v="5042518407"/>
    <s v="NUR CHOLIS"/>
    <s v="L 9424 UZ"/>
    <s v="GLN JUGRACK/412840776/ZSO/S21111200285/5042518407/LMS (SJ DATANG : 19-11-2021/16:29)"/>
    <n v="33300"/>
    <x v="4"/>
    <n v="28"/>
  </r>
  <r>
    <s v="555-0006831"/>
    <d v="2021-11-19T00:00:00"/>
    <s v="55-050"/>
    <s v="PT. TIRTAMAS LESTARI"/>
    <m/>
    <s v="KOMAIRI"/>
    <s v="L 9614 UX"/>
    <s v="GLN LASAH/SJ/PDN/21/11/005807/904021470022/LMS (SJ DATANG : 19-11-2021/12:36)"/>
    <n v="74560"/>
    <x v="5"/>
    <n v="18"/>
  </r>
  <r>
    <s v="555-0006831"/>
    <d v="2021-11-19T00:00:00"/>
    <s v="55-050"/>
    <s v="PT. TIRTAMAS LESTARI"/>
    <m/>
    <s v="KOMAIRI"/>
    <s v="L 9614 UX"/>
    <s v="GLN LASAH/SJ/PDN/21/11/005807/904021470022/LMS (SJ DATANG : 19-11-2021/12:36)"/>
    <n v="29310"/>
    <x v="6"/>
    <n v="18"/>
  </r>
  <r>
    <s v="555-0006831"/>
    <d v="2021-11-19T00:00:00"/>
    <s v="55-050"/>
    <s v="PT. TIRTAMAS LESTARI"/>
    <m/>
    <s v="KOMAIRI"/>
    <s v="L 9614 UX"/>
    <s v="GLN LASAH/SJ/PDN/21/11/005807/904021470022/LMS (SJ DATANG : 19-11-2021/12:36)"/>
    <s v="74560G"/>
    <x v="7"/>
    <n v="1344"/>
  </r>
  <r>
    <s v="555-0006832"/>
    <d v="2021-11-20T00:00:00"/>
    <n v="118"/>
    <s v="PT. TIV-PROD PANDAAN"/>
    <n v="5042475019"/>
    <s v="SYAIFUL A"/>
    <s v="N 8660 UW"/>
    <s v="SPS PALLET/412844500/ZSO/S21111200199/5042475019/LMS (SJ DATANG : 20-11-2021/08:03)"/>
    <n v="10116"/>
    <x v="8"/>
    <n v="32"/>
  </r>
  <r>
    <s v="555-0006833"/>
    <d v="2021-11-20T00:00:00"/>
    <n v="164"/>
    <s v="PT. TIV-PROD KEBUN CANDI"/>
    <n v="5042528209"/>
    <s v="MAT ALI"/>
    <s v="L 9358 UZ"/>
    <s v="GLN JUGRACK/4128444425/ZSO/S21111200276/5042528209/LMS (SJ DATANG : 20-11-2021/08:43)"/>
    <n v="74559"/>
    <x v="1"/>
    <n v="24"/>
  </r>
  <r>
    <s v="555-0006833"/>
    <d v="2021-11-20T00:00:00"/>
    <n v="164"/>
    <s v="PT. TIV-PROD KEBUN CANDI"/>
    <n v="5042528209"/>
    <s v="MAT ALI"/>
    <s v="L 9358 UZ"/>
    <s v="GLN JUGRACK/4128444425/ZSO/S21111200276/5042528209/LMS (SJ DATANG : 20-11-2021/08:43)"/>
    <n v="19310"/>
    <x v="2"/>
    <n v="24"/>
  </r>
  <r>
    <s v="555-0006833"/>
    <d v="2021-11-20T00:00:00"/>
    <n v="164"/>
    <s v="PT. TIV-PROD KEBUN CANDI"/>
    <n v="5042528209"/>
    <s v="MAT ALI"/>
    <s v="L 9358 UZ"/>
    <s v="GLN JUGRACK/4128444425/ZSO/S21111200276/5042528209/LMS (SJ DATANG : 20-11-2021/08:43)"/>
    <s v="74559G"/>
    <x v="3"/>
    <n v="1152"/>
  </r>
  <r>
    <s v="555-0006833"/>
    <d v="2021-11-20T00:00:00"/>
    <n v="164"/>
    <s v="PT. TIV-PROD KEBUN CANDI"/>
    <n v="5042528209"/>
    <s v="MAT ALI"/>
    <s v="L 9358 UZ"/>
    <s v="GLN JUGRACK/4128444425/ZSO/S21111200276/5042528209/LMS (SJ DATANG : 20-11-2021/08:43)"/>
    <n v="33300"/>
    <x v="4"/>
    <n v="24"/>
  </r>
  <r>
    <s v="555-0006834"/>
    <d v="2021-11-20T00:00:00"/>
    <n v="118"/>
    <s v="PT. TIV-PROD PANDAAN"/>
    <m/>
    <s v="KARYONO"/>
    <s v="L 8579 UT"/>
    <s v="SPS PALLET/PINJAM PALLET UNTUK MUAT KE PROB"/>
    <n v="10116"/>
    <x v="8"/>
    <n v="16"/>
  </r>
  <r>
    <s v="555-0006835"/>
    <d v="2021-11-20T00:00:00"/>
    <n v="118"/>
    <s v="PT. TIV-PROD PANDAAN"/>
    <m/>
    <s v="JUMANTORO"/>
    <s v="L 8745 UU"/>
    <s v="SPS PALLET/PINJAM PALLET UNTUK MUAT KE GENTENG"/>
    <n v="10116"/>
    <x v="8"/>
    <n v="16"/>
  </r>
  <r>
    <s v="555-0006836"/>
    <d v="2021-11-20T00:00:00"/>
    <n v="118"/>
    <s v="PT. TIV-PROD PANDAAN"/>
    <n v="5042533980"/>
    <s v="ROHIM"/>
    <s v="L 8193 UA"/>
    <s v="SPS PALLET/412844613/ZSO/S21111200200/5042533980/LMS (SJ DATANG : 20-11-2021/09:23)"/>
    <n v="10116"/>
    <x v="8"/>
    <n v="32"/>
  </r>
  <r>
    <s v="555-0006837"/>
    <d v="2021-11-20T00:00:00"/>
    <n v="118"/>
    <s v="PT. TIV-PROD PANDAAN"/>
    <n v="5042533102"/>
    <s v="MUNAWIR"/>
    <s v="N 8815 UW"/>
    <s v="SPS PALLET/412844620/ZSO/S21111200176/5042533102/LMS (SJ DATANG : 20-11-2021/10:16)"/>
    <n v="10116"/>
    <x v="8"/>
    <n v="32"/>
  </r>
  <r>
    <s v="555-0006838"/>
    <d v="2021-11-20T00:00:00"/>
    <n v="118"/>
    <s v="PT. TIV-PROD PANDAAN"/>
    <n v="5042533579"/>
    <s v="PANCA"/>
    <s v="N 8198 UW"/>
    <s v="SPS PALLET/412844619/ZSO/SJ-PDN/36455/11/2021/S21111200178/5042533579/LMS (SJ DATANG : 20-11-2021/10:20)"/>
    <n v="10116"/>
    <x v="8"/>
    <n v="32"/>
  </r>
  <r>
    <s v="555-0006839"/>
    <d v="2021-11-20T00:00:00"/>
    <n v="164"/>
    <s v="PT. TIV-PROD KEBUN CANDI"/>
    <n v="5042530928"/>
    <s v="AGUS D"/>
    <s v="N 9374 WE"/>
    <s v="GLN JUGRACK/412844417/ZSO/S21111200273/5042530928/LMS (SJ DATANG : 20-11-2021/13:40)"/>
    <n v="74559"/>
    <x v="1"/>
    <n v="18"/>
  </r>
  <r>
    <s v="555-0006839"/>
    <d v="2021-11-20T00:00:00"/>
    <n v="164"/>
    <s v="PT. TIV-PROD KEBUN CANDI"/>
    <n v="5042530928"/>
    <s v="AGUS D"/>
    <s v="N 9374 WE"/>
    <s v="GLN JUGRACK/412844417/ZSO/S21111200273/5042530928/LMS (SJ DATANG : 20-11-2021/13:40)"/>
    <n v="19310"/>
    <x v="2"/>
    <n v="18"/>
  </r>
  <r>
    <s v="555-0006839"/>
    <d v="2021-11-20T00:00:00"/>
    <n v="164"/>
    <s v="PT. TIV-PROD KEBUN CANDI"/>
    <n v="5042530928"/>
    <s v="AGUS D"/>
    <s v="N 9374 WE"/>
    <s v="GLN JUGRACK/412844417/ZSO/S21111200273/5042530928/LMS (SJ DATANG : 20-11-2021/13:40)"/>
    <s v="74559G"/>
    <x v="3"/>
    <n v="1152"/>
  </r>
  <r>
    <s v="555-0006839"/>
    <d v="2021-11-20T00:00:00"/>
    <n v="164"/>
    <s v="PT. TIV-PROD KEBUN CANDI"/>
    <n v="5042530928"/>
    <s v="AGUS D"/>
    <s v="N 9374 WE"/>
    <s v="GLN JUGRACK/412844417/ZSO/S21111200273/5042530928/LMS (SJ DATANG : 20-11-2021/13:40)"/>
    <n v="33300"/>
    <x v="4"/>
    <n v="24"/>
  </r>
  <r>
    <s v="555-0006840"/>
    <d v="2021-11-20T00:00:00"/>
    <n v="164"/>
    <s v="PT. TIV-PROD KEBUN CANDI"/>
    <n v="5042531187"/>
    <s v="DJAMALI"/>
    <s v="L 8813 UT"/>
    <s v="GLN JUGRACK/412844415/ZSO/S21111200267/5042531187/LMS (SJ DATANG : 20-11-2021/13:40)"/>
    <n v="74559"/>
    <x v="1"/>
    <n v="18"/>
  </r>
  <r>
    <s v="555-0006840"/>
    <d v="2021-11-20T00:00:00"/>
    <n v="164"/>
    <s v="PT. TIV-PROD KEBUN CANDI"/>
    <n v="5042531187"/>
    <s v="DJAMALI"/>
    <s v="L 8813 UT"/>
    <s v="GLN JUGRACK/412844415/ZSO/S21111200267/5042531187/LMS (SJ DATANG : 20-11-2021/13:40)"/>
    <n v="19310"/>
    <x v="2"/>
    <n v="18"/>
  </r>
  <r>
    <s v="555-0006840"/>
    <d v="2021-11-20T00:00:00"/>
    <n v="164"/>
    <s v="PT. TIV-PROD KEBUN CANDI"/>
    <n v="5042531187"/>
    <s v="DJAMALI"/>
    <s v="L 8813 UT"/>
    <s v="GLN JUGRACK/412844415/ZSO/S21111200267/5042531187/LMS (SJ DATANG : 20-11-2021/13:40)"/>
    <s v="74559G"/>
    <x v="3"/>
    <n v="1344"/>
  </r>
  <r>
    <s v="555-0006840"/>
    <d v="2021-11-20T00:00:00"/>
    <n v="164"/>
    <s v="PT. TIV-PROD KEBUN CANDI"/>
    <n v="5042531187"/>
    <s v="DJAMALI"/>
    <s v="L 8813 UT"/>
    <s v="GLN JUGRACK/412844415/ZSO/S21111200267/5042531187/LMS (SJ DATANG : 20-11-2021/13:40)"/>
    <n v="33300"/>
    <x v="4"/>
    <n v="28"/>
  </r>
  <r>
    <s v="555-0006841"/>
    <d v="2021-11-20T00:00:00"/>
    <n v="164"/>
    <s v="PT. TIV-PROD KEBUN CANDI"/>
    <n v="5042531188"/>
    <s v="A.RAHMAN"/>
    <s v="L 9051 UX"/>
    <s v="GLN JUGRACK/412844405/ZSO/S21111200260/5042531188/LMS (SJ DATANG : 20-11-2021/15:48)"/>
    <n v="74559"/>
    <x v="1"/>
    <n v="6"/>
  </r>
  <r>
    <s v="555-0006841"/>
    <d v="2021-11-20T00:00:00"/>
    <n v="164"/>
    <s v="PT. TIV-PROD KEBUN CANDI"/>
    <n v="5042531188"/>
    <s v="A.RAHMAN"/>
    <s v="L 9051 UX"/>
    <s v="GLN JUGRACK/412844405/ZSO/S21111200260/5042531188/LMS (SJ DATANG : 20-11-2021/15:48)"/>
    <n v="19310"/>
    <x v="2"/>
    <n v="6"/>
  </r>
  <r>
    <s v="555-0006841"/>
    <d v="2021-11-20T00:00:00"/>
    <n v="164"/>
    <s v="PT. TIV-PROD KEBUN CANDI"/>
    <n v="5042531188"/>
    <s v="A.RAHMAN"/>
    <s v="L 9051 UX"/>
    <s v="GLN JUGRACK/412844405/ZSO/S21111200260/5042531188/LMS (SJ DATANG : 20-11-2021/15:48)"/>
    <s v="74559G"/>
    <x v="3"/>
    <n v="1152"/>
  </r>
  <r>
    <s v="555-0006841"/>
    <d v="2021-11-20T00:00:00"/>
    <n v="164"/>
    <s v="PT. TIV-PROD KEBUN CANDI"/>
    <n v="5042531188"/>
    <s v="A.RAHMAN"/>
    <s v="L 9051 UX"/>
    <s v="GLN JUGRACK/412844405/ZSO/S21111200260/5042531188/LMS (SJ DATANG : 20-11-2021/15:48)"/>
    <n v="33300"/>
    <x v="4"/>
    <n v="24"/>
  </r>
  <r>
    <s v="555-0006842"/>
    <d v="2021-11-21T00:00:00"/>
    <n v="164"/>
    <s v="PT. TIV-PROD KEBUN CANDI"/>
    <n v="5042531679"/>
    <s v="MAHRUS (ROZIQ)"/>
    <s v="N 9375 WE"/>
    <s v="GLN JUGRACK/412844640/ZSO/S21111200245/5042531679/LMS (SJ DATANG : 21-11-2021/07:48)"/>
    <n v="33300"/>
    <x v="4"/>
    <n v="24"/>
  </r>
  <r>
    <s v="555-0006842"/>
    <d v="2021-11-21T00:00:00"/>
    <n v="164"/>
    <s v="PT. TIV-PROD KEBUN CANDI"/>
    <n v="5042531679"/>
    <s v="MAHRUS (ROZIQ)"/>
    <s v="N 9375 WE"/>
    <s v="GLN JUGRACK/412844640/ZSO/S21111200245/5042531679/LMS (SJ DATANG : 21-11-2021/07:48)"/>
    <s v="74559G"/>
    <x v="3"/>
    <n v="0"/>
  </r>
  <r>
    <s v="555-0006842"/>
    <d v="2021-11-21T00:00:00"/>
    <n v="164"/>
    <s v="PT. TIV-PROD KEBUN CANDI"/>
    <n v="5042531679"/>
    <s v="MAHRUS (ROZIQ)"/>
    <s v="N 9375 WE"/>
    <s v="GLN JUGRACK/412844640/ZSO/S21111200245/5042531679/LMS (SJ DATANG : 21-11-2021/07:48)"/>
    <s v="74559G"/>
    <x v="3"/>
    <n v="0"/>
  </r>
  <r>
    <s v="555-0006843"/>
    <d v="2021-11-21T00:00:00"/>
    <n v="164"/>
    <s v="PT. TIV-PROD KEBUN CANDI"/>
    <n v="5042543970"/>
    <s v="ZAKARIAH"/>
    <s v="N 9515 WE"/>
    <s v="GLN JUGRACK/412844586/ZSO/S21111200228/5042543970/LMS (SJ DATANG : 21-11-2021/10:58)"/>
    <n v="33300"/>
    <x v="4"/>
    <n v="24"/>
  </r>
  <r>
    <s v="555-0006843"/>
    <d v="2021-11-21T00:00:00"/>
    <n v="164"/>
    <s v="PT. TIV-PROD KEBUN CANDI"/>
    <n v="5042543970"/>
    <s v="ZAKARIAH"/>
    <s v="N 9515 WE"/>
    <s v="GLN JUGRACK/412844586/ZSO/S21111200228/5042543970/LMS (SJ DATANG : 21-11-2021/10:58)"/>
    <s v="74559G"/>
    <x v="3"/>
    <n v="0"/>
  </r>
  <r>
    <s v="555-0006843"/>
    <d v="2021-11-21T00:00:00"/>
    <n v="164"/>
    <s v="PT. TIV-PROD KEBUN CANDI"/>
    <n v="5042543970"/>
    <s v="ZAKARIAH"/>
    <s v="N 9515 WE"/>
    <s v="GLN JUGRACK/412844586/ZSO/S21111200228/5042543970/LMS (SJ DATANG : 21-11-2021/10:58)"/>
    <s v="74559G"/>
    <x v="3"/>
    <n v="0"/>
  </r>
  <r>
    <s v="555-0006844"/>
    <d v="2021-11-20T00:00:00"/>
    <s v="55-050"/>
    <s v="PT. TIRTAMAS LESTARI"/>
    <m/>
    <s v="KOMAIRI"/>
    <s v="L 9614 UX"/>
    <s v="GLN LASAH/SJ/PDN/21/11/005829/904021470026/LMS (SJ DATANG : 20-11-2021/13:26)"/>
    <n v="74560"/>
    <x v="5"/>
    <n v="10"/>
  </r>
  <r>
    <s v="555-0006844"/>
    <d v="2021-11-20T00:00:00"/>
    <s v="55-050"/>
    <s v="PT. TIRTAMAS LESTARI"/>
    <m/>
    <s v="KOMAIRI"/>
    <s v="L 9614 UX"/>
    <s v="GLN LASAH/SJ/PDN/21/11/005829/904021470026/LMS (SJ DATANG : 20-11-2021/13:26)"/>
    <n v="29310"/>
    <x v="6"/>
    <n v="10"/>
  </r>
  <r>
    <s v="555-0006844"/>
    <d v="2021-11-20T00:00:00"/>
    <s v="55-050"/>
    <s v="PT. TIRTAMAS LESTARI"/>
    <m/>
    <s v="KOMAIRI"/>
    <s v="L 9614 UX"/>
    <s v="GLN LASAH/SJ/PDN/21/11/005829/904021470026/LMS (SJ DATANG : 20-11-2021/13:26)"/>
    <s v="74560G"/>
    <x v="7"/>
    <n v="1344"/>
  </r>
  <r>
    <s v="555-0006845"/>
    <d v="2021-11-22T00:00:00"/>
    <n v="118"/>
    <s v="PT. TIV-PROD PANDAAN"/>
    <n v="5042541347"/>
    <s v="RISWANTO"/>
    <s v="N 8876 UW"/>
    <s v="SPS PALLET/412840796/ZSO/S21111200196/5042541347/LMS (SJ DATANG : 22-11-2021/07:38)"/>
    <n v="10116"/>
    <x v="8"/>
    <n v="32"/>
  </r>
  <r>
    <s v="555-0006846"/>
    <d v="2021-11-22T00:00:00"/>
    <n v="164"/>
    <s v="PT. TIV-PROD KEBUN CANDI"/>
    <n v="5042539464"/>
    <s v="MAT ALI"/>
    <s v="L 9358 UZ"/>
    <s v="GLN JUGRACK/412854005/ZSO/5042539464/S21111203439/SWS (SJ DATANG : 21-11-2021/09:44)"/>
    <n v="74559"/>
    <x v="1"/>
    <n v="24"/>
  </r>
  <r>
    <s v="555-0006846"/>
    <d v="2021-11-22T00:00:00"/>
    <n v="164"/>
    <s v="PT. TIV-PROD KEBUN CANDI"/>
    <n v="5042539464"/>
    <s v="MAT ALI"/>
    <s v="L 9358 UZ"/>
    <s v="GLN JUGRACK/412854005/ZSO/5042539464/S21111203439/SWS (SJ DATANG : 21-11-2021/09:44)"/>
    <n v="19310"/>
    <x v="2"/>
    <n v="24"/>
  </r>
  <r>
    <s v="555-0006846"/>
    <d v="2021-11-22T00:00:00"/>
    <n v="164"/>
    <s v="PT. TIV-PROD KEBUN CANDI"/>
    <n v="5042539464"/>
    <s v="MAT ALI"/>
    <s v="L 9358 UZ"/>
    <s v="GLN JUGRACK/412854005/ZSO/5042539464/S21111203439/SWS (SJ DATANG : 21-11-2021/09:44)"/>
    <s v="74559G"/>
    <x v="3"/>
    <n v="24"/>
  </r>
  <r>
    <s v="555-0006846"/>
    <d v="2021-11-22T00:00:00"/>
    <n v="164"/>
    <s v="PT. TIV-PROD KEBUN CANDI"/>
    <n v="5042539464"/>
    <s v="MAT ALI"/>
    <s v="L 9358 UZ"/>
    <s v="GLN JUGRACK/412854005/ZSO/5042539464/S21111203439/SWS (SJ DATANG : 21-11-2021/09:44)"/>
    <n v="33300"/>
    <x v="4"/>
    <n v="24"/>
  </r>
  <r>
    <s v="555-0006846"/>
    <d v="2021-11-22T00:00:00"/>
    <n v="164"/>
    <s v="PT. TIV-PROD KEBUN CANDI"/>
    <n v="5042539464"/>
    <s v="MAT ALI"/>
    <s v="L 9358 UZ"/>
    <s v="GLN JUGRACK/412854005/ZSO/5042539464/S21111203439/SWS (SJ DATANG : 21-11-2021/09:44)"/>
    <s v="74559G"/>
    <x v="3"/>
    <n v="0"/>
  </r>
  <r>
    <s v="555-0006847"/>
    <d v="2021-11-22T00:00:00"/>
    <n v="118"/>
    <s v="PT. TIV-PROD PANDAAN"/>
    <n v="5042533488"/>
    <s v="SOLIKIN B"/>
    <s v="N 8088 UV"/>
    <s v="SPS PALLET/412840797/ZSO/S21111200193/5042533488/LMS (SJ DATANG : 22-11-2021/08:50)"/>
    <n v="10116"/>
    <x v="8"/>
    <n v="32"/>
  </r>
  <r>
    <s v="555-0006848"/>
    <d v="2021-11-22T00:00:00"/>
    <n v="164"/>
    <s v="PT. TIV-PROD KEBUN CANDI"/>
    <n v="5042548287"/>
    <s v="DJAMALI"/>
    <s v="L 8813 UT"/>
    <s v="GLN JUGRACK/412876932/ZSO/S21111900600/5042548287/LMS (SJ DATANG : 22-11-2021/13:07)"/>
    <n v="74559"/>
    <x v="1"/>
    <n v="18"/>
  </r>
  <r>
    <s v="555-0006848"/>
    <d v="2021-11-22T00:00:00"/>
    <n v="164"/>
    <s v="PT. TIV-PROD KEBUN CANDI"/>
    <n v="5042548287"/>
    <s v="DJAMALI"/>
    <s v="L 8813 UT"/>
    <s v="GLN JUGRACK/412876932/ZSO/S21111900600/5042548287/LMS (SJ DATANG : 22-11-2021/13:07)"/>
    <n v="19310"/>
    <x v="2"/>
    <n v="18"/>
  </r>
  <r>
    <s v="555-0006848"/>
    <d v="2021-11-22T00:00:00"/>
    <n v="164"/>
    <s v="PT. TIV-PROD KEBUN CANDI"/>
    <n v="5042548287"/>
    <s v="DJAMALI"/>
    <s v="L 8813 UT"/>
    <s v="GLN JUGRACK/412876932/ZSO/S21111900600/5042548287/LMS (SJ DATANG : 22-11-2021/13:07)"/>
    <s v="74559G"/>
    <x v="3"/>
    <n v="1344"/>
  </r>
  <r>
    <s v="555-0006848"/>
    <d v="2021-11-22T00:00:00"/>
    <n v="164"/>
    <s v="PT. TIV-PROD KEBUN CANDI"/>
    <n v="5042548287"/>
    <s v="DJAMALI"/>
    <s v="L 8813 UT"/>
    <s v="GLN JUGRACK/412876932/ZSO/S21111900600/5042548287/LMS (SJ DATANG : 22-11-2021/13:07)"/>
    <n v="33300"/>
    <x v="4"/>
    <n v="28"/>
  </r>
  <r>
    <s v="555-0006849"/>
    <d v="2021-11-22T00:00:00"/>
    <n v="164"/>
    <s v="PT. TIV-PROD KEBUN CANDI"/>
    <n v="5042547695"/>
    <s v="A.RAHMAN"/>
    <s v="L 9051 UX"/>
    <s v="GLN JUGRACK/412876894/ZSO/S21111900596/5042547695/LMS (SJ DATANG : 22-11-2021/13:55)"/>
    <n v="74559"/>
    <x v="1"/>
    <n v="19"/>
  </r>
  <r>
    <s v="555-0006849"/>
    <d v="2021-11-22T00:00:00"/>
    <n v="164"/>
    <s v="PT. TIV-PROD KEBUN CANDI"/>
    <n v="5042547695"/>
    <s v="A.RAHMAN"/>
    <s v="L 9051 UX"/>
    <s v="GLN JUGRACK/412876894/ZSO/S21111900596/5042547695/LMS (SJ DATANG : 22-11-2021/13:55)"/>
    <n v="19310"/>
    <x v="2"/>
    <n v="19"/>
  </r>
  <r>
    <s v="555-0006849"/>
    <d v="2021-11-22T00:00:00"/>
    <n v="164"/>
    <s v="PT. TIV-PROD KEBUN CANDI"/>
    <n v="5042547695"/>
    <s v="A.RAHMAN"/>
    <s v="L 9051 UX"/>
    <s v="GLN JUGRACK/412876894/ZSO/S21111900596/5042547695/LMS (SJ DATANG : 22-11-2021/13:55)"/>
    <s v="74559G"/>
    <x v="3"/>
    <n v="1152"/>
  </r>
  <r>
    <s v="555-0006849"/>
    <d v="2021-11-22T00:00:00"/>
    <n v="164"/>
    <s v="PT. TIV-PROD KEBUN CANDI"/>
    <n v="5042547695"/>
    <s v="A.RAHMAN"/>
    <s v="L 9051 UX"/>
    <s v="GLN JUGRACK/412876894/ZSO/S21111900596/5042547695/LMS (SJ DATANG : 22-11-2021/13:55)"/>
    <n v="33300"/>
    <x v="4"/>
    <n v="24"/>
  </r>
  <r>
    <s v="555-0006850"/>
    <d v="2021-11-22T00:00:00"/>
    <n v="164"/>
    <s v="PT. TIV-PROD KEBUN CANDI"/>
    <n v="5042537081"/>
    <s v="SAKUT (NUR CHOLIS)"/>
    <s v="L 9424 UZ"/>
    <s v="GLN JUGRACK/412844627/ZSO/S21111200249/5042537081/LMS (SJ DATANG : 22-11-2021/15:44)"/>
    <n v="74559"/>
    <x v="1"/>
    <n v="18"/>
  </r>
  <r>
    <s v="555-0006850"/>
    <d v="2021-11-22T00:00:00"/>
    <n v="164"/>
    <s v="PT. TIV-PROD KEBUN CANDI"/>
    <n v="5042537081"/>
    <s v="SAKUT (NUR CHOLIS)"/>
    <s v="L 9424 UZ"/>
    <s v="GLN JUGRACK/412844627/ZSO/S21111200249/5042537081/LMS (SJ DATANG : 22-11-2021/15:44)"/>
    <n v="19310"/>
    <x v="2"/>
    <n v="18"/>
  </r>
  <r>
    <s v="555-0006850"/>
    <d v="2021-11-22T00:00:00"/>
    <n v="164"/>
    <s v="PT. TIV-PROD KEBUN CANDI"/>
    <n v="5042537081"/>
    <s v="SAKUT (NUR CHOLIS)"/>
    <s v="L 9424 UZ"/>
    <s v="GLN JUGRACK/412844627/ZSO/S21111200249/5042537081/LMS (SJ DATANG : 22-11-2021/15:44)"/>
    <s v="74559G"/>
    <x v="3"/>
    <n v="1344"/>
  </r>
  <r>
    <s v="555-0006850"/>
    <d v="2021-11-22T00:00:00"/>
    <n v="164"/>
    <s v="PT. TIV-PROD KEBUN CANDI"/>
    <n v="5042537081"/>
    <s v="SAKUT (NUR CHOLIS)"/>
    <s v="L 9424 UZ"/>
    <s v="GLN JUGRACK/412844627/ZSO/S21111200249/5042537081/LMS (SJ DATANG : 22-11-2021/15:44)"/>
    <n v="33300"/>
    <x v="4"/>
    <n v="28"/>
  </r>
  <r>
    <s v="555-0006851"/>
    <d v="2021-11-22T00:00:00"/>
    <n v="164"/>
    <s v="PT. TIV-PROD KEBUN CANDI"/>
    <n v="5042554535"/>
    <s v="MUHAMMAD"/>
    <s v="N 8527 UV"/>
    <s v="GLN JUGRACK/412876924/ZSO/S21111900591/5042554535/LMS (SJ DATANG : 22-11-2021/17:26)"/>
    <n v="74559"/>
    <x v="1"/>
    <n v="18"/>
  </r>
  <r>
    <s v="555-0006851"/>
    <d v="2021-11-22T00:00:00"/>
    <n v="164"/>
    <s v="PT. TIV-PROD KEBUN CANDI"/>
    <n v="5042554535"/>
    <s v="MUHAMMAD"/>
    <s v="N 8527 UV"/>
    <s v="GLN JUGRACK/412876924/ZSO/S21111900591/5042554535/LMS (SJ DATANG : 22-11-2021/17:26)"/>
    <n v="19310"/>
    <x v="2"/>
    <n v="18"/>
  </r>
  <r>
    <s v="555-0006851"/>
    <d v="2021-11-22T00:00:00"/>
    <n v="164"/>
    <s v="PT. TIV-PROD KEBUN CANDI"/>
    <n v="5042554535"/>
    <s v="MUHAMMAD"/>
    <s v="N 8527 UV"/>
    <s v="GLN JUGRACK/412876924/ZSO/S21111900591/5042554535/LMS (SJ DATANG : 22-11-2021/17:26)"/>
    <s v="74559G"/>
    <x v="3"/>
    <n v="1344"/>
  </r>
  <r>
    <s v="555-0006851"/>
    <d v="2021-11-22T00:00:00"/>
    <n v="164"/>
    <s v="PT. TIV-PROD KEBUN CANDI"/>
    <n v="5042554535"/>
    <s v="MUHAMMAD"/>
    <s v="N 8527 UV"/>
    <s v="GLN JUGRACK/412876924/ZSO/S21111900591/5042554535/LMS (SJ DATANG : 22-11-2021/17:26)"/>
    <n v="33300"/>
    <x v="4"/>
    <n v="28"/>
  </r>
  <r>
    <s v="555-0006852"/>
    <d v="2021-11-23T00:00:00"/>
    <n v="164"/>
    <s v="PT. TIV-PROD KEBUN CANDI"/>
    <n v="5042553341"/>
    <s v="AGUS D"/>
    <s v="N 9374 WE"/>
    <s v="GLN JUGRACK/412876929/ZSO/S21111900593/5042553341/LMS (SJ DATANG : 23-11-2021/09:14)"/>
    <n v="74559"/>
    <x v="1"/>
    <n v="18"/>
  </r>
  <r>
    <s v="555-0006852"/>
    <d v="2021-11-23T00:00:00"/>
    <n v="164"/>
    <s v="PT. TIV-PROD KEBUN CANDI"/>
    <n v="5042553341"/>
    <s v="AGUS D"/>
    <s v="N 9374 WE"/>
    <s v="GLN JUGRACK/412876929/ZSO/S21111900593/5042553341/LMS (SJ DATANG : 23-11-2021/09:14)"/>
    <n v="19310"/>
    <x v="2"/>
    <n v="18"/>
  </r>
  <r>
    <s v="555-0006852"/>
    <d v="2021-11-23T00:00:00"/>
    <n v="164"/>
    <s v="PT. TIV-PROD KEBUN CANDI"/>
    <n v="5042553341"/>
    <s v="AGUS D"/>
    <s v="N 9374 WE"/>
    <s v="GLN JUGRACK/412876929/ZSO/S21111900593/5042553341/LMS (SJ DATANG : 23-11-2021/09:14)"/>
    <s v="74559G"/>
    <x v="3"/>
    <n v="18"/>
  </r>
  <r>
    <s v="555-0006852"/>
    <d v="2021-11-23T00:00:00"/>
    <n v="164"/>
    <s v="PT. TIV-PROD KEBUN CANDI"/>
    <n v="5042553341"/>
    <s v="AGUS D"/>
    <s v="N 9374 WE"/>
    <s v="GLN JUGRACK/412876929/ZSO/S21111900593/5042553341/LMS (SJ DATANG : 23-11-2021/09:14)"/>
    <n v="33300"/>
    <x v="4"/>
    <n v="24"/>
  </r>
  <r>
    <s v="555-0006852"/>
    <d v="2021-11-23T00:00:00"/>
    <n v="164"/>
    <s v="PT. TIV-PROD KEBUN CANDI"/>
    <n v="5042553341"/>
    <s v="AGUS D"/>
    <s v="N 9374 WE"/>
    <s v="GLN JUGRACK/412876929/ZSO/S21111900593/5042553341/LMS (SJ DATANG : 23-11-2021/09:14)"/>
    <s v="74559G"/>
    <x v="3"/>
    <n v="0"/>
  </r>
  <r>
    <s v="555-0006853"/>
    <d v="2021-11-23T00:00:00"/>
    <n v="164"/>
    <s v="PT. TIV-PROD KEBUN CANDI"/>
    <n v="5042566889"/>
    <s v="KHOTIB"/>
    <s v="N 8507 UV"/>
    <s v="GLN JUGRACK/412876905/ZSO/S21111900588/5042566889/LMS (SJ DATANG : 23-11-2021/10:40)"/>
    <n v="74559"/>
    <x v="1"/>
    <n v="18"/>
  </r>
  <r>
    <s v="555-0006853"/>
    <d v="2021-11-23T00:00:00"/>
    <n v="164"/>
    <s v="PT. TIV-PROD KEBUN CANDI"/>
    <n v="5042566889"/>
    <s v="KHOTIB"/>
    <s v="N 8507 UV"/>
    <s v="GLN JUGRACK/412876905/ZSO/S21111900588/5042566889/LMS (SJ DATANG : 23-11-2021/10:40)"/>
    <n v="19310"/>
    <x v="2"/>
    <n v="18"/>
  </r>
  <r>
    <s v="555-0006853"/>
    <d v="2021-11-23T00:00:00"/>
    <n v="164"/>
    <s v="PT. TIV-PROD KEBUN CANDI"/>
    <n v="5042566889"/>
    <s v="KHOTIB"/>
    <s v="N 8507 UV"/>
    <s v="GLN JUGRACK/412876905/ZSO/S21111900588/5042566889/LMS (SJ DATANG : 23-11-2021/10:40)"/>
    <s v="74559G"/>
    <x v="3"/>
    <n v="1344"/>
  </r>
  <r>
    <s v="555-0006853"/>
    <d v="2021-11-23T00:00:00"/>
    <n v="164"/>
    <s v="PT. TIV-PROD KEBUN CANDI"/>
    <n v="5042566889"/>
    <s v="KHOTIB"/>
    <s v="N 8507 UV"/>
    <s v="GLN JUGRACK/412876905/ZSO/S21111900588/5042566889/LMS (SJ DATANG : 23-11-2021/10:40)"/>
    <n v="33300"/>
    <x v="4"/>
    <n v="28"/>
  </r>
  <r>
    <s v="555-0006854"/>
    <d v="2021-11-23T00:00:00"/>
    <n v="164"/>
    <s v="PT. TIV-PROD KEBUN CANDI"/>
    <n v="5042569706"/>
    <s v="MAT ALI"/>
    <s v="L 9358 UZ"/>
    <s v="GLN JUGRACK/412876896/ZSO/S21111900583/5042569706/LMS (SJ DATANG : 23-11-2021/10:04)"/>
    <n v="74559"/>
    <x v="1"/>
    <n v="24"/>
  </r>
  <r>
    <s v="555-0006854"/>
    <d v="2021-11-23T00:00:00"/>
    <n v="164"/>
    <s v="PT. TIV-PROD KEBUN CANDI"/>
    <n v="5042569706"/>
    <s v="MAT ALI"/>
    <s v="L 9358 UZ"/>
    <s v="GLN JUGRACK/412876896/ZSO/S21111900583/5042569706/LMS (SJ DATANG : 23-11-2021/10:04)"/>
    <n v="19310"/>
    <x v="2"/>
    <n v="24"/>
  </r>
  <r>
    <s v="555-0006854"/>
    <d v="2021-11-23T00:00:00"/>
    <n v="164"/>
    <s v="PT. TIV-PROD KEBUN CANDI"/>
    <n v="5042569706"/>
    <s v="MAT ALI"/>
    <s v="L 9358 UZ"/>
    <s v="GLN JUGRACK/412876896/ZSO/S21111900583/5042569706/LMS (SJ DATANG : 23-11-2021/10:04)"/>
    <s v="74559G"/>
    <x v="3"/>
    <n v="24"/>
  </r>
  <r>
    <s v="555-0006854"/>
    <d v="2021-11-23T00:00:00"/>
    <n v="164"/>
    <s v="PT. TIV-PROD KEBUN CANDI"/>
    <n v="5042569706"/>
    <s v="MAT ALI"/>
    <s v="L 9358 UZ"/>
    <s v="GLN JUGRACK/412876896/ZSO/S21111900583/5042569706/LMS (SJ DATANG : 23-11-2021/10:04)"/>
    <n v="33300"/>
    <x v="4"/>
    <n v="24"/>
  </r>
  <r>
    <s v="555-0006854"/>
    <d v="2021-11-23T00:00:00"/>
    <n v="164"/>
    <s v="PT. TIV-PROD KEBUN CANDI"/>
    <n v="5042569706"/>
    <s v="MAT ALI"/>
    <s v="L 9358 UZ"/>
    <s v="GLN JUGRACK/412876896/ZSO/S21111900583/5042569706/LMS (SJ DATANG : 23-11-2021/10:04)"/>
    <s v="74559G"/>
    <x v="3"/>
    <n v="0"/>
  </r>
  <r>
    <s v="555-0006855"/>
    <d v="2021-11-23T00:00:00"/>
    <n v="164"/>
    <s v="PT. TIV-PROD KEBUN CANDI"/>
    <n v="5042570734"/>
    <s v="DONI"/>
    <s v="L 9430 UZ"/>
    <s v="GLN JUGRACK/412876933/ZSO/S21111900572/5042570734/LMS (SJ DATANG : 23-11-2021/11:45)"/>
    <n v="74559"/>
    <x v="1"/>
    <n v="18"/>
  </r>
  <r>
    <s v="555-0006855"/>
    <d v="2021-11-23T00:00:00"/>
    <n v="164"/>
    <s v="PT. TIV-PROD KEBUN CANDI"/>
    <n v="5042570734"/>
    <s v="DONI"/>
    <s v="L 9430 UZ"/>
    <s v="GLN JUGRACK/412876933/ZSO/S21111900572/5042570734/LMS (SJ DATANG : 23-11-2021/11:45)"/>
    <n v="19310"/>
    <x v="2"/>
    <n v="18"/>
  </r>
  <r>
    <s v="555-0006855"/>
    <d v="2021-11-23T00:00:00"/>
    <n v="164"/>
    <s v="PT. TIV-PROD KEBUN CANDI"/>
    <n v="5042570734"/>
    <s v="DONI"/>
    <s v="L 9430 UZ"/>
    <s v="GLN JUGRACK/412876933/ZSO/S21111900572/5042570734/LMS (SJ DATANG : 23-11-2021/11:45)"/>
    <s v="74559G"/>
    <x v="3"/>
    <n v="1344"/>
  </r>
  <r>
    <s v="555-0006855"/>
    <d v="2021-11-23T00:00:00"/>
    <n v="164"/>
    <s v="PT. TIV-PROD KEBUN CANDI"/>
    <n v="5042570734"/>
    <s v="DONI"/>
    <s v="L 9430 UZ"/>
    <s v="GLN JUGRACK/412876933/ZSO/S21111900572/5042570734/LMS (SJ DATANG : 23-11-2021/11:45)"/>
    <n v="33300"/>
    <x v="4"/>
    <n v="28"/>
  </r>
  <r>
    <s v="555-0006856"/>
    <d v="2021-11-23T00:00:00"/>
    <n v="118"/>
    <s v="PT. TIV-PROD PANDAAN"/>
    <m/>
    <s v="AKHMAD NOFA"/>
    <s v="N 9961 UW"/>
    <s v="SPS PALLET/PINJAM PALLET UNTUK MUAT KE PAITON"/>
    <n v="10116"/>
    <x v="8"/>
    <n v="16"/>
  </r>
  <r>
    <s v="555-0006857"/>
    <d v="2021-11-23T00:00:00"/>
    <n v="164"/>
    <s v="PT. TIV-PROD KEBUN CANDI"/>
    <n v="5042574557"/>
    <s v="ARIF (ZAKARIAH)"/>
    <s v="N 9515 WE"/>
    <s v="GLN JUGRACK/412876846/ZSO/S21111900575/5042574557/LMS (SJ DATANG : 23-11-2021/15:05)"/>
    <n v="74559"/>
    <x v="1"/>
    <n v="18"/>
  </r>
  <r>
    <s v="555-0006857"/>
    <d v="2021-11-23T00:00:00"/>
    <n v="164"/>
    <s v="PT. TIV-PROD KEBUN CANDI"/>
    <n v="5042574557"/>
    <s v="ARIF (ZAKARIAH)"/>
    <s v="N 9515 WE"/>
    <s v="GLN JUGRACK/412876846/ZSO/S21111900575/5042574557/LMS (SJ DATANG : 23-11-2021/15:05)"/>
    <n v="19310"/>
    <x v="2"/>
    <n v="18"/>
  </r>
  <r>
    <s v="555-0006857"/>
    <d v="2021-11-23T00:00:00"/>
    <n v="164"/>
    <s v="PT. TIV-PROD KEBUN CANDI"/>
    <n v="5042574557"/>
    <s v="ARIF (ZAKARIAH)"/>
    <s v="N 9515 WE"/>
    <s v="GLN JUGRACK/412876846/ZSO/S21111900575/5042574557/LMS (SJ DATANG : 23-11-2021/15:05)"/>
    <s v="74559G"/>
    <x v="3"/>
    <n v="1152"/>
  </r>
  <r>
    <s v="555-0006857"/>
    <d v="2021-11-23T00:00:00"/>
    <n v="164"/>
    <s v="PT. TIV-PROD KEBUN CANDI"/>
    <n v="5042574557"/>
    <s v="ARIF (ZAKARIAH)"/>
    <s v="N 9515 WE"/>
    <s v="GLN JUGRACK/412876846/ZSO/S21111900575/5042574557/LMS (SJ DATANG : 23-11-2021/15:05)"/>
    <n v="33300"/>
    <x v="4"/>
    <n v="24"/>
  </r>
  <r>
    <s v="555-0006858"/>
    <d v="2021-11-23T00:00:00"/>
    <n v="164"/>
    <s v="PT. TIV-PROD KEBUN CANDI"/>
    <n v="5042571256"/>
    <s v="NUR CHOLIS"/>
    <s v="L 9424 UZ"/>
    <s v="GLN JUGRACK/412876847/ZSO/S21111900570/5042571256/LMS (SJ DATANG : 23-11-2021/16:22)"/>
    <n v="74559"/>
    <x v="1"/>
    <n v="18"/>
  </r>
  <r>
    <s v="555-0006858"/>
    <d v="2021-11-23T00:00:00"/>
    <n v="164"/>
    <s v="PT. TIV-PROD KEBUN CANDI"/>
    <n v="5042571256"/>
    <s v="NUR CHOLIS"/>
    <s v="L 9424 UZ"/>
    <s v="GLN JUGRACK/412876847/ZSO/S21111900570/5042571256/LMS (SJ DATANG : 23-11-2021/16:22)"/>
    <n v="19310"/>
    <x v="2"/>
    <n v="18"/>
  </r>
  <r>
    <s v="555-0006858"/>
    <d v="2021-11-23T00:00:00"/>
    <n v="164"/>
    <s v="PT. TIV-PROD KEBUN CANDI"/>
    <n v="5042571256"/>
    <s v="NUR CHOLIS"/>
    <s v="L 9424 UZ"/>
    <s v="GLN JUGRACK/412876847/ZSO/S21111900570/5042571256/LMS (SJ DATANG : 23-11-2021/16:22)"/>
    <s v="74559G"/>
    <x v="3"/>
    <n v="1344"/>
  </r>
  <r>
    <s v="555-0006858"/>
    <d v="2021-11-23T00:00:00"/>
    <n v="164"/>
    <s v="PT. TIV-PROD KEBUN CANDI"/>
    <n v="5042571256"/>
    <s v="NUR CHOLIS"/>
    <s v="L 9424 UZ"/>
    <s v="GLN JUGRACK/412876847/ZSO/S21111900570/5042571256/LMS (SJ DATANG : 23-11-2021/16:22)"/>
    <n v="33300"/>
    <x v="4"/>
    <n v="28"/>
  </r>
  <r>
    <s v="555-0006859"/>
    <d v="2021-11-24T00:00:00"/>
    <n v="118"/>
    <s v="PT. TIV-PROD PANDAAN"/>
    <n v="5042576141"/>
    <s v="ROHIM"/>
    <s v="L 8193 UA"/>
    <s v="SPS PALLET/412886627/ZSO/S21111911020/5042576141/LMS (SJ DATANG : 24-11-2021/07:42)"/>
    <n v="10116"/>
    <x v="8"/>
    <n v="32"/>
  </r>
  <r>
    <s v="555-0006860"/>
    <d v="2021-11-24T00:00:00"/>
    <n v="164"/>
    <s v="PT. TIV-PROD KEBUN CANDI"/>
    <n v="5042582095"/>
    <s v="DJAMALI"/>
    <s v="L 8813 UT"/>
    <s v="GLN JUGRACK/412876920/ZSO/S21111900569/5042582095/LMS (SJ DATANG : 24-11-2021/10:20)"/>
    <n v="74559"/>
    <x v="1"/>
    <n v="18"/>
  </r>
  <r>
    <s v="555-0006860"/>
    <d v="2021-11-24T00:00:00"/>
    <n v="164"/>
    <s v="PT. TIV-PROD KEBUN CANDI"/>
    <n v="5042582095"/>
    <s v="DJAMALI"/>
    <s v="L 8813 UT"/>
    <s v="GLN JUGRACK/412876920/ZSO/S21111900569/5042582095/LMS (SJ DATANG : 24-11-2021/10:20)"/>
    <n v="19310"/>
    <x v="2"/>
    <n v="18"/>
  </r>
  <r>
    <s v="555-0006860"/>
    <d v="2021-11-24T00:00:00"/>
    <n v="164"/>
    <s v="PT. TIV-PROD KEBUN CANDI"/>
    <n v="5042582095"/>
    <s v="DJAMALI"/>
    <s v="L 8813 UT"/>
    <s v="GLN JUGRACK/412876920/ZSO/S21111900569/5042582095/LMS (SJ DATANG : 24-11-2021/10:20)"/>
    <s v="74559G"/>
    <x v="3"/>
    <n v="1344"/>
  </r>
  <r>
    <s v="555-0006860"/>
    <d v="2021-11-24T00:00:00"/>
    <n v="164"/>
    <s v="PT. TIV-PROD KEBUN CANDI"/>
    <n v="5042582095"/>
    <s v="DJAMALI"/>
    <s v="L 8813 UT"/>
    <s v="GLN JUGRACK/412876920/ZSO/S21111900569/5042582095/LMS (SJ DATANG : 24-11-2021/10:20)"/>
    <n v="33300"/>
    <x v="4"/>
    <n v="28"/>
  </r>
  <r>
    <s v="555-0006861"/>
    <d v="2021-11-24T00:00:00"/>
    <n v="164"/>
    <s v="PT. TIV-PROD KEBUN CANDI"/>
    <n v="5042588971"/>
    <s v="MASRIDI"/>
    <s v="L 9425 UZ"/>
    <s v="GLN JUGRACK/412876914/ZSO/S21111900559/5042588971/LMS (SJ DATANG : 24-11-2021/11:11)"/>
    <n v="74559"/>
    <x v="1"/>
    <n v="18"/>
  </r>
  <r>
    <s v="555-0006861"/>
    <d v="2021-11-24T00:00:00"/>
    <n v="164"/>
    <s v="PT. TIV-PROD KEBUN CANDI"/>
    <n v="5042588971"/>
    <s v="MASRIDI"/>
    <s v="L 9425 UZ"/>
    <s v="GLN JUGRACK/412876914/ZSO/S21111900559/5042588971/LMS (SJ DATANG : 24-11-2021/11:11)"/>
    <n v="19310"/>
    <x v="2"/>
    <n v="18"/>
  </r>
  <r>
    <s v="555-0006861"/>
    <d v="2021-11-24T00:00:00"/>
    <n v="164"/>
    <s v="PT. TIV-PROD KEBUN CANDI"/>
    <n v="5042588971"/>
    <s v="MASRIDI"/>
    <s v="L 9425 UZ"/>
    <s v="GLN JUGRACK/412876914/ZSO/S21111900559/5042588971/LMS (SJ DATANG : 24-11-2021/11:11)"/>
    <s v="74559G"/>
    <x v="3"/>
    <n v="1344"/>
  </r>
  <r>
    <s v="555-0006861"/>
    <d v="2021-11-24T00:00:00"/>
    <n v="164"/>
    <s v="PT. TIV-PROD KEBUN CANDI"/>
    <n v="5042588971"/>
    <s v="MASRIDI"/>
    <s v="L 9425 UZ"/>
    <s v="GLN JUGRACK/412876914/ZSO/S21111900559/5042588971/LMS (SJ DATANG : 24-11-2021/11:11)"/>
    <n v="33300"/>
    <x v="4"/>
    <n v="28"/>
  </r>
  <r>
    <s v="555-0006862"/>
    <d v="2021-11-24T00:00:00"/>
    <n v="164"/>
    <s v="PT. TIV-PROD KEBUN CANDI"/>
    <n v="5042592613"/>
    <s v="A.RAHMAN"/>
    <s v="L 9051 UX"/>
    <s v="GLN JUGRACK/412876842/ZSO/S21111900550/5042592613/LMS (SJ DATANG : 24-11-2021/14:15)"/>
    <n v="74559"/>
    <x v="1"/>
    <n v="8"/>
  </r>
  <r>
    <s v="555-0006862"/>
    <d v="2021-11-24T00:00:00"/>
    <n v="164"/>
    <s v="PT. TIV-PROD KEBUN CANDI"/>
    <n v="5042592613"/>
    <s v="A.RAHMAN"/>
    <s v="L 9051 UX"/>
    <s v="GLN JUGRACK/412876842/ZSO/S21111900550/5042592613/LMS (SJ DATANG : 24-11-2021/14:15)"/>
    <n v="19310"/>
    <x v="2"/>
    <n v="8"/>
  </r>
  <r>
    <s v="555-0006862"/>
    <d v="2021-11-24T00:00:00"/>
    <n v="164"/>
    <s v="PT. TIV-PROD KEBUN CANDI"/>
    <n v="5042592613"/>
    <s v="A.RAHMAN"/>
    <s v="L 9051 UX"/>
    <s v="GLN JUGRACK/412876842/ZSO/S21111900550/5042592613/LMS (SJ DATANG : 24-11-2021/14:15)"/>
    <s v="74559G"/>
    <x v="3"/>
    <n v="1152"/>
  </r>
  <r>
    <s v="555-0006862"/>
    <d v="2021-11-24T00:00:00"/>
    <n v="164"/>
    <s v="PT. TIV-PROD KEBUN CANDI"/>
    <n v="5042592613"/>
    <s v="A.RAHMAN"/>
    <s v="L 9051 UX"/>
    <s v="GLN JUGRACK/412876842/ZSO/S21111900550/5042592613/LMS (SJ DATANG : 24-11-2021/14:15)"/>
    <n v="33300"/>
    <x v="4"/>
    <n v="24"/>
  </r>
  <r>
    <s v="555-0006863"/>
    <d v="2021-11-24T00:00:00"/>
    <n v="118"/>
    <s v="PT. TIV-PROD PANDAAN"/>
    <n v="5042604847"/>
    <s v="M.ARIS"/>
    <s v="N 8203 UV"/>
    <s v="SPS PALLET/S21111911022/412886824/ZSO/SJ-PDN/36622/11/2021/5042604847/LMS (SJ DATANG : 24-11-2021/14:36)"/>
    <n v="10116"/>
    <x v="8"/>
    <n v="32"/>
  </r>
  <r>
    <s v="555-0006864"/>
    <d v="2021-11-24T00:00:00"/>
    <n v="164"/>
    <s v="PT. TIV-PROD KEBUN CANDI"/>
    <n v="5042581678"/>
    <s v="KHOTIB"/>
    <s v="N 8507 UV"/>
    <s v="GLN JUGRACK/412876829/ZSO/S21111900543/5042581678/LMS (SJ DATANG : 24-11-2021/15:10)"/>
    <n v="74559"/>
    <x v="1"/>
    <n v="18"/>
  </r>
  <r>
    <s v="555-0006864"/>
    <d v="2021-11-24T00:00:00"/>
    <n v="164"/>
    <s v="PT. TIV-PROD KEBUN CANDI"/>
    <n v="5042581678"/>
    <s v="KHOTIB"/>
    <s v="N 8507 UV"/>
    <s v="GLN JUGRACK/412876829/ZSO/S21111900543/5042581678/LMS (SJ DATANG : 24-11-2021/15:10)"/>
    <n v="19310"/>
    <x v="2"/>
    <n v="18"/>
  </r>
  <r>
    <s v="555-0006864"/>
    <d v="2021-11-24T00:00:00"/>
    <n v="164"/>
    <s v="PT. TIV-PROD KEBUN CANDI"/>
    <n v="5042581678"/>
    <s v="KHOTIB"/>
    <s v="N 8507 UV"/>
    <s v="GLN JUGRACK/412876829/ZSO/S21111900543/5042581678/LMS (SJ DATANG : 24-11-2021/15:10)"/>
    <s v="74559G"/>
    <x v="3"/>
    <n v="1344"/>
  </r>
  <r>
    <s v="555-0006864"/>
    <d v="2021-11-24T00:00:00"/>
    <n v="164"/>
    <s v="PT. TIV-PROD KEBUN CANDI"/>
    <n v="5042581678"/>
    <s v="KHOTIB"/>
    <s v="N 8507 UV"/>
    <s v="GLN JUGRACK/412876829/ZSO/S21111900543/5042581678/LMS (SJ DATANG : 24-11-2021/15:10)"/>
    <n v="33300"/>
    <x v="4"/>
    <n v="28"/>
  </r>
  <r>
    <s v="555-0006865"/>
    <d v="2021-11-24T00:00:00"/>
    <s v="55-050"/>
    <s v="PT. TIRTAMAS LESTARI"/>
    <m/>
    <s v="KOMAIRI"/>
    <s v="L 9614 UX"/>
    <s v="GLN LASAH/SJ/PDN/21/11/005855/904021480003/LMS (SJ DATANG : 24-11-2021/09:19)"/>
    <n v="74560"/>
    <x v="5"/>
    <n v="24"/>
  </r>
  <r>
    <s v="555-0006865"/>
    <d v="2021-11-24T00:00:00"/>
    <s v="55-050"/>
    <s v="PT. TIRTAMAS LESTARI"/>
    <m/>
    <s v="KOMAIRI"/>
    <s v="L 9614 UX"/>
    <s v="GLN LASAH/SJ/PDN/21/11/005855/904021480003/LMS (SJ DATANG : 24-11-2021/09:19)"/>
    <n v="29310"/>
    <x v="6"/>
    <n v="24"/>
  </r>
  <r>
    <s v="555-0006865"/>
    <d v="2021-11-24T00:00:00"/>
    <s v="55-050"/>
    <s v="PT. TIRTAMAS LESTARI"/>
    <m/>
    <s v="KOMAIRI"/>
    <s v="L 9614 UX"/>
    <s v="GLN LASAH/SJ/PDN/21/11/005855/904021480003/LMS (SJ DATANG : 24-11-2021/09:19)"/>
    <s v="74560G"/>
    <x v="7"/>
    <n v="1344"/>
  </r>
  <r>
    <s v="555-0006866"/>
    <d v="2021-11-24T00:00:00"/>
    <n v="164"/>
    <s v="PT. TIV-PROD KEBUN CANDI"/>
    <n v="5042588746"/>
    <s v="NUR CHOLIS"/>
    <s v="L 9424 UZ"/>
    <s v="GLN JUGRACK/412876830/ZSO/S21111900539/5042588746/LMS (SJ DATANG : 24-11-2021/16:43)"/>
    <n v="74559"/>
    <x v="1"/>
    <n v="18"/>
  </r>
  <r>
    <s v="555-0006866"/>
    <d v="2021-11-24T00:00:00"/>
    <n v="164"/>
    <s v="PT. TIV-PROD KEBUN CANDI"/>
    <n v="5042588746"/>
    <s v="NUR CHOLIS"/>
    <s v="L 9424 UZ"/>
    <s v="GLN JUGRACK/412876830/ZSO/S21111900539/5042588746/LMS (SJ DATANG : 24-11-2021/16:43)"/>
    <n v="19310"/>
    <x v="2"/>
    <n v="18"/>
  </r>
  <r>
    <s v="555-0006866"/>
    <d v="2021-11-24T00:00:00"/>
    <n v="164"/>
    <s v="PT. TIV-PROD KEBUN CANDI"/>
    <n v="5042588746"/>
    <s v="NUR CHOLIS"/>
    <s v="L 9424 UZ"/>
    <s v="GLN JUGRACK/412876830/ZSO/S21111900539/5042588746/LMS (SJ DATANG : 24-11-2021/16:43)"/>
    <s v="74559G"/>
    <x v="3"/>
    <n v="1344"/>
  </r>
  <r>
    <s v="555-0006866"/>
    <d v="2021-11-24T00:00:00"/>
    <n v="164"/>
    <s v="PT. TIV-PROD KEBUN CANDI"/>
    <n v="5042588746"/>
    <s v="NUR CHOLIS"/>
    <s v="L 9424 UZ"/>
    <s v="GLN JUGRACK/412876830/ZSO/S21111900539/5042588746/LMS (SJ DATANG : 24-11-2021/16:43)"/>
    <n v="33300"/>
    <x v="4"/>
    <n v="28"/>
  </r>
  <r>
    <s v="555-0006867"/>
    <d v="2021-11-25T00:00:00"/>
    <n v="118"/>
    <s v="PT. TIV-PROD PANDAAN"/>
    <n v="5042603109"/>
    <s v="AGUS T (G-NKR)"/>
    <s v="N 8511 UV"/>
    <s v="SPS PALLET/412873614/ZSO/SJ-PDN/36668/11/2021/S21111900621/5042603109/LMS (SJ DATANG : 25-11-2021/08:50)"/>
    <n v="10116"/>
    <x v="8"/>
    <n v="32"/>
  </r>
  <r>
    <s v="555-0006868"/>
    <d v="2021-11-25T00:00:00"/>
    <n v="164"/>
    <s v="PT. TIV-PROD KEBUN CANDI"/>
    <n v="5042594986"/>
    <s v="AGUS D"/>
    <s v="N 9374 WE"/>
    <s v="GLN JUGRACK/412876699/ZSO/S21111900525/5042594986/LMS (SJ DATANG : 25-11-2021/09:58)"/>
    <n v="74559"/>
    <x v="1"/>
    <n v="18"/>
  </r>
  <r>
    <s v="555-0006868"/>
    <d v="2021-11-25T00:00:00"/>
    <n v="164"/>
    <s v="PT. TIV-PROD KEBUN CANDI"/>
    <n v="5042594986"/>
    <s v="AGUS D"/>
    <s v="N 9374 WE"/>
    <s v="GLN JUGRACK/412876699/ZSO/S21111900525/5042594986/LMS (SJ DATANG : 25-11-2021/09:58)"/>
    <n v="19310"/>
    <x v="2"/>
    <n v="18"/>
  </r>
  <r>
    <s v="555-0006868"/>
    <d v="2021-11-25T00:00:00"/>
    <n v="164"/>
    <s v="PT. TIV-PROD KEBUN CANDI"/>
    <n v="5042594986"/>
    <s v="AGUS D"/>
    <s v="N 9374 WE"/>
    <s v="GLN JUGRACK/412876699/ZSO/S21111900525/5042594986/LMS (SJ DATANG : 25-11-2021/09:58)"/>
    <s v="74559G"/>
    <x v="3"/>
    <n v="1152"/>
  </r>
  <r>
    <s v="555-0006868"/>
    <d v="2021-11-25T00:00:00"/>
    <n v="164"/>
    <s v="PT. TIV-PROD KEBUN CANDI"/>
    <n v="5042594986"/>
    <s v="AGUS D"/>
    <s v="N 9374 WE"/>
    <s v="GLN JUGRACK/412876699/ZSO/S21111900525/5042594986/LMS (SJ DATANG : 25-11-2021/09:58)"/>
    <n v="33300"/>
    <x v="4"/>
    <n v="24"/>
  </r>
  <r>
    <s v="555-0006869"/>
    <d v="2021-11-25T00:00:00"/>
    <n v="164"/>
    <s v="PT. TIV-PROD KEBUN CANDI"/>
    <n v="5042596318"/>
    <s v="MAT ALI"/>
    <s v="L 9358 UZ"/>
    <s v="GLN JUGRACK/412876696/ZSO/S21111900531/5042596318/LMS (SJ DATANG : 25-11-2021/11:17)"/>
    <n v="74559"/>
    <x v="1"/>
    <n v="24"/>
  </r>
  <r>
    <s v="555-0006869"/>
    <d v="2021-11-25T00:00:00"/>
    <n v="164"/>
    <s v="PT. TIV-PROD KEBUN CANDI"/>
    <n v="5042596318"/>
    <s v="MAT ALI"/>
    <s v="L 9358 UZ"/>
    <s v="GLN JUGRACK/412876696/ZSO/S21111900531/5042596318/LMS (SJ DATANG : 25-11-2021/11:17)"/>
    <n v="19310"/>
    <x v="2"/>
    <n v="24"/>
  </r>
  <r>
    <s v="555-0006869"/>
    <d v="2021-11-25T00:00:00"/>
    <n v="164"/>
    <s v="PT. TIV-PROD KEBUN CANDI"/>
    <n v="5042596318"/>
    <s v="MAT ALI"/>
    <s v="L 9358 UZ"/>
    <s v="GLN JUGRACK/412876696/ZSO/S21111900531/5042596318/LMS (SJ DATANG : 25-11-2021/11:17)"/>
    <s v="74559G"/>
    <x v="3"/>
    <n v="1152"/>
  </r>
  <r>
    <s v="555-0006869"/>
    <d v="2021-11-25T00:00:00"/>
    <n v="164"/>
    <s v="PT. TIV-PROD KEBUN CANDI"/>
    <n v="5042596318"/>
    <s v="MAT ALI"/>
    <s v="L 9358 UZ"/>
    <s v="GLN JUGRACK/412876696/ZSO/S21111900531/5042596318/LMS (SJ DATANG : 25-11-2021/11:17)"/>
    <n v="33300"/>
    <x v="4"/>
    <n v="24"/>
  </r>
  <r>
    <s v="555-0006870"/>
    <d v="2021-11-25T00:00:00"/>
    <n v="164"/>
    <s v="PT. TIV-PROD KEBUN CANDI"/>
    <n v="5042607387"/>
    <s v="DJAMALI"/>
    <s v="L 8813 UT"/>
    <s v="GLN JUGRACK/412876691/ZSO/S21111900529/5042607387/LMS (SJ DATANG : 25-11-2021/13:44)"/>
    <n v="74559"/>
    <x v="1"/>
    <n v="18"/>
  </r>
  <r>
    <s v="555-0006870"/>
    <d v="2021-11-25T00:00:00"/>
    <n v="164"/>
    <s v="PT. TIV-PROD KEBUN CANDI"/>
    <n v="5042607387"/>
    <s v="DJAMALI"/>
    <s v="L 8813 UT"/>
    <s v="GLN JUGRACK/412876691/ZSO/S21111900529/5042607387/LMS (SJ DATANG : 25-11-2021/13:44)"/>
    <n v="19310"/>
    <x v="2"/>
    <n v="18"/>
  </r>
  <r>
    <s v="555-0006870"/>
    <d v="2021-11-25T00:00:00"/>
    <n v="164"/>
    <s v="PT. TIV-PROD KEBUN CANDI"/>
    <n v="5042607387"/>
    <s v="DJAMALI"/>
    <s v="L 8813 UT"/>
    <s v="GLN JUGRACK/412876691/ZSO/S21111900529/5042607387/LMS (SJ DATANG : 25-11-2021/13:44)"/>
    <s v="74559G"/>
    <x v="3"/>
    <n v="1344"/>
  </r>
  <r>
    <s v="555-0006870"/>
    <d v="2021-11-25T00:00:00"/>
    <n v="164"/>
    <s v="PT. TIV-PROD KEBUN CANDI"/>
    <n v="5042607387"/>
    <s v="DJAMALI"/>
    <s v="L 8813 UT"/>
    <s v="GLN JUGRACK/412876691/ZSO/S21111900529/5042607387/LMS (SJ DATANG : 25-11-2021/13:44)"/>
    <n v="33300"/>
    <x v="4"/>
    <n v="28"/>
  </r>
  <r>
    <s v="555-0006871"/>
    <d v="2021-11-25T00:00:00"/>
    <n v="164"/>
    <s v="PT. TIV-PROD KEBUN CANDI"/>
    <n v="5042611602"/>
    <s v="ZAKARIAH"/>
    <s v="N 9515 WE"/>
    <s v="GLN JUGRACK/412876840/ZSO/S21111900515/5042611602/LMS (SJ DATANG : 25-11-2021/15:23)"/>
    <n v="74559"/>
    <x v="1"/>
    <n v="18"/>
  </r>
  <r>
    <s v="555-0006871"/>
    <d v="2021-11-25T00:00:00"/>
    <n v="164"/>
    <s v="PT. TIV-PROD KEBUN CANDI"/>
    <n v="5042611602"/>
    <s v="ZAKARIAH"/>
    <s v="N 9515 WE"/>
    <s v="GLN JUGRACK/412876840/ZSO/S21111900515/5042611602/LMS (SJ DATANG : 25-11-2021/15:23)"/>
    <n v="19310"/>
    <x v="2"/>
    <n v="18"/>
  </r>
  <r>
    <s v="555-0006871"/>
    <d v="2021-11-25T00:00:00"/>
    <n v="164"/>
    <s v="PT. TIV-PROD KEBUN CANDI"/>
    <n v="5042611602"/>
    <s v="ZAKARIAH"/>
    <s v="N 9515 WE"/>
    <s v="GLN JUGRACK/412876840/ZSO/S21111900515/5042611602/LMS (SJ DATANG : 25-11-2021/15:23)"/>
    <s v="74559G"/>
    <x v="3"/>
    <n v="1152"/>
  </r>
  <r>
    <s v="555-0006871"/>
    <d v="2021-11-25T00:00:00"/>
    <n v="164"/>
    <s v="PT. TIV-PROD KEBUN CANDI"/>
    <n v="5042611602"/>
    <s v="ZAKARIAH"/>
    <s v="N 9515 WE"/>
    <s v="GLN JUGRACK/412876840/ZSO/S21111900515/5042611602/LMS (SJ DATANG : 25-11-2021/15:23)"/>
    <n v="33300"/>
    <x v="4"/>
    <n v="24"/>
  </r>
  <r>
    <s v="555-0006872"/>
    <d v="2021-11-25T00:00:00"/>
    <n v="164"/>
    <s v="PT. TIV-PROD KEBUN CANDI"/>
    <n v="5042611967"/>
    <s v="NUR CHOLIS"/>
    <s v="L 9424 UZ"/>
    <s v="GLN JUGRACK/412876821/ZSO/S21111900512/5042611967/LMS (SJ DATANG : 25-11-2021/16:23)"/>
    <n v="74559"/>
    <x v="1"/>
    <n v="18"/>
  </r>
  <r>
    <s v="555-0006872"/>
    <d v="2021-11-25T00:00:00"/>
    <n v="164"/>
    <s v="PT. TIV-PROD KEBUN CANDI"/>
    <n v="5042611967"/>
    <s v="NUR CHOLIS"/>
    <s v="L 9424 UZ"/>
    <s v="GLN JUGRACK/412876821/ZSO/S21111900512/5042611967/LMS (SJ DATANG : 25-11-2021/16:23)"/>
    <n v="19310"/>
    <x v="2"/>
    <n v="18"/>
  </r>
  <r>
    <s v="555-0006872"/>
    <d v="2021-11-25T00:00:00"/>
    <n v="164"/>
    <s v="PT. TIV-PROD KEBUN CANDI"/>
    <n v="5042611967"/>
    <s v="NUR CHOLIS"/>
    <s v="L 9424 UZ"/>
    <s v="GLN JUGRACK/412876821/ZSO/S21111900512/5042611967/LMS (SJ DATANG : 25-11-2021/16:23)"/>
    <s v="74559G"/>
    <x v="3"/>
    <n v="1344"/>
  </r>
  <r>
    <s v="555-0006872"/>
    <d v="2021-11-25T00:00:00"/>
    <n v="164"/>
    <s v="PT. TIV-PROD KEBUN CANDI"/>
    <n v="5042611967"/>
    <s v="NUR CHOLIS"/>
    <s v="L 9424 UZ"/>
    <s v="GLN JUGRACK/412876821/ZSO/S21111900512/5042611967/LMS (SJ DATANG : 25-11-2021/16:23)"/>
    <n v="33300"/>
    <x v="4"/>
    <n v="28"/>
  </r>
  <r>
    <s v="555-0006873"/>
    <d v="2021-11-25T00:00:00"/>
    <s v="55-050"/>
    <s v="PT. TIRTAMAS LESTARI"/>
    <m/>
    <s v="KOMAIRI"/>
    <s v="L 9614 UX"/>
    <s v="GLN LASAH/SJ/PDN/21/11/005916/904021480007/LMS (SJ DATANG : 25-11-2021/14:18)"/>
    <n v="74560"/>
    <x v="5"/>
    <n v="16"/>
  </r>
  <r>
    <s v="555-0006873"/>
    <d v="2021-11-25T00:00:00"/>
    <s v="55-050"/>
    <s v="PT. TIRTAMAS LESTARI"/>
    <m/>
    <s v="KOMAIRI"/>
    <s v="L 9614 UX"/>
    <s v="GLN LASAH/SJ/PDN/21/11/005916/904021480007/LMS (SJ DATANG : 25-11-2021/14:18)"/>
    <n v="29310"/>
    <x v="6"/>
    <n v="16"/>
  </r>
  <r>
    <s v="555-0006873"/>
    <d v="2021-11-25T00:00:00"/>
    <s v="55-050"/>
    <s v="PT. TIRTAMAS LESTARI"/>
    <m/>
    <s v="KOMAIRI"/>
    <s v="L 9614 UX"/>
    <s v="GLN LASAH/SJ/PDN/21/11/005916/904021480007/LMS (SJ DATANG : 25-11-2021/14:18)"/>
    <s v="74560G"/>
    <x v="7"/>
    <n v="1344"/>
  </r>
  <r>
    <s v="555-0006874"/>
    <d v="2021-11-26T00:00:00"/>
    <n v="164"/>
    <s v="PT. TIV-PROD KEBUN CANDI"/>
    <n v="5042536937"/>
    <s v="A.RAHMAN"/>
    <s v="L 9051 UX"/>
    <s v="GLN JUGRACK/412873609/ZSO/S21111900497/5042536937/LMS (SJ DATANG : 26-11-2021/10:38)"/>
    <n v="33300"/>
    <x v="4"/>
    <n v="24"/>
  </r>
  <r>
    <s v="555-0006874"/>
    <d v="2021-11-26T00:00:00"/>
    <n v="164"/>
    <s v="PT. TIV-PROD KEBUN CANDI"/>
    <n v="5042536937"/>
    <s v="A.RAHMAN"/>
    <s v="L 9051 UX"/>
    <s v="GLN JUGRACK/412873609/ZSO/S21111900497/5042536937/LMS (SJ DATANG : 26-11-2021/10:38)"/>
    <s v="74559G"/>
    <x v="3"/>
    <n v="0"/>
  </r>
  <r>
    <s v="555-0006874"/>
    <d v="2021-11-26T00:00:00"/>
    <n v="164"/>
    <s v="PT. TIV-PROD KEBUN CANDI"/>
    <n v="5042536937"/>
    <s v="A.RAHMAN"/>
    <s v="L 9051 UX"/>
    <s v="GLN JUGRACK/412873609/ZSO/S21111900497/5042536937/LMS (SJ DATANG : 26-11-2021/10:38)"/>
    <s v="74559G"/>
    <x v="3"/>
    <n v="0"/>
  </r>
  <r>
    <s v="555-0006875"/>
    <d v="2021-11-26T00:00:00"/>
    <n v="118"/>
    <s v="PT. TIV-PROD PANDAAN"/>
    <m/>
    <s v="SUFYAN"/>
    <s v="L 8223 UT"/>
    <s v="SPS PALLET/PALLET UNTUK MUAT KE PAITON"/>
    <n v="10116"/>
    <x v="8"/>
    <n v="24"/>
  </r>
  <r>
    <s v="555-0006876"/>
    <d v="2021-11-26T00:00:00"/>
    <n v="164"/>
    <s v="PT. TIV-PROD KEBUN CANDI"/>
    <n v="5042603106"/>
    <s v="MAHRUS"/>
    <s v="N 9375 WE"/>
    <s v="GLN JUGRACK/412876814/ZSO/S21111900501/5042603106/LMS (SJ DATANG : 26-11-2021/13:20)"/>
    <n v="74559"/>
    <x v="1"/>
    <n v="15"/>
  </r>
  <r>
    <s v="555-0006876"/>
    <d v="2021-11-26T00:00:00"/>
    <n v="164"/>
    <s v="PT. TIV-PROD KEBUN CANDI"/>
    <n v="5042603106"/>
    <s v="MAHRUS"/>
    <s v="N 9375 WE"/>
    <s v="GLN JUGRACK/412876814/ZSO/S21111900501/5042603106/LMS (SJ DATANG : 26-11-2021/13:20)"/>
    <n v="19310"/>
    <x v="2"/>
    <n v="15"/>
  </r>
  <r>
    <s v="555-0006876"/>
    <d v="2021-11-26T00:00:00"/>
    <n v="164"/>
    <s v="PT. TIV-PROD KEBUN CANDI"/>
    <n v="5042603106"/>
    <s v="MAHRUS"/>
    <s v="N 9375 WE"/>
    <s v="GLN JUGRACK/412876814/ZSO/S21111900501/5042603106/LMS (SJ DATANG : 26-11-2021/13:20)"/>
    <s v="74559G"/>
    <x v="3"/>
    <n v="1152"/>
  </r>
  <r>
    <s v="555-0006876"/>
    <d v="2021-11-26T00:00:00"/>
    <n v="164"/>
    <s v="PT. TIV-PROD KEBUN CANDI"/>
    <n v="5042603106"/>
    <s v="MAHRUS"/>
    <s v="N 9375 WE"/>
    <s v="GLN JUGRACK/412876814/ZSO/S21111900501/5042603106/LMS (SJ DATANG : 26-11-2021/13:20)"/>
    <n v="33300"/>
    <x v="4"/>
    <n v="24"/>
  </r>
  <r>
    <s v="555-0006877"/>
    <d v="2021-11-26T00:00:00"/>
    <n v="118"/>
    <s v="PT. TIV-PROD PANDAAN"/>
    <n v="5042634264"/>
    <s v="SURAHMAN"/>
    <s v="N 9959 UW"/>
    <s v="SPS PALLET/412876745/ZSO/S21111900615/5042634264/LMS (SJ DATANG : 26-11-2021/14:57)"/>
    <n v="10116"/>
    <x v="8"/>
    <n v="32"/>
  </r>
  <r>
    <s v="555-0006878"/>
    <d v="2021-11-26T00:00:00"/>
    <n v="164"/>
    <s v="PT. TIV-PROD KEBUN CANDI"/>
    <n v="5042618387"/>
    <s v="AGUS D"/>
    <s v="N 9374 WE"/>
    <s v="GLN JUGRACK/412876831/ZSO/S21111900495/5042618387/LMS (SJ DATANG : 26-11-2021/14:48)"/>
    <n v="74559"/>
    <x v="1"/>
    <n v="18"/>
  </r>
  <r>
    <s v="555-0006878"/>
    <d v="2021-11-26T00:00:00"/>
    <n v="164"/>
    <s v="PT. TIV-PROD KEBUN CANDI"/>
    <n v="5042618387"/>
    <s v="AGUS D"/>
    <s v="N 9374 WE"/>
    <s v="GLN JUGRACK/412876831/ZSO/S21111900495/5042618387/LMS (SJ DATANG : 26-11-2021/14:48)"/>
    <n v="19310"/>
    <x v="2"/>
    <n v="18"/>
  </r>
  <r>
    <s v="555-0006878"/>
    <d v="2021-11-26T00:00:00"/>
    <n v="164"/>
    <s v="PT. TIV-PROD KEBUN CANDI"/>
    <n v="5042618387"/>
    <s v="AGUS D"/>
    <s v="N 9374 WE"/>
    <s v="GLN JUGRACK/412876831/ZSO/S21111900495/5042618387/LMS (SJ DATANG : 26-11-2021/14:48)"/>
    <s v="74559G"/>
    <x v="3"/>
    <n v="1152"/>
  </r>
  <r>
    <s v="555-0006878"/>
    <d v="2021-11-26T00:00:00"/>
    <n v="164"/>
    <s v="PT. TIV-PROD KEBUN CANDI"/>
    <n v="5042618387"/>
    <s v="AGUS D"/>
    <s v="N 9374 WE"/>
    <s v="GLN JUGRACK/412876831/ZSO/S21111900495/5042618387/LMS (SJ DATANG : 26-11-2021/14:48)"/>
    <n v="33300"/>
    <x v="4"/>
    <n v="24"/>
  </r>
  <r>
    <s v="555-0006879"/>
    <d v="2021-11-26T00:00:00"/>
    <n v="118"/>
    <s v="PT. TIV-PROD PANDAAN"/>
    <n v="5042632531"/>
    <s v="HARYANTO"/>
    <s v="N 8584 UV"/>
    <s v="SPS PALLET/412873627/ZSO/S21111900609/5042632531/LMS (SJ DATANG : 26-11-2021/14:00)"/>
    <n v="10116"/>
    <x v="8"/>
    <n v="32"/>
  </r>
  <r>
    <s v="555-0006880"/>
    <d v="2021-11-26T00:00:00"/>
    <n v="164"/>
    <s v="PT. TIV-PROD KEBUN CANDI"/>
    <n v="5042622810"/>
    <s v="MAT ALI"/>
    <s v="L 9358 UZ"/>
    <s v="GLN JUGRACK/412876817/ZSO/S21111900493/5042622810/LMS (SJ DATANG : 26-11-2021/14:58)"/>
    <n v="74559"/>
    <x v="1"/>
    <n v="24"/>
  </r>
  <r>
    <s v="555-0006880"/>
    <d v="2021-11-26T00:00:00"/>
    <n v="164"/>
    <s v="PT. TIV-PROD KEBUN CANDI"/>
    <n v="5042622810"/>
    <s v="MAT ALI"/>
    <s v="L 9358 UZ"/>
    <s v="GLN JUGRACK/412876817/ZSO/S21111900493/5042622810/LMS (SJ DATANG : 26-11-2021/14:58)"/>
    <n v="19310"/>
    <x v="2"/>
    <n v="24"/>
  </r>
  <r>
    <s v="555-0006880"/>
    <d v="2021-11-26T00:00:00"/>
    <n v="164"/>
    <s v="PT. TIV-PROD KEBUN CANDI"/>
    <n v="5042622810"/>
    <s v="MAT ALI"/>
    <s v="L 9358 UZ"/>
    <s v="GLN JUGRACK/412876817/ZSO/S21111900493/5042622810/LMS (SJ DATANG : 26-11-2021/14:58)"/>
    <s v="74559G"/>
    <x v="3"/>
    <n v="1152"/>
  </r>
  <r>
    <s v="555-0006880"/>
    <d v="2021-11-26T00:00:00"/>
    <n v="164"/>
    <s v="PT. TIV-PROD KEBUN CANDI"/>
    <n v="5042622810"/>
    <s v="MAT ALI"/>
    <s v="L 9358 UZ"/>
    <s v="GLN JUGRACK/412876817/ZSO/S21111900493/5042622810/LMS (SJ DATANG : 26-11-2021/14:58)"/>
    <n v="33300"/>
    <x v="4"/>
    <n v="24"/>
  </r>
  <r>
    <s v="555-0006881"/>
    <d v="2021-11-27T00:00:00"/>
    <n v="118"/>
    <s v="PT. TIV-PROD PANDAAN"/>
    <n v="5042636743"/>
    <s v="AGUS T (G-NKR)"/>
    <s v="N 8511 UV"/>
    <s v="SPS PALLET/412873631/ZSO/SJ-PDN/36748/11/2021/S2111190061/5042636743/LMS (SJ DATANG : 27-11-2021/04:57)"/>
    <n v="10116"/>
    <x v="8"/>
    <n v="32"/>
  </r>
  <r>
    <s v="555-0006882"/>
    <d v="2021-11-27T00:00:00"/>
    <n v="164"/>
    <s v="PT. TIV-PROD KEBUN CANDI"/>
    <n v="5042626151"/>
    <s v="BAMBANG"/>
    <s v="L 8858 UI"/>
    <s v="GLN JUGRACK/412876873/ZSO/S21111900480/5042626151/LMS (SJ DATANG : 27-11-2021/08:45)"/>
    <n v="74559"/>
    <x v="1"/>
    <n v="18"/>
  </r>
  <r>
    <s v="555-0006882"/>
    <d v="2021-11-27T00:00:00"/>
    <n v="164"/>
    <s v="PT. TIV-PROD KEBUN CANDI"/>
    <n v="5042626151"/>
    <s v="BAMBANG"/>
    <s v="L 8858 UI"/>
    <s v="GLN JUGRACK/412876873/ZSO/S21111900480/5042626151/LMS (SJ DATANG : 27-11-2021/08:45)"/>
    <n v="19310"/>
    <x v="2"/>
    <n v="18"/>
  </r>
  <r>
    <s v="555-0006882"/>
    <d v="2021-11-27T00:00:00"/>
    <n v="164"/>
    <s v="PT. TIV-PROD KEBUN CANDI"/>
    <n v="5042626151"/>
    <s v="BAMBANG"/>
    <s v="L 8858 UI"/>
    <s v="GLN JUGRACK/412876873/ZSO/S21111900480/5042626151/LMS (SJ DATANG : 27-11-2021/08:45)"/>
    <s v="74559G"/>
    <x v="3"/>
    <n v="1152"/>
  </r>
  <r>
    <s v="555-0006882"/>
    <d v="2021-11-27T00:00:00"/>
    <n v="164"/>
    <s v="PT. TIV-PROD KEBUN CANDI"/>
    <n v="5042626151"/>
    <s v="BAMBANG"/>
    <s v="L 8858 UI"/>
    <s v="GLN JUGRACK/412876873/ZSO/S21111900480/5042626151/LMS (SJ DATANG : 27-11-2021/08:45)"/>
    <n v="33300"/>
    <x v="4"/>
    <n v="24"/>
  </r>
  <r>
    <s v="555-0006883"/>
    <d v="2021-11-27T00:00:00"/>
    <n v="164"/>
    <s v="PT. TIV-PROD KEBUN CANDI"/>
    <n v="5042627334"/>
    <s v="DJAMALI"/>
    <s v="L 8813 UT"/>
    <s v="GLN JUGRACK/412876876/ZSO/S21111900474/5042627334/LMS (SJ DATANG : 27-11-2021/10:30)"/>
    <n v="74559"/>
    <x v="1"/>
    <n v="18"/>
  </r>
  <r>
    <s v="555-0006883"/>
    <d v="2021-11-27T00:00:00"/>
    <n v="164"/>
    <s v="PT. TIV-PROD KEBUN CANDI"/>
    <n v="5042627334"/>
    <s v="DJAMALI"/>
    <s v="L 8813 UT"/>
    <s v="GLN JUGRACK/412876876/ZSO/S21111900474/5042627334/LMS (SJ DATANG : 27-11-2021/10:30)"/>
    <n v="19310"/>
    <x v="2"/>
    <n v="18"/>
  </r>
  <r>
    <s v="555-0006883"/>
    <d v="2021-11-27T00:00:00"/>
    <n v="164"/>
    <s v="PT. TIV-PROD KEBUN CANDI"/>
    <n v="5042627334"/>
    <s v="DJAMALI"/>
    <s v="L 8813 UT"/>
    <s v="GLN JUGRACK/412876876/ZSO/S21111900474/5042627334/LMS (SJ DATANG : 27-11-2021/10:30)"/>
    <s v="74559G"/>
    <x v="3"/>
    <n v="1344"/>
  </r>
  <r>
    <s v="555-0006883"/>
    <d v="2021-11-27T00:00:00"/>
    <n v="164"/>
    <s v="PT. TIV-PROD KEBUN CANDI"/>
    <n v="5042627334"/>
    <s v="DJAMALI"/>
    <s v="L 8813 UT"/>
    <s v="GLN JUGRACK/412876876/ZSO/S21111900474/5042627334/LMS (SJ DATANG : 27-11-2021/10:30)"/>
    <n v="33300"/>
    <x v="4"/>
    <n v="28"/>
  </r>
  <r>
    <s v="555-0006884"/>
    <d v="2021-11-27T00:00:00"/>
    <s v="55-050"/>
    <s v="PT. TIRTAMAS LESTARI"/>
    <m/>
    <s v="KOMAIRI"/>
    <s v="L 9614 UX"/>
    <s v="GLN LASAH/SJ/PDN/21/11/005948/904021480022/LMS (SJ DATANG : 27-11-2021/06:49)"/>
    <n v="74560"/>
    <x v="5"/>
    <n v="13"/>
  </r>
  <r>
    <s v="555-0006884"/>
    <d v="2021-11-27T00:00:00"/>
    <s v="55-050"/>
    <s v="PT. TIRTAMAS LESTARI"/>
    <m/>
    <s v="KOMAIRI"/>
    <s v="L 9614 UX"/>
    <s v="GLN LASAH/SJ/PDN/21/11/005948/904021480022/LMS (SJ DATANG : 27-11-2021/06:49)"/>
    <n v="29310"/>
    <x v="6"/>
    <n v="13"/>
  </r>
  <r>
    <s v="555-0006884"/>
    <d v="2021-11-27T00:00:00"/>
    <s v="55-050"/>
    <s v="PT. TIRTAMAS LESTARI"/>
    <m/>
    <s v="KOMAIRI"/>
    <s v="L 9614 UX"/>
    <s v="GLN LASAH/SJ/PDN/21/11/005948/904021480022/LMS (SJ DATANG : 27-11-2021/06:49)"/>
    <s v="74560G"/>
    <x v="7"/>
    <n v="1344"/>
  </r>
  <r>
    <s v="555-0006885"/>
    <d v="2021-11-27T00:00:00"/>
    <n v="164"/>
    <s v="PT. TIV-PROD KEBUN CANDI"/>
    <n v="5042638065"/>
    <s v="ZAKARIAH"/>
    <s v="N 9515 WE"/>
    <s v="GLN JUGRACK/412876871/ZSO/S21111900466/5042638065/LMS (SJ DATANG : 27-11-2021/13:37)"/>
    <n v="74559"/>
    <x v="1"/>
    <n v="18"/>
  </r>
  <r>
    <s v="555-0006885"/>
    <d v="2021-11-27T00:00:00"/>
    <n v="164"/>
    <s v="PT. TIV-PROD KEBUN CANDI"/>
    <n v="5042638065"/>
    <s v="ZAKARIAH"/>
    <s v="N 9515 WE"/>
    <s v="GLN JUGRACK/412876871/ZSO/S21111900466/5042638065/LMS (SJ DATANG : 27-11-2021/13:37)"/>
    <n v="19310"/>
    <x v="2"/>
    <n v="18"/>
  </r>
  <r>
    <s v="555-0006885"/>
    <d v="2021-11-27T00:00:00"/>
    <n v="164"/>
    <s v="PT. TIV-PROD KEBUN CANDI"/>
    <n v="5042638065"/>
    <s v="ZAKARIAH"/>
    <s v="N 9515 WE"/>
    <s v="GLN JUGRACK/412876871/ZSO/S21111900466/5042638065/LMS (SJ DATANG : 27-11-2021/13:37)"/>
    <s v="74559G"/>
    <x v="3"/>
    <n v="1152"/>
  </r>
  <r>
    <s v="555-0006885"/>
    <d v="2021-11-27T00:00:00"/>
    <n v="164"/>
    <s v="PT. TIV-PROD KEBUN CANDI"/>
    <n v="5042638065"/>
    <s v="ZAKARIAH"/>
    <s v="N 9515 WE"/>
    <s v="GLN JUGRACK/412876871/ZSO/S21111900466/5042638065/LMS (SJ DATANG : 27-11-2021/13:37)"/>
    <n v="33300"/>
    <x v="4"/>
    <n v="24"/>
  </r>
  <r>
    <s v="555-0006886"/>
    <d v="2021-11-27T00:00:00"/>
    <n v="164"/>
    <s v="PT. TIV-PROD KEBUN CANDI"/>
    <n v="5042645763"/>
    <s v="A.RAHMAN"/>
    <s v="L 9051 UX"/>
    <s v="GLN JUGRACK/412876651/ZSO/S21111900451/5042645763/LMS (SJ DATANG : 27-11-2021/15:06)"/>
    <n v="74559"/>
    <x v="1"/>
    <n v="6"/>
  </r>
  <r>
    <s v="555-0006886"/>
    <d v="2021-11-27T00:00:00"/>
    <n v="164"/>
    <s v="PT. TIV-PROD KEBUN CANDI"/>
    <n v="5042645763"/>
    <s v="A.RAHMAN"/>
    <s v="L 9051 UX"/>
    <s v="GLN JUGRACK/412876651/ZSO/S21111900451/5042645763/LMS (SJ DATANG : 27-11-2021/15:06)"/>
    <n v="19310"/>
    <x v="2"/>
    <n v="6"/>
  </r>
  <r>
    <s v="555-0006886"/>
    <d v="2021-11-27T00:00:00"/>
    <n v="164"/>
    <s v="PT. TIV-PROD KEBUN CANDI"/>
    <n v="5042645763"/>
    <s v="A.RAHMAN"/>
    <s v="L 9051 UX"/>
    <s v="GLN JUGRACK/412876651/ZSO/S21111900451/5042645763/LMS (SJ DATANG : 27-11-2021/15:06)"/>
    <s v="74559G"/>
    <x v="3"/>
    <n v="1152"/>
  </r>
  <r>
    <s v="555-0006886"/>
    <d v="2021-11-27T00:00:00"/>
    <n v="164"/>
    <s v="PT. TIV-PROD KEBUN CANDI"/>
    <n v="5042645763"/>
    <s v="A.RAHMAN"/>
    <s v="L 9051 UX"/>
    <s v="GLN JUGRACK/412876651/ZSO/S21111900451/5042645763/LMS (SJ DATANG : 27-11-2021/15:06)"/>
    <n v="33300"/>
    <x v="4"/>
    <n v="24"/>
  </r>
  <r>
    <s v="555-0006887"/>
    <d v="2021-11-29T00:00:00"/>
    <n v="164"/>
    <s v="PT. TIV-PROD KEBUN CANDI"/>
    <n v="5042644139"/>
    <s v="NUR CHOLIS"/>
    <s v="L 9424 UZ"/>
    <s v="GLN JUGRACK/412876653/ZSO/S21111900453/5042644139/LMS (SJ DATANG : 29-11-2021/10:02)"/>
    <n v="74559"/>
    <x v="1"/>
    <n v="18"/>
  </r>
  <r>
    <s v="555-0006887"/>
    <d v="2021-11-29T00:00:00"/>
    <n v="164"/>
    <s v="PT. TIV-PROD KEBUN CANDI"/>
    <n v="5042644139"/>
    <s v="NUR CHOLIS"/>
    <s v="L 9424 UZ"/>
    <s v="GLN JUGRACK/412876653/ZSO/S21111900453/5042644139/LMS (SJ DATANG : 29-11-2021/10:02)"/>
    <n v="19310"/>
    <x v="2"/>
    <n v="18"/>
  </r>
  <r>
    <s v="555-0006887"/>
    <d v="2021-11-29T00:00:00"/>
    <n v="164"/>
    <s v="PT. TIV-PROD KEBUN CANDI"/>
    <n v="5042644139"/>
    <s v="NUR CHOLIS"/>
    <s v="L 9424 UZ"/>
    <s v="GLN JUGRACK/412876653/ZSO/S21111900453/5042644139/LMS (SJ DATANG : 29-11-2021/10:02)"/>
    <s v="74559G"/>
    <x v="3"/>
    <n v="1344"/>
  </r>
  <r>
    <s v="555-0006887"/>
    <d v="2021-11-29T00:00:00"/>
    <n v="164"/>
    <s v="PT. TIV-PROD KEBUN CANDI"/>
    <n v="5042644139"/>
    <s v="NUR CHOLIS"/>
    <s v="L 9424 UZ"/>
    <s v="GLN JUGRACK/412876653/ZSO/S21111900453/5042644139/LMS (SJ DATANG : 29-11-2021/10:02)"/>
    <n v="33300"/>
    <x v="4"/>
    <n v="28"/>
  </r>
  <r>
    <s v="555-0006888"/>
    <d v="2021-11-29T00:00:00"/>
    <n v="118"/>
    <s v="PT. TIV-PROD PANDAAN"/>
    <n v="5042649948"/>
    <s v="RISWANTO"/>
    <s v="N 8876 UW"/>
    <s v="SPS PALLET/412876602/ZSO/S21111900419/5042649948/LMS (SJ DATANG : 29-11-2021/09:00)"/>
    <n v="10116"/>
    <x v="8"/>
    <n v="32"/>
  </r>
  <r>
    <s v="555-0006889"/>
    <d v="2021-11-29T00:00:00"/>
    <n v="164"/>
    <s v="PT. TIV-PROD KEBUN CANDI"/>
    <n v="5042646475"/>
    <s v="MAHRUS"/>
    <s v="N 9375 WE"/>
    <s v="GLN JUGRACK/412876569/ZSO/S21111900441/5042646475/LMS (SJ DATANG : 29-11-2021/11:03)"/>
    <n v="74559"/>
    <x v="1"/>
    <n v="15"/>
  </r>
  <r>
    <s v="555-0006889"/>
    <d v="2021-11-29T00:00:00"/>
    <n v="164"/>
    <s v="PT. TIV-PROD KEBUN CANDI"/>
    <n v="5042646475"/>
    <s v="MAHRUS"/>
    <s v="N 9375 WE"/>
    <s v="GLN JUGRACK/412876569/ZSO/S21111900441/5042646475/LMS (SJ DATANG : 29-11-2021/11:03)"/>
    <n v="19310"/>
    <x v="2"/>
    <n v="15"/>
  </r>
  <r>
    <s v="555-0006889"/>
    <d v="2021-11-29T00:00:00"/>
    <n v="164"/>
    <s v="PT. TIV-PROD KEBUN CANDI"/>
    <n v="5042646475"/>
    <s v="MAHRUS"/>
    <s v="N 9375 WE"/>
    <s v="GLN JUGRACK/412876569/ZSO/S21111900441/5042646475/LMS (SJ DATANG : 29-11-2021/11:03)"/>
    <s v="74559G"/>
    <x v="3"/>
    <n v="1152"/>
  </r>
  <r>
    <s v="555-0006889"/>
    <d v="2021-11-29T00:00:00"/>
    <n v="164"/>
    <s v="PT. TIV-PROD KEBUN CANDI"/>
    <n v="5042646475"/>
    <s v="MAHRUS"/>
    <s v="N 9375 WE"/>
    <s v="GLN JUGRACK/412876569/ZSO/S21111900441/5042646475/LMS (SJ DATANG : 29-11-2021/11:03)"/>
    <n v="33300"/>
    <x v="4"/>
    <n v="24"/>
  </r>
  <r>
    <s v="555-0006890"/>
    <d v="2021-11-29T00:00:00"/>
    <n v="164"/>
    <s v="PT. TIV-PROD KEBUN CANDI"/>
    <n v="5042654735"/>
    <s v="DJAMALI"/>
    <s v="L 8813 UT"/>
    <s v="GLN JUGRACK/412836277/ZSO/S21111900428/5042654735/LMS (SJ DATANG : 29-11-2021/13:59)"/>
    <n v="74559"/>
    <x v="1"/>
    <n v="18"/>
  </r>
  <r>
    <s v="555-0006890"/>
    <d v="2021-11-29T00:00:00"/>
    <n v="164"/>
    <s v="PT. TIV-PROD KEBUN CANDI"/>
    <n v="5042654735"/>
    <s v="DJAMALI"/>
    <s v="L 8813 UT"/>
    <s v="GLN JUGRACK/412836277/ZSO/S21111900428/5042654735/LMS (SJ DATANG : 29-11-2021/13:59)"/>
    <n v="19310"/>
    <x v="2"/>
    <n v="18"/>
  </r>
  <r>
    <s v="555-0006890"/>
    <d v="2021-11-29T00:00:00"/>
    <n v="164"/>
    <s v="PT. TIV-PROD KEBUN CANDI"/>
    <n v="5042654735"/>
    <s v="DJAMALI"/>
    <s v="L 8813 UT"/>
    <s v="GLN JUGRACK/412836277/ZSO/S21111900428/5042654735/LMS (SJ DATANG : 29-11-2021/13:59)"/>
    <s v="74559G"/>
    <x v="3"/>
    <n v="1344"/>
  </r>
  <r>
    <s v="555-0006890"/>
    <d v="2021-11-29T00:00:00"/>
    <n v="164"/>
    <s v="PT. TIV-PROD KEBUN CANDI"/>
    <n v="5042654735"/>
    <s v="DJAMALI"/>
    <s v="L 8813 UT"/>
    <s v="GLN JUGRACK/412836277/ZSO/S21111900428/5042654735/LMS (SJ DATANG : 29-11-2021/13:59)"/>
    <n v="33300"/>
    <x v="4"/>
    <n v="28"/>
  </r>
  <r>
    <s v="555-0006891"/>
    <d v="2021-11-29T00:00:00"/>
    <n v="164"/>
    <s v="PT. TIV-PROD KEBUN CANDI"/>
    <n v="5042653190"/>
    <s v="SUTOYO"/>
    <s v="N 8789 UV"/>
    <s v="GLN JUGRACK/412876607/ZSO/S21111900426/5042653190/LMS (SJ DATANG : 29-11-2021/16:02)"/>
    <n v="74559"/>
    <x v="1"/>
    <n v="18"/>
  </r>
  <r>
    <s v="555-0006891"/>
    <d v="2021-11-29T00:00:00"/>
    <n v="164"/>
    <s v="PT. TIV-PROD KEBUN CANDI"/>
    <n v="5042653190"/>
    <s v="SUTOYO"/>
    <s v="N 8789 UV"/>
    <s v="GLN JUGRACK/412876607/ZSO/S21111900426/5042653190/LMS (SJ DATANG : 29-11-2021/16:02)"/>
    <n v="19310"/>
    <x v="2"/>
    <n v="18"/>
  </r>
  <r>
    <s v="555-0006891"/>
    <d v="2021-11-29T00:00:00"/>
    <n v="164"/>
    <s v="PT. TIV-PROD KEBUN CANDI"/>
    <n v="5042653190"/>
    <s v="SUTOYO"/>
    <s v="N 8789 UV"/>
    <s v="GLN JUGRACK/412876607/ZSO/S21111900426/5042653190/LMS (SJ DATANG : 29-11-2021/16:02)"/>
    <s v="74559G"/>
    <x v="3"/>
    <n v="960"/>
  </r>
  <r>
    <s v="555-0006891"/>
    <d v="2021-11-29T00:00:00"/>
    <n v="164"/>
    <s v="PT. TIV-PROD KEBUN CANDI"/>
    <n v="5042653190"/>
    <s v="SUTOYO"/>
    <s v="N 8789 UV"/>
    <s v="GLN JUGRACK/412876607/ZSO/S21111900426/5042653190/LMS (SJ DATANG : 29-11-2021/16:02)"/>
    <n v="33300"/>
    <x v="4"/>
    <n v="20"/>
  </r>
  <r>
    <s v="555-0006892"/>
    <d v="2021-11-30T00:00:00"/>
    <s v="55-050"/>
    <s v="PT. TIRTAMAS LESTARI"/>
    <m/>
    <s v="KOMAIRI"/>
    <s v="L 9614 UX"/>
    <s v="GLN LASAH/SJ/PDN/21/11/005978/904021480026/LMS (SJ DATANG : 30-11-2021/08:04)"/>
    <s v="74560"/>
    <x v="5"/>
    <n v="15"/>
  </r>
  <r>
    <s v="555-0006892"/>
    <d v="2021-11-30T00:00:00"/>
    <s v="55-050"/>
    <s v="PT. TIRTAMAS LESTARI"/>
    <m/>
    <s v="KOMAIRI"/>
    <s v="L 9614 UX"/>
    <s v="GLN LASAH/SJ/PDN/21/11/005978/904021480026/LMS (SJ DATANG : 30-11-2021/08:04)"/>
    <s v="29310"/>
    <x v="6"/>
    <n v="15"/>
  </r>
  <r>
    <s v="555-0006892"/>
    <d v="2021-11-30T00:00:00"/>
    <s v="55-050"/>
    <s v="PT. TIRTAMAS LESTARI"/>
    <m/>
    <s v="KOMAIRI"/>
    <s v="L 9614 UX"/>
    <s v="GLN LASAH/SJ/PDN/21/11/005978/904021480026/LMS (SJ DATANG : 30-11-2021/08:04)"/>
    <s v="74560G"/>
    <x v="7"/>
    <n v="1344"/>
  </r>
  <r>
    <s v="555-0006893"/>
    <d v="2021-11-30T00:00:00"/>
    <n v="164"/>
    <s v="PT. TIV-PROD KEBUN CANDI"/>
    <n v="5042686694"/>
    <s v="A.RAHMAN"/>
    <s v="L 9051 UX"/>
    <s v="GLN JUGRACK/412910197/ZSO/S21112600469/5042686694/LMS (SJ DATANG : 30-11-2021/13:09)"/>
    <n v="74559"/>
    <x v="1"/>
    <n v="11"/>
  </r>
  <r>
    <s v="555-0006893"/>
    <d v="2021-11-30T00:00:00"/>
    <n v="164"/>
    <s v="PT. TIV-PROD KEBUN CANDI"/>
    <n v="5042686694"/>
    <s v="A.RAHMAN"/>
    <s v="L 9051 UX"/>
    <s v="GLN JUGRACK/412910197/ZSO/S21112600469/5042686694/LMS (SJ DATANG : 30-11-2021/13:09)"/>
    <n v="19310"/>
    <x v="2"/>
    <n v="11"/>
  </r>
  <r>
    <s v="555-0006893"/>
    <d v="2021-11-30T00:00:00"/>
    <n v="164"/>
    <s v="PT. TIV-PROD KEBUN CANDI"/>
    <n v="5042686694"/>
    <s v="A.RAHMAN"/>
    <s v="L 9051 UX"/>
    <s v="GLN JUGRACK/412910197/ZSO/S21112600469/5042686694/LMS (SJ DATANG : 30-11-2021/13:09)"/>
    <s v="74559G"/>
    <x v="3"/>
    <n v="1152"/>
  </r>
  <r>
    <s v="555-0006893"/>
    <d v="2021-11-30T00:00:00"/>
    <n v="164"/>
    <s v="PT. TIV-PROD KEBUN CANDI"/>
    <n v="5042686694"/>
    <s v="A.RAHMAN"/>
    <s v="L 9051 UX"/>
    <s v="GLN JUGRACK/412910197/ZSO/S21112600469/5042686694/LMS (SJ DATANG : 30-11-2021/13:09)"/>
    <n v="33300"/>
    <x v="4"/>
    <n v="2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9" cacheId="2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B716:C731" firstHeaderRow="1" firstDataRow="1" firstDataCol="1"/>
  <pivotFields count="1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x="9"/>
        <item x="3"/>
        <item x="1"/>
        <item x="13"/>
        <item x="2"/>
        <item x="4"/>
        <item x="10"/>
        <item x="12"/>
        <item x="8"/>
        <item x="11"/>
        <item x="7"/>
        <item x="5"/>
        <item x="6"/>
        <item x="0"/>
        <item t="default"/>
      </items>
    </pivotField>
    <pivotField dataField="1" showAll="0"/>
  </pivotFields>
  <rowFields count="1">
    <field x="9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dataFields count="1">
    <dataField name="Sum of JUMLAH" fld="10" baseField="9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7" cacheId="2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compact="0" compactData="0" gridDropZones="1" multipleFieldFilters="0">
  <location ref="A1785:F1841" firstHeaderRow="1" firstDataRow="2" firstDataCol="2"/>
  <pivotFields count="58">
    <pivotField axis="axisRow"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6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21">
        <item x="5"/>
        <item x="7"/>
        <item x="6"/>
        <item x="8"/>
        <item x="3"/>
        <item x="17"/>
        <item x="19"/>
        <item x="1"/>
        <item x="0"/>
        <item x="9"/>
        <item x="18"/>
        <item x="2"/>
        <item x="4"/>
        <item x="12"/>
        <item x="10"/>
        <item x="16"/>
        <item x="15"/>
        <item x="14"/>
        <item x="13"/>
        <item x="11"/>
        <item t="default"/>
      </items>
    </pivotField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64" outline="0" showAll="0"/>
    <pivotField compact="0" numFmtId="164" outline="0" showAll="0"/>
    <pivotField compact="0" numFmtId="164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dragToRow="0" dragToCol="0" dragToPage="0" showAll="0" defaultSubtotal="0"/>
    <pivotField compact="0" outline="0" dragToRow="0" dragToCol="0" dragToPage="0" showAll="0" defaultSubtotal="0"/>
  </pivotFields>
  <rowFields count="2">
    <field x="0"/>
    <field x="15"/>
  </rowFields>
  <rowItems count="55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t="default">
      <x/>
    </i>
    <i>
      <x v="1"/>
      <x v="4"/>
    </i>
    <i r="1">
      <x v="7"/>
    </i>
    <i r="1">
      <x v="8"/>
    </i>
    <i r="1">
      <x v="9"/>
    </i>
    <i r="1">
      <x v="12"/>
    </i>
    <i t="default">
      <x v="1"/>
    </i>
    <i>
      <x v="2"/>
      <x v="13"/>
    </i>
    <i r="1">
      <x v="16"/>
    </i>
    <i t="default">
      <x v="2"/>
    </i>
    <i>
      <x v="3"/>
      <x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2"/>
    </i>
    <i t="default">
      <x v="3"/>
    </i>
    <i>
      <x v="4"/>
      <x/>
    </i>
    <i r="1">
      <x v="4"/>
    </i>
    <i r="1">
      <x v="6"/>
    </i>
    <i r="1">
      <x v="7"/>
    </i>
    <i r="1">
      <x v="8"/>
    </i>
    <i r="1">
      <x v="9"/>
    </i>
    <i r="1">
      <x v="11"/>
    </i>
    <i r="1">
      <x v="12"/>
    </i>
    <i r="1">
      <x v="13"/>
    </i>
    <i r="1">
      <x v="14"/>
    </i>
    <i r="1">
      <x v="16"/>
    </i>
    <i r="1">
      <x v="17"/>
    </i>
    <i r="1">
      <x v="18"/>
    </i>
    <i r="1">
      <x v="19"/>
    </i>
    <i t="default"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BTB" fld="16" baseField="0" baseItem="0"/>
    <dataField name="BKB" fld="22" baseField="0" baseItem="0"/>
    <dataField name="BTB TLK" fld="27" baseField="0" baseItem="0"/>
    <dataField name="TOTAL" fld="56" baseField="0" baseItem="0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966"/>
  <sheetViews>
    <sheetView topLeftCell="B1" zoomScale="85" zoomScaleNormal="85" workbookViewId="0">
      <pane xSplit="6" ySplit="3" topLeftCell="H4" activePane="bottomRight" state="frozen"/>
      <selection activeCell="B1" sqref="B1"/>
      <selection pane="topRight" activeCell="H1" sqref="H1"/>
      <selection pane="bottomLeft" activeCell="B4" sqref="B4"/>
      <selection pane="bottomRight" activeCell="AA98" sqref="AA98"/>
    </sheetView>
  </sheetViews>
  <sheetFormatPr defaultRowHeight="15" x14ac:dyDescent="0.25"/>
  <cols>
    <col min="1" max="1" width="12.85546875" hidden="1" customWidth="1"/>
    <col min="2" max="2" width="12.5703125" bestFit="1" customWidth="1"/>
    <col min="3" max="3" width="13.140625" style="205" customWidth="1"/>
    <col min="4" max="4" width="12" hidden="1" customWidth="1"/>
    <col min="5" max="5" width="9.5703125" hidden="1" customWidth="1"/>
    <col min="6" max="6" width="13.28515625" hidden="1" customWidth="1"/>
    <col min="7" max="7" width="10.85546875" hidden="1" customWidth="1"/>
    <col min="8" max="8" width="7.5703125" customWidth="1"/>
    <col min="9" max="9" width="2.140625" customWidth="1"/>
    <col min="10" max="10" width="13.140625" style="206" bestFit="1" customWidth="1"/>
    <col min="11" max="12" width="0" hidden="1" customWidth="1"/>
    <col min="13" max="13" width="8.42578125" hidden="1" customWidth="1"/>
    <col min="14" max="14" width="0" hidden="1" customWidth="1"/>
    <col min="17" max="19" width="0" hidden="1" customWidth="1"/>
    <col min="20" max="20" width="52.5703125" customWidth="1"/>
    <col min="21" max="21" width="2.140625" customWidth="1"/>
    <col min="22" max="22" width="17.42578125" customWidth="1"/>
    <col min="23" max="23" width="0" hidden="1" customWidth="1"/>
    <col min="24" max="24" width="9.140625" style="207" customWidth="1"/>
    <col min="25" max="25" width="11.7109375" bestFit="1" customWidth="1"/>
    <col min="26" max="26" width="10.7109375" bestFit="1" customWidth="1"/>
    <col min="28" max="28" width="12.140625" customWidth="1"/>
  </cols>
  <sheetData>
    <row r="1" spans="1:28" ht="18.75" x14ac:dyDescent="0.3">
      <c r="A1" s="138"/>
      <c r="B1" s="348" t="s">
        <v>2493</v>
      </c>
      <c r="C1" s="348"/>
      <c r="D1" s="348"/>
      <c r="E1" s="348"/>
      <c r="F1" s="348"/>
      <c r="G1" s="348"/>
      <c r="H1" s="348"/>
      <c r="I1" s="348"/>
      <c r="J1" s="348"/>
      <c r="K1" s="348"/>
      <c r="L1" s="348"/>
      <c r="M1" s="348"/>
      <c r="N1" s="348"/>
      <c r="O1" s="348"/>
      <c r="P1" s="348"/>
      <c r="Q1" s="348"/>
      <c r="R1" s="348"/>
      <c r="S1" s="348"/>
      <c r="T1" s="348"/>
      <c r="U1" s="348"/>
      <c r="V1" s="348"/>
      <c r="W1" s="348"/>
      <c r="X1" s="348"/>
    </row>
    <row r="2" spans="1:28" x14ac:dyDescent="0.25">
      <c r="B2" s="139" t="s">
        <v>2494</v>
      </c>
      <c r="C2" s="140" t="s">
        <v>2495</v>
      </c>
      <c r="H2" s="139" t="s">
        <v>2496</v>
      </c>
      <c r="I2" s="141" t="s">
        <v>2497</v>
      </c>
      <c r="J2" s="142" t="s">
        <v>2498</v>
      </c>
      <c r="K2" s="143"/>
      <c r="L2" s="143"/>
      <c r="M2" s="143"/>
      <c r="N2" s="143"/>
      <c r="O2" s="144" t="s">
        <v>2499</v>
      </c>
      <c r="P2" s="144" t="s">
        <v>2500</v>
      </c>
      <c r="Q2" s="143"/>
      <c r="R2" s="143"/>
      <c r="S2" s="143"/>
      <c r="T2" s="139" t="s">
        <v>2501</v>
      </c>
      <c r="U2" s="145" t="s">
        <v>2502</v>
      </c>
      <c r="V2" s="141" t="s">
        <v>2503</v>
      </c>
      <c r="X2" s="146" t="s">
        <v>2504</v>
      </c>
    </row>
    <row r="3" spans="1:28" x14ac:dyDescent="0.25">
      <c r="B3" s="147"/>
      <c r="C3" s="148" t="s">
        <v>2505</v>
      </c>
      <c r="H3" s="139"/>
      <c r="I3" s="141"/>
      <c r="J3" s="142"/>
      <c r="K3" s="143"/>
      <c r="L3" s="143"/>
      <c r="M3" s="143"/>
      <c r="N3" s="143"/>
      <c r="O3" s="144"/>
      <c r="P3" s="144"/>
      <c r="Q3" s="143"/>
      <c r="R3" s="143"/>
      <c r="S3" s="143"/>
      <c r="T3" s="139"/>
      <c r="U3" s="145"/>
      <c r="V3" s="141"/>
      <c r="X3" s="146"/>
    </row>
    <row r="4" spans="1:28" s="157" customFormat="1" x14ac:dyDescent="0.25">
      <c r="A4" s="149" t="s">
        <v>2506</v>
      </c>
      <c r="B4" s="150" t="s">
        <v>2507</v>
      </c>
      <c r="C4" s="151">
        <v>44501</v>
      </c>
      <c r="D4" s="150" t="s">
        <v>2508</v>
      </c>
      <c r="E4" s="150" t="s">
        <v>2509</v>
      </c>
      <c r="F4" s="150" t="s">
        <v>2510</v>
      </c>
      <c r="G4" s="150" t="s">
        <v>2511</v>
      </c>
      <c r="H4" s="152">
        <v>164</v>
      </c>
      <c r="I4" s="150" t="s">
        <v>2512</v>
      </c>
      <c r="J4" s="153" t="s">
        <v>2513</v>
      </c>
      <c r="K4" s="154">
        <v>44499</v>
      </c>
      <c r="L4" s="150" t="s">
        <v>53</v>
      </c>
      <c r="M4" s="150" t="s">
        <v>2514</v>
      </c>
      <c r="N4" s="150" t="s">
        <v>2514</v>
      </c>
      <c r="O4" s="150" t="s">
        <v>559</v>
      </c>
      <c r="P4" s="150" t="s">
        <v>560</v>
      </c>
      <c r="Q4" s="150" t="s">
        <v>2513</v>
      </c>
      <c r="R4" s="150" t="s">
        <v>2515</v>
      </c>
      <c r="S4" s="150"/>
      <c r="T4" s="150" t="s">
        <v>2516</v>
      </c>
      <c r="U4" s="150" t="s">
        <v>2517</v>
      </c>
      <c r="V4" s="150" t="s">
        <v>2518</v>
      </c>
      <c r="W4" s="150" t="s">
        <v>2519</v>
      </c>
      <c r="X4" s="155">
        <v>48</v>
      </c>
      <c r="Y4" s="149"/>
      <c r="Z4" s="149"/>
      <c r="AA4" s="156" t="e">
        <f>SUMIFS('[4]HARGA (2)'!$B$2:$B$32,'[4]HARGA (2)'!$A$2:$A$32,V4)</f>
        <v>#VALUE!</v>
      </c>
      <c r="AB4" s="156" t="e">
        <f t="shared" ref="AB4:AB67" si="0">AA4*X4</f>
        <v>#VALUE!</v>
      </c>
    </row>
    <row r="5" spans="1:28" s="157" customFormat="1" x14ac:dyDescent="0.25">
      <c r="A5" s="149" t="s">
        <v>2506</v>
      </c>
      <c r="B5" s="158" t="s">
        <v>2520</v>
      </c>
      <c r="C5" s="159">
        <v>44501</v>
      </c>
      <c r="D5" s="160" t="s">
        <v>2508</v>
      </c>
      <c r="E5" s="160" t="s">
        <v>2509</v>
      </c>
      <c r="F5" s="160" t="s">
        <v>2510</v>
      </c>
      <c r="G5" s="160" t="s">
        <v>2511</v>
      </c>
      <c r="H5" s="161">
        <v>164</v>
      </c>
      <c r="I5" s="160" t="s">
        <v>2512</v>
      </c>
      <c r="J5" s="162">
        <v>5042210827</v>
      </c>
      <c r="K5" s="163">
        <v>44499</v>
      </c>
      <c r="L5" s="160" t="s">
        <v>53</v>
      </c>
      <c r="M5" s="160" t="s">
        <v>2514</v>
      </c>
      <c r="N5" s="160" t="s">
        <v>2514</v>
      </c>
      <c r="O5" s="160" t="s">
        <v>559</v>
      </c>
      <c r="P5" s="160" t="s">
        <v>560</v>
      </c>
      <c r="Q5" s="160" t="s">
        <v>2513</v>
      </c>
      <c r="R5" s="160" t="s">
        <v>2521</v>
      </c>
      <c r="S5" s="160" t="s">
        <v>2522</v>
      </c>
      <c r="T5" s="160" t="s">
        <v>2523</v>
      </c>
      <c r="U5" s="161">
        <v>74559</v>
      </c>
      <c r="V5" s="160" t="s">
        <v>2524</v>
      </c>
      <c r="W5" s="160" t="s">
        <v>2519</v>
      </c>
      <c r="X5" s="164">
        <v>1104</v>
      </c>
      <c r="Y5" s="149"/>
      <c r="Z5" s="149"/>
      <c r="AA5" s="156" t="e">
        <f>SUMIFS('[4]HARGA (2)'!$B$2:$B$32,'[4]HARGA (2)'!$A$2:$A$32,V5)</f>
        <v>#VALUE!</v>
      </c>
      <c r="AB5" s="156" t="e">
        <f t="shared" si="0"/>
        <v>#VALUE!</v>
      </c>
    </row>
    <row r="6" spans="1:28" s="157" customFormat="1" x14ac:dyDescent="0.25">
      <c r="A6" s="149" t="s">
        <v>2506</v>
      </c>
      <c r="B6" s="158" t="s">
        <v>2520</v>
      </c>
      <c r="C6" s="159">
        <v>44501</v>
      </c>
      <c r="D6" s="160" t="s">
        <v>2508</v>
      </c>
      <c r="E6" s="160" t="s">
        <v>2509</v>
      </c>
      <c r="F6" s="160" t="s">
        <v>2510</v>
      </c>
      <c r="G6" s="160" t="s">
        <v>2511</v>
      </c>
      <c r="H6" s="161">
        <v>164</v>
      </c>
      <c r="I6" s="160" t="s">
        <v>2512</v>
      </c>
      <c r="J6" s="162">
        <v>5042210827</v>
      </c>
      <c r="K6" s="163">
        <v>44499</v>
      </c>
      <c r="L6" s="160" t="s">
        <v>53</v>
      </c>
      <c r="M6" s="160" t="s">
        <v>2514</v>
      </c>
      <c r="N6" s="160" t="s">
        <v>2514</v>
      </c>
      <c r="O6" s="160" t="s">
        <v>559</v>
      </c>
      <c r="P6" s="160" t="s">
        <v>560</v>
      </c>
      <c r="Q6" s="160" t="s">
        <v>2513</v>
      </c>
      <c r="R6" s="160" t="s">
        <v>2521</v>
      </c>
      <c r="S6" s="160" t="s">
        <v>2522</v>
      </c>
      <c r="T6" s="160" t="s">
        <v>2523</v>
      </c>
      <c r="U6" s="161">
        <v>19310</v>
      </c>
      <c r="V6" s="160" t="s">
        <v>2525</v>
      </c>
      <c r="W6" s="160" t="s">
        <v>2519</v>
      </c>
      <c r="X6" s="164">
        <v>1104</v>
      </c>
      <c r="Y6" s="149"/>
      <c r="Z6" s="149"/>
      <c r="AA6" s="156" t="e">
        <f>SUMIFS('[4]HARGA (2)'!$B$2:$B$32,'[4]HARGA (2)'!$A$2:$A$32,V6)</f>
        <v>#VALUE!</v>
      </c>
      <c r="AB6" s="156" t="e">
        <f t="shared" si="0"/>
        <v>#VALUE!</v>
      </c>
    </row>
    <row r="7" spans="1:28" s="157" customFormat="1" x14ac:dyDescent="0.25">
      <c r="A7" s="149" t="s">
        <v>2506</v>
      </c>
      <c r="B7" s="158" t="s">
        <v>2520</v>
      </c>
      <c r="C7" s="159">
        <v>44501</v>
      </c>
      <c r="D7" s="160" t="s">
        <v>2508</v>
      </c>
      <c r="E7" s="160" t="s">
        <v>2509</v>
      </c>
      <c r="F7" s="160" t="s">
        <v>2510</v>
      </c>
      <c r="G7" s="160" t="s">
        <v>2511</v>
      </c>
      <c r="H7" s="161">
        <v>164</v>
      </c>
      <c r="I7" s="160" t="s">
        <v>2512</v>
      </c>
      <c r="J7" s="162">
        <v>5042210827</v>
      </c>
      <c r="K7" s="163">
        <v>44499</v>
      </c>
      <c r="L7" s="160" t="s">
        <v>53</v>
      </c>
      <c r="M7" s="160" t="s">
        <v>2514</v>
      </c>
      <c r="N7" s="160" t="s">
        <v>2514</v>
      </c>
      <c r="O7" s="160" t="s">
        <v>559</v>
      </c>
      <c r="P7" s="160" t="s">
        <v>560</v>
      </c>
      <c r="Q7" s="160" t="s">
        <v>2513</v>
      </c>
      <c r="R7" s="160" t="s">
        <v>2521</v>
      </c>
      <c r="S7" s="160" t="s">
        <v>2522</v>
      </c>
      <c r="T7" s="160" t="s">
        <v>2523</v>
      </c>
      <c r="U7" s="160" t="s">
        <v>2517</v>
      </c>
      <c r="V7" s="160" t="s">
        <v>2518</v>
      </c>
      <c r="W7" s="160" t="s">
        <v>2519</v>
      </c>
      <c r="X7" s="164">
        <v>1104</v>
      </c>
      <c r="Y7" s="149"/>
      <c r="Z7" s="149"/>
      <c r="AA7" s="156" t="e">
        <f>SUMIFS('[4]HARGA (2)'!$B$2:$B$32,'[4]HARGA (2)'!$A$2:$A$32,V7)</f>
        <v>#VALUE!</v>
      </c>
      <c r="AB7" s="156" t="e">
        <f t="shared" si="0"/>
        <v>#VALUE!</v>
      </c>
    </row>
    <row r="8" spans="1:28" s="157" customFormat="1" x14ac:dyDescent="0.25">
      <c r="A8" s="149" t="s">
        <v>2506</v>
      </c>
      <c r="B8" s="158" t="s">
        <v>2520</v>
      </c>
      <c r="C8" s="159">
        <v>44501</v>
      </c>
      <c r="D8" s="160" t="s">
        <v>2508</v>
      </c>
      <c r="E8" s="160" t="s">
        <v>2509</v>
      </c>
      <c r="F8" s="160" t="s">
        <v>2510</v>
      </c>
      <c r="G8" s="160" t="s">
        <v>2511</v>
      </c>
      <c r="H8" s="161">
        <v>164</v>
      </c>
      <c r="I8" s="160" t="s">
        <v>2512</v>
      </c>
      <c r="J8" s="162">
        <v>5042210827</v>
      </c>
      <c r="K8" s="163">
        <v>44499</v>
      </c>
      <c r="L8" s="160" t="s">
        <v>53</v>
      </c>
      <c r="M8" s="160" t="s">
        <v>2514</v>
      </c>
      <c r="N8" s="160" t="s">
        <v>2514</v>
      </c>
      <c r="O8" s="160" t="s">
        <v>559</v>
      </c>
      <c r="P8" s="160" t="s">
        <v>560</v>
      </c>
      <c r="Q8" s="160" t="s">
        <v>2513</v>
      </c>
      <c r="R8" s="160" t="s">
        <v>2521</v>
      </c>
      <c r="S8" s="160" t="s">
        <v>2522</v>
      </c>
      <c r="T8" s="160" t="s">
        <v>2523</v>
      </c>
      <c r="U8" s="161">
        <v>33300</v>
      </c>
      <c r="V8" s="160" t="s">
        <v>65</v>
      </c>
      <c r="W8" s="160" t="s">
        <v>2519</v>
      </c>
      <c r="X8" s="164">
        <v>24</v>
      </c>
      <c r="Y8" s="149"/>
      <c r="Z8" s="149"/>
      <c r="AA8" s="156" t="e">
        <f>SUMIFS('[4]HARGA (2)'!$B$2:$B$32,'[4]HARGA (2)'!$A$2:$A$32,V8)</f>
        <v>#VALUE!</v>
      </c>
      <c r="AB8" s="156" t="e">
        <f t="shared" si="0"/>
        <v>#VALUE!</v>
      </c>
    </row>
    <row r="9" spans="1:28" s="157" customFormat="1" x14ac:dyDescent="0.25">
      <c r="A9" s="149" t="s">
        <v>2506</v>
      </c>
      <c r="B9" s="158" t="s">
        <v>2526</v>
      </c>
      <c r="C9" s="159">
        <v>44501</v>
      </c>
      <c r="D9" s="160" t="s">
        <v>2508</v>
      </c>
      <c r="E9" s="160" t="s">
        <v>2509</v>
      </c>
      <c r="F9" s="160" t="s">
        <v>2510</v>
      </c>
      <c r="G9" s="160" t="s">
        <v>2511</v>
      </c>
      <c r="H9" s="161">
        <v>164</v>
      </c>
      <c r="I9" s="160" t="s">
        <v>2512</v>
      </c>
      <c r="J9" s="162">
        <v>5042195562</v>
      </c>
      <c r="K9" s="163">
        <v>44498</v>
      </c>
      <c r="L9" s="160" t="s">
        <v>53</v>
      </c>
      <c r="M9" s="160" t="s">
        <v>2514</v>
      </c>
      <c r="N9" s="160" t="s">
        <v>2514</v>
      </c>
      <c r="O9" s="160" t="s">
        <v>517</v>
      </c>
      <c r="P9" s="160" t="s">
        <v>518</v>
      </c>
      <c r="Q9" s="160" t="s">
        <v>2527</v>
      </c>
      <c r="R9" s="160" t="s">
        <v>2528</v>
      </c>
      <c r="S9" s="160" t="s">
        <v>2529</v>
      </c>
      <c r="T9" s="160" t="s">
        <v>2530</v>
      </c>
      <c r="U9" s="161">
        <v>74559</v>
      </c>
      <c r="V9" s="160" t="s">
        <v>2524</v>
      </c>
      <c r="W9" s="160" t="s">
        <v>2519</v>
      </c>
      <c r="X9" s="164">
        <v>1344</v>
      </c>
      <c r="Y9" s="149"/>
      <c r="Z9" s="149"/>
      <c r="AA9" s="156" t="e">
        <f>SUMIFS('[4]HARGA (2)'!$B$2:$B$32,'[4]HARGA (2)'!$A$2:$A$32,V9)</f>
        <v>#VALUE!</v>
      </c>
      <c r="AB9" s="156" t="e">
        <f t="shared" si="0"/>
        <v>#VALUE!</v>
      </c>
    </row>
    <row r="10" spans="1:28" s="157" customFormat="1" x14ac:dyDescent="0.25">
      <c r="A10" s="149" t="s">
        <v>2506</v>
      </c>
      <c r="B10" s="158" t="s">
        <v>2526</v>
      </c>
      <c r="C10" s="159">
        <v>44501</v>
      </c>
      <c r="D10" s="160" t="s">
        <v>2508</v>
      </c>
      <c r="E10" s="160" t="s">
        <v>2509</v>
      </c>
      <c r="F10" s="160" t="s">
        <v>2510</v>
      </c>
      <c r="G10" s="160" t="s">
        <v>2511</v>
      </c>
      <c r="H10" s="161">
        <v>164</v>
      </c>
      <c r="I10" s="160" t="s">
        <v>2512</v>
      </c>
      <c r="J10" s="162">
        <v>5042195562</v>
      </c>
      <c r="K10" s="163">
        <v>44498</v>
      </c>
      <c r="L10" s="160" t="s">
        <v>53</v>
      </c>
      <c r="M10" s="160" t="s">
        <v>2514</v>
      </c>
      <c r="N10" s="160" t="s">
        <v>2514</v>
      </c>
      <c r="O10" s="160" t="s">
        <v>517</v>
      </c>
      <c r="P10" s="160" t="s">
        <v>518</v>
      </c>
      <c r="Q10" s="160" t="s">
        <v>2527</v>
      </c>
      <c r="R10" s="160" t="s">
        <v>2528</v>
      </c>
      <c r="S10" s="160" t="s">
        <v>2529</v>
      </c>
      <c r="T10" s="160" t="s">
        <v>2530</v>
      </c>
      <c r="U10" s="161">
        <v>19310</v>
      </c>
      <c r="V10" s="160" t="s">
        <v>2525</v>
      </c>
      <c r="W10" s="160" t="s">
        <v>2519</v>
      </c>
      <c r="X10" s="164">
        <v>1344</v>
      </c>
      <c r="Y10" s="149"/>
      <c r="Z10" s="149"/>
      <c r="AA10" s="156" t="e">
        <f>SUMIFS('[4]HARGA (2)'!$B$2:$B$32,'[4]HARGA (2)'!$A$2:$A$32,V10)</f>
        <v>#VALUE!</v>
      </c>
      <c r="AB10" s="156" t="e">
        <f t="shared" si="0"/>
        <v>#VALUE!</v>
      </c>
    </row>
    <row r="11" spans="1:28" s="157" customFormat="1" x14ac:dyDescent="0.25">
      <c r="A11" s="149" t="s">
        <v>2506</v>
      </c>
      <c r="B11" s="158" t="s">
        <v>2526</v>
      </c>
      <c r="C11" s="159">
        <v>44501</v>
      </c>
      <c r="D11" s="160" t="s">
        <v>2508</v>
      </c>
      <c r="E11" s="160" t="s">
        <v>2509</v>
      </c>
      <c r="F11" s="160" t="s">
        <v>2510</v>
      </c>
      <c r="G11" s="160" t="s">
        <v>2511</v>
      </c>
      <c r="H11" s="161">
        <v>164</v>
      </c>
      <c r="I11" s="160" t="s">
        <v>2512</v>
      </c>
      <c r="J11" s="162">
        <v>5042195562</v>
      </c>
      <c r="K11" s="163">
        <v>44498</v>
      </c>
      <c r="L11" s="160" t="s">
        <v>53</v>
      </c>
      <c r="M11" s="160" t="s">
        <v>2514</v>
      </c>
      <c r="N11" s="160" t="s">
        <v>2514</v>
      </c>
      <c r="O11" s="160" t="s">
        <v>517</v>
      </c>
      <c r="P11" s="160" t="s">
        <v>518</v>
      </c>
      <c r="Q11" s="160" t="s">
        <v>2527</v>
      </c>
      <c r="R11" s="160" t="s">
        <v>2528</v>
      </c>
      <c r="S11" s="160" t="s">
        <v>2529</v>
      </c>
      <c r="T11" s="160" t="s">
        <v>2530</v>
      </c>
      <c r="U11" s="160" t="s">
        <v>2517</v>
      </c>
      <c r="V11" s="160" t="s">
        <v>2518</v>
      </c>
      <c r="W11" s="160" t="s">
        <v>2519</v>
      </c>
      <c r="X11" s="164">
        <v>1344</v>
      </c>
      <c r="Y11" s="149"/>
      <c r="Z11" s="149"/>
      <c r="AA11" s="156" t="e">
        <f>SUMIFS('[4]HARGA (2)'!$B$2:$B$32,'[4]HARGA (2)'!$A$2:$A$32,V11)</f>
        <v>#VALUE!</v>
      </c>
      <c r="AB11" s="156" t="e">
        <f t="shared" si="0"/>
        <v>#VALUE!</v>
      </c>
    </row>
    <row r="12" spans="1:28" s="157" customFormat="1" x14ac:dyDescent="0.25">
      <c r="A12" s="149" t="s">
        <v>2506</v>
      </c>
      <c r="B12" s="158" t="s">
        <v>2526</v>
      </c>
      <c r="C12" s="159">
        <v>44501</v>
      </c>
      <c r="D12" s="160" t="s">
        <v>2508</v>
      </c>
      <c r="E12" s="160" t="s">
        <v>2509</v>
      </c>
      <c r="F12" s="160" t="s">
        <v>2510</v>
      </c>
      <c r="G12" s="160" t="s">
        <v>2511</v>
      </c>
      <c r="H12" s="161">
        <v>164</v>
      </c>
      <c r="I12" s="160" t="s">
        <v>2512</v>
      </c>
      <c r="J12" s="162">
        <v>5042195562</v>
      </c>
      <c r="K12" s="163">
        <v>44498</v>
      </c>
      <c r="L12" s="160" t="s">
        <v>53</v>
      </c>
      <c r="M12" s="160" t="s">
        <v>2514</v>
      </c>
      <c r="N12" s="160" t="s">
        <v>2514</v>
      </c>
      <c r="O12" s="160" t="s">
        <v>517</v>
      </c>
      <c r="P12" s="160" t="s">
        <v>518</v>
      </c>
      <c r="Q12" s="160" t="s">
        <v>2527</v>
      </c>
      <c r="R12" s="160" t="s">
        <v>2528</v>
      </c>
      <c r="S12" s="160" t="s">
        <v>2529</v>
      </c>
      <c r="T12" s="160" t="s">
        <v>2530</v>
      </c>
      <c r="U12" s="161">
        <v>33300</v>
      </c>
      <c r="V12" s="160" t="s">
        <v>65</v>
      </c>
      <c r="W12" s="160" t="s">
        <v>2519</v>
      </c>
      <c r="X12" s="164">
        <v>28</v>
      </c>
      <c r="Y12" s="149"/>
      <c r="Z12" s="149"/>
      <c r="AA12" s="156" t="e">
        <f>SUMIFS('[4]HARGA (2)'!$B$2:$B$32,'[4]HARGA (2)'!$A$2:$A$32,V12)</f>
        <v>#VALUE!</v>
      </c>
      <c r="AB12" s="156" t="e">
        <f t="shared" si="0"/>
        <v>#VALUE!</v>
      </c>
    </row>
    <row r="13" spans="1:28" s="157" customFormat="1" x14ac:dyDescent="0.25">
      <c r="A13" s="149" t="s">
        <v>2506</v>
      </c>
      <c r="B13" s="150" t="s">
        <v>452</v>
      </c>
      <c r="C13" s="151">
        <v>44501</v>
      </c>
      <c r="D13" s="150" t="s">
        <v>2508</v>
      </c>
      <c r="E13" s="150" t="s">
        <v>2509</v>
      </c>
      <c r="F13" s="150" t="s">
        <v>2510</v>
      </c>
      <c r="G13" s="150" t="s">
        <v>2511</v>
      </c>
      <c r="H13" s="150" t="s">
        <v>2531</v>
      </c>
      <c r="I13" s="150" t="s">
        <v>2532</v>
      </c>
      <c r="J13" s="153"/>
      <c r="K13" s="154">
        <v>44499</v>
      </c>
      <c r="L13" s="150" t="s">
        <v>193</v>
      </c>
      <c r="M13" s="150" t="s">
        <v>2514</v>
      </c>
      <c r="N13" s="150" t="s">
        <v>2514</v>
      </c>
      <c r="O13" s="150" t="s">
        <v>417</v>
      </c>
      <c r="P13" s="150" t="s">
        <v>418</v>
      </c>
      <c r="Q13" s="150"/>
      <c r="R13" s="152">
        <v>6649</v>
      </c>
      <c r="S13" s="150"/>
      <c r="T13" s="150" t="s">
        <v>2533</v>
      </c>
      <c r="U13" s="150" t="s">
        <v>2534</v>
      </c>
      <c r="V13" s="150" t="s">
        <v>2535</v>
      </c>
      <c r="W13" s="150" t="s">
        <v>2519</v>
      </c>
      <c r="X13" s="155">
        <v>82</v>
      </c>
      <c r="Y13" s="149"/>
      <c r="Z13" s="149"/>
      <c r="AA13" s="156" t="e">
        <f>SUMIFS('[4]HARGA (2)'!$B$2:$B$32,'[4]HARGA (2)'!$A$2:$A$32,V13)</f>
        <v>#VALUE!</v>
      </c>
      <c r="AB13" s="156" t="e">
        <f t="shared" si="0"/>
        <v>#VALUE!</v>
      </c>
    </row>
    <row r="14" spans="1:28" s="157" customFormat="1" x14ac:dyDescent="0.25">
      <c r="A14" s="149" t="s">
        <v>2506</v>
      </c>
      <c r="B14" s="158" t="s">
        <v>482</v>
      </c>
      <c r="C14" s="159">
        <v>44501</v>
      </c>
      <c r="D14" s="160" t="s">
        <v>2508</v>
      </c>
      <c r="E14" s="160" t="s">
        <v>2509</v>
      </c>
      <c r="F14" s="160" t="s">
        <v>2510</v>
      </c>
      <c r="G14" s="160" t="s">
        <v>2511</v>
      </c>
      <c r="H14" s="160" t="s">
        <v>2531</v>
      </c>
      <c r="I14" s="160" t="s">
        <v>2532</v>
      </c>
      <c r="J14" s="162">
        <v>904021440034</v>
      </c>
      <c r="K14" s="163">
        <v>44499</v>
      </c>
      <c r="L14" s="160" t="s">
        <v>193</v>
      </c>
      <c r="M14" s="160" t="s">
        <v>2514</v>
      </c>
      <c r="N14" s="160" t="s">
        <v>2514</v>
      </c>
      <c r="O14" s="160" t="s">
        <v>417</v>
      </c>
      <c r="P14" s="160" t="s">
        <v>418</v>
      </c>
      <c r="Q14" s="161">
        <v>904021440034</v>
      </c>
      <c r="R14" s="160" t="s">
        <v>2536</v>
      </c>
      <c r="S14" s="160" t="s">
        <v>2537</v>
      </c>
      <c r="T14" s="160" t="s">
        <v>2538</v>
      </c>
      <c r="U14" s="161">
        <v>74560</v>
      </c>
      <c r="V14" s="160" t="s">
        <v>377</v>
      </c>
      <c r="W14" s="160" t="s">
        <v>2519</v>
      </c>
      <c r="X14" s="164">
        <v>1250</v>
      </c>
      <c r="Y14" s="149"/>
      <c r="Z14" s="149"/>
      <c r="AA14" s="156" t="e">
        <f>SUMIFS('[4]HARGA (2)'!$B$2:$B$32,'[4]HARGA (2)'!$A$2:$A$32,V14)</f>
        <v>#VALUE!</v>
      </c>
      <c r="AB14" s="156" t="e">
        <f t="shared" si="0"/>
        <v>#VALUE!</v>
      </c>
    </row>
    <row r="15" spans="1:28" s="157" customFormat="1" x14ac:dyDescent="0.25">
      <c r="A15" s="149" t="s">
        <v>2506</v>
      </c>
      <c r="B15" s="158" t="s">
        <v>482</v>
      </c>
      <c r="C15" s="159">
        <v>44501</v>
      </c>
      <c r="D15" s="160" t="s">
        <v>2508</v>
      </c>
      <c r="E15" s="160" t="s">
        <v>2509</v>
      </c>
      <c r="F15" s="160" t="s">
        <v>2510</v>
      </c>
      <c r="G15" s="160" t="s">
        <v>2511</v>
      </c>
      <c r="H15" s="160" t="s">
        <v>2531</v>
      </c>
      <c r="I15" s="160" t="s">
        <v>2532</v>
      </c>
      <c r="J15" s="162">
        <v>904021440034</v>
      </c>
      <c r="K15" s="163">
        <v>44499</v>
      </c>
      <c r="L15" s="160" t="s">
        <v>193</v>
      </c>
      <c r="M15" s="160" t="s">
        <v>2514</v>
      </c>
      <c r="N15" s="160" t="s">
        <v>2514</v>
      </c>
      <c r="O15" s="160" t="s">
        <v>417</v>
      </c>
      <c r="P15" s="160" t="s">
        <v>418</v>
      </c>
      <c r="Q15" s="161">
        <v>904021440034</v>
      </c>
      <c r="R15" s="160" t="s">
        <v>2536</v>
      </c>
      <c r="S15" s="160" t="s">
        <v>2537</v>
      </c>
      <c r="T15" s="160" t="s">
        <v>2538</v>
      </c>
      <c r="U15" s="161">
        <v>29310</v>
      </c>
      <c r="V15" s="160" t="s">
        <v>2539</v>
      </c>
      <c r="W15" s="160" t="s">
        <v>2519</v>
      </c>
      <c r="X15" s="164">
        <v>1250</v>
      </c>
      <c r="Y15" s="149"/>
      <c r="Z15" s="149"/>
      <c r="AA15" s="156" t="e">
        <f>SUMIFS('[4]HARGA (2)'!$B$2:$B$32,'[4]HARGA (2)'!$A$2:$A$32,V15)</f>
        <v>#VALUE!</v>
      </c>
      <c r="AB15" s="156" t="e">
        <f t="shared" si="0"/>
        <v>#VALUE!</v>
      </c>
    </row>
    <row r="16" spans="1:28" s="157" customFormat="1" x14ac:dyDescent="0.25">
      <c r="A16" s="149" t="s">
        <v>2506</v>
      </c>
      <c r="B16" s="158" t="s">
        <v>482</v>
      </c>
      <c r="C16" s="159">
        <v>44501</v>
      </c>
      <c r="D16" s="160" t="s">
        <v>2508</v>
      </c>
      <c r="E16" s="160" t="s">
        <v>2509</v>
      </c>
      <c r="F16" s="160" t="s">
        <v>2510</v>
      </c>
      <c r="G16" s="160" t="s">
        <v>2511</v>
      </c>
      <c r="H16" s="160" t="s">
        <v>2531</v>
      </c>
      <c r="I16" s="160" t="s">
        <v>2532</v>
      </c>
      <c r="J16" s="162">
        <v>904021440034</v>
      </c>
      <c r="K16" s="163">
        <v>44499</v>
      </c>
      <c r="L16" s="160" t="s">
        <v>193</v>
      </c>
      <c r="M16" s="160" t="s">
        <v>2514</v>
      </c>
      <c r="N16" s="160" t="s">
        <v>2514</v>
      </c>
      <c r="O16" s="160" t="s">
        <v>417</v>
      </c>
      <c r="P16" s="160" t="s">
        <v>418</v>
      </c>
      <c r="Q16" s="161">
        <v>904021440034</v>
      </c>
      <c r="R16" s="160" t="s">
        <v>2536</v>
      </c>
      <c r="S16" s="160" t="s">
        <v>2537</v>
      </c>
      <c r="T16" s="160" t="s">
        <v>2538</v>
      </c>
      <c r="U16" s="160" t="s">
        <v>2534</v>
      </c>
      <c r="V16" s="160" t="s">
        <v>2535</v>
      </c>
      <c r="W16" s="160" t="s">
        <v>2519</v>
      </c>
      <c r="X16" s="164">
        <v>1250</v>
      </c>
      <c r="Y16" s="165"/>
      <c r="Z16" s="165"/>
      <c r="AA16" s="156" t="e">
        <f>SUMIFS('[4]HARGA (2)'!$B$2:$B$32,'[4]HARGA (2)'!$A$2:$A$32,V16)</f>
        <v>#VALUE!</v>
      </c>
      <c r="AB16" s="156" t="e">
        <f t="shared" si="0"/>
        <v>#VALUE!</v>
      </c>
    </row>
    <row r="17" spans="1:28" s="157" customFormat="1" x14ac:dyDescent="0.25">
      <c r="A17" s="149" t="s">
        <v>2506</v>
      </c>
      <c r="B17" s="166" t="s">
        <v>2540</v>
      </c>
      <c r="C17" s="167">
        <v>44501</v>
      </c>
      <c r="D17" s="166" t="s">
        <v>2508</v>
      </c>
      <c r="E17" s="166" t="s">
        <v>2509</v>
      </c>
      <c r="F17" s="166" t="s">
        <v>2510</v>
      </c>
      <c r="G17" s="166" t="s">
        <v>2511</v>
      </c>
      <c r="H17" s="168">
        <v>118</v>
      </c>
      <c r="I17" s="166" t="s">
        <v>2541</v>
      </c>
      <c r="J17" s="169" t="s">
        <v>2542</v>
      </c>
      <c r="K17" s="170">
        <v>44496</v>
      </c>
      <c r="L17" s="166" t="s">
        <v>193</v>
      </c>
      <c r="M17" s="166" t="s">
        <v>2514</v>
      </c>
      <c r="N17" s="166" t="s">
        <v>2514</v>
      </c>
      <c r="O17" s="166" t="s">
        <v>466</v>
      </c>
      <c r="P17" s="166" t="s">
        <v>2543</v>
      </c>
      <c r="Q17" s="166"/>
      <c r="R17" s="166"/>
      <c r="S17" s="166"/>
      <c r="T17" s="166" t="s">
        <v>2544</v>
      </c>
      <c r="U17" s="168">
        <v>10116</v>
      </c>
      <c r="V17" s="166" t="s">
        <v>279</v>
      </c>
      <c r="W17" s="166" t="s">
        <v>2519</v>
      </c>
      <c r="X17" s="171">
        <v>26</v>
      </c>
      <c r="Y17" s="166" t="s">
        <v>2545</v>
      </c>
      <c r="Z17" s="167">
        <v>44496</v>
      </c>
      <c r="AA17" s="156" t="e">
        <f>SUMIFS('[4]HARGA (2)'!$B$2:$B$32,'[4]HARGA (2)'!$A$2:$A$32,V17)</f>
        <v>#VALUE!</v>
      </c>
      <c r="AB17" s="156" t="e">
        <f t="shared" si="0"/>
        <v>#VALUE!</v>
      </c>
    </row>
    <row r="18" spans="1:28" s="157" customFormat="1" x14ac:dyDescent="0.25">
      <c r="A18" s="149" t="s">
        <v>2506</v>
      </c>
      <c r="B18" s="172" t="s">
        <v>2546</v>
      </c>
      <c r="C18" s="173">
        <v>44501</v>
      </c>
      <c r="D18" s="172" t="s">
        <v>2508</v>
      </c>
      <c r="E18" s="172" t="s">
        <v>2509</v>
      </c>
      <c r="F18" s="172" t="s">
        <v>2510</v>
      </c>
      <c r="G18" s="172" t="s">
        <v>2511</v>
      </c>
      <c r="H18" s="174">
        <v>118</v>
      </c>
      <c r="I18" s="172" t="s">
        <v>2541</v>
      </c>
      <c r="J18" s="175">
        <v>5042207177</v>
      </c>
      <c r="K18" s="176">
        <v>44499</v>
      </c>
      <c r="L18" s="172" t="s">
        <v>53</v>
      </c>
      <c r="M18" s="172" t="s">
        <v>2514</v>
      </c>
      <c r="N18" s="172" t="s">
        <v>2514</v>
      </c>
      <c r="O18" s="172" t="s">
        <v>1183</v>
      </c>
      <c r="P18" s="172" t="s">
        <v>1184</v>
      </c>
      <c r="Q18" s="172" t="s">
        <v>2547</v>
      </c>
      <c r="R18" s="172" t="s">
        <v>2548</v>
      </c>
      <c r="S18" s="172" t="s">
        <v>2549</v>
      </c>
      <c r="T18" s="172" t="s">
        <v>2550</v>
      </c>
      <c r="U18" s="174">
        <v>134578</v>
      </c>
      <c r="V18" s="172" t="s">
        <v>2551</v>
      </c>
      <c r="W18" s="172" t="s">
        <v>2519</v>
      </c>
      <c r="X18" s="177">
        <v>1536</v>
      </c>
      <c r="Y18" s="172" t="s">
        <v>2552</v>
      </c>
      <c r="Z18" s="173">
        <v>44501</v>
      </c>
      <c r="AA18" s="156" t="e">
        <f>SUMIFS('[4]HARGA (2)'!$B$2:$B$32,'[4]HARGA (2)'!$A$2:$A$32,V18)</f>
        <v>#VALUE!</v>
      </c>
      <c r="AB18" s="156" t="e">
        <f t="shared" si="0"/>
        <v>#VALUE!</v>
      </c>
    </row>
    <row r="19" spans="1:28" s="157" customFormat="1" x14ac:dyDescent="0.25">
      <c r="A19" s="149" t="s">
        <v>2506</v>
      </c>
      <c r="B19" s="172" t="s">
        <v>2546</v>
      </c>
      <c r="C19" s="173">
        <v>44501</v>
      </c>
      <c r="D19" s="172" t="s">
        <v>2508</v>
      </c>
      <c r="E19" s="172" t="s">
        <v>2509</v>
      </c>
      <c r="F19" s="172" t="s">
        <v>2510</v>
      </c>
      <c r="G19" s="172" t="s">
        <v>2511</v>
      </c>
      <c r="H19" s="174">
        <v>118</v>
      </c>
      <c r="I19" s="172" t="s">
        <v>2541</v>
      </c>
      <c r="J19" s="175">
        <v>5042207177</v>
      </c>
      <c r="K19" s="176">
        <v>44499</v>
      </c>
      <c r="L19" s="172" t="s">
        <v>53</v>
      </c>
      <c r="M19" s="172" t="s">
        <v>2514</v>
      </c>
      <c r="N19" s="172" t="s">
        <v>2514</v>
      </c>
      <c r="O19" s="172" t="s">
        <v>1183</v>
      </c>
      <c r="P19" s="172" t="s">
        <v>1184</v>
      </c>
      <c r="Q19" s="172" t="s">
        <v>2547</v>
      </c>
      <c r="R19" s="172" t="s">
        <v>2548</v>
      </c>
      <c r="S19" s="172" t="s">
        <v>2549</v>
      </c>
      <c r="T19" s="172" t="s">
        <v>2550</v>
      </c>
      <c r="U19" s="174">
        <v>10345439</v>
      </c>
      <c r="V19" s="172" t="s">
        <v>2553</v>
      </c>
      <c r="W19" s="172" t="s">
        <v>2519</v>
      </c>
      <c r="X19" s="177">
        <v>30</v>
      </c>
      <c r="Y19" s="165"/>
      <c r="Z19" s="165"/>
      <c r="AA19" s="156" t="e">
        <f>SUMIFS('[4]HARGA (2)'!$B$2:$B$32,'[4]HARGA (2)'!$A$2:$A$32,V19)</f>
        <v>#VALUE!</v>
      </c>
      <c r="AB19" s="156" t="e">
        <f t="shared" si="0"/>
        <v>#VALUE!</v>
      </c>
    </row>
    <row r="20" spans="1:28" s="157" customFormat="1" x14ac:dyDescent="0.25">
      <c r="A20" s="149" t="s">
        <v>2506</v>
      </c>
      <c r="B20" s="172" t="s">
        <v>2546</v>
      </c>
      <c r="C20" s="173">
        <v>44501</v>
      </c>
      <c r="D20" s="172" t="s">
        <v>2508</v>
      </c>
      <c r="E20" s="172" t="s">
        <v>2509</v>
      </c>
      <c r="F20" s="172" t="s">
        <v>2510</v>
      </c>
      <c r="G20" s="172" t="s">
        <v>2511</v>
      </c>
      <c r="H20" s="174">
        <v>118</v>
      </c>
      <c r="I20" s="172" t="s">
        <v>2541</v>
      </c>
      <c r="J20" s="175">
        <v>5042207177</v>
      </c>
      <c r="K20" s="176">
        <v>44499</v>
      </c>
      <c r="L20" s="172" t="s">
        <v>53</v>
      </c>
      <c r="M20" s="172" t="s">
        <v>2514</v>
      </c>
      <c r="N20" s="172" t="s">
        <v>2514</v>
      </c>
      <c r="O20" s="172" t="s">
        <v>1183</v>
      </c>
      <c r="P20" s="172" t="s">
        <v>1184</v>
      </c>
      <c r="Q20" s="172" t="s">
        <v>2547</v>
      </c>
      <c r="R20" s="172" t="s">
        <v>2548</v>
      </c>
      <c r="S20" s="172" t="s">
        <v>2549</v>
      </c>
      <c r="T20" s="172" t="s">
        <v>2550</v>
      </c>
      <c r="U20" s="174">
        <v>10116</v>
      </c>
      <c r="V20" s="172" t="s">
        <v>279</v>
      </c>
      <c r="W20" s="172" t="s">
        <v>2519</v>
      </c>
      <c r="X20" s="177">
        <v>32</v>
      </c>
      <c r="Y20" s="165"/>
      <c r="Z20" s="165"/>
      <c r="AA20" s="156" t="e">
        <f>SUMIFS('[4]HARGA (2)'!$B$2:$B$32,'[4]HARGA (2)'!$A$2:$A$32,V20)</f>
        <v>#VALUE!</v>
      </c>
      <c r="AB20" s="156" t="e">
        <f t="shared" si="0"/>
        <v>#VALUE!</v>
      </c>
    </row>
    <row r="21" spans="1:28" s="157" customFormat="1" x14ac:dyDescent="0.25">
      <c r="A21" s="149" t="s">
        <v>2506</v>
      </c>
      <c r="B21" s="150" t="s">
        <v>2554</v>
      </c>
      <c r="C21" s="151">
        <v>44501</v>
      </c>
      <c r="D21" s="150" t="s">
        <v>2508</v>
      </c>
      <c r="E21" s="150" t="s">
        <v>2509</v>
      </c>
      <c r="F21" s="150" t="s">
        <v>2510</v>
      </c>
      <c r="G21" s="150" t="s">
        <v>2511</v>
      </c>
      <c r="H21" s="152">
        <v>164</v>
      </c>
      <c r="I21" s="150" t="s">
        <v>2512</v>
      </c>
      <c r="J21" s="153" t="s">
        <v>2555</v>
      </c>
      <c r="K21" s="154">
        <v>44499</v>
      </c>
      <c r="L21" s="150" t="s">
        <v>53</v>
      </c>
      <c r="M21" s="150" t="s">
        <v>2514</v>
      </c>
      <c r="N21" s="150" t="s">
        <v>2514</v>
      </c>
      <c r="O21" s="150" t="s">
        <v>2556</v>
      </c>
      <c r="P21" s="150" t="s">
        <v>606</v>
      </c>
      <c r="Q21" s="150" t="s">
        <v>2555</v>
      </c>
      <c r="R21" s="150" t="s">
        <v>2557</v>
      </c>
      <c r="S21" s="150"/>
      <c r="T21" s="150" t="s">
        <v>2558</v>
      </c>
      <c r="U21" s="150" t="s">
        <v>2517</v>
      </c>
      <c r="V21" s="150" t="s">
        <v>2518</v>
      </c>
      <c r="W21" s="150" t="s">
        <v>2519</v>
      </c>
      <c r="X21" s="155">
        <v>30</v>
      </c>
      <c r="Y21" s="165"/>
      <c r="Z21" s="165"/>
      <c r="AA21" s="156" t="e">
        <f>SUMIFS('[4]HARGA (2)'!$B$2:$B$32,'[4]HARGA (2)'!$A$2:$A$32,V21)</f>
        <v>#VALUE!</v>
      </c>
      <c r="AB21" s="156" t="e">
        <f t="shared" si="0"/>
        <v>#VALUE!</v>
      </c>
    </row>
    <row r="22" spans="1:28" s="157" customFormat="1" x14ac:dyDescent="0.25">
      <c r="A22" s="149" t="s">
        <v>2506</v>
      </c>
      <c r="B22" s="158" t="s">
        <v>2559</v>
      </c>
      <c r="C22" s="159">
        <v>44501</v>
      </c>
      <c r="D22" s="160" t="s">
        <v>2508</v>
      </c>
      <c r="E22" s="160" t="s">
        <v>2509</v>
      </c>
      <c r="F22" s="160" t="s">
        <v>2510</v>
      </c>
      <c r="G22" s="160" t="s">
        <v>2511</v>
      </c>
      <c r="H22" s="161">
        <v>164</v>
      </c>
      <c r="I22" s="160" t="s">
        <v>2512</v>
      </c>
      <c r="J22" s="162">
        <v>5042215523</v>
      </c>
      <c r="K22" s="163">
        <v>44499</v>
      </c>
      <c r="L22" s="160" t="s">
        <v>53</v>
      </c>
      <c r="M22" s="160" t="s">
        <v>2514</v>
      </c>
      <c r="N22" s="160" t="s">
        <v>2514</v>
      </c>
      <c r="O22" s="160" t="s">
        <v>2556</v>
      </c>
      <c r="P22" s="160" t="s">
        <v>606</v>
      </c>
      <c r="Q22" s="160" t="s">
        <v>2555</v>
      </c>
      <c r="R22" s="160" t="s">
        <v>2560</v>
      </c>
      <c r="S22" s="160" t="s">
        <v>2529</v>
      </c>
      <c r="T22" s="160" t="s">
        <v>2561</v>
      </c>
      <c r="U22" s="161">
        <v>74559</v>
      </c>
      <c r="V22" s="160" t="s">
        <v>2524</v>
      </c>
      <c r="W22" s="160" t="s">
        <v>2519</v>
      </c>
      <c r="X22" s="164">
        <v>1152</v>
      </c>
      <c r="Y22" s="149"/>
      <c r="Z22" s="149"/>
      <c r="AA22" s="156" t="e">
        <f>SUMIFS('[4]HARGA (2)'!$B$2:$B$32,'[4]HARGA (2)'!$A$2:$A$32,V22)</f>
        <v>#VALUE!</v>
      </c>
      <c r="AB22" s="156" t="e">
        <f t="shared" si="0"/>
        <v>#VALUE!</v>
      </c>
    </row>
    <row r="23" spans="1:28" s="157" customFormat="1" x14ac:dyDescent="0.25">
      <c r="A23" s="149" t="s">
        <v>2506</v>
      </c>
      <c r="B23" s="158" t="s">
        <v>2559</v>
      </c>
      <c r="C23" s="159">
        <v>44501</v>
      </c>
      <c r="D23" s="160" t="s">
        <v>2508</v>
      </c>
      <c r="E23" s="160" t="s">
        <v>2509</v>
      </c>
      <c r="F23" s="160" t="s">
        <v>2510</v>
      </c>
      <c r="G23" s="160" t="s">
        <v>2511</v>
      </c>
      <c r="H23" s="161">
        <v>164</v>
      </c>
      <c r="I23" s="160" t="s">
        <v>2512</v>
      </c>
      <c r="J23" s="162">
        <v>5042215523</v>
      </c>
      <c r="K23" s="163">
        <v>44499</v>
      </c>
      <c r="L23" s="160" t="s">
        <v>53</v>
      </c>
      <c r="M23" s="160" t="s">
        <v>2514</v>
      </c>
      <c r="N23" s="160" t="s">
        <v>2514</v>
      </c>
      <c r="O23" s="160" t="s">
        <v>2556</v>
      </c>
      <c r="P23" s="160" t="s">
        <v>606</v>
      </c>
      <c r="Q23" s="160" t="s">
        <v>2555</v>
      </c>
      <c r="R23" s="160" t="s">
        <v>2560</v>
      </c>
      <c r="S23" s="160" t="s">
        <v>2529</v>
      </c>
      <c r="T23" s="160" t="s">
        <v>2561</v>
      </c>
      <c r="U23" s="161">
        <v>19310</v>
      </c>
      <c r="V23" s="160" t="s">
        <v>2525</v>
      </c>
      <c r="W23" s="160" t="s">
        <v>2519</v>
      </c>
      <c r="X23" s="164">
        <v>1152</v>
      </c>
      <c r="Y23" s="149"/>
      <c r="Z23" s="149"/>
      <c r="AA23" s="156" t="e">
        <f>SUMIFS('[4]HARGA (2)'!$B$2:$B$32,'[4]HARGA (2)'!$A$2:$A$32,V23)</f>
        <v>#VALUE!</v>
      </c>
      <c r="AB23" s="156" t="e">
        <f t="shared" si="0"/>
        <v>#VALUE!</v>
      </c>
    </row>
    <row r="24" spans="1:28" s="157" customFormat="1" x14ac:dyDescent="0.25">
      <c r="A24" s="149" t="s">
        <v>2506</v>
      </c>
      <c r="B24" s="158" t="s">
        <v>2559</v>
      </c>
      <c r="C24" s="159">
        <v>44501</v>
      </c>
      <c r="D24" s="160" t="s">
        <v>2508</v>
      </c>
      <c r="E24" s="160" t="s">
        <v>2509</v>
      </c>
      <c r="F24" s="160" t="s">
        <v>2510</v>
      </c>
      <c r="G24" s="160" t="s">
        <v>2511</v>
      </c>
      <c r="H24" s="161">
        <v>164</v>
      </c>
      <c r="I24" s="160" t="s">
        <v>2512</v>
      </c>
      <c r="J24" s="162">
        <v>5042215523</v>
      </c>
      <c r="K24" s="163">
        <v>44499</v>
      </c>
      <c r="L24" s="160" t="s">
        <v>53</v>
      </c>
      <c r="M24" s="160" t="s">
        <v>2514</v>
      </c>
      <c r="N24" s="160" t="s">
        <v>2514</v>
      </c>
      <c r="O24" s="160" t="s">
        <v>2556</v>
      </c>
      <c r="P24" s="160" t="s">
        <v>606</v>
      </c>
      <c r="Q24" s="160" t="s">
        <v>2555</v>
      </c>
      <c r="R24" s="160" t="s">
        <v>2560</v>
      </c>
      <c r="S24" s="160" t="s">
        <v>2529</v>
      </c>
      <c r="T24" s="160" t="s">
        <v>2561</v>
      </c>
      <c r="U24" s="160" t="s">
        <v>2517</v>
      </c>
      <c r="V24" s="160" t="s">
        <v>2518</v>
      </c>
      <c r="W24" s="160" t="s">
        <v>2519</v>
      </c>
      <c r="X24" s="164">
        <v>1152</v>
      </c>
      <c r="Y24" s="149"/>
      <c r="Z24" s="149"/>
      <c r="AA24" s="156" t="e">
        <f>SUMIFS('[4]HARGA (2)'!$B$2:$B$32,'[4]HARGA (2)'!$A$2:$A$32,V24)</f>
        <v>#VALUE!</v>
      </c>
      <c r="AB24" s="156" t="e">
        <f t="shared" si="0"/>
        <v>#VALUE!</v>
      </c>
    </row>
    <row r="25" spans="1:28" s="157" customFormat="1" x14ac:dyDescent="0.25">
      <c r="A25" s="149" t="s">
        <v>2506</v>
      </c>
      <c r="B25" s="158" t="s">
        <v>2559</v>
      </c>
      <c r="C25" s="159">
        <v>44501</v>
      </c>
      <c r="D25" s="160" t="s">
        <v>2508</v>
      </c>
      <c r="E25" s="160" t="s">
        <v>2509</v>
      </c>
      <c r="F25" s="160" t="s">
        <v>2510</v>
      </c>
      <c r="G25" s="160" t="s">
        <v>2511</v>
      </c>
      <c r="H25" s="161">
        <v>164</v>
      </c>
      <c r="I25" s="160" t="s">
        <v>2512</v>
      </c>
      <c r="J25" s="162">
        <v>5042215523</v>
      </c>
      <c r="K25" s="163">
        <v>44499</v>
      </c>
      <c r="L25" s="160" t="s">
        <v>53</v>
      </c>
      <c r="M25" s="160" t="s">
        <v>2514</v>
      </c>
      <c r="N25" s="160" t="s">
        <v>2514</v>
      </c>
      <c r="O25" s="160" t="s">
        <v>2556</v>
      </c>
      <c r="P25" s="160" t="s">
        <v>606</v>
      </c>
      <c r="Q25" s="160" t="s">
        <v>2555</v>
      </c>
      <c r="R25" s="160" t="s">
        <v>2560</v>
      </c>
      <c r="S25" s="160" t="s">
        <v>2529</v>
      </c>
      <c r="T25" s="160" t="s">
        <v>2561</v>
      </c>
      <c r="U25" s="161">
        <v>33300</v>
      </c>
      <c r="V25" s="160" t="s">
        <v>65</v>
      </c>
      <c r="W25" s="160" t="s">
        <v>2519</v>
      </c>
      <c r="X25" s="164">
        <v>24</v>
      </c>
      <c r="Y25" s="149"/>
      <c r="Z25" s="149"/>
      <c r="AA25" s="156" t="e">
        <f>SUMIFS('[4]HARGA (2)'!$B$2:$B$32,'[4]HARGA (2)'!$A$2:$A$32,V25)</f>
        <v>#VALUE!</v>
      </c>
      <c r="AB25" s="156" t="e">
        <f t="shared" si="0"/>
        <v>#VALUE!</v>
      </c>
    </row>
    <row r="26" spans="1:28" s="157" customFormat="1" x14ac:dyDescent="0.25">
      <c r="A26" s="149" t="s">
        <v>2506</v>
      </c>
      <c r="B26" s="150" t="s">
        <v>2562</v>
      </c>
      <c r="C26" s="151">
        <v>44501</v>
      </c>
      <c r="D26" s="150" t="s">
        <v>2508</v>
      </c>
      <c r="E26" s="150" t="s">
        <v>2509</v>
      </c>
      <c r="F26" s="150" t="s">
        <v>2510</v>
      </c>
      <c r="G26" s="150" t="s">
        <v>2511</v>
      </c>
      <c r="H26" s="152">
        <v>164</v>
      </c>
      <c r="I26" s="150" t="s">
        <v>2512</v>
      </c>
      <c r="J26" s="153" t="s">
        <v>2563</v>
      </c>
      <c r="K26" s="154">
        <v>44499</v>
      </c>
      <c r="L26" s="150" t="s">
        <v>53</v>
      </c>
      <c r="M26" s="150" t="s">
        <v>2514</v>
      </c>
      <c r="N26" s="150" t="s">
        <v>2514</v>
      </c>
      <c r="O26" s="150" t="s">
        <v>629</v>
      </c>
      <c r="P26" s="150" t="s">
        <v>630</v>
      </c>
      <c r="Q26" s="150" t="s">
        <v>2563</v>
      </c>
      <c r="R26" s="150" t="s">
        <v>2564</v>
      </c>
      <c r="S26" s="150"/>
      <c r="T26" s="150" t="s">
        <v>2565</v>
      </c>
      <c r="U26" s="150" t="s">
        <v>2517</v>
      </c>
      <c r="V26" s="150" t="s">
        <v>2518</v>
      </c>
      <c r="W26" s="150" t="s">
        <v>2519</v>
      </c>
      <c r="X26" s="155">
        <v>40</v>
      </c>
      <c r="Y26" s="149"/>
      <c r="Z26" s="149"/>
      <c r="AA26" s="156" t="e">
        <f>SUMIFS('[4]HARGA (2)'!$B$2:$B$32,'[4]HARGA (2)'!$A$2:$A$32,V26)</f>
        <v>#VALUE!</v>
      </c>
      <c r="AB26" s="156" t="e">
        <f t="shared" si="0"/>
        <v>#VALUE!</v>
      </c>
    </row>
    <row r="27" spans="1:28" s="157" customFormat="1" x14ac:dyDescent="0.25">
      <c r="A27" s="149" t="s">
        <v>2506</v>
      </c>
      <c r="B27" s="158" t="s">
        <v>2566</v>
      </c>
      <c r="C27" s="159">
        <v>44501</v>
      </c>
      <c r="D27" s="160" t="s">
        <v>2508</v>
      </c>
      <c r="E27" s="160" t="s">
        <v>2509</v>
      </c>
      <c r="F27" s="160" t="s">
        <v>2510</v>
      </c>
      <c r="G27" s="160" t="s">
        <v>2511</v>
      </c>
      <c r="H27" s="161">
        <v>164</v>
      </c>
      <c r="I27" s="160" t="s">
        <v>2512</v>
      </c>
      <c r="J27" s="162">
        <v>5042214704</v>
      </c>
      <c r="K27" s="163">
        <v>44499</v>
      </c>
      <c r="L27" s="160" t="s">
        <v>53</v>
      </c>
      <c r="M27" s="160" t="s">
        <v>2514</v>
      </c>
      <c r="N27" s="160" t="s">
        <v>2514</v>
      </c>
      <c r="O27" s="160" t="s">
        <v>629</v>
      </c>
      <c r="P27" s="160" t="s">
        <v>630</v>
      </c>
      <c r="Q27" s="160" t="s">
        <v>2563</v>
      </c>
      <c r="R27" s="160" t="s">
        <v>2567</v>
      </c>
      <c r="S27" s="160" t="s">
        <v>2568</v>
      </c>
      <c r="T27" s="160" t="s">
        <v>2569</v>
      </c>
      <c r="U27" s="161">
        <v>74559</v>
      </c>
      <c r="V27" s="160" t="s">
        <v>2524</v>
      </c>
      <c r="W27" s="160" t="s">
        <v>2519</v>
      </c>
      <c r="X27" s="164">
        <v>1152</v>
      </c>
      <c r="Y27" s="149"/>
      <c r="Z27" s="149"/>
      <c r="AA27" s="156" t="e">
        <f>SUMIFS('[4]HARGA (2)'!$B$2:$B$32,'[4]HARGA (2)'!$A$2:$A$32,V27)</f>
        <v>#VALUE!</v>
      </c>
      <c r="AB27" s="156" t="e">
        <f t="shared" si="0"/>
        <v>#VALUE!</v>
      </c>
    </row>
    <row r="28" spans="1:28" s="157" customFormat="1" x14ac:dyDescent="0.25">
      <c r="A28" s="149" t="s">
        <v>2506</v>
      </c>
      <c r="B28" s="158" t="s">
        <v>2566</v>
      </c>
      <c r="C28" s="159">
        <v>44501</v>
      </c>
      <c r="D28" s="160" t="s">
        <v>2508</v>
      </c>
      <c r="E28" s="160" t="s">
        <v>2509</v>
      </c>
      <c r="F28" s="160" t="s">
        <v>2510</v>
      </c>
      <c r="G28" s="160" t="s">
        <v>2511</v>
      </c>
      <c r="H28" s="161">
        <v>164</v>
      </c>
      <c r="I28" s="160" t="s">
        <v>2512</v>
      </c>
      <c r="J28" s="162">
        <v>5042214704</v>
      </c>
      <c r="K28" s="163">
        <v>44499</v>
      </c>
      <c r="L28" s="160" t="s">
        <v>53</v>
      </c>
      <c r="M28" s="160" t="s">
        <v>2514</v>
      </c>
      <c r="N28" s="160" t="s">
        <v>2514</v>
      </c>
      <c r="O28" s="160" t="s">
        <v>629</v>
      </c>
      <c r="P28" s="160" t="s">
        <v>630</v>
      </c>
      <c r="Q28" s="160" t="s">
        <v>2563</v>
      </c>
      <c r="R28" s="160" t="s">
        <v>2567</v>
      </c>
      <c r="S28" s="160" t="s">
        <v>2568</v>
      </c>
      <c r="T28" s="160" t="s">
        <v>2569</v>
      </c>
      <c r="U28" s="161">
        <v>19310</v>
      </c>
      <c r="V28" s="160" t="s">
        <v>2525</v>
      </c>
      <c r="W28" s="160" t="s">
        <v>2519</v>
      </c>
      <c r="X28" s="164">
        <v>1152</v>
      </c>
      <c r="Y28" s="149"/>
      <c r="Z28" s="149"/>
      <c r="AA28" s="156" t="e">
        <f>SUMIFS('[4]HARGA (2)'!$B$2:$B$32,'[4]HARGA (2)'!$A$2:$A$32,V28)</f>
        <v>#VALUE!</v>
      </c>
      <c r="AB28" s="156" t="e">
        <f t="shared" si="0"/>
        <v>#VALUE!</v>
      </c>
    </row>
    <row r="29" spans="1:28" s="157" customFormat="1" x14ac:dyDescent="0.25">
      <c r="A29" s="149" t="s">
        <v>2506</v>
      </c>
      <c r="B29" s="158" t="s">
        <v>2566</v>
      </c>
      <c r="C29" s="159">
        <v>44501</v>
      </c>
      <c r="D29" s="160" t="s">
        <v>2508</v>
      </c>
      <c r="E29" s="160" t="s">
        <v>2509</v>
      </c>
      <c r="F29" s="160" t="s">
        <v>2510</v>
      </c>
      <c r="G29" s="160" t="s">
        <v>2511</v>
      </c>
      <c r="H29" s="161">
        <v>164</v>
      </c>
      <c r="I29" s="160" t="s">
        <v>2512</v>
      </c>
      <c r="J29" s="162">
        <v>5042214704</v>
      </c>
      <c r="K29" s="163">
        <v>44499</v>
      </c>
      <c r="L29" s="160" t="s">
        <v>53</v>
      </c>
      <c r="M29" s="160" t="s">
        <v>2514</v>
      </c>
      <c r="N29" s="160" t="s">
        <v>2514</v>
      </c>
      <c r="O29" s="160" t="s">
        <v>629</v>
      </c>
      <c r="P29" s="160" t="s">
        <v>630</v>
      </c>
      <c r="Q29" s="160" t="s">
        <v>2563</v>
      </c>
      <c r="R29" s="160" t="s">
        <v>2567</v>
      </c>
      <c r="S29" s="160" t="s">
        <v>2568</v>
      </c>
      <c r="T29" s="160" t="s">
        <v>2569</v>
      </c>
      <c r="U29" s="160" t="s">
        <v>2517</v>
      </c>
      <c r="V29" s="160" t="s">
        <v>2518</v>
      </c>
      <c r="W29" s="160" t="s">
        <v>2519</v>
      </c>
      <c r="X29" s="164">
        <v>1152</v>
      </c>
      <c r="Y29" s="149"/>
      <c r="Z29" s="149"/>
      <c r="AA29" s="156" t="e">
        <f>SUMIFS('[4]HARGA (2)'!$B$2:$B$32,'[4]HARGA (2)'!$A$2:$A$32,V29)</f>
        <v>#VALUE!</v>
      </c>
      <c r="AB29" s="156" t="e">
        <f t="shared" si="0"/>
        <v>#VALUE!</v>
      </c>
    </row>
    <row r="30" spans="1:28" s="157" customFormat="1" x14ac:dyDescent="0.25">
      <c r="A30" s="149" t="s">
        <v>2506</v>
      </c>
      <c r="B30" s="158" t="s">
        <v>2566</v>
      </c>
      <c r="C30" s="159">
        <v>44501</v>
      </c>
      <c r="D30" s="160" t="s">
        <v>2508</v>
      </c>
      <c r="E30" s="160" t="s">
        <v>2509</v>
      </c>
      <c r="F30" s="160" t="s">
        <v>2510</v>
      </c>
      <c r="G30" s="160" t="s">
        <v>2511</v>
      </c>
      <c r="H30" s="161">
        <v>164</v>
      </c>
      <c r="I30" s="160" t="s">
        <v>2512</v>
      </c>
      <c r="J30" s="162">
        <v>5042214704</v>
      </c>
      <c r="K30" s="163">
        <v>44499</v>
      </c>
      <c r="L30" s="160" t="s">
        <v>53</v>
      </c>
      <c r="M30" s="160" t="s">
        <v>2514</v>
      </c>
      <c r="N30" s="160" t="s">
        <v>2514</v>
      </c>
      <c r="O30" s="160" t="s">
        <v>629</v>
      </c>
      <c r="P30" s="160" t="s">
        <v>630</v>
      </c>
      <c r="Q30" s="160" t="s">
        <v>2563</v>
      </c>
      <c r="R30" s="160" t="s">
        <v>2567</v>
      </c>
      <c r="S30" s="160" t="s">
        <v>2568</v>
      </c>
      <c r="T30" s="160" t="s">
        <v>2569</v>
      </c>
      <c r="U30" s="161">
        <v>33300</v>
      </c>
      <c r="V30" s="160" t="s">
        <v>65</v>
      </c>
      <c r="W30" s="160" t="s">
        <v>2519</v>
      </c>
      <c r="X30" s="164">
        <v>24</v>
      </c>
      <c r="Y30" s="149"/>
      <c r="Z30" s="149"/>
      <c r="AA30" s="156" t="e">
        <f>SUMIFS('[4]HARGA (2)'!$B$2:$B$32,'[4]HARGA (2)'!$A$2:$A$32,V30)</f>
        <v>#VALUE!</v>
      </c>
      <c r="AB30" s="156" t="e">
        <f t="shared" si="0"/>
        <v>#VALUE!</v>
      </c>
    </row>
    <row r="31" spans="1:28" s="157" customFormat="1" x14ac:dyDescent="0.25">
      <c r="A31" s="149" t="s">
        <v>2506</v>
      </c>
      <c r="B31" s="150" t="s">
        <v>2570</v>
      </c>
      <c r="C31" s="151">
        <v>44501</v>
      </c>
      <c r="D31" s="150" t="s">
        <v>2508</v>
      </c>
      <c r="E31" s="150" t="s">
        <v>2509</v>
      </c>
      <c r="F31" s="150" t="s">
        <v>2510</v>
      </c>
      <c r="G31" s="150" t="s">
        <v>2511</v>
      </c>
      <c r="H31" s="152">
        <v>164</v>
      </c>
      <c r="I31" s="150" t="s">
        <v>2512</v>
      </c>
      <c r="J31" s="153" t="s">
        <v>2571</v>
      </c>
      <c r="K31" s="154">
        <v>44500</v>
      </c>
      <c r="L31" s="150" t="s">
        <v>53</v>
      </c>
      <c r="M31" s="150" t="s">
        <v>2514</v>
      </c>
      <c r="N31" s="150" t="s">
        <v>2514</v>
      </c>
      <c r="O31" s="150" t="s">
        <v>2572</v>
      </c>
      <c r="P31" s="150" t="s">
        <v>948</v>
      </c>
      <c r="Q31" s="150" t="s">
        <v>2571</v>
      </c>
      <c r="R31" s="150" t="s">
        <v>2573</v>
      </c>
      <c r="S31" s="150"/>
      <c r="T31" s="150" t="s">
        <v>2574</v>
      </c>
      <c r="U31" s="150" t="s">
        <v>2517</v>
      </c>
      <c r="V31" s="150" t="s">
        <v>2518</v>
      </c>
      <c r="W31" s="150" t="s">
        <v>2519</v>
      </c>
      <c r="X31" s="155">
        <v>40</v>
      </c>
      <c r="Y31" s="149"/>
      <c r="Z31" s="149"/>
      <c r="AA31" s="156" t="e">
        <f>SUMIFS('[4]HARGA (2)'!$B$2:$B$32,'[4]HARGA (2)'!$A$2:$A$32,V31)</f>
        <v>#VALUE!</v>
      </c>
      <c r="AB31" s="156" t="e">
        <f t="shared" si="0"/>
        <v>#VALUE!</v>
      </c>
    </row>
    <row r="32" spans="1:28" s="157" customFormat="1" x14ac:dyDescent="0.25">
      <c r="A32" s="149" t="s">
        <v>2506</v>
      </c>
      <c r="B32" s="158" t="s">
        <v>2575</v>
      </c>
      <c r="C32" s="159">
        <v>44501</v>
      </c>
      <c r="D32" s="160" t="s">
        <v>2508</v>
      </c>
      <c r="E32" s="160" t="s">
        <v>2509</v>
      </c>
      <c r="F32" s="160" t="s">
        <v>2510</v>
      </c>
      <c r="G32" s="160" t="s">
        <v>2511</v>
      </c>
      <c r="H32" s="161">
        <v>164</v>
      </c>
      <c r="I32" s="160" t="s">
        <v>2512</v>
      </c>
      <c r="J32" s="162">
        <v>5042216126</v>
      </c>
      <c r="K32" s="163">
        <v>44500</v>
      </c>
      <c r="L32" s="160" t="s">
        <v>53</v>
      </c>
      <c r="M32" s="160" t="s">
        <v>2514</v>
      </c>
      <c r="N32" s="160" t="s">
        <v>2514</v>
      </c>
      <c r="O32" s="160" t="s">
        <v>2572</v>
      </c>
      <c r="P32" s="160" t="s">
        <v>948</v>
      </c>
      <c r="Q32" s="160" t="s">
        <v>2571</v>
      </c>
      <c r="R32" s="160" t="s">
        <v>2576</v>
      </c>
      <c r="S32" s="160" t="s">
        <v>2577</v>
      </c>
      <c r="T32" s="160" t="s">
        <v>2578</v>
      </c>
      <c r="U32" s="161">
        <v>74559</v>
      </c>
      <c r="V32" s="160" t="s">
        <v>2524</v>
      </c>
      <c r="W32" s="160" t="s">
        <v>2519</v>
      </c>
      <c r="X32" s="164">
        <v>1344</v>
      </c>
      <c r="Y32" s="149"/>
      <c r="Z32" s="149"/>
      <c r="AA32" s="156" t="e">
        <f>SUMIFS('[4]HARGA (2)'!$B$2:$B$32,'[4]HARGA (2)'!$A$2:$A$32,V32)</f>
        <v>#VALUE!</v>
      </c>
      <c r="AB32" s="156" t="e">
        <f t="shared" si="0"/>
        <v>#VALUE!</v>
      </c>
    </row>
    <row r="33" spans="1:28" s="157" customFormat="1" x14ac:dyDescent="0.25">
      <c r="A33" s="149" t="s">
        <v>2506</v>
      </c>
      <c r="B33" s="158" t="s">
        <v>2575</v>
      </c>
      <c r="C33" s="159">
        <v>44501</v>
      </c>
      <c r="D33" s="160" t="s">
        <v>2508</v>
      </c>
      <c r="E33" s="160" t="s">
        <v>2509</v>
      </c>
      <c r="F33" s="160" t="s">
        <v>2510</v>
      </c>
      <c r="G33" s="160" t="s">
        <v>2511</v>
      </c>
      <c r="H33" s="161">
        <v>164</v>
      </c>
      <c r="I33" s="160" t="s">
        <v>2512</v>
      </c>
      <c r="J33" s="162">
        <v>5042216126</v>
      </c>
      <c r="K33" s="163">
        <v>44500</v>
      </c>
      <c r="L33" s="160" t="s">
        <v>53</v>
      </c>
      <c r="M33" s="160" t="s">
        <v>2514</v>
      </c>
      <c r="N33" s="160" t="s">
        <v>2514</v>
      </c>
      <c r="O33" s="160" t="s">
        <v>2572</v>
      </c>
      <c r="P33" s="160" t="s">
        <v>948</v>
      </c>
      <c r="Q33" s="160" t="s">
        <v>2571</v>
      </c>
      <c r="R33" s="160" t="s">
        <v>2576</v>
      </c>
      <c r="S33" s="160" t="s">
        <v>2577</v>
      </c>
      <c r="T33" s="160" t="s">
        <v>2578</v>
      </c>
      <c r="U33" s="161">
        <v>19310</v>
      </c>
      <c r="V33" s="160" t="s">
        <v>2525</v>
      </c>
      <c r="W33" s="160" t="s">
        <v>2519</v>
      </c>
      <c r="X33" s="164">
        <v>1344</v>
      </c>
      <c r="Y33" s="149"/>
      <c r="Z33" s="149"/>
      <c r="AA33" s="156" t="e">
        <f>SUMIFS('[4]HARGA (2)'!$B$2:$B$32,'[4]HARGA (2)'!$A$2:$A$32,V33)</f>
        <v>#VALUE!</v>
      </c>
      <c r="AB33" s="156" t="e">
        <f t="shared" si="0"/>
        <v>#VALUE!</v>
      </c>
    </row>
    <row r="34" spans="1:28" s="157" customFormat="1" x14ac:dyDescent="0.25">
      <c r="A34" s="149" t="s">
        <v>2506</v>
      </c>
      <c r="B34" s="158" t="s">
        <v>2575</v>
      </c>
      <c r="C34" s="159">
        <v>44501</v>
      </c>
      <c r="D34" s="160" t="s">
        <v>2508</v>
      </c>
      <c r="E34" s="160" t="s">
        <v>2509</v>
      </c>
      <c r="F34" s="160" t="s">
        <v>2510</v>
      </c>
      <c r="G34" s="160" t="s">
        <v>2511</v>
      </c>
      <c r="H34" s="161">
        <v>164</v>
      </c>
      <c r="I34" s="160" t="s">
        <v>2512</v>
      </c>
      <c r="J34" s="162">
        <v>5042216126</v>
      </c>
      <c r="K34" s="163">
        <v>44500</v>
      </c>
      <c r="L34" s="160" t="s">
        <v>53</v>
      </c>
      <c r="M34" s="160" t="s">
        <v>2514</v>
      </c>
      <c r="N34" s="160" t="s">
        <v>2514</v>
      </c>
      <c r="O34" s="160" t="s">
        <v>2572</v>
      </c>
      <c r="P34" s="160" t="s">
        <v>948</v>
      </c>
      <c r="Q34" s="160" t="s">
        <v>2571</v>
      </c>
      <c r="R34" s="160" t="s">
        <v>2576</v>
      </c>
      <c r="S34" s="160" t="s">
        <v>2577</v>
      </c>
      <c r="T34" s="160" t="s">
        <v>2578</v>
      </c>
      <c r="U34" s="160" t="s">
        <v>2517</v>
      </c>
      <c r="V34" s="160" t="s">
        <v>2518</v>
      </c>
      <c r="W34" s="160" t="s">
        <v>2519</v>
      </c>
      <c r="X34" s="164">
        <v>1344</v>
      </c>
      <c r="Y34" s="149"/>
      <c r="Z34" s="149"/>
      <c r="AA34" s="156" t="e">
        <f>SUMIFS('[4]HARGA (2)'!$B$2:$B$32,'[4]HARGA (2)'!$A$2:$A$32,V34)</f>
        <v>#VALUE!</v>
      </c>
      <c r="AB34" s="156" t="e">
        <f t="shared" si="0"/>
        <v>#VALUE!</v>
      </c>
    </row>
    <row r="35" spans="1:28" s="157" customFormat="1" x14ac:dyDescent="0.25">
      <c r="A35" s="149" t="s">
        <v>2506</v>
      </c>
      <c r="B35" s="158" t="s">
        <v>2575</v>
      </c>
      <c r="C35" s="159">
        <v>44501</v>
      </c>
      <c r="D35" s="160" t="s">
        <v>2508</v>
      </c>
      <c r="E35" s="160" t="s">
        <v>2509</v>
      </c>
      <c r="F35" s="160" t="s">
        <v>2510</v>
      </c>
      <c r="G35" s="160" t="s">
        <v>2511</v>
      </c>
      <c r="H35" s="161">
        <v>164</v>
      </c>
      <c r="I35" s="160" t="s">
        <v>2512</v>
      </c>
      <c r="J35" s="162">
        <v>5042216126</v>
      </c>
      <c r="K35" s="163">
        <v>44500</v>
      </c>
      <c r="L35" s="160" t="s">
        <v>53</v>
      </c>
      <c r="M35" s="160" t="s">
        <v>2514</v>
      </c>
      <c r="N35" s="160" t="s">
        <v>2514</v>
      </c>
      <c r="O35" s="160" t="s">
        <v>2572</v>
      </c>
      <c r="P35" s="160" t="s">
        <v>948</v>
      </c>
      <c r="Q35" s="160" t="s">
        <v>2571</v>
      </c>
      <c r="R35" s="160" t="s">
        <v>2576</v>
      </c>
      <c r="S35" s="160" t="s">
        <v>2577</v>
      </c>
      <c r="T35" s="160" t="s">
        <v>2578</v>
      </c>
      <c r="U35" s="161">
        <v>33300</v>
      </c>
      <c r="V35" s="160" t="s">
        <v>65</v>
      </c>
      <c r="W35" s="160" t="s">
        <v>2519</v>
      </c>
      <c r="X35" s="164">
        <v>28</v>
      </c>
      <c r="Y35" s="149"/>
      <c r="Z35" s="149"/>
      <c r="AA35" s="156" t="e">
        <f>SUMIFS('[4]HARGA (2)'!$B$2:$B$32,'[4]HARGA (2)'!$A$2:$A$32,V35)</f>
        <v>#VALUE!</v>
      </c>
      <c r="AB35" s="156" t="e">
        <f t="shared" si="0"/>
        <v>#VALUE!</v>
      </c>
    </row>
    <row r="36" spans="1:28" s="157" customFormat="1" x14ac:dyDescent="0.25">
      <c r="A36" s="149" t="s">
        <v>2506</v>
      </c>
      <c r="B36" s="150" t="s">
        <v>2579</v>
      </c>
      <c r="C36" s="151">
        <v>44501</v>
      </c>
      <c r="D36" s="150" t="s">
        <v>2508</v>
      </c>
      <c r="E36" s="150" t="s">
        <v>2509</v>
      </c>
      <c r="F36" s="150" t="s">
        <v>2510</v>
      </c>
      <c r="G36" s="150" t="s">
        <v>2511</v>
      </c>
      <c r="H36" s="152">
        <v>164</v>
      </c>
      <c r="I36" s="150" t="s">
        <v>2512</v>
      </c>
      <c r="J36" s="153" t="s">
        <v>2580</v>
      </c>
      <c r="K36" s="154">
        <v>44500</v>
      </c>
      <c r="L36" s="150" t="s">
        <v>53</v>
      </c>
      <c r="M36" s="150" t="s">
        <v>2514</v>
      </c>
      <c r="N36" s="150" t="s">
        <v>2514</v>
      </c>
      <c r="O36" s="150" t="s">
        <v>983</v>
      </c>
      <c r="P36" s="150" t="s">
        <v>984</v>
      </c>
      <c r="Q36" s="150" t="s">
        <v>2580</v>
      </c>
      <c r="R36" s="150" t="s">
        <v>2581</v>
      </c>
      <c r="S36" s="150"/>
      <c r="T36" s="150" t="s">
        <v>2582</v>
      </c>
      <c r="U36" s="150" t="s">
        <v>2517</v>
      </c>
      <c r="V36" s="150" t="s">
        <v>2518</v>
      </c>
      <c r="W36" s="150" t="s">
        <v>2519</v>
      </c>
      <c r="X36" s="155">
        <v>30</v>
      </c>
      <c r="Y36" s="149"/>
      <c r="Z36" s="149"/>
      <c r="AA36" s="156" t="e">
        <f>SUMIFS('[4]HARGA (2)'!$B$2:$B$32,'[4]HARGA (2)'!$A$2:$A$32,V36)</f>
        <v>#VALUE!</v>
      </c>
      <c r="AB36" s="156" t="e">
        <f t="shared" si="0"/>
        <v>#VALUE!</v>
      </c>
    </row>
    <row r="37" spans="1:28" s="157" customFormat="1" x14ac:dyDescent="0.25">
      <c r="A37" s="149" t="s">
        <v>2506</v>
      </c>
      <c r="B37" s="158" t="s">
        <v>2583</v>
      </c>
      <c r="C37" s="159">
        <v>44501</v>
      </c>
      <c r="D37" s="160" t="s">
        <v>2508</v>
      </c>
      <c r="E37" s="160" t="s">
        <v>2509</v>
      </c>
      <c r="F37" s="160" t="s">
        <v>2510</v>
      </c>
      <c r="G37" s="160" t="s">
        <v>2511</v>
      </c>
      <c r="H37" s="161">
        <v>164</v>
      </c>
      <c r="I37" s="160" t="s">
        <v>2512</v>
      </c>
      <c r="J37" s="162">
        <v>5042215843</v>
      </c>
      <c r="K37" s="163">
        <v>44500</v>
      </c>
      <c r="L37" s="160" t="s">
        <v>53</v>
      </c>
      <c r="M37" s="160" t="s">
        <v>2514</v>
      </c>
      <c r="N37" s="160" t="s">
        <v>2514</v>
      </c>
      <c r="O37" s="160" t="s">
        <v>983</v>
      </c>
      <c r="P37" s="160" t="s">
        <v>984</v>
      </c>
      <c r="Q37" s="160" t="s">
        <v>2580</v>
      </c>
      <c r="R37" s="160" t="s">
        <v>2584</v>
      </c>
      <c r="S37" s="160" t="s">
        <v>2529</v>
      </c>
      <c r="T37" s="160" t="s">
        <v>2585</v>
      </c>
      <c r="U37" s="161">
        <v>74559</v>
      </c>
      <c r="V37" s="160" t="s">
        <v>2524</v>
      </c>
      <c r="W37" s="160" t="s">
        <v>2519</v>
      </c>
      <c r="X37" s="164">
        <v>1152</v>
      </c>
      <c r="Y37" s="149"/>
      <c r="Z37" s="149"/>
      <c r="AA37" s="156" t="e">
        <f>SUMIFS('[4]HARGA (2)'!$B$2:$B$32,'[4]HARGA (2)'!$A$2:$A$32,V37)</f>
        <v>#VALUE!</v>
      </c>
      <c r="AB37" s="156" t="e">
        <f t="shared" si="0"/>
        <v>#VALUE!</v>
      </c>
    </row>
    <row r="38" spans="1:28" s="157" customFormat="1" x14ac:dyDescent="0.25">
      <c r="A38" s="149" t="s">
        <v>2506</v>
      </c>
      <c r="B38" s="158" t="s">
        <v>2583</v>
      </c>
      <c r="C38" s="159">
        <v>44501</v>
      </c>
      <c r="D38" s="160" t="s">
        <v>2508</v>
      </c>
      <c r="E38" s="160" t="s">
        <v>2509</v>
      </c>
      <c r="F38" s="160" t="s">
        <v>2510</v>
      </c>
      <c r="G38" s="160" t="s">
        <v>2511</v>
      </c>
      <c r="H38" s="161">
        <v>164</v>
      </c>
      <c r="I38" s="160" t="s">
        <v>2512</v>
      </c>
      <c r="J38" s="162">
        <v>5042215843</v>
      </c>
      <c r="K38" s="163">
        <v>44500</v>
      </c>
      <c r="L38" s="160" t="s">
        <v>53</v>
      </c>
      <c r="M38" s="160" t="s">
        <v>2514</v>
      </c>
      <c r="N38" s="160" t="s">
        <v>2514</v>
      </c>
      <c r="O38" s="160" t="s">
        <v>983</v>
      </c>
      <c r="P38" s="160" t="s">
        <v>984</v>
      </c>
      <c r="Q38" s="160" t="s">
        <v>2580</v>
      </c>
      <c r="R38" s="160" t="s">
        <v>2584</v>
      </c>
      <c r="S38" s="160" t="s">
        <v>2529</v>
      </c>
      <c r="T38" s="160" t="s">
        <v>2585</v>
      </c>
      <c r="U38" s="161">
        <v>19310</v>
      </c>
      <c r="V38" s="160" t="s">
        <v>2525</v>
      </c>
      <c r="W38" s="160" t="s">
        <v>2519</v>
      </c>
      <c r="X38" s="164">
        <v>1152</v>
      </c>
      <c r="Y38" s="149"/>
      <c r="Z38" s="149"/>
      <c r="AA38" s="156" t="e">
        <f>SUMIFS('[4]HARGA (2)'!$B$2:$B$32,'[4]HARGA (2)'!$A$2:$A$32,V38)</f>
        <v>#VALUE!</v>
      </c>
      <c r="AB38" s="156" t="e">
        <f t="shared" si="0"/>
        <v>#VALUE!</v>
      </c>
    </row>
    <row r="39" spans="1:28" s="157" customFormat="1" x14ac:dyDescent="0.25">
      <c r="A39" s="149" t="s">
        <v>2506</v>
      </c>
      <c r="B39" s="158" t="s">
        <v>2583</v>
      </c>
      <c r="C39" s="159">
        <v>44501</v>
      </c>
      <c r="D39" s="160" t="s">
        <v>2508</v>
      </c>
      <c r="E39" s="160" t="s">
        <v>2509</v>
      </c>
      <c r="F39" s="160" t="s">
        <v>2510</v>
      </c>
      <c r="G39" s="160" t="s">
        <v>2511</v>
      </c>
      <c r="H39" s="161">
        <v>164</v>
      </c>
      <c r="I39" s="160" t="s">
        <v>2512</v>
      </c>
      <c r="J39" s="162">
        <v>5042215843</v>
      </c>
      <c r="K39" s="163">
        <v>44500</v>
      </c>
      <c r="L39" s="160" t="s">
        <v>53</v>
      </c>
      <c r="M39" s="160" t="s">
        <v>2514</v>
      </c>
      <c r="N39" s="160" t="s">
        <v>2514</v>
      </c>
      <c r="O39" s="160" t="s">
        <v>983</v>
      </c>
      <c r="P39" s="160" t="s">
        <v>984</v>
      </c>
      <c r="Q39" s="160" t="s">
        <v>2580</v>
      </c>
      <c r="R39" s="160" t="s">
        <v>2584</v>
      </c>
      <c r="S39" s="160" t="s">
        <v>2529</v>
      </c>
      <c r="T39" s="160" t="s">
        <v>2585</v>
      </c>
      <c r="U39" s="160" t="s">
        <v>2517</v>
      </c>
      <c r="V39" s="160" t="s">
        <v>2518</v>
      </c>
      <c r="W39" s="160" t="s">
        <v>2519</v>
      </c>
      <c r="X39" s="164">
        <v>1152</v>
      </c>
      <c r="Y39" s="149"/>
      <c r="Z39" s="149"/>
      <c r="AA39" s="156" t="e">
        <f>SUMIFS('[4]HARGA (2)'!$B$2:$B$32,'[4]HARGA (2)'!$A$2:$A$32,V39)</f>
        <v>#VALUE!</v>
      </c>
      <c r="AB39" s="156" t="e">
        <f t="shared" si="0"/>
        <v>#VALUE!</v>
      </c>
    </row>
    <row r="40" spans="1:28" s="157" customFormat="1" x14ac:dyDescent="0.25">
      <c r="A40" s="149" t="s">
        <v>2506</v>
      </c>
      <c r="B40" s="158" t="s">
        <v>2583</v>
      </c>
      <c r="C40" s="159">
        <v>44501</v>
      </c>
      <c r="D40" s="160" t="s">
        <v>2508</v>
      </c>
      <c r="E40" s="160" t="s">
        <v>2509</v>
      </c>
      <c r="F40" s="160" t="s">
        <v>2510</v>
      </c>
      <c r="G40" s="160" t="s">
        <v>2511</v>
      </c>
      <c r="H40" s="161">
        <v>164</v>
      </c>
      <c r="I40" s="160" t="s">
        <v>2512</v>
      </c>
      <c r="J40" s="162">
        <v>5042215843</v>
      </c>
      <c r="K40" s="163">
        <v>44500</v>
      </c>
      <c r="L40" s="160" t="s">
        <v>53</v>
      </c>
      <c r="M40" s="160" t="s">
        <v>2514</v>
      </c>
      <c r="N40" s="160" t="s">
        <v>2514</v>
      </c>
      <c r="O40" s="160" t="s">
        <v>983</v>
      </c>
      <c r="P40" s="160" t="s">
        <v>984</v>
      </c>
      <c r="Q40" s="160" t="s">
        <v>2580</v>
      </c>
      <c r="R40" s="160" t="s">
        <v>2584</v>
      </c>
      <c r="S40" s="160" t="s">
        <v>2529</v>
      </c>
      <c r="T40" s="160" t="s">
        <v>2585</v>
      </c>
      <c r="U40" s="161">
        <v>33300</v>
      </c>
      <c r="V40" s="160" t="s">
        <v>65</v>
      </c>
      <c r="W40" s="160" t="s">
        <v>2519</v>
      </c>
      <c r="X40" s="164">
        <v>24</v>
      </c>
      <c r="Y40" s="149"/>
      <c r="Z40" s="149"/>
      <c r="AA40" s="156" t="e">
        <f>SUMIFS('[4]HARGA (2)'!$B$2:$B$32,'[4]HARGA (2)'!$A$2:$A$32,V40)</f>
        <v>#VALUE!</v>
      </c>
      <c r="AB40" s="156" t="e">
        <f t="shared" si="0"/>
        <v>#VALUE!</v>
      </c>
    </row>
    <row r="41" spans="1:28" s="157" customFormat="1" x14ac:dyDescent="0.25">
      <c r="A41" s="149" t="s">
        <v>2506</v>
      </c>
      <c r="B41" s="158" t="s">
        <v>59</v>
      </c>
      <c r="C41" s="159">
        <v>44502</v>
      </c>
      <c r="D41" s="160" t="s">
        <v>2508</v>
      </c>
      <c r="E41" s="160" t="s">
        <v>2509</v>
      </c>
      <c r="F41" s="160" t="s">
        <v>2510</v>
      </c>
      <c r="G41" s="160" t="s">
        <v>2511</v>
      </c>
      <c r="H41" s="161">
        <v>164</v>
      </c>
      <c r="I41" s="160" t="s">
        <v>2512</v>
      </c>
      <c r="J41" s="162">
        <v>5042232490</v>
      </c>
      <c r="K41" s="163">
        <v>44501</v>
      </c>
      <c r="L41" s="160" t="s">
        <v>53</v>
      </c>
      <c r="M41" s="160" t="s">
        <v>2514</v>
      </c>
      <c r="N41" s="160" t="s">
        <v>2514</v>
      </c>
      <c r="O41" s="160" t="s">
        <v>54</v>
      </c>
      <c r="P41" s="160" t="s">
        <v>55</v>
      </c>
      <c r="Q41" s="160" t="s">
        <v>2586</v>
      </c>
      <c r="R41" s="160" t="s">
        <v>2587</v>
      </c>
      <c r="S41" s="160" t="s">
        <v>2577</v>
      </c>
      <c r="T41" s="160" t="s">
        <v>2588</v>
      </c>
      <c r="U41" s="161">
        <v>74559</v>
      </c>
      <c r="V41" s="160" t="s">
        <v>2524</v>
      </c>
      <c r="W41" s="160" t="s">
        <v>2519</v>
      </c>
      <c r="X41" s="164">
        <v>1152</v>
      </c>
      <c r="Y41" s="149"/>
      <c r="Z41" s="149"/>
      <c r="AA41" s="156" t="e">
        <f>SUMIFS('[4]HARGA (2)'!$B$2:$B$32,'[4]HARGA (2)'!$A$2:$A$32,V41)</f>
        <v>#VALUE!</v>
      </c>
      <c r="AB41" s="156" t="e">
        <f t="shared" si="0"/>
        <v>#VALUE!</v>
      </c>
    </row>
    <row r="42" spans="1:28" s="157" customFormat="1" x14ac:dyDescent="0.25">
      <c r="A42" s="149" t="s">
        <v>2506</v>
      </c>
      <c r="B42" s="158" t="s">
        <v>59</v>
      </c>
      <c r="C42" s="159">
        <v>44502</v>
      </c>
      <c r="D42" s="160" t="s">
        <v>2508</v>
      </c>
      <c r="E42" s="160" t="s">
        <v>2509</v>
      </c>
      <c r="F42" s="160" t="s">
        <v>2510</v>
      </c>
      <c r="G42" s="160" t="s">
        <v>2511</v>
      </c>
      <c r="H42" s="161">
        <v>164</v>
      </c>
      <c r="I42" s="160" t="s">
        <v>2512</v>
      </c>
      <c r="J42" s="162">
        <v>5042232490</v>
      </c>
      <c r="K42" s="163">
        <v>44501</v>
      </c>
      <c r="L42" s="160" t="s">
        <v>53</v>
      </c>
      <c r="M42" s="160" t="s">
        <v>2514</v>
      </c>
      <c r="N42" s="160" t="s">
        <v>2514</v>
      </c>
      <c r="O42" s="160" t="s">
        <v>54</v>
      </c>
      <c r="P42" s="160" t="s">
        <v>55</v>
      </c>
      <c r="Q42" s="160" t="s">
        <v>2586</v>
      </c>
      <c r="R42" s="160" t="s">
        <v>2587</v>
      </c>
      <c r="S42" s="160" t="s">
        <v>2577</v>
      </c>
      <c r="T42" s="160" t="s">
        <v>2588</v>
      </c>
      <c r="U42" s="161">
        <v>19310</v>
      </c>
      <c r="V42" s="160" t="s">
        <v>2525</v>
      </c>
      <c r="W42" s="160" t="s">
        <v>2519</v>
      </c>
      <c r="X42" s="164">
        <v>1152</v>
      </c>
      <c r="Y42" s="149"/>
      <c r="Z42" s="149"/>
      <c r="AA42" s="156" t="e">
        <f>SUMIFS('[4]HARGA (2)'!$B$2:$B$32,'[4]HARGA (2)'!$A$2:$A$32,V42)</f>
        <v>#VALUE!</v>
      </c>
      <c r="AB42" s="156" t="e">
        <f t="shared" si="0"/>
        <v>#VALUE!</v>
      </c>
    </row>
    <row r="43" spans="1:28" s="157" customFormat="1" x14ac:dyDescent="0.25">
      <c r="A43" s="149" t="s">
        <v>2506</v>
      </c>
      <c r="B43" s="158" t="s">
        <v>59</v>
      </c>
      <c r="C43" s="159">
        <v>44502</v>
      </c>
      <c r="D43" s="160" t="s">
        <v>2508</v>
      </c>
      <c r="E43" s="160" t="s">
        <v>2509</v>
      </c>
      <c r="F43" s="160" t="s">
        <v>2510</v>
      </c>
      <c r="G43" s="160" t="s">
        <v>2511</v>
      </c>
      <c r="H43" s="161">
        <v>164</v>
      </c>
      <c r="I43" s="160" t="s">
        <v>2512</v>
      </c>
      <c r="J43" s="162">
        <v>5042232490</v>
      </c>
      <c r="K43" s="163">
        <v>44501</v>
      </c>
      <c r="L43" s="160" t="s">
        <v>53</v>
      </c>
      <c r="M43" s="160" t="s">
        <v>2514</v>
      </c>
      <c r="N43" s="160" t="s">
        <v>2514</v>
      </c>
      <c r="O43" s="160" t="s">
        <v>54</v>
      </c>
      <c r="P43" s="160" t="s">
        <v>55</v>
      </c>
      <c r="Q43" s="160" t="s">
        <v>2586</v>
      </c>
      <c r="R43" s="160" t="s">
        <v>2587</v>
      </c>
      <c r="S43" s="160" t="s">
        <v>2577</v>
      </c>
      <c r="T43" s="160" t="s">
        <v>2588</v>
      </c>
      <c r="U43" s="160" t="s">
        <v>2517</v>
      </c>
      <c r="V43" s="160" t="s">
        <v>2518</v>
      </c>
      <c r="W43" s="160" t="s">
        <v>2519</v>
      </c>
      <c r="X43" s="164">
        <v>1152</v>
      </c>
      <c r="Y43" s="149"/>
      <c r="Z43" s="149"/>
      <c r="AA43" s="156" t="e">
        <f>SUMIFS('[4]HARGA (2)'!$B$2:$B$32,'[4]HARGA (2)'!$A$2:$A$32,V43)</f>
        <v>#VALUE!</v>
      </c>
      <c r="AB43" s="156" t="e">
        <f t="shared" si="0"/>
        <v>#VALUE!</v>
      </c>
    </row>
    <row r="44" spans="1:28" s="157" customFormat="1" x14ac:dyDescent="0.25">
      <c r="A44" s="149" t="s">
        <v>2506</v>
      </c>
      <c r="B44" s="158" t="s">
        <v>59</v>
      </c>
      <c r="C44" s="159">
        <v>44502</v>
      </c>
      <c r="D44" s="160" t="s">
        <v>2508</v>
      </c>
      <c r="E44" s="160" t="s">
        <v>2509</v>
      </c>
      <c r="F44" s="160" t="s">
        <v>2510</v>
      </c>
      <c r="G44" s="160" t="s">
        <v>2511</v>
      </c>
      <c r="H44" s="161">
        <v>164</v>
      </c>
      <c r="I44" s="160" t="s">
        <v>2512</v>
      </c>
      <c r="J44" s="162">
        <v>5042232490</v>
      </c>
      <c r="K44" s="163">
        <v>44501</v>
      </c>
      <c r="L44" s="160" t="s">
        <v>53</v>
      </c>
      <c r="M44" s="160" t="s">
        <v>2514</v>
      </c>
      <c r="N44" s="160" t="s">
        <v>2514</v>
      </c>
      <c r="O44" s="160" t="s">
        <v>54</v>
      </c>
      <c r="P44" s="160" t="s">
        <v>55</v>
      </c>
      <c r="Q44" s="160" t="s">
        <v>2586</v>
      </c>
      <c r="R44" s="160" t="s">
        <v>2587</v>
      </c>
      <c r="S44" s="160" t="s">
        <v>2577</v>
      </c>
      <c r="T44" s="160" t="s">
        <v>2588</v>
      </c>
      <c r="U44" s="161">
        <v>33300</v>
      </c>
      <c r="V44" s="160" t="s">
        <v>65</v>
      </c>
      <c r="W44" s="160" t="s">
        <v>2519</v>
      </c>
      <c r="X44" s="164">
        <v>24</v>
      </c>
      <c r="Y44" s="149"/>
      <c r="Z44" s="149"/>
      <c r="AA44" s="156" t="e">
        <f>SUMIFS('[4]HARGA (2)'!$B$2:$B$32,'[4]HARGA (2)'!$A$2:$A$32,V44)</f>
        <v>#VALUE!</v>
      </c>
      <c r="AB44" s="156" t="e">
        <f t="shared" si="0"/>
        <v>#VALUE!</v>
      </c>
    </row>
    <row r="45" spans="1:28" s="157" customFormat="1" x14ac:dyDescent="0.25">
      <c r="A45" s="178" t="s">
        <v>2506</v>
      </c>
      <c r="B45" s="179" t="s">
        <v>2589</v>
      </c>
      <c r="C45" s="180">
        <v>44500</v>
      </c>
      <c r="D45" s="160" t="s">
        <v>2508</v>
      </c>
      <c r="E45" s="160" t="s">
        <v>2509</v>
      </c>
      <c r="F45" s="160" t="s">
        <v>2510</v>
      </c>
      <c r="G45" s="160" t="s">
        <v>2511</v>
      </c>
      <c r="H45" s="181"/>
      <c r="I45" s="182"/>
      <c r="J45" s="183"/>
      <c r="K45" s="184"/>
      <c r="L45" s="182"/>
      <c r="M45" s="182"/>
      <c r="N45" s="182"/>
      <c r="O45" s="182"/>
      <c r="P45" s="182"/>
      <c r="Q45" s="182"/>
      <c r="R45" s="182"/>
      <c r="S45" s="182"/>
      <c r="T45" s="182"/>
      <c r="U45" s="181"/>
      <c r="V45" s="182"/>
      <c r="W45" s="182"/>
      <c r="X45" s="185"/>
      <c r="Y45" s="186"/>
      <c r="Z45" s="187"/>
      <c r="AA45" s="156" t="e">
        <f>SUMIFS('[4]HARGA (2)'!$B$2:$B$32,'[4]HARGA (2)'!$A$2:$A$32,V45)</f>
        <v>#VALUE!</v>
      </c>
      <c r="AB45" s="156" t="e">
        <f t="shared" si="0"/>
        <v>#VALUE!</v>
      </c>
    </row>
    <row r="46" spans="1:28" s="157" customFormat="1" x14ac:dyDescent="0.25">
      <c r="A46" s="178" t="s">
        <v>2506</v>
      </c>
      <c r="B46" s="188" t="s">
        <v>2590</v>
      </c>
      <c r="C46" s="189">
        <v>44501</v>
      </c>
      <c r="D46" s="188" t="s">
        <v>2508</v>
      </c>
      <c r="E46" s="188" t="s">
        <v>2509</v>
      </c>
      <c r="F46" s="188" t="s">
        <v>2510</v>
      </c>
      <c r="G46" s="188" t="s">
        <v>2511</v>
      </c>
      <c r="H46" s="190">
        <v>118</v>
      </c>
      <c r="I46" s="188" t="s">
        <v>2541</v>
      </c>
      <c r="J46" s="191">
        <v>5042207177</v>
      </c>
      <c r="K46" s="192">
        <v>44499</v>
      </c>
      <c r="L46" s="188" t="s">
        <v>53</v>
      </c>
      <c r="M46" s="188" t="s">
        <v>2514</v>
      </c>
      <c r="N46" s="188" t="s">
        <v>2514</v>
      </c>
      <c r="O46" s="188" t="s">
        <v>1183</v>
      </c>
      <c r="P46" s="188" t="s">
        <v>1184</v>
      </c>
      <c r="Q46" s="188" t="s">
        <v>2547</v>
      </c>
      <c r="R46" s="188" t="s">
        <v>2548</v>
      </c>
      <c r="S46" s="188" t="s">
        <v>2549</v>
      </c>
      <c r="T46" s="188" t="s">
        <v>2591</v>
      </c>
      <c r="U46" s="190">
        <v>10116</v>
      </c>
      <c r="V46" s="188" t="s">
        <v>279</v>
      </c>
      <c r="W46" s="188" t="s">
        <v>2519</v>
      </c>
      <c r="X46" s="193">
        <v>32</v>
      </c>
      <c r="Y46" s="194" t="s">
        <v>2592</v>
      </c>
      <c r="Z46" s="189">
        <v>44501</v>
      </c>
      <c r="AA46" s="156" t="e">
        <f>SUMIFS('[4]HARGA (2)'!$B$2:$B$32,'[4]HARGA (2)'!$A$2:$A$32,V46)</f>
        <v>#VALUE!</v>
      </c>
      <c r="AB46" s="156" t="e">
        <f t="shared" si="0"/>
        <v>#VALUE!</v>
      </c>
    </row>
    <row r="47" spans="1:28" s="157" customFormat="1" x14ac:dyDescent="0.25">
      <c r="A47" s="149" t="s">
        <v>2506</v>
      </c>
      <c r="B47" s="158" t="s">
        <v>807</v>
      </c>
      <c r="C47" s="159">
        <v>44502</v>
      </c>
      <c r="D47" s="160" t="s">
        <v>2508</v>
      </c>
      <c r="E47" s="160" t="s">
        <v>2509</v>
      </c>
      <c r="F47" s="160" t="s">
        <v>2510</v>
      </c>
      <c r="G47" s="160" t="s">
        <v>2511</v>
      </c>
      <c r="H47" s="161">
        <v>118</v>
      </c>
      <c r="I47" s="160" t="s">
        <v>2541</v>
      </c>
      <c r="J47" s="162">
        <v>5042161028</v>
      </c>
      <c r="K47" s="163">
        <v>44502</v>
      </c>
      <c r="L47" s="160" t="s">
        <v>53</v>
      </c>
      <c r="M47" s="160" t="s">
        <v>2514</v>
      </c>
      <c r="N47" s="160" t="s">
        <v>2514</v>
      </c>
      <c r="O47" s="160" t="s">
        <v>805</v>
      </c>
      <c r="P47" s="160" t="s">
        <v>806</v>
      </c>
      <c r="Q47" s="160" t="s">
        <v>2593</v>
      </c>
      <c r="R47" s="160" t="s">
        <v>2594</v>
      </c>
      <c r="S47" s="160" t="s">
        <v>2595</v>
      </c>
      <c r="T47" s="160" t="s">
        <v>2596</v>
      </c>
      <c r="U47" s="161">
        <v>134578</v>
      </c>
      <c r="V47" s="160" t="s">
        <v>2551</v>
      </c>
      <c r="W47" s="160" t="s">
        <v>2519</v>
      </c>
      <c r="X47" s="164">
        <v>1536</v>
      </c>
      <c r="Y47" s="158" t="s">
        <v>808</v>
      </c>
      <c r="Z47" s="159">
        <v>44502</v>
      </c>
      <c r="AA47" s="156" t="e">
        <f>SUMIFS('[4]HARGA (2)'!$B$2:$B$32,'[4]HARGA (2)'!$A$2:$A$32,V47)</f>
        <v>#VALUE!</v>
      </c>
      <c r="AB47" s="156" t="e">
        <f t="shared" si="0"/>
        <v>#VALUE!</v>
      </c>
    </row>
    <row r="48" spans="1:28" s="157" customFormat="1" x14ac:dyDescent="0.25">
      <c r="A48" s="149" t="s">
        <v>2506</v>
      </c>
      <c r="B48" s="158" t="s">
        <v>807</v>
      </c>
      <c r="C48" s="159">
        <v>44502</v>
      </c>
      <c r="D48" s="160" t="s">
        <v>2508</v>
      </c>
      <c r="E48" s="160" t="s">
        <v>2509</v>
      </c>
      <c r="F48" s="160" t="s">
        <v>2510</v>
      </c>
      <c r="G48" s="160" t="s">
        <v>2511</v>
      </c>
      <c r="H48" s="161">
        <v>118</v>
      </c>
      <c r="I48" s="160" t="s">
        <v>2541</v>
      </c>
      <c r="J48" s="162">
        <v>5042161028</v>
      </c>
      <c r="K48" s="163">
        <v>44502</v>
      </c>
      <c r="L48" s="160" t="s">
        <v>53</v>
      </c>
      <c r="M48" s="160" t="s">
        <v>2514</v>
      </c>
      <c r="N48" s="160" t="s">
        <v>2514</v>
      </c>
      <c r="O48" s="160" t="s">
        <v>805</v>
      </c>
      <c r="P48" s="160" t="s">
        <v>806</v>
      </c>
      <c r="Q48" s="160" t="s">
        <v>2593</v>
      </c>
      <c r="R48" s="160" t="s">
        <v>2594</v>
      </c>
      <c r="S48" s="160" t="s">
        <v>2595</v>
      </c>
      <c r="T48" s="160" t="s">
        <v>2596</v>
      </c>
      <c r="U48" s="161">
        <v>10345439</v>
      </c>
      <c r="V48" s="160" t="s">
        <v>2553</v>
      </c>
      <c r="W48" s="160" t="s">
        <v>2519</v>
      </c>
      <c r="X48" s="164">
        <v>30</v>
      </c>
      <c r="Y48" s="149"/>
      <c r="Z48" s="149"/>
      <c r="AA48" s="156" t="e">
        <f>SUMIFS('[4]HARGA (2)'!$B$2:$B$32,'[4]HARGA (2)'!$A$2:$A$32,V48)</f>
        <v>#VALUE!</v>
      </c>
      <c r="AB48" s="156" t="e">
        <f t="shared" si="0"/>
        <v>#VALUE!</v>
      </c>
    </row>
    <row r="49" spans="1:28" s="157" customFormat="1" x14ac:dyDescent="0.25">
      <c r="A49" s="149" t="s">
        <v>2506</v>
      </c>
      <c r="B49" s="158" t="s">
        <v>807</v>
      </c>
      <c r="C49" s="159">
        <v>44502</v>
      </c>
      <c r="D49" s="160" t="s">
        <v>2508</v>
      </c>
      <c r="E49" s="160" t="s">
        <v>2509</v>
      </c>
      <c r="F49" s="160" t="s">
        <v>2510</v>
      </c>
      <c r="G49" s="160" t="s">
        <v>2511</v>
      </c>
      <c r="H49" s="161">
        <v>118</v>
      </c>
      <c r="I49" s="160" t="s">
        <v>2541</v>
      </c>
      <c r="J49" s="162">
        <v>5042161028</v>
      </c>
      <c r="K49" s="163">
        <v>44502</v>
      </c>
      <c r="L49" s="160" t="s">
        <v>53</v>
      </c>
      <c r="M49" s="160" t="s">
        <v>2514</v>
      </c>
      <c r="N49" s="160" t="s">
        <v>2514</v>
      </c>
      <c r="O49" s="160" t="s">
        <v>805</v>
      </c>
      <c r="P49" s="160" t="s">
        <v>806</v>
      </c>
      <c r="Q49" s="160" t="s">
        <v>2593</v>
      </c>
      <c r="R49" s="160" t="s">
        <v>2594</v>
      </c>
      <c r="S49" s="160" t="s">
        <v>2595</v>
      </c>
      <c r="T49" s="160" t="s">
        <v>2596</v>
      </c>
      <c r="U49" s="161">
        <v>10116</v>
      </c>
      <c r="V49" s="160" t="s">
        <v>279</v>
      </c>
      <c r="W49" s="160" t="s">
        <v>2519</v>
      </c>
      <c r="X49" s="164">
        <v>32</v>
      </c>
      <c r="Y49" s="149"/>
      <c r="Z49" s="149"/>
      <c r="AA49" s="156" t="e">
        <f>SUMIFS('[4]HARGA (2)'!$B$2:$B$32,'[4]HARGA (2)'!$A$2:$A$32,V49)</f>
        <v>#VALUE!</v>
      </c>
      <c r="AB49" s="156" t="e">
        <f t="shared" si="0"/>
        <v>#VALUE!</v>
      </c>
    </row>
    <row r="50" spans="1:28" s="157" customFormat="1" x14ac:dyDescent="0.25">
      <c r="A50" s="149" t="s">
        <v>2506</v>
      </c>
      <c r="B50" s="158" t="s">
        <v>295</v>
      </c>
      <c r="C50" s="159">
        <v>44502</v>
      </c>
      <c r="D50" s="160" t="s">
        <v>2508</v>
      </c>
      <c r="E50" s="160" t="s">
        <v>2509</v>
      </c>
      <c r="F50" s="160" t="s">
        <v>2510</v>
      </c>
      <c r="G50" s="160" t="s">
        <v>2511</v>
      </c>
      <c r="H50" s="161">
        <v>118</v>
      </c>
      <c r="I50" s="160" t="s">
        <v>2541</v>
      </c>
      <c r="J50" s="162">
        <v>5042241218</v>
      </c>
      <c r="K50" s="163">
        <v>44501</v>
      </c>
      <c r="L50" s="160" t="s">
        <v>386</v>
      </c>
      <c r="M50" s="160" t="s">
        <v>2514</v>
      </c>
      <c r="N50" s="160" t="s">
        <v>2514</v>
      </c>
      <c r="O50" s="160" t="s">
        <v>293</v>
      </c>
      <c r="P50" s="160" t="s">
        <v>294</v>
      </c>
      <c r="Q50" s="160" t="s">
        <v>2597</v>
      </c>
      <c r="R50" s="160" t="s">
        <v>2598</v>
      </c>
      <c r="S50" s="160"/>
      <c r="T50" s="160" t="s">
        <v>2599</v>
      </c>
      <c r="U50" s="161">
        <v>145141</v>
      </c>
      <c r="V50" s="160" t="s">
        <v>2600</v>
      </c>
      <c r="W50" s="160" t="s">
        <v>2519</v>
      </c>
      <c r="X50" s="164">
        <v>352</v>
      </c>
      <c r="Y50" s="149"/>
      <c r="Z50" s="149"/>
      <c r="AA50" s="156" t="e">
        <f>SUMIFS('[4]HARGA (2)'!$B$2:$B$32,'[4]HARGA (2)'!$A$2:$A$32,V50)</f>
        <v>#VALUE!</v>
      </c>
      <c r="AB50" s="156" t="e">
        <f t="shared" si="0"/>
        <v>#VALUE!</v>
      </c>
    </row>
    <row r="51" spans="1:28" s="157" customFormat="1" x14ac:dyDescent="0.25">
      <c r="A51" s="149" t="s">
        <v>2506</v>
      </c>
      <c r="B51" s="158" t="s">
        <v>295</v>
      </c>
      <c r="C51" s="159">
        <v>44502</v>
      </c>
      <c r="D51" s="160" t="s">
        <v>2508</v>
      </c>
      <c r="E51" s="160" t="s">
        <v>2509</v>
      </c>
      <c r="F51" s="160" t="s">
        <v>2510</v>
      </c>
      <c r="G51" s="160" t="s">
        <v>2511</v>
      </c>
      <c r="H51" s="161">
        <v>118</v>
      </c>
      <c r="I51" s="160" t="s">
        <v>2541</v>
      </c>
      <c r="J51" s="162">
        <v>5042241218</v>
      </c>
      <c r="K51" s="163">
        <v>44501</v>
      </c>
      <c r="L51" s="160" t="s">
        <v>386</v>
      </c>
      <c r="M51" s="160" t="s">
        <v>2514</v>
      </c>
      <c r="N51" s="160" t="s">
        <v>2514</v>
      </c>
      <c r="O51" s="160" t="s">
        <v>293</v>
      </c>
      <c r="P51" s="160" t="s">
        <v>294</v>
      </c>
      <c r="Q51" s="160" t="s">
        <v>2597</v>
      </c>
      <c r="R51" s="160" t="s">
        <v>2598</v>
      </c>
      <c r="S51" s="160"/>
      <c r="T51" s="160" t="s">
        <v>2599</v>
      </c>
      <c r="U51" s="161">
        <v>145143</v>
      </c>
      <c r="V51" s="160" t="s">
        <v>2601</v>
      </c>
      <c r="W51" s="160" t="s">
        <v>2519</v>
      </c>
      <c r="X51" s="164">
        <v>176</v>
      </c>
      <c r="Y51" s="149"/>
      <c r="Z51" s="149"/>
      <c r="AA51" s="156" t="e">
        <f>SUMIFS('[4]HARGA (2)'!$B$2:$B$32,'[4]HARGA (2)'!$A$2:$A$32,V51)</f>
        <v>#VALUE!</v>
      </c>
      <c r="AB51" s="156" t="e">
        <f t="shared" si="0"/>
        <v>#VALUE!</v>
      </c>
    </row>
    <row r="52" spans="1:28" s="157" customFormat="1" x14ac:dyDescent="0.25">
      <c r="A52" s="149" t="s">
        <v>2506</v>
      </c>
      <c r="B52" s="158" t="s">
        <v>295</v>
      </c>
      <c r="C52" s="159">
        <v>44502</v>
      </c>
      <c r="D52" s="160" t="s">
        <v>2508</v>
      </c>
      <c r="E52" s="160" t="s">
        <v>2509</v>
      </c>
      <c r="F52" s="160" t="s">
        <v>2510</v>
      </c>
      <c r="G52" s="160" t="s">
        <v>2511</v>
      </c>
      <c r="H52" s="161">
        <v>118</v>
      </c>
      <c r="I52" s="160" t="s">
        <v>2541</v>
      </c>
      <c r="J52" s="162">
        <v>5042241218</v>
      </c>
      <c r="K52" s="163">
        <v>44501</v>
      </c>
      <c r="L52" s="160" t="s">
        <v>386</v>
      </c>
      <c r="M52" s="160" t="s">
        <v>2514</v>
      </c>
      <c r="N52" s="160" t="s">
        <v>2514</v>
      </c>
      <c r="O52" s="160" t="s">
        <v>293</v>
      </c>
      <c r="P52" s="160" t="s">
        <v>294</v>
      </c>
      <c r="Q52" s="160" t="s">
        <v>2597</v>
      </c>
      <c r="R52" s="160" t="s">
        <v>2598</v>
      </c>
      <c r="S52" s="160"/>
      <c r="T52" s="160" t="s">
        <v>2599</v>
      </c>
      <c r="U52" s="161">
        <v>145144</v>
      </c>
      <c r="V52" s="160" t="s">
        <v>2602</v>
      </c>
      <c r="W52" s="160" t="s">
        <v>2519</v>
      </c>
      <c r="X52" s="164">
        <v>176</v>
      </c>
      <c r="Y52" s="149"/>
      <c r="Z52" s="149"/>
      <c r="AA52" s="156" t="e">
        <f>SUMIFS('[4]HARGA (2)'!$B$2:$B$32,'[4]HARGA (2)'!$A$2:$A$32,V52)</f>
        <v>#VALUE!</v>
      </c>
      <c r="AB52" s="156" t="e">
        <f t="shared" si="0"/>
        <v>#VALUE!</v>
      </c>
    </row>
    <row r="53" spans="1:28" s="157" customFormat="1" x14ac:dyDescent="0.25">
      <c r="A53" s="149" t="s">
        <v>2506</v>
      </c>
      <c r="B53" s="158" t="s">
        <v>295</v>
      </c>
      <c r="C53" s="159">
        <v>44502</v>
      </c>
      <c r="D53" s="160" t="s">
        <v>2508</v>
      </c>
      <c r="E53" s="160" t="s">
        <v>2509</v>
      </c>
      <c r="F53" s="160" t="s">
        <v>2510</v>
      </c>
      <c r="G53" s="160" t="s">
        <v>2511</v>
      </c>
      <c r="H53" s="161">
        <v>118</v>
      </c>
      <c r="I53" s="160" t="s">
        <v>2541</v>
      </c>
      <c r="J53" s="162">
        <v>5042241218</v>
      </c>
      <c r="K53" s="163">
        <v>44501</v>
      </c>
      <c r="L53" s="160" t="s">
        <v>386</v>
      </c>
      <c r="M53" s="160" t="s">
        <v>2514</v>
      </c>
      <c r="N53" s="160" t="s">
        <v>2514</v>
      </c>
      <c r="O53" s="160" t="s">
        <v>293</v>
      </c>
      <c r="P53" s="160" t="s">
        <v>294</v>
      </c>
      <c r="Q53" s="160" t="s">
        <v>2597</v>
      </c>
      <c r="R53" s="160" t="s">
        <v>2598</v>
      </c>
      <c r="S53" s="160"/>
      <c r="T53" s="160" t="s">
        <v>2599</v>
      </c>
      <c r="U53" s="161">
        <v>145679</v>
      </c>
      <c r="V53" s="160" t="s">
        <v>2603</v>
      </c>
      <c r="W53" s="160" t="s">
        <v>2519</v>
      </c>
      <c r="X53" s="164">
        <v>176</v>
      </c>
      <c r="Y53" s="149"/>
      <c r="Z53" s="149"/>
      <c r="AA53" s="156" t="e">
        <f>SUMIFS('[4]HARGA (2)'!$B$2:$B$32,'[4]HARGA (2)'!$A$2:$A$32,V53)</f>
        <v>#VALUE!</v>
      </c>
      <c r="AB53" s="156" t="e">
        <f t="shared" si="0"/>
        <v>#VALUE!</v>
      </c>
    </row>
    <row r="54" spans="1:28" s="157" customFormat="1" x14ac:dyDescent="0.25">
      <c r="A54" s="149" t="s">
        <v>2506</v>
      </c>
      <c r="B54" s="150" t="s">
        <v>80</v>
      </c>
      <c r="C54" s="151">
        <v>44502</v>
      </c>
      <c r="D54" s="150" t="s">
        <v>2508</v>
      </c>
      <c r="E54" s="150" t="s">
        <v>2509</v>
      </c>
      <c r="F54" s="150" t="s">
        <v>2510</v>
      </c>
      <c r="G54" s="150" t="s">
        <v>2511</v>
      </c>
      <c r="H54" s="152">
        <v>164</v>
      </c>
      <c r="I54" s="150" t="s">
        <v>2512</v>
      </c>
      <c r="J54" s="153" t="s">
        <v>2604</v>
      </c>
      <c r="K54" s="154">
        <v>44501</v>
      </c>
      <c r="L54" s="150" t="s">
        <v>53</v>
      </c>
      <c r="M54" s="150" t="s">
        <v>2514</v>
      </c>
      <c r="N54" s="150" t="s">
        <v>2514</v>
      </c>
      <c r="O54" s="150" t="s">
        <v>75</v>
      </c>
      <c r="P54" s="150" t="s">
        <v>76</v>
      </c>
      <c r="Q54" s="150" t="s">
        <v>2604</v>
      </c>
      <c r="R54" s="150" t="s">
        <v>2605</v>
      </c>
      <c r="S54" s="150"/>
      <c r="T54" s="150" t="s">
        <v>2606</v>
      </c>
      <c r="U54" s="150" t="s">
        <v>2517</v>
      </c>
      <c r="V54" s="150" t="s">
        <v>2518</v>
      </c>
      <c r="W54" s="150" t="s">
        <v>2519</v>
      </c>
      <c r="X54" s="155">
        <v>40</v>
      </c>
      <c r="Y54" s="149"/>
      <c r="Z54" s="149"/>
      <c r="AA54" s="156" t="e">
        <f>SUMIFS('[4]HARGA (2)'!$B$2:$B$32,'[4]HARGA (2)'!$A$2:$A$32,V54)</f>
        <v>#VALUE!</v>
      </c>
      <c r="AB54" s="156" t="e">
        <f t="shared" si="0"/>
        <v>#VALUE!</v>
      </c>
    </row>
    <row r="55" spans="1:28" s="157" customFormat="1" x14ac:dyDescent="0.25">
      <c r="A55" s="149" t="s">
        <v>2506</v>
      </c>
      <c r="B55" s="158" t="s">
        <v>78</v>
      </c>
      <c r="C55" s="159">
        <v>44502</v>
      </c>
      <c r="D55" s="160" t="s">
        <v>2508</v>
      </c>
      <c r="E55" s="160" t="s">
        <v>2509</v>
      </c>
      <c r="F55" s="160" t="s">
        <v>2510</v>
      </c>
      <c r="G55" s="160" t="s">
        <v>2511</v>
      </c>
      <c r="H55" s="161">
        <v>164</v>
      </c>
      <c r="I55" s="160" t="s">
        <v>2512</v>
      </c>
      <c r="J55" s="162">
        <v>5042233171</v>
      </c>
      <c r="K55" s="163">
        <v>44501</v>
      </c>
      <c r="L55" s="160" t="s">
        <v>53</v>
      </c>
      <c r="M55" s="160" t="s">
        <v>2514</v>
      </c>
      <c r="N55" s="160" t="s">
        <v>2514</v>
      </c>
      <c r="O55" s="160" t="s">
        <v>75</v>
      </c>
      <c r="P55" s="160" t="s">
        <v>76</v>
      </c>
      <c r="Q55" s="160" t="s">
        <v>2604</v>
      </c>
      <c r="R55" s="160" t="s">
        <v>2607</v>
      </c>
      <c r="S55" s="160" t="s">
        <v>2529</v>
      </c>
      <c r="T55" s="160" t="s">
        <v>2608</v>
      </c>
      <c r="U55" s="161">
        <v>74559</v>
      </c>
      <c r="V55" s="160" t="s">
        <v>2524</v>
      </c>
      <c r="W55" s="160" t="s">
        <v>2519</v>
      </c>
      <c r="X55" s="164">
        <v>1344</v>
      </c>
      <c r="Y55" s="149"/>
      <c r="Z55" s="149"/>
      <c r="AA55" s="156" t="e">
        <f>SUMIFS('[4]HARGA (2)'!$B$2:$B$32,'[4]HARGA (2)'!$A$2:$A$32,V55)</f>
        <v>#VALUE!</v>
      </c>
      <c r="AB55" s="156" t="e">
        <f t="shared" si="0"/>
        <v>#VALUE!</v>
      </c>
    </row>
    <row r="56" spans="1:28" s="157" customFormat="1" x14ac:dyDescent="0.25">
      <c r="A56" s="149" t="s">
        <v>2506</v>
      </c>
      <c r="B56" s="158" t="s">
        <v>78</v>
      </c>
      <c r="C56" s="159">
        <v>44502</v>
      </c>
      <c r="D56" s="160" t="s">
        <v>2508</v>
      </c>
      <c r="E56" s="160" t="s">
        <v>2509</v>
      </c>
      <c r="F56" s="160" t="s">
        <v>2510</v>
      </c>
      <c r="G56" s="160" t="s">
        <v>2511</v>
      </c>
      <c r="H56" s="161">
        <v>164</v>
      </c>
      <c r="I56" s="160" t="s">
        <v>2512</v>
      </c>
      <c r="J56" s="162">
        <v>5042233171</v>
      </c>
      <c r="K56" s="163">
        <v>44501</v>
      </c>
      <c r="L56" s="160" t="s">
        <v>53</v>
      </c>
      <c r="M56" s="160" t="s">
        <v>2514</v>
      </c>
      <c r="N56" s="160" t="s">
        <v>2514</v>
      </c>
      <c r="O56" s="160" t="s">
        <v>75</v>
      </c>
      <c r="P56" s="160" t="s">
        <v>76</v>
      </c>
      <c r="Q56" s="160" t="s">
        <v>2604</v>
      </c>
      <c r="R56" s="160" t="s">
        <v>2607</v>
      </c>
      <c r="S56" s="160" t="s">
        <v>2529</v>
      </c>
      <c r="T56" s="160" t="s">
        <v>2608</v>
      </c>
      <c r="U56" s="161">
        <v>19310</v>
      </c>
      <c r="V56" s="160" t="s">
        <v>2525</v>
      </c>
      <c r="W56" s="160" t="s">
        <v>2519</v>
      </c>
      <c r="X56" s="164">
        <v>1344</v>
      </c>
      <c r="Y56" s="149"/>
      <c r="Z56" s="149"/>
      <c r="AA56" s="156" t="e">
        <f>SUMIFS('[4]HARGA (2)'!$B$2:$B$32,'[4]HARGA (2)'!$A$2:$A$32,V56)</f>
        <v>#VALUE!</v>
      </c>
      <c r="AB56" s="156" t="e">
        <f t="shared" si="0"/>
        <v>#VALUE!</v>
      </c>
    </row>
    <row r="57" spans="1:28" s="157" customFormat="1" x14ac:dyDescent="0.25">
      <c r="A57" s="149" t="s">
        <v>2506</v>
      </c>
      <c r="B57" s="158" t="s">
        <v>78</v>
      </c>
      <c r="C57" s="159">
        <v>44502</v>
      </c>
      <c r="D57" s="160" t="s">
        <v>2508</v>
      </c>
      <c r="E57" s="160" t="s">
        <v>2509</v>
      </c>
      <c r="F57" s="160" t="s">
        <v>2510</v>
      </c>
      <c r="G57" s="160" t="s">
        <v>2511</v>
      </c>
      <c r="H57" s="161">
        <v>164</v>
      </c>
      <c r="I57" s="160" t="s">
        <v>2512</v>
      </c>
      <c r="J57" s="162">
        <v>5042233171</v>
      </c>
      <c r="K57" s="163">
        <v>44501</v>
      </c>
      <c r="L57" s="160" t="s">
        <v>53</v>
      </c>
      <c r="M57" s="160" t="s">
        <v>2514</v>
      </c>
      <c r="N57" s="160" t="s">
        <v>2514</v>
      </c>
      <c r="O57" s="160" t="s">
        <v>75</v>
      </c>
      <c r="P57" s="160" t="s">
        <v>76</v>
      </c>
      <c r="Q57" s="160" t="s">
        <v>2604</v>
      </c>
      <c r="R57" s="160" t="s">
        <v>2607</v>
      </c>
      <c r="S57" s="160" t="s">
        <v>2529</v>
      </c>
      <c r="T57" s="160" t="s">
        <v>2608</v>
      </c>
      <c r="U57" s="160" t="s">
        <v>2517</v>
      </c>
      <c r="V57" s="160" t="s">
        <v>2518</v>
      </c>
      <c r="W57" s="160" t="s">
        <v>2519</v>
      </c>
      <c r="X57" s="164">
        <v>1344</v>
      </c>
      <c r="Y57" s="149"/>
      <c r="Z57" s="149"/>
      <c r="AA57" s="156" t="e">
        <f>SUMIFS('[4]HARGA (2)'!$B$2:$B$32,'[4]HARGA (2)'!$A$2:$A$32,V57)</f>
        <v>#VALUE!</v>
      </c>
      <c r="AB57" s="156" t="e">
        <f t="shared" si="0"/>
        <v>#VALUE!</v>
      </c>
    </row>
    <row r="58" spans="1:28" s="157" customFormat="1" x14ac:dyDescent="0.25">
      <c r="A58" s="149" t="s">
        <v>2506</v>
      </c>
      <c r="B58" s="158" t="s">
        <v>78</v>
      </c>
      <c r="C58" s="159">
        <v>44502</v>
      </c>
      <c r="D58" s="160" t="s">
        <v>2508</v>
      </c>
      <c r="E58" s="160" t="s">
        <v>2509</v>
      </c>
      <c r="F58" s="160" t="s">
        <v>2510</v>
      </c>
      <c r="G58" s="160" t="s">
        <v>2511</v>
      </c>
      <c r="H58" s="161">
        <v>164</v>
      </c>
      <c r="I58" s="160" t="s">
        <v>2512</v>
      </c>
      <c r="J58" s="162">
        <v>5042233171</v>
      </c>
      <c r="K58" s="163">
        <v>44501</v>
      </c>
      <c r="L58" s="160" t="s">
        <v>53</v>
      </c>
      <c r="M58" s="160" t="s">
        <v>2514</v>
      </c>
      <c r="N58" s="160" t="s">
        <v>2514</v>
      </c>
      <c r="O58" s="160" t="s">
        <v>75</v>
      </c>
      <c r="P58" s="160" t="s">
        <v>76</v>
      </c>
      <c r="Q58" s="160" t="s">
        <v>2604</v>
      </c>
      <c r="R58" s="160" t="s">
        <v>2607</v>
      </c>
      <c r="S58" s="160" t="s">
        <v>2529</v>
      </c>
      <c r="T58" s="160" t="s">
        <v>2608</v>
      </c>
      <c r="U58" s="161">
        <v>33300</v>
      </c>
      <c r="V58" s="160" t="s">
        <v>65</v>
      </c>
      <c r="W58" s="160" t="s">
        <v>2519</v>
      </c>
      <c r="X58" s="164">
        <v>28</v>
      </c>
      <c r="Y58" s="149"/>
      <c r="Z58" s="149"/>
      <c r="AA58" s="156" t="e">
        <f>SUMIFS('[4]HARGA (2)'!$B$2:$B$32,'[4]HARGA (2)'!$A$2:$A$32,V58)</f>
        <v>#VALUE!</v>
      </c>
      <c r="AB58" s="156" t="e">
        <f t="shared" si="0"/>
        <v>#VALUE!</v>
      </c>
    </row>
    <row r="59" spans="1:28" s="157" customFormat="1" x14ac:dyDescent="0.25">
      <c r="A59" s="149" t="s">
        <v>2506</v>
      </c>
      <c r="B59" s="158" t="s">
        <v>799</v>
      </c>
      <c r="C59" s="159">
        <v>44502</v>
      </c>
      <c r="D59" s="160" t="s">
        <v>2508</v>
      </c>
      <c r="E59" s="160" t="s">
        <v>2509</v>
      </c>
      <c r="F59" s="160" t="s">
        <v>2510</v>
      </c>
      <c r="G59" s="160" t="s">
        <v>2511</v>
      </c>
      <c r="H59" s="161">
        <v>118</v>
      </c>
      <c r="I59" s="160" t="s">
        <v>2541</v>
      </c>
      <c r="J59" s="162">
        <v>5042202379</v>
      </c>
      <c r="K59" s="163">
        <v>44502</v>
      </c>
      <c r="L59" s="160" t="s">
        <v>53</v>
      </c>
      <c r="M59" s="160" t="s">
        <v>2514</v>
      </c>
      <c r="N59" s="160" t="s">
        <v>2514</v>
      </c>
      <c r="O59" s="160" t="s">
        <v>797</v>
      </c>
      <c r="P59" s="160" t="s">
        <v>798</v>
      </c>
      <c r="Q59" s="160" t="s">
        <v>2609</v>
      </c>
      <c r="R59" s="160" t="s">
        <v>2610</v>
      </c>
      <c r="S59" s="160" t="s">
        <v>2595</v>
      </c>
      <c r="T59" s="160" t="s">
        <v>2611</v>
      </c>
      <c r="U59" s="161">
        <v>134578</v>
      </c>
      <c r="V59" s="160" t="s">
        <v>2551</v>
      </c>
      <c r="W59" s="160" t="s">
        <v>2519</v>
      </c>
      <c r="X59" s="164">
        <v>1536</v>
      </c>
      <c r="Y59" s="158" t="s">
        <v>801</v>
      </c>
      <c r="Z59" s="159">
        <v>44502</v>
      </c>
      <c r="AA59" s="156" t="e">
        <f>SUMIFS('[4]HARGA (2)'!$B$2:$B$32,'[4]HARGA (2)'!$A$2:$A$32,V59)</f>
        <v>#VALUE!</v>
      </c>
      <c r="AB59" s="156" t="e">
        <f t="shared" si="0"/>
        <v>#VALUE!</v>
      </c>
    </row>
    <row r="60" spans="1:28" s="157" customFormat="1" x14ac:dyDescent="0.25">
      <c r="A60" s="149" t="s">
        <v>2506</v>
      </c>
      <c r="B60" s="158" t="s">
        <v>799</v>
      </c>
      <c r="C60" s="159">
        <v>44502</v>
      </c>
      <c r="D60" s="160" t="s">
        <v>2508</v>
      </c>
      <c r="E60" s="160" t="s">
        <v>2509</v>
      </c>
      <c r="F60" s="160" t="s">
        <v>2510</v>
      </c>
      <c r="G60" s="160" t="s">
        <v>2511</v>
      </c>
      <c r="H60" s="161">
        <v>118</v>
      </c>
      <c r="I60" s="160" t="s">
        <v>2541</v>
      </c>
      <c r="J60" s="162">
        <v>5042202379</v>
      </c>
      <c r="K60" s="163">
        <v>44502</v>
      </c>
      <c r="L60" s="160" t="s">
        <v>53</v>
      </c>
      <c r="M60" s="160" t="s">
        <v>2514</v>
      </c>
      <c r="N60" s="160" t="s">
        <v>2514</v>
      </c>
      <c r="O60" s="160" t="s">
        <v>797</v>
      </c>
      <c r="P60" s="160" t="s">
        <v>798</v>
      </c>
      <c r="Q60" s="160" t="s">
        <v>2609</v>
      </c>
      <c r="R60" s="160" t="s">
        <v>2610</v>
      </c>
      <c r="S60" s="160" t="s">
        <v>2595</v>
      </c>
      <c r="T60" s="160" t="s">
        <v>2611</v>
      </c>
      <c r="U60" s="161">
        <v>10345439</v>
      </c>
      <c r="V60" s="160" t="s">
        <v>2553</v>
      </c>
      <c r="W60" s="160" t="s">
        <v>2519</v>
      </c>
      <c r="X60" s="164">
        <v>30</v>
      </c>
      <c r="Y60" s="149"/>
      <c r="Z60" s="149"/>
      <c r="AA60" s="156" t="e">
        <f>SUMIFS('[4]HARGA (2)'!$B$2:$B$32,'[4]HARGA (2)'!$A$2:$A$32,V60)</f>
        <v>#VALUE!</v>
      </c>
      <c r="AB60" s="156" t="e">
        <f t="shared" si="0"/>
        <v>#VALUE!</v>
      </c>
    </row>
    <row r="61" spans="1:28" s="157" customFormat="1" x14ac:dyDescent="0.25">
      <c r="A61" s="149" t="s">
        <v>2506</v>
      </c>
      <c r="B61" s="158" t="s">
        <v>799</v>
      </c>
      <c r="C61" s="159">
        <v>44502</v>
      </c>
      <c r="D61" s="160" t="s">
        <v>2508</v>
      </c>
      <c r="E61" s="160" t="s">
        <v>2509</v>
      </c>
      <c r="F61" s="160" t="s">
        <v>2510</v>
      </c>
      <c r="G61" s="160" t="s">
        <v>2511</v>
      </c>
      <c r="H61" s="161">
        <v>118</v>
      </c>
      <c r="I61" s="160" t="s">
        <v>2541</v>
      </c>
      <c r="J61" s="162">
        <v>5042202379</v>
      </c>
      <c r="K61" s="163">
        <v>44502</v>
      </c>
      <c r="L61" s="160" t="s">
        <v>53</v>
      </c>
      <c r="M61" s="160" t="s">
        <v>2514</v>
      </c>
      <c r="N61" s="160" t="s">
        <v>2514</v>
      </c>
      <c r="O61" s="160" t="s">
        <v>797</v>
      </c>
      <c r="P61" s="160" t="s">
        <v>798</v>
      </c>
      <c r="Q61" s="160" t="s">
        <v>2609</v>
      </c>
      <c r="R61" s="160" t="s">
        <v>2610</v>
      </c>
      <c r="S61" s="160" t="s">
        <v>2595</v>
      </c>
      <c r="T61" s="160" t="s">
        <v>2611</v>
      </c>
      <c r="U61" s="161">
        <v>10116</v>
      </c>
      <c r="V61" s="160" t="s">
        <v>279</v>
      </c>
      <c r="W61" s="160" t="s">
        <v>2519</v>
      </c>
      <c r="X61" s="164">
        <v>32</v>
      </c>
      <c r="Y61" s="149"/>
      <c r="Z61" s="149"/>
      <c r="AA61" s="156" t="e">
        <f>SUMIFS('[4]HARGA (2)'!$B$2:$B$32,'[4]HARGA (2)'!$A$2:$A$32,V61)</f>
        <v>#VALUE!</v>
      </c>
      <c r="AB61" s="156" t="e">
        <f t="shared" si="0"/>
        <v>#VALUE!</v>
      </c>
    </row>
    <row r="62" spans="1:28" s="157" customFormat="1" x14ac:dyDescent="0.25">
      <c r="A62" s="149" t="s">
        <v>2506</v>
      </c>
      <c r="B62" s="158" t="s">
        <v>907</v>
      </c>
      <c r="C62" s="159">
        <v>44502</v>
      </c>
      <c r="D62" s="160" t="s">
        <v>2508</v>
      </c>
      <c r="E62" s="160" t="s">
        <v>2509</v>
      </c>
      <c r="F62" s="160" t="s">
        <v>2510</v>
      </c>
      <c r="G62" s="160" t="s">
        <v>2511</v>
      </c>
      <c r="H62" s="160" t="s">
        <v>2531</v>
      </c>
      <c r="I62" s="160" t="s">
        <v>2532</v>
      </c>
      <c r="J62" s="162" t="s">
        <v>905</v>
      </c>
      <c r="K62" s="163">
        <v>44502</v>
      </c>
      <c r="L62" s="160" t="s">
        <v>193</v>
      </c>
      <c r="M62" s="160" t="s">
        <v>2514</v>
      </c>
      <c r="N62" s="160" t="s">
        <v>2514</v>
      </c>
      <c r="O62" s="160" t="s">
        <v>431</v>
      </c>
      <c r="P62" s="160" t="s">
        <v>432</v>
      </c>
      <c r="Q62" s="160" t="s">
        <v>905</v>
      </c>
      <c r="R62" s="160" t="s">
        <v>2612</v>
      </c>
      <c r="S62" s="160" t="s">
        <v>2613</v>
      </c>
      <c r="T62" s="160" t="s">
        <v>2614</v>
      </c>
      <c r="U62" s="161">
        <v>157095</v>
      </c>
      <c r="V62" s="160" t="s">
        <v>2615</v>
      </c>
      <c r="W62" s="160" t="s">
        <v>2519</v>
      </c>
      <c r="X62" s="164">
        <v>1512</v>
      </c>
      <c r="Y62" s="149"/>
      <c r="Z62" s="149"/>
      <c r="AA62" s="156" t="e">
        <f>SUMIFS('[4]HARGA (2)'!$B$2:$B$32,'[4]HARGA (2)'!$A$2:$A$32,V62)</f>
        <v>#VALUE!</v>
      </c>
      <c r="AB62" s="156" t="e">
        <f t="shared" si="0"/>
        <v>#VALUE!</v>
      </c>
    </row>
    <row r="63" spans="1:28" s="157" customFormat="1" x14ac:dyDescent="0.25">
      <c r="A63" s="149" t="s">
        <v>2506</v>
      </c>
      <c r="B63" s="158" t="s">
        <v>98</v>
      </c>
      <c r="C63" s="159">
        <v>44502</v>
      </c>
      <c r="D63" s="160" t="s">
        <v>2508</v>
      </c>
      <c r="E63" s="160" t="s">
        <v>2509</v>
      </c>
      <c r="F63" s="160" t="s">
        <v>2510</v>
      </c>
      <c r="G63" s="160" t="s">
        <v>2511</v>
      </c>
      <c r="H63" s="161">
        <v>164</v>
      </c>
      <c r="I63" s="160" t="s">
        <v>2512</v>
      </c>
      <c r="J63" s="162">
        <v>5042233191</v>
      </c>
      <c r="K63" s="163">
        <v>44501</v>
      </c>
      <c r="L63" s="160" t="s">
        <v>53</v>
      </c>
      <c r="M63" s="160" t="s">
        <v>2514</v>
      </c>
      <c r="N63" s="160" t="s">
        <v>2514</v>
      </c>
      <c r="O63" s="160" t="s">
        <v>2616</v>
      </c>
      <c r="P63" s="160" t="s">
        <v>96</v>
      </c>
      <c r="Q63" s="160" t="s">
        <v>2617</v>
      </c>
      <c r="R63" s="160" t="s">
        <v>2618</v>
      </c>
      <c r="S63" s="160" t="s">
        <v>2619</v>
      </c>
      <c r="T63" s="160" t="s">
        <v>2620</v>
      </c>
      <c r="U63" s="161">
        <v>74559</v>
      </c>
      <c r="V63" s="160" t="s">
        <v>2524</v>
      </c>
      <c r="W63" s="160" t="s">
        <v>2519</v>
      </c>
      <c r="X63" s="164">
        <v>1248</v>
      </c>
      <c r="Y63" s="149"/>
      <c r="Z63" s="149"/>
      <c r="AA63" s="156" t="e">
        <f>SUMIFS('[4]HARGA (2)'!$B$2:$B$32,'[4]HARGA (2)'!$A$2:$A$32,V63)</f>
        <v>#VALUE!</v>
      </c>
      <c r="AB63" s="156" t="e">
        <f t="shared" si="0"/>
        <v>#VALUE!</v>
      </c>
    </row>
    <row r="64" spans="1:28" s="157" customFormat="1" x14ac:dyDescent="0.25">
      <c r="A64" s="149" t="s">
        <v>2506</v>
      </c>
      <c r="B64" s="158" t="s">
        <v>98</v>
      </c>
      <c r="C64" s="159">
        <v>44502</v>
      </c>
      <c r="D64" s="160" t="s">
        <v>2508</v>
      </c>
      <c r="E64" s="160" t="s">
        <v>2509</v>
      </c>
      <c r="F64" s="160" t="s">
        <v>2510</v>
      </c>
      <c r="G64" s="160" t="s">
        <v>2511</v>
      </c>
      <c r="H64" s="161">
        <v>164</v>
      </c>
      <c r="I64" s="160" t="s">
        <v>2512</v>
      </c>
      <c r="J64" s="162">
        <v>5042233191</v>
      </c>
      <c r="K64" s="163">
        <v>44501</v>
      </c>
      <c r="L64" s="160" t="s">
        <v>53</v>
      </c>
      <c r="M64" s="160" t="s">
        <v>2514</v>
      </c>
      <c r="N64" s="160" t="s">
        <v>2514</v>
      </c>
      <c r="O64" s="160" t="s">
        <v>2616</v>
      </c>
      <c r="P64" s="160" t="s">
        <v>96</v>
      </c>
      <c r="Q64" s="160" t="s">
        <v>2617</v>
      </c>
      <c r="R64" s="160" t="s">
        <v>2618</v>
      </c>
      <c r="S64" s="160" t="s">
        <v>2619</v>
      </c>
      <c r="T64" s="160" t="s">
        <v>2620</v>
      </c>
      <c r="U64" s="161">
        <v>19310</v>
      </c>
      <c r="V64" s="160" t="s">
        <v>2525</v>
      </c>
      <c r="W64" s="160" t="s">
        <v>2519</v>
      </c>
      <c r="X64" s="164">
        <v>1248</v>
      </c>
      <c r="Y64" s="149"/>
      <c r="Z64" s="149"/>
      <c r="AA64" s="156" t="e">
        <f>SUMIFS('[4]HARGA (2)'!$B$2:$B$32,'[4]HARGA (2)'!$A$2:$A$32,V64)</f>
        <v>#VALUE!</v>
      </c>
      <c r="AB64" s="156" t="e">
        <f t="shared" si="0"/>
        <v>#VALUE!</v>
      </c>
    </row>
    <row r="65" spans="1:28" s="157" customFormat="1" x14ac:dyDescent="0.25">
      <c r="A65" s="149" t="s">
        <v>2506</v>
      </c>
      <c r="B65" s="158" t="s">
        <v>98</v>
      </c>
      <c r="C65" s="159">
        <v>44502</v>
      </c>
      <c r="D65" s="160" t="s">
        <v>2508</v>
      </c>
      <c r="E65" s="160" t="s">
        <v>2509</v>
      </c>
      <c r="F65" s="160" t="s">
        <v>2510</v>
      </c>
      <c r="G65" s="160" t="s">
        <v>2511</v>
      </c>
      <c r="H65" s="161">
        <v>164</v>
      </c>
      <c r="I65" s="160" t="s">
        <v>2512</v>
      </c>
      <c r="J65" s="162">
        <v>5042233191</v>
      </c>
      <c r="K65" s="163">
        <v>44501</v>
      </c>
      <c r="L65" s="160" t="s">
        <v>53</v>
      </c>
      <c r="M65" s="160" t="s">
        <v>2514</v>
      </c>
      <c r="N65" s="160" t="s">
        <v>2514</v>
      </c>
      <c r="O65" s="160" t="s">
        <v>2616</v>
      </c>
      <c r="P65" s="160" t="s">
        <v>96</v>
      </c>
      <c r="Q65" s="160" t="s">
        <v>2617</v>
      </c>
      <c r="R65" s="160" t="s">
        <v>2618</v>
      </c>
      <c r="S65" s="160" t="s">
        <v>2619</v>
      </c>
      <c r="T65" s="160" t="s">
        <v>2620</v>
      </c>
      <c r="U65" s="160" t="s">
        <v>2517</v>
      </c>
      <c r="V65" s="160" t="s">
        <v>2518</v>
      </c>
      <c r="W65" s="160" t="s">
        <v>2519</v>
      </c>
      <c r="X65" s="164">
        <v>1248</v>
      </c>
      <c r="Y65" s="149"/>
      <c r="Z65" s="149"/>
      <c r="AA65" s="156" t="e">
        <f>SUMIFS('[4]HARGA (2)'!$B$2:$B$32,'[4]HARGA (2)'!$A$2:$A$32,V65)</f>
        <v>#VALUE!</v>
      </c>
      <c r="AB65" s="156" t="e">
        <f t="shared" si="0"/>
        <v>#VALUE!</v>
      </c>
    </row>
    <row r="66" spans="1:28" s="157" customFormat="1" x14ac:dyDescent="0.25">
      <c r="A66" s="149" t="s">
        <v>2506</v>
      </c>
      <c r="B66" s="158" t="s">
        <v>98</v>
      </c>
      <c r="C66" s="159">
        <v>44502</v>
      </c>
      <c r="D66" s="160" t="s">
        <v>2508</v>
      </c>
      <c r="E66" s="160" t="s">
        <v>2509</v>
      </c>
      <c r="F66" s="160" t="s">
        <v>2510</v>
      </c>
      <c r="G66" s="160" t="s">
        <v>2511</v>
      </c>
      <c r="H66" s="161">
        <v>164</v>
      </c>
      <c r="I66" s="160" t="s">
        <v>2512</v>
      </c>
      <c r="J66" s="162">
        <v>5042233191</v>
      </c>
      <c r="K66" s="163">
        <v>44501</v>
      </c>
      <c r="L66" s="160" t="s">
        <v>53</v>
      </c>
      <c r="M66" s="160" t="s">
        <v>2514</v>
      </c>
      <c r="N66" s="160" t="s">
        <v>2514</v>
      </c>
      <c r="O66" s="160" t="s">
        <v>2616</v>
      </c>
      <c r="P66" s="160" t="s">
        <v>96</v>
      </c>
      <c r="Q66" s="160" t="s">
        <v>2617</v>
      </c>
      <c r="R66" s="160" t="s">
        <v>2618</v>
      </c>
      <c r="S66" s="160" t="s">
        <v>2619</v>
      </c>
      <c r="T66" s="160" t="s">
        <v>2620</v>
      </c>
      <c r="U66" s="161">
        <v>33300</v>
      </c>
      <c r="V66" s="160" t="s">
        <v>65</v>
      </c>
      <c r="W66" s="160" t="s">
        <v>2519</v>
      </c>
      <c r="X66" s="164">
        <v>28</v>
      </c>
      <c r="Y66" s="149"/>
      <c r="Z66" s="149"/>
      <c r="AA66" s="156" t="e">
        <f>SUMIFS('[4]HARGA (2)'!$B$2:$B$32,'[4]HARGA (2)'!$A$2:$A$32,V66)</f>
        <v>#VALUE!</v>
      </c>
      <c r="AB66" s="156" t="e">
        <f t="shared" si="0"/>
        <v>#VALUE!</v>
      </c>
    </row>
    <row r="67" spans="1:28" s="157" customFormat="1" x14ac:dyDescent="0.25">
      <c r="A67" s="149" t="s">
        <v>2506</v>
      </c>
      <c r="B67" s="150" t="s">
        <v>86</v>
      </c>
      <c r="C67" s="151">
        <v>44502</v>
      </c>
      <c r="D67" s="150" t="s">
        <v>2508</v>
      </c>
      <c r="E67" s="150" t="s">
        <v>2509</v>
      </c>
      <c r="F67" s="150" t="s">
        <v>2510</v>
      </c>
      <c r="G67" s="150" t="s">
        <v>2511</v>
      </c>
      <c r="H67" s="152">
        <v>164</v>
      </c>
      <c r="I67" s="150" t="s">
        <v>2512</v>
      </c>
      <c r="J67" s="153" t="s">
        <v>2621</v>
      </c>
      <c r="K67" s="154">
        <v>44501</v>
      </c>
      <c r="L67" s="150" t="s">
        <v>53</v>
      </c>
      <c r="M67" s="150" t="s">
        <v>2514</v>
      </c>
      <c r="N67" s="150" t="s">
        <v>2514</v>
      </c>
      <c r="O67" s="150" t="s">
        <v>2158</v>
      </c>
      <c r="P67" s="150" t="s">
        <v>82</v>
      </c>
      <c r="Q67" s="150" t="s">
        <v>2621</v>
      </c>
      <c r="R67" s="150" t="s">
        <v>2622</v>
      </c>
      <c r="S67" s="150"/>
      <c r="T67" s="150" t="s">
        <v>2623</v>
      </c>
      <c r="U67" s="150" t="s">
        <v>2517</v>
      </c>
      <c r="V67" s="150" t="s">
        <v>2518</v>
      </c>
      <c r="W67" s="150" t="s">
        <v>2519</v>
      </c>
      <c r="X67" s="155">
        <v>48</v>
      </c>
      <c r="Y67" s="149"/>
      <c r="Z67" s="149"/>
      <c r="AA67" s="156" t="e">
        <f>SUMIFS('[4]HARGA (2)'!$B$2:$B$32,'[4]HARGA (2)'!$A$2:$A$32,V67)</f>
        <v>#VALUE!</v>
      </c>
      <c r="AB67" s="156" t="e">
        <f t="shared" si="0"/>
        <v>#VALUE!</v>
      </c>
    </row>
    <row r="68" spans="1:28" s="157" customFormat="1" x14ac:dyDescent="0.25">
      <c r="A68" s="149" t="s">
        <v>2506</v>
      </c>
      <c r="B68" s="158" t="s">
        <v>84</v>
      </c>
      <c r="C68" s="159">
        <v>44502</v>
      </c>
      <c r="D68" s="160" t="s">
        <v>2508</v>
      </c>
      <c r="E68" s="160" t="s">
        <v>2509</v>
      </c>
      <c r="F68" s="160" t="s">
        <v>2510</v>
      </c>
      <c r="G68" s="160" t="s">
        <v>2511</v>
      </c>
      <c r="H68" s="161">
        <v>164</v>
      </c>
      <c r="I68" s="160" t="s">
        <v>2512</v>
      </c>
      <c r="J68" s="162">
        <v>5042238442</v>
      </c>
      <c r="K68" s="163">
        <v>44501</v>
      </c>
      <c r="L68" s="160" t="s">
        <v>53</v>
      </c>
      <c r="M68" s="160" t="s">
        <v>2514</v>
      </c>
      <c r="N68" s="160" t="s">
        <v>2514</v>
      </c>
      <c r="O68" s="160" t="s">
        <v>2158</v>
      </c>
      <c r="P68" s="160" t="s">
        <v>82</v>
      </c>
      <c r="Q68" s="160" t="s">
        <v>2621</v>
      </c>
      <c r="R68" s="160" t="s">
        <v>2624</v>
      </c>
      <c r="S68" s="160" t="s">
        <v>2625</v>
      </c>
      <c r="T68" s="160" t="s">
        <v>2626</v>
      </c>
      <c r="U68" s="161">
        <v>74559</v>
      </c>
      <c r="V68" s="160" t="s">
        <v>2524</v>
      </c>
      <c r="W68" s="160" t="s">
        <v>2519</v>
      </c>
      <c r="X68" s="164">
        <v>1104</v>
      </c>
      <c r="Y68" s="149"/>
      <c r="Z68" s="149"/>
      <c r="AA68" s="156" t="e">
        <f>SUMIFS('[4]HARGA (2)'!$B$2:$B$32,'[4]HARGA (2)'!$A$2:$A$32,V68)</f>
        <v>#VALUE!</v>
      </c>
      <c r="AB68" s="156" t="e">
        <f t="shared" ref="AB68:AB131" si="1">AA68*X68</f>
        <v>#VALUE!</v>
      </c>
    </row>
    <row r="69" spans="1:28" s="157" customFormat="1" x14ac:dyDescent="0.25">
      <c r="A69" s="149" t="s">
        <v>2506</v>
      </c>
      <c r="B69" s="158" t="s">
        <v>84</v>
      </c>
      <c r="C69" s="159">
        <v>44502</v>
      </c>
      <c r="D69" s="160" t="s">
        <v>2508</v>
      </c>
      <c r="E69" s="160" t="s">
        <v>2509</v>
      </c>
      <c r="F69" s="160" t="s">
        <v>2510</v>
      </c>
      <c r="G69" s="160" t="s">
        <v>2511</v>
      </c>
      <c r="H69" s="161">
        <v>164</v>
      </c>
      <c r="I69" s="160" t="s">
        <v>2512</v>
      </c>
      <c r="J69" s="162">
        <v>5042238442</v>
      </c>
      <c r="K69" s="163">
        <v>44501</v>
      </c>
      <c r="L69" s="160" t="s">
        <v>53</v>
      </c>
      <c r="M69" s="160" t="s">
        <v>2514</v>
      </c>
      <c r="N69" s="160" t="s">
        <v>2514</v>
      </c>
      <c r="O69" s="160" t="s">
        <v>2158</v>
      </c>
      <c r="P69" s="160" t="s">
        <v>82</v>
      </c>
      <c r="Q69" s="160" t="s">
        <v>2621</v>
      </c>
      <c r="R69" s="160" t="s">
        <v>2624</v>
      </c>
      <c r="S69" s="160" t="s">
        <v>2625</v>
      </c>
      <c r="T69" s="160" t="s">
        <v>2626</v>
      </c>
      <c r="U69" s="161">
        <v>19310</v>
      </c>
      <c r="V69" s="160" t="s">
        <v>2525</v>
      </c>
      <c r="W69" s="160" t="s">
        <v>2519</v>
      </c>
      <c r="X69" s="164">
        <v>1104</v>
      </c>
      <c r="Y69" s="149"/>
      <c r="Z69" s="149"/>
      <c r="AA69" s="156" t="e">
        <f>SUMIFS('[4]HARGA (2)'!$B$2:$B$32,'[4]HARGA (2)'!$A$2:$A$32,V69)</f>
        <v>#VALUE!</v>
      </c>
      <c r="AB69" s="156" t="e">
        <f t="shared" si="1"/>
        <v>#VALUE!</v>
      </c>
    </row>
    <row r="70" spans="1:28" s="157" customFormat="1" x14ac:dyDescent="0.25">
      <c r="A70" s="149" t="s">
        <v>2506</v>
      </c>
      <c r="B70" s="158" t="s">
        <v>84</v>
      </c>
      <c r="C70" s="159">
        <v>44502</v>
      </c>
      <c r="D70" s="160" t="s">
        <v>2508</v>
      </c>
      <c r="E70" s="160" t="s">
        <v>2509</v>
      </c>
      <c r="F70" s="160" t="s">
        <v>2510</v>
      </c>
      <c r="G70" s="160" t="s">
        <v>2511</v>
      </c>
      <c r="H70" s="161">
        <v>164</v>
      </c>
      <c r="I70" s="160" t="s">
        <v>2512</v>
      </c>
      <c r="J70" s="162">
        <v>5042238442</v>
      </c>
      <c r="K70" s="163">
        <v>44501</v>
      </c>
      <c r="L70" s="160" t="s">
        <v>53</v>
      </c>
      <c r="M70" s="160" t="s">
        <v>2514</v>
      </c>
      <c r="N70" s="160" t="s">
        <v>2514</v>
      </c>
      <c r="O70" s="160" t="s">
        <v>2158</v>
      </c>
      <c r="P70" s="160" t="s">
        <v>82</v>
      </c>
      <c r="Q70" s="160" t="s">
        <v>2621</v>
      </c>
      <c r="R70" s="160" t="s">
        <v>2624</v>
      </c>
      <c r="S70" s="160" t="s">
        <v>2625</v>
      </c>
      <c r="T70" s="160" t="s">
        <v>2626</v>
      </c>
      <c r="U70" s="160" t="s">
        <v>2517</v>
      </c>
      <c r="V70" s="160" t="s">
        <v>2518</v>
      </c>
      <c r="W70" s="160" t="s">
        <v>2519</v>
      </c>
      <c r="X70" s="164">
        <v>1104</v>
      </c>
      <c r="Y70" s="149"/>
      <c r="Z70" s="149"/>
      <c r="AA70" s="156" t="e">
        <f>SUMIFS('[4]HARGA (2)'!$B$2:$B$32,'[4]HARGA (2)'!$A$2:$A$32,V70)</f>
        <v>#VALUE!</v>
      </c>
      <c r="AB70" s="156" t="e">
        <f t="shared" si="1"/>
        <v>#VALUE!</v>
      </c>
    </row>
    <row r="71" spans="1:28" s="157" customFormat="1" x14ac:dyDescent="0.25">
      <c r="A71" s="149" t="s">
        <v>2506</v>
      </c>
      <c r="B71" s="158" t="s">
        <v>84</v>
      </c>
      <c r="C71" s="159">
        <v>44502</v>
      </c>
      <c r="D71" s="160" t="s">
        <v>2508</v>
      </c>
      <c r="E71" s="160" t="s">
        <v>2509</v>
      </c>
      <c r="F71" s="160" t="s">
        <v>2510</v>
      </c>
      <c r="G71" s="160" t="s">
        <v>2511</v>
      </c>
      <c r="H71" s="161">
        <v>164</v>
      </c>
      <c r="I71" s="160" t="s">
        <v>2512</v>
      </c>
      <c r="J71" s="162">
        <v>5042238442</v>
      </c>
      <c r="K71" s="163">
        <v>44501</v>
      </c>
      <c r="L71" s="160" t="s">
        <v>53</v>
      </c>
      <c r="M71" s="160" t="s">
        <v>2514</v>
      </c>
      <c r="N71" s="160" t="s">
        <v>2514</v>
      </c>
      <c r="O71" s="160" t="s">
        <v>2158</v>
      </c>
      <c r="P71" s="160" t="s">
        <v>82</v>
      </c>
      <c r="Q71" s="160" t="s">
        <v>2621</v>
      </c>
      <c r="R71" s="160" t="s">
        <v>2624</v>
      </c>
      <c r="S71" s="160" t="s">
        <v>2625</v>
      </c>
      <c r="T71" s="160" t="s">
        <v>2626</v>
      </c>
      <c r="U71" s="161">
        <v>33300</v>
      </c>
      <c r="V71" s="160" t="s">
        <v>65</v>
      </c>
      <c r="W71" s="160" t="s">
        <v>2519</v>
      </c>
      <c r="X71" s="164">
        <v>24</v>
      </c>
      <c r="Y71" s="149"/>
      <c r="Z71" s="149"/>
      <c r="AA71" s="156" t="e">
        <f>SUMIFS('[4]HARGA (2)'!$B$2:$B$32,'[4]HARGA (2)'!$A$2:$A$32,V71)</f>
        <v>#VALUE!</v>
      </c>
      <c r="AB71" s="156" t="e">
        <f t="shared" si="1"/>
        <v>#VALUE!</v>
      </c>
    </row>
    <row r="72" spans="1:28" s="157" customFormat="1" x14ac:dyDescent="0.25">
      <c r="A72" s="149" t="s">
        <v>2506</v>
      </c>
      <c r="B72" s="150" t="s">
        <v>223</v>
      </c>
      <c r="C72" s="151">
        <v>44502</v>
      </c>
      <c r="D72" s="150" t="s">
        <v>2508</v>
      </c>
      <c r="E72" s="150" t="s">
        <v>2509</v>
      </c>
      <c r="F72" s="150" t="s">
        <v>2510</v>
      </c>
      <c r="G72" s="150" t="s">
        <v>2511</v>
      </c>
      <c r="H72" s="152">
        <v>164</v>
      </c>
      <c r="I72" s="150" t="s">
        <v>2512</v>
      </c>
      <c r="J72" s="153">
        <v>5042241426</v>
      </c>
      <c r="K72" s="154">
        <v>44502</v>
      </c>
      <c r="L72" s="150" t="s">
        <v>193</v>
      </c>
      <c r="M72" s="150" t="s">
        <v>2514</v>
      </c>
      <c r="N72" s="150" t="s">
        <v>2514</v>
      </c>
      <c r="O72" s="150" t="s">
        <v>218</v>
      </c>
      <c r="P72" s="150" t="s">
        <v>219</v>
      </c>
      <c r="Q72" s="150" t="s">
        <v>2627</v>
      </c>
      <c r="R72" s="150" t="s">
        <v>2628</v>
      </c>
      <c r="S72" s="150"/>
      <c r="T72" s="150" t="s">
        <v>2629</v>
      </c>
      <c r="U72" s="150" t="s">
        <v>2517</v>
      </c>
      <c r="V72" s="150" t="s">
        <v>2518</v>
      </c>
      <c r="W72" s="150" t="s">
        <v>2519</v>
      </c>
      <c r="X72" s="155">
        <v>48</v>
      </c>
      <c r="Y72" s="149"/>
      <c r="Z72" s="149"/>
      <c r="AA72" s="156" t="e">
        <f>SUMIFS('[4]HARGA (2)'!$B$2:$B$32,'[4]HARGA (2)'!$A$2:$A$32,V72)</f>
        <v>#VALUE!</v>
      </c>
      <c r="AB72" s="156" t="e">
        <f t="shared" si="1"/>
        <v>#VALUE!</v>
      </c>
    </row>
    <row r="73" spans="1:28" s="157" customFormat="1" x14ac:dyDescent="0.25">
      <c r="A73" s="149" t="s">
        <v>2506</v>
      </c>
      <c r="B73" s="158" t="s">
        <v>220</v>
      </c>
      <c r="C73" s="159">
        <v>44502</v>
      </c>
      <c r="D73" s="160" t="s">
        <v>2508</v>
      </c>
      <c r="E73" s="160" t="s">
        <v>2509</v>
      </c>
      <c r="F73" s="160" t="s">
        <v>2510</v>
      </c>
      <c r="G73" s="160" t="s">
        <v>2511</v>
      </c>
      <c r="H73" s="161">
        <v>164</v>
      </c>
      <c r="I73" s="160" t="s">
        <v>2512</v>
      </c>
      <c r="J73" s="162">
        <v>5042241927</v>
      </c>
      <c r="K73" s="163">
        <v>44502</v>
      </c>
      <c r="L73" s="160" t="s">
        <v>193</v>
      </c>
      <c r="M73" s="160" t="s">
        <v>2514</v>
      </c>
      <c r="N73" s="160" t="s">
        <v>2514</v>
      </c>
      <c r="O73" s="160" t="s">
        <v>218</v>
      </c>
      <c r="P73" s="160" t="s">
        <v>219</v>
      </c>
      <c r="Q73" s="160" t="s">
        <v>2630</v>
      </c>
      <c r="R73" s="160" t="s">
        <v>2631</v>
      </c>
      <c r="S73" s="160" t="s">
        <v>2632</v>
      </c>
      <c r="T73" s="160" t="s">
        <v>2633</v>
      </c>
      <c r="U73" s="161">
        <v>74559</v>
      </c>
      <c r="V73" s="160" t="s">
        <v>2524</v>
      </c>
      <c r="W73" s="160" t="s">
        <v>2519</v>
      </c>
      <c r="X73" s="164">
        <v>1104</v>
      </c>
      <c r="Y73" s="149"/>
      <c r="Z73" s="149"/>
      <c r="AA73" s="156" t="e">
        <f>SUMIFS('[4]HARGA (2)'!$B$2:$B$32,'[4]HARGA (2)'!$A$2:$A$32,V73)</f>
        <v>#VALUE!</v>
      </c>
      <c r="AB73" s="156" t="e">
        <f t="shared" si="1"/>
        <v>#VALUE!</v>
      </c>
    </row>
    <row r="74" spans="1:28" s="157" customFormat="1" x14ac:dyDescent="0.25">
      <c r="A74" s="149" t="s">
        <v>2506</v>
      </c>
      <c r="B74" s="158" t="s">
        <v>220</v>
      </c>
      <c r="C74" s="159">
        <v>44502</v>
      </c>
      <c r="D74" s="160" t="s">
        <v>2508</v>
      </c>
      <c r="E74" s="160" t="s">
        <v>2509</v>
      </c>
      <c r="F74" s="160" t="s">
        <v>2510</v>
      </c>
      <c r="G74" s="160" t="s">
        <v>2511</v>
      </c>
      <c r="H74" s="161">
        <v>164</v>
      </c>
      <c r="I74" s="160" t="s">
        <v>2512</v>
      </c>
      <c r="J74" s="162">
        <v>5042241927</v>
      </c>
      <c r="K74" s="163">
        <v>44502</v>
      </c>
      <c r="L74" s="160" t="s">
        <v>193</v>
      </c>
      <c r="M74" s="160" t="s">
        <v>2514</v>
      </c>
      <c r="N74" s="160" t="s">
        <v>2514</v>
      </c>
      <c r="O74" s="160" t="s">
        <v>218</v>
      </c>
      <c r="P74" s="160" t="s">
        <v>219</v>
      </c>
      <c r="Q74" s="160" t="s">
        <v>2630</v>
      </c>
      <c r="R74" s="160" t="s">
        <v>2631</v>
      </c>
      <c r="S74" s="160" t="s">
        <v>2632</v>
      </c>
      <c r="T74" s="160" t="s">
        <v>2633</v>
      </c>
      <c r="U74" s="161">
        <v>19310</v>
      </c>
      <c r="V74" s="160" t="s">
        <v>2525</v>
      </c>
      <c r="W74" s="160" t="s">
        <v>2519</v>
      </c>
      <c r="X74" s="164">
        <v>1104</v>
      </c>
      <c r="Y74" s="149"/>
      <c r="Z74" s="149"/>
      <c r="AA74" s="156" t="e">
        <f>SUMIFS('[4]HARGA (2)'!$B$2:$B$32,'[4]HARGA (2)'!$A$2:$A$32,V74)</f>
        <v>#VALUE!</v>
      </c>
      <c r="AB74" s="156" t="e">
        <f t="shared" si="1"/>
        <v>#VALUE!</v>
      </c>
    </row>
    <row r="75" spans="1:28" s="157" customFormat="1" x14ac:dyDescent="0.25">
      <c r="A75" s="149" t="s">
        <v>2506</v>
      </c>
      <c r="B75" s="158" t="s">
        <v>220</v>
      </c>
      <c r="C75" s="159">
        <v>44502</v>
      </c>
      <c r="D75" s="160" t="s">
        <v>2508</v>
      </c>
      <c r="E75" s="160" t="s">
        <v>2509</v>
      </c>
      <c r="F75" s="160" t="s">
        <v>2510</v>
      </c>
      <c r="G75" s="160" t="s">
        <v>2511</v>
      </c>
      <c r="H75" s="161">
        <v>164</v>
      </c>
      <c r="I75" s="160" t="s">
        <v>2512</v>
      </c>
      <c r="J75" s="162">
        <v>5042241927</v>
      </c>
      <c r="K75" s="163">
        <v>44502</v>
      </c>
      <c r="L75" s="160" t="s">
        <v>193</v>
      </c>
      <c r="M75" s="160" t="s">
        <v>2514</v>
      </c>
      <c r="N75" s="160" t="s">
        <v>2514</v>
      </c>
      <c r="O75" s="160" t="s">
        <v>218</v>
      </c>
      <c r="P75" s="160" t="s">
        <v>219</v>
      </c>
      <c r="Q75" s="160" t="s">
        <v>2630</v>
      </c>
      <c r="R75" s="160" t="s">
        <v>2631</v>
      </c>
      <c r="S75" s="160" t="s">
        <v>2632</v>
      </c>
      <c r="T75" s="160" t="s">
        <v>2633</v>
      </c>
      <c r="U75" s="160" t="s">
        <v>2517</v>
      </c>
      <c r="V75" s="160" t="s">
        <v>2518</v>
      </c>
      <c r="W75" s="160" t="s">
        <v>2519</v>
      </c>
      <c r="X75" s="164">
        <v>1104</v>
      </c>
      <c r="Y75" s="149"/>
      <c r="Z75" s="149"/>
      <c r="AA75" s="156" t="e">
        <f>SUMIFS('[4]HARGA (2)'!$B$2:$B$32,'[4]HARGA (2)'!$A$2:$A$32,V75)</f>
        <v>#VALUE!</v>
      </c>
      <c r="AB75" s="156" t="e">
        <f t="shared" si="1"/>
        <v>#VALUE!</v>
      </c>
    </row>
    <row r="76" spans="1:28" s="157" customFormat="1" x14ac:dyDescent="0.25">
      <c r="A76" s="149" t="s">
        <v>2506</v>
      </c>
      <c r="B76" s="158" t="s">
        <v>220</v>
      </c>
      <c r="C76" s="159">
        <v>44502</v>
      </c>
      <c r="D76" s="160" t="s">
        <v>2508</v>
      </c>
      <c r="E76" s="160" t="s">
        <v>2509</v>
      </c>
      <c r="F76" s="160" t="s">
        <v>2510</v>
      </c>
      <c r="G76" s="160" t="s">
        <v>2511</v>
      </c>
      <c r="H76" s="161">
        <v>164</v>
      </c>
      <c r="I76" s="160" t="s">
        <v>2512</v>
      </c>
      <c r="J76" s="162">
        <v>5042241927</v>
      </c>
      <c r="K76" s="163">
        <v>44502</v>
      </c>
      <c r="L76" s="160" t="s">
        <v>193</v>
      </c>
      <c r="M76" s="160" t="s">
        <v>2514</v>
      </c>
      <c r="N76" s="160" t="s">
        <v>2514</v>
      </c>
      <c r="O76" s="160" t="s">
        <v>218</v>
      </c>
      <c r="P76" s="160" t="s">
        <v>219</v>
      </c>
      <c r="Q76" s="160" t="s">
        <v>2630</v>
      </c>
      <c r="R76" s="160" t="s">
        <v>2631</v>
      </c>
      <c r="S76" s="160" t="s">
        <v>2632</v>
      </c>
      <c r="T76" s="160" t="s">
        <v>2633</v>
      </c>
      <c r="U76" s="161">
        <v>33300</v>
      </c>
      <c r="V76" s="160" t="s">
        <v>65</v>
      </c>
      <c r="W76" s="160" t="s">
        <v>2519</v>
      </c>
      <c r="X76" s="164">
        <v>24</v>
      </c>
      <c r="Y76" s="149"/>
      <c r="Z76" s="149"/>
      <c r="AA76" s="156" t="e">
        <f>SUMIFS('[4]HARGA (2)'!$B$2:$B$32,'[4]HARGA (2)'!$A$2:$A$32,V76)</f>
        <v>#VALUE!</v>
      </c>
      <c r="AB76" s="156" t="e">
        <f t="shared" si="1"/>
        <v>#VALUE!</v>
      </c>
    </row>
    <row r="77" spans="1:28" s="157" customFormat="1" x14ac:dyDescent="0.25">
      <c r="A77" s="149" t="s">
        <v>2506</v>
      </c>
      <c r="B77" s="150" t="s">
        <v>522</v>
      </c>
      <c r="C77" s="151">
        <v>44502</v>
      </c>
      <c r="D77" s="150" t="s">
        <v>2508</v>
      </c>
      <c r="E77" s="150" t="s">
        <v>2509</v>
      </c>
      <c r="F77" s="150" t="s">
        <v>2510</v>
      </c>
      <c r="G77" s="150" t="s">
        <v>2511</v>
      </c>
      <c r="H77" s="152">
        <v>164</v>
      </c>
      <c r="I77" s="150" t="s">
        <v>2512</v>
      </c>
      <c r="J77" s="153" t="s">
        <v>2634</v>
      </c>
      <c r="K77" s="154">
        <v>44502</v>
      </c>
      <c r="L77" s="150" t="s">
        <v>53</v>
      </c>
      <c r="M77" s="150" t="s">
        <v>2514</v>
      </c>
      <c r="N77" s="150" t="s">
        <v>2514</v>
      </c>
      <c r="O77" s="150" t="s">
        <v>517</v>
      </c>
      <c r="P77" s="150" t="s">
        <v>518</v>
      </c>
      <c r="Q77" s="150" t="s">
        <v>2634</v>
      </c>
      <c r="R77" s="150" t="s">
        <v>2635</v>
      </c>
      <c r="S77" s="150"/>
      <c r="T77" s="150" t="s">
        <v>2636</v>
      </c>
      <c r="U77" s="150" t="s">
        <v>2517</v>
      </c>
      <c r="V77" s="150" t="s">
        <v>2518</v>
      </c>
      <c r="W77" s="150" t="s">
        <v>2519</v>
      </c>
      <c r="X77" s="155">
        <v>48</v>
      </c>
      <c r="Y77" s="149"/>
      <c r="Z77" s="149"/>
      <c r="AA77" s="156" t="e">
        <f>SUMIFS('[4]HARGA (2)'!$B$2:$B$32,'[4]HARGA (2)'!$A$2:$A$32,V77)</f>
        <v>#VALUE!</v>
      </c>
      <c r="AB77" s="156" t="e">
        <f t="shared" si="1"/>
        <v>#VALUE!</v>
      </c>
    </row>
    <row r="78" spans="1:28" s="157" customFormat="1" x14ac:dyDescent="0.25">
      <c r="A78" s="149" t="s">
        <v>2506</v>
      </c>
      <c r="B78" s="158" t="s">
        <v>520</v>
      </c>
      <c r="C78" s="159">
        <v>44502</v>
      </c>
      <c r="D78" s="160" t="s">
        <v>2508</v>
      </c>
      <c r="E78" s="160" t="s">
        <v>2509</v>
      </c>
      <c r="F78" s="160" t="s">
        <v>2510</v>
      </c>
      <c r="G78" s="160" t="s">
        <v>2511</v>
      </c>
      <c r="H78" s="161">
        <v>164</v>
      </c>
      <c r="I78" s="160" t="s">
        <v>2512</v>
      </c>
      <c r="J78" s="162">
        <v>5042243293</v>
      </c>
      <c r="K78" s="163">
        <v>44502</v>
      </c>
      <c r="L78" s="160" t="s">
        <v>53</v>
      </c>
      <c r="M78" s="160" t="s">
        <v>2514</v>
      </c>
      <c r="N78" s="160" t="s">
        <v>2514</v>
      </c>
      <c r="O78" s="160" t="s">
        <v>517</v>
      </c>
      <c r="P78" s="160" t="s">
        <v>518</v>
      </c>
      <c r="Q78" s="160" t="s">
        <v>2634</v>
      </c>
      <c r="R78" s="160" t="s">
        <v>2637</v>
      </c>
      <c r="S78" s="160" t="s">
        <v>2632</v>
      </c>
      <c r="T78" s="160" t="s">
        <v>2638</v>
      </c>
      <c r="U78" s="161">
        <v>74559</v>
      </c>
      <c r="V78" s="160" t="s">
        <v>2524</v>
      </c>
      <c r="W78" s="160" t="s">
        <v>2519</v>
      </c>
      <c r="X78" s="164">
        <v>1296</v>
      </c>
      <c r="Y78" s="149"/>
      <c r="Z78" s="149"/>
      <c r="AA78" s="156" t="e">
        <f>SUMIFS('[4]HARGA (2)'!$B$2:$B$32,'[4]HARGA (2)'!$A$2:$A$32,V78)</f>
        <v>#VALUE!</v>
      </c>
      <c r="AB78" s="156" t="e">
        <f t="shared" si="1"/>
        <v>#VALUE!</v>
      </c>
    </row>
    <row r="79" spans="1:28" s="157" customFormat="1" x14ac:dyDescent="0.25">
      <c r="A79" s="149" t="s">
        <v>2506</v>
      </c>
      <c r="B79" s="158" t="s">
        <v>520</v>
      </c>
      <c r="C79" s="159">
        <v>44502</v>
      </c>
      <c r="D79" s="160" t="s">
        <v>2508</v>
      </c>
      <c r="E79" s="160" t="s">
        <v>2509</v>
      </c>
      <c r="F79" s="160" t="s">
        <v>2510</v>
      </c>
      <c r="G79" s="160" t="s">
        <v>2511</v>
      </c>
      <c r="H79" s="161">
        <v>164</v>
      </c>
      <c r="I79" s="160" t="s">
        <v>2512</v>
      </c>
      <c r="J79" s="162">
        <v>5042243293</v>
      </c>
      <c r="K79" s="163">
        <v>44502</v>
      </c>
      <c r="L79" s="160" t="s">
        <v>53</v>
      </c>
      <c r="M79" s="160" t="s">
        <v>2514</v>
      </c>
      <c r="N79" s="160" t="s">
        <v>2514</v>
      </c>
      <c r="O79" s="160" t="s">
        <v>517</v>
      </c>
      <c r="P79" s="160" t="s">
        <v>518</v>
      </c>
      <c r="Q79" s="160" t="s">
        <v>2634</v>
      </c>
      <c r="R79" s="160" t="s">
        <v>2637</v>
      </c>
      <c r="S79" s="160" t="s">
        <v>2632</v>
      </c>
      <c r="T79" s="160" t="s">
        <v>2638</v>
      </c>
      <c r="U79" s="161">
        <v>19310</v>
      </c>
      <c r="V79" s="160" t="s">
        <v>2525</v>
      </c>
      <c r="W79" s="160" t="s">
        <v>2519</v>
      </c>
      <c r="X79" s="164">
        <v>1296</v>
      </c>
      <c r="Y79" s="149"/>
      <c r="Z79" s="149"/>
      <c r="AA79" s="156" t="e">
        <f>SUMIFS('[4]HARGA (2)'!$B$2:$B$32,'[4]HARGA (2)'!$A$2:$A$32,V79)</f>
        <v>#VALUE!</v>
      </c>
      <c r="AB79" s="156" t="e">
        <f t="shared" si="1"/>
        <v>#VALUE!</v>
      </c>
    </row>
    <row r="80" spans="1:28" s="157" customFormat="1" x14ac:dyDescent="0.25">
      <c r="A80" s="149" t="s">
        <v>2506</v>
      </c>
      <c r="B80" s="158" t="s">
        <v>520</v>
      </c>
      <c r="C80" s="159">
        <v>44502</v>
      </c>
      <c r="D80" s="160" t="s">
        <v>2508</v>
      </c>
      <c r="E80" s="160" t="s">
        <v>2509</v>
      </c>
      <c r="F80" s="160" t="s">
        <v>2510</v>
      </c>
      <c r="G80" s="160" t="s">
        <v>2511</v>
      </c>
      <c r="H80" s="161">
        <v>164</v>
      </c>
      <c r="I80" s="160" t="s">
        <v>2512</v>
      </c>
      <c r="J80" s="162">
        <v>5042243293</v>
      </c>
      <c r="K80" s="163">
        <v>44502</v>
      </c>
      <c r="L80" s="160" t="s">
        <v>53</v>
      </c>
      <c r="M80" s="160" t="s">
        <v>2514</v>
      </c>
      <c r="N80" s="160" t="s">
        <v>2514</v>
      </c>
      <c r="O80" s="160" t="s">
        <v>517</v>
      </c>
      <c r="P80" s="160" t="s">
        <v>518</v>
      </c>
      <c r="Q80" s="160" t="s">
        <v>2634</v>
      </c>
      <c r="R80" s="160" t="s">
        <v>2637</v>
      </c>
      <c r="S80" s="160" t="s">
        <v>2632</v>
      </c>
      <c r="T80" s="160" t="s">
        <v>2638</v>
      </c>
      <c r="U80" s="160" t="s">
        <v>2517</v>
      </c>
      <c r="V80" s="160" t="s">
        <v>2518</v>
      </c>
      <c r="W80" s="160" t="s">
        <v>2519</v>
      </c>
      <c r="X80" s="164">
        <v>1296</v>
      </c>
      <c r="Y80" s="149"/>
      <c r="Z80" s="149"/>
      <c r="AA80" s="156" t="e">
        <f>SUMIFS('[4]HARGA (2)'!$B$2:$B$32,'[4]HARGA (2)'!$A$2:$A$32,V80)</f>
        <v>#VALUE!</v>
      </c>
      <c r="AB80" s="156" t="e">
        <f t="shared" si="1"/>
        <v>#VALUE!</v>
      </c>
    </row>
    <row r="81" spans="1:28" s="157" customFormat="1" x14ac:dyDescent="0.25">
      <c r="A81" s="149" t="s">
        <v>2506</v>
      </c>
      <c r="B81" s="158" t="s">
        <v>520</v>
      </c>
      <c r="C81" s="159">
        <v>44502</v>
      </c>
      <c r="D81" s="160" t="s">
        <v>2508</v>
      </c>
      <c r="E81" s="160" t="s">
        <v>2509</v>
      </c>
      <c r="F81" s="160" t="s">
        <v>2510</v>
      </c>
      <c r="G81" s="160" t="s">
        <v>2511</v>
      </c>
      <c r="H81" s="161">
        <v>164</v>
      </c>
      <c r="I81" s="160" t="s">
        <v>2512</v>
      </c>
      <c r="J81" s="162">
        <v>5042243293</v>
      </c>
      <c r="K81" s="163">
        <v>44502</v>
      </c>
      <c r="L81" s="160" t="s">
        <v>53</v>
      </c>
      <c r="M81" s="160" t="s">
        <v>2514</v>
      </c>
      <c r="N81" s="160" t="s">
        <v>2514</v>
      </c>
      <c r="O81" s="160" t="s">
        <v>517</v>
      </c>
      <c r="P81" s="160" t="s">
        <v>518</v>
      </c>
      <c r="Q81" s="160" t="s">
        <v>2634</v>
      </c>
      <c r="R81" s="160" t="s">
        <v>2637</v>
      </c>
      <c r="S81" s="160" t="s">
        <v>2632</v>
      </c>
      <c r="T81" s="160" t="s">
        <v>2638</v>
      </c>
      <c r="U81" s="161">
        <v>33300</v>
      </c>
      <c r="V81" s="160" t="s">
        <v>65</v>
      </c>
      <c r="W81" s="160" t="s">
        <v>2519</v>
      </c>
      <c r="X81" s="164">
        <v>28</v>
      </c>
      <c r="Y81" s="149"/>
      <c r="Z81" s="149"/>
      <c r="AA81" s="156" t="e">
        <f>SUMIFS('[4]HARGA (2)'!$B$2:$B$32,'[4]HARGA (2)'!$A$2:$A$32,V81)</f>
        <v>#VALUE!</v>
      </c>
      <c r="AB81" s="156" t="e">
        <f t="shared" si="1"/>
        <v>#VALUE!</v>
      </c>
    </row>
    <row r="82" spans="1:28" s="157" customFormat="1" x14ac:dyDescent="0.25">
      <c r="A82" s="149" t="s">
        <v>2506</v>
      </c>
      <c r="B82" s="158" t="s">
        <v>930</v>
      </c>
      <c r="C82" s="159">
        <v>44503</v>
      </c>
      <c r="D82" s="160" t="s">
        <v>2508</v>
      </c>
      <c r="E82" s="160" t="s">
        <v>2509</v>
      </c>
      <c r="F82" s="160" t="s">
        <v>2510</v>
      </c>
      <c r="G82" s="160" t="s">
        <v>2511</v>
      </c>
      <c r="H82" s="161">
        <v>120</v>
      </c>
      <c r="I82" s="160" t="s">
        <v>2639</v>
      </c>
      <c r="J82" s="162">
        <v>5042256043</v>
      </c>
      <c r="K82" s="163">
        <v>44502</v>
      </c>
      <c r="L82" s="160" t="s">
        <v>386</v>
      </c>
      <c r="M82" s="160" t="s">
        <v>2514</v>
      </c>
      <c r="N82" s="160" t="s">
        <v>2514</v>
      </c>
      <c r="O82" s="160" t="s">
        <v>928</v>
      </c>
      <c r="P82" s="160" t="s">
        <v>929</v>
      </c>
      <c r="Q82" s="160" t="s">
        <v>2640</v>
      </c>
      <c r="R82" s="160" t="s">
        <v>2641</v>
      </c>
      <c r="S82" s="160" t="s">
        <v>2642</v>
      </c>
      <c r="T82" s="160" t="s">
        <v>2643</v>
      </c>
      <c r="U82" s="161">
        <v>74556</v>
      </c>
      <c r="V82" s="160" t="s">
        <v>931</v>
      </c>
      <c r="W82" s="160" t="s">
        <v>2519</v>
      </c>
      <c r="X82" s="164">
        <v>2912</v>
      </c>
      <c r="Y82" s="149"/>
      <c r="Z82" s="149"/>
      <c r="AA82" s="156" t="e">
        <f>SUMIFS('[4]HARGA (2)'!$B$2:$B$32,'[4]HARGA (2)'!$A$2:$A$32,V82)</f>
        <v>#VALUE!</v>
      </c>
      <c r="AB82" s="156" t="e">
        <f t="shared" si="1"/>
        <v>#VALUE!</v>
      </c>
    </row>
    <row r="83" spans="1:28" s="157" customFormat="1" x14ac:dyDescent="0.25">
      <c r="A83" s="149" t="s">
        <v>2506</v>
      </c>
      <c r="B83" s="158" t="s">
        <v>562</v>
      </c>
      <c r="C83" s="159">
        <v>44503</v>
      </c>
      <c r="D83" s="160" t="s">
        <v>2508</v>
      </c>
      <c r="E83" s="160" t="s">
        <v>2509</v>
      </c>
      <c r="F83" s="160" t="s">
        <v>2510</v>
      </c>
      <c r="G83" s="160" t="s">
        <v>2511</v>
      </c>
      <c r="H83" s="161">
        <v>164</v>
      </c>
      <c r="I83" s="160" t="s">
        <v>2512</v>
      </c>
      <c r="J83" s="162">
        <v>5042244335</v>
      </c>
      <c r="K83" s="163">
        <v>44502</v>
      </c>
      <c r="L83" s="160" t="s">
        <v>53</v>
      </c>
      <c r="M83" s="160" t="s">
        <v>2514</v>
      </c>
      <c r="N83" s="160" t="s">
        <v>2514</v>
      </c>
      <c r="O83" s="160" t="s">
        <v>559</v>
      </c>
      <c r="P83" s="160" t="s">
        <v>560</v>
      </c>
      <c r="Q83" s="160" t="s">
        <v>2644</v>
      </c>
      <c r="R83" s="160" t="s">
        <v>2645</v>
      </c>
      <c r="S83" s="160" t="s">
        <v>2632</v>
      </c>
      <c r="T83" s="160" t="s">
        <v>2646</v>
      </c>
      <c r="U83" s="161">
        <v>74559</v>
      </c>
      <c r="V83" s="160" t="s">
        <v>2524</v>
      </c>
      <c r="W83" s="160" t="s">
        <v>2519</v>
      </c>
      <c r="X83" s="164">
        <v>1152</v>
      </c>
      <c r="Y83" s="149"/>
      <c r="Z83" s="149"/>
      <c r="AA83" s="156" t="e">
        <f>SUMIFS('[4]HARGA (2)'!$B$2:$B$32,'[4]HARGA (2)'!$A$2:$A$32,V83)</f>
        <v>#VALUE!</v>
      </c>
      <c r="AB83" s="156" t="e">
        <f t="shared" si="1"/>
        <v>#VALUE!</v>
      </c>
    </row>
    <row r="84" spans="1:28" s="157" customFormat="1" x14ac:dyDescent="0.25">
      <c r="A84" s="149" t="s">
        <v>2506</v>
      </c>
      <c r="B84" s="158" t="s">
        <v>562</v>
      </c>
      <c r="C84" s="159">
        <v>44503</v>
      </c>
      <c r="D84" s="160" t="s">
        <v>2508</v>
      </c>
      <c r="E84" s="160" t="s">
        <v>2509</v>
      </c>
      <c r="F84" s="160" t="s">
        <v>2510</v>
      </c>
      <c r="G84" s="160" t="s">
        <v>2511</v>
      </c>
      <c r="H84" s="161">
        <v>164</v>
      </c>
      <c r="I84" s="160" t="s">
        <v>2512</v>
      </c>
      <c r="J84" s="162">
        <v>5042244335</v>
      </c>
      <c r="K84" s="163">
        <v>44502</v>
      </c>
      <c r="L84" s="160" t="s">
        <v>53</v>
      </c>
      <c r="M84" s="160" t="s">
        <v>2514</v>
      </c>
      <c r="N84" s="160" t="s">
        <v>2514</v>
      </c>
      <c r="O84" s="160" t="s">
        <v>559</v>
      </c>
      <c r="P84" s="160" t="s">
        <v>560</v>
      </c>
      <c r="Q84" s="160" t="s">
        <v>2644</v>
      </c>
      <c r="R84" s="160" t="s">
        <v>2645</v>
      </c>
      <c r="S84" s="160" t="s">
        <v>2632</v>
      </c>
      <c r="T84" s="160" t="s">
        <v>2646</v>
      </c>
      <c r="U84" s="161">
        <v>19310</v>
      </c>
      <c r="V84" s="160" t="s">
        <v>2525</v>
      </c>
      <c r="W84" s="160" t="s">
        <v>2519</v>
      </c>
      <c r="X84" s="164">
        <v>1152</v>
      </c>
      <c r="Y84" s="149"/>
      <c r="Z84" s="149"/>
      <c r="AA84" s="156" t="e">
        <f>SUMIFS('[4]HARGA (2)'!$B$2:$B$32,'[4]HARGA (2)'!$A$2:$A$32,V84)</f>
        <v>#VALUE!</v>
      </c>
      <c r="AB84" s="156" t="e">
        <f t="shared" si="1"/>
        <v>#VALUE!</v>
      </c>
    </row>
    <row r="85" spans="1:28" s="157" customFormat="1" x14ac:dyDescent="0.25">
      <c r="A85" s="149" t="s">
        <v>2506</v>
      </c>
      <c r="B85" s="158" t="s">
        <v>562</v>
      </c>
      <c r="C85" s="159">
        <v>44503</v>
      </c>
      <c r="D85" s="160" t="s">
        <v>2508</v>
      </c>
      <c r="E85" s="160" t="s">
        <v>2509</v>
      </c>
      <c r="F85" s="160" t="s">
        <v>2510</v>
      </c>
      <c r="G85" s="160" t="s">
        <v>2511</v>
      </c>
      <c r="H85" s="161">
        <v>164</v>
      </c>
      <c r="I85" s="160" t="s">
        <v>2512</v>
      </c>
      <c r="J85" s="162">
        <v>5042244335</v>
      </c>
      <c r="K85" s="163">
        <v>44502</v>
      </c>
      <c r="L85" s="160" t="s">
        <v>53</v>
      </c>
      <c r="M85" s="160" t="s">
        <v>2514</v>
      </c>
      <c r="N85" s="160" t="s">
        <v>2514</v>
      </c>
      <c r="O85" s="160" t="s">
        <v>559</v>
      </c>
      <c r="P85" s="160" t="s">
        <v>560</v>
      </c>
      <c r="Q85" s="160" t="s">
        <v>2644</v>
      </c>
      <c r="R85" s="160" t="s">
        <v>2645</v>
      </c>
      <c r="S85" s="160" t="s">
        <v>2632</v>
      </c>
      <c r="T85" s="160" t="s">
        <v>2646</v>
      </c>
      <c r="U85" s="160" t="s">
        <v>2517</v>
      </c>
      <c r="V85" s="160" t="s">
        <v>2518</v>
      </c>
      <c r="W85" s="160" t="s">
        <v>2519</v>
      </c>
      <c r="X85" s="164">
        <v>1152</v>
      </c>
      <c r="Y85" s="149"/>
      <c r="Z85" s="149"/>
      <c r="AA85" s="156" t="e">
        <f>SUMIFS('[4]HARGA (2)'!$B$2:$B$32,'[4]HARGA (2)'!$A$2:$A$32,V85)</f>
        <v>#VALUE!</v>
      </c>
      <c r="AB85" s="156" t="e">
        <f t="shared" si="1"/>
        <v>#VALUE!</v>
      </c>
    </row>
    <row r="86" spans="1:28" s="157" customFormat="1" x14ac:dyDescent="0.25">
      <c r="A86" s="149" t="s">
        <v>2506</v>
      </c>
      <c r="B86" s="158" t="s">
        <v>562</v>
      </c>
      <c r="C86" s="159">
        <v>44503</v>
      </c>
      <c r="D86" s="160" t="s">
        <v>2508</v>
      </c>
      <c r="E86" s="160" t="s">
        <v>2509</v>
      </c>
      <c r="F86" s="160" t="s">
        <v>2510</v>
      </c>
      <c r="G86" s="160" t="s">
        <v>2511</v>
      </c>
      <c r="H86" s="161">
        <v>164</v>
      </c>
      <c r="I86" s="160" t="s">
        <v>2512</v>
      </c>
      <c r="J86" s="162">
        <v>5042244335</v>
      </c>
      <c r="K86" s="163">
        <v>44502</v>
      </c>
      <c r="L86" s="160" t="s">
        <v>53</v>
      </c>
      <c r="M86" s="160" t="s">
        <v>2514</v>
      </c>
      <c r="N86" s="160" t="s">
        <v>2514</v>
      </c>
      <c r="O86" s="160" t="s">
        <v>559</v>
      </c>
      <c r="P86" s="160" t="s">
        <v>560</v>
      </c>
      <c r="Q86" s="160" t="s">
        <v>2644</v>
      </c>
      <c r="R86" s="160" t="s">
        <v>2645</v>
      </c>
      <c r="S86" s="160" t="s">
        <v>2632</v>
      </c>
      <c r="T86" s="160" t="s">
        <v>2646</v>
      </c>
      <c r="U86" s="161">
        <v>33300</v>
      </c>
      <c r="V86" s="160" t="s">
        <v>65</v>
      </c>
      <c r="W86" s="160" t="s">
        <v>2519</v>
      </c>
      <c r="X86" s="164">
        <v>24</v>
      </c>
      <c r="Y86" s="149"/>
      <c r="Z86" s="149"/>
      <c r="AA86" s="156" t="e">
        <f>SUMIFS('[4]HARGA (2)'!$B$2:$B$32,'[4]HARGA (2)'!$A$2:$A$32,V86)</f>
        <v>#VALUE!</v>
      </c>
      <c r="AB86" s="156" t="e">
        <f t="shared" si="1"/>
        <v>#VALUE!</v>
      </c>
    </row>
    <row r="87" spans="1:28" s="157" customFormat="1" x14ac:dyDescent="0.25">
      <c r="A87" s="149" t="s">
        <v>2506</v>
      </c>
      <c r="B87" s="150" t="s">
        <v>564</v>
      </c>
      <c r="C87" s="151">
        <v>44503</v>
      </c>
      <c r="D87" s="150" t="s">
        <v>2508</v>
      </c>
      <c r="E87" s="150" t="s">
        <v>2509</v>
      </c>
      <c r="F87" s="150" t="s">
        <v>2510</v>
      </c>
      <c r="G87" s="150" t="s">
        <v>2511</v>
      </c>
      <c r="H87" s="152">
        <v>164</v>
      </c>
      <c r="I87" s="150" t="s">
        <v>2512</v>
      </c>
      <c r="J87" s="153" t="s">
        <v>2644</v>
      </c>
      <c r="K87" s="154">
        <v>44502</v>
      </c>
      <c r="L87" s="150" t="s">
        <v>53</v>
      </c>
      <c r="M87" s="150" t="s">
        <v>2514</v>
      </c>
      <c r="N87" s="150" t="s">
        <v>2514</v>
      </c>
      <c r="O87" s="150" t="s">
        <v>559</v>
      </c>
      <c r="P87" s="150" t="s">
        <v>560</v>
      </c>
      <c r="Q87" s="150" t="s">
        <v>2644</v>
      </c>
      <c r="R87" s="150" t="s">
        <v>2647</v>
      </c>
      <c r="S87" s="150"/>
      <c r="T87" s="150" t="s">
        <v>2648</v>
      </c>
      <c r="U87" s="150" t="s">
        <v>2517</v>
      </c>
      <c r="V87" s="150" t="s">
        <v>2518</v>
      </c>
      <c r="W87" s="150" t="s">
        <v>2519</v>
      </c>
      <c r="X87" s="155">
        <v>25</v>
      </c>
      <c r="Y87" s="149"/>
      <c r="Z87" s="149"/>
      <c r="AA87" s="156" t="e">
        <f>SUMIFS('[4]HARGA (2)'!$B$2:$B$32,'[4]HARGA (2)'!$A$2:$A$32,V87)</f>
        <v>#VALUE!</v>
      </c>
      <c r="AB87" s="156" t="e">
        <f t="shared" si="1"/>
        <v>#VALUE!</v>
      </c>
    </row>
    <row r="88" spans="1:28" s="157" customFormat="1" x14ac:dyDescent="0.25">
      <c r="A88" s="149" t="s">
        <v>2506</v>
      </c>
      <c r="B88" s="150" t="s">
        <v>618</v>
      </c>
      <c r="C88" s="151">
        <v>44503</v>
      </c>
      <c r="D88" s="150" t="s">
        <v>2508</v>
      </c>
      <c r="E88" s="150" t="s">
        <v>2509</v>
      </c>
      <c r="F88" s="150" t="s">
        <v>2510</v>
      </c>
      <c r="G88" s="150" t="s">
        <v>2511</v>
      </c>
      <c r="H88" s="152">
        <v>164</v>
      </c>
      <c r="I88" s="150" t="s">
        <v>2512</v>
      </c>
      <c r="J88" s="153" t="s">
        <v>2649</v>
      </c>
      <c r="K88" s="154">
        <v>44502</v>
      </c>
      <c r="L88" s="150" t="s">
        <v>53</v>
      </c>
      <c r="M88" s="150" t="s">
        <v>2514</v>
      </c>
      <c r="N88" s="150" t="s">
        <v>2514</v>
      </c>
      <c r="O88" s="150" t="s">
        <v>75</v>
      </c>
      <c r="P88" s="150" t="s">
        <v>76</v>
      </c>
      <c r="Q88" s="150" t="s">
        <v>2649</v>
      </c>
      <c r="R88" s="150" t="s">
        <v>2650</v>
      </c>
      <c r="S88" s="150"/>
      <c r="T88" s="150" t="s">
        <v>2651</v>
      </c>
      <c r="U88" s="150" t="s">
        <v>2517</v>
      </c>
      <c r="V88" s="150" t="s">
        <v>2518</v>
      </c>
      <c r="W88" s="150" t="s">
        <v>2519</v>
      </c>
      <c r="X88" s="155">
        <v>96</v>
      </c>
      <c r="Y88" s="149"/>
      <c r="Z88" s="149"/>
      <c r="AA88" s="156" t="e">
        <f>SUMIFS('[4]HARGA (2)'!$B$2:$B$32,'[4]HARGA (2)'!$A$2:$A$32,V88)</f>
        <v>#VALUE!</v>
      </c>
      <c r="AB88" s="156" t="e">
        <f t="shared" si="1"/>
        <v>#VALUE!</v>
      </c>
    </row>
    <row r="89" spans="1:28" s="157" customFormat="1" x14ac:dyDescent="0.25">
      <c r="A89" s="149" t="s">
        <v>2506</v>
      </c>
      <c r="B89" s="158" t="s">
        <v>616</v>
      </c>
      <c r="C89" s="159">
        <v>44503</v>
      </c>
      <c r="D89" s="160" t="s">
        <v>2508</v>
      </c>
      <c r="E89" s="160" t="s">
        <v>2509</v>
      </c>
      <c r="F89" s="160" t="s">
        <v>2510</v>
      </c>
      <c r="G89" s="160" t="s">
        <v>2511</v>
      </c>
      <c r="H89" s="161">
        <v>164</v>
      </c>
      <c r="I89" s="160" t="s">
        <v>2512</v>
      </c>
      <c r="J89" s="162">
        <v>5042255368</v>
      </c>
      <c r="K89" s="163">
        <v>44502</v>
      </c>
      <c r="L89" s="160" t="s">
        <v>53</v>
      </c>
      <c r="M89" s="160" t="s">
        <v>2514</v>
      </c>
      <c r="N89" s="160" t="s">
        <v>2514</v>
      </c>
      <c r="O89" s="160" t="s">
        <v>75</v>
      </c>
      <c r="P89" s="160" t="s">
        <v>76</v>
      </c>
      <c r="Q89" s="160" t="s">
        <v>2649</v>
      </c>
      <c r="R89" s="160" t="s">
        <v>2652</v>
      </c>
      <c r="S89" s="160" t="s">
        <v>2653</v>
      </c>
      <c r="T89" s="160" t="s">
        <v>2654</v>
      </c>
      <c r="U89" s="161">
        <v>74559</v>
      </c>
      <c r="V89" s="160" t="s">
        <v>2524</v>
      </c>
      <c r="W89" s="160" t="s">
        <v>2519</v>
      </c>
      <c r="X89" s="164">
        <v>1248</v>
      </c>
      <c r="Y89" s="149"/>
      <c r="Z89" s="149"/>
      <c r="AA89" s="156" t="e">
        <f>SUMIFS('[4]HARGA (2)'!$B$2:$B$32,'[4]HARGA (2)'!$A$2:$A$32,V89)</f>
        <v>#VALUE!</v>
      </c>
      <c r="AB89" s="156" t="e">
        <f t="shared" si="1"/>
        <v>#VALUE!</v>
      </c>
    </row>
    <row r="90" spans="1:28" s="157" customFormat="1" x14ac:dyDescent="0.25">
      <c r="A90" s="149" t="s">
        <v>2506</v>
      </c>
      <c r="B90" s="158" t="s">
        <v>616</v>
      </c>
      <c r="C90" s="159">
        <v>44503</v>
      </c>
      <c r="D90" s="160" t="s">
        <v>2508</v>
      </c>
      <c r="E90" s="160" t="s">
        <v>2509</v>
      </c>
      <c r="F90" s="160" t="s">
        <v>2510</v>
      </c>
      <c r="G90" s="160" t="s">
        <v>2511</v>
      </c>
      <c r="H90" s="161">
        <v>164</v>
      </c>
      <c r="I90" s="160" t="s">
        <v>2512</v>
      </c>
      <c r="J90" s="162">
        <v>5042255368</v>
      </c>
      <c r="K90" s="163">
        <v>44502</v>
      </c>
      <c r="L90" s="160" t="s">
        <v>53</v>
      </c>
      <c r="M90" s="160" t="s">
        <v>2514</v>
      </c>
      <c r="N90" s="160" t="s">
        <v>2514</v>
      </c>
      <c r="O90" s="160" t="s">
        <v>75</v>
      </c>
      <c r="P90" s="160" t="s">
        <v>76</v>
      </c>
      <c r="Q90" s="160" t="s">
        <v>2649</v>
      </c>
      <c r="R90" s="160" t="s">
        <v>2652</v>
      </c>
      <c r="S90" s="160" t="s">
        <v>2653</v>
      </c>
      <c r="T90" s="160" t="s">
        <v>2654</v>
      </c>
      <c r="U90" s="161">
        <v>19310</v>
      </c>
      <c r="V90" s="160" t="s">
        <v>2525</v>
      </c>
      <c r="W90" s="160" t="s">
        <v>2519</v>
      </c>
      <c r="X90" s="164">
        <v>1248</v>
      </c>
      <c r="Y90" s="149"/>
      <c r="Z90" s="149"/>
      <c r="AA90" s="156" t="e">
        <f>SUMIFS('[4]HARGA (2)'!$B$2:$B$32,'[4]HARGA (2)'!$A$2:$A$32,V90)</f>
        <v>#VALUE!</v>
      </c>
      <c r="AB90" s="156" t="e">
        <f t="shared" si="1"/>
        <v>#VALUE!</v>
      </c>
    </row>
    <row r="91" spans="1:28" s="157" customFormat="1" x14ac:dyDescent="0.25">
      <c r="A91" s="149" t="s">
        <v>2506</v>
      </c>
      <c r="B91" s="158" t="s">
        <v>616</v>
      </c>
      <c r="C91" s="159">
        <v>44503</v>
      </c>
      <c r="D91" s="160" t="s">
        <v>2508</v>
      </c>
      <c r="E91" s="160" t="s">
        <v>2509</v>
      </c>
      <c r="F91" s="160" t="s">
        <v>2510</v>
      </c>
      <c r="G91" s="160" t="s">
        <v>2511</v>
      </c>
      <c r="H91" s="161">
        <v>164</v>
      </c>
      <c r="I91" s="160" t="s">
        <v>2512</v>
      </c>
      <c r="J91" s="162">
        <v>5042255368</v>
      </c>
      <c r="K91" s="163">
        <v>44502</v>
      </c>
      <c r="L91" s="160" t="s">
        <v>53</v>
      </c>
      <c r="M91" s="160" t="s">
        <v>2514</v>
      </c>
      <c r="N91" s="160" t="s">
        <v>2514</v>
      </c>
      <c r="O91" s="160" t="s">
        <v>75</v>
      </c>
      <c r="P91" s="160" t="s">
        <v>76</v>
      </c>
      <c r="Q91" s="160" t="s">
        <v>2649</v>
      </c>
      <c r="R91" s="160" t="s">
        <v>2652</v>
      </c>
      <c r="S91" s="160" t="s">
        <v>2653</v>
      </c>
      <c r="T91" s="160" t="s">
        <v>2654</v>
      </c>
      <c r="U91" s="160" t="s">
        <v>2517</v>
      </c>
      <c r="V91" s="160" t="s">
        <v>2518</v>
      </c>
      <c r="W91" s="160" t="s">
        <v>2519</v>
      </c>
      <c r="X91" s="164">
        <v>1248</v>
      </c>
      <c r="Y91" s="149"/>
      <c r="Z91" s="149"/>
      <c r="AA91" s="156" t="e">
        <f>SUMIFS('[4]HARGA (2)'!$B$2:$B$32,'[4]HARGA (2)'!$A$2:$A$32,V91)</f>
        <v>#VALUE!</v>
      </c>
      <c r="AB91" s="156" t="e">
        <f t="shared" si="1"/>
        <v>#VALUE!</v>
      </c>
    </row>
    <row r="92" spans="1:28" s="157" customFormat="1" x14ac:dyDescent="0.25">
      <c r="A92" s="149" t="s">
        <v>2506</v>
      </c>
      <c r="B92" s="158" t="s">
        <v>616</v>
      </c>
      <c r="C92" s="159">
        <v>44503</v>
      </c>
      <c r="D92" s="160" t="s">
        <v>2508</v>
      </c>
      <c r="E92" s="160" t="s">
        <v>2509</v>
      </c>
      <c r="F92" s="160" t="s">
        <v>2510</v>
      </c>
      <c r="G92" s="160" t="s">
        <v>2511</v>
      </c>
      <c r="H92" s="161">
        <v>164</v>
      </c>
      <c r="I92" s="160" t="s">
        <v>2512</v>
      </c>
      <c r="J92" s="162">
        <v>5042255368</v>
      </c>
      <c r="K92" s="163">
        <v>44502</v>
      </c>
      <c r="L92" s="160" t="s">
        <v>53</v>
      </c>
      <c r="M92" s="160" t="s">
        <v>2514</v>
      </c>
      <c r="N92" s="160" t="s">
        <v>2514</v>
      </c>
      <c r="O92" s="160" t="s">
        <v>75</v>
      </c>
      <c r="P92" s="160" t="s">
        <v>76</v>
      </c>
      <c r="Q92" s="160" t="s">
        <v>2649</v>
      </c>
      <c r="R92" s="160" t="s">
        <v>2652</v>
      </c>
      <c r="S92" s="160" t="s">
        <v>2653</v>
      </c>
      <c r="T92" s="160" t="s">
        <v>2654</v>
      </c>
      <c r="U92" s="161">
        <v>33300</v>
      </c>
      <c r="V92" s="160" t="s">
        <v>65</v>
      </c>
      <c r="W92" s="160" t="s">
        <v>2519</v>
      </c>
      <c r="X92" s="164">
        <v>28</v>
      </c>
      <c r="Y92" s="149"/>
      <c r="Z92" s="149"/>
      <c r="AA92" s="156" t="e">
        <f>SUMIFS('[4]HARGA (2)'!$B$2:$B$32,'[4]HARGA (2)'!$A$2:$A$32,V92)</f>
        <v>#VALUE!</v>
      </c>
      <c r="AB92" s="156" t="e">
        <f t="shared" si="1"/>
        <v>#VALUE!</v>
      </c>
    </row>
    <row r="93" spans="1:28" s="157" customFormat="1" x14ac:dyDescent="0.25">
      <c r="A93" s="149" t="s">
        <v>2506</v>
      </c>
      <c r="B93" s="150" t="s">
        <v>610</v>
      </c>
      <c r="C93" s="151">
        <v>44503</v>
      </c>
      <c r="D93" s="150" t="s">
        <v>2508</v>
      </c>
      <c r="E93" s="150" t="s">
        <v>2509</v>
      </c>
      <c r="F93" s="150" t="s">
        <v>2510</v>
      </c>
      <c r="G93" s="150" t="s">
        <v>2511</v>
      </c>
      <c r="H93" s="152">
        <v>164</v>
      </c>
      <c r="I93" s="150" t="s">
        <v>2512</v>
      </c>
      <c r="J93" s="153" t="s">
        <v>2655</v>
      </c>
      <c r="K93" s="154">
        <v>44502</v>
      </c>
      <c r="L93" s="150" t="s">
        <v>53</v>
      </c>
      <c r="M93" s="150" t="s">
        <v>2514</v>
      </c>
      <c r="N93" s="150" t="s">
        <v>2514</v>
      </c>
      <c r="O93" s="150" t="s">
        <v>2556</v>
      </c>
      <c r="P93" s="150" t="s">
        <v>606</v>
      </c>
      <c r="Q93" s="150" t="s">
        <v>2655</v>
      </c>
      <c r="R93" s="150" t="s">
        <v>2656</v>
      </c>
      <c r="S93" s="150"/>
      <c r="T93" s="150" t="s">
        <v>2657</v>
      </c>
      <c r="U93" s="150" t="s">
        <v>2517</v>
      </c>
      <c r="V93" s="150" t="s">
        <v>2518</v>
      </c>
      <c r="W93" s="150" t="s">
        <v>2519</v>
      </c>
      <c r="X93" s="155">
        <v>48</v>
      </c>
      <c r="Y93" s="149"/>
      <c r="Z93" s="149"/>
      <c r="AA93" s="156" t="e">
        <f>SUMIFS('[4]HARGA (2)'!$B$2:$B$32,'[4]HARGA (2)'!$A$2:$A$32,V93)</f>
        <v>#VALUE!</v>
      </c>
      <c r="AB93" s="156" t="e">
        <f t="shared" si="1"/>
        <v>#VALUE!</v>
      </c>
    </row>
    <row r="94" spans="1:28" s="157" customFormat="1" x14ac:dyDescent="0.25">
      <c r="A94" s="149" t="s">
        <v>2506</v>
      </c>
      <c r="B94" s="158" t="s">
        <v>608</v>
      </c>
      <c r="C94" s="159">
        <v>44503</v>
      </c>
      <c r="D94" s="160" t="s">
        <v>2508</v>
      </c>
      <c r="E94" s="160" t="s">
        <v>2509</v>
      </c>
      <c r="F94" s="160" t="s">
        <v>2510</v>
      </c>
      <c r="G94" s="160" t="s">
        <v>2511</v>
      </c>
      <c r="H94" s="161">
        <v>164</v>
      </c>
      <c r="I94" s="160" t="s">
        <v>2512</v>
      </c>
      <c r="J94" s="162">
        <v>5042255829</v>
      </c>
      <c r="K94" s="163">
        <v>44502</v>
      </c>
      <c r="L94" s="160" t="s">
        <v>53</v>
      </c>
      <c r="M94" s="160" t="s">
        <v>2514</v>
      </c>
      <c r="N94" s="160" t="s">
        <v>2514</v>
      </c>
      <c r="O94" s="160" t="s">
        <v>2556</v>
      </c>
      <c r="P94" s="160" t="s">
        <v>606</v>
      </c>
      <c r="Q94" s="160" t="s">
        <v>2655</v>
      </c>
      <c r="R94" s="160" t="s">
        <v>2658</v>
      </c>
      <c r="S94" s="160" t="s">
        <v>2653</v>
      </c>
      <c r="T94" s="160" t="s">
        <v>2659</v>
      </c>
      <c r="U94" s="161">
        <v>74559</v>
      </c>
      <c r="V94" s="160" t="s">
        <v>2524</v>
      </c>
      <c r="W94" s="160" t="s">
        <v>2519</v>
      </c>
      <c r="X94" s="164">
        <v>1104</v>
      </c>
      <c r="Y94" s="149"/>
      <c r="Z94" s="149"/>
      <c r="AA94" s="156" t="e">
        <f>SUMIFS('[4]HARGA (2)'!$B$2:$B$32,'[4]HARGA (2)'!$A$2:$A$32,V94)</f>
        <v>#VALUE!</v>
      </c>
      <c r="AB94" s="156" t="e">
        <f t="shared" si="1"/>
        <v>#VALUE!</v>
      </c>
    </row>
    <row r="95" spans="1:28" s="157" customFormat="1" x14ac:dyDescent="0.25">
      <c r="A95" s="149" t="s">
        <v>2506</v>
      </c>
      <c r="B95" s="158" t="s">
        <v>608</v>
      </c>
      <c r="C95" s="159">
        <v>44503</v>
      </c>
      <c r="D95" s="160" t="s">
        <v>2508</v>
      </c>
      <c r="E95" s="160" t="s">
        <v>2509</v>
      </c>
      <c r="F95" s="160" t="s">
        <v>2510</v>
      </c>
      <c r="G95" s="160" t="s">
        <v>2511</v>
      </c>
      <c r="H95" s="161">
        <v>164</v>
      </c>
      <c r="I95" s="160" t="s">
        <v>2512</v>
      </c>
      <c r="J95" s="162">
        <v>5042255829</v>
      </c>
      <c r="K95" s="163">
        <v>44502</v>
      </c>
      <c r="L95" s="160" t="s">
        <v>53</v>
      </c>
      <c r="M95" s="160" t="s">
        <v>2514</v>
      </c>
      <c r="N95" s="160" t="s">
        <v>2514</v>
      </c>
      <c r="O95" s="160" t="s">
        <v>2556</v>
      </c>
      <c r="P95" s="160" t="s">
        <v>606</v>
      </c>
      <c r="Q95" s="160" t="s">
        <v>2655</v>
      </c>
      <c r="R95" s="160" t="s">
        <v>2658</v>
      </c>
      <c r="S95" s="160" t="s">
        <v>2653</v>
      </c>
      <c r="T95" s="160" t="s">
        <v>2659</v>
      </c>
      <c r="U95" s="161">
        <v>19310</v>
      </c>
      <c r="V95" s="160" t="s">
        <v>2525</v>
      </c>
      <c r="W95" s="160" t="s">
        <v>2519</v>
      </c>
      <c r="X95" s="164">
        <v>1104</v>
      </c>
      <c r="Y95" s="149"/>
      <c r="Z95" s="149"/>
      <c r="AA95" s="156" t="e">
        <f>SUMIFS('[4]HARGA (2)'!$B$2:$B$32,'[4]HARGA (2)'!$A$2:$A$32,V95)</f>
        <v>#VALUE!</v>
      </c>
      <c r="AB95" s="156" t="e">
        <f t="shared" si="1"/>
        <v>#VALUE!</v>
      </c>
    </row>
    <row r="96" spans="1:28" s="157" customFormat="1" x14ac:dyDescent="0.25">
      <c r="A96" s="149" t="s">
        <v>2506</v>
      </c>
      <c r="B96" s="158" t="s">
        <v>608</v>
      </c>
      <c r="C96" s="159">
        <v>44503</v>
      </c>
      <c r="D96" s="160" t="s">
        <v>2508</v>
      </c>
      <c r="E96" s="160" t="s">
        <v>2509</v>
      </c>
      <c r="F96" s="160" t="s">
        <v>2510</v>
      </c>
      <c r="G96" s="160" t="s">
        <v>2511</v>
      </c>
      <c r="H96" s="161">
        <v>164</v>
      </c>
      <c r="I96" s="160" t="s">
        <v>2512</v>
      </c>
      <c r="J96" s="162">
        <v>5042255829</v>
      </c>
      <c r="K96" s="163">
        <v>44502</v>
      </c>
      <c r="L96" s="160" t="s">
        <v>53</v>
      </c>
      <c r="M96" s="160" t="s">
        <v>2514</v>
      </c>
      <c r="N96" s="160" t="s">
        <v>2514</v>
      </c>
      <c r="O96" s="160" t="s">
        <v>2556</v>
      </c>
      <c r="P96" s="160" t="s">
        <v>606</v>
      </c>
      <c r="Q96" s="160" t="s">
        <v>2655</v>
      </c>
      <c r="R96" s="160" t="s">
        <v>2658</v>
      </c>
      <c r="S96" s="160" t="s">
        <v>2653</v>
      </c>
      <c r="T96" s="160" t="s">
        <v>2659</v>
      </c>
      <c r="U96" s="160" t="s">
        <v>2517</v>
      </c>
      <c r="V96" s="160" t="s">
        <v>2518</v>
      </c>
      <c r="W96" s="160" t="s">
        <v>2519</v>
      </c>
      <c r="X96" s="164">
        <v>1104</v>
      </c>
      <c r="Y96" s="149"/>
      <c r="Z96" s="149"/>
      <c r="AA96" s="156" t="e">
        <f>SUMIFS('[4]HARGA (2)'!$B$2:$B$32,'[4]HARGA (2)'!$A$2:$A$32,V96)</f>
        <v>#VALUE!</v>
      </c>
      <c r="AB96" s="156" t="e">
        <f t="shared" si="1"/>
        <v>#VALUE!</v>
      </c>
    </row>
    <row r="97" spans="1:28" s="157" customFormat="1" x14ac:dyDescent="0.25">
      <c r="A97" s="149" t="s">
        <v>2506</v>
      </c>
      <c r="B97" s="158" t="s">
        <v>608</v>
      </c>
      <c r="C97" s="159">
        <v>44503</v>
      </c>
      <c r="D97" s="160" t="s">
        <v>2508</v>
      </c>
      <c r="E97" s="160" t="s">
        <v>2509</v>
      </c>
      <c r="F97" s="160" t="s">
        <v>2510</v>
      </c>
      <c r="G97" s="160" t="s">
        <v>2511</v>
      </c>
      <c r="H97" s="161">
        <v>164</v>
      </c>
      <c r="I97" s="160" t="s">
        <v>2512</v>
      </c>
      <c r="J97" s="162">
        <v>5042255829</v>
      </c>
      <c r="K97" s="163">
        <v>44502</v>
      </c>
      <c r="L97" s="160" t="s">
        <v>53</v>
      </c>
      <c r="M97" s="160" t="s">
        <v>2514</v>
      </c>
      <c r="N97" s="160" t="s">
        <v>2514</v>
      </c>
      <c r="O97" s="160" t="s">
        <v>2556</v>
      </c>
      <c r="P97" s="160" t="s">
        <v>606</v>
      </c>
      <c r="Q97" s="160" t="s">
        <v>2655</v>
      </c>
      <c r="R97" s="160" t="s">
        <v>2658</v>
      </c>
      <c r="S97" s="160" t="s">
        <v>2653</v>
      </c>
      <c r="T97" s="160" t="s">
        <v>2659</v>
      </c>
      <c r="U97" s="161">
        <v>33300</v>
      </c>
      <c r="V97" s="160" t="s">
        <v>65</v>
      </c>
      <c r="W97" s="160" t="s">
        <v>2519</v>
      </c>
      <c r="X97" s="164">
        <v>24</v>
      </c>
      <c r="Y97" s="149"/>
      <c r="Z97" s="149"/>
      <c r="AA97" s="156" t="e">
        <f>SUMIFS('[4]HARGA (2)'!$B$2:$B$32,'[4]HARGA (2)'!$A$2:$A$32,V97)</f>
        <v>#VALUE!</v>
      </c>
      <c r="AB97" s="156" t="e">
        <f t="shared" si="1"/>
        <v>#VALUE!</v>
      </c>
    </row>
    <row r="98" spans="1:28" s="157" customFormat="1" x14ac:dyDescent="0.25">
      <c r="A98" s="149" t="s">
        <v>2506</v>
      </c>
      <c r="B98" s="158" t="s">
        <v>793</v>
      </c>
      <c r="C98" s="159">
        <v>44503</v>
      </c>
      <c r="D98" s="160" t="s">
        <v>2508</v>
      </c>
      <c r="E98" s="160" t="s">
        <v>2509</v>
      </c>
      <c r="F98" s="160" t="s">
        <v>2510</v>
      </c>
      <c r="G98" s="160" t="s">
        <v>2511</v>
      </c>
      <c r="H98" s="161">
        <v>118</v>
      </c>
      <c r="I98" s="160" t="s">
        <v>2541</v>
      </c>
      <c r="J98" s="162">
        <v>5042257098</v>
      </c>
      <c r="K98" s="163">
        <v>44502</v>
      </c>
      <c r="L98" s="160" t="s">
        <v>53</v>
      </c>
      <c r="M98" s="160" t="s">
        <v>2514</v>
      </c>
      <c r="N98" s="160" t="s">
        <v>2514</v>
      </c>
      <c r="O98" s="160" t="s">
        <v>2660</v>
      </c>
      <c r="P98" s="160" t="s">
        <v>2661</v>
      </c>
      <c r="Q98" s="160" t="s">
        <v>2662</v>
      </c>
      <c r="R98" s="160" t="s">
        <v>2663</v>
      </c>
      <c r="S98" s="160" t="s">
        <v>2664</v>
      </c>
      <c r="T98" s="160" t="s">
        <v>2665</v>
      </c>
      <c r="U98" s="161">
        <v>74561</v>
      </c>
      <c r="V98" s="160" t="s">
        <v>303</v>
      </c>
      <c r="W98" s="160" t="s">
        <v>2519</v>
      </c>
      <c r="X98" s="164">
        <v>1280</v>
      </c>
      <c r="Y98" s="158" t="s">
        <v>794</v>
      </c>
      <c r="Z98" s="159">
        <v>44503</v>
      </c>
      <c r="AA98" s="156" t="e">
        <f>SUMIFS('[4]HARGA (2)'!$B$2:$B$32,'[4]HARGA (2)'!$A$2:$A$32,V98)</f>
        <v>#VALUE!</v>
      </c>
      <c r="AB98" s="156" t="e">
        <f t="shared" si="1"/>
        <v>#VALUE!</v>
      </c>
    </row>
    <row r="99" spans="1:28" s="157" customFormat="1" x14ac:dyDescent="0.25">
      <c r="A99" s="149" t="s">
        <v>2506</v>
      </c>
      <c r="B99" s="158" t="s">
        <v>793</v>
      </c>
      <c r="C99" s="159">
        <v>44503</v>
      </c>
      <c r="D99" s="160" t="s">
        <v>2508</v>
      </c>
      <c r="E99" s="160" t="s">
        <v>2509</v>
      </c>
      <c r="F99" s="160" t="s">
        <v>2510</v>
      </c>
      <c r="G99" s="160" t="s">
        <v>2511</v>
      </c>
      <c r="H99" s="161">
        <v>118</v>
      </c>
      <c r="I99" s="160" t="s">
        <v>2541</v>
      </c>
      <c r="J99" s="162">
        <v>5042257098</v>
      </c>
      <c r="K99" s="163">
        <v>44502</v>
      </c>
      <c r="L99" s="160" t="s">
        <v>53</v>
      </c>
      <c r="M99" s="160" t="s">
        <v>2514</v>
      </c>
      <c r="N99" s="160" t="s">
        <v>2514</v>
      </c>
      <c r="O99" s="160" t="s">
        <v>2660</v>
      </c>
      <c r="P99" s="160" t="s">
        <v>2661</v>
      </c>
      <c r="Q99" s="160" t="s">
        <v>2662</v>
      </c>
      <c r="R99" s="160" t="s">
        <v>2663</v>
      </c>
      <c r="S99" s="160" t="s">
        <v>2664</v>
      </c>
      <c r="T99" s="160" t="s">
        <v>2665</v>
      </c>
      <c r="U99" s="161">
        <v>10116</v>
      </c>
      <c r="V99" s="160" t="s">
        <v>279</v>
      </c>
      <c r="W99" s="160" t="s">
        <v>2519</v>
      </c>
      <c r="X99" s="164">
        <v>32</v>
      </c>
      <c r="Y99" s="149"/>
      <c r="Z99" s="149"/>
      <c r="AA99" s="156" t="e">
        <f>SUMIFS('[4]HARGA (2)'!$B$2:$B$32,'[4]HARGA (2)'!$A$2:$A$32,V99)</f>
        <v>#VALUE!</v>
      </c>
      <c r="AB99" s="156" t="e">
        <f t="shared" si="1"/>
        <v>#VALUE!</v>
      </c>
    </row>
    <row r="100" spans="1:28" s="157" customFormat="1" x14ac:dyDescent="0.25">
      <c r="A100" s="149" t="s">
        <v>2506</v>
      </c>
      <c r="B100" s="150" t="s">
        <v>604</v>
      </c>
      <c r="C100" s="151">
        <v>44503</v>
      </c>
      <c r="D100" s="150" t="s">
        <v>2508</v>
      </c>
      <c r="E100" s="150" t="s">
        <v>2509</v>
      </c>
      <c r="F100" s="150" t="s">
        <v>2510</v>
      </c>
      <c r="G100" s="150" t="s">
        <v>2511</v>
      </c>
      <c r="H100" s="152">
        <v>164</v>
      </c>
      <c r="I100" s="150" t="s">
        <v>2512</v>
      </c>
      <c r="J100" s="153" t="s">
        <v>2666</v>
      </c>
      <c r="K100" s="154">
        <v>44502</v>
      </c>
      <c r="L100" s="150" t="s">
        <v>53</v>
      </c>
      <c r="M100" s="150" t="s">
        <v>2514</v>
      </c>
      <c r="N100" s="150" t="s">
        <v>2514</v>
      </c>
      <c r="O100" s="150" t="s">
        <v>95</v>
      </c>
      <c r="P100" s="150" t="s">
        <v>96</v>
      </c>
      <c r="Q100" s="150" t="s">
        <v>2666</v>
      </c>
      <c r="R100" s="150" t="s">
        <v>2667</v>
      </c>
      <c r="S100" s="150"/>
      <c r="T100" s="150" t="s">
        <v>2668</v>
      </c>
      <c r="U100" s="150" t="s">
        <v>2517</v>
      </c>
      <c r="V100" s="150" t="s">
        <v>2518</v>
      </c>
      <c r="W100" s="150" t="s">
        <v>2519</v>
      </c>
      <c r="X100" s="155">
        <v>48</v>
      </c>
      <c r="Y100" s="149"/>
      <c r="Z100" s="149"/>
      <c r="AA100" s="156" t="e">
        <f>SUMIFS('[4]HARGA (2)'!$B$2:$B$32,'[4]HARGA (2)'!$A$2:$A$32,V100)</f>
        <v>#VALUE!</v>
      </c>
      <c r="AB100" s="156" t="e">
        <f t="shared" si="1"/>
        <v>#VALUE!</v>
      </c>
    </row>
    <row r="101" spans="1:28" s="157" customFormat="1" x14ac:dyDescent="0.25">
      <c r="A101" s="149" t="s">
        <v>2506</v>
      </c>
      <c r="B101" s="158" t="s">
        <v>1242</v>
      </c>
      <c r="C101" s="159">
        <v>44503</v>
      </c>
      <c r="D101" s="160" t="s">
        <v>2508</v>
      </c>
      <c r="E101" s="160" t="s">
        <v>2509</v>
      </c>
      <c r="F101" s="160" t="s">
        <v>2510</v>
      </c>
      <c r="G101" s="160" t="s">
        <v>2511</v>
      </c>
      <c r="H101" s="160" t="s">
        <v>2531</v>
      </c>
      <c r="I101" s="160" t="s">
        <v>2532</v>
      </c>
      <c r="J101" s="162">
        <v>904021450001</v>
      </c>
      <c r="K101" s="163">
        <v>44503</v>
      </c>
      <c r="L101" s="160" t="s">
        <v>193</v>
      </c>
      <c r="M101" s="160" t="s">
        <v>2514</v>
      </c>
      <c r="N101" s="160" t="s">
        <v>2514</v>
      </c>
      <c r="O101" s="160" t="s">
        <v>417</v>
      </c>
      <c r="P101" s="160" t="s">
        <v>418</v>
      </c>
      <c r="Q101" s="161">
        <v>904021450001</v>
      </c>
      <c r="R101" s="160" t="s">
        <v>2669</v>
      </c>
      <c r="S101" s="160" t="s">
        <v>2670</v>
      </c>
      <c r="T101" s="160" t="s">
        <v>2671</v>
      </c>
      <c r="U101" s="161">
        <v>74560</v>
      </c>
      <c r="V101" s="160" t="s">
        <v>377</v>
      </c>
      <c r="W101" s="160" t="s">
        <v>2519</v>
      </c>
      <c r="X101" s="164">
        <v>1344</v>
      </c>
      <c r="Y101" s="149"/>
      <c r="Z101" s="149"/>
      <c r="AA101" s="156" t="e">
        <f>SUMIFS('[4]HARGA (2)'!$B$2:$B$32,'[4]HARGA (2)'!$A$2:$A$32,V101)</f>
        <v>#VALUE!</v>
      </c>
      <c r="AB101" s="156" t="e">
        <f t="shared" si="1"/>
        <v>#VALUE!</v>
      </c>
    </row>
    <row r="102" spans="1:28" s="157" customFormat="1" x14ac:dyDescent="0.25">
      <c r="A102" s="149" t="s">
        <v>2506</v>
      </c>
      <c r="B102" s="158" t="s">
        <v>1242</v>
      </c>
      <c r="C102" s="159">
        <v>44503</v>
      </c>
      <c r="D102" s="160" t="s">
        <v>2508</v>
      </c>
      <c r="E102" s="160" t="s">
        <v>2509</v>
      </c>
      <c r="F102" s="160" t="s">
        <v>2510</v>
      </c>
      <c r="G102" s="160" t="s">
        <v>2511</v>
      </c>
      <c r="H102" s="160" t="s">
        <v>2531</v>
      </c>
      <c r="I102" s="160" t="s">
        <v>2532</v>
      </c>
      <c r="J102" s="162">
        <v>904021450001</v>
      </c>
      <c r="K102" s="163">
        <v>44503</v>
      </c>
      <c r="L102" s="160" t="s">
        <v>193</v>
      </c>
      <c r="M102" s="160" t="s">
        <v>2514</v>
      </c>
      <c r="N102" s="160" t="s">
        <v>2514</v>
      </c>
      <c r="O102" s="160" t="s">
        <v>417</v>
      </c>
      <c r="P102" s="160" t="s">
        <v>418</v>
      </c>
      <c r="Q102" s="161">
        <v>904021450001</v>
      </c>
      <c r="R102" s="160" t="s">
        <v>2669</v>
      </c>
      <c r="S102" s="160" t="s">
        <v>2670</v>
      </c>
      <c r="T102" s="160" t="s">
        <v>2671</v>
      </c>
      <c r="U102" s="161">
        <v>29310</v>
      </c>
      <c r="V102" s="160" t="s">
        <v>2539</v>
      </c>
      <c r="W102" s="160" t="s">
        <v>2519</v>
      </c>
      <c r="X102" s="164">
        <v>1344</v>
      </c>
      <c r="Y102" s="149"/>
      <c r="Z102" s="149"/>
      <c r="AA102" s="156" t="e">
        <f>SUMIFS('[4]HARGA (2)'!$B$2:$B$32,'[4]HARGA (2)'!$A$2:$A$32,V102)</f>
        <v>#VALUE!</v>
      </c>
      <c r="AB102" s="156" t="e">
        <f t="shared" si="1"/>
        <v>#VALUE!</v>
      </c>
    </row>
    <row r="103" spans="1:28" s="157" customFormat="1" x14ac:dyDescent="0.25">
      <c r="A103" s="149" t="s">
        <v>2506</v>
      </c>
      <c r="B103" s="158" t="s">
        <v>1242</v>
      </c>
      <c r="C103" s="159">
        <v>44503</v>
      </c>
      <c r="D103" s="160" t="s">
        <v>2508</v>
      </c>
      <c r="E103" s="160" t="s">
        <v>2509</v>
      </c>
      <c r="F103" s="160" t="s">
        <v>2510</v>
      </c>
      <c r="G103" s="160" t="s">
        <v>2511</v>
      </c>
      <c r="H103" s="160" t="s">
        <v>2531</v>
      </c>
      <c r="I103" s="160" t="s">
        <v>2532</v>
      </c>
      <c r="J103" s="162">
        <v>904021450001</v>
      </c>
      <c r="K103" s="163">
        <v>44503</v>
      </c>
      <c r="L103" s="160" t="s">
        <v>193</v>
      </c>
      <c r="M103" s="160" t="s">
        <v>2514</v>
      </c>
      <c r="N103" s="160" t="s">
        <v>2514</v>
      </c>
      <c r="O103" s="160" t="s">
        <v>417</v>
      </c>
      <c r="P103" s="160" t="s">
        <v>418</v>
      </c>
      <c r="Q103" s="161">
        <v>904021450001</v>
      </c>
      <c r="R103" s="160" t="s">
        <v>2669</v>
      </c>
      <c r="S103" s="160" t="s">
        <v>2670</v>
      </c>
      <c r="T103" s="160" t="s">
        <v>2671</v>
      </c>
      <c r="U103" s="160" t="s">
        <v>2534</v>
      </c>
      <c r="V103" s="160" t="s">
        <v>2535</v>
      </c>
      <c r="W103" s="160" t="s">
        <v>2519</v>
      </c>
      <c r="X103" s="164">
        <v>1344</v>
      </c>
      <c r="Y103" s="149"/>
      <c r="Z103" s="149"/>
      <c r="AA103" s="156" t="e">
        <f>SUMIFS('[4]HARGA (2)'!$B$2:$B$32,'[4]HARGA (2)'!$A$2:$A$32,V103)</f>
        <v>#VALUE!</v>
      </c>
      <c r="AB103" s="156" t="e">
        <f t="shared" si="1"/>
        <v>#VALUE!</v>
      </c>
    </row>
    <row r="104" spans="1:28" s="157" customFormat="1" x14ac:dyDescent="0.25">
      <c r="A104" s="149" t="s">
        <v>2506</v>
      </c>
      <c r="B104" s="158" t="s">
        <v>602</v>
      </c>
      <c r="C104" s="159">
        <v>44503</v>
      </c>
      <c r="D104" s="160" t="s">
        <v>2508</v>
      </c>
      <c r="E104" s="160" t="s">
        <v>2509</v>
      </c>
      <c r="F104" s="160" t="s">
        <v>2510</v>
      </c>
      <c r="G104" s="160" t="s">
        <v>2511</v>
      </c>
      <c r="H104" s="161">
        <v>164</v>
      </c>
      <c r="I104" s="160" t="s">
        <v>2512</v>
      </c>
      <c r="J104" s="162">
        <v>5042258485</v>
      </c>
      <c r="K104" s="163">
        <v>44502</v>
      </c>
      <c r="L104" s="160" t="s">
        <v>53</v>
      </c>
      <c r="M104" s="160" t="s">
        <v>2514</v>
      </c>
      <c r="N104" s="160" t="s">
        <v>2514</v>
      </c>
      <c r="O104" s="160" t="s">
        <v>95</v>
      </c>
      <c r="P104" s="160" t="s">
        <v>96</v>
      </c>
      <c r="Q104" s="160" t="s">
        <v>2666</v>
      </c>
      <c r="R104" s="160" t="s">
        <v>2672</v>
      </c>
      <c r="S104" s="160" t="s">
        <v>2625</v>
      </c>
      <c r="T104" s="160" t="s">
        <v>2673</v>
      </c>
      <c r="U104" s="161">
        <v>74559</v>
      </c>
      <c r="V104" s="160" t="s">
        <v>2524</v>
      </c>
      <c r="W104" s="160" t="s">
        <v>2519</v>
      </c>
      <c r="X104" s="164">
        <v>1344</v>
      </c>
      <c r="Y104" s="149"/>
      <c r="Z104" s="149"/>
      <c r="AA104" s="156" t="e">
        <f>SUMIFS('[4]HARGA (2)'!$B$2:$B$32,'[4]HARGA (2)'!$A$2:$A$32,V104)</f>
        <v>#VALUE!</v>
      </c>
      <c r="AB104" s="156" t="e">
        <f t="shared" si="1"/>
        <v>#VALUE!</v>
      </c>
    </row>
    <row r="105" spans="1:28" s="157" customFormat="1" x14ac:dyDescent="0.25">
      <c r="A105" s="149" t="s">
        <v>2506</v>
      </c>
      <c r="B105" s="158" t="s">
        <v>602</v>
      </c>
      <c r="C105" s="159">
        <v>44503</v>
      </c>
      <c r="D105" s="160" t="s">
        <v>2508</v>
      </c>
      <c r="E105" s="160" t="s">
        <v>2509</v>
      </c>
      <c r="F105" s="160" t="s">
        <v>2510</v>
      </c>
      <c r="G105" s="160" t="s">
        <v>2511</v>
      </c>
      <c r="H105" s="161">
        <v>164</v>
      </c>
      <c r="I105" s="160" t="s">
        <v>2512</v>
      </c>
      <c r="J105" s="162">
        <v>5042258485</v>
      </c>
      <c r="K105" s="163">
        <v>44502</v>
      </c>
      <c r="L105" s="160" t="s">
        <v>53</v>
      </c>
      <c r="M105" s="160" t="s">
        <v>2514</v>
      </c>
      <c r="N105" s="160" t="s">
        <v>2514</v>
      </c>
      <c r="O105" s="160" t="s">
        <v>95</v>
      </c>
      <c r="P105" s="160" t="s">
        <v>96</v>
      </c>
      <c r="Q105" s="160" t="s">
        <v>2666</v>
      </c>
      <c r="R105" s="160" t="s">
        <v>2672</v>
      </c>
      <c r="S105" s="160" t="s">
        <v>2625</v>
      </c>
      <c r="T105" s="160" t="s">
        <v>2673</v>
      </c>
      <c r="U105" s="161">
        <v>19310</v>
      </c>
      <c r="V105" s="160" t="s">
        <v>2525</v>
      </c>
      <c r="W105" s="160" t="s">
        <v>2519</v>
      </c>
      <c r="X105" s="164">
        <v>1344</v>
      </c>
      <c r="Y105" s="149"/>
      <c r="Z105" s="149"/>
      <c r="AA105" s="156" t="e">
        <f>SUMIFS('[4]HARGA (2)'!$B$2:$B$32,'[4]HARGA (2)'!$A$2:$A$32,V105)</f>
        <v>#VALUE!</v>
      </c>
      <c r="AB105" s="156" t="e">
        <f t="shared" si="1"/>
        <v>#VALUE!</v>
      </c>
    </row>
    <row r="106" spans="1:28" s="157" customFormat="1" x14ac:dyDescent="0.25">
      <c r="A106" s="149" t="s">
        <v>2506</v>
      </c>
      <c r="B106" s="158" t="s">
        <v>602</v>
      </c>
      <c r="C106" s="159">
        <v>44503</v>
      </c>
      <c r="D106" s="160" t="s">
        <v>2508</v>
      </c>
      <c r="E106" s="160" t="s">
        <v>2509</v>
      </c>
      <c r="F106" s="160" t="s">
        <v>2510</v>
      </c>
      <c r="G106" s="160" t="s">
        <v>2511</v>
      </c>
      <c r="H106" s="161">
        <v>164</v>
      </c>
      <c r="I106" s="160" t="s">
        <v>2512</v>
      </c>
      <c r="J106" s="162">
        <v>5042258485</v>
      </c>
      <c r="K106" s="163">
        <v>44502</v>
      </c>
      <c r="L106" s="160" t="s">
        <v>53</v>
      </c>
      <c r="M106" s="160" t="s">
        <v>2514</v>
      </c>
      <c r="N106" s="160" t="s">
        <v>2514</v>
      </c>
      <c r="O106" s="160" t="s">
        <v>95</v>
      </c>
      <c r="P106" s="160" t="s">
        <v>96</v>
      </c>
      <c r="Q106" s="160" t="s">
        <v>2666</v>
      </c>
      <c r="R106" s="160" t="s">
        <v>2672</v>
      </c>
      <c r="S106" s="160" t="s">
        <v>2625</v>
      </c>
      <c r="T106" s="160" t="s">
        <v>2673</v>
      </c>
      <c r="U106" s="160" t="s">
        <v>2517</v>
      </c>
      <c r="V106" s="160" t="s">
        <v>2518</v>
      </c>
      <c r="W106" s="160" t="s">
        <v>2519</v>
      </c>
      <c r="X106" s="164">
        <v>1344</v>
      </c>
      <c r="Y106" s="149"/>
      <c r="Z106" s="149"/>
      <c r="AA106" s="156" t="e">
        <f>SUMIFS('[4]HARGA (2)'!$B$2:$B$32,'[4]HARGA (2)'!$A$2:$A$32,V106)</f>
        <v>#VALUE!</v>
      </c>
      <c r="AB106" s="156" t="e">
        <f t="shared" si="1"/>
        <v>#VALUE!</v>
      </c>
    </row>
    <row r="107" spans="1:28" s="157" customFormat="1" x14ac:dyDescent="0.25">
      <c r="A107" s="149" t="s">
        <v>2506</v>
      </c>
      <c r="B107" s="158" t="s">
        <v>602</v>
      </c>
      <c r="C107" s="159">
        <v>44503</v>
      </c>
      <c r="D107" s="160" t="s">
        <v>2508</v>
      </c>
      <c r="E107" s="160" t="s">
        <v>2509</v>
      </c>
      <c r="F107" s="160" t="s">
        <v>2510</v>
      </c>
      <c r="G107" s="160" t="s">
        <v>2511</v>
      </c>
      <c r="H107" s="161">
        <v>164</v>
      </c>
      <c r="I107" s="160" t="s">
        <v>2512</v>
      </c>
      <c r="J107" s="162">
        <v>5042258485</v>
      </c>
      <c r="K107" s="163">
        <v>44502</v>
      </c>
      <c r="L107" s="160" t="s">
        <v>53</v>
      </c>
      <c r="M107" s="160" t="s">
        <v>2514</v>
      </c>
      <c r="N107" s="160" t="s">
        <v>2514</v>
      </c>
      <c r="O107" s="160" t="s">
        <v>95</v>
      </c>
      <c r="P107" s="160" t="s">
        <v>96</v>
      </c>
      <c r="Q107" s="160" t="s">
        <v>2666</v>
      </c>
      <c r="R107" s="160" t="s">
        <v>2672</v>
      </c>
      <c r="S107" s="160" t="s">
        <v>2625</v>
      </c>
      <c r="T107" s="160" t="s">
        <v>2673</v>
      </c>
      <c r="U107" s="161">
        <v>33300</v>
      </c>
      <c r="V107" s="160" t="s">
        <v>65</v>
      </c>
      <c r="W107" s="160" t="s">
        <v>2519</v>
      </c>
      <c r="X107" s="164">
        <v>28</v>
      </c>
      <c r="Y107" s="149"/>
      <c r="Z107" s="149"/>
      <c r="AA107" s="156" t="e">
        <f>SUMIFS('[4]HARGA (2)'!$B$2:$B$32,'[4]HARGA (2)'!$A$2:$A$32,V107)</f>
        <v>#VALUE!</v>
      </c>
      <c r="AB107" s="156" t="e">
        <f t="shared" si="1"/>
        <v>#VALUE!</v>
      </c>
    </row>
    <row r="108" spans="1:28" s="157" customFormat="1" x14ac:dyDescent="0.25">
      <c r="A108" s="149" t="s">
        <v>2506</v>
      </c>
      <c r="B108" s="150" t="s">
        <v>634</v>
      </c>
      <c r="C108" s="151">
        <v>44503</v>
      </c>
      <c r="D108" s="150" t="s">
        <v>2508</v>
      </c>
      <c r="E108" s="150" t="s">
        <v>2509</v>
      </c>
      <c r="F108" s="150" t="s">
        <v>2510</v>
      </c>
      <c r="G108" s="150" t="s">
        <v>2511</v>
      </c>
      <c r="H108" s="152">
        <v>164</v>
      </c>
      <c r="I108" s="150" t="s">
        <v>2512</v>
      </c>
      <c r="J108" s="153" t="s">
        <v>2674</v>
      </c>
      <c r="K108" s="154">
        <v>44502</v>
      </c>
      <c r="L108" s="150" t="s">
        <v>53</v>
      </c>
      <c r="M108" s="150" t="s">
        <v>2514</v>
      </c>
      <c r="N108" s="150" t="s">
        <v>2514</v>
      </c>
      <c r="O108" s="150" t="s">
        <v>629</v>
      </c>
      <c r="P108" s="150" t="s">
        <v>630</v>
      </c>
      <c r="Q108" s="150" t="s">
        <v>2674</v>
      </c>
      <c r="R108" s="150" t="s">
        <v>2675</v>
      </c>
      <c r="S108" s="150"/>
      <c r="T108" s="150" t="s">
        <v>2676</v>
      </c>
      <c r="U108" s="150" t="s">
        <v>2517</v>
      </c>
      <c r="V108" s="150" t="s">
        <v>2518</v>
      </c>
      <c r="W108" s="150" t="s">
        <v>2519</v>
      </c>
      <c r="X108" s="155">
        <v>48</v>
      </c>
      <c r="Y108" s="149"/>
      <c r="Z108" s="149"/>
      <c r="AA108" s="156" t="e">
        <f>SUMIFS('[4]HARGA (2)'!$B$2:$B$32,'[4]HARGA (2)'!$A$2:$A$32,V108)</f>
        <v>#VALUE!</v>
      </c>
      <c r="AB108" s="156" t="e">
        <f t="shared" si="1"/>
        <v>#VALUE!</v>
      </c>
    </row>
    <row r="109" spans="1:28" s="157" customFormat="1" x14ac:dyDescent="0.25">
      <c r="A109" s="149" t="s">
        <v>2506</v>
      </c>
      <c r="B109" s="158" t="s">
        <v>632</v>
      </c>
      <c r="C109" s="159">
        <v>44503</v>
      </c>
      <c r="D109" s="160" t="s">
        <v>2508</v>
      </c>
      <c r="E109" s="160" t="s">
        <v>2509</v>
      </c>
      <c r="F109" s="160" t="s">
        <v>2510</v>
      </c>
      <c r="G109" s="160" t="s">
        <v>2511</v>
      </c>
      <c r="H109" s="161">
        <v>164</v>
      </c>
      <c r="I109" s="160" t="s">
        <v>2512</v>
      </c>
      <c r="J109" s="162">
        <v>5042258577</v>
      </c>
      <c r="K109" s="163">
        <v>44502</v>
      </c>
      <c r="L109" s="160" t="s">
        <v>53</v>
      </c>
      <c r="M109" s="160" t="s">
        <v>2514</v>
      </c>
      <c r="N109" s="160" t="s">
        <v>2514</v>
      </c>
      <c r="O109" s="160" t="s">
        <v>629</v>
      </c>
      <c r="P109" s="160" t="s">
        <v>630</v>
      </c>
      <c r="Q109" s="160" t="s">
        <v>2674</v>
      </c>
      <c r="R109" s="160" t="s">
        <v>2677</v>
      </c>
      <c r="S109" s="160" t="s">
        <v>2678</v>
      </c>
      <c r="T109" s="160" t="s">
        <v>2679</v>
      </c>
      <c r="U109" s="161">
        <v>74559</v>
      </c>
      <c r="V109" s="160" t="s">
        <v>2524</v>
      </c>
      <c r="W109" s="160" t="s">
        <v>2519</v>
      </c>
      <c r="X109" s="164">
        <v>1104</v>
      </c>
      <c r="Y109" s="149"/>
      <c r="Z109" s="149"/>
      <c r="AA109" s="156" t="e">
        <f>SUMIFS('[4]HARGA (2)'!$B$2:$B$32,'[4]HARGA (2)'!$A$2:$A$32,V109)</f>
        <v>#VALUE!</v>
      </c>
      <c r="AB109" s="156" t="e">
        <f t="shared" si="1"/>
        <v>#VALUE!</v>
      </c>
    </row>
    <row r="110" spans="1:28" s="157" customFormat="1" x14ac:dyDescent="0.25">
      <c r="A110" s="149" t="s">
        <v>2506</v>
      </c>
      <c r="B110" s="158" t="s">
        <v>632</v>
      </c>
      <c r="C110" s="159">
        <v>44503</v>
      </c>
      <c r="D110" s="160" t="s">
        <v>2508</v>
      </c>
      <c r="E110" s="160" t="s">
        <v>2509</v>
      </c>
      <c r="F110" s="160" t="s">
        <v>2510</v>
      </c>
      <c r="G110" s="160" t="s">
        <v>2511</v>
      </c>
      <c r="H110" s="161">
        <v>164</v>
      </c>
      <c r="I110" s="160" t="s">
        <v>2512</v>
      </c>
      <c r="J110" s="162">
        <v>5042258577</v>
      </c>
      <c r="K110" s="163">
        <v>44502</v>
      </c>
      <c r="L110" s="160" t="s">
        <v>53</v>
      </c>
      <c r="M110" s="160" t="s">
        <v>2514</v>
      </c>
      <c r="N110" s="160" t="s">
        <v>2514</v>
      </c>
      <c r="O110" s="160" t="s">
        <v>629</v>
      </c>
      <c r="P110" s="160" t="s">
        <v>630</v>
      </c>
      <c r="Q110" s="160" t="s">
        <v>2674</v>
      </c>
      <c r="R110" s="160" t="s">
        <v>2677</v>
      </c>
      <c r="S110" s="160" t="s">
        <v>2678</v>
      </c>
      <c r="T110" s="160" t="s">
        <v>2679</v>
      </c>
      <c r="U110" s="161">
        <v>19310</v>
      </c>
      <c r="V110" s="160" t="s">
        <v>2525</v>
      </c>
      <c r="W110" s="160" t="s">
        <v>2519</v>
      </c>
      <c r="X110" s="164">
        <v>1104</v>
      </c>
      <c r="Y110" s="149"/>
      <c r="Z110" s="149"/>
      <c r="AA110" s="156" t="e">
        <f>SUMIFS('[4]HARGA (2)'!$B$2:$B$32,'[4]HARGA (2)'!$A$2:$A$32,V110)</f>
        <v>#VALUE!</v>
      </c>
      <c r="AB110" s="156" t="e">
        <f t="shared" si="1"/>
        <v>#VALUE!</v>
      </c>
    </row>
    <row r="111" spans="1:28" s="157" customFormat="1" x14ac:dyDescent="0.25">
      <c r="A111" s="149" t="s">
        <v>2506</v>
      </c>
      <c r="B111" s="158" t="s">
        <v>632</v>
      </c>
      <c r="C111" s="159">
        <v>44503</v>
      </c>
      <c r="D111" s="160" t="s">
        <v>2508</v>
      </c>
      <c r="E111" s="160" t="s">
        <v>2509</v>
      </c>
      <c r="F111" s="160" t="s">
        <v>2510</v>
      </c>
      <c r="G111" s="160" t="s">
        <v>2511</v>
      </c>
      <c r="H111" s="161">
        <v>164</v>
      </c>
      <c r="I111" s="160" t="s">
        <v>2512</v>
      </c>
      <c r="J111" s="162">
        <v>5042258577</v>
      </c>
      <c r="K111" s="163">
        <v>44502</v>
      </c>
      <c r="L111" s="160" t="s">
        <v>53</v>
      </c>
      <c r="M111" s="160" t="s">
        <v>2514</v>
      </c>
      <c r="N111" s="160" t="s">
        <v>2514</v>
      </c>
      <c r="O111" s="160" t="s">
        <v>629</v>
      </c>
      <c r="P111" s="160" t="s">
        <v>630</v>
      </c>
      <c r="Q111" s="160" t="s">
        <v>2674</v>
      </c>
      <c r="R111" s="160" t="s">
        <v>2677</v>
      </c>
      <c r="S111" s="160" t="s">
        <v>2678</v>
      </c>
      <c r="T111" s="160" t="s">
        <v>2679</v>
      </c>
      <c r="U111" s="160" t="s">
        <v>2517</v>
      </c>
      <c r="V111" s="160" t="s">
        <v>2518</v>
      </c>
      <c r="W111" s="160" t="s">
        <v>2519</v>
      </c>
      <c r="X111" s="164">
        <v>1104</v>
      </c>
      <c r="Y111" s="149"/>
      <c r="Z111" s="149"/>
      <c r="AA111" s="156" t="e">
        <f>SUMIFS('[4]HARGA (2)'!$B$2:$B$32,'[4]HARGA (2)'!$A$2:$A$32,V111)</f>
        <v>#VALUE!</v>
      </c>
      <c r="AB111" s="156" t="e">
        <f t="shared" si="1"/>
        <v>#VALUE!</v>
      </c>
    </row>
    <row r="112" spans="1:28" s="157" customFormat="1" x14ac:dyDescent="0.25">
      <c r="A112" s="149" t="s">
        <v>2506</v>
      </c>
      <c r="B112" s="158" t="s">
        <v>632</v>
      </c>
      <c r="C112" s="159">
        <v>44503</v>
      </c>
      <c r="D112" s="160" t="s">
        <v>2508</v>
      </c>
      <c r="E112" s="160" t="s">
        <v>2509</v>
      </c>
      <c r="F112" s="160" t="s">
        <v>2510</v>
      </c>
      <c r="G112" s="160" t="s">
        <v>2511</v>
      </c>
      <c r="H112" s="161">
        <v>164</v>
      </c>
      <c r="I112" s="160" t="s">
        <v>2512</v>
      </c>
      <c r="J112" s="162">
        <v>5042258577</v>
      </c>
      <c r="K112" s="163">
        <v>44502</v>
      </c>
      <c r="L112" s="160" t="s">
        <v>53</v>
      </c>
      <c r="M112" s="160" t="s">
        <v>2514</v>
      </c>
      <c r="N112" s="160" t="s">
        <v>2514</v>
      </c>
      <c r="O112" s="160" t="s">
        <v>629</v>
      </c>
      <c r="P112" s="160" t="s">
        <v>630</v>
      </c>
      <c r="Q112" s="160" t="s">
        <v>2674</v>
      </c>
      <c r="R112" s="160" t="s">
        <v>2677</v>
      </c>
      <c r="S112" s="160" t="s">
        <v>2678</v>
      </c>
      <c r="T112" s="160" t="s">
        <v>2679</v>
      </c>
      <c r="U112" s="161">
        <v>33300</v>
      </c>
      <c r="V112" s="160" t="s">
        <v>65</v>
      </c>
      <c r="W112" s="160" t="s">
        <v>2519</v>
      </c>
      <c r="X112" s="164">
        <v>24</v>
      </c>
      <c r="Y112" s="149"/>
      <c r="Z112" s="149"/>
      <c r="AA112" s="156" t="e">
        <f>SUMIFS('[4]HARGA (2)'!$B$2:$B$32,'[4]HARGA (2)'!$A$2:$A$32,V112)</f>
        <v>#VALUE!</v>
      </c>
      <c r="AB112" s="156" t="e">
        <f t="shared" si="1"/>
        <v>#VALUE!</v>
      </c>
    </row>
    <row r="113" spans="1:28" s="157" customFormat="1" x14ac:dyDescent="0.25">
      <c r="A113" s="149" t="s">
        <v>2506</v>
      </c>
      <c r="B113" s="150" t="s">
        <v>742</v>
      </c>
      <c r="C113" s="151">
        <v>44503</v>
      </c>
      <c r="D113" s="150" t="s">
        <v>2508</v>
      </c>
      <c r="E113" s="150" t="s">
        <v>2509</v>
      </c>
      <c r="F113" s="150" t="s">
        <v>2510</v>
      </c>
      <c r="G113" s="150" t="s">
        <v>2511</v>
      </c>
      <c r="H113" s="152">
        <v>164</v>
      </c>
      <c r="I113" s="150" t="s">
        <v>2512</v>
      </c>
      <c r="J113" s="153">
        <v>5042255035</v>
      </c>
      <c r="K113" s="154">
        <v>44502</v>
      </c>
      <c r="L113" s="150" t="s">
        <v>193</v>
      </c>
      <c r="M113" s="150" t="s">
        <v>2514</v>
      </c>
      <c r="N113" s="150" t="s">
        <v>2514</v>
      </c>
      <c r="O113" s="150" t="s">
        <v>2680</v>
      </c>
      <c r="P113" s="150" t="s">
        <v>261</v>
      </c>
      <c r="Q113" s="150" t="s">
        <v>2681</v>
      </c>
      <c r="R113" s="150" t="s">
        <v>2682</v>
      </c>
      <c r="S113" s="150"/>
      <c r="T113" s="150" t="s">
        <v>2683</v>
      </c>
      <c r="U113" s="150" t="s">
        <v>2517</v>
      </c>
      <c r="V113" s="150" t="s">
        <v>2518</v>
      </c>
      <c r="W113" s="150" t="s">
        <v>2519</v>
      </c>
      <c r="X113" s="155">
        <v>48</v>
      </c>
      <c r="Y113" s="149"/>
      <c r="Z113" s="149"/>
      <c r="AA113" s="156" t="e">
        <f>SUMIFS('[4]HARGA (2)'!$B$2:$B$32,'[4]HARGA (2)'!$A$2:$A$32,V113)</f>
        <v>#VALUE!</v>
      </c>
      <c r="AB113" s="156" t="e">
        <f t="shared" si="1"/>
        <v>#VALUE!</v>
      </c>
    </row>
    <row r="114" spans="1:28" s="157" customFormat="1" x14ac:dyDescent="0.25">
      <c r="A114" s="149" t="s">
        <v>2506</v>
      </c>
      <c r="B114" s="158" t="s">
        <v>739</v>
      </c>
      <c r="C114" s="159">
        <v>44503</v>
      </c>
      <c r="D114" s="160" t="s">
        <v>2508</v>
      </c>
      <c r="E114" s="160" t="s">
        <v>2509</v>
      </c>
      <c r="F114" s="160" t="s">
        <v>2510</v>
      </c>
      <c r="G114" s="160" t="s">
        <v>2511</v>
      </c>
      <c r="H114" s="161">
        <v>164</v>
      </c>
      <c r="I114" s="160" t="s">
        <v>2512</v>
      </c>
      <c r="J114" s="162">
        <v>5042258291</v>
      </c>
      <c r="K114" s="163">
        <v>44502</v>
      </c>
      <c r="L114" s="160" t="s">
        <v>193</v>
      </c>
      <c r="M114" s="160" t="s">
        <v>2514</v>
      </c>
      <c r="N114" s="160" t="s">
        <v>2514</v>
      </c>
      <c r="O114" s="160" t="s">
        <v>2680</v>
      </c>
      <c r="P114" s="160" t="s">
        <v>261</v>
      </c>
      <c r="Q114" s="160" t="s">
        <v>2684</v>
      </c>
      <c r="R114" s="160" t="s">
        <v>2685</v>
      </c>
      <c r="S114" s="160" t="s">
        <v>2632</v>
      </c>
      <c r="T114" s="160" t="s">
        <v>2686</v>
      </c>
      <c r="U114" s="161">
        <v>74559</v>
      </c>
      <c r="V114" s="160" t="s">
        <v>2524</v>
      </c>
      <c r="W114" s="160" t="s">
        <v>2519</v>
      </c>
      <c r="X114" s="164">
        <v>1104</v>
      </c>
      <c r="Y114" s="149"/>
      <c r="Z114" s="149"/>
      <c r="AA114" s="156" t="e">
        <f>SUMIFS('[4]HARGA (2)'!$B$2:$B$32,'[4]HARGA (2)'!$A$2:$A$32,V114)</f>
        <v>#VALUE!</v>
      </c>
      <c r="AB114" s="156" t="e">
        <f t="shared" si="1"/>
        <v>#VALUE!</v>
      </c>
    </row>
    <row r="115" spans="1:28" s="157" customFormat="1" x14ac:dyDescent="0.25">
      <c r="A115" s="149" t="s">
        <v>2506</v>
      </c>
      <c r="B115" s="158" t="s">
        <v>739</v>
      </c>
      <c r="C115" s="159">
        <v>44503</v>
      </c>
      <c r="D115" s="160" t="s">
        <v>2508</v>
      </c>
      <c r="E115" s="160" t="s">
        <v>2509</v>
      </c>
      <c r="F115" s="160" t="s">
        <v>2510</v>
      </c>
      <c r="G115" s="160" t="s">
        <v>2511</v>
      </c>
      <c r="H115" s="161">
        <v>164</v>
      </c>
      <c r="I115" s="160" t="s">
        <v>2512</v>
      </c>
      <c r="J115" s="162">
        <v>5042258291</v>
      </c>
      <c r="K115" s="163">
        <v>44502</v>
      </c>
      <c r="L115" s="160" t="s">
        <v>193</v>
      </c>
      <c r="M115" s="160" t="s">
        <v>2514</v>
      </c>
      <c r="N115" s="160" t="s">
        <v>2514</v>
      </c>
      <c r="O115" s="160" t="s">
        <v>2680</v>
      </c>
      <c r="P115" s="160" t="s">
        <v>261</v>
      </c>
      <c r="Q115" s="160" t="s">
        <v>2684</v>
      </c>
      <c r="R115" s="160" t="s">
        <v>2685</v>
      </c>
      <c r="S115" s="160" t="s">
        <v>2632</v>
      </c>
      <c r="T115" s="160" t="s">
        <v>2686</v>
      </c>
      <c r="U115" s="161">
        <v>19310</v>
      </c>
      <c r="V115" s="160" t="s">
        <v>2525</v>
      </c>
      <c r="W115" s="160" t="s">
        <v>2519</v>
      </c>
      <c r="X115" s="164">
        <v>1104</v>
      </c>
      <c r="Y115" s="149"/>
      <c r="Z115" s="149"/>
      <c r="AA115" s="156" t="e">
        <f>SUMIFS('[4]HARGA (2)'!$B$2:$B$32,'[4]HARGA (2)'!$A$2:$A$32,V115)</f>
        <v>#VALUE!</v>
      </c>
      <c r="AB115" s="156" t="e">
        <f t="shared" si="1"/>
        <v>#VALUE!</v>
      </c>
    </row>
    <row r="116" spans="1:28" s="157" customFormat="1" x14ac:dyDescent="0.25">
      <c r="A116" s="149" t="s">
        <v>2506</v>
      </c>
      <c r="B116" s="158" t="s">
        <v>739</v>
      </c>
      <c r="C116" s="159">
        <v>44503</v>
      </c>
      <c r="D116" s="160" t="s">
        <v>2508</v>
      </c>
      <c r="E116" s="160" t="s">
        <v>2509</v>
      </c>
      <c r="F116" s="160" t="s">
        <v>2510</v>
      </c>
      <c r="G116" s="160" t="s">
        <v>2511</v>
      </c>
      <c r="H116" s="161">
        <v>164</v>
      </c>
      <c r="I116" s="160" t="s">
        <v>2512</v>
      </c>
      <c r="J116" s="162">
        <v>5042258291</v>
      </c>
      <c r="K116" s="163">
        <v>44502</v>
      </c>
      <c r="L116" s="160" t="s">
        <v>193</v>
      </c>
      <c r="M116" s="160" t="s">
        <v>2514</v>
      </c>
      <c r="N116" s="160" t="s">
        <v>2514</v>
      </c>
      <c r="O116" s="160" t="s">
        <v>2680</v>
      </c>
      <c r="P116" s="160" t="s">
        <v>261</v>
      </c>
      <c r="Q116" s="160" t="s">
        <v>2684</v>
      </c>
      <c r="R116" s="160" t="s">
        <v>2685</v>
      </c>
      <c r="S116" s="160" t="s">
        <v>2632</v>
      </c>
      <c r="T116" s="160" t="s">
        <v>2686</v>
      </c>
      <c r="U116" s="160" t="s">
        <v>2687</v>
      </c>
      <c r="V116" s="160" t="s">
        <v>2518</v>
      </c>
      <c r="W116" s="160" t="s">
        <v>2519</v>
      </c>
      <c r="X116" s="164">
        <v>1104</v>
      </c>
      <c r="Y116" s="149"/>
      <c r="Z116" s="149"/>
      <c r="AA116" s="156" t="e">
        <f>SUMIFS('[4]HARGA (2)'!$B$2:$B$32,'[4]HARGA (2)'!$A$2:$A$32,V116)</f>
        <v>#VALUE!</v>
      </c>
      <c r="AB116" s="156" t="e">
        <f t="shared" si="1"/>
        <v>#VALUE!</v>
      </c>
    </row>
    <row r="117" spans="1:28" s="157" customFormat="1" x14ac:dyDescent="0.25">
      <c r="A117" s="149" t="s">
        <v>2506</v>
      </c>
      <c r="B117" s="158" t="s">
        <v>739</v>
      </c>
      <c r="C117" s="159">
        <v>44503</v>
      </c>
      <c r="D117" s="160" t="s">
        <v>2508</v>
      </c>
      <c r="E117" s="160" t="s">
        <v>2509</v>
      </c>
      <c r="F117" s="160" t="s">
        <v>2510</v>
      </c>
      <c r="G117" s="160" t="s">
        <v>2511</v>
      </c>
      <c r="H117" s="161">
        <v>164</v>
      </c>
      <c r="I117" s="160" t="s">
        <v>2512</v>
      </c>
      <c r="J117" s="162">
        <v>5042258291</v>
      </c>
      <c r="K117" s="163">
        <v>44502</v>
      </c>
      <c r="L117" s="160" t="s">
        <v>193</v>
      </c>
      <c r="M117" s="160" t="s">
        <v>2514</v>
      </c>
      <c r="N117" s="160" t="s">
        <v>2514</v>
      </c>
      <c r="O117" s="160" t="s">
        <v>2680</v>
      </c>
      <c r="P117" s="160" t="s">
        <v>261</v>
      </c>
      <c r="Q117" s="160" t="s">
        <v>2684</v>
      </c>
      <c r="R117" s="160" t="s">
        <v>2685</v>
      </c>
      <c r="S117" s="160" t="s">
        <v>2632</v>
      </c>
      <c r="T117" s="160" t="s">
        <v>2686</v>
      </c>
      <c r="U117" s="161">
        <v>33300</v>
      </c>
      <c r="V117" s="160" t="s">
        <v>65</v>
      </c>
      <c r="W117" s="160" t="s">
        <v>2519</v>
      </c>
      <c r="X117" s="164">
        <v>24</v>
      </c>
      <c r="Y117" s="149"/>
      <c r="Z117" s="149"/>
      <c r="AA117" s="156" t="e">
        <f>SUMIFS('[4]HARGA (2)'!$B$2:$B$32,'[4]HARGA (2)'!$A$2:$A$32,V117)</f>
        <v>#VALUE!</v>
      </c>
      <c r="AB117" s="156" t="e">
        <f t="shared" si="1"/>
        <v>#VALUE!</v>
      </c>
    </row>
    <row r="118" spans="1:28" s="157" customFormat="1" x14ac:dyDescent="0.25">
      <c r="A118" s="149" t="s">
        <v>2506</v>
      </c>
      <c r="B118" s="150" t="s">
        <v>952</v>
      </c>
      <c r="C118" s="151">
        <v>44503</v>
      </c>
      <c r="D118" s="150" t="s">
        <v>2508</v>
      </c>
      <c r="E118" s="150" t="s">
        <v>2509</v>
      </c>
      <c r="F118" s="150" t="s">
        <v>2510</v>
      </c>
      <c r="G118" s="150" t="s">
        <v>2511</v>
      </c>
      <c r="H118" s="152">
        <v>164</v>
      </c>
      <c r="I118" s="150" t="s">
        <v>2512</v>
      </c>
      <c r="J118" s="153" t="s">
        <v>2688</v>
      </c>
      <c r="K118" s="154">
        <v>44503</v>
      </c>
      <c r="L118" s="150" t="s">
        <v>53</v>
      </c>
      <c r="M118" s="150" t="s">
        <v>2514</v>
      </c>
      <c r="N118" s="150" t="s">
        <v>2514</v>
      </c>
      <c r="O118" s="150" t="s">
        <v>2572</v>
      </c>
      <c r="P118" s="150" t="s">
        <v>948</v>
      </c>
      <c r="Q118" s="150" t="s">
        <v>2688</v>
      </c>
      <c r="R118" s="150" t="s">
        <v>2689</v>
      </c>
      <c r="S118" s="150"/>
      <c r="T118" s="150" t="s">
        <v>2690</v>
      </c>
      <c r="U118" s="150" t="s">
        <v>2517</v>
      </c>
      <c r="V118" s="150" t="s">
        <v>2518</v>
      </c>
      <c r="W118" s="150" t="s">
        <v>2519</v>
      </c>
      <c r="X118" s="155">
        <v>40</v>
      </c>
      <c r="Y118" s="149"/>
      <c r="Z118" s="149"/>
      <c r="AA118" s="156" t="e">
        <f>SUMIFS('[4]HARGA (2)'!$B$2:$B$32,'[4]HARGA (2)'!$A$2:$A$32,V118)</f>
        <v>#VALUE!</v>
      </c>
      <c r="AB118" s="156" t="e">
        <f t="shared" si="1"/>
        <v>#VALUE!</v>
      </c>
    </row>
    <row r="119" spans="1:28" s="157" customFormat="1" x14ac:dyDescent="0.25">
      <c r="A119" s="149" t="s">
        <v>2506</v>
      </c>
      <c r="B119" s="158" t="s">
        <v>950</v>
      </c>
      <c r="C119" s="159">
        <v>44503</v>
      </c>
      <c r="D119" s="160" t="s">
        <v>2508</v>
      </c>
      <c r="E119" s="160" t="s">
        <v>2509</v>
      </c>
      <c r="F119" s="160" t="s">
        <v>2510</v>
      </c>
      <c r="G119" s="160" t="s">
        <v>2511</v>
      </c>
      <c r="H119" s="161">
        <v>164</v>
      </c>
      <c r="I119" s="160" t="s">
        <v>2512</v>
      </c>
      <c r="J119" s="162">
        <v>5042260871</v>
      </c>
      <c r="K119" s="163">
        <v>44503</v>
      </c>
      <c r="L119" s="160" t="s">
        <v>53</v>
      </c>
      <c r="M119" s="160" t="s">
        <v>2514</v>
      </c>
      <c r="N119" s="160" t="s">
        <v>2514</v>
      </c>
      <c r="O119" s="160" t="s">
        <v>2572</v>
      </c>
      <c r="P119" s="160" t="s">
        <v>948</v>
      </c>
      <c r="Q119" s="160" t="s">
        <v>2688</v>
      </c>
      <c r="R119" s="160" t="s">
        <v>2691</v>
      </c>
      <c r="S119" s="160" t="s">
        <v>2653</v>
      </c>
      <c r="T119" s="160" t="s">
        <v>2692</v>
      </c>
      <c r="U119" s="161">
        <v>74559</v>
      </c>
      <c r="V119" s="160" t="s">
        <v>2524</v>
      </c>
      <c r="W119" s="160" t="s">
        <v>2519</v>
      </c>
      <c r="X119" s="164">
        <v>1344</v>
      </c>
      <c r="Y119" s="149"/>
      <c r="Z119" s="149"/>
      <c r="AA119" s="156" t="e">
        <f>SUMIFS('[4]HARGA (2)'!$B$2:$B$32,'[4]HARGA (2)'!$A$2:$A$32,V119)</f>
        <v>#VALUE!</v>
      </c>
      <c r="AB119" s="156" t="e">
        <f t="shared" si="1"/>
        <v>#VALUE!</v>
      </c>
    </row>
    <row r="120" spans="1:28" s="157" customFormat="1" x14ac:dyDescent="0.25">
      <c r="A120" s="149" t="s">
        <v>2506</v>
      </c>
      <c r="B120" s="158" t="s">
        <v>950</v>
      </c>
      <c r="C120" s="159">
        <v>44503</v>
      </c>
      <c r="D120" s="160" t="s">
        <v>2508</v>
      </c>
      <c r="E120" s="160" t="s">
        <v>2509</v>
      </c>
      <c r="F120" s="160" t="s">
        <v>2510</v>
      </c>
      <c r="G120" s="160" t="s">
        <v>2511</v>
      </c>
      <c r="H120" s="161">
        <v>164</v>
      </c>
      <c r="I120" s="160" t="s">
        <v>2512</v>
      </c>
      <c r="J120" s="162">
        <v>5042260871</v>
      </c>
      <c r="K120" s="163">
        <v>44503</v>
      </c>
      <c r="L120" s="160" t="s">
        <v>53</v>
      </c>
      <c r="M120" s="160" t="s">
        <v>2514</v>
      </c>
      <c r="N120" s="160" t="s">
        <v>2514</v>
      </c>
      <c r="O120" s="160" t="s">
        <v>2572</v>
      </c>
      <c r="P120" s="160" t="s">
        <v>948</v>
      </c>
      <c r="Q120" s="160" t="s">
        <v>2688</v>
      </c>
      <c r="R120" s="160" t="s">
        <v>2691</v>
      </c>
      <c r="S120" s="160" t="s">
        <v>2653</v>
      </c>
      <c r="T120" s="160" t="s">
        <v>2692</v>
      </c>
      <c r="U120" s="161">
        <v>19310</v>
      </c>
      <c r="V120" s="160" t="s">
        <v>2525</v>
      </c>
      <c r="W120" s="160" t="s">
        <v>2519</v>
      </c>
      <c r="X120" s="164">
        <v>1344</v>
      </c>
      <c r="Y120" s="149"/>
      <c r="Z120" s="149"/>
      <c r="AA120" s="156" t="e">
        <f>SUMIFS('[4]HARGA (2)'!$B$2:$B$32,'[4]HARGA (2)'!$A$2:$A$32,V120)</f>
        <v>#VALUE!</v>
      </c>
      <c r="AB120" s="156" t="e">
        <f t="shared" si="1"/>
        <v>#VALUE!</v>
      </c>
    </row>
    <row r="121" spans="1:28" s="157" customFormat="1" x14ac:dyDescent="0.25">
      <c r="A121" s="149" t="s">
        <v>2506</v>
      </c>
      <c r="B121" s="158" t="s">
        <v>950</v>
      </c>
      <c r="C121" s="159">
        <v>44503</v>
      </c>
      <c r="D121" s="160" t="s">
        <v>2508</v>
      </c>
      <c r="E121" s="160" t="s">
        <v>2509</v>
      </c>
      <c r="F121" s="160" t="s">
        <v>2510</v>
      </c>
      <c r="G121" s="160" t="s">
        <v>2511</v>
      </c>
      <c r="H121" s="161">
        <v>164</v>
      </c>
      <c r="I121" s="160" t="s">
        <v>2512</v>
      </c>
      <c r="J121" s="162">
        <v>5042260871</v>
      </c>
      <c r="K121" s="163">
        <v>44503</v>
      </c>
      <c r="L121" s="160" t="s">
        <v>53</v>
      </c>
      <c r="M121" s="160" t="s">
        <v>2514</v>
      </c>
      <c r="N121" s="160" t="s">
        <v>2514</v>
      </c>
      <c r="O121" s="160" t="s">
        <v>2572</v>
      </c>
      <c r="P121" s="160" t="s">
        <v>948</v>
      </c>
      <c r="Q121" s="160" t="s">
        <v>2688</v>
      </c>
      <c r="R121" s="160" t="s">
        <v>2691</v>
      </c>
      <c r="S121" s="160" t="s">
        <v>2653</v>
      </c>
      <c r="T121" s="160" t="s">
        <v>2692</v>
      </c>
      <c r="U121" s="160" t="s">
        <v>2517</v>
      </c>
      <c r="V121" s="160" t="s">
        <v>2518</v>
      </c>
      <c r="W121" s="160" t="s">
        <v>2519</v>
      </c>
      <c r="X121" s="164">
        <v>1344</v>
      </c>
      <c r="Y121" s="149"/>
      <c r="Z121" s="149"/>
      <c r="AA121" s="156" t="e">
        <f>SUMIFS('[4]HARGA (2)'!$B$2:$B$32,'[4]HARGA (2)'!$A$2:$A$32,V121)</f>
        <v>#VALUE!</v>
      </c>
      <c r="AB121" s="156" t="e">
        <f t="shared" si="1"/>
        <v>#VALUE!</v>
      </c>
    </row>
    <row r="122" spans="1:28" s="157" customFormat="1" x14ac:dyDescent="0.25">
      <c r="A122" s="149" t="s">
        <v>2506</v>
      </c>
      <c r="B122" s="158" t="s">
        <v>950</v>
      </c>
      <c r="C122" s="159">
        <v>44503</v>
      </c>
      <c r="D122" s="160" t="s">
        <v>2508</v>
      </c>
      <c r="E122" s="160" t="s">
        <v>2509</v>
      </c>
      <c r="F122" s="160" t="s">
        <v>2510</v>
      </c>
      <c r="G122" s="160" t="s">
        <v>2511</v>
      </c>
      <c r="H122" s="161">
        <v>164</v>
      </c>
      <c r="I122" s="160" t="s">
        <v>2512</v>
      </c>
      <c r="J122" s="162">
        <v>5042260871</v>
      </c>
      <c r="K122" s="163">
        <v>44503</v>
      </c>
      <c r="L122" s="160" t="s">
        <v>53</v>
      </c>
      <c r="M122" s="160" t="s">
        <v>2514</v>
      </c>
      <c r="N122" s="160" t="s">
        <v>2514</v>
      </c>
      <c r="O122" s="160" t="s">
        <v>2572</v>
      </c>
      <c r="P122" s="160" t="s">
        <v>948</v>
      </c>
      <c r="Q122" s="160" t="s">
        <v>2688</v>
      </c>
      <c r="R122" s="160" t="s">
        <v>2691</v>
      </c>
      <c r="S122" s="160" t="s">
        <v>2653</v>
      </c>
      <c r="T122" s="160" t="s">
        <v>2692</v>
      </c>
      <c r="U122" s="161">
        <v>33300</v>
      </c>
      <c r="V122" s="160" t="s">
        <v>65</v>
      </c>
      <c r="W122" s="160" t="s">
        <v>2519</v>
      </c>
      <c r="X122" s="164">
        <v>28</v>
      </c>
      <c r="Y122" s="149"/>
      <c r="Z122" s="149"/>
      <c r="AA122" s="156" t="e">
        <f>SUMIFS('[4]HARGA (2)'!$B$2:$B$32,'[4]HARGA (2)'!$A$2:$A$32,V122)</f>
        <v>#VALUE!</v>
      </c>
      <c r="AB122" s="156" t="e">
        <f t="shared" si="1"/>
        <v>#VALUE!</v>
      </c>
    </row>
    <row r="123" spans="1:28" s="157" customFormat="1" x14ac:dyDescent="0.25">
      <c r="A123" s="149" t="s">
        <v>2506</v>
      </c>
      <c r="B123" s="150" t="s">
        <v>485</v>
      </c>
      <c r="C123" s="151">
        <v>44503</v>
      </c>
      <c r="D123" s="150" t="s">
        <v>2508</v>
      </c>
      <c r="E123" s="150" t="s">
        <v>2509</v>
      </c>
      <c r="F123" s="150" t="s">
        <v>2510</v>
      </c>
      <c r="G123" s="150" t="s">
        <v>2511</v>
      </c>
      <c r="H123" s="150" t="s">
        <v>2531</v>
      </c>
      <c r="I123" s="150" t="s">
        <v>2532</v>
      </c>
      <c r="J123" s="153"/>
      <c r="K123" s="154">
        <v>44502</v>
      </c>
      <c r="L123" s="150" t="s">
        <v>193</v>
      </c>
      <c r="M123" s="150" t="s">
        <v>2514</v>
      </c>
      <c r="N123" s="150" t="s">
        <v>2514</v>
      </c>
      <c r="O123" s="150" t="s">
        <v>417</v>
      </c>
      <c r="P123" s="150" t="s">
        <v>418</v>
      </c>
      <c r="Q123" s="150"/>
      <c r="R123" s="150" t="s">
        <v>484</v>
      </c>
      <c r="S123" s="150"/>
      <c r="T123" s="150" t="s">
        <v>2693</v>
      </c>
      <c r="U123" s="150" t="s">
        <v>2534</v>
      </c>
      <c r="V123" s="150" t="s">
        <v>2535</v>
      </c>
      <c r="W123" s="150" t="s">
        <v>2519</v>
      </c>
      <c r="X123" s="155">
        <v>40</v>
      </c>
      <c r="Y123" s="149"/>
      <c r="Z123" s="149"/>
      <c r="AA123" s="156" t="e">
        <f>SUMIFS('[4]HARGA (2)'!$B$2:$B$32,'[4]HARGA (2)'!$A$2:$A$32,V123)</f>
        <v>#VALUE!</v>
      </c>
      <c r="AB123" s="156" t="e">
        <f t="shared" si="1"/>
        <v>#VALUE!</v>
      </c>
    </row>
    <row r="124" spans="1:28" s="157" customFormat="1" x14ac:dyDescent="0.25">
      <c r="A124" s="149" t="s">
        <v>2506</v>
      </c>
      <c r="B124" s="150" t="s">
        <v>988</v>
      </c>
      <c r="C124" s="151">
        <v>44503</v>
      </c>
      <c r="D124" s="150" t="s">
        <v>2508</v>
      </c>
      <c r="E124" s="150" t="s">
        <v>2509</v>
      </c>
      <c r="F124" s="150" t="s">
        <v>2510</v>
      </c>
      <c r="G124" s="150" t="s">
        <v>2511</v>
      </c>
      <c r="H124" s="152">
        <v>164</v>
      </c>
      <c r="I124" s="150" t="s">
        <v>2512</v>
      </c>
      <c r="J124" s="153" t="s">
        <v>2694</v>
      </c>
      <c r="K124" s="154">
        <v>44503</v>
      </c>
      <c r="L124" s="150" t="s">
        <v>53</v>
      </c>
      <c r="M124" s="150" t="s">
        <v>2514</v>
      </c>
      <c r="N124" s="150" t="s">
        <v>2514</v>
      </c>
      <c r="O124" s="150" t="s">
        <v>983</v>
      </c>
      <c r="P124" s="150" t="s">
        <v>984</v>
      </c>
      <c r="Q124" s="150" t="s">
        <v>2694</v>
      </c>
      <c r="R124" s="150" t="s">
        <v>2695</v>
      </c>
      <c r="S124" s="150"/>
      <c r="T124" s="150" t="s">
        <v>2696</v>
      </c>
      <c r="U124" s="150" t="s">
        <v>2517</v>
      </c>
      <c r="V124" s="150" t="s">
        <v>2518</v>
      </c>
      <c r="W124" s="150" t="s">
        <v>2519</v>
      </c>
      <c r="X124" s="155">
        <v>40</v>
      </c>
      <c r="Y124" s="149"/>
      <c r="Z124" s="149"/>
      <c r="AA124" s="156" t="e">
        <f>SUMIFS('[4]HARGA (2)'!$B$2:$B$32,'[4]HARGA (2)'!$A$2:$A$32,V124)</f>
        <v>#VALUE!</v>
      </c>
      <c r="AB124" s="156" t="e">
        <f t="shared" si="1"/>
        <v>#VALUE!</v>
      </c>
    </row>
    <row r="125" spans="1:28" s="157" customFormat="1" x14ac:dyDescent="0.25">
      <c r="A125" s="149" t="s">
        <v>2506</v>
      </c>
      <c r="B125" s="158" t="s">
        <v>986</v>
      </c>
      <c r="C125" s="159">
        <v>44503</v>
      </c>
      <c r="D125" s="160" t="s">
        <v>2508</v>
      </c>
      <c r="E125" s="160" t="s">
        <v>2509</v>
      </c>
      <c r="F125" s="160" t="s">
        <v>2510</v>
      </c>
      <c r="G125" s="160" t="s">
        <v>2511</v>
      </c>
      <c r="H125" s="161">
        <v>164</v>
      </c>
      <c r="I125" s="160" t="s">
        <v>2512</v>
      </c>
      <c r="J125" s="162">
        <v>5042261085</v>
      </c>
      <c r="K125" s="163">
        <v>44503</v>
      </c>
      <c r="L125" s="160" t="s">
        <v>53</v>
      </c>
      <c r="M125" s="160" t="s">
        <v>2514</v>
      </c>
      <c r="N125" s="160" t="s">
        <v>2514</v>
      </c>
      <c r="O125" s="160" t="s">
        <v>983</v>
      </c>
      <c r="P125" s="160" t="s">
        <v>984</v>
      </c>
      <c r="Q125" s="160" t="s">
        <v>2694</v>
      </c>
      <c r="R125" s="160" t="s">
        <v>2697</v>
      </c>
      <c r="S125" s="160" t="s">
        <v>2653</v>
      </c>
      <c r="T125" s="160" t="s">
        <v>2698</v>
      </c>
      <c r="U125" s="161">
        <v>74559</v>
      </c>
      <c r="V125" s="160" t="s">
        <v>2524</v>
      </c>
      <c r="W125" s="160" t="s">
        <v>2519</v>
      </c>
      <c r="X125" s="164">
        <v>1152</v>
      </c>
      <c r="Y125" s="149"/>
      <c r="Z125" s="149"/>
      <c r="AA125" s="156" t="e">
        <f>SUMIFS('[4]HARGA (2)'!$B$2:$B$32,'[4]HARGA (2)'!$A$2:$A$32,V125)</f>
        <v>#VALUE!</v>
      </c>
      <c r="AB125" s="156" t="e">
        <f t="shared" si="1"/>
        <v>#VALUE!</v>
      </c>
    </row>
    <row r="126" spans="1:28" s="157" customFormat="1" x14ac:dyDescent="0.25">
      <c r="A126" s="149" t="s">
        <v>2506</v>
      </c>
      <c r="B126" s="158" t="s">
        <v>986</v>
      </c>
      <c r="C126" s="159">
        <v>44503</v>
      </c>
      <c r="D126" s="160" t="s">
        <v>2508</v>
      </c>
      <c r="E126" s="160" t="s">
        <v>2509</v>
      </c>
      <c r="F126" s="160" t="s">
        <v>2510</v>
      </c>
      <c r="G126" s="160" t="s">
        <v>2511</v>
      </c>
      <c r="H126" s="161">
        <v>164</v>
      </c>
      <c r="I126" s="160" t="s">
        <v>2512</v>
      </c>
      <c r="J126" s="162">
        <v>5042261085</v>
      </c>
      <c r="K126" s="163">
        <v>44503</v>
      </c>
      <c r="L126" s="160" t="s">
        <v>53</v>
      </c>
      <c r="M126" s="160" t="s">
        <v>2514</v>
      </c>
      <c r="N126" s="160" t="s">
        <v>2514</v>
      </c>
      <c r="O126" s="160" t="s">
        <v>983</v>
      </c>
      <c r="P126" s="160" t="s">
        <v>984</v>
      </c>
      <c r="Q126" s="160" t="s">
        <v>2694</v>
      </c>
      <c r="R126" s="160" t="s">
        <v>2697</v>
      </c>
      <c r="S126" s="160" t="s">
        <v>2653</v>
      </c>
      <c r="T126" s="160" t="s">
        <v>2698</v>
      </c>
      <c r="U126" s="161">
        <v>19310</v>
      </c>
      <c r="V126" s="160" t="s">
        <v>2525</v>
      </c>
      <c r="W126" s="160" t="s">
        <v>2519</v>
      </c>
      <c r="X126" s="164">
        <v>1152</v>
      </c>
      <c r="Y126" s="149"/>
      <c r="Z126" s="149"/>
      <c r="AA126" s="156" t="e">
        <f>SUMIFS('[4]HARGA (2)'!$B$2:$B$32,'[4]HARGA (2)'!$A$2:$A$32,V126)</f>
        <v>#VALUE!</v>
      </c>
      <c r="AB126" s="156" t="e">
        <f t="shared" si="1"/>
        <v>#VALUE!</v>
      </c>
    </row>
    <row r="127" spans="1:28" s="157" customFormat="1" x14ac:dyDescent="0.25">
      <c r="A127" s="149" t="s">
        <v>2506</v>
      </c>
      <c r="B127" s="158" t="s">
        <v>986</v>
      </c>
      <c r="C127" s="159">
        <v>44503</v>
      </c>
      <c r="D127" s="160" t="s">
        <v>2508</v>
      </c>
      <c r="E127" s="160" t="s">
        <v>2509</v>
      </c>
      <c r="F127" s="160" t="s">
        <v>2510</v>
      </c>
      <c r="G127" s="160" t="s">
        <v>2511</v>
      </c>
      <c r="H127" s="161">
        <v>164</v>
      </c>
      <c r="I127" s="160" t="s">
        <v>2512</v>
      </c>
      <c r="J127" s="162">
        <v>5042261085</v>
      </c>
      <c r="K127" s="163">
        <v>44503</v>
      </c>
      <c r="L127" s="160" t="s">
        <v>53</v>
      </c>
      <c r="M127" s="160" t="s">
        <v>2514</v>
      </c>
      <c r="N127" s="160" t="s">
        <v>2514</v>
      </c>
      <c r="O127" s="160" t="s">
        <v>983</v>
      </c>
      <c r="P127" s="160" t="s">
        <v>984</v>
      </c>
      <c r="Q127" s="160" t="s">
        <v>2694</v>
      </c>
      <c r="R127" s="160" t="s">
        <v>2697</v>
      </c>
      <c r="S127" s="160" t="s">
        <v>2653</v>
      </c>
      <c r="T127" s="160" t="s">
        <v>2698</v>
      </c>
      <c r="U127" s="160" t="s">
        <v>2517</v>
      </c>
      <c r="V127" s="160" t="s">
        <v>2518</v>
      </c>
      <c r="W127" s="160" t="s">
        <v>2519</v>
      </c>
      <c r="X127" s="164">
        <v>1152</v>
      </c>
      <c r="Y127" s="149"/>
      <c r="Z127" s="149"/>
      <c r="AA127" s="156" t="e">
        <f>SUMIFS('[4]HARGA (2)'!$B$2:$B$32,'[4]HARGA (2)'!$A$2:$A$32,V127)</f>
        <v>#VALUE!</v>
      </c>
      <c r="AB127" s="156" t="e">
        <f t="shared" si="1"/>
        <v>#VALUE!</v>
      </c>
    </row>
    <row r="128" spans="1:28" s="157" customFormat="1" x14ac:dyDescent="0.25">
      <c r="A128" s="149" t="s">
        <v>2506</v>
      </c>
      <c r="B128" s="158" t="s">
        <v>986</v>
      </c>
      <c r="C128" s="159">
        <v>44503</v>
      </c>
      <c r="D128" s="160" t="s">
        <v>2508</v>
      </c>
      <c r="E128" s="160" t="s">
        <v>2509</v>
      </c>
      <c r="F128" s="160" t="s">
        <v>2510</v>
      </c>
      <c r="G128" s="160" t="s">
        <v>2511</v>
      </c>
      <c r="H128" s="161">
        <v>164</v>
      </c>
      <c r="I128" s="160" t="s">
        <v>2512</v>
      </c>
      <c r="J128" s="162">
        <v>5042261085</v>
      </c>
      <c r="K128" s="163">
        <v>44503</v>
      </c>
      <c r="L128" s="160" t="s">
        <v>53</v>
      </c>
      <c r="M128" s="160" t="s">
        <v>2514</v>
      </c>
      <c r="N128" s="160" t="s">
        <v>2514</v>
      </c>
      <c r="O128" s="160" t="s">
        <v>983</v>
      </c>
      <c r="P128" s="160" t="s">
        <v>984</v>
      </c>
      <c r="Q128" s="160" t="s">
        <v>2694</v>
      </c>
      <c r="R128" s="160" t="s">
        <v>2697</v>
      </c>
      <c r="S128" s="160" t="s">
        <v>2653</v>
      </c>
      <c r="T128" s="160" t="s">
        <v>2698</v>
      </c>
      <c r="U128" s="161">
        <v>33300</v>
      </c>
      <c r="V128" s="160" t="s">
        <v>65</v>
      </c>
      <c r="W128" s="160" t="s">
        <v>2519</v>
      </c>
      <c r="X128" s="164">
        <v>24</v>
      </c>
      <c r="Y128" s="149"/>
      <c r="Z128" s="149"/>
      <c r="AA128" s="156" t="e">
        <f>SUMIFS('[4]HARGA (2)'!$B$2:$B$32,'[4]HARGA (2)'!$A$2:$A$32,V128)</f>
        <v>#VALUE!</v>
      </c>
      <c r="AB128" s="156" t="e">
        <f t="shared" si="1"/>
        <v>#VALUE!</v>
      </c>
    </row>
    <row r="129" spans="1:28" s="157" customFormat="1" x14ac:dyDescent="0.25">
      <c r="A129" s="149" t="s">
        <v>2506</v>
      </c>
      <c r="B129" s="158" t="s">
        <v>1143</v>
      </c>
      <c r="C129" s="159">
        <v>44504</v>
      </c>
      <c r="D129" s="160" t="s">
        <v>2508</v>
      </c>
      <c r="E129" s="160" t="s">
        <v>2509</v>
      </c>
      <c r="F129" s="160" t="s">
        <v>2510</v>
      </c>
      <c r="G129" s="160" t="s">
        <v>2511</v>
      </c>
      <c r="H129" s="161">
        <v>118</v>
      </c>
      <c r="I129" s="160" t="s">
        <v>2541</v>
      </c>
      <c r="J129" s="162">
        <v>5042276286</v>
      </c>
      <c r="K129" s="163">
        <v>44503</v>
      </c>
      <c r="L129" s="160" t="s">
        <v>386</v>
      </c>
      <c r="M129" s="160" t="s">
        <v>2514</v>
      </c>
      <c r="N129" s="160" t="s">
        <v>2514</v>
      </c>
      <c r="O129" s="160" t="s">
        <v>1141</v>
      </c>
      <c r="P129" s="160" t="s">
        <v>1142</v>
      </c>
      <c r="Q129" s="160" t="s">
        <v>2699</v>
      </c>
      <c r="R129" s="160" t="s">
        <v>2700</v>
      </c>
      <c r="S129" s="160" t="s">
        <v>2701</v>
      </c>
      <c r="T129" s="160" t="s">
        <v>2702</v>
      </c>
      <c r="U129" s="161">
        <v>74561</v>
      </c>
      <c r="V129" s="160" t="s">
        <v>303</v>
      </c>
      <c r="W129" s="160" t="s">
        <v>2519</v>
      </c>
      <c r="X129" s="164">
        <v>1280</v>
      </c>
      <c r="Y129" s="158" t="s">
        <v>1144</v>
      </c>
      <c r="Z129" s="159">
        <v>44504</v>
      </c>
      <c r="AA129" s="156" t="e">
        <f>SUMIFS('[4]HARGA (2)'!$B$2:$B$32,'[4]HARGA (2)'!$A$2:$A$32,V129)</f>
        <v>#VALUE!</v>
      </c>
      <c r="AB129" s="156" t="e">
        <f t="shared" si="1"/>
        <v>#VALUE!</v>
      </c>
    </row>
    <row r="130" spans="1:28" s="157" customFormat="1" x14ac:dyDescent="0.25">
      <c r="A130" s="149" t="s">
        <v>2506</v>
      </c>
      <c r="B130" s="158" t="s">
        <v>1143</v>
      </c>
      <c r="C130" s="159">
        <v>44504</v>
      </c>
      <c r="D130" s="160" t="s">
        <v>2508</v>
      </c>
      <c r="E130" s="160" t="s">
        <v>2509</v>
      </c>
      <c r="F130" s="160" t="s">
        <v>2510</v>
      </c>
      <c r="G130" s="160" t="s">
        <v>2511</v>
      </c>
      <c r="H130" s="161">
        <v>118</v>
      </c>
      <c r="I130" s="160" t="s">
        <v>2541</v>
      </c>
      <c r="J130" s="162">
        <v>5042276286</v>
      </c>
      <c r="K130" s="163">
        <v>44503</v>
      </c>
      <c r="L130" s="160" t="s">
        <v>386</v>
      </c>
      <c r="M130" s="160" t="s">
        <v>2514</v>
      </c>
      <c r="N130" s="160" t="s">
        <v>2514</v>
      </c>
      <c r="O130" s="160" t="s">
        <v>1141</v>
      </c>
      <c r="P130" s="160" t="s">
        <v>1142</v>
      </c>
      <c r="Q130" s="160" t="s">
        <v>2699</v>
      </c>
      <c r="R130" s="160" t="s">
        <v>2700</v>
      </c>
      <c r="S130" s="160" t="s">
        <v>2701</v>
      </c>
      <c r="T130" s="160" t="s">
        <v>2702</v>
      </c>
      <c r="U130" s="161">
        <v>10116</v>
      </c>
      <c r="V130" s="160" t="s">
        <v>279</v>
      </c>
      <c r="W130" s="160" t="s">
        <v>2519</v>
      </c>
      <c r="X130" s="164">
        <v>32</v>
      </c>
      <c r="Y130" s="149"/>
      <c r="Z130" s="149"/>
      <c r="AA130" s="156" t="e">
        <f>SUMIFS('[4]HARGA (2)'!$B$2:$B$32,'[4]HARGA (2)'!$A$2:$A$32,V130)</f>
        <v>#VALUE!</v>
      </c>
      <c r="AB130" s="156" t="e">
        <f t="shared" si="1"/>
        <v>#VALUE!</v>
      </c>
    </row>
    <row r="131" spans="1:28" s="157" customFormat="1" x14ac:dyDescent="0.25">
      <c r="A131" s="149" t="s">
        <v>2506</v>
      </c>
      <c r="B131" s="150" t="s">
        <v>978</v>
      </c>
      <c r="C131" s="151">
        <v>44504</v>
      </c>
      <c r="D131" s="150" t="s">
        <v>2508</v>
      </c>
      <c r="E131" s="150" t="s">
        <v>2509</v>
      </c>
      <c r="F131" s="150" t="s">
        <v>2510</v>
      </c>
      <c r="G131" s="150" t="s">
        <v>2511</v>
      </c>
      <c r="H131" s="152">
        <v>164</v>
      </c>
      <c r="I131" s="150" t="s">
        <v>2512</v>
      </c>
      <c r="J131" s="153" t="s">
        <v>2703</v>
      </c>
      <c r="K131" s="154">
        <v>44503</v>
      </c>
      <c r="L131" s="150" t="s">
        <v>53</v>
      </c>
      <c r="M131" s="150" t="s">
        <v>2514</v>
      </c>
      <c r="N131" s="150" t="s">
        <v>2514</v>
      </c>
      <c r="O131" s="150" t="s">
        <v>517</v>
      </c>
      <c r="P131" s="150" t="s">
        <v>518</v>
      </c>
      <c r="Q131" s="150" t="s">
        <v>2703</v>
      </c>
      <c r="R131" s="150" t="s">
        <v>2704</v>
      </c>
      <c r="S131" s="150"/>
      <c r="T131" s="150" t="s">
        <v>2705</v>
      </c>
      <c r="U131" s="150" t="s">
        <v>2517</v>
      </c>
      <c r="V131" s="150" t="s">
        <v>2518</v>
      </c>
      <c r="W131" s="150" t="s">
        <v>2519</v>
      </c>
      <c r="X131" s="155">
        <v>30</v>
      </c>
      <c r="Y131" s="149"/>
      <c r="Z131" s="149"/>
      <c r="AA131" s="156" t="e">
        <f>SUMIFS('[4]HARGA (2)'!$B$2:$B$32,'[4]HARGA (2)'!$A$2:$A$32,V131)</f>
        <v>#VALUE!</v>
      </c>
      <c r="AB131" s="156" t="e">
        <f t="shared" si="1"/>
        <v>#VALUE!</v>
      </c>
    </row>
    <row r="132" spans="1:28" s="157" customFormat="1" x14ac:dyDescent="0.25">
      <c r="A132" s="149" t="s">
        <v>2506</v>
      </c>
      <c r="B132" s="158" t="s">
        <v>976</v>
      </c>
      <c r="C132" s="159">
        <v>44504</v>
      </c>
      <c r="D132" s="160" t="s">
        <v>2508</v>
      </c>
      <c r="E132" s="160" t="s">
        <v>2509</v>
      </c>
      <c r="F132" s="160" t="s">
        <v>2510</v>
      </c>
      <c r="G132" s="160" t="s">
        <v>2511</v>
      </c>
      <c r="H132" s="161">
        <v>164</v>
      </c>
      <c r="I132" s="160" t="s">
        <v>2512</v>
      </c>
      <c r="J132" s="162">
        <v>5042265538</v>
      </c>
      <c r="K132" s="163">
        <v>44503</v>
      </c>
      <c r="L132" s="160" t="s">
        <v>53</v>
      </c>
      <c r="M132" s="160" t="s">
        <v>2514</v>
      </c>
      <c r="N132" s="160" t="s">
        <v>2514</v>
      </c>
      <c r="O132" s="160" t="s">
        <v>517</v>
      </c>
      <c r="P132" s="160" t="s">
        <v>518</v>
      </c>
      <c r="Q132" s="160" t="s">
        <v>2703</v>
      </c>
      <c r="R132" s="160" t="s">
        <v>2706</v>
      </c>
      <c r="S132" s="160" t="s">
        <v>2707</v>
      </c>
      <c r="T132" s="160" t="s">
        <v>2708</v>
      </c>
      <c r="U132" s="161">
        <v>74559</v>
      </c>
      <c r="V132" s="160" t="s">
        <v>2524</v>
      </c>
      <c r="W132" s="160" t="s">
        <v>2519</v>
      </c>
      <c r="X132" s="164">
        <v>1344</v>
      </c>
      <c r="Y132" s="149"/>
      <c r="Z132" s="149"/>
      <c r="AA132" s="156" t="e">
        <f>SUMIFS('[4]HARGA (2)'!$B$2:$B$32,'[4]HARGA (2)'!$A$2:$A$32,V132)</f>
        <v>#VALUE!</v>
      </c>
      <c r="AB132" s="156" t="e">
        <f t="shared" ref="AB132:AB195" si="2">AA132*X132</f>
        <v>#VALUE!</v>
      </c>
    </row>
    <row r="133" spans="1:28" s="157" customFormat="1" x14ac:dyDescent="0.25">
      <c r="A133" s="149" t="s">
        <v>2506</v>
      </c>
      <c r="B133" s="158" t="s">
        <v>976</v>
      </c>
      <c r="C133" s="159">
        <v>44504</v>
      </c>
      <c r="D133" s="160" t="s">
        <v>2508</v>
      </c>
      <c r="E133" s="160" t="s">
        <v>2509</v>
      </c>
      <c r="F133" s="160" t="s">
        <v>2510</v>
      </c>
      <c r="G133" s="160" t="s">
        <v>2511</v>
      </c>
      <c r="H133" s="161">
        <v>164</v>
      </c>
      <c r="I133" s="160" t="s">
        <v>2512</v>
      </c>
      <c r="J133" s="162">
        <v>5042265538</v>
      </c>
      <c r="K133" s="163">
        <v>44503</v>
      </c>
      <c r="L133" s="160" t="s">
        <v>53</v>
      </c>
      <c r="M133" s="160" t="s">
        <v>2514</v>
      </c>
      <c r="N133" s="160" t="s">
        <v>2514</v>
      </c>
      <c r="O133" s="160" t="s">
        <v>517</v>
      </c>
      <c r="P133" s="160" t="s">
        <v>518</v>
      </c>
      <c r="Q133" s="160" t="s">
        <v>2703</v>
      </c>
      <c r="R133" s="160" t="s">
        <v>2706</v>
      </c>
      <c r="S133" s="160" t="s">
        <v>2707</v>
      </c>
      <c r="T133" s="160" t="s">
        <v>2708</v>
      </c>
      <c r="U133" s="161">
        <v>19310</v>
      </c>
      <c r="V133" s="160" t="s">
        <v>2525</v>
      </c>
      <c r="W133" s="160" t="s">
        <v>2519</v>
      </c>
      <c r="X133" s="164">
        <v>1344</v>
      </c>
      <c r="Y133" s="149"/>
      <c r="Z133" s="149"/>
      <c r="AA133" s="156" t="e">
        <f>SUMIFS('[4]HARGA (2)'!$B$2:$B$32,'[4]HARGA (2)'!$A$2:$A$32,V133)</f>
        <v>#VALUE!</v>
      </c>
      <c r="AB133" s="156" t="e">
        <f t="shared" si="2"/>
        <v>#VALUE!</v>
      </c>
    </row>
    <row r="134" spans="1:28" s="157" customFormat="1" x14ac:dyDescent="0.25">
      <c r="A134" s="149" t="s">
        <v>2506</v>
      </c>
      <c r="B134" s="158" t="s">
        <v>976</v>
      </c>
      <c r="C134" s="159">
        <v>44504</v>
      </c>
      <c r="D134" s="160" t="s">
        <v>2508</v>
      </c>
      <c r="E134" s="160" t="s">
        <v>2509</v>
      </c>
      <c r="F134" s="160" t="s">
        <v>2510</v>
      </c>
      <c r="G134" s="160" t="s">
        <v>2511</v>
      </c>
      <c r="H134" s="161">
        <v>164</v>
      </c>
      <c r="I134" s="160" t="s">
        <v>2512</v>
      </c>
      <c r="J134" s="162">
        <v>5042265538</v>
      </c>
      <c r="K134" s="163">
        <v>44503</v>
      </c>
      <c r="L134" s="160" t="s">
        <v>53</v>
      </c>
      <c r="M134" s="160" t="s">
        <v>2514</v>
      </c>
      <c r="N134" s="160" t="s">
        <v>2514</v>
      </c>
      <c r="O134" s="160" t="s">
        <v>517</v>
      </c>
      <c r="P134" s="160" t="s">
        <v>518</v>
      </c>
      <c r="Q134" s="160" t="s">
        <v>2703</v>
      </c>
      <c r="R134" s="160" t="s">
        <v>2706</v>
      </c>
      <c r="S134" s="160" t="s">
        <v>2707</v>
      </c>
      <c r="T134" s="160" t="s">
        <v>2708</v>
      </c>
      <c r="U134" s="160" t="s">
        <v>2517</v>
      </c>
      <c r="V134" s="160" t="s">
        <v>2518</v>
      </c>
      <c r="W134" s="160" t="s">
        <v>2519</v>
      </c>
      <c r="X134" s="164">
        <v>1344</v>
      </c>
      <c r="Y134" s="149"/>
      <c r="Z134" s="149"/>
      <c r="AA134" s="156" t="e">
        <f>SUMIFS('[4]HARGA (2)'!$B$2:$B$32,'[4]HARGA (2)'!$A$2:$A$32,V134)</f>
        <v>#VALUE!</v>
      </c>
      <c r="AB134" s="156" t="e">
        <f t="shared" si="2"/>
        <v>#VALUE!</v>
      </c>
    </row>
    <row r="135" spans="1:28" s="157" customFormat="1" x14ac:dyDescent="0.25">
      <c r="A135" s="149" t="s">
        <v>2506</v>
      </c>
      <c r="B135" s="158" t="s">
        <v>976</v>
      </c>
      <c r="C135" s="159">
        <v>44504</v>
      </c>
      <c r="D135" s="160" t="s">
        <v>2508</v>
      </c>
      <c r="E135" s="160" t="s">
        <v>2509</v>
      </c>
      <c r="F135" s="160" t="s">
        <v>2510</v>
      </c>
      <c r="G135" s="160" t="s">
        <v>2511</v>
      </c>
      <c r="H135" s="161">
        <v>164</v>
      </c>
      <c r="I135" s="160" t="s">
        <v>2512</v>
      </c>
      <c r="J135" s="162">
        <v>5042265538</v>
      </c>
      <c r="K135" s="163">
        <v>44503</v>
      </c>
      <c r="L135" s="160" t="s">
        <v>53</v>
      </c>
      <c r="M135" s="160" t="s">
        <v>2514</v>
      </c>
      <c r="N135" s="160" t="s">
        <v>2514</v>
      </c>
      <c r="O135" s="160" t="s">
        <v>517</v>
      </c>
      <c r="P135" s="160" t="s">
        <v>518</v>
      </c>
      <c r="Q135" s="160" t="s">
        <v>2703</v>
      </c>
      <c r="R135" s="160" t="s">
        <v>2706</v>
      </c>
      <c r="S135" s="160" t="s">
        <v>2707</v>
      </c>
      <c r="T135" s="160" t="s">
        <v>2708</v>
      </c>
      <c r="U135" s="161">
        <v>33300</v>
      </c>
      <c r="V135" s="160" t="s">
        <v>65</v>
      </c>
      <c r="W135" s="160" t="s">
        <v>2519</v>
      </c>
      <c r="X135" s="164">
        <v>28</v>
      </c>
      <c r="Y135" s="149"/>
      <c r="Z135" s="149"/>
      <c r="AA135" s="156" t="e">
        <f>SUMIFS('[4]HARGA (2)'!$B$2:$B$32,'[4]HARGA (2)'!$A$2:$A$32,V135)</f>
        <v>#VALUE!</v>
      </c>
      <c r="AB135" s="156" t="e">
        <f t="shared" si="2"/>
        <v>#VALUE!</v>
      </c>
    </row>
    <row r="136" spans="1:28" s="157" customFormat="1" x14ac:dyDescent="0.25">
      <c r="A136" s="149" t="s">
        <v>2506</v>
      </c>
      <c r="B136" s="150" t="s">
        <v>964</v>
      </c>
      <c r="C136" s="151">
        <v>44504</v>
      </c>
      <c r="D136" s="150" t="s">
        <v>2508</v>
      </c>
      <c r="E136" s="150" t="s">
        <v>2509</v>
      </c>
      <c r="F136" s="150" t="s">
        <v>2510</v>
      </c>
      <c r="G136" s="150" t="s">
        <v>2511</v>
      </c>
      <c r="H136" s="152">
        <v>164</v>
      </c>
      <c r="I136" s="150" t="s">
        <v>2512</v>
      </c>
      <c r="J136" s="153" t="s">
        <v>2709</v>
      </c>
      <c r="K136" s="154">
        <v>44503</v>
      </c>
      <c r="L136" s="150" t="s">
        <v>53</v>
      </c>
      <c r="M136" s="150" t="s">
        <v>2514</v>
      </c>
      <c r="N136" s="150" t="s">
        <v>2514</v>
      </c>
      <c r="O136" s="150" t="s">
        <v>2158</v>
      </c>
      <c r="P136" s="150" t="s">
        <v>82</v>
      </c>
      <c r="Q136" s="150" t="s">
        <v>2709</v>
      </c>
      <c r="R136" s="150" t="s">
        <v>2710</v>
      </c>
      <c r="S136" s="150"/>
      <c r="T136" s="150" t="s">
        <v>2711</v>
      </c>
      <c r="U136" s="150" t="s">
        <v>2517</v>
      </c>
      <c r="V136" s="150" t="s">
        <v>2518</v>
      </c>
      <c r="W136" s="150" t="s">
        <v>2519</v>
      </c>
      <c r="X136" s="155">
        <v>25</v>
      </c>
      <c r="Y136" s="149"/>
      <c r="Z136" s="149"/>
      <c r="AA136" s="156" t="e">
        <f>SUMIFS('[4]HARGA (2)'!$B$2:$B$32,'[4]HARGA (2)'!$A$2:$A$32,V136)</f>
        <v>#VALUE!</v>
      </c>
      <c r="AB136" s="156" t="e">
        <f t="shared" si="2"/>
        <v>#VALUE!</v>
      </c>
    </row>
    <row r="137" spans="1:28" s="157" customFormat="1" x14ac:dyDescent="0.25">
      <c r="A137" s="149" t="s">
        <v>2506</v>
      </c>
      <c r="B137" s="158" t="s">
        <v>962</v>
      </c>
      <c r="C137" s="159">
        <v>44504</v>
      </c>
      <c r="D137" s="160" t="s">
        <v>2508</v>
      </c>
      <c r="E137" s="160" t="s">
        <v>2509</v>
      </c>
      <c r="F137" s="160" t="s">
        <v>2510</v>
      </c>
      <c r="G137" s="160" t="s">
        <v>2511</v>
      </c>
      <c r="H137" s="161">
        <v>164</v>
      </c>
      <c r="I137" s="160" t="s">
        <v>2512</v>
      </c>
      <c r="J137" s="162">
        <v>5042270562</v>
      </c>
      <c r="K137" s="163">
        <v>44504</v>
      </c>
      <c r="L137" s="160" t="s">
        <v>53</v>
      </c>
      <c r="M137" s="160" t="s">
        <v>2514</v>
      </c>
      <c r="N137" s="160" t="s">
        <v>2514</v>
      </c>
      <c r="O137" s="160" t="s">
        <v>2158</v>
      </c>
      <c r="P137" s="160" t="s">
        <v>82</v>
      </c>
      <c r="Q137" s="160" t="s">
        <v>2709</v>
      </c>
      <c r="R137" s="160" t="s">
        <v>2712</v>
      </c>
      <c r="S137" s="160" t="s">
        <v>2653</v>
      </c>
      <c r="T137" s="160" t="s">
        <v>2713</v>
      </c>
      <c r="U137" s="161">
        <v>74559</v>
      </c>
      <c r="V137" s="160" t="s">
        <v>2524</v>
      </c>
      <c r="W137" s="160" t="s">
        <v>2519</v>
      </c>
      <c r="X137" s="164">
        <v>1152</v>
      </c>
      <c r="Y137" s="149"/>
      <c r="Z137" s="149"/>
      <c r="AA137" s="156" t="e">
        <f>SUMIFS('[4]HARGA (2)'!$B$2:$B$32,'[4]HARGA (2)'!$A$2:$A$32,V137)</f>
        <v>#VALUE!</v>
      </c>
      <c r="AB137" s="156" t="e">
        <f t="shared" si="2"/>
        <v>#VALUE!</v>
      </c>
    </row>
    <row r="138" spans="1:28" s="157" customFormat="1" x14ac:dyDescent="0.25">
      <c r="A138" s="149" t="s">
        <v>2506</v>
      </c>
      <c r="B138" s="158" t="s">
        <v>962</v>
      </c>
      <c r="C138" s="159">
        <v>44504</v>
      </c>
      <c r="D138" s="160" t="s">
        <v>2508</v>
      </c>
      <c r="E138" s="160" t="s">
        <v>2509</v>
      </c>
      <c r="F138" s="160" t="s">
        <v>2510</v>
      </c>
      <c r="G138" s="160" t="s">
        <v>2511</v>
      </c>
      <c r="H138" s="161">
        <v>164</v>
      </c>
      <c r="I138" s="160" t="s">
        <v>2512</v>
      </c>
      <c r="J138" s="162">
        <v>5042270562</v>
      </c>
      <c r="K138" s="163">
        <v>44504</v>
      </c>
      <c r="L138" s="160" t="s">
        <v>53</v>
      </c>
      <c r="M138" s="160" t="s">
        <v>2514</v>
      </c>
      <c r="N138" s="160" t="s">
        <v>2514</v>
      </c>
      <c r="O138" s="160" t="s">
        <v>2158</v>
      </c>
      <c r="P138" s="160" t="s">
        <v>82</v>
      </c>
      <c r="Q138" s="160" t="s">
        <v>2709</v>
      </c>
      <c r="R138" s="160" t="s">
        <v>2712</v>
      </c>
      <c r="S138" s="160" t="s">
        <v>2653</v>
      </c>
      <c r="T138" s="160" t="s">
        <v>2713</v>
      </c>
      <c r="U138" s="161">
        <v>19310</v>
      </c>
      <c r="V138" s="160" t="s">
        <v>2525</v>
      </c>
      <c r="W138" s="160" t="s">
        <v>2519</v>
      </c>
      <c r="X138" s="164">
        <v>1152</v>
      </c>
      <c r="Y138" s="149"/>
      <c r="Z138" s="149"/>
      <c r="AA138" s="156" t="e">
        <f>SUMIFS('[4]HARGA (2)'!$B$2:$B$32,'[4]HARGA (2)'!$A$2:$A$32,V138)</f>
        <v>#VALUE!</v>
      </c>
      <c r="AB138" s="156" t="e">
        <f t="shared" si="2"/>
        <v>#VALUE!</v>
      </c>
    </row>
    <row r="139" spans="1:28" s="157" customFormat="1" x14ac:dyDescent="0.25">
      <c r="A139" s="149" t="s">
        <v>2506</v>
      </c>
      <c r="B139" s="158" t="s">
        <v>962</v>
      </c>
      <c r="C139" s="159">
        <v>44504</v>
      </c>
      <c r="D139" s="160" t="s">
        <v>2508</v>
      </c>
      <c r="E139" s="160" t="s">
        <v>2509</v>
      </c>
      <c r="F139" s="160" t="s">
        <v>2510</v>
      </c>
      <c r="G139" s="160" t="s">
        <v>2511</v>
      </c>
      <c r="H139" s="161">
        <v>164</v>
      </c>
      <c r="I139" s="160" t="s">
        <v>2512</v>
      </c>
      <c r="J139" s="162">
        <v>5042270562</v>
      </c>
      <c r="K139" s="163">
        <v>44504</v>
      </c>
      <c r="L139" s="160" t="s">
        <v>53</v>
      </c>
      <c r="M139" s="160" t="s">
        <v>2514</v>
      </c>
      <c r="N139" s="160" t="s">
        <v>2514</v>
      </c>
      <c r="O139" s="160" t="s">
        <v>2158</v>
      </c>
      <c r="P139" s="160" t="s">
        <v>82</v>
      </c>
      <c r="Q139" s="160" t="s">
        <v>2709</v>
      </c>
      <c r="R139" s="160" t="s">
        <v>2712</v>
      </c>
      <c r="S139" s="160" t="s">
        <v>2653</v>
      </c>
      <c r="T139" s="160" t="s">
        <v>2713</v>
      </c>
      <c r="U139" s="160" t="s">
        <v>2517</v>
      </c>
      <c r="V139" s="160" t="s">
        <v>2518</v>
      </c>
      <c r="W139" s="160" t="s">
        <v>2519</v>
      </c>
      <c r="X139" s="164">
        <v>1152</v>
      </c>
      <c r="Y139" s="149"/>
      <c r="Z139" s="149"/>
      <c r="AA139" s="156" t="e">
        <f>SUMIFS('[4]HARGA (2)'!$B$2:$B$32,'[4]HARGA (2)'!$A$2:$A$32,V139)</f>
        <v>#VALUE!</v>
      </c>
      <c r="AB139" s="156" t="e">
        <f t="shared" si="2"/>
        <v>#VALUE!</v>
      </c>
    </row>
    <row r="140" spans="1:28" s="157" customFormat="1" x14ac:dyDescent="0.25">
      <c r="A140" s="149" t="s">
        <v>2506</v>
      </c>
      <c r="B140" s="158" t="s">
        <v>962</v>
      </c>
      <c r="C140" s="159">
        <v>44504</v>
      </c>
      <c r="D140" s="160" t="s">
        <v>2508</v>
      </c>
      <c r="E140" s="160" t="s">
        <v>2509</v>
      </c>
      <c r="F140" s="160" t="s">
        <v>2510</v>
      </c>
      <c r="G140" s="160" t="s">
        <v>2511</v>
      </c>
      <c r="H140" s="161">
        <v>164</v>
      </c>
      <c r="I140" s="160" t="s">
        <v>2512</v>
      </c>
      <c r="J140" s="162">
        <v>5042270562</v>
      </c>
      <c r="K140" s="163">
        <v>44504</v>
      </c>
      <c r="L140" s="160" t="s">
        <v>53</v>
      </c>
      <c r="M140" s="160" t="s">
        <v>2514</v>
      </c>
      <c r="N140" s="160" t="s">
        <v>2514</v>
      </c>
      <c r="O140" s="160" t="s">
        <v>2158</v>
      </c>
      <c r="P140" s="160" t="s">
        <v>82</v>
      </c>
      <c r="Q140" s="160" t="s">
        <v>2709</v>
      </c>
      <c r="R140" s="160" t="s">
        <v>2712</v>
      </c>
      <c r="S140" s="160" t="s">
        <v>2653</v>
      </c>
      <c r="T140" s="160" t="s">
        <v>2713</v>
      </c>
      <c r="U140" s="161">
        <v>33300</v>
      </c>
      <c r="V140" s="160" t="s">
        <v>65</v>
      </c>
      <c r="W140" s="160" t="s">
        <v>2519</v>
      </c>
      <c r="X140" s="164">
        <v>24</v>
      </c>
      <c r="Y140" s="149"/>
      <c r="Z140" s="149"/>
      <c r="AA140" s="156" t="e">
        <f>SUMIFS('[4]HARGA (2)'!$B$2:$B$32,'[4]HARGA (2)'!$A$2:$A$32,V140)</f>
        <v>#VALUE!</v>
      </c>
      <c r="AB140" s="156" t="e">
        <f t="shared" si="2"/>
        <v>#VALUE!</v>
      </c>
    </row>
    <row r="141" spans="1:28" s="157" customFormat="1" x14ac:dyDescent="0.25">
      <c r="A141" s="149" t="s">
        <v>2506</v>
      </c>
      <c r="B141" s="158" t="s">
        <v>1270</v>
      </c>
      <c r="C141" s="159">
        <v>44504</v>
      </c>
      <c r="D141" s="160" t="s">
        <v>2508</v>
      </c>
      <c r="E141" s="160" t="s">
        <v>2509</v>
      </c>
      <c r="F141" s="160" t="s">
        <v>2510</v>
      </c>
      <c r="G141" s="160" t="s">
        <v>2511</v>
      </c>
      <c r="H141" s="161">
        <v>120</v>
      </c>
      <c r="I141" s="160" t="s">
        <v>2639</v>
      </c>
      <c r="J141" s="162">
        <v>5042261574</v>
      </c>
      <c r="K141" s="163">
        <v>44503</v>
      </c>
      <c r="L141" s="160" t="s">
        <v>386</v>
      </c>
      <c r="M141" s="160" t="s">
        <v>2514</v>
      </c>
      <c r="N141" s="160" t="s">
        <v>2514</v>
      </c>
      <c r="O141" s="160" t="s">
        <v>1268</v>
      </c>
      <c r="P141" s="160" t="s">
        <v>1269</v>
      </c>
      <c r="Q141" s="160" t="s">
        <v>2714</v>
      </c>
      <c r="R141" s="160" t="s">
        <v>2715</v>
      </c>
      <c r="S141" s="160" t="s">
        <v>2716</v>
      </c>
      <c r="T141" s="160" t="s">
        <v>2717</v>
      </c>
      <c r="U141" s="161">
        <v>74553</v>
      </c>
      <c r="V141" s="160" t="s">
        <v>277</v>
      </c>
      <c r="W141" s="160" t="s">
        <v>2519</v>
      </c>
      <c r="X141" s="164">
        <v>1365</v>
      </c>
      <c r="Y141" s="149"/>
      <c r="Z141" s="149"/>
      <c r="AA141" s="156" t="e">
        <f>SUMIFS('[4]HARGA (2)'!$B$2:$B$32,'[4]HARGA (2)'!$A$2:$A$32,V141)</f>
        <v>#VALUE!</v>
      </c>
      <c r="AB141" s="156" t="e">
        <f t="shared" si="2"/>
        <v>#VALUE!</v>
      </c>
    </row>
    <row r="142" spans="1:28" s="157" customFormat="1" x14ac:dyDescent="0.25">
      <c r="A142" s="149" t="s">
        <v>2506</v>
      </c>
      <c r="B142" s="150" t="s">
        <v>968</v>
      </c>
      <c r="C142" s="151">
        <v>44504</v>
      </c>
      <c r="D142" s="150" t="s">
        <v>2508</v>
      </c>
      <c r="E142" s="150" t="s">
        <v>2509</v>
      </c>
      <c r="F142" s="150" t="s">
        <v>2510</v>
      </c>
      <c r="G142" s="150" t="s">
        <v>2511</v>
      </c>
      <c r="H142" s="152">
        <v>164</v>
      </c>
      <c r="I142" s="150" t="s">
        <v>2512</v>
      </c>
      <c r="J142" s="153" t="s">
        <v>2718</v>
      </c>
      <c r="K142" s="154">
        <v>44503</v>
      </c>
      <c r="L142" s="150" t="s">
        <v>53</v>
      </c>
      <c r="M142" s="150" t="s">
        <v>2514</v>
      </c>
      <c r="N142" s="150" t="s">
        <v>2514</v>
      </c>
      <c r="O142" s="150" t="s">
        <v>2719</v>
      </c>
      <c r="P142" s="150" t="s">
        <v>96</v>
      </c>
      <c r="Q142" s="150" t="s">
        <v>2718</v>
      </c>
      <c r="R142" s="150" t="s">
        <v>2720</v>
      </c>
      <c r="S142" s="150"/>
      <c r="T142" s="150" t="s">
        <v>2721</v>
      </c>
      <c r="U142" s="150" t="s">
        <v>2517</v>
      </c>
      <c r="V142" s="150" t="s">
        <v>2518</v>
      </c>
      <c r="W142" s="150" t="s">
        <v>2519</v>
      </c>
      <c r="X142" s="155">
        <v>240</v>
      </c>
      <c r="Y142" s="149"/>
      <c r="Z142" s="149"/>
      <c r="AA142" s="156" t="e">
        <f>SUMIFS('[4]HARGA (2)'!$B$2:$B$32,'[4]HARGA (2)'!$A$2:$A$32,V142)</f>
        <v>#VALUE!</v>
      </c>
      <c r="AB142" s="156" t="e">
        <f t="shared" si="2"/>
        <v>#VALUE!</v>
      </c>
    </row>
    <row r="143" spans="1:28" s="157" customFormat="1" x14ac:dyDescent="0.25">
      <c r="A143" s="149" t="s">
        <v>2506</v>
      </c>
      <c r="B143" s="158" t="s">
        <v>966</v>
      </c>
      <c r="C143" s="159">
        <v>44504</v>
      </c>
      <c r="D143" s="160" t="s">
        <v>2508</v>
      </c>
      <c r="E143" s="160" t="s">
        <v>2509</v>
      </c>
      <c r="F143" s="160" t="s">
        <v>2510</v>
      </c>
      <c r="G143" s="160" t="s">
        <v>2511</v>
      </c>
      <c r="H143" s="161">
        <v>164</v>
      </c>
      <c r="I143" s="160" t="s">
        <v>2512</v>
      </c>
      <c r="J143" s="162">
        <v>5042275415</v>
      </c>
      <c r="K143" s="163">
        <v>44503</v>
      </c>
      <c r="L143" s="160" t="s">
        <v>53</v>
      </c>
      <c r="M143" s="160" t="s">
        <v>2514</v>
      </c>
      <c r="N143" s="160" t="s">
        <v>2514</v>
      </c>
      <c r="O143" s="160" t="s">
        <v>2616</v>
      </c>
      <c r="P143" s="160" t="s">
        <v>96</v>
      </c>
      <c r="Q143" s="160" t="s">
        <v>2718</v>
      </c>
      <c r="R143" s="160" t="s">
        <v>2722</v>
      </c>
      <c r="S143" s="160" t="s">
        <v>2723</v>
      </c>
      <c r="T143" s="160" t="s">
        <v>2724</v>
      </c>
      <c r="U143" s="161">
        <v>74559</v>
      </c>
      <c r="V143" s="160" t="s">
        <v>2524</v>
      </c>
      <c r="W143" s="160" t="s">
        <v>2519</v>
      </c>
      <c r="X143" s="164">
        <v>1104</v>
      </c>
      <c r="Y143" s="149"/>
      <c r="Z143" s="149"/>
      <c r="AA143" s="156" t="e">
        <f>SUMIFS('[4]HARGA (2)'!$B$2:$B$32,'[4]HARGA (2)'!$A$2:$A$32,V143)</f>
        <v>#VALUE!</v>
      </c>
      <c r="AB143" s="156" t="e">
        <f t="shared" si="2"/>
        <v>#VALUE!</v>
      </c>
    </row>
    <row r="144" spans="1:28" s="157" customFormat="1" x14ac:dyDescent="0.25">
      <c r="A144" s="149" t="s">
        <v>2506</v>
      </c>
      <c r="B144" s="158" t="s">
        <v>966</v>
      </c>
      <c r="C144" s="159">
        <v>44504</v>
      </c>
      <c r="D144" s="160" t="s">
        <v>2508</v>
      </c>
      <c r="E144" s="160" t="s">
        <v>2509</v>
      </c>
      <c r="F144" s="160" t="s">
        <v>2510</v>
      </c>
      <c r="G144" s="160" t="s">
        <v>2511</v>
      </c>
      <c r="H144" s="161">
        <v>164</v>
      </c>
      <c r="I144" s="160" t="s">
        <v>2512</v>
      </c>
      <c r="J144" s="162">
        <v>5042275415</v>
      </c>
      <c r="K144" s="163">
        <v>44503</v>
      </c>
      <c r="L144" s="160" t="s">
        <v>53</v>
      </c>
      <c r="M144" s="160" t="s">
        <v>2514</v>
      </c>
      <c r="N144" s="160" t="s">
        <v>2514</v>
      </c>
      <c r="O144" s="160" t="s">
        <v>2616</v>
      </c>
      <c r="P144" s="160" t="s">
        <v>96</v>
      </c>
      <c r="Q144" s="160" t="s">
        <v>2718</v>
      </c>
      <c r="R144" s="160" t="s">
        <v>2722</v>
      </c>
      <c r="S144" s="160" t="s">
        <v>2723</v>
      </c>
      <c r="T144" s="160" t="s">
        <v>2724</v>
      </c>
      <c r="U144" s="161">
        <v>19310</v>
      </c>
      <c r="V144" s="160" t="s">
        <v>2525</v>
      </c>
      <c r="W144" s="160" t="s">
        <v>2519</v>
      </c>
      <c r="X144" s="164">
        <v>1104</v>
      </c>
      <c r="Y144" s="149"/>
      <c r="Z144" s="149"/>
      <c r="AA144" s="156" t="e">
        <f>SUMIFS('[4]HARGA (2)'!$B$2:$B$32,'[4]HARGA (2)'!$A$2:$A$32,V144)</f>
        <v>#VALUE!</v>
      </c>
      <c r="AB144" s="156" t="e">
        <f t="shared" si="2"/>
        <v>#VALUE!</v>
      </c>
    </row>
    <row r="145" spans="1:28" s="157" customFormat="1" x14ac:dyDescent="0.25">
      <c r="A145" s="149" t="s">
        <v>2506</v>
      </c>
      <c r="B145" s="158" t="s">
        <v>966</v>
      </c>
      <c r="C145" s="159">
        <v>44504</v>
      </c>
      <c r="D145" s="160" t="s">
        <v>2508</v>
      </c>
      <c r="E145" s="160" t="s">
        <v>2509</v>
      </c>
      <c r="F145" s="160" t="s">
        <v>2510</v>
      </c>
      <c r="G145" s="160" t="s">
        <v>2511</v>
      </c>
      <c r="H145" s="161">
        <v>164</v>
      </c>
      <c r="I145" s="160" t="s">
        <v>2512</v>
      </c>
      <c r="J145" s="162">
        <v>5042275415</v>
      </c>
      <c r="K145" s="163">
        <v>44503</v>
      </c>
      <c r="L145" s="160" t="s">
        <v>53</v>
      </c>
      <c r="M145" s="160" t="s">
        <v>2514</v>
      </c>
      <c r="N145" s="160" t="s">
        <v>2514</v>
      </c>
      <c r="O145" s="160" t="s">
        <v>2616</v>
      </c>
      <c r="P145" s="160" t="s">
        <v>96</v>
      </c>
      <c r="Q145" s="160" t="s">
        <v>2718</v>
      </c>
      <c r="R145" s="160" t="s">
        <v>2722</v>
      </c>
      <c r="S145" s="160" t="s">
        <v>2723</v>
      </c>
      <c r="T145" s="160" t="s">
        <v>2724</v>
      </c>
      <c r="U145" s="160" t="s">
        <v>2517</v>
      </c>
      <c r="V145" s="160" t="s">
        <v>2518</v>
      </c>
      <c r="W145" s="160" t="s">
        <v>2519</v>
      </c>
      <c r="X145" s="164">
        <v>1104</v>
      </c>
      <c r="Y145" s="149"/>
      <c r="Z145" s="149"/>
      <c r="AA145" s="156" t="e">
        <f>SUMIFS('[4]HARGA (2)'!$B$2:$B$32,'[4]HARGA (2)'!$A$2:$A$32,V145)</f>
        <v>#VALUE!</v>
      </c>
      <c r="AB145" s="156" t="e">
        <f t="shared" si="2"/>
        <v>#VALUE!</v>
      </c>
    </row>
    <row r="146" spans="1:28" s="157" customFormat="1" x14ac:dyDescent="0.25">
      <c r="A146" s="149" t="s">
        <v>2506</v>
      </c>
      <c r="B146" s="158" t="s">
        <v>966</v>
      </c>
      <c r="C146" s="159">
        <v>44504</v>
      </c>
      <c r="D146" s="160" t="s">
        <v>2508</v>
      </c>
      <c r="E146" s="160" t="s">
        <v>2509</v>
      </c>
      <c r="F146" s="160" t="s">
        <v>2510</v>
      </c>
      <c r="G146" s="160" t="s">
        <v>2511</v>
      </c>
      <c r="H146" s="161">
        <v>164</v>
      </c>
      <c r="I146" s="160" t="s">
        <v>2512</v>
      </c>
      <c r="J146" s="162">
        <v>5042275415</v>
      </c>
      <c r="K146" s="163">
        <v>44503</v>
      </c>
      <c r="L146" s="160" t="s">
        <v>53</v>
      </c>
      <c r="M146" s="160" t="s">
        <v>2514</v>
      </c>
      <c r="N146" s="160" t="s">
        <v>2514</v>
      </c>
      <c r="O146" s="160" t="s">
        <v>2616</v>
      </c>
      <c r="P146" s="160" t="s">
        <v>96</v>
      </c>
      <c r="Q146" s="160" t="s">
        <v>2718</v>
      </c>
      <c r="R146" s="160" t="s">
        <v>2722</v>
      </c>
      <c r="S146" s="160" t="s">
        <v>2723</v>
      </c>
      <c r="T146" s="160" t="s">
        <v>2724</v>
      </c>
      <c r="U146" s="161">
        <v>33300</v>
      </c>
      <c r="V146" s="160" t="s">
        <v>65</v>
      </c>
      <c r="W146" s="160" t="s">
        <v>2519</v>
      </c>
      <c r="X146" s="164">
        <v>28</v>
      </c>
      <c r="Y146" s="149"/>
      <c r="Z146" s="149"/>
      <c r="AA146" s="156" t="e">
        <f>SUMIFS('[4]HARGA (2)'!$B$2:$B$32,'[4]HARGA (2)'!$A$2:$A$32,V146)</f>
        <v>#VALUE!</v>
      </c>
      <c r="AB146" s="156" t="e">
        <f t="shared" si="2"/>
        <v>#VALUE!</v>
      </c>
    </row>
    <row r="147" spans="1:28" s="157" customFormat="1" x14ac:dyDescent="0.25">
      <c r="A147" s="149" t="s">
        <v>2506</v>
      </c>
      <c r="B147" s="158" t="s">
        <v>1476</v>
      </c>
      <c r="C147" s="159">
        <v>44504</v>
      </c>
      <c r="D147" s="160" t="s">
        <v>2508</v>
      </c>
      <c r="E147" s="160" t="s">
        <v>2509</v>
      </c>
      <c r="F147" s="160" t="s">
        <v>2510</v>
      </c>
      <c r="G147" s="160" t="s">
        <v>2511</v>
      </c>
      <c r="H147" s="161">
        <v>118</v>
      </c>
      <c r="I147" s="160" t="s">
        <v>2541</v>
      </c>
      <c r="J147" s="162">
        <v>5042283530</v>
      </c>
      <c r="K147" s="163">
        <v>44504</v>
      </c>
      <c r="L147" s="160" t="s">
        <v>53</v>
      </c>
      <c r="M147" s="160" t="s">
        <v>2514</v>
      </c>
      <c r="N147" s="160" t="s">
        <v>2514</v>
      </c>
      <c r="O147" s="160" t="s">
        <v>2725</v>
      </c>
      <c r="P147" s="160" t="s">
        <v>1475</v>
      </c>
      <c r="Q147" s="160" t="s">
        <v>2726</v>
      </c>
      <c r="R147" s="160" t="s">
        <v>2727</v>
      </c>
      <c r="S147" s="160" t="s">
        <v>2728</v>
      </c>
      <c r="T147" s="160" t="s">
        <v>2729</v>
      </c>
      <c r="U147" s="161">
        <v>74561</v>
      </c>
      <c r="V147" s="160" t="s">
        <v>303</v>
      </c>
      <c r="W147" s="160" t="s">
        <v>2519</v>
      </c>
      <c r="X147" s="164">
        <v>1280</v>
      </c>
      <c r="Y147" s="158" t="s">
        <v>1477</v>
      </c>
      <c r="Z147" s="159">
        <v>44504</v>
      </c>
      <c r="AA147" s="156" t="e">
        <f>SUMIFS('[4]HARGA (2)'!$B$2:$B$32,'[4]HARGA (2)'!$A$2:$A$32,V147)</f>
        <v>#VALUE!</v>
      </c>
      <c r="AB147" s="156" t="e">
        <f t="shared" si="2"/>
        <v>#VALUE!</v>
      </c>
    </row>
    <row r="148" spans="1:28" s="157" customFormat="1" x14ac:dyDescent="0.25">
      <c r="A148" s="149" t="s">
        <v>2506</v>
      </c>
      <c r="B148" s="158" t="s">
        <v>1476</v>
      </c>
      <c r="C148" s="159">
        <v>44504</v>
      </c>
      <c r="D148" s="160" t="s">
        <v>2508</v>
      </c>
      <c r="E148" s="160" t="s">
        <v>2509</v>
      </c>
      <c r="F148" s="160" t="s">
        <v>2510</v>
      </c>
      <c r="G148" s="160" t="s">
        <v>2511</v>
      </c>
      <c r="H148" s="161">
        <v>118</v>
      </c>
      <c r="I148" s="160" t="s">
        <v>2541</v>
      </c>
      <c r="J148" s="162">
        <v>5042283530</v>
      </c>
      <c r="K148" s="163">
        <v>44504</v>
      </c>
      <c r="L148" s="160" t="s">
        <v>53</v>
      </c>
      <c r="M148" s="160" t="s">
        <v>2514</v>
      </c>
      <c r="N148" s="160" t="s">
        <v>2514</v>
      </c>
      <c r="O148" s="160" t="s">
        <v>2725</v>
      </c>
      <c r="P148" s="160" t="s">
        <v>1475</v>
      </c>
      <c r="Q148" s="160" t="s">
        <v>2726</v>
      </c>
      <c r="R148" s="160" t="s">
        <v>2727</v>
      </c>
      <c r="S148" s="160" t="s">
        <v>2728</v>
      </c>
      <c r="T148" s="160" t="s">
        <v>2729</v>
      </c>
      <c r="U148" s="161">
        <v>10116</v>
      </c>
      <c r="V148" s="160" t="s">
        <v>279</v>
      </c>
      <c r="W148" s="160" t="s">
        <v>2519</v>
      </c>
      <c r="X148" s="164">
        <v>32</v>
      </c>
      <c r="Y148" s="149"/>
      <c r="Z148" s="149"/>
      <c r="AA148" s="156" t="e">
        <f>SUMIFS('[4]HARGA (2)'!$B$2:$B$32,'[4]HARGA (2)'!$A$2:$A$32,V148)</f>
        <v>#VALUE!</v>
      </c>
      <c r="AB148" s="156" t="e">
        <f t="shared" si="2"/>
        <v>#VALUE!</v>
      </c>
    </row>
    <row r="149" spans="1:28" s="157" customFormat="1" x14ac:dyDescent="0.25">
      <c r="A149" s="149" t="s">
        <v>2506</v>
      </c>
      <c r="B149" s="150" t="s">
        <v>1245</v>
      </c>
      <c r="C149" s="151">
        <v>44504</v>
      </c>
      <c r="D149" s="150" t="s">
        <v>2508</v>
      </c>
      <c r="E149" s="150" t="s">
        <v>2509</v>
      </c>
      <c r="F149" s="150" t="s">
        <v>2510</v>
      </c>
      <c r="G149" s="150" t="s">
        <v>2511</v>
      </c>
      <c r="H149" s="150" t="s">
        <v>2531</v>
      </c>
      <c r="I149" s="150" t="s">
        <v>2532</v>
      </c>
      <c r="J149" s="153"/>
      <c r="K149" s="154">
        <v>44503</v>
      </c>
      <c r="L149" s="150" t="s">
        <v>193</v>
      </c>
      <c r="M149" s="150" t="s">
        <v>2514</v>
      </c>
      <c r="N149" s="150" t="s">
        <v>2514</v>
      </c>
      <c r="O149" s="150" t="s">
        <v>417</v>
      </c>
      <c r="P149" s="150" t="s">
        <v>418</v>
      </c>
      <c r="Q149" s="150"/>
      <c r="R149" s="150" t="s">
        <v>1244</v>
      </c>
      <c r="S149" s="150"/>
      <c r="T149" s="150" t="s">
        <v>2730</v>
      </c>
      <c r="U149" s="150" t="s">
        <v>2534</v>
      </c>
      <c r="V149" s="150" t="s">
        <v>2535</v>
      </c>
      <c r="W149" s="150" t="s">
        <v>2519</v>
      </c>
      <c r="X149" s="155">
        <v>16</v>
      </c>
      <c r="Y149" s="149"/>
      <c r="Z149" s="149"/>
      <c r="AA149" s="156" t="e">
        <f>SUMIFS('[4]HARGA (2)'!$B$2:$B$32,'[4]HARGA (2)'!$A$2:$A$32,V149)</f>
        <v>#VALUE!</v>
      </c>
      <c r="AB149" s="156" t="e">
        <f t="shared" si="2"/>
        <v>#VALUE!</v>
      </c>
    </row>
    <row r="150" spans="1:28" s="157" customFormat="1" x14ac:dyDescent="0.25">
      <c r="A150" s="149" t="s">
        <v>2506</v>
      </c>
      <c r="B150" s="158" t="s">
        <v>1265</v>
      </c>
      <c r="C150" s="159">
        <v>44504</v>
      </c>
      <c r="D150" s="160" t="s">
        <v>2508</v>
      </c>
      <c r="E150" s="160" t="s">
        <v>2509</v>
      </c>
      <c r="F150" s="160" t="s">
        <v>2510</v>
      </c>
      <c r="G150" s="160" t="s">
        <v>2511</v>
      </c>
      <c r="H150" s="160" t="s">
        <v>2531</v>
      </c>
      <c r="I150" s="160" t="s">
        <v>2532</v>
      </c>
      <c r="J150" s="162">
        <v>904021450014</v>
      </c>
      <c r="K150" s="163">
        <v>44503</v>
      </c>
      <c r="L150" s="160" t="s">
        <v>193</v>
      </c>
      <c r="M150" s="160" t="s">
        <v>2514</v>
      </c>
      <c r="N150" s="160" t="s">
        <v>2514</v>
      </c>
      <c r="O150" s="160" t="s">
        <v>417</v>
      </c>
      <c r="P150" s="160" t="s">
        <v>418</v>
      </c>
      <c r="Q150" s="161">
        <v>904021450014</v>
      </c>
      <c r="R150" s="160" t="s">
        <v>2731</v>
      </c>
      <c r="S150" s="160" t="s">
        <v>2670</v>
      </c>
      <c r="T150" s="160" t="s">
        <v>2732</v>
      </c>
      <c r="U150" s="161">
        <v>74560</v>
      </c>
      <c r="V150" s="160" t="s">
        <v>377</v>
      </c>
      <c r="W150" s="160" t="s">
        <v>2519</v>
      </c>
      <c r="X150" s="164">
        <v>1344</v>
      </c>
      <c r="Y150" s="149"/>
      <c r="Z150" s="149"/>
      <c r="AA150" s="156" t="e">
        <f>SUMIFS('[4]HARGA (2)'!$B$2:$B$32,'[4]HARGA (2)'!$A$2:$A$32,V150)</f>
        <v>#VALUE!</v>
      </c>
      <c r="AB150" s="156" t="e">
        <f t="shared" si="2"/>
        <v>#VALUE!</v>
      </c>
    </row>
    <row r="151" spans="1:28" s="157" customFormat="1" x14ac:dyDescent="0.25">
      <c r="A151" s="149" t="s">
        <v>2506</v>
      </c>
      <c r="B151" s="158" t="s">
        <v>1265</v>
      </c>
      <c r="C151" s="159">
        <v>44504</v>
      </c>
      <c r="D151" s="160" t="s">
        <v>2508</v>
      </c>
      <c r="E151" s="160" t="s">
        <v>2509</v>
      </c>
      <c r="F151" s="160" t="s">
        <v>2510</v>
      </c>
      <c r="G151" s="160" t="s">
        <v>2511</v>
      </c>
      <c r="H151" s="160" t="s">
        <v>2531</v>
      </c>
      <c r="I151" s="160" t="s">
        <v>2532</v>
      </c>
      <c r="J151" s="162">
        <v>904021450014</v>
      </c>
      <c r="K151" s="163">
        <v>44503</v>
      </c>
      <c r="L151" s="160" t="s">
        <v>193</v>
      </c>
      <c r="M151" s="160" t="s">
        <v>2514</v>
      </c>
      <c r="N151" s="160" t="s">
        <v>2514</v>
      </c>
      <c r="O151" s="160" t="s">
        <v>417</v>
      </c>
      <c r="P151" s="160" t="s">
        <v>418</v>
      </c>
      <c r="Q151" s="161">
        <v>904021450014</v>
      </c>
      <c r="R151" s="160" t="s">
        <v>2731</v>
      </c>
      <c r="S151" s="160" t="s">
        <v>2670</v>
      </c>
      <c r="T151" s="160" t="s">
        <v>2732</v>
      </c>
      <c r="U151" s="161">
        <v>29310</v>
      </c>
      <c r="V151" s="160" t="s">
        <v>2539</v>
      </c>
      <c r="W151" s="160" t="s">
        <v>2519</v>
      </c>
      <c r="X151" s="164">
        <v>1344</v>
      </c>
      <c r="Y151" s="149"/>
      <c r="Z151" s="149"/>
      <c r="AA151" s="156" t="e">
        <f>SUMIFS('[4]HARGA (2)'!$B$2:$B$32,'[4]HARGA (2)'!$A$2:$A$32,V151)</f>
        <v>#VALUE!</v>
      </c>
      <c r="AB151" s="156" t="e">
        <f t="shared" si="2"/>
        <v>#VALUE!</v>
      </c>
    </row>
    <row r="152" spans="1:28" s="157" customFormat="1" x14ac:dyDescent="0.25">
      <c r="A152" s="149" t="s">
        <v>2506</v>
      </c>
      <c r="B152" s="158" t="s">
        <v>1265</v>
      </c>
      <c r="C152" s="159">
        <v>44504</v>
      </c>
      <c r="D152" s="160" t="s">
        <v>2508</v>
      </c>
      <c r="E152" s="160" t="s">
        <v>2509</v>
      </c>
      <c r="F152" s="160" t="s">
        <v>2510</v>
      </c>
      <c r="G152" s="160" t="s">
        <v>2511</v>
      </c>
      <c r="H152" s="160" t="s">
        <v>2531</v>
      </c>
      <c r="I152" s="160" t="s">
        <v>2532</v>
      </c>
      <c r="J152" s="162">
        <v>904021450014</v>
      </c>
      <c r="K152" s="163">
        <v>44503</v>
      </c>
      <c r="L152" s="160" t="s">
        <v>193</v>
      </c>
      <c r="M152" s="160" t="s">
        <v>2514</v>
      </c>
      <c r="N152" s="160" t="s">
        <v>2514</v>
      </c>
      <c r="O152" s="160" t="s">
        <v>417</v>
      </c>
      <c r="P152" s="160" t="s">
        <v>418</v>
      </c>
      <c r="Q152" s="161">
        <v>904021450014</v>
      </c>
      <c r="R152" s="160" t="s">
        <v>2731</v>
      </c>
      <c r="S152" s="160" t="s">
        <v>2670</v>
      </c>
      <c r="T152" s="160" t="s">
        <v>2732</v>
      </c>
      <c r="U152" s="160" t="s">
        <v>2534</v>
      </c>
      <c r="V152" s="160" t="s">
        <v>2535</v>
      </c>
      <c r="W152" s="160" t="s">
        <v>2519</v>
      </c>
      <c r="X152" s="164">
        <v>1344</v>
      </c>
      <c r="Y152" s="149"/>
      <c r="Z152" s="149"/>
      <c r="AA152" s="156" t="e">
        <f>SUMIFS('[4]HARGA (2)'!$B$2:$B$32,'[4]HARGA (2)'!$A$2:$A$32,V152)</f>
        <v>#VALUE!</v>
      </c>
      <c r="AB152" s="156" t="e">
        <f t="shared" si="2"/>
        <v>#VALUE!</v>
      </c>
    </row>
    <row r="153" spans="1:28" s="157" customFormat="1" x14ac:dyDescent="0.25">
      <c r="A153" s="149" t="s">
        <v>2506</v>
      </c>
      <c r="B153" s="150" t="s">
        <v>771</v>
      </c>
      <c r="C153" s="151">
        <v>44504</v>
      </c>
      <c r="D153" s="150" t="s">
        <v>2508</v>
      </c>
      <c r="E153" s="150" t="s">
        <v>2509</v>
      </c>
      <c r="F153" s="150" t="s">
        <v>2510</v>
      </c>
      <c r="G153" s="150" t="s">
        <v>2511</v>
      </c>
      <c r="H153" s="152">
        <v>164</v>
      </c>
      <c r="I153" s="150" t="s">
        <v>2512</v>
      </c>
      <c r="J153" s="153">
        <v>5042270429</v>
      </c>
      <c r="K153" s="154">
        <v>44503</v>
      </c>
      <c r="L153" s="150" t="s">
        <v>193</v>
      </c>
      <c r="M153" s="150" t="s">
        <v>2514</v>
      </c>
      <c r="N153" s="150" t="s">
        <v>2514</v>
      </c>
      <c r="O153" s="150" t="s">
        <v>218</v>
      </c>
      <c r="P153" s="150" t="s">
        <v>219</v>
      </c>
      <c r="Q153" s="150" t="s">
        <v>2733</v>
      </c>
      <c r="R153" s="150" t="s">
        <v>2734</v>
      </c>
      <c r="S153" s="150"/>
      <c r="T153" s="150" t="s">
        <v>2735</v>
      </c>
      <c r="U153" s="150" t="s">
        <v>2517</v>
      </c>
      <c r="V153" s="150" t="s">
        <v>2518</v>
      </c>
      <c r="W153" s="150" t="s">
        <v>2519</v>
      </c>
      <c r="X153" s="155">
        <v>48</v>
      </c>
      <c r="Y153" s="149"/>
      <c r="Z153" s="149"/>
      <c r="AA153" s="156" t="e">
        <f>SUMIFS('[4]HARGA (2)'!$B$2:$B$32,'[4]HARGA (2)'!$A$2:$A$32,V153)</f>
        <v>#VALUE!</v>
      </c>
      <c r="AB153" s="156" t="e">
        <f t="shared" si="2"/>
        <v>#VALUE!</v>
      </c>
    </row>
    <row r="154" spans="1:28" s="157" customFormat="1" x14ac:dyDescent="0.25">
      <c r="A154" s="149" t="s">
        <v>2506</v>
      </c>
      <c r="B154" s="158" t="s">
        <v>1084</v>
      </c>
      <c r="C154" s="159">
        <v>44504</v>
      </c>
      <c r="D154" s="160" t="s">
        <v>2508</v>
      </c>
      <c r="E154" s="160" t="s">
        <v>2509</v>
      </c>
      <c r="F154" s="160" t="s">
        <v>2510</v>
      </c>
      <c r="G154" s="160" t="s">
        <v>2511</v>
      </c>
      <c r="H154" s="161">
        <v>164</v>
      </c>
      <c r="I154" s="160" t="s">
        <v>2512</v>
      </c>
      <c r="J154" s="162">
        <v>5042266349</v>
      </c>
      <c r="K154" s="163">
        <v>44503</v>
      </c>
      <c r="L154" s="160" t="s">
        <v>193</v>
      </c>
      <c r="M154" s="160" t="s">
        <v>2514</v>
      </c>
      <c r="N154" s="160" t="s">
        <v>2514</v>
      </c>
      <c r="O154" s="160" t="s">
        <v>218</v>
      </c>
      <c r="P154" s="160" t="s">
        <v>219</v>
      </c>
      <c r="Q154" s="160" t="s">
        <v>2736</v>
      </c>
      <c r="R154" s="160" t="s">
        <v>2737</v>
      </c>
      <c r="S154" s="160" t="s">
        <v>2738</v>
      </c>
      <c r="T154" s="160" t="s">
        <v>2739</v>
      </c>
      <c r="U154" s="161">
        <v>74559</v>
      </c>
      <c r="V154" s="160" t="s">
        <v>2524</v>
      </c>
      <c r="W154" s="160" t="s">
        <v>2519</v>
      </c>
      <c r="X154" s="164">
        <v>1104</v>
      </c>
      <c r="Y154" s="149"/>
      <c r="Z154" s="149"/>
      <c r="AA154" s="156" t="e">
        <f>SUMIFS('[4]HARGA (2)'!$B$2:$B$32,'[4]HARGA (2)'!$A$2:$A$32,V154)</f>
        <v>#VALUE!</v>
      </c>
      <c r="AB154" s="156" t="e">
        <f t="shared" si="2"/>
        <v>#VALUE!</v>
      </c>
    </row>
    <row r="155" spans="1:28" s="157" customFormat="1" x14ac:dyDescent="0.25">
      <c r="A155" s="149" t="s">
        <v>2506</v>
      </c>
      <c r="B155" s="158" t="s">
        <v>1084</v>
      </c>
      <c r="C155" s="159">
        <v>44504</v>
      </c>
      <c r="D155" s="160" t="s">
        <v>2508</v>
      </c>
      <c r="E155" s="160" t="s">
        <v>2509</v>
      </c>
      <c r="F155" s="160" t="s">
        <v>2510</v>
      </c>
      <c r="G155" s="160" t="s">
        <v>2511</v>
      </c>
      <c r="H155" s="161">
        <v>164</v>
      </c>
      <c r="I155" s="160" t="s">
        <v>2512</v>
      </c>
      <c r="J155" s="162">
        <v>5042266349</v>
      </c>
      <c r="K155" s="163">
        <v>44503</v>
      </c>
      <c r="L155" s="160" t="s">
        <v>193</v>
      </c>
      <c r="M155" s="160" t="s">
        <v>2514</v>
      </c>
      <c r="N155" s="160" t="s">
        <v>2514</v>
      </c>
      <c r="O155" s="160" t="s">
        <v>218</v>
      </c>
      <c r="P155" s="160" t="s">
        <v>219</v>
      </c>
      <c r="Q155" s="160" t="s">
        <v>2736</v>
      </c>
      <c r="R155" s="160" t="s">
        <v>2737</v>
      </c>
      <c r="S155" s="160" t="s">
        <v>2738</v>
      </c>
      <c r="T155" s="160" t="s">
        <v>2739</v>
      </c>
      <c r="U155" s="161">
        <v>19310</v>
      </c>
      <c r="V155" s="160" t="s">
        <v>2525</v>
      </c>
      <c r="W155" s="160" t="s">
        <v>2519</v>
      </c>
      <c r="X155" s="164">
        <v>1104</v>
      </c>
      <c r="Y155" s="149"/>
      <c r="Z155" s="149"/>
      <c r="AA155" s="156" t="e">
        <f>SUMIFS('[4]HARGA (2)'!$B$2:$B$32,'[4]HARGA (2)'!$A$2:$A$32,V155)</f>
        <v>#VALUE!</v>
      </c>
      <c r="AB155" s="156" t="e">
        <f t="shared" si="2"/>
        <v>#VALUE!</v>
      </c>
    </row>
    <row r="156" spans="1:28" s="157" customFormat="1" x14ac:dyDescent="0.25">
      <c r="A156" s="149" t="s">
        <v>2506</v>
      </c>
      <c r="B156" s="158" t="s">
        <v>1084</v>
      </c>
      <c r="C156" s="159">
        <v>44504</v>
      </c>
      <c r="D156" s="160" t="s">
        <v>2508</v>
      </c>
      <c r="E156" s="160" t="s">
        <v>2509</v>
      </c>
      <c r="F156" s="160" t="s">
        <v>2510</v>
      </c>
      <c r="G156" s="160" t="s">
        <v>2511</v>
      </c>
      <c r="H156" s="161">
        <v>164</v>
      </c>
      <c r="I156" s="160" t="s">
        <v>2512</v>
      </c>
      <c r="J156" s="162">
        <v>5042266349</v>
      </c>
      <c r="K156" s="163">
        <v>44503</v>
      </c>
      <c r="L156" s="160" t="s">
        <v>193</v>
      </c>
      <c r="M156" s="160" t="s">
        <v>2514</v>
      </c>
      <c r="N156" s="160" t="s">
        <v>2514</v>
      </c>
      <c r="O156" s="160" t="s">
        <v>218</v>
      </c>
      <c r="P156" s="160" t="s">
        <v>219</v>
      </c>
      <c r="Q156" s="160" t="s">
        <v>2736</v>
      </c>
      <c r="R156" s="160" t="s">
        <v>2737</v>
      </c>
      <c r="S156" s="160" t="s">
        <v>2738</v>
      </c>
      <c r="T156" s="160" t="s">
        <v>2739</v>
      </c>
      <c r="U156" s="160" t="s">
        <v>2517</v>
      </c>
      <c r="V156" s="160" t="s">
        <v>2518</v>
      </c>
      <c r="W156" s="160" t="s">
        <v>2519</v>
      </c>
      <c r="X156" s="164">
        <v>1104</v>
      </c>
      <c r="Y156" s="149"/>
      <c r="Z156" s="149"/>
      <c r="AA156" s="156" t="e">
        <f>SUMIFS('[4]HARGA (2)'!$B$2:$B$32,'[4]HARGA (2)'!$A$2:$A$32,V156)</f>
        <v>#VALUE!</v>
      </c>
      <c r="AB156" s="156" t="e">
        <f t="shared" si="2"/>
        <v>#VALUE!</v>
      </c>
    </row>
    <row r="157" spans="1:28" s="157" customFormat="1" x14ac:dyDescent="0.25">
      <c r="A157" s="149" t="s">
        <v>2506</v>
      </c>
      <c r="B157" s="158" t="s">
        <v>1084</v>
      </c>
      <c r="C157" s="159">
        <v>44504</v>
      </c>
      <c r="D157" s="160" t="s">
        <v>2508</v>
      </c>
      <c r="E157" s="160" t="s">
        <v>2509</v>
      </c>
      <c r="F157" s="160" t="s">
        <v>2510</v>
      </c>
      <c r="G157" s="160" t="s">
        <v>2511</v>
      </c>
      <c r="H157" s="161">
        <v>164</v>
      </c>
      <c r="I157" s="160" t="s">
        <v>2512</v>
      </c>
      <c r="J157" s="162">
        <v>5042266349</v>
      </c>
      <c r="K157" s="163">
        <v>44503</v>
      </c>
      <c r="L157" s="160" t="s">
        <v>193</v>
      </c>
      <c r="M157" s="160" t="s">
        <v>2514</v>
      </c>
      <c r="N157" s="160" t="s">
        <v>2514</v>
      </c>
      <c r="O157" s="160" t="s">
        <v>218</v>
      </c>
      <c r="P157" s="160" t="s">
        <v>219</v>
      </c>
      <c r="Q157" s="160" t="s">
        <v>2736</v>
      </c>
      <c r="R157" s="160" t="s">
        <v>2737</v>
      </c>
      <c r="S157" s="160" t="s">
        <v>2738</v>
      </c>
      <c r="T157" s="160" t="s">
        <v>2739</v>
      </c>
      <c r="U157" s="161">
        <v>33300</v>
      </c>
      <c r="V157" s="160" t="s">
        <v>65</v>
      </c>
      <c r="W157" s="160" t="s">
        <v>2519</v>
      </c>
      <c r="X157" s="164">
        <v>24</v>
      </c>
      <c r="Y157" s="149"/>
      <c r="Z157" s="149"/>
      <c r="AA157" s="156" t="e">
        <f>SUMIFS('[4]HARGA (2)'!$B$2:$B$32,'[4]HARGA (2)'!$A$2:$A$32,V157)</f>
        <v>#VALUE!</v>
      </c>
      <c r="AB157" s="156" t="e">
        <f t="shared" si="2"/>
        <v>#VALUE!</v>
      </c>
    </row>
    <row r="158" spans="1:28" s="157" customFormat="1" x14ac:dyDescent="0.25">
      <c r="A158" s="149" t="s">
        <v>2506</v>
      </c>
      <c r="B158" s="150" t="s">
        <v>1276</v>
      </c>
      <c r="C158" s="151">
        <v>44504</v>
      </c>
      <c r="D158" s="150" t="s">
        <v>2508</v>
      </c>
      <c r="E158" s="150" t="s">
        <v>2509</v>
      </c>
      <c r="F158" s="150" t="s">
        <v>2510</v>
      </c>
      <c r="G158" s="150" t="s">
        <v>2511</v>
      </c>
      <c r="H158" s="152">
        <v>164</v>
      </c>
      <c r="I158" s="150" t="s">
        <v>2512</v>
      </c>
      <c r="J158" s="153" t="s">
        <v>2740</v>
      </c>
      <c r="K158" s="154">
        <v>44504</v>
      </c>
      <c r="L158" s="150" t="s">
        <v>53</v>
      </c>
      <c r="M158" s="150" t="s">
        <v>2514</v>
      </c>
      <c r="N158" s="150" t="s">
        <v>2514</v>
      </c>
      <c r="O158" s="150" t="s">
        <v>2556</v>
      </c>
      <c r="P158" s="150" t="s">
        <v>606</v>
      </c>
      <c r="Q158" s="150" t="s">
        <v>2740</v>
      </c>
      <c r="R158" s="150" t="s">
        <v>2741</v>
      </c>
      <c r="S158" s="150"/>
      <c r="T158" s="150" t="s">
        <v>2742</v>
      </c>
      <c r="U158" s="150" t="s">
        <v>2517</v>
      </c>
      <c r="V158" s="150" t="s">
        <v>2518</v>
      </c>
      <c r="W158" s="150" t="s">
        <v>2519</v>
      </c>
      <c r="X158" s="155">
        <v>144</v>
      </c>
      <c r="Y158" s="149"/>
      <c r="Z158" s="149"/>
      <c r="AA158" s="156" t="e">
        <f>SUMIFS('[4]HARGA (2)'!$B$2:$B$32,'[4]HARGA (2)'!$A$2:$A$32,V158)</f>
        <v>#VALUE!</v>
      </c>
      <c r="AB158" s="156" t="e">
        <f t="shared" si="2"/>
        <v>#VALUE!</v>
      </c>
    </row>
    <row r="159" spans="1:28" s="157" customFormat="1" x14ac:dyDescent="0.25">
      <c r="A159" s="149" t="s">
        <v>2506</v>
      </c>
      <c r="B159" s="158" t="s">
        <v>1274</v>
      </c>
      <c r="C159" s="159">
        <v>44504</v>
      </c>
      <c r="D159" s="160" t="s">
        <v>2508</v>
      </c>
      <c r="E159" s="160" t="s">
        <v>2509</v>
      </c>
      <c r="F159" s="160" t="s">
        <v>2510</v>
      </c>
      <c r="G159" s="160" t="s">
        <v>2511</v>
      </c>
      <c r="H159" s="161">
        <v>164</v>
      </c>
      <c r="I159" s="160" t="s">
        <v>2512</v>
      </c>
      <c r="J159" s="162">
        <v>5042274765</v>
      </c>
      <c r="K159" s="163">
        <v>44504</v>
      </c>
      <c r="L159" s="160" t="s">
        <v>53</v>
      </c>
      <c r="M159" s="160" t="s">
        <v>2514</v>
      </c>
      <c r="N159" s="160" t="s">
        <v>2514</v>
      </c>
      <c r="O159" s="160" t="s">
        <v>2556</v>
      </c>
      <c r="P159" s="160" t="s">
        <v>606</v>
      </c>
      <c r="Q159" s="160" t="s">
        <v>2740</v>
      </c>
      <c r="R159" s="160" t="s">
        <v>2743</v>
      </c>
      <c r="S159" s="160" t="s">
        <v>2738</v>
      </c>
      <c r="T159" s="160" t="s">
        <v>2744</v>
      </c>
      <c r="U159" s="161">
        <v>74559</v>
      </c>
      <c r="V159" s="160" t="s">
        <v>2524</v>
      </c>
      <c r="W159" s="160" t="s">
        <v>2519</v>
      </c>
      <c r="X159" s="164">
        <v>1008</v>
      </c>
      <c r="Y159" s="149"/>
      <c r="Z159" s="149"/>
      <c r="AA159" s="156" t="e">
        <f>SUMIFS('[4]HARGA (2)'!$B$2:$B$32,'[4]HARGA (2)'!$A$2:$A$32,V159)</f>
        <v>#VALUE!</v>
      </c>
      <c r="AB159" s="156" t="e">
        <f t="shared" si="2"/>
        <v>#VALUE!</v>
      </c>
    </row>
    <row r="160" spans="1:28" s="157" customFormat="1" x14ac:dyDescent="0.25">
      <c r="A160" s="149" t="s">
        <v>2506</v>
      </c>
      <c r="B160" s="158" t="s">
        <v>1274</v>
      </c>
      <c r="C160" s="159">
        <v>44504</v>
      </c>
      <c r="D160" s="160" t="s">
        <v>2508</v>
      </c>
      <c r="E160" s="160" t="s">
        <v>2509</v>
      </c>
      <c r="F160" s="160" t="s">
        <v>2510</v>
      </c>
      <c r="G160" s="160" t="s">
        <v>2511</v>
      </c>
      <c r="H160" s="161">
        <v>164</v>
      </c>
      <c r="I160" s="160" t="s">
        <v>2512</v>
      </c>
      <c r="J160" s="162">
        <v>5042274765</v>
      </c>
      <c r="K160" s="163">
        <v>44504</v>
      </c>
      <c r="L160" s="160" t="s">
        <v>53</v>
      </c>
      <c r="M160" s="160" t="s">
        <v>2514</v>
      </c>
      <c r="N160" s="160" t="s">
        <v>2514</v>
      </c>
      <c r="O160" s="160" t="s">
        <v>2556</v>
      </c>
      <c r="P160" s="160" t="s">
        <v>606</v>
      </c>
      <c r="Q160" s="160" t="s">
        <v>2740</v>
      </c>
      <c r="R160" s="160" t="s">
        <v>2743</v>
      </c>
      <c r="S160" s="160" t="s">
        <v>2738</v>
      </c>
      <c r="T160" s="160" t="s">
        <v>2744</v>
      </c>
      <c r="U160" s="161">
        <v>19310</v>
      </c>
      <c r="V160" s="160" t="s">
        <v>2525</v>
      </c>
      <c r="W160" s="160" t="s">
        <v>2519</v>
      </c>
      <c r="X160" s="164">
        <v>1008</v>
      </c>
      <c r="Y160" s="149"/>
      <c r="Z160" s="149"/>
      <c r="AA160" s="156" t="e">
        <f>SUMIFS('[4]HARGA (2)'!$B$2:$B$32,'[4]HARGA (2)'!$A$2:$A$32,V160)</f>
        <v>#VALUE!</v>
      </c>
      <c r="AB160" s="156" t="e">
        <f t="shared" si="2"/>
        <v>#VALUE!</v>
      </c>
    </row>
    <row r="161" spans="1:28" s="157" customFormat="1" x14ac:dyDescent="0.25">
      <c r="A161" s="149" t="s">
        <v>2506</v>
      </c>
      <c r="B161" s="158" t="s">
        <v>1274</v>
      </c>
      <c r="C161" s="159">
        <v>44504</v>
      </c>
      <c r="D161" s="160" t="s">
        <v>2508</v>
      </c>
      <c r="E161" s="160" t="s">
        <v>2509</v>
      </c>
      <c r="F161" s="160" t="s">
        <v>2510</v>
      </c>
      <c r="G161" s="160" t="s">
        <v>2511</v>
      </c>
      <c r="H161" s="161">
        <v>164</v>
      </c>
      <c r="I161" s="160" t="s">
        <v>2512</v>
      </c>
      <c r="J161" s="162">
        <v>5042274765</v>
      </c>
      <c r="K161" s="163">
        <v>44504</v>
      </c>
      <c r="L161" s="160" t="s">
        <v>53</v>
      </c>
      <c r="M161" s="160" t="s">
        <v>2514</v>
      </c>
      <c r="N161" s="160" t="s">
        <v>2514</v>
      </c>
      <c r="O161" s="160" t="s">
        <v>2556</v>
      </c>
      <c r="P161" s="160" t="s">
        <v>606</v>
      </c>
      <c r="Q161" s="160" t="s">
        <v>2740</v>
      </c>
      <c r="R161" s="160" t="s">
        <v>2743</v>
      </c>
      <c r="S161" s="160" t="s">
        <v>2738</v>
      </c>
      <c r="T161" s="160" t="s">
        <v>2744</v>
      </c>
      <c r="U161" s="160" t="s">
        <v>2517</v>
      </c>
      <c r="V161" s="160" t="s">
        <v>2518</v>
      </c>
      <c r="W161" s="160" t="s">
        <v>2519</v>
      </c>
      <c r="X161" s="164">
        <v>1008</v>
      </c>
      <c r="Y161" s="149"/>
      <c r="Z161" s="149"/>
      <c r="AA161" s="156" t="e">
        <f>SUMIFS('[4]HARGA (2)'!$B$2:$B$32,'[4]HARGA (2)'!$A$2:$A$32,V161)</f>
        <v>#VALUE!</v>
      </c>
      <c r="AB161" s="156" t="e">
        <f t="shared" si="2"/>
        <v>#VALUE!</v>
      </c>
    </row>
    <row r="162" spans="1:28" s="157" customFormat="1" x14ac:dyDescent="0.25">
      <c r="A162" s="149" t="s">
        <v>2506</v>
      </c>
      <c r="B162" s="158" t="s">
        <v>1274</v>
      </c>
      <c r="C162" s="159">
        <v>44504</v>
      </c>
      <c r="D162" s="160" t="s">
        <v>2508</v>
      </c>
      <c r="E162" s="160" t="s">
        <v>2509</v>
      </c>
      <c r="F162" s="160" t="s">
        <v>2510</v>
      </c>
      <c r="G162" s="160" t="s">
        <v>2511</v>
      </c>
      <c r="H162" s="161">
        <v>164</v>
      </c>
      <c r="I162" s="160" t="s">
        <v>2512</v>
      </c>
      <c r="J162" s="162">
        <v>5042274765</v>
      </c>
      <c r="K162" s="163">
        <v>44504</v>
      </c>
      <c r="L162" s="160" t="s">
        <v>53</v>
      </c>
      <c r="M162" s="160" t="s">
        <v>2514</v>
      </c>
      <c r="N162" s="160" t="s">
        <v>2514</v>
      </c>
      <c r="O162" s="160" t="s">
        <v>2556</v>
      </c>
      <c r="P162" s="160" t="s">
        <v>606</v>
      </c>
      <c r="Q162" s="160" t="s">
        <v>2740</v>
      </c>
      <c r="R162" s="160" t="s">
        <v>2743</v>
      </c>
      <c r="S162" s="160" t="s">
        <v>2738</v>
      </c>
      <c r="T162" s="160" t="s">
        <v>2744</v>
      </c>
      <c r="U162" s="161">
        <v>33300</v>
      </c>
      <c r="V162" s="160" t="s">
        <v>65</v>
      </c>
      <c r="W162" s="160" t="s">
        <v>2519</v>
      </c>
      <c r="X162" s="164">
        <v>24</v>
      </c>
      <c r="Y162" s="149"/>
      <c r="Z162" s="149"/>
      <c r="AA162" s="156" t="e">
        <f>SUMIFS('[4]HARGA (2)'!$B$2:$B$32,'[4]HARGA (2)'!$A$2:$A$32,V162)</f>
        <v>#VALUE!</v>
      </c>
      <c r="AB162" s="156" t="e">
        <f t="shared" si="2"/>
        <v>#VALUE!</v>
      </c>
    </row>
    <row r="163" spans="1:28" s="157" customFormat="1" x14ac:dyDescent="0.25">
      <c r="A163" s="149" t="s">
        <v>2506</v>
      </c>
      <c r="B163" s="150" t="s">
        <v>1288</v>
      </c>
      <c r="C163" s="151">
        <v>44504</v>
      </c>
      <c r="D163" s="150" t="s">
        <v>2508</v>
      </c>
      <c r="E163" s="150" t="s">
        <v>2509</v>
      </c>
      <c r="F163" s="150" t="s">
        <v>2510</v>
      </c>
      <c r="G163" s="150" t="s">
        <v>2511</v>
      </c>
      <c r="H163" s="152">
        <v>164</v>
      </c>
      <c r="I163" s="150" t="s">
        <v>2512</v>
      </c>
      <c r="J163" s="153" t="s">
        <v>2745</v>
      </c>
      <c r="K163" s="154">
        <v>44504</v>
      </c>
      <c r="L163" s="150" t="s">
        <v>53</v>
      </c>
      <c r="M163" s="150" t="s">
        <v>2514</v>
      </c>
      <c r="N163" s="150" t="s">
        <v>2514</v>
      </c>
      <c r="O163" s="150" t="s">
        <v>2572</v>
      </c>
      <c r="P163" s="150" t="s">
        <v>948</v>
      </c>
      <c r="Q163" s="150" t="s">
        <v>2745</v>
      </c>
      <c r="R163" s="150" t="s">
        <v>2746</v>
      </c>
      <c r="S163" s="150"/>
      <c r="T163" s="150" t="s">
        <v>2747</v>
      </c>
      <c r="U163" s="150" t="s">
        <v>2517</v>
      </c>
      <c r="V163" s="150" t="s">
        <v>2518</v>
      </c>
      <c r="W163" s="150" t="s">
        <v>2519</v>
      </c>
      <c r="X163" s="155">
        <v>96</v>
      </c>
      <c r="Y163" s="149"/>
      <c r="Z163" s="149"/>
      <c r="AA163" s="156" t="e">
        <f>SUMIFS('[4]HARGA (2)'!$B$2:$B$32,'[4]HARGA (2)'!$A$2:$A$32,V163)</f>
        <v>#VALUE!</v>
      </c>
      <c r="AB163" s="156" t="e">
        <f t="shared" si="2"/>
        <v>#VALUE!</v>
      </c>
    </row>
    <row r="164" spans="1:28" s="157" customFormat="1" x14ac:dyDescent="0.25">
      <c r="A164" s="195" t="s">
        <v>2506</v>
      </c>
      <c r="B164" s="172" t="s">
        <v>2748</v>
      </c>
      <c r="C164" s="173">
        <v>44504</v>
      </c>
      <c r="D164" s="172" t="s">
        <v>2508</v>
      </c>
      <c r="E164" s="172" t="s">
        <v>2509</v>
      </c>
      <c r="F164" s="172" t="s">
        <v>2510</v>
      </c>
      <c r="G164" s="172" t="s">
        <v>2511</v>
      </c>
      <c r="H164" s="174">
        <v>164</v>
      </c>
      <c r="I164" s="172" t="s">
        <v>2512</v>
      </c>
      <c r="J164" s="175">
        <v>5042276661</v>
      </c>
      <c r="K164" s="176">
        <v>44504</v>
      </c>
      <c r="L164" s="172" t="s">
        <v>53</v>
      </c>
      <c r="M164" s="172" t="s">
        <v>2514</v>
      </c>
      <c r="N164" s="172" t="s">
        <v>2514</v>
      </c>
      <c r="O164" s="172" t="s">
        <v>2572</v>
      </c>
      <c r="P164" s="172" t="s">
        <v>948</v>
      </c>
      <c r="Q164" s="172" t="s">
        <v>2745</v>
      </c>
      <c r="R164" s="172" t="s">
        <v>2749</v>
      </c>
      <c r="S164" s="172" t="s">
        <v>2738</v>
      </c>
      <c r="T164" s="172" t="s">
        <v>2750</v>
      </c>
      <c r="U164" s="174">
        <v>74559</v>
      </c>
      <c r="V164" s="172" t="s">
        <v>2524</v>
      </c>
      <c r="W164" s="172" t="s">
        <v>2519</v>
      </c>
      <c r="X164" s="177">
        <v>18</v>
      </c>
      <c r="Y164" s="172" t="s">
        <v>2751</v>
      </c>
      <c r="Z164" s="173">
        <v>44504</v>
      </c>
      <c r="AA164" s="156" t="e">
        <f>SUMIFS('[4]HARGA (2)'!$B$2:$B$32,'[4]HARGA (2)'!$A$2:$A$32,V164)</f>
        <v>#VALUE!</v>
      </c>
      <c r="AB164" s="156" t="e">
        <f t="shared" si="2"/>
        <v>#VALUE!</v>
      </c>
    </row>
    <row r="165" spans="1:28" s="157" customFormat="1" x14ac:dyDescent="0.25">
      <c r="A165" s="195" t="s">
        <v>2506</v>
      </c>
      <c r="B165" s="172" t="s">
        <v>2748</v>
      </c>
      <c r="C165" s="173">
        <v>44504</v>
      </c>
      <c r="D165" s="172" t="s">
        <v>2508</v>
      </c>
      <c r="E165" s="172" t="s">
        <v>2509</v>
      </c>
      <c r="F165" s="172" t="s">
        <v>2510</v>
      </c>
      <c r="G165" s="172" t="s">
        <v>2511</v>
      </c>
      <c r="H165" s="174">
        <v>164</v>
      </c>
      <c r="I165" s="172" t="s">
        <v>2512</v>
      </c>
      <c r="J165" s="175">
        <v>5042276661</v>
      </c>
      <c r="K165" s="176">
        <v>44504</v>
      </c>
      <c r="L165" s="172" t="s">
        <v>53</v>
      </c>
      <c r="M165" s="172" t="s">
        <v>2514</v>
      </c>
      <c r="N165" s="172" t="s">
        <v>2514</v>
      </c>
      <c r="O165" s="172" t="s">
        <v>2572</v>
      </c>
      <c r="P165" s="172" t="s">
        <v>948</v>
      </c>
      <c r="Q165" s="172" t="s">
        <v>2745</v>
      </c>
      <c r="R165" s="172" t="s">
        <v>2749</v>
      </c>
      <c r="S165" s="172" t="s">
        <v>2738</v>
      </c>
      <c r="T165" s="172" t="s">
        <v>2750</v>
      </c>
      <c r="U165" s="174">
        <v>19310</v>
      </c>
      <c r="V165" s="172" t="s">
        <v>2525</v>
      </c>
      <c r="W165" s="172" t="s">
        <v>2519</v>
      </c>
      <c r="X165" s="177">
        <v>18</v>
      </c>
      <c r="Y165" s="149"/>
      <c r="Z165" s="149"/>
      <c r="AA165" s="156" t="e">
        <f>SUMIFS('[4]HARGA (2)'!$B$2:$B$32,'[4]HARGA (2)'!$A$2:$A$32,V165)</f>
        <v>#VALUE!</v>
      </c>
      <c r="AB165" s="156" t="e">
        <f t="shared" si="2"/>
        <v>#VALUE!</v>
      </c>
    </row>
    <row r="166" spans="1:28" s="157" customFormat="1" x14ac:dyDescent="0.25">
      <c r="A166" s="195" t="s">
        <v>2506</v>
      </c>
      <c r="B166" s="172" t="s">
        <v>2748</v>
      </c>
      <c r="C166" s="173">
        <v>44504</v>
      </c>
      <c r="D166" s="172" t="s">
        <v>2508</v>
      </c>
      <c r="E166" s="172" t="s">
        <v>2509</v>
      </c>
      <c r="F166" s="172" t="s">
        <v>2510</v>
      </c>
      <c r="G166" s="172" t="s">
        <v>2511</v>
      </c>
      <c r="H166" s="174">
        <v>164</v>
      </c>
      <c r="I166" s="172" t="s">
        <v>2512</v>
      </c>
      <c r="J166" s="175">
        <v>5042276661</v>
      </c>
      <c r="K166" s="176">
        <v>44504</v>
      </c>
      <c r="L166" s="172" t="s">
        <v>53</v>
      </c>
      <c r="M166" s="172" t="s">
        <v>2514</v>
      </c>
      <c r="N166" s="172" t="s">
        <v>2514</v>
      </c>
      <c r="O166" s="172" t="s">
        <v>2572</v>
      </c>
      <c r="P166" s="172" t="s">
        <v>948</v>
      </c>
      <c r="Q166" s="172" t="s">
        <v>2745</v>
      </c>
      <c r="R166" s="172" t="s">
        <v>2749</v>
      </c>
      <c r="S166" s="172" t="s">
        <v>2738</v>
      </c>
      <c r="T166" s="172" t="s">
        <v>2750</v>
      </c>
      <c r="U166" s="172" t="s">
        <v>2517</v>
      </c>
      <c r="V166" s="172" t="s">
        <v>2518</v>
      </c>
      <c r="W166" s="172" t="s">
        <v>2519</v>
      </c>
      <c r="X166" s="177">
        <v>1344</v>
      </c>
      <c r="Y166" s="149"/>
      <c r="Z166" s="149"/>
      <c r="AA166" s="156" t="e">
        <f>SUMIFS('[4]HARGA (2)'!$B$2:$B$32,'[4]HARGA (2)'!$A$2:$A$32,V166)</f>
        <v>#VALUE!</v>
      </c>
      <c r="AB166" s="156" t="e">
        <f t="shared" si="2"/>
        <v>#VALUE!</v>
      </c>
    </row>
    <row r="167" spans="1:28" s="157" customFormat="1" x14ac:dyDescent="0.25">
      <c r="A167" s="195" t="s">
        <v>2506</v>
      </c>
      <c r="B167" s="172" t="s">
        <v>2748</v>
      </c>
      <c r="C167" s="173">
        <v>44504</v>
      </c>
      <c r="D167" s="172" t="s">
        <v>2508</v>
      </c>
      <c r="E167" s="172" t="s">
        <v>2509</v>
      </c>
      <c r="F167" s="172" t="s">
        <v>2510</v>
      </c>
      <c r="G167" s="172" t="s">
        <v>2511</v>
      </c>
      <c r="H167" s="174">
        <v>164</v>
      </c>
      <c r="I167" s="172" t="s">
        <v>2512</v>
      </c>
      <c r="J167" s="175">
        <v>5042276661</v>
      </c>
      <c r="K167" s="176">
        <v>44504</v>
      </c>
      <c r="L167" s="172" t="s">
        <v>53</v>
      </c>
      <c r="M167" s="172" t="s">
        <v>2514</v>
      </c>
      <c r="N167" s="172" t="s">
        <v>2514</v>
      </c>
      <c r="O167" s="172" t="s">
        <v>2572</v>
      </c>
      <c r="P167" s="172" t="s">
        <v>948</v>
      </c>
      <c r="Q167" s="172" t="s">
        <v>2745</v>
      </c>
      <c r="R167" s="172" t="s">
        <v>2749</v>
      </c>
      <c r="S167" s="172" t="s">
        <v>2738</v>
      </c>
      <c r="T167" s="172" t="s">
        <v>2750</v>
      </c>
      <c r="U167" s="174">
        <v>33300</v>
      </c>
      <c r="V167" s="172" t="s">
        <v>65</v>
      </c>
      <c r="W167" s="172" t="s">
        <v>2519</v>
      </c>
      <c r="X167" s="177">
        <v>28</v>
      </c>
      <c r="Y167" s="149"/>
      <c r="Z167" s="149"/>
      <c r="AA167" s="156" t="e">
        <f>SUMIFS('[4]HARGA (2)'!$B$2:$B$32,'[4]HARGA (2)'!$A$2:$A$32,V167)</f>
        <v>#VALUE!</v>
      </c>
      <c r="AB167" s="156" t="e">
        <f t="shared" si="2"/>
        <v>#VALUE!</v>
      </c>
    </row>
    <row r="168" spans="1:28" s="157" customFormat="1" x14ac:dyDescent="0.25">
      <c r="A168" s="149" t="s">
        <v>2506</v>
      </c>
      <c r="B168" s="158" t="s">
        <v>1286</v>
      </c>
      <c r="C168" s="159">
        <v>44504</v>
      </c>
      <c r="D168" s="160" t="s">
        <v>2508</v>
      </c>
      <c r="E168" s="160" t="s">
        <v>2509</v>
      </c>
      <c r="F168" s="160" t="s">
        <v>2510</v>
      </c>
      <c r="G168" s="160" t="s">
        <v>2511</v>
      </c>
      <c r="H168" s="161">
        <v>164</v>
      </c>
      <c r="I168" s="160" t="s">
        <v>2512</v>
      </c>
      <c r="J168" s="162">
        <v>5042276661</v>
      </c>
      <c r="K168" s="163">
        <v>44504</v>
      </c>
      <c r="L168" s="160" t="s">
        <v>53</v>
      </c>
      <c r="M168" s="160" t="s">
        <v>2514</v>
      </c>
      <c r="N168" s="160" t="s">
        <v>2514</v>
      </c>
      <c r="O168" s="160" t="s">
        <v>2572</v>
      </c>
      <c r="P168" s="160" t="s">
        <v>948</v>
      </c>
      <c r="Q168" s="160" t="s">
        <v>2745</v>
      </c>
      <c r="R168" s="160" t="s">
        <v>2749</v>
      </c>
      <c r="S168" s="160" t="s">
        <v>2738</v>
      </c>
      <c r="T168" s="160" t="s">
        <v>2750</v>
      </c>
      <c r="U168" s="161">
        <v>74559</v>
      </c>
      <c r="V168" s="160" t="s">
        <v>2524</v>
      </c>
      <c r="W168" s="160" t="s">
        <v>2519</v>
      </c>
      <c r="X168" s="164">
        <v>1248</v>
      </c>
      <c r="Y168" s="149"/>
      <c r="Z168" s="149"/>
      <c r="AA168" s="156" t="e">
        <f>SUMIFS('[4]HARGA (2)'!$B$2:$B$32,'[4]HARGA (2)'!$A$2:$A$32,V168)</f>
        <v>#VALUE!</v>
      </c>
      <c r="AB168" s="156" t="e">
        <f t="shared" si="2"/>
        <v>#VALUE!</v>
      </c>
    </row>
    <row r="169" spans="1:28" s="157" customFormat="1" x14ac:dyDescent="0.25">
      <c r="A169" s="149" t="s">
        <v>2506</v>
      </c>
      <c r="B169" s="158" t="s">
        <v>1286</v>
      </c>
      <c r="C169" s="159">
        <v>44504</v>
      </c>
      <c r="D169" s="160" t="s">
        <v>2508</v>
      </c>
      <c r="E169" s="160" t="s">
        <v>2509</v>
      </c>
      <c r="F169" s="160" t="s">
        <v>2510</v>
      </c>
      <c r="G169" s="160" t="s">
        <v>2511</v>
      </c>
      <c r="H169" s="161">
        <v>164</v>
      </c>
      <c r="I169" s="160" t="s">
        <v>2512</v>
      </c>
      <c r="J169" s="162">
        <v>5042276661</v>
      </c>
      <c r="K169" s="163">
        <v>44504</v>
      </c>
      <c r="L169" s="160" t="s">
        <v>53</v>
      </c>
      <c r="M169" s="160" t="s">
        <v>2514</v>
      </c>
      <c r="N169" s="160" t="s">
        <v>2514</v>
      </c>
      <c r="O169" s="160" t="s">
        <v>2572</v>
      </c>
      <c r="P169" s="160" t="s">
        <v>948</v>
      </c>
      <c r="Q169" s="160" t="s">
        <v>2745</v>
      </c>
      <c r="R169" s="160" t="s">
        <v>2749</v>
      </c>
      <c r="S169" s="160" t="s">
        <v>2738</v>
      </c>
      <c r="T169" s="160" t="s">
        <v>2750</v>
      </c>
      <c r="U169" s="161">
        <v>19310</v>
      </c>
      <c r="V169" s="160" t="s">
        <v>2525</v>
      </c>
      <c r="W169" s="160" t="s">
        <v>2519</v>
      </c>
      <c r="X169" s="164">
        <v>1248</v>
      </c>
      <c r="Y169" s="149"/>
      <c r="Z169" s="149"/>
      <c r="AA169" s="156" t="e">
        <f>SUMIFS('[4]HARGA (2)'!$B$2:$B$32,'[4]HARGA (2)'!$A$2:$A$32,V169)</f>
        <v>#VALUE!</v>
      </c>
      <c r="AB169" s="156" t="e">
        <f t="shared" si="2"/>
        <v>#VALUE!</v>
      </c>
    </row>
    <row r="170" spans="1:28" s="157" customFormat="1" x14ac:dyDescent="0.25">
      <c r="A170" s="149" t="s">
        <v>2506</v>
      </c>
      <c r="B170" s="158" t="s">
        <v>1286</v>
      </c>
      <c r="C170" s="159">
        <v>44504</v>
      </c>
      <c r="D170" s="160" t="s">
        <v>2508</v>
      </c>
      <c r="E170" s="160" t="s">
        <v>2509</v>
      </c>
      <c r="F170" s="160" t="s">
        <v>2510</v>
      </c>
      <c r="G170" s="160" t="s">
        <v>2511</v>
      </c>
      <c r="H170" s="161">
        <v>164</v>
      </c>
      <c r="I170" s="160" t="s">
        <v>2512</v>
      </c>
      <c r="J170" s="162">
        <v>5042276661</v>
      </c>
      <c r="K170" s="163">
        <v>44504</v>
      </c>
      <c r="L170" s="160" t="s">
        <v>53</v>
      </c>
      <c r="M170" s="160" t="s">
        <v>2514</v>
      </c>
      <c r="N170" s="160" t="s">
        <v>2514</v>
      </c>
      <c r="O170" s="160" t="s">
        <v>2572</v>
      </c>
      <c r="P170" s="160" t="s">
        <v>948</v>
      </c>
      <c r="Q170" s="160" t="s">
        <v>2745</v>
      </c>
      <c r="R170" s="160" t="s">
        <v>2749</v>
      </c>
      <c r="S170" s="160" t="s">
        <v>2738</v>
      </c>
      <c r="T170" s="160" t="s">
        <v>2750</v>
      </c>
      <c r="U170" s="160" t="s">
        <v>2517</v>
      </c>
      <c r="V170" s="160" t="s">
        <v>2518</v>
      </c>
      <c r="W170" s="160" t="s">
        <v>2519</v>
      </c>
      <c r="X170" s="164">
        <v>1248</v>
      </c>
      <c r="Y170" s="149"/>
      <c r="Z170" s="149"/>
      <c r="AA170" s="156" t="e">
        <f>SUMIFS('[4]HARGA (2)'!$B$2:$B$32,'[4]HARGA (2)'!$A$2:$A$32,V170)</f>
        <v>#VALUE!</v>
      </c>
      <c r="AB170" s="156" t="e">
        <f t="shared" si="2"/>
        <v>#VALUE!</v>
      </c>
    </row>
    <row r="171" spans="1:28" s="157" customFormat="1" x14ac:dyDescent="0.25">
      <c r="A171" s="149" t="s">
        <v>2506</v>
      </c>
      <c r="B171" s="158" t="s">
        <v>1286</v>
      </c>
      <c r="C171" s="159">
        <v>44504</v>
      </c>
      <c r="D171" s="160" t="s">
        <v>2508</v>
      </c>
      <c r="E171" s="160" t="s">
        <v>2509</v>
      </c>
      <c r="F171" s="160" t="s">
        <v>2510</v>
      </c>
      <c r="G171" s="160" t="s">
        <v>2511</v>
      </c>
      <c r="H171" s="161">
        <v>164</v>
      </c>
      <c r="I171" s="160" t="s">
        <v>2512</v>
      </c>
      <c r="J171" s="162">
        <v>5042276661</v>
      </c>
      <c r="K171" s="163">
        <v>44504</v>
      </c>
      <c r="L171" s="160" t="s">
        <v>53</v>
      </c>
      <c r="M171" s="160" t="s">
        <v>2514</v>
      </c>
      <c r="N171" s="160" t="s">
        <v>2514</v>
      </c>
      <c r="O171" s="160" t="s">
        <v>2572</v>
      </c>
      <c r="P171" s="160" t="s">
        <v>948</v>
      </c>
      <c r="Q171" s="160" t="s">
        <v>2745</v>
      </c>
      <c r="R171" s="160" t="s">
        <v>2749</v>
      </c>
      <c r="S171" s="160" t="s">
        <v>2738</v>
      </c>
      <c r="T171" s="160" t="s">
        <v>2750</v>
      </c>
      <c r="U171" s="161">
        <v>33300</v>
      </c>
      <c r="V171" s="160" t="s">
        <v>65</v>
      </c>
      <c r="W171" s="160" t="s">
        <v>2519</v>
      </c>
      <c r="X171" s="164">
        <v>28</v>
      </c>
      <c r="Y171" s="149"/>
      <c r="Z171" s="149"/>
      <c r="AA171" s="156" t="e">
        <f>SUMIFS('[4]HARGA (2)'!$B$2:$B$32,'[4]HARGA (2)'!$A$2:$A$32,V171)</f>
        <v>#VALUE!</v>
      </c>
      <c r="AB171" s="156" t="e">
        <f t="shared" si="2"/>
        <v>#VALUE!</v>
      </c>
    </row>
    <row r="172" spans="1:28" s="157" customFormat="1" x14ac:dyDescent="0.25">
      <c r="A172" s="149" t="s">
        <v>2506</v>
      </c>
      <c r="B172" s="150" t="s">
        <v>1318</v>
      </c>
      <c r="C172" s="151">
        <v>44504</v>
      </c>
      <c r="D172" s="150" t="s">
        <v>2508</v>
      </c>
      <c r="E172" s="150" t="s">
        <v>2509</v>
      </c>
      <c r="F172" s="150" t="s">
        <v>2510</v>
      </c>
      <c r="G172" s="150" t="s">
        <v>2511</v>
      </c>
      <c r="H172" s="152">
        <v>164</v>
      </c>
      <c r="I172" s="150" t="s">
        <v>2512</v>
      </c>
      <c r="J172" s="153" t="s">
        <v>2752</v>
      </c>
      <c r="K172" s="154" t="s">
        <v>2752</v>
      </c>
      <c r="L172" s="150" t="s">
        <v>53</v>
      </c>
      <c r="M172" s="150" t="s">
        <v>2514</v>
      </c>
      <c r="N172" s="150" t="s">
        <v>2514</v>
      </c>
      <c r="O172" s="150" t="s">
        <v>629</v>
      </c>
      <c r="P172" s="150" t="s">
        <v>630</v>
      </c>
      <c r="Q172" s="150" t="s">
        <v>2752</v>
      </c>
      <c r="R172" s="150" t="s">
        <v>2753</v>
      </c>
      <c r="S172" s="150"/>
      <c r="T172" s="150" t="s">
        <v>2754</v>
      </c>
      <c r="U172" s="150" t="s">
        <v>2517</v>
      </c>
      <c r="V172" s="150" t="s">
        <v>2518</v>
      </c>
      <c r="W172" s="150" t="s">
        <v>2519</v>
      </c>
      <c r="X172" s="155">
        <v>35</v>
      </c>
      <c r="Y172" s="149"/>
      <c r="Z172" s="149"/>
      <c r="AA172" s="156" t="e">
        <f>SUMIFS('[4]HARGA (2)'!$B$2:$B$32,'[4]HARGA (2)'!$A$2:$A$32,V172)</f>
        <v>#VALUE!</v>
      </c>
      <c r="AB172" s="156" t="e">
        <f t="shared" si="2"/>
        <v>#VALUE!</v>
      </c>
    </row>
    <row r="173" spans="1:28" s="157" customFormat="1" x14ac:dyDescent="0.25">
      <c r="A173" s="149" t="s">
        <v>2506</v>
      </c>
      <c r="B173" s="158" t="s">
        <v>1316</v>
      </c>
      <c r="C173" s="159">
        <v>44504</v>
      </c>
      <c r="D173" s="160" t="s">
        <v>2508</v>
      </c>
      <c r="E173" s="160" t="s">
        <v>2509</v>
      </c>
      <c r="F173" s="160" t="s">
        <v>2510</v>
      </c>
      <c r="G173" s="160" t="s">
        <v>2511</v>
      </c>
      <c r="H173" s="161">
        <v>164</v>
      </c>
      <c r="I173" s="160" t="s">
        <v>2512</v>
      </c>
      <c r="J173" s="162">
        <v>5042281111</v>
      </c>
      <c r="K173" s="163">
        <v>44504</v>
      </c>
      <c r="L173" s="160" t="s">
        <v>53</v>
      </c>
      <c r="M173" s="160" t="s">
        <v>2514</v>
      </c>
      <c r="N173" s="160" t="s">
        <v>2514</v>
      </c>
      <c r="O173" s="160" t="s">
        <v>629</v>
      </c>
      <c r="P173" s="160" t="s">
        <v>630</v>
      </c>
      <c r="Q173" s="160" t="s">
        <v>2752</v>
      </c>
      <c r="R173" s="160" t="s">
        <v>2755</v>
      </c>
      <c r="S173" s="160" t="s">
        <v>2756</v>
      </c>
      <c r="T173" s="160" t="s">
        <v>2757</v>
      </c>
      <c r="U173" s="161">
        <v>74559</v>
      </c>
      <c r="V173" s="160" t="s">
        <v>2524</v>
      </c>
      <c r="W173" s="160" t="s">
        <v>2519</v>
      </c>
      <c r="X173" s="164">
        <v>1152</v>
      </c>
      <c r="Y173" s="149"/>
      <c r="Z173" s="149"/>
      <c r="AA173" s="156" t="e">
        <f>SUMIFS('[4]HARGA (2)'!$B$2:$B$32,'[4]HARGA (2)'!$A$2:$A$32,V173)</f>
        <v>#VALUE!</v>
      </c>
      <c r="AB173" s="156" t="e">
        <f t="shared" si="2"/>
        <v>#VALUE!</v>
      </c>
    </row>
    <row r="174" spans="1:28" s="157" customFormat="1" x14ac:dyDescent="0.25">
      <c r="A174" s="149" t="s">
        <v>2506</v>
      </c>
      <c r="B174" s="158" t="s">
        <v>1316</v>
      </c>
      <c r="C174" s="159">
        <v>44504</v>
      </c>
      <c r="D174" s="160" t="s">
        <v>2508</v>
      </c>
      <c r="E174" s="160" t="s">
        <v>2509</v>
      </c>
      <c r="F174" s="160" t="s">
        <v>2510</v>
      </c>
      <c r="G174" s="160" t="s">
        <v>2511</v>
      </c>
      <c r="H174" s="161">
        <v>164</v>
      </c>
      <c r="I174" s="160" t="s">
        <v>2512</v>
      </c>
      <c r="J174" s="162">
        <v>5042281111</v>
      </c>
      <c r="K174" s="163">
        <v>44504</v>
      </c>
      <c r="L174" s="160" t="s">
        <v>53</v>
      </c>
      <c r="M174" s="160" t="s">
        <v>2514</v>
      </c>
      <c r="N174" s="160" t="s">
        <v>2514</v>
      </c>
      <c r="O174" s="160" t="s">
        <v>629</v>
      </c>
      <c r="P174" s="160" t="s">
        <v>630</v>
      </c>
      <c r="Q174" s="160" t="s">
        <v>2752</v>
      </c>
      <c r="R174" s="160" t="s">
        <v>2755</v>
      </c>
      <c r="S174" s="160" t="s">
        <v>2756</v>
      </c>
      <c r="T174" s="160" t="s">
        <v>2757</v>
      </c>
      <c r="U174" s="161">
        <v>19310</v>
      </c>
      <c r="V174" s="160" t="s">
        <v>2525</v>
      </c>
      <c r="W174" s="160" t="s">
        <v>2519</v>
      </c>
      <c r="X174" s="164">
        <v>1152</v>
      </c>
      <c r="Y174" s="149"/>
      <c r="Z174" s="149"/>
      <c r="AA174" s="156" t="e">
        <f>SUMIFS('[4]HARGA (2)'!$B$2:$B$32,'[4]HARGA (2)'!$A$2:$A$32,V174)</f>
        <v>#VALUE!</v>
      </c>
      <c r="AB174" s="156" t="e">
        <f t="shared" si="2"/>
        <v>#VALUE!</v>
      </c>
    </row>
    <row r="175" spans="1:28" s="157" customFormat="1" x14ac:dyDescent="0.25">
      <c r="A175" s="149" t="s">
        <v>2506</v>
      </c>
      <c r="B175" s="158" t="s">
        <v>1316</v>
      </c>
      <c r="C175" s="159">
        <v>44504</v>
      </c>
      <c r="D175" s="160" t="s">
        <v>2508</v>
      </c>
      <c r="E175" s="160" t="s">
        <v>2509</v>
      </c>
      <c r="F175" s="160" t="s">
        <v>2510</v>
      </c>
      <c r="G175" s="160" t="s">
        <v>2511</v>
      </c>
      <c r="H175" s="161">
        <v>164</v>
      </c>
      <c r="I175" s="160" t="s">
        <v>2512</v>
      </c>
      <c r="J175" s="162">
        <v>5042281111</v>
      </c>
      <c r="K175" s="163">
        <v>44504</v>
      </c>
      <c r="L175" s="160" t="s">
        <v>53</v>
      </c>
      <c r="M175" s="160" t="s">
        <v>2514</v>
      </c>
      <c r="N175" s="160" t="s">
        <v>2514</v>
      </c>
      <c r="O175" s="160" t="s">
        <v>629</v>
      </c>
      <c r="P175" s="160" t="s">
        <v>630</v>
      </c>
      <c r="Q175" s="160" t="s">
        <v>2752</v>
      </c>
      <c r="R175" s="160" t="s">
        <v>2755</v>
      </c>
      <c r="S175" s="160" t="s">
        <v>2756</v>
      </c>
      <c r="T175" s="160" t="s">
        <v>2757</v>
      </c>
      <c r="U175" s="160" t="s">
        <v>2517</v>
      </c>
      <c r="V175" s="160" t="s">
        <v>2518</v>
      </c>
      <c r="W175" s="160" t="s">
        <v>2519</v>
      </c>
      <c r="X175" s="164">
        <v>1152</v>
      </c>
      <c r="Y175" s="149"/>
      <c r="Z175" s="149"/>
      <c r="AA175" s="156" t="e">
        <f>SUMIFS('[4]HARGA (2)'!$B$2:$B$32,'[4]HARGA (2)'!$A$2:$A$32,V175)</f>
        <v>#VALUE!</v>
      </c>
      <c r="AB175" s="156" t="e">
        <f t="shared" si="2"/>
        <v>#VALUE!</v>
      </c>
    </row>
    <row r="176" spans="1:28" s="157" customFormat="1" x14ac:dyDescent="0.25">
      <c r="A176" s="149" t="s">
        <v>2506</v>
      </c>
      <c r="B176" s="158" t="s">
        <v>1316</v>
      </c>
      <c r="C176" s="159">
        <v>44504</v>
      </c>
      <c r="D176" s="160" t="s">
        <v>2508</v>
      </c>
      <c r="E176" s="160" t="s">
        <v>2509</v>
      </c>
      <c r="F176" s="160" t="s">
        <v>2510</v>
      </c>
      <c r="G176" s="160" t="s">
        <v>2511</v>
      </c>
      <c r="H176" s="161">
        <v>164</v>
      </c>
      <c r="I176" s="160" t="s">
        <v>2512</v>
      </c>
      <c r="J176" s="162">
        <v>5042281111</v>
      </c>
      <c r="K176" s="163">
        <v>44504</v>
      </c>
      <c r="L176" s="160" t="s">
        <v>53</v>
      </c>
      <c r="M176" s="160" t="s">
        <v>2514</v>
      </c>
      <c r="N176" s="160" t="s">
        <v>2514</v>
      </c>
      <c r="O176" s="160" t="s">
        <v>629</v>
      </c>
      <c r="P176" s="160" t="s">
        <v>630</v>
      </c>
      <c r="Q176" s="160" t="s">
        <v>2752</v>
      </c>
      <c r="R176" s="160" t="s">
        <v>2755</v>
      </c>
      <c r="S176" s="160" t="s">
        <v>2756</v>
      </c>
      <c r="T176" s="160" t="s">
        <v>2757</v>
      </c>
      <c r="U176" s="161">
        <v>33300</v>
      </c>
      <c r="V176" s="160" t="s">
        <v>65</v>
      </c>
      <c r="W176" s="160" t="s">
        <v>2519</v>
      </c>
      <c r="X176" s="164">
        <v>24</v>
      </c>
      <c r="Y176" s="149"/>
      <c r="Z176" s="149"/>
      <c r="AA176" s="156" t="e">
        <f>SUMIFS('[4]HARGA (2)'!$B$2:$B$32,'[4]HARGA (2)'!$A$2:$A$32,V176)</f>
        <v>#VALUE!</v>
      </c>
      <c r="AB176" s="156" t="e">
        <f t="shared" si="2"/>
        <v>#VALUE!</v>
      </c>
    </row>
    <row r="177" spans="1:28" s="157" customFormat="1" x14ac:dyDescent="0.25">
      <c r="A177" s="149" t="s">
        <v>2506</v>
      </c>
      <c r="B177" s="158" t="s">
        <v>1573</v>
      </c>
      <c r="C177" s="159">
        <v>44505</v>
      </c>
      <c r="D177" s="160" t="s">
        <v>2508</v>
      </c>
      <c r="E177" s="160" t="s">
        <v>2509</v>
      </c>
      <c r="F177" s="160" t="s">
        <v>2510</v>
      </c>
      <c r="G177" s="160" t="s">
        <v>2511</v>
      </c>
      <c r="H177" s="160" t="s">
        <v>2531</v>
      </c>
      <c r="I177" s="160" t="s">
        <v>2532</v>
      </c>
      <c r="J177" s="162" t="s">
        <v>1571</v>
      </c>
      <c r="K177" s="163">
        <v>44504</v>
      </c>
      <c r="L177" s="160" t="s">
        <v>193</v>
      </c>
      <c r="M177" s="160" t="s">
        <v>2514</v>
      </c>
      <c r="N177" s="160" t="s">
        <v>2514</v>
      </c>
      <c r="O177" s="160" t="s">
        <v>2758</v>
      </c>
      <c r="P177" s="160" t="s">
        <v>432</v>
      </c>
      <c r="Q177" s="160" t="s">
        <v>1571</v>
      </c>
      <c r="R177" s="160" t="s">
        <v>2759</v>
      </c>
      <c r="S177" s="160" t="s">
        <v>2670</v>
      </c>
      <c r="T177" s="160" t="s">
        <v>2760</v>
      </c>
      <c r="U177" s="160" t="s">
        <v>2761</v>
      </c>
      <c r="V177" s="160" t="s">
        <v>2615</v>
      </c>
      <c r="W177" s="160" t="s">
        <v>2519</v>
      </c>
      <c r="X177" s="164">
        <v>1512</v>
      </c>
      <c r="Y177" s="149"/>
      <c r="Z177" s="149"/>
      <c r="AA177" s="156" t="e">
        <f>SUMIFS('[4]HARGA (2)'!$B$2:$B$32,'[4]HARGA (2)'!$A$2:$A$32,V177)</f>
        <v>#VALUE!</v>
      </c>
      <c r="AB177" s="156" t="e">
        <f t="shared" si="2"/>
        <v>#VALUE!</v>
      </c>
    </row>
    <row r="178" spans="1:28" s="157" customFormat="1" x14ac:dyDescent="0.25">
      <c r="A178" s="149" t="s">
        <v>2506</v>
      </c>
      <c r="B178" s="150" t="s">
        <v>1314</v>
      </c>
      <c r="C178" s="151">
        <v>44505</v>
      </c>
      <c r="D178" s="150" t="s">
        <v>2508</v>
      </c>
      <c r="E178" s="150" t="s">
        <v>2509</v>
      </c>
      <c r="F178" s="150" t="s">
        <v>2510</v>
      </c>
      <c r="G178" s="150" t="s">
        <v>2511</v>
      </c>
      <c r="H178" s="152">
        <v>164</v>
      </c>
      <c r="I178" s="150" t="s">
        <v>2512</v>
      </c>
      <c r="J178" s="153" t="s">
        <v>2762</v>
      </c>
      <c r="K178" s="154">
        <v>44504</v>
      </c>
      <c r="L178" s="150" t="s">
        <v>53</v>
      </c>
      <c r="M178" s="150" t="s">
        <v>2514</v>
      </c>
      <c r="N178" s="150" t="s">
        <v>2514</v>
      </c>
      <c r="O178" s="150" t="s">
        <v>517</v>
      </c>
      <c r="P178" s="150" t="s">
        <v>518</v>
      </c>
      <c r="Q178" s="150" t="s">
        <v>2762</v>
      </c>
      <c r="R178" s="150" t="s">
        <v>2763</v>
      </c>
      <c r="S178" s="150"/>
      <c r="T178" s="150" t="s">
        <v>2764</v>
      </c>
      <c r="U178" s="150" t="s">
        <v>2517</v>
      </c>
      <c r="V178" s="150" t="s">
        <v>2518</v>
      </c>
      <c r="W178" s="150" t="s">
        <v>2519</v>
      </c>
      <c r="X178" s="155">
        <v>96</v>
      </c>
      <c r="Y178" s="149"/>
      <c r="Z178" s="149"/>
      <c r="AA178" s="156" t="e">
        <f>SUMIFS('[4]HARGA (2)'!$B$2:$B$32,'[4]HARGA (2)'!$A$2:$A$32,V178)</f>
        <v>#VALUE!</v>
      </c>
      <c r="AB178" s="156" t="e">
        <f t="shared" si="2"/>
        <v>#VALUE!</v>
      </c>
    </row>
    <row r="179" spans="1:28" s="157" customFormat="1" x14ac:dyDescent="0.25">
      <c r="A179" s="149" t="s">
        <v>2506</v>
      </c>
      <c r="B179" s="158" t="s">
        <v>1312</v>
      </c>
      <c r="C179" s="159">
        <v>44505</v>
      </c>
      <c r="D179" s="160" t="s">
        <v>2508</v>
      </c>
      <c r="E179" s="160" t="s">
        <v>2509</v>
      </c>
      <c r="F179" s="160" t="s">
        <v>2510</v>
      </c>
      <c r="G179" s="160" t="s">
        <v>2511</v>
      </c>
      <c r="H179" s="161">
        <v>164</v>
      </c>
      <c r="I179" s="160" t="s">
        <v>2512</v>
      </c>
      <c r="J179" s="162">
        <v>5042278435</v>
      </c>
      <c r="K179" s="163">
        <v>44504</v>
      </c>
      <c r="L179" s="160" t="s">
        <v>53</v>
      </c>
      <c r="M179" s="160" t="s">
        <v>2514</v>
      </c>
      <c r="N179" s="160" t="s">
        <v>2514</v>
      </c>
      <c r="O179" s="160" t="s">
        <v>517</v>
      </c>
      <c r="P179" s="160" t="s">
        <v>518</v>
      </c>
      <c r="Q179" s="160" t="s">
        <v>2762</v>
      </c>
      <c r="R179" s="160" t="s">
        <v>2765</v>
      </c>
      <c r="S179" s="160" t="s">
        <v>2766</v>
      </c>
      <c r="T179" s="160" t="s">
        <v>2767</v>
      </c>
      <c r="U179" s="161">
        <v>74559</v>
      </c>
      <c r="V179" s="160" t="s">
        <v>2524</v>
      </c>
      <c r="W179" s="160" t="s">
        <v>2519</v>
      </c>
      <c r="X179" s="164">
        <v>1248</v>
      </c>
      <c r="Y179" s="149"/>
      <c r="Z179" s="149"/>
      <c r="AA179" s="156" t="e">
        <f>SUMIFS('[4]HARGA (2)'!$B$2:$B$32,'[4]HARGA (2)'!$A$2:$A$32,V179)</f>
        <v>#VALUE!</v>
      </c>
      <c r="AB179" s="156" t="e">
        <f t="shared" si="2"/>
        <v>#VALUE!</v>
      </c>
    </row>
    <row r="180" spans="1:28" s="157" customFormat="1" x14ac:dyDescent="0.25">
      <c r="A180" s="149" t="s">
        <v>2506</v>
      </c>
      <c r="B180" s="158" t="s">
        <v>1312</v>
      </c>
      <c r="C180" s="159">
        <v>44505</v>
      </c>
      <c r="D180" s="160" t="s">
        <v>2508</v>
      </c>
      <c r="E180" s="160" t="s">
        <v>2509</v>
      </c>
      <c r="F180" s="160" t="s">
        <v>2510</v>
      </c>
      <c r="G180" s="160" t="s">
        <v>2511</v>
      </c>
      <c r="H180" s="161">
        <v>164</v>
      </c>
      <c r="I180" s="160" t="s">
        <v>2512</v>
      </c>
      <c r="J180" s="162">
        <v>5042278435</v>
      </c>
      <c r="K180" s="163">
        <v>44504</v>
      </c>
      <c r="L180" s="160" t="s">
        <v>53</v>
      </c>
      <c r="M180" s="160" t="s">
        <v>2514</v>
      </c>
      <c r="N180" s="160" t="s">
        <v>2514</v>
      </c>
      <c r="O180" s="160" t="s">
        <v>517</v>
      </c>
      <c r="P180" s="160" t="s">
        <v>518</v>
      </c>
      <c r="Q180" s="160" t="s">
        <v>2762</v>
      </c>
      <c r="R180" s="160" t="s">
        <v>2765</v>
      </c>
      <c r="S180" s="160" t="s">
        <v>2766</v>
      </c>
      <c r="T180" s="160" t="s">
        <v>2767</v>
      </c>
      <c r="U180" s="161">
        <v>19310</v>
      </c>
      <c r="V180" s="160" t="s">
        <v>2525</v>
      </c>
      <c r="W180" s="160" t="s">
        <v>2519</v>
      </c>
      <c r="X180" s="164">
        <v>1248</v>
      </c>
      <c r="Y180" s="149"/>
      <c r="Z180" s="149"/>
      <c r="AA180" s="156" t="e">
        <f>SUMIFS('[4]HARGA (2)'!$B$2:$B$32,'[4]HARGA (2)'!$A$2:$A$32,V180)</f>
        <v>#VALUE!</v>
      </c>
      <c r="AB180" s="156" t="e">
        <f t="shared" si="2"/>
        <v>#VALUE!</v>
      </c>
    </row>
    <row r="181" spans="1:28" s="157" customFormat="1" x14ac:dyDescent="0.25">
      <c r="A181" s="149" t="s">
        <v>2506</v>
      </c>
      <c r="B181" s="158" t="s">
        <v>1312</v>
      </c>
      <c r="C181" s="159">
        <v>44505</v>
      </c>
      <c r="D181" s="160" t="s">
        <v>2508</v>
      </c>
      <c r="E181" s="160" t="s">
        <v>2509</v>
      </c>
      <c r="F181" s="160" t="s">
        <v>2510</v>
      </c>
      <c r="G181" s="160" t="s">
        <v>2511</v>
      </c>
      <c r="H181" s="161">
        <v>164</v>
      </c>
      <c r="I181" s="160" t="s">
        <v>2512</v>
      </c>
      <c r="J181" s="162">
        <v>5042278435</v>
      </c>
      <c r="K181" s="163">
        <v>44504</v>
      </c>
      <c r="L181" s="160" t="s">
        <v>53</v>
      </c>
      <c r="M181" s="160" t="s">
        <v>2514</v>
      </c>
      <c r="N181" s="160" t="s">
        <v>2514</v>
      </c>
      <c r="O181" s="160" t="s">
        <v>517</v>
      </c>
      <c r="P181" s="160" t="s">
        <v>518</v>
      </c>
      <c r="Q181" s="160" t="s">
        <v>2762</v>
      </c>
      <c r="R181" s="160" t="s">
        <v>2765</v>
      </c>
      <c r="S181" s="160" t="s">
        <v>2766</v>
      </c>
      <c r="T181" s="160" t="s">
        <v>2767</v>
      </c>
      <c r="U181" s="160" t="s">
        <v>2517</v>
      </c>
      <c r="V181" s="160" t="s">
        <v>2518</v>
      </c>
      <c r="W181" s="160" t="s">
        <v>2519</v>
      </c>
      <c r="X181" s="164">
        <v>1248</v>
      </c>
      <c r="Y181" s="149"/>
      <c r="Z181" s="149"/>
      <c r="AA181" s="156" t="e">
        <f>SUMIFS('[4]HARGA (2)'!$B$2:$B$32,'[4]HARGA (2)'!$A$2:$A$32,V181)</f>
        <v>#VALUE!</v>
      </c>
      <c r="AB181" s="156" t="e">
        <f t="shared" si="2"/>
        <v>#VALUE!</v>
      </c>
    </row>
    <row r="182" spans="1:28" s="157" customFormat="1" x14ac:dyDescent="0.25">
      <c r="A182" s="149" t="s">
        <v>2506</v>
      </c>
      <c r="B182" s="158" t="s">
        <v>1312</v>
      </c>
      <c r="C182" s="159">
        <v>44505</v>
      </c>
      <c r="D182" s="160" t="s">
        <v>2508</v>
      </c>
      <c r="E182" s="160" t="s">
        <v>2509</v>
      </c>
      <c r="F182" s="160" t="s">
        <v>2510</v>
      </c>
      <c r="G182" s="160" t="s">
        <v>2511</v>
      </c>
      <c r="H182" s="161">
        <v>164</v>
      </c>
      <c r="I182" s="160" t="s">
        <v>2512</v>
      </c>
      <c r="J182" s="162">
        <v>5042278435</v>
      </c>
      <c r="K182" s="163">
        <v>44504</v>
      </c>
      <c r="L182" s="160" t="s">
        <v>53</v>
      </c>
      <c r="M182" s="160" t="s">
        <v>2514</v>
      </c>
      <c r="N182" s="160" t="s">
        <v>2514</v>
      </c>
      <c r="O182" s="160" t="s">
        <v>517</v>
      </c>
      <c r="P182" s="160" t="s">
        <v>518</v>
      </c>
      <c r="Q182" s="160" t="s">
        <v>2762</v>
      </c>
      <c r="R182" s="160" t="s">
        <v>2765</v>
      </c>
      <c r="S182" s="160" t="s">
        <v>2766</v>
      </c>
      <c r="T182" s="160" t="s">
        <v>2767</v>
      </c>
      <c r="U182" s="161">
        <v>33300</v>
      </c>
      <c r="V182" s="160" t="s">
        <v>65</v>
      </c>
      <c r="W182" s="160" t="s">
        <v>2519</v>
      </c>
      <c r="X182" s="164">
        <v>28</v>
      </c>
      <c r="Y182" s="149"/>
      <c r="Z182" s="149"/>
      <c r="AA182" s="156" t="e">
        <f>SUMIFS('[4]HARGA (2)'!$B$2:$B$32,'[4]HARGA (2)'!$A$2:$A$32,V182)</f>
        <v>#VALUE!</v>
      </c>
      <c r="AB182" s="156" t="e">
        <f t="shared" si="2"/>
        <v>#VALUE!</v>
      </c>
    </row>
    <row r="183" spans="1:28" s="157" customFormat="1" x14ac:dyDescent="0.25">
      <c r="A183" s="149" t="s">
        <v>2506</v>
      </c>
      <c r="B183" s="150" t="s">
        <v>1306</v>
      </c>
      <c r="C183" s="151">
        <v>44505</v>
      </c>
      <c r="D183" s="150" t="s">
        <v>2508</v>
      </c>
      <c r="E183" s="150" t="s">
        <v>2509</v>
      </c>
      <c r="F183" s="150" t="s">
        <v>2510</v>
      </c>
      <c r="G183" s="150" t="s">
        <v>2511</v>
      </c>
      <c r="H183" s="152">
        <v>164</v>
      </c>
      <c r="I183" s="150" t="s">
        <v>2512</v>
      </c>
      <c r="J183" s="153" t="s">
        <v>2768</v>
      </c>
      <c r="K183" s="154">
        <v>44504</v>
      </c>
      <c r="L183" s="150" t="s">
        <v>53</v>
      </c>
      <c r="M183" s="150" t="s">
        <v>2514</v>
      </c>
      <c r="N183" s="150" t="s">
        <v>2514</v>
      </c>
      <c r="O183" s="150" t="s">
        <v>983</v>
      </c>
      <c r="P183" s="150" t="s">
        <v>984</v>
      </c>
      <c r="Q183" s="150" t="s">
        <v>2768</v>
      </c>
      <c r="R183" s="150" t="s">
        <v>2769</v>
      </c>
      <c r="S183" s="150"/>
      <c r="T183" s="150" t="s">
        <v>2770</v>
      </c>
      <c r="U183" s="150" t="s">
        <v>2517</v>
      </c>
      <c r="V183" s="150" t="s">
        <v>2518</v>
      </c>
      <c r="W183" s="150" t="s">
        <v>2519</v>
      </c>
      <c r="X183" s="155">
        <v>48</v>
      </c>
      <c r="Y183" s="149"/>
      <c r="Z183" s="149"/>
      <c r="AA183" s="156" t="e">
        <f>SUMIFS('[4]HARGA (2)'!$B$2:$B$32,'[4]HARGA (2)'!$A$2:$A$32,V183)</f>
        <v>#VALUE!</v>
      </c>
      <c r="AB183" s="156" t="e">
        <f t="shared" si="2"/>
        <v>#VALUE!</v>
      </c>
    </row>
    <row r="184" spans="1:28" s="157" customFormat="1" x14ac:dyDescent="0.25">
      <c r="A184" s="149" t="s">
        <v>2506</v>
      </c>
      <c r="B184" s="158" t="s">
        <v>1304</v>
      </c>
      <c r="C184" s="159">
        <v>44505</v>
      </c>
      <c r="D184" s="160" t="s">
        <v>2508</v>
      </c>
      <c r="E184" s="160" t="s">
        <v>2509</v>
      </c>
      <c r="F184" s="160" t="s">
        <v>2510</v>
      </c>
      <c r="G184" s="160" t="s">
        <v>2511</v>
      </c>
      <c r="H184" s="161">
        <v>164</v>
      </c>
      <c r="I184" s="160" t="s">
        <v>2512</v>
      </c>
      <c r="J184" s="162">
        <v>5042287910</v>
      </c>
      <c r="K184" s="163">
        <v>44504</v>
      </c>
      <c r="L184" s="160" t="s">
        <v>53</v>
      </c>
      <c r="M184" s="160" t="s">
        <v>2514</v>
      </c>
      <c r="N184" s="160" t="s">
        <v>2514</v>
      </c>
      <c r="O184" s="160" t="s">
        <v>983</v>
      </c>
      <c r="P184" s="160" t="s">
        <v>984</v>
      </c>
      <c r="Q184" s="160" t="s">
        <v>2768</v>
      </c>
      <c r="R184" s="160" t="s">
        <v>2771</v>
      </c>
      <c r="S184" s="160" t="s">
        <v>2772</v>
      </c>
      <c r="T184" s="160" t="s">
        <v>2773</v>
      </c>
      <c r="U184" s="161">
        <v>74559</v>
      </c>
      <c r="V184" s="160" t="s">
        <v>2524</v>
      </c>
      <c r="W184" s="160" t="s">
        <v>2519</v>
      </c>
      <c r="X184" s="164">
        <v>1104</v>
      </c>
      <c r="Y184" s="149"/>
      <c r="Z184" s="149"/>
      <c r="AA184" s="156" t="e">
        <f>SUMIFS('[4]HARGA (2)'!$B$2:$B$32,'[4]HARGA (2)'!$A$2:$A$32,V184)</f>
        <v>#VALUE!</v>
      </c>
      <c r="AB184" s="156" t="e">
        <f t="shared" si="2"/>
        <v>#VALUE!</v>
      </c>
    </row>
    <row r="185" spans="1:28" s="157" customFormat="1" x14ac:dyDescent="0.25">
      <c r="A185" s="149" t="s">
        <v>2506</v>
      </c>
      <c r="B185" s="158" t="s">
        <v>1304</v>
      </c>
      <c r="C185" s="159">
        <v>44505</v>
      </c>
      <c r="D185" s="160" t="s">
        <v>2508</v>
      </c>
      <c r="E185" s="160" t="s">
        <v>2509</v>
      </c>
      <c r="F185" s="160" t="s">
        <v>2510</v>
      </c>
      <c r="G185" s="160" t="s">
        <v>2511</v>
      </c>
      <c r="H185" s="161">
        <v>164</v>
      </c>
      <c r="I185" s="160" t="s">
        <v>2512</v>
      </c>
      <c r="J185" s="162">
        <v>5042287910</v>
      </c>
      <c r="K185" s="163">
        <v>44504</v>
      </c>
      <c r="L185" s="160" t="s">
        <v>53</v>
      </c>
      <c r="M185" s="160" t="s">
        <v>2514</v>
      </c>
      <c r="N185" s="160" t="s">
        <v>2514</v>
      </c>
      <c r="O185" s="160" t="s">
        <v>983</v>
      </c>
      <c r="P185" s="160" t="s">
        <v>984</v>
      </c>
      <c r="Q185" s="160" t="s">
        <v>2768</v>
      </c>
      <c r="R185" s="160" t="s">
        <v>2771</v>
      </c>
      <c r="S185" s="160" t="s">
        <v>2772</v>
      </c>
      <c r="T185" s="160" t="s">
        <v>2773</v>
      </c>
      <c r="U185" s="161">
        <v>19310</v>
      </c>
      <c r="V185" s="160" t="s">
        <v>2525</v>
      </c>
      <c r="W185" s="160" t="s">
        <v>2519</v>
      </c>
      <c r="X185" s="164">
        <v>1104</v>
      </c>
      <c r="Y185" s="149"/>
      <c r="Z185" s="149"/>
      <c r="AA185" s="156" t="e">
        <f>SUMIFS('[4]HARGA (2)'!$B$2:$B$32,'[4]HARGA (2)'!$A$2:$A$32,V185)</f>
        <v>#VALUE!</v>
      </c>
      <c r="AB185" s="156" t="e">
        <f t="shared" si="2"/>
        <v>#VALUE!</v>
      </c>
    </row>
    <row r="186" spans="1:28" s="157" customFormat="1" x14ac:dyDescent="0.25">
      <c r="A186" s="149" t="s">
        <v>2506</v>
      </c>
      <c r="B186" s="158" t="s">
        <v>1304</v>
      </c>
      <c r="C186" s="159">
        <v>44505</v>
      </c>
      <c r="D186" s="160" t="s">
        <v>2508</v>
      </c>
      <c r="E186" s="160" t="s">
        <v>2509</v>
      </c>
      <c r="F186" s="160" t="s">
        <v>2510</v>
      </c>
      <c r="G186" s="160" t="s">
        <v>2511</v>
      </c>
      <c r="H186" s="161">
        <v>164</v>
      </c>
      <c r="I186" s="160" t="s">
        <v>2512</v>
      </c>
      <c r="J186" s="162">
        <v>5042287910</v>
      </c>
      <c r="K186" s="163">
        <v>44504</v>
      </c>
      <c r="L186" s="160" t="s">
        <v>53</v>
      </c>
      <c r="M186" s="160" t="s">
        <v>2514</v>
      </c>
      <c r="N186" s="160" t="s">
        <v>2514</v>
      </c>
      <c r="O186" s="160" t="s">
        <v>983</v>
      </c>
      <c r="P186" s="160" t="s">
        <v>984</v>
      </c>
      <c r="Q186" s="160" t="s">
        <v>2768</v>
      </c>
      <c r="R186" s="160" t="s">
        <v>2771</v>
      </c>
      <c r="S186" s="160" t="s">
        <v>2772</v>
      </c>
      <c r="T186" s="160" t="s">
        <v>2773</v>
      </c>
      <c r="U186" s="160" t="s">
        <v>2517</v>
      </c>
      <c r="V186" s="160" t="s">
        <v>2518</v>
      </c>
      <c r="W186" s="160" t="s">
        <v>2519</v>
      </c>
      <c r="X186" s="164">
        <v>1104</v>
      </c>
      <c r="Y186" s="149"/>
      <c r="Z186" s="149"/>
      <c r="AA186" s="156" t="e">
        <f>SUMIFS('[4]HARGA (2)'!$B$2:$B$32,'[4]HARGA (2)'!$A$2:$A$32,V186)</f>
        <v>#VALUE!</v>
      </c>
      <c r="AB186" s="156" t="e">
        <f t="shared" si="2"/>
        <v>#VALUE!</v>
      </c>
    </row>
    <row r="187" spans="1:28" s="157" customFormat="1" x14ac:dyDescent="0.25">
      <c r="A187" s="149" t="s">
        <v>2506</v>
      </c>
      <c r="B187" s="158" t="s">
        <v>1304</v>
      </c>
      <c r="C187" s="159">
        <v>44505</v>
      </c>
      <c r="D187" s="160" t="s">
        <v>2508</v>
      </c>
      <c r="E187" s="160" t="s">
        <v>2509</v>
      </c>
      <c r="F187" s="160" t="s">
        <v>2510</v>
      </c>
      <c r="G187" s="160" t="s">
        <v>2511</v>
      </c>
      <c r="H187" s="161">
        <v>164</v>
      </c>
      <c r="I187" s="160" t="s">
        <v>2512</v>
      </c>
      <c r="J187" s="162">
        <v>5042287910</v>
      </c>
      <c r="K187" s="163">
        <v>44504</v>
      </c>
      <c r="L187" s="160" t="s">
        <v>53</v>
      </c>
      <c r="M187" s="160" t="s">
        <v>2514</v>
      </c>
      <c r="N187" s="160" t="s">
        <v>2514</v>
      </c>
      <c r="O187" s="160" t="s">
        <v>983</v>
      </c>
      <c r="P187" s="160" t="s">
        <v>984</v>
      </c>
      <c r="Q187" s="160" t="s">
        <v>2768</v>
      </c>
      <c r="R187" s="160" t="s">
        <v>2771</v>
      </c>
      <c r="S187" s="160" t="s">
        <v>2772</v>
      </c>
      <c r="T187" s="160" t="s">
        <v>2773</v>
      </c>
      <c r="U187" s="161">
        <v>33300</v>
      </c>
      <c r="V187" s="160" t="s">
        <v>65</v>
      </c>
      <c r="W187" s="160" t="s">
        <v>2519</v>
      </c>
      <c r="X187" s="164">
        <v>24</v>
      </c>
      <c r="Y187" s="149"/>
      <c r="Z187" s="149"/>
      <c r="AA187" s="156" t="e">
        <f>SUMIFS('[4]HARGA (2)'!$B$2:$B$32,'[4]HARGA (2)'!$A$2:$A$32,V187)</f>
        <v>#VALUE!</v>
      </c>
      <c r="AB187" s="156" t="e">
        <f t="shared" si="2"/>
        <v>#VALUE!</v>
      </c>
    </row>
    <row r="188" spans="1:28" s="157" customFormat="1" x14ac:dyDescent="0.25">
      <c r="A188" s="149" t="s">
        <v>2506</v>
      </c>
      <c r="B188" s="158" t="s">
        <v>1302</v>
      </c>
      <c r="C188" s="159">
        <v>44505</v>
      </c>
      <c r="D188" s="160" t="s">
        <v>2508</v>
      </c>
      <c r="E188" s="160" t="s">
        <v>2509</v>
      </c>
      <c r="F188" s="160" t="s">
        <v>2510</v>
      </c>
      <c r="G188" s="160" t="s">
        <v>2511</v>
      </c>
      <c r="H188" s="161">
        <v>164</v>
      </c>
      <c r="I188" s="160" t="s">
        <v>2512</v>
      </c>
      <c r="J188" s="162">
        <v>5042288865</v>
      </c>
      <c r="K188" s="163">
        <v>44504</v>
      </c>
      <c r="L188" s="160" t="s">
        <v>53</v>
      </c>
      <c r="M188" s="160" t="s">
        <v>2514</v>
      </c>
      <c r="N188" s="160" t="s">
        <v>2514</v>
      </c>
      <c r="O188" s="160" t="s">
        <v>116</v>
      </c>
      <c r="P188" s="160" t="s">
        <v>117</v>
      </c>
      <c r="Q188" s="160" t="s">
        <v>2774</v>
      </c>
      <c r="R188" s="160" t="s">
        <v>2775</v>
      </c>
      <c r="S188" s="160" t="s">
        <v>2766</v>
      </c>
      <c r="T188" s="160" t="s">
        <v>2776</v>
      </c>
      <c r="U188" s="161">
        <v>74559</v>
      </c>
      <c r="V188" s="160" t="s">
        <v>2524</v>
      </c>
      <c r="W188" s="160" t="s">
        <v>2519</v>
      </c>
      <c r="X188" s="164">
        <v>1344</v>
      </c>
      <c r="Y188" s="149"/>
      <c r="Z188" s="149"/>
      <c r="AA188" s="156" t="e">
        <f>SUMIFS('[4]HARGA (2)'!$B$2:$B$32,'[4]HARGA (2)'!$A$2:$A$32,V188)</f>
        <v>#VALUE!</v>
      </c>
      <c r="AB188" s="156" t="e">
        <f t="shared" si="2"/>
        <v>#VALUE!</v>
      </c>
    </row>
    <row r="189" spans="1:28" s="157" customFormat="1" x14ac:dyDescent="0.25">
      <c r="A189" s="149" t="s">
        <v>2506</v>
      </c>
      <c r="B189" s="158" t="s">
        <v>1302</v>
      </c>
      <c r="C189" s="159">
        <v>44505</v>
      </c>
      <c r="D189" s="160" t="s">
        <v>2508</v>
      </c>
      <c r="E189" s="160" t="s">
        <v>2509</v>
      </c>
      <c r="F189" s="160" t="s">
        <v>2510</v>
      </c>
      <c r="G189" s="160" t="s">
        <v>2511</v>
      </c>
      <c r="H189" s="161">
        <v>164</v>
      </c>
      <c r="I189" s="160" t="s">
        <v>2512</v>
      </c>
      <c r="J189" s="162">
        <v>5042288865</v>
      </c>
      <c r="K189" s="163">
        <v>44504</v>
      </c>
      <c r="L189" s="160" t="s">
        <v>53</v>
      </c>
      <c r="M189" s="160" t="s">
        <v>2514</v>
      </c>
      <c r="N189" s="160" t="s">
        <v>2514</v>
      </c>
      <c r="O189" s="160" t="s">
        <v>116</v>
      </c>
      <c r="P189" s="160" t="s">
        <v>117</v>
      </c>
      <c r="Q189" s="160" t="s">
        <v>2774</v>
      </c>
      <c r="R189" s="160" t="s">
        <v>2775</v>
      </c>
      <c r="S189" s="160" t="s">
        <v>2766</v>
      </c>
      <c r="T189" s="160" t="s">
        <v>2776</v>
      </c>
      <c r="U189" s="161">
        <v>19310</v>
      </c>
      <c r="V189" s="160" t="s">
        <v>2525</v>
      </c>
      <c r="W189" s="160" t="s">
        <v>2519</v>
      </c>
      <c r="X189" s="164">
        <v>1344</v>
      </c>
      <c r="Y189" s="149"/>
      <c r="Z189" s="149"/>
      <c r="AA189" s="156" t="e">
        <f>SUMIFS('[4]HARGA (2)'!$B$2:$B$32,'[4]HARGA (2)'!$A$2:$A$32,V189)</f>
        <v>#VALUE!</v>
      </c>
      <c r="AB189" s="156" t="e">
        <f t="shared" si="2"/>
        <v>#VALUE!</v>
      </c>
    </row>
    <row r="190" spans="1:28" s="157" customFormat="1" x14ac:dyDescent="0.25">
      <c r="A190" s="149" t="s">
        <v>2506</v>
      </c>
      <c r="B190" s="158" t="s">
        <v>1302</v>
      </c>
      <c r="C190" s="159">
        <v>44505</v>
      </c>
      <c r="D190" s="160" t="s">
        <v>2508</v>
      </c>
      <c r="E190" s="160" t="s">
        <v>2509</v>
      </c>
      <c r="F190" s="160" t="s">
        <v>2510</v>
      </c>
      <c r="G190" s="160" t="s">
        <v>2511</v>
      </c>
      <c r="H190" s="161">
        <v>164</v>
      </c>
      <c r="I190" s="160" t="s">
        <v>2512</v>
      </c>
      <c r="J190" s="162">
        <v>5042288865</v>
      </c>
      <c r="K190" s="163">
        <v>44504</v>
      </c>
      <c r="L190" s="160" t="s">
        <v>53</v>
      </c>
      <c r="M190" s="160" t="s">
        <v>2514</v>
      </c>
      <c r="N190" s="160" t="s">
        <v>2514</v>
      </c>
      <c r="O190" s="160" t="s">
        <v>116</v>
      </c>
      <c r="P190" s="160" t="s">
        <v>117</v>
      </c>
      <c r="Q190" s="160" t="s">
        <v>2774</v>
      </c>
      <c r="R190" s="160" t="s">
        <v>2775</v>
      </c>
      <c r="S190" s="160" t="s">
        <v>2766</v>
      </c>
      <c r="T190" s="160" t="s">
        <v>2776</v>
      </c>
      <c r="U190" s="160" t="s">
        <v>2517</v>
      </c>
      <c r="V190" s="160" t="s">
        <v>2518</v>
      </c>
      <c r="W190" s="160" t="s">
        <v>2519</v>
      </c>
      <c r="X190" s="164">
        <v>1344</v>
      </c>
      <c r="Y190" s="149"/>
      <c r="Z190" s="149"/>
      <c r="AA190" s="156" t="e">
        <f>SUMIFS('[4]HARGA (2)'!$B$2:$B$32,'[4]HARGA (2)'!$A$2:$A$32,V190)</f>
        <v>#VALUE!</v>
      </c>
      <c r="AB190" s="156" t="e">
        <f t="shared" si="2"/>
        <v>#VALUE!</v>
      </c>
    </row>
    <row r="191" spans="1:28" s="157" customFormat="1" x14ac:dyDescent="0.25">
      <c r="A191" s="149" t="s">
        <v>2506</v>
      </c>
      <c r="B191" s="158" t="s">
        <v>1302</v>
      </c>
      <c r="C191" s="159">
        <v>44505</v>
      </c>
      <c r="D191" s="160" t="s">
        <v>2508</v>
      </c>
      <c r="E191" s="160" t="s">
        <v>2509</v>
      </c>
      <c r="F191" s="160" t="s">
        <v>2510</v>
      </c>
      <c r="G191" s="160" t="s">
        <v>2511</v>
      </c>
      <c r="H191" s="161">
        <v>164</v>
      </c>
      <c r="I191" s="160" t="s">
        <v>2512</v>
      </c>
      <c r="J191" s="162">
        <v>5042288865</v>
      </c>
      <c r="K191" s="163">
        <v>44504</v>
      </c>
      <c r="L191" s="160" t="s">
        <v>53</v>
      </c>
      <c r="M191" s="160" t="s">
        <v>2514</v>
      </c>
      <c r="N191" s="160" t="s">
        <v>2514</v>
      </c>
      <c r="O191" s="160" t="s">
        <v>116</v>
      </c>
      <c r="P191" s="160" t="s">
        <v>117</v>
      </c>
      <c r="Q191" s="160" t="s">
        <v>2774</v>
      </c>
      <c r="R191" s="160" t="s">
        <v>2775</v>
      </c>
      <c r="S191" s="160" t="s">
        <v>2766</v>
      </c>
      <c r="T191" s="160" t="s">
        <v>2776</v>
      </c>
      <c r="U191" s="161">
        <v>33300</v>
      </c>
      <c r="V191" s="160" t="s">
        <v>65</v>
      </c>
      <c r="W191" s="160" t="s">
        <v>2519</v>
      </c>
      <c r="X191" s="164">
        <v>28</v>
      </c>
      <c r="Y191" s="149"/>
      <c r="Z191" s="149"/>
      <c r="AA191" s="156" t="e">
        <f>SUMIFS('[4]HARGA (2)'!$B$2:$B$32,'[4]HARGA (2)'!$A$2:$A$32,V191)</f>
        <v>#VALUE!</v>
      </c>
      <c r="AB191" s="156" t="e">
        <f t="shared" si="2"/>
        <v>#VALUE!</v>
      </c>
    </row>
    <row r="192" spans="1:28" s="157" customFormat="1" x14ac:dyDescent="0.25">
      <c r="A192" s="149" t="s">
        <v>2506</v>
      </c>
      <c r="B192" s="158" t="s">
        <v>1778</v>
      </c>
      <c r="C192" s="159">
        <v>44505</v>
      </c>
      <c r="D192" s="160" t="s">
        <v>2508</v>
      </c>
      <c r="E192" s="160" t="s">
        <v>2509</v>
      </c>
      <c r="F192" s="160" t="s">
        <v>2510</v>
      </c>
      <c r="G192" s="160" t="s">
        <v>2511</v>
      </c>
      <c r="H192" s="161">
        <v>118</v>
      </c>
      <c r="I192" s="160" t="s">
        <v>2541</v>
      </c>
      <c r="J192" s="162">
        <v>5042298777</v>
      </c>
      <c r="K192" s="163">
        <v>44505</v>
      </c>
      <c r="L192" s="160" t="s">
        <v>386</v>
      </c>
      <c r="M192" s="160" t="s">
        <v>2514</v>
      </c>
      <c r="N192" s="160" t="s">
        <v>2514</v>
      </c>
      <c r="O192" s="160" t="s">
        <v>1141</v>
      </c>
      <c r="P192" s="160" t="s">
        <v>1142</v>
      </c>
      <c r="Q192" s="160" t="s">
        <v>2777</v>
      </c>
      <c r="R192" s="160" t="s">
        <v>2778</v>
      </c>
      <c r="S192" s="160" t="s">
        <v>2779</v>
      </c>
      <c r="T192" s="160" t="s">
        <v>2780</v>
      </c>
      <c r="U192" s="161">
        <v>74553</v>
      </c>
      <c r="V192" s="160" t="s">
        <v>277</v>
      </c>
      <c r="W192" s="160" t="s">
        <v>2519</v>
      </c>
      <c r="X192" s="164">
        <v>1120</v>
      </c>
      <c r="Y192" s="158" t="s">
        <v>1779</v>
      </c>
      <c r="Z192" s="159">
        <v>44505</v>
      </c>
      <c r="AA192" s="156" t="e">
        <f>SUMIFS('[4]HARGA (2)'!$B$2:$B$32,'[4]HARGA (2)'!$A$2:$A$32,V192)</f>
        <v>#VALUE!</v>
      </c>
      <c r="AB192" s="156" t="e">
        <f t="shared" si="2"/>
        <v>#VALUE!</v>
      </c>
    </row>
    <row r="193" spans="1:28" s="157" customFormat="1" x14ac:dyDescent="0.25">
      <c r="A193" s="149" t="s">
        <v>2506</v>
      </c>
      <c r="B193" s="158" t="s">
        <v>1778</v>
      </c>
      <c r="C193" s="159">
        <v>44505</v>
      </c>
      <c r="D193" s="160" t="s">
        <v>2508</v>
      </c>
      <c r="E193" s="160" t="s">
        <v>2509</v>
      </c>
      <c r="F193" s="160" t="s">
        <v>2510</v>
      </c>
      <c r="G193" s="160" t="s">
        <v>2511</v>
      </c>
      <c r="H193" s="161">
        <v>118</v>
      </c>
      <c r="I193" s="160" t="s">
        <v>2541</v>
      </c>
      <c r="J193" s="162">
        <v>5042298777</v>
      </c>
      <c r="K193" s="163">
        <v>44505</v>
      </c>
      <c r="L193" s="160" t="s">
        <v>386</v>
      </c>
      <c r="M193" s="160" t="s">
        <v>2514</v>
      </c>
      <c r="N193" s="160" t="s">
        <v>2514</v>
      </c>
      <c r="O193" s="160" t="s">
        <v>1141</v>
      </c>
      <c r="P193" s="160" t="s">
        <v>1142</v>
      </c>
      <c r="Q193" s="160" t="s">
        <v>2777</v>
      </c>
      <c r="R193" s="160" t="s">
        <v>2778</v>
      </c>
      <c r="S193" s="160" t="s">
        <v>2779</v>
      </c>
      <c r="T193" s="160" t="s">
        <v>2780</v>
      </c>
      <c r="U193" s="161">
        <v>10116</v>
      </c>
      <c r="V193" s="160" t="s">
        <v>279</v>
      </c>
      <c r="W193" s="160" t="s">
        <v>2519</v>
      </c>
      <c r="X193" s="164">
        <v>16</v>
      </c>
      <c r="AA193" s="156" t="e">
        <f>SUMIFS('[4]HARGA (2)'!$B$2:$B$32,'[4]HARGA (2)'!$A$2:$A$32,V193)</f>
        <v>#VALUE!</v>
      </c>
      <c r="AB193" s="156" t="e">
        <f t="shared" si="2"/>
        <v>#VALUE!</v>
      </c>
    </row>
    <row r="194" spans="1:28" s="157" customFormat="1" x14ac:dyDescent="0.25">
      <c r="A194" s="149" t="s">
        <v>2506</v>
      </c>
      <c r="B194" s="158" t="s">
        <v>1580</v>
      </c>
      <c r="C194" s="159">
        <v>44505</v>
      </c>
      <c r="D194" s="160" t="s">
        <v>2508</v>
      </c>
      <c r="E194" s="160" t="s">
        <v>2509</v>
      </c>
      <c r="F194" s="160" t="s">
        <v>2510</v>
      </c>
      <c r="G194" s="160" t="s">
        <v>2511</v>
      </c>
      <c r="H194" s="161">
        <v>120</v>
      </c>
      <c r="I194" s="160" t="s">
        <v>2639</v>
      </c>
      <c r="J194" s="162">
        <v>5042280013</v>
      </c>
      <c r="K194" s="163">
        <v>44504</v>
      </c>
      <c r="L194" s="160" t="s">
        <v>193</v>
      </c>
      <c r="M194" s="160" t="s">
        <v>2514</v>
      </c>
      <c r="N194" s="160" t="s">
        <v>2514</v>
      </c>
      <c r="O194" s="160" t="s">
        <v>1578</v>
      </c>
      <c r="P194" s="160" t="s">
        <v>1579</v>
      </c>
      <c r="Q194" s="160" t="s">
        <v>2781</v>
      </c>
      <c r="R194" s="160" t="s">
        <v>2782</v>
      </c>
      <c r="S194" s="160" t="s">
        <v>2783</v>
      </c>
      <c r="T194" s="160" t="s">
        <v>2784</v>
      </c>
      <c r="U194" s="161">
        <v>74553</v>
      </c>
      <c r="V194" s="160" t="s">
        <v>277</v>
      </c>
      <c r="W194" s="160" t="s">
        <v>2519</v>
      </c>
      <c r="X194" s="164">
        <v>1365</v>
      </c>
      <c r="Y194" s="149"/>
      <c r="Z194" s="149"/>
      <c r="AA194" s="156" t="e">
        <f>SUMIFS('[4]HARGA (2)'!$B$2:$B$32,'[4]HARGA (2)'!$A$2:$A$32,V194)</f>
        <v>#VALUE!</v>
      </c>
      <c r="AB194" s="156" t="e">
        <f t="shared" si="2"/>
        <v>#VALUE!</v>
      </c>
    </row>
    <row r="195" spans="1:28" s="157" customFormat="1" x14ac:dyDescent="0.25">
      <c r="A195" s="149" t="s">
        <v>2506</v>
      </c>
      <c r="B195" s="158" t="s">
        <v>1769</v>
      </c>
      <c r="C195" s="159">
        <v>44505</v>
      </c>
      <c r="D195" s="160" t="s">
        <v>2508</v>
      </c>
      <c r="E195" s="160" t="s">
        <v>2509</v>
      </c>
      <c r="F195" s="160" t="s">
        <v>2510</v>
      </c>
      <c r="G195" s="160" t="s">
        <v>2511</v>
      </c>
      <c r="H195" s="161">
        <v>118</v>
      </c>
      <c r="I195" s="160" t="s">
        <v>2541</v>
      </c>
      <c r="J195" s="162">
        <v>5042306009</v>
      </c>
      <c r="K195" s="163">
        <v>44505</v>
      </c>
      <c r="L195" s="160" t="s">
        <v>53</v>
      </c>
      <c r="M195" s="160" t="s">
        <v>2514</v>
      </c>
      <c r="N195" s="160" t="s">
        <v>2514</v>
      </c>
      <c r="O195" s="160" t="s">
        <v>795</v>
      </c>
      <c r="P195" s="160" t="s">
        <v>1171</v>
      </c>
      <c r="Q195" s="160" t="s">
        <v>2785</v>
      </c>
      <c r="R195" s="160" t="s">
        <v>2786</v>
      </c>
      <c r="S195" s="160" t="s">
        <v>2728</v>
      </c>
      <c r="T195" s="160" t="s">
        <v>2787</v>
      </c>
      <c r="U195" s="161">
        <v>74561</v>
      </c>
      <c r="V195" s="160" t="s">
        <v>303</v>
      </c>
      <c r="W195" s="160" t="s">
        <v>2519</v>
      </c>
      <c r="X195" s="164">
        <v>1280</v>
      </c>
      <c r="Y195" s="149"/>
      <c r="Z195" s="149"/>
      <c r="AA195" s="156" t="e">
        <f>SUMIFS('[4]HARGA (2)'!$B$2:$B$32,'[4]HARGA (2)'!$A$2:$A$32,V195)</f>
        <v>#VALUE!</v>
      </c>
      <c r="AB195" s="156" t="e">
        <f t="shared" si="2"/>
        <v>#VALUE!</v>
      </c>
    </row>
    <row r="196" spans="1:28" s="157" customFormat="1" x14ac:dyDescent="0.25">
      <c r="A196" s="149" t="s">
        <v>2506</v>
      </c>
      <c r="B196" s="158" t="s">
        <v>1769</v>
      </c>
      <c r="C196" s="159">
        <v>44505</v>
      </c>
      <c r="D196" s="160" t="s">
        <v>2508</v>
      </c>
      <c r="E196" s="160" t="s">
        <v>2509</v>
      </c>
      <c r="F196" s="160" t="s">
        <v>2510</v>
      </c>
      <c r="G196" s="160" t="s">
        <v>2511</v>
      </c>
      <c r="H196" s="161">
        <v>118</v>
      </c>
      <c r="I196" s="160" t="s">
        <v>2541</v>
      </c>
      <c r="J196" s="162">
        <v>5042306009</v>
      </c>
      <c r="K196" s="163">
        <v>44505</v>
      </c>
      <c r="L196" s="160" t="s">
        <v>53</v>
      </c>
      <c r="M196" s="160" t="s">
        <v>2514</v>
      </c>
      <c r="N196" s="160" t="s">
        <v>2514</v>
      </c>
      <c r="O196" s="160" t="s">
        <v>795</v>
      </c>
      <c r="P196" s="160" t="s">
        <v>1171</v>
      </c>
      <c r="Q196" s="160" t="s">
        <v>2785</v>
      </c>
      <c r="R196" s="160" t="s">
        <v>2786</v>
      </c>
      <c r="S196" s="160" t="s">
        <v>2728</v>
      </c>
      <c r="T196" s="160" t="s">
        <v>2787</v>
      </c>
      <c r="U196" s="161">
        <v>10116</v>
      </c>
      <c r="V196" s="160" t="s">
        <v>279</v>
      </c>
      <c r="W196" s="160" t="s">
        <v>2519</v>
      </c>
      <c r="X196" s="164">
        <v>32</v>
      </c>
      <c r="Y196" s="158" t="s">
        <v>1770</v>
      </c>
      <c r="Z196" s="159">
        <v>44505</v>
      </c>
      <c r="AA196" s="156" t="e">
        <f>SUMIFS('[4]HARGA (2)'!$B$2:$B$32,'[4]HARGA (2)'!$A$2:$A$32,V196)</f>
        <v>#VALUE!</v>
      </c>
      <c r="AB196" s="156" t="e">
        <f t="shared" ref="AB196:AB259" si="3">AA196*X196</f>
        <v>#VALUE!</v>
      </c>
    </row>
    <row r="197" spans="1:28" s="157" customFormat="1" x14ac:dyDescent="0.25">
      <c r="A197" s="149" t="s">
        <v>2506</v>
      </c>
      <c r="B197" s="150" t="s">
        <v>1300</v>
      </c>
      <c r="C197" s="151">
        <v>44505</v>
      </c>
      <c r="D197" s="150" t="s">
        <v>2508</v>
      </c>
      <c r="E197" s="150" t="s">
        <v>2509</v>
      </c>
      <c r="F197" s="150" t="s">
        <v>2510</v>
      </c>
      <c r="G197" s="150" t="s">
        <v>2511</v>
      </c>
      <c r="H197" s="152">
        <v>164</v>
      </c>
      <c r="I197" s="150" t="s">
        <v>2512</v>
      </c>
      <c r="J197" s="153" t="s">
        <v>2788</v>
      </c>
      <c r="K197" s="154">
        <v>44504</v>
      </c>
      <c r="L197" s="150" t="s">
        <v>53</v>
      </c>
      <c r="M197" s="150" t="s">
        <v>2514</v>
      </c>
      <c r="N197" s="150" t="s">
        <v>2514</v>
      </c>
      <c r="O197" s="150" t="s">
        <v>2158</v>
      </c>
      <c r="P197" s="150" t="s">
        <v>82</v>
      </c>
      <c r="Q197" s="150" t="s">
        <v>2788</v>
      </c>
      <c r="R197" s="150" t="s">
        <v>2789</v>
      </c>
      <c r="S197" s="150"/>
      <c r="T197" s="150" t="s">
        <v>2790</v>
      </c>
      <c r="U197" s="150" t="s">
        <v>2517</v>
      </c>
      <c r="V197" s="150" t="s">
        <v>2518</v>
      </c>
      <c r="W197" s="150" t="s">
        <v>2519</v>
      </c>
      <c r="X197" s="155">
        <v>48</v>
      </c>
      <c r="Y197" s="149"/>
      <c r="Z197" s="149"/>
      <c r="AA197" s="156" t="e">
        <f>SUMIFS('[4]HARGA (2)'!$B$2:$B$32,'[4]HARGA (2)'!$A$2:$A$32,V197)</f>
        <v>#VALUE!</v>
      </c>
      <c r="AB197" s="156" t="e">
        <f t="shared" si="3"/>
        <v>#VALUE!</v>
      </c>
    </row>
    <row r="198" spans="1:28" s="157" customFormat="1" x14ac:dyDescent="0.25">
      <c r="A198" s="149" t="s">
        <v>2506</v>
      </c>
      <c r="B198" s="158" t="s">
        <v>1298</v>
      </c>
      <c r="C198" s="159">
        <v>44505</v>
      </c>
      <c r="D198" s="160" t="s">
        <v>2508</v>
      </c>
      <c r="E198" s="160" t="s">
        <v>2509</v>
      </c>
      <c r="F198" s="160" t="s">
        <v>2510</v>
      </c>
      <c r="G198" s="160" t="s">
        <v>2511</v>
      </c>
      <c r="H198" s="161">
        <v>164</v>
      </c>
      <c r="I198" s="160" t="s">
        <v>2512</v>
      </c>
      <c r="J198" s="162">
        <v>5042293534</v>
      </c>
      <c r="K198" s="163">
        <v>44504</v>
      </c>
      <c r="L198" s="160" t="s">
        <v>53</v>
      </c>
      <c r="M198" s="160" t="s">
        <v>2514</v>
      </c>
      <c r="N198" s="160" t="s">
        <v>2514</v>
      </c>
      <c r="O198" s="160" t="s">
        <v>2158</v>
      </c>
      <c r="P198" s="160" t="s">
        <v>82</v>
      </c>
      <c r="Q198" s="160" t="s">
        <v>2788</v>
      </c>
      <c r="R198" s="160" t="s">
        <v>2791</v>
      </c>
      <c r="S198" s="160" t="s">
        <v>2772</v>
      </c>
      <c r="T198" s="160" t="s">
        <v>2792</v>
      </c>
      <c r="U198" s="161">
        <v>74559</v>
      </c>
      <c r="V198" s="160" t="s">
        <v>2524</v>
      </c>
      <c r="W198" s="160" t="s">
        <v>2519</v>
      </c>
      <c r="X198" s="164">
        <v>1104</v>
      </c>
      <c r="Y198" s="149"/>
      <c r="Z198" s="149"/>
      <c r="AA198" s="156" t="e">
        <f>SUMIFS('[4]HARGA (2)'!$B$2:$B$32,'[4]HARGA (2)'!$A$2:$A$32,V198)</f>
        <v>#VALUE!</v>
      </c>
      <c r="AB198" s="156" t="e">
        <f t="shared" si="3"/>
        <v>#VALUE!</v>
      </c>
    </row>
    <row r="199" spans="1:28" s="157" customFormat="1" x14ac:dyDescent="0.25">
      <c r="A199" s="149" t="s">
        <v>2506</v>
      </c>
      <c r="B199" s="158" t="s">
        <v>1298</v>
      </c>
      <c r="C199" s="159">
        <v>44505</v>
      </c>
      <c r="D199" s="160" t="s">
        <v>2508</v>
      </c>
      <c r="E199" s="160" t="s">
        <v>2509</v>
      </c>
      <c r="F199" s="160" t="s">
        <v>2510</v>
      </c>
      <c r="G199" s="160" t="s">
        <v>2511</v>
      </c>
      <c r="H199" s="161">
        <v>164</v>
      </c>
      <c r="I199" s="160" t="s">
        <v>2512</v>
      </c>
      <c r="J199" s="162">
        <v>5042293534</v>
      </c>
      <c r="K199" s="163">
        <v>44504</v>
      </c>
      <c r="L199" s="160" t="s">
        <v>53</v>
      </c>
      <c r="M199" s="160" t="s">
        <v>2514</v>
      </c>
      <c r="N199" s="160" t="s">
        <v>2514</v>
      </c>
      <c r="O199" s="160" t="s">
        <v>2158</v>
      </c>
      <c r="P199" s="160" t="s">
        <v>82</v>
      </c>
      <c r="Q199" s="160" t="s">
        <v>2788</v>
      </c>
      <c r="R199" s="160" t="s">
        <v>2791</v>
      </c>
      <c r="S199" s="160" t="s">
        <v>2772</v>
      </c>
      <c r="T199" s="160" t="s">
        <v>2792</v>
      </c>
      <c r="U199" s="161">
        <v>19310</v>
      </c>
      <c r="V199" s="160" t="s">
        <v>2525</v>
      </c>
      <c r="W199" s="160" t="s">
        <v>2519</v>
      </c>
      <c r="X199" s="164">
        <v>1104</v>
      </c>
      <c r="Y199" s="149"/>
      <c r="Z199" s="149"/>
      <c r="AA199" s="156" t="e">
        <f>SUMIFS('[4]HARGA (2)'!$B$2:$B$32,'[4]HARGA (2)'!$A$2:$A$32,V199)</f>
        <v>#VALUE!</v>
      </c>
      <c r="AB199" s="156" t="e">
        <f t="shared" si="3"/>
        <v>#VALUE!</v>
      </c>
    </row>
    <row r="200" spans="1:28" s="157" customFormat="1" x14ac:dyDescent="0.25">
      <c r="A200" s="149" t="s">
        <v>2506</v>
      </c>
      <c r="B200" s="158" t="s">
        <v>1298</v>
      </c>
      <c r="C200" s="159">
        <v>44505</v>
      </c>
      <c r="D200" s="160" t="s">
        <v>2508</v>
      </c>
      <c r="E200" s="160" t="s">
        <v>2509</v>
      </c>
      <c r="F200" s="160" t="s">
        <v>2510</v>
      </c>
      <c r="G200" s="160" t="s">
        <v>2511</v>
      </c>
      <c r="H200" s="161">
        <v>164</v>
      </c>
      <c r="I200" s="160" t="s">
        <v>2512</v>
      </c>
      <c r="J200" s="162">
        <v>5042293534</v>
      </c>
      <c r="K200" s="163">
        <v>44504</v>
      </c>
      <c r="L200" s="160" t="s">
        <v>53</v>
      </c>
      <c r="M200" s="160" t="s">
        <v>2514</v>
      </c>
      <c r="N200" s="160" t="s">
        <v>2514</v>
      </c>
      <c r="O200" s="160" t="s">
        <v>2158</v>
      </c>
      <c r="P200" s="160" t="s">
        <v>82</v>
      </c>
      <c r="Q200" s="160" t="s">
        <v>2788</v>
      </c>
      <c r="R200" s="160" t="s">
        <v>2791</v>
      </c>
      <c r="S200" s="160" t="s">
        <v>2772</v>
      </c>
      <c r="T200" s="160" t="s">
        <v>2792</v>
      </c>
      <c r="U200" s="160" t="s">
        <v>2517</v>
      </c>
      <c r="V200" s="160" t="s">
        <v>2518</v>
      </c>
      <c r="W200" s="160" t="s">
        <v>2519</v>
      </c>
      <c r="X200" s="164">
        <v>1104</v>
      </c>
      <c r="Y200" s="149"/>
      <c r="Z200" s="149"/>
      <c r="AA200" s="156" t="e">
        <f>SUMIFS('[4]HARGA (2)'!$B$2:$B$32,'[4]HARGA (2)'!$A$2:$A$32,V200)</f>
        <v>#VALUE!</v>
      </c>
      <c r="AB200" s="156" t="e">
        <f t="shared" si="3"/>
        <v>#VALUE!</v>
      </c>
    </row>
    <row r="201" spans="1:28" s="157" customFormat="1" x14ac:dyDescent="0.25">
      <c r="A201" s="149" t="s">
        <v>2506</v>
      </c>
      <c r="B201" s="158" t="s">
        <v>1298</v>
      </c>
      <c r="C201" s="159">
        <v>44505</v>
      </c>
      <c r="D201" s="160" t="s">
        <v>2508</v>
      </c>
      <c r="E201" s="160" t="s">
        <v>2509</v>
      </c>
      <c r="F201" s="160" t="s">
        <v>2510</v>
      </c>
      <c r="G201" s="160" t="s">
        <v>2511</v>
      </c>
      <c r="H201" s="161">
        <v>164</v>
      </c>
      <c r="I201" s="160" t="s">
        <v>2512</v>
      </c>
      <c r="J201" s="162">
        <v>5042293534</v>
      </c>
      <c r="K201" s="163">
        <v>44504</v>
      </c>
      <c r="L201" s="160" t="s">
        <v>53</v>
      </c>
      <c r="M201" s="160" t="s">
        <v>2514</v>
      </c>
      <c r="N201" s="160" t="s">
        <v>2514</v>
      </c>
      <c r="O201" s="160" t="s">
        <v>2158</v>
      </c>
      <c r="P201" s="160" t="s">
        <v>82</v>
      </c>
      <c r="Q201" s="160" t="s">
        <v>2788</v>
      </c>
      <c r="R201" s="160" t="s">
        <v>2791</v>
      </c>
      <c r="S201" s="160" t="s">
        <v>2772</v>
      </c>
      <c r="T201" s="160" t="s">
        <v>2792</v>
      </c>
      <c r="U201" s="161">
        <v>33300</v>
      </c>
      <c r="V201" s="160" t="s">
        <v>65</v>
      </c>
      <c r="W201" s="160" t="s">
        <v>2519</v>
      </c>
      <c r="X201" s="164">
        <v>24</v>
      </c>
      <c r="Y201" s="149"/>
      <c r="Z201" s="149"/>
      <c r="AA201" s="156" t="e">
        <f>SUMIFS('[4]HARGA (2)'!$B$2:$B$32,'[4]HARGA (2)'!$A$2:$A$32,V201)</f>
        <v>#VALUE!</v>
      </c>
      <c r="AB201" s="156" t="e">
        <f t="shared" si="3"/>
        <v>#VALUE!</v>
      </c>
    </row>
    <row r="202" spans="1:28" s="157" customFormat="1" x14ac:dyDescent="0.25">
      <c r="A202" s="149" t="s">
        <v>2506</v>
      </c>
      <c r="B202" s="166" t="s">
        <v>2793</v>
      </c>
      <c r="C202" s="167">
        <v>44505</v>
      </c>
      <c r="D202" s="166" t="s">
        <v>2508</v>
      </c>
      <c r="E202" s="166" t="s">
        <v>2509</v>
      </c>
      <c r="F202" s="166" t="s">
        <v>2510</v>
      </c>
      <c r="G202" s="166" t="s">
        <v>2511</v>
      </c>
      <c r="H202" s="168">
        <v>118</v>
      </c>
      <c r="I202" s="166" t="s">
        <v>2541</v>
      </c>
      <c r="J202" s="169"/>
      <c r="K202" s="170">
        <v>44501</v>
      </c>
      <c r="L202" s="166" t="s">
        <v>193</v>
      </c>
      <c r="M202" s="166" t="s">
        <v>2514</v>
      </c>
      <c r="N202" s="166" t="s">
        <v>2514</v>
      </c>
      <c r="O202" s="166" t="s">
        <v>466</v>
      </c>
      <c r="P202" s="166" t="s">
        <v>2543</v>
      </c>
      <c r="Q202" s="166"/>
      <c r="R202" s="166"/>
      <c r="S202" s="166"/>
      <c r="T202" s="166" t="s">
        <v>2544</v>
      </c>
      <c r="U202" s="168">
        <v>10116</v>
      </c>
      <c r="V202" s="166" t="s">
        <v>279</v>
      </c>
      <c r="W202" s="166" t="s">
        <v>2519</v>
      </c>
      <c r="X202" s="171">
        <v>16</v>
      </c>
      <c r="Y202" s="149"/>
      <c r="Z202" s="149"/>
      <c r="AA202" s="156" t="e">
        <f>SUMIFS('[4]HARGA (2)'!$B$2:$B$32,'[4]HARGA (2)'!$A$2:$A$32,V202)</f>
        <v>#VALUE!</v>
      </c>
      <c r="AB202" s="156" t="e">
        <f t="shared" si="3"/>
        <v>#VALUE!</v>
      </c>
    </row>
    <row r="203" spans="1:28" s="157" customFormat="1" x14ac:dyDescent="0.25">
      <c r="A203" s="149" t="s">
        <v>2506</v>
      </c>
      <c r="B203" s="158" t="s">
        <v>1575</v>
      </c>
      <c r="C203" s="159">
        <v>44505</v>
      </c>
      <c r="D203" s="160" t="s">
        <v>2508</v>
      </c>
      <c r="E203" s="160" t="s">
        <v>2509</v>
      </c>
      <c r="F203" s="160" t="s">
        <v>2510</v>
      </c>
      <c r="G203" s="160" t="s">
        <v>2511</v>
      </c>
      <c r="H203" s="160" t="s">
        <v>2531</v>
      </c>
      <c r="I203" s="160" t="s">
        <v>2532</v>
      </c>
      <c r="J203" s="162">
        <v>904021450020</v>
      </c>
      <c r="K203" s="163">
        <v>44504</v>
      </c>
      <c r="L203" s="160" t="s">
        <v>193</v>
      </c>
      <c r="M203" s="160" t="s">
        <v>2514</v>
      </c>
      <c r="N203" s="160" t="s">
        <v>2514</v>
      </c>
      <c r="O203" s="160" t="s">
        <v>417</v>
      </c>
      <c r="P203" s="160" t="s">
        <v>418</v>
      </c>
      <c r="Q203" s="161">
        <v>904021450020</v>
      </c>
      <c r="R203" s="160" t="s">
        <v>2794</v>
      </c>
      <c r="S203" s="160" t="s">
        <v>2670</v>
      </c>
      <c r="T203" s="160" t="s">
        <v>2795</v>
      </c>
      <c r="U203" s="161">
        <v>74560</v>
      </c>
      <c r="V203" s="160" t="s">
        <v>377</v>
      </c>
      <c r="W203" s="160" t="s">
        <v>2519</v>
      </c>
      <c r="X203" s="164">
        <v>1344</v>
      </c>
      <c r="Y203" s="149"/>
      <c r="Z203" s="149"/>
      <c r="AA203" s="156" t="e">
        <f>SUMIFS('[4]HARGA (2)'!$B$2:$B$32,'[4]HARGA (2)'!$A$2:$A$32,V203)</f>
        <v>#VALUE!</v>
      </c>
      <c r="AB203" s="156" t="e">
        <f t="shared" si="3"/>
        <v>#VALUE!</v>
      </c>
    </row>
    <row r="204" spans="1:28" s="157" customFormat="1" x14ac:dyDescent="0.25">
      <c r="A204" s="149" t="s">
        <v>2506</v>
      </c>
      <c r="B204" s="158" t="s">
        <v>1575</v>
      </c>
      <c r="C204" s="159">
        <v>44505</v>
      </c>
      <c r="D204" s="160" t="s">
        <v>2508</v>
      </c>
      <c r="E204" s="160" t="s">
        <v>2509</v>
      </c>
      <c r="F204" s="160" t="s">
        <v>2510</v>
      </c>
      <c r="G204" s="160" t="s">
        <v>2511</v>
      </c>
      <c r="H204" s="160" t="s">
        <v>2531</v>
      </c>
      <c r="I204" s="160" t="s">
        <v>2532</v>
      </c>
      <c r="J204" s="162">
        <v>904021450020</v>
      </c>
      <c r="K204" s="163">
        <v>44504</v>
      </c>
      <c r="L204" s="160" t="s">
        <v>193</v>
      </c>
      <c r="M204" s="160" t="s">
        <v>2514</v>
      </c>
      <c r="N204" s="160" t="s">
        <v>2514</v>
      </c>
      <c r="O204" s="160" t="s">
        <v>417</v>
      </c>
      <c r="P204" s="160" t="s">
        <v>418</v>
      </c>
      <c r="Q204" s="161">
        <v>904021450020</v>
      </c>
      <c r="R204" s="160" t="s">
        <v>2794</v>
      </c>
      <c r="S204" s="160" t="s">
        <v>2670</v>
      </c>
      <c r="T204" s="160" t="s">
        <v>2795</v>
      </c>
      <c r="U204" s="161">
        <v>29310</v>
      </c>
      <c r="V204" s="160" t="s">
        <v>2539</v>
      </c>
      <c r="W204" s="160" t="s">
        <v>2519</v>
      </c>
      <c r="X204" s="164">
        <v>1344</v>
      </c>
      <c r="Y204" s="149"/>
      <c r="Z204" s="149"/>
      <c r="AA204" s="156" t="e">
        <f>SUMIFS('[4]HARGA (2)'!$B$2:$B$32,'[4]HARGA (2)'!$A$2:$A$32,V204)</f>
        <v>#VALUE!</v>
      </c>
      <c r="AB204" s="156" t="e">
        <f t="shared" si="3"/>
        <v>#VALUE!</v>
      </c>
    </row>
    <row r="205" spans="1:28" s="157" customFormat="1" x14ac:dyDescent="0.25">
      <c r="A205" s="149" t="s">
        <v>2506</v>
      </c>
      <c r="B205" s="158" t="s">
        <v>1575</v>
      </c>
      <c r="C205" s="159">
        <v>44505</v>
      </c>
      <c r="D205" s="160" t="s">
        <v>2508</v>
      </c>
      <c r="E205" s="160" t="s">
        <v>2509</v>
      </c>
      <c r="F205" s="160" t="s">
        <v>2510</v>
      </c>
      <c r="G205" s="160" t="s">
        <v>2511</v>
      </c>
      <c r="H205" s="160" t="s">
        <v>2531</v>
      </c>
      <c r="I205" s="160" t="s">
        <v>2532</v>
      </c>
      <c r="J205" s="162">
        <v>904021450020</v>
      </c>
      <c r="K205" s="163">
        <v>44504</v>
      </c>
      <c r="L205" s="160" t="s">
        <v>193</v>
      </c>
      <c r="M205" s="160" t="s">
        <v>2514</v>
      </c>
      <c r="N205" s="160" t="s">
        <v>2514</v>
      </c>
      <c r="O205" s="160" t="s">
        <v>417</v>
      </c>
      <c r="P205" s="160" t="s">
        <v>418</v>
      </c>
      <c r="Q205" s="161">
        <v>904021450020</v>
      </c>
      <c r="R205" s="160" t="s">
        <v>2794</v>
      </c>
      <c r="S205" s="160" t="s">
        <v>2670</v>
      </c>
      <c r="T205" s="160" t="s">
        <v>2795</v>
      </c>
      <c r="U205" s="160" t="s">
        <v>2534</v>
      </c>
      <c r="V205" s="160" t="s">
        <v>2535</v>
      </c>
      <c r="W205" s="160" t="s">
        <v>2519</v>
      </c>
      <c r="X205" s="164">
        <v>1344</v>
      </c>
      <c r="Y205" s="149"/>
      <c r="Z205" s="149"/>
      <c r="AA205" s="156" t="e">
        <f>SUMIFS('[4]HARGA (2)'!$B$2:$B$32,'[4]HARGA (2)'!$A$2:$A$32,V205)</f>
        <v>#VALUE!</v>
      </c>
      <c r="AB205" s="156" t="e">
        <f t="shared" si="3"/>
        <v>#VALUE!</v>
      </c>
    </row>
    <row r="206" spans="1:28" s="157" customFormat="1" x14ac:dyDescent="0.25">
      <c r="A206" s="149" t="s">
        <v>2506</v>
      </c>
      <c r="B206" s="150" t="s">
        <v>1417</v>
      </c>
      <c r="C206" s="151">
        <v>44505</v>
      </c>
      <c r="D206" s="150" t="s">
        <v>2508</v>
      </c>
      <c r="E206" s="150" t="s">
        <v>2509</v>
      </c>
      <c r="F206" s="150" t="s">
        <v>2510</v>
      </c>
      <c r="G206" s="150" t="s">
        <v>2511</v>
      </c>
      <c r="H206" s="152">
        <v>164</v>
      </c>
      <c r="I206" s="150" t="s">
        <v>2512</v>
      </c>
      <c r="J206" s="153">
        <v>5042242704</v>
      </c>
      <c r="K206" s="154">
        <v>44504</v>
      </c>
      <c r="L206" s="150" t="s">
        <v>193</v>
      </c>
      <c r="M206" s="150" t="s">
        <v>2514</v>
      </c>
      <c r="N206" s="150" t="s">
        <v>2514</v>
      </c>
      <c r="O206" s="150" t="s">
        <v>2680</v>
      </c>
      <c r="P206" s="150" t="s">
        <v>261</v>
      </c>
      <c r="Q206" s="150" t="s">
        <v>2796</v>
      </c>
      <c r="R206" s="150" t="s">
        <v>2797</v>
      </c>
      <c r="S206" s="150"/>
      <c r="T206" s="150" t="s">
        <v>2798</v>
      </c>
      <c r="U206" s="150" t="s">
        <v>2517</v>
      </c>
      <c r="V206" s="150" t="s">
        <v>2518</v>
      </c>
      <c r="W206" s="150" t="s">
        <v>2519</v>
      </c>
      <c r="X206" s="155">
        <v>17</v>
      </c>
      <c r="Y206" s="149"/>
      <c r="Z206" s="149"/>
      <c r="AA206" s="156" t="e">
        <f>SUMIFS('[4]HARGA (2)'!$B$2:$B$32,'[4]HARGA (2)'!$A$2:$A$32,V206)</f>
        <v>#VALUE!</v>
      </c>
      <c r="AB206" s="156" t="e">
        <f t="shared" si="3"/>
        <v>#VALUE!</v>
      </c>
    </row>
    <row r="207" spans="1:28" s="157" customFormat="1" x14ac:dyDescent="0.25">
      <c r="A207" s="149" t="s">
        <v>2506</v>
      </c>
      <c r="B207" s="158" t="s">
        <v>1414</v>
      </c>
      <c r="C207" s="159">
        <v>44505</v>
      </c>
      <c r="D207" s="160" t="s">
        <v>2508</v>
      </c>
      <c r="E207" s="160" t="s">
        <v>2509</v>
      </c>
      <c r="F207" s="160" t="s">
        <v>2510</v>
      </c>
      <c r="G207" s="160" t="s">
        <v>2511</v>
      </c>
      <c r="H207" s="161">
        <v>164</v>
      </c>
      <c r="I207" s="160" t="s">
        <v>2512</v>
      </c>
      <c r="J207" s="162">
        <v>5042294522</v>
      </c>
      <c r="K207" s="163">
        <v>44504</v>
      </c>
      <c r="L207" s="160" t="s">
        <v>193</v>
      </c>
      <c r="M207" s="160" t="s">
        <v>2514</v>
      </c>
      <c r="N207" s="160" t="s">
        <v>2514</v>
      </c>
      <c r="O207" s="160" t="s">
        <v>2680</v>
      </c>
      <c r="P207" s="160" t="s">
        <v>261</v>
      </c>
      <c r="Q207" s="160" t="s">
        <v>2799</v>
      </c>
      <c r="R207" s="160" t="s">
        <v>2800</v>
      </c>
      <c r="S207" s="160" t="s">
        <v>2772</v>
      </c>
      <c r="T207" s="160" t="s">
        <v>2801</v>
      </c>
      <c r="U207" s="161">
        <v>74559</v>
      </c>
      <c r="V207" s="160" t="s">
        <v>2524</v>
      </c>
      <c r="W207" s="160" t="s">
        <v>2519</v>
      </c>
      <c r="X207" s="164">
        <v>1152</v>
      </c>
      <c r="Y207" s="149"/>
      <c r="Z207" s="149"/>
      <c r="AA207" s="156" t="e">
        <f>SUMIFS('[4]HARGA (2)'!$B$2:$B$32,'[4]HARGA (2)'!$A$2:$A$32,V207)</f>
        <v>#VALUE!</v>
      </c>
      <c r="AB207" s="156" t="e">
        <f t="shared" si="3"/>
        <v>#VALUE!</v>
      </c>
    </row>
    <row r="208" spans="1:28" s="157" customFormat="1" x14ac:dyDescent="0.25">
      <c r="A208" s="149" t="s">
        <v>2506</v>
      </c>
      <c r="B208" s="158" t="s">
        <v>1414</v>
      </c>
      <c r="C208" s="159">
        <v>44505</v>
      </c>
      <c r="D208" s="160" t="s">
        <v>2508</v>
      </c>
      <c r="E208" s="160" t="s">
        <v>2509</v>
      </c>
      <c r="F208" s="160" t="s">
        <v>2510</v>
      </c>
      <c r="G208" s="160" t="s">
        <v>2511</v>
      </c>
      <c r="H208" s="161">
        <v>164</v>
      </c>
      <c r="I208" s="160" t="s">
        <v>2512</v>
      </c>
      <c r="J208" s="162">
        <v>5042294522</v>
      </c>
      <c r="K208" s="163">
        <v>44504</v>
      </c>
      <c r="L208" s="160" t="s">
        <v>193</v>
      </c>
      <c r="M208" s="160" t="s">
        <v>2514</v>
      </c>
      <c r="N208" s="160" t="s">
        <v>2514</v>
      </c>
      <c r="O208" s="160" t="s">
        <v>2680</v>
      </c>
      <c r="P208" s="160" t="s">
        <v>261</v>
      </c>
      <c r="Q208" s="160" t="s">
        <v>2799</v>
      </c>
      <c r="R208" s="160" t="s">
        <v>2800</v>
      </c>
      <c r="S208" s="160" t="s">
        <v>2772</v>
      </c>
      <c r="T208" s="160" t="s">
        <v>2801</v>
      </c>
      <c r="U208" s="161">
        <v>19310</v>
      </c>
      <c r="V208" s="160" t="s">
        <v>2525</v>
      </c>
      <c r="W208" s="160" t="s">
        <v>2519</v>
      </c>
      <c r="X208" s="164">
        <v>1152</v>
      </c>
      <c r="Y208" s="149"/>
      <c r="Z208" s="149"/>
      <c r="AA208" s="156" t="e">
        <f>SUMIFS('[4]HARGA (2)'!$B$2:$B$32,'[4]HARGA (2)'!$A$2:$A$32,V208)</f>
        <v>#VALUE!</v>
      </c>
      <c r="AB208" s="156" t="e">
        <f t="shared" si="3"/>
        <v>#VALUE!</v>
      </c>
    </row>
    <row r="209" spans="1:28" s="157" customFormat="1" x14ac:dyDescent="0.25">
      <c r="A209" s="149" t="s">
        <v>2506</v>
      </c>
      <c r="B209" s="158" t="s">
        <v>1414</v>
      </c>
      <c r="C209" s="159">
        <v>44505</v>
      </c>
      <c r="D209" s="160" t="s">
        <v>2508</v>
      </c>
      <c r="E209" s="160" t="s">
        <v>2509</v>
      </c>
      <c r="F209" s="160" t="s">
        <v>2510</v>
      </c>
      <c r="G209" s="160" t="s">
        <v>2511</v>
      </c>
      <c r="H209" s="161">
        <v>164</v>
      </c>
      <c r="I209" s="160" t="s">
        <v>2512</v>
      </c>
      <c r="J209" s="162">
        <v>5042294522</v>
      </c>
      <c r="K209" s="163">
        <v>44504</v>
      </c>
      <c r="L209" s="160" t="s">
        <v>193</v>
      </c>
      <c r="M209" s="160" t="s">
        <v>2514</v>
      </c>
      <c r="N209" s="160" t="s">
        <v>2514</v>
      </c>
      <c r="O209" s="160" t="s">
        <v>2680</v>
      </c>
      <c r="P209" s="160" t="s">
        <v>261</v>
      </c>
      <c r="Q209" s="160" t="s">
        <v>2799</v>
      </c>
      <c r="R209" s="160" t="s">
        <v>2800</v>
      </c>
      <c r="S209" s="160" t="s">
        <v>2772</v>
      </c>
      <c r="T209" s="160" t="s">
        <v>2801</v>
      </c>
      <c r="U209" s="160" t="s">
        <v>2517</v>
      </c>
      <c r="V209" s="160" t="s">
        <v>2518</v>
      </c>
      <c r="W209" s="160" t="s">
        <v>2519</v>
      </c>
      <c r="X209" s="164">
        <v>1152</v>
      </c>
      <c r="Y209" s="149"/>
      <c r="Z209" s="149"/>
      <c r="AA209" s="156" t="e">
        <f>SUMIFS('[4]HARGA (2)'!$B$2:$B$32,'[4]HARGA (2)'!$A$2:$A$32,V209)</f>
        <v>#VALUE!</v>
      </c>
      <c r="AB209" s="156" t="e">
        <f t="shared" si="3"/>
        <v>#VALUE!</v>
      </c>
    </row>
    <row r="210" spans="1:28" s="157" customFormat="1" x14ac:dyDescent="0.25">
      <c r="A210" s="149" t="s">
        <v>2506</v>
      </c>
      <c r="B210" s="158" t="s">
        <v>1414</v>
      </c>
      <c r="C210" s="159">
        <v>44505</v>
      </c>
      <c r="D210" s="160" t="s">
        <v>2508</v>
      </c>
      <c r="E210" s="160" t="s">
        <v>2509</v>
      </c>
      <c r="F210" s="160" t="s">
        <v>2510</v>
      </c>
      <c r="G210" s="160" t="s">
        <v>2511</v>
      </c>
      <c r="H210" s="161">
        <v>164</v>
      </c>
      <c r="I210" s="160" t="s">
        <v>2512</v>
      </c>
      <c r="J210" s="162">
        <v>5042294522</v>
      </c>
      <c r="K210" s="163">
        <v>44504</v>
      </c>
      <c r="L210" s="160" t="s">
        <v>193</v>
      </c>
      <c r="M210" s="160" t="s">
        <v>2514</v>
      </c>
      <c r="N210" s="160" t="s">
        <v>2514</v>
      </c>
      <c r="O210" s="160" t="s">
        <v>2680</v>
      </c>
      <c r="P210" s="160" t="s">
        <v>261</v>
      </c>
      <c r="Q210" s="160" t="s">
        <v>2799</v>
      </c>
      <c r="R210" s="160" t="s">
        <v>2800</v>
      </c>
      <c r="S210" s="160" t="s">
        <v>2772</v>
      </c>
      <c r="T210" s="160" t="s">
        <v>2801</v>
      </c>
      <c r="U210" s="161">
        <v>33300</v>
      </c>
      <c r="V210" s="160" t="s">
        <v>65</v>
      </c>
      <c r="W210" s="160" t="s">
        <v>2519</v>
      </c>
      <c r="X210" s="164">
        <v>24</v>
      </c>
      <c r="Y210" s="149"/>
      <c r="Z210" s="149"/>
      <c r="AA210" s="156" t="e">
        <f>SUMIFS('[4]HARGA (2)'!$B$2:$B$32,'[4]HARGA (2)'!$A$2:$A$32,V210)</f>
        <v>#VALUE!</v>
      </c>
      <c r="AB210" s="156" t="e">
        <f t="shared" si="3"/>
        <v>#VALUE!</v>
      </c>
    </row>
    <row r="211" spans="1:28" s="157" customFormat="1" x14ac:dyDescent="0.25">
      <c r="A211" s="149" t="s">
        <v>2506</v>
      </c>
      <c r="B211" s="158" t="s">
        <v>1776</v>
      </c>
      <c r="C211" s="159">
        <v>44506</v>
      </c>
      <c r="D211" s="160" t="s">
        <v>2508</v>
      </c>
      <c r="E211" s="160" t="s">
        <v>2509</v>
      </c>
      <c r="F211" s="160" t="s">
        <v>2510</v>
      </c>
      <c r="G211" s="160" t="s">
        <v>2511</v>
      </c>
      <c r="H211" s="161">
        <v>118</v>
      </c>
      <c r="I211" s="160" t="s">
        <v>2541</v>
      </c>
      <c r="J211" s="162">
        <v>5042304464</v>
      </c>
      <c r="K211" s="163">
        <v>44505</v>
      </c>
      <c r="L211" s="160" t="s">
        <v>386</v>
      </c>
      <c r="M211" s="160" t="s">
        <v>2514</v>
      </c>
      <c r="N211" s="160" t="s">
        <v>2514</v>
      </c>
      <c r="O211" s="160" t="s">
        <v>1141</v>
      </c>
      <c r="P211" s="160" t="s">
        <v>1142</v>
      </c>
      <c r="Q211" s="160" t="s">
        <v>2802</v>
      </c>
      <c r="R211" s="160" t="s">
        <v>2803</v>
      </c>
      <c r="S211" s="160" t="s">
        <v>2804</v>
      </c>
      <c r="T211" s="160" t="s">
        <v>2805</v>
      </c>
      <c r="U211" s="161">
        <v>74561</v>
      </c>
      <c r="V211" s="160" t="s">
        <v>303</v>
      </c>
      <c r="W211" s="160" t="s">
        <v>2519</v>
      </c>
      <c r="X211" s="164">
        <v>1280</v>
      </c>
      <c r="Y211" s="158" t="s">
        <v>1777</v>
      </c>
      <c r="Z211" s="159">
        <v>44506</v>
      </c>
      <c r="AA211" s="156" t="e">
        <f>SUMIFS('[4]HARGA (2)'!$B$2:$B$32,'[4]HARGA (2)'!$A$2:$A$32,V211)</f>
        <v>#VALUE!</v>
      </c>
      <c r="AB211" s="156" t="e">
        <f t="shared" si="3"/>
        <v>#VALUE!</v>
      </c>
    </row>
    <row r="212" spans="1:28" s="157" customFormat="1" x14ac:dyDescent="0.25">
      <c r="A212" s="149" t="s">
        <v>2506</v>
      </c>
      <c r="B212" s="158" t="s">
        <v>1776</v>
      </c>
      <c r="C212" s="159">
        <v>44506</v>
      </c>
      <c r="D212" s="160" t="s">
        <v>2508</v>
      </c>
      <c r="E212" s="160" t="s">
        <v>2509</v>
      </c>
      <c r="F212" s="160" t="s">
        <v>2510</v>
      </c>
      <c r="G212" s="160" t="s">
        <v>2511</v>
      </c>
      <c r="H212" s="161">
        <v>118</v>
      </c>
      <c r="I212" s="160" t="s">
        <v>2541</v>
      </c>
      <c r="J212" s="162">
        <v>5042304464</v>
      </c>
      <c r="K212" s="163">
        <v>44505</v>
      </c>
      <c r="L212" s="160" t="s">
        <v>386</v>
      </c>
      <c r="M212" s="160" t="s">
        <v>2514</v>
      </c>
      <c r="N212" s="160" t="s">
        <v>2514</v>
      </c>
      <c r="O212" s="160" t="s">
        <v>1141</v>
      </c>
      <c r="P212" s="160" t="s">
        <v>1142</v>
      </c>
      <c r="Q212" s="160" t="s">
        <v>2802</v>
      </c>
      <c r="R212" s="160" t="s">
        <v>2803</v>
      </c>
      <c r="S212" s="160" t="s">
        <v>2804</v>
      </c>
      <c r="T212" s="160" t="s">
        <v>2805</v>
      </c>
      <c r="U212" s="161">
        <v>10116</v>
      </c>
      <c r="V212" s="160" t="s">
        <v>279</v>
      </c>
      <c r="W212" s="160" t="s">
        <v>2519</v>
      </c>
      <c r="X212" s="164">
        <v>32</v>
      </c>
      <c r="AA212" s="156" t="e">
        <f>SUMIFS('[4]HARGA (2)'!$B$2:$B$32,'[4]HARGA (2)'!$A$2:$A$32,V212)</f>
        <v>#VALUE!</v>
      </c>
      <c r="AB212" s="156" t="e">
        <f t="shared" si="3"/>
        <v>#VALUE!</v>
      </c>
    </row>
    <row r="213" spans="1:28" s="157" customFormat="1" x14ac:dyDescent="0.25">
      <c r="A213" s="149" t="s">
        <v>2506</v>
      </c>
      <c r="B213" s="158" t="s">
        <v>1771</v>
      </c>
      <c r="C213" s="159">
        <v>44506</v>
      </c>
      <c r="D213" s="160" t="s">
        <v>2508</v>
      </c>
      <c r="E213" s="160" t="s">
        <v>2509</v>
      </c>
      <c r="F213" s="160" t="s">
        <v>2510</v>
      </c>
      <c r="G213" s="160" t="s">
        <v>2511</v>
      </c>
      <c r="H213" s="161">
        <v>118</v>
      </c>
      <c r="I213" s="160" t="s">
        <v>2541</v>
      </c>
      <c r="J213" s="162">
        <v>5042308512</v>
      </c>
      <c r="K213" s="163">
        <v>44505</v>
      </c>
      <c r="L213" s="160" t="s">
        <v>53</v>
      </c>
      <c r="M213" s="160" t="s">
        <v>2514</v>
      </c>
      <c r="N213" s="160" t="s">
        <v>2514</v>
      </c>
      <c r="O213" s="160" t="s">
        <v>2806</v>
      </c>
      <c r="P213" s="160" t="s">
        <v>874</v>
      </c>
      <c r="Q213" s="160" t="s">
        <v>2807</v>
      </c>
      <c r="R213" s="160" t="s">
        <v>2808</v>
      </c>
      <c r="S213" s="160" t="s">
        <v>2809</v>
      </c>
      <c r="T213" s="160" t="s">
        <v>2810</v>
      </c>
      <c r="U213" s="161">
        <v>74561</v>
      </c>
      <c r="V213" s="160" t="s">
        <v>303</v>
      </c>
      <c r="W213" s="160" t="s">
        <v>2519</v>
      </c>
      <c r="X213" s="164">
        <v>1280</v>
      </c>
      <c r="Y213" s="158" t="s">
        <v>1772</v>
      </c>
      <c r="Z213" s="159">
        <v>44506</v>
      </c>
      <c r="AA213" s="156" t="e">
        <f>SUMIFS('[4]HARGA (2)'!$B$2:$B$32,'[4]HARGA (2)'!$A$2:$A$32,V213)</f>
        <v>#VALUE!</v>
      </c>
      <c r="AB213" s="156" t="e">
        <f t="shared" si="3"/>
        <v>#VALUE!</v>
      </c>
    </row>
    <row r="214" spans="1:28" s="157" customFormat="1" x14ac:dyDescent="0.25">
      <c r="A214" s="149" t="s">
        <v>2506</v>
      </c>
      <c r="B214" s="158" t="s">
        <v>1771</v>
      </c>
      <c r="C214" s="159">
        <v>44506</v>
      </c>
      <c r="D214" s="160" t="s">
        <v>2508</v>
      </c>
      <c r="E214" s="160" t="s">
        <v>2509</v>
      </c>
      <c r="F214" s="160" t="s">
        <v>2510</v>
      </c>
      <c r="G214" s="160" t="s">
        <v>2511</v>
      </c>
      <c r="H214" s="161">
        <v>118</v>
      </c>
      <c r="I214" s="160" t="s">
        <v>2541</v>
      </c>
      <c r="J214" s="162">
        <v>5042308512</v>
      </c>
      <c r="K214" s="163">
        <v>44505</v>
      </c>
      <c r="L214" s="160" t="s">
        <v>53</v>
      </c>
      <c r="M214" s="160" t="s">
        <v>2514</v>
      </c>
      <c r="N214" s="160" t="s">
        <v>2514</v>
      </c>
      <c r="O214" s="160" t="s">
        <v>2806</v>
      </c>
      <c r="P214" s="160" t="s">
        <v>874</v>
      </c>
      <c r="Q214" s="160" t="s">
        <v>2807</v>
      </c>
      <c r="R214" s="160" t="s">
        <v>2808</v>
      </c>
      <c r="S214" s="160" t="s">
        <v>2809</v>
      </c>
      <c r="T214" s="160" t="s">
        <v>2810</v>
      </c>
      <c r="U214" s="161">
        <v>10116</v>
      </c>
      <c r="V214" s="160" t="s">
        <v>279</v>
      </c>
      <c r="W214" s="160" t="s">
        <v>2519</v>
      </c>
      <c r="X214" s="164">
        <v>32</v>
      </c>
      <c r="Y214" s="149"/>
      <c r="Z214" s="149"/>
      <c r="AA214" s="156" t="e">
        <f>SUMIFS('[4]HARGA (2)'!$B$2:$B$32,'[4]HARGA (2)'!$A$2:$A$32,V214)</f>
        <v>#VALUE!</v>
      </c>
      <c r="AB214" s="156" t="e">
        <f t="shared" si="3"/>
        <v>#VALUE!</v>
      </c>
    </row>
    <row r="215" spans="1:28" s="157" customFormat="1" x14ac:dyDescent="0.25">
      <c r="A215" s="149" t="s">
        <v>2506</v>
      </c>
      <c r="B215" s="150" t="s">
        <v>1621</v>
      </c>
      <c r="C215" s="151">
        <v>44506</v>
      </c>
      <c r="D215" s="150" t="s">
        <v>2508</v>
      </c>
      <c r="E215" s="150" t="s">
        <v>2509</v>
      </c>
      <c r="F215" s="150" t="s">
        <v>2510</v>
      </c>
      <c r="G215" s="150" t="s">
        <v>2511</v>
      </c>
      <c r="H215" s="152">
        <v>164</v>
      </c>
      <c r="I215" s="150" t="s">
        <v>2512</v>
      </c>
      <c r="J215" s="153" t="s">
        <v>2811</v>
      </c>
      <c r="K215" s="154">
        <v>44505</v>
      </c>
      <c r="L215" s="150" t="s">
        <v>53</v>
      </c>
      <c r="M215" s="150" t="s">
        <v>2514</v>
      </c>
      <c r="N215" s="150" t="s">
        <v>2514</v>
      </c>
      <c r="O215" s="196"/>
      <c r="P215" s="150" t="s">
        <v>606</v>
      </c>
      <c r="Q215" s="150" t="s">
        <v>2811</v>
      </c>
      <c r="R215" s="150" t="s">
        <v>2812</v>
      </c>
      <c r="S215" s="150"/>
      <c r="T215" s="150" t="s">
        <v>2813</v>
      </c>
      <c r="U215" s="150" t="s">
        <v>2517</v>
      </c>
      <c r="V215" s="150" t="s">
        <v>2518</v>
      </c>
      <c r="W215" s="150" t="s">
        <v>2519</v>
      </c>
      <c r="X215" s="155">
        <v>336</v>
      </c>
      <c r="Y215" s="149"/>
      <c r="Z215" s="149"/>
      <c r="AA215" s="156" t="e">
        <f>SUMIFS('[4]HARGA (2)'!$B$2:$B$32,'[4]HARGA (2)'!$A$2:$A$32,V215)</f>
        <v>#VALUE!</v>
      </c>
      <c r="AB215" s="156" t="e">
        <f t="shared" si="3"/>
        <v>#VALUE!</v>
      </c>
    </row>
    <row r="216" spans="1:28" s="157" customFormat="1" x14ac:dyDescent="0.25">
      <c r="A216" s="149" t="s">
        <v>2506</v>
      </c>
      <c r="B216" s="158" t="s">
        <v>1619</v>
      </c>
      <c r="C216" s="159">
        <v>44506</v>
      </c>
      <c r="D216" s="160" t="s">
        <v>2508</v>
      </c>
      <c r="E216" s="160" t="s">
        <v>2509</v>
      </c>
      <c r="F216" s="160" t="s">
        <v>2510</v>
      </c>
      <c r="G216" s="160" t="s">
        <v>2511</v>
      </c>
      <c r="H216" s="161">
        <v>164</v>
      </c>
      <c r="I216" s="160" t="s">
        <v>2512</v>
      </c>
      <c r="J216" s="162">
        <v>5042294664</v>
      </c>
      <c r="K216" s="163">
        <v>44505</v>
      </c>
      <c r="L216" s="160" t="s">
        <v>53</v>
      </c>
      <c r="M216" s="160" t="s">
        <v>2514</v>
      </c>
      <c r="N216" s="160" t="s">
        <v>2514</v>
      </c>
      <c r="O216" s="160" t="s">
        <v>2556</v>
      </c>
      <c r="P216" s="160" t="s">
        <v>606</v>
      </c>
      <c r="Q216" s="160" t="s">
        <v>2811</v>
      </c>
      <c r="R216" s="160" t="s">
        <v>2814</v>
      </c>
      <c r="S216" s="160" t="s">
        <v>2815</v>
      </c>
      <c r="T216" s="160" t="s">
        <v>2816</v>
      </c>
      <c r="U216" s="161">
        <v>74559</v>
      </c>
      <c r="V216" s="160" t="s">
        <v>2524</v>
      </c>
      <c r="W216" s="160" t="s">
        <v>2519</v>
      </c>
      <c r="X216" s="164">
        <v>816</v>
      </c>
      <c r="Y216" s="149"/>
      <c r="Z216" s="149"/>
      <c r="AA216" s="156" t="e">
        <f>SUMIFS('[4]HARGA (2)'!$B$2:$B$32,'[4]HARGA (2)'!$A$2:$A$32,V216)</f>
        <v>#VALUE!</v>
      </c>
      <c r="AB216" s="156" t="e">
        <f t="shared" si="3"/>
        <v>#VALUE!</v>
      </c>
    </row>
    <row r="217" spans="1:28" s="157" customFormat="1" x14ac:dyDescent="0.25">
      <c r="A217" s="149" t="s">
        <v>2506</v>
      </c>
      <c r="B217" s="158" t="s">
        <v>1619</v>
      </c>
      <c r="C217" s="159">
        <v>44506</v>
      </c>
      <c r="D217" s="160" t="s">
        <v>2508</v>
      </c>
      <c r="E217" s="160" t="s">
        <v>2509</v>
      </c>
      <c r="F217" s="160" t="s">
        <v>2510</v>
      </c>
      <c r="G217" s="160" t="s">
        <v>2511</v>
      </c>
      <c r="H217" s="161">
        <v>164</v>
      </c>
      <c r="I217" s="160" t="s">
        <v>2512</v>
      </c>
      <c r="J217" s="162">
        <v>5042294664</v>
      </c>
      <c r="K217" s="163">
        <v>44505</v>
      </c>
      <c r="L217" s="160" t="s">
        <v>53</v>
      </c>
      <c r="M217" s="160" t="s">
        <v>2514</v>
      </c>
      <c r="N217" s="160" t="s">
        <v>2514</v>
      </c>
      <c r="O217" s="160" t="s">
        <v>2556</v>
      </c>
      <c r="P217" s="160" t="s">
        <v>606</v>
      </c>
      <c r="Q217" s="160" t="s">
        <v>2811</v>
      </c>
      <c r="R217" s="160" t="s">
        <v>2814</v>
      </c>
      <c r="S217" s="160" t="s">
        <v>2815</v>
      </c>
      <c r="T217" s="160" t="s">
        <v>2816</v>
      </c>
      <c r="U217" s="161">
        <v>19310</v>
      </c>
      <c r="V217" s="160" t="s">
        <v>2525</v>
      </c>
      <c r="W217" s="160" t="s">
        <v>2519</v>
      </c>
      <c r="X217" s="164">
        <v>816</v>
      </c>
      <c r="Y217" s="149"/>
      <c r="Z217" s="149"/>
      <c r="AA217" s="156" t="e">
        <f>SUMIFS('[4]HARGA (2)'!$B$2:$B$32,'[4]HARGA (2)'!$A$2:$A$32,V217)</f>
        <v>#VALUE!</v>
      </c>
      <c r="AB217" s="156" t="e">
        <f t="shared" si="3"/>
        <v>#VALUE!</v>
      </c>
    </row>
    <row r="218" spans="1:28" s="157" customFormat="1" x14ac:dyDescent="0.25">
      <c r="A218" s="149" t="s">
        <v>2506</v>
      </c>
      <c r="B218" s="158" t="s">
        <v>1619</v>
      </c>
      <c r="C218" s="159">
        <v>44506</v>
      </c>
      <c r="D218" s="160" t="s">
        <v>2508</v>
      </c>
      <c r="E218" s="160" t="s">
        <v>2509</v>
      </c>
      <c r="F218" s="160" t="s">
        <v>2510</v>
      </c>
      <c r="G218" s="160" t="s">
        <v>2511</v>
      </c>
      <c r="H218" s="161">
        <v>164</v>
      </c>
      <c r="I218" s="160" t="s">
        <v>2512</v>
      </c>
      <c r="J218" s="162">
        <v>5042294664</v>
      </c>
      <c r="K218" s="163">
        <v>44505</v>
      </c>
      <c r="L218" s="160" t="s">
        <v>53</v>
      </c>
      <c r="M218" s="160" t="s">
        <v>2514</v>
      </c>
      <c r="N218" s="160" t="s">
        <v>2514</v>
      </c>
      <c r="O218" s="160" t="s">
        <v>2556</v>
      </c>
      <c r="P218" s="160" t="s">
        <v>606</v>
      </c>
      <c r="Q218" s="160" t="s">
        <v>2811</v>
      </c>
      <c r="R218" s="160" t="s">
        <v>2814</v>
      </c>
      <c r="S218" s="160" t="s">
        <v>2815</v>
      </c>
      <c r="T218" s="160" t="s">
        <v>2816</v>
      </c>
      <c r="U218" s="160" t="s">
        <v>2517</v>
      </c>
      <c r="V218" s="160" t="s">
        <v>2518</v>
      </c>
      <c r="W218" s="160" t="s">
        <v>2519</v>
      </c>
      <c r="X218" s="164">
        <v>816</v>
      </c>
      <c r="Y218" s="149"/>
      <c r="Z218" s="149"/>
      <c r="AA218" s="156" t="e">
        <f>SUMIFS('[4]HARGA (2)'!$B$2:$B$32,'[4]HARGA (2)'!$A$2:$A$32,V218)</f>
        <v>#VALUE!</v>
      </c>
      <c r="AB218" s="156" t="e">
        <f t="shared" si="3"/>
        <v>#VALUE!</v>
      </c>
    </row>
    <row r="219" spans="1:28" s="157" customFormat="1" x14ac:dyDescent="0.25">
      <c r="A219" s="149" t="s">
        <v>2506</v>
      </c>
      <c r="B219" s="158" t="s">
        <v>1619</v>
      </c>
      <c r="C219" s="159">
        <v>44506</v>
      </c>
      <c r="D219" s="160" t="s">
        <v>2508</v>
      </c>
      <c r="E219" s="160" t="s">
        <v>2509</v>
      </c>
      <c r="F219" s="160" t="s">
        <v>2510</v>
      </c>
      <c r="G219" s="160" t="s">
        <v>2511</v>
      </c>
      <c r="H219" s="161">
        <v>164</v>
      </c>
      <c r="I219" s="160" t="s">
        <v>2512</v>
      </c>
      <c r="J219" s="162">
        <v>5042294664</v>
      </c>
      <c r="K219" s="163">
        <v>44505</v>
      </c>
      <c r="L219" s="160" t="s">
        <v>53</v>
      </c>
      <c r="M219" s="160" t="s">
        <v>2514</v>
      </c>
      <c r="N219" s="160" t="s">
        <v>2514</v>
      </c>
      <c r="O219" s="160" t="s">
        <v>2556</v>
      </c>
      <c r="P219" s="160" t="s">
        <v>606</v>
      </c>
      <c r="Q219" s="160" t="s">
        <v>2811</v>
      </c>
      <c r="R219" s="160" t="s">
        <v>2814</v>
      </c>
      <c r="S219" s="160" t="s">
        <v>2815</v>
      </c>
      <c r="T219" s="160" t="s">
        <v>2816</v>
      </c>
      <c r="U219" s="161">
        <v>33300</v>
      </c>
      <c r="V219" s="160" t="s">
        <v>65</v>
      </c>
      <c r="W219" s="160" t="s">
        <v>2519</v>
      </c>
      <c r="X219" s="164">
        <v>24</v>
      </c>
      <c r="Y219" s="149"/>
      <c r="Z219" s="149"/>
      <c r="AA219" s="156" t="e">
        <f>SUMIFS('[4]HARGA (2)'!$B$2:$B$32,'[4]HARGA (2)'!$A$2:$A$32,V219)</f>
        <v>#VALUE!</v>
      </c>
      <c r="AB219" s="156" t="e">
        <f t="shared" si="3"/>
        <v>#VALUE!</v>
      </c>
    </row>
    <row r="220" spans="1:28" s="157" customFormat="1" x14ac:dyDescent="0.25">
      <c r="A220" s="149" t="s">
        <v>2506</v>
      </c>
      <c r="B220" s="158" t="s">
        <v>2038</v>
      </c>
      <c r="C220" s="159">
        <v>44506</v>
      </c>
      <c r="D220" s="160" t="s">
        <v>2508</v>
      </c>
      <c r="E220" s="160" t="s">
        <v>2509</v>
      </c>
      <c r="F220" s="160" t="s">
        <v>2510</v>
      </c>
      <c r="G220" s="160" t="s">
        <v>2511</v>
      </c>
      <c r="H220" s="161">
        <v>118</v>
      </c>
      <c r="I220" s="160" t="s">
        <v>2541</v>
      </c>
      <c r="J220" s="162">
        <v>5042311868</v>
      </c>
      <c r="K220" s="163">
        <v>44506</v>
      </c>
      <c r="L220" s="160" t="s">
        <v>53</v>
      </c>
      <c r="M220" s="160" t="s">
        <v>2514</v>
      </c>
      <c r="N220" s="160" t="s">
        <v>2514</v>
      </c>
      <c r="O220" s="160" t="s">
        <v>299</v>
      </c>
      <c r="P220" s="160" t="s">
        <v>300</v>
      </c>
      <c r="Q220" s="160" t="s">
        <v>2817</v>
      </c>
      <c r="R220" s="160" t="s">
        <v>2818</v>
      </c>
      <c r="S220" s="160" t="s">
        <v>2819</v>
      </c>
      <c r="T220" s="160" t="s">
        <v>2820</v>
      </c>
      <c r="U220" s="161">
        <v>134578</v>
      </c>
      <c r="V220" s="160" t="s">
        <v>2551</v>
      </c>
      <c r="W220" s="160" t="s">
        <v>2519</v>
      </c>
      <c r="X220" s="164">
        <v>1536</v>
      </c>
      <c r="Y220" s="158" t="s">
        <v>2039</v>
      </c>
      <c r="Z220" s="159">
        <v>44506</v>
      </c>
      <c r="AA220" s="156" t="e">
        <f>SUMIFS('[4]HARGA (2)'!$B$2:$B$32,'[4]HARGA (2)'!$A$2:$A$32,V220)</f>
        <v>#VALUE!</v>
      </c>
      <c r="AB220" s="156" t="e">
        <f t="shared" si="3"/>
        <v>#VALUE!</v>
      </c>
    </row>
    <row r="221" spans="1:28" s="157" customFormat="1" x14ac:dyDescent="0.25">
      <c r="A221" s="149" t="s">
        <v>2506</v>
      </c>
      <c r="B221" s="158" t="s">
        <v>2038</v>
      </c>
      <c r="C221" s="159">
        <v>44506</v>
      </c>
      <c r="D221" s="160" t="s">
        <v>2508</v>
      </c>
      <c r="E221" s="160" t="s">
        <v>2509</v>
      </c>
      <c r="F221" s="160" t="s">
        <v>2510</v>
      </c>
      <c r="G221" s="160" t="s">
        <v>2511</v>
      </c>
      <c r="H221" s="161">
        <v>118</v>
      </c>
      <c r="I221" s="160" t="s">
        <v>2541</v>
      </c>
      <c r="J221" s="162">
        <v>5042311868</v>
      </c>
      <c r="K221" s="163">
        <v>44506</v>
      </c>
      <c r="L221" s="160" t="s">
        <v>53</v>
      </c>
      <c r="M221" s="160" t="s">
        <v>2514</v>
      </c>
      <c r="N221" s="160" t="s">
        <v>2514</v>
      </c>
      <c r="O221" s="160" t="s">
        <v>299</v>
      </c>
      <c r="P221" s="160" t="s">
        <v>300</v>
      </c>
      <c r="Q221" s="160" t="s">
        <v>2817</v>
      </c>
      <c r="R221" s="160" t="s">
        <v>2818</v>
      </c>
      <c r="S221" s="160" t="s">
        <v>2819</v>
      </c>
      <c r="T221" s="160" t="s">
        <v>2820</v>
      </c>
      <c r="U221" s="161">
        <v>10345439</v>
      </c>
      <c r="V221" s="160" t="s">
        <v>2553</v>
      </c>
      <c r="W221" s="160" t="s">
        <v>2519</v>
      </c>
      <c r="X221" s="164">
        <v>30</v>
      </c>
      <c r="Y221" s="149"/>
      <c r="Z221" s="149"/>
      <c r="AA221" s="156" t="e">
        <f>SUMIFS('[4]HARGA (2)'!$B$2:$B$32,'[4]HARGA (2)'!$A$2:$A$32,V221)</f>
        <v>#VALUE!</v>
      </c>
      <c r="AB221" s="156" t="e">
        <f t="shared" si="3"/>
        <v>#VALUE!</v>
      </c>
    </row>
    <row r="222" spans="1:28" s="157" customFormat="1" x14ac:dyDescent="0.25">
      <c r="A222" s="149" t="s">
        <v>2506</v>
      </c>
      <c r="B222" s="158" t="s">
        <v>2038</v>
      </c>
      <c r="C222" s="159">
        <v>44506</v>
      </c>
      <c r="D222" s="160" t="s">
        <v>2508</v>
      </c>
      <c r="E222" s="160" t="s">
        <v>2509</v>
      </c>
      <c r="F222" s="160" t="s">
        <v>2510</v>
      </c>
      <c r="G222" s="160" t="s">
        <v>2511</v>
      </c>
      <c r="H222" s="161">
        <v>118</v>
      </c>
      <c r="I222" s="160" t="s">
        <v>2541</v>
      </c>
      <c r="J222" s="162">
        <v>5042311868</v>
      </c>
      <c r="K222" s="163">
        <v>44506</v>
      </c>
      <c r="L222" s="160" t="s">
        <v>53</v>
      </c>
      <c r="M222" s="160" t="s">
        <v>2514</v>
      </c>
      <c r="N222" s="160" t="s">
        <v>2514</v>
      </c>
      <c r="O222" s="160" t="s">
        <v>299</v>
      </c>
      <c r="P222" s="160" t="s">
        <v>300</v>
      </c>
      <c r="Q222" s="160" t="s">
        <v>2817</v>
      </c>
      <c r="R222" s="160" t="s">
        <v>2818</v>
      </c>
      <c r="S222" s="160" t="s">
        <v>2819</v>
      </c>
      <c r="T222" s="160" t="s">
        <v>2820</v>
      </c>
      <c r="U222" s="161">
        <v>10116</v>
      </c>
      <c r="V222" s="160" t="s">
        <v>279</v>
      </c>
      <c r="W222" s="160" t="s">
        <v>2519</v>
      </c>
      <c r="X222" s="164">
        <v>32</v>
      </c>
      <c r="Y222" s="149"/>
      <c r="Z222" s="149"/>
      <c r="AA222" s="156" t="e">
        <f>SUMIFS('[4]HARGA (2)'!$B$2:$B$32,'[4]HARGA (2)'!$A$2:$A$32,V222)</f>
        <v>#VALUE!</v>
      </c>
      <c r="AB222" s="156" t="e">
        <f t="shared" si="3"/>
        <v>#VALUE!</v>
      </c>
    </row>
    <row r="223" spans="1:28" s="157" customFormat="1" x14ac:dyDescent="0.25">
      <c r="A223" s="149" t="s">
        <v>2506</v>
      </c>
      <c r="B223" s="150" t="s">
        <v>1646</v>
      </c>
      <c r="C223" s="151">
        <v>44506</v>
      </c>
      <c r="D223" s="150" t="s">
        <v>2508</v>
      </c>
      <c r="E223" s="150" t="s">
        <v>2509</v>
      </c>
      <c r="F223" s="150" t="s">
        <v>2510</v>
      </c>
      <c r="G223" s="150" t="s">
        <v>2511</v>
      </c>
      <c r="H223" s="152">
        <v>164</v>
      </c>
      <c r="I223" s="150" t="s">
        <v>2512</v>
      </c>
      <c r="J223" s="162" t="s">
        <v>2821</v>
      </c>
      <c r="K223" s="154">
        <v>44505</v>
      </c>
      <c r="L223" s="150" t="s">
        <v>53</v>
      </c>
      <c r="M223" s="150" t="s">
        <v>2514</v>
      </c>
      <c r="N223" s="150" t="s">
        <v>2514</v>
      </c>
      <c r="O223" s="150" t="s">
        <v>75</v>
      </c>
      <c r="P223" s="150" t="s">
        <v>518</v>
      </c>
      <c r="Q223" s="150" t="s">
        <v>2821</v>
      </c>
      <c r="R223" s="150" t="s">
        <v>2822</v>
      </c>
      <c r="S223" s="150"/>
      <c r="T223" s="150" t="s">
        <v>2823</v>
      </c>
      <c r="U223" s="150" t="s">
        <v>2517</v>
      </c>
      <c r="V223" s="150" t="s">
        <v>2518</v>
      </c>
      <c r="W223" s="150" t="s">
        <v>2519</v>
      </c>
      <c r="X223" s="155">
        <v>40</v>
      </c>
      <c r="Y223" s="149"/>
      <c r="Z223" s="149"/>
      <c r="AA223" s="156" t="e">
        <f>SUMIFS('[4]HARGA (2)'!$B$2:$B$32,'[4]HARGA (2)'!$A$2:$A$32,V223)</f>
        <v>#VALUE!</v>
      </c>
      <c r="AB223" s="156" t="e">
        <f t="shared" si="3"/>
        <v>#VALUE!</v>
      </c>
    </row>
    <row r="224" spans="1:28" s="157" customFormat="1" x14ac:dyDescent="0.25">
      <c r="A224" s="149" t="s">
        <v>2506</v>
      </c>
      <c r="B224" s="158" t="s">
        <v>1644</v>
      </c>
      <c r="C224" s="159">
        <v>44506</v>
      </c>
      <c r="D224" s="160" t="s">
        <v>2508</v>
      </c>
      <c r="E224" s="160" t="s">
        <v>2509</v>
      </c>
      <c r="F224" s="160" t="s">
        <v>2510</v>
      </c>
      <c r="G224" s="160" t="s">
        <v>2511</v>
      </c>
      <c r="H224" s="161">
        <v>164</v>
      </c>
      <c r="I224" s="160" t="s">
        <v>2512</v>
      </c>
      <c r="J224" s="162">
        <v>5042304658</v>
      </c>
      <c r="K224" s="163">
        <v>44505</v>
      </c>
      <c r="L224" s="160" t="s">
        <v>53</v>
      </c>
      <c r="M224" s="160" t="s">
        <v>2514</v>
      </c>
      <c r="N224" s="160" t="s">
        <v>2514</v>
      </c>
      <c r="O224" s="160" t="s">
        <v>75</v>
      </c>
      <c r="P224" s="160" t="s">
        <v>518</v>
      </c>
      <c r="Q224" s="160" t="s">
        <v>2821</v>
      </c>
      <c r="R224" s="160" t="s">
        <v>2824</v>
      </c>
      <c r="S224" s="160" t="s">
        <v>2772</v>
      </c>
      <c r="T224" s="160" t="s">
        <v>2825</v>
      </c>
      <c r="U224" s="161">
        <v>74559</v>
      </c>
      <c r="V224" s="160" t="s">
        <v>2524</v>
      </c>
      <c r="W224" s="160" t="s">
        <v>2519</v>
      </c>
      <c r="X224" s="164">
        <v>1344</v>
      </c>
      <c r="Y224" s="149"/>
      <c r="Z224" s="149"/>
      <c r="AA224" s="156" t="e">
        <f>SUMIFS('[4]HARGA (2)'!$B$2:$B$32,'[4]HARGA (2)'!$A$2:$A$32,V224)</f>
        <v>#VALUE!</v>
      </c>
      <c r="AB224" s="156" t="e">
        <f t="shared" si="3"/>
        <v>#VALUE!</v>
      </c>
    </row>
    <row r="225" spans="1:28" s="157" customFormat="1" x14ac:dyDescent="0.25">
      <c r="A225" s="149" t="s">
        <v>2506</v>
      </c>
      <c r="B225" s="158" t="s">
        <v>1644</v>
      </c>
      <c r="C225" s="159">
        <v>44506</v>
      </c>
      <c r="D225" s="160" t="s">
        <v>2508</v>
      </c>
      <c r="E225" s="160" t="s">
        <v>2509</v>
      </c>
      <c r="F225" s="160" t="s">
        <v>2510</v>
      </c>
      <c r="G225" s="160" t="s">
        <v>2511</v>
      </c>
      <c r="H225" s="161">
        <v>164</v>
      </c>
      <c r="I225" s="160" t="s">
        <v>2512</v>
      </c>
      <c r="J225" s="162">
        <v>5042304658</v>
      </c>
      <c r="K225" s="163">
        <v>44505</v>
      </c>
      <c r="L225" s="160" t="s">
        <v>53</v>
      </c>
      <c r="M225" s="160" t="s">
        <v>2514</v>
      </c>
      <c r="N225" s="160" t="s">
        <v>2514</v>
      </c>
      <c r="O225" s="160" t="s">
        <v>75</v>
      </c>
      <c r="P225" s="160" t="s">
        <v>518</v>
      </c>
      <c r="Q225" s="160" t="s">
        <v>2821</v>
      </c>
      <c r="R225" s="160" t="s">
        <v>2824</v>
      </c>
      <c r="S225" s="160" t="s">
        <v>2772</v>
      </c>
      <c r="T225" s="160" t="s">
        <v>2825</v>
      </c>
      <c r="U225" s="161">
        <v>19310</v>
      </c>
      <c r="V225" s="160" t="s">
        <v>2525</v>
      </c>
      <c r="W225" s="160" t="s">
        <v>2519</v>
      </c>
      <c r="X225" s="164">
        <v>1344</v>
      </c>
      <c r="Y225" s="149"/>
      <c r="Z225" s="149"/>
      <c r="AA225" s="156" t="e">
        <f>SUMIFS('[4]HARGA (2)'!$B$2:$B$32,'[4]HARGA (2)'!$A$2:$A$32,V225)</f>
        <v>#VALUE!</v>
      </c>
      <c r="AB225" s="156" t="e">
        <f t="shared" si="3"/>
        <v>#VALUE!</v>
      </c>
    </row>
    <row r="226" spans="1:28" s="157" customFormat="1" x14ac:dyDescent="0.25">
      <c r="A226" s="149" t="s">
        <v>2506</v>
      </c>
      <c r="B226" s="158" t="s">
        <v>1644</v>
      </c>
      <c r="C226" s="159">
        <v>44506</v>
      </c>
      <c r="D226" s="160" t="s">
        <v>2508</v>
      </c>
      <c r="E226" s="160" t="s">
        <v>2509</v>
      </c>
      <c r="F226" s="160" t="s">
        <v>2510</v>
      </c>
      <c r="G226" s="160" t="s">
        <v>2511</v>
      </c>
      <c r="H226" s="161">
        <v>164</v>
      </c>
      <c r="I226" s="160" t="s">
        <v>2512</v>
      </c>
      <c r="J226" s="162">
        <v>5042304658</v>
      </c>
      <c r="K226" s="163">
        <v>44505</v>
      </c>
      <c r="L226" s="160" t="s">
        <v>53</v>
      </c>
      <c r="M226" s="160" t="s">
        <v>2514</v>
      </c>
      <c r="N226" s="160" t="s">
        <v>2514</v>
      </c>
      <c r="O226" s="160" t="s">
        <v>75</v>
      </c>
      <c r="P226" s="160" t="s">
        <v>518</v>
      </c>
      <c r="Q226" s="160" t="s">
        <v>2821</v>
      </c>
      <c r="R226" s="160" t="s">
        <v>2824</v>
      </c>
      <c r="S226" s="160" t="s">
        <v>2772</v>
      </c>
      <c r="T226" s="160" t="s">
        <v>2825</v>
      </c>
      <c r="U226" s="160" t="s">
        <v>2517</v>
      </c>
      <c r="V226" s="160" t="s">
        <v>2518</v>
      </c>
      <c r="W226" s="160" t="s">
        <v>2519</v>
      </c>
      <c r="X226" s="164">
        <v>1344</v>
      </c>
      <c r="Y226" s="149"/>
      <c r="Z226" s="149"/>
      <c r="AA226" s="156" t="e">
        <f>SUMIFS('[4]HARGA (2)'!$B$2:$B$32,'[4]HARGA (2)'!$A$2:$A$32,V226)</f>
        <v>#VALUE!</v>
      </c>
      <c r="AB226" s="156" t="e">
        <f t="shared" si="3"/>
        <v>#VALUE!</v>
      </c>
    </row>
    <row r="227" spans="1:28" s="157" customFormat="1" x14ac:dyDescent="0.25">
      <c r="A227" s="149" t="s">
        <v>2506</v>
      </c>
      <c r="B227" s="158" t="s">
        <v>1644</v>
      </c>
      <c r="C227" s="159">
        <v>44506</v>
      </c>
      <c r="D227" s="160" t="s">
        <v>2508</v>
      </c>
      <c r="E227" s="160" t="s">
        <v>2509</v>
      </c>
      <c r="F227" s="160" t="s">
        <v>2510</v>
      </c>
      <c r="G227" s="160" t="s">
        <v>2511</v>
      </c>
      <c r="H227" s="161">
        <v>164</v>
      </c>
      <c r="I227" s="160" t="s">
        <v>2512</v>
      </c>
      <c r="J227" s="162">
        <v>5042304658</v>
      </c>
      <c r="K227" s="163">
        <v>44505</v>
      </c>
      <c r="L227" s="160" t="s">
        <v>53</v>
      </c>
      <c r="M227" s="160" t="s">
        <v>2514</v>
      </c>
      <c r="N227" s="160" t="s">
        <v>2514</v>
      </c>
      <c r="O227" s="160" t="s">
        <v>75</v>
      </c>
      <c r="P227" s="160" t="s">
        <v>518</v>
      </c>
      <c r="Q227" s="160" t="s">
        <v>2821</v>
      </c>
      <c r="R227" s="160" t="s">
        <v>2824</v>
      </c>
      <c r="S227" s="160" t="s">
        <v>2772</v>
      </c>
      <c r="T227" s="160" t="s">
        <v>2825</v>
      </c>
      <c r="U227" s="161">
        <v>33300</v>
      </c>
      <c r="V227" s="160" t="s">
        <v>65</v>
      </c>
      <c r="W227" s="160" t="s">
        <v>2519</v>
      </c>
      <c r="X227" s="164">
        <v>28</v>
      </c>
      <c r="Y227" s="149"/>
      <c r="Z227" s="149"/>
      <c r="AA227" s="156" t="e">
        <f>SUMIFS('[4]HARGA (2)'!$B$2:$B$32,'[4]HARGA (2)'!$A$2:$A$32,V227)</f>
        <v>#VALUE!</v>
      </c>
      <c r="AB227" s="156" t="e">
        <f t="shared" si="3"/>
        <v>#VALUE!</v>
      </c>
    </row>
    <row r="228" spans="1:28" s="157" customFormat="1" x14ac:dyDescent="0.25">
      <c r="A228" s="149" t="s">
        <v>2506</v>
      </c>
      <c r="B228" s="158" t="s">
        <v>1852</v>
      </c>
      <c r="C228" s="159">
        <v>44506</v>
      </c>
      <c r="D228" s="160" t="s">
        <v>2508</v>
      </c>
      <c r="E228" s="160" t="s">
        <v>2509</v>
      </c>
      <c r="F228" s="160" t="s">
        <v>2510</v>
      </c>
      <c r="G228" s="160" t="s">
        <v>2511</v>
      </c>
      <c r="H228" s="161">
        <v>120</v>
      </c>
      <c r="I228" s="160" t="s">
        <v>2639</v>
      </c>
      <c r="J228" s="162">
        <v>5042260220</v>
      </c>
      <c r="K228" s="163">
        <v>44505</v>
      </c>
      <c r="L228" s="160" t="s">
        <v>386</v>
      </c>
      <c r="M228" s="160" t="s">
        <v>2514</v>
      </c>
      <c r="N228" s="160" t="s">
        <v>2514</v>
      </c>
      <c r="O228" s="160" t="s">
        <v>1850</v>
      </c>
      <c r="P228" s="160" t="s">
        <v>1851</v>
      </c>
      <c r="Q228" s="160" t="s">
        <v>2826</v>
      </c>
      <c r="R228" s="160" t="s">
        <v>2827</v>
      </c>
      <c r="S228" s="160" t="s">
        <v>2828</v>
      </c>
      <c r="T228" s="160" t="s">
        <v>2829</v>
      </c>
      <c r="U228" s="161">
        <v>74553</v>
      </c>
      <c r="V228" s="160" t="s">
        <v>277</v>
      </c>
      <c r="W228" s="160" t="s">
        <v>2519</v>
      </c>
      <c r="X228" s="164">
        <v>1365</v>
      </c>
      <c r="Y228" s="149"/>
      <c r="Z228" s="149"/>
      <c r="AA228" s="156" t="e">
        <f>SUMIFS('[4]HARGA (2)'!$B$2:$B$32,'[4]HARGA (2)'!$A$2:$A$32,V228)</f>
        <v>#VALUE!</v>
      </c>
      <c r="AB228" s="156" t="e">
        <f t="shared" si="3"/>
        <v>#VALUE!</v>
      </c>
    </row>
    <row r="229" spans="1:28" s="157" customFormat="1" x14ac:dyDescent="0.25">
      <c r="A229" s="149" t="s">
        <v>2506</v>
      </c>
      <c r="B229" s="150" t="s">
        <v>1633</v>
      </c>
      <c r="C229" s="151">
        <v>44506</v>
      </c>
      <c r="D229" s="150" t="s">
        <v>2508</v>
      </c>
      <c r="E229" s="150" t="s">
        <v>2509</v>
      </c>
      <c r="F229" s="150" t="s">
        <v>2510</v>
      </c>
      <c r="G229" s="150" t="s">
        <v>2511</v>
      </c>
      <c r="H229" s="152">
        <v>164</v>
      </c>
      <c r="I229" s="150" t="s">
        <v>2512</v>
      </c>
      <c r="J229" s="153" t="s">
        <v>2830</v>
      </c>
      <c r="K229" s="154">
        <v>44505</v>
      </c>
      <c r="L229" s="150" t="s">
        <v>53</v>
      </c>
      <c r="M229" s="150" t="s">
        <v>2514</v>
      </c>
      <c r="N229" s="150" t="s">
        <v>2514</v>
      </c>
      <c r="O229" s="150" t="s">
        <v>629</v>
      </c>
      <c r="P229" s="150" t="s">
        <v>630</v>
      </c>
      <c r="Q229" s="150" t="s">
        <v>2830</v>
      </c>
      <c r="R229" s="150" t="s">
        <v>2831</v>
      </c>
      <c r="S229" s="150"/>
      <c r="T229" s="150" t="s">
        <v>2832</v>
      </c>
      <c r="U229" s="150" t="s">
        <v>2517</v>
      </c>
      <c r="V229" s="150" t="s">
        <v>2518</v>
      </c>
      <c r="W229" s="150" t="s">
        <v>2519</v>
      </c>
      <c r="X229" s="155">
        <v>25</v>
      </c>
      <c r="Y229" s="149"/>
      <c r="Z229" s="149"/>
      <c r="AA229" s="156" t="e">
        <f>SUMIFS('[4]HARGA (2)'!$B$2:$B$32,'[4]HARGA (2)'!$A$2:$A$32,V229)</f>
        <v>#VALUE!</v>
      </c>
      <c r="AB229" s="156" t="e">
        <f t="shared" si="3"/>
        <v>#VALUE!</v>
      </c>
    </row>
    <row r="230" spans="1:28" s="157" customFormat="1" x14ac:dyDescent="0.25">
      <c r="A230" s="149" t="s">
        <v>2506</v>
      </c>
      <c r="B230" s="158" t="s">
        <v>1631</v>
      </c>
      <c r="C230" s="159">
        <v>44506</v>
      </c>
      <c r="D230" s="160" t="s">
        <v>2508</v>
      </c>
      <c r="E230" s="160" t="s">
        <v>2509</v>
      </c>
      <c r="F230" s="160" t="s">
        <v>2510</v>
      </c>
      <c r="G230" s="160" t="s">
        <v>2511</v>
      </c>
      <c r="H230" s="161">
        <v>164</v>
      </c>
      <c r="I230" s="160" t="s">
        <v>2512</v>
      </c>
      <c r="J230" s="162">
        <v>5042305048</v>
      </c>
      <c r="K230" s="163">
        <v>44505</v>
      </c>
      <c r="L230" s="160" t="s">
        <v>53</v>
      </c>
      <c r="M230" s="160" t="s">
        <v>2514</v>
      </c>
      <c r="N230" s="160" t="s">
        <v>2514</v>
      </c>
      <c r="O230" s="160" t="s">
        <v>629</v>
      </c>
      <c r="P230" s="160" t="s">
        <v>630</v>
      </c>
      <c r="Q230" s="160" t="s">
        <v>2833</v>
      </c>
      <c r="R230" s="160" t="s">
        <v>2834</v>
      </c>
      <c r="S230" s="160" t="s">
        <v>2835</v>
      </c>
      <c r="T230" s="160" t="s">
        <v>2836</v>
      </c>
      <c r="U230" s="161">
        <v>74559</v>
      </c>
      <c r="V230" s="160" t="s">
        <v>2524</v>
      </c>
      <c r="W230" s="160" t="s">
        <v>2519</v>
      </c>
      <c r="X230" s="164">
        <v>1152</v>
      </c>
      <c r="Y230" s="149"/>
      <c r="Z230" s="149"/>
      <c r="AA230" s="156" t="e">
        <f>SUMIFS('[4]HARGA (2)'!$B$2:$B$32,'[4]HARGA (2)'!$A$2:$A$32,V230)</f>
        <v>#VALUE!</v>
      </c>
      <c r="AB230" s="156" t="e">
        <f t="shared" si="3"/>
        <v>#VALUE!</v>
      </c>
    </row>
    <row r="231" spans="1:28" s="157" customFormat="1" x14ac:dyDescent="0.25">
      <c r="A231" s="149" t="s">
        <v>2506</v>
      </c>
      <c r="B231" s="158" t="s">
        <v>1631</v>
      </c>
      <c r="C231" s="159">
        <v>44506</v>
      </c>
      <c r="D231" s="160" t="s">
        <v>2508</v>
      </c>
      <c r="E231" s="160" t="s">
        <v>2509</v>
      </c>
      <c r="F231" s="160" t="s">
        <v>2510</v>
      </c>
      <c r="G231" s="160" t="s">
        <v>2511</v>
      </c>
      <c r="H231" s="161">
        <v>164</v>
      </c>
      <c r="I231" s="160" t="s">
        <v>2512</v>
      </c>
      <c r="J231" s="162">
        <v>5042305048</v>
      </c>
      <c r="K231" s="163">
        <v>44505</v>
      </c>
      <c r="L231" s="160" t="s">
        <v>53</v>
      </c>
      <c r="M231" s="160" t="s">
        <v>2514</v>
      </c>
      <c r="N231" s="160" t="s">
        <v>2514</v>
      </c>
      <c r="O231" s="160" t="s">
        <v>629</v>
      </c>
      <c r="P231" s="160" t="s">
        <v>630</v>
      </c>
      <c r="Q231" s="160" t="s">
        <v>2833</v>
      </c>
      <c r="R231" s="160" t="s">
        <v>2834</v>
      </c>
      <c r="S231" s="160" t="s">
        <v>2835</v>
      </c>
      <c r="T231" s="160" t="s">
        <v>2836</v>
      </c>
      <c r="U231" s="161">
        <v>19310</v>
      </c>
      <c r="V231" s="160" t="s">
        <v>2525</v>
      </c>
      <c r="W231" s="160" t="s">
        <v>2519</v>
      </c>
      <c r="X231" s="164">
        <v>1152</v>
      </c>
      <c r="Y231" s="149"/>
      <c r="Z231" s="149"/>
      <c r="AA231" s="156" t="e">
        <f>SUMIFS('[4]HARGA (2)'!$B$2:$B$32,'[4]HARGA (2)'!$A$2:$A$32,V231)</f>
        <v>#VALUE!</v>
      </c>
      <c r="AB231" s="156" t="e">
        <f t="shared" si="3"/>
        <v>#VALUE!</v>
      </c>
    </row>
    <row r="232" spans="1:28" s="157" customFormat="1" x14ac:dyDescent="0.25">
      <c r="A232" s="149" t="s">
        <v>2506</v>
      </c>
      <c r="B232" s="158" t="s">
        <v>1631</v>
      </c>
      <c r="C232" s="159">
        <v>44506</v>
      </c>
      <c r="D232" s="160" t="s">
        <v>2508</v>
      </c>
      <c r="E232" s="160" t="s">
        <v>2509</v>
      </c>
      <c r="F232" s="160" t="s">
        <v>2510</v>
      </c>
      <c r="G232" s="160" t="s">
        <v>2511</v>
      </c>
      <c r="H232" s="161">
        <v>164</v>
      </c>
      <c r="I232" s="160" t="s">
        <v>2512</v>
      </c>
      <c r="J232" s="162">
        <v>5042305048</v>
      </c>
      <c r="K232" s="163">
        <v>44505</v>
      </c>
      <c r="L232" s="160" t="s">
        <v>53</v>
      </c>
      <c r="M232" s="160" t="s">
        <v>2514</v>
      </c>
      <c r="N232" s="160" t="s">
        <v>2514</v>
      </c>
      <c r="O232" s="160" t="s">
        <v>629</v>
      </c>
      <c r="P232" s="160" t="s">
        <v>630</v>
      </c>
      <c r="Q232" s="160" t="s">
        <v>2833</v>
      </c>
      <c r="R232" s="160" t="s">
        <v>2834</v>
      </c>
      <c r="S232" s="160" t="s">
        <v>2835</v>
      </c>
      <c r="T232" s="160" t="s">
        <v>2836</v>
      </c>
      <c r="U232" s="160" t="s">
        <v>2517</v>
      </c>
      <c r="V232" s="160" t="s">
        <v>2518</v>
      </c>
      <c r="W232" s="160" t="s">
        <v>2519</v>
      </c>
      <c r="X232" s="164">
        <v>1152</v>
      </c>
      <c r="Y232" s="149"/>
      <c r="Z232" s="149"/>
      <c r="AA232" s="156" t="e">
        <f>SUMIFS('[4]HARGA (2)'!$B$2:$B$32,'[4]HARGA (2)'!$A$2:$A$32,V232)</f>
        <v>#VALUE!</v>
      </c>
      <c r="AB232" s="156" t="e">
        <f t="shared" si="3"/>
        <v>#VALUE!</v>
      </c>
    </row>
    <row r="233" spans="1:28" s="157" customFormat="1" x14ac:dyDescent="0.25">
      <c r="A233" s="149" t="s">
        <v>2506</v>
      </c>
      <c r="B233" s="158" t="s">
        <v>1631</v>
      </c>
      <c r="C233" s="159">
        <v>44506</v>
      </c>
      <c r="D233" s="160" t="s">
        <v>2508</v>
      </c>
      <c r="E233" s="160" t="s">
        <v>2509</v>
      </c>
      <c r="F233" s="160" t="s">
        <v>2510</v>
      </c>
      <c r="G233" s="160" t="s">
        <v>2511</v>
      </c>
      <c r="H233" s="161">
        <v>164</v>
      </c>
      <c r="I233" s="160" t="s">
        <v>2512</v>
      </c>
      <c r="J233" s="162">
        <v>5042305048</v>
      </c>
      <c r="K233" s="163">
        <v>44505</v>
      </c>
      <c r="L233" s="160" t="s">
        <v>53</v>
      </c>
      <c r="M233" s="160" t="s">
        <v>2514</v>
      </c>
      <c r="N233" s="160" t="s">
        <v>2514</v>
      </c>
      <c r="O233" s="160" t="s">
        <v>629</v>
      </c>
      <c r="P233" s="160" t="s">
        <v>630</v>
      </c>
      <c r="Q233" s="160" t="s">
        <v>2833</v>
      </c>
      <c r="R233" s="160" t="s">
        <v>2834</v>
      </c>
      <c r="S233" s="160" t="s">
        <v>2835</v>
      </c>
      <c r="T233" s="160" t="s">
        <v>2836</v>
      </c>
      <c r="U233" s="161">
        <v>33300</v>
      </c>
      <c r="V233" s="160" t="s">
        <v>65</v>
      </c>
      <c r="W233" s="160" t="s">
        <v>2519</v>
      </c>
      <c r="X233" s="164">
        <v>24</v>
      </c>
      <c r="Y233" s="149"/>
      <c r="Z233" s="149"/>
      <c r="AA233" s="156" t="e">
        <f>SUMIFS('[4]HARGA (2)'!$B$2:$B$32,'[4]HARGA (2)'!$A$2:$A$32,V233)</f>
        <v>#VALUE!</v>
      </c>
      <c r="AB233" s="156" t="e">
        <f t="shared" si="3"/>
        <v>#VALUE!</v>
      </c>
    </row>
    <row r="234" spans="1:28" s="157" customFormat="1" x14ac:dyDescent="0.25">
      <c r="A234" s="149" t="s">
        <v>2506</v>
      </c>
      <c r="B234" s="150" t="s">
        <v>1672</v>
      </c>
      <c r="C234" s="151">
        <v>44506</v>
      </c>
      <c r="D234" s="150" t="s">
        <v>2508</v>
      </c>
      <c r="E234" s="150" t="s">
        <v>2509</v>
      </c>
      <c r="F234" s="150" t="s">
        <v>2510</v>
      </c>
      <c r="G234" s="150" t="s">
        <v>2511</v>
      </c>
      <c r="H234" s="152">
        <v>164</v>
      </c>
      <c r="I234" s="150" t="s">
        <v>2512</v>
      </c>
      <c r="J234" s="153" t="s">
        <v>2837</v>
      </c>
      <c r="K234" s="154">
        <v>44505</v>
      </c>
      <c r="L234" s="150" t="s">
        <v>53</v>
      </c>
      <c r="M234" s="150" t="s">
        <v>2514</v>
      </c>
      <c r="N234" s="150" t="s">
        <v>2514</v>
      </c>
      <c r="O234" s="150" t="s">
        <v>983</v>
      </c>
      <c r="P234" s="150" t="s">
        <v>984</v>
      </c>
      <c r="Q234" s="150" t="s">
        <v>2837</v>
      </c>
      <c r="R234" s="150" t="s">
        <v>2838</v>
      </c>
      <c r="S234" s="150"/>
      <c r="T234" s="150" t="s">
        <v>2839</v>
      </c>
      <c r="U234" s="150" t="s">
        <v>2517</v>
      </c>
      <c r="V234" s="150" t="s">
        <v>2518</v>
      </c>
      <c r="W234" s="150" t="s">
        <v>2519</v>
      </c>
      <c r="X234" s="155">
        <v>48</v>
      </c>
      <c r="Y234" s="149"/>
      <c r="Z234" s="149"/>
      <c r="AA234" s="156" t="e">
        <f>SUMIFS('[4]HARGA (2)'!$B$2:$B$32,'[4]HARGA (2)'!$A$2:$A$32,V234)</f>
        <v>#VALUE!</v>
      </c>
      <c r="AB234" s="156" t="e">
        <f t="shared" si="3"/>
        <v>#VALUE!</v>
      </c>
    </row>
    <row r="235" spans="1:28" s="157" customFormat="1" x14ac:dyDescent="0.25">
      <c r="A235" s="149" t="s">
        <v>2506</v>
      </c>
      <c r="B235" s="158" t="s">
        <v>1670</v>
      </c>
      <c r="C235" s="159">
        <v>44506</v>
      </c>
      <c r="D235" s="160" t="s">
        <v>2508</v>
      </c>
      <c r="E235" s="160" t="s">
        <v>2509</v>
      </c>
      <c r="F235" s="160" t="s">
        <v>2510</v>
      </c>
      <c r="G235" s="160" t="s">
        <v>2511</v>
      </c>
      <c r="H235" s="161">
        <v>164</v>
      </c>
      <c r="I235" s="160" t="s">
        <v>2512</v>
      </c>
      <c r="J235" s="162">
        <v>5042306580</v>
      </c>
      <c r="K235" s="163">
        <v>44505</v>
      </c>
      <c r="L235" s="160" t="s">
        <v>53</v>
      </c>
      <c r="M235" s="160" t="s">
        <v>2514</v>
      </c>
      <c r="N235" s="160" t="s">
        <v>2514</v>
      </c>
      <c r="O235" s="160" t="s">
        <v>983</v>
      </c>
      <c r="P235" s="160" t="s">
        <v>984</v>
      </c>
      <c r="Q235" s="160" t="s">
        <v>2837</v>
      </c>
      <c r="R235" s="160" t="s">
        <v>2840</v>
      </c>
      <c r="S235" s="160" t="s">
        <v>2841</v>
      </c>
      <c r="T235" s="160" t="s">
        <v>2842</v>
      </c>
      <c r="U235" s="161">
        <v>74559</v>
      </c>
      <c r="V235" s="160" t="s">
        <v>2524</v>
      </c>
      <c r="W235" s="160" t="s">
        <v>2519</v>
      </c>
      <c r="X235" s="164">
        <v>1104</v>
      </c>
      <c r="Y235" s="149"/>
      <c r="Z235" s="149"/>
      <c r="AA235" s="156" t="e">
        <f>SUMIFS('[4]HARGA (2)'!$B$2:$B$32,'[4]HARGA (2)'!$A$2:$A$32,V235)</f>
        <v>#VALUE!</v>
      </c>
      <c r="AB235" s="156" t="e">
        <f t="shared" si="3"/>
        <v>#VALUE!</v>
      </c>
    </row>
    <row r="236" spans="1:28" s="157" customFormat="1" x14ac:dyDescent="0.25">
      <c r="A236" s="149" t="s">
        <v>2506</v>
      </c>
      <c r="B236" s="158" t="s">
        <v>1670</v>
      </c>
      <c r="C236" s="159">
        <v>44506</v>
      </c>
      <c r="D236" s="160" t="s">
        <v>2508</v>
      </c>
      <c r="E236" s="160" t="s">
        <v>2509</v>
      </c>
      <c r="F236" s="160" t="s">
        <v>2510</v>
      </c>
      <c r="G236" s="160" t="s">
        <v>2511</v>
      </c>
      <c r="H236" s="161">
        <v>164</v>
      </c>
      <c r="I236" s="160" t="s">
        <v>2512</v>
      </c>
      <c r="J236" s="162">
        <v>5042306580</v>
      </c>
      <c r="K236" s="163">
        <v>44505</v>
      </c>
      <c r="L236" s="160" t="s">
        <v>53</v>
      </c>
      <c r="M236" s="160" t="s">
        <v>2514</v>
      </c>
      <c r="N236" s="160" t="s">
        <v>2514</v>
      </c>
      <c r="O236" s="160" t="s">
        <v>983</v>
      </c>
      <c r="P236" s="160" t="s">
        <v>984</v>
      </c>
      <c r="Q236" s="160" t="s">
        <v>2837</v>
      </c>
      <c r="R236" s="160" t="s">
        <v>2840</v>
      </c>
      <c r="S236" s="160" t="s">
        <v>2841</v>
      </c>
      <c r="T236" s="160" t="s">
        <v>2842</v>
      </c>
      <c r="U236" s="161">
        <v>19310</v>
      </c>
      <c r="V236" s="160" t="s">
        <v>2525</v>
      </c>
      <c r="W236" s="160" t="s">
        <v>2519</v>
      </c>
      <c r="X236" s="164">
        <v>1104</v>
      </c>
      <c r="Y236" s="149"/>
      <c r="Z236" s="149"/>
      <c r="AA236" s="156" t="e">
        <f>SUMIFS('[4]HARGA (2)'!$B$2:$B$32,'[4]HARGA (2)'!$A$2:$A$32,V236)</f>
        <v>#VALUE!</v>
      </c>
      <c r="AB236" s="156" t="e">
        <f t="shared" si="3"/>
        <v>#VALUE!</v>
      </c>
    </row>
    <row r="237" spans="1:28" s="157" customFormat="1" x14ac:dyDescent="0.25">
      <c r="A237" s="149" t="s">
        <v>2506</v>
      </c>
      <c r="B237" s="158" t="s">
        <v>1670</v>
      </c>
      <c r="C237" s="159">
        <v>44506</v>
      </c>
      <c r="D237" s="160" t="s">
        <v>2508</v>
      </c>
      <c r="E237" s="160" t="s">
        <v>2509</v>
      </c>
      <c r="F237" s="160" t="s">
        <v>2510</v>
      </c>
      <c r="G237" s="160" t="s">
        <v>2511</v>
      </c>
      <c r="H237" s="161">
        <v>164</v>
      </c>
      <c r="I237" s="160" t="s">
        <v>2512</v>
      </c>
      <c r="J237" s="162">
        <v>5042306580</v>
      </c>
      <c r="K237" s="163">
        <v>44505</v>
      </c>
      <c r="L237" s="160" t="s">
        <v>53</v>
      </c>
      <c r="M237" s="160" t="s">
        <v>2514</v>
      </c>
      <c r="N237" s="160" t="s">
        <v>2514</v>
      </c>
      <c r="O237" s="160" t="s">
        <v>983</v>
      </c>
      <c r="P237" s="160" t="s">
        <v>984</v>
      </c>
      <c r="Q237" s="160" t="s">
        <v>2837</v>
      </c>
      <c r="R237" s="160" t="s">
        <v>2840</v>
      </c>
      <c r="S237" s="160" t="s">
        <v>2841</v>
      </c>
      <c r="T237" s="160" t="s">
        <v>2842</v>
      </c>
      <c r="U237" s="160" t="s">
        <v>2517</v>
      </c>
      <c r="V237" s="160" t="s">
        <v>2518</v>
      </c>
      <c r="W237" s="160" t="s">
        <v>2519</v>
      </c>
      <c r="X237" s="164">
        <v>1104</v>
      </c>
      <c r="Y237" s="149"/>
      <c r="Z237" s="149"/>
      <c r="AA237" s="156" t="e">
        <f>SUMIFS('[4]HARGA (2)'!$B$2:$B$32,'[4]HARGA (2)'!$A$2:$A$32,V237)</f>
        <v>#VALUE!</v>
      </c>
      <c r="AB237" s="156" t="e">
        <f t="shared" si="3"/>
        <v>#VALUE!</v>
      </c>
    </row>
    <row r="238" spans="1:28" s="157" customFormat="1" x14ac:dyDescent="0.25">
      <c r="A238" s="149" t="s">
        <v>2506</v>
      </c>
      <c r="B238" s="158" t="s">
        <v>1670</v>
      </c>
      <c r="C238" s="159">
        <v>44506</v>
      </c>
      <c r="D238" s="160" t="s">
        <v>2508</v>
      </c>
      <c r="E238" s="160" t="s">
        <v>2509</v>
      </c>
      <c r="F238" s="160" t="s">
        <v>2510</v>
      </c>
      <c r="G238" s="160" t="s">
        <v>2511</v>
      </c>
      <c r="H238" s="161">
        <v>164</v>
      </c>
      <c r="I238" s="160" t="s">
        <v>2512</v>
      </c>
      <c r="J238" s="162">
        <v>5042306580</v>
      </c>
      <c r="K238" s="163">
        <v>44505</v>
      </c>
      <c r="L238" s="160" t="s">
        <v>53</v>
      </c>
      <c r="M238" s="160" t="s">
        <v>2514</v>
      </c>
      <c r="N238" s="160" t="s">
        <v>2514</v>
      </c>
      <c r="O238" s="160" t="s">
        <v>983</v>
      </c>
      <c r="P238" s="160" t="s">
        <v>984</v>
      </c>
      <c r="Q238" s="160" t="s">
        <v>2837</v>
      </c>
      <c r="R238" s="160" t="s">
        <v>2840</v>
      </c>
      <c r="S238" s="160" t="s">
        <v>2841</v>
      </c>
      <c r="T238" s="160" t="s">
        <v>2842</v>
      </c>
      <c r="U238" s="161">
        <v>33300</v>
      </c>
      <c r="V238" s="160" t="s">
        <v>65</v>
      </c>
      <c r="W238" s="160" t="s">
        <v>2519</v>
      </c>
      <c r="X238" s="164">
        <v>24</v>
      </c>
      <c r="Y238" s="149"/>
      <c r="Z238" s="149"/>
      <c r="AA238" s="156" t="e">
        <f>SUMIFS('[4]HARGA (2)'!$B$2:$B$32,'[4]HARGA (2)'!$A$2:$A$32,V238)</f>
        <v>#VALUE!</v>
      </c>
      <c r="AB238" s="156" t="e">
        <f t="shared" si="3"/>
        <v>#VALUE!</v>
      </c>
    </row>
    <row r="239" spans="1:28" s="157" customFormat="1" x14ac:dyDescent="0.25">
      <c r="A239" s="149" t="s">
        <v>2506</v>
      </c>
      <c r="B239" s="166" t="s">
        <v>2843</v>
      </c>
      <c r="C239" s="167">
        <v>44506</v>
      </c>
      <c r="D239" s="166" t="s">
        <v>2508</v>
      </c>
      <c r="E239" s="166" t="s">
        <v>2509</v>
      </c>
      <c r="F239" s="166" t="s">
        <v>2510</v>
      </c>
      <c r="G239" s="166" t="s">
        <v>2511</v>
      </c>
      <c r="H239" s="168">
        <v>118</v>
      </c>
      <c r="I239" s="166" t="s">
        <v>2541</v>
      </c>
      <c r="J239" s="169" t="s">
        <v>2542</v>
      </c>
      <c r="K239" s="170">
        <v>44505</v>
      </c>
      <c r="L239" s="166" t="s">
        <v>193</v>
      </c>
      <c r="M239" s="166" t="s">
        <v>2514</v>
      </c>
      <c r="N239" s="166" t="s">
        <v>2514</v>
      </c>
      <c r="O239" s="166" t="s">
        <v>466</v>
      </c>
      <c r="P239" s="166" t="s">
        <v>2543</v>
      </c>
      <c r="Q239" s="166"/>
      <c r="R239" s="166"/>
      <c r="S239" s="166"/>
      <c r="T239" s="166" t="s">
        <v>2544</v>
      </c>
      <c r="U239" s="168">
        <v>10116</v>
      </c>
      <c r="V239" s="166" t="s">
        <v>279</v>
      </c>
      <c r="W239" s="166" t="s">
        <v>2519</v>
      </c>
      <c r="X239" s="171">
        <v>27</v>
      </c>
      <c r="Y239" s="166" t="s">
        <v>1770</v>
      </c>
      <c r="Z239" s="167">
        <v>44505</v>
      </c>
      <c r="AA239" s="156" t="e">
        <f>SUMIFS('[4]HARGA (2)'!$B$2:$B$32,'[4]HARGA (2)'!$A$2:$A$32,V239)</f>
        <v>#VALUE!</v>
      </c>
      <c r="AB239" s="156" t="e">
        <f t="shared" si="3"/>
        <v>#VALUE!</v>
      </c>
    </row>
    <row r="240" spans="1:28" s="157" customFormat="1" x14ac:dyDescent="0.25">
      <c r="A240" s="149" t="s">
        <v>2506</v>
      </c>
      <c r="B240" s="150" t="s">
        <v>1863</v>
      </c>
      <c r="C240" s="151">
        <v>44506</v>
      </c>
      <c r="D240" s="150" t="s">
        <v>2508</v>
      </c>
      <c r="E240" s="150" t="s">
        <v>2509</v>
      </c>
      <c r="F240" s="150" t="s">
        <v>2510</v>
      </c>
      <c r="G240" s="150" t="s">
        <v>2511</v>
      </c>
      <c r="H240" s="152">
        <v>164</v>
      </c>
      <c r="I240" s="150" t="s">
        <v>2512</v>
      </c>
      <c r="J240" s="153" t="s">
        <v>2844</v>
      </c>
      <c r="K240" s="154">
        <v>44506</v>
      </c>
      <c r="L240" s="150" t="s">
        <v>53</v>
      </c>
      <c r="M240" s="150" t="s">
        <v>2514</v>
      </c>
      <c r="N240" s="150" t="s">
        <v>2514</v>
      </c>
      <c r="O240" s="150" t="s">
        <v>2158</v>
      </c>
      <c r="P240" s="150" t="s">
        <v>82</v>
      </c>
      <c r="Q240" s="150" t="s">
        <v>2844</v>
      </c>
      <c r="R240" s="150" t="s">
        <v>2845</v>
      </c>
      <c r="S240" s="150"/>
      <c r="T240" s="150" t="s">
        <v>2846</v>
      </c>
      <c r="U240" s="150" t="s">
        <v>2517</v>
      </c>
      <c r="V240" s="150" t="s">
        <v>2518</v>
      </c>
      <c r="W240" s="150" t="s">
        <v>2519</v>
      </c>
      <c r="X240" s="155">
        <v>48</v>
      </c>
      <c r="Y240" s="149"/>
      <c r="Z240" s="149"/>
      <c r="AA240" s="156" t="e">
        <f>SUMIFS('[4]HARGA (2)'!$B$2:$B$32,'[4]HARGA (2)'!$A$2:$A$32,V240)</f>
        <v>#VALUE!</v>
      </c>
      <c r="AB240" s="156" t="e">
        <f t="shared" si="3"/>
        <v>#VALUE!</v>
      </c>
    </row>
    <row r="241" spans="1:28" s="157" customFormat="1" x14ac:dyDescent="0.25">
      <c r="A241" s="149" t="s">
        <v>2506</v>
      </c>
      <c r="B241" s="158" t="s">
        <v>1861</v>
      </c>
      <c r="C241" s="159">
        <v>44506</v>
      </c>
      <c r="D241" s="160" t="s">
        <v>2508</v>
      </c>
      <c r="E241" s="160" t="s">
        <v>2509</v>
      </c>
      <c r="F241" s="160" t="s">
        <v>2510</v>
      </c>
      <c r="G241" s="160" t="s">
        <v>2511</v>
      </c>
      <c r="H241" s="161">
        <v>164</v>
      </c>
      <c r="I241" s="160" t="s">
        <v>2512</v>
      </c>
      <c r="J241" s="162">
        <v>5042314475</v>
      </c>
      <c r="K241" s="163">
        <v>44506</v>
      </c>
      <c r="L241" s="160" t="s">
        <v>53</v>
      </c>
      <c r="M241" s="160" t="s">
        <v>2514</v>
      </c>
      <c r="N241" s="160" t="s">
        <v>2514</v>
      </c>
      <c r="O241" s="160" t="s">
        <v>2158</v>
      </c>
      <c r="P241" s="160" t="s">
        <v>82</v>
      </c>
      <c r="Q241" s="160" t="s">
        <v>2844</v>
      </c>
      <c r="R241" s="160" t="s">
        <v>2847</v>
      </c>
      <c r="S241" s="160" t="s">
        <v>2772</v>
      </c>
      <c r="T241" s="160" t="s">
        <v>2848</v>
      </c>
      <c r="U241" s="161">
        <v>74559</v>
      </c>
      <c r="V241" s="160" t="s">
        <v>2524</v>
      </c>
      <c r="W241" s="160" t="s">
        <v>2519</v>
      </c>
      <c r="X241" s="164">
        <v>1104</v>
      </c>
      <c r="Y241" s="149"/>
      <c r="Z241" s="149"/>
      <c r="AA241" s="156" t="e">
        <f>SUMIFS('[4]HARGA (2)'!$B$2:$B$32,'[4]HARGA (2)'!$A$2:$A$32,V241)</f>
        <v>#VALUE!</v>
      </c>
      <c r="AB241" s="156" t="e">
        <f t="shared" si="3"/>
        <v>#VALUE!</v>
      </c>
    </row>
    <row r="242" spans="1:28" s="157" customFormat="1" x14ac:dyDescent="0.25">
      <c r="A242" s="149" t="s">
        <v>2506</v>
      </c>
      <c r="B242" s="158" t="s">
        <v>1861</v>
      </c>
      <c r="C242" s="159">
        <v>44506</v>
      </c>
      <c r="D242" s="160" t="s">
        <v>2508</v>
      </c>
      <c r="E242" s="160" t="s">
        <v>2509</v>
      </c>
      <c r="F242" s="160" t="s">
        <v>2510</v>
      </c>
      <c r="G242" s="160" t="s">
        <v>2511</v>
      </c>
      <c r="H242" s="161">
        <v>164</v>
      </c>
      <c r="I242" s="160" t="s">
        <v>2512</v>
      </c>
      <c r="J242" s="162">
        <v>5042314475</v>
      </c>
      <c r="K242" s="163">
        <v>44506</v>
      </c>
      <c r="L242" s="160" t="s">
        <v>53</v>
      </c>
      <c r="M242" s="160" t="s">
        <v>2514</v>
      </c>
      <c r="N242" s="160" t="s">
        <v>2514</v>
      </c>
      <c r="O242" s="160" t="s">
        <v>2158</v>
      </c>
      <c r="P242" s="160" t="s">
        <v>82</v>
      </c>
      <c r="Q242" s="160" t="s">
        <v>2844</v>
      </c>
      <c r="R242" s="160" t="s">
        <v>2847</v>
      </c>
      <c r="S242" s="160" t="s">
        <v>2772</v>
      </c>
      <c r="T242" s="160" t="s">
        <v>2848</v>
      </c>
      <c r="U242" s="161">
        <v>19310</v>
      </c>
      <c r="V242" s="160" t="s">
        <v>2525</v>
      </c>
      <c r="W242" s="160" t="s">
        <v>2519</v>
      </c>
      <c r="X242" s="164">
        <v>1104</v>
      </c>
      <c r="Y242" s="149"/>
      <c r="Z242" s="149"/>
      <c r="AA242" s="156" t="e">
        <f>SUMIFS('[4]HARGA (2)'!$B$2:$B$32,'[4]HARGA (2)'!$A$2:$A$32,V242)</f>
        <v>#VALUE!</v>
      </c>
      <c r="AB242" s="156" t="e">
        <f t="shared" si="3"/>
        <v>#VALUE!</v>
      </c>
    </row>
    <row r="243" spans="1:28" s="157" customFormat="1" x14ac:dyDescent="0.25">
      <c r="A243" s="149" t="s">
        <v>2506</v>
      </c>
      <c r="B243" s="158" t="s">
        <v>1861</v>
      </c>
      <c r="C243" s="159">
        <v>44506</v>
      </c>
      <c r="D243" s="160" t="s">
        <v>2508</v>
      </c>
      <c r="E243" s="160" t="s">
        <v>2509</v>
      </c>
      <c r="F243" s="160" t="s">
        <v>2510</v>
      </c>
      <c r="G243" s="160" t="s">
        <v>2511</v>
      </c>
      <c r="H243" s="161">
        <v>164</v>
      </c>
      <c r="I243" s="160" t="s">
        <v>2512</v>
      </c>
      <c r="J243" s="162">
        <v>5042314475</v>
      </c>
      <c r="K243" s="163">
        <v>44506</v>
      </c>
      <c r="L243" s="160" t="s">
        <v>53</v>
      </c>
      <c r="M243" s="160" t="s">
        <v>2514</v>
      </c>
      <c r="N243" s="160" t="s">
        <v>2514</v>
      </c>
      <c r="O243" s="160" t="s">
        <v>2158</v>
      </c>
      <c r="P243" s="160" t="s">
        <v>82</v>
      </c>
      <c r="Q243" s="160" t="s">
        <v>2844</v>
      </c>
      <c r="R243" s="160" t="s">
        <v>2847</v>
      </c>
      <c r="S243" s="160" t="s">
        <v>2772</v>
      </c>
      <c r="T243" s="160" t="s">
        <v>2848</v>
      </c>
      <c r="U243" s="160" t="s">
        <v>2517</v>
      </c>
      <c r="V243" s="160" t="s">
        <v>2518</v>
      </c>
      <c r="W243" s="160" t="s">
        <v>2519</v>
      </c>
      <c r="X243" s="164">
        <v>1104</v>
      </c>
      <c r="Y243" s="149"/>
      <c r="Z243" s="149"/>
      <c r="AA243" s="156" t="e">
        <f>SUMIFS('[4]HARGA (2)'!$B$2:$B$32,'[4]HARGA (2)'!$A$2:$A$32,V243)</f>
        <v>#VALUE!</v>
      </c>
      <c r="AB243" s="156" t="e">
        <f t="shared" si="3"/>
        <v>#VALUE!</v>
      </c>
    </row>
    <row r="244" spans="1:28" s="157" customFormat="1" x14ac:dyDescent="0.25">
      <c r="A244" s="149" t="s">
        <v>2506</v>
      </c>
      <c r="B244" s="158" t="s">
        <v>1861</v>
      </c>
      <c r="C244" s="159">
        <v>44506</v>
      </c>
      <c r="D244" s="160" t="s">
        <v>2508</v>
      </c>
      <c r="E244" s="160" t="s">
        <v>2509</v>
      </c>
      <c r="F244" s="160" t="s">
        <v>2510</v>
      </c>
      <c r="G244" s="160" t="s">
        <v>2511</v>
      </c>
      <c r="H244" s="161">
        <v>164</v>
      </c>
      <c r="I244" s="160" t="s">
        <v>2512</v>
      </c>
      <c r="J244" s="162">
        <v>5042314475</v>
      </c>
      <c r="K244" s="163">
        <v>44506</v>
      </c>
      <c r="L244" s="160" t="s">
        <v>53</v>
      </c>
      <c r="M244" s="160" t="s">
        <v>2514</v>
      </c>
      <c r="N244" s="160" t="s">
        <v>2514</v>
      </c>
      <c r="O244" s="160" t="s">
        <v>2158</v>
      </c>
      <c r="P244" s="160" t="s">
        <v>82</v>
      </c>
      <c r="Q244" s="160" t="s">
        <v>2844</v>
      </c>
      <c r="R244" s="160" t="s">
        <v>2847</v>
      </c>
      <c r="S244" s="160" t="s">
        <v>2772</v>
      </c>
      <c r="T244" s="160" t="s">
        <v>2848</v>
      </c>
      <c r="U244" s="161">
        <v>33300</v>
      </c>
      <c r="V244" s="160" t="s">
        <v>65</v>
      </c>
      <c r="W244" s="160" t="s">
        <v>2519</v>
      </c>
      <c r="X244" s="164">
        <v>24</v>
      </c>
      <c r="Y244" s="149"/>
      <c r="Z244" s="149"/>
      <c r="AA244" s="156" t="e">
        <f>SUMIFS('[4]HARGA (2)'!$B$2:$B$32,'[4]HARGA (2)'!$A$2:$A$32,V244)</f>
        <v>#VALUE!</v>
      </c>
      <c r="AB244" s="156" t="e">
        <f t="shared" si="3"/>
        <v>#VALUE!</v>
      </c>
    </row>
    <row r="245" spans="1:28" s="157" customFormat="1" x14ac:dyDescent="0.25">
      <c r="A245" s="149" t="s">
        <v>2506</v>
      </c>
      <c r="B245" s="158" t="s">
        <v>2849</v>
      </c>
      <c r="C245" s="159">
        <v>44506</v>
      </c>
      <c r="D245" s="160" t="s">
        <v>2508</v>
      </c>
      <c r="E245" s="160" t="s">
        <v>2509</v>
      </c>
      <c r="F245" s="160" t="s">
        <v>2510</v>
      </c>
      <c r="G245" s="160" t="s">
        <v>2511</v>
      </c>
      <c r="H245" s="160" t="s">
        <v>2531</v>
      </c>
      <c r="I245" s="160" t="s">
        <v>2532</v>
      </c>
      <c r="J245" s="162">
        <v>904021450025</v>
      </c>
      <c r="K245" s="163">
        <v>44505</v>
      </c>
      <c r="L245" s="160" t="s">
        <v>193</v>
      </c>
      <c r="M245" s="160" t="s">
        <v>2514</v>
      </c>
      <c r="N245" s="160" t="s">
        <v>2514</v>
      </c>
      <c r="O245" s="160" t="s">
        <v>417</v>
      </c>
      <c r="P245" s="160" t="s">
        <v>418</v>
      </c>
      <c r="Q245" s="161">
        <v>904021450025</v>
      </c>
      <c r="R245" s="160" t="s">
        <v>2850</v>
      </c>
      <c r="S245" s="160" t="s">
        <v>2670</v>
      </c>
      <c r="T245" s="160" t="s">
        <v>2851</v>
      </c>
      <c r="U245" s="161">
        <v>74560</v>
      </c>
      <c r="V245" s="160" t="s">
        <v>377</v>
      </c>
      <c r="W245" s="160" t="s">
        <v>2519</v>
      </c>
      <c r="X245" s="164">
        <v>1344</v>
      </c>
      <c r="Y245" s="149"/>
      <c r="Z245" s="149"/>
      <c r="AA245" s="156" t="e">
        <f>SUMIFS('[4]HARGA (2)'!$B$2:$B$32,'[4]HARGA (2)'!$A$2:$A$32,V245)</f>
        <v>#VALUE!</v>
      </c>
      <c r="AB245" s="156" t="e">
        <f t="shared" si="3"/>
        <v>#VALUE!</v>
      </c>
    </row>
    <row r="246" spans="1:28" s="157" customFormat="1" x14ac:dyDescent="0.25">
      <c r="A246" s="149" t="s">
        <v>2506</v>
      </c>
      <c r="B246" s="158" t="s">
        <v>2849</v>
      </c>
      <c r="C246" s="159">
        <v>44506</v>
      </c>
      <c r="D246" s="160" t="s">
        <v>2508</v>
      </c>
      <c r="E246" s="160" t="s">
        <v>2509</v>
      </c>
      <c r="F246" s="160" t="s">
        <v>2510</v>
      </c>
      <c r="G246" s="160" t="s">
        <v>2511</v>
      </c>
      <c r="H246" s="160" t="s">
        <v>2531</v>
      </c>
      <c r="I246" s="160" t="s">
        <v>2532</v>
      </c>
      <c r="J246" s="162">
        <v>904021450025</v>
      </c>
      <c r="K246" s="163">
        <v>44505</v>
      </c>
      <c r="L246" s="160" t="s">
        <v>193</v>
      </c>
      <c r="M246" s="160" t="s">
        <v>2514</v>
      </c>
      <c r="N246" s="160" t="s">
        <v>2514</v>
      </c>
      <c r="O246" s="160" t="s">
        <v>417</v>
      </c>
      <c r="P246" s="160" t="s">
        <v>418</v>
      </c>
      <c r="Q246" s="161">
        <v>904021450025</v>
      </c>
      <c r="R246" s="160" t="s">
        <v>2850</v>
      </c>
      <c r="S246" s="160" t="s">
        <v>2670</v>
      </c>
      <c r="T246" s="160" t="s">
        <v>2851</v>
      </c>
      <c r="U246" s="161">
        <v>29310</v>
      </c>
      <c r="V246" s="160" t="s">
        <v>2539</v>
      </c>
      <c r="W246" s="160" t="s">
        <v>2519</v>
      </c>
      <c r="X246" s="164">
        <v>1344</v>
      </c>
      <c r="Y246" s="149"/>
      <c r="Z246" s="149"/>
      <c r="AA246" s="156" t="e">
        <f>SUMIFS('[4]HARGA (2)'!$B$2:$B$32,'[4]HARGA (2)'!$A$2:$A$32,V246)</f>
        <v>#VALUE!</v>
      </c>
      <c r="AB246" s="156" t="e">
        <f t="shared" si="3"/>
        <v>#VALUE!</v>
      </c>
    </row>
    <row r="247" spans="1:28" s="157" customFormat="1" x14ac:dyDescent="0.25">
      <c r="A247" s="149" t="s">
        <v>2506</v>
      </c>
      <c r="B247" s="158" t="s">
        <v>2849</v>
      </c>
      <c r="C247" s="159">
        <v>44506</v>
      </c>
      <c r="D247" s="160" t="s">
        <v>2508</v>
      </c>
      <c r="E247" s="160" t="s">
        <v>2509</v>
      </c>
      <c r="F247" s="160" t="s">
        <v>2510</v>
      </c>
      <c r="G247" s="160" t="s">
        <v>2511</v>
      </c>
      <c r="H247" s="160" t="s">
        <v>2531</v>
      </c>
      <c r="I247" s="160" t="s">
        <v>2532</v>
      </c>
      <c r="J247" s="162">
        <v>904021450025</v>
      </c>
      <c r="K247" s="163">
        <v>44505</v>
      </c>
      <c r="L247" s="160" t="s">
        <v>193</v>
      </c>
      <c r="M247" s="160" t="s">
        <v>2514</v>
      </c>
      <c r="N247" s="160" t="s">
        <v>2514</v>
      </c>
      <c r="O247" s="160" t="s">
        <v>417</v>
      </c>
      <c r="P247" s="160" t="s">
        <v>418</v>
      </c>
      <c r="Q247" s="161">
        <v>904021450025</v>
      </c>
      <c r="R247" s="160" t="s">
        <v>2850</v>
      </c>
      <c r="S247" s="160" t="s">
        <v>2670</v>
      </c>
      <c r="T247" s="160" t="s">
        <v>2851</v>
      </c>
      <c r="U247" s="160" t="s">
        <v>2534</v>
      </c>
      <c r="V247" s="160" t="s">
        <v>2535</v>
      </c>
      <c r="W247" s="160" t="s">
        <v>2519</v>
      </c>
      <c r="X247" s="164">
        <v>1344</v>
      </c>
      <c r="Y247" s="149"/>
      <c r="Z247" s="149"/>
      <c r="AA247" s="156" t="e">
        <f>SUMIFS('[4]HARGA (2)'!$B$2:$B$32,'[4]HARGA (2)'!$A$2:$A$32,V247)</f>
        <v>#VALUE!</v>
      </c>
      <c r="AB247" s="156" t="e">
        <f t="shared" si="3"/>
        <v>#VALUE!</v>
      </c>
    </row>
    <row r="248" spans="1:28" s="157" customFormat="1" x14ac:dyDescent="0.25">
      <c r="A248" s="149" t="s">
        <v>2506</v>
      </c>
      <c r="B248" s="150" t="s">
        <v>1910</v>
      </c>
      <c r="C248" s="151">
        <v>44507</v>
      </c>
      <c r="D248" s="150" t="s">
        <v>2508</v>
      </c>
      <c r="E248" s="150" t="s">
        <v>2509</v>
      </c>
      <c r="F248" s="150" t="s">
        <v>2510</v>
      </c>
      <c r="G248" s="150" t="s">
        <v>2511</v>
      </c>
      <c r="H248" s="152">
        <v>164</v>
      </c>
      <c r="I248" s="150" t="s">
        <v>2512</v>
      </c>
      <c r="J248" s="153" t="s">
        <v>2852</v>
      </c>
      <c r="K248" s="154">
        <v>44506</v>
      </c>
      <c r="L248" s="150" t="s">
        <v>53</v>
      </c>
      <c r="M248" s="150" t="s">
        <v>2514</v>
      </c>
      <c r="N248" s="150" t="s">
        <v>2514</v>
      </c>
      <c r="O248" s="150" t="s">
        <v>75</v>
      </c>
      <c r="P248" s="150" t="s">
        <v>518</v>
      </c>
      <c r="Q248" s="150" t="s">
        <v>2852</v>
      </c>
      <c r="R248" s="150" t="s">
        <v>2853</v>
      </c>
      <c r="S248" s="150"/>
      <c r="T248" s="150" t="s">
        <v>2854</v>
      </c>
      <c r="U248" s="150" t="s">
        <v>2517</v>
      </c>
      <c r="V248" s="150" t="s">
        <v>2518</v>
      </c>
      <c r="W248" s="150" t="s">
        <v>2519</v>
      </c>
      <c r="X248" s="155">
        <v>336</v>
      </c>
      <c r="Y248" s="149"/>
      <c r="Z248" s="149"/>
      <c r="AA248" s="156" t="e">
        <f>SUMIFS('[4]HARGA (2)'!$B$2:$B$32,'[4]HARGA (2)'!$A$2:$A$32,V248)</f>
        <v>#VALUE!</v>
      </c>
      <c r="AB248" s="156" t="e">
        <f t="shared" si="3"/>
        <v>#VALUE!</v>
      </c>
    </row>
    <row r="249" spans="1:28" s="157" customFormat="1" x14ac:dyDescent="0.25">
      <c r="A249" s="149" t="s">
        <v>2506</v>
      </c>
      <c r="B249" s="158" t="s">
        <v>1908</v>
      </c>
      <c r="C249" s="159">
        <v>44507</v>
      </c>
      <c r="D249" s="160" t="s">
        <v>2508</v>
      </c>
      <c r="E249" s="160" t="s">
        <v>2509</v>
      </c>
      <c r="F249" s="160" t="s">
        <v>2510</v>
      </c>
      <c r="G249" s="160" t="s">
        <v>2511</v>
      </c>
      <c r="H249" s="161">
        <v>164</v>
      </c>
      <c r="I249" s="160" t="s">
        <v>2512</v>
      </c>
      <c r="J249" s="162">
        <v>5042321895</v>
      </c>
      <c r="K249" s="163">
        <v>44506</v>
      </c>
      <c r="L249" s="160" t="s">
        <v>53</v>
      </c>
      <c r="M249" s="160" t="s">
        <v>2514</v>
      </c>
      <c r="N249" s="160" t="s">
        <v>2514</v>
      </c>
      <c r="O249" s="160" t="s">
        <v>75</v>
      </c>
      <c r="P249" s="160" t="s">
        <v>518</v>
      </c>
      <c r="Q249" s="160" t="s">
        <v>2852</v>
      </c>
      <c r="R249" s="160" t="s">
        <v>2855</v>
      </c>
      <c r="S249" s="160" t="s">
        <v>2856</v>
      </c>
      <c r="T249" s="160" t="s">
        <v>2857</v>
      </c>
      <c r="U249" s="161">
        <v>74559</v>
      </c>
      <c r="V249" s="160" t="s">
        <v>2524</v>
      </c>
      <c r="W249" s="160" t="s">
        <v>2519</v>
      </c>
      <c r="X249" s="164">
        <v>1008</v>
      </c>
      <c r="Y249" s="149"/>
      <c r="Z249" s="149"/>
      <c r="AA249" s="156" t="e">
        <f>SUMIFS('[4]HARGA (2)'!$B$2:$B$32,'[4]HARGA (2)'!$A$2:$A$32,V249)</f>
        <v>#VALUE!</v>
      </c>
      <c r="AB249" s="156" t="e">
        <f t="shared" si="3"/>
        <v>#VALUE!</v>
      </c>
    </row>
    <row r="250" spans="1:28" s="157" customFormat="1" x14ac:dyDescent="0.25">
      <c r="A250" s="149" t="s">
        <v>2506</v>
      </c>
      <c r="B250" s="158" t="s">
        <v>1908</v>
      </c>
      <c r="C250" s="159">
        <v>44507</v>
      </c>
      <c r="D250" s="160" t="s">
        <v>2508</v>
      </c>
      <c r="E250" s="160" t="s">
        <v>2509</v>
      </c>
      <c r="F250" s="160" t="s">
        <v>2510</v>
      </c>
      <c r="G250" s="160" t="s">
        <v>2511</v>
      </c>
      <c r="H250" s="161">
        <v>164</v>
      </c>
      <c r="I250" s="160" t="s">
        <v>2512</v>
      </c>
      <c r="J250" s="162">
        <v>5042321895</v>
      </c>
      <c r="K250" s="163">
        <v>44506</v>
      </c>
      <c r="L250" s="160" t="s">
        <v>53</v>
      </c>
      <c r="M250" s="160" t="s">
        <v>2514</v>
      </c>
      <c r="N250" s="160" t="s">
        <v>2514</v>
      </c>
      <c r="O250" s="160" t="s">
        <v>75</v>
      </c>
      <c r="P250" s="160" t="s">
        <v>518</v>
      </c>
      <c r="Q250" s="160" t="s">
        <v>2852</v>
      </c>
      <c r="R250" s="160" t="s">
        <v>2855</v>
      </c>
      <c r="S250" s="160" t="s">
        <v>2856</v>
      </c>
      <c r="T250" s="160" t="s">
        <v>2857</v>
      </c>
      <c r="U250" s="161">
        <v>19310</v>
      </c>
      <c r="V250" s="160" t="s">
        <v>2525</v>
      </c>
      <c r="W250" s="160" t="s">
        <v>2519</v>
      </c>
      <c r="X250" s="164">
        <v>1008</v>
      </c>
      <c r="Y250" s="149"/>
      <c r="Z250" s="149"/>
      <c r="AA250" s="156" t="e">
        <f>SUMIFS('[4]HARGA (2)'!$B$2:$B$32,'[4]HARGA (2)'!$A$2:$A$32,V250)</f>
        <v>#VALUE!</v>
      </c>
      <c r="AB250" s="156" t="e">
        <f t="shared" si="3"/>
        <v>#VALUE!</v>
      </c>
    </row>
    <row r="251" spans="1:28" s="157" customFormat="1" x14ac:dyDescent="0.25">
      <c r="A251" s="149" t="s">
        <v>2506</v>
      </c>
      <c r="B251" s="158" t="s">
        <v>1908</v>
      </c>
      <c r="C251" s="159">
        <v>44507</v>
      </c>
      <c r="D251" s="160" t="s">
        <v>2508</v>
      </c>
      <c r="E251" s="160" t="s">
        <v>2509</v>
      </c>
      <c r="F251" s="160" t="s">
        <v>2510</v>
      </c>
      <c r="G251" s="160" t="s">
        <v>2511</v>
      </c>
      <c r="H251" s="161">
        <v>164</v>
      </c>
      <c r="I251" s="160" t="s">
        <v>2512</v>
      </c>
      <c r="J251" s="162">
        <v>5042321895</v>
      </c>
      <c r="K251" s="163">
        <v>44506</v>
      </c>
      <c r="L251" s="160" t="s">
        <v>53</v>
      </c>
      <c r="M251" s="160" t="s">
        <v>2514</v>
      </c>
      <c r="N251" s="160" t="s">
        <v>2514</v>
      </c>
      <c r="O251" s="160" t="s">
        <v>75</v>
      </c>
      <c r="P251" s="160" t="s">
        <v>518</v>
      </c>
      <c r="Q251" s="160" t="s">
        <v>2852</v>
      </c>
      <c r="R251" s="160" t="s">
        <v>2855</v>
      </c>
      <c r="S251" s="160" t="s">
        <v>2856</v>
      </c>
      <c r="T251" s="160" t="s">
        <v>2857</v>
      </c>
      <c r="U251" s="160" t="s">
        <v>2517</v>
      </c>
      <c r="V251" s="160" t="s">
        <v>2518</v>
      </c>
      <c r="W251" s="160" t="s">
        <v>2519</v>
      </c>
      <c r="X251" s="164">
        <v>1008</v>
      </c>
      <c r="Y251" s="149"/>
      <c r="Z251" s="149"/>
      <c r="AA251" s="156" t="e">
        <f>SUMIFS('[4]HARGA (2)'!$B$2:$B$32,'[4]HARGA (2)'!$A$2:$A$32,V251)</f>
        <v>#VALUE!</v>
      </c>
      <c r="AB251" s="156" t="e">
        <f t="shared" si="3"/>
        <v>#VALUE!</v>
      </c>
    </row>
    <row r="252" spans="1:28" s="157" customFormat="1" x14ac:dyDescent="0.25">
      <c r="A252" s="149" t="s">
        <v>2506</v>
      </c>
      <c r="B252" s="158" t="s">
        <v>1908</v>
      </c>
      <c r="C252" s="159">
        <v>44507</v>
      </c>
      <c r="D252" s="160" t="s">
        <v>2508</v>
      </c>
      <c r="E252" s="160" t="s">
        <v>2509</v>
      </c>
      <c r="F252" s="160" t="s">
        <v>2510</v>
      </c>
      <c r="G252" s="160" t="s">
        <v>2511</v>
      </c>
      <c r="H252" s="161">
        <v>164</v>
      </c>
      <c r="I252" s="160" t="s">
        <v>2512</v>
      </c>
      <c r="J252" s="162">
        <v>5042321895</v>
      </c>
      <c r="K252" s="163">
        <v>44506</v>
      </c>
      <c r="L252" s="160" t="s">
        <v>53</v>
      </c>
      <c r="M252" s="160" t="s">
        <v>2514</v>
      </c>
      <c r="N252" s="160" t="s">
        <v>2514</v>
      </c>
      <c r="O252" s="160" t="s">
        <v>75</v>
      </c>
      <c r="P252" s="160" t="s">
        <v>518</v>
      </c>
      <c r="Q252" s="160" t="s">
        <v>2852</v>
      </c>
      <c r="R252" s="160" t="s">
        <v>2855</v>
      </c>
      <c r="S252" s="160" t="s">
        <v>2856</v>
      </c>
      <c r="T252" s="160" t="s">
        <v>2857</v>
      </c>
      <c r="U252" s="161">
        <v>33300</v>
      </c>
      <c r="V252" s="160" t="s">
        <v>65</v>
      </c>
      <c r="W252" s="160" t="s">
        <v>2519</v>
      </c>
      <c r="X252" s="164">
        <v>28</v>
      </c>
      <c r="Y252" s="149"/>
      <c r="Z252" s="149"/>
      <c r="AA252" s="156" t="e">
        <f>SUMIFS('[4]HARGA (2)'!$B$2:$B$32,'[4]HARGA (2)'!$A$2:$A$32,V252)</f>
        <v>#VALUE!</v>
      </c>
      <c r="AB252" s="156" t="e">
        <f t="shared" si="3"/>
        <v>#VALUE!</v>
      </c>
    </row>
    <row r="253" spans="1:28" s="157" customFormat="1" x14ac:dyDescent="0.25">
      <c r="A253" s="149" t="s">
        <v>2506</v>
      </c>
      <c r="B253" s="150" t="s">
        <v>1915</v>
      </c>
      <c r="C253" s="151">
        <v>44507</v>
      </c>
      <c r="D253" s="150" t="s">
        <v>2508</v>
      </c>
      <c r="E253" s="150" t="s">
        <v>2509</v>
      </c>
      <c r="F253" s="150" t="s">
        <v>2510</v>
      </c>
      <c r="G253" s="150" t="s">
        <v>2511</v>
      </c>
      <c r="H253" s="152">
        <v>164</v>
      </c>
      <c r="I253" s="150" t="s">
        <v>2512</v>
      </c>
      <c r="J253" s="153" t="s">
        <v>2858</v>
      </c>
      <c r="K253" s="154">
        <v>44506</v>
      </c>
      <c r="L253" s="150" t="s">
        <v>53</v>
      </c>
      <c r="M253" s="150" t="s">
        <v>2514</v>
      </c>
      <c r="N253" s="150" t="s">
        <v>2514</v>
      </c>
      <c r="O253" s="150" t="s">
        <v>2556</v>
      </c>
      <c r="P253" s="150" t="s">
        <v>606</v>
      </c>
      <c r="Q253" s="150" t="s">
        <v>2858</v>
      </c>
      <c r="R253" s="150" t="s">
        <v>2859</v>
      </c>
      <c r="S253" s="150"/>
      <c r="T253" s="150" t="s">
        <v>2860</v>
      </c>
      <c r="U253" s="150" t="s">
        <v>2517</v>
      </c>
      <c r="V253" s="150" t="s">
        <v>2518</v>
      </c>
      <c r="W253" s="150" t="s">
        <v>2519</v>
      </c>
      <c r="X253" s="155">
        <v>35</v>
      </c>
      <c r="Y253" s="149"/>
      <c r="Z253" s="149"/>
      <c r="AA253" s="156" t="e">
        <f>SUMIFS('[4]HARGA (2)'!$B$2:$B$32,'[4]HARGA (2)'!$A$2:$A$32,V253)</f>
        <v>#VALUE!</v>
      </c>
      <c r="AB253" s="156" t="e">
        <f t="shared" si="3"/>
        <v>#VALUE!</v>
      </c>
    </row>
    <row r="254" spans="1:28" s="157" customFormat="1" x14ac:dyDescent="0.25">
      <c r="A254" s="149" t="s">
        <v>2506</v>
      </c>
      <c r="B254" s="158" t="s">
        <v>1913</v>
      </c>
      <c r="C254" s="159">
        <v>44507</v>
      </c>
      <c r="D254" s="160" t="s">
        <v>2508</v>
      </c>
      <c r="E254" s="160" t="s">
        <v>2509</v>
      </c>
      <c r="F254" s="160" t="s">
        <v>2510</v>
      </c>
      <c r="G254" s="160" t="s">
        <v>2511</v>
      </c>
      <c r="H254" s="161">
        <v>164</v>
      </c>
      <c r="I254" s="160" t="s">
        <v>2512</v>
      </c>
      <c r="J254" s="162">
        <v>5042319149</v>
      </c>
      <c r="K254" s="163">
        <v>44506</v>
      </c>
      <c r="L254" s="160" t="s">
        <v>53</v>
      </c>
      <c r="M254" s="160" t="s">
        <v>2514</v>
      </c>
      <c r="N254" s="160" t="s">
        <v>2514</v>
      </c>
      <c r="O254" s="160" t="s">
        <v>2556</v>
      </c>
      <c r="P254" s="160" t="s">
        <v>606</v>
      </c>
      <c r="Q254" s="160" t="s">
        <v>2858</v>
      </c>
      <c r="R254" s="160" t="s">
        <v>2861</v>
      </c>
      <c r="S254" s="160" t="s">
        <v>2856</v>
      </c>
      <c r="T254" s="160" t="s">
        <v>2862</v>
      </c>
      <c r="U254" s="161">
        <v>74559</v>
      </c>
      <c r="V254" s="160" t="s">
        <v>2524</v>
      </c>
      <c r="W254" s="160" t="s">
        <v>2519</v>
      </c>
      <c r="X254" s="164">
        <v>1152</v>
      </c>
      <c r="Y254" s="149"/>
      <c r="Z254" s="149"/>
      <c r="AA254" s="156" t="e">
        <f>SUMIFS('[4]HARGA (2)'!$B$2:$B$32,'[4]HARGA (2)'!$A$2:$A$32,V254)</f>
        <v>#VALUE!</v>
      </c>
      <c r="AB254" s="156" t="e">
        <f t="shared" si="3"/>
        <v>#VALUE!</v>
      </c>
    </row>
    <row r="255" spans="1:28" s="157" customFormat="1" x14ac:dyDescent="0.25">
      <c r="A255" s="149" t="s">
        <v>2506</v>
      </c>
      <c r="B255" s="158" t="s">
        <v>1913</v>
      </c>
      <c r="C255" s="159">
        <v>44507</v>
      </c>
      <c r="D255" s="160" t="s">
        <v>2508</v>
      </c>
      <c r="E255" s="160" t="s">
        <v>2509</v>
      </c>
      <c r="F255" s="160" t="s">
        <v>2510</v>
      </c>
      <c r="G255" s="160" t="s">
        <v>2511</v>
      </c>
      <c r="H255" s="161">
        <v>164</v>
      </c>
      <c r="I255" s="160" t="s">
        <v>2512</v>
      </c>
      <c r="J255" s="162">
        <v>5042319149</v>
      </c>
      <c r="K255" s="163">
        <v>44506</v>
      </c>
      <c r="L255" s="160" t="s">
        <v>53</v>
      </c>
      <c r="M255" s="160" t="s">
        <v>2514</v>
      </c>
      <c r="N255" s="160" t="s">
        <v>2514</v>
      </c>
      <c r="O255" s="160" t="s">
        <v>2556</v>
      </c>
      <c r="P255" s="160" t="s">
        <v>606</v>
      </c>
      <c r="Q255" s="160" t="s">
        <v>2858</v>
      </c>
      <c r="R255" s="160" t="s">
        <v>2861</v>
      </c>
      <c r="S255" s="160" t="s">
        <v>2856</v>
      </c>
      <c r="T255" s="160" t="s">
        <v>2862</v>
      </c>
      <c r="U255" s="161">
        <v>19310</v>
      </c>
      <c r="V255" s="160" t="s">
        <v>2525</v>
      </c>
      <c r="W255" s="160" t="s">
        <v>2519</v>
      </c>
      <c r="X255" s="164">
        <v>1152</v>
      </c>
      <c r="Y255" s="149"/>
      <c r="Z255" s="149"/>
      <c r="AA255" s="156" t="e">
        <f>SUMIFS('[4]HARGA (2)'!$B$2:$B$32,'[4]HARGA (2)'!$A$2:$A$32,V255)</f>
        <v>#VALUE!</v>
      </c>
      <c r="AB255" s="156" t="e">
        <f t="shared" si="3"/>
        <v>#VALUE!</v>
      </c>
    </row>
    <row r="256" spans="1:28" s="157" customFormat="1" x14ac:dyDescent="0.25">
      <c r="A256" s="149" t="s">
        <v>2506</v>
      </c>
      <c r="B256" s="158" t="s">
        <v>1913</v>
      </c>
      <c r="C256" s="159">
        <v>44507</v>
      </c>
      <c r="D256" s="160" t="s">
        <v>2508</v>
      </c>
      <c r="E256" s="160" t="s">
        <v>2509</v>
      </c>
      <c r="F256" s="160" t="s">
        <v>2510</v>
      </c>
      <c r="G256" s="160" t="s">
        <v>2511</v>
      </c>
      <c r="H256" s="161">
        <v>164</v>
      </c>
      <c r="I256" s="160" t="s">
        <v>2512</v>
      </c>
      <c r="J256" s="162">
        <v>5042319149</v>
      </c>
      <c r="K256" s="163">
        <v>44506</v>
      </c>
      <c r="L256" s="160" t="s">
        <v>53</v>
      </c>
      <c r="M256" s="160" t="s">
        <v>2514</v>
      </c>
      <c r="N256" s="160" t="s">
        <v>2514</v>
      </c>
      <c r="O256" s="160" t="s">
        <v>2556</v>
      </c>
      <c r="P256" s="160" t="s">
        <v>606</v>
      </c>
      <c r="Q256" s="160" t="s">
        <v>2858</v>
      </c>
      <c r="R256" s="160" t="s">
        <v>2861</v>
      </c>
      <c r="S256" s="160" t="s">
        <v>2856</v>
      </c>
      <c r="T256" s="160" t="s">
        <v>2862</v>
      </c>
      <c r="U256" s="160" t="s">
        <v>2517</v>
      </c>
      <c r="V256" s="160" t="s">
        <v>2518</v>
      </c>
      <c r="W256" s="160" t="s">
        <v>2519</v>
      </c>
      <c r="X256" s="164">
        <v>1152</v>
      </c>
      <c r="Y256" s="149"/>
      <c r="Z256" s="149"/>
      <c r="AA256" s="156" t="e">
        <f>SUMIFS('[4]HARGA (2)'!$B$2:$B$32,'[4]HARGA (2)'!$A$2:$A$32,V256)</f>
        <v>#VALUE!</v>
      </c>
      <c r="AB256" s="156" t="e">
        <f t="shared" si="3"/>
        <v>#VALUE!</v>
      </c>
    </row>
    <row r="257" spans="1:28" s="157" customFormat="1" x14ac:dyDescent="0.25">
      <c r="A257" s="149" t="s">
        <v>2506</v>
      </c>
      <c r="B257" s="158" t="s">
        <v>1913</v>
      </c>
      <c r="C257" s="159">
        <v>44507</v>
      </c>
      <c r="D257" s="160" t="s">
        <v>2508</v>
      </c>
      <c r="E257" s="160" t="s">
        <v>2509</v>
      </c>
      <c r="F257" s="160" t="s">
        <v>2510</v>
      </c>
      <c r="G257" s="160" t="s">
        <v>2511</v>
      </c>
      <c r="H257" s="161">
        <v>164</v>
      </c>
      <c r="I257" s="160" t="s">
        <v>2512</v>
      </c>
      <c r="J257" s="162">
        <v>5042319149</v>
      </c>
      <c r="K257" s="163">
        <v>44506</v>
      </c>
      <c r="L257" s="160" t="s">
        <v>53</v>
      </c>
      <c r="M257" s="160" t="s">
        <v>2514</v>
      </c>
      <c r="N257" s="160" t="s">
        <v>2514</v>
      </c>
      <c r="O257" s="160" t="s">
        <v>2556</v>
      </c>
      <c r="P257" s="160" t="s">
        <v>606</v>
      </c>
      <c r="Q257" s="160" t="s">
        <v>2858</v>
      </c>
      <c r="R257" s="160" t="s">
        <v>2861</v>
      </c>
      <c r="S257" s="160" t="s">
        <v>2856</v>
      </c>
      <c r="T257" s="160" t="s">
        <v>2862</v>
      </c>
      <c r="U257" s="161">
        <v>33300</v>
      </c>
      <c r="V257" s="160" t="s">
        <v>65</v>
      </c>
      <c r="W257" s="160" t="s">
        <v>2519</v>
      </c>
      <c r="X257" s="164">
        <v>24</v>
      </c>
      <c r="Y257" s="149"/>
      <c r="Z257" s="149"/>
      <c r="AA257" s="156" t="e">
        <f>SUMIFS('[4]HARGA (2)'!$B$2:$B$32,'[4]HARGA (2)'!$A$2:$A$32,V257)</f>
        <v>#VALUE!</v>
      </c>
      <c r="AB257" s="156" t="e">
        <f t="shared" si="3"/>
        <v>#VALUE!</v>
      </c>
    </row>
    <row r="258" spans="1:28" s="157" customFormat="1" x14ac:dyDescent="0.25">
      <c r="A258" s="149" t="s">
        <v>2506</v>
      </c>
      <c r="B258" s="150" t="s">
        <v>1906</v>
      </c>
      <c r="C258" s="151">
        <v>44507</v>
      </c>
      <c r="D258" s="150" t="s">
        <v>2508</v>
      </c>
      <c r="E258" s="150" t="s">
        <v>2509</v>
      </c>
      <c r="F258" s="150" t="s">
        <v>2510</v>
      </c>
      <c r="G258" s="150" t="s">
        <v>2511</v>
      </c>
      <c r="H258" s="152">
        <v>164</v>
      </c>
      <c r="I258" s="150" t="s">
        <v>2512</v>
      </c>
      <c r="J258" s="153" t="s">
        <v>2863</v>
      </c>
      <c r="K258" s="154">
        <v>44507</v>
      </c>
      <c r="L258" s="150" t="s">
        <v>53</v>
      </c>
      <c r="M258" s="150" t="s">
        <v>2514</v>
      </c>
      <c r="N258" s="150" t="s">
        <v>2514</v>
      </c>
      <c r="O258" s="150" t="s">
        <v>983</v>
      </c>
      <c r="P258" s="150" t="s">
        <v>984</v>
      </c>
      <c r="Q258" s="150" t="s">
        <v>2863</v>
      </c>
      <c r="R258" s="150" t="s">
        <v>2864</v>
      </c>
      <c r="S258" s="150"/>
      <c r="T258" s="150" t="s">
        <v>2865</v>
      </c>
      <c r="U258" s="150" t="s">
        <v>2517</v>
      </c>
      <c r="V258" s="150" t="s">
        <v>2518</v>
      </c>
      <c r="W258" s="150" t="s">
        <v>2519</v>
      </c>
      <c r="X258" s="155">
        <v>35</v>
      </c>
      <c r="Y258" s="149"/>
      <c r="Z258" s="149"/>
      <c r="AA258" s="156" t="e">
        <f>SUMIFS('[4]HARGA (2)'!$B$2:$B$32,'[4]HARGA (2)'!$A$2:$A$32,V258)</f>
        <v>#VALUE!</v>
      </c>
      <c r="AB258" s="156" t="e">
        <f t="shared" si="3"/>
        <v>#VALUE!</v>
      </c>
    </row>
    <row r="259" spans="1:28" s="157" customFormat="1" x14ac:dyDescent="0.25">
      <c r="A259" s="149" t="s">
        <v>2506</v>
      </c>
      <c r="B259" s="158" t="s">
        <v>1904</v>
      </c>
      <c r="C259" s="159">
        <v>44507</v>
      </c>
      <c r="D259" s="160" t="s">
        <v>2508</v>
      </c>
      <c r="E259" s="160" t="s">
        <v>2509</v>
      </c>
      <c r="F259" s="160" t="s">
        <v>2510</v>
      </c>
      <c r="G259" s="160" t="s">
        <v>2511</v>
      </c>
      <c r="H259" s="161">
        <v>164</v>
      </c>
      <c r="I259" s="160" t="s">
        <v>2512</v>
      </c>
      <c r="J259" s="162">
        <v>5042305012</v>
      </c>
      <c r="K259" s="163">
        <v>44506</v>
      </c>
      <c r="L259" s="160" t="s">
        <v>53</v>
      </c>
      <c r="M259" s="160" t="s">
        <v>2514</v>
      </c>
      <c r="N259" s="160" t="s">
        <v>2514</v>
      </c>
      <c r="O259" s="160" t="s">
        <v>983</v>
      </c>
      <c r="P259" s="160" t="s">
        <v>984</v>
      </c>
      <c r="Q259" s="160" t="s">
        <v>2863</v>
      </c>
      <c r="R259" s="160" t="s">
        <v>2866</v>
      </c>
      <c r="S259" s="160" t="s">
        <v>2856</v>
      </c>
      <c r="T259" s="160" t="s">
        <v>2867</v>
      </c>
      <c r="U259" s="161">
        <v>74559</v>
      </c>
      <c r="V259" s="160" t="s">
        <v>2524</v>
      </c>
      <c r="W259" s="160" t="s">
        <v>2519</v>
      </c>
      <c r="X259" s="164">
        <v>1152</v>
      </c>
      <c r="Y259" s="149"/>
      <c r="Z259" s="149"/>
      <c r="AA259" s="156" t="e">
        <f>SUMIFS('[4]HARGA (2)'!$B$2:$B$32,'[4]HARGA (2)'!$A$2:$A$32,V259)</f>
        <v>#VALUE!</v>
      </c>
      <c r="AB259" s="156" t="e">
        <f t="shared" si="3"/>
        <v>#VALUE!</v>
      </c>
    </row>
    <row r="260" spans="1:28" s="157" customFormat="1" x14ac:dyDescent="0.25">
      <c r="A260" s="149" t="s">
        <v>2506</v>
      </c>
      <c r="B260" s="158" t="s">
        <v>1904</v>
      </c>
      <c r="C260" s="159">
        <v>44507</v>
      </c>
      <c r="D260" s="160" t="s">
        <v>2508</v>
      </c>
      <c r="E260" s="160" t="s">
        <v>2509</v>
      </c>
      <c r="F260" s="160" t="s">
        <v>2510</v>
      </c>
      <c r="G260" s="160" t="s">
        <v>2511</v>
      </c>
      <c r="H260" s="161">
        <v>164</v>
      </c>
      <c r="I260" s="160" t="s">
        <v>2512</v>
      </c>
      <c r="J260" s="162">
        <v>5042305012</v>
      </c>
      <c r="K260" s="163">
        <v>44506</v>
      </c>
      <c r="L260" s="160" t="s">
        <v>53</v>
      </c>
      <c r="M260" s="160" t="s">
        <v>2514</v>
      </c>
      <c r="N260" s="160" t="s">
        <v>2514</v>
      </c>
      <c r="O260" s="160" t="s">
        <v>983</v>
      </c>
      <c r="P260" s="160" t="s">
        <v>984</v>
      </c>
      <c r="Q260" s="160" t="s">
        <v>2863</v>
      </c>
      <c r="R260" s="160" t="s">
        <v>2866</v>
      </c>
      <c r="S260" s="160" t="s">
        <v>2856</v>
      </c>
      <c r="T260" s="160" t="s">
        <v>2867</v>
      </c>
      <c r="U260" s="161">
        <v>19310</v>
      </c>
      <c r="V260" s="160" t="s">
        <v>2525</v>
      </c>
      <c r="W260" s="160" t="s">
        <v>2519</v>
      </c>
      <c r="X260" s="164">
        <v>1152</v>
      </c>
      <c r="Y260" s="149"/>
      <c r="Z260" s="149"/>
      <c r="AA260" s="156" t="e">
        <f>SUMIFS('[4]HARGA (2)'!$B$2:$B$32,'[4]HARGA (2)'!$A$2:$A$32,V260)</f>
        <v>#VALUE!</v>
      </c>
      <c r="AB260" s="156" t="e">
        <f t="shared" ref="AB260:AB323" si="4">AA260*X260</f>
        <v>#VALUE!</v>
      </c>
    </row>
    <row r="261" spans="1:28" s="157" customFormat="1" x14ac:dyDescent="0.25">
      <c r="A261" s="149" t="s">
        <v>2506</v>
      </c>
      <c r="B261" s="158" t="s">
        <v>1904</v>
      </c>
      <c r="C261" s="159">
        <v>44507</v>
      </c>
      <c r="D261" s="160" t="s">
        <v>2508</v>
      </c>
      <c r="E261" s="160" t="s">
        <v>2509</v>
      </c>
      <c r="F261" s="160" t="s">
        <v>2510</v>
      </c>
      <c r="G261" s="160" t="s">
        <v>2511</v>
      </c>
      <c r="H261" s="161">
        <v>164</v>
      </c>
      <c r="I261" s="160" t="s">
        <v>2512</v>
      </c>
      <c r="J261" s="162">
        <v>5042305012</v>
      </c>
      <c r="K261" s="163">
        <v>44506</v>
      </c>
      <c r="L261" s="160" t="s">
        <v>53</v>
      </c>
      <c r="M261" s="160" t="s">
        <v>2514</v>
      </c>
      <c r="N261" s="160" t="s">
        <v>2514</v>
      </c>
      <c r="O261" s="160" t="s">
        <v>983</v>
      </c>
      <c r="P261" s="160" t="s">
        <v>984</v>
      </c>
      <c r="Q261" s="160" t="s">
        <v>2863</v>
      </c>
      <c r="R261" s="160" t="s">
        <v>2866</v>
      </c>
      <c r="S261" s="160" t="s">
        <v>2856</v>
      </c>
      <c r="T261" s="160" t="s">
        <v>2867</v>
      </c>
      <c r="U261" s="160" t="s">
        <v>2517</v>
      </c>
      <c r="V261" s="160" t="s">
        <v>2518</v>
      </c>
      <c r="W261" s="160" t="s">
        <v>2519</v>
      </c>
      <c r="X261" s="164">
        <v>1152</v>
      </c>
      <c r="Y261" s="149"/>
      <c r="Z261" s="149"/>
      <c r="AA261" s="156" t="e">
        <f>SUMIFS('[4]HARGA (2)'!$B$2:$B$32,'[4]HARGA (2)'!$A$2:$A$32,V261)</f>
        <v>#VALUE!</v>
      </c>
      <c r="AB261" s="156" t="e">
        <f t="shared" si="4"/>
        <v>#VALUE!</v>
      </c>
    </row>
    <row r="262" spans="1:28" s="157" customFormat="1" x14ac:dyDescent="0.25">
      <c r="A262" s="149" t="s">
        <v>2506</v>
      </c>
      <c r="B262" s="158" t="s">
        <v>1904</v>
      </c>
      <c r="C262" s="159">
        <v>44507</v>
      </c>
      <c r="D262" s="160" t="s">
        <v>2508</v>
      </c>
      <c r="E262" s="160" t="s">
        <v>2509</v>
      </c>
      <c r="F262" s="160" t="s">
        <v>2510</v>
      </c>
      <c r="G262" s="160" t="s">
        <v>2511</v>
      </c>
      <c r="H262" s="161">
        <v>164</v>
      </c>
      <c r="I262" s="160" t="s">
        <v>2512</v>
      </c>
      <c r="J262" s="162">
        <v>5042305012</v>
      </c>
      <c r="K262" s="163">
        <v>44506</v>
      </c>
      <c r="L262" s="160" t="s">
        <v>53</v>
      </c>
      <c r="M262" s="160" t="s">
        <v>2514</v>
      </c>
      <c r="N262" s="160" t="s">
        <v>2514</v>
      </c>
      <c r="O262" s="160" t="s">
        <v>983</v>
      </c>
      <c r="P262" s="160" t="s">
        <v>984</v>
      </c>
      <c r="Q262" s="160" t="s">
        <v>2863</v>
      </c>
      <c r="R262" s="160" t="s">
        <v>2866</v>
      </c>
      <c r="S262" s="160" t="s">
        <v>2856</v>
      </c>
      <c r="T262" s="160" t="s">
        <v>2867</v>
      </c>
      <c r="U262" s="161">
        <v>33300</v>
      </c>
      <c r="V262" s="160" t="s">
        <v>65</v>
      </c>
      <c r="W262" s="160" t="s">
        <v>2519</v>
      </c>
      <c r="X262" s="164">
        <v>24</v>
      </c>
      <c r="Y262" s="149"/>
      <c r="Z262" s="149"/>
      <c r="AA262" s="156" t="e">
        <f>SUMIFS('[4]HARGA (2)'!$B$2:$B$32,'[4]HARGA (2)'!$A$2:$A$32,V262)</f>
        <v>#VALUE!</v>
      </c>
      <c r="AB262" s="156" t="e">
        <f t="shared" si="4"/>
        <v>#VALUE!</v>
      </c>
    </row>
    <row r="263" spans="1:28" s="157" customFormat="1" x14ac:dyDescent="0.25">
      <c r="A263" s="149" t="s">
        <v>2506</v>
      </c>
      <c r="B263" s="150" t="s">
        <v>1988</v>
      </c>
      <c r="C263" s="151">
        <v>44507</v>
      </c>
      <c r="D263" s="150" t="s">
        <v>2508</v>
      </c>
      <c r="E263" s="150" t="s">
        <v>2509</v>
      </c>
      <c r="F263" s="150" t="s">
        <v>2510</v>
      </c>
      <c r="G263" s="150" t="s">
        <v>2511</v>
      </c>
      <c r="H263" s="152">
        <v>164</v>
      </c>
      <c r="I263" s="150" t="s">
        <v>2512</v>
      </c>
      <c r="J263" s="153">
        <v>5042320631</v>
      </c>
      <c r="K263" s="154">
        <v>44506</v>
      </c>
      <c r="L263" s="150" t="s">
        <v>193</v>
      </c>
      <c r="M263" s="150" t="s">
        <v>2514</v>
      </c>
      <c r="N263" s="150" t="s">
        <v>2514</v>
      </c>
      <c r="O263" s="150" t="s">
        <v>218</v>
      </c>
      <c r="P263" s="150" t="s">
        <v>219</v>
      </c>
      <c r="Q263" s="150" t="s">
        <v>2868</v>
      </c>
      <c r="R263" s="150" t="s">
        <v>2869</v>
      </c>
      <c r="S263" s="150"/>
      <c r="T263" s="150" t="s">
        <v>2870</v>
      </c>
      <c r="U263" s="152">
        <v>74559</v>
      </c>
      <c r="V263" s="150" t="s">
        <v>2524</v>
      </c>
      <c r="W263" s="150" t="s">
        <v>2519</v>
      </c>
      <c r="X263" s="155">
        <v>2</v>
      </c>
      <c r="Y263" s="149"/>
      <c r="Z263" s="149"/>
      <c r="AA263" s="156" t="e">
        <f>SUMIFS('[4]HARGA (2)'!$B$2:$B$32,'[4]HARGA (2)'!$A$2:$A$32,V263)</f>
        <v>#VALUE!</v>
      </c>
      <c r="AB263" s="156" t="e">
        <f t="shared" si="4"/>
        <v>#VALUE!</v>
      </c>
    </row>
    <row r="264" spans="1:28" s="157" customFormat="1" x14ac:dyDescent="0.25">
      <c r="A264" s="149" t="s">
        <v>2506</v>
      </c>
      <c r="B264" s="150" t="s">
        <v>1988</v>
      </c>
      <c r="C264" s="151">
        <v>44507</v>
      </c>
      <c r="D264" s="150" t="s">
        <v>2508</v>
      </c>
      <c r="E264" s="150" t="s">
        <v>2509</v>
      </c>
      <c r="F264" s="150" t="s">
        <v>2510</v>
      </c>
      <c r="G264" s="150" t="s">
        <v>2511</v>
      </c>
      <c r="H264" s="152">
        <v>164</v>
      </c>
      <c r="I264" s="150" t="s">
        <v>2512</v>
      </c>
      <c r="J264" s="153">
        <v>5042320631</v>
      </c>
      <c r="K264" s="154">
        <v>44506</v>
      </c>
      <c r="L264" s="150" t="s">
        <v>193</v>
      </c>
      <c r="M264" s="150" t="s">
        <v>2514</v>
      </c>
      <c r="N264" s="150" t="s">
        <v>2514</v>
      </c>
      <c r="O264" s="150" t="s">
        <v>218</v>
      </c>
      <c r="P264" s="150" t="s">
        <v>219</v>
      </c>
      <c r="Q264" s="150" t="s">
        <v>2868</v>
      </c>
      <c r="R264" s="150" t="s">
        <v>2869</v>
      </c>
      <c r="S264" s="150"/>
      <c r="T264" s="150" t="s">
        <v>2870</v>
      </c>
      <c r="U264" s="152">
        <v>19310</v>
      </c>
      <c r="V264" s="150" t="s">
        <v>2525</v>
      </c>
      <c r="W264" s="150" t="s">
        <v>2519</v>
      </c>
      <c r="X264" s="155">
        <v>2</v>
      </c>
      <c r="Y264" s="149"/>
      <c r="Z264" s="149"/>
      <c r="AA264" s="156" t="e">
        <f>SUMIFS('[4]HARGA (2)'!$B$2:$B$32,'[4]HARGA (2)'!$A$2:$A$32,V264)</f>
        <v>#VALUE!</v>
      </c>
      <c r="AB264" s="156" t="e">
        <f t="shared" si="4"/>
        <v>#VALUE!</v>
      </c>
    </row>
    <row r="265" spans="1:28" s="157" customFormat="1" x14ac:dyDescent="0.25">
      <c r="A265" s="149" t="s">
        <v>2506</v>
      </c>
      <c r="B265" s="150" t="s">
        <v>1988</v>
      </c>
      <c r="C265" s="151">
        <v>44507</v>
      </c>
      <c r="D265" s="150" t="s">
        <v>2508</v>
      </c>
      <c r="E265" s="150" t="s">
        <v>2509</v>
      </c>
      <c r="F265" s="150" t="s">
        <v>2510</v>
      </c>
      <c r="G265" s="150" t="s">
        <v>2511</v>
      </c>
      <c r="H265" s="152">
        <v>164</v>
      </c>
      <c r="I265" s="150" t="s">
        <v>2512</v>
      </c>
      <c r="J265" s="153">
        <v>5042320631</v>
      </c>
      <c r="K265" s="154">
        <v>44506</v>
      </c>
      <c r="L265" s="150" t="s">
        <v>193</v>
      </c>
      <c r="M265" s="150" t="s">
        <v>2514</v>
      </c>
      <c r="N265" s="150" t="s">
        <v>2514</v>
      </c>
      <c r="O265" s="150" t="s">
        <v>218</v>
      </c>
      <c r="P265" s="150" t="s">
        <v>219</v>
      </c>
      <c r="Q265" s="150" t="s">
        <v>2868</v>
      </c>
      <c r="R265" s="150" t="s">
        <v>2869</v>
      </c>
      <c r="S265" s="150"/>
      <c r="T265" s="150" t="s">
        <v>2870</v>
      </c>
      <c r="U265" s="150" t="s">
        <v>2517</v>
      </c>
      <c r="V265" s="150" t="s">
        <v>2518</v>
      </c>
      <c r="W265" s="150" t="s">
        <v>2519</v>
      </c>
      <c r="X265" s="155">
        <v>96</v>
      </c>
      <c r="Y265" s="149"/>
      <c r="Z265" s="149"/>
      <c r="AA265" s="156" t="e">
        <f>SUMIFS('[4]HARGA (2)'!$B$2:$B$32,'[4]HARGA (2)'!$A$2:$A$32,V265)</f>
        <v>#VALUE!</v>
      </c>
      <c r="AB265" s="156" t="e">
        <f t="shared" si="4"/>
        <v>#VALUE!</v>
      </c>
    </row>
    <row r="266" spans="1:28" s="157" customFormat="1" x14ac:dyDescent="0.25">
      <c r="A266" s="149" t="s">
        <v>2506</v>
      </c>
      <c r="B266" s="158" t="s">
        <v>1986</v>
      </c>
      <c r="C266" s="159">
        <v>44507</v>
      </c>
      <c r="D266" s="160" t="s">
        <v>2508</v>
      </c>
      <c r="E266" s="160" t="s">
        <v>2509</v>
      </c>
      <c r="F266" s="160" t="s">
        <v>2510</v>
      </c>
      <c r="G266" s="160" t="s">
        <v>2511</v>
      </c>
      <c r="H266" s="161">
        <v>164</v>
      </c>
      <c r="I266" s="160" t="s">
        <v>2512</v>
      </c>
      <c r="J266" s="162">
        <v>5042320632</v>
      </c>
      <c r="K266" s="163">
        <v>44506</v>
      </c>
      <c r="L266" s="160" t="s">
        <v>193</v>
      </c>
      <c r="M266" s="160" t="s">
        <v>2514</v>
      </c>
      <c r="N266" s="160" t="s">
        <v>2514</v>
      </c>
      <c r="O266" s="160" t="s">
        <v>218</v>
      </c>
      <c r="P266" s="160" t="s">
        <v>219</v>
      </c>
      <c r="Q266" s="160" t="s">
        <v>2871</v>
      </c>
      <c r="R266" s="160" t="s">
        <v>2872</v>
      </c>
      <c r="S266" s="160" t="s">
        <v>2815</v>
      </c>
      <c r="T266" s="160" t="s">
        <v>2873</v>
      </c>
      <c r="U266" s="161">
        <v>74559</v>
      </c>
      <c r="V266" s="160" t="s">
        <v>2524</v>
      </c>
      <c r="W266" s="160" t="s">
        <v>2519</v>
      </c>
      <c r="X266" s="164">
        <v>1056</v>
      </c>
      <c r="Y266" s="149"/>
      <c r="Z266" s="149"/>
      <c r="AA266" s="156" t="e">
        <f>SUMIFS('[4]HARGA (2)'!$B$2:$B$32,'[4]HARGA (2)'!$A$2:$A$32,V266)</f>
        <v>#VALUE!</v>
      </c>
      <c r="AB266" s="156" t="e">
        <f t="shared" si="4"/>
        <v>#VALUE!</v>
      </c>
    </row>
    <row r="267" spans="1:28" s="157" customFormat="1" x14ac:dyDescent="0.25">
      <c r="A267" s="149" t="s">
        <v>2506</v>
      </c>
      <c r="B267" s="158" t="s">
        <v>1986</v>
      </c>
      <c r="C267" s="159">
        <v>44507</v>
      </c>
      <c r="D267" s="160" t="s">
        <v>2508</v>
      </c>
      <c r="E267" s="160" t="s">
        <v>2509</v>
      </c>
      <c r="F267" s="160" t="s">
        <v>2510</v>
      </c>
      <c r="G267" s="160" t="s">
        <v>2511</v>
      </c>
      <c r="H267" s="161">
        <v>164</v>
      </c>
      <c r="I267" s="160" t="s">
        <v>2512</v>
      </c>
      <c r="J267" s="162">
        <v>5042320632</v>
      </c>
      <c r="K267" s="163">
        <v>44506</v>
      </c>
      <c r="L267" s="160" t="s">
        <v>193</v>
      </c>
      <c r="M267" s="160" t="s">
        <v>2514</v>
      </c>
      <c r="N267" s="160" t="s">
        <v>2514</v>
      </c>
      <c r="O267" s="160" t="s">
        <v>218</v>
      </c>
      <c r="P267" s="160" t="s">
        <v>219</v>
      </c>
      <c r="Q267" s="160" t="s">
        <v>2871</v>
      </c>
      <c r="R267" s="160" t="s">
        <v>2872</v>
      </c>
      <c r="S267" s="160" t="s">
        <v>2815</v>
      </c>
      <c r="T267" s="160" t="s">
        <v>2873</v>
      </c>
      <c r="U267" s="161">
        <v>19310</v>
      </c>
      <c r="V267" s="160" t="s">
        <v>2525</v>
      </c>
      <c r="W267" s="160" t="s">
        <v>2519</v>
      </c>
      <c r="X267" s="164">
        <v>1056</v>
      </c>
      <c r="Y267" s="149"/>
      <c r="Z267" s="149"/>
      <c r="AA267" s="156" t="e">
        <f>SUMIFS('[4]HARGA (2)'!$B$2:$B$32,'[4]HARGA (2)'!$A$2:$A$32,V267)</f>
        <v>#VALUE!</v>
      </c>
      <c r="AB267" s="156" t="e">
        <f t="shared" si="4"/>
        <v>#VALUE!</v>
      </c>
    </row>
    <row r="268" spans="1:28" s="157" customFormat="1" x14ac:dyDescent="0.25">
      <c r="A268" s="149" t="s">
        <v>2506</v>
      </c>
      <c r="B268" s="158" t="s">
        <v>1986</v>
      </c>
      <c r="C268" s="159">
        <v>44507</v>
      </c>
      <c r="D268" s="160" t="s">
        <v>2508</v>
      </c>
      <c r="E268" s="160" t="s">
        <v>2509</v>
      </c>
      <c r="F268" s="160" t="s">
        <v>2510</v>
      </c>
      <c r="G268" s="160" t="s">
        <v>2511</v>
      </c>
      <c r="H268" s="161">
        <v>164</v>
      </c>
      <c r="I268" s="160" t="s">
        <v>2512</v>
      </c>
      <c r="J268" s="162">
        <v>5042320632</v>
      </c>
      <c r="K268" s="163">
        <v>44506</v>
      </c>
      <c r="L268" s="160" t="s">
        <v>193</v>
      </c>
      <c r="M268" s="160" t="s">
        <v>2514</v>
      </c>
      <c r="N268" s="160" t="s">
        <v>2514</v>
      </c>
      <c r="O268" s="160" t="s">
        <v>218</v>
      </c>
      <c r="P268" s="160" t="s">
        <v>219</v>
      </c>
      <c r="Q268" s="160" t="s">
        <v>2871</v>
      </c>
      <c r="R268" s="160" t="s">
        <v>2872</v>
      </c>
      <c r="S268" s="160" t="s">
        <v>2815</v>
      </c>
      <c r="T268" s="160" t="s">
        <v>2873</v>
      </c>
      <c r="U268" s="160" t="s">
        <v>2517</v>
      </c>
      <c r="V268" s="160" t="s">
        <v>2518</v>
      </c>
      <c r="W268" s="160" t="s">
        <v>2519</v>
      </c>
      <c r="X268" s="164">
        <v>1056</v>
      </c>
      <c r="Y268" s="149"/>
      <c r="Z268" s="149"/>
      <c r="AA268" s="156" t="e">
        <f>SUMIFS('[4]HARGA (2)'!$B$2:$B$32,'[4]HARGA (2)'!$A$2:$A$32,V268)</f>
        <v>#VALUE!</v>
      </c>
      <c r="AB268" s="156" t="e">
        <f t="shared" si="4"/>
        <v>#VALUE!</v>
      </c>
    </row>
    <row r="269" spans="1:28" s="157" customFormat="1" x14ac:dyDescent="0.25">
      <c r="A269" s="149" t="s">
        <v>2506</v>
      </c>
      <c r="B269" s="158" t="s">
        <v>1986</v>
      </c>
      <c r="C269" s="159">
        <v>44507</v>
      </c>
      <c r="D269" s="160" t="s">
        <v>2508</v>
      </c>
      <c r="E269" s="160" t="s">
        <v>2509</v>
      </c>
      <c r="F269" s="160" t="s">
        <v>2510</v>
      </c>
      <c r="G269" s="160" t="s">
        <v>2511</v>
      </c>
      <c r="H269" s="161">
        <v>164</v>
      </c>
      <c r="I269" s="160" t="s">
        <v>2512</v>
      </c>
      <c r="J269" s="162">
        <v>5042320632</v>
      </c>
      <c r="K269" s="163">
        <v>44506</v>
      </c>
      <c r="L269" s="160" t="s">
        <v>193</v>
      </c>
      <c r="M269" s="160" t="s">
        <v>2514</v>
      </c>
      <c r="N269" s="160" t="s">
        <v>2514</v>
      </c>
      <c r="O269" s="160" t="s">
        <v>218</v>
      </c>
      <c r="P269" s="160" t="s">
        <v>219</v>
      </c>
      <c r="Q269" s="160" t="s">
        <v>2871</v>
      </c>
      <c r="R269" s="160" t="s">
        <v>2872</v>
      </c>
      <c r="S269" s="160" t="s">
        <v>2815</v>
      </c>
      <c r="T269" s="160" t="s">
        <v>2873</v>
      </c>
      <c r="U269" s="161">
        <v>33300</v>
      </c>
      <c r="V269" s="160" t="s">
        <v>65</v>
      </c>
      <c r="W269" s="160" t="s">
        <v>2519</v>
      </c>
      <c r="X269" s="164">
        <v>24</v>
      </c>
      <c r="Y269" s="149"/>
      <c r="Z269" s="149"/>
      <c r="AA269" s="156" t="e">
        <f>SUMIFS('[4]HARGA (2)'!$B$2:$B$32,'[4]HARGA (2)'!$A$2:$A$32,V269)</f>
        <v>#VALUE!</v>
      </c>
      <c r="AB269" s="156" t="e">
        <f t="shared" si="4"/>
        <v>#VALUE!</v>
      </c>
    </row>
    <row r="270" spans="1:28" s="157" customFormat="1" x14ac:dyDescent="0.25">
      <c r="A270" s="149" t="s">
        <v>2506</v>
      </c>
      <c r="B270" s="150" t="s">
        <v>2163</v>
      </c>
      <c r="C270" s="151">
        <v>44507</v>
      </c>
      <c r="D270" s="150" t="s">
        <v>2508</v>
      </c>
      <c r="E270" s="150" t="s">
        <v>2509</v>
      </c>
      <c r="F270" s="150" t="s">
        <v>2510</v>
      </c>
      <c r="G270" s="150" t="s">
        <v>2511</v>
      </c>
      <c r="H270" s="152">
        <v>164</v>
      </c>
      <c r="I270" s="150" t="s">
        <v>2512</v>
      </c>
      <c r="J270" s="153" t="s">
        <v>2874</v>
      </c>
      <c r="K270" s="154">
        <v>44507</v>
      </c>
      <c r="L270" s="150" t="s">
        <v>53</v>
      </c>
      <c r="M270" s="150" t="s">
        <v>2514</v>
      </c>
      <c r="N270" s="150" t="s">
        <v>2514</v>
      </c>
      <c r="O270" s="150" t="s">
        <v>2158</v>
      </c>
      <c r="P270" s="150" t="s">
        <v>82</v>
      </c>
      <c r="Q270" s="150" t="s">
        <v>2874</v>
      </c>
      <c r="R270" s="150" t="s">
        <v>2875</v>
      </c>
      <c r="S270" s="150"/>
      <c r="T270" s="150" t="s">
        <v>2876</v>
      </c>
      <c r="U270" s="150" t="s">
        <v>2517</v>
      </c>
      <c r="V270" s="150" t="s">
        <v>2518</v>
      </c>
      <c r="W270" s="150" t="s">
        <v>2519</v>
      </c>
      <c r="X270" s="155">
        <v>30</v>
      </c>
      <c r="Y270" s="149"/>
      <c r="Z270" s="149"/>
      <c r="AA270" s="156" t="e">
        <f>SUMIFS('[4]HARGA (2)'!$B$2:$B$32,'[4]HARGA (2)'!$A$2:$A$32,V270)</f>
        <v>#VALUE!</v>
      </c>
      <c r="AB270" s="156" t="e">
        <f t="shared" si="4"/>
        <v>#VALUE!</v>
      </c>
    </row>
    <row r="271" spans="1:28" s="157" customFormat="1" x14ac:dyDescent="0.25">
      <c r="A271" s="149" t="s">
        <v>2506</v>
      </c>
      <c r="B271" s="158" t="s">
        <v>2161</v>
      </c>
      <c r="C271" s="159">
        <v>44507</v>
      </c>
      <c r="D271" s="160" t="s">
        <v>2508</v>
      </c>
      <c r="E271" s="160" t="s">
        <v>2509</v>
      </c>
      <c r="F271" s="160" t="s">
        <v>2510</v>
      </c>
      <c r="G271" s="160" t="s">
        <v>2511</v>
      </c>
      <c r="H271" s="161">
        <v>164</v>
      </c>
      <c r="I271" s="160" t="s">
        <v>2512</v>
      </c>
      <c r="J271" s="162">
        <v>5042325736</v>
      </c>
      <c r="K271" s="163">
        <v>44507</v>
      </c>
      <c r="L271" s="160" t="s">
        <v>53</v>
      </c>
      <c r="M271" s="160" t="s">
        <v>2514</v>
      </c>
      <c r="N271" s="160" t="s">
        <v>2514</v>
      </c>
      <c r="O271" s="160" t="s">
        <v>2158</v>
      </c>
      <c r="P271" s="160" t="s">
        <v>82</v>
      </c>
      <c r="Q271" s="160" t="s">
        <v>2874</v>
      </c>
      <c r="R271" s="160" t="s">
        <v>2877</v>
      </c>
      <c r="S271" s="160" t="s">
        <v>2815</v>
      </c>
      <c r="T271" s="160" t="s">
        <v>2878</v>
      </c>
      <c r="U271" s="161">
        <v>74559</v>
      </c>
      <c r="V271" s="160" t="s">
        <v>2524</v>
      </c>
      <c r="W271" s="160" t="s">
        <v>2519</v>
      </c>
      <c r="X271" s="164">
        <v>1152</v>
      </c>
      <c r="Y271" s="149"/>
      <c r="Z271" s="149"/>
      <c r="AA271" s="156" t="e">
        <f>SUMIFS('[4]HARGA (2)'!$B$2:$B$32,'[4]HARGA (2)'!$A$2:$A$32,V271)</f>
        <v>#VALUE!</v>
      </c>
      <c r="AB271" s="156" t="e">
        <f t="shared" si="4"/>
        <v>#VALUE!</v>
      </c>
    </row>
    <row r="272" spans="1:28" s="157" customFormat="1" x14ac:dyDescent="0.25">
      <c r="A272" s="149" t="s">
        <v>2506</v>
      </c>
      <c r="B272" s="158" t="s">
        <v>2161</v>
      </c>
      <c r="C272" s="159">
        <v>44507</v>
      </c>
      <c r="D272" s="160" t="s">
        <v>2508</v>
      </c>
      <c r="E272" s="160" t="s">
        <v>2509</v>
      </c>
      <c r="F272" s="160" t="s">
        <v>2510</v>
      </c>
      <c r="G272" s="160" t="s">
        <v>2511</v>
      </c>
      <c r="H272" s="161">
        <v>164</v>
      </c>
      <c r="I272" s="160" t="s">
        <v>2512</v>
      </c>
      <c r="J272" s="162">
        <v>5042325736</v>
      </c>
      <c r="K272" s="163">
        <v>44507</v>
      </c>
      <c r="L272" s="160" t="s">
        <v>53</v>
      </c>
      <c r="M272" s="160" t="s">
        <v>2514</v>
      </c>
      <c r="N272" s="160" t="s">
        <v>2514</v>
      </c>
      <c r="O272" s="160" t="s">
        <v>2158</v>
      </c>
      <c r="P272" s="160" t="s">
        <v>82</v>
      </c>
      <c r="Q272" s="160" t="s">
        <v>2874</v>
      </c>
      <c r="R272" s="160" t="s">
        <v>2877</v>
      </c>
      <c r="S272" s="160" t="s">
        <v>2815</v>
      </c>
      <c r="T272" s="160" t="s">
        <v>2878</v>
      </c>
      <c r="U272" s="161">
        <v>19310</v>
      </c>
      <c r="V272" s="160" t="s">
        <v>2525</v>
      </c>
      <c r="W272" s="160" t="s">
        <v>2519</v>
      </c>
      <c r="X272" s="164">
        <v>1152</v>
      </c>
      <c r="Y272" s="149"/>
      <c r="Z272" s="149"/>
      <c r="AA272" s="156" t="e">
        <f>SUMIFS('[4]HARGA (2)'!$B$2:$B$32,'[4]HARGA (2)'!$A$2:$A$32,V272)</f>
        <v>#VALUE!</v>
      </c>
      <c r="AB272" s="156" t="e">
        <f t="shared" si="4"/>
        <v>#VALUE!</v>
      </c>
    </row>
    <row r="273" spans="1:28" s="157" customFormat="1" x14ac:dyDescent="0.25">
      <c r="A273" s="149" t="s">
        <v>2506</v>
      </c>
      <c r="B273" s="158" t="s">
        <v>2161</v>
      </c>
      <c r="C273" s="159">
        <v>44507</v>
      </c>
      <c r="D273" s="160" t="s">
        <v>2508</v>
      </c>
      <c r="E273" s="160" t="s">
        <v>2509</v>
      </c>
      <c r="F273" s="160" t="s">
        <v>2510</v>
      </c>
      <c r="G273" s="160" t="s">
        <v>2511</v>
      </c>
      <c r="H273" s="161">
        <v>164</v>
      </c>
      <c r="I273" s="160" t="s">
        <v>2512</v>
      </c>
      <c r="J273" s="162">
        <v>5042325736</v>
      </c>
      <c r="K273" s="163">
        <v>44507</v>
      </c>
      <c r="L273" s="160" t="s">
        <v>53</v>
      </c>
      <c r="M273" s="160" t="s">
        <v>2514</v>
      </c>
      <c r="N273" s="160" t="s">
        <v>2514</v>
      </c>
      <c r="O273" s="160" t="s">
        <v>2158</v>
      </c>
      <c r="P273" s="160" t="s">
        <v>82</v>
      </c>
      <c r="Q273" s="160" t="s">
        <v>2874</v>
      </c>
      <c r="R273" s="160" t="s">
        <v>2877</v>
      </c>
      <c r="S273" s="160" t="s">
        <v>2815</v>
      </c>
      <c r="T273" s="160" t="s">
        <v>2878</v>
      </c>
      <c r="U273" s="160" t="s">
        <v>2517</v>
      </c>
      <c r="V273" s="160" t="s">
        <v>2518</v>
      </c>
      <c r="W273" s="160" t="s">
        <v>2519</v>
      </c>
      <c r="X273" s="164">
        <v>1152</v>
      </c>
      <c r="Y273" s="149"/>
      <c r="Z273" s="149"/>
      <c r="AA273" s="156" t="e">
        <f>SUMIFS('[4]HARGA (2)'!$B$2:$B$32,'[4]HARGA (2)'!$A$2:$A$32,V273)</f>
        <v>#VALUE!</v>
      </c>
      <c r="AB273" s="156" t="e">
        <f t="shared" si="4"/>
        <v>#VALUE!</v>
      </c>
    </row>
    <row r="274" spans="1:28" s="157" customFormat="1" x14ac:dyDescent="0.25">
      <c r="A274" s="149" t="s">
        <v>2506</v>
      </c>
      <c r="B274" s="158" t="s">
        <v>2161</v>
      </c>
      <c r="C274" s="159">
        <v>44507</v>
      </c>
      <c r="D274" s="160" t="s">
        <v>2508</v>
      </c>
      <c r="E274" s="160" t="s">
        <v>2509</v>
      </c>
      <c r="F274" s="160" t="s">
        <v>2510</v>
      </c>
      <c r="G274" s="160" t="s">
        <v>2511</v>
      </c>
      <c r="H274" s="161">
        <v>164</v>
      </c>
      <c r="I274" s="160" t="s">
        <v>2512</v>
      </c>
      <c r="J274" s="162">
        <v>5042325736</v>
      </c>
      <c r="K274" s="163">
        <v>44507</v>
      </c>
      <c r="L274" s="160" t="s">
        <v>53</v>
      </c>
      <c r="M274" s="160" t="s">
        <v>2514</v>
      </c>
      <c r="N274" s="160" t="s">
        <v>2514</v>
      </c>
      <c r="O274" s="160" t="s">
        <v>2158</v>
      </c>
      <c r="P274" s="160" t="s">
        <v>82</v>
      </c>
      <c r="Q274" s="160" t="s">
        <v>2874</v>
      </c>
      <c r="R274" s="160" t="s">
        <v>2877</v>
      </c>
      <c r="S274" s="160" t="s">
        <v>2815</v>
      </c>
      <c r="T274" s="160" t="s">
        <v>2878</v>
      </c>
      <c r="U274" s="161">
        <v>33300</v>
      </c>
      <c r="V274" s="160" t="s">
        <v>65</v>
      </c>
      <c r="W274" s="160" t="s">
        <v>2519</v>
      </c>
      <c r="X274" s="164">
        <v>24</v>
      </c>
      <c r="Y274" s="149"/>
      <c r="Z274" s="149"/>
      <c r="AA274" s="156" t="e">
        <f>SUMIFS('[4]HARGA (2)'!$B$2:$B$32,'[4]HARGA (2)'!$A$2:$A$32,V274)</f>
        <v>#VALUE!</v>
      </c>
      <c r="AB274" s="156" t="e">
        <f t="shared" si="4"/>
        <v>#VALUE!</v>
      </c>
    </row>
    <row r="275" spans="1:28" s="157" customFormat="1" x14ac:dyDescent="0.25">
      <c r="A275" s="149" t="s">
        <v>2506</v>
      </c>
      <c r="B275" s="158" t="s">
        <v>2125</v>
      </c>
      <c r="C275" s="159">
        <v>44508</v>
      </c>
      <c r="D275" s="160" t="s">
        <v>2508</v>
      </c>
      <c r="E275" s="160" t="s">
        <v>2509</v>
      </c>
      <c r="F275" s="160" t="s">
        <v>2510</v>
      </c>
      <c r="G275" s="160" t="s">
        <v>2511</v>
      </c>
      <c r="H275" s="161">
        <v>120</v>
      </c>
      <c r="I275" s="160" t="s">
        <v>2639</v>
      </c>
      <c r="J275" s="162">
        <v>5042312757</v>
      </c>
      <c r="K275" s="163">
        <v>44506</v>
      </c>
      <c r="L275" s="160" t="s">
        <v>193</v>
      </c>
      <c r="M275" s="160" t="s">
        <v>2514</v>
      </c>
      <c r="N275" s="160" t="s">
        <v>2514</v>
      </c>
      <c r="O275" s="160" t="s">
        <v>2123</v>
      </c>
      <c r="P275" s="160" t="s">
        <v>2124</v>
      </c>
      <c r="Q275" s="160" t="s">
        <v>2879</v>
      </c>
      <c r="R275" s="160" t="s">
        <v>2880</v>
      </c>
      <c r="S275" s="160" t="s">
        <v>2881</v>
      </c>
      <c r="T275" s="160" t="s">
        <v>2882</v>
      </c>
      <c r="U275" s="161">
        <v>74553</v>
      </c>
      <c r="V275" s="160" t="s">
        <v>277</v>
      </c>
      <c r="W275" s="160" t="s">
        <v>2519</v>
      </c>
      <c r="X275" s="164">
        <v>1365</v>
      </c>
      <c r="Y275" s="149"/>
      <c r="Z275" s="149"/>
      <c r="AA275" s="156" t="e">
        <f>SUMIFS('[4]HARGA (2)'!$B$2:$B$32,'[4]HARGA (2)'!$A$2:$A$32,V275)</f>
        <v>#VALUE!</v>
      </c>
      <c r="AB275" s="156" t="e">
        <f t="shared" si="4"/>
        <v>#VALUE!</v>
      </c>
    </row>
    <row r="276" spans="1:28" s="157" customFormat="1" x14ac:dyDescent="0.25">
      <c r="A276" s="149" t="s">
        <v>2506</v>
      </c>
      <c r="B276" s="150" t="s">
        <v>2153</v>
      </c>
      <c r="C276" s="151">
        <v>44508</v>
      </c>
      <c r="D276" s="150" t="s">
        <v>2508</v>
      </c>
      <c r="E276" s="150" t="s">
        <v>2509</v>
      </c>
      <c r="F276" s="150" t="s">
        <v>2510</v>
      </c>
      <c r="G276" s="150" t="s">
        <v>2511</v>
      </c>
      <c r="H276" s="152">
        <v>164</v>
      </c>
      <c r="I276" s="150" t="s">
        <v>2512</v>
      </c>
      <c r="J276" s="153" t="s">
        <v>2883</v>
      </c>
      <c r="K276" s="154">
        <v>44507</v>
      </c>
      <c r="L276" s="150" t="s">
        <v>53</v>
      </c>
      <c r="M276" s="150" t="s">
        <v>2514</v>
      </c>
      <c r="N276" s="150" t="s">
        <v>2514</v>
      </c>
      <c r="O276" s="150" t="s">
        <v>2884</v>
      </c>
      <c r="P276" s="150" t="s">
        <v>630</v>
      </c>
      <c r="Q276" s="150" t="s">
        <v>2883</v>
      </c>
      <c r="R276" s="150" t="s">
        <v>2885</v>
      </c>
      <c r="S276" s="150"/>
      <c r="T276" s="150" t="s">
        <v>2886</v>
      </c>
      <c r="U276" s="150" t="s">
        <v>2517</v>
      </c>
      <c r="V276" s="150" t="s">
        <v>2518</v>
      </c>
      <c r="W276" s="150" t="s">
        <v>2519</v>
      </c>
      <c r="X276" s="155">
        <v>40</v>
      </c>
      <c r="Y276" s="149"/>
      <c r="Z276" s="149"/>
      <c r="AA276" s="156" t="e">
        <f>SUMIFS('[4]HARGA (2)'!$B$2:$B$32,'[4]HARGA (2)'!$A$2:$A$32,V276)</f>
        <v>#VALUE!</v>
      </c>
      <c r="AB276" s="156" t="e">
        <f t="shared" si="4"/>
        <v>#VALUE!</v>
      </c>
    </row>
    <row r="277" spans="1:28" s="157" customFormat="1" x14ac:dyDescent="0.25">
      <c r="A277" s="149" t="s">
        <v>2506</v>
      </c>
      <c r="B277" s="158" t="s">
        <v>2151</v>
      </c>
      <c r="C277" s="159">
        <v>44508</v>
      </c>
      <c r="D277" s="160" t="s">
        <v>2508</v>
      </c>
      <c r="E277" s="160" t="s">
        <v>2509</v>
      </c>
      <c r="F277" s="160" t="s">
        <v>2510</v>
      </c>
      <c r="G277" s="160" t="s">
        <v>2511</v>
      </c>
      <c r="H277" s="161">
        <v>164</v>
      </c>
      <c r="I277" s="160" t="s">
        <v>2512</v>
      </c>
      <c r="J277" s="162">
        <v>5042326377</v>
      </c>
      <c r="K277" s="163">
        <v>44507</v>
      </c>
      <c r="L277" s="160" t="s">
        <v>53</v>
      </c>
      <c r="M277" s="160" t="s">
        <v>2514</v>
      </c>
      <c r="N277" s="160" t="s">
        <v>2514</v>
      </c>
      <c r="O277" s="160" t="s">
        <v>2884</v>
      </c>
      <c r="P277" s="160" t="s">
        <v>630</v>
      </c>
      <c r="Q277" s="160" t="s">
        <v>2883</v>
      </c>
      <c r="R277" s="160" t="s">
        <v>2887</v>
      </c>
      <c r="S277" s="160" t="s">
        <v>2756</v>
      </c>
      <c r="T277" s="160" t="s">
        <v>2888</v>
      </c>
      <c r="U277" s="161">
        <v>74559</v>
      </c>
      <c r="V277" s="160" t="s">
        <v>2524</v>
      </c>
      <c r="W277" s="160" t="s">
        <v>2519</v>
      </c>
      <c r="X277" s="164">
        <v>1152</v>
      </c>
      <c r="Y277" s="149"/>
      <c r="Z277" s="149"/>
      <c r="AA277" s="156" t="e">
        <f>SUMIFS('[4]HARGA (2)'!$B$2:$B$32,'[4]HARGA (2)'!$A$2:$A$32,V277)</f>
        <v>#VALUE!</v>
      </c>
      <c r="AB277" s="156" t="e">
        <f t="shared" si="4"/>
        <v>#VALUE!</v>
      </c>
    </row>
    <row r="278" spans="1:28" s="157" customFormat="1" x14ac:dyDescent="0.25">
      <c r="A278" s="149" t="s">
        <v>2506</v>
      </c>
      <c r="B278" s="158" t="s">
        <v>2151</v>
      </c>
      <c r="C278" s="159">
        <v>44508</v>
      </c>
      <c r="D278" s="160" t="s">
        <v>2508</v>
      </c>
      <c r="E278" s="160" t="s">
        <v>2509</v>
      </c>
      <c r="F278" s="160" t="s">
        <v>2510</v>
      </c>
      <c r="G278" s="160" t="s">
        <v>2511</v>
      </c>
      <c r="H278" s="161">
        <v>164</v>
      </c>
      <c r="I278" s="160" t="s">
        <v>2512</v>
      </c>
      <c r="J278" s="162">
        <v>5042326377</v>
      </c>
      <c r="K278" s="163">
        <v>44507</v>
      </c>
      <c r="L278" s="160" t="s">
        <v>53</v>
      </c>
      <c r="M278" s="160" t="s">
        <v>2514</v>
      </c>
      <c r="N278" s="160" t="s">
        <v>2514</v>
      </c>
      <c r="O278" s="160" t="s">
        <v>2884</v>
      </c>
      <c r="P278" s="160" t="s">
        <v>630</v>
      </c>
      <c r="Q278" s="160" t="s">
        <v>2883</v>
      </c>
      <c r="R278" s="160" t="s">
        <v>2887</v>
      </c>
      <c r="S278" s="160" t="s">
        <v>2756</v>
      </c>
      <c r="T278" s="160" t="s">
        <v>2888</v>
      </c>
      <c r="U278" s="161">
        <v>19310</v>
      </c>
      <c r="V278" s="160" t="s">
        <v>2525</v>
      </c>
      <c r="W278" s="160" t="s">
        <v>2519</v>
      </c>
      <c r="X278" s="164">
        <v>1152</v>
      </c>
      <c r="Y278" s="149"/>
      <c r="Z278" s="149"/>
      <c r="AA278" s="156" t="e">
        <f>SUMIFS('[4]HARGA (2)'!$B$2:$B$32,'[4]HARGA (2)'!$A$2:$A$32,V278)</f>
        <v>#VALUE!</v>
      </c>
      <c r="AB278" s="156" t="e">
        <f t="shared" si="4"/>
        <v>#VALUE!</v>
      </c>
    </row>
    <row r="279" spans="1:28" s="157" customFormat="1" x14ac:dyDescent="0.25">
      <c r="A279" s="149" t="s">
        <v>2506</v>
      </c>
      <c r="B279" s="158" t="s">
        <v>2151</v>
      </c>
      <c r="C279" s="159">
        <v>44508</v>
      </c>
      <c r="D279" s="160" t="s">
        <v>2508</v>
      </c>
      <c r="E279" s="160" t="s">
        <v>2509</v>
      </c>
      <c r="F279" s="160" t="s">
        <v>2510</v>
      </c>
      <c r="G279" s="160" t="s">
        <v>2511</v>
      </c>
      <c r="H279" s="161">
        <v>164</v>
      </c>
      <c r="I279" s="160" t="s">
        <v>2512</v>
      </c>
      <c r="J279" s="162">
        <v>5042326377</v>
      </c>
      <c r="K279" s="163">
        <v>44507</v>
      </c>
      <c r="L279" s="160" t="s">
        <v>53</v>
      </c>
      <c r="M279" s="160" t="s">
        <v>2514</v>
      </c>
      <c r="N279" s="160" t="s">
        <v>2514</v>
      </c>
      <c r="O279" s="160" t="s">
        <v>2884</v>
      </c>
      <c r="P279" s="160" t="s">
        <v>630</v>
      </c>
      <c r="Q279" s="160" t="s">
        <v>2883</v>
      </c>
      <c r="R279" s="160" t="s">
        <v>2887</v>
      </c>
      <c r="S279" s="160" t="s">
        <v>2756</v>
      </c>
      <c r="T279" s="160" t="s">
        <v>2888</v>
      </c>
      <c r="U279" s="160" t="s">
        <v>2517</v>
      </c>
      <c r="V279" s="160" t="s">
        <v>2518</v>
      </c>
      <c r="W279" s="160" t="s">
        <v>2519</v>
      </c>
      <c r="X279" s="164">
        <v>1152</v>
      </c>
      <c r="Y279" s="149"/>
      <c r="Z279" s="149"/>
      <c r="AA279" s="156" t="e">
        <f>SUMIFS('[4]HARGA (2)'!$B$2:$B$32,'[4]HARGA (2)'!$A$2:$A$32,V279)</f>
        <v>#VALUE!</v>
      </c>
      <c r="AB279" s="156" t="e">
        <f t="shared" si="4"/>
        <v>#VALUE!</v>
      </c>
    </row>
    <row r="280" spans="1:28" s="157" customFormat="1" x14ac:dyDescent="0.25">
      <c r="A280" s="149" t="s">
        <v>2506</v>
      </c>
      <c r="B280" s="158" t="s">
        <v>2151</v>
      </c>
      <c r="C280" s="159">
        <v>44508</v>
      </c>
      <c r="D280" s="160" t="s">
        <v>2508</v>
      </c>
      <c r="E280" s="160" t="s">
        <v>2509</v>
      </c>
      <c r="F280" s="160" t="s">
        <v>2510</v>
      </c>
      <c r="G280" s="160" t="s">
        <v>2511</v>
      </c>
      <c r="H280" s="161">
        <v>164</v>
      </c>
      <c r="I280" s="160" t="s">
        <v>2512</v>
      </c>
      <c r="J280" s="162">
        <v>5042326377</v>
      </c>
      <c r="K280" s="163">
        <v>44507</v>
      </c>
      <c r="L280" s="160" t="s">
        <v>53</v>
      </c>
      <c r="M280" s="160" t="s">
        <v>2514</v>
      </c>
      <c r="N280" s="160" t="s">
        <v>2514</v>
      </c>
      <c r="O280" s="160" t="s">
        <v>2884</v>
      </c>
      <c r="P280" s="160" t="s">
        <v>630</v>
      </c>
      <c r="Q280" s="160" t="s">
        <v>2883</v>
      </c>
      <c r="R280" s="160" t="s">
        <v>2887</v>
      </c>
      <c r="S280" s="160" t="s">
        <v>2756</v>
      </c>
      <c r="T280" s="160" t="s">
        <v>2888</v>
      </c>
      <c r="U280" s="161">
        <v>33300</v>
      </c>
      <c r="V280" s="160" t="s">
        <v>65</v>
      </c>
      <c r="W280" s="160" t="s">
        <v>2519</v>
      </c>
      <c r="X280" s="164">
        <v>24</v>
      </c>
      <c r="Y280" s="149"/>
      <c r="Z280" s="149"/>
      <c r="AA280" s="156" t="e">
        <f>SUMIFS('[4]HARGA (2)'!$B$2:$B$32,'[4]HARGA (2)'!$A$2:$A$32,V280)</f>
        <v>#VALUE!</v>
      </c>
      <c r="AB280" s="156" t="e">
        <f t="shared" si="4"/>
        <v>#VALUE!</v>
      </c>
    </row>
    <row r="281" spans="1:28" s="157" customFormat="1" x14ac:dyDescent="0.25">
      <c r="A281" s="149" t="s">
        <v>2506</v>
      </c>
      <c r="B281" s="158" t="s">
        <v>2128</v>
      </c>
      <c r="C281" s="159">
        <v>44508</v>
      </c>
      <c r="D281" s="160" t="s">
        <v>2508</v>
      </c>
      <c r="E281" s="160" t="s">
        <v>2509</v>
      </c>
      <c r="F281" s="160" t="s">
        <v>2510</v>
      </c>
      <c r="G281" s="160" t="s">
        <v>2511</v>
      </c>
      <c r="H281" s="161">
        <v>120</v>
      </c>
      <c r="I281" s="160" t="s">
        <v>2639</v>
      </c>
      <c r="J281" s="162">
        <v>5042321430</v>
      </c>
      <c r="K281" s="163">
        <v>44506</v>
      </c>
      <c r="L281" s="160" t="s">
        <v>193</v>
      </c>
      <c r="M281" s="160" t="s">
        <v>2514</v>
      </c>
      <c r="N281" s="160" t="s">
        <v>2514</v>
      </c>
      <c r="O281" s="160" t="s">
        <v>2126</v>
      </c>
      <c r="P281" s="160" t="s">
        <v>2127</v>
      </c>
      <c r="Q281" s="160" t="s">
        <v>2889</v>
      </c>
      <c r="R281" s="160" t="s">
        <v>2890</v>
      </c>
      <c r="S281" s="160" t="s">
        <v>2891</v>
      </c>
      <c r="T281" s="160" t="s">
        <v>2892</v>
      </c>
      <c r="U281" s="161">
        <v>74556</v>
      </c>
      <c r="V281" s="160" t="s">
        <v>931</v>
      </c>
      <c r="W281" s="160" t="s">
        <v>2519</v>
      </c>
      <c r="X281" s="164">
        <v>2912</v>
      </c>
      <c r="Y281" s="149"/>
      <c r="Z281" s="149"/>
      <c r="AA281" s="156" t="e">
        <f>SUMIFS('[4]HARGA (2)'!$B$2:$B$32,'[4]HARGA (2)'!$A$2:$A$32,V281)</f>
        <v>#VALUE!</v>
      </c>
      <c r="AB281" s="156" t="e">
        <f t="shared" si="4"/>
        <v>#VALUE!</v>
      </c>
    </row>
    <row r="282" spans="1:28" s="157" customFormat="1" x14ac:dyDescent="0.25">
      <c r="A282" s="149" t="s">
        <v>2506</v>
      </c>
      <c r="B282" s="158" t="s">
        <v>2211</v>
      </c>
      <c r="C282" s="159">
        <v>44508</v>
      </c>
      <c r="D282" s="160" t="s">
        <v>2508</v>
      </c>
      <c r="E282" s="160" t="s">
        <v>2509</v>
      </c>
      <c r="F282" s="160" t="s">
        <v>2510</v>
      </c>
      <c r="G282" s="160" t="s">
        <v>2511</v>
      </c>
      <c r="H282" s="161">
        <v>164</v>
      </c>
      <c r="I282" s="160" t="s">
        <v>2512</v>
      </c>
      <c r="J282" s="162">
        <v>5042330474</v>
      </c>
      <c r="K282" s="163">
        <v>44507</v>
      </c>
      <c r="L282" s="160" t="s">
        <v>53</v>
      </c>
      <c r="M282" s="160" t="s">
        <v>2514</v>
      </c>
      <c r="N282" s="160" t="s">
        <v>2514</v>
      </c>
      <c r="O282" s="160" t="s">
        <v>54</v>
      </c>
      <c r="P282" s="160" t="s">
        <v>55</v>
      </c>
      <c r="Q282" s="160" t="s">
        <v>2893</v>
      </c>
      <c r="R282" s="160" t="s">
        <v>2894</v>
      </c>
      <c r="S282" s="160" t="s">
        <v>2895</v>
      </c>
      <c r="T282" s="160" t="s">
        <v>2896</v>
      </c>
      <c r="U282" s="161">
        <v>74559</v>
      </c>
      <c r="V282" s="160" t="s">
        <v>2524</v>
      </c>
      <c r="W282" s="160" t="s">
        <v>2519</v>
      </c>
      <c r="X282" s="164">
        <v>1152</v>
      </c>
      <c r="Y282" s="149"/>
      <c r="Z282" s="149"/>
      <c r="AA282" s="156" t="e">
        <f>SUMIFS('[4]HARGA (2)'!$B$2:$B$32,'[4]HARGA (2)'!$A$2:$A$32,V282)</f>
        <v>#VALUE!</v>
      </c>
      <c r="AB282" s="156" t="e">
        <f t="shared" si="4"/>
        <v>#VALUE!</v>
      </c>
    </row>
    <row r="283" spans="1:28" s="157" customFormat="1" x14ac:dyDescent="0.25">
      <c r="A283" s="149" t="s">
        <v>2506</v>
      </c>
      <c r="B283" s="158" t="s">
        <v>2211</v>
      </c>
      <c r="C283" s="159">
        <v>44508</v>
      </c>
      <c r="D283" s="160" t="s">
        <v>2508</v>
      </c>
      <c r="E283" s="160" t="s">
        <v>2509</v>
      </c>
      <c r="F283" s="160" t="s">
        <v>2510</v>
      </c>
      <c r="G283" s="160" t="s">
        <v>2511</v>
      </c>
      <c r="H283" s="161">
        <v>164</v>
      </c>
      <c r="I283" s="160" t="s">
        <v>2512</v>
      </c>
      <c r="J283" s="162">
        <v>5042330474</v>
      </c>
      <c r="K283" s="163">
        <v>44507</v>
      </c>
      <c r="L283" s="160" t="s">
        <v>53</v>
      </c>
      <c r="M283" s="160" t="s">
        <v>2514</v>
      </c>
      <c r="N283" s="160" t="s">
        <v>2514</v>
      </c>
      <c r="O283" s="160" t="s">
        <v>54</v>
      </c>
      <c r="P283" s="160" t="s">
        <v>55</v>
      </c>
      <c r="Q283" s="160" t="s">
        <v>2893</v>
      </c>
      <c r="R283" s="160" t="s">
        <v>2894</v>
      </c>
      <c r="S283" s="160" t="s">
        <v>2895</v>
      </c>
      <c r="T283" s="160" t="s">
        <v>2896</v>
      </c>
      <c r="U283" s="161">
        <v>19310</v>
      </c>
      <c r="V283" s="160" t="s">
        <v>2525</v>
      </c>
      <c r="W283" s="160" t="s">
        <v>2519</v>
      </c>
      <c r="X283" s="164">
        <v>1152</v>
      </c>
      <c r="Y283" s="149"/>
      <c r="Z283" s="149"/>
      <c r="AA283" s="156" t="e">
        <f>SUMIFS('[4]HARGA (2)'!$B$2:$B$32,'[4]HARGA (2)'!$A$2:$A$32,V283)</f>
        <v>#VALUE!</v>
      </c>
      <c r="AB283" s="156" t="e">
        <f t="shared" si="4"/>
        <v>#VALUE!</v>
      </c>
    </row>
    <row r="284" spans="1:28" s="157" customFormat="1" x14ac:dyDescent="0.25">
      <c r="A284" s="149" t="s">
        <v>2506</v>
      </c>
      <c r="B284" s="158" t="s">
        <v>2211</v>
      </c>
      <c r="C284" s="159">
        <v>44508</v>
      </c>
      <c r="D284" s="160" t="s">
        <v>2508</v>
      </c>
      <c r="E284" s="160" t="s">
        <v>2509</v>
      </c>
      <c r="F284" s="160" t="s">
        <v>2510</v>
      </c>
      <c r="G284" s="160" t="s">
        <v>2511</v>
      </c>
      <c r="H284" s="161">
        <v>164</v>
      </c>
      <c r="I284" s="160" t="s">
        <v>2512</v>
      </c>
      <c r="J284" s="162">
        <v>5042330474</v>
      </c>
      <c r="K284" s="163">
        <v>44507</v>
      </c>
      <c r="L284" s="160" t="s">
        <v>53</v>
      </c>
      <c r="M284" s="160" t="s">
        <v>2514</v>
      </c>
      <c r="N284" s="160" t="s">
        <v>2514</v>
      </c>
      <c r="O284" s="160" t="s">
        <v>54</v>
      </c>
      <c r="P284" s="160" t="s">
        <v>55</v>
      </c>
      <c r="Q284" s="160" t="s">
        <v>2893</v>
      </c>
      <c r="R284" s="160" t="s">
        <v>2894</v>
      </c>
      <c r="S284" s="160" t="s">
        <v>2895</v>
      </c>
      <c r="T284" s="160" t="s">
        <v>2896</v>
      </c>
      <c r="U284" s="160" t="s">
        <v>2517</v>
      </c>
      <c r="V284" s="160" t="s">
        <v>2518</v>
      </c>
      <c r="W284" s="160" t="s">
        <v>2519</v>
      </c>
      <c r="X284" s="164">
        <v>1152</v>
      </c>
      <c r="Y284" s="149"/>
      <c r="Z284" s="149"/>
      <c r="AA284" s="156" t="e">
        <f>SUMIFS('[4]HARGA (2)'!$B$2:$B$32,'[4]HARGA (2)'!$A$2:$A$32,V284)</f>
        <v>#VALUE!</v>
      </c>
      <c r="AB284" s="156" t="e">
        <f t="shared" si="4"/>
        <v>#VALUE!</v>
      </c>
    </row>
    <row r="285" spans="1:28" s="157" customFormat="1" x14ac:dyDescent="0.25">
      <c r="A285" s="149" t="s">
        <v>2506</v>
      </c>
      <c r="B285" s="158" t="s">
        <v>2211</v>
      </c>
      <c r="C285" s="159">
        <v>44508</v>
      </c>
      <c r="D285" s="160" t="s">
        <v>2508</v>
      </c>
      <c r="E285" s="160" t="s">
        <v>2509</v>
      </c>
      <c r="F285" s="160" t="s">
        <v>2510</v>
      </c>
      <c r="G285" s="160" t="s">
        <v>2511</v>
      </c>
      <c r="H285" s="161">
        <v>164</v>
      </c>
      <c r="I285" s="160" t="s">
        <v>2512</v>
      </c>
      <c r="J285" s="162">
        <v>5042330474</v>
      </c>
      <c r="K285" s="163">
        <v>44507</v>
      </c>
      <c r="L285" s="160" t="s">
        <v>53</v>
      </c>
      <c r="M285" s="160" t="s">
        <v>2514</v>
      </c>
      <c r="N285" s="160" t="s">
        <v>2514</v>
      </c>
      <c r="O285" s="160" t="s">
        <v>54</v>
      </c>
      <c r="P285" s="160" t="s">
        <v>55</v>
      </c>
      <c r="Q285" s="160" t="s">
        <v>2893</v>
      </c>
      <c r="R285" s="160" t="s">
        <v>2894</v>
      </c>
      <c r="S285" s="160" t="s">
        <v>2895</v>
      </c>
      <c r="T285" s="160" t="s">
        <v>2896</v>
      </c>
      <c r="U285" s="161">
        <v>33300</v>
      </c>
      <c r="V285" s="160" t="s">
        <v>65</v>
      </c>
      <c r="W285" s="160" t="s">
        <v>2519</v>
      </c>
      <c r="X285" s="164">
        <v>24</v>
      </c>
      <c r="Y285" s="149"/>
      <c r="Z285" s="149"/>
      <c r="AA285" s="156" t="e">
        <f>SUMIFS('[4]HARGA (2)'!$B$2:$B$32,'[4]HARGA (2)'!$A$2:$A$32,V285)</f>
        <v>#VALUE!</v>
      </c>
      <c r="AB285" s="156" t="e">
        <f t="shared" si="4"/>
        <v>#VALUE!</v>
      </c>
    </row>
    <row r="286" spans="1:28" s="157" customFormat="1" x14ac:dyDescent="0.25">
      <c r="A286" s="149" t="s">
        <v>2506</v>
      </c>
      <c r="B286" s="158" t="s">
        <v>2262</v>
      </c>
      <c r="C286" s="159">
        <v>44508</v>
      </c>
      <c r="D286" s="160" t="s">
        <v>2508</v>
      </c>
      <c r="E286" s="160" t="s">
        <v>2509</v>
      </c>
      <c r="F286" s="160" t="s">
        <v>2510</v>
      </c>
      <c r="G286" s="160" t="s">
        <v>2511</v>
      </c>
      <c r="H286" s="161">
        <v>118</v>
      </c>
      <c r="I286" s="160" t="s">
        <v>2541</v>
      </c>
      <c r="J286" s="162">
        <v>5042321729</v>
      </c>
      <c r="K286" s="163">
        <v>44507</v>
      </c>
      <c r="L286" s="160" t="s">
        <v>53</v>
      </c>
      <c r="M286" s="160" t="s">
        <v>2514</v>
      </c>
      <c r="N286" s="160" t="s">
        <v>2514</v>
      </c>
      <c r="O286" s="160" t="s">
        <v>2897</v>
      </c>
      <c r="P286" s="160" t="s">
        <v>777</v>
      </c>
      <c r="Q286" s="160" t="s">
        <v>2898</v>
      </c>
      <c r="R286" s="160" t="s">
        <v>2899</v>
      </c>
      <c r="S286" s="160" t="s">
        <v>2900</v>
      </c>
      <c r="T286" s="160" t="s">
        <v>2901</v>
      </c>
      <c r="U286" s="161">
        <v>74553</v>
      </c>
      <c r="V286" s="160" t="s">
        <v>277</v>
      </c>
      <c r="W286" s="160" t="s">
        <v>2519</v>
      </c>
      <c r="X286" s="164">
        <v>1120</v>
      </c>
      <c r="Y286" s="158" t="s">
        <v>2263</v>
      </c>
      <c r="Z286" s="159">
        <v>44508</v>
      </c>
      <c r="AA286" s="156" t="e">
        <f>SUMIFS('[4]HARGA (2)'!$B$2:$B$32,'[4]HARGA (2)'!$A$2:$A$32,V286)</f>
        <v>#VALUE!</v>
      </c>
      <c r="AB286" s="156" t="e">
        <f t="shared" si="4"/>
        <v>#VALUE!</v>
      </c>
    </row>
    <row r="287" spans="1:28" s="157" customFormat="1" x14ac:dyDescent="0.25">
      <c r="A287" s="149" t="s">
        <v>2506</v>
      </c>
      <c r="B287" s="158" t="s">
        <v>2262</v>
      </c>
      <c r="C287" s="159">
        <v>44508</v>
      </c>
      <c r="D287" s="160" t="s">
        <v>2508</v>
      </c>
      <c r="E287" s="160" t="s">
        <v>2509</v>
      </c>
      <c r="F287" s="160" t="s">
        <v>2510</v>
      </c>
      <c r="G287" s="160" t="s">
        <v>2511</v>
      </c>
      <c r="H287" s="161">
        <v>118</v>
      </c>
      <c r="I287" s="160" t="s">
        <v>2541</v>
      </c>
      <c r="J287" s="162">
        <v>5042321729</v>
      </c>
      <c r="K287" s="163">
        <v>44507</v>
      </c>
      <c r="L287" s="160" t="s">
        <v>53</v>
      </c>
      <c r="M287" s="160" t="s">
        <v>2514</v>
      </c>
      <c r="N287" s="160" t="s">
        <v>2514</v>
      </c>
      <c r="O287" s="160" t="s">
        <v>2897</v>
      </c>
      <c r="P287" s="160" t="s">
        <v>777</v>
      </c>
      <c r="Q287" s="160" t="s">
        <v>2898</v>
      </c>
      <c r="R287" s="160" t="s">
        <v>2899</v>
      </c>
      <c r="S287" s="160" t="s">
        <v>2900</v>
      </c>
      <c r="T287" s="160" t="s">
        <v>2901</v>
      </c>
      <c r="U287" s="161">
        <v>10116</v>
      </c>
      <c r="V287" s="160" t="s">
        <v>279</v>
      </c>
      <c r="W287" s="160" t="s">
        <v>2519</v>
      </c>
      <c r="X287" s="164">
        <v>16</v>
      </c>
      <c r="Y287" s="149"/>
      <c r="Z287" s="149"/>
      <c r="AA287" s="156" t="e">
        <f>SUMIFS('[4]HARGA (2)'!$B$2:$B$32,'[4]HARGA (2)'!$A$2:$A$32,V287)</f>
        <v>#VALUE!</v>
      </c>
      <c r="AB287" s="156" t="e">
        <f t="shared" si="4"/>
        <v>#VALUE!</v>
      </c>
    </row>
    <row r="288" spans="1:28" s="157" customFormat="1" x14ac:dyDescent="0.25">
      <c r="A288" s="149" t="s">
        <v>2506</v>
      </c>
      <c r="B288" s="150" t="s">
        <v>2178</v>
      </c>
      <c r="C288" s="151">
        <v>44508</v>
      </c>
      <c r="D288" s="150" t="s">
        <v>2508</v>
      </c>
      <c r="E288" s="150" t="s">
        <v>2509</v>
      </c>
      <c r="F288" s="150" t="s">
        <v>2510</v>
      </c>
      <c r="G288" s="150" t="s">
        <v>2511</v>
      </c>
      <c r="H288" s="152">
        <v>164</v>
      </c>
      <c r="I288" s="150" t="s">
        <v>2512</v>
      </c>
      <c r="J288" s="153" t="s">
        <v>2902</v>
      </c>
      <c r="K288" s="154">
        <v>44507</v>
      </c>
      <c r="L288" s="150" t="s">
        <v>53</v>
      </c>
      <c r="M288" s="150" t="s">
        <v>2514</v>
      </c>
      <c r="N288" s="150" t="s">
        <v>2514</v>
      </c>
      <c r="O288" s="150" t="s">
        <v>2556</v>
      </c>
      <c r="P288" s="150" t="s">
        <v>606</v>
      </c>
      <c r="Q288" s="150" t="s">
        <v>2902</v>
      </c>
      <c r="R288" s="150" t="s">
        <v>2903</v>
      </c>
      <c r="S288" s="150"/>
      <c r="T288" s="150" t="s">
        <v>2904</v>
      </c>
      <c r="U288" s="150" t="s">
        <v>2517</v>
      </c>
      <c r="V288" s="150" t="s">
        <v>2518</v>
      </c>
      <c r="W288" s="150" t="s">
        <v>2519</v>
      </c>
      <c r="X288" s="155">
        <v>25</v>
      </c>
      <c r="Y288" s="149"/>
      <c r="Z288" s="149"/>
      <c r="AA288" s="156" t="e">
        <f>SUMIFS('[4]HARGA (2)'!$B$2:$B$32,'[4]HARGA (2)'!$A$2:$A$32,V288)</f>
        <v>#VALUE!</v>
      </c>
      <c r="AB288" s="156" t="e">
        <f t="shared" si="4"/>
        <v>#VALUE!</v>
      </c>
    </row>
    <row r="289" spans="1:28" s="157" customFormat="1" x14ac:dyDescent="0.25">
      <c r="A289" s="149" t="s">
        <v>2506</v>
      </c>
      <c r="B289" s="158" t="s">
        <v>2176</v>
      </c>
      <c r="C289" s="159">
        <v>44508</v>
      </c>
      <c r="D289" s="160" t="s">
        <v>2508</v>
      </c>
      <c r="E289" s="160" t="s">
        <v>2509</v>
      </c>
      <c r="F289" s="160" t="s">
        <v>2510</v>
      </c>
      <c r="G289" s="160" t="s">
        <v>2511</v>
      </c>
      <c r="H289" s="161">
        <v>164</v>
      </c>
      <c r="I289" s="160" t="s">
        <v>2512</v>
      </c>
      <c r="J289" s="162">
        <v>5042328698</v>
      </c>
      <c r="K289" s="163">
        <v>44507</v>
      </c>
      <c r="L289" s="160" t="s">
        <v>53</v>
      </c>
      <c r="M289" s="160" t="s">
        <v>2514</v>
      </c>
      <c r="N289" s="160" t="s">
        <v>2514</v>
      </c>
      <c r="O289" s="160" t="s">
        <v>2556</v>
      </c>
      <c r="P289" s="160" t="s">
        <v>606</v>
      </c>
      <c r="Q289" s="160" t="s">
        <v>2902</v>
      </c>
      <c r="R289" s="160" t="s">
        <v>2905</v>
      </c>
      <c r="S289" s="160" t="s">
        <v>2906</v>
      </c>
      <c r="T289" s="160" t="s">
        <v>2907</v>
      </c>
      <c r="U289" s="161">
        <v>74559</v>
      </c>
      <c r="V289" s="160" t="s">
        <v>2524</v>
      </c>
      <c r="W289" s="160" t="s">
        <v>2519</v>
      </c>
      <c r="X289" s="164">
        <v>1152</v>
      </c>
      <c r="Y289" s="149"/>
      <c r="Z289" s="149"/>
      <c r="AA289" s="156" t="e">
        <f>SUMIFS('[4]HARGA (2)'!$B$2:$B$32,'[4]HARGA (2)'!$A$2:$A$32,V289)</f>
        <v>#VALUE!</v>
      </c>
      <c r="AB289" s="156" t="e">
        <f t="shared" si="4"/>
        <v>#VALUE!</v>
      </c>
    </row>
    <row r="290" spans="1:28" s="157" customFormat="1" x14ac:dyDescent="0.25">
      <c r="A290" s="149" t="s">
        <v>2506</v>
      </c>
      <c r="B290" s="158" t="s">
        <v>2176</v>
      </c>
      <c r="C290" s="159">
        <v>44508</v>
      </c>
      <c r="D290" s="160" t="s">
        <v>2508</v>
      </c>
      <c r="E290" s="160" t="s">
        <v>2509</v>
      </c>
      <c r="F290" s="160" t="s">
        <v>2510</v>
      </c>
      <c r="G290" s="160" t="s">
        <v>2511</v>
      </c>
      <c r="H290" s="161">
        <v>164</v>
      </c>
      <c r="I290" s="160" t="s">
        <v>2512</v>
      </c>
      <c r="J290" s="162">
        <v>5042328698</v>
      </c>
      <c r="K290" s="163">
        <v>44507</v>
      </c>
      <c r="L290" s="160" t="s">
        <v>53</v>
      </c>
      <c r="M290" s="160" t="s">
        <v>2514</v>
      </c>
      <c r="N290" s="160" t="s">
        <v>2514</v>
      </c>
      <c r="O290" s="160" t="s">
        <v>2556</v>
      </c>
      <c r="P290" s="160" t="s">
        <v>606</v>
      </c>
      <c r="Q290" s="160" t="s">
        <v>2902</v>
      </c>
      <c r="R290" s="160" t="s">
        <v>2905</v>
      </c>
      <c r="S290" s="160" t="s">
        <v>2906</v>
      </c>
      <c r="T290" s="160" t="s">
        <v>2907</v>
      </c>
      <c r="U290" s="161">
        <v>19310</v>
      </c>
      <c r="V290" s="160" t="s">
        <v>2525</v>
      </c>
      <c r="W290" s="160" t="s">
        <v>2519</v>
      </c>
      <c r="X290" s="164">
        <v>1152</v>
      </c>
      <c r="Y290" s="149"/>
      <c r="Z290" s="149"/>
      <c r="AA290" s="156" t="e">
        <f>SUMIFS('[4]HARGA (2)'!$B$2:$B$32,'[4]HARGA (2)'!$A$2:$A$32,V290)</f>
        <v>#VALUE!</v>
      </c>
      <c r="AB290" s="156" t="e">
        <f t="shared" si="4"/>
        <v>#VALUE!</v>
      </c>
    </row>
    <row r="291" spans="1:28" s="157" customFormat="1" x14ac:dyDescent="0.25">
      <c r="A291" s="149" t="s">
        <v>2506</v>
      </c>
      <c r="B291" s="158" t="s">
        <v>2176</v>
      </c>
      <c r="C291" s="159">
        <v>44508</v>
      </c>
      <c r="D291" s="160" t="s">
        <v>2508</v>
      </c>
      <c r="E291" s="160" t="s">
        <v>2509</v>
      </c>
      <c r="F291" s="160" t="s">
        <v>2510</v>
      </c>
      <c r="G291" s="160" t="s">
        <v>2511</v>
      </c>
      <c r="H291" s="161">
        <v>164</v>
      </c>
      <c r="I291" s="160" t="s">
        <v>2512</v>
      </c>
      <c r="J291" s="162">
        <v>5042328698</v>
      </c>
      <c r="K291" s="163">
        <v>44507</v>
      </c>
      <c r="L291" s="160" t="s">
        <v>53</v>
      </c>
      <c r="M291" s="160" t="s">
        <v>2514</v>
      </c>
      <c r="N291" s="160" t="s">
        <v>2514</v>
      </c>
      <c r="O291" s="160" t="s">
        <v>2556</v>
      </c>
      <c r="P291" s="160" t="s">
        <v>606</v>
      </c>
      <c r="Q291" s="160" t="s">
        <v>2902</v>
      </c>
      <c r="R291" s="160" t="s">
        <v>2905</v>
      </c>
      <c r="S291" s="160" t="s">
        <v>2906</v>
      </c>
      <c r="T291" s="160" t="s">
        <v>2907</v>
      </c>
      <c r="U291" s="160" t="s">
        <v>2517</v>
      </c>
      <c r="V291" s="160" t="s">
        <v>2518</v>
      </c>
      <c r="W291" s="160" t="s">
        <v>2519</v>
      </c>
      <c r="X291" s="164">
        <v>1152</v>
      </c>
      <c r="Y291" s="149"/>
      <c r="Z291" s="149"/>
      <c r="AA291" s="156" t="e">
        <f>SUMIFS('[4]HARGA (2)'!$B$2:$B$32,'[4]HARGA (2)'!$A$2:$A$32,V291)</f>
        <v>#VALUE!</v>
      </c>
      <c r="AB291" s="156" t="e">
        <f t="shared" si="4"/>
        <v>#VALUE!</v>
      </c>
    </row>
    <row r="292" spans="1:28" s="157" customFormat="1" x14ac:dyDescent="0.25">
      <c r="A292" s="149" t="s">
        <v>2506</v>
      </c>
      <c r="B292" s="158" t="s">
        <v>2176</v>
      </c>
      <c r="C292" s="159">
        <v>44508</v>
      </c>
      <c r="D292" s="160" t="s">
        <v>2508</v>
      </c>
      <c r="E292" s="160" t="s">
        <v>2509</v>
      </c>
      <c r="F292" s="160" t="s">
        <v>2510</v>
      </c>
      <c r="G292" s="160" t="s">
        <v>2511</v>
      </c>
      <c r="H292" s="161">
        <v>164</v>
      </c>
      <c r="I292" s="160" t="s">
        <v>2512</v>
      </c>
      <c r="J292" s="162">
        <v>5042328698</v>
      </c>
      <c r="K292" s="163">
        <v>44507</v>
      </c>
      <c r="L292" s="160" t="s">
        <v>53</v>
      </c>
      <c r="M292" s="160" t="s">
        <v>2514</v>
      </c>
      <c r="N292" s="160" t="s">
        <v>2514</v>
      </c>
      <c r="O292" s="160" t="s">
        <v>2556</v>
      </c>
      <c r="P292" s="160" t="s">
        <v>606</v>
      </c>
      <c r="Q292" s="160" t="s">
        <v>2902</v>
      </c>
      <c r="R292" s="160" t="s">
        <v>2905</v>
      </c>
      <c r="S292" s="160" t="s">
        <v>2906</v>
      </c>
      <c r="T292" s="160" t="s">
        <v>2907</v>
      </c>
      <c r="U292" s="161">
        <v>33300</v>
      </c>
      <c r="V292" s="160" t="s">
        <v>65</v>
      </c>
      <c r="W292" s="160" t="s">
        <v>2519</v>
      </c>
      <c r="X292" s="164">
        <v>24</v>
      </c>
      <c r="Y292" s="149"/>
      <c r="Z292" s="149"/>
      <c r="AA292" s="156" t="e">
        <f>SUMIFS('[4]HARGA (2)'!$B$2:$B$32,'[4]HARGA (2)'!$A$2:$A$32,V292)</f>
        <v>#VALUE!</v>
      </c>
      <c r="AB292" s="156" t="e">
        <f t="shared" si="4"/>
        <v>#VALUE!</v>
      </c>
    </row>
    <row r="293" spans="1:28" s="157" customFormat="1" x14ac:dyDescent="0.25">
      <c r="A293" s="149" t="s">
        <v>2506</v>
      </c>
      <c r="B293" s="150" t="s">
        <v>2188</v>
      </c>
      <c r="C293" s="151">
        <v>44508</v>
      </c>
      <c r="D293" s="150" t="s">
        <v>2508</v>
      </c>
      <c r="E293" s="150" t="s">
        <v>2509</v>
      </c>
      <c r="F293" s="150" t="s">
        <v>2510</v>
      </c>
      <c r="G293" s="150" t="s">
        <v>2511</v>
      </c>
      <c r="H293" s="152">
        <v>164</v>
      </c>
      <c r="I293" s="150" t="s">
        <v>2512</v>
      </c>
      <c r="J293" s="153" t="s">
        <v>2908</v>
      </c>
      <c r="K293" s="154">
        <v>44507</v>
      </c>
      <c r="L293" s="150" t="s">
        <v>53</v>
      </c>
      <c r="M293" s="150" t="s">
        <v>2514</v>
      </c>
      <c r="N293" s="150" t="s">
        <v>2514</v>
      </c>
      <c r="O293" s="150" t="s">
        <v>983</v>
      </c>
      <c r="P293" s="150" t="s">
        <v>984</v>
      </c>
      <c r="Q293" s="150" t="s">
        <v>2908</v>
      </c>
      <c r="R293" s="150" t="s">
        <v>2909</v>
      </c>
      <c r="S293" s="150"/>
      <c r="T293" s="150" t="s">
        <v>2910</v>
      </c>
      <c r="U293" s="150" t="s">
        <v>2517</v>
      </c>
      <c r="V293" s="150" t="s">
        <v>2518</v>
      </c>
      <c r="W293" s="150" t="s">
        <v>2519</v>
      </c>
      <c r="X293" s="155">
        <v>25</v>
      </c>
      <c r="Y293" s="149"/>
      <c r="Z293" s="149"/>
      <c r="AA293" s="156" t="e">
        <f>SUMIFS('[4]HARGA (2)'!$B$2:$B$32,'[4]HARGA (2)'!$A$2:$A$32,V293)</f>
        <v>#VALUE!</v>
      </c>
      <c r="AB293" s="156" t="e">
        <f t="shared" si="4"/>
        <v>#VALUE!</v>
      </c>
    </row>
    <row r="294" spans="1:28" s="157" customFormat="1" x14ac:dyDescent="0.25">
      <c r="A294" s="149" t="s">
        <v>2506</v>
      </c>
      <c r="B294" s="158" t="s">
        <v>2186</v>
      </c>
      <c r="C294" s="159">
        <v>44508</v>
      </c>
      <c r="D294" s="160" t="s">
        <v>2508</v>
      </c>
      <c r="E294" s="160" t="s">
        <v>2509</v>
      </c>
      <c r="F294" s="160" t="s">
        <v>2510</v>
      </c>
      <c r="G294" s="160" t="s">
        <v>2511</v>
      </c>
      <c r="H294" s="161">
        <v>164</v>
      </c>
      <c r="I294" s="160" t="s">
        <v>2512</v>
      </c>
      <c r="J294" s="162">
        <v>5042331026</v>
      </c>
      <c r="K294" s="163">
        <v>44507</v>
      </c>
      <c r="L294" s="160" t="s">
        <v>53</v>
      </c>
      <c r="M294" s="160" t="s">
        <v>2514</v>
      </c>
      <c r="N294" s="160" t="s">
        <v>2514</v>
      </c>
      <c r="O294" s="160" t="s">
        <v>983</v>
      </c>
      <c r="P294" s="160" t="s">
        <v>984</v>
      </c>
      <c r="Q294" s="160" t="s">
        <v>2908</v>
      </c>
      <c r="R294" s="160" t="s">
        <v>2911</v>
      </c>
      <c r="S294" s="160" t="s">
        <v>2906</v>
      </c>
      <c r="T294" s="160" t="s">
        <v>2912</v>
      </c>
      <c r="U294" s="161">
        <v>74559</v>
      </c>
      <c r="V294" s="160" t="s">
        <v>2524</v>
      </c>
      <c r="W294" s="160" t="s">
        <v>2519</v>
      </c>
      <c r="X294" s="164">
        <v>1152</v>
      </c>
      <c r="Y294" s="149"/>
      <c r="Z294" s="149"/>
      <c r="AA294" s="156" t="e">
        <f>SUMIFS('[4]HARGA (2)'!$B$2:$B$32,'[4]HARGA (2)'!$A$2:$A$32,V294)</f>
        <v>#VALUE!</v>
      </c>
      <c r="AB294" s="156" t="e">
        <f t="shared" si="4"/>
        <v>#VALUE!</v>
      </c>
    </row>
    <row r="295" spans="1:28" s="157" customFormat="1" x14ac:dyDescent="0.25">
      <c r="A295" s="149" t="s">
        <v>2506</v>
      </c>
      <c r="B295" s="158" t="s">
        <v>2186</v>
      </c>
      <c r="C295" s="159">
        <v>44508</v>
      </c>
      <c r="D295" s="160" t="s">
        <v>2508</v>
      </c>
      <c r="E295" s="160" t="s">
        <v>2509</v>
      </c>
      <c r="F295" s="160" t="s">
        <v>2510</v>
      </c>
      <c r="G295" s="160" t="s">
        <v>2511</v>
      </c>
      <c r="H295" s="161">
        <v>164</v>
      </c>
      <c r="I295" s="160" t="s">
        <v>2512</v>
      </c>
      <c r="J295" s="162">
        <v>5042331026</v>
      </c>
      <c r="K295" s="163">
        <v>44507</v>
      </c>
      <c r="L295" s="160" t="s">
        <v>53</v>
      </c>
      <c r="M295" s="160" t="s">
        <v>2514</v>
      </c>
      <c r="N295" s="160" t="s">
        <v>2514</v>
      </c>
      <c r="O295" s="160" t="s">
        <v>983</v>
      </c>
      <c r="P295" s="160" t="s">
        <v>984</v>
      </c>
      <c r="Q295" s="160" t="s">
        <v>2908</v>
      </c>
      <c r="R295" s="160" t="s">
        <v>2911</v>
      </c>
      <c r="S295" s="160" t="s">
        <v>2906</v>
      </c>
      <c r="T295" s="160" t="s">
        <v>2912</v>
      </c>
      <c r="U295" s="161">
        <v>19310</v>
      </c>
      <c r="V295" s="160" t="s">
        <v>2525</v>
      </c>
      <c r="W295" s="160" t="s">
        <v>2519</v>
      </c>
      <c r="X295" s="164">
        <v>1152</v>
      </c>
      <c r="Y295" s="149"/>
      <c r="Z295" s="149"/>
      <c r="AA295" s="156" t="e">
        <f>SUMIFS('[4]HARGA (2)'!$B$2:$B$32,'[4]HARGA (2)'!$A$2:$A$32,V295)</f>
        <v>#VALUE!</v>
      </c>
      <c r="AB295" s="156" t="e">
        <f t="shared" si="4"/>
        <v>#VALUE!</v>
      </c>
    </row>
    <row r="296" spans="1:28" s="157" customFormat="1" x14ac:dyDescent="0.25">
      <c r="A296" s="149" t="s">
        <v>2506</v>
      </c>
      <c r="B296" s="158" t="s">
        <v>2186</v>
      </c>
      <c r="C296" s="159">
        <v>44508</v>
      </c>
      <c r="D296" s="160" t="s">
        <v>2508</v>
      </c>
      <c r="E296" s="160" t="s">
        <v>2509</v>
      </c>
      <c r="F296" s="160" t="s">
        <v>2510</v>
      </c>
      <c r="G296" s="160" t="s">
        <v>2511</v>
      </c>
      <c r="H296" s="161">
        <v>164</v>
      </c>
      <c r="I296" s="160" t="s">
        <v>2512</v>
      </c>
      <c r="J296" s="162">
        <v>5042331026</v>
      </c>
      <c r="K296" s="163">
        <v>44507</v>
      </c>
      <c r="L296" s="160" t="s">
        <v>53</v>
      </c>
      <c r="M296" s="160" t="s">
        <v>2514</v>
      </c>
      <c r="N296" s="160" t="s">
        <v>2514</v>
      </c>
      <c r="O296" s="160" t="s">
        <v>983</v>
      </c>
      <c r="P296" s="160" t="s">
        <v>984</v>
      </c>
      <c r="Q296" s="160" t="s">
        <v>2908</v>
      </c>
      <c r="R296" s="160" t="s">
        <v>2911</v>
      </c>
      <c r="S296" s="160" t="s">
        <v>2906</v>
      </c>
      <c r="T296" s="160" t="s">
        <v>2912</v>
      </c>
      <c r="U296" s="160" t="s">
        <v>2517</v>
      </c>
      <c r="V296" s="160" t="s">
        <v>2518</v>
      </c>
      <c r="W296" s="160" t="s">
        <v>2519</v>
      </c>
      <c r="X296" s="164">
        <v>1152</v>
      </c>
      <c r="Y296" s="149"/>
      <c r="Z296" s="149"/>
      <c r="AA296" s="156" t="e">
        <f>SUMIFS('[4]HARGA (2)'!$B$2:$B$32,'[4]HARGA (2)'!$A$2:$A$32,V296)</f>
        <v>#VALUE!</v>
      </c>
      <c r="AB296" s="156" t="e">
        <f t="shared" si="4"/>
        <v>#VALUE!</v>
      </c>
    </row>
    <row r="297" spans="1:28" s="157" customFormat="1" x14ac:dyDescent="0.25">
      <c r="A297" s="149" t="s">
        <v>2506</v>
      </c>
      <c r="B297" s="158" t="s">
        <v>2186</v>
      </c>
      <c r="C297" s="159">
        <v>44508</v>
      </c>
      <c r="D297" s="160" t="s">
        <v>2508</v>
      </c>
      <c r="E297" s="160" t="s">
        <v>2509</v>
      </c>
      <c r="F297" s="160" t="s">
        <v>2510</v>
      </c>
      <c r="G297" s="160" t="s">
        <v>2511</v>
      </c>
      <c r="H297" s="161">
        <v>164</v>
      </c>
      <c r="I297" s="160" t="s">
        <v>2512</v>
      </c>
      <c r="J297" s="162">
        <v>5042331026</v>
      </c>
      <c r="K297" s="163">
        <v>44507</v>
      </c>
      <c r="L297" s="160" t="s">
        <v>53</v>
      </c>
      <c r="M297" s="160" t="s">
        <v>2514</v>
      </c>
      <c r="N297" s="160" t="s">
        <v>2514</v>
      </c>
      <c r="O297" s="160" t="s">
        <v>983</v>
      </c>
      <c r="P297" s="160" t="s">
        <v>984</v>
      </c>
      <c r="Q297" s="160" t="s">
        <v>2908</v>
      </c>
      <c r="R297" s="160" t="s">
        <v>2911</v>
      </c>
      <c r="S297" s="160" t="s">
        <v>2906</v>
      </c>
      <c r="T297" s="160" t="s">
        <v>2912</v>
      </c>
      <c r="U297" s="161">
        <v>33300</v>
      </c>
      <c r="V297" s="160" t="s">
        <v>65</v>
      </c>
      <c r="W297" s="160" t="s">
        <v>2519</v>
      </c>
      <c r="X297" s="164">
        <v>24</v>
      </c>
      <c r="Y297" s="149"/>
      <c r="Z297" s="149"/>
      <c r="AA297" s="156" t="e">
        <f>SUMIFS('[4]HARGA (2)'!$B$2:$B$32,'[4]HARGA (2)'!$A$2:$A$32,V297)</f>
        <v>#VALUE!</v>
      </c>
      <c r="AB297" s="156" t="e">
        <f t="shared" si="4"/>
        <v>#VALUE!</v>
      </c>
    </row>
    <row r="298" spans="1:28" s="157" customFormat="1" x14ac:dyDescent="0.25">
      <c r="A298" s="149" t="s">
        <v>2506</v>
      </c>
      <c r="B298" s="150" t="s">
        <v>1594</v>
      </c>
      <c r="C298" s="151">
        <v>44508</v>
      </c>
      <c r="D298" s="150" t="s">
        <v>2508</v>
      </c>
      <c r="E298" s="150" t="s">
        <v>2509</v>
      </c>
      <c r="F298" s="150" t="s">
        <v>2510</v>
      </c>
      <c r="G298" s="150" t="s">
        <v>2511</v>
      </c>
      <c r="H298" s="152">
        <v>164</v>
      </c>
      <c r="I298" s="150" t="s">
        <v>2512</v>
      </c>
      <c r="J298" s="153" t="s">
        <v>2913</v>
      </c>
      <c r="K298" s="154">
        <v>44505</v>
      </c>
      <c r="L298" s="150" t="s">
        <v>53</v>
      </c>
      <c r="M298" s="150" t="s">
        <v>2514</v>
      </c>
      <c r="N298" s="150" t="s">
        <v>2514</v>
      </c>
      <c r="O298" s="150" t="s">
        <v>2572</v>
      </c>
      <c r="P298" s="150" t="s">
        <v>948</v>
      </c>
      <c r="Q298" s="150" t="s">
        <v>2913</v>
      </c>
      <c r="R298" s="150" t="s">
        <v>2914</v>
      </c>
      <c r="S298" s="150"/>
      <c r="T298" s="150" t="s">
        <v>2915</v>
      </c>
      <c r="U298" s="150" t="s">
        <v>2517</v>
      </c>
      <c r="V298" s="150" t="s">
        <v>2518</v>
      </c>
      <c r="W298" s="150" t="s">
        <v>2519</v>
      </c>
      <c r="X298" s="155">
        <v>96</v>
      </c>
      <c r="Y298" s="149"/>
      <c r="Z298" s="149"/>
      <c r="AA298" s="156" t="e">
        <f>SUMIFS('[4]HARGA (2)'!$B$2:$B$32,'[4]HARGA (2)'!$A$2:$A$32,V298)</f>
        <v>#VALUE!</v>
      </c>
      <c r="AB298" s="156" t="e">
        <f t="shared" si="4"/>
        <v>#VALUE!</v>
      </c>
    </row>
    <row r="299" spans="1:28" s="157" customFormat="1" x14ac:dyDescent="0.25">
      <c r="A299" s="149" t="s">
        <v>2506</v>
      </c>
      <c r="B299" s="158" t="s">
        <v>1592</v>
      </c>
      <c r="C299" s="159">
        <v>44508</v>
      </c>
      <c r="D299" s="160" t="s">
        <v>2508</v>
      </c>
      <c r="E299" s="160" t="s">
        <v>2509</v>
      </c>
      <c r="F299" s="160" t="s">
        <v>2510</v>
      </c>
      <c r="G299" s="160" t="s">
        <v>2511</v>
      </c>
      <c r="H299" s="161">
        <v>164</v>
      </c>
      <c r="I299" s="160" t="s">
        <v>2512</v>
      </c>
      <c r="J299" s="162">
        <v>5042291225</v>
      </c>
      <c r="K299" s="163">
        <v>44505</v>
      </c>
      <c r="L299" s="160" t="s">
        <v>53</v>
      </c>
      <c r="M299" s="160" t="s">
        <v>2514</v>
      </c>
      <c r="N299" s="160" t="s">
        <v>2514</v>
      </c>
      <c r="O299" s="160" t="s">
        <v>2572</v>
      </c>
      <c r="P299" s="160" t="s">
        <v>948</v>
      </c>
      <c r="Q299" s="160" t="s">
        <v>2913</v>
      </c>
      <c r="R299" s="160" t="s">
        <v>2916</v>
      </c>
      <c r="S299" s="160" t="s">
        <v>2917</v>
      </c>
      <c r="T299" s="160" t="s">
        <v>2918</v>
      </c>
      <c r="U299" s="161">
        <v>74559</v>
      </c>
      <c r="V299" s="160" t="s">
        <v>2524</v>
      </c>
      <c r="W299" s="160" t="s">
        <v>2519</v>
      </c>
      <c r="X299" s="164">
        <v>1248</v>
      </c>
      <c r="Y299" s="149"/>
      <c r="Z299" s="149"/>
      <c r="AA299" s="156" t="e">
        <f>SUMIFS('[4]HARGA (2)'!$B$2:$B$32,'[4]HARGA (2)'!$A$2:$A$32,V299)</f>
        <v>#VALUE!</v>
      </c>
      <c r="AB299" s="156" t="e">
        <f t="shared" si="4"/>
        <v>#VALUE!</v>
      </c>
    </row>
    <row r="300" spans="1:28" s="157" customFormat="1" x14ac:dyDescent="0.25">
      <c r="A300" s="149" t="s">
        <v>2506</v>
      </c>
      <c r="B300" s="158" t="s">
        <v>1592</v>
      </c>
      <c r="C300" s="159">
        <v>44508</v>
      </c>
      <c r="D300" s="160" t="s">
        <v>2508</v>
      </c>
      <c r="E300" s="160" t="s">
        <v>2509</v>
      </c>
      <c r="F300" s="160" t="s">
        <v>2510</v>
      </c>
      <c r="G300" s="160" t="s">
        <v>2511</v>
      </c>
      <c r="H300" s="161">
        <v>164</v>
      </c>
      <c r="I300" s="160" t="s">
        <v>2512</v>
      </c>
      <c r="J300" s="162">
        <v>5042291225</v>
      </c>
      <c r="K300" s="163">
        <v>44505</v>
      </c>
      <c r="L300" s="160" t="s">
        <v>53</v>
      </c>
      <c r="M300" s="160" t="s">
        <v>2514</v>
      </c>
      <c r="N300" s="160" t="s">
        <v>2514</v>
      </c>
      <c r="O300" s="160" t="s">
        <v>2572</v>
      </c>
      <c r="P300" s="160" t="s">
        <v>948</v>
      </c>
      <c r="Q300" s="160" t="s">
        <v>2913</v>
      </c>
      <c r="R300" s="160" t="s">
        <v>2916</v>
      </c>
      <c r="S300" s="160" t="s">
        <v>2917</v>
      </c>
      <c r="T300" s="160" t="s">
        <v>2918</v>
      </c>
      <c r="U300" s="161">
        <v>19310</v>
      </c>
      <c r="V300" s="160" t="s">
        <v>2525</v>
      </c>
      <c r="W300" s="160" t="s">
        <v>2519</v>
      </c>
      <c r="X300" s="164">
        <v>1248</v>
      </c>
      <c r="Y300" s="149"/>
      <c r="Z300" s="149"/>
      <c r="AA300" s="156" t="e">
        <f>SUMIFS('[4]HARGA (2)'!$B$2:$B$32,'[4]HARGA (2)'!$A$2:$A$32,V300)</f>
        <v>#VALUE!</v>
      </c>
      <c r="AB300" s="156" t="e">
        <f t="shared" si="4"/>
        <v>#VALUE!</v>
      </c>
    </row>
    <row r="301" spans="1:28" s="157" customFormat="1" x14ac:dyDescent="0.25">
      <c r="A301" s="149" t="s">
        <v>2506</v>
      </c>
      <c r="B301" s="158" t="s">
        <v>1592</v>
      </c>
      <c r="C301" s="159">
        <v>44508</v>
      </c>
      <c r="D301" s="160" t="s">
        <v>2508</v>
      </c>
      <c r="E301" s="160" t="s">
        <v>2509</v>
      </c>
      <c r="F301" s="160" t="s">
        <v>2510</v>
      </c>
      <c r="G301" s="160" t="s">
        <v>2511</v>
      </c>
      <c r="H301" s="161">
        <v>164</v>
      </c>
      <c r="I301" s="160" t="s">
        <v>2512</v>
      </c>
      <c r="J301" s="162">
        <v>5042291225</v>
      </c>
      <c r="K301" s="163">
        <v>44505</v>
      </c>
      <c r="L301" s="160" t="s">
        <v>53</v>
      </c>
      <c r="M301" s="160" t="s">
        <v>2514</v>
      </c>
      <c r="N301" s="160" t="s">
        <v>2514</v>
      </c>
      <c r="O301" s="160" t="s">
        <v>2572</v>
      </c>
      <c r="P301" s="160" t="s">
        <v>948</v>
      </c>
      <c r="Q301" s="160" t="s">
        <v>2913</v>
      </c>
      <c r="R301" s="160" t="s">
        <v>2916</v>
      </c>
      <c r="S301" s="160" t="s">
        <v>2917</v>
      </c>
      <c r="T301" s="160" t="s">
        <v>2918</v>
      </c>
      <c r="U301" s="160" t="s">
        <v>2517</v>
      </c>
      <c r="V301" s="160" t="s">
        <v>2518</v>
      </c>
      <c r="W301" s="160" t="s">
        <v>2519</v>
      </c>
      <c r="X301" s="164">
        <v>1248</v>
      </c>
      <c r="Y301" s="149"/>
      <c r="Z301" s="149"/>
      <c r="AA301" s="156" t="e">
        <f>SUMIFS('[4]HARGA (2)'!$B$2:$B$32,'[4]HARGA (2)'!$A$2:$A$32,V301)</f>
        <v>#VALUE!</v>
      </c>
      <c r="AB301" s="156" t="e">
        <f t="shared" si="4"/>
        <v>#VALUE!</v>
      </c>
    </row>
    <row r="302" spans="1:28" s="157" customFormat="1" x14ac:dyDescent="0.25">
      <c r="A302" s="149" t="s">
        <v>2506</v>
      </c>
      <c r="B302" s="158" t="s">
        <v>1592</v>
      </c>
      <c r="C302" s="159">
        <v>44508</v>
      </c>
      <c r="D302" s="160" t="s">
        <v>2508</v>
      </c>
      <c r="E302" s="160" t="s">
        <v>2509</v>
      </c>
      <c r="F302" s="160" t="s">
        <v>2510</v>
      </c>
      <c r="G302" s="160" t="s">
        <v>2511</v>
      </c>
      <c r="H302" s="161">
        <v>164</v>
      </c>
      <c r="I302" s="160" t="s">
        <v>2512</v>
      </c>
      <c r="J302" s="162">
        <v>5042291225</v>
      </c>
      <c r="K302" s="163">
        <v>44505</v>
      </c>
      <c r="L302" s="160" t="s">
        <v>53</v>
      </c>
      <c r="M302" s="160" t="s">
        <v>2514</v>
      </c>
      <c r="N302" s="160" t="s">
        <v>2514</v>
      </c>
      <c r="O302" s="160" t="s">
        <v>2572</v>
      </c>
      <c r="P302" s="160" t="s">
        <v>948</v>
      </c>
      <c r="Q302" s="160" t="s">
        <v>2913</v>
      </c>
      <c r="R302" s="160" t="s">
        <v>2916</v>
      </c>
      <c r="S302" s="160" t="s">
        <v>2917</v>
      </c>
      <c r="T302" s="160" t="s">
        <v>2918</v>
      </c>
      <c r="U302" s="161">
        <v>33300</v>
      </c>
      <c r="V302" s="160" t="s">
        <v>65</v>
      </c>
      <c r="W302" s="160" t="s">
        <v>2519</v>
      </c>
      <c r="X302" s="164">
        <v>28</v>
      </c>
      <c r="Y302" s="149"/>
      <c r="Z302" s="149"/>
      <c r="AA302" s="156" t="e">
        <f>SUMIFS('[4]HARGA (2)'!$B$2:$B$32,'[4]HARGA (2)'!$A$2:$A$32,V302)</f>
        <v>#VALUE!</v>
      </c>
      <c r="AB302" s="156" t="e">
        <f t="shared" si="4"/>
        <v>#VALUE!</v>
      </c>
    </row>
    <row r="303" spans="1:28" s="157" customFormat="1" x14ac:dyDescent="0.25">
      <c r="A303" s="149" t="s">
        <v>2506</v>
      </c>
      <c r="B303" s="166" t="s">
        <v>2919</v>
      </c>
      <c r="C303" s="167">
        <v>44508</v>
      </c>
      <c r="D303" s="166" t="s">
        <v>2508</v>
      </c>
      <c r="E303" s="166" t="s">
        <v>2509</v>
      </c>
      <c r="F303" s="166" t="s">
        <v>2510</v>
      </c>
      <c r="G303" s="166" t="s">
        <v>2511</v>
      </c>
      <c r="H303" s="168">
        <v>118</v>
      </c>
      <c r="I303" s="166" t="s">
        <v>2541</v>
      </c>
      <c r="J303" s="169" t="s">
        <v>2542</v>
      </c>
      <c r="K303" s="170">
        <v>44492</v>
      </c>
      <c r="L303" s="166" t="s">
        <v>193</v>
      </c>
      <c r="M303" s="166" t="s">
        <v>2514</v>
      </c>
      <c r="N303" s="166" t="s">
        <v>2514</v>
      </c>
      <c r="O303" s="166" t="s">
        <v>828</v>
      </c>
      <c r="P303" s="166" t="s">
        <v>2920</v>
      </c>
      <c r="Q303" s="166"/>
      <c r="R303" s="166"/>
      <c r="S303" s="166"/>
      <c r="T303" s="166" t="s">
        <v>2544</v>
      </c>
      <c r="U303" s="168">
        <v>10116</v>
      </c>
      <c r="V303" s="166" t="s">
        <v>279</v>
      </c>
      <c r="W303" s="166" t="s">
        <v>2519</v>
      </c>
      <c r="X303" s="171">
        <v>24</v>
      </c>
      <c r="Y303" s="149"/>
      <c r="Z303" s="149"/>
      <c r="AA303" s="156" t="e">
        <f>SUMIFS('[4]HARGA (2)'!$B$2:$B$32,'[4]HARGA (2)'!$A$2:$A$32,V303)</f>
        <v>#VALUE!</v>
      </c>
      <c r="AB303" s="156" t="e">
        <f t="shared" si="4"/>
        <v>#VALUE!</v>
      </c>
    </row>
    <row r="304" spans="1:28" s="157" customFormat="1" x14ac:dyDescent="0.25">
      <c r="A304" s="149" t="s">
        <v>2506</v>
      </c>
      <c r="B304" s="158" t="s">
        <v>2276</v>
      </c>
      <c r="C304" s="159">
        <v>44508</v>
      </c>
      <c r="D304" s="160" t="s">
        <v>2508</v>
      </c>
      <c r="E304" s="160" t="s">
        <v>2509</v>
      </c>
      <c r="F304" s="160" t="s">
        <v>2510</v>
      </c>
      <c r="G304" s="160" t="s">
        <v>2511</v>
      </c>
      <c r="H304" s="161">
        <v>164</v>
      </c>
      <c r="I304" s="160" t="s">
        <v>2512</v>
      </c>
      <c r="J304" s="162">
        <v>5042323343</v>
      </c>
      <c r="K304" s="163">
        <v>44508</v>
      </c>
      <c r="L304" s="160" t="s">
        <v>53</v>
      </c>
      <c r="M304" s="160" t="s">
        <v>2514</v>
      </c>
      <c r="N304" s="160" t="s">
        <v>2514</v>
      </c>
      <c r="O304" s="160" t="s">
        <v>546</v>
      </c>
      <c r="P304" s="160" t="s">
        <v>547</v>
      </c>
      <c r="Q304" s="160" t="s">
        <v>2921</v>
      </c>
      <c r="R304" s="160" t="s">
        <v>2922</v>
      </c>
      <c r="S304" s="160" t="s">
        <v>2923</v>
      </c>
      <c r="T304" s="160" t="s">
        <v>2924</v>
      </c>
      <c r="U304" s="161">
        <v>74559</v>
      </c>
      <c r="V304" s="160" t="s">
        <v>2524</v>
      </c>
      <c r="W304" s="160" t="s">
        <v>2519</v>
      </c>
      <c r="X304" s="164">
        <v>1104</v>
      </c>
      <c r="Y304" s="149"/>
      <c r="Z304" s="149"/>
      <c r="AA304" s="156" t="e">
        <f>SUMIFS('[4]HARGA (2)'!$B$2:$B$32,'[4]HARGA (2)'!$A$2:$A$32,V304)</f>
        <v>#VALUE!</v>
      </c>
      <c r="AB304" s="156" t="e">
        <f t="shared" si="4"/>
        <v>#VALUE!</v>
      </c>
    </row>
    <row r="305" spans="1:28" s="157" customFormat="1" x14ac:dyDescent="0.25">
      <c r="A305" s="149" t="s">
        <v>2506</v>
      </c>
      <c r="B305" s="158" t="s">
        <v>2276</v>
      </c>
      <c r="C305" s="159">
        <v>44508</v>
      </c>
      <c r="D305" s="160" t="s">
        <v>2508</v>
      </c>
      <c r="E305" s="160" t="s">
        <v>2509</v>
      </c>
      <c r="F305" s="160" t="s">
        <v>2510</v>
      </c>
      <c r="G305" s="160" t="s">
        <v>2511</v>
      </c>
      <c r="H305" s="161">
        <v>164</v>
      </c>
      <c r="I305" s="160" t="s">
        <v>2512</v>
      </c>
      <c r="J305" s="162">
        <v>5042323343</v>
      </c>
      <c r="K305" s="163">
        <v>44508</v>
      </c>
      <c r="L305" s="160" t="s">
        <v>53</v>
      </c>
      <c r="M305" s="160" t="s">
        <v>2514</v>
      </c>
      <c r="N305" s="160" t="s">
        <v>2514</v>
      </c>
      <c r="O305" s="160" t="s">
        <v>546</v>
      </c>
      <c r="P305" s="160" t="s">
        <v>547</v>
      </c>
      <c r="Q305" s="160" t="s">
        <v>2921</v>
      </c>
      <c r="R305" s="160" t="s">
        <v>2922</v>
      </c>
      <c r="S305" s="160" t="s">
        <v>2923</v>
      </c>
      <c r="T305" s="160" t="s">
        <v>2924</v>
      </c>
      <c r="U305" s="161">
        <v>19310</v>
      </c>
      <c r="V305" s="160" t="s">
        <v>2525</v>
      </c>
      <c r="W305" s="160" t="s">
        <v>2519</v>
      </c>
      <c r="X305" s="164">
        <v>1104</v>
      </c>
      <c r="Y305" s="149"/>
      <c r="Z305" s="149"/>
      <c r="AA305" s="156" t="e">
        <f>SUMIFS('[4]HARGA (2)'!$B$2:$B$32,'[4]HARGA (2)'!$A$2:$A$32,V305)</f>
        <v>#VALUE!</v>
      </c>
      <c r="AB305" s="156" t="e">
        <f t="shared" si="4"/>
        <v>#VALUE!</v>
      </c>
    </row>
    <row r="306" spans="1:28" s="157" customFormat="1" x14ac:dyDescent="0.25">
      <c r="A306" s="149" t="s">
        <v>2506</v>
      </c>
      <c r="B306" s="158" t="s">
        <v>2276</v>
      </c>
      <c r="C306" s="159">
        <v>44508</v>
      </c>
      <c r="D306" s="160" t="s">
        <v>2508</v>
      </c>
      <c r="E306" s="160" t="s">
        <v>2509</v>
      </c>
      <c r="F306" s="160" t="s">
        <v>2510</v>
      </c>
      <c r="G306" s="160" t="s">
        <v>2511</v>
      </c>
      <c r="H306" s="161">
        <v>164</v>
      </c>
      <c r="I306" s="160" t="s">
        <v>2512</v>
      </c>
      <c r="J306" s="162">
        <v>5042323343</v>
      </c>
      <c r="K306" s="163">
        <v>44508</v>
      </c>
      <c r="L306" s="160" t="s">
        <v>53</v>
      </c>
      <c r="M306" s="160" t="s">
        <v>2514</v>
      </c>
      <c r="N306" s="160" t="s">
        <v>2514</v>
      </c>
      <c r="O306" s="160" t="s">
        <v>546</v>
      </c>
      <c r="P306" s="160" t="s">
        <v>547</v>
      </c>
      <c r="Q306" s="160" t="s">
        <v>2921</v>
      </c>
      <c r="R306" s="160" t="s">
        <v>2922</v>
      </c>
      <c r="S306" s="160" t="s">
        <v>2923</v>
      </c>
      <c r="T306" s="160" t="s">
        <v>2924</v>
      </c>
      <c r="U306" s="160" t="s">
        <v>2517</v>
      </c>
      <c r="V306" s="160" t="s">
        <v>2518</v>
      </c>
      <c r="W306" s="160" t="s">
        <v>2519</v>
      </c>
      <c r="X306" s="164">
        <v>1104</v>
      </c>
      <c r="Y306" s="149"/>
      <c r="Z306" s="149"/>
      <c r="AA306" s="156" t="e">
        <f>SUMIFS('[4]HARGA (2)'!$B$2:$B$32,'[4]HARGA (2)'!$A$2:$A$32,V306)</f>
        <v>#VALUE!</v>
      </c>
      <c r="AB306" s="156" t="e">
        <f t="shared" si="4"/>
        <v>#VALUE!</v>
      </c>
    </row>
    <row r="307" spans="1:28" s="157" customFormat="1" x14ac:dyDescent="0.25">
      <c r="A307" s="149" t="s">
        <v>2506</v>
      </c>
      <c r="B307" s="158" t="s">
        <v>2276</v>
      </c>
      <c r="C307" s="159">
        <v>44508</v>
      </c>
      <c r="D307" s="160" t="s">
        <v>2508</v>
      </c>
      <c r="E307" s="160" t="s">
        <v>2509</v>
      </c>
      <c r="F307" s="160" t="s">
        <v>2510</v>
      </c>
      <c r="G307" s="160" t="s">
        <v>2511</v>
      </c>
      <c r="H307" s="161">
        <v>164</v>
      </c>
      <c r="I307" s="160" t="s">
        <v>2512</v>
      </c>
      <c r="J307" s="162">
        <v>5042323343</v>
      </c>
      <c r="K307" s="163">
        <v>44508</v>
      </c>
      <c r="L307" s="160" t="s">
        <v>53</v>
      </c>
      <c r="M307" s="160" t="s">
        <v>2514</v>
      </c>
      <c r="N307" s="160" t="s">
        <v>2514</v>
      </c>
      <c r="O307" s="160" t="s">
        <v>546</v>
      </c>
      <c r="P307" s="160" t="s">
        <v>547</v>
      </c>
      <c r="Q307" s="160" t="s">
        <v>2921</v>
      </c>
      <c r="R307" s="160" t="s">
        <v>2922</v>
      </c>
      <c r="S307" s="160" t="s">
        <v>2923</v>
      </c>
      <c r="T307" s="160" t="s">
        <v>2924</v>
      </c>
      <c r="U307" s="161">
        <v>33300</v>
      </c>
      <c r="V307" s="160" t="s">
        <v>65</v>
      </c>
      <c r="W307" s="160" t="s">
        <v>2519</v>
      </c>
      <c r="X307" s="164">
        <v>24</v>
      </c>
      <c r="Y307" s="149"/>
      <c r="Z307" s="149"/>
      <c r="AA307" s="156" t="e">
        <f>SUMIFS('[4]HARGA (2)'!$B$2:$B$32,'[4]HARGA (2)'!$A$2:$A$32,V307)</f>
        <v>#VALUE!</v>
      </c>
      <c r="AB307" s="156" t="e">
        <f t="shared" si="4"/>
        <v>#VALUE!</v>
      </c>
    </row>
    <row r="308" spans="1:28" s="157" customFormat="1" x14ac:dyDescent="0.25">
      <c r="A308" s="149" t="s">
        <v>2506</v>
      </c>
      <c r="B308" s="166" t="s">
        <v>2925</v>
      </c>
      <c r="C308" s="167">
        <v>44509</v>
      </c>
      <c r="D308" s="166" t="s">
        <v>2508</v>
      </c>
      <c r="E308" s="166" t="s">
        <v>2509</v>
      </c>
      <c r="F308" s="166" t="s">
        <v>2510</v>
      </c>
      <c r="G308" s="166" t="s">
        <v>2511</v>
      </c>
      <c r="H308" s="168">
        <v>118</v>
      </c>
      <c r="I308" s="166" t="s">
        <v>2541</v>
      </c>
      <c r="J308" s="169" t="s">
        <v>2542</v>
      </c>
      <c r="K308" s="170">
        <v>44467</v>
      </c>
      <c r="L308" s="166" t="s">
        <v>193</v>
      </c>
      <c r="M308" s="166" t="s">
        <v>2514</v>
      </c>
      <c r="N308" s="166" t="s">
        <v>2514</v>
      </c>
      <c r="O308" s="166" t="s">
        <v>466</v>
      </c>
      <c r="P308" s="166" t="s">
        <v>2543</v>
      </c>
      <c r="Q308" s="166"/>
      <c r="R308" s="166"/>
      <c r="S308" s="166"/>
      <c r="T308" s="166" t="s">
        <v>2544</v>
      </c>
      <c r="U308" s="168">
        <v>10116</v>
      </c>
      <c r="V308" s="166" t="s">
        <v>279</v>
      </c>
      <c r="W308" s="166" t="s">
        <v>2519</v>
      </c>
      <c r="X308" s="171">
        <v>10</v>
      </c>
      <c r="Y308" s="166"/>
      <c r="Z308" s="167"/>
      <c r="AA308" s="156" t="e">
        <f>SUMIFS('[4]HARGA (2)'!$B$2:$B$32,'[4]HARGA (2)'!$A$2:$A$32,V308)</f>
        <v>#VALUE!</v>
      </c>
      <c r="AB308" s="156" t="e">
        <f t="shared" si="4"/>
        <v>#VALUE!</v>
      </c>
    </row>
    <row r="309" spans="1:28" s="157" customFormat="1" x14ac:dyDescent="0.25">
      <c r="A309" s="149" t="s">
        <v>2506</v>
      </c>
      <c r="B309" s="166" t="s">
        <v>2926</v>
      </c>
      <c r="C309" s="167">
        <v>44509</v>
      </c>
      <c r="D309" s="166" t="s">
        <v>2508</v>
      </c>
      <c r="E309" s="166" t="s">
        <v>2509</v>
      </c>
      <c r="F309" s="166" t="s">
        <v>2510</v>
      </c>
      <c r="G309" s="166" t="s">
        <v>2511</v>
      </c>
      <c r="H309" s="168">
        <v>118</v>
      </c>
      <c r="I309" s="166" t="s">
        <v>2541</v>
      </c>
      <c r="J309" s="169" t="s">
        <v>2542</v>
      </c>
      <c r="K309" s="170">
        <v>44506</v>
      </c>
      <c r="L309" s="166" t="s">
        <v>193</v>
      </c>
      <c r="M309" s="166" t="s">
        <v>2514</v>
      </c>
      <c r="N309" s="166" t="s">
        <v>2514</v>
      </c>
      <c r="O309" s="166" t="s">
        <v>466</v>
      </c>
      <c r="P309" s="166" t="s">
        <v>2543</v>
      </c>
      <c r="Q309" s="166"/>
      <c r="R309" s="166"/>
      <c r="S309" s="166"/>
      <c r="T309" s="166" t="s">
        <v>2544</v>
      </c>
      <c r="U309" s="168">
        <v>10116</v>
      </c>
      <c r="V309" s="166" t="s">
        <v>279</v>
      </c>
      <c r="W309" s="166" t="s">
        <v>2519</v>
      </c>
      <c r="X309" s="171">
        <v>16</v>
      </c>
      <c r="Y309" s="149"/>
      <c r="Z309" s="149"/>
      <c r="AA309" s="156" t="e">
        <f>SUMIFS('[4]HARGA (2)'!$B$2:$B$32,'[4]HARGA (2)'!$A$2:$A$32,V309)</f>
        <v>#VALUE!</v>
      </c>
      <c r="AB309" s="156" t="e">
        <f t="shared" si="4"/>
        <v>#VALUE!</v>
      </c>
    </row>
    <row r="310" spans="1:28" s="157" customFormat="1" x14ac:dyDescent="0.25">
      <c r="A310" s="149" t="s">
        <v>2506</v>
      </c>
      <c r="B310" s="150" t="s">
        <v>2304</v>
      </c>
      <c r="C310" s="151">
        <v>44509</v>
      </c>
      <c r="D310" s="150" t="s">
        <v>2508</v>
      </c>
      <c r="E310" s="150" t="s">
        <v>2509</v>
      </c>
      <c r="F310" s="150" t="s">
        <v>2510</v>
      </c>
      <c r="G310" s="150" t="s">
        <v>2511</v>
      </c>
      <c r="H310" s="152">
        <v>164</v>
      </c>
      <c r="I310" s="150" t="s">
        <v>2512</v>
      </c>
      <c r="J310" s="153" t="s">
        <v>2927</v>
      </c>
      <c r="K310" s="154">
        <v>44508</v>
      </c>
      <c r="L310" s="150" t="s">
        <v>53</v>
      </c>
      <c r="M310" s="150" t="s">
        <v>2514</v>
      </c>
      <c r="N310" s="150" t="s">
        <v>2514</v>
      </c>
      <c r="O310" s="150" t="s">
        <v>75</v>
      </c>
      <c r="P310" s="150" t="s">
        <v>76</v>
      </c>
      <c r="Q310" s="150" t="s">
        <v>2927</v>
      </c>
      <c r="R310" s="150" t="s">
        <v>2928</v>
      </c>
      <c r="S310" s="150"/>
      <c r="T310" s="150" t="s">
        <v>2929</v>
      </c>
      <c r="U310" s="150" t="s">
        <v>2517</v>
      </c>
      <c r="V310" s="150" t="s">
        <v>2518</v>
      </c>
      <c r="W310" s="150" t="s">
        <v>2519</v>
      </c>
      <c r="X310" s="155">
        <v>50</v>
      </c>
      <c r="Y310" s="149"/>
      <c r="Z310" s="149"/>
      <c r="AA310" s="156" t="e">
        <f>SUMIFS('[4]HARGA (2)'!$B$2:$B$32,'[4]HARGA (2)'!$A$2:$A$32,V310)</f>
        <v>#VALUE!</v>
      </c>
      <c r="AB310" s="156" t="e">
        <f t="shared" si="4"/>
        <v>#VALUE!</v>
      </c>
    </row>
    <row r="311" spans="1:28" s="157" customFormat="1" x14ac:dyDescent="0.25">
      <c r="A311" s="149" t="s">
        <v>2506</v>
      </c>
      <c r="B311" s="158" t="s">
        <v>2302</v>
      </c>
      <c r="C311" s="159">
        <v>44509</v>
      </c>
      <c r="D311" s="160" t="s">
        <v>2508</v>
      </c>
      <c r="E311" s="160" t="s">
        <v>2509</v>
      </c>
      <c r="F311" s="160" t="s">
        <v>2510</v>
      </c>
      <c r="G311" s="160" t="s">
        <v>2511</v>
      </c>
      <c r="H311" s="161">
        <v>164</v>
      </c>
      <c r="I311" s="160" t="s">
        <v>2512</v>
      </c>
      <c r="J311" s="162"/>
      <c r="K311" s="163">
        <v>44508</v>
      </c>
      <c r="L311" s="160" t="s">
        <v>53</v>
      </c>
      <c r="M311" s="160" t="s">
        <v>2514</v>
      </c>
      <c r="N311" s="160" t="s">
        <v>2514</v>
      </c>
      <c r="O311" s="160" t="s">
        <v>75</v>
      </c>
      <c r="P311" s="160" t="s">
        <v>76</v>
      </c>
      <c r="Q311" s="160" t="s">
        <v>2927</v>
      </c>
      <c r="R311" s="160" t="s">
        <v>2930</v>
      </c>
      <c r="S311" s="160" t="s">
        <v>2931</v>
      </c>
      <c r="T311" s="160" t="s">
        <v>2932</v>
      </c>
      <c r="U311" s="161">
        <v>74559</v>
      </c>
      <c r="V311" s="160" t="s">
        <v>2524</v>
      </c>
      <c r="W311" s="160" t="s">
        <v>2519</v>
      </c>
      <c r="X311" s="164">
        <v>1344</v>
      </c>
      <c r="Y311" s="149"/>
      <c r="Z311" s="149"/>
      <c r="AA311" s="156" t="e">
        <f>SUMIFS('[4]HARGA (2)'!$B$2:$B$32,'[4]HARGA (2)'!$A$2:$A$32,V311)</f>
        <v>#VALUE!</v>
      </c>
      <c r="AB311" s="156" t="e">
        <f t="shared" si="4"/>
        <v>#VALUE!</v>
      </c>
    </row>
    <row r="312" spans="1:28" s="157" customFormat="1" x14ac:dyDescent="0.25">
      <c r="A312" s="149" t="s">
        <v>2506</v>
      </c>
      <c r="B312" s="158" t="s">
        <v>2302</v>
      </c>
      <c r="C312" s="159">
        <v>44509</v>
      </c>
      <c r="D312" s="160" t="s">
        <v>2508</v>
      </c>
      <c r="E312" s="160" t="s">
        <v>2509</v>
      </c>
      <c r="F312" s="160" t="s">
        <v>2510</v>
      </c>
      <c r="G312" s="160" t="s">
        <v>2511</v>
      </c>
      <c r="H312" s="161">
        <v>164</v>
      </c>
      <c r="I312" s="160" t="s">
        <v>2512</v>
      </c>
      <c r="J312" s="162"/>
      <c r="K312" s="163">
        <v>44508</v>
      </c>
      <c r="L312" s="160" t="s">
        <v>53</v>
      </c>
      <c r="M312" s="160" t="s">
        <v>2514</v>
      </c>
      <c r="N312" s="160" t="s">
        <v>2514</v>
      </c>
      <c r="O312" s="160" t="s">
        <v>75</v>
      </c>
      <c r="P312" s="160" t="s">
        <v>76</v>
      </c>
      <c r="Q312" s="160" t="s">
        <v>2927</v>
      </c>
      <c r="R312" s="160" t="s">
        <v>2930</v>
      </c>
      <c r="S312" s="160" t="s">
        <v>2931</v>
      </c>
      <c r="T312" s="160" t="s">
        <v>2932</v>
      </c>
      <c r="U312" s="161">
        <v>19310</v>
      </c>
      <c r="V312" s="160" t="s">
        <v>2525</v>
      </c>
      <c r="W312" s="160" t="s">
        <v>2519</v>
      </c>
      <c r="X312" s="164">
        <v>1344</v>
      </c>
      <c r="Y312" s="149"/>
      <c r="Z312" s="149"/>
      <c r="AA312" s="156" t="e">
        <f>SUMIFS('[4]HARGA (2)'!$B$2:$B$32,'[4]HARGA (2)'!$A$2:$A$32,V312)</f>
        <v>#VALUE!</v>
      </c>
      <c r="AB312" s="156" t="e">
        <f t="shared" si="4"/>
        <v>#VALUE!</v>
      </c>
    </row>
    <row r="313" spans="1:28" s="157" customFormat="1" x14ac:dyDescent="0.25">
      <c r="A313" s="149" t="s">
        <v>2506</v>
      </c>
      <c r="B313" s="158" t="s">
        <v>2302</v>
      </c>
      <c r="C313" s="159">
        <v>44509</v>
      </c>
      <c r="D313" s="160" t="s">
        <v>2508</v>
      </c>
      <c r="E313" s="160" t="s">
        <v>2509</v>
      </c>
      <c r="F313" s="160" t="s">
        <v>2510</v>
      </c>
      <c r="G313" s="160" t="s">
        <v>2511</v>
      </c>
      <c r="H313" s="161">
        <v>164</v>
      </c>
      <c r="I313" s="160" t="s">
        <v>2512</v>
      </c>
      <c r="J313" s="162"/>
      <c r="K313" s="163">
        <v>44508</v>
      </c>
      <c r="L313" s="160" t="s">
        <v>53</v>
      </c>
      <c r="M313" s="160" t="s">
        <v>2514</v>
      </c>
      <c r="N313" s="160" t="s">
        <v>2514</v>
      </c>
      <c r="O313" s="160" t="s">
        <v>75</v>
      </c>
      <c r="P313" s="160" t="s">
        <v>76</v>
      </c>
      <c r="Q313" s="160" t="s">
        <v>2927</v>
      </c>
      <c r="R313" s="160" t="s">
        <v>2930</v>
      </c>
      <c r="S313" s="160" t="s">
        <v>2931</v>
      </c>
      <c r="T313" s="160" t="s">
        <v>2932</v>
      </c>
      <c r="U313" s="160" t="s">
        <v>2517</v>
      </c>
      <c r="V313" s="160" t="s">
        <v>2518</v>
      </c>
      <c r="W313" s="160" t="s">
        <v>2519</v>
      </c>
      <c r="X313" s="164">
        <v>1344</v>
      </c>
      <c r="Y313" s="149"/>
      <c r="Z313" s="149"/>
      <c r="AA313" s="156" t="e">
        <f>SUMIFS('[4]HARGA (2)'!$B$2:$B$32,'[4]HARGA (2)'!$A$2:$A$32,V313)</f>
        <v>#VALUE!</v>
      </c>
      <c r="AB313" s="156" t="e">
        <f t="shared" si="4"/>
        <v>#VALUE!</v>
      </c>
    </row>
    <row r="314" spans="1:28" s="157" customFormat="1" x14ac:dyDescent="0.25">
      <c r="A314" s="149" t="s">
        <v>2506</v>
      </c>
      <c r="B314" s="158" t="s">
        <v>2302</v>
      </c>
      <c r="C314" s="159">
        <v>44509</v>
      </c>
      <c r="D314" s="160" t="s">
        <v>2508</v>
      </c>
      <c r="E314" s="160" t="s">
        <v>2509</v>
      </c>
      <c r="F314" s="160" t="s">
        <v>2510</v>
      </c>
      <c r="G314" s="160" t="s">
        <v>2511</v>
      </c>
      <c r="H314" s="161">
        <v>164</v>
      </c>
      <c r="I314" s="160" t="s">
        <v>2512</v>
      </c>
      <c r="J314" s="162"/>
      <c r="K314" s="163">
        <v>44508</v>
      </c>
      <c r="L314" s="160" t="s">
        <v>53</v>
      </c>
      <c r="M314" s="160" t="s">
        <v>2514</v>
      </c>
      <c r="N314" s="160" t="s">
        <v>2514</v>
      </c>
      <c r="O314" s="160" t="s">
        <v>75</v>
      </c>
      <c r="P314" s="160" t="s">
        <v>76</v>
      </c>
      <c r="Q314" s="160" t="s">
        <v>2927</v>
      </c>
      <c r="R314" s="160" t="s">
        <v>2930</v>
      </c>
      <c r="S314" s="160" t="s">
        <v>2931</v>
      </c>
      <c r="T314" s="160" t="s">
        <v>2932</v>
      </c>
      <c r="U314" s="161">
        <v>33300</v>
      </c>
      <c r="V314" s="160" t="s">
        <v>65</v>
      </c>
      <c r="W314" s="160" t="s">
        <v>2519</v>
      </c>
      <c r="X314" s="164">
        <v>28</v>
      </c>
      <c r="Y314" s="149"/>
      <c r="Z314" s="149"/>
      <c r="AA314" s="156" t="e">
        <f>SUMIFS('[4]HARGA (2)'!$B$2:$B$32,'[4]HARGA (2)'!$A$2:$A$32,V314)</f>
        <v>#VALUE!</v>
      </c>
      <c r="AB314" s="156" t="e">
        <f t="shared" si="4"/>
        <v>#VALUE!</v>
      </c>
    </row>
    <row r="315" spans="1:28" s="157" customFormat="1" x14ac:dyDescent="0.25">
      <c r="A315" s="149" t="s">
        <v>2506</v>
      </c>
      <c r="B315" s="172" t="s">
        <v>2933</v>
      </c>
      <c r="C315" s="173">
        <v>44509</v>
      </c>
      <c r="D315" s="172" t="s">
        <v>2508</v>
      </c>
      <c r="E315" s="172" t="s">
        <v>2509</v>
      </c>
      <c r="F315" s="172" t="s">
        <v>2510</v>
      </c>
      <c r="G315" s="172" t="s">
        <v>2511</v>
      </c>
      <c r="H315" s="174">
        <v>164</v>
      </c>
      <c r="I315" s="172" t="s">
        <v>2512</v>
      </c>
      <c r="J315" s="175"/>
      <c r="K315" s="176">
        <v>44507</v>
      </c>
      <c r="L315" s="172" t="s">
        <v>53</v>
      </c>
      <c r="M315" s="172" t="s">
        <v>2514</v>
      </c>
      <c r="N315" s="172" t="s">
        <v>2514</v>
      </c>
      <c r="O315" s="172" t="s">
        <v>2556</v>
      </c>
      <c r="P315" s="172" t="s">
        <v>606</v>
      </c>
      <c r="Q315" s="172" t="s">
        <v>2934</v>
      </c>
      <c r="R315" s="172" t="s">
        <v>2935</v>
      </c>
      <c r="S315" s="172"/>
      <c r="T315" s="172" t="s">
        <v>2936</v>
      </c>
      <c r="U315" s="172" t="s">
        <v>2517</v>
      </c>
      <c r="V315" s="172" t="s">
        <v>2518</v>
      </c>
      <c r="W315" s="172" t="s">
        <v>2519</v>
      </c>
      <c r="X315" s="177">
        <v>48</v>
      </c>
      <c r="Y315" s="172" t="s">
        <v>2937</v>
      </c>
      <c r="Z315" s="173">
        <v>44509</v>
      </c>
      <c r="AA315" s="156" t="e">
        <f>SUMIFS('[4]HARGA (2)'!$B$2:$B$32,'[4]HARGA (2)'!$A$2:$A$32,V315)</f>
        <v>#VALUE!</v>
      </c>
      <c r="AB315" s="156" t="e">
        <f t="shared" si="4"/>
        <v>#VALUE!</v>
      </c>
    </row>
    <row r="316" spans="1:28" s="157" customFormat="1" x14ac:dyDescent="0.25">
      <c r="A316" s="149" t="s">
        <v>2506</v>
      </c>
      <c r="B316" s="150" t="s">
        <v>2203</v>
      </c>
      <c r="C316" s="151">
        <v>44509</v>
      </c>
      <c r="D316" s="150" t="s">
        <v>2508</v>
      </c>
      <c r="E316" s="150" t="s">
        <v>2509</v>
      </c>
      <c r="F316" s="150" t="s">
        <v>2510</v>
      </c>
      <c r="G316" s="150" t="s">
        <v>2511</v>
      </c>
      <c r="H316" s="152">
        <v>164</v>
      </c>
      <c r="I316" s="150" t="s">
        <v>2512</v>
      </c>
      <c r="J316" s="153" t="s">
        <v>2934</v>
      </c>
      <c r="K316" s="154">
        <v>44507</v>
      </c>
      <c r="L316" s="150" t="s">
        <v>53</v>
      </c>
      <c r="M316" s="150" t="s">
        <v>2514</v>
      </c>
      <c r="N316" s="150" t="s">
        <v>2514</v>
      </c>
      <c r="O316" s="150" t="s">
        <v>2938</v>
      </c>
      <c r="P316" s="150" t="s">
        <v>82</v>
      </c>
      <c r="Q316" s="150" t="s">
        <v>2934</v>
      </c>
      <c r="R316" s="150" t="s">
        <v>2935</v>
      </c>
      <c r="S316" s="150"/>
      <c r="T316" s="150" t="s">
        <v>2939</v>
      </c>
      <c r="U316" s="150" t="s">
        <v>2517</v>
      </c>
      <c r="V316" s="150" t="s">
        <v>2518</v>
      </c>
      <c r="W316" s="150" t="s">
        <v>2519</v>
      </c>
      <c r="X316" s="155">
        <v>48</v>
      </c>
      <c r="Y316" s="149"/>
      <c r="Z316" s="149"/>
      <c r="AA316" s="156" t="e">
        <f>SUMIFS('[4]HARGA (2)'!$B$2:$B$32,'[4]HARGA (2)'!$A$2:$A$32,V316)</f>
        <v>#VALUE!</v>
      </c>
      <c r="AB316" s="156" t="e">
        <f t="shared" si="4"/>
        <v>#VALUE!</v>
      </c>
    </row>
    <row r="317" spans="1:28" s="157" customFormat="1" x14ac:dyDescent="0.25">
      <c r="A317" s="149" t="s">
        <v>2506</v>
      </c>
      <c r="B317" s="158" t="s">
        <v>2201</v>
      </c>
      <c r="C317" s="159">
        <v>44509</v>
      </c>
      <c r="D317" s="160" t="s">
        <v>2508</v>
      </c>
      <c r="E317" s="160" t="s">
        <v>2509</v>
      </c>
      <c r="F317" s="160" t="s">
        <v>2510</v>
      </c>
      <c r="G317" s="160" t="s">
        <v>2511</v>
      </c>
      <c r="H317" s="161">
        <v>164</v>
      </c>
      <c r="I317" s="160" t="s">
        <v>2512</v>
      </c>
      <c r="J317" s="162">
        <v>5042331032</v>
      </c>
      <c r="K317" s="163">
        <v>44507</v>
      </c>
      <c r="L317" s="160" t="s">
        <v>53</v>
      </c>
      <c r="M317" s="160" t="s">
        <v>2514</v>
      </c>
      <c r="N317" s="160" t="s">
        <v>2514</v>
      </c>
      <c r="O317" s="160" t="s">
        <v>2940</v>
      </c>
      <c r="P317" s="160" t="s">
        <v>82</v>
      </c>
      <c r="Q317" s="160" t="s">
        <v>2934</v>
      </c>
      <c r="R317" s="160" t="s">
        <v>2941</v>
      </c>
      <c r="S317" s="160" t="s">
        <v>2895</v>
      </c>
      <c r="T317" s="160" t="s">
        <v>2942</v>
      </c>
      <c r="U317" s="161">
        <v>74559</v>
      </c>
      <c r="V317" s="160" t="s">
        <v>2524</v>
      </c>
      <c r="W317" s="160" t="s">
        <v>2519</v>
      </c>
      <c r="X317" s="164">
        <v>1104</v>
      </c>
      <c r="Y317" s="149"/>
      <c r="Z317" s="149"/>
      <c r="AA317" s="156" t="e">
        <f>SUMIFS('[4]HARGA (2)'!$B$2:$B$32,'[4]HARGA (2)'!$A$2:$A$32,V317)</f>
        <v>#VALUE!</v>
      </c>
      <c r="AB317" s="156" t="e">
        <f t="shared" si="4"/>
        <v>#VALUE!</v>
      </c>
    </row>
    <row r="318" spans="1:28" s="157" customFormat="1" x14ac:dyDescent="0.25">
      <c r="A318" s="149" t="s">
        <v>2506</v>
      </c>
      <c r="B318" s="158" t="s">
        <v>2201</v>
      </c>
      <c r="C318" s="159">
        <v>44509</v>
      </c>
      <c r="D318" s="160" t="s">
        <v>2508</v>
      </c>
      <c r="E318" s="160" t="s">
        <v>2509</v>
      </c>
      <c r="F318" s="160" t="s">
        <v>2510</v>
      </c>
      <c r="G318" s="160" t="s">
        <v>2511</v>
      </c>
      <c r="H318" s="161">
        <v>164</v>
      </c>
      <c r="I318" s="160" t="s">
        <v>2512</v>
      </c>
      <c r="J318" s="162">
        <v>5042331032</v>
      </c>
      <c r="K318" s="163">
        <v>44507</v>
      </c>
      <c r="L318" s="160" t="s">
        <v>53</v>
      </c>
      <c r="M318" s="160" t="s">
        <v>2514</v>
      </c>
      <c r="N318" s="160" t="s">
        <v>2514</v>
      </c>
      <c r="O318" s="160" t="s">
        <v>2940</v>
      </c>
      <c r="P318" s="160" t="s">
        <v>82</v>
      </c>
      <c r="Q318" s="160" t="s">
        <v>2934</v>
      </c>
      <c r="R318" s="160" t="s">
        <v>2941</v>
      </c>
      <c r="S318" s="160" t="s">
        <v>2895</v>
      </c>
      <c r="T318" s="160" t="s">
        <v>2942</v>
      </c>
      <c r="U318" s="161">
        <v>19310</v>
      </c>
      <c r="V318" s="160" t="s">
        <v>2525</v>
      </c>
      <c r="W318" s="160" t="s">
        <v>2519</v>
      </c>
      <c r="X318" s="164">
        <v>1104</v>
      </c>
      <c r="Y318" s="149"/>
      <c r="Z318" s="149"/>
      <c r="AA318" s="156" t="e">
        <f>SUMIFS('[4]HARGA (2)'!$B$2:$B$32,'[4]HARGA (2)'!$A$2:$A$32,V318)</f>
        <v>#VALUE!</v>
      </c>
      <c r="AB318" s="156" t="e">
        <f t="shared" si="4"/>
        <v>#VALUE!</v>
      </c>
    </row>
    <row r="319" spans="1:28" s="157" customFormat="1" x14ac:dyDescent="0.25">
      <c r="A319" s="149" t="s">
        <v>2506</v>
      </c>
      <c r="B319" s="158" t="s">
        <v>2201</v>
      </c>
      <c r="C319" s="159">
        <v>44509</v>
      </c>
      <c r="D319" s="160" t="s">
        <v>2508</v>
      </c>
      <c r="E319" s="160" t="s">
        <v>2509</v>
      </c>
      <c r="F319" s="160" t="s">
        <v>2510</v>
      </c>
      <c r="G319" s="160" t="s">
        <v>2511</v>
      </c>
      <c r="H319" s="161">
        <v>164</v>
      </c>
      <c r="I319" s="160" t="s">
        <v>2512</v>
      </c>
      <c r="J319" s="162">
        <v>5042331032</v>
      </c>
      <c r="K319" s="163">
        <v>44507</v>
      </c>
      <c r="L319" s="160" t="s">
        <v>53</v>
      </c>
      <c r="M319" s="160" t="s">
        <v>2514</v>
      </c>
      <c r="N319" s="160" t="s">
        <v>2514</v>
      </c>
      <c r="O319" s="160" t="s">
        <v>2940</v>
      </c>
      <c r="P319" s="160" t="s">
        <v>82</v>
      </c>
      <c r="Q319" s="160" t="s">
        <v>2934</v>
      </c>
      <c r="R319" s="160" t="s">
        <v>2941</v>
      </c>
      <c r="S319" s="160" t="s">
        <v>2895</v>
      </c>
      <c r="T319" s="160" t="s">
        <v>2942</v>
      </c>
      <c r="U319" s="160" t="s">
        <v>2517</v>
      </c>
      <c r="V319" s="160" t="s">
        <v>2518</v>
      </c>
      <c r="W319" s="160" t="s">
        <v>2519</v>
      </c>
      <c r="X319" s="164">
        <v>1104</v>
      </c>
      <c r="Y319" s="149"/>
      <c r="Z319" s="149"/>
      <c r="AA319" s="156" t="e">
        <f>SUMIFS('[4]HARGA (2)'!$B$2:$B$32,'[4]HARGA (2)'!$A$2:$A$32,V319)</f>
        <v>#VALUE!</v>
      </c>
      <c r="AB319" s="156" t="e">
        <f t="shared" si="4"/>
        <v>#VALUE!</v>
      </c>
    </row>
    <row r="320" spans="1:28" s="157" customFormat="1" x14ac:dyDescent="0.25">
      <c r="A320" s="149" t="s">
        <v>2506</v>
      </c>
      <c r="B320" s="158" t="s">
        <v>2201</v>
      </c>
      <c r="C320" s="159">
        <v>44509</v>
      </c>
      <c r="D320" s="160" t="s">
        <v>2508</v>
      </c>
      <c r="E320" s="160" t="s">
        <v>2509</v>
      </c>
      <c r="F320" s="160" t="s">
        <v>2510</v>
      </c>
      <c r="G320" s="160" t="s">
        <v>2511</v>
      </c>
      <c r="H320" s="161">
        <v>164</v>
      </c>
      <c r="I320" s="160" t="s">
        <v>2512</v>
      </c>
      <c r="J320" s="162">
        <v>5042331032</v>
      </c>
      <c r="K320" s="163">
        <v>44507</v>
      </c>
      <c r="L320" s="160" t="s">
        <v>53</v>
      </c>
      <c r="M320" s="160" t="s">
        <v>2514</v>
      </c>
      <c r="N320" s="160" t="s">
        <v>2514</v>
      </c>
      <c r="O320" s="160" t="s">
        <v>2940</v>
      </c>
      <c r="P320" s="160" t="s">
        <v>82</v>
      </c>
      <c r="Q320" s="160" t="s">
        <v>2934</v>
      </c>
      <c r="R320" s="160" t="s">
        <v>2941</v>
      </c>
      <c r="S320" s="160" t="s">
        <v>2895</v>
      </c>
      <c r="T320" s="160" t="s">
        <v>2942</v>
      </c>
      <c r="U320" s="161">
        <v>33300</v>
      </c>
      <c r="V320" s="160" t="s">
        <v>65</v>
      </c>
      <c r="W320" s="160" t="s">
        <v>2519</v>
      </c>
      <c r="X320" s="164">
        <v>24</v>
      </c>
      <c r="Y320" s="149"/>
      <c r="Z320" s="149"/>
      <c r="AA320" s="156" t="e">
        <f>SUMIFS('[4]HARGA (2)'!$B$2:$B$32,'[4]HARGA (2)'!$A$2:$A$32,V320)</f>
        <v>#VALUE!</v>
      </c>
      <c r="AB320" s="156" t="e">
        <f t="shared" si="4"/>
        <v>#VALUE!</v>
      </c>
    </row>
    <row r="321" spans="1:28" s="157" customFormat="1" x14ac:dyDescent="0.25">
      <c r="A321" s="149" t="s">
        <v>2506</v>
      </c>
      <c r="B321" s="150" t="s">
        <v>2943</v>
      </c>
      <c r="C321" s="151">
        <v>44509</v>
      </c>
      <c r="D321" s="150" t="s">
        <v>2508</v>
      </c>
      <c r="E321" s="150" t="s">
        <v>2509</v>
      </c>
      <c r="F321" s="150" t="s">
        <v>2510</v>
      </c>
      <c r="G321" s="150" t="s">
        <v>2511</v>
      </c>
      <c r="H321" s="152">
        <v>164</v>
      </c>
      <c r="I321" s="150" t="s">
        <v>2512</v>
      </c>
      <c r="J321" s="153" t="s">
        <v>2944</v>
      </c>
      <c r="K321" s="154">
        <v>44508</v>
      </c>
      <c r="L321" s="150" t="s">
        <v>53</v>
      </c>
      <c r="M321" s="150" t="s">
        <v>2514</v>
      </c>
      <c r="N321" s="150" t="s">
        <v>2514</v>
      </c>
      <c r="O321" s="150" t="s">
        <v>2556</v>
      </c>
      <c r="P321" s="150" t="s">
        <v>606</v>
      </c>
      <c r="Q321" s="150" t="s">
        <v>2944</v>
      </c>
      <c r="R321" s="150" t="s">
        <v>2945</v>
      </c>
      <c r="S321" s="150"/>
      <c r="T321" s="150" t="s">
        <v>2946</v>
      </c>
      <c r="U321" s="150" t="s">
        <v>2517</v>
      </c>
      <c r="V321" s="150" t="s">
        <v>2518</v>
      </c>
      <c r="W321" s="150" t="s">
        <v>2519</v>
      </c>
      <c r="X321" s="155">
        <v>30</v>
      </c>
      <c r="Y321" s="149"/>
      <c r="Z321" s="149"/>
      <c r="AA321" s="156" t="e">
        <f>SUMIFS('[4]HARGA (2)'!$B$2:$B$32,'[4]HARGA (2)'!$A$2:$A$32,V321)</f>
        <v>#VALUE!</v>
      </c>
      <c r="AB321" s="156" t="e">
        <f t="shared" si="4"/>
        <v>#VALUE!</v>
      </c>
    </row>
    <row r="322" spans="1:28" s="157" customFormat="1" x14ac:dyDescent="0.25">
      <c r="A322" s="149" t="s">
        <v>2506</v>
      </c>
      <c r="B322" s="158" t="s">
        <v>2947</v>
      </c>
      <c r="C322" s="159">
        <v>44509</v>
      </c>
      <c r="D322" s="160" t="s">
        <v>2508</v>
      </c>
      <c r="E322" s="160" t="s">
        <v>2509</v>
      </c>
      <c r="F322" s="160" t="s">
        <v>2510</v>
      </c>
      <c r="G322" s="160" t="s">
        <v>2511</v>
      </c>
      <c r="H322" s="161">
        <v>164</v>
      </c>
      <c r="I322" s="160" t="s">
        <v>2512</v>
      </c>
      <c r="J322" s="162"/>
      <c r="K322" s="163">
        <v>44508</v>
      </c>
      <c r="L322" s="160" t="s">
        <v>53</v>
      </c>
      <c r="M322" s="160" t="s">
        <v>2514</v>
      </c>
      <c r="N322" s="160" t="s">
        <v>2514</v>
      </c>
      <c r="O322" s="160" t="s">
        <v>2556</v>
      </c>
      <c r="P322" s="160" t="s">
        <v>606</v>
      </c>
      <c r="Q322" s="160" t="s">
        <v>2944</v>
      </c>
      <c r="R322" s="160" t="s">
        <v>2948</v>
      </c>
      <c r="S322" s="160" t="s">
        <v>2949</v>
      </c>
      <c r="T322" s="160" t="s">
        <v>2950</v>
      </c>
      <c r="U322" s="161">
        <v>74559</v>
      </c>
      <c r="V322" s="160" t="s">
        <v>2524</v>
      </c>
      <c r="W322" s="160" t="s">
        <v>2519</v>
      </c>
      <c r="X322" s="164">
        <v>1152</v>
      </c>
      <c r="Y322" s="149"/>
      <c r="Z322" s="149"/>
      <c r="AA322" s="156" t="e">
        <f>SUMIFS('[4]HARGA (2)'!$B$2:$B$32,'[4]HARGA (2)'!$A$2:$A$32,V322)</f>
        <v>#VALUE!</v>
      </c>
      <c r="AB322" s="156" t="e">
        <f t="shared" si="4"/>
        <v>#VALUE!</v>
      </c>
    </row>
    <row r="323" spans="1:28" s="157" customFormat="1" x14ac:dyDescent="0.25">
      <c r="A323" s="149" t="s">
        <v>2506</v>
      </c>
      <c r="B323" s="158" t="s">
        <v>2947</v>
      </c>
      <c r="C323" s="159">
        <v>44509</v>
      </c>
      <c r="D323" s="160" t="s">
        <v>2508</v>
      </c>
      <c r="E323" s="160" t="s">
        <v>2509</v>
      </c>
      <c r="F323" s="160" t="s">
        <v>2510</v>
      </c>
      <c r="G323" s="160" t="s">
        <v>2511</v>
      </c>
      <c r="H323" s="161">
        <v>164</v>
      </c>
      <c r="I323" s="160" t="s">
        <v>2512</v>
      </c>
      <c r="J323" s="162"/>
      <c r="K323" s="163">
        <v>44508</v>
      </c>
      <c r="L323" s="160" t="s">
        <v>53</v>
      </c>
      <c r="M323" s="160" t="s">
        <v>2514</v>
      </c>
      <c r="N323" s="160" t="s">
        <v>2514</v>
      </c>
      <c r="O323" s="160" t="s">
        <v>2556</v>
      </c>
      <c r="P323" s="160" t="s">
        <v>606</v>
      </c>
      <c r="Q323" s="160" t="s">
        <v>2944</v>
      </c>
      <c r="R323" s="160" t="s">
        <v>2948</v>
      </c>
      <c r="S323" s="160" t="s">
        <v>2949</v>
      </c>
      <c r="T323" s="160" t="s">
        <v>2950</v>
      </c>
      <c r="U323" s="161">
        <v>19310</v>
      </c>
      <c r="V323" s="160" t="s">
        <v>2525</v>
      </c>
      <c r="W323" s="160" t="s">
        <v>2519</v>
      </c>
      <c r="X323" s="164">
        <v>1152</v>
      </c>
      <c r="Y323" s="149"/>
      <c r="Z323" s="149"/>
      <c r="AA323" s="156" t="e">
        <f>SUMIFS('[4]HARGA (2)'!$B$2:$B$32,'[4]HARGA (2)'!$A$2:$A$32,V323)</f>
        <v>#VALUE!</v>
      </c>
      <c r="AB323" s="156" t="e">
        <f t="shared" si="4"/>
        <v>#VALUE!</v>
      </c>
    </row>
    <row r="324" spans="1:28" s="157" customFormat="1" x14ac:dyDescent="0.25">
      <c r="A324" s="149" t="s">
        <v>2506</v>
      </c>
      <c r="B324" s="158" t="s">
        <v>2947</v>
      </c>
      <c r="C324" s="159">
        <v>44509</v>
      </c>
      <c r="D324" s="160" t="s">
        <v>2508</v>
      </c>
      <c r="E324" s="160" t="s">
        <v>2509</v>
      </c>
      <c r="F324" s="160" t="s">
        <v>2510</v>
      </c>
      <c r="G324" s="160" t="s">
        <v>2511</v>
      </c>
      <c r="H324" s="161">
        <v>164</v>
      </c>
      <c r="I324" s="160" t="s">
        <v>2512</v>
      </c>
      <c r="J324" s="162"/>
      <c r="K324" s="163">
        <v>44508</v>
      </c>
      <c r="L324" s="160" t="s">
        <v>53</v>
      </c>
      <c r="M324" s="160" t="s">
        <v>2514</v>
      </c>
      <c r="N324" s="160" t="s">
        <v>2514</v>
      </c>
      <c r="O324" s="160" t="s">
        <v>2556</v>
      </c>
      <c r="P324" s="160" t="s">
        <v>606</v>
      </c>
      <c r="Q324" s="160" t="s">
        <v>2944</v>
      </c>
      <c r="R324" s="160" t="s">
        <v>2948</v>
      </c>
      <c r="S324" s="160" t="s">
        <v>2949</v>
      </c>
      <c r="T324" s="160" t="s">
        <v>2950</v>
      </c>
      <c r="U324" s="160" t="s">
        <v>2517</v>
      </c>
      <c r="V324" s="160" t="s">
        <v>2518</v>
      </c>
      <c r="W324" s="160" t="s">
        <v>2519</v>
      </c>
      <c r="X324" s="164">
        <v>1152</v>
      </c>
      <c r="Y324" s="149"/>
      <c r="Z324" s="149"/>
      <c r="AA324" s="156" t="e">
        <f>SUMIFS('[4]HARGA (2)'!$B$2:$B$32,'[4]HARGA (2)'!$A$2:$A$32,V324)</f>
        <v>#VALUE!</v>
      </c>
      <c r="AB324" s="156" t="e">
        <f t="shared" ref="AB324:AB387" si="5">AA324*X324</f>
        <v>#VALUE!</v>
      </c>
    </row>
    <row r="325" spans="1:28" s="157" customFormat="1" x14ac:dyDescent="0.25">
      <c r="A325" s="149" t="s">
        <v>2506</v>
      </c>
      <c r="B325" s="158" t="s">
        <v>2947</v>
      </c>
      <c r="C325" s="159">
        <v>44509</v>
      </c>
      <c r="D325" s="160" t="s">
        <v>2508</v>
      </c>
      <c r="E325" s="160" t="s">
        <v>2509</v>
      </c>
      <c r="F325" s="160" t="s">
        <v>2510</v>
      </c>
      <c r="G325" s="160" t="s">
        <v>2511</v>
      </c>
      <c r="H325" s="161">
        <v>164</v>
      </c>
      <c r="I325" s="160" t="s">
        <v>2512</v>
      </c>
      <c r="J325" s="162"/>
      <c r="K325" s="163">
        <v>44508</v>
      </c>
      <c r="L325" s="160" t="s">
        <v>53</v>
      </c>
      <c r="M325" s="160" t="s">
        <v>2514</v>
      </c>
      <c r="N325" s="160" t="s">
        <v>2514</v>
      </c>
      <c r="O325" s="160" t="s">
        <v>2556</v>
      </c>
      <c r="P325" s="160" t="s">
        <v>606</v>
      </c>
      <c r="Q325" s="160" t="s">
        <v>2944</v>
      </c>
      <c r="R325" s="160" t="s">
        <v>2948</v>
      </c>
      <c r="S325" s="160" t="s">
        <v>2949</v>
      </c>
      <c r="T325" s="160" t="s">
        <v>2950</v>
      </c>
      <c r="U325" s="161">
        <v>33300</v>
      </c>
      <c r="V325" s="160" t="s">
        <v>65</v>
      </c>
      <c r="W325" s="160" t="s">
        <v>2519</v>
      </c>
      <c r="X325" s="164">
        <v>24</v>
      </c>
      <c r="Y325" s="149"/>
      <c r="Z325" s="149"/>
      <c r="AA325" s="156" t="e">
        <f>SUMIFS('[4]HARGA (2)'!$B$2:$B$32,'[4]HARGA (2)'!$A$2:$A$32,V325)</f>
        <v>#VALUE!</v>
      </c>
      <c r="AB325" s="156" t="e">
        <f t="shared" si="5"/>
        <v>#VALUE!</v>
      </c>
    </row>
    <row r="326" spans="1:28" s="157" customFormat="1" x14ac:dyDescent="0.25">
      <c r="A326" s="149" t="s">
        <v>2506</v>
      </c>
      <c r="B326" s="150" t="s">
        <v>2320</v>
      </c>
      <c r="C326" s="151">
        <v>44509</v>
      </c>
      <c r="D326" s="150" t="s">
        <v>2508</v>
      </c>
      <c r="E326" s="150" t="s">
        <v>2509</v>
      </c>
      <c r="F326" s="150" t="s">
        <v>2510</v>
      </c>
      <c r="G326" s="150" t="s">
        <v>2511</v>
      </c>
      <c r="H326" s="152">
        <v>164</v>
      </c>
      <c r="I326" s="150" t="s">
        <v>2512</v>
      </c>
      <c r="J326" s="153" t="s">
        <v>2951</v>
      </c>
      <c r="K326" s="154">
        <v>44508</v>
      </c>
      <c r="L326" s="150" t="s">
        <v>53</v>
      </c>
      <c r="M326" s="150" t="s">
        <v>2514</v>
      </c>
      <c r="N326" s="150" t="s">
        <v>2514</v>
      </c>
      <c r="O326" s="150" t="s">
        <v>983</v>
      </c>
      <c r="P326" s="150" t="s">
        <v>984</v>
      </c>
      <c r="Q326" s="150" t="s">
        <v>2951</v>
      </c>
      <c r="R326" s="150" t="s">
        <v>2952</v>
      </c>
      <c r="S326" s="150"/>
      <c r="T326" s="150" t="s">
        <v>2953</v>
      </c>
      <c r="U326" s="152">
        <v>74559</v>
      </c>
      <c r="V326" s="150" t="s">
        <v>2524</v>
      </c>
      <c r="W326" s="150" t="s">
        <v>2519</v>
      </c>
      <c r="X326" s="155">
        <v>3</v>
      </c>
      <c r="Y326" s="149"/>
      <c r="Z326" s="149"/>
      <c r="AA326" s="156" t="e">
        <f>SUMIFS('[4]HARGA (2)'!$B$2:$B$32,'[4]HARGA (2)'!$A$2:$A$32,V326)</f>
        <v>#VALUE!</v>
      </c>
      <c r="AB326" s="156" t="e">
        <f t="shared" si="5"/>
        <v>#VALUE!</v>
      </c>
    </row>
    <row r="327" spans="1:28" s="157" customFormat="1" x14ac:dyDescent="0.25">
      <c r="A327" s="149" t="s">
        <v>2506</v>
      </c>
      <c r="B327" s="150" t="s">
        <v>2320</v>
      </c>
      <c r="C327" s="151">
        <v>44509</v>
      </c>
      <c r="D327" s="150" t="s">
        <v>2508</v>
      </c>
      <c r="E327" s="150" t="s">
        <v>2509</v>
      </c>
      <c r="F327" s="150" t="s">
        <v>2510</v>
      </c>
      <c r="G327" s="150" t="s">
        <v>2511</v>
      </c>
      <c r="H327" s="152">
        <v>164</v>
      </c>
      <c r="I327" s="150" t="s">
        <v>2512</v>
      </c>
      <c r="J327" s="153" t="s">
        <v>2951</v>
      </c>
      <c r="K327" s="154">
        <v>44508</v>
      </c>
      <c r="L327" s="150" t="s">
        <v>53</v>
      </c>
      <c r="M327" s="150" t="s">
        <v>2514</v>
      </c>
      <c r="N327" s="150" t="s">
        <v>2514</v>
      </c>
      <c r="O327" s="150" t="s">
        <v>983</v>
      </c>
      <c r="P327" s="150" t="s">
        <v>984</v>
      </c>
      <c r="Q327" s="150" t="s">
        <v>2951</v>
      </c>
      <c r="R327" s="150" t="s">
        <v>2952</v>
      </c>
      <c r="S327" s="150"/>
      <c r="T327" s="150" t="s">
        <v>2953</v>
      </c>
      <c r="U327" s="152">
        <v>19310</v>
      </c>
      <c r="V327" s="150" t="s">
        <v>2525</v>
      </c>
      <c r="W327" s="150" t="s">
        <v>2519</v>
      </c>
      <c r="X327" s="155">
        <v>3</v>
      </c>
      <c r="Y327" s="149"/>
      <c r="Z327" s="149"/>
      <c r="AA327" s="156" t="e">
        <f>SUMIFS('[4]HARGA (2)'!$B$2:$B$32,'[4]HARGA (2)'!$A$2:$A$32,V327)</f>
        <v>#VALUE!</v>
      </c>
      <c r="AB327" s="156" t="e">
        <f t="shared" si="5"/>
        <v>#VALUE!</v>
      </c>
    </row>
    <row r="328" spans="1:28" s="157" customFormat="1" x14ac:dyDescent="0.25">
      <c r="A328" s="149" t="s">
        <v>2506</v>
      </c>
      <c r="B328" s="150" t="s">
        <v>2320</v>
      </c>
      <c r="C328" s="151">
        <v>44509</v>
      </c>
      <c r="D328" s="150" t="s">
        <v>2508</v>
      </c>
      <c r="E328" s="150" t="s">
        <v>2509</v>
      </c>
      <c r="F328" s="150" t="s">
        <v>2510</v>
      </c>
      <c r="G328" s="150" t="s">
        <v>2511</v>
      </c>
      <c r="H328" s="152">
        <v>164</v>
      </c>
      <c r="I328" s="150" t="s">
        <v>2512</v>
      </c>
      <c r="J328" s="153" t="s">
        <v>2951</v>
      </c>
      <c r="K328" s="154">
        <v>44508</v>
      </c>
      <c r="L328" s="150" t="s">
        <v>53</v>
      </c>
      <c r="M328" s="150" t="s">
        <v>2514</v>
      </c>
      <c r="N328" s="150" t="s">
        <v>2514</v>
      </c>
      <c r="O328" s="150" t="s">
        <v>983</v>
      </c>
      <c r="P328" s="150" t="s">
        <v>984</v>
      </c>
      <c r="Q328" s="150" t="s">
        <v>2951</v>
      </c>
      <c r="R328" s="150" t="s">
        <v>2952</v>
      </c>
      <c r="S328" s="150"/>
      <c r="T328" s="150" t="s">
        <v>2953</v>
      </c>
      <c r="U328" s="150" t="s">
        <v>2517</v>
      </c>
      <c r="V328" s="150" t="s">
        <v>2518</v>
      </c>
      <c r="W328" s="150" t="s">
        <v>2519</v>
      </c>
      <c r="X328" s="155">
        <v>40</v>
      </c>
      <c r="Y328" s="149"/>
      <c r="Z328" s="149"/>
      <c r="AA328" s="156" t="e">
        <f>SUMIFS('[4]HARGA (2)'!$B$2:$B$32,'[4]HARGA (2)'!$A$2:$A$32,V328)</f>
        <v>#VALUE!</v>
      </c>
      <c r="AB328" s="156" t="e">
        <f t="shared" si="5"/>
        <v>#VALUE!</v>
      </c>
    </row>
    <row r="329" spans="1:28" s="157" customFormat="1" x14ac:dyDescent="0.25">
      <c r="A329" s="149" t="s">
        <v>2506</v>
      </c>
      <c r="B329" s="158" t="s">
        <v>2318</v>
      </c>
      <c r="C329" s="159">
        <v>44509</v>
      </c>
      <c r="D329" s="160" t="s">
        <v>2508</v>
      </c>
      <c r="E329" s="160" t="s">
        <v>2509</v>
      </c>
      <c r="F329" s="160" t="s">
        <v>2510</v>
      </c>
      <c r="G329" s="160" t="s">
        <v>2511</v>
      </c>
      <c r="H329" s="161">
        <v>164</v>
      </c>
      <c r="I329" s="160" t="s">
        <v>2512</v>
      </c>
      <c r="J329" s="162">
        <v>5042345954</v>
      </c>
      <c r="K329" s="163">
        <v>44508</v>
      </c>
      <c r="L329" s="160" t="s">
        <v>53</v>
      </c>
      <c r="M329" s="160" t="s">
        <v>2514</v>
      </c>
      <c r="N329" s="160" t="s">
        <v>2514</v>
      </c>
      <c r="O329" s="160" t="s">
        <v>983</v>
      </c>
      <c r="P329" s="160" t="s">
        <v>984</v>
      </c>
      <c r="Q329" s="160" t="s">
        <v>2951</v>
      </c>
      <c r="R329" s="160" t="s">
        <v>2954</v>
      </c>
      <c r="S329" s="160" t="s">
        <v>2955</v>
      </c>
      <c r="T329" s="160" t="s">
        <v>2956</v>
      </c>
      <c r="U329" s="161">
        <v>74559</v>
      </c>
      <c r="V329" s="160" t="s">
        <v>2524</v>
      </c>
      <c r="W329" s="160" t="s">
        <v>2519</v>
      </c>
      <c r="X329" s="164">
        <v>1152</v>
      </c>
      <c r="Y329" s="149"/>
      <c r="Z329" s="149"/>
      <c r="AA329" s="156" t="e">
        <f>SUMIFS('[4]HARGA (2)'!$B$2:$B$32,'[4]HARGA (2)'!$A$2:$A$32,V329)</f>
        <v>#VALUE!</v>
      </c>
      <c r="AB329" s="156" t="e">
        <f t="shared" si="5"/>
        <v>#VALUE!</v>
      </c>
    </row>
    <row r="330" spans="1:28" s="157" customFormat="1" x14ac:dyDescent="0.25">
      <c r="A330" s="149" t="s">
        <v>2506</v>
      </c>
      <c r="B330" s="158" t="s">
        <v>2318</v>
      </c>
      <c r="C330" s="159">
        <v>44509</v>
      </c>
      <c r="D330" s="160" t="s">
        <v>2508</v>
      </c>
      <c r="E330" s="160" t="s">
        <v>2509</v>
      </c>
      <c r="F330" s="160" t="s">
        <v>2510</v>
      </c>
      <c r="G330" s="160" t="s">
        <v>2511</v>
      </c>
      <c r="H330" s="161">
        <v>164</v>
      </c>
      <c r="I330" s="160" t="s">
        <v>2512</v>
      </c>
      <c r="J330" s="162">
        <v>5042345954</v>
      </c>
      <c r="K330" s="163">
        <v>44508</v>
      </c>
      <c r="L330" s="160" t="s">
        <v>53</v>
      </c>
      <c r="M330" s="160" t="s">
        <v>2514</v>
      </c>
      <c r="N330" s="160" t="s">
        <v>2514</v>
      </c>
      <c r="O330" s="160" t="s">
        <v>983</v>
      </c>
      <c r="P330" s="160" t="s">
        <v>984</v>
      </c>
      <c r="Q330" s="160" t="s">
        <v>2951</v>
      </c>
      <c r="R330" s="160" t="s">
        <v>2954</v>
      </c>
      <c r="S330" s="160" t="s">
        <v>2955</v>
      </c>
      <c r="T330" s="160" t="s">
        <v>2956</v>
      </c>
      <c r="U330" s="161">
        <v>19310</v>
      </c>
      <c r="V330" s="160" t="s">
        <v>2525</v>
      </c>
      <c r="W330" s="160" t="s">
        <v>2519</v>
      </c>
      <c r="X330" s="164">
        <v>1152</v>
      </c>
      <c r="Y330" s="149"/>
      <c r="Z330" s="149"/>
      <c r="AA330" s="156" t="e">
        <f>SUMIFS('[4]HARGA (2)'!$B$2:$B$32,'[4]HARGA (2)'!$A$2:$A$32,V330)</f>
        <v>#VALUE!</v>
      </c>
      <c r="AB330" s="156" t="e">
        <f t="shared" si="5"/>
        <v>#VALUE!</v>
      </c>
    </row>
    <row r="331" spans="1:28" s="157" customFormat="1" x14ac:dyDescent="0.25">
      <c r="A331" s="149" t="s">
        <v>2506</v>
      </c>
      <c r="B331" s="158" t="s">
        <v>2318</v>
      </c>
      <c r="C331" s="159">
        <v>44509</v>
      </c>
      <c r="D331" s="160" t="s">
        <v>2508</v>
      </c>
      <c r="E331" s="160" t="s">
        <v>2509</v>
      </c>
      <c r="F331" s="160" t="s">
        <v>2510</v>
      </c>
      <c r="G331" s="160" t="s">
        <v>2511</v>
      </c>
      <c r="H331" s="161">
        <v>164</v>
      </c>
      <c r="I331" s="160" t="s">
        <v>2512</v>
      </c>
      <c r="J331" s="162">
        <v>5042345954</v>
      </c>
      <c r="K331" s="163">
        <v>44508</v>
      </c>
      <c r="L331" s="160" t="s">
        <v>53</v>
      </c>
      <c r="M331" s="160" t="s">
        <v>2514</v>
      </c>
      <c r="N331" s="160" t="s">
        <v>2514</v>
      </c>
      <c r="O331" s="160" t="s">
        <v>983</v>
      </c>
      <c r="P331" s="160" t="s">
        <v>984</v>
      </c>
      <c r="Q331" s="160" t="s">
        <v>2951</v>
      </c>
      <c r="R331" s="160" t="s">
        <v>2954</v>
      </c>
      <c r="S331" s="160" t="s">
        <v>2955</v>
      </c>
      <c r="T331" s="160" t="s">
        <v>2956</v>
      </c>
      <c r="U331" s="160" t="s">
        <v>2517</v>
      </c>
      <c r="V331" s="160" t="s">
        <v>2518</v>
      </c>
      <c r="W331" s="160" t="s">
        <v>2519</v>
      </c>
      <c r="X331" s="164">
        <v>1152</v>
      </c>
      <c r="Y331" s="149"/>
      <c r="Z331" s="149"/>
      <c r="AA331" s="156" t="e">
        <f>SUMIFS('[4]HARGA (2)'!$B$2:$B$32,'[4]HARGA (2)'!$A$2:$A$32,V331)</f>
        <v>#VALUE!</v>
      </c>
      <c r="AB331" s="156" t="e">
        <f t="shared" si="5"/>
        <v>#VALUE!</v>
      </c>
    </row>
    <row r="332" spans="1:28" s="157" customFormat="1" x14ac:dyDescent="0.25">
      <c r="A332" s="149" t="s">
        <v>2506</v>
      </c>
      <c r="B332" s="158" t="s">
        <v>2318</v>
      </c>
      <c r="C332" s="159">
        <v>44509</v>
      </c>
      <c r="D332" s="160" t="s">
        <v>2508</v>
      </c>
      <c r="E332" s="160" t="s">
        <v>2509</v>
      </c>
      <c r="F332" s="160" t="s">
        <v>2510</v>
      </c>
      <c r="G332" s="160" t="s">
        <v>2511</v>
      </c>
      <c r="H332" s="161">
        <v>164</v>
      </c>
      <c r="I332" s="160" t="s">
        <v>2512</v>
      </c>
      <c r="J332" s="162">
        <v>5042345954</v>
      </c>
      <c r="K332" s="163">
        <v>44508</v>
      </c>
      <c r="L332" s="160" t="s">
        <v>53</v>
      </c>
      <c r="M332" s="160" t="s">
        <v>2514</v>
      </c>
      <c r="N332" s="160" t="s">
        <v>2514</v>
      </c>
      <c r="O332" s="160" t="s">
        <v>983</v>
      </c>
      <c r="P332" s="160" t="s">
        <v>984</v>
      </c>
      <c r="Q332" s="160" t="s">
        <v>2951</v>
      </c>
      <c r="R332" s="160" t="s">
        <v>2954</v>
      </c>
      <c r="S332" s="160" t="s">
        <v>2955</v>
      </c>
      <c r="T332" s="160" t="s">
        <v>2956</v>
      </c>
      <c r="U332" s="161">
        <v>33300</v>
      </c>
      <c r="V332" s="160" t="s">
        <v>65</v>
      </c>
      <c r="W332" s="160" t="s">
        <v>2519</v>
      </c>
      <c r="X332" s="164">
        <v>24</v>
      </c>
      <c r="Y332" s="149"/>
      <c r="Z332" s="149"/>
      <c r="AA332" s="156" t="e">
        <f>SUMIFS('[4]HARGA (2)'!$B$2:$B$32,'[4]HARGA (2)'!$A$2:$A$32,V332)</f>
        <v>#VALUE!</v>
      </c>
      <c r="AB332" s="156" t="e">
        <f t="shared" si="5"/>
        <v>#VALUE!</v>
      </c>
    </row>
    <row r="333" spans="1:28" s="157" customFormat="1" x14ac:dyDescent="0.25">
      <c r="A333" s="149" t="s">
        <v>2506</v>
      </c>
      <c r="B333" s="158" t="s">
        <v>2957</v>
      </c>
      <c r="C333" s="159">
        <v>44509</v>
      </c>
      <c r="D333" s="160" t="s">
        <v>2508</v>
      </c>
      <c r="E333" s="160" t="s">
        <v>2509</v>
      </c>
      <c r="F333" s="160" t="s">
        <v>2510</v>
      </c>
      <c r="G333" s="160" t="s">
        <v>2511</v>
      </c>
      <c r="H333" s="161">
        <v>118</v>
      </c>
      <c r="I333" s="160" t="s">
        <v>2541</v>
      </c>
      <c r="J333" s="162">
        <v>5042342667</v>
      </c>
      <c r="K333" s="163">
        <v>44509</v>
      </c>
      <c r="L333" s="160" t="s">
        <v>386</v>
      </c>
      <c r="M333" s="160" t="s">
        <v>2514</v>
      </c>
      <c r="N333" s="160" t="s">
        <v>2514</v>
      </c>
      <c r="O333" s="160" t="s">
        <v>2958</v>
      </c>
      <c r="P333" s="160" t="s">
        <v>2959</v>
      </c>
      <c r="Q333" s="160" t="s">
        <v>2960</v>
      </c>
      <c r="R333" s="160" t="s">
        <v>2961</v>
      </c>
      <c r="S333" s="160"/>
      <c r="T333" s="160" t="s">
        <v>2962</v>
      </c>
      <c r="U333" s="161">
        <v>145143</v>
      </c>
      <c r="V333" s="160" t="s">
        <v>2601</v>
      </c>
      <c r="W333" s="160" t="s">
        <v>2519</v>
      </c>
      <c r="X333" s="164">
        <v>352</v>
      </c>
      <c r="Y333" s="149"/>
      <c r="Z333" s="149"/>
      <c r="AA333" s="156" t="e">
        <f>SUMIFS('[4]HARGA (2)'!$B$2:$B$32,'[4]HARGA (2)'!$A$2:$A$32,V333)</f>
        <v>#VALUE!</v>
      </c>
      <c r="AB333" s="156" t="e">
        <f t="shared" si="5"/>
        <v>#VALUE!</v>
      </c>
    </row>
    <row r="334" spans="1:28" s="157" customFormat="1" x14ac:dyDescent="0.25">
      <c r="A334" s="149" t="s">
        <v>2506</v>
      </c>
      <c r="B334" s="158" t="s">
        <v>2957</v>
      </c>
      <c r="C334" s="159">
        <v>44509</v>
      </c>
      <c r="D334" s="160" t="s">
        <v>2508</v>
      </c>
      <c r="E334" s="160" t="s">
        <v>2509</v>
      </c>
      <c r="F334" s="160" t="s">
        <v>2510</v>
      </c>
      <c r="G334" s="160" t="s">
        <v>2511</v>
      </c>
      <c r="H334" s="161">
        <v>118</v>
      </c>
      <c r="I334" s="160" t="s">
        <v>2541</v>
      </c>
      <c r="J334" s="162">
        <v>5042342667</v>
      </c>
      <c r="K334" s="163">
        <v>44509</v>
      </c>
      <c r="L334" s="160" t="s">
        <v>386</v>
      </c>
      <c r="M334" s="160" t="s">
        <v>2514</v>
      </c>
      <c r="N334" s="160" t="s">
        <v>2514</v>
      </c>
      <c r="O334" s="160" t="s">
        <v>2958</v>
      </c>
      <c r="P334" s="160" t="s">
        <v>2959</v>
      </c>
      <c r="Q334" s="160" t="s">
        <v>2960</v>
      </c>
      <c r="R334" s="160" t="s">
        <v>2961</v>
      </c>
      <c r="S334" s="160"/>
      <c r="T334" s="160" t="s">
        <v>2962</v>
      </c>
      <c r="U334" s="161">
        <v>145144</v>
      </c>
      <c r="V334" s="160" t="s">
        <v>2602</v>
      </c>
      <c r="W334" s="160" t="s">
        <v>2519</v>
      </c>
      <c r="X334" s="164">
        <v>352</v>
      </c>
      <c r="Y334" s="149"/>
      <c r="Z334" s="149"/>
      <c r="AA334" s="156" t="e">
        <f>SUMIFS('[4]HARGA (2)'!$B$2:$B$32,'[4]HARGA (2)'!$A$2:$A$32,V334)</f>
        <v>#VALUE!</v>
      </c>
      <c r="AB334" s="156" t="e">
        <f t="shared" si="5"/>
        <v>#VALUE!</v>
      </c>
    </row>
    <row r="335" spans="1:28" s="157" customFormat="1" x14ac:dyDescent="0.25">
      <c r="A335" s="149" t="s">
        <v>2506</v>
      </c>
      <c r="B335" s="158" t="s">
        <v>2957</v>
      </c>
      <c r="C335" s="159">
        <v>44509</v>
      </c>
      <c r="D335" s="160" t="s">
        <v>2508</v>
      </c>
      <c r="E335" s="160" t="s">
        <v>2509</v>
      </c>
      <c r="F335" s="160" t="s">
        <v>2510</v>
      </c>
      <c r="G335" s="160" t="s">
        <v>2511</v>
      </c>
      <c r="H335" s="161">
        <v>118</v>
      </c>
      <c r="I335" s="160" t="s">
        <v>2541</v>
      </c>
      <c r="J335" s="162">
        <v>5042342667</v>
      </c>
      <c r="K335" s="163">
        <v>44509</v>
      </c>
      <c r="L335" s="160" t="s">
        <v>386</v>
      </c>
      <c r="M335" s="160" t="s">
        <v>2514</v>
      </c>
      <c r="N335" s="160" t="s">
        <v>2514</v>
      </c>
      <c r="O335" s="160" t="s">
        <v>2958</v>
      </c>
      <c r="P335" s="160" t="s">
        <v>2959</v>
      </c>
      <c r="Q335" s="160" t="s">
        <v>2960</v>
      </c>
      <c r="R335" s="160" t="s">
        <v>2961</v>
      </c>
      <c r="S335" s="160"/>
      <c r="T335" s="160" t="s">
        <v>2962</v>
      </c>
      <c r="U335" s="161">
        <v>145679</v>
      </c>
      <c r="V335" s="160" t="s">
        <v>2603</v>
      </c>
      <c r="W335" s="160" t="s">
        <v>2519</v>
      </c>
      <c r="X335" s="164">
        <v>176</v>
      </c>
      <c r="Y335" s="149"/>
      <c r="Z335" s="149"/>
      <c r="AA335" s="156" t="e">
        <f>SUMIFS('[4]HARGA (2)'!$B$2:$B$32,'[4]HARGA (2)'!$A$2:$A$32,V335)</f>
        <v>#VALUE!</v>
      </c>
      <c r="AB335" s="156" t="e">
        <f t="shared" si="5"/>
        <v>#VALUE!</v>
      </c>
    </row>
    <row r="336" spans="1:28" s="157" customFormat="1" x14ac:dyDescent="0.25">
      <c r="A336" s="149" t="s">
        <v>2506</v>
      </c>
      <c r="B336" s="158" t="s">
        <v>2963</v>
      </c>
      <c r="C336" s="159">
        <v>44509</v>
      </c>
      <c r="D336" s="160" t="s">
        <v>2508</v>
      </c>
      <c r="E336" s="160" t="s">
        <v>2509</v>
      </c>
      <c r="F336" s="160" t="s">
        <v>2510</v>
      </c>
      <c r="G336" s="160" t="s">
        <v>2511</v>
      </c>
      <c r="H336" s="161">
        <v>118</v>
      </c>
      <c r="I336" s="160" t="s">
        <v>2541</v>
      </c>
      <c r="J336" s="162">
        <v>5042348154</v>
      </c>
      <c r="K336" s="163">
        <v>44509</v>
      </c>
      <c r="L336" s="160" t="s">
        <v>2964</v>
      </c>
      <c r="M336" s="160" t="s">
        <v>2514</v>
      </c>
      <c r="N336" s="160" t="s">
        <v>2514</v>
      </c>
      <c r="O336" s="160" t="s">
        <v>2965</v>
      </c>
      <c r="P336" s="160" t="s">
        <v>2966</v>
      </c>
      <c r="Q336" s="160" t="s">
        <v>2967</v>
      </c>
      <c r="R336" s="160" t="s">
        <v>2968</v>
      </c>
      <c r="S336" s="160" t="s">
        <v>2969</v>
      </c>
      <c r="T336" s="160" t="s">
        <v>2970</v>
      </c>
      <c r="U336" s="161">
        <v>145141</v>
      </c>
      <c r="V336" s="160" t="s">
        <v>2600</v>
      </c>
      <c r="W336" s="160" t="s">
        <v>2519</v>
      </c>
      <c r="X336" s="164">
        <v>880</v>
      </c>
      <c r="Y336" s="149"/>
      <c r="Z336" s="149"/>
      <c r="AA336" s="156" t="e">
        <f>SUMIFS('[4]HARGA (2)'!$B$2:$B$32,'[4]HARGA (2)'!$A$2:$A$32,V336)</f>
        <v>#VALUE!</v>
      </c>
      <c r="AB336" s="156" t="e">
        <f t="shared" si="5"/>
        <v>#VALUE!</v>
      </c>
    </row>
    <row r="337" spans="1:28" s="157" customFormat="1" x14ac:dyDescent="0.25">
      <c r="A337" s="149" t="s">
        <v>2506</v>
      </c>
      <c r="B337" s="158" t="s">
        <v>2474</v>
      </c>
      <c r="C337" s="159">
        <v>44509</v>
      </c>
      <c r="D337" s="160" t="s">
        <v>2508</v>
      </c>
      <c r="E337" s="160" t="s">
        <v>2509</v>
      </c>
      <c r="F337" s="160" t="s">
        <v>2510</v>
      </c>
      <c r="G337" s="160" t="s">
        <v>2511</v>
      </c>
      <c r="H337" s="161">
        <v>120</v>
      </c>
      <c r="I337" s="160" t="s">
        <v>2639</v>
      </c>
      <c r="J337" s="162">
        <v>5042314586</v>
      </c>
      <c r="K337" s="163">
        <v>44508</v>
      </c>
      <c r="L337" s="160" t="s">
        <v>386</v>
      </c>
      <c r="M337" s="160" t="s">
        <v>2514</v>
      </c>
      <c r="N337" s="160" t="s">
        <v>2514</v>
      </c>
      <c r="O337" s="160" t="s">
        <v>2472</v>
      </c>
      <c r="P337" s="160" t="s">
        <v>2473</v>
      </c>
      <c r="Q337" s="160" t="s">
        <v>2971</v>
      </c>
      <c r="R337" s="160" t="s">
        <v>2972</v>
      </c>
      <c r="S337" s="160" t="s">
        <v>2973</v>
      </c>
      <c r="T337" s="160" t="s">
        <v>2974</v>
      </c>
      <c r="U337" s="161">
        <v>74553</v>
      </c>
      <c r="V337" s="160" t="s">
        <v>277</v>
      </c>
      <c r="W337" s="160" t="s">
        <v>2519</v>
      </c>
      <c r="X337" s="164">
        <v>1365</v>
      </c>
      <c r="Y337" s="149"/>
      <c r="Z337" s="149"/>
      <c r="AA337" s="156" t="e">
        <f>SUMIFS('[4]HARGA (2)'!$B$2:$B$32,'[4]HARGA (2)'!$A$2:$A$32,V337)</f>
        <v>#VALUE!</v>
      </c>
      <c r="AB337" s="156" t="e">
        <f t="shared" si="5"/>
        <v>#VALUE!</v>
      </c>
    </row>
    <row r="338" spans="1:28" s="157" customFormat="1" x14ac:dyDescent="0.25">
      <c r="A338" s="149" t="s">
        <v>2506</v>
      </c>
      <c r="B338" s="158" t="s">
        <v>2975</v>
      </c>
      <c r="C338" s="159">
        <v>44509</v>
      </c>
      <c r="D338" s="160" t="s">
        <v>2508</v>
      </c>
      <c r="E338" s="160" t="s">
        <v>2509</v>
      </c>
      <c r="F338" s="160" t="s">
        <v>2510</v>
      </c>
      <c r="G338" s="160" t="s">
        <v>2511</v>
      </c>
      <c r="H338" s="161">
        <v>118</v>
      </c>
      <c r="I338" s="160" t="s">
        <v>2541</v>
      </c>
      <c r="J338" s="162">
        <v>5042356178</v>
      </c>
      <c r="K338" s="163">
        <v>44509</v>
      </c>
      <c r="L338" s="160" t="s">
        <v>53</v>
      </c>
      <c r="M338" s="160" t="s">
        <v>2514</v>
      </c>
      <c r="N338" s="160" t="s">
        <v>2514</v>
      </c>
      <c r="O338" s="160" t="s">
        <v>2976</v>
      </c>
      <c r="P338" s="160" t="s">
        <v>1157</v>
      </c>
      <c r="Q338" s="160" t="s">
        <v>2977</v>
      </c>
      <c r="R338" s="160" t="s">
        <v>2978</v>
      </c>
      <c r="S338" s="160" t="s">
        <v>2979</v>
      </c>
      <c r="T338" s="160" t="s">
        <v>2980</v>
      </c>
      <c r="U338" s="161">
        <v>74561</v>
      </c>
      <c r="V338" s="160" t="s">
        <v>303</v>
      </c>
      <c r="W338" s="160" t="s">
        <v>2519</v>
      </c>
      <c r="X338" s="164">
        <v>1280</v>
      </c>
      <c r="Y338" s="158" t="s">
        <v>2981</v>
      </c>
      <c r="Z338" s="159">
        <v>44509</v>
      </c>
      <c r="AA338" s="156" t="e">
        <f>SUMIFS('[4]HARGA (2)'!$B$2:$B$32,'[4]HARGA (2)'!$A$2:$A$32,V338)</f>
        <v>#VALUE!</v>
      </c>
      <c r="AB338" s="156" t="e">
        <f t="shared" si="5"/>
        <v>#VALUE!</v>
      </c>
    </row>
    <row r="339" spans="1:28" s="157" customFormat="1" x14ac:dyDescent="0.25">
      <c r="A339" s="149" t="s">
        <v>2506</v>
      </c>
      <c r="B339" s="158" t="s">
        <v>2975</v>
      </c>
      <c r="C339" s="159">
        <v>44509</v>
      </c>
      <c r="D339" s="160" t="s">
        <v>2508</v>
      </c>
      <c r="E339" s="160" t="s">
        <v>2509</v>
      </c>
      <c r="F339" s="160" t="s">
        <v>2510</v>
      </c>
      <c r="G339" s="160" t="s">
        <v>2511</v>
      </c>
      <c r="H339" s="161">
        <v>118</v>
      </c>
      <c r="I339" s="160" t="s">
        <v>2541</v>
      </c>
      <c r="J339" s="162">
        <v>5042356178</v>
      </c>
      <c r="K339" s="163">
        <v>44509</v>
      </c>
      <c r="L339" s="160" t="s">
        <v>53</v>
      </c>
      <c r="M339" s="160" t="s">
        <v>2514</v>
      </c>
      <c r="N339" s="160" t="s">
        <v>2514</v>
      </c>
      <c r="O339" s="160" t="s">
        <v>2976</v>
      </c>
      <c r="P339" s="160" t="s">
        <v>1157</v>
      </c>
      <c r="Q339" s="160" t="s">
        <v>2977</v>
      </c>
      <c r="R339" s="160" t="s">
        <v>2978</v>
      </c>
      <c r="S339" s="160" t="s">
        <v>2979</v>
      </c>
      <c r="T339" s="160" t="s">
        <v>2980</v>
      </c>
      <c r="U339" s="161">
        <v>10116</v>
      </c>
      <c r="V339" s="160" t="s">
        <v>279</v>
      </c>
      <c r="W339" s="160" t="s">
        <v>2519</v>
      </c>
      <c r="X339" s="164">
        <v>32</v>
      </c>
      <c r="Y339" s="149"/>
      <c r="Z339" s="149"/>
      <c r="AA339" s="156" t="e">
        <f>SUMIFS('[4]HARGA (2)'!$B$2:$B$32,'[4]HARGA (2)'!$A$2:$A$32,V339)</f>
        <v>#VALUE!</v>
      </c>
      <c r="AB339" s="156" t="e">
        <f t="shared" si="5"/>
        <v>#VALUE!</v>
      </c>
    </row>
    <row r="340" spans="1:28" s="157" customFormat="1" x14ac:dyDescent="0.25">
      <c r="A340" s="149" t="s">
        <v>2506</v>
      </c>
      <c r="B340" s="158" t="s">
        <v>2982</v>
      </c>
      <c r="C340" s="159">
        <v>44509</v>
      </c>
      <c r="D340" s="160" t="s">
        <v>2508</v>
      </c>
      <c r="E340" s="160" t="s">
        <v>2509</v>
      </c>
      <c r="F340" s="160" t="s">
        <v>2510</v>
      </c>
      <c r="G340" s="160" t="s">
        <v>2511</v>
      </c>
      <c r="H340" s="160" t="s">
        <v>2531</v>
      </c>
      <c r="I340" s="160" t="s">
        <v>2532</v>
      </c>
      <c r="J340" s="162">
        <v>904021460006</v>
      </c>
      <c r="K340" s="163">
        <v>44509</v>
      </c>
      <c r="L340" s="160" t="s">
        <v>193</v>
      </c>
      <c r="M340" s="160" t="s">
        <v>2514</v>
      </c>
      <c r="N340" s="160" t="s">
        <v>2514</v>
      </c>
      <c r="O340" s="160" t="s">
        <v>417</v>
      </c>
      <c r="P340" s="160" t="s">
        <v>418</v>
      </c>
      <c r="Q340" s="161">
        <v>904021460006</v>
      </c>
      <c r="R340" s="160" t="s">
        <v>2983</v>
      </c>
      <c r="S340" s="160" t="s">
        <v>2670</v>
      </c>
      <c r="T340" s="160" t="s">
        <v>2984</v>
      </c>
      <c r="U340" s="161">
        <v>74560</v>
      </c>
      <c r="V340" s="160" t="s">
        <v>377</v>
      </c>
      <c r="W340" s="160" t="s">
        <v>2519</v>
      </c>
      <c r="X340" s="164">
        <v>1200</v>
      </c>
      <c r="Y340" s="149"/>
      <c r="Z340" s="149"/>
      <c r="AA340" s="156" t="e">
        <f>SUMIFS('[4]HARGA (2)'!$B$2:$B$32,'[4]HARGA (2)'!$A$2:$A$32,V340)</f>
        <v>#VALUE!</v>
      </c>
      <c r="AB340" s="156" t="e">
        <f t="shared" si="5"/>
        <v>#VALUE!</v>
      </c>
    </row>
    <row r="341" spans="1:28" s="157" customFormat="1" x14ac:dyDescent="0.25">
      <c r="A341" s="149" t="s">
        <v>2506</v>
      </c>
      <c r="B341" s="158" t="s">
        <v>2982</v>
      </c>
      <c r="C341" s="159">
        <v>44509</v>
      </c>
      <c r="D341" s="160" t="s">
        <v>2508</v>
      </c>
      <c r="E341" s="160" t="s">
        <v>2509</v>
      </c>
      <c r="F341" s="160" t="s">
        <v>2510</v>
      </c>
      <c r="G341" s="160" t="s">
        <v>2511</v>
      </c>
      <c r="H341" s="160" t="s">
        <v>2531</v>
      </c>
      <c r="I341" s="160" t="s">
        <v>2532</v>
      </c>
      <c r="J341" s="162">
        <v>904021460006</v>
      </c>
      <c r="K341" s="163">
        <v>44509</v>
      </c>
      <c r="L341" s="160" t="s">
        <v>193</v>
      </c>
      <c r="M341" s="160" t="s">
        <v>2514</v>
      </c>
      <c r="N341" s="160" t="s">
        <v>2514</v>
      </c>
      <c r="O341" s="160" t="s">
        <v>417</v>
      </c>
      <c r="P341" s="160" t="s">
        <v>418</v>
      </c>
      <c r="Q341" s="161">
        <v>904021460006</v>
      </c>
      <c r="R341" s="160" t="s">
        <v>2983</v>
      </c>
      <c r="S341" s="160" t="s">
        <v>2670</v>
      </c>
      <c r="T341" s="160" t="s">
        <v>2984</v>
      </c>
      <c r="U341" s="161">
        <v>29310</v>
      </c>
      <c r="V341" s="160" t="s">
        <v>2539</v>
      </c>
      <c r="W341" s="160" t="s">
        <v>2519</v>
      </c>
      <c r="X341" s="164">
        <v>1200</v>
      </c>
      <c r="Y341" s="149"/>
      <c r="Z341" s="149"/>
      <c r="AA341" s="156" t="e">
        <f>SUMIFS('[4]HARGA (2)'!$B$2:$B$32,'[4]HARGA (2)'!$A$2:$A$32,V341)</f>
        <v>#VALUE!</v>
      </c>
      <c r="AB341" s="156" t="e">
        <f t="shared" si="5"/>
        <v>#VALUE!</v>
      </c>
    </row>
    <row r="342" spans="1:28" s="157" customFormat="1" x14ac:dyDescent="0.25">
      <c r="A342" s="149" t="s">
        <v>2506</v>
      </c>
      <c r="B342" s="158" t="s">
        <v>2982</v>
      </c>
      <c r="C342" s="159">
        <v>44509</v>
      </c>
      <c r="D342" s="160" t="s">
        <v>2508</v>
      </c>
      <c r="E342" s="160" t="s">
        <v>2509</v>
      </c>
      <c r="F342" s="160" t="s">
        <v>2510</v>
      </c>
      <c r="G342" s="160" t="s">
        <v>2511</v>
      </c>
      <c r="H342" s="160" t="s">
        <v>2531</v>
      </c>
      <c r="I342" s="160" t="s">
        <v>2532</v>
      </c>
      <c r="J342" s="162">
        <v>904021460006</v>
      </c>
      <c r="K342" s="163">
        <v>44509</v>
      </c>
      <c r="L342" s="160" t="s">
        <v>193</v>
      </c>
      <c r="M342" s="160" t="s">
        <v>2514</v>
      </c>
      <c r="N342" s="160" t="s">
        <v>2514</v>
      </c>
      <c r="O342" s="160" t="s">
        <v>417</v>
      </c>
      <c r="P342" s="160" t="s">
        <v>418</v>
      </c>
      <c r="Q342" s="161">
        <v>904021460006</v>
      </c>
      <c r="R342" s="160" t="s">
        <v>2983</v>
      </c>
      <c r="S342" s="160" t="s">
        <v>2670</v>
      </c>
      <c r="T342" s="160" t="s">
        <v>2984</v>
      </c>
      <c r="U342" s="160" t="s">
        <v>2534</v>
      </c>
      <c r="V342" s="160" t="s">
        <v>2535</v>
      </c>
      <c r="W342" s="160" t="s">
        <v>2519</v>
      </c>
      <c r="X342" s="164">
        <v>1200</v>
      </c>
      <c r="Y342" s="149"/>
      <c r="Z342" s="149"/>
      <c r="AA342" s="156" t="e">
        <f>SUMIFS('[4]HARGA (2)'!$B$2:$B$32,'[4]HARGA (2)'!$A$2:$A$32,V342)</f>
        <v>#VALUE!</v>
      </c>
      <c r="AB342" s="156" t="e">
        <f t="shared" si="5"/>
        <v>#VALUE!</v>
      </c>
    </row>
    <row r="343" spans="1:28" s="157" customFormat="1" x14ac:dyDescent="0.25">
      <c r="A343" s="149" t="s">
        <v>2506</v>
      </c>
      <c r="B343" s="150" t="s">
        <v>2985</v>
      </c>
      <c r="C343" s="151">
        <v>44509</v>
      </c>
      <c r="D343" s="150" t="s">
        <v>2508</v>
      </c>
      <c r="E343" s="150" t="s">
        <v>2509</v>
      </c>
      <c r="F343" s="150" t="s">
        <v>2510</v>
      </c>
      <c r="G343" s="150" t="s">
        <v>2511</v>
      </c>
      <c r="H343" s="150" t="s">
        <v>2531</v>
      </c>
      <c r="I343" s="150" t="s">
        <v>2532</v>
      </c>
      <c r="J343" s="153"/>
      <c r="K343" s="154">
        <v>44506</v>
      </c>
      <c r="L343" s="150" t="s">
        <v>193</v>
      </c>
      <c r="M343" s="150" t="s">
        <v>2514</v>
      </c>
      <c r="N343" s="150" t="s">
        <v>2514</v>
      </c>
      <c r="O343" s="150" t="s">
        <v>417</v>
      </c>
      <c r="P343" s="150" t="s">
        <v>418</v>
      </c>
      <c r="Q343" s="150"/>
      <c r="R343" s="152">
        <v>719311</v>
      </c>
      <c r="S343" s="150"/>
      <c r="T343" s="150" t="s">
        <v>2986</v>
      </c>
      <c r="U343" s="150" t="s">
        <v>2534</v>
      </c>
      <c r="V343" s="150" t="s">
        <v>2535</v>
      </c>
      <c r="W343" s="150" t="s">
        <v>2519</v>
      </c>
      <c r="X343" s="155">
        <v>149</v>
      </c>
      <c r="Y343" s="149"/>
      <c r="Z343" s="149"/>
      <c r="AA343" s="156" t="e">
        <f>SUMIFS('[4]HARGA (2)'!$B$2:$B$32,'[4]HARGA (2)'!$A$2:$A$32,V343)</f>
        <v>#VALUE!</v>
      </c>
      <c r="AB343" s="156" t="e">
        <f t="shared" si="5"/>
        <v>#VALUE!</v>
      </c>
    </row>
    <row r="344" spans="1:28" s="157" customFormat="1" x14ac:dyDescent="0.25">
      <c r="A344" s="149" t="s">
        <v>2506</v>
      </c>
      <c r="B344" s="158" t="s">
        <v>2987</v>
      </c>
      <c r="C344" s="159">
        <v>44509</v>
      </c>
      <c r="D344" s="160" t="s">
        <v>2508</v>
      </c>
      <c r="E344" s="160" t="s">
        <v>2509</v>
      </c>
      <c r="F344" s="160" t="s">
        <v>2510</v>
      </c>
      <c r="G344" s="160" t="s">
        <v>2511</v>
      </c>
      <c r="H344" s="161">
        <v>164</v>
      </c>
      <c r="I344" s="160" t="s">
        <v>2512</v>
      </c>
      <c r="J344" s="162">
        <v>5042254039</v>
      </c>
      <c r="K344" s="163">
        <v>44509</v>
      </c>
      <c r="L344" s="160" t="s">
        <v>53</v>
      </c>
      <c r="M344" s="160" t="s">
        <v>2514</v>
      </c>
      <c r="N344" s="160" t="s">
        <v>2514</v>
      </c>
      <c r="O344" s="160" t="s">
        <v>2572</v>
      </c>
      <c r="P344" s="160" t="s">
        <v>948</v>
      </c>
      <c r="Q344" s="160" t="s">
        <v>2988</v>
      </c>
      <c r="R344" s="160" t="s">
        <v>2989</v>
      </c>
      <c r="S344" s="160" t="s">
        <v>2835</v>
      </c>
      <c r="T344" s="160" t="s">
        <v>2990</v>
      </c>
      <c r="U344" s="161">
        <v>74559</v>
      </c>
      <c r="V344" s="160" t="s">
        <v>2524</v>
      </c>
      <c r="W344" s="160" t="s">
        <v>2519</v>
      </c>
      <c r="X344" s="164">
        <v>1248</v>
      </c>
      <c r="Y344" s="149"/>
      <c r="Z344" s="149"/>
      <c r="AA344" s="156" t="e">
        <f>SUMIFS('[4]HARGA (2)'!$B$2:$B$32,'[4]HARGA (2)'!$A$2:$A$32,V344)</f>
        <v>#VALUE!</v>
      </c>
      <c r="AB344" s="156" t="e">
        <f t="shared" si="5"/>
        <v>#VALUE!</v>
      </c>
    </row>
    <row r="345" spans="1:28" s="157" customFormat="1" x14ac:dyDescent="0.25">
      <c r="A345" s="149" t="s">
        <v>2506</v>
      </c>
      <c r="B345" s="158" t="s">
        <v>2987</v>
      </c>
      <c r="C345" s="159">
        <v>44509</v>
      </c>
      <c r="D345" s="160" t="s">
        <v>2508</v>
      </c>
      <c r="E345" s="160" t="s">
        <v>2509</v>
      </c>
      <c r="F345" s="160" t="s">
        <v>2510</v>
      </c>
      <c r="G345" s="160" t="s">
        <v>2511</v>
      </c>
      <c r="H345" s="161">
        <v>164</v>
      </c>
      <c r="I345" s="160" t="s">
        <v>2512</v>
      </c>
      <c r="J345" s="162">
        <v>5042254039</v>
      </c>
      <c r="K345" s="163">
        <v>44509</v>
      </c>
      <c r="L345" s="160" t="s">
        <v>53</v>
      </c>
      <c r="M345" s="160" t="s">
        <v>2514</v>
      </c>
      <c r="N345" s="160" t="s">
        <v>2514</v>
      </c>
      <c r="O345" s="160" t="s">
        <v>2572</v>
      </c>
      <c r="P345" s="160" t="s">
        <v>948</v>
      </c>
      <c r="Q345" s="160" t="s">
        <v>2988</v>
      </c>
      <c r="R345" s="160" t="s">
        <v>2989</v>
      </c>
      <c r="S345" s="160" t="s">
        <v>2835</v>
      </c>
      <c r="T345" s="160" t="s">
        <v>2990</v>
      </c>
      <c r="U345" s="161">
        <v>19310</v>
      </c>
      <c r="V345" s="160" t="s">
        <v>2525</v>
      </c>
      <c r="W345" s="160" t="s">
        <v>2519</v>
      </c>
      <c r="X345" s="164">
        <v>1248</v>
      </c>
      <c r="Y345" s="149"/>
      <c r="Z345" s="149"/>
      <c r="AA345" s="156" t="e">
        <f>SUMIFS('[4]HARGA (2)'!$B$2:$B$32,'[4]HARGA (2)'!$A$2:$A$32,V345)</f>
        <v>#VALUE!</v>
      </c>
      <c r="AB345" s="156" t="e">
        <f t="shared" si="5"/>
        <v>#VALUE!</v>
      </c>
    </row>
    <row r="346" spans="1:28" s="157" customFormat="1" x14ac:dyDescent="0.25">
      <c r="A346" s="149" t="s">
        <v>2506</v>
      </c>
      <c r="B346" s="158" t="s">
        <v>2987</v>
      </c>
      <c r="C346" s="159">
        <v>44509</v>
      </c>
      <c r="D346" s="160" t="s">
        <v>2508</v>
      </c>
      <c r="E346" s="160" t="s">
        <v>2509</v>
      </c>
      <c r="F346" s="160" t="s">
        <v>2510</v>
      </c>
      <c r="G346" s="160" t="s">
        <v>2511</v>
      </c>
      <c r="H346" s="161">
        <v>164</v>
      </c>
      <c r="I346" s="160" t="s">
        <v>2512</v>
      </c>
      <c r="J346" s="162">
        <v>5042254039</v>
      </c>
      <c r="K346" s="163">
        <v>44509</v>
      </c>
      <c r="L346" s="160" t="s">
        <v>53</v>
      </c>
      <c r="M346" s="160" t="s">
        <v>2514</v>
      </c>
      <c r="N346" s="160" t="s">
        <v>2514</v>
      </c>
      <c r="O346" s="160" t="s">
        <v>2572</v>
      </c>
      <c r="P346" s="160" t="s">
        <v>948</v>
      </c>
      <c r="Q346" s="160" t="s">
        <v>2988</v>
      </c>
      <c r="R346" s="160" t="s">
        <v>2989</v>
      </c>
      <c r="S346" s="160" t="s">
        <v>2835</v>
      </c>
      <c r="T346" s="160" t="s">
        <v>2990</v>
      </c>
      <c r="U346" s="160" t="s">
        <v>2517</v>
      </c>
      <c r="V346" s="160" t="s">
        <v>2518</v>
      </c>
      <c r="W346" s="160" t="s">
        <v>2519</v>
      </c>
      <c r="X346" s="164">
        <v>1248</v>
      </c>
      <c r="Y346" s="149"/>
      <c r="Z346" s="149"/>
      <c r="AA346" s="156" t="e">
        <f>SUMIFS('[4]HARGA (2)'!$B$2:$B$32,'[4]HARGA (2)'!$A$2:$A$32,V346)</f>
        <v>#VALUE!</v>
      </c>
      <c r="AB346" s="156" t="e">
        <f t="shared" si="5"/>
        <v>#VALUE!</v>
      </c>
    </row>
    <row r="347" spans="1:28" s="157" customFormat="1" x14ac:dyDescent="0.25">
      <c r="A347" s="149" t="s">
        <v>2506</v>
      </c>
      <c r="B347" s="158" t="s">
        <v>2987</v>
      </c>
      <c r="C347" s="159">
        <v>44509</v>
      </c>
      <c r="D347" s="160" t="s">
        <v>2508</v>
      </c>
      <c r="E347" s="160" t="s">
        <v>2509</v>
      </c>
      <c r="F347" s="160" t="s">
        <v>2510</v>
      </c>
      <c r="G347" s="160" t="s">
        <v>2511</v>
      </c>
      <c r="H347" s="161">
        <v>164</v>
      </c>
      <c r="I347" s="160" t="s">
        <v>2512</v>
      </c>
      <c r="J347" s="162">
        <v>5042254039</v>
      </c>
      <c r="K347" s="163">
        <v>44509</v>
      </c>
      <c r="L347" s="160" t="s">
        <v>53</v>
      </c>
      <c r="M347" s="160" t="s">
        <v>2514</v>
      </c>
      <c r="N347" s="160" t="s">
        <v>2514</v>
      </c>
      <c r="O347" s="160" t="s">
        <v>2572</v>
      </c>
      <c r="P347" s="160" t="s">
        <v>948</v>
      </c>
      <c r="Q347" s="160" t="s">
        <v>2988</v>
      </c>
      <c r="R347" s="160" t="s">
        <v>2989</v>
      </c>
      <c r="S347" s="160" t="s">
        <v>2835</v>
      </c>
      <c r="T347" s="160" t="s">
        <v>2990</v>
      </c>
      <c r="U347" s="161">
        <v>33300</v>
      </c>
      <c r="V347" s="160" t="s">
        <v>65</v>
      </c>
      <c r="W347" s="160" t="s">
        <v>2519</v>
      </c>
      <c r="X347" s="164">
        <v>28</v>
      </c>
      <c r="Y347" s="149"/>
      <c r="Z347" s="149"/>
      <c r="AA347" s="156" t="e">
        <f>SUMIFS('[4]HARGA (2)'!$B$2:$B$32,'[4]HARGA (2)'!$A$2:$A$32,V347)</f>
        <v>#VALUE!</v>
      </c>
      <c r="AB347" s="156" t="e">
        <f t="shared" si="5"/>
        <v>#VALUE!</v>
      </c>
    </row>
    <row r="348" spans="1:28" s="157" customFormat="1" x14ac:dyDescent="0.25">
      <c r="A348" s="149" t="s">
        <v>2506</v>
      </c>
      <c r="B348" s="158" t="s">
        <v>2991</v>
      </c>
      <c r="C348" s="159">
        <v>44510</v>
      </c>
      <c r="D348" s="160" t="s">
        <v>2508</v>
      </c>
      <c r="E348" s="160" t="s">
        <v>2509</v>
      </c>
      <c r="F348" s="160" t="s">
        <v>2510</v>
      </c>
      <c r="G348" s="160" t="s">
        <v>2511</v>
      </c>
      <c r="H348" s="161">
        <v>118</v>
      </c>
      <c r="I348" s="160" t="s">
        <v>2541</v>
      </c>
      <c r="J348" s="162">
        <v>5042365211</v>
      </c>
      <c r="K348" s="163">
        <v>44509</v>
      </c>
      <c r="L348" s="160" t="s">
        <v>53</v>
      </c>
      <c r="M348" s="160" t="s">
        <v>2514</v>
      </c>
      <c r="N348" s="160" t="s">
        <v>2514</v>
      </c>
      <c r="O348" s="160" t="s">
        <v>833</v>
      </c>
      <c r="P348" s="160" t="s">
        <v>834</v>
      </c>
      <c r="Q348" s="160" t="s">
        <v>2992</v>
      </c>
      <c r="R348" s="160" t="s">
        <v>2993</v>
      </c>
      <c r="S348" s="160" t="s">
        <v>2994</v>
      </c>
      <c r="T348" s="160" t="s">
        <v>2995</v>
      </c>
      <c r="U348" s="161">
        <v>74553</v>
      </c>
      <c r="V348" s="160" t="s">
        <v>277</v>
      </c>
      <c r="W348" s="160" t="s">
        <v>2519</v>
      </c>
      <c r="X348" s="164">
        <v>1120</v>
      </c>
      <c r="Y348" s="158" t="s">
        <v>2996</v>
      </c>
      <c r="Z348" s="159">
        <v>44510</v>
      </c>
      <c r="AA348" s="156" t="e">
        <f>SUMIFS('[4]HARGA (2)'!$B$2:$B$32,'[4]HARGA (2)'!$A$2:$A$32,V348)</f>
        <v>#VALUE!</v>
      </c>
      <c r="AB348" s="156" t="e">
        <f t="shared" si="5"/>
        <v>#VALUE!</v>
      </c>
    </row>
    <row r="349" spans="1:28" s="157" customFormat="1" x14ac:dyDescent="0.25">
      <c r="A349" s="149" t="s">
        <v>2506</v>
      </c>
      <c r="B349" s="158" t="s">
        <v>2991</v>
      </c>
      <c r="C349" s="159">
        <v>44510</v>
      </c>
      <c r="D349" s="160" t="s">
        <v>2508</v>
      </c>
      <c r="E349" s="160" t="s">
        <v>2509</v>
      </c>
      <c r="F349" s="160" t="s">
        <v>2510</v>
      </c>
      <c r="G349" s="160" t="s">
        <v>2511</v>
      </c>
      <c r="H349" s="161">
        <v>118</v>
      </c>
      <c r="I349" s="160" t="s">
        <v>2541</v>
      </c>
      <c r="J349" s="162">
        <v>5042365211</v>
      </c>
      <c r="K349" s="163">
        <v>44509</v>
      </c>
      <c r="L349" s="160" t="s">
        <v>53</v>
      </c>
      <c r="M349" s="160" t="s">
        <v>2514</v>
      </c>
      <c r="N349" s="160" t="s">
        <v>2514</v>
      </c>
      <c r="O349" s="160" t="s">
        <v>833</v>
      </c>
      <c r="P349" s="160" t="s">
        <v>834</v>
      </c>
      <c r="Q349" s="160" t="s">
        <v>2992</v>
      </c>
      <c r="R349" s="160" t="s">
        <v>2993</v>
      </c>
      <c r="S349" s="160" t="s">
        <v>2994</v>
      </c>
      <c r="T349" s="160" t="s">
        <v>2995</v>
      </c>
      <c r="U349" s="161">
        <v>10116</v>
      </c>
      <c r="V349" s="160" t="s">
        <v>279</v>
      </c>
      <c r="W349" s="160" t="s">
        <v>2519</v>
      </c>
      <c r="X349" s="164">
        <v>16</v>
      </c>
      <c r="AA349" s="156" t="e">
        <f>SUMIFS('[4]HARGA (2)'!$B$2:$B$32,'[4]HARGA (2)'!$A$2:$A$32,V349)</f>
        <v>#VALUE!</v>
      </c>
      <c r="AB349" s="156" t="e">
        <f t="shared" si="5"/>
        <v>#VALUE!</v>
      </c>
    </row>
    <row r="350" spans="1:28" s="157" customFormat="1" x14ac:dyDescent="0.25">
      <c r="A350" s="149" t="s">
        <v>2506</v>
      </c>
      <c r="B350" s="158" t="s">
        <v>2997</v>
      </c>
      <c r="C350" s="159">
        <v>44510</v>
      </c>
      <c r="D350" s="160" t="s">
        <v>2508</v>
      </c>
      <c r="E350" s="160" t="s">
        <v>2509</v>
      </c>
      <c r="F350" s="160" t="s">
        <v>2510</v>
      </c>
      <c r="G350" s="160" t="s">
        <v>2511</v>
      </c>
      <c r="H350" s="161">
        <v>118</v>
      </c>
      <c r="I350" s="160" t="s">
        <v>2541</v>
      </c>
      <c r="J350" s="162">
        <v>5042365830</v>
      </c>
      <c r="K350" s="163">
        <v>44509</v>
      </c>
      <c r="L350" s="160" t="s">
        <v>53</v>
      </c>
      <c r="M350" s="160" t="s">
        <v>2514</v>
      </c>
      <c r="N350" s="160" t="s">
        <v>2514</v>
      </c>
      <c r="O350" s="160" t="s">
        <v>2998</v>
      </c>
      <c r="P350" s="160" t="s">
        <v>2043</v>
      </c>
      <c r="Q350" s="160" t="s">
        <v>2999</v>
      </c>
      <c r="R350" s="160" t="s">
        <v>3000</v>
      </c>
      <c r="S350" s="160" t="s">
        <v>3001</v>
      </c>
      <c r="T350" s="160" t="s">
        <v>3002</v>
      </c>
      <c r="U350" s="161">
        <v>74553</v>
      </c>
      <c r="V350" s="160" t="s">
        <v>277</v>
      </c>
      <c r="W350" s="160" t="s">
        <v>2519</v>
      </c>
      <c r="X350" s="164">
        <v>1120</v>
      </c>
      <c r="Y350" s="158" t="s">
        <v>3003</v>
      </c>
      <c r="Z350" s="159">
        <v>44510</v>
      </c>
      <c r="AA350" s="156" t="e">
        <f>SUMIFS('[4]HARGA (2)'!$B$2:$B$32,'[4]HARGA (2)'!$A$2:$A$32,V350)</f>
        <v>#VALUE!</v>
      </c>
      <c r="AB350" s="156" t="e">
        <f t="shared" si="5"/>
        <v>#VALUE!</v>
      </c>
    </row>
    <row r="351" spans="1:28" s="157" customFormat="1" x14ac:dyDescent="0.25">
      <c r="A351" s="149" t="s">
        <v>2506</v>
      </c>
      <c r="B351" s="158" t="s">
        <v>2997</v>
      </c>
      <c r="C351" s="159">
        <v>44510</v>
      </c>
      <c r="D351" s="160" t="s">
        <v>2508</v>
      </c>
      <c r="E351" s="160" t="s">
        <v>2509</v>
      </c>
      <c r="F351" s="160" t="s">
        <v>2510</v>
      </c>
      <c r="G351" s="160" t="s">
        <v>2511</v>
      </c>
      <c r="H351" s="161">
        <v>118</v>
      </c>
      <c r="I351" s="160" t="s">
        <v>2541</v>
      </c>
      <c r="J351" s="162">
        <v>5042365830</v>
      </c>
      <c r="K351" s="163">
        <v>44509</v>
      </c>
      <c r="L351" s="160" t="s">
        <v>53</v>
      </c>
      <c r="M351" s="160" t="s">
        <v>2514</v>
      </c>
      <c r="N351" s="160" t="s">
        <v>2514</v>
      </c>
      <c r="O351" s="160" t="s">
        <v>2998</v>
      </c>
      <c r="P351" s="160" t="s">
        <v>2043</v>
      </c>
      <c r="Q351" s="160" t="s">
        <v>2999</v>
      </c>
      <c r="R351" s="160" t="s">
        <v>3000</v>
      </c>
      <c r="S351" s="160" t="s">
        <v>3001</v>
      </c>
      <c r="T351" s="160" t="s">
        <v>3002</v>
      </c>
      <c r="U351" s="161">
        <v>10116</v>
      </c>
      <c r="V351" s="160" t="s">
        <v>279</v>
      </c>
      <c r="W351" s="160" t="s">
        <v>2519</v>
      </c>
      <c r="X351" s="164">
        <v>16</v>
      </c>
      <c r="Y351" s="149"/>
      <c r="Z351" s="149"/>
      <c r="AA351" s="156" t="e">
        <f>SUMIFS('[4]HARGA (2)'!$B$2:$B$32,'[4]HARGA (2)'!$A$2:$A$32,V351)</f>
        <v>#VALUE!</v>
      </c>
      <c r="AB351" s="156" t="e">
        <f t="shared" si="5"/>
        <v>#VALUE!</v>
      </c>
    </row>
    <row r="352" spans="1:28" s="157" customFormat="1" x14ac:dyDescent="0.25">
      <c r="A352" s="149" t="s">
        <v>2506</v>
      </c>
      <c r="B352" s="150" t="s">
        <v>3004</v>
      </c>
      <c r="C352" s="151">
        <v>44510</v>
      </c>
      <c r="D352" s="150" t="s">
        <v>2508</v>
      </c>
      <c r="E352" s="150" t="s">
        <v>2509</v>
      </c>
      <c r="F352" s="150" t="s">
        <v>2510</v>
      </c>
      <c r="G352" s="150" t="s">
        <v>2511</v>
      </c>
      <c r="H352" s="152">
        <v>164</v>
      </c>
      <c r="I352" s="150" t="s">
        <v>2512</v>
      </c>
      <c r="J352" s="153" t="s">
        <v>3005</v>
      </c>
      <c r="K352" s="154">
        <v>44509</v>
      </c>
      <c r="L352" s="150" t="s">
        <v>53</v>
      </c>
      <c r="M352" s="150" t="s">
        <v>2514</v>
      </c>
      <c r="N352" s="150" t="s">
        <v>2514</v>
      </c>
      <c r="O352" s="150" t="s">
        <v>75</v>
      </c>
      <c r="P352" s="150" t="s">
        <v>76</v>
      </c>
      <c r="Q352" s="150" t="s">
        <v>3005</v>
      </c>
      <c r="R352" s="150" t="s">
        <v>3006</v>
      </c>
      <c r="S352" s="150"/>
      <c r="T352" s="150" t="s">
        <v>3007</v>
      </c>
      <c r="U352" s="150" t="s">
        <v>2517</v>
      </c>
      <c r="V352" s="150" t="s">
        <v>2518</v>
      </c>
      <c r="W352" s="150" t="s">
        <v>2519</v>
      </c>
      <c r="X352" s="155">
        <v>96</v>
      </c>
      <c r="Y352" s="149"/>
      <c r="Z352" s="149"/>
      <c r="AA352" s="156" t="e">
        <f>SUMIFS('[4]HARGA (2)'!$B$2:$B$32,'[4]HARGA (2)'!$A$2:$A$32,V352)</f>
        <v>#VALUE!</v>
      </c>
      <c r="AB352" s="156" t="e">
        <f t="shared" si="5"/>
        <v>#VALUE!</v>
      </c>
    </row>
    <row r="353" spans="1:28" s="157" customFormat="1" x14ac:dyDescent="0.25">
      <c r="A353" s="149" t="s">
        <v>2506</v>
      </c>
      <c r="B353" s="158" t="s">
        <v>3008</v>
      </c>
      <c r="C353" s="159">
        <v>44510</v>
      </c>
      <c r="D353" s="160" t="s">
        <v>2508</v>
      </c>
      <c r="E353" s="160" t="s">
        <v>2509</v>
      </c>
      <c r="F353" s="160" t="s">
        <v>2510</v>
      </c>
      <c r="G353" s="160" t="s">
        <v>2511</v>
      </c>
      <c r="H353" s="161">
        <v>164</v>
      </c>
      <c r="I353" s="160" t="s">
        <v>2512</v>
      </c>
      <c r="J353" s="162">
        <v>5042349514</v>
      </c>
      <c r="K353" s="163">
        <v>44509</v>
      </c>
      <c r="L353" s="160" t="s">
        <v>53</v>
      </c>
      <c r="M353" s="160" t="s">
        <v>2514</v>
      </c>
      <c r="N353" s="160" t="s">
        <v>2514</v>
      </c>
      <c r="O353" s="160" t="s">
        <v>75</v>
      </c>
      <c r="P353" s="160" t="s">
        <v>76</v>
      </c>
      <c r="Q353" s="160" t="s">
        <v>3005</v>
      </c>
      <c r="R353" s="160" t="s">
        <v>3009</v>
      </c>
      <c r="S353" s="160" t="s">
        <v>3010</v>
      </c>
      <c r="T353" s="160" t="s">
        <v>3011</v>
      </c>
      <c r="U353" s="161">
        <v>74559</v>
      </c>
      <c r="V353" s="160" t="s">
        <v>2524</v>
      </c>
      <c r="W353" s="160" t="s">
        <v>2519</v>
      </c>
      <c r="X353" s="164">
        <v>1248</v>
      </c>
      <c r="Y353" s="149"/>
      <c r="Z353" s="149"/>
      <c r="AA353" s="156" t="e">
        <f>SUMIFS('[4]HARGA (2)'!$B$2:$B$32,'[4]HARGA (2)'!$A$2:$A$32,V353)</f>
        <v>#VALUE!</v>
      </c>
      <c r="AB353" s="156" t="e">
        <f t="shared" si="5"/>
        <v>#VALUE!</v>
      </c>
    </row>
    <row r="354" spans="1:28" s="157" customFormat="1" x14ac:dyDescent="0.25">
      <c r="A354" s="149" t="s">
        <v>2506</v>
      </c>
      <c r="B354" s="158" t="s">
        <v>3008</v>
      </c>
      <c r="C354" s="159">
        <v>44510</v>
      </c>
      <c r="D354" s="160" t="s">
        <v>2508</v>
      </c>
      <c r="E354" s="160" t="s">
        <v>2509</v>
      </c>
      <c r="F354" s="160" t="s">
        <v>2510</v>
      </c>
      <c r="G354" s="160" t="s">
        <v>2511</v>
      </c>
      <c r="H354" s="161">
        <v>164</v>
      </c>
      <c r="I354" s="160" t="s">
        <v>2512</v>
      </c>
      <c r="J354" s="162">
        <v>5042349514</v>
      </c>
      <c r="K354" s="163">
        <v>44509</v>
      </c>
      <c r="L354" s="160" t="s">
        <v>53</v>
      </c>
      <c r="M354" s="160" t="s">
        <v>2514</v>
      </c>
      <c r="N354" s="160" t="s">
        <v>2514</v>
      </c>
      <c r="O354" s="160" t="s">
        <v>75</v>
      </c>
      <c r="P354" s="160" t="s">
        <v>76</v>
      </c>
      <c r="Q354" s="160" t="s">
        <v>3005</v>
      </c>
      <c r="R354" s="160" t="s">
        <v>3009</v>
      </c>
      <c r="S354" s="160" t="s">
        <v>3010</v>
      </c>
      <c r="T354" s="160" t="s">
        <v>3011</v>
      </c>
      <c r="U354" s="161">
        <v>19310</v>
      </c>
      <c r="V354" s="160" t="s">
        <v>2525</v>
      </c>
      <c r="W354" s="160" t="s">
        <v>2519</v>
      </c>
      <c r="X354" s="164">
        <v>1248</v>
      </c>
      <c r="Y354" s="149"/>
      <c r="Z354" s="149"/>
      <c r="AA354" s="156" t="e">
        <f>SUMIFS('[4]HARGA (2)'!$B$2:$B$32,'[4]HARGA (2)'!$A$2:$A$32,V354)</f>
        <v>#VALUE!</v>
      </c>
      <c r="AB354" s="156" t="e">
        <f t="shared" si="5"/>
        <v>#VALUE!</v>
      </c>
    </row>
    <row r="355" spans="1:28" s="157" customFormat="1" x14ac:dyDescent="0.25">
      <c r="A355" s="149" t="s">
        <v>2506</v>
      </c>
      <c r="B355" s="158" t="s">
        <v>3008</v>
      </c>
      <c r="C355" s="159">
        <v>44510</v>
      </c>
      <c r="D355" s="160" t="s">
        <v>2508</v>
      </c>
      <c r="E355" s="160" t="s">
        <v>2509</v>
      </c>
      <c r="F355" s="160" t="s">
        <v>2510</v>
      </c>
      <c r="G355" s="160" t="s">
        <v>2511</v>
      </c>
      <c r="H355" s="161">
        <v>164</v>
      </c>
      <c r="I355" s="160" t="s">
        <v>2512</v>
      </c>
      <c r="J355" s="162">
        <v>5042349514</v>
      </c>
      <c r="K355" s="163">
        <v>44509</v>
      </c>
      <c r="L355" s="160" t="s">
        <v>53</v>
      </c>
      <c r="M355" s="160" t="s">
        <v>2514</v>
      </c>
      <c r="N355" s="160" t="s">
        <v>2514</v>
      </c>
      <c r="O355" s="160" t="s">
        <v>75</v>
      </c>
      <c r="P355" s="160" t="s">
        <v>76</v>
      </c>
      <c r="Q355" s="160" t="s">
        <v>3005</v>
      </c>
      <c r="R355" s="160" t="s">
        <v>3009</v>
      </c>
      <c r="S355" s="160" t="s">
        <v>3010</v>
      </c>
      <c r="T355" s="160" t="s">
        <v>3011</v>
      </c>
      <c r="U355" s="160" t="s">
        <v>2517</v>
      </c>
      <c r="V355" s="160" t="s">
        <v>2518</v>
      </c>
      <c r="W355" s="160" t="s">
        <v>2519</v>
      </c>
      <c r="X355" s="164">
        <v>1248</v>
      </c>
      <c r="Y355" s="149"/>
      <c r="Z355" s="149"/>
      <c r="AA355" s="156" t="e">
        <f>SUMIFS('[4]HARGA (2)'!$B$2:$B$32,'[4]HARGA (2)'!$A$2:$A$32,V355)</f>
        <v>#VALUE!</v>
      </c>
      <c r="AB355" s="156" t="e">
        <f t="shared" si="5"/>
        <v>#VALUE!</v>
      </c>
    </row>
    <row r="356" spans="1:28" s="157" customFormat="1" x14ac:dyDescent="0.25">
      <c r="A356" s="149" t="s">
        <v>2506</v>
      </c>
      <c r="B356" s="158" t="s">
        <v>3008</v>
      </c>
      <c r="C356" s="159">
        <v>44510</v>
      </c>
      <c r="D356" s="160" t="s">
        <v>2508</v>
      </c>
      <c r="E356" s="160" t="s">
        <v>2509</v>
      </c>
      <c r="F356" s="160" t="s">
        <v>2510</v>
      </c>
      <c r="G356" s="160" t="s">
        <v>2511</v>
      </c>
      <c r="H356" s="161">
        <v>164</v>
      </c>
      <c r="I356" s="160" t="s">
        <v>2512</v>
      </c>
      <c r="J356" s="162">
        <v>5042349514</v>
      </c>
      <c r="K356" s="163">
        <v>44509</v>
      </c>
      <c r="L356" s="160" t="s">
        <v>53</v>
      </c>
      <c r="M356" s="160" t="s">
        <v>2514</v>
      </c>
      <c r="N356" s="160" t="s">
        <v>2514</v>
      </c>
      <c r="O356" s="160" t="s">
        <v>75</v>
      </c>
      <c r="P356" s="160" t="s">
        <v>76</v>
      </c>
      <c r="Q356" s="160" t="s">
        <v>3005</v>
      </c>
      <c r="R356" s="160" t="s">
        <v>3009</v>
      </c>
      <c r="S356" s="160" t="s">
        <v>3010</v>
      </c>
      <c r="T356" s="160" t="s">
        <v>3011</v>
      </c>
      <c r="U356" s="161">
        <v>33300</v>
      </c>
      <c r="V356" s="160" t="s">
        <v>65</v>
      </c>
      <c r="W356" s="160" t="s">
        <v>2519</v>
      </c>
      <c r="X356" s="164">
        <v>28</v>
      </c>
      <c r="Y356" s="149"/>
      <c r="Z356" s="149"/>
      <c r="AA356" s="156" t="e">
        <f>SUMIFS('[4]HARGA (2)'!$B$2:$B$32,'[4]HARGA (2)'!$A$2:$A$32,V356)</f>
        <v>#VALUE!</v>
      </c>
      <c r="AB356" s="156" t="e">
        <f t="shared" si="5"/>
        <v>#VALUE!</v>
      </c>
    </row>
    <row r="357" spans="1:28" s="157" customFormat="1" x14ac:dyDescent="0.25">
      <c r="A357" s="149" t="s">
        <v>2506</v>
      </c>
      <c r="B357" s="150" t="s">
        <v>3012</v>
      </c>
      <c r="C357" s="151">
        <v>44510</v>
      </c>
      <c r="D357" s="150" t="s">
        <v>2508</v>
      </c>
      <c r="E357" s="150" t="s">
        <v>2509</v>
      </c>
      <c r="F357" s="150" t="s">
        <v>2510</v>
      </c>
      <c r="G357" s="150" t="s">
        <v>2511</v>
      </c>
      <c r="H357" s="152">
        <v>164</v>
      </c>
      <c r="I357" s="150" t="s">
        <v>2512</v>
      </c>
      <c r="J357" s="153" t="s">
        <v>3013</v>
      </c>
      <c r="K357" s="154">
        <v>44509</v>
      </c>
      <c r="L357" s="150" t="s">
        <v>53</v>
      </c>
      <c r="M357" s="150" t="s">
        <v>2514</v>
      </c>
      <c r="N357" s="150" t="s">
        <v>2514</v>
      </c>
      <c r="O357" s="150" t="s">
        <v>983</v>
      </c>
      <c r="P357" s="150" t="s">
        <v>984</v>
      </c>
      <c r="Q357" s="150" t="s">
        <v>3013</v>
      </c>
      <c r="R357" s="150" t="s">
        <v>3014</v>
      </c>
      <c r="S357" s="150"/>
      <c r="T357" s="150" t="s">
        <v>3015</v>
      </c>
      <c r="U357" s="150" t="s">
        <v>2517</v>
      </c>
      <c r="V357" s="150" t="s">
        <v>2518</v>
      </c>
      <c r="W357" s="150" t="s">
        <v>2519</v>
      </c>
      <c r="X357" s="155">
        <v>50</v>
      </c>
      <c r="Y357" s="149"/>
      <c r="Z357" s="149"/>
      <c r="AA357" s="156" t="e">
        <f>SUMIFS('[4]HARGA (2)'!$B$2:$B$32,'[4]HARGA (2)'!$A$2:$A$32,V357)</f>
        <v>#VALUE!</v>
      </c>
      <c r="AB357" s="156" t="e">
        <f t="shared" si="5"/>
        <v>#VALUE!</v>
      </c>
    </row>
    <row r="358" spans="1:28" s="157" customFormat="1" x14ac:dyDescent="0.25">
      <c r="A358" s="149" t="s">
        <v>2506</v>
      </c>
      <c r="B358" s="158" t="s">
        <v>3016</v>
      </c>
      <c r="C358" s="159">
        <v>44510</v>
      </c>
      <c r="D358" s="160" t="s">
        <v>2508</v>
      </c>
      <c r="E358" s="160" t="s">
        <v>2509</v>
      </c>
      <c r="F358" s="160" t="s">
        <v>2510</v>
      </c>
      <c r="G358" s="160" t="s">
        <v>2511</v>
      </c>
      <c r="H358" s="161">
        <v>164</v>
      </c>
      <c r="I358" s="160" t="s">
        <v>2512</v>
      </c>
      <c r="J358" s="162">
        <v>5042369761</v>
      </c>
      <c r="K358" s="163">
        <v>44509</v>
      </c>
      <c r="L358" s="160" t="s">
        <v>53</v>
      </c>
      <c r="M358" s="160" t="s">
        <v>2514</v>
      </c>
      <c r="N358" s="160" t="s">
        <v>2514</v>
      </c>
      <c r="O358" s="160" t="s">
        <v>983</v>
      </c>
      <c r="P358" s="160" t="s">
        <v>984</v>
      </c>
      <c r="Q358" s="160" t="s">
        <v>3013</v>
      </c>
      <c r="R358" s="160" t="s">
        <v>3017</v>
      </c>
      <c r="S358" s="160" t="s">
        <v>3010</v>
      </c>
      <c r="T358" s="160" t="s">
        <v>3018</v>
      </c>
      <c r="U358" s="161">
        <v>74559</v>
      </c>
      <c r="V358" s="160" t="s">
        <v>2524</v>
      </c>
      <c r="W358" s="160" t="s">
        <v>2519</v>
      </c>
      <c r="X358" s="164">
        <v>1152</v>
      </c>
      <c r="Y358" s="149"/>
      <c r="Z358" s="149"/>
      <c r="AA358" s="156" t="e">
        <f>SUMIFS('[4]HARGA (2)'!$B$2:$B$32,'[4]HARGA (2)'!$A$2:$A$32,V358)</f>
        <v>#VALUE!</v>
      </c>
      <c r="AB358" s="156" t="e">
        <f t="shared" si="5"/>
        <v>#VALUE!</v>
      </c>
    </row>
    <row r="359" spans="1:28" s="157" customFormat="1" x14ac:dyDescent="0.25">
      <c r="A359" s="149" t="s">
        <v>2506</v>
      </c>
      <c r="B359" s="158" t="s">
        <v>3016</v>
      </c>
      <c r="C359" s="159">
        <v>44510</v>
      </c>
      <c r="D359" s="160" t="s">
        <v>2508</v>
      </c>
      <c r="E359" s="160" t="s">
        <v>2509</v>
      </c>
      <c r="F359" s="160" t="s">
        <v>2510</v>
      </c>
      <c r="G359" s="160" t="s">
        <v>2511</v>
      </c>
      <c r="H359" s="161">
        <v>164</v>
      </c>
      <c r="I359" s="160" t="s">
        <v>2512</v>
      </c>
      <c r="J359" s="162">
        <v>5042369761</v>
      </c>
      <c r="K359" s="163">
        <v>44509</v>
      </c>
      <c r="L359" s="160" t="s">
        <v>53</v>
      </c>
      <c r="M359" s="160" t="s">
        <v>2514</v>
      </c>
      <c r="N359" s="160" t="s">
        <v>2514</v>
      </c>
      <c r="O359" s="160" t="s">
        <v>983</v>
      </c>
      <c r="P359" s="160" t="s">
        <v>984</v>
      </c>
      <c r="Q359" s="160" t="s">
        <v>3013</v>
      </c>
      <c r="R359" s="160" t="s">
        <v>3017</v>
      </c>
      <c r="S359" s="160" t="s">
        <v>3010</v>
      </c>
      <c r="T359" s="160" t="s">
        <v>3018</v>
      </c>
      <c r="U359" s="161">
        <v>19310</v>
      </c>
      <c r="V359" s="160" t="s">
        <v>2525</v>
      </c>
      <c r="W359" s="160" t="s">
        <v>2519</v>
      </c>
      <c r="X359" s="164">
        <v>1152</v>
      </c>
      <c r="Y359" s="149"/>
      <c r="Z359" s="149"/>
      <c r="AA359" s="156" t="e">
        <f>SUMIFS('[4]HARGA (2)'!$B$2:$B$32,'[4]HARGA (2)'!$A$2:$A$32,V359)</f>
        <v>#VALUE!</v>
      </c>
      <c r="AB359" s="156" t="e">
        <f t="shared" si="5"/>
        <v>#VALUE!</v>
      </c>
    </row>
    <row r="360" spans="1:28" s="157" customFormat="1" x14ac:dyDescent="0.25">
      <c r="A360" s="149" t="s">
        <v>2506</v>
      </c>
      <c r="B360" s="158" t="s">
        <v>3016</v>
      </c>
      <c r="C360" s="159">
        <v>44510</v>
      </c>
      <c r="D360" s="160" t="s">
        <v>2508</v>
      </c>
      <c r="E360" s="160" t="s">
        <v>2509</v>
      </c>
      <c r="F360" s="160" t="s">
        <v>2510</v>
      </c>
      <c r="G360" s="160" t="s">
        <v>2511</v>
      </c>
      <c r="H360" s="161">
        <v>164</v>
      </c>
      <c r="I360" s="160" t="s">
        <v>2512</v>
      </c>
      <c r="J360" s="162">
        <v>5042369761</v>
      </c>
      <c r="K360" s="163">
        <v>44509</v>
      </c>
      <c r="L360" s="160" t="s">
        <v>53</v>
      </c>
      <c r="M360" s="160" t="s">
        <v>2514</v>
      </c>
      <c r="N360" s="160" t="s">
        <v>2514</v>
      </c>
      <c r="O360" s="160" t="s">
        <v>983</v>
      </c>
      <c r="P360" s="160" t="s">
        <v>984</v>
      </c>
      <c r="Q360" s="160" t="s">
        <v>3013</v>
      </c>
      <c r="R360" s="160" t="s">
        <v>3017</v>
      </c>
      <c r="S360" s="160" t="s">
        <v>3010</v>
      </c>
      <c r="T360" s="160" t="s">
        <v>3018</v>
      </c>
      <c r="U360" s="160" t="s">
        <v>2517</v>
      </c>
      <c r="V360" s="160" t="s">
        <v>2518</v>
      </c>
      <c r="W360" s="160" t="s">
        <v>2519</v>
      </c>
      <c r="X360" s="164">
        <v>1152</v>
      </c>
      <c r="Y360" s="149"/>
      <c r="Z360" s="149"/>
      <c r="AA360" s="156" t="e">
        <f>SUMIFS('[4]HARGA (2)'!$B$2:$B$32,'[4]HARGA (2)'!$A$2:$A$32,V360)</f>
        <v>#VALUE!</v>
      </c>
      <c r="AB360" s="156" t="e">
        <f t="shared" si="5"/>
        <v>#VALUE!</v>
      </c>
    </row>
    <row r="361" spans="1:28" s="157" customFormat="1" x14ac:dyDescent="0.25">
      <c r="A361" s="149" t="s">
        <v>2506</v>
      </c>
      <c r="B361" s="158" t="s">
        <v>3016</v>
      </c>
      <c r="C361" s="159">
        <v>44510</v>
      </c>
      <c r="D361" s="160" t="s">
        <v>2508</v>
      </c>
      <c r="E361" s="160" t="s">
        <v>2509</v>
      </c>
      <c r="F361" s="160" t="s">
        <v>2510</v>
      </c>
      <c r="G361" s="160" t="s">
        <v>2511</v>
      </c>
      <c r="H361" s="161">
        <v>164</v>
      </c>
      <c r="I361" s="160" t="s">
        <v>2512</v>
      </c>
      <c r="J361" s="162">
        <v>5042369761</v>
      </c>
      <c r="K361" s="163">
        <v>44509</v>
      </c>
      <c r="L361" s="160" t="s">
        <v>53</v>
      </c>
      <c r="M361" s="160" t="s">
        <v>2514</v>
      </c>
      <c r="N361" s="160" t="s">
        <v>2514</v>
      </c>
      <c r="O361" s="160" t="s">
        <v>983</v>
      </c>
      <c r="P361" s="160" t="s">
        <v>984</v>
      </c>
      <c r="Q361" s="160" t="s">
        <v>3013</v>
      </c>
      <c r="R361" s="160" t="s">
        <v>3017</v>
      </c>
      <c r="S361" s="160" t="s">
        <v>3010</v>
      </c>
      <c r="T361" s="160" t="s">
        <v>3018</v>
      </c>
      <c r="U361" s="161">
        <v>33300</v>
      </c>
      <c r="V361" s="160" t="s">
        <v>65</v>
      </c>
      <c r="W361" s="160" t="s">
        <v>2519</v>
      </c>
      <c r="X361" s="164">
        <v>24</v>
      </c>
      <c r="Y361" s="149"/>
      <c r="Z361" s="149"/>
      <c r="AA361" s="156" t="e">
        <f>SUMIFS('[4]HARGA (2)'!$B$2:$B$32,'[4]HARGA (2)'!$A$2:$A$32,V361)</f>
        <v>#VALUE!</v>
      </c>
      <c r="AB361" s="156" t="e">
        <f t="shared" si="5"/>
        <v>#VALUE!</v>
      </c>
    </row>
    <row r="362" spans="1:28" s="157" customFormat="1" x14ac:dyDescent="0.25">
      <c r="A362" s="149" t="s">
        <v>2506</v>
      </c>
      <c r="B362" s="158" t="s">
        <v>3019</v>
      </c>
      <c r="C362" s="159">
        <v>44510</v>
      </c>
      <c r="D362" s="160" t="s">
        <v>2508</v>
      </c>
      <c r="E362" s="160" t="s">
        <v>2509</v>
      </c>
      <c r="F362" s="160" t="s">
        <v>2510</v>
      </c>
      <c r="G362" s="160" t="s">
        <v>2511</v>
      </c>
      <c r="H362" s="161">
        <v>118</v>
      </c>
      <c r="I362" s="160" t="s">
        <v>2541</v>
      </c>
      <c r="J362" s="162">
        <v>5042362324</v>
      </c>
      <c r="K362" s="163">
        <v>44510</v>
      </c>
      <c r="L362" s="160" t="s">
        <v>53</v>
      </c>
      <c r="M362" s="160" t="s">
        <v>2514</v>
      </c>
      <c r="N362" s="160" t="s">
        <v>2514</v>
      </c>
      <c r="O362" s="160" t="s">
        <v>784</v>
      </c>
      <c r="P362" s="160" t="s">
        <v>785</v>
      </c>
      <c r="Q362" s="160" t="s">
        <v>3020</v>
      </c>
      <c r="R362" s="160" t="s">
        <v>3021</v>
      </c>
      <c r="S362" s="160" t="s">
        <v>3022</v>
      </c>
      <c r="T362" s="160" t="s">
        <v>3023</v>
      </c>
      <c r="U362" s="161">
        <v>74561</v>
      </c>
      <c r="V362" s="160" t="s">
        <v>303</v>
      </c>
      <c r="W362" s="160" t="s">
        <v>2519</v>
      </c>
      <c r="X362" s="164">
        <v>1280</v>
      </c>
      <c r="Y362" s="158" t="s">
        <v>3024</v>
      </c>
      <c r="Z362" s="159">
        <v>44510</v>
      </c>
      <c r="AA362" s="156" t="e">
        <f>SUMIFS('[4]HARGA (2)'!$B$2:$B$32,'[4]HARGA (2)'!$A$2:$A$32,V362)</f>
        <v>#VALUE!</v>
      </c>
      <c r="AB362" s="156" t="e">
        <f t="shared" si="5"/>
        <v>#VALUE!</v>
      </c>
    </row>
    <row r="363" spans="1:28" s="157" customFormat="1" x14ac:dyDescent="0.25">
      <c r="A363" s="149" t="s">
        <v>2506</v>
      </c>
      <c r="B363" s="158" t="s">
        <v>3019</v>
      </c>
      <c r="C363" s="159">
        <v>44510</v>
      </c>
      <c r="D363" s="160" t="s">
        <v>2508</v>
      </c>
      <c r="E363" s="160" t="s">
        <v>2509</v>
      </c>
      <c r="F363" s="160" t="s">
        <v>2510</v>
      </c>
      <c r="G363" s="160" t="s">
        <v>2511</v>
      </c>
      <c r="H363" s="161">
        <v>118</v>
      </c>
      <c r="I363" s="160" t="s">
        <v>2541</v>
      </c>
      <c r="J363" s="162">
        <v>5042362324</v>
      </c>
      <c r="K363" s="163">
        <v>44510</v>
      </c>
      <c r="L363" s="160" t="s">
        <v>53</v>
      </c>
      <c r="M363" s="160" t="s">
        <v>2514</v>
      </c>
      <c r="N363" s="160" t="s">
        <v>2514</v>
      </c>
      <c r="O363" s="160" t="s">
        <v>784</v>
      </c>
      <c r="P363" s="160" t="s">
        <v>785</v>
      </c>
      <c r="Q363" s="160" t="s">
        <v>3020</v>
      </c>
      <c r="R363" s="160" t="s">
        <v>3021</v>
      </c>
      <c r="S363" s="160" t="s">
        <v>3022</v>
      </c>
      <c r="T363" s="160" t="s">
        <v>3023</v>
      </c>
      <c r="U363" s="161">
        <v>10116</v>
      </c>
      <c r="V363" s="160" t="s">
        <v>279</v>
      </c>
      <c r="W363" s="160" t="s">
        <v>2519</v>
      </c>
      <c r="X363" s="164">
        <v>32</v>
      </c>
      <c r="AA363" s="156" t="e">
        <f>SUMIFS('[4]HARGA (2)'!$B$2:$B$32,'[4]HARGA (2)'!$A$2:$A$32,V363)</f>
        <v>#VALUE!</v>
      </c>
      <c r="AB363" s="156" t="e">
        <f t="shared" si="5"/>
        <v>#VALUE!</v>
      </c>
    </row>
    <row r="364" spans="1:28" s="157" customFormat="1" x14ac:dyDescent="0.25">
      <c r="A364" s="149" t="s">
        <v>2506</v>
      </c>
      <c r="B364" s="158" t="s">
        <v>3025</v>
      </c>
      <c r="C364" s="159">
        <v>44510</v>
      </c>
      <c r="D364" s="160" t="s">
        <v>2508</v>
      </c>
      <c r="E364" s="160" t="s">
        <v>2509</v>
      </c>
      <c r="F364" s="160" t="s">
        <v>2510</v>
      </c>
      <c r="G364" s="160" t="s">
        <v>2511</v>
      </c>
      <c r="H364" s="161">
        <v>118</v>
      </c>
      <c r="I364" s="160" t="s">
        <v>2541</v>
      </c>
      <c r="J364" s="162">
        <v>5042372923</v>
      </c>
      <c r="K364" s="163">
        <v>44510</v>
      </c>
      <c r="L364" s="160" t="s">
        <v>386</v>
      </c>
      <c r="M364" s="160" t="s">
        <v>2514</v>
      </c>
      <c r="N364" s="160" t="s">
        <v>2514</v>
      </c>
      <c r="O364" s="160" t="s">
        <v>1141</v>
      </c>
      <c r="P364" s="160" t="s">
        <v>1142</v>
      </c>
      <c r="Q364" s="160" t="s">
        <v>3026</v>
      </c>
      <c r="R364" s="160" t="s">
        <v>3027</v>
      </c>
      <c r="S364" s="160" t="s">
        <v>3028</v>
      </c>
      <c r="T364" s="160" t="s">
        <v>3029</v>
      </c>
      <c r="U364" s="161">
        <v>74561</v>
      </c>
      <c r="V364" s="160" t="s">
        <v>303</v>
      </c>
      <c r="W364" s="160" t="s">
        <v>2519</v>
      </c>
      <c r="X364" s="164">
        <v>1280</v>
      </c>
      <c r="Y364" s="158" t="s">
        <v>3030</v>
      </c>
      <c r="Z364" s="159">
        <v>44510</v>
      </c>
      <c r="AA364" s="156" t="e">
        <f>SUMIFS('[4]HARGA (2)'!$B$2:$B$32,'[4]HARGA (2)'!$A$2:$A$32,V364)</f>
        <v>#VALUE!</v>
      </c>
      <c r="AB364" s="156" t="e">
        <f t="shared" si="5"/>
        <v>#VALUE!</v>
      </c>
    </row>
    <row r="365" spans="1:28" s="157" customFormat="1" x14ac:dyDescent="0.25">
      <c r="A365" s="149" t="s">
        <v>2506</v>
      </c>
      <c r="B365" s="158" t="s">
        <v>3025</v>
      </c>
      <c r="C365" s="159">
        <v>44510</v>
      </c>
      <c r="D365" s="160" t="s">
        <v>2508</v>
      </c>
      <c r="E365" s="160" t="s">
        <v>2509</v>
      </c>
      <c r="F365" s="160" t="s">
        <v>2510</v>
      </c>
      <c r="G365" s="160" t="s">
        <v>2511</v>
      </c>
      <c r="H365" s="161">
        <v>118</v>
      </c>
      <c r="I365" s="160" t="s">
        <v>2541</v>
      </c>
      <c r="J365" s="162">
        <v>5042372923</v>
      </c>
      <c r="K365" s="163">
        <v>44510</v>
      </c>
      <c r="L365" s="160" t="s">
        <v>386</v>
      </c>
      <c r="M365" s="160" t="s">
        <v>2514</v>
      </c>
      <c r="N365" s="160" t="s">
        <v>2514</v>
      </c>
      <c r="O365" s="160" t="s">
        <v>1141</v>
      </c>
      <c r="P365" s="160" t="s">
        <v>1142</v>
      </c>
      <c r="Q365" s="160" t="s">
        <v>3026</v>
      </c>
      <c r="R365" s="160" t="s">
        <v>3027</v>
      </c>
      <c r="S365" s="160" t="s">
        <v>3028</v>
      </c>
      <c r="T365" s="160" t="s">
        <v>3029</v>
      </c>
      <c r="U365" s="161">
        <v>10116</v>
      </c>
      <c r="V365" s="160" t="s">
        <v>279</v>
      </c>
      <c r="W365" s="160" t="s">
        <v>2519</v>
      </c>
      <c r="X365" s="164">
        <v>32</v>
      </c>
      <c r="Y365" s="149"/>
      <c r="Z365" s="149"/>
      <c r="AA365" s="156" t="e">
        <f>SUMIFS('[4]HARGA (2)'!$B$2:$B$32,'[4]HARGA (2)'!$A$2:$A$32,V365)</f>
        <v>#VALUE!</v>
      </c>
      <c r="AB365" s="156" t="e">
        <f t="shared" si="5"/>
        <v>#VALUE!</v>
      </c>
    </row>
    <row r="366" spans="1:28" s="157" customFormat="1" x14ac:dyDescent="0.25">
      <c r="A366" s="149" t="s">
        <v>2506</v>
      </c>
      <c r="B366" s="150" t="s">
        <v>3031</v>
      </c>
      <c r="C366" s="151">
        <v>44510</v>
      </c>
      <c r="D366" s="150" t="s">
        <v>2508</v>
      </c>
      <c r="E366" s="150" t="s">
        <v>2509</v>
      </c>
      <c r="F366" s="150" t="s">
        <v>2510</v>
      </c>
      <c r="G366" s="150" t="s">
        <v>2511</v>
      </c>
      <c r="H366" s="152">
        <v>164</v>
      </c>
      <c r="I366" s="150" t="s">
        <v>2512</v>
      </c>
      <c r="J366" s="153" t="s">
        <v>3032</v>
      </c>
      <c r="K366" s="154">
        <v>44509</v>
      </c>
      <c r="L366" s="150" t="s">
        <v>53</v>
      </c>
      <c r="M366" s="150" t="s">
        <v>2514</v>
      </c>
      <c r="N366" s="150" t="s">
        <v>2514</v>
      </c>
      <c r="O366" s="150" t="s">
        <v>2158</v>
      </c>
      <c r="P366" s="150" t="s">
        <v>82</v>
      </c>
      <c r="Q366" s="150" t="s">
        <v>3032</v>
      </c>
      <c r="R366" s="150" t="s">
        <v>3033</v>
      </c>
      <c r="S366" s="150"/>
      <c r="T366" s="150" t="s">
        <v>3034</v>
      </c>
      <c r="U366" s="150" t="s">
        <v>2517</v>
      </c>
      <c r="V366" s="150" t="s">
        <v>2518</v>
      </c>
      <c r="W366" s="150" t="s">
        <v>2519</v>
      </c>
      <c r="X366" s="155">
        <v>35</v>
      </c>
      <c r="Y366" s="149"/>
      <c r="Z366" s="149"/>
      <c r="AA366" s="156" t="e">
        <f>SUMIFS('[4]HARGA (2)'!$B$2:$B$32,'[4]HARGA (2)'!$A$2:$A$32,V366)</f>
        <v>#VALUE!</v>
      </c>
      <c r="AB366" s="156" t="e">
        <f t="shared" si="5"/>
        <v>#VALUE!</v>
      </c>
    </row>
    <row r="367" spans="1:28" s="157" customFormat="1" x14ac:dyDescent="0.25">
      <c r="A367" s="149" t="s">
        <v>2506</v>
      </c>
      <c r="B367" s="158" t="s">
        <v>3035</v>
      </c>
      <c r="C367" s="159">
        <v>44510</v>
      </c>
      <c r="D367" s="160" t="s">
        <v>2508</v>
      </c>
      <c r="E367" s="160" t="s">
        <v>2509</v>
      </c>
      <c r="F367" s="160" t="s">
        <v>2510</v>
      </c>
      <c r="G367" s="160" t="s">
        <v>2511</v>
      </c>
      <c r="H367" s="161">
        <v>164</v>
      </c>
      <c r="I367" s="160" t="s">
        <v>2512</v>
      </c>
      <c r="J367" s="162">
        <v>5042365371</v>
      </c>
      <c r="K367" s="163">
        <v>44509</v>
      </c>
      <c r="L367" s="160" t="s">
        <v>53</v>
      </c>
      <c r="M367" s="160" t="s">
        <v>2514</v>
      </c>
      <c r="N367" s="160" t="s">
        <v>2514</v>
      </c>
      <c r="O367" s="160" t="s">
        <v>2158</v>
      </c>
      <c r="P367" s="160" t="s">
        <v>82</v>
      </c>
      <c r="Q367" s="160" t="s">
        <v>3032</v>
      </c>
      <c r="R367" s="160" t="s">
        <v>3036</v>
      </c>
      <c r="S367" s="160" t="s">
        <v>3037</v>
      </c>
      <c r="T367" s="160" t="s">
        <v>3038</v>
      </c>
      <c r="U367" s="161">
        <v>74559</v>
      </c>
      <c r="V367" s="160" t="s">
        <v>2524</v>
      </c>
      <c r="W367" s="160" t="s">
        <v>2519</v>
      </c>
      <c r="X367" s="164">
        <v>1152</v>
      </c>
      <c r="Y367" s="149"/>
      <c r="Z367" s="149"/>
      <c r="AA367" s="156" t="e">
        <f>SUMIFS('[4]HARGA (2)'!$B$2:$B$32,'[4]HARGA (2)'!$A$2:$A$32,V367)</f>
        <v>#VALUE!</v>
      </c>
      <c r="AB367" s="156" t="e">
        <f t="shared" si="5"/>
        <v>#VALUE!</v>
      </c>
    </row>
    <row r="368" spans="1:28" s="157" customFormat="1" x14ac:dyDescent="0.25">
      <c r="A368" s="149" t="s">
        <v>2506</v>
      </c>
      <c r="B368" s="158" t="s">
        <v>3035</v>
      </c>
      <c r="C368" s="159">
        <v>44510</v>
      </c>
      <c r="D368" s="160" t="s">
        <v>2508</v>
      </c>
      <c r="E368" s="160" t="s">
        <v>2509</v>
      </c>
      <c r="F368" s="160" t="s">
        <v>2510</v>
      </c>
      <c r="G368" s="160" t="s">
        <v>2511</v>
      </c>
      <c r="H368" s="161">
        <v>164</v>
      </c>
      <c r="I368" s="160" t="s">
        <v>2512</v>
      </c>
      <c r="J368" s="162">
        <v>5042365371</v>
      </c>
      <c r="K368" s="163">
        <v>44509</v>
      </c>
      <c r="L368" s="160" t="s">
        <v>53</v>
      </c>
      <c r="M368" s="160" t="s">
        <v>2514</v>
      </c>
      <c r="N368" s="160" t="s">
        <v>2514</v>
      </c>
      <c r="O368" s="160" t="s">
        <v>2158</v>
      </c>
      <c r="P368" s="160" t="s">
        <v>82</v>
      </c>
      <c r="Q368" s="160" t="s">
        <v>3032</v>
      </c>
      <c r="R368" s="160" t="s">
        <v>3036</v>
      </c>
      <c r="S368" s="160" t="s">
        <v>3037</v>
      </c>
      <c r="T368" s="160" t="s">
        <v>3038</v>
      </c>
      <c r="U368" s="161">
        <v>19310</v>
      </c>
      <c r="V368" s="160" t="s">
        <v>2525</v>
      </c>
      <c r="W368" s="160" t="s">
        <v>2519</v>
      </c>
      <c r="X368" s="164">
        <v>1152</v>
      </c>
      <c r="Y368" s="149"/>
      <c r="Z368" s="149"/>
      <c r="AA368" s="156" t="e">
        <f>SUMIFS('[4]HARGA (2)'!$B$2:$B$32,'[4]HARGA (2)'!$A$2:$A$32,V368)</f>
        <v>#VALUE!</v>
      </c>
      <c r="AB368" s="156" t="e">
        <f t="shared" si="5"/>
        <v>#VALUE!</v>
      </c>
    </row>
    <row r="369" spans="1:28" s="157" customFormat="1" x14ac:dyDescent="0.25">
      <c r="A369" s="149" t="s">
        <v>2506</v>
      </c>
      <c r="B369" s="158" t="s">
        <v>3035</v>
      </c>
      <c r="C369" s="159">
        <v>44510</v>
      </c>
      <c r="D369" s="160" t="s">
        <v>2508</v>
      </c>
      <c r="E369" s="160" t="s">
        <v>2509</v>
      </c>
      <c r="F369" s="160" t="s">
        <v>2510</v>
      </c>
      <c r="G369" s="160" t="s">
        <v>2511</v>
      </c>
      <c r="H369" s="161">
        <v>164</v>
      </c>
      <c r="I369" s="160" t="s">
        <v>2512</v>
      </c>
      <c r="J369" s="162">
        <v>5042365371</v>
      </c>
      <c r="K369" s="163">
        <v>44509</v>
      </c>
      <c r="L369" s="160" t="s">
        <v>53</v>
      </c>
      <c r="M369" s="160" t="s">
        <v>2514</v>
      </c>
      <c r="N369" s="160" t="s">
        <v>2514</v>
      </c>
      <c r="O369" s="160" t="s">
        <v>2158</v>
      </c>
      <c r="P369" s="160" t="s">
        <v>82</v>
      </c>
      <c r="Q369" s="160" t="s">
        <v>3032</v>
      </c>
      <c r="R369" s="160" t="s">
        <v>3036</v>
      </c>
      <c r="S369" s="160" t="s">
        <v>3037</v>
      </c>
      <c r="T369" s="160" t="s">
        <v>3038</v>
      </c>
      <c r="U369" s="160" t="s">
        <v>2517</v>
      </c>
      <c r="V369" s="160" t="s">
        <v>2518</v>
      </c>
      <c r="W369" s="160" t="s">
        <v>2519</v>
      </c>
      <c r="X369" s="164">
        <v>1152</v>
      </c>
      <c r="Y369" s="149"/>
      <c r="Z369" s="149"/>
      <c r="AA369" s="156" t="e">
        <f>SUMIFS('[4]HARGA (2)'!$B$2:$B$32,'[4]HARGA (2)'!$A$2:$A$32,V369)</f>
        <v>#VALUE!</v>
      </c>
      <c r="AB369" s="156" t="e">
        <f t="shared" si="5"/>
        <v>#VALUE!</v>
      </c>
    </row>
    <row r="370" spans="1:28" s="157" customFormat="1" x14ac:dyDescent="0.25">
      <c r="A370" s="149" t="s">
        <v>2506</v>
      </c>
      <c r="B370" s="158" t="s">
        <v>3035</v>
      </c>
      <c r="C370" s="159">
        <v>44510</v>
      </c>
      <c r="D370" s="160" t="s">
        <v>2508</v>
      </c>
      <c r="E370" s="160" t="s">
        <v>2509</v>
      </c>
      <c r="F370" s="160" t="s">
        <v>2510</v>
      </c>
      <c r="G370" s="160" t="s">
        <v>2511</v>
      </c>
      <c r="H370" s="161">
        <v>164</v>
      </c>
      <c r="I370" s="160" t="s">
        <v>2512</v>
      </c>
      <c r="J370" s="162">
        <v>5042365371</v>
      </c>
      <c r="K370" s="163">
        <v>44509</v>
      </c>
      <c r="L370" s="160" t="s">
        <v>53</v>
      </c>
      <c r="M370" s="160" t="s">
        <v>2514</v>
      </c>
      <c r="N370" s="160" t="s">
        <v>2514</v>
      </c>
      <c r="O370" s="160" t="s">
        <v>2158</v>
      </c>
      <c r="P370" s="160" t="s">
        <v>82</v>
      </c>
      <c r="Q370" s="160" t="s">
        <v>3032</v>
      </c>
      <c r="R370" s="160" t="s">
        <v>3036</v>
      </c>
      <c r="S370" s="160" t="s">
        <v>3037</v>
      </c>
      <c r="T370" s="160" t="s">
        <v>3038</v>
      </c>
      <c r="U370" s="161">
        <v>33300</v>
      </c>
      <c r="V370" s="160" t="s">
        <v>65</v>
      </c>
      <c r="W370" s="160" t="s">
        <v>2519</v>
      </c>
      <c r="X370" s="164">
        <v>24</v>
      </c>
      <c r="Y370" s="149"/>
      <c r="Z370" s="149"/>
      <c r="AA370" s="156" t="e">
        <f>SUMIFS('[4]HARGA (2)'!$B$2:$B$32,'[4]HARGA (2)'!$A$2:$A$32,V370)</f>
        <v>#VALUE!</v>
      </c>
      <c r="AB370" s="156" t="e">
        <f t="shared" si="5"/>
        <v>#VALUE!</v>
      </c>
    </row>
    <row r="371" spans="1:28" s="157" customFormat="1" ht="14.25" customHeight="1" x14ac:dyDescent="0.25">
      <c r="A371" s="149" t="s">
        <v>2506</v>
      </c>
      <c r="B371" s="150" t="s">
        <v>3039</v>
      </c>
      <c r="C371" s="151">
        <v>44510</v>
      </c>
      <c r="D371" s="150" t="s">
        <v>2508</v>
      </c>
      <c r="E371" s="150" t="s">
        <v>2509</v>
      </c>
      <c r="F371" s="150" t="s">
        <v>2510</v>
      </c>
      <c r="G371" s="150" t="s">
        <v>2511</v>
      </c>
      <c r="H371" s="150" t="s">
        <v>2531</v>
      </c>
      <c r="I371" s="150" t="s">
        <v>2532</v>
      </c>
      <c r="J371" s="153"/>
      <c r="K371" s="154">
        <v>44509</v>
      </c>
      <c r="L371" s="150" t="s">
        <v>193</v>
      </c>
      <c r="M371" s="150" t="s">
        <v>2514</v>
      </c>
      <c r="N371" s="150" t="s">
        <v>2514</v>
      </c>
      <c r="O371" s="150" t="s">
        <v>417</v>
      </c>
      <c r="P371" s="150" t="s">
        <v>418</v>
      </c>
      <c r="Q371" s="150"/>
      <c r="R371" s="152">
        <v>6736</v>
      </c>
      <c r="S371" s="150"/>
      <c r="T371" s="150" t="s">
        <v>3040</v>
      </c>
      <c r="U371" s="150" t="s">
        <v>2534</v>
      </c>
      <c r="V371" s="150" t="s">
        <v>2535</v>
      </c>
      <c r="W371" s="150" t="s">
        <v>2519</v>
      </c>
      <c r="X371" s="155">
        <v>110</v>
      </c>
      <c r="Y371" s="149"/>
      <c r="Z371" s="149"/>
      <c r="AA371" s="156" t="e">
        <f>SUMIFS('[4]HARGA (2)'!$B$2:$B$32,'[4]HARGA (2)'!$A$2:$A$32,V371)</f>
        <v>#VALUE!</v>
      </c>
      <c r="AB371" s="156" t="e">
        <f t="shared" si="5"/>
        <v>#VALUE!</v>
      </c>
    </row>
    <row r="372" spans="1:28" s="157" customFormat="1" x14ac:dyDescent="0.25">
      <c r="A372" s="149" t="s">
        <v>2506</v>
      </c>
      <c r="B372" s="197" t="s">
        <v>3041</v>
      </c>
      <c r="C372" s="198">
        <v>44511</v>
      </c>
      <c r="D372" s="197" t="s">
        <v>2508</v>
      </c>
      <c r="E372" s="197" t="s">
        <v>2509</v>
      </c>
      <c r="F372" s="197" t="s">
        <v>2510</v>
      </c>
      <c r="G372" s="197" t="s">
        <v>2511</v>
      </c>
      <c r="H372" s="199">
        <v>118</v>
      </c>
      <c r="I372" s="197" t="s">
        <v>2541</v>
      </c>
      <c r="J372" s="199">
        <v>5042387246</v>
      </c>
      <c r="K372" s="200">
        <v>44511</v>
      </c>
      <c r="L372" s="197" t="s">
        <v>53</v>
      </c>
      <c r="M372" s="197" t="s">
        <v>2514</v>
      </c>
      <c r="N372" s="197" t="s">
        <v>2514</v>
      </c>
      <c r="O372" s="197" t="s">
        <v>2998</v>
      </c>
      <c r="P372" s="197" t="s">
        <v>2043</v>
      </c>
      <c r="Q372" s="197" t="s">
        <v>3042</v>
      </c>
      <c r="R372" s="197" t="s">
        <v>3043</v>
      </c>
      <c r="S372" s="197" t="s">
        <v>3044</v>
      </c>
      <c r="T372" s="197" t="s">
        <v>3045</v>
      </c>
      <c r="U372" s="199">
        <v>74553</v>
      </c>
      <c r="V372" s="197" t="s">
        <v>277</v>
      </c>
      <c r="W372" s="197" t="s">
        <v>2519</v>
      </c>
      <c r="X372" s="201">
        <v>1120</v>
      </c>
      <c r="Y372" s="197" t="s">
        <v>3046</v>
      </c>
      <c r="Z372" s="198">
        <v>44511</v>
      </c>
      <c r="AA372" s="156" t="e">
        <f>SUMIFS('[4]HARGA (2)'!$B$2:$B$32,'[4]HARGA (2)'!$A$2:$A$32,V372)</f>
        <v>#VALUE!</v>
      </c>
      <c r="AB372" s="156" t="e">
        <f t="shared" si="5"/>
        <v>#VALUE!</v>
      </c>
    </row>
    <row r="373" spans="1:28" s="157" customFormat="1" x14ac:dyDescent="0.25">
      <c r="A373" s="149" t="s">
        <v>2506</v>
      </c>
      <c r="B373" s="197" t="s">
        <v>3041</v>
      </c>
      <c r="C373" s="198">
        <v>44511</v>
      </c>
      <c r="D373" s="197" t="s">
        <v>2508</v>
      </c>
      <c r="E373" s="197" t="s">
        <v>2509</v>
      </c>
      <c r="F373" s="197" t="s">
        <v>2510</v>
      </c>
      <c r="G373" s="197" t="s">
        <v>2511</v>
      </c>
      <c r="H373" s="199">
        <v>118</v>
      </c>
      <c r="I373" s="197" t="s">
        <v>2541</v>
      </c>
      <c r="J373" s="199">
        <v>5042387246</v>
      </c>
      <c r="K373" s="200">
        <v>44511</v>
      </c>
      <c r="L373" s="197" t="s">
        <v>53</v>
      </c>
      <c r="M373" s="197" t="s">
        <v>2514</v>
      </c>
      <c r="N373" s="197" t="s">
        <v>2514</v>
      </c>
      <c r="O373" s="197" t="s">
        <v>2998</v>
      </c>
      <c r="P373" s="197" t="s">
        <v>2043</v>
      </c>
      <c r="Q373" s="197" t="s">
        <v>3042</v>
      </c>
      <c r="R373" s="197" t="s">
        <v>3043</v>
      </c>
      <c r="S373" s="197" t="s">
        <v>3044</v>
      </c>
      <c r="T373" s="197" t="s">
        <v>3045</v>
      </c>
      <c r="U373" s="199">
        <v>10116</v>
      </c>
      <c r="V373" s="197" t="s">
        <v>279</v>
      </c>
      <c r="W373" s="197" t="s">
        <v>2519</v>
      </c>
      <c r="X373" s="201">
        <v>16</v>
      </c>
      <c r="Y373" s="149"/>
      <c r="Z373" s="149"/>
      <c r="AA373" s="156" t="e">
        <f>SUMIFS('[4]HARGA (2)'!$B$2:$B$32,'[4]HARGA (2)'!$A$2:$A$32,V373)</f>
        <v>#VALUE!</v>
      </c>
      <c r="AB373" s="156" t="e">
        <f t="shared" si="5"/>
        <v>#VALUE!</v>
      </c>
    </row>
    <row r="374" spans="1:28" s="157" customFormat="1" x14ac:dyDescent="0.25">
      <c r="A374" s="149" t="s">
        <v>2506</v>
      </c>
      <c r="B374" s="150" t="s">
        <v>3047</v>
      </c>
      <c r="C374" s="151">
        <v>44510</v>
      </c>
      <c r="D374" s="150" t="s">
        <v>2508</v>
      </c>
      <c r="E374" s="150" t="s">
        <v>2509</v>
      </c>
      <c r="F374" s="150" t="s">
        <v>2510</v>
      </c>
      <c r="G374" s="150" t="s">
        <v>2511</v>
      </c>
      <c r="H374" s="152">
        <v>164</v>
      </c>
      <c r="I374" s="150" t="s">
        <v>2512</v>
      </c>
      <c r="J374" s="153" t="s">
        <v>3048</v>
      </c>
      <c r="K374" s="154">
        <v>44510</v>
      </c>
      <c r="L374" s="150" t="s">
        <v>53</v>
      </c>
      <c r="M374" s="150" t="s">
        <v>2514</v>
      </c>
      <c r="N374" s="150" t="s">
        <v>2514</v>
      </c>
      <c r="O374" s="150" t="s">
        <v>2572</v>
      </c>
      <c r="P374" s="150" t="s">
        <v>948</v>
      </c>
      <c r="Q374" s="150" t="s">
        <v>3048</v>
      </c>
      <c r="R374" s="150" t="s">
        <v>3049</v>
      </c>
      <c r="S374" s="150"/>
      <c r="T374" s="150" t="s">
        <v>3050</v>
      </c>
      <c r="U374" s="150" t="s">
        <v>2517</v>
      </c>
      <c r="V374" s="150" t="s">
        <v>2518</v>
      </c>
      <c r="W374" s="150" t="s">
        <v>2519</v>
      </c>
      <c r="X374" s="155">
        <v>40</v>
      </c>
      <c r="Y374" s="149"/>
      <c r="Z374" s="149"/>
      <c r="AA374" s="156" t="e">
        <f>SUMIFS('[4]HARGA (2)'!$B$2:$B$32,'[4]HARGA (2)'!$A$2:$A$32,V374)</f>
        <v>#VALUE!</v>
      </c>
      <c r="AB374" s="156" t="e">
        <f t="shared" si="5"/>
        <v>#VALUE!</v>
      </c>
    </row>
    <row r="375" spans="1:28" s="157" customFormat="1" x14ac:dyDescent="0.25">
      <c r="A375" s="149" t="s">
        <v>2506</v>
      </c>
      <c r="B375" s="158" t="s">
        <v>3051</v>
      </c>
      <c r="C375" s="159">
        <v>44510</v>
      </c>
      <c r="D375" s="160" t="s">
        <v>2508</v>
      </c>
      <c r="E375" s="160" t="s">
        <v>2509</v>
      </c>
      <c r="F375" s="160" t="s">
        <v>2510</v>
      </c>
      <c r="G375" s="160" t="s">
        <v>2511</v>
      </c>
      <c r="H375" s="161">
        <v>164</v>
      </c>
      <c r="I375" s="160" t="s">
        <v>2512</v>
      </c>
      <c r="J375" s="162">
        <v>5042344301</v>
      </c>
      <c r="K375" s="163">
        <v>44510</v>
      </c>
      <c r="L375" s="160" t="s">
        <v>53</v>
      </c>
      <c r="M375" s="160" t="s">
        <v>2514</v>
      </c>
      <c r="N375" s="160" t="s">
        <v>2514</v>
      </c>
      <c r="O375" s="160" t="s">
        <v>2572</v>
      </c>
      <c r="P375" s="160" t="s">
        <v>948</v>
      </c>
      <c r="Q375" s="160" t="s">
        <v>3048</v>
      </c>
      <c r="R375" s="160" t="s">
        <v>3052</v>
      </c>
      <c r="S375" s="160" t="s">
        <v>3053</v>
      </c>
      <c r="T375" s="160" t="s">
        <v>3054</v>
      </c>
      <c r="U375" s="161">
        <v>74559</v>
      </c>
      <c r="V375" s="160" t="s">
        <v>2524</v>
      </c>
      <c r="W375" s="160" t="s">
        <v>2519</v>
      </c>
      <c r="X375" s="164">
        <v>1344</v>
      </c>
      <c r="Y375" s="149"/>
      <c r="Z375" s="149"/>
      <c r="AA375" s="156" t="e">
        <f>SUMIFS('[4]HARGA (2)'!$B$2:$B$32,'[4]HARGA (2)'!$A$2:$A$32,V375)</f>
        <v>#VALUE!</v>
      </c>
      <c r="AB375" s="156" t="e">
        <f t="shared" si="5"/>
        <v>#VALUE!</v>
      </c>
    </row>
    <row r="376" spans="1:28" s="157" customFormat="1" x14ac:dyDescent="0.25">
      <c r="A376" s="149" t="s">
        <v>2506</v>
      </c>
      <c r="B376" s="158" t="s">
        <v>3051</v>
      </c>
      <c r="C376" s="159">
        <v>44510</v>
      </c>
      <c r="D376" s="160" t="s">
        <v>2508</v>
      </c>
      <c r="E376" s="160" t="s">
        <v>2509</v>
      </c>
      <c r="F376" s="160" t="s">
        <v>2510</v>
      </c>
      <c r="G376" s="160" t="s">
        <v>2511</v>
      </c>
      <c r="H376" s="161">
        <v>164</v>
      </c>
      <c r="I376" s="160" t="s">
        <v>2512</v>
      </c>
      <c r="J376" s="162">
        <v>5042344301</v>
      </c>
      <c r="K376" s="163">
        <v>44510</v>
      </c>
      <c r="L376" s="160" t="s">
        <v>53</v>
      </c>
      <c r="M376" s="160" t="s">
        <v>2514</v>
      </c>
      <c r="N376" s="160" t="s">
        <v>2514</v>
      </c>
      <c r="O376" s="160" t="s">
        <v>2572</v>
      </c>
      <c r="P376" s="160" t="s">
        <v>948</v>
      </c>
      <c r="Q376" s="160" t="s">
        <v>3048</v>
      </c>
      <c r="R376" s="160" t="s">
        <v>3052</v>
      </c>
      <c r="S376" s="160" t="s">
        <v>3053</v>
      </c>
      <c r="T376" s="160" t="s">
        <v>3054</v>
      </c>
      <c r="U376" s="161">
        <v>19310</v>
      </c>
      <c r="V376" s="160" t="s">
        <v>2525</v>
      </c>
      <c r="W376" s="160" t="s">
        <v>2519</v>
      </c>
      <c r="X376" s="164">
        <v>1344</v>
      </c>
      <c r="Y376" s="149"/>
      <c r="Z376" s="149"/>
      <c r="AA376" s="156" t="e">
        <f>SUMIFS('[4]HARGA (2)'!$B$2:$B$32,'[4]HARGA (2)'!$A$2:$A$32,V376)</f>
        <v>#VALUE!</v>
      </c>
      <c r="AB376" s="156" t="e">
        <f t="shared" si="5"/>
        <v>#VALUE!</v>
      </c>
    </row>
    <row r="377" spans="1:28" s="157" customFormat="1" x14ac:dyDescent="0.25">
      <c r="A377" s="149" t="s">
        <v>2506</v>
      </c>
      <c r="B377" s="158" t="s">
        <v>3051</v>
      </c>
      <c r="C377" s="159">
        <v>44510</v>
      </c>
      <c r="D377" s="160" t="s">
        <v>2508</v>
      </c>
      <c r="E377" s="160" t="s">
        <v>2509</v>
      </c>
      <c r="F377" s="160" t="s">
        <v>2510</v>
      </c>
      <c r="G377" s="160" t="s">
        <v>2511</v>
      </c>
      <c r="H377" s="161">
        <v>164</v>
      </c>
      <c r="I377" s="160" t="s">
        <v>2512</v>
      </c>
      <c r="J377" s="162">
        <v>5042344301</v>
      </c>
      <c r="K377" s="163">
        <v>44510</v>
      </c>
      <c r="L377" s="160" t="s">
        <v>53</v>
      </c>
      <c r="M377" s="160" t="s">
        <v>2514</v>
      </c>
      <c r="N377" s="160" t="s">
        <v>2514</v>
      </c>
      <c r="O377" s="160" t="s">
        <v>2572</v>
      </c>
      <c r="P377" s="160" t="s">
        <v>948</v>
      </c>
      <c r="Q377" s="160" t="s">
        <v>3048</v>
      </c>
      <c r="R377" s="160" t="s">
        <v>3052</v>
      </c>
      <c r="S377" s="160" t="s">
        <v>3053</v>
      </c>
      <c r="T377" s="160" t="s">
        <v>3054</v>
      </c>
      <c r="U377" s="160" t="s">
        <v>2517</v>
      </c>
      <c r="V377" s="160" t="s">
        <v>2518</v>
      </c>
      <c r="W377" s="160" t="s">
        <v>2519</v>
      </c>
      <c r="X377" s="164">
        <v>1344</v>
      </c>
      <c r="Y377" s="149"/>
      <c r="Z377" s="149"/>
      <c r="AA377" s="156" t="e">
        <f>SUMIFS('[4]HARGA (2)'!$B$2:$B$32,'[4]HARGA (2)'!$A$2:$A$32,V377)</f>
        <v>#VALUE!</v>
      </c>
      <c r="AB377" s="156" t="e">
        <f t="shared" si="5"/>
        <v>#VALUE!</v>
      </c>
    </row>
    <row r="378" spans="1:28" s="157" customFormat="1" x14ac:dyDescent="0.25">
      <c r="A378" s="149" t="s">
        <v>2506</v>
      </c>
      <c r="B378" s="158" t="s">
        <v>3051</v>
      </c>
      <c r="C378" s="159">
        <v>44510</v>
      </c>
      <c r="D378" s="160" t="s">
        <v>2508</v>
      </c>
      <c r="E378" s="160" t="s">
        <v>2509</v>
      </c>
      <c r="F378" s="160" t="s">
        <v>2510</v>
      </c>
      <c r="G378" s="160" t="s">
        <v>2511</v>
      </c>
      <c r="H378" s="161">
        <v>164</v>
      </c>
      <c r="I378" s="160" t="s">
        <v>2512</v>
      </c>
      <c r="J378" s="162">
        <v>5042344301</v>
      </c>
      <c r="K378" s="163">
        <v>44510</v>
      </c>
      <c r="L378" s="160" t="s">
        <v>53</v>
      </c>
      <c r="M378" s="160" t="s">
        <v>2514</v>
      </c>
      <c r="N378" s="160" t="s">
        <v>2514</v>
      </c>
      <c r="O378" s="160" t="s">
        <v>2572</v>
      </c>
      <c r="P378" s="160" t="s">
        <v>948</v>
      </c>
      <c r="Q378" s="160" t="s">
        <v>3048</v>
      </c>
      <c r="R378" s="160" t="s">
        <v>3052</v>
      </c>
      <c r="S378" s="160" t="s">
        <v>3053</v>
      </c>
      <c r="T378" s="160" t="s">
        <v>3054</v>
      </c>
      <c r="U378" s="161">
        <v>33300</v>
      </c>
      <c r="V378" s="160" t="s">
        <v>65</v>
      </c>
      <c r="W378" s="160" t="s">
        <v>2519</v>
      </c>
      <c r="X378" s="164">
        <v>28</v>
      </c>
      <c r="Y378" s="149"/>
      <c r="Z378" s="149"/>
      <c r="AA378" s="156" t="e">
        <f>SUMIFS('[4]HARGA (2)'!$B$2:$B$32,'[4]HARGA (2)'!$A$2:$A$32,V378)</f>
        <v>#VALUE!</v>
      </c>
      <c r="AB378" s="156" t="e">
        <f t="shared" si="5"/>
        <v>#VALUE!</v>
      </c>
    </row>
    <row r="379" spans="1:28" s="157" customFormat="1" x14ac:dyDescent="0.25">
      <c r="A379" s="149" t="s">
        <v>2506</v>
      </c>
      <c r="B379" s="150" t="s">
        <v>3055</v>
      </c>
      <c r="C379" s="151">
        <v>44510</v>
      </c>
      <c r="D379" s="150" t="s">
        <v>2508</v>
      </c>
      <c r="E379" s="150" t="s">
        <v>2509</v>
      </c>
      <c r="F379" s="150" t="s">
        <v>2510</v>
      </c>
      <c r="G379" s="150" t="s">
        <v>2511</v>
      </c>
      <c r="H379" s="152">
        <v>164</v>
      </c>
      <c r="I379" s="150" t="s">
        <v>2512</v>
      </c>
      <c r="J379" s="153" t="s">
        <v>3056</v>
      </c>
      <c r="K379" s="154">
        <v>44510</v>
      </c>
      <c r="L379" s="150" t="s">
        <v>53</v>
      </c>
      <c r="M379" s="150" t="s">
        <v>2514</v>
      </c>
      <c r="N379" s="150" t="s">
        <v>2514</v>
      </c>
      <c r="O379" s="150" t="s">
        <v>2556</v>
      </c>
      <c r="P379" s="150" t="s">
        <v>606</v>
      </c>
      <c r="Q379" s="150" t="s">
        <v>3056</v>
      </c>
      <c r="R379" s="150" t="s">
        <v>3057</v>
      </c>
      <c r="S379" s="150"/>
      <c r="T379" s="150" t="s">
        <v>3058</v>
      </c>
      <c r="U379" s="150" t="s">
        <v>2517</v>
      </c>
      <c r="V379" s="150" t="s">
        <v>2518</v>
      </c>
      <c r="W379" s="150" t="s">
        <v>2519</v>
      </c>
      <c r="X379" s="155">
        <v>48</v>
      </c>
      <c r="Y379" s="149"/>
      <c r="Z379" s="149"/>
      <c r="AA379" s="156" t="e">
        <f>SUMIFS('[4]HARGA (2)'!$B$2:$B$32,'[4]HARGA (2)'!$A$2:$A$32,V379)</f>
        <v>#VALUE!</v>
      </c>
      <c r="AB379" s="156" t="e">
        <f t="shared" si="5"/>
        <v>#VALUE!</v>
      </c>
    </row>
    <row r="380" spans="1:28" s="157" customFormat="1" x14ac:dyDescent="0.25">
      <c r="A380" s="149" t="s">
        <v>2506</v>
      </c>
      <c r="B380" s="158" t="s">
        <v>3059</v>
      </c>
      <c r="C380" s="159">
        <v>44510</v>
      </c>
      <c r="D380" s="160" t="s">
        <v>2508</v>
      </c>
      <c r="E380" s="160" t="s">
        <v>2509</v>
      </c>
      <c r="F380" s="160" t="s">
        <v>2510</v>
      </c>
      <c r="G380" s="160" t="s">
        <v>2511</v>
      </c>
      <c r="H380" s="161">
        <v>164</v>
      </c>
      <c r="I380" s="160" t="s">
        <v>2512</v>
      </c>
      <c r="J380" s="162">
        <v>5042369836</v>
      </c>
      <c r="K380" s="163">
        <v>44510</v>
      </c>
      <c r="L380" s="160" t="s">
        <v>53</v>
      </c>
      <c r="M380" s="160" t="s">
        <v>2514</v>
      </c>
      <c r="N380" s="160" t="s">
        <v>2514</v>
      </c>
      <c r="O380" s="160" t="s">
        <v>2556</v>
      </c>
      <c r="P380" s="160" t="s">
        <v>606</v>
      </c>
      <c r="Q380" s="160" t="s">
        <v>3056</v>
      </c>
      <c r="R380" s="160" t="s">
        <v>3060</v>
      </c>
      <c r="S380" s="160" t="s">
        <v>3037</v>
      </c>
      <c r="T380" s="160" t="s">
        <v>3061</v>
      </c>
      <c r="U380" s="161">
        <v>74559</v>
      </c>
      <c r="V380" s="160" t="s">
        <v>2524</v>
      </c>
      <c r="W380" s="160" t="s">
        <v>2519</v>
      </c>
      <c r="X380" s="164">
        <v>1104</v>
      </c>
      <c r="Y380" s="149"/>
      <c r="Z380" s="149"/>
      <c r="AA380" s="156" t="e">
        <f>SUMIFS('[4]HARGA (2)'!$B$2:$B$32,'[4]HARGA (2)'!$A$2:$A$32,V380)</f>
        <v>#VALUE!</v>
      </c>
      <c r="AB380" s="156" t="e">
        <f t="shared" si="5"/>
        <v>#VALUE!</v>
      </c>
    </row>
    <row r="381" spans="1:28" s="157" customFormat="1" x14ac:dyDescent="0.25">
      <c r="A381" s="149" t="s">
        <v>2506</v>
      </c>
      <c r="B381" s="158" t="s">
        <v>3059</v>
      </c>
      <c r="C381" s="159">
        <v>44510</v>
      </c>
      <c r="D381" s="160" t="s">
        <v>2508</v>
      </c>
      <c r="E381" s="160" t="s">
        <v>2509</v>
      </c>
      <c r="F381" s="160" t="s">
        <v>2510</v>
      </c>
      <c r="G381" s="160" t="s">
        <v>2511</v>
      </c>
      <c r="H381" s="161">
        <v>164</v>
      </c>
      <c r="I381" s="160" t="s">
        <v>2512</v>
      </c>
      <c r="J381" s="162">
        <v>5042369836</v>
      </c>
      <c r="K381" s="163">
        <v>44510</v>
      </c>
      <c r="L381" s="160" t="s">
        <v>53</v>
      </c>
      <c r="M381" s="160" t="s">
        <v>2514</v>
      </c>
      <c r="N381" s="160" t="s">
        <v>2514</v>
      </c>
      <c r="O381" s="160" t="s">
        <v>2556</v>
      </c>
      <c r="P381" s="160" t="s">
        <v>606</v>
      </c>
      <c r="Q381" s="160" t="s">
        <v>3056</v>
      </c>
      <c r="R381" s="160" t="s">
        <v>3060</v>
      </c>
      <c r="S381" s="160" t="s">
        <v>3037</v>
      </c>
      <c r="T381" s="160" t="s">
        <v>3061</v>
      </c>
      <c r="U381" s="161">
        <v>19310</v>
      </c>
      <c r="V381" s="160" t="s">
        <v>2525</v>
      </c>
      <c r="W381" s="160" t="s">
        <v>2519</v>
      </c>
      <c r="X381" s="164">
        <v>1104</v>
      </c>
      <c r="Y381" s="149"/>
      <c r="Z381" s="149"/>
      <c r="AA381" s="156" t="e">
        <f>SUMIFS('[4]HARGA (2)'!$B$2:$B$32,'[4]HARGA (2)'!$A$2:$A$32,V381)</f>
        <v>#VALUE!</v>
      </c>
      <c r="AB381" s="156" t="e">
        <f t="shared" si="5"/>
        <v>#VALUE!</v>
      </c>
    </row>
    <row r="382" spans="1:28" s="157" customFormat="1" x14ac:dyDescent="0.25">
      <c r="A382" s="149" t="s">
        <v>2506</v>
      </c>
      <c r="B382" s="158" t="s">
        <v>3059</v>
      </c>
      <c r="C382" s="159">
        <v>44510</v>
      </c>
      <c r="D382" s="160" t="s">
        <v>2508</v>
      </c>
      <c r="E382" s="160" t="s">
        <v>2509</v>
      </c>
      <c r="F382" s="160" t="s">
        <v>2510</v>
      </c>
      <c r="G382" s="160" t="s">
        <v>2511</v>
      </c>
      <c r="H382" s="161">
        <v>164</v>
      </c>
      <c r="I382" s="160" t="s">
        <v>2512</v>
      </c>
      <c r="J382" s="162">
        <v>5042369836</v>
      </c>
      <c r="K382" s="163">
        <v>44510</v>
      </c>
      <c r="L382" s="160" t="s">
        <v>53</v>
      </c>
      <c r="M382" s="160" t="s">
        <v>2514</v>
      </c>
      <c r="N382" s="160" t="s">
        <v>2514</v>
      </c>
      <c r="O382" s="160" t="s">
        <v>2556</v>
      </c>
      <c r="P382" s="160" t="s">
        <v>606</v>
      </c>
      <c r="Q382" s="160" t="s">
        <v>3056</v>
      </c>
      <c r="R382" s="160" t="s">
        <v>3060</v>
      </c>
      <c r="S382" s="160" t="s">
        <v>3037</v>
      </c>
      <c r="T382" s="160" t="s">
        <v>3061</v>
      </c>
      <c r="U382" s="160" t="s">
        <v>2517</v>
      </c>
      <c r="V382" s="160" t="s">
        <v>2518</v>
      </c>
      <c r="W382" s="160" t="s">
        <v>2519</v>
      </c>
      <c r="X382" s="164">
        <v>1104</v>
      </c>
      <c r="Y382" s="149"/>
      <c r="Z382" s="149"/>
      <c r="AA382" s="156" t="e">
        <f>SUMIFS('[4]HARGA (2)'!$B$2:$B$32,'[4]HARGA (2)'!$A$2:$A$32,V382)</f>
        <v>#VALUE!</v>
      </c>
      <c r="AB382" s="156" t="e">
        <f t="shared" si="5"/>
        <v>#VALUE!</v>
      </c>
    </row>
    <row r="383" spans="1:28" s="157" customFormat="1" x14ac:dyDescent="0.25">
      <c r="A383" s="149" t="s">
        <v>2506</v>
      </c>
      <c r="B383" s="158" t="s">
        <v>3059</v>
      </c>
      <c r="C383" s="159">
        <v>44510</v>
      </c>
      <c r="D383" s="160" t="s">
        <v>2508</v>
      </c>
      <c r="E383" s="160" t="s">
        <v>2509</v>
      </c>
      <c r="F383" s="160" t="s">
        <v>2510</v>
      </c>
      <c r="G383" s="160" t="s">
        <v>2511</v>
      </c>
      <c r="H383" s="161">
        <v>164</v>
      </c>
      <c r="I383" s="160" t="s">
        <v>2512</v>
      </c>
      <c r="J383" s="162">
        <v>5042369836</v>
      </c>
      <c r="K383" s="163">
        <v>44510</v>
      </c>
      <c r="L383" s="160" t="s">
        <v>53</v>
      </c>
      <c r="M383" s="160" t="s">
        <v>2514</v>
      </c>
      <c r="N383" s="160" t="s">
        <v>2514</v>
      </c>
      <c r="O383" s="160" t="s">
        <v>2556</v>
      </c>
      <c r="P383" s="160" t="s">
        <v>606</v>
      </c>
      <c r="Q383" s="160" t="s">
        <v>3056</v>
      </c>
      <c r="R383" s="160" t="s">
        <v>3060</v>
      </c>
      <c r="S383" s="160" t="s">
        <v>3037</v>
      </c>
      <c r="T383" s="160" t="s">
        <v>3061</v>
      </c>
      <c r="U383" s="161">
        <v>33300</v>
      </c>
      <c r="V383" s="160" t="s">
        <v>65</v>
      </c>
      <c r="W383" s="160" t="s">
        <v>2519</v>
      </c>
      <c r="X383" s="164">
        <v>24</v>
      </c>
      <c r="Y383" s="149"/>
      <c r="Z383" s="149"/>
      <c r="AA383" s="156" t="e">
        <f>SUMIFS('[4]HARGA (2)'!$B$2:$B$32,'[4]HARGA (2)'!$A$2:$A$32,V383)</f>
        <v>#VALUE!</v>
      </c>
      <c r="AB383" s="156" t="e">
        <f t="shared" si="5"/>
        <v>#VALUE!</v>
      </c>
    </row>
    <row r="384" spans="1:28" s="157" customFormat="1" x14ac:dyDescent="0.25">
      <c r="A384" s="149" t="s">
        <v>2506</v>
      </c>
      <c r="B384" s="150" t="s">
        <v>3062</v>
      </c>
      <c r="C384" s="151">
        <v>44511</v>
      </c>
      <c r="D384" s="150" t="s">
        <v>2508</v>
      </c>
      <c r="E384" s="150" t="s">
        <v>2509</v>
      </c>
      <c r="F384" s="150" t="s">
        <v>2510</v>
      </c>
      <c r="G384" s="150" t="s">
        <v>2511</v>
      </c>
      <c r="H384" s="152">
        <v>164</v>
      </c>
      <c r="I384" s="150" t="s">
        <v>2512</v>
      </c>
      <c r="J384" s="153" t="s">
        <v>3063</v>
      </c>
      <c r="K384" s="154">
        <v>44510</v>
      </c>
      <c r="L384" s="150" t="s">
        <v>53</v>
      </c>
      <c r="M384" s="150" t="s">
        <v>2514</v>
      </c>
      <c r="N384" s="150" t="s">
        <v>2514</v>
      </c>
      <c r="O384" s="150" t="s">
        <v>983</v>
      </c>
      <c r="P384" s="150" t="s">
        <v>984</v>
      </c>
      <c r="Q384" s="150" t="s">
        <v>3063</v>
      </c>
      <c r="R384" s="150" t="s">
        <v>3064</v>
      </c>
      <c r="S384" s="150"/>
      <c r="T384" s="150" t="s">
        <v>3065</v>
      </c>
      <c r="U384" s="150" t="s">
        <v>2517</v>
      </c>
      <c r="V384" s="150" t="s">
        <v>2518</v>
      </c>
      <c r="W384" s="150" t="s">
        <v>2519</v>
      </c>
      <c r="X384" s="155">
        <v>50</v>
      </c>
      <c r="Y384" s="149"/>
      <c r="Z384" s="149"/>
      <c r="AA384" s="156" t="e">
        <f>SUMIFS('[4]HARGA (2)'!$B$2:$B$32,'[4]HARGA (2)'!$A$2:$A$32,V384)</f>
        <v>#VALUE!</v>
      </c>
      <c r="AB384" s="156" t="e">
        <f t="shared" si="5"/>
        <v>#VALUE!</v>
      </c>
    </row>
    <row r="385" spans="1:28" s="157" customFormat="1" x14ac:dyDescent="0.25">
      <c r="A385" s="149" t="s">
        <v>2506</v>
      </c>
      <c r="B385" s="158" t="s">
        <v>3066</v>
      </c>
      <c r="C385" s="159">
        <v>44511</v>
      </c>
      <c r="D385" s="160" t="s">
        <v>2508</v>
      </c>
      <c r="E385" s="160" t="s">
        <v>2509</v>
      </c>
      <c r="F385" s="160" t="s">
        <v>2510</v>
      </c>
      <c r="G385" s="160" t="s">
        <v>2511</v>
      </c>
      <c r="H385" s="161">
        <v>164</v>
      </c>
      <c r="I385" s="160" t="s">
        <v>2512</v>
      </c>
      <c r="J385" s="162">
        <v>5042380862</v>
      </c>
      <c r="K385" s="163">
        <v>44510</v>
      </c>
      <c r="L385" s="160" t="s">
        <v>53</v>
      </c>
      <c r="M385" s="160" t="s">
        <v>2514</v>
      </c>
      <c r="N385" s="160" t="s">
        <v>2514</v>
      </c>
      <c r="O385" s="160" t="s">
        <v>983</v>
      </c>
      <c r="P385" s="160" t="s">
        <v>984</v>
      </c>
      <c r="Q385" s="160" t="s">
        <v>3063</v>
      </c>
      <c r="R385" s="160" t="s">
        <v>3067</v>
      </c>
      <c r="S385" s="160" t="s">
        <v>3068</v>
      </c>
      <c r="T385" s="160" t="s">
        <v>3069</v>
      </c>
      <c r="U385" s="161">
        <v>74559</v>
      </c>
      <c r="V385" s="160" t="s">
        <v>2524</v>
      </c>
      <c r="W385" s="160" t="s">
        <v>2519</v>
      </c>
      <c r="X385" s="164">
        <v>1152</v>
      </c>
      <c r="Y385" s="149"/>
      <c r="Z385" s="149"/>
      <c r="AA385" s="156" t="e">
        <f>SUMIFS('[4]HARGA (2)'!$B$2:$B$32,'[4]HARGA (2)'!$A$2:$A$32,V385)</f>
        <v>#VALUE!</v>
      </c>
      <c r="AB385" s="156" t="e">
        <f t="shared" si="5"/>
        <v>#VALUE!</v>
      </c>
    </row>
    <row r="386" spans="1:28" s="157" customFormat="1" x14ac:dyDescent="0.25">
      <c r="A386" s="149" t="s">
        <v>2506</v>
      </c>
      <c r="B386" s="158" t="s">
        <v>3066</v>
      </c>
      <c r="C386" s="159">
        <v>44511</v>
      </c>
      <c r="D386" s="160" t="s">
        <v>2508</v>
      </c>
      <c r="E386" s="160" t="s">
        <v>2509</v>
      </c>
      <c r="F386" s="160" t="s">
        <v>2510</v>
      </c>
      <c r="G386" s="160" t="s">
        <v>2511</v>
      </c>
      <c r="H386" s="161">
        <v>164</v>
      </c>
      <c r="I386" s="160" t="s">
        <v>2512</v>
      </c>
      <c r="J386" s="162">
        <v>5042380862</v>
      </c>
      <c r="K386" s="163">
        <v>44510</v>
      </c>
      <c r="L386" s="160" t="s">
        <v>53</v>
      </c>
      <c r="M386" s="160" t="s">
        <v>2514</v>
      </c>
      <c r="N386" s="160" t="s">
        <v>2514</v>
      </c>
      <c r="O386" s="160" t="s">
        <v>983</v>
      </c>
      <c r="P386" s="160" t="s">
        <v>984</v>
      </c>
      <c r="Q386" s="160" t="s">
        <v>3063</v>
      </c>
      <c r="R386" s="160" t="s">
        <v>3067</v>
      </c>
      <c r="S386" s="160" t="s">
        <v>3068</v>
      </c>
      <c r="T386" s="160" t="s">
        <v>3069</v>
      </c>
      <c r="U386" s="161">
        <v>19310</v>
      </c>
      <c r="V386" s="160" t="s">
        <v>2525</v>
      </c>
      <c r="W386" s="160" t="s">
        <v>2519</v>
      </c>
      <c r="X386" s="164">
        <v>1152</v>
      </c>
      <c r="Y386" s="149"/>
      <c r="Z386" s="149"/>
      <c r="AA386" s="156" t="e">
        <f>SUMIFS('[4]HARGA (2)'!$B$2:$B$32,'[4]HARGA (2)'!$A$2:$A$32,V386)</f>
        <v>#VALUE!</v>
      </c>
      <c r="AB386" s="156" t="e">
        <f t="shared" si="5"/>
        <v>#VALUE!</v>
      </c>
    </row>
    <row r="387" spans="1:28" s="157" customFormat="1" x14ac:dyDescent="0.25">
      <c r="A387" s="149" t="s">
        <v>2506</v>
      </c>
      <c r="B387" s="158" t="s">
        <v>3066</v>
      </c>
      <c r="C387" s="159">
        <v>44511</v>
      </c>
      <c r="D387" s="160" t="s">
        <v>2508</v>
      </c>
      <c r="E387" s="160" t="s">
        <v>2509</v>
      </c>
      <c r="F387" s="160" t="s">
        <v>2510</v>
      </c>
      <c r="G387" s="160" t="s">
        <v>2511</v>
      </c>
      <c r="H387" s="161">
        <v>164</v>
      </c>
      <c r="I387" s="160" t="s">
        <v>2512</v>
      </c>
      <c r="J387" s="162">
        <v>5042380862</v>
      </c>
      <c r="K387" s="163">
        <v>44510</v>
      </c>
      <c r="L387" s="160" t="s">
        <v>53</v>
      </c>
      <c r="M387" s="160" t="s">
        <v>2514</v>
      </c>
      <c r="N387" s="160" t="s">
        <v>2514</v>
      </c>
      <c r="O387" s="160" t="s">
        <v>983</v>
      </c>
      <c r="P387" s="160" t="s">
        <v>984</v>
      </c>
      <c r="Q387" s="160" t="s">
        <v>3063</v>
      </c>
      <c r="R387" s="160" t="s">
        <v>3067</v>
      </c>
      <c r="S387" s="160" t="s">
        <v>3068</v>
      </c>
      <c r="T387" s="160" t="s">
        <v>3069</v>
      </c>
      <c r="U387" s="160" t="s">
        <v>2517</v>
      </c>
      <c r="V387" s="160" t="s">
        <v>2518</v>
      </c>
      <c r="W387" s="160" t="s">
        <v>2519</v>
      </c>
      <c r="X387" s="164">
        <v>1152</v>
      </c>
      <c r="Y387" s="149"/>
      <c r="Z387" s="149"/>
      <c r="AA387" s="156" t="e">
        <f>SUMIFS('[4]HARGA (2)'!$B$2:$B$32,'[4]HARGA (2)'!$A$2:$A$32,V387)</f>
        <v>#VALUE!</v>
      </c>
      <c r="AB387" s="156" t="e">
        <f t="shared" si="5"/>
        <v>#VALUE!</v>
      </c>
    </row>
    <row r="388" spans="1:28" s="157" customFormat="1" x14ac:dyDescent="0.25">
      <c r="A388" s="149" t="s">
        <v>2506</v>
      </c>
      <c r="B388" s="158" t="s">
        <v>3066</v>
      </c>
      <c r="C388" s="159">
        <v>44511</v>
      </c>
      <c r="D388" s="160" t="s">
        <v>2508</v>
      </c>
      <c r="E388" s="160" t="s">
        <v>2509</v>
      </c>
      <c r="F388" s="160" t="s">
        <v>2510</v>
      </c>
      <c r="G388" s="160" t="s">
        <v>2511</v>
      </c>
      <c r="H388" s="161">
        <v>164</v>
      </c>
      <c r="I388" s="160" t="s">
        <v>2512</v>
      </c>
      <c r="J388" s="162">
        <v>5042380862</v>
      </c>
      <c r="K388" s="163">
        <v>44510</v>
      </c>
      <c r="L388" s="160" t="s">
        <v>53</v>
      </c>
      <c r="M388" s="160" t="s">
        <v>2514</v>
      </c>
      <c r="N388" s="160" t="s">
        <v>2514</v>
      </c>
      <c r="O388" s="160" t="s">
        <v>983</v>
      </c>
      <c r="P388" s="160" t="s">
        <v>984</v>
      </c>
      <c r="Q388" s="160" t="s">
        <v>3063</v>
      </c>
      <c r="R388" s="160" t="s">
        <v>3067</v>
      </c>
      <c r="S388" s="160" t="s">
        <v>3068</v>
      </c>
      <c r="T388" s="160" t="s">
        <v>3069</v>
      </c>
      <c r="U388" s="161">
        <v>33300</v>
      </c>
      <c r="V388" s="160" t="s">
        <v>65</v>
      </c>
      <c r="W388" s="160" t="s">
        <v>2519</v>
      </c>
      <c r="X388" s="164">
        <v>24</v>
      </c>
      <c r="Y388" s="149"/>
      <c r="Z388" s="149"/>
      <c r="AA388" s="156" t="e">
        <f>SUMIFS('[4]HARGA (2)'!$B$2:$B$32,'[4]HARGA (2)'!$A$2:$A$32,V388)</f>
        <v>#VALUE!</v>
      </c>
      <c r="AB388" s="156" t="e">
        <f t="shared" ref="AB388:AB451" si="6">AA388*X388</f>
        <v>#VALUE!</v>
      </c>
    </row>
    <row r="389" spans="1:28" s="157" customFormat="1" x14ac:dyDescent="0.25">
      <c r="A389" s="149" t="s">
        <v>2506</v>
      </c>
      <c r="B389" s="158" t="s">
        <v>3070</v>
      </c>
      <c r="C389" s="159">
        <v>44511</v>
      </c>
      <c r="D389" s="160" t="s">
        <v>2508</v>
      </c>
      <c r="E389" s="160" t="s">
        <v>2509</v>
      </c>
      <c r="F389" s="160" t="s">
        <v>2510</v>
      </c>
      <c r="G389" s="160" t="s">
        <v>2511</v>
      </c>
      <c r="H389" s="161">
        <v>120</v>
      </c>
      <c r="I389" s="160" t="s">
        <v>2639</v>
      </c>
      <c r="J389" s="162">
        <v>5042368638</v>
      </c>
      <c r="K389" s="163">
        <v>44510</v>
      </c>
      <c r="L389" s="160" t="s">
        <v>386</v>
      </c>
      <c r="M389" s="160" t="s">
        <v>2514</v>
      </c>
      <c r="N389" s="160" t="s">
        <v>2514</v>
      </c>
      <c r="O389" s="160" t="s">
        <v>3071</v>
      </c>
      <c r="P389" s="160" t="s">
        <v>3072</v>
      </c>
      <c r="Q389" s="160" t="s">
        <v>3073</v>
      </c>
      <c r="R389" s="160" t="s">
        <v>3074</v>
      </c>
      <c r="S389" s="160" t="s">
        <v>3075</v>
      </c>
      <c r="T389" s="160" t="s">
        <v>3076</v>
      </c>
      <c r="U389" s="161">
        <v>74553</v>
      </c>
      <c r="V389" s="160" t="s">
        <v>277</v>
      </c>
      <c r="W389" s="160" t="s">
        <v>2519</v>
      </c>
      <c r="X389" s="164">
        <v>1365</v>
      </c>
      <c r="Y389" s="149"/>
      <c r="Z389" s="149"/>
      <c r="AA389" s="156" t="e">
        <f>SUMIFS('[4]HARGA (2)'!$B$2:$B$32,'[4]HARGA (2)'!$A$2:$A$32,V389)</f>
        <v>#VALUE!</v>
      </c>
      <c r="AB389" s="156" t="e">
        <f t="shared" si="6"/>
        <v>#VALUE!</v>
      </c>
    </row>
    <row r="390" spans="1:28" s="157" customFormat="1" x14ac:dyDescent="0.25">
      <c r="A390" s="149" t="s">
        <v>2506</v>
      </c>
      <c r="B390" s="158" t="s">
        <v>3077</v>
      </c>
      <c r="C390" s="159">
        <v>44511</v>
      </c>
      <c r="D390" s="160" t="s">
        <v>2508</v>
      </c>
      <c r="E390" s="160" t="s">
        <v>2509</v>
      </c>
      <c r="F390" s="160" t="s">
        <v>2510</v>
      </c>
      <c r="G390" s="160" t="s">
        <v>2511</v>
      </c>
      <c r="H390" s="161">
        <v>118</v>
      </c>
      <c r="I390" s="160" t="s">
        <v>2541</v>
      </c>
      <c r="J390" s="162">
        <v>5042385682</v>
      </c>
      <c r="K390" s="163">
        <v>44510</v>
      </c>
      <c r="L390" s="160" t="s">
        <v>53</v>
      </c>
      <c r="M390" s="160" t="s">
        <v>2514</v>
      </c>
      <c r="N390" s="160" t="s">
        <v>2514</v>
      </c>
      <c r="O390" s="160" t="s">
        <v>1524</v>
      </c>
      <c r="P390" s="160" t="s">
        <v>3078</v>
      </c>
      <c r="Q390" s="160" t="s">
        <v>3079</v>
      </c>
      <c r="R390" s="160" t="s">
        <v>3080</v>
      </c>
      <c r="S390" s="160" t="s">
        <v>3081</v>
      </c>
      <c r="T390" s="160" t="s">
        <v>3082</v>
      </c>
      <c r="U390" s="161">
        <v>74561</v>
      </c>
      <c r="V390" s="160" t="s">
        <v>303</v>
      </c>
      <c r="W390" s="160" t="s">
        <v>2519</v>
      </c>
      <c r="X390" s="164">
        <v>1280</v>
      </c>
      <c r="Y390" s="158" t="s">
        <v>3083</v>
      </c>
      <c r="Z390" s="159">
        <v>44511</v>
      </c>
      <c r="AA390" s="156" t="e">
        <f>SUMIFS('[4]HARGA (2)'!$B$2:$B$32,'[4]HARGA (2)'!$A$2:$A$32,V390)</f>
        <v>#VALUE!</v>
      </c>
      <c r="AB390" s="156" t="e">
        <f t="shared" si="6"/>
        <v>#VALUE!</v>
      </c>
    </row>
    <row r="391" spans="1:28" s="157" customFormat="1" x14ac:dyDescent="0.25">
      <c r="A391" s="149" t="s">
        <v>2506</v>
      </c>
      <c r="B391" s="158" t="s">
        <v>3077</v>
      </c>
      <c r="C391" s="159">
        <v>44511</v>
      </c>
      <c r="D391" s="160" t="s">
        <v>2508</v>
      </c>
      <c r="E391" s="160" t="s">
        <v>2509</v>
      </c>
      <c r="F391" s="160" t="s">
        <v>2510</v>
      </c>
      <c r="G391" s="160" t="s">
        <v>2511</v>
      </c>
      <c r="H391" s="161">
        <v>118</v>
      </c>
      <c r="I391" s="160" t="s">
        <v>2541</v>
      </c>
      <c r="J391" s="162">
        <v>5042385682</v>
      </c>
      <c r="K391" s="163">
        <v>44510</v>
      </c>
      <c r="L391" s="160" t="s">
        <v>53</v>
      </c>
      <c r="M391" s="160" t="s">
        <v>2514</v>
      </c>
      <c r="N391" s="160" t="s">
        <v>2514</v>
      </c>
      <c r="O391" s="160" t="s">
        <v>1524</v>
      </c>
      <c r="P391" s="160" t="s">
        <v>3078</v>
      </c>
      <c r="Q391" s="160" t="s">
        <v>3079</v>
      </c>
      <c r="R391" s="160" t="s">
        <v>3080</v>
      </c>
      <c r="S391" s="160" t="s">
        <v>3081</v>
      </c>
      <c r="T391" s="160" t="s">
        <v>3082</v>
      </c>
      <c r="U391" s="161">
        <v>10116</v>
      </c>
      <c r="V391" s="160" t="s">
        <v>279</v>
      </c>
      <c r="W391" s="160" t="s">
        <v>2519</v>
      </c>
      <c r="X391" s="164">
        <v>32</v>
      </c>
      <c r="Y391" s="149"/>
      <c r="Z391" s="149"/>
      <c r="AA391" s="156" t="e">
        <f>SUMIFS('[4]HARGA (2)'!$B$2:$B$32,'[4]HARGA (2)'!$A$2:$A$32,V391)</f>
        <v>#VALUE!</v>
      </c>
      <c r="AB391" s="156" t="e">
        <f t="shared" si="6"/>
        <v>#VALUE!</v>
      </c>
    </row>
    <row r="392" spans="1:28" s="157" customFormat="1" x14ac:dyDescent="0.25">
      <c r="A392" s="149" t="s">
        <v>2506</v>
      </c>
      <c r="B392" s="150" t="s">
        <v>3084</v>
      </c>
      <c r="C392" s="151">
        <v>44511</v>
      </c>
      <c r="D392" s="150" t="s">
        <v>2508</v>
      </c>
      <c r="E392" s="150" t="s">
        <v>2509</v>
      </c>
      <c r="F392" s="150" t="s">
        <v>2510</v>
      </c>
      <c r="G392" s="150" t="s">
        <v>2511</v>
      </c>
      <c r="H392" s="152">
        <v>164</v>
      </c>
      <c r="I392" s="150" t="s">
        <v>2512</v>
      </c>
      <c r="J392" s="153" t="s">
        <v>3085</v>
      </c>
      <c r="K392" s="154">
        <v>44510</v>
      </c>
      <c r="L392" s="150" t="s">
        <v>53</v>
      </c>
      <c r="M392" s="150" t="s">
        <v>2514</v>
      </c>
      <c r="N392" s="150" t="s">
        <v>2514</v>
      </c>
      <c r="O392" s="150" t="s">
        <v>75</v>
      </c>
      <c r="P392" s="150" t="s">
        <v>76</v>
      </c>
      <c r="Q392" s="150" t="s">
        <v>3085</v>
      </c>
      <c r="R392" s="150" t="s">
        <v>3086</v>
      </c>
      <c r="S392" s="150"/>
      <c r="T392" s="150" t="s">
        <v>3087</v>
      </c>
      <c r="U392" s="150" t="s">
        <v>2517</v>
      </c>
      <c r="V392" s="150" t="s">
        <v>2518</v>
      </c>
      <c r="W392" s="150" t="s">
        <v>2519</v>
      </c>
      <c r="X392" s="155">
        <v>96</v>
      </c>
      <c r="Y392" s="149"/>
      <c r="Z392" s="149"/>
      <c r="AA392" s="156" t="e">
        <f>SUMIFS('[4]HARGA (2)'!$B$2:$B$32,'[4]HARGA (2)'!$A$2:$A$32,V392)</f>
        <v>#VALUE!</v>
      </c>
      <c r="AB392" s="156" t="e">
        <f t="shared" si="6"/>
        <v>#VALUE!</v>
      </c>
    </row>
    <row r="393" spans="1:28" s="157" customFormat="1" x14ac:dyDescent="0.25">
      <c r="A393" s="149" t="s">
        <v>2506</v>
      </c>
      <c r="B393" s="158" t="s">
        <v>3088</v>
      </c>
      <c r="C393" s="159">
        <v>44511</v>
      </c>
      <c r="D393" s="160" t="s">
        <v>2508</v>
      </c>
      <c r="E393" s="160" t="s">
        <v>2509</v>
      </c>
      <c r="F393" s="160" t="s">
        <v>2510</v>
      </c>
      <c r="G393" s="160" t="s">
        <v>2511</v>
      </c>
      <c r="H393" s="161">
        <v>164</v>
      </c>
      <c r="I393" s="160" t="s">
        <v>2512</v>
      </c>
      <c r="J393" s="162">
        <v>5042380885</v>
      </c>
      <c r="K393" s="163">
        <v>44510</v>
      </c>
      <c r="L393" s="160" t="s">
        <v>53</v>
      </c>
      <c r="M393" s="160" t="s">
        <v>2514</v>
      </c>
      <c r="N393" s="160" t="s">
        <v>2514</v>
      </c>
      <c r="O393" s="160" t="s">
        <v>75</v>
      </c>
      <c r="P393" s="160" t="s">
        <v>76</v>
      </c>
      <c r="Q393" s="160" t="s">
        <v>3085</v>
      </c>
      <c r="R393" s="160" t="s">
        <v>3089</v>
      </c>
      <c r="S393" s="160" t="s">
        <v>3068</v>
      </c>
      <c r="T393" s="160" t="s">
        <v>3090</v>
      </c>
      <c r="U393" s="161">
        <v>74559</v>
      </c>
      <c r="V393" s="160" t="s">
        <v>2524</v>
      </c>
      <c r="W393" s="160" t="s">
        <v>2519</v>
      </c>
      <c r="X393" s="164">
        <v>1248</v>
      </c>
      <c r="Y393" s="149"/>
      <c r="Z393" s="149"/>
      <c r="AA393" s="156" t="e">
        <f>SUMIFS('[4]HARGA (2)'!$B$2:$B$32,'[4]HARGA (2)'!$A$2:$A$32,V393)</f>
        <v>#VALUE!</v>
      </c>
      <c r="AB393" s="156" t="e">
        <f t="shared" si="6"/>
        <v>#VALUE!</v>
      </c>
    </row>
    <row r="394" spans="1:28" s="157" customFormat="1" x14ac:dyDescent="0.25">
      <c r="A394" s="149" t="s">
        <v>2506</v>
      </c>
      <c r="B394" s="158" t="s">
        <v>3088</v>
      </c>
      <c r="C394" s="159">
        <v>44511</v>
      </c>
      <c r="D394" s="160" t="s">
        <v>2508</v>
      </c>
      <c r="E394" s="160" t="s">
        <v>2509</v>
      </c>
      <c r="F394" s="160" t="s">
        <v>2510</v>
      </c>
      <c r="G394" s="160" t="s">
        <v>2511</v>
      </c>
      <c r="H394" s="161">
        <v>164</v>
      </c>
      <c r="I394" s="160" t="s">
        <v>2512</v>
      </c>
      <c r="J394" s="162">
        <v>5042380885</v>
      </c>
      <c r="K394" s="163">
        <v>44510</v>
      </c>
      <c r="L394" s="160" t="s">
        <v>53</v>
      </c>
      <c r="M394" s="160" t="s">
        <v>2514</v>
      </c>
      <c r="N394" s="160" t="s">
        <v>2514</v>
      </c>
      <c r="O394" s="160" t="s">
        <v>75</v>
      </c>
      <c r="P394" s="160" t="s">
        <v>76</v>
      </c>
      <c r="Q394" s="160" t="s">
        <v>3085</v>
      </c>
      <c r="R394" s="160" t="s">
        <v>3089</v>
      </c>
      <c r="S394" s="160" t="s">
        <v>3068</v>
      </c>
      <c r="T394" s="160" t="s">
        <v>3090</v>
      </c>
      <c r="U394" s="161">
        <v>19310</v>
      </c>
      <c r="V394" s="160" t="s">
        <v>2525</v>
      </c>
      <c r="W394" s="160" t="s">
        <v>2519</v>
      </c>
      <c r="X394" s="164">
        <v>1248</v>
      </c>
      <c r="Y394" s="149"/>
      <c r="Z394" s="149"/>
      <c r="AA394" s="156" t="e">
        <f>SUMIFS('[4]HARGA (2)'!$B$2:$B$32,'[4]HARGA (2)'!$A$2:$A$32,V394)</f>
        <v>#VALUE!</v>
      </c>
      <c r="AB394" s="156" t="e">
        <f t="shared" si="6"/>
        <v>#VALUE!</v>
      </c>
    </row>
    <row r="395" spans="1:28" s="157" customFormat="1" x14ac:dyDescent="0.25">
      <c r="A395" s="149" t="s">
        <v>2506</v>
      </c>
      <c r="B395" s="158" t="s">
        <v>3088</v>
      </c>
      <c r="C395" s="159">
        <v>44511</v>
      </c>
      <c r="D395" s="160" t="s">
        <v>2508</v>
      </c>
      <c r="E395" s="160" t="s">
        <v>2509</v>
      </c>
      <c r="F395" s="160" t="s">
        <v>2510</v>
      </c>
      <c r="G395" s="160" t="s">
        <v>2511</v>
      </c>
      <c r="H395" s="161">
        <v>164</v>
      </c>
      <c r="I395" s="160" t="s">
        <v>2512</v>
      </c>
      <c r="J395" s="162">
        <v>5042380885</v>
      </c>
      <c r="K395" s="163">
        <v>44510</v>
      </c>
      <c r="L395" s="160" t="s">
        <v>53</v>
      </c>
      <c r="M395" s="160" t="s">
        <v>2514</v>
      </c>
      <c r="N395" s="160" t="s">
        <v>2514</v>
      </c>
      <c r="O395" s="160" t="s">
        <v>75</v>
      </c>
      <c r="P395" s="160" t="s">
        <v>76</v>
      </c>
      <c r="Q395" s="160" t="s">
        <v>3085</v>
      </c>
      <c r="R395" s="160" t="s">
        <v>3089</v>
      </c>
      <c r="S395" s="160" t="s">
        <v>3068</v>
      </c>
      <c r="T395" s="160" t="s">
        <v>3090</v>
      </c>
      <c r="U395" s="160" t="s">
        <v>2517</v>
      </c>
      <c r="V395" s="160" t="s">
        <v>2518</v>
      </c>
      <c r="W395" s="160" t="s">
        <v>2519</v>
      </c>
      <c r="X395" s="164">
        <v>1248</v>
      </c>
      <c r="Y395" s="149"/>
      <c r="Z395" s="149"/>
      <c r="AA395" s="156" t="e">
        <f>SUMIFS('[4]HARGA (2)'!$B$2:$B$32,'[4]HARGA (2)'!$A$2:$A$32,V395)</f>
        <v>#VALUE!</v>
      </c>
      <c r="AB395" s="156" t="e">
        <f t="shared" si="6"/>
        <v>#VALUE!</v>
      </c>
    </row>
    <row r="396" spans="1:28" s="157" customFormat="1" x14ac:dyDescent="0.25">
      <c r="A396" s="149" t="s">
        <v>2506</v>
      </c>
      <c r="B396" s="158" t="s">
        <v>3088</v>
      </c>
      <c r="C396" s="159">
        <v>44511</v>
      </c>
      <c r="D396" s="160" t="s">
        <v>2508</v>
      </c>
      <c r="E396" s="160" t="s">
        <v>2509</v>
      </c>
      <c r="F396" s="160" t="s">
        <v>2510</v>
      </c>
      <c r="G396" s="160" t="s">
        <v>2511</v>
      </c>
      <c r="H396" s="161">
        <v>164</v>
      </c>
      <c r="I396" s="160" t="s">
        <v>2512</v>
      </c>
      <c r="J396" s="162">
        <v>5042380885</v>
      </c>
      <c r="K396" s="163">
        <v>44510</v>
      </c>
      <c r="L396" s="160" t="s">
        <v>53</v>
      </c>
      <c r="M396" s="160" t="s">
        <v>2514</v>
      </c>
      <c r="N396" s="160" t="s">
        <v>2514</v>
      </c>
      <c r="O396" s="160" t="s">
        <v>75</v>
      </c>
      <c r="P396" s="160" t="s">
        <v>76</v>
      </c>
      <c r="Q396" s="160" t="s">
        <v>3085</v>
      </c>
      <c r="R396" s="160" t="s">
        <v>3089</v>
      </c>
      <c r="S396" s="160" t="s">
        <v>3068</v>
      </c>
      <c r="T396" s="160" t="s">
        <v>3090</v>
      </c>
      <c r="U396" s="161">
        <v>33300</v>
      </c>
      <c r="V396" s="160" t="s">
        <v>65</v>
      </c>
      <c r="W396" s="160" t="s">
        <v>2519</v>
      </c>
      <c r="X396" s="164">
        <v>28</v>
      </c>
      <c r="Y396" s="149"/>
      <c r="Z396" s="149"/>
      <c r="AA396" s="156" t="e">
        <f>SUMIFS('[4]HARGA (2)'!$B$2:$B$32,'[4]HARGA (2)'!$A$2:$A$32,V396)</f>
        <v>#VALUE!</v>
      </c>
      <c r="AB396" s="156" t="e">
        <f t="shared" si="6"/>
        <v>#VALUE!</v>
      </c>
    </row>
    <row r="397" spans="1:28" s="157" customFormat="1" x14ac:dyDescent="0.25">
      <c r="A397" s="149" t="s">
        <v>2506</v>
      </c>
      <c r="B397" s="158" t="s">
        <v>3091</v>
      </c>
      <c r="C397" s="159">
        <v>44511</v>
      </c>
      <c r="D397" s="160" t="s">
        <v>2508</v>
      </c>
      <c r="E397" s="160" t="s">
        <v>2509</v>
      </c>
      <c r="F397" s="160" t="s">
        <v>2510</v>
      </c>
      <c r="G397" s="160" t="s">
        <v>2511</v>
      </c>
      <c r="H397" s="161">
        <v>118</v>
      </c>
      <c r="I397" s="160" t="s">
        <v>2541</v>
      </c>
      <c r="J397" s="162">
        <v>5042385697</v>
      </c>
      <c r="K397" s="163">
        <v>44511</v>
      </c>
      <c r="L397" s="160" t="s">
        <v>53</v>
      </c>
      <c r="M397" s="160" t="s">
        <v>2514</v>
      </c>
      <c r="N397" s="160" t="s">
        <v>2514</v>
      </c>
      <c r="O397" s="160" t="s">
        <v>169</v>
      </c>
      <c r="P397" s="160" t="s">
        <v>854</v>
      </c>
      <c r="Q397" s="160" t="s">
        <v>3092</v>
      </c>
      <c r="R397" s="160" t="s">
        <v>3093</v>
      </c>
      <c r="S397" s="160" t="s">
        <v>3044</v>
      </c>
      <c r="T397" s="160" t="s">
        <v>3094</v>
      </c>
      <c r="U397" s="161">
        <v>74553</v>
      </c>
      <c r="V397" s="160" t="s">
        <v>277</v>
      </c>
      <c r="W397" s="160" t="s">
        <v>2519</v>
      </c>
      <c r="X397" s="164">
        <v>1120</v>
      </c>
      <c r="Y397" s="158" t="s">
        <v>3095</v>
      </c>
      <c r="Z397" s="159">
        <v>44511</v>
      </c>
      <c r="AA397" s="156" t="e">
        <f>SUMIFS('[4]HARGA (2)'!$B$2:$B$32,'[4]HARGA (2)'!$A$2:$A$32,V397)</f>
        <v>#VALUE!</v>
      </c>
      <c r="AB397" s="156" t="e">
        <f t="shared" si="6"/>
        <v>#VALUE!</v>
      </c>
    </row>
    <row r="398" spans="1:28" s="157" customFormat="1" x14ac:dyDescent="0.25">
      <c r="A398" s="149" t="s">
        <v>2506</v>
      </c>
      <c r="B398" s="158" t="s">
        <v>3091</v>
      </c>
      <c r="C398" s="159">
        <v>44511</v>
      </c>
      <c r="D398" s="160" t="s">
        <v>2508</v>
      </c>
      <c r="E398" s="160" t="s">
        <v>2509</v>
      </c>
      <c r="F398" s="160" t="s">
        <v>2510</v>
      </c>
      <c r="G398" s="160" t="s">
        <v>2511</v>
      </c>
      <c r="H398" s="161">
        <v>118</v>
      </c>
      <c r="I398" s="160" t="s">
        <v>2541</v>
      </c>
      <c r="J398" s="162">
        <v>5042385697</v>
      </c>
      <c r="K398" s="163">
        <v>44511</v>
      </c>
      <c r="L398" s="160" t="s">
        <v>53</v>
      </c>
      <c r="M398" s="160" t="s">
        <v>2514</v>
      </c>
      <c r="N398" s="160" t="s">
        <v>2514</v>
      </c>
      <c r="O398" s="160" t="s">
        <v>169</v>
      </c>
      <c r="P398" s="160" t="s">
        <v>854</v>
      </c>
      <c r="Q398" s="160" t="s">
        <v>3092</v>
      </c>
      <c r="R398" s="160" t="s">
        <v>3093</v>
      </c>
      <c r="S398" s="160" t="s">
        <v>3044</v>
      </c>
      <c r="T398" s="160" t="s">
        <v>3094</v>
      </c>
      <c r="U398" s="161">
        <v>10116</v>
      </c>
      <c r="V398" s="160" t="s">
        <v>279</v>
      </c>
      <c r="W398" s="160" t="s">
        <v>2519</v>
      </c>
      <c r="X398" s="164">
        <v>16</v>
      </c>
      <c r="Y398" s="149"/>
      <c r="Z398" s="149"/>
      <c r="AA398" s="156" t="e">
        <f>SUMIFS('[4]HARGA (2)'!$B$2:$B$32,'[4]HARGA (2)'!$A$2:$A$32,V398)</f>
        <v>#VALUE!</v>
      </c>
      <c r="AB398" s="156" t="e">
        <f t="shared" si="6"/>
        <v>#VALUE!</v>
      </c>
    </row>
    <row r="399" spans="1:28" s="157" customFormat="1" x14ac:dyDescent="0.25">
      <c r="A399" s="149" t="s">
        <v>2506</v>
      </c>
      <c r="B399" s="150" t="s">
        <v>3096</v>
      </c>
      <c r="C399" s="151">
        <v>44511</v>
      </c>
      <c r="D399" s="150" t="s">
        <v>2508</v>
      </c>
      <c r="E399" s="150" t="s">
        <v>2509</v>
      </c>
      <c r="F399" s="150" t="s">
        <v>2510</v>
      </c>
      <c r="G399" s="150" t="s">
        <v>2511</v>
      </c>
      <c r="H399" s="152">
        <v>164</v>
      </c>
      <c r="I399" s="150" t="s">
        <v>2512</v>
      </c>
      <c r="J399" s="153" t="s">
        <v>3097</v>
      </c>
      <c r="K399" s="154">
        <v>44511</v>
      </c>
      <c r="L399" s="150" t="s">
        <v>53</v>
      </c>
      <c r="M399" s="150" t="s">
        <v>2514</v>
      </c>
      <c r="N399" s="150" t="s">
        <v>2514</v>
      </c>
      <c r="O399" s="150" t="s">
        <v>2572</v>
      </c>
      <c r="P399" s="150" t="s">
        <v>948</v>
      </c>
      <c r="Q399" s="150" t="s">
        <v>3097</v>
      </c>
      <c r="R399" s="150" t="s">
        <v>3098</v>
      </c>
      <c r="S399" s="150"/>
      <c r="T399" s="150" t="s">
        <v>3099</v>
      </c>
      <c r="U399" s="150" t="s">
        <v>2517</v>
      </c>
      <c r="V399" s="150" t="s">
        <v>2518</v>
      </c>
      <c r="W399" s="150" t="s">
        <v>2519</v>
      </c>
      <c r="X399" s="155">
        <v>35</v>
      </c>
      <c r="Y399" s="149"/>
      <c r="Z399" s="149"/>
      <c r="AA399" s="156" t="e">
        <f>SUMIFS('[4]HARGA (2)'!$B$2:$B$32,'[4]HARGA (2)'!$A$2:$A$32,V399)</f>
        <v>#VALUE!</v>
      </c>
      <c r="AB399" s="156" t="e">
        <f t="shared" si="6"/>
        <v>#VALUE!</v>
      </c>
    </row>
    <row r="400" spans="1:28" s="157" customFormat="1" x14ac:dyDescent="0.25">
      <c r="A400" s="149" t="s">
        <v>2506</v>
      </c>
      <c r="B400" s="158" t="s">
        <v>3100</v>
      </c>
      <c r="C400" s="159">
        <v>44511</v>
      </c>
      <c r="D400" s="160" t="s">
        <v>2508</v>
      </c>
      <c r="E400" s="160" t="s">
        <v>2509</v>
      </c>
      <c r="F400" s="160" t="s">
        <v>2510</v>
      </c>
      <c r="G400" s="160" t="s">
        <v>2511</v>
      </c>
      <c r="H400" s="161">
        <v>164</v>
      </c>
      <c r="I400" s="160" t="s">
        <v>2512</v>
      </c>
      <c r="J400" s="162">
        <v>5042387541</v>
      </c>
      <c r="K400" s="163">
        <v>44511</v>
      </c>
      <c r="L400" s="160" t="s">
        <v>53</v>
      </c>
      <c r="M400" s="160" t="s">
        <v>2514</v>
      </c>
      <c r="N400" s="160" t="s">
        <v>2514</v>
      </c>
      <c r="O400" s="160" t="s">
        <v>2572</v>
      </c>
      <c r="P400" s="160" t="s">
        <v>948</v>
      </c>
      <c r="Q400" s="160" t="s">
        <v>3097</v>
      </c>
      <c r="R400" s="160" t="s">
        <v>3101</v>
      </c>
      <c r="S400" s="160" t="s">
        <v>3102</v>
      </c>
      <c r="T400" s="160" t="s">
        <v>3103</v>
      </c>
      <c r="U400" s="161">
        <v>74559</v>
      </c>
      <c r="V400" s="160" t="s">
        <v>2524</v>
      </c>
      <c r="W400" s="160" t="s">
        <v>2519</v>
      </c>
      <c r="X400" s="164">
        <v>1344</v>
      </c>
      <c r="Y400" s="149"/>
      <c r="Z400" s="149"/>
      <c r="AA400" s="156" t="e">
        <f>SUMIFS('[4]HARGA (2)'!$B$2:$B$32,'[4]HARGA (2)'!$A$2:$A$32,V400)</f>
        <v>#VALUE!</v>
      </c>
      <c r="AB400" s="156" t="e">
        <f t="shared" si="6"/>
        <v>#VALUE!</v>
      </c>
    </row>
    <row r="401" spans="1:28" s="157" customFormat="1" x14ac:dyDescent="0.25">
      <c r="A401" s="149" t="s">
        <v>2506</v>
      </c>
      <c r="B401" s="158" t="s">
        <v>3100</v>
      </c>
      <c r="C401" s="159">
        <v>44511</v>
      </c>
      <c r="D401" s="160" t="s">
        <v>2508</v>
      </c>
      <c r="E401" s="160" t="s">
        <v>2509</v>
      </c>
      <c r="F401" s="160" t="s">
        <v>2510</v>
      </c>
      <c r="G401" s="160" t="s">
        <v>2511</v>
      </c>
      <c r="H401" s="161">
        <v>164</v>
      </c>
      <c r="I401" s="160" t="s">
        <v>2512</v>
      </c>
      <c r="J401" s="162">
        <v>5042387541</v>
      </c>
      <c r="K401" s="163">
        <v>44511</v>
      </c>
      <c r="L401" s="160" t="s">
        <v>53</v>
      </c>
      <c r="M401" s="160" t="s">
        <v>2514</v>
      </c>
      <c r="N401" s="160" t="s">
        <v>2514</v>
      </c>
      <c r="O401" s="160" t="s">
        <v>2572</v>
      </c>
      <c r="P401" s="160" t="s">
        <v>948</v>
      </c>
      <c r="Q401" s="160" t="s">
        <v>3097</v>
      </c>
      <c r="R401" s="160" t="s">
        <v>3101</v>
      </c>
      <c r="S401" s="160" t="s">
        <v>3102</v>
      </c>
      <c r="T401" s="160" t="s">
        <v>3103</v>
      </c>
      <c r="U401" s="161">
        <v>19310</v>
      </c>
      <c r="V401" s="160" t="s">
        <v>2525</v>
      </c>
      <c r="W401" s="160" t="s">
        <v>2519</v>
      </c>
      <c r="X401" s="164">
        <v>1344</v>
      </c>
      <c r="Y401" s="149"/>
      <c r="Z401" s="149"/>
      <c r="AA401" s="156" t="e">
        <f>SUMIFS('[4]HARGA (2)'!$B$2:$B$32,'[4]HARGA (2)'!$A$2:$A$32,V401)</f>
        <v>#VALUE!</v>
      </c>
      <c r="AB401" s="156" t="e">
        <f t="shared" si="6"/>
        <v>#VALUE!</v>
      </c>
    </row>
    <row r="402" spans="1:28" s="157" customFormat="1" x14ac:dyDescent="0.25">
      <c r="A402" s="149" t="s">
        <v>2506</v>
      </c>
      <c r="B402" s="158" t="s">
        <v>3100</v>
      </c>
      <c r="C402" s="159">
        <v>44511</v>
      </c>
      <c r="D402" s="160" t="s">
        <v>2508</v>
      </c>
      <c r="E402" s="160" t="s">
        <v>2509</v>
      </c>
      <c r="F402" s="160" t="s">
        <v>2510</v>
      </c>
      <c r="G402" s="160" t="s">
        <v>2511</v>
      </c>
      <c r="H402" s="161">
        <v>164</v>
      </c>
      <c r="I402" s="160" t="s">
        <v>2512</v>
      </c>
      <c r="J402" s="162">
        <v>5042387541</v>
      </c>
      <c r="K402" s="163">
        <v>44511</v>
      </c>
      <c r="L402" s="160" t="s">
        <v>53</v>
      </c>
      <c r="M402" s="160" t="s">
        <v>2514</v>
      </c>
      <c r="N402" s="160" t="s">
        <v>2514</v>
      </c>
      <c r="O402" s="160" t="s">
        <v>2572</v>
      </c>
      <c r="P402" s="160" t="s">
        <v>948</v>
      </c>
      <c r="Q402" s="160" t="s">
        <v>3097</v>
      </c>
      <c r="R402" s="160" t="s">
        <v>3101</v>
      </c>
      <c r="S402" s="160" t="s">
        <v>3102</v>
      </c>
      <c r="T402" s="160" t="s">
        <v>3103</v>
      </c>
      <c r="U402" s="160" t="s">
        <v>2517</v>
      </c>
      <c r="V402" s="160" t="s">
        <v>2518</v>
      </c>
      <c r="W402" s="160" t="s">
        <v>2519</v>
      </c>
      <c r="X402" s="164">
        <v>1344</v>
      </c>
      <c r="Y402" s="149"/>
      <c r="Z402" s="149"/>
      <c r="AA402" s="156" t="e">
        <f>SUMIFS('[4]HARGA (2)'!$B$2:$B$32,'[4]HARGA (2)'!$A$2:$A$32,V402)</f>
        <v>#VALUE!</v>
      </c>
      <c r="AB402" s="156" t="e">
        <f t="shared" si="6"/>
        <v>#VALUE!</v>
      </c>
    </row>
    <row r="403" spans="1:28" s="157" customFormat="1" x14ac:dyDescent="0.25">
      <c r="A403" s="149" t="s">
        <v>2506</v>
      </c>
      <c r="B403" s="158" t="s">
        <v>3100</v>
      </c>
      <c r="C403" s="159">
        <v>44511</v>
      </c>
      <c r="D403" s="160" t="s">
        <v>2508</v>
      </c>
      <c r="E403" s="160" t="s">
        <v>2509</v>
      </c>
      <c r="F403" s="160" t="s">
        <v>2510</v>
      </c>
      <c r="G403" s="160" t="s">
        <v>2511</v>
      </c>
      <c r="H403" s="161">
        <v>164</v>
      </c>
      <c r="I403" s="160" t="s">
        <v>2512</v>
      </c>
      <c r="J403" s="162">
        <v>5042387541</v>
      </c>
      <c r="K403" s="163">
        <v>44511</v>
      </c>
      <c r="L403" s="160" t="s">
        <v>53</v>
      </c>
      <c r="M403" s="160" t="s">
        <v>2514</v>
      </c>
      <c r="N403" s="160" t="s">
        <v>2514</v>
      </c>
      <c r="O403" s="160" t="s">
        <v>2572</v>
      </c>
      <c r="P403" s="160" t="s">
        <v>948</v>
      </c>
      <c r="Q403" s="160" t="s">
        <v>3097</v>
      </c>
      <c r="R403" s="160" t="s">
        <v>3101</v>
      </c>
      <c r="S403" s="160" t="s">
        <v>3102</v>
      </c>
      <c r="T403" s="160" t="s">
        <v>3103</v>
      </c>
      <c r="U403" s="161">
        <v>33300</v>
      </c>
      <c r="V403" s="160" t="s">
        <v>65</v>
      </c>
      <c r="W403" s="160" t="s">
        <v>2519</v>
      </c>
      <c r="X403" s="164">
        <v>28</v>
      </c>
      <c r="Y403" s="149"/>
      <c r="Z403" s="149"/>
      <c r="AA403" s="156" t="e">
        <f>SUMIFS('[4]HARGA (2)'!$B$2:$B$32,'[4]HARGA (2)'!$A$2:$A$32,V403)</f>
        <v>#VALUE!</v>
      </c>
      <c r="AB403" s="156" t="e">
        <f t="shared" si="6"/>
        <v>#VALUE!</v>
      </c>
    </row>
    <row r="404" spans="1:28" s="157" customFormat="1" x14ac:dyDescent="0.25">
      <c r="A404" s="149" t="s">
        <v>2506</v>
      </c>
      <c r="B404" s="150" t="s">
        <v>3104</v>
      </c>
      <c r="C404" s="151">
        <v>44511</v>
      </c>
      <c r="D404" s="150" t="s">
        <v>2508</v>
      </c>
      <c r="E404" s="150" t="s">
        <v>2509</v>
      </c>
      <c r="F404" s="150" t="s">
        <v>2510</v>
      </c>
      <c r="G404" s="150" t="s">
        <v>2511</v>
      </c>
      <c r="H404" s="152">
        <v>164</v>
      </c>
      <c r="I404" s="150" t="s">
        <v>2512</v>
      </c>
      <c r="J404" s="153" t="s">
        <v>3105</v>
      </c>
      <c r="K404" s="154">
        <v>44511</v>
      </c>
      <c r="L404" s="150" t="s">
        <v>53</v>
      </c>
      <c r="M404" s="150" t="s">
        <v>2514</v>
      </c>
      <c r="N404" s="150" t="s">
        <v>2514</v>
      </c>
      <c r="O404" s="150" t="s">
        <v>983</v>
      </c>
      <c r="P404" s="150" t="s">
        <v>984</v>
      </c>
      <c r="Q404" s="150" t="s">
        <v>3105</v>
      </c>
      <c r="R404" s="150" t="s">
        <v>3106</v>
      </c>
      <c r="S404" s="150"/>
      <c r="T404" s="150" t="s">
        <v>3107</v>
      </c>
      <c r="U404" s="150" t="s">
        <v>2517</v>
      </c>
      <c r="V404" s="150" t="s">
        <v>2518</v>
      </c>
      <c r="W404" s="150" t="s">
        <v>2519</v>
      </c>
      <c r="X404" s="155">
        <v>40</v>
      </c>
      <c r="Y404" s="149"/>
      <c r="Z404" s="149"/>
      <c r="AA404" s="156" t="e">
        <f>SUMIFS('[4]HARGA (2)'!$B$2:$B$32,'[4]HARGA (2)'!$A$2:$A$32,V404)</f>
        <v>#VALUE!</v>
      </c>
      <c r="AB404" s="156" t="e">
        <f t="shared" si="6"/>
        <v>#VALUE!</v>
      </c>
    </row>
    <row r="405" spans="1:28" s="157" customFormat="1" x14ac:dyDescent="0.25">
      <c r="A405" s="149" t="s">
        <v>2506</v>
      </c>
      <c r="B405" s="158" t="s">
        <v>3108</v>
      </c>
      <c r="C405" s="159">
        <v>44511</v>
      </c>
      <c r="D405" s="160" t="s">
        <v>2508</v>
      </c>
      <c r="E405" s="160" t="s">
        <v>2509</v>
      </c>
      <c r="F405" s="160" t="s">
        <v>2510</v>
      </c>
      <c r="G405" s="160" t="s">
        <v>2511</v>
      </c>
      <c r="H405" s="161">
        <v>164</v>
      </c>
      <c r="I405" s="160" t="s">
        <v>2512</v>
      </c>
      <c r="J405" s="162">
        <v>5042397321</v>
      </c>
      <c r="K405" s="163">
        <v>44511</v>
      </c>
      <c r="L405" s="160" t="s">
        <v>53</v>
      </c>
      <c r="M405" s="160" t="s">
        <v>2514</v>
      </c>
      <c r="N405" s="160" t="s">
        <v>2514</v>
      </c>
      <c r="O405" s="160" t="s">
        <v>983</v>
      </c>
      <c r="P405" s="160" t="s">
        <v>984</v>
      </c>
      <c r="Q405" s="160" t="s">
        <v>3105</v>
      </c>
      <c r="R405" s="160" t="s">
        <v>3109</v>
      </c>
      <c r="S405" s="160" t="s">
        <v>3068</v>
      </c>
      <c r="T405" s="160" t="s">
        <v>3110</v>
      </c>
      <c r="U405" s="161">
        <v>74559</v>
      </c>
      <c r="V405" s="160" t="s">
        <v>2524</v>
      </c>
      <c r="W405" s="160" t="s">
        <v>2519</v>
      </c>
      <c r="X405" s="164">
        <v>1152</v>
      </c>
      <c r="Y405" s="149"/>
      <c r="Z405" s="149"/>
      <c r="AA405" s="156" t="e">
        <f>SUMIFS('[4]HARGA (2)'!$B$2:$B$32,'[4]HARGA (2)'!$A$2:$A$32,V405)</f>
        <v>#VALUE!</v>
      </c>
      <c r="AB405" s="156" t="e">
        <f t="shared" si="6"/>
        <v>#VALUE!</v>
      </c>
    </row>
    <row r="406" spans="1:28" s="157" customFormat="1" x14ac:dyDescent="0.25">
      <c r="A406" s="149" t="s">
        <v>2506</v>
      </c>
      <c r="B406" s="158" t="s">
        <v>3108</v>
      </c>
      <c r="C406" s="159">
        <v>44511</v>
      </c>
      <c r="D406" s="160" t="s">
        <v>2508</v>
      </c>
      <c r="E406" s="160" t="s">
        <v>2509</v>
      </c>
      <c r="F406" s="160" t="s">
        <v>2510</v>
      </c>
      <c r="G406" s="160" t="s">
        <v>2511</v>
      </c>
      <c r="H406" s="161">
        <v>164</v>
      </c>
      <c r="I406" s="160" t="s">
        <v>2512</v>
      </c>
      <c r="J406" s="162">
        <v>5042397321</v>
      </c>
      <c r="K406" s="163">
        <v>44511</v>
      </c>
      <c r="L406" s="160" t="s">
        <v>53</v>
      </c>
      <c r="M406" s="160" t="s">
        <v>2514</v>
      </c>
      <c r="N406" s="160" t="s">
        <v>2514</v>
      </c>
      <c r="O406" s="160" t="s">
        <v>983</v>
      </c>
      <c r="P406" s="160" t="s">
        <v>984</v>
      </c>
      <c r="Q406" s="160" t="s">
        <v>3105</v>
      </c>
      <c r="R406" s="160" t="s">
        <v>3109</v>
      </c>
      <c r="S406" s="160" t="s">
        <v>3068</v>
      </c>
      <c r="T406" s="160" t="s">
        <v>3110</v>
      </c>
      <c r="U406" s="161">
        <v>19310</v>
      </c>
      <c r="V406" s="160" t="s">
        <v>2525</v>
      </c>
      <c r="W406" s="160" t="s">
        <v>2519</v>
      </c>
      <c r="X406" s="164">
        <v>1152</v>
      </c>
      <c r="Y406" s="149"/>
      <c r="Z406" s="149"/>
      <c r="AA406" s="156" t="e">
        <f>SUMIFS('[4]HARGA (2)'!$B$2:$B$32,'[4]HARGA (2)'!$A$2:$A$32,V406)</f>
        <v>#VALUE!</v>
      </c>
      <c r="AB406" s="156" t="e">
        <f t="shared" si="6"/>
        <v>#VALUE!</v>
      </c>
    </row>
    <row r="407" spans="1:28" s="157" customFormat="1" x14ac:dyDescent="0.25">
      <c r="A407" s="149" t="s">
        <v>2506</v>
      </c>
      <c r="B407" s="158" t="s">
        <v>3108</v>
      </c>
      <c r="C407" s="159">
        <v>44511</v>
      </c>
      <c r="D407" s="160" t="s">
        <v>2508</v>
      </c>
      <c r="E407" s="160" t="s">
        <v>2509</v>
      </c>
      <c r="F407" s="160" t="s">
        <v>2510</v>
      </c>
      <c r="G407" s="160" t="s">
        <v>2511</v>
      </c>
      <c r="H407" s="161">
        <v>164</v>
      </c>
      <c r="I407" s="160" t="s">
        <v>2512</v>
      </c>
      <c r="J407" s="162">
        <v>5042397321</v>
      </c>
      <c r="K407" s="163">
        <v>44511</v>
      </c>
      <c r="L407" s="160" t="s">
        <v>53</v>
      </c>
      <c r="M407" s="160" t="s">
        <v>2514</v>
      </c>
      <c r="N407" s="160" t="s">
        <v>2514</v>
      </c>
      <c r="O407" s="160" t="s">
        <v>983</v>
      </c>
      <c r="P407" s="160" t="s">
        <v>984</v>
      </c>
      <c r="Q407" s="160" t="s">
        <v>3105</v>
      </c>
      <c r="R407" s="160" t="s">
        <v>3109</v>
      </c>
      <c r="S407" s="160" t="s">
        <v>3068</v>
      </c>
      <c r="T407" s="160" t="s">
        <v>3110</v>
      </c>
      <c r="U407" s="160" t="s">
        <v>2517</v>
      </c>
      <c r="V407" s="160" t="s">
        <v>2518</v>
      </c>
      <c r="W407" s="160" t="s">
        <v>2519</v>
      </c>
      <c r="X407" s="164">
        <v>1152</v>
      </c>
      <c r="Y407" s="149"/>
      <c r="Z407" s="149"/>
      <c r="AA407" s="156" t="e">
        <f>SUMIFS('[4]HARGA (2)'!$B$2:$B$32,'[4]HARGA (2)'!$A$2:$A$32,V407)</f>
        <v>#VALUE!</v>
      </c>
      <c r="AB407" s="156" t="e">
        <f t="shared" si="6"/>
        <v>#VALUE!</v>
      </c>
    </row>
    <row r="408" spans="1:28" s="157" customFormat="1" x14ac:dyDescent="0.25">
      <c r="A408" s="149" t="s">
        <v>2506</v>
      </c>
      <c r="B408" s="158" t="s">
        <v>3108</v>
      </c>
      <c r="C408" s="159">
        <v>44511</v>
      </c>
      <c r="D408" s="160" t="s">
        <v>2508</v>
      </c>
      <c r="E408" s="160" t="s">
        <v>2509</v>
      </c>
      <c r="F408" s="160" t="s">
        <v>2510</v>
      </c>
      <c r="G408" s="160" t="s">
        <v>2511</v>
      </c>
      <c r="H408" s="161">
        <v>164</v>
      </c>
      <c r="I408" s="160" t="s">
        <v>2512</v>
      </c>
      <c r="J408" s="162">
        <v>5042397321</v>
      </c>
      <c r="K408" s="163">
        <v>44511</v>
      </c>
      <c r="L408" s="160" t="s">
        <v>53</v>
      </c>
      <c r="M408" s="160" t="s">
        <v>2514</v>
      </c>
      <c r="N408" s="160" t="s">
        <v>2514</v>
      </c>
      <c r="O408" s="160" t="s">
        <v>983</v>
      </c>
      <c r="P408" s="160" t="s">
        <v>984</v>
      </c>
      <c r="Q408" s="160" t="s">
        <v>3105</v>
      </c>
      <c r="R408" s="160" t="s">
        <v>3109</v>
      </c>
      <c r="S408" s="160" t="s">
        <v>3068</v>
      </c>
      <c r="T408" s="160" t="s">
        <v>3110</v>
      </c>
      <c r="U408" s="161">
        <v>33300</v>
      </c>
      <c r="V408" s="160" t="s">
        <v>65</v>
      </c>
      <c r="W408" s="160" t="s">
        <v>2519</v>
      </c>
      <c r="X408" s="164">
        <v>24</v>
      </c>
      <c r="Y408" s="149"/>
      <c r="Z408" s="149"/>
      <c r="AA408" s="156" t="e">
        <f>SUMIFS('[4]HARGA (2)'!$B$2:$B$32,'[4]HARGA (2)'!$A$2:$A$32,V408)</f>
        <v>#VALUE!</v>
      </c>
      <c r="AB408" s="156" t="e">
        <f t="shared" si="6"/>
        <v>#VALUE!</v>
      </c>
    </row>
    <row r="409" spans="1:28" s="157" customFormat="1" x14ac:dyDescent="0.25">
      <c r="A409" s="149" t="s">
        <v>2506</v>
      </c>
      <c r="B409" s="158" t="s">
        <v>3111</v>
      </c>
      <c r="C409" s="159">
        <v>44511</v>
      </c>
      <c r="D409" s="160" t="s">
        <v>2508</v>
      </c>
      <c r="E409" s="160" t="s">
        <v>2509</v>
      </c>
      <c r="F409" s="160" t="s">
        <v>2510</v>
      </c>
      <c r="G409" s="160" t="s">
        <v>2511</v>
      </c>
      <c r="H409" s="161">
        <v>118</v>
      </c>
      <c r="I409" s="160" t="s">
        <v>2541</v>
      </c>
      <c r="J409" s="162">
        <v>5042394829</v>
      </c>
      <c r="K409" s="163">
        <v>44511</v>
      </c>
      <c r="L409" s="160" t="s">
        <v>53</v>
      </c>
      <c r="M409" s="160" t="s">
        <v>2514</v>
      </c>
      <c r="N409" s="160" t="s">
        <v>2514</v>
      </c>
      <c r="O409" s="160" t="s">
        <v>2725</v>
      </c>
      <c r="P409" s="160" t="s">
        <v>1475</v>
      </c>
      <c r="Q409" s="160" t="s">
        <v>3112</v>
      </c>
      <c r="R409" s="160" t="s">
        <v>3113</v>
      </c>
      <c r="S409" s="160" t="s">
        <v>3114</v>
      </c>
      <c r="T409" s="160" t="s">
        <v>3115</v>
      </c>
      <c r="U409" s="161">
        <v>74561</v>
      </c>
      <c r="V409" s="160" t="s">
        <v>303</v>
      </c>
      <c r="W409" s="160" t="s">
        <v>2519</v>
      </c>
      <c r="X409" s="164">
        <v>1280</v>
      </c>
      <c r="Y409" s="158" t="s">
        <v>3116</v>
      </c>
      <c r="Z409" s="159">
        <v>44511</v>
      </c>
      <c r="AA409" s="156" t="e">
        <f>SUMIFS('[4]HARGA (2)'!$B$2:$B$32,'[4]HARGA (2)'!$A$2:$A$32,V409)</f>
        <v>#VALUE!</v>
      </c>
      <c r="AB409" s="156" t="e">
        <f t="shared" si="6"/>
        <v>#VALUE!</v>
      </c>
    </row>
    <row r="410" spans="1:28" s="157" customFormat="1" x14ac:dyDescent="0.25">
      <c r="A410" s="149" t="s">
        <v>2506</v>
      </c>
      <c r="B410" s="158" t="s">
        <v>3111</v>
      </c>
      <c r="C410" s="159">
        <v>44511</v>
      </c>
      <c r="D410" s="160" t="s">
        <v>2508</v>
      </c>
      <c r="E410" s="160" t="s">
        <v>2509</v>
      </c>
      <c r="F410" s="160" t="s">
        <v>2510</v>
      </c>
      <c r="G410" s="160" t="s">
        <v>2511</v>
      </c>
      <c r="H410" s="161">
        <v>118</v>
      </c>
      <c r="I410" s="160" t="s">
        <v>2541</v>
      </c>
      <c r="J410" s="162">
        <v>5042394829</v>
      </c>
      <c r="K410" s="163">
        <v>44511</v>
      </c>
      <c r="L410" s="160" t="s">
        <v>53</v>
      </c>
      <c r="M410" s="160" t="s">
        <v>2514</v>
      </c>
      <c r="N410" s="160" t="s">
        <v>2514</v>
      </c>
      <c r="O410" s="160" t="s">
        <v>2725</v>
      </c>
      <c r="P410" s="160" t="s">
        <v>1475</v>
      </c>
      <c r="Q410" s="160" t="s">
        <v>3112</v>
      </c>
      <c r="R410" s="160" t="s">
        <v>3113</v>
      </c>
      <c r="S410" s="160" t="s">
        <v>3114</v>
      </c>
      <c r="T410" s="160" t="s">
        <v>3115</v>
      </c>
      <c r="U410" s="161">
        <v>10116</v>
      </c>
      <c r="V410" s="160" t="s">
        <v>279</v>
      </c>
      <c r="W410" s="160" t="s">
        <v>2519</v>
      </c>
      <c r="X410" s="164">
        <v>32</v>
      </c>
      <c r="AA410" s="156" t="e">
        <f>SUMIFS('[4]HARGA (2)'!$B$2:$B$32,'[4]HARGA (2)'!$A$2:$A$32,V410)</f>
        <v>#VALUE!</v>
      </c>
      <c r="AB410" s="156" t="e">
        <f t="shared" si="6"/>
        <v>#VALUE!</v>
      </c>
    </row>
    <row r="411" spans="1:28" s="157" customFormat="1" x14ac:dyDescent="0.25">
      <c r="A411" s="149" t="s">
        <v>2506</v>
      </c>
      <c r="B411" s="158" t="s">
        <v>3117</v>
      </c>
      <c r="C411" s="159">
        <v>44511</v>
      </c>
      <c r="D411" s="160" t="s">
        <v>2508</v>
      </c>
      <c r="E411" s="160" t="s">
        <v>2509</v>
      </c>
      <c r="F411" s="160" t="s">
        <v>2510</v>
      </c>
      <c r="G411" s="160" t="s">
        <v>2511</v>
      </c>
      <c r="H411" s="160" t="s">
        <v>3118</v>
      </c>
      <c r="I411" s="160" t="s">
        <v>363</v>
      </c>
      <c r="J411" s="162">
        <v>905721460020</v>
      </c>
      <c r="K411" s="163">
        <v>44511</v>
      </c>
      <c r="L411" s="160" t="s">
        <v>193</v>
      </c>
      <c r="M411" s="160" t="s">
        <v>2514</v>
      </c>
      <c r="N411" s="160" t="s">
        <v>2514</v>
      </c>
      <c r="O411" s="160" t="s">
        <v>466</v>
      </c>
      <c r="P411" s="160" t="s">
        <v>2543</v>
      </c>
      <c r="Q411" s="161">
        <v>905721460020</v>
      </c>
      <c r="R411" s="160" t="s">
        <v>3119</v>
      </c>
      <c r="S411" s="160" t="s">
        <v>3120</v>
      </c>
      <c r="T411" s="160" t="s">
        <v>3121</v>
      </c>
      <c r="U411" s="161">
        <v>74565</v>
      </c>
      <c r="V411" s="160" t="s">
        <v>362</v>
      </c>
      <c r="W411" s="160" t="s">
        <v>2519</v>
      </c>
      <c r="X411" s="164">
        <v>900</v>
      </c>
      <c r="Y411" s="149"/>
      <c r="Z411" s="149"/>
      <c r="AA411" s="156" t="e">
        <f>SUMIFS('[4]HARGA (2)'!$B$2:$B$32,'[4]HARGA (2)'!$A$2:$A$32,V411)</f>
        <v>#VALUE!</v>
      </c>
      <c r="AB411" s="156" t="e">
        <f t="shared" si="6"/>
        <v>#VALUE!</v>
      </c>
    </row>
    <row r="412" spans="1:28" s="157" customFormat="1" x14ac:dyDescent="0.25">
      <c r="A412" s="149" t="s">
        <v>2506</v>
      </c>
      <c r="B412" s="158" t="s">
        <v>3122</v>
      </c>
      <c r="C412" s="159">
        <v>44511</v>
      </c>
      <c r="D412" s="160" t="s">
        <v>2508</v>
      </c>
      <c r="E412" s="160" t="s">
        <v>2509</v>
      </c>
      <c r="F412" s="160" t="s">
        <v>2510</v>
      </c>
      <c r="G412" s="160" t="s">
        <v>2511</v>
      </c>
      <c r="H412" s="160" t="s">
        <v>3118</v>
      </c>
      <c r="I412" s="160" t="s">
        <v>363</v>
      </c>
      <c r="J412" s="162">
        <v>905721460021</v>
      </c>
      <c r="K412" s="163">
        <v>44511</v>
      </c>
      <c r="L412" s="160" t="s">
        <v>193</v>
      </c>
      <c r="M412" s="160" t="s">
        <v>2514</v>
      </c>
      <c r="N412" s="160" t="s">
        <v>2514</v>
      </c>
      <c r="O412" s="160" t="s">
        <v>466</v>
      </c>
      <c r="P412" s="160" t="s">
        <v>2543</v>
      </c>
      <c r="Q412" s="161">
        <v>905721460021</v>
      </c>
      <c r="R412" s="160" t="s">
        <v>3123</v>
      </c>
      <c r="S412" s="160" t="s">
        <v>3124</v>
      </c>
      <c r="T412" s="160" t="s">
        <v>3125</v>
      </c>
      <c r="U412" s="161">
        <v>112839</v>
      </c>
      <c r="V412" s="160" t="s">
        <v>439</v>
      </c>
      <c r="W412" s="160" t="s">
        <v>2519</v>
      </c>
      <c r="X412" s="164">
        <v>500</v>
      </c>
      <c r="Y412" s="149"/>
      <c r="Z412" s="149"/>
      <c r="AA412" s="156" t="e">
        <f>SUMIFS('[4]HARGA (2)'!$B$2:$B$32,'[4]HARGA (2)'!$A$2:$A$32,V412)</f>
        <v>#VALUE!</v>
      </c>
      <c r="AB412" s="156" t="e">
        <f t="shared" si="6"/>
        <v>#VALUE!</v>
      </c>
    </row>
    <row r="413" spans="1:28" s="157" customFormat="1" x14ac:dyDescent="0.25">
      <c r="A413" s="149" t="s">
        <v>2506</v>
      </c>
      <c r="B413" s="158" t="s">
        <v>3126</v>
      </c>
      <c r="C413" s="159">
        <v>44511</v>
      </c>
      <c r="D413" s="160" t="s">
        <v>2508</v>
      </c>
      <c r="E413" s="160" t="s">
        <v>2509</v>
      </c>
      <c r="F413" s="160" t="s">
        <v>2510</v>
      </c>
      <c r="G413" s="160" t="s">
        <v>2511</v>
      </c>
      <c r="H413" s="160" t="s">
        <v>3118</v>
      </c>
      <c r="I413" s="160" t="s">
        <v>363</v>
      </c>
      <c r="J413" s="162" t="s">
        <v>3127</v>
      </c>
      <c r="K413" s="163">
        <v>44511</v>
      </c>
      <c r="L413" s="160" t="s">
        <v>193</v>
      </c>
      <c r="M413" s="160" t="s">
        <v>2514</v>
      </c>
      <c r="N413" s="160" t="s">
        <v>2514</v>
      </c>
      <c r="O413" s="160" t="s">
        <v>466</v>
      </c>
      <c r="P413" s="160" t="s">
        <v>2543</v>
      </c>
      <c r="Q413" s="160" t="s">
        <v>3127</v>
      </c>
      <c r="R413" s="160" t="s">
        <v>3128</v>
      </c>
      <c r="S413" s="160" t="s">
        <v>3124</v>
      </c>
      <c r="T413" s="160" t="s">
        <v>3129</v>
      </c>
      <c r="U413" s="161">
        <v>112839</v>
      </c>
      <c r="V413" s="160" t="s">
        <v>439</v>
      </c>
      <c r="W413" s="160" t="s">
        <v>2519</v>
      </c>
      <c r="X413" s="164">
        <v>300</v>
      </c>
      <c r="Y413" s="149"/>
      <c r="Z413" s="149"/>
      <c r="AA413" s="156" t="e">
        <f>SUMIFS('[4]HARGA (2)'!$B$2:$B$32,'[4]HARGA (2)'!$A$2:$A$32,V413)</f>
        <v>#VALUE!</v>
      </c>
      <c r="AB413" s="156" t="e">
        <f t="shared" si="6"/>
        <v>#VALUE!</v>
      </c>
    </row>
    <row r="414" spans="1:28" s="157" customFormat="1" x14ac:dyDescent="0.25">
      <c r="A414" s="149" t="s">
        <v>2506</v>
      </c>
      <c r="B414" s="166" t="s">
        <v>3130</v>
      </c>
      <c r="C414" s="167">
        <v>44511</v>
      </c>
      <c r="D414" s="166" t="s">
        <v>2508</v>
      </c>
      <c r="E414" s="166" t="s">
        <v>2509</v>
      </c>
      <c r="F414" s="166" t="s">
        <v>2510</v>
      </c>
      <c r="G414" s="166" t="s">
        <v>2511</v>
      </c>
      <c r="H414" s="168">
        <v>118</v>
      </c>
      <c r="I414" s="166" t="s">
        <v>2541</v>
      </c>
      <c r="J414" s="169" t="s">
        <v>2542</v>
      </c>
      <c r="K414" s="170">
        <v>44509</v>
      </c>
      <c r="L414" s="166" t="s">
        <v>193</v>
      </c>
      <c r="M414" s="166" t="s">
        <v>2514</v>
      </c>
      <c r="N414" s="166" t="s">
        <v>2514</v>
      </c>
      <c r="O414" s="166" t="s">
        <v>466</v>
      </c>
      <c r="P414" s="166" t="s">
        <v>2543</v>
      </c>
      <c r="Q414" s="166"/>
      <c r="R414" s="166"/>
      <c r="S414" s="166"/>
      <c r="T414" s="166" t="s">
        <v>2544</v>
      </c>
      <c r="U414" s="168">
        <v>10116</v>
      </c>
      <c r="V414" s="166" t="s">
        <v>279</v>
      </c>
      <c r="W414" s="166" t="s">
        <v>2519</v>
      </c>
      <c r="X414" s="171">
        <v>16</v>
      </c>
      <c r="Y414" s="202" t="s">
        <v>3131</v>
      </c>
      <c r="Z414" s="167">
        <v>44511</v>
      </c>
      <c r="AA414" s="156" t="e">
        <f>SUMIFS('[4]HARGA (2)'!$B$2:$B$32,'[4]HARGA (2)'!$A$2:$A$32,V414)</f>
        <v>#VALUE!</v>
      </c>
      <c r="AB414" s="156" t="e">
        <f t="shared" si="6"/>
        <v>#VALUE!</v>
      </c>
    </row>
    <row r="415" spans="1:28" s="157" customFormat="1" x14ac:dyDescent="0.25">
      <c r="A415" s="149" t="s">
        <v>2506</v>
      </c>
      <c r="B415" s="166" t="s">
        <v>3132</v>
      </c>
      <c r="C415" s="167">
        <v>44511</v>
      </c>
      <c r="D415" s="166" t="s">
        <v>2508</v>
      </c>
      <c r="E415" s="166" t="s">
        <v>2509</v>
      </c>
      <c r="F415" s="166" t="s">
        <v>2510</v>
      </c>
      <c r="G415" s="166" t="s">
        <v>2511</v>
      </c>
      <c r="H415" s="168">
        <v>118</v>
      </c>
      <c r="I415" s="166" t="s">
        <v>2541</v>
      </c>
      <c r="J415" s="169" t="s">
        <v>2542</v>
      </c>
      <c r="K415" s="170">
        <v>44509</v>
      </c>
      <c r="L415" s="166" t="s">
        <v>193</v>
      </c>
      <c r="M415" s="166" t="s">
        <v>2514</v>
      </c>
      <c r="N415" s="166" t="s">
        <v>2514</v>
      </c>
      <c r="O415" s="166" t="s">
        <v>2126</v>
      </c>
      <c r="P415" s="166" t="s">
        <v>3133</v>
      </c>
      <c r="Q415" s="166"/>
      <c r="R415" s="166"/>
      <c r="S415" s="166"/>
      <c r="T415" s="166" t="s">
        <v>2544</v>
      </c>
      <c r="U415" s="168">
        <v>10116</v>
      </c>
      <c r="V415" s="166" t="s">
        <v>279</v>
      </c>
      <c r="W415" s="166" t="s">
        <v>2519</v>
      </c>
      <c r="X415" s="171">
        <v>16</v>
      </c>
      <c r="Y415" s="149"/>
      <c r="Z415" s="149"/>
      <c r="AA415" s="156" t="e">
        <f>SUMIFS('[4]HARGA (2)'!$B$2:$B$32,'[4]HARGA (2)'!$A$2:$A$32,V415)</f>
        <v>#VALUE!</v>
      </c>
      <c r="AB415" s="156" t="e">
        <f t="shared" si="6"/>
        <v>#VALUE!</v>
      </c>
    </row>
    <row r="416" spans="1:28" s="157" customFormat="1" x14ac:dyDescent="0.25">
      <c r="A416" s="149" t="s">
        <v>2506</v>
      </c>
      <c r="B416" s="158" t="s">
        <v>3134</v>
      </c>
      <c r="C416" s="159">
        <v>44512</v>
      </c>
      <c r="D416" s="160" t="s">
        <v>2508</v>
      </c>
      <c r="E416" s="160" t="s">
        <v>2509</v>
      </c>
      <c r="F416" s="160" t="s">
        <v>2510</v>
      </c>
      <c r="G416" s="160" t="s">
        <v>2511</v>
      </c>
      <c r="H416" s="161">
        <v>118</v>
      </c>
      <c r="I416" s="160" t="s">
        <v>2541</v>
      </c>
      <c r="J416" s="162">
        <v>5042393933</v>
      </c>
      <c r="K416" s="163">
        <v>44511</v>
      </c>
      <c r="L416" s="160" t="s">
        <v>386</v>
      </c>
      <c r="M416" s="160" t="s">
        <v>2514</v>
      </c>
      <c r="N416" s="160" t="s">
        <v>2514</v>
      </c>
      <c r="O416" s="160" t="s">
        <v>1141</v>
      </c>
      <c r="P416" s="160" t="s">
        <v>1142</v>
      </c>
      <c r="Q416" s="160" t="s">
        <v>3135</v>
      </c>
      <c r="R416" s="160" t="s">
        <v>3136</v>
      </c>
      <c r="S416" s="160" t="s">
        <v>3137</v>
      </c>
      <c r="T416" s="160" t="s">
        <v>3138</v>
      </c>
      <c r="U416" s="161">
        <v>74561</v>
      </c>
      <c r="V416" s="160" t="s">
        <v>303</v>
      </c>
      <c r="W416" s="160" t="s">
        <v>2519</v>
      </c>
      <c r="X416" s="164">
        <v>1280</v>
      </c>
      <c r="Y416" s="158" t="s">
        <v>3139</v>
      </c>
      <c r="Z416" s="159">
        <v>44512</v>
      </c>
      <c r="AA416" s="156" t="e">
        <f>SUMIFS('[4]HARGA (2)'!$B$2:$B$32,'[4]HARGA (2)'!$A$2:$A$32,V416)</f>
        <v>#VALUE!</v>
      </c>
      <c r="AB416" s="156" t="e">
        <f t="shared" si="6"/>
        <v>#VALUE!</v>
      </c>
    </row>
    <row r="417" spans="1:28" s="157" customFormat="1" x14ac:dyDescent="0.25">
      <c r="A417" s="149" t="s">
        <v>2506</v>
      </c>
      <c r="B417" s="158" t="s">
        <v>3134</v>
      </c>
      <c r="C417" s="159">
        <v>44512</v>
      </c>
      <c r="D417" s="160" t="s">
        <v>2508</v>
      </c>
      <c r="E417" s="160" t="s">
        <v>2509</v>
      </c>
      <c r="F417" s="160" t="s">
        <v>2510</v>
      </c>
      <c r="G417" s="160" t="s">
        <v>2511</v>
      </c>
      <c r="H417" s="161">
        <v>118</v>
      </c>
      <c r="I417" s="160" t="s">
        <v>2541</v>
      </c>
      <c r="J417" s="162">
        <v>5042393933</v>
      </c>
      <c r="K417" s="163">
        <v>44511</v>
      </c>
      <c r="L417" s="160" t="s">
        <v>386</v>
      </c>
      <c r="M417" s="160" t="s">
        <v>2514</v>
      </c>
      <c r="N417" s="160" t="s">
        <v>2514</v>
      </c>
      <c r="O417" s="160" t="s">
        <v>1141</v>
      </c>
      <c r="P417" s="160" t="s">
        <v>1142</v>
      </c>
      <c r="Q417" s="160" t="s">
        <v>3135</v>
      </c>
      <c r="R417" s="160" t="s">
        <v>3136</v>
      </c>
      <c r="S417" s="160" t="s">
        <v>3137</v>
      </c>
      <c r="T417" s="160" t="s">
        <v>3138</v>
      </c>
      <c r="U417" s="161">
        <v>10116</v>
      </c>
      <c r="V417" s="160" t="s">
        <v>279</v>
      </c>
      <c r="W417" s="160" t="s">
        <v>2519</v>
      </c>
      <c r="X417" s="164">
        <v>32</v>
      </c>
      <c r="Y417" s="149"/>
      <c r="Z417" s="149"/>
      <c r="AA417" s="156" t="e">
        <f>SUMIFS('[4]HARGA (2)'!$B$2:$B$32,'[4]HARGA (2)'!$A$2:$A$32,V417)</f>
        <v>#VALUE!</v>
      </c>
      <c r="AB417" s="156" t="e">
        <f t="shared" si="6"/>
        <v>#VALUE!</v>
      </c>
    </row>
    <row r="418" spans="1:28" s="157" customFormat="1" x14ac:dyDescent="0.25">
      <c r="A418" s="149" t="s">
        <v>2506</v>
      </c>
      <c r="B418" s="150" t="s">
        <v>3140</v>
      </c>
      <c r="C418" s="151">
        <v>44512</v>
      </c>
      <c r="D418" s="150" t="s">
        <v>2508</v>
      </c>
      <c r="E418" s="150" t="s">
        <v>2509</v>
      </c>
      <c r="F418" s="150" t="s">
        <v>2510</v>
      </c>
      <c r="G418" s="150" t="s">
        <v>2511</v>
      </c>
      <c r="H418" s="152">
        <v>164</v>
      </c>
      <c r="I418" s="150" t="s">
        <v>2512</v>
      </c>
      <c r="J418" s="153" t="s">
        <v>3141</v>
      </c>
      <c r="K418" s="154">
        <v>44511</v>
      </c>
      <c r="L418" s="150" t="s">
        <v>53</v>
      </c>
      <c r="M418" s="150" t="s">
        <v>2514</v>
      </c>
      <c r="N418" s="150" t="s">
        <v>2514</v>
      </c>
      <c r="O418" s="150" t="s">
        <v>983</v>
      </c>
      <c r="P418" s="150" t="s">
        <v>984</v>
      </c>
      <c r="Q418" s="150" t="s">
        <v>3141</v>
      </c>
      <c r="R418" s="150" t="s">
        <v>3142</v>
      </c>
      <c r="S418" s="150"/>
      <c r="T418" s="150" t="s">
        <v>3143</v>
      </c>
      <c r="U418" s="152">
        <v>74559</v>
      </c>
      <c r="V418" s="150" t="s">
        <v>2524</v>
      </c>
      <c r="W418" s="150" t="s">
        <v>2519</v>
      </c>
      <c r="X418" s="155">
        <v>4</v>
      </c>
      <c r="Y418" s="149"/>
      <c r="Z418" s="149"/>
      <c r="AA418" s="156" t="e">
        <f>SUMIFS('[4]HARGA (2)'!$B$2:$B$32,'[4]HARGA (2)'!$A$2:$A$32,V418)</f>
        <v>#VALUE!</v>
      </c>
      <c r="AB418" s="156" t="e">
        <f t="shared" si="6"/>
        <v>#VALUE!</v>
      </c>
    </row>
    <row r="419" spans="1:28" s="157" customFormat="1" x14ac:dyDescent="0.25">
      <c r="A419" s="149" t="s">
        <v>2506</v>
      </c>
      <c r="B419" s="150" t="s">
        <v>3140</v>
      </c>
      <c r="C419" s="151">
        <v>44512</v>
      </c>
      <c r="D419" s="150" t="s">
        <v>2508</v>
      </c>
      <c r="E419" s="150" t="s">
        <v>2509</v>
      </c>
      <c r="F419" s="150" t="s">
        <v>2510</v>
      </c>
      <c r="G419" s="150" t="s">
        <v>2511</v>
      </c>
      <c r="H419" s="152">
        <v>164</v>
      </c>
      <c r="I419" s="150" t="s">
        <v>2512</v>
      </c>
      <c r="J419" s="153" t="s">
        <v>3141</v>
      </c>
      <c r="K419" s="154">
        <v>44511</v>
      </c>
      <c r="L419" s="150" t="s">
        <v>53</v>
      </c>
      <c r="M419" s="150" t="s">
        <v>2514</v>
      </c>
      <c r="N419" s="150" t="s">
        <v>2514</v>
      </c>
      <c r="O419" s="150" t="s">
        <v>983</v>
      </c>
      <c r="P419" s="150" t="s">
        <v>984</v>
      </c>
      <c r="Q419" s="150" t="s">
        <v>3141</v>
      </c>
      <c r="R419" s="150" t="s">
        <v>3142</v>
      </c>
      <c r="S419" s="150"/>
      <c r="T419" s="150" t="s">
        <v>3143</v>
      </c>
      <c r="U419" s="152">
        <v>19310</v>
      </c>
      <c r="V419" s="150" t="s">
        <v>2525</v>
      </c>
      <c r="W419" s="150" t="s">
        <v>2519</v>
      </c>
      <c r="X419" s="155">
        <v>4</v>
      </c>
      <c r="Y419" s="149"/>
      <c r="Z419" s="149"/>
      <c r="AA419" s="156" t="e">
        <f>SUMIFS('[4]HARGA (2)'!$B$2:$B$32,'[4]HARGA (2)'!$A$2:$A$32,V419)</f>
        <v>#VALUE!</v>
      </c>
      <c r="AB419" s="156" t="e">
        <f t="shared" si="6"/>
        <v>#VALUE!</v>
      </c>
    </row>
    <row r="420" spans="1:28" s="157" customFormat="1" x14ac:dyDescent="0.25">
      <c r="A420" s="149" t="s">
        <v>2506</v>
      </c>
      <c r="B420" s="150" t="s">
        <v>3140</v>
      </c>
      <c r="C420" s="151">
        <v>44512</v>
      </c>
      <c r="D420" s="150" t="s">
        <v>2508</v>
      </c>
      <c r="E420" s="150" t="s">
        <v>2509</v>
      </c>
      <c r="F420" s="150" t="s">
        <v>2510</v>
      </c>
      <c r="G420" s="150" t="s">
        <v>2511</v>
      </c>
      <c r="H420" s="152">
        <v>164</v>
      </c>
      <c r="I420" s="150" t="s">
        <v>2512</v>
      </c>
      <c r="J420" s="153" t="s">
        <v>3141</v>
      </c>
      <c r="K420" s="154">
        <v>44511</v>
      </c>
      <c r="L420" s="150" t="s">
        <v>53</v>
      </c>
      <c r="M420" s="150" t="s">
        <v>2514</v>
      </c>
      <c r="N420" s="150" t="s">
        <v>2514</v>
      </c>
      <c r="O420" s="150" t="s">
        <v>983</v>
      </c>
      <c r="P420" s="150" t="s">
        <v>984</v>
      </c>
      <c r="Q420" s="150" t="s">
        <v>3141</v>
      </c>
      <c r="R420" s="150" t="s">
        <v>3142</v>
      </c>
      <c r="S420" s="150"/>
      <c r="T420" s="150" t="s">
        <v>3143</v>
      </c>
      <c r="U420" s="150" t="s">
        <v>2517</v>
      </c>
      <c r="V420" s="150" t="s">
        <v>2518</v>
      </c>
      <c r="W420" s="150" t="s">
        <v>2519</v>
      </c>
      <c r="X420" s="155">
        <v>45</v>
      </c>
      <c r="Y420" s="149"/>
      <c r="Z420" s="149"/>
      <c r="AA420" s="156" t="e">
        <f>SUMIFS('[4]HARGA (2)'!$B$2:$B$32,'[4]HARGA (2)'!$A$2:$A$32,V420)</f>
        <v>#VALUE!</v>
      </c>
      <c r="AB420" s="156" t="e">
        <f t="shared" si="6"/>
        <v>#VALUE!</v>
      </c>
    </row>
    <row r="421" spans="1:28" s="157" customFormat="1" x14ac:dyDescent="0.25">
      <c r="A421" s="149" t="s">
        <v>2506</v>
      </c>
      <c r="B421" s="158" t="s">
        <v>3144</v>
      </c>
      <c r="C421" s="159">
        <v>44512</v>
      </c>
      <c r="D421" s="160" t="s">
        <v>2508</v>
      </c>
      <c r="E421" s="160" t="s">
        <v>2509</v>
      </c>
      <c r="F421" s="160" t="s">
        <v>2510</v>
      </c>
      <c r="G421" s="160" t="s">
        <v>2511</v>
      </c>
      <c r="H421" s="161">
        <v>164</v>
      </c>
      <c r="I421" s="160" t="s">
        <v>2512</v>
      </c>
      <c r="J421" s="162">
        <v>5042402527</v>
      </c>
      <c r="K421" s="163">
        <v>44511</v>
      </c>
      <c r="L421" s="160" t="s">
        <v>53</v>
      </c>
      <c r="M421" s="160" t="s">
        <v>2514</v>
      </c>
      <c r="N421" s="160" t="s">
        <v>2514</v>
      </c>
      <c r="O421" s="160" t="s">
        <v>983</v>
      </c>
      <c r="P421" s="160" t="s">
        <v>984</v>
      </c>
      <c r="Q421" s="160" t="s">
        <v>3141</v>
      </c>
      <c r="R421" s="160" t="s">
        <v>3145</v>
      </c>
      <c r="S421" s="160" t="s">
        <v>3068</v>
      </c>
      <c r="T421" s="160" t="s">
        <v>3146</v>
      </c>
      <c r="U421" s="161">
        <v>74559</v>
      </c>
      <c r="V421" s="160" t="s">
        <v>2524</v>
      </c>
      <c r="W421" s="160" t="s">
        <v>2519</v>
      </c>
      <c r="X421" s="164">
        <v>1152</v>
      </c>
      <c r="Y421" s="149"/>
      <c r="Z421" s="149"/>
      <c r="AA421" s="156" t="e">
        <f>SUMIFS('[4]HARGA (2)'!$B$2:$B$32,'[4]HARGA (2)'!$A$2:$A$32,V421)</f>
        <v>#VALUE!</v>
      </c>
      <c r="AB421" s="156" t="e">
        <f t="shared" si="6"/>
        <v>#VALUE!</v>
      </c>
    </row>
    <row r="422" spans="1:28" s="157" customFormat="1" x14ac:dyDescent="0.25">
      <c r="A422" s="149" t="s">
        <v>2506</v>
      </c>
      <c r="B422" s="158" t="s">
        <v>3144</v>
      </c>
      <c r="C422" s="159">
        <v>44512</v>
      </c>
      <c r="D422" s="160" t="s">
        <v>2508</v>
      </c>
      <c r="E422" s="160" t="s">
        <v>2509</v>
      </c>
      <c r="F422" s="160" t="s">
        <v>2510</v>
      </c>
      <c r="G422" s="160" t="s">
        <v>2511</v>
      </c>
      <c r="H422" s="161">
        <v>164</v>
      </c>
      <c r="I422" s="160" t="s">
        <v>2512</v>
      </c>
      <c r="J422" s="162">
        <v>5042402527</v>
      </c>
      <c r="K422" s="163">
        <v>44511</v>
      </c>
      <c r="L422" s="160" t="s">
        <v>53</v>
      </c>
      <c r="M422" s="160" t="s">
        <v>2514</v>
      </c>
      <c r="N422" s="160" t="s">
        <v>2514</v>
      </c>
      <c r="O422" s="160" t="s">
        <v>983</v>
      </c>
      <c r="P422" s="160" t="s">
        <v>984</v>
      </c>
      <c r="Q422" s="160" t="s">
        <v>3141</v>
      </c>
      <c r="R422" s="160" t="s">
        <v>3145</v>
      </c>
      <c r="S422" s="160" t="s">
        <v>3068</v>
      </c>
      <c r="T422" s="160" t="s">
        <v>3146</v>
      </c>
      <c r="U422" s="161">
        <v>19310</v>
      </c>
      <c r="V422" s="160" t="s">
        <v>2525</v>
      </c>
      <c r="W422" s="160" t="s">
        <v>2519</v>
      </c>
      <c r="X422" s="164">
        <v>1152</v>
      </c>
      <c r="Y422" s="149"/>
      <c r="Z422" s="149"/>
      <c r="AA422" s="156" t="e">
        <f>SUMIFS('[4]HARGA (2)'!$B$2:$B$32,'[4]HARGA (2)'!$A$2:$A$32,V422)</f>
        <v>#VALUE!</v>
      </c>
      <c r="AB422" s="156" t="e">
        <f t="shared" si="6"/>
        <v>#VALUE!</v>
      </c>
    </row>
    <row r="423" spans="1:28" s="157" customFormat="1" x14ac:dyDescent="0.25">
      <c r="A423" s="149" t="s">
        <v>2506</v>
      </c>
      <c r="B423" s="158" t="s">
        <v>3144</v>
      </c>
      <c r="C423" s="159">
        <v>44512</v>
      </c>
      <c r="D423" s="160" t="s">
        <v>2508</v>
      </c>
      <c r="E423" s="160" t="s">
        <v>2509</v>
      </c>
      <c r="F423" s="160" t="s">
        <v>2510</v>
      </c>
      <c r="G423" s="160" t="s">
        <v>2511</v>
      </c>
      <c r="H423" s="161">
        <v>164</v>
      </c>
      <c r="I423" s="160" t="s">
        <v>2512</v>
      </c>
      <c r="J423" s="162">
        <v>5042402527</v>
      </c>
      <c r="K423" s="163">
        <v>44511</v>
      </c>
      <c r="L423" s="160" t="s">
        <v>53</v>
      </c>
      <c r="M423" s="160" t="s">
        <v>2514</v>
      </c>
      <c r="N423" s="160" t="s">
        <v>2514</v>
      </c>
      <c r="O423" s="160" t="s">
        <v>983</v>
      </c>
      <c r="P423" s="160" t="s">
        <v>984</v>
      </c>
      <c r="Q423" s="160" t="s">
        <v>3141</v>
      </c>
      <c r="R423" s="160" t="s">
        <v>3145</v>
      </c>
      <c r="S423" s="160" t="s">
        <v>3068</v>
      </c>
      <c r="T423" s="160" t="s">
        <v>3146</v>
      </c>
      <c r="U423" s="160" t="s">
        <v>2517</v>
      </c>
      <c r="V423" s="160" t="s">
        <v>2518</v>
      </c>
      <c r="W423" s="160" t="s">
        <v>2519</v>
      </c>
      <c r="X423" s="164">
        <v>1152</v>
      </c>
      <c r="Y423" s="149"/>
      <c r="Z423" s="149"/>
      <c r="AA423" s="156" t="e">
        <f>SUMIFS('[4]HARGA (2)'!$B$2:$B$32,'[4]HARGA (2)'!$A$2:$A$32,V423)</f>
        <v>#VALUE!</v>
      </c>
      <c r="AB423" s="156" t="e">
        <f t="shared" si="6"/>
        <v>#VALUE!</v>
      </c>
    </row>
    <row r="424" spans="1:28" s="157" customFormat="1" x14ac:dyDescent="0.25">
      <c r="A424" s="149" t="s">
        <v>2506</v>
      </c>
      <c r="B424" s="158" t="s">
        <v>3144</v>
      </c>
      <c r="C424" s="159">
        <v>44512</v>
      </c>
      <c r="D424" s="160" t="s">
        <v>2508</v>
      </c>
      <c r="E424" s="160" t="s">
        <v>2509</v>
      </c>
      <c r="F424" s="160" t="s">
        <v>2510</v>
      </c>
      <c r="G424" s="160" t="s">
        <v>2511</v>
      </c>
      <c r="H424" s="161">
        <v>164</v>
      </c>
      <c r="I424" s="160" t="s">
        <v>2512</v>
      </c>
      <c r="J424" s="162">
        <v>5042402527</v>
      </c>
      <c r="K424" s="163">
        <v>44511</v>
      </c>
      <c r="L424" s="160" t="s">
        <v>53</v>
      </c>
      <c r="M424" s="160" t="s">
        <v>2514</v>
      </c>
      <c r="N424" s="160" t="s">
        <v>2514</v>
      </c>
      <c r="O424" s="160" t="s">
        <v>983</v>
      </c>
      <c r="P424" s="160" t="s">
        <v>984</v>
      </c>
      <c r="Q424" s="160" t="s">
        <v>3141</v>
      </c>
      <c r="R424" s="160" t="s">
        <v>3145</v>
      </c>
      <c r="S424" s="160" t="s">
        <v>3068</v>
      </c>
      <c r="T424" s="160" t="s">
        <v>3146</v>
      </c>
      <c r="U424" s="161">
        <v>33300</v>
      </c>
      <c r="V424" s="160" t="s">
        <v>65</v>
      </c>
      <c r="W424" s="160" t="s">
        <v>2519</v>
      </c>
      <c r="X424" s="164">
        <v>24</v>
      </c>
      <c r="Y424" s="149"/>
      <c r="Z424" s="149"/>
      <c r="AA424" s="156" t="e">
        <f>SUMIFS('[4]HARGA (2)'!$B$2:$B$32,'[4]HARGA (2)'!$A$2:$A$32,V424)</f>
        <v>#VALUE!</v>
      </c>
      <c r="AB424" s="156" t="e">
        <f t="shared" si="6"/>
        <v>#VALUE!</v>
      </c>
    </row>
    <row r="425" spans="1:28" s="157" customFormat="1" x14ac:dyDescent="0.25">
      <c r="A425" s="149" t="s">
        <v>2506</v>
      </c>
      <c r="B425" s="158" t="s">
        <v>3147</v>
      </c>
      <c r="C425" s="159">
        <v>44512</v>
      </c>
      <c r="D425" s="160" t="s">
        <v>2508</v>
      </c>
      <c r="E425" s="160" t="s">
        <v>2509</v>
      </c>
      <c r="F425" s="160" t="s">
        <v>2510</v>
      </c>
      <c r="G425" s="160" t="s">
        <v>2511</v>
      </c>
      <c r="H425" s="161">
        <v>118</v>
      </c>
      <c r="I425" s="160" t="s">
        <v>2541</v>
      </c>
      <c r="J425" s="162">
        <v>5042402872</v>
      </c>
      <c r="K425" s="163">
        <v>44512</v>
      </c>
      <c r="L425" s="160" t="s">
        <v>53</v>
      </c>
      <c r="M425" s="160" t="s">
        <v>2514</v>
      </c>
      <c r="N425" s="160" t="s">
        <v>2514</v>
      </c>
      <c r="O425" s="160" t="s">
        <v>3148</v>
      </c>
      <c r="P425" s="160" t="s">
        <v>1512</v>
      </c>
      <c r="Q425" s="160" t="s">
        <v>3149</v>
      </c>
      <c r="R425" s="160" t="s">
        <v>3150</v>
      </c>
      <c r="S425" s="160" t="s">
        <v>3137</v>
      </c>
      <c r="T425" s="160" t="s">
        <v>3151</v>
      </c>
      <c r="U425" s="161">
        <v>74561</v>
      </c>
      <c r="V425" s="160" t="s">
        <v>303</v>
      </c>
      <c r="W425" s="160" t="s">
        <v>2519</v>
      </c>
      <c r="X425" s="164">
        <v>1280</v>
      </c>
      <c r="Y425" s="158" t="s">
        <v>3152</v>
      </c>
      <c r="Z425" s="159">
        <v>44512</v>
      </c>
      <c r="AA425" s="156" t="e">
        <f>SUMIFS('[4]HARGA (2)'!$B$2:$B$32,'[4]HARGA (2)'!$A$2:$A$32,V425)</f>
        <v>#VALUE!</v>
      </c>
      <c r="AB425" s="156" t="e">
        <f t="shared" si="6"/>
        <v>#VALUE!</v>
      </c>
    </row>
    <row r="426" spans="1:28" s="157" customFormat="1" x14ac:dyDescent="0.25">
      <c r="A426" s="149" t="s">
        <v>2506</v>
      </c>
      <c r="B426" s="158" t="s">
        <v>3147</v>
      </c>
      <c r="C426" s="159">
        <v>44512</v>
      </c>
      <c r="D426" s="160" t="s">
        <v>2508</v>
      </c>
      <c r="E426" s="160" t="s">
        <v>2509</v>
      </c>
      <c r="F426" s="160" t="s">
        <v>2510</v>
      </c>
      <c r="G426" s="160" t="s">
        <v>2511</v>
      </c>
      <c r="H426" s="161">
        <v>118</v>
      </c>
      <c r="I426" s="160" t="s">
        <v>2541</v>
      </c>
      <c r="J426" s="162">
        <v>5042402872</v>
      </c>
      <c r="K426" s="163">
        <v>44512</v>
      </c>
      <c r="L426" s="160" t="s">
        <v>53</v>
      </c>
      <c r="M426" s="160" t="s">
        <v>2514</v>
      </c>
      <c r="N426" s="160" t="s">
        <v>2514</v>
      </c>
      <c r="O426" s="160" t="s">
        <v>3148</v>
      </c>
      <c r="P426" s="160" t="s">
        <v>1512</v>
      </c>
      <c r="Q426" s="160" t="s">
        <v>3149</v>
      </c>
      <c r="R426" s="160" t="s">
        <v>3150</v>
      </c>
      <c r="S426" s="160" t="s">
        <v>3137</v>
      </c>
      <c r="T426" s="160" t="s">
        <v>3151</v>
      </c>
      <c r="U426" s="161">
        <v>10116</v>
      </c>
      <c r="V426" s="160" t="s">
        <v>279</v>
      </c>
      <c r="W426" s="160" t="s">
        <v>2519</v>
      </c>
      <c r="X426" s="164">
        <v>32</v>
      </c>
      <c r="Y426" s="149"/>
      <c r="Z426" s="149"/>
      <c r="AA426" s="156" t="e">
        <f>SUMIFS('[4]HARGA (2)'!$B$2:$B$32,'[4]HARGA (2)'!$A$2:$A$32,V426)</f>
        <v>#VALUE!</v>
      </c>
      <c r="AB426" s="156" t="e">
        <f t="shared" si="6"/>
        <v>#VALUE!</v>
      </c>
    </row>
    <row r="427" spans="1:28" s="157" customFormat="1" x14ac:dyDescent="0.25">
      <c r="A427" s="149" t="s">
        <v>2506</v>
      </c>
      <c r="B427" s="150" t="s">
        <v>3153</v>
      </c>
      <c r="C427" s="151">
        <v>44512</v>
      </c>
      <c r="D427" s="150" t="s">
        <v>2508</v>
      </c>
      <c r="E427" s="150" t="s">
        <v>2509</v>
      </c>
      <c r="F427" s="150" t="s">
        <v>2510</v>
      </c>
      <c r="G427" s="150" t="s">
        <v>2511</v>
      </c>
      <c r="H427" s="152">
        <v>164</v>
      </c>
      <c r="I427" s="150" t="s">
        <v>2512</v>
      </c>
      <c r="J427" s="153" t="s">
        <v>3154</v>
      </c>
      <c r="K427" s="154">
        <v>44511</v>
      </c>
      <c r="L427" s="150" t="s">
        <v>53</v>
      </c>
      <c r="M427" s="150" t="s">
        <v>2514</v>
      </c>
      <c r="N427" s="150" t="s">
        <v>2514</v>
      </c>
      <c r="O427" s="150" t="s">
        <v>75</v>
      </c>
      <c r="P427" s="150" t="s">
        <v>76</v>
      </c>
      <c r="Q427" s="150" t="s">
        <v>3154</v>
      </c>
      <c r="R427" s="150" t="s">
        <v>3155</v>
      </c>
      <c r="S427" s="150"/>
      <c r="T427" s="150" t="s">
        <v>3156</v>
      </c>
      <c r="U427" s="150" t="s">
        <v>2517</v>
      </c>
      <c r="V427" s="150" t="s">
        <v>2518</v>
      </c>
      <c r="W427" s="150" t="s">
        <v>2519</v>
      </c>
      <c r="X427" s="155">
        <v>96</v>
      </c>
      <c r="Y427" s="149"/>
      <c r="Z427" s="149"/>
      <c r="AA427" s="156" t="e">
        <f>SUMIFS('[4]HARGA (2)'!$B$2:$B$32,'[4]HARGA (2)'!$A$2:$A$32,V427)</f>
        <v>#VALUE!</v>
      </c>
      <c r="AB427" s="156" t="e">
        <f t="shared" si="6"/>
        <v>#VALUE!</v>
      </c>
    </row>
    <row r="428" spans="1:28" s="157" customFormat="1" x14ac:dyDescent="0.25">
      <c r="A428" s="149" t="s">
        <v>2506</v>
      </c>
      <c r="B428" s="158" t="s">
        <v>3157</v>
      </c>
      <c r="C428" s="159">
        <v>44512</v>
      </c>
      <c r="D428" s="160" t="s">
        <v>2508</v>
      </c>
      <c r="E428" s="160" t="s">
        <v>2509</v>
      </c>
      <c r="F428" s="160" t="s">
        <v>2510</v>
      </c>
      <c r="G428" s="160" t="s">
        <v>2511</v>
      </c>
      <c r="H428" s="161">
        <v>164</v>
      </c>
      <c r="I428" s="160" t="s">
        <v>2512</v>
      </c>
      <c r="J428" s="162">
        <v>5042397577</v>
      </c>
      <c r="K428" s="163">
        <v>44511</v>
      </c>
      <c r="L428" s="160" t="s">
        <v>53</v>
      </c>
      <c r="M428" s="160" t="s">
        <v>2514</v>
      </c>
      <c r="N428" s="160" t="s">
        <v>2514</v>
      </c>
      <c r="O428" s="160" t="s">
        <v>75</v>
      </c>
      <c r="P428" s="160" t="s">
        <v>76</v>
      </c>
      <c r="Q428" s="160" t="s">
        <v>3154</v>
      </c>
      <c r="R428" s="160" t="s">
        <v>3158</v>
      </c>
      <c r="S428" s="160" t="s">
        <v>3159</v>
      </c>
      <c r="T428" s="160" t="s">
        <v>3160</v>
      </c>
      <c r="U428" s="161">
        <v>74559</v>
      </c>
      <c r="V428" s="160" t="s">
        <v>2524</v>
      </c>
      <c r="W428" s="160" t="s">
        <v>2519</v>
      </c>
      <c r="X428" s="164">
        <v>1248</v>
      </c>
      <c r="Y428" s="149"/>
      <c r="Z428" s="149"/>
      <c r="AA428" s="156" t="e">
        <f>SUMIFS('[4]HARGA (2)'!$B$2:$B$32,'[4]HARGA (2)'!$A$2:$A$32,V428)</f>
        <v>#VALUE!</v>
      </c>
      <c r="AB428" s="156" t="e">
        <f t="shared" si="6"/>
        <v>#VALUE!</v>
      </c>
    </row>
    <row r="429" spans="1:28" s="157" customFormat="1" x14ac:dyDescent="0.25">
      <c r="A429" s="149" t="s">
        <v>2506</v>
      </c>
      <c r="B429" s="158" t="s">
        <v>3157</v>
      </c>
      <c r="C429" s="159">
        <v>44512</v>
      </c>
      <c r="D429" s="160" t="s">
        <v>2508</v>
      </c>
      <c r="E429" s="160" t="s">
        <v>2509</v>
      </c>
      <c r="F429" s="160" t="s">
        <v>2510</v>
      </c>
      <c r="G429" s="160" t="s">
        <v>2511</v>
      </c>
      <c r="H429" s="161">
        <v>164</v>
      </c>
      <c r="I429" s="160" t="s">
        <v>2512</v>
      </c>
      <c r="J429" s="162">
        <v>5042397577</v>
      </c>
      <c r="K429" s="163">
        <v>44511</v>
      </c>
      <c r="L429" s="160" t="s">
        <v>53</v>
      </c>
      <c r="M429" s="160" t="s">
        <v>2514</v>
      </c>
      <c r="N429" s="160" t="s">
        <v>2514</v>
      </c>
      <c r="O429" s="160" t="s">
        <v>75</v>
      </c>
      <c r="P429" s="160" t="s">
        <v>76</v>
      </c>
      <c r="Q429" s="160" t="s">
        <v>3154</v>
      </c>
      <c r="R429" s="160" t="s">
        <v>3158</v>
      </c>
      <c r="S429" s="160" t="s">
        <v>3159</v>
      </c>
      <c r="T429" s="160" t="s">
        <v>3160</v>
      </c>
      <c r="U429" s="161">
        <v>19310</v>
      </c>
      <c r="V429" s="160" t="s">
        <v>2525</v>
      </c>
      <c r="W429" s="160" t="s">
        <v>2519</v>
      </c>
      <c r="X429" s="164">
        <v>1248</v>
      </c>
      <c r="Y429" s="149"/>
      <c r="Z429" s="149"/>
      <c r="AA429" s="156" t="e">
        <f>SUMIFS('[4]HARGA (2)'!$B$2:$B$32,'[4]HARGA (2)'!$A$2:$A$32,V429)</f>
        <v>#VALUE!</v>
      </c>
      <c r="AB429" s="156" t="e">
        <f t="shared" si="6"/>
        <v>#VALUE!</v>
      </c>
    </row>
    <row r="430" spans="1:28" s="157" customFormat="1" x14ac:dyDescent="0.25">
      <c r="A430" s="149" t="s">
        <v>2506</v>
      </c>
      <c r="B430" s="158" t="s">
        <v>3157</v>
      </c>
      <c r="C430" s="159">
        <v>44512</v>
      </c>
      <c r="D430" s="160" t="s">
        <v>2508</v>
      </c>
      <c r="E430" s="160" t="s">
        <v>2509</v>
      </c>
      <c r="F430" s="160" t="s">
        <v>2510</v>
      </c>
      <c r="G430" s="160" t="s">
        <v>2511</v>
      </c>
      <c r="H430" s="161">
        <v>164</v>
      </c>
      <c r="I430" s="160" t="s">
        <v>2512</v>
      </c>
      <c r="J430" s="162">
        <v>5042397577</v>
      </c>
      <c r="K430" s="163">
        <v>44511</v>
      </c>
      <c r="L430" s="160" t="s">
        <v>53</v>
      </c>
      <c r="M430" s="160" t="s">
        <v>2514</v>
      </c>
      <c r="N430" s="160" t="s">
        <v>2514</v>
      </c>
      <c r="O430" s="160" t="s">
        <v>75</v>
      </c>
      <c r="P430" s="160" t="s">
        <v>76</v>
      </c>
      <c r="Q430" s="160" t="s">
        <v>3154</v>
      </c>
      <c r="R430" s="160" t="s">
        <v>3158</v>
      </c>
      <c r="S430" s="160" t="s">
        <v>3159</v>
      </c>
      <c r="T430" s="160" t="s">
        <v>3160</v>
      </c>
      <c r="U430" s="160" t="s">
        <v>2517</v>
      </c>
      <c r="V430" s="160" t="s">
        <v>2518</v>
      </c>
      <c r="W430" s="160" t="s">
        <v>2519</v>
      </c>
      <c r="X430" s="164">
        <v>1248</v>
      </c>
      <c r="Y430" s="149"/>
      <c r="Z430" s="149"/>
      <c r="AA430" s="156" t="e">
        <f>SUMIFS('[4]HARGA (2)'!$B$2:$B$32,'[4]HARGA (2)'!$A$2:$A$32,V430)</f>
        <v>#VALUE!</v>
      </c>
      <c r="AB430" s="156" t="e">
        <f t="shared" si="6"/>
        <v>#VALUE!</v>
      </c>
    </row>
    <row r="431" spans="1:28" s="157" customFormat="1" x14ac:dyDescent="0.25">
      <c r="A431" s="149" t="s">
        <v>2506</v>
      </c>
      <c r="B431" s="158" t="s">
        <v>3157</v>
      </c>
      <c r="C431" s="159">
        <v>44512</v>
      </c>
      <c r="D431" s="160" t="s">
        <v>2508</v>
      </c>
      <c r="E431" s="160" t="s">
        <v>2509</v>
      </c>
      <c r="F431" s="160" t="s">
        <v>2510</v>
      </c>
      <c r="G431" s="160" t="s">
        <v>2511</v>
      </c>
      <c r="H431" s="161">
        <v>164</v>
      </c>
      <c r="I431" s="160" t="s">
        <v>2512</v>
      </c>
      <c r="J431" s="162">
        <v>5042397577</v>
      </c>
      <c r="K431" s="163">
        <v>44511</v>
      </c>
      <c r="L431" s="160" t="s">
        <v>53</v>
      </c>
      <c r="M431" s="160" t="s">
        <v>2514</v>
      </c>
      <c r="N431" s="160" t="s">
        <v>2514</v>
      </c>
      <c r="O431" s="160" t="s">
        <v>75</v>
      </c>
      <c r="P431" s="160" t="s">
        <v>76</v>
      </c>
      <c r="Q431" s="160" t="s">
        <v>3154</v>
      </c>
      <c r="R431" s="160" t="s">
        <v>3158</v>
      </c>
      <c r="S431" s="160" t="s">
        <v>3159</v>
      </c>
      <c r="T431" s="160" t="s">
        <v>3160</v>
      </c>
      <c r="U431" s="161">
        <v>33300</v>
      </c>
      <c r="V431" s="160" t="s">
        <v>65</v>
      </c>
      <c r="W431" s="160" t="s">
        <v>2519</v>
      </c>
      <c r="X431" s="164">
        <v>28</v>
      </c>
      <c r="Y431" s="149"/>
      <c r="Z431" s="149"/>
      <c r="AA431" s="156" t="e">
        <f>SUMIFS('[4]HARGA (2)'!$B$2:$B$32,'[4]HARGA (2)'!$A$2:$A$32,V431)</f>
        <v>#VALUE!</v>
      </c>
      <c r="AB431" s="156" t="e">
        <f t="shared" si="6"/>
        <v>#VALUE!</v>
      </c>
    </row>
    <row r="432" spans="1:28" s="157" customFormat="1" x14ac:dyDescent="0.25">
      <c r="A432" s="149" t="s">
        <v>2506</v>
      </c>
      <c r="B432" s="158" t="s">
        <v>3161</v>
      </c>
      <c r="C432" s="159">
        <v>44512</v>
      </c>
      <c r="D432" s="160" t="s">
        <v>2508</v>
      </c>
      <c r="E432" s="160" t="s">
        <v>2509</v>
      </c>
      <c r="F432" s="160" t="s">
        <v>2510</v>
      </c>
      <c r="G432" s="160" t="s">
        <v>2511</v>
      </c>
      <c r="H432" s="160" t="s">
        <v>2531</v>
      </c>
      <c r="I432" s="160" t="s">
        <v>2532</v>
      </c>
      <c r="J432" s="162">
        <v>904021460020</v>
      </c>
      <c r="K432" s="163">
        <v>44511</v>
      </c>
      <c r="L432" s="160" t="s">
        <v>193</v>
      </c>
      <c r="M432" s="160" t="s">
        <v>2514</v>
      </c>
      <c r="N432" s="160" t="s">
        <v>2514</v>
      </c>
      <c r="O432" s="160" t="s">
        <v>417</v>
      </c>
      <c r="P432" s="160" t="s">
        <v>418</v>
      </c>
      <c r="Q432" s="161">
        <v>904021460020</v>
      </c>
      <c r="R432" s="160" t="s">
        <v>3162</v>
      </c>
      <c r="S432" s="160" t="s">
        <v>3163</v>
      </c>
      <c r="T432" s="160" t="s">
        <v>3164</v>
      </c>
      <c r="U432" s="161">
        <v>74560</v>
      </c>
      <c r="V432" s="160" t="s">
        <v>377</v>
      </c>
      <c r="W432" s="160" t="s">
        <v>2519</v>
      </c>
      <c r="X432" s="164">
        <v>1300</v>
      </c>
      <c r="Y432" s="149"/>
      <c r="Z432" s="149"/>
      <c r="AA432" s="156" t="e">
        <f>SUMIFS('[4]HARGA (2)'!$B$2:$B$32,'[4]HARGA (2)'!$A$2:$A$32,V432)</f>
        <v>#VALUE!</v>
      </c>
      <c r="AB432" s="156" t="e">
        <f t="shared" si="6"/>
        <v>#VALUE!</v>
      </c>
    </row>
    <row r="433" spans="1:28" s="157" customFormat="1" x14ac:dyDescent="0.25">
      <c r="A433" s="149" t="s">
        <v>2506</v>
      </c>
      <c r="B433" s="158" t="s">
        <v>3161</v>
      </c>
      <c r="C433" s="159">
        <v>44512</v>
      </c>
      <c r="D433" s="160" t="s">
        <v>2508</v>
      </c>
      <c r="E433" s="160" t="s">
        <v>2509</v>
      </c>
      <c r="F433" s="160" t="s">
        <v>2510</v>
      </c>
      <c r="G433" s="160" t="s">
        <v>2511</v>
      </c>
      <c r="H433" s="160" t="s">
        <v>2531</v>
      </c>
      <c r="I433" s="160" t="s">
        <v>2532</v>
      </c>
      <c r="J433" s="162">
        <v>904021460020</v>
      </c>
      <c r="K433" s="163">
        <v>44511</v>
      </c>
      <c r="L433" s="160" t="s">
        <v>193</v>
      </c>
      <c r="M433" s="160" t="s">
        <v>2514</v>
      </c>
      <c r="N433" s="160" t="s">
        <v>2514</v>
      </c>
      <c r="O433" s="160" t="s">
        <v>417</v>
      </c>
      <c r="P433" s="160" t="s">
        <v>418</v>
      </c>
      <c r="Q433" s="161">
        <v>904021460020</v>
      </c>
      <c r="R433" s="160" t="s">
        <v>3162</v>
      </c>
      <c r="S433" s="160" t="s">
        <v>3163</v>
      </c>
      <c r="T433" s="160" t="s">
        <v>3164</v>
      </c>
      <c r="U433" s="161">
        <v>29310</v>
      </c>
      <c r="V433" s="160" t="s">
        <v>2539</v>
      </c>
      <c r="W433" s="160" t="s">
        <v>2519</v>
      </c>
      <c r="X433" s="164">
        <v>1300</v>
      </c>
      <c r="Y433" s="149"/>
      <c r="Z433" s="149"/>
      <c r="AA433" s="156" t="e">
        <f>SUMIFS('[4]HARGA (2)'!$B$2:$B$32,'[4]HARGA (2)'!$A$2:$A$32,V433)</f>
        <v>#VALUE!</v>
      </c>
      <c r="AB433" s="156" t="e">
        <f t="shared" si="6"/>
        <v>#VALUE!</v>
      </c>
    </row>
    <row r="434" spans="1:28" s="157" customFormat="1" x14ac:dyDescent="0.25">
      <c r="A434" s="149" t="s">
        <v>2506</v>
      </c>
      <c r="B434" s="158" t="s">
        <v>3161</v>
      </c>
      <c r="C434" s="159">
        <v>44512</v>
      </c>
      <c r="D434" s="160" t="s">
        <v>2508</v>
      </c>
      <c r="E434" s="160" t="s">
        <v>2509</v>
      </c>
      <c r="F434" s="160" t="s">
        <v>2510</v>
      </c>
      <c r="G434" s="160" t="s">
        <v>2511</v>
      </c>
      <c r="H434" s="160" t="s">
        <v>2531</v>
      </c>
      <c r="I434" s="160" t="s">
        <v>2532</v>
      </c>
      <c r="J434" s="162">
        <v>904021460020</v>
      </c>
      <c r="K434" s="163">
        <v>44511</v>
      </c>
      <c r="L434" s="160" t="s">
        <v>193</v>
      </c>
      <c r="M434" s="160" t="s">
        <v>2514</v>
      </c>
      <c r="N434" s="160" t="s">
        <v>2514</v>
      </c>
      <c r="O434" s="160" t="s">
        <v>417</v>
      </c>
      <c r="P434" s="160" t="s">
        <v>418</v>
      </c>
      <c r="Q434" s="161">
        <v>904021460020</v>
      </c>
      <c r="R434" s="160" t="s">
        <v>3162</v>
      </c>
      <c r="S434" s="160" t="s">
        <v>3163</v>
      </c>
      <c r="T434" s="160" t="s">
        <v>3164</v>
      </c>
      <c r="U434" s="160" t="s">
        <v>2534</v>
      </c>
      <c r="V434" s="160" t="s">
        <v>2535</v>
      </c>
      <c r="W434" s="160" t="s">
        <v>2519</v>
      </c>
      <c r="X434" s="164">
        <v>1300</v>
      </c>
      <c r="Y434" s="149"/>
      <c r="Z434" s="149"/>
      <c r="AA434" s="156" t="e">
        <f>SUMIFS('[4]HARGA (2)'!$B$2:$B$32,'[4]HARGA (2)'!$A$2:$A$32,V434)</f>
        <v>#VALUE!</v>
      </c>
      <c r="AB434" s="156" t="e">
        <f t="shared" si="6"/>
        <v>#VALUE!</v>
      </c>
    </row>
    <row r="435" spans="1:28" s="157" customFormat="1" x14ac:dyDescent="0.25">
      <c r="A435" s="149" t="s">
        <v>2506</v>
      </c>
      <c r="B435" s="158" t="s">
        <v>3165</v>
      </c>
      <c r="C435" s="159">
        <v>44512</v>
      </c>
      <c r="D435" s="160" t="s">
        <v>2508</v>
      </c>
      <c r="E435" s="160" t="s">
        <v>2509</v>
      </c>
      <c r="F435" s="160" t="s">
        <v>2510</v>
      </c>
      <c r="G435" s="160" t="s">
        <v>2511</v>
      </c>
      <c r="H435" s="161">
        <v>120</v>
      </c>
      <c r="I435" s="160" t="s">
        <v>2639</v>
      </c>
      <c r="J435" s="162">
        <v>5042390215</v>
      </c>
      <c r="K435" s="163">
        <v>44511</v>
      </c>
      <c r="L435" s="160" t="s">
        <v>193</v>
      </c>
      <c r="M435" s="160" t="s">
        <v>2514</v>
      </c>
      <c r="N435" s="160" t="s">
        <v>2514</v>
      </c>
      <c r="O435" s="160" t="s">
        <v>365</v>
      </c>
      <c r="P435" s="160" t="s">
        <v>366</v>
      </c>
      <c r="Q435" s="160" t="s">
        <v>3166</v>
      </c>
      <c r="R435" s="160" t="s">
        <v>3167</v>
      </c>
      <c r="S435" s="160" t="s">
        <v>3168</v>
      </c>
      <c r="T435" s="160" t="s">
        <v>3169</v>
      </c>
      <c r="U435" s="161">
        <v>74553</v>
      </c>
      <c r="V435" s="160" t="s">
        <v>277</v>
      </c>
      <c r="W435" s="160" t="s">
        <v>2519</v>
      </c>
      <c r="X435" s="164">
        <v>1365</v>
      </c>
      <c r="Y435" s="149"/>
      <c r="Z435" s="149"/>
      <c r="AA435" s="156" t="e">
        <f>SUMIFS('[4]HARGA (2)'!$B$2:$B$32,'[4]HARGA (2)'!$A$2:$A$32,V435)</f>
        <v>#VALUE!</v>
      </c>
      <c r="AB435" s="156" t="e">
        <f t="shared" si="6"/>
        <v>#VALUE!</v>
      </c>
    </row>
    <row r="436" spans="1:28" s="157" customFormat="1" x14ac:dyDescent="0.25">
      <c r="A436" s="149" t="s">
        <v>2506</v>
      </c>
      <c r="B436" s="150" t="s">
        <v>3170</v>
      </c>
      <c r="C436" s="151">
        <v>44512</v>
      </c>
      <c r="D436" s="150" t="s">
        <v>2508</v>
      </c>
      <c r="E436" s="150" t="s">
        <v>2509</v>
      </c>
      <c r="F436" s="150" t="s">
        <v>2510</v>
      </c>
      <c r="G436" s="150" t="s">
        <v>2511</v>
      </c>
      <c r="H436" s="152">
        <v>164</v>
      </c>
      <c r="I436" s="150" t="s">
        <v>2512</v>
      </c>
      <c r="J436" s="153" t="s">
        <v>3171</v>
      </c>
      <c r="K436" s="154">
        <v>44512</v>
      </c>
      <c r="L436" s="150" t="s">
        <v>53</v>
      </c>
      <c r="M436" s="150" t="s">
        <v>2514</v>
      </c>
      <c r="N436" s="150" t="s">
        <v>2514</v>
      </c>
      <c r="O436" s="150" t="s">
        <v>2572</v>
      </c>
      <c r="P436" s="150" t="s">
        <v>948</v>
      </c>
      <c r="Q436" s="150" t="s">
        <v>3171</v>
      </c>
      <c r="R436" s="150" t="s">
        <v>3172</v>
      </c>
      <c r="S436" s="150"/>
      <c r="T436" s="150" t="s">
        <v>3173</v>
      </c>
      <c r="U436" s="150" t="s">
        <v>2517</v>
      </c>
      <c r="V436" s="150" t="s">
        <v>2518</v>
      </c>
      <c r="W436" s="150" t="s">
        <v>2519</v>
      </c>
      <c r="X436" s="155">
        <v>35</v>
      </c>
      <c r="Y436" s="149"/>
      <c r="Z436" s="149"/>
      <c r="AA436" s="156" t="e">
        <f>SUMIFS('[4]HARGA (2)'!$B$2:$B$32,'[4]HARGA (2)'!$A$2:$A$32,V436)</f>
        <v>#VALUE!</v>
      </c>
      <c r="AB436" s="156" t="e">
        <f t="shared" si="6"/>
        <v>#VALUE!</v>
      </c>
    </row>
    <row r="437" spans="1:28" s="157" customFormat="1" x14ac:dyDescent="0.25">
      <c r="A437" s="149" t="s">
        <v>2506</v>
      </c>
      <c r="B437" s="158" t="s">
        <v>3174</v>
      </c>
      <c r="C437" s="159">
        <v>44512</v>
      </c>
      <c r="D437" s="160" t="s">
        <v>2508</v>
      </c>
      <c r="E437" s="160" t="s">
        <v>2509</v>
      </c>
      <c r="F437" s="160" t="s">
        <v>2510</v>
      </c>
      <c r="G437" s="160" t="s">
        <v>2511</v>
      </c>
      <c r="H437" s="161">
        <v>164</v>
      </c>
      <c r="I437" s="160" t="s">
        <v>2512</v>
      </c>
      <c r="J437" s="162">
        <v>5042400577</v>
      </c>
      <c r="K437" s="163">
        <v>44512</v>
      </c>
      <c r="L437" s="160" t="s">
        <v>53</v>
      </c>
      <c r="M437" s="160" t="s">
        <v>2514</v>
      </c>
      <c r="N437" s="160" t="s">
        <v>2514</v>
      </c>
      <c r="O437" s="160" t="s">
        <v>2572</v>
      </c>
      <c r="P437" s="160" t="s">
        <v>948</v>
      </c>
      <c r="Q437" s="160" t="s">
        <v>3171</v>
      </c>
      <c r="R437" s="160" t="s">
        <v>3175</v>
      </c>
      <c r="S437" s="160" t="s">
        <v>3176</v>
      </c>
      <c r="T437" s="160" t="s">
        <v>3177</v>
      </c>
      <c r="U437" s="161">
        <v>74559</v>
      </c>
      <c r="V437" s="160" t="s">
        <v>2524</v>
      </c>
      <c r="W437" s="160" t="s">
        <v>2519</v>
      </c>
      <c r="X437" s="164">
        <v>1344</v>
      </c>
      <c r="Y437" s="149"/>
      <c r="Z437" s="149"/>
      <c r="AA437" s="156" t="e">
        <f>SUMIFS('[4]HARGA (2)'!$B$2:$B$32,'[4]HARGA (2)'!$A$2:$A$32,V437)</f>
        <v>#VALUE!</v>
      </c>
      <c r="AB437" s="156" t="e">
        <f t="shared" si="6"/>
        <v>#VALUE!</v>
      </c>
    </row>
    <row r="438" spans="1:28" s="157" customFormat="1" x14ac:dyDescent="0.25">
      <c r="A438" s="149" t="s">
        <v>2506</v>
      </c>
      <c r="B438" s="158" t="s">
        <v>3174</v>
      </c>
      <c r="C438" s="159">
        <v>44512</v>
      </c>
      <c r="D438" s="160" t="s">
        <v>2508</v>
      </c>
      <c r="E438" s="160" t="s">
        <v>2509</v>
      </c>
      <c r="F438" s="160" t="s">
        <v>2510</v>
      </c>
      <c r="G438" s="160" t="s">
        <v>2511</v>
      </c>
      <c r="H438" s="161">
        <v>164</v>
      </c>
      <c r="I438" s="160" t="s">
        <v>2512</v>
      </c>
      <c r="J438" s="162">
        <v>5042400577</v>
      </c>
      <c r="K438" s="163">
        <v>44512</v>
      </c>
      <c r="L438" s="160" t="s">
        <v>53</v>
      </c>
      <c r="M438" s="160" t="s">
        <v>2514</v>
      </c>
      <c r="N438" s="160" t="s">
        <v>2514</v>
      </c>
      <c r="O438" s="160" t="s">
        <v>2572</v>
      </c>
      <c r="P438" s="160" t="s">
        <v>948</v>
      </c>
      <c r="Q438" s="160" t="s">
        <v>3171</v>
      </c>
      <c r="R438" s="160" t="s">
        <v>3175</v>
      </c>
      <c r="S438" s="160" t="s">
        <v>3176</v>
      </c>
      <c r="T438" s="160" t="s">
        <v>3177</v>
      </c>
      <c r="U438" s="161">
        <v>19310</v>
      </c>
      <c r="V438" s="160" t="s">
        <v>2525</v>
      </c>
      <c r="W438" s="160" t="s">
        <v>2519</v>
      </c>
      <c r="X438" s="164">
        <v>1344</v>
      </c>
      <c r="Y438" s="149"/>
      <c r="Z438" s="149"/>
      <c r="AA438" s="156" t="e">
        <f>SUMIFS('[4]HARGA (2)'!$B$2:$B$32,'[4]HARGA (2)'!$A$2:$A$32,V438)</f>
        <v>#VALUE!</v>
      </c>
      <c r="AB438" s="156" t="e">
        <f t="shared" si="6"/>
        <v>#VALUE!</v>
      </c>
    </row>
    <row r="439" spans="1:28" s="157" customFormat="1" x14ac:dyDescent="0.25">
      <c r="A439" s="149" t="s">
        <v>2506</v>
      </c>
      <c r="B439" s="158" t="s">
        <v>3174</v>
      </c>
      <c r="C439" s="159">
        <v>44512</v>
      </c>
      <c r="D439" s="160" t="s">
        <v>2508</v>
      </c>
      <c r="E439" s="160" t="s">
        <v>2509</v>
      </c>
      <c r="F439" s="160" t="s">
        <v>2510</v>
      </c>
      <c r="G439" s="160" t="s">
        <v>2511</v>
      </c>
      <c r="H439" s="161">
        <v>164</v>
      </c>
      <c r="I439" s="160" t="s">
        <v>2512</v>
      </c>
      <c r="J439" s="162">
        <v>5042400577</v>
      </c>
      <c r="K439" s="163">
        <v>44512</v>
      </c>
      <c r="L439" s="160" t="s">
        <v>53</v>
      </c>
      <c r="M439" s="160" t="s">
        <v>2514</v>
      </c>
      <c r="N439" s="160" t="s">
        <v>2514</v>
      </c>
      <c r="O439" s="160" t="s">
        <v>2572</v>
      </c>
      <c r="P439" s="160" t="s">
        <v>948</v>
      </c>
      <c r="Q439" s="160" t="s">
        <v>3171</v>
      </c>
      <c r="R439" s="160" t="s">
        <v>3175</v>
      </c>
      <c r="S439" s="160" t="s">
        <v>3176</v>
      </c>
      <c r="T439" s="160" t="s">
        <v>3177</v>
      </c>
      <c r="U439" s="160" t="s">
        <v>2517</v>
      </c>
      <c r="V439" s="160" t="s">
        <v>2518</v>
      </c>
      <c r="W439" s="160" t="s">
        <v>2519</v>
      </c>
      <c r="X439" s="164">
        <v>1344</v>
      </c>
      <c r="Y439" s="149"/>
      <c r="Z439" s="149"/>
      <c r="AA439" s="156" t="e">
        <f>SUMIFS('[4]HARGA (2)'!$B$2:$B$32,'[4]HARGA (2)'!$A$2:$A$32,V439)</f>
        <v>#VALUE!</v>
      </c>
      <c r="AB439" s="156" t="e">
        <f t="shared" si="6"/>
        <v>#VALUE!</v>
      </c>
    </row>
    <row r="440" spans="1:28" s="157" customFormat="1" x14ac:dyDescent="0.25">
      <c r="A440" s="149" t="s">
        <v>2506</v>
      </c>
      <c r="B440" s="158" t="s">
        <v>3174</v>
      </c>
      <c r="C440" s="159">
        <v>44512</v>
      </c>
      <c r="D440" s="160" t="s">
        <v>2508</v>
      </c>
      <c r="E440" s="160" t="s">
        <v>2509</v>
      </c>
      <c r="F440" s="160" t="s">
        <v>2510</v>
      </c>
      <c r="G440" s="160" t="s">
        <v>2511</v>
      </c>
      <c r="H440" s="161">
        <v>164</v>
      </c>
      <c r="I440" s="160" t="s">
        <v>2512</v>
      </c>
      <c r="J440" s="162">
        <v>5042400577</v>
      </c>
      <c r="K440" s="163">
        <v>44512</v>
      </c>
      <c r="L440" s="160" t="s">
        <v>53</v>
      </c>
      <c r="M440" s="160" t="s">
        <v>2514</v>
      </c>
      <c r="N440" s="160" t="s">
        <v>2514</v>
      </c>
      <c r="O440" s="160" t="s">
        <v>2572</v>
      </c>
      <c r="P440" s="160" t="s">
        <v>948</v>
      </c>
      <c r="Q440" s="160" t="s">
        <v>3171</v>
      </c>
      <c r="R440" s="160" t="s">
        <v>3175</v>
      </c>
      <c r="S440" s="160" t="s">
        <v>3176</v>
      </c>
      <c r="T440" s="160" t="s">
        <v>3177</v>
      </c>
      <c r="U440" s="161">
        <v>33300</v>
      </c>
      <c r="V440" s="160" t="s">
        <v>65</v>
      </c>
      <c r="W440" s="160" t="s">
        <v>2519</v>
      </c>
      <c r="X440" s="164">
        <v>28</v>
      </c>
      <c r="Y440" s="149"/>
      <c r="Z440" s="149"/>
      <c r="AA440" s="156" t="e">
        <f>SUMIFS('[4]HARGA (2)'!$B$2:$B$32,'[4]HARGA (2)'!$A$2:$A$32,V440)</f>
        <v>#VALUE!</v>
      </c>
      <c r="AB440" s="156" t="e">
        <f t="shared" si="6"/>
        <v>#VALUE!</v>
      </c>
    </row>
    <row r="441" spans="1:28" s="157" customFormat="1" x14ac:dyDescent="0.25">
      <c r="A441" s="149" t="s">
        <v>2506</v>
      </c>
      <c r="B441" s="158" t="s">
        <v>3178</v>
      </c>
      <c r="C441" s="159">
        <v>44512</v>
      </c>
      <c r="D441" s="160" t="s">
        <v>2508</v>
      </c>
      <c r="E441" s="160" t="s">
        <v>2509</v>
      </c>
      <c r="F441" s="160" t="s">
        <v>2510</v>
      </c>
      <c r="G441" s="160" t="s">
        <v>2511</v>
      </c>
      <c r="H441" s="161">
        <v>164</v>
      </c>
      <c r="I441" s="160" t="s">
        <v>2512</v>
      </c>
      <c r="J441" s="162">
        <v>5042393182</v>
      </c>
      <c r="K441" s="163">
        <v>44512</v>
      </c>
      <c r="L441" s="160" t="s">
        <v>53</v>
      </c>
      <c r="M441" s="160" t="s">
        <v>2514</v>
      </c>
      <c r="N441" s="160" t="s">
        <v>2514</v>
      </c>
      <c r="O441" s="160" t="s">
        <v>54</v>
      </c>
      <c r="P441" s="160" t="s">
        <v>55</v>
      </c>
      <c r="Q441" s="160" t="s">
        <v>3179</v>
      </c>
      <c r="R441" s="160" t="s">
        <v>3180</v>
      </c>
      <c r="S441" s="160" t="s">
        <v>3181</v>
      </c>
      <c r="T441" s="160" t="s">
        <v>3182</v>
      </c>
      <c r="U441" s="161">
        <v>74559</v>
      </c>
      <c r="V441" s="160" t="s">
        <v>2524</v>
      </c>
      <c r="W441" s="160" t="s">
        <v>2519</v>
      </c>
      <c r="X441" s="164">
        <v>1152</v>
      </c>
      <c r="Y441" s="149"/>
      <c r="Z441" s="149"/>
      <c r="AA441" s="156" t="e">
        <f>SUMIFS('[4]HARGA (2)'!$B$2:$B$32,'[4]HARGA (2)'!$A$2:$A$32,V441)</f>
        <v>#VALUE!</v>
      </c>
      <c r="AB441" s="156" t="e">
        <f t="shared" si="6"/>
        <v>#VALUE!</v>
      </c>
    </row>
    <row r="442" spans="1:28" s="157" customFormat="1" x14ac:dyDescent="0.25">
      <c r="A442" s="149" t="s">
        <v>2506</v>
      </c>
      <c r="B442" s="158" t="s">
        <v>3178</v>
      </c>
      <c r="C442" s="159">
        <v>44512</v>
      </c>
      <c r="D442" s="160" t="s">
        <v>2508</v>
      </c>
      <c r="E442" s="160" t="s">
        <v>2509</v>
      </c>
      <c r="F442" s="160" t="s">
        <v>2510</v>
      </c>
      <c r="G442" s="160" t="s">
        <v>2511</v>
      </c>
      <c r="H442" s="161">
        <v>164</v>
      </c>
      <c r="I442" s="160" t="s">
        <v>2512</v>
      </c>
      <c r="J442" s="162">
        <v>5042393182</v>
      </c>
      <c r="K442" s="163">
        <v>44512</v>
      </c>
      <c r="L442" s="160" t="s">
        <v>53</v>
      </c>
      <c r="M442" s="160" t="s">
        <v>2514</v>
      </c>
      <c r="N442" s="160" t="s">
        <v>2514</v>
      </c>
      <c r="O442" s="160" t="s">
        <v>54</v>
      </c>
      <c r="P442" s="160" t="s">
        <v>55</v>
      </c>
      <c r="Q442" s="160" t="s">
        <v>3179</v>
      </c>
      <c r="R442" s="160" t="s">
        <v>3180</v>
      </c>
      <c r="S442" s="160" t="s">
        <v>3181</v>
      </c>
      <c r="T442" s="160" t="s">
        <v>3182</v>
      </c>
      <c r="U442" s="161">
        <v>19310</v>
      </c>
      <c r="V442" s="160" t="s">
        <v>2525</v>
      </c>
      <c r="W442" s="160" t="s">
        <v>2519</v>
      </c>
      <c r="X442" s="164">
        <v>1152</v>
      </c>
      <c r="Y442" s="149"/>
      <c r="Z442" s="149"/>
      <c r="AA442" s="156" t="e">
        <f>SUMIFS('[4]HARGA (2)'!$B$2:$B$32,'[4]HARGA (2)'!$A$2:$A$32,V442)</f>
        <v>#VALUE!</v>
      </c>
      <c r="AB442" s="156" t="e">
        <f t="shared" si="6"/>
        <v>#VALUE!</v>
      </c>
    </row>
    <row r="443" spans="1:28" s="157" customFormat="1" x14ac:dyDescent="0.25">
      <c r="A443" s="149" t="s">
        <v>2506</v>
      </c>
      <c r="B443" s="158" t="s">
        <v>3178</v>
      </c>
      <c r="C443" s="159">
        <v>44512</v>
      </c>
      <c r="D443" s="160" t="s">
        <v>2508</v>
      </c>
      <c r="E443" s="160" t="s">
        <v>2509</v>
      </c>
      <c r="F443" s="160" t="s">
        <v>2510</v>
      </c>
      <c r="G443" s="160" t="s">
        <v>2511</v>
      </c>
      <c r="H443" s="161">
        <v>164</v>
      </c>
      <c r="I443" s="160" t="s">
        <v>2512</v>
      </c>
      <c r="J443" s="162">
        <v>5042393182</v>
      </c>
      <c r="K443" s="163">
        <v>44512</v>
      </c>
      <c r="L443" s="160" t="s">
        <v>53</v>
      </c>
      <c r="M443" s="160" t="s">
        <v>2514</v>
      </c>
      <c r="N443" s="160" t="s">
        <v>2514</v>
      </c>
      <c r="O443" s="160" t="s">
        <v>54</v>
      </c>
      <c r="P443" s="160" t="s">
        <v>55</v>
      </c>
      <c r="Q443" s="160" t="s">
        <v>3179</v>
      </c>
      <c r="R443" s="160" t="s">
        <v>3180</v>
      </c>
      <c r="S443" s="160" t="s">
        <v>3181</v>
      </c>
      <c r="T443" s="160" t="s">
        <v>3182</v>
      </c>
      <c r="U443" s="160" t="s">
        <v>2517</v>
      </c>
      <c r="V443" s="160" t="s">
        <v>2518</v>
      </c>
      <c r="W443" s="160" t="s">
        <v>2519</v>
      </c>
      <c r="X443" s="164">
        <v>1152</v>
      </c>
      <c r="Y443" s="149"/>
      <c r="Z443" s="149"/>
      <c r="AA443" s="156" t="e">
        <f>SUMIFS('[4]HARGA (2)'!$B$2:$B$32,'[4]HARGA (2)'!$A$2:$A$32,V443)</f>
        <v>#VALUE!</v>
      </c>
      <c r="AB443" s="156" t="e">
        <f t="shared" si="6"/>
        <v>#VALUE!</v>
      </c>
    </row>
    <row r="444" spans="1:28" s="157" customFormat="1" x14ac:dyDescent="0.25">
      <c r="A444" s="149" t="s">
        <v>2506</v>
      </c>
      <c r="B444" s="158" t="s">
        <v>3178</v>
      </c>
      <c r="C444" s="159">
        <v>44512</v>
      </c>
      <c r="D444" s="160" t="s">
        <v>2508</v>
      </c>
      <c r="E444" s="160" t="s">
        <v>2509</v>
      </c>
      <c r="F444" s="160" t="s">
        <v>2510</v>
      </c>
      <c r="G444" s="160" t="s">
        <v>2511</v>
      </c>
      <c r="H444" s="161">
        <v>164</v>
      </c>
      <c r="I444" s="160" t="s">
        <v>2512</v>
      </c>
      <c r="J444" s="162">
        <v>5042393182</v>
      </c>
      <c r="K444" s="163">
        <v>44512</v>
      </c>
      <c r="L444" s="160" t="s">
        <v>53</v>
      </c>
      <c r="M444" s="160" t="s">
        <v>2514</v>
      </c>
      <c r="N444" s="160" t="s">
        <v>2514</v>
      </c>
      <c r="O444" s="160" t="s">
        <v>54</v>
      </c>
      <c r="P444" s="160" t="s">
        <v>55</v>
      </c>
      <c r="Q444" s="160" t="s">
        <v>3179</v>
      </c>
      <c r="R444" s="160" t="s">
        <v>3180</v>
      </c>
      <c r="S444" s="160" t="s">
        <v>3181</v>
      </c>
      <c r="T444" s="160" t="s">
        <v>3182</v>
      </c>
      <c r="U444" s="161">
        <v>33300</v>
      </c>
      <c r="V444" s="160" t="s">
        <v>65</v>
      </c>
      <c r="W444" s="160" t="s">
        <v>2519</v>
      </c>
      <c r="X444" s="164">
        <v>24</v>
      </c>
      <c r="Y444" s="149"/>
      <c r="Z444" s="149"/>
      <c r="AA444" s="156" t="e">
        <f>SUMIFS('[4]HARGA (2)'!$B$2:$B$32,'[4]HARGA (2)'!$A$2:$A$32,V444)</f>
        <v>#VALUE!</v>
      </c>
      <c r="AB444" s="156" t="e">
        <f t="shared" si="6"/>
        <v>#VALUE!</v>
      </c>
    </row>
    <row r="445" spans="1:28" s="157" customFormat="1" x14ac:dyDescent="0.25">
      <c r="A445" s="149" t="s">
        <v>2506</v>
      </c>
      <c r="B445" s="158" t="s">
        <v>3183</v>
      </c>
      <c r="C445" s="159">
        <v>44513</v>
      </c>
      <c r="D445" s="160" t="s">
        <v>2508</v>
      </c>
      <c r="E445" s="160" t="s">
        <v>2509</v>
      </c>
      <c r="F445" s="160" t="s">
        <v>2510</v>
      </c>
      <c r="G445" s="160" t="s">
        <v>2511</v>
      </c>
      <c r="H445" s="161">
        <v>118</v>
      </c>
      <c r="I445" s="160" t="s">
        <v>2541</v>
      </c>
      <c r="J445" s="162">
        <v>5042415468</v>
      </c>
      <c r="K445" s="163">
        <v>44512</v>
      </c>
      <c r="L445" s="160" t="s">
        <v>53</v>
      </c>
      <c r="M445" s="160" t="s">
        <v>2514</v>
      </c>
      <c r="N445" s="160" t="s">
        <v>2514</v>
      </c>
      <c r="O445" s="160" t="s">
        <v>3184</v>
      </c>
      <c r="P445" s="160" t="s">
        <v>1512</v>
      </c>
      <c r="Q445" s="160" t="s">
        <v>3185</v>
      </c>
      <c r="R445" s="160" t="s">
        <v>3186</v>
      </c>
      <c r="S445" s="160" t="s">
        <v>3187</v>
      </c>
      <c r="T445" s="160" t="s">
        <v>3188</v>
      </c>
      <c r="U445" s="161">
        <v>74553</v>
      </c>
      <c r="V445" s="160" t="s">
        <v>277</v>
      </c>
      <c r="W445" s="160" t="s">
        <v>2519</v>
      </c>
      <c r="X445" s="164">
        <v>1120</v>
      </c>
      <c r="Y445" s="158" t="s">
        <v>3189</v>
      </c>
      <c r="Z445" s="159">
        <v>44513</v>
      </c>
      <c r="AA445" s="156" t="e">
        <f>SUMIFS('[4]HARGA (2)'!$B$2:$B$32,'[4]HARGA (2)'!$A$2:$A$32,V445)</f>
        <v>#VALUE!</v>
      </c>
      <c r="AB445" s="156" t="e">
        <f t="shared" si="6"/>
        <v>#VALUE!</v>
      </c>
    </row>
    <row r="446" spans="1:28" s="157" customFormat="1" x14ac:dyDescent="0.25">
      <c r="A446" s="149" t="s">
        <v>2506</v>
      </c>
      <c r="B446" s="158" t="s">
        <v>3183</v>
      </c>
      <c r="C446" s="159">
        <v>44513</v>
      </c>
      <c r="D446" s="160" t="s">
        <v>2508</v>
      </c>
      <c r="E446" s="160" t="s">
        <v>2509</v>
      </c>
      <c r="F446" s="160" t="s">
        <v>2510</v>
      </c>
      <c r="G446" s="160" t="s">
        <v>2511</v>
      </c>
      <c r="H446" s="161">
        <v>118</v>
      </c>
      <c r="I446" s="160" t="s">
        <v>2541</v>
      </c>
      <c r="J446" s="162">
        <v>5042415468</v>
      </c>
      <c r="K446" s="163">
        <v>44512</v>
      </c>
      <c r="L446" s="160" t="s">
        <v>53</v>
      </c>
      <c r="M446" s="160" t="s">
        <v>2514</v>
      </c>
      <c r="N446" s="160" t="s">
        <v>2514</v>
      </c>
      <c r="O446" s="160" t="s">
        <v>3184</v>
      </c>
      <c r="P446" s="160" t="s">
        <v>1512</v>
      </c>
      <c r="Q446" s="160" t="s">
        <v>3185</v>
      </c>
      <c r="R446" s="160" t="s">
        <v>3186</v>
      </c>
      <c r="S446" s="160" t="s">
        <v>3187</v>
      </c>
      <c r="T446" s="160" t="s">
        <v>3188</v>
      </c>
      <c r="U446" s="161">
        <v>10116</v>
      </c>
      <c r="V446" s="160" t="s">
        <v>279</v>
      </c>
      <c r="W446" s="160" t="s">
        <v>2519</v>
      </c>
      <c r="X446" s="164">
        <v>16</v>
      </c>
      <c r="AA446" s="156" t="e">
        <f>SUMIFS('[4]HARGA (2)'!$B$2:$B$32,'[4]HARGA (2)'!$A$2:$A$32,V446)</f>
        <v>#VALUE!</v>
      </c>
      <c r="AB446" s="156" t="e">
        <f t="shared" si="6"/>
        <v>#VALUE!</v>
      </c>
    </row>
    <row r="447" spans="1:28" s="157" customFormat="1" x14ac:dyDescent="0.25">
      <c r="A447" s="149" t="s">
        <v>2506</v>
      </c>
      <c r="B447" s="158" t="s">
        <v>3190</v>
      </c>
      <c r="C447" s="159">
        <v>44513</v>
      </c>
      <c r="D447" s="160" t="s">
        <v>2508</v>
      </c>
      <c r="E447" s="160" t="s">
        <v>2509</v>
      </c>
      <c r="F447" s="160" t="s">
        <v>2510</v>
      </c>
      <c r="G447" s="160" t="s">
        <v>2511</v>
      </c>
      <c r="H447" s="161">
        <v>120</v>
      </c>
      <c r="I447" s="160" t="s">
        <v>2639</v>
      </c>
      <c r="J447" s="162">
        <v>5042407164</v>
      </c>
      <c r="K447" s="163">
        <v>44512</v>
      </c>
      <c r="L447" s="160" t="s">
        <v>386</v>
      </c>
      <c r="M447" s="160" t="s">
        <v>2514</v>
      </c>
      <c r="N447" s="160" t="s">
        <v>2514</v>
      </c>
      <c r="O447" s="160" t="s">
        <v>3191</v>
      </c>
      <c r="P447" s="160" t="s">
        <v>3192</v>
      </c>
      <c r="Q447" s="160" t="s">
        <v>3193</v>
      </c>
      <c r="R447" s="160" t="s">
        <v>3194</v>
      </c>
      <c r="S447" s="160" t="s">
        <v>3195</v>
      </c>
      <c r="T447" s="160" t="s">
        <v>3196</v>
      </c>
      <c r="U447" s="161">
        <v>74553</v>
      </c>
      <c r="V447" s="160" t="s">
        <v>277</v>
      </c>
      <c r="W447" s="160" t="s">
        <v>2519</v>
      </c>
      <c r="X447" s="164">
        <v>1365</v>
      </c>
      <c r="Y447" s="149"/>
      <c r="Z447" s="149"/>
      <c r="AA447" s="156" t="e">
        <f>SUMIFS('[4]HARGA (2)'!$B$2:$B$32,'[4]HARGA (2)'!$A$2:$A$32,V447)</f>
        <v>#VALUE!</v>
      </c>
      <c r="AB447" s="156" t="e">
        <f t="shared" si="6"/>
        <v>#VALUE!</v>
      </c>
    </row>
    <row r="448" spans="1:28" s="157" customFormat="1" x14ac:dyDescent="0.25">
      <c r="A448" s="149" t="s">
        <v>2506</v>
      </c>
      <c r="B448" s="158" t="s">
        <v>3197</v>
      </c>
      <c r="C448" s="159">
        <v>44513</v>
      </c>
      <c r="D448" s="160" t="s">
        <v>2508</v>
      </c>
      <c r="E448" s="160" t="s">
        <v>2509</v>
      </c>
      <c r="F448" s="160" t="s">
        <v>2510</v>
      </c>
      <c r="G448" s="160" t="s">
        <v>2511</v>
      </c>
      <c r="H448" s="161">
        <v>118</v>
      </c>
      <c r="I448" s="160" t="s">
        <v>2541</v>
      </c>
      <c r="J448" s="162">
        <v>5042418973</v>
      </c>
      <c r="K448" s="163">
        <v>44513</v>
      </c>
      <c r="L448" s="160" t="s">
        <v>53</v>
      </c>
      <c r="M448" s="160" t="s">
        <v>2514</v>
      </c>
      <c r="N448" s="160" t="s">
        <v>2514</v>
      </c>
      <c r="O448" s="160" t="s">
        <v>780</v>
      </c>
      <c r="P448" s="160" t="s">
        <v>781</v>
      </c>
      <c r="Q448" s="160" t="s">
        <v>3198</v>
      </c>
      <c r="R448" s="160" t="s">
        <v>3199</v>
      </c>
      <c r="S448" s="160" t="s">
        <v>3200</v>
      </c>
      <c r="T448" s="160" t="s">
        <v>3201</v>
      </c>
      <c r="U448" s="161">
        <v>74553</v>
      </c>
      <c r="V448" s="160" t="s">
        <v>277</v>
      </c>
      <c r="W448" s="160" t="s">
        <v>2519</v>
      </c>
      <c r="X448" s="164">
        <v>1120</v>
      </c>
      <c r="Y448" s="158" t="s">
        <v>3202</v>
      </c>
      <c r="Z448" s="159">
        <v>44513</v>
      </c>
      <c r="AA448" s="156" t="e">
        <f>SUMIFS('[4]HARGA (2)'!$B$2:$B$32,'[4]HARGA (2)'!$A$2:$A$32,V448)</f>
        <v>#VALUE!</v>
      </c>
      <c r="AB448" s="156" t="e">
        <f t="shared" si="6"/>
        <v>#VALUE!</v>
      </c>
    </row>
    <row r="449" spans="1:28" s="157" customFormat="1" x14ac:dyDescent="0.25">
      <c r="A449" s="149" t="s">
        <v>2506</v>
      </c>
      <c r="B449" s="158" t="s">
        <v>3197</v>
      </c>
      <c r="C449" s="159">
        <v>44513</v>
      </c>
      <c r="D449" s="160" t="s">
        <v>2508</v>
      </c>
      <c r="E449" s="160" t="s">
        <v>2509</v>
      </c>
      <c r="F449" s="160" t="s">
        <v>2510</v>
      </c>
      <c r="G449" s="160" t="s">
        <v>2511</v>
      </c>
      <c r="H449" s="161">
        <v>118</v>
      </c>
      <c r="I449" s="160" t="s">
        <v>2541</v>
      </c>
      <c r="J449" s="162">
        <v>5042418973</v>
      </c>
      <c r="K449" s="163">
        <v>44513</v>
      </c>
      <c r="L449" s="160" t="s">
        <v>53</v>
      </c>
      <c r="M449" s="160" t="s">
        <v>2514</v>
      </c>
      <c r="N449" s="160" t="s">
        <v>2514</v>
      </c>
      <c r="O449" s="160" t="s">
        <v>780</v>
      </c>
      <c r="P449" s="160" t="s">
        <v>781</v>
      </c>
      <c r="Q449" s="160" t="s">
        <v>3198</v>
      </c>
      <c r="R449" s="160" t="s">
        <v>3199</v>
      </c>
      <c r="S449" s="160" t="s">
        <v>3200</v>
      </c>
      <c r="T449" s="160" t="s">
        <v>3201</v>
      </c>
      <c r="U449" s="161">
        <v>10116</v>
      </c>
      <c r="V449" s="160" t="s">
        <v>279</v>
      </c>
      <c r="W449" s="160" t="s">
        <v>2519</v>
      </c>
      <c r="X449" s="164">
        <v>16</v>
      </c>
      <c r="Y449" s="149"/>
      <c r="Z449" s="149"/>
      <c r="AA449" s="156" t="e">
        <f>SUMIFS('[4]HARGA (2)'!$B$2:$B$32,'[4]HARGA (2)'!$A$2:$A$32,V449)</f>
        <v>#VALUE!</v>
      </c>
      <c r="AB449" s="156" t="e">
        <f t="shared" si="6"/>
        <v>#VALUE!</v>
      </c>
    </row>
    <row r="450" spans="1:28" s="157" customFormat="1" x14ac:dyDescent="0.25">
      <c r="A450" s="149" t="s">
        <v>2506</v>
      </c>
      <c r="B450" s="150" t="s">
        <v>3203</v>
      </c>
      <c r="C450" s="151">
        <v>44513</v>
      </c>
      <c r="D450" s="150" t="s">
        <v>2508</v>
      </c>
      <c r="E450" s="150" t="s">
        <v>2509</v>
      </c>
      <c r="F450" s="150" t="s">
        <v>2510</v>
      </c>
      <c r="G450" s="150" t="s">
        <v>2511</v>
      </c>
      <c r="H450" s="152">
        <v>164</v>
      </c>
      <c r="I450" s="150" t="s">
        <v>2512</v>
      </c>
      <c r="J450" s="153" t="s">
        <v>3204</v>
      </c>
      <c r="K450" s="154">
        <v>44512</v>
      </c>
      <c r="L450" s="150" t="s">
        <v>53</v>
      </c>
      <c r="M450" s="150" t="s">
        <v>2514</v>
      </c>
      <c r="N450" s="150" t="s">
        <v>2514</v>
      </c>
      <c r="O450" s="150" t="s">
        <v>75</v>
      </c>
      <c r="P450" s="150" t="s">
        <v>76</v>
      </c>
      <c r="Q450" s="150" t="s">
        <v>3204</v>
      </c>
      <c r="R450" s="150" t="s">
        <v>3205</v>
      </c>
      <c r="S450" s="150"/>
      <c r="T450" s="150" t="s">
        <v>3206</v>
      </c>
      <c r="U450" s="150" t="s">
        <v>2517</v>
      </c>
      <c r="V450" s="150" t="s">
        <v>2518</v>
      </c>
      <c r="W450" s="150" t="s">
        <v>2519</v>
      </c>
      <c r="X450" s="155">
        <v>96</v>
      </c>
      <c r="Y450" s="149"/>
      <c r="Z450" s="149"/>
      <c r="AA450" s="156" t="e">
        <f>SUMIFS('[4]HARGA (2)'!$B$2:$B$32,'[4]HARGA (2)'!$A$2:$A$32,V450)</f>
        <v>#VALUE!</v>
      </c>
      <c r="AB450" s="156" t="e">
        <f t="shared" si="6"/>
        <v>#VALUE!</v>
      </c>
    </row>
    <row r="451" spans="1:28" s="157" customFormat="1" x14ac:dyDescent="0.25">
      <c r="A451" s="149" t="s">
        <v>2506</v>
      </c>
      <c r="B451" s="158" t="s">
        <v>3207</v>
      </c>
      <c r="C451" s="159">
        <v>44513</v>
      </c>
      <c r="D451" s="160" t="s">
        <v>2508</v>
      </c>
      <c r="E451" s="160" t="s">
        <v>2509</v>
      </c>
      <c r="F451" s="160" t="s">
        <v>2510</v>
      </c>
      <c r="G451" s="160" t="s">
        <v>2511</v>
      </c>
      <c r="H451" s="161">
        <v>164</v>
      </c>
      <c r="I451" s="160" t="s">
        <v>2512</v>
      </c>
      <c r="J451" s="162">
        <v>5042412823</v>
      </c>
      <c r="K451" s="163">
        <v>44512</v>
      </c>
      <c r="L451" s="160" t="s">
        <v>53</v>
      </c>
      <c r="M451" s="160" t="s">
        <v>2514</v>
      </c>
      <c r="N451" s="160" t="s">
        <v>2514</v>
      </c>
      <c r="O451" s="160" t="s">
        <v>75</v>
      </c>
      <c r="P451" s="160" t="s">
        <v>76</v>
      </c>
      <c r="Q451" s="160" t="s">
        <v>3204</v>
      </c>
      <c r="R451" s="160" t="s">
        <v>3208</v>
      </c>
      <c r="S451" s="160" t="s">
        <v>3209</v>
      </c>
      <c r="T451" s="160" t="s">
        <v>3210</v>
      </c>
      <c r="U451" s="161">
        <v>74559</v>
      </c>
      <c r="V451" s="160" t="s">
        <v>2524</v>
      </c>
      <c r="W451" s="160" t="s">
        <v>2519</v>
      </c>
      <c r="X451" s="164">
        <v>1248</v>
      </c>
      <c r="Y451" s="149"/>
      <c r="Z451" s="149"/>
      <c r="AA451" s="156" t="e">
        <f>SUMIFS('[4]HARGA (2)'!$B$2:$B$32,'[4]HARGA (2)'!$A$2:$A$32,V451)</f>
        <v>#VALUE!</v>
      </c>
      <c r="AB451" s="156" t="e">
        <f t="shared" si="6"/>
        <v>#VALUE!</v>
      </c>
    </row>
    <row r="452" spans="1:28" s="157" customFormat="1" x14ac:dyDescent="0.25">
      <c r="A452" s="149" t="s">
        <v>2506</v>
      </c>
      <c r="B452" s="158" t="s">
        <v>3207</v>
      </c>
      <c r="C452" s="159">
        <v>44513</v>
      </c>
      <c r="D452" s="160" t="s">
        <v>2508</v>
      </c>
      <c r="E452" s="160" t="s">
        <v>2509</v>
      </c>
      <c r="F452" s="160" t="s">
        <v>2510</v>
      </c>
      <c r="G452" s="160" t="s">
        <v>2511</v>
      </c>
      <c r="H452" s="161">
        <v>164</v>
      </c>
      <c r="I452" s="160" t="s">
        <v>2512</v>
      </c>
      <c r="J452" s="162">
        <v>5042412823</v>
      </c>
      <c r="K452" s="163">
        <v>44512</v>
      </c>
      <c r="L452" s="160" t="s">
        <v>53</v>
      </c>
      <c r="M452" s="160" t="s">
        <v>2514</v>
      </c>
      <c r="N452" s="160" t="s">
        <v>2514</v>
      </c>
      <c r="O452" s="160" t="s">
        <v>75</v>
      </c>
      <c r="P452" s="160" t="s">
        <v>76</v>
      </c>
      <c r="Q452" s="160" t="s">
        <v>3204</v>
      </c>
      <c r="R452" s="160" t="s">
        <v>3208</v>
      </c>
      <c r="S452" s="160" t="s">
        <v>3209</v>
      </c>
      <c r="T452" s="160" t="s">
        <v>3210</v>
      </c>
      <c r="U452" s="161">
        <v>19310</v>
      </c>
      <c r="V452" s="160" t="s">
        <v>2525</v>
      </c>
      <c r="W452" s="160" t="s">
        <v>2519</v>
      </c>
      <c r="X452" s="164">
        <v>1248</v>
      </c>
      <c r="Y452" s="149"/>
      <c r="Z452" s="149"/>
      <c r="AA452" s="156" t="e">
        <f>SUMIFS('[4]HARGA (2)'!$B$2:$B$32,'[4]HARGA (2)'!$A$2:$A$32,V452)</f>
        <v>#VALUE!</v>
      </c>
      <c r="AB452" s="156" t="e">
        <f t="shared" ref="AB452:AB515" si="7">AA452*X452</f>
        <v>#VALUE!</v>
      </c>
    </row>
    <row r="453" spans="1:28" s="157" customFormat="1" x14ac:dyDescent="0.25">
      <c r="A453" s="149" t="s">
        <v>2506</v>
      </c>
      <c r="B453" s="158" t="s">
        <v>3207</v>
      </c>
      <c r="C453" s="159">
        <v>44513</v>
      </c>
      <c r="D453" s="160" t="s">
        <v>2508</v>
      </c>
      <c r="E453" s="160" t="s">
        <v>2509</v>
      </c>
      <c r="F453" s="160" t="s">
        <v>2510</v>
      </c>
      <c r="G453" s="160" t="s">
        <v>2511</v>
      </c>
      <c r="H453" s="161">
        <v>164</v>
      </c>
      <c r="I453" s="160" t="s">
        <v>2512</v>
      </c>
      <c r="J453" s="162">
        <v>5042412823</v>
      </c>
      <c r="K453" s="163">
        <v>44512</v>
      </c>
      <c r="L453" s="160" t="s">
        <v>53</v>
      </c>
      <c r="M453" s="160" t="s">
        <v>2514</v>
      </c>
      <c r="N453" s="160" t="s">
        <v>2514</v>
      </c>
      <c r="O453" s="160" t="s">
        <v>75</v>
      </c>
      <c r="P453" s="160" t="s">
        <v>76</v>
      </c>
      <c r="Q453" s="160" t="s">
        <v>3204</v>
      </c>
      <c r="R453" s="160" t="s">
        <v>3208</v>
      </c>
      <c r="S453" s="160" t="s">
        <v>3209</v>
      </c>
      <c r="T453" s="160" t="s">
        <v>3210</v>
      </c>
      <c r="U453" s="160" t="s">
        <v>2517</v>
      </c>
      <c r="V453" s="160" t="s">
        <v>2518</v>
      </c>
      <c r="W453" s="160" t="s">
        <v>2519</v>
      </c>
      <c r="X453" s="164">
        <v>1248</v>
      </c>
      <c r="Y453" s="149"/>
      <c r="Z453" s="149"/>
      <c r="AA453" s="156" t="e">
        <f>SUMIFS('[4]HARGA (2)'!$B$2:$B$32,'[4]HARGA (2)'!$A$2:$A$32,V453)</f>
        <v>#VALUE!</v>
      </c>
      <c r="AB453" s="156" t="e">
        <f t="shared" si="7"/>
        <v>#VALUE!</v>
      </c>
    </row>
    <row r="454" spans="1:28" s="157" customFormat="1" x14ac:dyDescent="0.25">
      <c r="A454" s="149" t="s">
        <v>2506</v>
      </c>
      <c r="B454" s="158" t="s">
        <v>3207</v>
      </c>
      <c r="C454" s="159">
        <v>44513</v>
      </c>
      <c r="D454" s="160" t="s">
        <v>2508</v>
      </c>
      <c r="E454" s="160" t="s">
        <v>2509</v>
      </c>
      <c r="F454" s="160" t="s">
        <v>2510</v>
      </c>
      <c r="G454" s="160" t="s">
        <v>2511</v>
      </c>
      <c r="H454" s="161">
        <v>164</v>
      </c>
      <c r="I454" s="160" t="s">
        <v>2512</v>
      </c>
      <c r="J454" s="162">
        <v>5042412823</v>
      </c>
      <c r="K454" s="163">
        <v>44512</v>
      </c>
      <c r="L454" s="160" t="s">
        <v>53</v>
      </c>
      <c r="M454" s="160" t="s">
        <v>2514</v>
      </c>
      <c r="N454" s="160" t="s">
        <v>2514</v>
      </c>
      <c r="O454" s="160" t="s">
        <v>75</v>
      </c>
      <c r="P454" s="160" t="s">
        <v>76</v>
      </c>
      <c r="Q454" s="160" t="s">
        <v>3204</v>
      </c>
      <c r="R454" s="160" t="s">
        <v>3208</v>
      </c>
      <c r="S454" s="160" t="s">
        <v>3209</v>
      </c>
      <c r="T454" s="160" t="s">
        <v>3210</v>
      </c>
      <c r="U454" s="161">
        <v>33300</v>
      </c>
      <c r="V454" s="160" t="s">
        <v>65</v>
      </c>
      <c r="W454" s="160" t="s">
        <v>2519</v>
      </c>
      <c r="X454" s="164">
        <v>28</v>
      </c>
      <c r="Y454" s="149"/>
      <c r="Z454" s="149"/>
      <c r="AA454" s="156" t="e">
        <f>SUMIFS('[4]HARGA (2)'!$B$2:$B$32,'[4]HARGA (2)'!$A$2:$A$32,V454)</f>
        <v>#VALUE!</v>
      </c>
      <c r="AB454" s="156" t="e">
        <f t="shared" si="7"/>
        <v>#VALUE!</v>
      </c>
    </row>
    <row r="455" spans="1:28" s="157" customFormat="1" x14ac:dyDescent="0.25">
      <c r="A455" s="149" t="s">
        <v>2506</v>
      </c>
      <c r="B455" s="172" t="s">
        <v>3211</v>
      </c>
      <c r="C455" s="173">
        <v>44512</v>
      </c>
      <c r="D455" s="172" t="s">
        <v>2508</v>
      </c>
      <c r="E455" s="172" t="s">
        <v>2509</v>
      </c>
      <c r="F455" s="172" t="s">
        <v>2510</v>
      </c>
      <c r="G455" s="172" t="s">
        <v>2511</v>
      </c>
      <c r="H455" s="174">
        <v>164</v>
      </c>
      <c r="I455" s="172" t="s">
        <v>2512</v>
      </c>
      <c r="J455" s="175">
        <v>5042397577</v>
      </c>
      <c r="K455" s="176">
        <v>44511</v>
      </c>
      <c r="L455" s="172" t="s">
        <v>53</v>
      </c>
      <c r="M455" s="172" t="s">
        <v>2514</v>
      </c>
      <c r="N455" s="172" t="s">
        <v>2514</v>
      </c>
      <c r="O455" s="172" t="s">
        <v>75</v>
      </c>
      <c r="P455" s="172" t="s">
        <v>76</v>
      </c>
      <c r="Q455" s="172" t="s">
        <v>3154</v>
      </c>
      <c r="R455" s="172" t="s">
        <v>3158</v>
      </c>
      <c r="S455" s="172" t="s">
        <v>3159</v>
      </c>
      <c r="T455" s="172" t="s">
        <v>3212</v>
      </c>
      <c r="U455" s="174">
        <v>74559</v>
      </c>
      <c r="V455" s="172" t="s">
        <v>2524</v>
      </c>
      <c r="W455" s="172" t="s">
        <v>2519</v>
      </c>
      <c r="X455" s="177">
        <v>18</v>
      </c>
      <c r="Y455" s="203" t="s">
        <v>3213</v>
      </c>
      <c r="Z455" s="173">
        <v>44512</v>
      </c>
      <c r="AA455" s="156" t="e">
        <f>SUMIFS('[4]HARGA (2)'!$B$2:$B$32,'[4]HARGA (2)'!$A$2:$A$32,V455)</f>
        <v>#VALUE!</v>
      </c>
      <c r="AB455" s="156" t="e">
        <f t="shared" si="7"/>
        <v>#VALUE!</v>
      </c>
    </row>
    <row r="456" spans="1:28" s="157" customFormat="1" x14ac:dyDescent="0.25">
      <c r="A456" s="149" t="s">
        <v>2506</v>
      </c>
      <c r="B456" s="172" t="s">
        <v>3211</v>
      </c>
      <c r="C456" s="173">
        <v>44512</v>
      </c>
      <c r="D456" s="172" t="s">
        <v>2508</v>
      </c>
      <c r="E456" s="172" t="s">
        <v>2509</v>
      </c>
      <c r="F456" s="172" t="s">
        <v>2510</v>
      </c>
      <c r="G456" s="172" t="s">
        <v>2511</v>
      </c>
      <c r="H456" s="174">
        <v>164</v>
      </c>
      <c r="I456" s="172" t="s">
        <v>2512</v>
      </c>
      <c r="J456" s="175">
        <v>5042397577</v>
      </c>
      <c r="K456" s="176">
        <v>44511</v>
      </c>
      <c r="L456" s="172" t="s">
        <v>53</v>
      </c>
      <c r="M456" s="172" t="s">
        <v>2514</v>
      </c>
      <c r="N456" s="172" t="s">
        <v>2514</v>
      </c>
      <c r="O456" s="172" t="s">
        <v>75</v>
      </c>
      <c r="P456" s="172" t="s">
        <v>76</v>
      </c>
      <c r="Q456" s="172" t="s">
        <v>3154</v>
      </c>
      <c r="R456" s="172" t="s">
        <v>3158</v>
      </c>
      <c r="S456" s="172" t="s">
        <v>3159</v>
      </c>
      <c r="T456" s="172" t="s">
        <v>3212</v>
      </c>
      <c r="U456" s="174">
        <v>19310</v>
      </c>
      <c r="V456" s="172" t="s">
        <v>2525</v>
      </c>
      <c r="W456" s="172" t="s">
        <v>2519</v>
      </c>
      <c r="X456" s="177">
        <v>18</v>
      </c>
      <c r="Y456" s="149"/>
      <c r="Z456" s="149"/>
      <c r="AA456" s="156" t="e">
        <f>SUMIFS('[4]HARGA (2)'!$B$2:$B$32,'[4]HARGA (2)'!$A$2:$A$32,V456)</f>
        <v>#VALUE!</v>
      </c>
      <c r="AB456" s="156" t="e">
        <f t="shared" si="7"/>
        <v>#VALUE!</v>
      </c>
    </row>
    <row r="457" spans="1:28" s="157" customFormat="1" x14ac:dyDescent="0.25">
      <c r="A457" s="149" t="s">
        <v>2506</v>
      </c>
      <c r="B457" s="172" t="s">
        <v>3211</v>
      </c>
      <c r="C457" s="173">
        <v>44512</v>
      </c>
      <c r="D457" s="172" t="s">
        <v>2508</v>
      </c>
      <c r="E457" s="172" t="s">
        <v>2509</v>
      </c>
      <c r="F457" s="172" t="s">
        <v>2510</v>
      </c>
      <c r="G457" s="172" t="s">
        <v>2511</v>
      </c>
      <c r="H457" s="174">
        <v>164</v>
      </c>
      <c r="I457" s="172" t="s">
        <v>2512</v>
      </c>
      <c r="J457" s="175">
        <v>5042397577</v>
      </c>
      <c r="K457" s="176">
        <v>44511</v>
      </c>
      <c r="L457" s="172" t="s">
        <v>53</v>
      </c>
      <c r="M457" s="172" t="s">
        <v>2514</v>
      </c>
      <c r="N457" s="172" t="s">
        <v>2514</v>
      </c>
      <c r="O457" s="172" t="s">
        <v>75</v>
      </c>
      <c r="P457" s="172" t="s">
        <v>76</v>
      </c>
      <c r="Q457" s="172" t="s">
        <v>3154</v>
      </c>
      <c r="R457" s="172" t="s">
        <v>3158</v>
      </c>
      <c r="S457" s="172" t="s">
        <v>3159</v>
      </c>
      <c r="T457" s="172" t="s">
        <v>3212</v>
      </c>
      <c r="U457" s="172" t="s">
        <v>2517</v>
      </c>
      <c r="V457" s="172" t="s">
        <v>2518</v>
      </c>
      <c r="W457" s="172" t="s">
        <v>2519</v>
      </c>
      <c r="X457" s="177">
        <v>1344</v>
      </c>
      <c r="Y457" s="149"/>
      <c r="Z457" s="149"/>
      <c r="AA457" s="156" t="e">
        <f>SUMIFS('[4]HARGA (2)'!$B$2:$B$32,'[4]HARGA (2)'!$A$2:$A$32,V457)</f>
        <v>#VALUE!</v>
      </c>
      <c r="AB457" s="156" t="e">
        <f t="shared" si="7"/>
        <v>#VALUE!</v>
      </c>
    </row>
    <row r="458" spans="1:28" s="157" customFormat="1" x14ac:dyDescent="0.25">
      <c r="A458" s="149" t="s">
        <v>2506</v>
      </c>
      <c r="B458" s="172" t="s">
        <v>3211</v>
      </c>
      <c r="C458" s="173">
        <v>44512</v>
      </c>
      <c r="D458" s="172" t="s">
        <v>2508</v>
      </c>
      <c r="E458" s="172" t="s">
        <v>2509</v>
      </c>
      <c r="F458" s="172" t="s">
        <v>2510</v>
      </c>
      <c r="G458" s="172" t="s">
        <v>2511</v>
      </c>
      <c r="H458" s="174">
        <v>164</v>
      </c>
      <c r="I458" s="172" t="s">
        <v>2512</v>
      </c>
      <c r="J458" s="175">
        <v>5042397577</v>
      </c>
      <c r="K458" s="176">
        <v>44511</v>
      </c>
      <c r="L458" s="172" t="s">
        <v>53</v>
      </c>
      <c r="M458" s="172" t="s">
        <v>2514</v>
      </c>
      <c r="N458" s="172" t="s">
        <v>2514</v>
      </c>
      <c r="O458" s="172" t="s">
        <v>75</v>
      </c>
      <c r="P458" s="172" t="s">
        <v>76</v>
      </c>
      <c r="Q458" s="172" t="s">
        <v>3154</v>
      </c>
      <c r="R458" s="172" t="s">
        <v>3158</v>
      </c>
      <c r="S458" s="172" t="s">
        <v>3159</v>
      </c>
      <c r="T458" s="172" t="s">
        <v>3212</v>
      </c>
      <c r="U458" s="174">
        <v>33300</v>
      </c>
      <c r="V458" s="172" t="s">
        <v>65</v>
      </c>
      <c r="W458" s="172" t="s">
        <v>2519</v>
      </c>
      <c r="X458" s="177">
        <v>28</v>
      </c>
      <c r="Y458" s="149"/>
      <c r="Z458" s="149"/>
      <c r="AA458" s="156" t="e">
        <f>SUMIFS('[4]HARGA (2)'!$B$2:$B$32,'[4]HARGA (2)'!$A$2:$A$32,V458)</f>
        <v>#VALUE!</v>
      </c>
      <c r="AB458" s="156" t="e">
        <f t="shared" si="7"/>
        <v>#VALUE!</v>
      </c>
    </row>
    <row r="459" spans="1:28" s="157" customFormat="1" x14ac:dyDescent="0.25">
      <c r="A459" s="149" t="s">
        <v>2506</v>
      </c>
      <c r="B459" s="158" t="s">
        <v>3214</v>
      </c>
      <c r="C459" s="159">
        <v>44513</v>
      </c>
      <c r="D459" s="160" t="s">
        <v>2508</v>
      </c>
      <c r="E459" s="160" t="s">
        <v>2509</v>
      </c>
      <c r="F459" s="160" t="s">
        <v>2510</v>
      </c>
      <c r="G459" s="160" t="s">
        <v>2511</v>
      </c>
      <c r="H459" s="161">
        <v>164</v>
      </c>
      <c r="I459" s="160" t="s">
        <v>2512</v>
      </c>
      <c r="J459" s="162">
        <v>5042421043</v>
      </c>
      <c r="K459" s="163">
        <v>44512</v>
      </c>
      <c r="L459" s="160" t="s">
        <v>53</v>
      </c>
      <c r="M459" s="160" t="s">
        <v>2514</v>
      </c>
      <c r="N459" s="160" t="s">
        <v>2514</v>
      </c>
      <c r="O459" s="160" t="s">
        <v>983</v>
      </c>
      <c r="P459" s="160" t="s">
        <v>984</v>
      </c>
      <c r="Q459" s="160" t="s">
        <v>3215</v>
      </c>
      <c r="R459" s="160" t="s">
        <v>3216</v>
      </c>
      <c r="S459" s="160" t="s">
        <v>3217</v>
      </c>
      <c r="T459" s="160" t="s">
        <v>3218</v>
      </c>
      <c r="U459" s="161">
        <v>74559</v>
      </c>
      <c r="V459" s="160" t="s">
        <v>2524</v>
      </c>
      <c r="W459" s="160" t="s">
        <v>2519</v>
      </c>
      <c r="X459" s="164">
        <v>1056</v>
      </c>
      <c r="Y459" s="149"/>
      <c r="Z459" s="149"/>
      <c r="AA459" s="156" t="e">
        <f>SUMIFS('[4]HARGA (2)'!$B$2:$B$32,'[4]HARGA (2)'!$A$2:$A$32,V459)</f>
        <v>#VALUE!</v>
      </c>
      <c r="AB459" s="156" t="e">
        <f t="shared" si="7"/>
        <v>#VALUE!</v>
      </c>
    </row>
    <row r="460" spans="1:28" s="157" customFormat="1" x14ac:dyDescent="0.25">
      <c r="A460" s="149" t="s">
        <v>2506</v>
      </c>
      <c r="B460" s="158" t="s">
        <v>3214</v>
      </c>
      <c r="C460" s="159">
        <v>44513</v>
      </c>
      <c r="D460" s="160" t="s">
        <v>2508</v>
      </c>
      <c r="E460" s="160" t="s">
        <v>2509</v>
      </c>
      <c r="F460" s="160" t="s">
        <v>2510</v>
      </c>
      <c r="G460" s="160" t="s">
        <v>2511</v>
      </c>
      <c r="H460" s="161">
        <v>164</v>
      </c>
      <c r="I460" s="160" t="s">
        <v>2512</v>
      </c>
      <c r="J460" s="162">
        <v>5042421043</v>
      </c>
      <c r="K460" s="163">
        <v>44512</v>
      </c>
      <c r="L460" s="160" t="s">
        <v>53</v>
      </c>
      <c r="M460" s="160" t="s">
        <v>2514</v>
      </c>
      <c r="N460" s="160" t="s">
        <v>2514</v>
      </c>
      <c r="O460" s="160" t="s">
        <v>983</v>
      </c>
      <c r="P460" s="160" t="s">
        <v>984</v>
      </c>
      <c r="Q460" s="160" t="s">
        <v>3215</v>
      </c>
      <c r="R460" s="160" t="s">
        <v>3216</v>
      </c>
      <c r="S460" s="160" t="s">
        <v>3217</v>
      </c>
      <c r="T460" s="160" t="s">
        <v>3218</v>
      </c>
      <c r="U460" s="161">
        <v>19310</v>
      </c>
      <c r="V460" s="160" t="s">
        <v>2525</v>
      </c>
      <c r="W460" s="160" t="s">
        <v>2519</v>
      </c>
      <c r="X460" s="164">
        <v>1056</v>
      </c>
      <c r="Y460" s="149"/>
      <c r="Z460" s="149"/>
      <c r="AA460" s="156" t="e">
        <f>SUMIFS('[4]HARGA (2)'!$B$2:$B$32,'[4]HARGA (2)'!$A$2:$A$32,V460)</f>
        <v>#VALUE!</v>
      </c>
      <c r="AB460" s="156" t="e">
        <f t="shared" si="7"/>
        <v>#VALUE!</v>
      </c>
    </row>
    <row r="461" spans="1:28" s="157" customFormat="1" x14ac:dyDescent="0.25">
      <c r="A461" s="149" t="s">
        <v>2506</v>
      </c>
      <c r="B461" s="158" t="s">
        <v>3214</v>
      </c>
      <c r="C461" s="159">
        <v>44513</v>
      </c>
      <c r="D461" s="160" t="s">
        <v>2508</v>
      </c>
      <c r="E461" s="160" t="s">
        <v>2509</v>
      </c>
      <c r="F461" s="160" t="s">
        <v>2510</v>
      </c>
      <c r="G461" s="160" t="s">
        <v>2511</v>
      </c>
      <c r="H461" s="161">
        <v>164</v>
      </c>
      <c r="I461" s="160" t="s">
        <v>2512</v>
      </c>
      <c r="J461" s="162">
        <v>5042421043</v>
      </c>
      <c r="K461" s="163">
        <v>44512</v>
      </c>
      <c r="L461" s="160" t="s">
        <v>53</v>
      </c>
      <c r="M461" s="160" t="s">
        <v>2514</v>
      </c>
      <c r="N461" s="160" t="s">
        <v>2514</v>
      </c>
      <c r="O461" s="160" t="s">
        <v>983</v>
      </c>
      <c r="P461" s="160" t="s">
        <v>984</v>
      </c>
      <c r="Q461" s="160" t="s">
        <v>3215</v>
      </c>
      <c r="R461" s="160" t="s">
        <v>3216</v>
      </c>
      <c r="S461" s="160" t="s">
        <v>3217</v>
      </c>
      <c r="T461" s="160" t="s">
        <v>3218</v>
      </c>
      <c r="U461" s="160" t="s">
        <v>2517</v>
      </c>
      <c r="V461" s="160" t="s">
        <v>2518</v>
      </c>
      <c r="W461" s="160" t="s">
        <v>2519</v>
      </c>
      <c r="X461" s="164">
        <v>1056</v>
      </c>
      <c r="Y461" s="149"/>
      <c r="Z461" s="149"/>
      <c r="AA461" s="156" t="e">
        <f>SUMIFS('[4]HARGA (2)'!$B$2:$B$32,'[4]HARGA (2)'!$A$2:$A$32,V461)</f>
        <v>#VALUE!</v>
      </c>
      <c r="AB461" s="156" t="e">
        <f t="shared" si="7"/>
        <v>#VALUE!</v>
      </c>
    </row>
    <row r="462" spans="1:28" s="157" customFormat="1" x14ac:dyDescent="0.25">
      <c r="A462" s="149" t="s">
        <v>2506</v>
      </c>
      <c r="B462" s="158" t="s">
        <v>3214</v>
      </c>
      <c r="C462" s="159">
        <v>44513</v>
      </c>
      <c r="D462" s="160" t="s">
        <v>2508</v>
      </c>
      <c r="E462" s="160" t="s">
        <v>2509</v>
      </c>
      <c r="F462" s="160" t="s">
        <v>2510</v>
      </c>
      <c r="G462" s="160" t="s">
        <v>2511</v>
      </c>
      <c r="H462" s="161">
        <v>164</v>
      </c>
      <c r="I462" s="160" t="s">
        <v>2512</v>
      </c>
      <c r="J462" s="162">
        <v>5042421043</v>
      </c>
      <c r="K462" s="163">
        <v>44512</v>
      </c>
      <c r="L462" s="160" t="s">
        <v>53</v>
      </c>
      <c r="M462" s="160" t="s">
        <v>2514</v>
      </c>
      <c r="N462" s="160" t="s">
        <v>2514</v>
      </c>
      <c r="O462" s="160" t="s">
        <v>983</v>
      </c>
      <c r="P462" s="160" t="s">
        <v>984</v>
      </c>
      <c r="Q462" s="160" t="s">
        <v>3215</v>
      </c>
      <c r="R462" s="160" t="s">
        <v>3216</v>
      </c>
      <c r="S462" s="160" t="s">
        <v>3217</v>
      </c>
      <c r="T462" s="160" t="s">
        <v>3218</v>
      </c>
      <c r="U462" s="161">
        <v>33300</v>
      </c>
      <c r="V462" s="160" t="s">
        <v>65</v>
      </c>
      <c r="W462" s="160" t="s">
        <v>2519</v>
      </c>
      <c r="X462" s="164">
        <v>24</v>
      </c>
      <c r="Y462" s="149"/>
      <c r="Z462" s="149"/>
      <c r="AA462" s="156" t="e">
        <f>SUMIFS('[4]HARGA (2)'!$B$2:$B$32,'[4]HARGA (2)'!$A$2:$A$32,V462)</f>
        <v>#VALUE!</v>
      </c>
      <c r="AB462" s="156" t="e">
        <f t="shared" si="7"/>
        <v>#VALUE!</v>
      </c>
    </row>
    <row r="463" spans="1:28" s="157" customFormat="1" x14ac:dyDescent="0.25">
      <c r="A463" s="149" t="s">
        <v>2506</v>
      </c>
      <c r="B463" s="150" t="s">
        <v>3219</v>
      </c>
      <c r="C463" s="151">
        <v>44513</v>
      </c>
      <c r="D463" s="150" t="s">
        <v>2508</v>
      </c>
      <c r="E463" s="150" t="s">
        <v>2509</v>
      </c>
      <c r="F463" s="150" t="s">
        <v>2510</v>
      </c>
      <c r="G463" s="150" t="s">
        <v>2511</v>
      </c>
      <c r="H463" s="152">
        <v>164</v>
      </c>
      <c r="I463" s="150" t="s">
        <v>2512</v>
      </c>
      <c r="J463" s="153">
        <v>5042417076</v>
      </c>
      <c r="K463" s="154">
        <v>44513</v>
      </c>
      <c r="L463" s="150" t="s">
        <v>193</v>
      </c>
      <c r="M463" s="150" t="s">
        <v>2514</v>
      </c>
      <c r="N463" s="150" t="s">
        <v>2514</v>
      </c>
      <c r="O463" s="150" t="s">
        <v>2680</v>
      </c>
      <c r="P463" s="150" t="s">
        <v>261</v>
      </c>
      <c r="Q463" s="150" t="s">
        <v>3220</v>
      </c>
      <c r="R463" s="150" t="s">
        <v>3221</v>
      </c>
      <c r="S463" s="150"/>
      <c r="T463" s="150" t="s">
        <v>3222</v>
      </c>
      <c r="U463" s="150" t="s">
        <v>2517</v>
      </c>
      <c r="V463" s="150" t="s">
        <v>2518</v>
      </c>
      <c r="W463" s="150" t="s">
        <v>2519</v>
      </c>
      <c r="X463" s="155">
        <v>48</v>
      </c>
      <c r="Y463" s="149"/>
      <c r="Z463" s="149"/>
      <c r="AA463" s="156" t="e">
        <f>SUMIFS('[4]HARGA (2)'!$B$2:$B$32,'[4]HARGA (2)'!$A$2:$A$32,V463)</f>
        <v>#VALUE!</v>
      </c>
      <c r="AB463" s="156" t="e">
        <f t="shared" si="7"/>
        <v>#VALUE!</v>
      </c>
    </row>
    <row r="464" spans="1:28" s="157" customFormat="1" x14ac:dyDescent="0.25">
      <c r="A464" s="149" t="s">
        <v>2506</v>
      </c>
      <c r="B464" s="158" t="s">
        <v>3223</v>
      </c>
      <c r="C464" s="159">
        <v>44513</v>
      </c>
      <c r="D464" s="160" t="s">
        <v>2508</v>
      </c>
      <c r="E464" s="160" t="s">
        <v>2509</v>
      </c>
      <c r="F464" s="160" t="s">
        <v>2510</v>
      </c>
      <c r="G464" s="160" t="s">
        <v>2511</v>
      </c>
      <c r="H464" s="161">
        <v>164</v>
      </c>
      <c r="I464" s="160" t="s">
        <v>2512</v>
      </c>
      <c r="J464" s="162">
        <v>5042422168</v>
      </c>
      <c r="K464" s="163">
        <v>44512</v>
      </c>
      <c r="L464" s="160" t="s">
        <v>193</v>
      </c>
      <c r="M464" s="160" t="s">
        <v>2514</v>
      </c>
      <c r="N464" s="160" t="s">
        <v>2514</v>
      </c>
      <c r="O464" s="160" t="s">
        <v>2680</v>
      </c>
      <c r="P464" s="160" t="s">
        <v>261</v>
      </c>
      <c r="Q464" s="160" t="s">
        <v>3224</v>
      </c>
      <c r="R464" s="160" t="s">
        <v>3225</v>
      </c>
      <c r="S464" s="160" t="s">
        <v>3226</v>
      </c>
      <c r="T464" s="160" t="s">
        <v>3227</v>
      </c>
      <c r="U464" s="161">
        <v>74559</v>
      </c>
      <c r="V464" s="160" t="s">
        <v>2524</v>
      </c>
      <c r="W464" s="160" t="s">
        <v>2519</v>
      </c>
      <c r="X464" s="164">
        <v>1104</v>
      </c>
      <c r="Y464" s="149"/>
      <c r="Z464" s="149"/>
      <c r="AA464" s="156" t="e">
        <f>SUMIFS('[4]HARGA (2)'!$B$2:$B$32,'[4]HARGA (2)'!$A$2:$A$32,V464)</f>
        <v>#VALUE!</v>
      </c>
      <c r="AB464" s="156" t="e">
        <f t="shared" si="7"/>
        <v>#VALUE!</v>
      </c>
    </row>
    <row r="465" spans="1:28" s="157" customFormat="1" x14ac:dyDescent="0.25">
      <c r="A465" s="149" t="s">
        <v>2506</v>
      </c>
      <c r="B465" s="158" t="s">
        <v>3223</v>
      </c>
      <c r="C465" s="159">
        <v>44513</v>
      </c>
      <c r="D465" s="160" t="s">
        <v>2508</v>
      </c>
      <c r="E465" s="160" t="s">
        <v>2509</v>
      </c>
      <c r="F465" s="160" t="s">
        <v>2510</v>
      </c>
      <c r="G465" s="160" t="s">
        <v>2511</v>
      </c>
      <c r="H465" s="161">
        <v>164</v>
      </c>
      <c r="I465" s="160" t="s">
        <v>2512</v>
      </c>
      <c r="J465" s="162">
        <v>5042422168</v>
      </c>
      <c r="K465" s="163">
        <v>44512</v>
      </c>
      <c r="L465" s="160" t="s">
        <v>193</v>
      </c>
      <c r="M465" s="160" t="s">
        <v>2514</v>
      </c>
      <c r="N465" s="160" t="s">
        <v>2514</v>
      </c>
      <c r="O465" s="160" t="s">
        <v>2680</v>
      </c>
      <c r="P465" s="160" t="s">
        <v>261</v>
      </c>
      <c r="Q465" s="160" t="s">
        <v>3224</v>
      </c>
      <c r="R465" s="160" t="s">
        <v>3225</v>
      </c>
      <c r="S465" s="160" t="s">
        <v>3226</v>
      </c>
      <c r="T465" s="160" t="s">
        <v>3227</v>
      </c>
      <c r="U465" s="161">
        <v>19310</v>
      </c>
      <c r="V465" s="160" t="s">
        <v>2525</v>
      </c>
      <c r="W465" s="160" t="s">
        <v>2519</v>
      </c>
      <c r="X465" s="164">
        <v>1104</v>
      </c>
      <c r="Y465" s="149"/>
      <c r="Z465" s="149"/>
      <c r="AA465" s="156" t="e">
        <f>SUMIFS('[4]HARGA (2)'!$B$2:$B$32,'[4]HARGA (2)'!$A$2:$A$32,V465)</f>
        <v>#VALUE!</v>
      </c>
      <c r="AB465" s="156" t="e">
        <f t="shared" si="7"/>
        <v>#VALUE!</v>
      </c>
    </row>
    <row r="466" spans="1:28" s="157" customFormat="1" x14ac:dyDescent="0.25">
      <c r="A466" s="149" t="s">
        <v>2506</v>
      </c>
      <c r="B466" s="158" t="s">
        <v>3223</v>
      </c>
      <c r="C466" s="159">
        <v>44513</v>
      </c>
      <c r="D466" s="160" t="s">
        <v>2508</v>
      </c>
      <c r="E466" s="160" t="s">
        <v>2509</v>
      </c>
      <c r="F466" s="160" t="s">
        <v>2510</v>
      </c>
      <c r="G466" s="160" t="s">
        <v>2511</v>
      </c>
      <c r="H466" s="161">
        <v>164</v>
      </c>
      <c r="I466" s="160" t="s">
        <v>2512</v>
      </c>
      <c r="J466" s="162">
        <v>5042422168</v>
      </c>
      <c r="K466" s="163">
        <v>44512</v>
      </c>
      <c r="L466" s="160" t="s">
        <v>193</v>
      </c>
      <c r="M466" s="160" t="s">
        <v>2514</v>
      </c>
      <c r="N466" s="160" t="s">
        <v>2514</v>
      </c>
      <c r="O466" s="160" t="s">
        <v>2680</v>
      </c>
      <c r="P466" s="160" t="s">
        <v>261</v>
      </c>
      <c r="Q466" s="160" t="s">
        <v>3224</v>
      </c>
      <c r="R466" s="160" t="s">
        <v>3225</v>
      </c>
      <c r="S466" s="160" t="s">
        <v>3226</v>
      </c>
      <c r="T466" s="160" t="s">
        <v>3227</v>
      </c>
      <c r="U466" s="160" t="s">
        <v>2517</v>
      </c>
      <c r="V466" s="160" t="s">
        <v>2518</v>
      </c>
      <c r="W466" s="160" t="s">
        <v>2519</v>
      </c>
      <c r="X466" s="164">
        <v>1104</v>
      </c>
      <c r="Y466" s="149"/>
      <c r="Z466" s="149"/>
      <c r="AA466" s="156" t="e">
        <f>SUMIFS('[4]HARGA (2)'!$B$2:$B$32,'[4]HARGA (2)'!$A$2:$A$32,V466)</f>
        <v>#VALUE!</v>
      </c>
      <c r="AB466" s="156" t="e">
        <f t="shared" si="7"/>
        <v>#VALUE!</v>
      </c>
    </row>
    <row r="467" spans="1:28" s="157" customFormat="1" x14ac:dyDescent="0.25">
      <c r="A467" s="149" t="s">
        <v>2506</v>
      </c>
      <c r="B467" s="158" t="s">
        <v>3223</v>
      </c>
      <c r="C467" s="159">
        <v>44513</v>
      </c>
      <c r="D467" s="160" t="s">
        <v>2508</v>
      </c>
      <c r="E467" s="160" t="s">
        <v>2509</v>
      </c>
      <c r="F467" s="160" t="s">
        <v>2510</v>
      </c>
      <c r="G467" s="160" t="s">
        <v>2511</v>
      </c>
      <c r="H467" s="161">
        <v>164</v>
      </c>
      <c r="I467" s="160" t="s">
        <v>2512</v>
      </c>
      <c r="J467" s="162">
        <v>5042422168</v>
      </c>
      <c r="K467" s="163">
        <v>44512</v>
      </c>
      <c r="L467" s="160" t="s">
        <v>193</v>
      </c>
      <c r="M467" s="160" t="s">
        <v>2514</v>
      </c>
      <c r="N467" s="160" t="s">
        <v>2514</v>
      </c>
      <c r="O467" s="160" t="s">
        <v>2680</v>
      </c>
      <c r="P467" s="160" t="s">
        <v>261</v>
      </c>
      <c r="Q467" s="160" t="s">
        <v>3224</v>
      </c>
      <c r="R467" s="160" t="s">
        <v>3225</v>
      </c>
      <c r="S467" s="160" t="s">
        <v>3226</v>
      </c>
      <c r="T467" s="160" t="s">
        <v>3227</v>
      </c>
      <c r="U467" s="161">
        <v>33300</v>
      </c>
      <c r="V467" s="160" t="s">
        <v>65</v>
      </c>
      <c r="W467" s="160" t="s">
        <v>2519</v>
      </c>
      <c r="X467" s="164">
        <v>24</v>
      </c>
      <c r="Y467" s="149"/>
      <c r="Z467" s="149"/>
      <c r="AA467" s="156" t="e">
        <f>SUMIFS('[4]HARGA (2)'!$B$2:$B$32,'[4]HARGA (2)'!$A$2:$A$32,V467)</f>
        <v>#VALUE!</v>
      </c>
      <c r="AB467" s="156" t="e">
        <f t="shared" si="7"/>
        <v>#VALUE!</v>
      </c>
    </row>
    <row r="468" spans="1:28" s="157" customFormat="1" x14ac:dyDescent="0.25">
      <c r="A468" s="149" t="s">
        <v>2506</v>
      </c>
      <c r="B468" s="158" t="s">
        <v>3228</v>
      </c>
      <c r="C468" s="159">
        <v>44513</v>
      </c>
      <c r="D468" s="160" t="s">
        <v>2508</v>
      </c>
      <c r="E468" s="160" t="s">
        <v>2509</v>
      </c>
      <c r="F468" s="160" t="s">
        <v>2510</v>
      </c>
      <c r="G468" s="160" t="s">
        <v>2511</v>
      </c>
      <c r="H468" s="161">
        <v>120</v>
      </c>
      <c r="I468" s="160" t="s">
        <v>2639</v>
      </c>
      <c r="J468" s="162">
        <v>5042407663</v>
      </c>
      <c r="K468" s="163">
        <v>44512</v>
      </c>
      <c r="L468" s="160" t="s">
        <v>193</v>
      </c>
      <c r="M468" s="160" t="s">
        <v>2514</v>
      </c>
      <c r="N468" s="160" t="s">
        <v>2514</v>
      </c>
      <c r="O468" s="160" t="s">
        <v>3229</v>
      </c>
      <c r="P468" s="160" t="s">
        <v>3230</v>
      </c>
      <c r="Q468" s="160" t="s">
        <v>3231</v>
      </c>
      <c r="R468" s="160" t="s">
        <v>3232</v>
      </c>
      <c r="S468" s="160" t="s">
        <v>3195</v>
      </c>
      <c r="T468" s="160" t="s">
        <v>3233</v>
      </c>
      <c r="U468" s="161">
        <v>74553</v>
      </c>
      <c r="V468" s="160" t="s">
        <v>277</v>
      </c>
      <c r="W468" s="160" t="s">
        <v>2519</v>
      </c>
      <c r="X468" s="164">
        <v>1365</v>
      </c>
      <c r="Y468" s="149"/>
      <c r="Z468" s="149"/>
      <c r="AA468" s="156" t="e">
        <f>SUMIFS('[4]HARGA (2)'!$B$2:$B$32,'[4]HARGA (2)'!$A$2:$A$32,V468)</f>
        <v>#VALUE!</v>
      </c>
      <c r="AB468" s="156" t="e">
        <f t="shared" si="7"/>
        <v>#VALUE!</v>
      </c>
    </row>
    <row r="469" spans="1:28" s="157" customFormat="1" x14ac:dyDescent="0.25">
      <c r="A469" s="149" t="s">
        <v>2506</v>
      </c>
      <c r="B469" s="158" t="s">
        <v>3234</v>
      </c>
      <c r="C469" s="159">
        <v>44513</v>
      </c>
      <c r="D469" s="160" t="s">
        <v>2508</v>
      </c>
      <c r="E469" s="160" t="s">
        <v>2509</v>
      </c>
      <c r="F469" s="160" t="s">
        <v>2510</v>
      </c>
      <c r="G469" s="160" t="s">
        <v>2511</v>
      </c>
      <c r="H469" s="161">
        <v>118</v>
      </c>
      <c r="I469" s="160" t="s">
        <v>2541</v>
      </c>
      <c r="J469" s="162">
        <v>504245796</v>
      </c>
      <c r="K469" s="163">
        <v>44512</v>
      </c>
      <c r="L469" s="160" t="s">
        <v>53</v>
      </c>
      <c r="M469" s="160" t="s">
        <v>2514</v>
      </c>
      <c r="N469" s="160" t="s">
        <v>2514</v>
      </c>
      <c r="O469" s="160" t="s">
        <v>3235</v>
      </c>
      <c r="P469" s="160" t="s">
        <v>845</v>
      </c>
      <c r="Q469" s="160" t="s">
        <v>3236</v>
      </c>
      <c r="R469" s="160" t="s">
        <v>3237</v>
      </c>
      <c r="S469" s="160" t="s">
        <v>3187</v>
      </c>
      <c r="T469" s="160" t="s">
        <v>3238</v>
      </c>
      <c r="U469" s="161">
        <v>74553</v>
      </c>
      <c r="V469" s="160" t="s">
        <v>277</v>
      </c>
      <c r="W469" s="160" t="s">
        <v>2519</v>
      </c>
      <c r="X469" s="164">
        <v>1120</v>
      </c>
      <c r="Y469" s="158" t="s">
        <v>3239</v>
      </c>
      <c r="Z469" s="159">
        <v>44513</v>
      </c>
      <c r="AA469" s="156" t="e">
        <f>SUMIFS('[4]HARGA (2)'!$B$2:$B$32,'[4]HARGA (2)'!$A$2:$A$32,V469)</f>
        <v>#VALUE!</v>
      </c>
      <c r="AB469" s="156" t="e">
        <f t="shared" si="7"/>
        <v>#VALUE!</v>
      </c>
    </row>
    <row r="470" spans="1:28" s="157" customFormat="1" x14ac:dyDescent="0.25">
      <c r="A470" s="149" t="s">
        <v>2506</v>
      </c>
      <c r="B470" s="158" t="s">
        <v>3234</v>
      </c>
      <c r="C470" s="159">
        <v>44513</v>
      </c>
      <c r="D470" s="160" t="s">
        <v>2508</v>
      </c>
      <c r="E470" s="160" t="s">
        <v>2509</v>
      </c>
      <c r="F470" s="160" t="s">
        <v>2510</v>
      </c>
      <c r="G470" s="160" t="s">
        <v>2511</v>
      </c>
      <c r="H470" s="161">
        <v>118</v>
      </c>
      <c r="I470" s="160" t="s">
        <v>2541</v>
      </c>
      <c r="J470" s="162">
        <v>504245796</v>
      </c>
      <c r="K470" s="163">
        <v>44512</v>
      </c>
      <c r="L470" s="160" t="s">
        <v>53</v>
      </c>
      <c r="M470" s="160" t="s">
        <v>2514</v>
      </c>
      <c r="N470" s="160" t="s">
        <v>2514</v>
      </c>
      <c r="O470" s="160" t="s">
        <v>3235</v>
      </c>
      <c r="P470" s="160" t="s">
        <v>845</v>
      </c>
      <c r="Q470" s="160" t="s">
        <v>3236</v>
      </c>
      <c r="R470" s="160" t="s">
        <v>3237</v>
      </c>
      <c r="S470" s="160" t="s">
        <v>3187</v>
      </c>
      <c r="T470" s="160" t="s">
        <v>3238</v>
      </c>
      <c r="U470" s="161">
        <v>10116</v>
      </c>
      <c r="V470" s="160" t="s">
        <v>279</v>
      </c>
      <c r="W470" s="160" t="s">
        <v>2519</v>
      </c>
      <c r="X470" s="164">
        <v>16</v>
      </c>
      <c r="AA470" s="156" t="e">
        <f>SUMIFS('[4]HARGA (2)'!$B$2:$B$32,'[4]HARGA (2)'!$A$2:$A$32,V470)</f>
        <v>#VALUE!</v>
      </c>
      <c r="AB470" s="156" t="e">
        <f t="shared" si="7"/>
        <v>#VALUE!</v>
      </c>
    </row>
    <row r="471" spans="1:28" s="157" customFormat="1" x14ac:dyDescent="0.25">
      <c r="A471" s="149" t="s">
        <v>2506</v>
      </c>
      <c r="B471" s="150" t="s">
        <v>3240</v>
      </c>
      <c r="C471" s="151">
        <v>44513</v>
      </c>
      <c r="D471" s="150" t="s">
        <v>2508</v>
      </c>
      <c r="E471" s="150" t="s">
        <v>2509</v>
      </c>
      <c r="F471" s="150" t="s">
        <v>2510</v>
      </c>
      <c r="G471" s="150" t="s">
        <v>2511</v>
      </c>
      <c r="H471" s="150" t="s">
        <v>2531</v>
      </c>
      <c r="I471" s="150" t="s">
        <v>2532</v>
      </c>
      <c r="J471" s="153"/>
      <c r="K471" s="154">
        <v>44512</v>
      </c>
      <c r="L471" s="150" t="s">
        <v>193</v>
      </c>
      <c r="M471" s="150" t="s">
        <v>2514</v>
      </c>
      <c r="N471" s="150" t="s">
        <v>2514</v>
      </c>
      <c r="O471" s="150" t="s">
        <v>417</v>
      </c>
      <c r="P471" s="150" t="s">
        <v>418</v>
      </c>
      <c r="Q471" s="150"/>
      <c r="R471" s="152">
        <v>6762</v>
      </c>
      <c r="S471" s="150"/>
      <c r="T471" s="150" t="s">
        <v>3241</v>
      </c>
      <c r="U471" s="150" t="s">
        <v>2534</v>
      </c>
      <c r="V471" s="150" t="s">
        <v>2535</v>
      </c>
      <c r="W471" s="150" t="s">
        <v>2519</v>
      </c>
      <c r="X471" s="155">
        <v>62</v>
      </c>
      <c r="Y471" s="149"/>
      <c r="Z471" s="149"/>
      <c r="AA471" s="156" t="e">
        <f>SUMIFS('[4]HARGA (2)'!$B$2:$B$32,'[4]HARGA (2)'!$A$2:$A$32,V471)</f>
        <v>#VALUE!</v>
      </c>
      <c r="AB471" s="156" t="e">
        <f t="shared" si="7"/>
        <v>#VALUE!</v>
      </c>
    </row>
    <row r="472" spans="1:28" s="157" customFormat="1" x14ac:dyDescent="0.25">
      <c r="A472" s="149" t="s">
        <v>2506</v>
      </c>
      <c r="B472" s="158" t="s">
        <v>3242</v>
      </c>
      <c r="C472" s="159">
        <v>44513</v>
      </c>
      <c r="D472" s="160" t="s">
        <v>2508</v>
      </c>
      <c r="E472" s="160" t="s">
        <v>2509</v>
      </c>
      <c r="F472" s="160" t="s">
        <v>2510</v>
      </c>
      <c r="G472" s="160" t="s">
        <v>2511</v>
      </c>
      <c r="H472" s="160" t="s">
        <v>2531</v>
      </c>
      <c r="I472" s="160" t="s">
        <v>2532</v>
      </c>
      <c r="J472" s="162">
        <v>904021460025</v>
      </c>
      <c r="K472" s="163">
        <v>44512</v>
      </c>
      <c r="L472" s="160" t="s">
        <v>193</v>
      </c>
      <c r="M472" s="160" t="s">
        <v>2514</v>
      </c>
      <c r="N472" s="160" t="s">
        <v>2514</v>
      </c>
      <c r="O472" s="160" t="s">
        <v>417</v>
      </c>
      <c r="P472" s="160" t="s">
        <v>418</v>
      </c>
      <c r="Q472" s="161">
        <v>904021460025</v>
      </c>
      <c r="R472" s="160" t="s">
        <v>3243</v>
      </c>
      <c r="S472" s="160" t="s">
        <v>3244</v>
      </c>
      <c r="T472" s="160" t="s">
        <v>3245</v>
      </c>
      <c r="U472" s="161">
        <v>74560</v>
      </c>
      <c r="V472" s="160" t="s">
        <v>377</v>
      </c>
      <c r="W472" s="160" t="s">
        <v>2519</v>
      </c>
      <c r="X472" s="164">
        <v>1300</v>
      </c>
      <c r="Y472" s="149"/>
      <c r="Z472" s="149"/>
      <c r="AA472" s="156" t="e">
        <f>SUMIFS('[4]HARGA (2)'!$B$2:$B$32,'[4]HARGA (2)'!$A$2:$A$32,V472)</f>
        <v>#VALUE!</v>
      </c>
      <c r="AB472" s="156" t="e">
        <f t="shared" si="7"/>
        <v>#VALUE!</v>
      </c>
    </row>
    <row r="473" spans="1:28" s="157" customFormat="1" x14ac:dyDescent="0.25">
      <c r="A473" s="149" t="s">
        <v>2506</v>
      </c>
      <c r="B473" s="158" t="s">
        <v>3242</v>
      </c>
      <c r="C473" s="159">
        <v>44513</v>
      </c>
      <c r="D473" s="160" t="s">
        <v>2508</v>
      </c>
      <c r="E473" s="160" t="s">
        <v>2509</v>
      </c>
      <c r="F473" s="160" t="s">
        <v>2510</v>
      </c>
      <c r="G473" s="160" t="s">
        <v>2511</v>
      </c>
      <c r="H473" s="160" t="s">
        <v>2531</v>
      </c>
      <c r="I473" s="160" t="s">
        <v>2532</v>
      </c>
      <c r="J473" s="162">
        <v>904021460025</v>
      </c>
      <c r="K473" s="163">
        <v>44512</v>
      </c>
      <c r="L473" s="160" t="s">
        <v>193</v>
      </c>
      <c r="M473" s="160" t="s">
        <v>2514</v>
      </c>
      <c r="N473" s="160" t="s">
        <v>2514</v>
      </c>
      <c r="O473" s="160" t="s">
        <v>417</v>
      </c>
      <c r="P473" s="160" t="s">
        <v>418</v>
      </c>
      <c r="Q473" s="161">
        <v>904021460025</v>
      </c>
      <c r="R473" s="160" t="s">
        <v>3243</v>
      </c>
      <c r="S473" s="160" t="s">
        <v>3244</v>
      </c>
      <c r="T473" s="160" t="s">
        <v>3245</v>
      </c>
      <c r="U473" s="161">
        <v>29310</v>
      </c>
      <c r="V473" s="160" t="s">
        <v>2539</v>
      </c>
      <c r="W473" s="160" t="s">
        <v>2519</v>
      </c>
      <c r="X473" s="164">
        <v>1300</v>
      </c>
      <c r="Y473" s="149"/>
      <c r="Z473" s="149"/>
      <c r="AA473" s="156" t="e">
        <f>SUMIFS('[4]HARGA (2)'!$B$2:$B$32,'[4]HARGA (2)'!$A$2:$A$32,V473)</f>
        <v>#VALUE!</v>
      </c>
      <c r="AB473" s="156" t="e">
        <f t="shared" si="7"/>
        <v>#VALUE!</v>
      </c>
    </row>
    <row r="474" spans="1:28" s="157" customFormat="1" x14ac:dyDescent="0.25">
      <c r="A474" s="149" t="s">
        <v>2506</v>
      </c>
      <c r="B474" s="158" t="s">
        <v>3242</v>
      </c>
      <c r="C474" s="159">
        <v>44513</v>
      </c>
      <c r="D474" s="160" t="s">
        <v>2508</v>
      </c>
      <c r="E474" s="160" t="s">
        <v>2509</v>
      </c>
      <c r="F474" s="160" t="s">
        <v>2510</v>
      </c>
      <c r="G474" s="160" t="s">
        <v>2511</v>
      </c>
      <c r="H474" s="160" t="s">
        <v>2531</v>
      </c>
      <c r="I474" s="160" t="s">
        <v>2532</v>
      </c>
      <c r="J474" s="162">
        <v>904021460025</v>
      </c>
      <c r="K474" s="163">
        <v>44512</v>
      </c>
      <c r="L474" s="160" t="s">
        <v>193</v>
      </c>
      <c r="M474" s="160" t="s">
        <v>2514</v>
      </c>
      <c r="N474" s="160" t="s">
        <v>2514</v>
      </c>
      <c r="O474" s="160" t="s">
        <v>417</v>
      </c>
      <c r="P474" s="160" t="s">
        <v>418</v>
      </c>
      <c r="Q474" s="161">
        <v>904021460025</v>
      </c>
      <c r="R474" s="160" t="s">
        <v>3243</v>
      </c>
      <c r="S474" s="160" t="s">
        <v>3244</v>
      </c>
      <c r="T474" s="160" t="s">
        <v>3245</v>
      </c>
      <c r="U474" s="160" t="s">
        <v>2534</v>
      </c>
      <c r="V474" s="160" t="s">
        <v>2535</v>
      </c>
      <c r="W474" s="160" t="s">
        <v>2519</v>
      </c>
      <c r="X474" s="164">
        <v>1300</v>
      </c>
      <c r="Y474" s="149"/>
      <c r="Z474" s="149"/>
      <c r="AA474" s="156" t="e">
        <f>SUMIFS('[4]HARGA (2)'!$B$2:$B$32,'[4]HARGA (2)'!$A$2:$A$32,V474)</f>
        <v>#VALUE!</v>
      </c>
      <c r="AB474" s="156" t="e">
        <f t="shared" si="7"/>
        <v>#VALUE!</v>
      </c>
    </row>
    <row r="475" spans="1:28" s="157" customFormat="1" x14ac:dyDescent="0.25">
      <c r="A475" s="149" t="s">
        <v>2506</v>
      </c>
      <c r="B475" s="158" t="s">
        <v>3246</v>
      </c>
      <c r="C475" s="159">
        <v>44513</v>
      </c>
      <c r="D475" s="160" t="s">
        <v>2508</v>
      </c>
      <c r="E475" s="160" t="s">
        <v>2509</v>
      </c>
      <c r="F475" s="160" t="s">
        <v>2510</v>
      </c>
      <c r="G475" s="160" t="s">
        <v>2511</v>
      </c>
      <c r="H475" s="161">
        <v>118</v>
      </c>
      <c r="I475" s="160" t="s">
        <v>2541</v>
      </c>
      <c r="J475" s="162">
        <v>5042428682</v>
      </c>
      <c r="K475" s="163">
        <v>44513</v>
      </c>
      <c r="L475" s="160" t="s">
        <v>135</v>
      </c>
      <c r="M475" s="160" t="s">
        <v>2514</v>
      </c>
      <c r="N475" s="160" t="s">
        <v>2514</v>
      </c>
      <c r="O475" s="160" t="s">
        <v>3247</v>
      </c>
      <c r="P475" s="160" t="s">
        <v>1204</v>
      </c>
      <c r="Q475" s="160" t="s">
        <v>3248</v>
      </c>
      <c r="R475" s="160" t="s">
        <v>3249</v>
      </c>
      <c r="S475" s="160" t="s">
        <v>3250</v>
      </c>
      <c r="T475" s="160" t="s">
        <v>3251</v>
      </c>
      <c r="U475" s="161">
        <v>134578</v>
      </c>
      <c r="V475" s="160" t="s">
        <v>2551</v>
      </c>
      <c r="W475" s="160" t="s">
        <v>2519</v>
      </c>
      <c r="X475" s="164">
        <v>1536</v>
      </c>
      <c r="Y475" s="158" t="s">
        <v>3252</v>
      </c>
      <c r="Z475" s="159">
        <v>44513</v>
      </c>
      <c r="AA475" s="156" t="e">
        <f>SUMIFS('[4]HARGA (2)'!$B$2:$B$32,'[4]HARGA (2)'!$A$2:$A$32,V475)</f>
        <v>#VALUE!</v>
      </c>
      <c r="AB475" s="156" t="e">
        <f t="shared" si="7"/>
        <v>#VALUE!</v>
      </c>
    </row>
    <row r="476" spans="1:28" s="157" customFormat="1" x14ac:dyDescent="0.25">
      <c r="A476" s="149" t="s">
        <v>2506</v>
      </c>
      <c r="B476" s="158" t="s">
        <v>3246</v>
      </c>
      <c r="C476" s="159">
        <v>44513</v>
      </c>
      <c r="D476" s="160" t="s">
        <v>2508</v>
      </c>
      <c r="E476" s="160" t="s">
        <v>2509</v>
      </c>
      <c r="F476" s="160" t="s">
        <v>2510</v>
      </c>
      <c r="G476" s="160" t="s">
        <v>2511</v>
      </c>
      <c r="H476" s="161">
        <v>118</v>
      </c>
      <c r="I476" s="160" t="s">
        <v>2541</v>
      </c>
      <c r="J476" s="162">
        <v>5042428682</v>
      </c>
      <c r="K476" s="163">
        <v>44513</v>
      </c>
      <c r="L476" s="160" t="s">
        <v>135</v>
      </c>
      <c r="M476" s="160" t="s">
        <v>2514</v>
      </c>
      <c r="N476" s="160" t="s">
        <v>2514</v>
      </c>
      <c r="O476" s="160" t="s">
        <v>3247</v>
      </c>
      <c r="P476" s="160" t="s">
        <v>1204</v>
      </c>
      <c r="Q476" s="160" t="s">
        <v>3248</v>
      </c>
      <c r="R476" s="160" t="s">
        <v>3249</v>
      </c>
      <c r="S476" s="160" t="s">
        <v>3250</v>
      </c>
      <c r="T476" s="160" t="s">
        <v>3251</v>
      </c>
      <c r="U476" s="161">
        <v>10345439</v>
      </c>
      <c r="V476" s="160" t="s">
        <v>2553</v>
      </c>
      <c r="W476" s="160" t="s">
        <v>2519</v>
      </c>
      <c r="X476" s="164">
        <v>30</v>
      </c>
      <c r="Y476" s="149"/>
      <c r="Z476" s="149"/>
      <c r="AA476" s="156" t="e">
        <f>SUMIFS('[4]HARGA (2)'!$B$2:$B$32,'[4]HARGA (2)'!$A$2:$A$32,V476)</f>
        <v>#VALUE!</v>
      </c>
      <c r="AB476" s="156" t="e">
        <f t="shared" si="7"/>
        <v>#VALUE!</v>
      </c>
    </row>
    <row r="477" spans="1:28" s="157" customFormat="1" x14ac:dyDescent="0.25">
      <c r="A477" s="149" t="s">
        <v>2506</v>
      </c>
      <c r="B477" s="158" t="s">
        <v>3246</v>
      </c>
      <c r="C477" s="159">
        <v>44513</v>
      </c>
      <c r="D477" s="160" t="s">
        <v>2508</v>
      </c>
      <c r="E477" s="160" t="s">
        <v>2509</v>
      </c>
      <c r="F477" s="160" t="s">
        <v>2510</v>
      </c>
      <c r="G477" s="160" t="s">
        <v>2511</v>
      </c>
      <c r="H477" s="161">
        <v>118</v>
      </c>
      <c r="I477" s="160" t="s">
        <v>2541</v>
      </c>
      <c r="J477" s="162">
        <v>5042428682</v>
      </c>
      <c r="K477" s="163">
        <v>44513</v>
      </c>
      <c r="L477" s="160" t="s">
        <v>135</v>
      </c>
      <c r="M477" s="160" t="s">
        <v>2514</v>
      </c>
      <c r="N477" s="160" t="s">
        <v>2514</v>
      </c>
      <c r="O477" s="160" t="s">
        <v>3247</v>
      </c>
      <c r="P477" s="160" t="s">
        <v>1204</v>
      </c>
      <c r="Q477" s="160" t="s">
        <v>3248</v>
      </c>
      <c r="R477" s="160" t="s">
        <v>3249</v>
      </c>
      <c r="S477" s="160" t="s">
        <v>3250</v>
      </c>
      <c r="T477" s="160" t="s">
        <v>3251</v>
      </c>
      <c r="U477" s="161">
        <v>10116</v>
      </c>
      <c r="V477" s="160" t="s">
        <v>279</v>
      </c>
      <c r="W477" s="160" t="s">
        <v>2519</v>
      </c>
      <c r="X477" s="164">
        <v>32</v>
      </c>
      <c r="Y477" s="149"/>
      <c r="Z477" s="149"/>
      <c r="AA477" s="156" t="e">
        <f>SUMIFS('[4]HARGA (2)'!$B$2:$B$32,'[4]HARGA (2)'!$A$2:$A$32,V477)</f>
        <v>#VALUE!</v>
      </c>
      <c r="AB477" s="156" t="e">
        <f t="shared" si="7"/>
        <v>#VALUE!</v>
      </c>
    </row>
    <row r="478" spans="1:28" s="157" customFormat="1" x14ac:dyDescent="0.25">
      <c r="A478" s="149" t="s">
        <v>2506</v>
      </c>
      <c r="B478" s="150" t="s">
        <v>3253</v>
      </c>
      <c r="C478" s="151">
        <v>44513</v>
      </c>
      <c r="D478" s="150" t="s">
        <v>2508</v>
      </c>
      <c r="E478" s="150" t="s">
        <v>2509</v>
      </c>
      <c r="F478" s="150" t="s">
        <v>2510</v>
      </c>
      <c r="G478" s="150" t="s">
        <v>2511</v>
      </c>
      <c r="H478" s="152">
        <v>164</v>
      </c>
      <c r="I478" s="150" t="s">
        <v>2512</v>
      </c>
      <c r="J478" s="153" t="s">
        <v>3254</v>
      </c>
      <c r="K478" s="154">
        <v>44513</v>
      </c>
      <c r="L478" s="150" t="s">
        <v>53</v>
      </c>
      <c r="M478" s="150" t="s">
        <v>2514</v>
      </c>
      <c r="N478" s="150" t="s">
        <v>2514</v>
      </c>
      <c r="O478" s="150" t="s">
        <v>2572</v>
      </c>
      <c r="P478" s="150" t="s">
        <v>948</v>
      </c>
      <c r="Q478" s="150" t="s">
        <v>3254</v>
      </c>
      <c r="R478" s="150" t="s">
        <v>3255</v>
      </c>
      <c r="S478" s="150"/>
      <c r="T478" s="150" t="s">
        <v>3256</v>
      </c>
      <c r="U478" s="150" t="s">
        <v>2517</v>
      </c>
      <c r="V478" s="150" t="s">
        <v>2518</v>
      </c>
      <c r="W478" s="150" t="s">
        <v>2519</v>
      </c>
      <c r="X478" s="155">
        <v>35</v>
      </c>
      <c r="Y478" s="149"/>
      <c r="Z478" s="149"/>
      <c r="AA478" s="156" t="e">
        <f>SUMIFS('[4]HARGA (2)'!$B$2:$B$32,'[4]HARGA (2)'!$A$2:$A$32,V478)</f>
        <v>#VALUE!</v>
      </c>
      <c r="AB478" s="156" t="e">
        <f t="shared" si="7"/>
        <v>#VALUE!</v>
      </c>
    </row>
    <row r="479" spans="1:28" s="157" customFormat="1" x14ac:dyDescent="0.25">
      <c r="A479" s="149" t="s">
        <v>2506</v>
      </c>
      <c r="B479" s="158" t="s">
        <v>3257</v>
      </c>
      <c r="C479" s="159">
        <v>44513</v>
      </c>
      <c r="D479" s="160" t="s">
        <v>2508</v>
      </c>
      <c r="E479" s="160" t="s">
        <v>2509</v>
      </c>
      <c r="F479" s="160" t="s">
        <v>2510</v>
      </c>
      <c r="G479" s="160" t="s">
        <v>2511</v>
      </c>
      <c r="H479" s="161">
        <v>164</v>
      </c>
      <c r="I479" s="160" t="s">
        <v>2512</v>
      </c>
      <c r="J479" s="162">
        <v>5042420023</v>
      </c>
      <c r="K479" s="163">
        <v>44513</v>
      </c>
      <c r="L479" s="160" t="s">
        <v>53</v>
      </c>
      <c r="M479" s="160" t="s">
        <v>2514</v>
      </c>
      <c r="N479" s="160" t="s">
        <v>2514</v>
      </c>
      <c r="O479" s="160" t="s">
        <v>2572</v>
      </c>
      <c r="P479" s="160" t="s">
        <v>948</v>
      </c>
      <c r="Q479" s="160" t="s">
        <v>3254</v>
      </c>
      <c r="R479" s="160" t="s">
        <v>3258</v>
      </c>
      <c r="S479" s="160" t="s">
        <v>3259</v>
      </c>
      <c r="T479" s="160" t="s">
        <v>3260</v>
      </c>
      <c r="U479" s="161">
        <v>74559</v>
      </c>
      <c r="V479" s="160" t="s">
        <v>2524</v>
      </c>
      <c r="W479" s="160" t="s">
        <v>2519</v>
      </c>
      <c r="X479" s="164">
        <v>1344</v>
      </c>
      <c r="Y479" s="149"/>
      <c r="Z479" s="149"/>
      <c r="AA479" s="156" t="e">
        <f>SUMIFS('[4]HARGA (2)'!$B$2:$B$32,'[4]HARGA (2)'!$A$2:$A$32,V479)</f>
        <v>#VALUE!</v>
      </c>
      <c r="AB479" s="156" t="e">
        <f t="shared" si="7"/>
        <v>#VALUE!</v>
      </c>
    </row>
    <row r="480" spans="1:28" s="157" customFormat="1" x14ac:dyDescent="0.25">
      <c r="A480" s="149" t="s">
        <v>2506</v>
      </c>
      <c r="B480" s="158" t="s">
        <v>3257</v>
      </c>
      <c r="C480" s="159">
        <v>44513</v>
      </c>
      <c r="D480" s="160" t="s">
        <v>2508</v>
      </c>
      <c r="E480" s="160" t="s">
        <v>2509</v>
      </c>
      <c r="F480" s="160" t="s">
        <v>2510</v>
      </c>
      <c r="G480" s="160" t="s">
        <v>2511</v>
      </c>
      <c r="H480" s="161">
        <v>164</v>
      </c>
      <c r="I480" s="160" t="s">
        <v>2512</v>
      </c>
      <c r="J480" s="162">
        <v>5042420023</v>
      </c>
      <c r="K480" s="163">
        <v>44513</v>
      </c>
      <c r="L480" s="160" t="s">
        <v>53</v>
      </c>
      <c r="M480" s="160" t="s">
        <v>2514</v>
      </c>
      <c r="N480" s="160" t="s">
        <v>2514</v>
      </c>
      <c r="O480" s="160" t="s">
        <v>2572</v>
      </c>
      <c r="P480" s="160" t="s">
        <v>948</v>
      </c>
      <c r="Q480" s="160" t="s">
        <v>3254</v>
      </c>
      <c r="R480" s="160" t="s">
        <v>3258</v>
      </c>
      <c r="S480" s="160" t="s">
        <v>3259</v>
      </c>
      <c r="T480" s="160" t="s">
        <v>3260</v>
      </c>
      <c r="U480" s="161">
        <v>19310</v>
      </c>
      <c r="V480" s="160" t="s">
        <v>2525</v>
      </c>
      <c r="W480" s="160" t="s">
        <v>2519</v>
      </c>
      <c r="X480" s="164">
        <v>1344</v>
      </c>
      <c r="Y480" s="149"/>
      <c r="Z480" s="149"/>
      <c r="AA480" s="156" t="e">
        <f>SUMIFS('[4]HARGA (2)'!$B$2:$B$32,'[4]HARGA (2)'!$A$2:$A$32,V480)</f>
        <v>#VALUE!</v>
      </c>
      <c r="AB480" s="156" t="e">
        <f t="shared" si="7"/>
        <v>#VALUE!</v>
      </c>
    </row>
    <row r="481" spans="1:28" s="157" customFormat="1" x14ac:dyDescent="0.25">
      <c r="A481" s="149" t="s">
        <v>2506</v>
      </c>
      <c r="B481" s="158" t="s">
        <v>3257</v>
      </c>
      <c r="C481" s="159">
        <v>44513</v>
      </c>
      <c r="D481" s="160" t="s">
        <v>2508</v>
      </c>
      <c r="E481" s="160" t="s">
        <v>2509</v>
      </c>
      <c r="F481" s="160" t="s">
        <v>2510</v>
      </c>
      <c r="G481" s="160" t="s">
        <v>2511</v>
      </c>
      <c r="H481" s="161">
        <v>164</v>
      </c>
      <c r="I481" s="160" t="s">
        <v>2512</v>
      </c>
      <c r="J481" s="162">
        <v>5042420023</v>
      </c>
      <c r="K481" s="163">
        <v>44513</v>
      </c>
      <c r="L481" s="160" t="s">
        <v>53</v>
      </c>
      <c r="M481" s="160" t="s">
        <v>2514</v>
      </c>
      <c r="N481" s="160" t="s">
        <v>2514</v>
      </c>
      <c r="O481" s="160" t="s">
        <v>2572</v>
      </c>
      <c r="P481" s="160" t="s">
        <v>948</v>
      </c>
      <c r="Q481" s="160" t="s">
        <v>3254</v>
      </c>
      <c r="R481" s="160" t="s">
        <v>3258</v>
      </c>
      <c r="S481" s="160" t="s">
        <v>3259</v>
      </c>
      <c r="T481" s="160" t="s">
        <v>3260</v>
      </c>
      <c r="U481" s="160" t="s">
        <v>2517</v>
      </c>
      <c r="V481" s="160" t="s">
        <v>2518</v>
      </c>
      <c r="W481" s="160" t="s">
        <v>2519</v>
      </c>
      <c r="X481" s="164">
        <v>1344</v>
      </c>
      <c r="Y481" s="149"/>
      <c r="Z481" s="149"/>
      <c r="AA481" s="156" t="e">
        <f>SUMIFS('[4]HARGA (2)'!$B$2:$B$32,'[4]HARGA (2)'!$A$2:$A$32,V481)</f>
        <v>#VALUE!</v>
      </c>
      <c r="AB481" s="156" t="e">
        <f t="shared" si="7"/>
        <v>#VALUE!</v>
      </c>
    </row>
    <row r="482" spans="1:28" s="157" customFormat="1" x14ac:dyDescent="0.25">
      <c r="A482" s="149" t="s">
        <v>2506</v>
      </c>
      <c r="B482" s="158" t="s">
        <v>3257</v>
      </c>
      <c r="C482" s="159">
        <v>44513</v>
      </c>
      <c r="D482" s="160" t="s">
        <v>2508</v>
      </c>
      <c r="E482" s="160" t="s">
        <v>2509</v>
      </c>
      <c r="F482" s="160" t="s">
        <v>2510</v>
      </c>
      <c r="G482" s="160" t="s">
        <v>2511</v>
      </c>
      <c r="H482" s="161">
        <v>164</v>
      </c>
      <c r="I482" s="160" t="s">
        <v>2512</v>
      </c>
      <c r="J482" s="162">
        <v>5042420023</v>
      </c>
      <c r="K482" s="163">
        <v>44513</v>
      </c>
      <c r="L482" s="160" t="s">
        <v>53</v>
      </c>
      <c r="M482" s="160" t="s">
        <v>2514</v>
      </c>
      <c r="N482" s="160" t="s">
        <v>2514</v>
      </c>
      <c r="O482" s="160" t="s">
        <v>2572</v>
      </c>
      <c r="P482" s="160" t="s">
        <v>948</v>
      </c>
      <c r="Q482" s="160" t="s">
        <v>3254</v>
      </c>
      <c r="R482" s="160" t="s">
        <v>3258</v>
      </c>
      <c r="S482" s="160" t="s">
        <v>3259</v>
      </c>
      <c r="T482" s="160" t="s">
        <v>3260</v>
      </c>
      <c r="U482" s="161">
        <v>33300</v>
      </c>
      <c r="V482" s="160" t="s">
        <v>65</v>
      </c>
      <c r="W482" s="160" t="s">
        <v>2519</v>
      </c>
      <c r="X482" s="164">
        <v>28</v>
      </c>
      <c r="Y482" s="149"/>
      <c r="Z482" s="149"/>
      <c r="AA482" s="156" t="e">
        <f>SUMIFS('[4]HARGA (2)'!$B$2:$B$32,'[4]HARGA (2)'!$A$2:$A$32,V482)</f>
        <v>#VALUE!</v>
      </c>
      <c r="AB482" s="156" t="e">
        <f t="shared" si="7"/>
        <v>#VALUE!</v>
      </c>
    </row>
    <row r="483" spans="1:28" s="157" customFormat="1" x14ac:dyDescent="0.25">
      <c r="A483" s="149" t="s">
        <v>2506</v>
      </c>
      <c r="B483" s="158" t="s">
        <v>3261</v>
      </c>
      <c r="C483" s="159">
        <v>44513</v>
      </c>
      <c r="D483" s="160" t="s">
        <v>2508</v>
      </c>
      <c r="E483" s="160" t="s">
        <v>2509</v>
      </c>
      <c r="F483" s="160" t="s">
        <v>2510</v>
      </c>
      <c r="G483" s="160" t="s">
        <v>2511</v>
      </c>
      <c r="H483" s="161">
        <v>118</v>
      </c>
      <c r="I483" s="160" t="s">
        <v>2541</v>
      </c>
      <c r="J483" s="162">
        <v>5042430535</v>
      </c>
      <c r="K483" s="163">
        <v>44513</v>
      </c>
      <c r="L483" s="160" t="s">
        <v>53</v>
      </c>
      <c r="M483" s="160" t="s">
        <v>2514</v>
      </c>
      <c r="N483" s="160" t="s">
        <v>2514</v>
      </c>
      <c r="O483" s="160" t="s">
        <v>2897</v>
      </c>
      <c r="P483" s="160" t="s">
        <v>777</v>
      </c>
      <c r="Q483" s="160" t="s">
        <v>3262</v>
      </c>
      <c r="R483" s="160" t="s">
        <v>3263</v>
      </c>
      <c r="S483" s="160" t="s">
        <v>3264</v>
      </c>
      <c r="T483" s="160" t="s">
        <v>3265</v>
      </c>
      <c r="U483" s="161">
        <v>74553</v>
      </c>
      <c r="V483" s="160" t="s">
        <v>277</v>
      </c>
      <c r="W483" s="160" t="s">
        <v>2519</v>
      </c>
      <c r="X483" s="164">
        <v>1120</v>
      </c>
      <c r="Y483" s="158" t="s">
        <v>3266</v>
      </c>
      <c r="Z483" s="159">
        <v>44513</v>
      </c>
      <c r="AA483" s="156" t="e">
        <f>SUMIFS('[4]HARGA (2)'!$B$2:$B$32,'[4]HARGA (2)'!$A$2:$A$32,V483)</f>
        <v>#VALUE!</v>
      </c>
      <c r="AB483" s="156" t="e">
        <f t="shared" si="7"/>
        <v>#VALUE!</v>
      </c>
    </row>
    <row r="484" spans="1:28" s="157" customFormat="1" x14ac:dyDescent="0.25">
      <c r="A484" s="149" t="s">
        <v>2506</v>
      </c>
      <c r="B484" s="158" t="s">
        <v>3261</v>
      </c>
      <c r="C484" s="159">
        <v>44513</v>
      </c>
      <c r="D484" s="160" t="s">
        <v>2508</v>
      </c>
      <c r="E484" s="160" t="s">
        <v>2509</v>
      </c>
      <c r="F484" s="160" t="s">
        <v>2510</v>
      </c>
      <c r="G484" s="160" t="s">
        <v>2511</v>
      </c>
      <c r="H484" s="161">
        <v>118</v>
      </c>
      <c r="I484" s="160" t="s">
        <v>2541</v>
      </c>
      <c r="J484" s="162">
        <v>5042430535</v>
      </c>
      <c r="K484" s="163">
        <v>44513</v>
      </c>
      <c r="L484" s="160" t="s">
        <v>53</v>
      </c>
      <c r="M484" s="160" t="s">
        <v>2514</v>
      </c>
      <c r="N484" s="160" t="s">
        <v>2514</v>
      </c>
      <c r="O484" s="160" t="s">
        <v>2897</v>
      </c>
      <c r="P484" s="160" t="s">
        <v>777</v>
      </c>
      <c r="Q484" s="160" t="s">
        <v>3262</v>
      </c>
      <c r="R484" s="160" t="s">
        <v>3263</v>
      </c>
      <c r="S484" s="160" t="s">
        <v>3264</v>
      </c>
      <c r="T484" s="160" t="s">
        <v>3265</v>
      </c>
      <c r="U484" s="161">
        <v>10116</v>
      </c>
      <c r="V484" s="160" t="s">
        <v>279</v>
      </c>
      <c r="W484" s="160" t="s">
        <v>2519</v>
      </c>
      <c r="X484" s="164">
        <v>16</v>
      </c>
      <c r="Y484" s="149"/>
      <c r="Z484" s="149"/>
      <c r="AA484" s="156" t="e">
        <f>SUMIFS('[4]HARGA (2)'!$B$2:$B$32,'[4]HARGA (2)'!$A$2:$A$32,V484)</f>
        <v>#VALUE!</v>
      </c>
      <c r="AB484" s="156" t="e">
        <f t="shared" si="7"/>
        <v>#VALUE!</v>
      </c>
    </row>
    <row r="485" spans="1:28" s="157" customFormat="1" x14ac:dyDescent="0.25">
      <c r="A485" s="149" t="s">
        <v>2506</v>
      </c>
      <c r="B485" s="158" t="s">
        <v>3267</v>
      </c>
      <c r="C485" s="159">
        <v>44513</v>
      </c>
      <c r="D485" s="160" t="s">
        <v>2508</v>
      </c>
      <c r="E485" s="160" t="s">
        <v>2509</v>
      </c>
      <c r="F485" s="160" t="s">
        <v>2510</v>
      </c>
      <c r="G485" s="160" t="s">
        <v>2511</v>
      </c>
      <c r="H485" s="161">
        <v>164</v>
      </c>
      <c r="I485" s="160" t="s">
        <v>2512</v>
      </c>
      <c r="J485" s="162">
        <v>5042420183</v>
      </c>
      <c r="K485" s="163">
        <v>44513</v>
      </c>
      <c r="L485" s="160" t="s">
        <v>53</v>
      </c>
      <c r="M485" s="160" t="s">
        <v>2514</v>
      </c>
      <c r="N485" s="160" t="s">
        <v>2514</v>
      </c>
      <c r="O485" s="160" t="s">
        <v>3268</v>
      </c>
      <c r="P485" s="160" t="s">
        <v>539</v>
      </c>
      <c r="Q485" s="160" t="s">
        <v>3269</v>
      </c>
      <c r="R485" s="160" t="s">
        <v>3270</v>
      </c>
      <c r="S485" s="160" t="s">
        <v>3209</v>
      </c>
      <c r="T485" s="160" t="s">
        <v>3271</v>
      </c>
      <c r="U485" s="161">
        <v>74559</v>
      </c>
      <c r="V485" s="160" t="s">
        <v>2524</v>
      </c>
      <c r="W485" s="160" t="s">
        <v>2519</v>
      </c>
      <c r="X485" s="164">
        <v>1248</v>
      </c>
      <c r="Y485" s="149"/>
      <c r="Z485" s="149"/>
      <c r="AA485" s="156" t="e">
        <f>SUMIFS('[4]HARGA (2)'!$B$2:$B$32,'[4]HARGA (2)'!$A$2:$A$32,V485)</f>
        <v>#VALUE!</v>
      </c>
      <c r="AB485" s="156" t="e">
        <f t="shared" si="7"/>
        <v>#VALUE!</v>
      </c>
    </row>
    <row r="486" spans="1:28" s="157" customFormat="1" x14ac:dyDescent="0.25">
      <c r="A486" s="149" t="s">
        <v>2506</v>
      </c>
      <c r="B486" s="158" t="s">
        <v>3267</v>
      </c>
      <c r="C486" s="159">
        <v>44513</v>
      </c>
      <c r="D486" s="160" t="s">
        <v>2508</v>
      </c>
      <c r="E486" s="160" t="s">
        <v>2509</v>
      </c>
      <c r="F486" s="160" t="s">
        <v>2510</v>
      </c>
      <c r="G486" s="160" t="s">
        <v>2511</v>
      </c>
      <c r="H486" s="161">
        <v>164</v>
      </c>
      <c r="I486" s="160" t="s">
        <v>2512</v>
      </c>
      <c r="J486" s="162">
        <v>5042420183</v>
      </c>
      <c r="K486" s="163">
        <v>44513</v>
      </c>
      <c r="L486" s="160" t="s">
        <v>53</v>
      </c>
      <c r="M486" s="160" t="s">
        <v>2514</v>
      </c>
      <c r="N486" s="160" t="s">
        <v>2514</v>
      </c>
      <c r="O486" s="160" t="s">
        <v>3268</v>
      </c>
      <c r="P486" s="160" t="s">
        <v>539</v>
      </c>
      <c r="Q486" s="160" t="s">
        <v>3269</v>
      </c>
      <c r="R486" s="160" t="s">
        <v>3270</v>
      </c>
      <c r="S486" s="160" t="s">
        <v>3209</v>
      </c>
      <c r="T486" s="160" t="s">
        <v>3271</v>
      </c>
      <c r="U486" s="161">
        <v>19310</v>
      </c>
      <c r="V486" s="160" t="s">
        <v>2525</v>
      </c>
      <c r="W486" s="160" t="s">
        <v>2519</v>
      </c>
      <c r="X486" s="164">
        <v>1248</v>
      </c>
      <c r="Y486" s="149"/>
      <c r="Z486" s="149"/>
      <c r="AA486" s="156" t="e">
        <f>SUMIFS('[4]HARGA (2)'!$B$2:$B$32,'[4]HARGA (2)'!$A$2:$A$32,V486)</f>
        <v>#VALUE!</v>
      </c>
      <c r="AB486" s="156" t="e">
        <f t="shared" si="7"/>
        <v>#VALUE!</v>
      </c>
    </row>
    <row r="487" spans="1:28" s="157" customFormat="1" x14ac:dyDescent="0.25">
      <c r="A487" s="149" t="s">
        <v>2506</v>
      </c>
      <c r="B487" s="158" t="s">
        <v>3267</v>
      </c>
      <c r="C487" s="159">
        <v>44513</v>
      </c>
      <c r="D487" s="160" t="s">
        <v>2508</v>
      </c>
      <c r="E487" s="160" t="s">
        <v>2509</v>
      </c>
      <c r="F487" s="160" t="s">
        <v>2510</v>
      </c>
      <c r="G487" s="160" t="s">
        <v>2511</v>
      </c>
      <c r="H487" s="161">
        <v>164</v>
      </c>
      <c r="I487" s="160" t="s">
        <v>2512</v>
      </c>
      <c r="J487" s="162">
        <v>5042420183</v>
      </c>
      <c r="K487" s="163">
        <v>44513</v>
      </c>
      <c r="L487" s="160" t="s">
        <v>53</v>
      </c>
      <c r="M487" s="160" t="s">
        <v>2514</v>
      </c>
      <c r="N487" s="160" t="s">
        <v>2514</v>
      </c>
      <c r="O487" s="160" t="s">
        <v>3268</v>
      </c>
      <c r="P487" s="160" t="s">
        <v>539</v>
      </c>
      <c r="Q487" s="160" t="s">
        <v>3269</v>
      </c>
      <c r="R487" s="160" t="s">
        <v>3270</v>
      </c>
      <c r="S487" s="160" t="s">
        <v>3209</v>
      </c>
      <c r="T487" s="160" t="s">
        <v>3271</v>
      </c>
      <c r="U487" s="160" t="s">
        <v>2517</v>
      </c>
      <c r="V487" s="160" t="s">
        <v>2518</v>
      </c>
      <c r="W487" s="160" t="s">
        <v>2519</v>
      </c>
      <c r="X487" s="164">
        <v>1248</v>
      </c>
      <c r="Y487" s="149"/>
      <c r="Z487" s="149"/>
      <c r="AA487" s="156" t="e">
        <f>SUMIFS('[4]HARGA (2)'!$B$2:$B$32,'[4]HARGA (2)'!$A$2:$A$32,V487)</f>
        <v>#VALUE!</v>
      </c>
      <c r="AB487" s="156" t="e">
        <f t="shared" si="7"/>
        <v>#VALUE!</v>
      </c>
    </row>
    <row r="488" spans="1:28" s="157" customFormat="1" x14ac:dyDescent="0.25">
      <c r="A488" s="149" t="s">
        <v>2506</v>
      </c>
      <c r="B488" s="158" t="s">
        <v>3267</v>
      </c>
      <c r="C488" s="159">
        <v>44513</v>
      </c>
      <c r="D488" s="160" t="s">
        <v>2508</v>
      </c>
      <c r="E488" s="160" t="s">
        <v>2509</v>
      </c>
      <c r="F488" s="160" t="s">
        <v>2510</v>
      </c>
      <c r="G488" s="160" t="s">
        <v>2511</v>
      </c>
      <c r="H488" s="161">
        <v>164</v>
      </c>
      <c r="I488" s="160" t="s">
        <v>2512</v>
      </c>
      <c r="J488" s="162">
        <v>5042420183</v>
      </c>
      <c r="K488" s="163">
        <v>44513</v>
      </c>
      <c r="L488" s="160" t="s">
        <v>53</v>
      </c>
      <c r="M488" s="160" t="s">
        <v>2514</v>
      </c>
      <c r="N488" s="160" t="s">
        <v>2514</v>
      </c>
      <c r="O488" s="160" t="s">
        <v>3268</v>
      </c>
      <c r="P488" s="160" t="s">
        <v>539</v>
      </c>
      <c r="Q488" s="160" t="s">
        <v>3269</v>
      </c>
      <c r="R488" s="160" t="s">
        <v>3270</v>
      </c>
      <c r="S488" s="160" t="s">
        <v>3209</v>
      </c>
      <c r="T488" s="160" t="s">
        <v>3271</v>
      </c>
      <c r="U488" s="161">
        <v>33300</v>
      </c>
      <c r="V488" s="160" t="s">
        <v>65</v>
      </c>
      <c r="W488" s="160" t="s">
        <v>2519</v>
      </c>
      <c r="X488" s="164">
        <v>28</v>
      </c>
      <c r="Y488" s="149"/>
      <c r="Z488" s="149"/>
      <c r="AA488" s="156" t="e">
        <f>SUMIFS('[4]HARGA (2)'!$B$2:$B$32,'[4]HARGA (2)'!$A$2:$A$32,V488)</f>
        <v>#VALUE!</v>
      </c>
      <c r="AB488" s="156" t="e">
        <f t="shared" si="7"/>
        <v>#VALUE!</v>
      </c>
    </row>
    <row r="489" spans="1:28" s="157" customFormat="1" x14ac:dyDescent="0.25">
      <c r="A489" s="149" t="s">
        <v>2506</v>
      </c>
      <c r="B489" s="158" t="s">
        <v>3272</v>
      </c>
      <c r="C489" s="159">
        <v>44513</v>
      </c>
      <c r="D489" s="160" t="s">
        <v>2508</v>
      </c>
      <c r="E489" s="160" t="s">
        <v>2509</v>
      </c>
      <c r="F489" s="160" t="s">
        <v>2510</v>
      </c>
      <c r="G489" s="160" t="s">
        <v>2511</v>
      </c>
      <c r="H489" s="161">
        <v>164</v>
      </c>
      <c r="I489" s="160" t="s">
        <v>2512</v>
      </c>
      <c r="J489" s="162">
        <v>5042423116</v>
      </c>
      <c r="K489" s="163">
        <v>44513</v>
      </c>
      <c r="L489" s="160" t="s">
        <v>53</v>
      </c>
      <c r="M489" s="160" t="s">
        <v>2514</v>
      </c>
      <c r="N489" s="160" t="s">
        <v>2514</v>
      </c>
      <c r="O489" s="160" t="s">
        <v>2158</v>
      </c>
      <c r="P489" s="160" t="s">
        <v>82</v>
      </c>
      <c r="Q489" s="160" t="s">
        <v>3273</v>
      </c>
      <c r="R489" s="160" t="s">
        <v>3274</v>
      </c>
      <c r="S489" s="160" t="s">
        <v>3226</v>
      </c>
      <c r="T489" s="160" t="s">
        <v>3275</v>
      </c>
      <c r="U489" s="161">
        <v>74559</v>
      </c>
      <c r="V489" s="160" t="s">
        <v>2524</v>
      </c>
      <c r="W489" s="160" t="s">
        <v>2519</v>
      </c>
      <c r="X489" s="164">
        <v>768</v>
      </c>
      <c r="Y489" s="149"/>
      <c r="Z489" s="149"/>
      <c r="AA489" s="156" t="e">
        <f>SUMIFS('[4]HARGA (2)'!$B$2:$B$32,'[4]HARGA (2)'!$A$2:$A$32,V489)</f>
        <v>#VALUE!</v>
      </c>
      <c r="AB489" s="156" t="e">
        <f t="shared" si="7"/>
        <v>#VALUE!</v>
      </c>
    </row>
    <row r="490" spans="1:28" s="157" customFormat="1" x14ac:dyDescent="0.25">
      <c r="A490" s="149" t="s">
        <v>2506</v>
      </c>
      <c r="B490" s="158" t="s">
        <v>3272</v>
      </c>
      <c r="C490" s="159">
        <v>44513</v>
      </c>
      <c r="D490" s="160" t="s">
        <v>2508</v>
      </c>
      <c r="E490" s="160" t="s">
        <v>2509</v>
      </c>
      <c r="F490" s="160" t="s">
        <v>2510</v>
      </c>
      <c r="G490" s="160" t="s">
        <v>2511</v>
      </c>
      <c r="H490" s="161">
        <v>164</v>
      </c>
      <c r="I490" s="160" t="s">
        <v>2512</v>
      </c>
      <c r="J490" s="162">
        <v>5042423116</v>
      </c>
      <c r="K490" s="163">
        <v>44513</v>
      </c>
      <c r="L490" s="160" t="s">
        <v>53</v>
      </c>
      <c r="M490" s="160" t="s">
        <v>2514</v>
      </c>
      <c r="N490" s="160" t="s">
        <v>2514</v>
      </c>
      <c r="O490" s="160" t="s">
        <v>2158</v>
      </c>
      <c r="P490" s="160" t="s">
        <v>82</v>
      </c>
      <c r="Q490" s="160" t="s">
        <v>3273</v>
      </c>
      <c r="R490" s="160" t="s">
        <v>3274</v>
      </c>
      <c r="S490" s="160" t="s">
        <v>3226</v>
      </c>
      <c r="T490" s="160" t="s">
        <v>3275</v>
      </c>
      <c r="U490" s="161">
        <v>19310</v>
      </c>
      <c r="V490" s="160" t="s">
        <v>2525</v>
      </c>
      <c r="W490" s="160" t="s">
        <v>2519</v>
      </c>
      <c r="X490" s="164">
        <v>768</v>
      </c>
      <c r="Y490" s="149"/>
      <c r="Z490" s="149"/>
      <c r="AA490" s="156" t="e">
        <f>SUMIFS('[4]HARGA (2)'!$B$2:$B$32,'[4]HARGA (2)'!$A$2:$A$32,V490)</f>
        <v>#VALUE!</v>
      </c>
      <c r="AB490" s="156" t="e">
        <f t="shared" si="7"/>
        <v>#VALUE!</v>
      </c>
    </row>
    <row r="491" spans="1:28" s="157" customFormat="1" x14ac:dyDescent="0.25">
      <c r="A491" s="149" t="s">
        <v>2506</v>
      </c>
      <c r="B491" s="158" t="s">
        <v>3272</v>
      </c>
      <c r="C491" s="159">
        <v>44513</v>
      </c>
      <c r="D491" s="160" t="s">
        <v>2508</v>
      </c>
      <c r="E491" s="160" t="s">
        <v>2509</v>
      </c>
      <c r="F491" s="160" t="s">
        <v>2510</v>
      </c>
      <c r="G491" s="160" t="s">
        <v>2511</v>
      </c>
      <c r="H491" s="161">
        <v>164</v>
      </c>
      <c r="I491" s="160" t="s">
        <v>2512</v>
      </c>
      <c r="J491" s="162">
        <v>5042423116</v>
      </c>
      <c r="K491" s="163">
        <v>44513</v>
      </c>
      <c r="L491" s="160" t="s">
        <v>53</v>
      </c>
      <c r="M491" s="160" t="s">
        <v>2514</v>
      </c>
      <c r="N491" s="160" t="s">
        <v>2514</v>
      </c>
      <c r="O491" s="160" t="s">
        <v>2158</v>
      </c>
      <c r="P491" s="160" t="s">
        <v>82</v>
      </c>
      <c r="Q491" s="160" t="s">
        <v>3273</v>
      </c>
      <c r="R491" s="160" t="s">
        <v>3274</v>
      </c>
      <c r="S491" s="160" t="s">
        <v>3226</v>
      </c>
      <c r="T491" s="160" t="s">
        <v>3275</v>
      </c>
      <c r="U491" s="160" t="s">
        <v>2517</v>
      </c>
      <c r="V491" s="160" t="s">
        <v>2518</v>
      </c>
      <c r="W491" s="160" t="s">
        <v>2519</v>
      </c>
      <c r="X491" s="164">
        <v>768</v>
      </c>
      <c r="Y491" s="149"/>
      <c r="Z491" s="149"/>
      <c r="AA491" s="156" t="e">
        <f>SUMIFS('[4]HARGA (2)'!$B$2:$B$32,'[4]HARGA (2)'!$A$2:$A$32,V491)</f>
        <v>#VALUE!</v>
      </c>
      <c r="AB491" s="156" t="e">
        <f t="shared" si="7"/>
        <v>#VALUE!</v>
      </c>
    </row>
    <row r="492" spans="1:28" s="157" customFormat="1" x14ac:dyDescent="0.25">
      <c r="A492" s="149" t="s">
        <v>2506</v>
      </c>
      <c r="B492" s="158" t="s">
        <v>3272</v>
      </c>
      <c r="C492" s="159">
        <v>44513</v>
      </c>
      <c r="D492" s="160" t="s">
        <v>2508</v>
      </c>
      <c r="E492" s="160" t="s">
        <v>2509</v>
      </c>
      <c r="F492" s="160" t="s">
        <v>2510</v>
      </c>
      <c r="G492" s="160" t="s">
        <v>2511</v>
      </c>
      <c r="H492" s="161">
        <v>164</v>
      </c>
      <c r="I492" s="160" t="s">
        <v>2512</v>
      </c>
      <c r="J492" s="162">
        <v>5042423116</v>
      </c>
      <c r="K492" s="163">
        <v>44513</v>
      </c>
      <c r="L492" s="160" t="s">
        <v>53</v>
      </c>
      <c r="M492" s="160" t="s">
        <v>2514</v>
      </c>
      <c r="N492" s="160" t="s">
        <v>2514</v>
      </c>
      <c r="O492" s="160" t="s">
        <v>2158</v>
      </c>
      <c r="P492" s="160" t="s">
        <v>82</v>
      </c>
      <c r="Q492" s="160" t="s">
        <v>3273</v>
      </c>
      <c r="R492" s="160" t="s">
        <v>3274</v>
      </c>
      <c r="S492" s="160" t="s">
        <v>3226</v>
      </c>
      <c r="T492" s="160" t="s">
        <v>3275</v>
      </c>
      <c r="U492" s="161">
        <v>33300</v>
      </c>
      <c r="V492" s="160" t="s">
        <v>65</v>
      </c>
      <c r="W492" s="160" t="s">
        <v>2519</v>
      </c>
      <c r="X492" s="164">
        <v>24</v>
      </c>
      <c r="Y492" s="149"/>
      <c r="Z492" s="149"/>
      <c r="AA492" s="156" t="e">
        <f>SUMIFS('[4]HARGA (2)'!$B$2:$B$32,'[4]HARGA (2)'!$A$2:$A$32,V492)</f>
        <v>#VALUE!</v>
      </c>
      <c r="AB492" s="156" t="e">
        <f t="shared" si="7"/>
        <v>#VALUE!</v>
      </c>
    </row>
    <row r="493" spans="1:28" s="157" customFormat="1" x14ac:dyDescent="0.25">
      <c r="A493" s="149" t="s">
        <v>2506</v>
      </c>
      <c r="B493" s="150" t="s">
        <v>3276</v>
      </c>
      <c r="C493" s="151">
        <v>44514</v>
      </c>
      <c r="D493" s="150" t="s">
        <v>2508</v>
      </c>
      <c r="E493" s="150" t="s">
        <v>2509</v>
      </c>
      <c r="F493" s="150" t="s">
        <v>2510</v>
      </c>
      <c r="G493" s="150" t="s">
        <v>2511</v>
      </c>
      <c r="H493" s="152">
        <v>164</v>
      </c>
      <c r="I493" s="150" t="s">
        <v>2512</v>
      </c>
      <c r="J493" s="153" t="s">
        <v>3277</v>
      </c>
      <c r="K493" s="154">
        <v>44513</v>
      </c>
      <c r="L493" s="150" t="s">
        <v>53</v>
      </c>
      <c r="M493" s="150" t="s">
        <v>2514</v>
      </c>
      <c r="N493" s="150" t="s">
        <v>2514</v>
      </c>
      <c r="O493" s="150" t="s">
        <v>75</v>
      </c>
      <c r="P493" s="150" t="s">
        <v>76</v>
      </c>
      <c r="Q493" s="150" t="s">
        <v>3277</v>
      </c>
      <c r="R493" s="150" t="s">
        <v>3278</v>
      </c>
      <c r="S493" s="150"/>
      <c r="T493" s="150" t="s">
        <v>3279</v>
      </c>
      <c r="U493" s="150" t="s">
        <v>2517</v>
      </c>
      <c r="V493" s="150" t="s">
        <v>2518</v>
      </c>
      <c r="W493" s="150" t="s">
        <v>2519</v>
      </c>
      <c r="X493" s="155">
        <v>40</v>
      </c>
      <c r="Y493" s="149"/>
      <c r="Z493" s="149"/>
      <c r="AA493" s="156" t="e">
        <f>SUMIFS('[4]HARGA (2)'!$B$2:$B$32,'[4]HARGA (2)'!$A$2:$A$32,V493)</f>
        <v>#VALUE!</v>
      </c>
      <c r="AB493" s="156" t="e">
        <f t="shared" si="7"/>
        <v>#VALUE!</v>
      </c>
    </row>
    <row r="494" spans="1:28" s="157" customFormat="1" x14ac:dyDescent="0.25">
      <c r="A494" s="149" t="s">
        <v>2506</v>
      </c>
      <c r="B494" s="158" t="s">
        <v>3280</v>
      </c>
      <c r="C494" s="159">
        <v>44514</v>
      </c>
      <c r="D494" s="160" t="s">
        <v>2508</v>
      </c>
      <c r="E494" s="160" t="s">
        <v>2509</v>
      </c>
      <c r="F494" s="160" t="s">
        <v>2510</v>
      </c>
      <c r="G494" s="160" t="s">
        <v>2511</v>
      </c>
      <c r="H494" s="161">
        <v>164</v>
      </c>
      <c r="I494" s="160" t="s">
        <v>2512</v>
      </c>
      <c r="J494" s="162">
        <v>5042425613</v>
      </c>
      <c r="K494" s="163">
        <v>44513</v>
      </c>
      <c r="L494" s="160" t="s">
        <v>53</v>
      </c>
      <c r="M494" s="160" t="s">
        <v>2514</v>
      </c>
      <c r="N494" s="160" t="s">
        <v>2514</v>
      </c>
      <c r="O494" s="160" t="s">
        <v>75</v>
      </c>
      <c r="P494" s="160" t="s">
        <v>76</v>
      </c>
      <c r="Q494" s="160" t="s">
        <v>3277</v>
      </c>
      <c r="R494" s="160" t="s">
        <v>3281</v>
      </c>
      <c r="S494" s="160" t="s">
        <v>3282</v>
      </c>
      <c r="T494" s="160" t="s">
        <v>3283</v>
      </c>
      <c r="U494" s="161">
        <v>74559</v>
      </c>
      <c r="V494" s="160" t="s">
        <v>2524</v>
      </c>
      <c r="W494" s="160" t="s">
        <v>2519</v>
      </c>
      <c r="X494" s="164">
        <v>1344</v>
      </c>
      <c r="Y494" s="149"/>
      <c r="Z494" s="149"/>
      <c r="AA494" s="156" t="e">
        <f>SUMIFS('[4]HARGA (2)'!$B$2:$B$32,'[4]HARGA (2)'!$A$2:$A$32,V494)</f>
        <v>#VALUE!</v>
      </c>
      <c r="AB494" s="156" t="e">
        <f t="shared" si="7"/>
        <v>#VALUE!</v>
      </c>
    </row>
    <row r="495" spans="1:28" s="157" customFormat="1" x14ac:dyDescent="0.25">
      <c r="A495" s="149" t="s">
        <v>2506</v>
      </c>
      <c r="B495" s="158" t="s">
        <v>3280</v>
      </c>
      <c r="C495" s="159">
        <v>44514</v>
      </c>
      <c r="D495" s="160" t="s">
        <v>2508</v>
      </c>
      <c r="E495" s="160" t="s">
        <v>2509</v>
      </c>
      <c r="F495" s="160" t="s">
        <v>2510</v>
      </c>
      <c r="G495" s="160" t="s">
        <v>2511</v>
      </c>
      <c r="H495" s="161">
        <v>164</v>
      </c>
      <c r="I495" s="160" t="s">
        <v>2512</v>
      </c>
      <c r="J495" s="162">
        <v>5042425613</v>
      </c>
      <c r="K495" s="163">
        <v>44513</v>
      </c>
      <c r="L495" s="160" t="s">
        <v>53</v>
      </c>
      <c r="M495" s="160" t="s">
        <v>2514</v>
      </c>
      <c r="N495" s="160" t="s">
        <v>2514</v>
      </c>
      <c r="O495" s="160" t="s">
        <v>75</v>
      </c>
      <c r="P495" s="160" t="s">
        <v>76</v>
      </c>
      <c r="Q495" s="160" t="s">
        <v>3277</v>
      </c>
      <c r="R495" s="160" t="s">
        <v>3281</v>
      </c>
      <c r="S495" s="160" t="s">
        <v>3282</v>
      </c>
      <c r="T495" s="160" t="s">
        <v>3283</v>
      </c>
      <c r="U495" s="161">
        <v>19310</v>
      </c>
      <c r="V495" s="160" t="s">
        <v>2525</v>
      </c>
      <c r="W495" s="160" t="s">
        <v>2519</v>
      </c>
      <c r="X495" s="164">
        <v>1344</v>
      </c>
      <c r="Y495" s="149"/>
      <c r="Z495" s="149"/>
      <c r="AA495" s="156" t="e">
        <f>SUMIFS('[4]HARGA (2)'!$B$2:$B$32,'[4]HARGA (2)'!$A$2:$A$32,V495)</f>
        <v>#VALUE!</v>
      </c>
      <c r="AB495" s="156" t="e">
        <f t="shared" si="7"/>
        <v>#VALUE!</v>
      </c>
    </row>
    <row r="496" spans="1:28" s="157" customFormat="1" x14ac:dyDescent="0.25">
      <c r="A496" s="149" t="s">
        <v>2506</v>
      </c>
      <c r="B496" s="158" t="s">
        <v>3280</v>
      </c>
      <c r="C496" s="159">
        <v>44514</v>
      </c>
      <c r="D496" s="160" t="s">
        <v>2508</v>
      </c>
      <c r="E496" s="160" t="s">
        <v>2509</v>
      </c>
      <c r="F496" s="160" t="s">
        <v>2510</v>
      </c>
      <c r="G496" s="160" t="s">
        <v>2511</v>
      </c>
      <c r="H496" s="161">
        <v>164</v>
      </c>
      <c r="I496" s="160" t="s">
        <v>2512</v>
      </c>
      <c r="J496" s="162">
        <v>5042425613</v>
      </c>
      <c r="K496" s="163">
        <v>44513</v>
      </c>
      <c r="L496" s="160" t="s">
        <v>53</v>
      </c>
      <c r="M496" s="160" t="s">
        <v>2514</v>
      </c>
      <c r="N496" s="160" t="s">
        <v>2514</v>
      </c>
      <c r="O496" s="160" t="s">
        <v>75</v>
      </c>
      <c r="P496" s="160" t="s">
        <v>76</v>
      </c>
      <c r="Q496" s="160" t="s">
        <v>3277</v>
      </c>
      <c r="R496" s="160" t="s">
        <v>3281</v>
      </c>
      <c r="S496" s="160" t="s">
        <v>3282</v>
      </c>
      <c r="T496" s="160" t="s">
        <v>3283</v>
      </c>
      <c r="U496" s="160" t="s">
        <v>2517</v>
      </c>
      <c r="V496" s="160" t="s">
        <v>2518</v>
      </c>
      <c r="W496" s="160" t="s">
        <v>2519</v>
      </c>
      <c r="X496" s="164">
        <v>1344</v>
      </c>
      <c r="Y496" s="149"/>
      <c r="Z496" s="149"/>
      <c r="AA496" s="156" t="e">
        <f>SUMIFS('[4]HARGA (2)'!$B$2:$B$32,'[4]HARGA (2)'!$A$2:$A$32,V496)</f>
        <v>#VALUE!</v>
      </c>
      <c r="AB496" s="156" t="e">
        <f t="shared" si="7"/>
        <v>#VALUE!</v>
      </c>
    </row>
    <row r="497" spans="1:28" s="157" customFormat="1" x14ac:dyDescent="0.25">
      <c r="A497" s="149" t="s">
        <v>2506</v>
      </c>
      <c r="B497" s="158" t="s">
        <v>3280</v>
      </c>
      <c r="C497" s="159">
        <v>44514</v>
      </c>
      <c r="D497" s="160" t="s">
        <v>2508</v>
      </c>
      <c r="E497" s="160" t="s">
        <v>2509</v>
      </c>
      <c r="F497" s="160" t="s">
        <v>2510</v>
      </c>
      <c r="G497" s="160" t="s">
        <v>2511</v>
      </c>
      <c r="H497" s="161">
        <v>164</v>
      </c>
      <c r="I497" s="160" t="s">
        <v>2512</v>
      </c>
      <c r="J497" s="162">
        <v>5042425613</v>
      </c>
      <c r="K497" s="163">
        <v>44513</v>
      </c>
      <c r="L497" s="160" t="s">
        <v>53</v>
      </c>
      <c r="M497" s="160" t="s">
        <v>2514</v>
      </c>
      <c r="N497" s="160" t="s">
        <v>2514</v>
      </c>
      <c r="O497" s="160" t="s">
        <v>75</v>
      </c>
      <c r="P497" s="160" t="s">
        <v>76</v>
      </c>
      <c r="Q497" s="160" t="s">
        <v>3277</v>
      </c>
      <c r="R497" s="160" t="s">
        <v>3281</v>
      </c>
      <c r="S497" s="160" t="s">
        <v>3282</v>
      </c>
      <c r="T497" s="160" t="s">
        <v>3283</v>
      </c>
      <c r="U497" s="161">
        <v>33300</v>
      </c>
      <c r="V497" s="160" t="s">
        <v>65</v>
      </c>
      <c r="W497" s="160" t="s">
        <v>2519</v>
      </c>
      <c r="X497" s="164">
        <v>28</v>
      </c>
      <c r="Y497" s="149"/>
      <c r="Z497" s="149"/>
      <c r="AA497" s="156" t="e">
        <f>SUMIFS('[4]HARGA (2)'!$B$2:$B$32,'[4]HARGA (2)'!$A$2:$A$32,V497)</f>
        <v>#VALUE!</v>
      </c>
      <c r="AB497" s="156" t="e">
        <f t="shared" si="7"/>
        <v>#VALUE!</v>
      </c>
    </row>
    <row r="498" spans="1:28" s="157" customFormat="1" x14ac:dyDescent="0.25">
      <c r="A498" s="149" t="s">
        <v>2506</v>
      </c>
      <c r="B498" s="150" t="s">
        <v>3284</v>
      </c>
      <c r="C498" s="151">
        <v>44514</v>
      </c>
      <c r="D498" s="150" t="s">
        <v>2508</v>
      </c>
      <c r="E498" s="150" t="s">
        <v>2509</v>
      </c>
      <c r="F498" s="150" t="s">
        <v>2510</v>
      </c>
      <c r="G498" s="150" t="s">
        <v>2511</v>
      </c>
      <c r="H498" s="152">
        <v>164</v>
      </c>
      <c r="I498" s="150" t="s">
        <v>2512</v>
      </c>
      <c r="J498" s="153" t="s">
        <v>3285</v>
      </c>
      <c r="K498" s="154">
        <v>44513</v>
      </c>
      <c r="L498" s="150" t="s">
        <v>53</v>
      </c>
      <c r="M498" s="150" t="s">
        <v>2514</v>
      </c>
      <c r="N498" s="150" t="s">
        <v>2514</v>
      </c>
      <c r="O498" s="150" t="s">
        <v>983</v>
      </c>
      <c r="P498" s="150" t="s">
        <v>984</v>
      </c>
      <c r="Q498" s="150" t="s">
        <v>3285</v>
      </c>
      <c r="R498" s="150" t="s">
        <v>3286</v>
      </c>
      <c r="S498" s="150"/>
      <c r="T498" s="150" t="s">
        <v>3287</v>
      </c>
      <c r="U498" s="150" t="s">
        <v>2517</v>
      </c>
      <c r="V498" s="150" t="s">
        <v>2518</v>
      </c>
      <c r="W498" s="150" t="s">
        <v>2519</v>
      </c>
      <c r="X498" s="155">
        <v>40</v>
      </c>
      <c r="Y498" s="149"/>
      <c r="Z498" s="149"/>
      <c r="AA498" s="156" t="e">
        <f>SUMIFS('[4]HARGA (2)'!$B$2:$B$32,'[4]HARGA (2)'!$A$2:$A$32,V498)</f>
        <v>#VALUE!</v>
      </c>
      <c r="AB498" s="156" t="e">
        <f t="shared" si="7"/>
        <v>#VALUE!</v>
      </c>
    </row>
    <row r="499" spans="1:28" s="157" customFormat="1" x14ac:dyDescent="0.25">
      <c r="A499" s="149" t="s">
        <v>2506</v>
      </c>
      <c r="B499" s="158" t="s">
        <v>3288</v>
      </c>
      <c r="C499" s="159">
        <v>44514</v>
      </c>
      <c r="D499" s="160" t="s">
        <v>2508</v>
      </c>
      <c r="E499" s="160" t="s">
        <v>2509</v>
      </c>
      <c r="F499" s="160" t="s">
        <v>2510</v>
      </c>
      <c r="G499" s="160" t="s">
        <v>2511</v>
      </c>
      <c r="H499" s="161">
        <v>164</v>
      </c>
      <c r="I499" s="160" t="s">
        <v>2512</v>
      </c>
      <c r="J499" s="162">
        <v>5042429298</v>
      </c>
      <c r="K499" s="163">
        <v>44513</v>
      </c>
      <c r="L499" s="160" t="s">
        <v>53</v>
      </c>
      <c r="M499" s="160" t="s">
        <v>2514</v>
      </c>
      <c r="N499" s="160" t="s">
        <v>2514</v>
      </c>
      <c r="O499" s="160" t="s">
        <v>983</v>
      </c>
      <c r="P499" s="160" t="s">
        <v>984</v>
      </c>
      <c r="Q499" s="160" t="s">
        <v>3285</v>
      </c>
      <c r="R499" s="160" t="s">
        <v>3289</v>
      </c>
      <c r="S499" s="160" t="s">
        <v>3217</v>
      </c>
      <c r="T499" s="160" t="s">
        <v>3290</v>
      </c>
      <c r="U499" s="161">
        <v>74559</v>
      </c>
      <c r="V499" s="160" t="s">
        <v>2524</v>
      </c>
      <c r="W499" s="160" t="s">
        <v>2519</v>
      </c>
      <c r="X499" s="164">
        <v>1152</v>
      </c>
      <c r="Y499" s="149"/>
      <c r="Z499" s="149"/>
      <c r="AA499" s="156" t="e">
        <f>SUMIFS('[4]HARGA (2)'!$B$2:$B$32,'[4]HARGA (2)'!$A$2:$A$32,V499)</f>
        <v>#VALUE!</v>
      </c>
      <c r="AB499" s="156" t="e">
        <f t="shared" si="7"/>
        <v>#VALUE!</v>
      </c>
    </row>
    <row r="500" spans="1:28" s="157" customFormat="1" x14ac:dyDescent="0.25">
      <c r="A500" s="149" t="s">
        <v>2506</v>
      </c>
      <c r="B500" s="158" t="s">
        <v>3288</v>
      </c>
      <c r="C500" s="159">
        <v>44514</v>
      </c>
      <c r="D500" s="160" t="s">
        <v>2508</v>
      </c>
      <c r="E500" s="160" t="s">
        <v>2509</v>
      </c>
      <c r="F500" s="160" t="s">
        <v>2510</v>
      </c>
      <c r="G500" s="160" t="s">
        <v>2511</v>
      </c>
      <c r="H500" s="161">
        <v>164</v>
      </c>
      <c r="I500" s="160" t="s">
        <v>2512</v>
      </c>
      <c r="J500" s="162">
        <v>5042429298</v>
      </c>
      <c r="K500" s="163">
        <v>44513</v>
      </c>
      <c r="L500" s="160" t="s">
        <v>53</v>
      </c>
      <c r="M500" s="160" t="s">
        <v>2514</v>
      </c>
      <c r="N500" s="160" t="s">
        <v>2514</v>
      </c>
      <c r="O500" s="160" t="s">
        <v>983</v>
      </c>
      <c r="P500" s="160" t="s">
        <v>984</v>
      </c>
      <c r="Q500" s="160" t="s">
        <v>3285</v>
      </c>
      <c r="R500" s="160" t="s">
        <v>3289</v>
      </c>
      <c r="S500" s="160" t="s">
        <v>3217</v>
      </c>
      <c r="T500" s="160" t="s">
        <v>3290</v>
      </c>
      <c r="U500" s="161">
        <v>19310</v>
      </c>
      <c r="V500" s="160" t="s">
        <v>2525</v>
      </c>
      <c r="W500" s="160" t="s">
        <v>2519</v>
      </c>
      <c r="X500" s="164">
        <v>1152</v>
      </c>
      <c r="Y500" s="149"/>
      <c r="Z500" s="149"/>
      <c r="AA500" s="156" t="e">
        <f>SUMIFS('[4]HARGA (2)'!$B$2:$B$32,'[4]HARGA (2)'!$A$2:$A$32,V500)</f>
        <v>#VALUE!</v>
      </c>
      <c r="AB500" s="156" t="e">
        <f t="shared" si="7"/>
        <v>#VALUE!</v>
      </c>
    </row>
    <row r="501" spans="1:28" s="157" customFormat="1" x14ac:dyDescent="0.25">
      <c r="A501" s="149" t="s">
        <v>2506</v>
      </c>
      <c r="B501" s="158" t="s">
        <v>3288</v>
      </c>
      <c r="C501" s="159">
        <v>44514</v>
      </c>
      <c r="D501" s="160" t="s">
        <v>2508</v>
      </c>
      <c r="E501" s="160" t="s">
        <v>2509</v>
      </c>
      <c r="F501" s="160" t="s">
        <v>2510</v>
      </c>
      <c r="G501" s="160" t="s">
        <v>2511</v>
      </c>
      <c r="H501" s="161">
        <v>164</v>
      </c>
      <c r="I501" s="160" t="s">
        <v>2512</v>
      </c>
      <c r="J501" s="162">
        <v>5042429298</v>
      </c>
      <c r="K501" s="163">
        <v>44513</v>
      </c>
      <c r="L501" s="160" t="s">
        <v>53</v>
      </c>
      <c r="M501" s="160" t="s">
        <v>2514</v>
      </c>
      <c r="N501" s="160" t="s">
        <v>2514</v>
      </c>
      <c r="O501" s="160" t="s">
        <v>983</v>
      </c>
      <c r="P501" s="160" t="s">
        <v>984</v>
      </c>
      <c r="Q501" s="160" t="s">
        <v>3285</v>
      </c>
      <c r="R501" s="160" t="s">
        <v>3289</v>
      </c>
      <c r="S501" s="160" t="s">
        <v>3217</v>
      </c>
      <c r="T501" s="160" t="s">
        <v>3290</v>
      </c>
      <c r="U501" s="160" t="s">
        <v>2517</v>
      </c>
      <c r="V501" s="160" t="s">
        <v>2518</v>
      </c>
      <c r="W501" s="160" t="s">
        <v>2519</v>
      </c>
      <c r="X501" s="164">
        <v>1152</v>
      </c>
      <c r="Y501" s="149"/>
      <c r="Z501" s="149"/>
      <c r="AA501" s="156" t="e">
        <f>SUMIFS('[4]HARGA (2)'!$B$2:$B$32,'[4]HARGA (2)'!$A$2:$A$32,V501)</f>
        <v>#VALUE!</v>
      </c>
      <c r="AB501" s="156" t="e">
        <f t="shared" si="7"/>
        <v>#VALUE!</v>
      </c>
    </row>
    <row r="502" spans="1:28" s="157" customFormat="1" x14ac:dyDescent="0.25">
      <c r="A502" s="149" t="s">
        <v>2506</v>
      </c>
      <c r="B502" s="158" t="s">
        <v>3288</v>
      </c>
      <c r="C502" s="159">
        <v>44514</v>
      </c>
      <c r="D502" s="160" t="s">
        <v>2508</v>
      </c>
      <c r="E502" s="160" t="s">
        <v>2509</v>
      </c>
      <c r="F502" s="160" t="s">
        <v>2510</v>
      </c>
      <c r="G502" s="160" t="s">
        <v>2511</v>
      </c>
      <c r="H502" s="161">
        <v>164</v>
      </c>
      <c r="I502" s="160" t="s">
        <v>2512</v>
      </c>
      <c r="J502" s="162">
        <v>5042429298</v>
      </c>
      <c r="K502" s="163">
        <v>44513</v>
      </c>
      <c r="L502" s="160" t="s">
        <v>53</v>
      </c>
      <c r="M502" s="160" t="s">
        <v>2514</v>
      </c>
      <c r="N502" s="160" t="s">
        <v>2514</v>
      </c>
      <c r="O502" s="160" t="s">
        <v>983</v>
      </c>
      <c r="P502" s="160" t="s">
        <v>984</v>
      </c>
      <c r="Q502" s="160" t="s">
        <v>3285</v>
      </c>
      <c r="R502" s="160" t="s">
        <v>3289</v>
      </c>
      <c r="S502" s="160" t="s">
        <v>3217</v>
      </c>
      <c r="T502" s="160" t="s">
        <v>3290</v>
      </c>
      <c r="U502" s="161">
        <v>33300</v>
      </c>
      <c r="V502" s="160" t="s">
        <v>65</v>
      </c>
      <c r="W502" s="160" t="s">
        <v>2519</v>
      </c>
      <c r="X502" s="164">
        <v>24</v>
      </c>
      <c r="Y502" s="149"/>
      <c r="Z502" s="149"/>
      <c r="AA502" s="156" t="e">
        <f>SUMIFS('[4]HARGA (2)'!$B$2:$B$32,'[4]HARGA (2)'!$A$2:$A$32,V502)</f>
        <v>#VALUE!</v>
      </c>
      <c r="AB502" s="156" t="e">
        <f t="shared" si="7"/>
        <v>#VALUE!</v>
      </c>
    </row>
    <row r="503" spans="1:28" s="157" customFormat="1" x14ac:dyDescent="0.25">
      <c r="A503" s="149" t="s">
        <v>2506</v>
      </c>
      <c r="B503" s="158" t="s">
        <v>3291</v>
      </c>
      <c r="C503" s="159">
        <v>44514</v>
      </c>
      <c r="D503" s="160" t="s">
        <v>2508</v>
      </c>
      <c r="E503" s="160" t="s">
        <v>2509</v>
      </c>
      <c r="F503" s="160" t="s">
        <v>2510</v>
      </c>
      <c r="G503" s="160" t="s">
        <v>2511</v>
      </c>
      <c r="H503" s="161">
        <v>164</v>
      </c>
      <c r="I503" s="160" t="s">
        <v>2512</v>
      </c>
      <c r="J503" s="162">
        <v>5042426634</v>
      </c>
      <c r="K503" s="163">
        <v>44513</v>
      </c>
      <c r="L503" s="160" t="s">
        <v>53</v>
      </c>
      <c r="M503" s="160" t="s">
        <v>2514</v>
      </c>
      <c r="N503" s="160" t="s">
        <v>2514</v>
      </c>
      <c r="O503" s="160" t="s">
        <v>565</v>
      </c>
      <c r="P503" s="160" t="s">
        <v>566</v>
      </c>
      <c r="Q503" s="160" t="s">
        <v>3292</v>
      </c>
      <c r="R503" s="160" t="s">
        <v>3293</v>
      </c>
      <c r="S503" s="160" t="s">
        <v>3294</v>
      </c>
      <c r="T503" s="160" t="s">
        <v>3295</v>
      </c>
      <c r="U503" s="161">
        <v>74559</v>
      </c>
      <c r="V503" s="160" t="s">
        <v>2524</v>
      </c>
      <c r="W503" s="160" t="s">
        <v>2519</v>
      </c>
      <c r="X503" s="164">
        <v>1296</v>
      </c>
      <c r="Y503" s="149"/>
      <c r="Z503" s="149"/>
      <c r="AA503" s="156" t="e">
        <f>SUMIFS('[4]HARGA (2)'!$B$2:$B$32,'[4]HARGA (2)'!$A$2:$A$32,V503)</f>
        <v>#VALUE!</v>
      </c>
      <c r="AB503" s="156" t="e">
        <f t="shared" si="7"/>
        <v>#VALUE!</v>
      </c>
    </row>
    <row r="504" spans="1:28" s="157" customFormat="1" x14ac:dyDescent="0.25">
      <c r="A504" s="149" t="s">
        <v>2506</v>
      </c>
      <c r="B504" s="158" t="s">
        <v>3291</v>
      </c>
      <c r="C504" s="159">
        <v>44514</v>
      </c>
      <c r="D504" s="160" t="s">
        <v>2508</v>
      </c>
      <c r="E504" s="160" t="s">
        <v>2509</v>
      </c>
      <c r="F504" s="160" t="s">
        <v>2510</v>
      </c>
      <c r="G504" s="160" t="s">
        <v>2511</v>
      </c>
      <c r="H504" s="161">
        <v>164</v>
      </c>
      <c r="I504" s="160" t="s">
        <v>2512</v>
      </c>
      <c r="J504" s="162">
        <v>5042426634</v>
      </c>
      <c r="K504" s="163">
        <v>44513</v>
      </c>
      <c r="L504" s="160" t="s">
        <v>53</v>
      </c>
      <c r="M504" s="160" t="s">
        <v>2514</v>
      </c>
      <c r="N504" s="160" t="s">
        <v>2514</v>
      </c>
      <c r="O504" s="160" t="s">
        <v>565</v>
      </c>
      <c r="P504" s="160" t="s">
        <v>566</v>
      </c>
      <c r="Q504" s="160" t="s">
        <v>3292</v>
      </c>
      <c r="R504" s="160" t="s">
        <v>3293</v>
      </c>
      <c r="S504" s="160" t="s">
        <v>3294</v>
      </c>
      <c r="T504" s="160" t="s">
        <v>3295</v>
      </c>
      <c r="U504" s="161">
        <v>19310</v>
      </c>
      <c r="V504" s="160" t="s">
        <v>2525</v>
      </c>
      <c r="W504" s="160" t="s">
        <v>2519</v>
      </c>
      <c r="X504" s="164">
        <v>1296</v>
      </c>
      <c r="Y504" s="149"/>
      <c r="Z504" s="149"/>
      <c r="AA504" s="156" t="e">
        <f>SUMIFS('[4]HARGA (2)'!$B$2:$B$32,'[4]HARGA (2)'!$A$2:$A$32,V504)</f>
        <v>#VALUE!</v>
      </c>
      <c r="AB504" s="156" t="e">
        <f t="shared" si="7"/>
        <v>#VALUE!</v>
      </c>
    </row>
    <row r="505" spans="1:28" s="157" customFormat="1" x14ac:dyDescent="0.25">
      <c r="A505" s="149" t="s">
        <v>2506</v>
      </c>
      <c r="B505" s="158" t="s">
        <v>3291</v>
      </c>
      <c r="C505" s="159">
        <v>44514</v>
      </c>
      <c r="D505" s="160" t="s">
        <v>2508</v>
      </c>
      <c r="E505" s="160" t="s">
        <v>2509</v>
      </c>
      <c r="F505" s="160" t="s">
        <v>2510</v>
      </c>
      <c r="G505" s="160" t="s">
        <v>2511</v>
      </c>
      <c r="H505" s="161">
        <v>164</v>
      </c>
      <c r="I505" s="160" t="s">
        <v>2512</v>
      </c>
      <c r="J505" s="162">
        <v>5042426634</v>
      </c>
      <c r="K505" s="163">
        <v>44513</v>
      </c>
      <c r="L505" s="160" t="s">
        <v>53</v>
      </c>
      <c r="M505" s="160" t="s">
        <v>2514</v>
      </c>
      <c r="N505" s="160" t="s">
        <v>2514</v>
      </c>
      <c r="O505" s="160" t="s">
        <v>565</v>
      </c>
      <c r="P505" s="160" t="s">
        <v>566</v>
      </c>
      <c r="Q505" s="160" t="s">
        <v>3292</v>
      </c>
      <c r="R505" s="160" t="s">
        <v>3293</v>
      </c>
      <c r="S505" s="160" t="s">
        <v>3294</v>
      </c>
      <c r="T505" s="160" t="s">
        <v>3295</v>
      </c>
      <c r="U505" s="160" t="s">
        <v>2517</v>
      </c>
      <c r="V505" s="160" t="s">
        <v>2518</v>
      </c>
      <c r="W505" s="160" t="s">
        <v>2519</v>
      </c>
      <c r="X505" s="164">
        <v>1296</v>
      </c>
      <c r="Y505" s="149"/>
      <c r="Z505" s="149"/>
      <c r="AA505" s="156" t="e">
        <f>SUMIFS('[4]HARGA (2)'!$B$2:$B$32,'[4]HARGA (2)'!$A$2:$A$32,V505)</f>
        <v>#VALUE!</v>
      </c>
      <c r="AB505" s="156" t="e">
        <f t="shared" si="7"/>
        <v>#VALUE!</v>
      </c>
    </row>
    <row r="506" spans="1:28" s="157" customFormat="1" x14ac:dyDescent="0.25">
      <c r="A506" s="149" t="s">
        <v>2506</v>
      </c>
      <c r="B506" s="158" t="s">
        <v>3291</v>
      </c>
      <c r="C506" s="159">
        <v>44514</v>
      </c>
      <c r="D506" s="160" t="s">
        <v>2508</v>
      </c>
      <c r="E506" s="160" t="s">
        <v>2509</v>
      </c>
      <c r="F506" s="160" t="s">
        <v>2510</v>
      </c>
      <c r="G506" s="160" t="s">
        <v>2511</v>
      </c>
      <c r="H506" s="161">
        <v>164</v>
      </c>
      <c r="I506" s="160" t="s">
        <v>2512</v>
      </c>
      <c r="J506" s="162">
        <v>5042426634</v>
      </c>
      <c r="K506" s="163">
        <v>44513</v>
      </c>
      <c r="L506" s="160" t="s">
        <v>53</v>
      </c>
      <c r="M506" s="160" t="s">
        <v>2514</v>
      </c>
      <c r="N506" s="160" t="s">
        <v>2514</v>
      </c>
      <c r="O506" s="160" t="s">
        <v>565</v>
      </c>
      <c r="P506" s="160" t="s">
        <v>566</v>
      </c>
      <c r="Q506" s="160" t="s">
        <v>3292</v>
      </c>
      <c r="R506" s="160" t="s">
        <v>3293</v>
      </c>
      <c r="S506" s="160" t="s">
        <v>3294</v>
      </c>
      <c r="T506" s="160" t="s">
        <v>3295</v>
      </c>
      <c r="U506" s="161">
        <v>33300</v>
      </c>
      <c r="V506" s="160" t="s">
        <v>65</v>
      </c>
      <c r="W506" s="160" t="s">
        <v>2519</v>
      </c>
      <c r="X506" s="164">
        <v>28</v>
      </c>
      <c r="Y506" s="149"/>
      <c r="Z506" s="149"/>
      <c r="AA506" s="156" t="e">
        <f>SUMIFS('[4]HARGA (2)'!$B$2:$B$32,'[4]HARGA (2)'!$A$2:$A$32,V506)</f>
        <v>#VALUE!</v>
      </c>
      <c r="AB506" s="156" t="e">
        <f t="shared" si="7"/>
        <v>#VALUE!</v>
      </c>
    </row>
    <row r="507" spans="1:28" s="157" customFormat="1" x14ac:dyDescent="0.25">
      <c r="A507" s="149" t="s">
        <v>2506</v>
      </c>
      <c r="B507" s="150" t="s">
        <v>3296</v>
      </c>
      <c r="C507" s="151">
        <v>44514</v>
      </c>
      <c r="D507" s="150" t="s">
        <v>2508</v>
      </c>
      <c r="E507" s="150" t="s">
        <v>2509</v>
      </c>
      <c r="F507" s="150" t="s">
        <v>2510</v>
      </c>
      <c r="G507" s="150" t="s">
        <v>2511</v>
      </c>
      <c r="H507" s="152">
        <v>164</v>
      </c>
      <c r="I507" s="150" t="s">
        <v>2512</v>
      </c>
      <c r="J507" s="153" t="s">
        <v>3297</v>
      </c>
      <c r="K507" s="154">
        <v>44513</v>
      </c>
      <c r="L507" s="150" t="s">
        <v>53</v>
      </c>
      <c r="M507" s="150" t="s">
        <v>2514</v>
      </c>
      <c r="N507" s="150" t="s">
        <v>2514</v>
      </c>
      <c r="O507" s="150" t="s">
        <v>2158</v>
      </c>
      <c r="P507" s="150" t="s">
        <v>82</v>
      </c>
      <c r="Q507" s="150" t="s">
        <v>3297</v>
      </c>
      <c r="R507" s="150" t="s">
        <v>3298</v>
      </c>
      <c r="S507" s="150"/>
      <c r="T507" s="150" t="s">
        <v>3299</v>
      </c>
      <c r="U507" s="150" t="s">
        <v>2517</v>
      </c>
      <c r="V507" s="150" t="s">
        <v>2518</v>
      </c>
      <c r="W507" s="150" t="s">
        <v>2519</v>
      </c>
      <c r="X507" s="155">
        <v>48</v>
      </c>
      <c r="Y507" s="149"/>
      <c r="Z507" s="149"/>
      <c r="AA507" s="156" t="e">
        <f>SUMIFS('[4]HARGA (2)'!$B$2:$B$32,'[4]HARGA (2)'!$A$2:$A$32,V507)</f>
        <v>#VALUE!</v>
      </c>
      <c r="AB507" s="156" t="e">
        <f t="shared" si="7"/>
        <v>#VALUE!</v>
      </c>
    </row>
    <row r="508" spans="1:28" s="157" customFormat="1" x14ac:dyDescent="0.25">
      <c r="A508" s="149" t="s">
        <v>2506</v>
      </c>
      <c r="B508" s="158" t="s">
        <v>3300</v>
      </c>
      <c r="C508" s="159">
        <v>44514</v>
      </c>
      <c r="D508" s="160" t="s">
        <v>2508</v>
      </c>
      <c r="E508" s="160" t="s">
        <v>2509</v>
      </c>
      <c r="F508" s="160" t="s">
        <v>2510</v>
      </c>
      <c r="G508" s="160" t="s">
        <v>2511</v>
      </c>
      <c r="H508" s="161">
        <v>164</v>
      </c>
      <c r="I508" s="160" t="s">
        <v>2512</v>
      </c>
      <c r="J508" s="162">
        <v>5042429940</v>
      </c>
      <c r="K508" s="163">
        <v>44513</v>
      </c>
      <c r="L508" s="160" t="s">
        <v>53</v>
      </c>
      <c r="M508" s="160" t="s">
        <v>2514</v>
      </c>
      <c r="N508" s="160" t="s">
        <v>2514</v>
      </c>
      <c r="O508" s="160" t="s">
        <v>2158</v>
      </c>
      <c r="P508" s="160" t="s">
        <v>82</v>
      </c>
      <c r="Q508" s="160" t="s">
        <v>3297</v>
      </c>
      <c r="R508" s="160" t="s">
        <v>3301</v>
      </c>
      <c r="S508" s="160" t="s">
        <v>3294</v>
      </c>
      <c r="T508" s="160" t="s">
        <v>3302</v>
      </c>
      <c r="U508" s="161">
        <v>74559</v>
      </c>
      <c r="V508" s="160" t="s">
        <v>2524</v>
      </c>
      <c r="W508" s="160" t="s">
        <v>2519</v>
      </c>
      <c r="X508" s="164">
        <v>1104</v>
      </c>
      <c r="Y508" s="149"/>
      <c r="Z508" s="149"/>
      <c r="AA508" s="156" t="e">
        <f>SUMIFS('[4]HARGA (2)'!$B$2:$B$32,'[4]HARGA (2)'!$A$2:$A$32,V508)</f>
        <v>#VALUE!</v>
      </c>
      <c r="AB508" s="156" t="e">
        <f t="shared" si="7"/>
        <v>#VALUE!</v>
      </c>
    </row>
    <row r="509" spans="1:28" s="157" customFormat="1" x14ac:dyDescent="0.25">
      <c r="A509" s="149" t="s">
        <v>2506</v>
      </c>
      <c r="B509" s="158" t="s">
        <v>3300</v>
      </c>
      <c r="C509" s="159">
        <v>44514</v>
      </c>
      <c r="D509" s="160" t="s">
        <v>2508</v>
      </c>
      <c r="E509" s="160" t="s">
        <v>2509</v>
      </c>
      <c r="F509" s="160" t="s">
        <v>2510</v>
      </c>
      <c r="G509" s="160" t="s">
        <v>2511</v>
      </c>
      <c r="H509" s="161">
        <v>164</v>
      </c>
      <c r="I509" s="160" t="s">
        <v>2512</v>
      </c>
      <c r="J509" s="162">
        <v>5042429940</v>
      </c>
      <c r="K509" s="163">
        <v>44513</v>
      </c>
      <c r="L509" s="160" t="s">
        <v>53</v>
      </c>
      <c r="M509" s="160" t="s">
        <v>2514</v>
      </c>
      <c r="N509" s="160" t="s">
        <v>2514</v>
      </c>
      <c r="O509" s="160" t="s">
        <v>2158</v>
      </c>
      <c r="P509" s="160" t="s">
        <v>82</v>
      </c>
      <c r="Q509" s="160" t="s">
        <v>3297</v>
      </c>
      <c r="R509" s="160" t="s">
        <v>3301</v>
      </c>
      <c r="S509" s="160" t="s">
        <v>3294</v>
      </c>
      <c r="T509" s="160" t="s">
        <v>3302</v>
      </c>
      <c r="U509" s="161">
        <v>19310</v>
      </c>
      <c r="V509" s="160" t="s">
        <v>2525</v>
      </c>
      <c r="W509" s="160" t="s">
        <v>2519</v>
      </c>
      <c r="X509" s="164">
        <v>1104</v>
      </c>
      <c r="Y509" s="149"/>
      <c r="Z509" s="149"/>
      <c r="AA509" s="156" t="e">
        <f>SUMIFS('[4]HARGA (2)'!$B$2:$B$32,'[4]HARGA (2)'!$A$2:$A$32,V509)</f>
        <v>#VALUE!</v>
      </c>
      <c r="AB509" s="156" t="e">
        <f t="shared" si="7"/>
        <v>#VALUE!</v>
      </c>
    </row>
    <row r="510" spans="1:28" s="157" customFormat="1" x14ac:dyDescent="0.25">
      <c r="A510" s="149" t="s">
        <v>2506</v>
      </c>
      <c r="B510" s="158" t="s">
        <v>3300</v>
      </c>
      <c r="C510" s="159">
        <v>44514</v>
      </c>
      <c r="D510" s="160" t="s">
        <v>2508</v>
      </c>
      <c r="E510" s="160" t="s">
        <v>2509</v>
      </c>
      <c r="F510" s="160" t="s">
        <v>2510</v>
      </c>
      <c r="G510" s="160" t="s">
        <v>2511</v>
      </c>
      <c r="H510" s="161">
        <v>164</v>
      </c>
      <c r="I510" s="160" t="s">
        <v>2512</v>
      </c>
      <c r="J510" s="162">
        <v>5042429940</v>
      </c>
      <c r="K510" s="163">
        <v>44513</v>
      </c>
      <c r="L510" s="160" t="s">
        <v>53</v>
      </c>
      <c r="M510" s="160" t="s">
        <v>2514</v>
      </c>
      <c r="N510" s="160" t="s">
        <v>2514</v>
      </c>
      <c r="O510" s="160" t="s">
        <v>2158</v>
      </c>
      <c r="P510" s="160" t="s">
        <v>82</v>
      </c>
      <c r="Q510" s="160" t="s">
        <v>3297</v>
      </c>
      <c r="R510" s="160" t="s">
        <v>3301</v>
      </c>
      <c r="S510" s="160" t="s">
        <v>3294</v>
      </c>
      <c r="T510" s="160" t="s">
        <v>3302</v>
      </c>
      <c r="U510" s="160" t="s">
        <v>2517</v>
      </c>
      <c r="V510" s="160" t="s">
        <v>2518</v>
      </c>
      <c r="W510" s="160" t="s">
        <v>2519</v>
      </c>
      <c r="X510" s="164">
        <v>1104</v>
      </c>
      <c r="Y510" s="149"/>
      <c r="Z510" s="149"/>
      <c r="AA510" s="156" t="e">
        <f>SUMIFS('[4]HARGA (2)'!$B$2:$B$32,'[4]HARGA (2)'!$A$2:$A$32,V510)</f>
        <v>#VALUE!</v>
      </c>
      <c r="AB510" s="156" t="e">
        <f t="shared" si="7"/>
        <v>#VALUE!</v>
      </c>
    </row>
    <row r="511" spans="1:28" s="157" customFormat="1" x14ac:dyDescent="0.25">
      <c r="A511" s="149" t="s">
        <v>2506</v>
      </c>
      <c r="B511" s="158" t="s">
        <v>3300</v>
      </c>
      <c r="C511" s="159">
        <v>44514</v>
      </c>
      <c r="D511" s="160" t="s">
        <v>2508</v>
      </c>
      <c r="E511" s="160" t="s">
        <v>2509</v>
      </c>
      <c r="F511" s="160" t="s">
        <v>2510</v>
      </c>
      <c r="G511" s="160" t="s">
        <v>2511</v>
      </c>
      <c r="H511" s="161">
        <v>164</v>
      </c>
      <c r="I511" s="160" t="s">
        <v>2512</v>
      </c>
      <c r="J511" s="162">
        <v>5042429940</v>
      </c>
      <c r="K511" s="163">
        <v>44513</v>
      </c>
      <c r="L511" s="160" t="s">
        <v>53</v>
      </c>
      <c r="M511" s="160" t="s">
        <v>2514</v>
      </c>
      <c r="N511" s="160" t="s">
        <v>2514</v>
      </c>
      <c r="O511" s="160" t="s">
        <v>2158</v>
      </c>
      <c r="P511" s="160" t="s">
        <v>82</v>
      </c>
      <c r="Q511" s="160" t="s">
        <v>3297</v>
      </c>
      <c r="R511" s="160" t="s">
        <v>3301</v>
      </c>
      <c r="S511" s="160" t="s">
        <v>3294</v>
      </c>
      <c r="T511" s="160" t="s">
        <v>3302</v>
      </c>
      <c r="U511" s="161">
        <v>33300</v>
      </c>
      <c r="V511" s="160" t="s">
        <v>65</v>
      </c>
      <c r="W511" s="160" t="s">
        <v>2519</v>
      </c>
      <c r="X511" s="164">
        <v>24</v>
      </c>
      <c r="Y511" s="149"/>
      <c r="Z511" s="149"/>
      <c r="AA511" s="156" t="e">
        <f>SUMIFS('[4]HARGA (2)'!$B$2:$B$32,'[4]HARGA (2)'!$A$2:$A$32,V511)</f>
        <v>#VALUE!</v>
      </c>
      <c r="AB511" s="156" t="e">
        <f t="shared" si="7"/>
        <v>#VALUE!</v>
      </c>
    </row>
    <row r="512" spans="1:28" s="157" customFormat="1" x14ac:dyDescent="0.25">
      <c r="A512" s="149" t="s">
        <v>2506</v>
      </c>
      <c r="B512" s="150" t="s">
        <v>3303</v>
      </c>
      <c r="C512" s="151">
        <v>44514</v>
      </c>
      <c r="D512" s="150" t="s">
        <v>2508</v>
      </c>
      <c r="E512" s="150" t="s">
        <v>2509</v>
      </c>
      <c r="F512" s="150" t="s">
        <v>2510</v>
      </c>
      <c r="G512" s="150" t="s">
        <v>2511</v>
      </c>
      <c r="H512" s="152">
        <v>164</v>
      </c>
      <c r="I512" s="150" t="s">
        <v>2512</v>
      </c>
      <c r="J512" s="153" t="s">
        <v>3304</v>
      </c>
      <c r="K512" s="154">
        <v>44514</v>
      </c>
      <c r="L512" s="150" t="s">
        <v>53</v>
      </c>
      <c r="M512" s="150" t="s">
        <v>2514</v>
      </c>
      <c r="N512" s="150" t="s">
        <v>2514</v>
      </c>
      <c r="O512" s="150" t="s">
        <v>2572</v>
      </c>
      <c r="P512" s="150" t="s">
        <v>948</v>
      </c>
      <c r="Q512" s="150" t="s">
        <v>3304</v>
      </c>
      <c r="R512" s="150" t="s">
        <v>3305</v>
      </c>
      <c r="S512" s="150"/>
      <c r="T512" s="150" t="s">
        <v>3306</v>
      </c>
      <c r="U512" s="150" t="s">
        <v>2517</v>
      </c>
      <c r="V512" s="150" t="s">
        <v>2518</v>
      </c>
      <c r="W512" s="150" t="s">
        <v>2519</v>
      </c>
      <c r="X512" s="155">
        <v>96</v>
      </c>
      <c r="Y512" s="149"/>
      <c r="Z512" s="149"/>
      <c r="AA512" s="156" t="e">
        <f>SUMIFS('[4]HARGA (2)'!$B$2:$B$32,'[4]HARGA (2)'!$A$2:$A$32,V512)</f>
        <v>#VALUE!</v>
      </c>
      <c r="AB512" s="156" t="e">
        <f t="shared" si="7"/>
        <v>#VALUE!</v>
      </c>
    </row>
    <row r="513" spans="1:28" s="157" customFormat="1" x14ac:dyDescent="0.25">
      <c r="A513" s="149" t="s">
        <v>2506</v>
      </c>
      <c r="B513" s="158" t="s">
        <v>3307</v>
      </c>
      <c r="C513" s="159">
        <v>44514</v>
      </c>
      <c r="D513" s="160" t="s">
        <v>2508</v>
      </c>
      <c r="E513" s="160" t="s">
        <v>2509</v>
      </c>
      <c r="F513" s="160" t="s">
        <v>2510</v>
      </c>
      <c r="G513" s="160" t="s">
        <v>2511</v>
      </c>
      <c r="H513" s="161">
        <v>164</v>
      </c>
      <c r="I513" s="160" t="s">
        <v>2512</v>
      </c>
      <c r="J513" s="162">
        <v>5042435418</v>
      </c>
      <c r="K513" s="163">
        <v>44514</v>
      </c>
      <c r="L513" s="160" t="s">
        <v>53</v>
      </c>
      <c r="M513" s="160" t="s">
        <v>2514</v>
      </c>
      <c r="N513" s="160" t="s">
        <v>2514</v>
      </c>
      <c r="O513" s="160" t="s">
        <v>2572</v>
      </c>
      <c r="P513" s="160" t="s">
        <v>948</v>
      </c>
      <c r="Q513" s="160" t="s">
        <v>3304</v>
      </c>
      <c r="R513" s="160" t="s">
        <v>3308</v>
      </c>
      <c r="S513" s="160" t="s">
        <v>3294</v>
      </c>
      <c r="T513" s="160" t="s">
        <v>3309</v>
      </c>
      <c r="U513" s="161">
        <v>74559</v>
      </c>
      <c r="V513" s="160" t="s">
        <v>2524</v>
      </c>
      <c r="W513" s="160" t="s">
        <v>2519</v>
      </c>
      <c r="X513" s="164">
        <v>1248</v>
      </c>
      <c r="Y513" s="149"/>
      <c r="Z513" s="149"/>
      <c r="AA513" s="156" t="e">
        <f>SUMIFS('[4]HARGA (2)'!$B$2:$B$32,'[4]HARGA (2)'!$A$2:$A$32,V513)</f>
        <v>#VALUE!</v>
      </c>
      <c r="AB513" s="156" t="e">
        <f t="shared" si="7"/>
        <v>#VALUE!</v>
      </c>
    </row>
    <row r="514" spans="1:28" s="157" customFormat="1" x14ac:dyDescent="0.25">
      <c r="A514" s="149" t="s">
        <v>2506</v>
      </c>
      <c r="B514" s="158" t="s">
        <v>3307</v>
      </c>
      <c r="C514" s="159">
        <v>44514</v>
      </c>
      <c r="D514" s="160" t="s">
        <v>2508</v>
      </c>
      <c r="E514" s="160" t="s">
        <v>2509</v>
      </c>
      <c r="F514" s="160" t="s">
        <v>2510</v>
      </c>
      <c r="G514" s="160" t="s">
        <v>2511</v>
      </c>
      <c r="H514" s="161">
        <v>164</v>
      </c>
      <c r="I514" s="160" t="s">
        <v>2512</v>
      </c>
      <c r="J514" s="162">
        <v>5042435418</v>
      </c>
      <c r="K514" s="163">
        <v>44514</v>
      </c>
      <c r="L514" s="160" t="s">
        <v>53</v>
      </c>
      <c r="M514" s="160" t="s">
        <v>2514</v>
      </c>
      <c r="N514" s="160" t="s">
        <v>2514</v>
      </c>
      <c r="O514" s="160" t="s">
        <v>2572</v>
      </c>
      <c r="P514" s="160" t="s">
        <v>948</v>
      </c>
      <c r="Q514" s="160" t="s">
        <v>3304</v>
      </c>
      <c r="R514" s="160" t="s">
        <v>3308</v>
      </c>
      <c r="S514" s="160" t="s">
        <v>3294</v>
      </c>
      <c r="T514" s="160" t="s">
        <v>3309</v>
      </c>
      <c r="U514" s="161">
        <v>19310</v>
      </c>
      <c r="V514" s="160" t="s">
        <v>2525</v>
      </c>
      <c r="W514" s="160" t="s">
        <v>2519</v>
      </c>
      <c r="X514" s="164">
        <v>1248</v>
      </c>
      <c r="Y514" s="149"/>
      <c r="Z514" s="149"/>
      <c r="AA514" s="156" t="e">
        <f>SUMIFS('[4]HARGA (2)'!$B$2:$B$32,'[4]HARGA (2)'!$A$2:$A$32,V514)</f>
        <v>#VALUE!</v>
      </c>
      <c r="AB514" s="156" t="e">
        <f t="shared" si="7"/>
        <v>#VALUE!</v>
      </c>
    </row>
    <row r="515" spans="1:28" s="157" customFormat="1" x14ac:dyDescent="0.25">
      <c r="A515" s="149" t="s">
        <v>2506</v>
      </c>
      <c r="B515" s="158" t="s">
        <v>3307</v>
      </c>
      <c r="C515" s="159">
        <v>44514</v>
      </c>
      <c r="D515" s="160" t="s">
        <v>2508</v>
      </c>
      <c r="E515" s="160" t="s">
        <v>2509</v>
      </c>
      <c r="F515" s="160" t="s">
        <v>2510</v>
      </c>
      <c r="G515" s="160" t="s">
        <v>2511</v>
      </c>
      <c r="H515" s="161">
        <v>164</v>
      </c>
      <c r="I515" s="160" t="s">
        <v>2512</v>
      </c>
      <c r="J515" s="162">
        <v>5042435418</v>
      </c>
      <c r="K515" s="163">
        <v>44514</v>
      </c>
      <c r="L515" s="160" t="s">
        <v>53</v>
      </c>
      <c r="M515" s="160" t="s">
        <v>2514</v>
      </c>
      <c r="N515" s="160" t="s">
        <v>2514</v>
      </c>
      <c r="O515" s="160" t="s">
        <v>2572</v>
      </c>
      <c r="P515" s="160" t="s">
        <v>948</v>
      </c>
      <c r="Q515" s="160" t="s">
        <v>3304</v>
      </c>
      <c r="R515" s="160" t="s">
        <v>3308</v>
      </c>
      <c r="S515" s="160" t="s">
        <v>3294</v>
      </c>
      <c r="T515" s="160" t="s">
        <v>3309</v>
      </c>
      <c r="U515" s="160" t="s">
        <v>2517</v>
      </c>
      <c r="V515" s="160" t="s">
        <v>2518</v>
      </c>
      <c r="W515" s="160" t="s">
        <v>2519</v>
      </c>
      <c r="X515" s="164">
        <v>1248</v>
      </c>
      <c r="Y515" s="149"/>
      <c r="Z515" s="149"/>
      <c r="AA515" s="156" t="e">
        <f>SUMIFS('[4]HARGA (2)'!$B$2:$B$32,'[4]HARGA (2)'!$A$2:$A$32,V515)</f>
        <v>#VALUE!</v>
      </c>
      <c r="AB515" s="156" t="e">
        <f t="shared" si="7"/>
        <v>#VALUE!</v>
      </c>
    </row>
    <row r="516" spans="1:28" s="157" customFormat="1" x14ac:dyDescent="0.25">
      <c r="A516" s="149" t="s">
        <v>2506</v>
      </c>
      <c r="B516" s="158" t="s">
        <v>3307</v>
      </c>
      <c r="C516" s="159">
        <v>44514</v>
      </c>
      <c r="D516" s="160" t="s">
        <v>2508</v>
      </c>
      <c r="E516" s="160" t="s">
        <v>2509</v>
      </c>
      <c r="F516" s="160" t="s">
        <v>2510</v>
      </c>
      <c r="G516" s="160" t="s">
        <v>2511</v>
      </c>
      <c r="H516" s="161">
        <v>164</v>
      </c>
      <c r="I516" s="160" t="s">
        <v>2512</v>
      </c>
      <c r="J516" s="162">
        <v>5042435418</v>
      </c>
      <c r="K516" s="163">
        <v>44514</v>
      </c>
      <c r="L516" s="160" t="s">
        <v>53</v>
      </c>
      <c r="M516" s="160" t="s">
        <v>2514</v>
      </c>
      <c r="N516" s="160" t="s">
        <v>2514</v>
      </c>
      <c r="O516" s="160" t="s">
        <v>2572</v>
      </c>
      <c r="P516" s="160" t="s">
        <v>948</v>
      </c>
      <c r="Q516" s="160" t="s">
        <v>3304</v>
      </c>
      <c r="R516" s="160" t="s">
        <v>3308</v>
      </c>
      <c r="S516" s="160" t="s">
        <v>3294</v>
      </c>
      <c r="T516" s="160" t="s">
        <v>3309</v>
      </c>
      <c r="U516" s="161">
        <v>33300</v>
      </c>
      <c r="V516" s="160" t="s">
        <v>65</v>
      </c>
      <c r="W516" s="160" t="s">
        <v>2519</v>
      </c>
      <c r="X516" s="164">
        <v>28</v>
      </c>
      <c r="Y516" s="149"/>
      <c r="Z516" s="149"/>
      <c r="AA516" s="156" t="e">
        <f>SUMIFS('[4]HARGA (2)'!$B$2:$B$32,'[4]HARGA (2)'!$A$2:$A$32,V516)</f>
        <v>#VALUE!</v>
      </c>
      <c r="AB516" s="156" t="e">
        <f t="shared" ref="AB516:AB579" si="8">AA516*X516</f>
        <v>#VALUE!</v>
      </c>
    </row>
    <row r="517" spans="1:28" s="157" customFormat="1" x14ac:dyDescent="0.25">
      <c r="A517" s="149" t="s">
        <v>2506</v>
      </c>
      <c r="B517" s="158" t="s">
        <v>3310</v>
      </c>
      <c r="C517" s="159">
        <v>44515</v>
      </c>
      <c r="D517" s="160" t="s">
        <v>2508</v>
      </c>
      <c r="E517" s="160" t="s">
        <v>2509</v>
      </c>
      <c r="F517" s="160" t="s">
        <v>2510</v>
      </c>
      <c r="G517" s="160" t="s">
        <v>2511</v>
      </c>
      <c r="H517" s="161">
        <v>118</v>
      </c>
      <c r="I517" s="160" t="s">
        <v>2541</v>
      </c>
      <c r="J517" s="162">
        <v>5042432080</v>
      </c>
      <c r="K517" s="163">
        <v>44515</v>
      </c>
      <c r="L517" s="160" t="s">
        <v>135</v>
      </c>
      <c r="M517" s="160" t="s">
        <v>2514</v>
      </c>
      <c r="N517" s="160" t="s">
        <v>2514</v>
      </c>
      <c r="O517" s="160" t="s">
        <v>1145</v>
      </c>
      <c r="P517" s="160" t="s">
        <v>1146</v>
      </c>
      <c r="Q517" s="160" t="s">
        <v>3311</v>
      </c>
      <c r="R517" s="160" t="s">
        <v>3312</v>
      </c>
      <c r="S517" s="160" t="s">
        <v>3313</v>
      </c>
      <c r="T517" s="160" t="s">
        <v>3314</v>
      </c>
      <c r="U517" s="161">
        <v>74561</v>
      </c>
      <c r="V517" s="160" t="s">
        <v>303</v>
      </c>
      <c r="W517" s="160" t="s">
        <v>2519</v>
      </c>
      <c r="X517" s="164">
        <v>1280</v>
      </c>
      <c r="Y517" s="158" t="s">
        <v>3315</v>
      </c>
      <c r="Z517" s="159">
        <v>44515</v>
      </c>
      <c r="AA517" s="156" t="e">
        <f>SUMIFS('[4]HARGA (2)'!$B$2:$B$32,'[4]HARGA (2)'!$A$2:$A$32,V517)</f>
        <v>#VALUE!</v>
      </c>
      <c r="AB517" s="156" t="e">
        <f t="shared" si="8"/>
        <v>#VALUE!</v>
      </c>
    </row>
    <row r="518" spans="1:28" s="157" customFormat="1" x14ac:dyDescent="0.25">
      <c r="A518" s="149" t="s">
        <v>2506</v>
      </c>
      <c r="B518" s="158" t="s">
        <v>3310</v>
      </c>
      <c r="C518" s="159">
        <v>44515</v>
      </c>
      <c r="D518" s="160" t="s">
        <v>2508</v>
      </c>
      <c r="E518" s="160" t="s">
        <v>2509</v>
      </c>
      <c r="F518" s="160" t="s">
        <v>2510</v>
      </c>
      <c r="G518" s="160" t="s">
        <v>2511</v>
      </c>
      <c r="H518" s="161">
        <v>118</v>
      </c>
      <c r="I518" s="160" t="s">
        <v>2541</v>
      </c>
      <c r="J518" s="162">
        <v>5042432080</v>
      </c>
      <c r="K518" s="163">
        <v>44515</v>
      </c>
      <c r="L518" s="160" t="s">
        <v>135</v>
      </c>
      <c r="M518" s="160" t="s">
        <v>2514</v>
      </c>
      <c r="N518" s="160" t="s">
        <v>2514</v>
      </c>
      <c r="O518" s="160" t="s">
        <v>1145</v>
      </c>
      <c r="P518" s="160" t="s">
        <v>1146</v>
      </c>
      <c r="Q518" s="160" t="s">
        <v>3311</v>
      </c>
      <c r="R518" s="160" t="s">
        <v>3312</v>
      </c>
      <c r="S518" s="160" t="s">
        <v>3313</v>
      </c>
      <c r="T518" s="160" t="s">
        <v>3314</v>
      </c>
      <c r="U518" s="161">
        <v>10116</v>
      </c>
      <c r="V518" s="160" t="s">
        <v>279</v>
      </c>
      <c r="W518" s="160" t="s">
        <v>2519</v>
      </c>
      <c r="X518" s="164">
        <v>32</v>
      </c>
      <c r="Y518" s="149"/>
      <c r="Z518" s="149"/>
      <c r="AA518" s="156" t="e">
        <f>SUMIFS('[4]HARGA (2)'!$B$2:$B$32,'[4]HARGA (2)'!$A$2:$A$32,V518)</f>
        <v>#VALUE!</v>
      </c>
      <c r="AB518" s="156" t="e">
        <f t="shared" si="8"/>
        <v>#VALUE!</v>
      </c>
    </row>
    <row r="519" spans="1:28" s="157" customFormat="1" x14ac:dyDescent="0.25">
      <c r="A519" s="149" t="s">
        <v>2506</v>
      </c>
      <c r="B519" s="158" t="s">
        <v>3316</v>
      </c>
      <c r="C519" s="159">
        <v>44515</v>
      </c>
      <c r="D519" s="160" t="s">
        <v>2508</v>
      </c>
      <c r="E519" s="160" t="s">
        <v>2509</v>
      </c>
      <c r="F519" s="160" t="s">
        <v>2510</v>
      </c>
      <c r="G519" s="160" t="s">
        <v>2511</v>
      </c>
      <c r="H519" s="161">
        <v>164</v>
      </c>
      <c r="I519" s="160" t="s">
        <v>2512</v>
      </c>
      <c r="J519" s="162">
        <v>5042428710</v>
      </c>
      <c r="K519" s="163">
        <v>44514</v>
      </c>
      <c r="L519" s="160" t="s">
        <v>53</v>
      </c>
      <c r="M519" s="160" t="s">
        <v>2514</v>
      </c>
      <c r="N519" s="160" t="s">
        <v>2514</v>
      </c>
      <c r="O519" s="160" t="s">
        <v>517</v>
      </c>
      <c r="P519" s="160" t="s">
        <v>518</v>
      </c>
      <c r="Q519" s="160" t="s">
        <v>3317</v>
      </c>
      <c r="R519" s="160" t="s">
        <v>3318</v>
      </c>
      <c r="S519" s="160" t="s">
        <v>3319</v>
      </c>
      <c r="T519" s="160" t="s">
        <v>3320</v>
      </c>
      <c r="U519" s="161">
        <v>74559</v>
      </c>
      <c r="V519" s="160" t="s">
        <v>2524</v>
      </c>
      <c r="W519" s="160" t="s">
        <v>2519</v>
      </c>
      <c r="X519" s="164">
        <v>1344</v>
      </c>
      <c r="Y519" s="149"/>
      <c r="Z519" s="149"/>
      <c r="AA519" s="156" t="e">
        <f>SUMIFS('[4]HARGA (2)'!$B$2:$B$32,'[4]HARGA (2)'!$A$2:$A$32,V519)</f>
        <v>#VALUE!</v>
      </c>
      <c r="AB519" s="156" t="e">
        <f t="shared" si="8"/>
        <v>#VALUE!</v>
      </c>
    </row>
    <row r="520" spans="1:28" s="157" customFormat="1" x14ac:dyDescent="0.25">
      <c r="A520" s="149" t="s">
        <v>2506</v>
      </c>
      <c r="B520" s="158" t="s">
        <v>3316</v>
      </c>
      <c r="C520" s="159">
        <v>44515</v>
      </c>
      <c r="D520" s="160" t="s">
        <v>2508</v>
      </c>
      <c r="E520" s="160" t="s">
        <v>2509</v>
      </c>
      <c r="F520" s="160" t="s">
        <v>2510</v>
      </c>
      <c r="G520" s="160" t="s">
        <v>2511</v>
      </c>
      <c r="H520" s="161">
        <v>164</v>
      </c>
      <c r="I520" s="160" t="s">
        <v>2512</v>
      </c>
      <c r="J520" s="162">
        <v>5042428710</v>
      </c>
      <c r="K520" s="163">
        <v>44514</v>
      </c>
      <c r="L520" s="160" t="s">
        <v>53</v>
      </c>
      <c r="M520" s="160" t="s">
        <v>2514</v>
      </c>
      <c r="N520" s="160" t="s">
        <v>2514</v>
      </c>
      <c r="O520" s="160" t="s">
        <v>517</v>
      </c>
      <c r="P520" s="160" t="s">
        <v>518</v>
      </c>
      <c r="Q520" s="160" t="s">
        <v>3317</v>
      </c>
      <c r="R520" s="160" t="s">
        <v>3318</v>
      </c>
      <c r="S520" s="160" t="s">
        <v>3319</v>
      </c>
      <c r="T520" s="160" t="s">
        <v>3320</v>
      </c>
      <c r="U520" s="161">
        <v>19310</v>
      </c>
      <c r="V520" s="160" t="s">
        <v>2525</v>
      </c>
      <c r="W520" s="160" t="s">
        <v>2519</v>
      </c>
      <c r="X520" s="164">
        <v>1344</v>
      </c>
      <c r="Y520" s="149"/>
      <c r="Z520" s="149"/>
      <c r="AA520" s="156" t="e">
        <f>SUMIFS('[4]HARGA (2)'!$B$2:$B$32,'[4]HARGA (2)'!$A$2:$A$32,V520)</f>
        <v>#VALUE!</v>
      </c>
      <c r="AB520" s="156" t="e">
        <f t="shared" si="8"/>
        <v>#VALUE!</v>
      </c>
    </row>
    <row r="521" spans="1:28" s="157" customFormat="1" x14ac:dyDescent="0.25">
      <c r="A521" s="149" t="s">
        <v>2506</v>
      </c>
      <c r="B521" s="158" t="s">
        <v>3316</v>
      </c>
      <c r="C521" s="159">
        <v>44515</v>
      </c>
      <c r="D521" s="160" t="s">
        <v>2508</v>
      </c>
      <c r="E521" s="160" t="s">
        <v>2509</v>
      </c>
      <c r="F521" s="160" t="s">
        <v>2510</v>
      </c>
      <c r="G521" s="160" t="s">
        <v>2511</v>
      </c>
      <c r="H521" s="161">
        <v>164</v>
      </c>
      <c r="I521" s="160" t="s">
        <v>2512</v>
      </c>
      <c r="J521" s="162">
        <v>5042428710</v>
      </c>
      <c r="K521" s="163">
        <v>44514</v>
      </c>
      <c r="L521" s="160" t="s">
        <v>53</v>
      </c>
      <c r="M521" s="160" t="s">
        <v>2514</v>
      </c>
      <c r="N521" s="160" t="s">
        <v>2514</v>
      </c>
      <c r="O521" s="160" t="s">
        <v>517</v>
      </c>
      <c r="P521" s="160" t="s">
        <v>518</v>
      </c>
      <c r="Q521" s="160" t="s">
        <v>3317</v>
      </c>
      <c r="R521" s="160" t="s">
        <v>3318</v>
      </c>
      <c r="S521" s="160" t="s">
        <v>3319</v>
      </c>
      <c r="T521" s="160" t="s">
        <v>3320</v>
      </c>
      <c r="U521" s="160" t="s">
        <v>2517</v>
      </c>
      <c r="V521" s="160" t="s">
        <v>2518</v>
      </c>
      <c r="W521" s="160" t="s">
        <v>2519</v>
      </c>
      <c r="X521" s="164">
        <v>1344</v>
      </c>
      <c r="Y521" s="149"/>
      <c r="Z521" s="149"/>
      <c r="AA521" s="156" t="e">
        <f>SUMIFS('[4]HARGA (2)'!$B$2:$B$32,'[4]HARGA (2)'!$A$2:$A$32,V521)</f>
        <v>#VALUE!</v>
      </c>
      <c r="AB521" s="156" t="e">
        <f t="shared" si="8"/>
        <v>#VALUE!</v>
      </c>
    </row>
    <row r="522" spans="1:28" s="157" customFormat="1" x14ac:dyDescent="0.25">
      <c r="A522" s="149" t="s">
        <v>2506</v>
      </c>
      <c r="B522" s="158" t="s">
        <v>3316</v>
      </c>
      <c r="C522" s="159">
        <v>44515</v>
      </c>
      <c r="D522" s="160" t="s">
        <v>2508</v>
      </c>
      <c r="E522" s="160" t="s">
        <v>2509</v>
      </c>
      <c r="F522" s="160" t="s">
        <v>2510</v>
      </c>
      <c r="G522" s="160" t="s">
        <v>2511</v>
      </c>
      <c r="H522" s="161">
        <v>164</v>
      </c>
      <c r="I522" s="160" t="s">
        <v>2512</v>
      </c>
      <c r="J522" s="162">
        <v>5042428710</v>
      </c>
      <c r="K522" s="163">
        <v>44514</v>
      </c>
      <c r="L522" s="160" t="s">
        <v>53</v>
      </c>
      <c r="M522" s="160" t="s">
        <v>2514</v>
      </c>
      <c r="N522" s="160" t="s">
        <v>2514</v>
      </c>
      <c r="O522" s="160" t="s">
        <v>517</v>
      </c>
      <c r="P522" s="160" t="s">
        <v>518</v>
      </c>
      <c r="Q522" s="160" t="s">
        <v>3317</v>
      </c>
      <c r="R522" s="160" t="s">
        <v>3318</v>
      </c>
      <c r="S522" s="160" t="s">
        <v>3319</v>
      </c>
      <c r="T522" s="160" t="s">
        <v>3320</v>
      </c>
      <c r="U522" s="161">
        <v>33300</v>
      </c>
      <c r="V522" s="160" t="s">
        <v>65</v>
      </c>
      <c r="W522" s="160" t="s">
        <v>2519</v>
      </c>
      <c r="X522" s="164">
        <v>28</v>
      </c>
      <c r="Y522" s="149"/>
      <c r="Z522" s="149"/>
      <c r="AA522" s="156" t="e">
        <f>SUMIFS('[4]HARGA (2)'!$B$2:$B$32,'[4]HARGA (2)'!$A$2:$A$32,V522)</f>
        <v>#VALUE!</v>
      </c>
      <c r="AB522" s="156" t="e">
        <f t="shared" si="8"/>
        <v>#VALUE!</v>
      </c>
    </row>
    <row r="523" spans="1:28" s="157" customFormat="1" x14ac:dyDescent="0.25">
      <c r="A523" s="149" t="s">
        <v>2506</v>
      </c>
      <c r="B523" s="158" t="s">
        <v>3321</v>
      </c>
      <c r="C523" s="159">
        <v>44515</v>
      </c>
      <c r="D523" s="160" t="s">
        <v>2508</v>
      </c>
      <c r="E523" s="160" t="s">
        <v>2509</v>
      </c>
      <c r="F523" s="160" t="s">
        <v>2510</v>
      </c>
      <c r="G523" s="160" t="s">
        <v>2511</v>
      </c>
      <c r="H523" s="161">
        <v>118</v>
      </c>
      <c r="I523" s="160" t="s">
        <v>2541</v>
      </c>
      <c r="J523" s="162">
        <v>5042422839</v>
      </c>
      <c r="K523" s="163">
        <v>44513</v>
      </c>
      <c r="L523" s="160" t="s">
        <v>3322</v>
      </c>
      <c r="M523" s="160" t="s">
        <v>2514</v>
      </c>
      <c r="N523" s="160" t="s">
        <v>2514</v>
      </c>
      <c r="O523" s="160" t="s">
        <v>1787</v>
      </c>
      <c r="P523" s="160" t="s">
        <v>1788</v>
      </c>
      <c r="Q523" s="160" t="s">
        <v>3323</v>
      </c>
      <c r="R523" s="160" t="s">
        <v>3324</v>
      </c>
      <c r="S523" s="160" t="s">
        <v>3325</v>
      </c>
      <c r="T523" s="160" t="s">
        <v>3326</v>
      </c>
      <c r="U523" s="161">
        <v>74561</v>
      </c>
      <c r="V523" s="160" t="s">
        <v>303</v>
      </c>
      <c r="W523" s="160" t="s">
        <v>2519</v>
      </c>
      <c r="X523" s="164">
        <v>1280</v>
      </c>
      <c r="Y523" s="158" t="s">
        <v>3327</v>
      </c>
      <c r="Z523" s="159">
        <v>44515</v>
      </c>
      <c r="AA523" s="156" t="e">
        <f>SUMIFS('[4]HARGA (2)'!$B$2:$B$32,'[4]HARGA (2)'!$A$2:$A$32,V523)</f>
        <v>#VALUE!</v>
      </c>
      <c r="AB523" s="156" t="e">
        <f t="shared" si="8"/>
        <v>#VALUE!</v>
      </c>
    </row>
    <row r="524" spans="1:28" s="157" customFormat="1" x14ac:dyDescent="0.25">
      <c r="A524" s="149" t="s">
        <v>2506</v>
      </c>
      <c r="B524" s="158" t="s">
        <v>3321</v>
      </c>
      <c r="C524" s="159">
        <v>44515</v>
      </c>
      <c r="D524" s="160" t="s">
        <v>2508</v>
      </c>
      <c r="E524" s="160" t="s">
        <v>2509</v>
      </c>
      <c r="F524" s="160" t="s">
        <v>2510</v>
      </c>
      <c r="G524" s="160" t="s">
        <v>2511</v>
      </c>
      <c r="H524" s="161">
        <v>118</v>
      </c>
      <c r="I524" s="160" t="s">
        <v>2541</v>
      </c>
      <c r="J524" s="162">
        <v>5042422839</v>
      </c>
      <c r="K524" s="163">
        <v>44513</v>
      </c>
      <c r="L524" s="160" t="s">
        <v>3322</v>
      </c>
      <c r="M524" s="160" t="s">
        <v>2514</v>
      </c>
      <c r="N524" s="160" t="s">
        <v>2514</v>
      </c>
      <c r="O524" s="160" t="s">
        <v>1787</v>
      </c>
      <c r="P524" s="160" t="s">
        <v>1788</v>
      </c>
      <c r="Q524" s="160" t="s">
        <v>3323</v>
      </c>
      <c r="R524" s="160" t="s">
        <v>3324</v>
      </c>
      <c r="S524" s="160" t="s">
        <v>3325</v>
      </c>
      <c r="T524" s="160" t="s">
        <v>3326</v>
      </c>
      <c r="U524" s="161">
        <v>10116</v>
      </c>
      <c r="V524" s="160" t="s">
        <v>279</v>
      </c>
      <c r="W524" s="160" t="s">
        <v>2519</v>
      </c>
      <c r="X524" s="164">
        <v>32</v>
      </c>
      <c r="AA524" s="156" t="e">
        <f>SUMIFS('[4]HARGA (2)'!$B$2:$B$32,'[4]HARGA (2)'!$A$2:$A$32,V524)</f>
        <v>#VALUE!</v>
      </c>
      <c r="AB524" s="156" t="e">
        <f t="shared" si="8"/>
        <v>#VALUE!</v>
      </c>
    </row>
    <row r="525" spans="1:28" s="157" customFormat="1" x14ac:dyDescent="0.25">
      <c r="A525" s="149" t="s">
        <v>2506</v>
      </c>
      <c r="B525" s="158" t="s">
        <v>3328</v>
      </c>
      <c r="C525" s="159">
        <v>44515</v>
      </c>
      <c r="D525" s="160" t="s">
        <v>2508</v>
      </c>
      <c r="E525" s="160" t="s">
        <v>2509</v>
      </c>
      <c r="F525" s="160" t="s">
        <v>2510</v>
      </c>
      <c r="G525" s="160" t="s">
        <v>2511</v>
      </c>
      <c r="H525" s="161">
        <v>118</v>
      </c>
      <c r="I525" s="160" t="s">
        <v>2541</v>
      </c>
      <c r="J525" s="162">
        <v>5042435927</v>
      </c>
      <c r="K525" s="163">
        <v>44514</v>
      </c>
      <c r="L525" s="160" t="s">
        <v>53</v>
      </c>
      <c r="M525" s="160" t="s">
        <v>2514</v>
      </c>
      <c r="N525" s="160" t="s">
        <v>2514</v>
      </c>
      <c r="O525" s="160" t="s">
        <v>2897</v>
      </c>
      <c r="P525" s="160" t="s">
        <v>777</v>
      </c>
      <c r="Q525" s="160" t="s">
        <v>3329</v>
      </c>
      <c r="R525" s="160" t="s">
        <v>3330</v>
      </c>
      <c r="S525" s="160" t="s">
        <v>3331</v>
      </c>
      <c r="T525" s="160" t="s">
        <v>3332</v>
      </c>
      <c r="U525" s="161">
        <v>10116</v>
      </c>
      <c r="V525" s="160" t="s">
        <v>279</v>
      </c>
      <c r="W525" s="160" t="s">
        <v>2519</v>
      </c>
      <c r="X525" s="164">
        <v>16</v>
      </c>
      <c r="Y525" s="158" t="s">
        <v>3333</v>
      </c>
      <c r="Z525" s="159">
        <v>44515</v>
      </c>
      <c r="AA525" s="156" t="e">
        <f>SUMIFS('[4]HARGA (2)'!$B$2:$B$32,'[4]HARGA (2)'!$A$2:$A$32,V525)</f>
        <v>#VALUE!</v>
      </c>
      <c r="AB525" s="156" t="e">
        <f t="shared" si="8"/>
        <v>#VALUE!</v>
      </c>
    </row>
    <row r="526" spans="1:28" s="157" customFormat="1" x14ac:dyDescent="0.25">
      <c r="A526" s="149" t="s">
        <v>2506</v>
      </c>
      <c r="B526" s="158" t="s">
        <v>3328</v>
      </c>
      <c r="C526" s="159">
        <v>44515</v>
      </c>
      <c r="D526" s="160" t="s">
        <v>2508</v>
      </c>
      <c r="E526" s="160" t="s">
        <v>2509</v>
      </c>
      <c r="F526" s="160" t="s">
        <v>2510</v>
      </c>
      <c r="G526" s="160" t="s">
        <v>2511</v>
      </c>
      <c r="H526" s="161">
        <v>118</v>
      </c>
      <c r="I526" s="160" t="s">
        <v>2541</v>
      </c>
      <c r="J526" s="162">
        <v>5042435927</v>
      </c>
      <c r="K526" s="163">
        <v>44514</v>
      </c>
      <c r="L526" s="160" t="s">
        <v>53</v>
      </c>
      <c r="M526" s="160" t="s">
        <v>2514</v>
      </c>
      <c r="N526" s="160" t="s">
        <v>2514</v>
      </c>
      <c r="O526" s="160" t="s">
        <v>2897</v>
      </c>
      <c r="P526" s="160" t="s">
        <v>777</v>
      </c>
      <c r="Q526" s="160" t="s">
        <v>3329</v>
      </c>
      <c r="R526" s="160" t="s">
        <v>3330</v>
      </c>
      <c r="S526" s="160" t="s">
        <v>3331</v>
      </c>
      <c r="T526" s="160" t="s">
        <v>3332</v>
      </c>
      <c r="U526" s="161">
        <v>74553</v>
      </c>
      <c r="V526" s="160" t="s">
        <v>277</v>
      </c>
      <c r="W526" s="160" t="s">
        <v>2519</v>
      </c>
      <c r="X526" s="164">
        <v>1120</v>
      </c>
      <c r="Y526" s="149"/>
      <c r="Z526" s="149"/>
      <c r="AA526" s="156" t="e">
        <f>SUMIFS('[4]HARGA (2)'!$B$2:$B$32,'[4]HARGA (2)'!$A$2:$A$32,V526)</f>
        <v>#VALUE!</v>
      </c>
      <c r="AB526" s="156" t="e">
        <f t="shared" si="8"/>
        <v>#VALUE!</v>
      </c>
    </row>
    <row r="527" spans="1:28" s="157" customFormat="1" x14ac:dyDescent="0.25">
      <c r="A527" s="149" t="s">
        <v>2506</v>
      </c>
      <c r="B527" s="150" t="s">
        <v>3334</v>
      </c>
      <c r="C527" s="151">
        <v>44515</v>
      </c>
      <c r="D527" s="150" t="s">
        <v>2508</v>
      </c>
      <c r="E527" s="150" t="s">
        <v>2509</v>
      </c>
      <c r="F527" s="150" t="s">
        <v>2510</v>
      </c>
      <c r="G527" s="150" t="s">
        <v>2511</v>
      </c>
      <c r="H527" s="152">
        <v>164</v>
      </c>
      <c r="I527" s="150" t="s">
        <v>2512</v>
      </c>
      <c r="J527" s="153" t="s">
        <v>3335</v>
      </c>
      <c r="K527" s="154">
        <v>44514</v>
      </c>
      <c r="L527" s="150" t="s">
        <v>53</v>
      </c>
      <c r="M527" s="150" t="s">
        <v>2514</v>
      </c>
      <c r="N527" s="150" t="s">
        <v>2514</v>
      </c>
      <c r="O527" s="150" t="s">
        <v>75</v>
      </c>
      <c r="P527" s="150" t="s">
        <v>76</v>
      </c>
      <c r="Q527" s="150" t="s">
        <v>3335</v>
      </c>
      <c r="R527" s="150" t="s">
        <v>3336</v>
      </c>
      <c r="S527" s="150"/>
      <c r="T527" s="150" t="s">
        <v>3337</v>
      </c>
      <c r="U527" s="150" t="s">
        <v>2517</v>
      </c>
      <c r="V527" s="150" t="s">
        <v>2518</v>
      </c>
      <c r="W527" s="150" t="s">
        <v>2519</v>
      </c>
      <c r="X527" s="155">
        <v>96</v>
      </c>
      <c r="Y527" s="149"/>
      <c r="Z527" s="149"/>
      <c r="AA527" s="156" t="e">
        <f>SUMIFS('[4]HARGA (2)'!$B$2:$B$32,'[4]HARGA (2)'!$A$2:$A$32,V527)</f>
        <v>#VALUE!</v>
      </c>
      <c r="AB527" s="156" t="e">
        <f t="shared" si="8"/>
        <v>#VALUE!</v>
      </c>
    </row>
    <row r="528" spans="1:28" s="157" customFormat="1" x14ac:dyDescent="0.25">
      <c r="A528" s="149" t="s">
        <v>2506</v>
      </c>
      <c r="B528" s="158" t="s">
        <v>3338</v>
      </c>
      <c r="C528" s="159">
        <v>44515</v>
      </c>
      <c r="D528" s="160" t="s">
        <v>2508</v>
      </c>
      <c r="E528" s="160" t="s">
        <v>2509</v>
      </c>
      <c r="F528" s="160" t="s">
        <v>2510</v>
      </c>
      <c r="G528" s="160" t="s">
        <v>2511</v>
      </c>
      <c r="H528" s="161">
        <v>164</v>
      </c>
      <c r="I528" s="160" t="s">
        <v>2512</v>
      </c>
      <c r="J528" s="162">
        <v>5042438430</v>
      </c>
      <c r="K528" s="163">
        <v>44514</v>
      </c>
      <c r="L528" s="160" t="s">
        <v>53</v>
      </c>
      <c r="M528" s="160" t="s">
        <v>2514</v>
      </c>
      <c r="N528" s="160" t="s">
        <v>2514</v>
      </c>
      <c r="O528" s="160" t="s">
        <v>75</v>
      </c>
      <c r="P528" s="160" t="s">
        <v>76</v>
      </c>
      <c r="Q528" s="160" t="s">
        <v>3335</v>
      </c>
      <c r="R528" s="160" t="s">
        <v>3339</v>
      </c>
      <c r="S528" s="160" t="s">
        <v>3294</v>
      </c>
      <c r="T528" s="160" t="s">
        <v>3340</v>
      </c>
      <c r="U528" s="161">
        <v>74559</v>
      </c>
      <c r="V528" s="160" t="s">
        <v>2524</v>
      </c>
      <c r="W528" s="160" t="s">
        <v>2519</v>
      </c>
      <c r="X528" s="164">
        <v>1248</v>
      </c>
      <c r="Y528" s="149"/>
      <c r="Z528" s="149"/>
      <c r="AA528" s="156" t="e">
        <f>SUMIFS('[4]HARGA (2)'!$B$2:$B$32,'[4]HARGA (2)'!$A$2:$A$32,V528)</f>
        <v>#VALUE!</v>
      </c>
      <c r="AB528" s="156" t="e">
        <f t="shared" si="8"/>
        <v>#VALUE!</v>
      </c>
    </row>
    <row r="529" spans="1:28" s="157" customFormat="1" x14ac:dyDescent="0.25">
      <c r="A529" s="149" t="s">
        <v>2506</v>
      </c>
      <c r="B529" s="158" t="s">
        <v>3338</v>
      </c>
      <c r="C529" s="159">
        <v>44515</v>
      </c>
      <c r="D529" s="160" t="s">
        <v>2508</v>
      </c>
      <c r="E529" s="160" t="s">
        <v>2509</v>
      </c>
      <c r="F529" s="160" t="s">
        <v>2510</v>
      </c>
      <c r="G529" s="160" t="s">
        <v>2511</v>
      </c>
      <c r="H529" s="161">
        <v>164</v>
      </c>
      <c r="I529" s="160" t="s">
        <v>2512</v>
      </c>
      <c r="J529" s="162">
        <v>5042438430</v>
      </c>
      <c r="K529" s="163">
        <v>44514</v>
      </c>
      <c r="L529" s="160" t="s">
        <v>53</v>
      </c>
      <c r="M529" s="160" t="s">
        <v>2514</v>
      </c>
      <c r="N529" s="160" t="s">
        <v>2514</v>
      </c>
      <c r="O529" s="160" t="s">
        <v>75</v>
      </c>
      <c r="P529" s="160" t="s">
        <v>76</v>
      </c>
      <c r="Q529" s="160" t="s">
        <v>3335</v>
      </c>
      <c r="R529" s="160" t="s">
        <v>3339</v>
      </c>
      <c r="S529" s="160" t="s">
        <v>3294</v>
      </c>
      <c r="T529" s="160" t="s">
        <v>3340</v>
      </c>
      <c r="U529" s="161">
        <v>19310</v>
      </c>
      <c r="V529" s="160" t="s">
        <v>2525</v>
      </c>
      <c r="W529" s="160" t="s">
        <v>2519</v>
      </c>
      <c r="X529" s="164">
        <v>1248</v>
      </c>
      <c r="Y529" s="149"/>
      <c r="Z529" s="149"/>
      <c r="AA529" s="156" t="e">
        <f>SUMIFS('[4]HARGA (2)'!$B$2:$B$32,'[4]HARGA (2)'!$A$2:$A$32,V529)</f>
        <v>#VALUE!</v>
      </c>
      <c r="AB529" s="156" t="e">
        <f t="shared" si="8"/>
        <v>#VALUE!</v>
      </c>
    </row>
    <row r="530" spans="1:28" s="157" customFormat="1" x14ac:dyDescent="0.25">
      <c r="A530" s="149" t="s">
        <v>2506</v>
      </c>
      <c r="B530" s="158" t="s">
        <v>3338</v>
      </c>
      <c r="C530" s="159">
        <v>44515</v>
      </c>
      <c r="D530" s="160" t="s">
        <v>2508</v>
      </c>
      <c r="E530" s="160" t="s">
        <v>2509</v>
      </c>
      <c r="F530" s="160" t="s">
        <v>2510</v>
      </c>
      <c r="G530" s="160" t="s">
        <v>2511</v>
      </c>
      <c r="H530" s="161">
        <v>164</v>
      </c>
      <c r="I530" s="160" t="s">
        <v>2512</v>
      </c>
      <c r="J530" s="162">
        <v>5042438430</v>
      </c>
      <c r="K530" s="163">
        <v>44514</v>
      </c>
      <c r="L530" s="160" t="s">
        <v>53</v>
      </c>
      <c r="M530" s="160" t="s">
        <v>2514</v>
      </c>
      <c r="N530" s="160" t="s">
        <v>2514</v>
      </c>
      <c r="O530" s="160" t="s">
        <v>75</v>
      </c>
      <c r="P530" s="160" t="s">
        <v>76</v>
      </c>
      <c r="Q530" s="160" t="s">
        <v>3335</v>
      </c>
      <c r="R530" s="160" t="s">
        <v>3339</v>
      </c>
      <c r="S530" s="160" t="s">
        <v>3294</v>
      </c>
      <c r="T530" s="160" t="s">
        <v>3340</v>
      </c>
      <c r="U530" s="160" t="s">
        <v>2517</v>
      </c>
      <c r="V530" s="160" t="s">
        <v>2518</v>
      </c>
      <c r="W530" s="160" t="s">
        <v>2519</v>
      </c>
      <c r="X530" s="164">
        <v>1248</v>
      </c>
      <c r="Y530" s="149"/>
      <c r="Z530" s="149"/>
      <c r="AA530" s="156" t="e">
        <f>SUMIFS('[4]HARGA (2)'!$B$2:$B$32,'[4]HARGA (2)'!$A$2:$A$32,V530)</f>
        <v>#VALUE!</v>
      </c>
      <c r="AB530" s="156" t="e">
        <f t="shared" si="8"/>
        <v>#VALUE!</v>
      </c>
    </row>
    <row r="531" spans="1:28" s="157" customFormat="1" x14ac:dyDescent="0.25">
      <c r="A531" s="149" t="s">
        <v>2506</v>
      </c>
      <c r="B531" s="158" t="s">
        <v>3338</v>
      </c>
      <c r="C531" s="159">
        <v>44515</v>
      </c>
      <c r="D531" s="160" t="s">
        <v>2508</v>
      </c>
      <c r="E531" s="160" t="s">
        <v>2509</v>
      </c>
      <c r="F531" s="160" t="s">
        <v>2510</v>
      </c>
      <c r="G531" s="160" t="s">
        <v>2511</v>
      </c>
      <c r="H531" s="161">
        <v>164</v>
      </c>
      <c r="I531" s="160" t="s">
        <v>2512</v>
      </c>
      <c r="J531" s="162">
        <v>5042438430</v>
      </c>
      <c r="K531" s="163">
        <v>44514</v>
      </c>
      <c r="L531" s="160" t="s">
        <v>53</v>
      </c>
      <c r="M531" s="160" t="s">
        <v>2514</v>
      </c>
      <c r="N531" s="160" t="s">
        <v>2514</v>
      </c>
      <c r="O531" s="160" t="s">
        <v>75</v>
      </c>
      <c r="P531" s="160" t="s">
        <v>76</v>
      </c>
      <c r="Q531" s="160" t="s">
        <v>3335</v>
      </c>
      <c r="R531" s="160" t="s">
        <v>3339</v>
      </c>
      <c r="S531" s="160" t="s">
        <v>3294</v>
      </c>
      <c r="T531" s="160" t="s">
        <v>3340</v>
      </c>
      <c r="U531" s="161">
        <v>33300</v>
      </c>
      <c r="V531" s="160" t="s">
        <v>65</v>
      </c>
      <c r="W531" s="160" t="s">
        <v>2519</v>
      </c>
      <c r="X531" s="164">
        <v>28</v>
      </c>
      <c r="Y531" s="149"/>
      <c r="Z531" s="149"/>
      <c r="AA531" s="156" t="e">
        <f>SUMIFS('[4]HARGA (2)'!$B$2:$B$32,'[4]HARGA (2)'!$A$2:$A$32,V531)</f>
        <v>#VALUE!</v>
      </c>
      <c r="AB531" s="156" t="e">
        <f t="shared" si="8"/>
        <v>#VALUE!</v>
      </c>
    </row>
    <row r="532" spans="1:28" s="157" customFormat="1" x14ac:dyDescent="0.25">
      <c r="A532" s="149" t="s">
        <v>2506</v>
      </c>
      <c r="B532" s="158" t="s">
        <v>3341</v>
      </c>
      <c r="C532" s="159">
        <v>44515</v>
      </c>
      <c r="D532" s="160" t="s">
        <v>2508</v>
      </c>
      <c r="E532" s="160" t="s">
        <v>2509</v>
      </c>
      <c r="F532" s="160" t="s">
        <v>2510</v>
      </c>
      <c r="G532" s="160" t="s">
        <v>2511</v>
      </c>
      <c r="H532" s="161">
        <v>118</v>
      </c>
      <c r="I532" s="160" t="s">
        <v>2541</v>
      </c>
      <c r="J532" s="162">
        <v>5042426521</v>
      </c>
      <c r="K532" s="163">
        <v>44513</v>
      </c>
      <c r="L532" s="160" t="s">
        <v>53</v>
      </c>
      <c r="M532" s="160" t="s">
        <v>2514</v>
      </c>
      <c r="N532" s="160" t="s">
        <v>2514</v>
      </c>
      <c r="O532" s="160" t="s">
        <v>1524</v>
      </c>
      <c r="P532" s="160" t="s">
        <v>3078</v>
      </c>
      <c r="Q532" s="160" t="s">
        <v>3342</v>
      </c>
      <c r="R532" s="160" t="s">
        <v>3249</v>
      </c>
      <c r="S532" s="160" t="s">
        <v>3343</v>
      </c>
      <c r="T532" s="160" t="s">
        <v>3344</v>
      </c>
      <c r="U532" s="161">
        <v>74561</v>
      </c>
      <c r="V532" s="160" t="s">
        <v>303</v>
      </c>
      <c r="W532" s="160" t="s">
        <v>2519</v>
      </c>
      <c r="X532" s="164">
        <v>1280</v>
      </c>
      <c r="Y532" s="158" t="s">
        <v>3345</v>
      </c>
      <c r="Z532" s="159">
        <v>44515</v>
      </c>
      <c r="AA532" s="156" t="e">
        <f>SUMIFS('[4]HARGA (2)'!$B$2:$B$32,'[4]HARGA (2)'!$A$2:$A$32,V532)</f>
        <v>#VALUE!</v>
      </c>
      <c r="AB532" s="156" t="e">
        <f t="shared" si="8"/>
        <v>#VALUE!</v>
      </c>
    </row>
    <row r="533" spans="1:28" s="157" customFormat="1" x14ac:dyDescent="0.25">
      <c r="A533" s="149" t="s">
        <v>2506</v>
      </c>
      <c r="B533" s="158" t="s">
        <v>3341</v>
      </c>
      <c r="C533" s="159">
        <v>44515</v>
      </c>
      <c r="D533" s="160" t="s">
        <v>2508</v>
      </c>
      <c r="E533" s="160" t="s">
        <v>2509</v>
      </c>
      <c r="F533" s="160" t="s">
        <v>2510</v>
      </c>
      <c r="G533" s="160" t="s">
        <v>2511</v>
      </c>
      <c r="H533" s="161">
        <v>118</v>
      </c>
      <c r="I533" s="160" t="s">
        <v>2541</v>
      </c>
      <c r="J533" s="162">
        <v>5042426521</v>
      </c>
      <c r="K533" s="163">
        <v>44513</v>
      </c>
      <c r="L533" s="160" t="s">
        <v>53</v>
      </c>
      <c r="M533" s="160" t="s">
        <v>2514</v>
      </c>
      <c r="N533" s="160" t="s">
        <v>2514</v>
      </c>
      <c r="O533" s="160" t="s">
        <v>1524</v>
      </c>
      <c r="P533" s="160" t="s">
        <v>3078</v>
      </c>
      <c r="Q533" s="160" t="s">
        <v>3342</v>
      </c>
      <c r="R533" s="160" t="s">
        <v>3249</v>
      </c>
      <c r="S533" s="160" t="s">
        <v>3343</v>
      </c>
      <c r="T533" s="160" t="s">
        <v>3344</v>
      </c>
      <c r="U533" s="161">
        <v>10116</v>
      </c>
      <c r="V533" s="160" t="s">
        <v>279</v>
      </c>
      <c r="W533" s="160" t="s">
        <v>2519</v>
      </c>
      <c r="X533" s="164">
        <v>32</v>
      </c>
      <c r="AA533" s="156" t="e">
        <f>SUMIFS('[4]HARGA (2)'!$B$2:$B$32,'[4]HARGA (2)'!$A$2:$A$32,V533)</f>
        <v>#VALUE!</v>
      </c>
      <c r="AB533" s="156" t="e">
        <f t="shared" si="8"/>
        <v>#VALUE!</v>
      </c>
    </row>
    <row r="534" spans="1:28" s="157" customFormat="1" x14ac:dyDescent="0.25">
      <c r="A534" s="149" t="s">
        <v>2506</v>
      </c>
      <c r="B534" s="158" t="s">
        <v>3346</v>
      </c>
      <c r="C534" s="159">
        <v>44515</v>
      </c>
      <c r="D534" s="160" t="s">
        <v>2508</v>
      </c>
      <c r="E534" s="160" t="s">
        <v>2509</v>
      </c>
      <c r="F534" s="160" t="s">
        <v>2510</v>
      </c>
      <c r="G534" s="160" t="s">
        <v>2511</v>
      </c>
      <c r="H534" s="161">
        <v>118</v>
      </c>
      <c r="I534" s="160" t="s">
        <v>2541</v>
      </c>
      <c r="J534" s="162">
        <v>5042429086</v>
      </c>
      <c r="K534" s="163">
        <v>44513</v>
      </c>
      <c r="L534" s="160" t="s">
        <v>53</v>
      </c>
      <c r="M534" s="160" t="s">
        <v>2514</v>
      </c>
      <c r="N534" s="160" t="s">
        <v>2514</v>
      </c>
      <c r="O534" s="160" t="s">
        <v>869</v>
      </c>
      <c r="P534" s="160" t="s">
        <v>796</v>
      </c>
      <c r="Q534" s="160" t="s">
        <v>3347</v>
      </c>
      <c r="R534" s="160" t="s">
        <v>3348</v>
      </c>
      <c r="S534" s="160" t="s">
        <v>3349</v>
      </c>
      <c r="T534" s="160" t="s">
        <v>3350</v>
      </c>
      <c r="U534" s="161">
        <v>74553</v>
      </c>
      <c r="V534" s="160" t="s">
        <v>277</v>
      </c>
      <c r="W534" s="160" t="s">
        <v>2519</v>
      </c>
      <c r="X534" s="164">
        <v>1120</v>
      </c>
      <c r="Y534" s="158" t="s">
        <v>3351</v>
      </c>
      <c r="Z534" s="159">
        <v>44515</v>
      </c>
      <c r="AA534" s="156" t="e">
        <f>SUMIFS('[4]HARGA (2)'!$B$2:$B$32,'[4]HARGA (2)'!$A$2:$A$32,V534)</f>
        <v>#VALUE!</v>
      </c>
      <c r="AB534" s="156" t="e">
        <f t="shared" si="8"/>
        <v>#VALUE!</v>
      </c>
    </row>
    <row r="535" spans="1:28" s="157" customFormat="1" x14ac:dyDescent="0.25">
      <c r="A535" s="149" t="s">
        <v>2506</v>
      </c>
      <c r="B535" s="158" t="s">
        <v>3346</v>
      </c>
      <c r="C535" s="159">
        <v>44515</v>
      </c>
      <c r="D535" s="160" t="s">
        <v>2508</v>
      </c>
      <c r="E535" s="160" t="s">
        <v>2509</v>
      </c>
      <c r="F535" s="160" t="s">
        <v>2510</v>
      </c>
      <c r="G535" s="160" t="s">
        <v>2511</v>
      </c>
      <c r="H535" s="161">
        <v>118</v>
      </c>
      <c r="I535" s="160" t="s">
        <v>2541</v>
      </c>
      <c r="J535" s="162">
        <v>5042429086</v>
      </c>
      <c r="K535" s="163">
        <v>44513</v>
      </c>
      <c r="L535" s="160" t="s">
        <v>53</v>
      </c>
      <c r="M535" s="160" t="s">
        <v>2514</v>
      </c>
      <c r="N535" s="160" t="s">
        <v>2514</v>
      </c>
      <c r="O535" s="160" t="s">
        <v>869</v>
      </c>
      <c r="P535" s="160" t="s">
        <v>796</v>
      </c>
      <c r="Q535" s="160" t="s">
        <v>3347</v>
      </c>
      <c r="R535" s="160" t="s">
        <v>3348</v>
      </c>
      <c r="S535" s="160" t="s">
        <v>3349</v>
      </c>
      <c r="T535" s="160" t="s">
        <v>3350</v>
      </c>
      <c r="U535" s="161">
        <v>10116</v>
      </c>
      <c r="V535" s="160" t="s">
        <v>279</v>
      </c>
      <c r="W535" s="160" t="s">
        <v>2519</v>
      </c>
      <c r="X535" s="164">
        <v>16</v>
      </c>
      <c r="Y535" s="149"/>
      <c r="Z535" s="149"/>
      <c r="AA535" s="156" t="e">
        <f>SUMIFS('[4]HARGA (2)'!$B$2:$B$32,'[4]HARGA (2)'!$A$2:$A$32,V535)</f>
        <v>#VALUE!</v>
      </c>
      <c r="AB535" s="156" t="e">
        <f t="shared" si="8"/>
        <v>#VALUE!</v>
      </c>
    </row>
    <row r="536" spans="1:28" s="157" customFormat="1" x14ac:dyDescent="0.25">
      <c r="A536" s="149" t="s">
        <v>2506</v>
      </c>
      <c r="B536" s="150" t="s">
        <v>3352</v>
      </c>
      <c r="C536" s="151">
        <v>44515</v>
      </c>
      <c r="D536" s="150" t="s">
        <v>2508</v>
      </c>
      <c r="E536" s="150" t="s">
        <v>2509</v>
      </c>
      <c r="F536" s="150" t="s">
        <v>2510</v>
      </c>
      <c r="G536" s="150" t="s">
        <v>2511</v>
      </c>
      <c r="H536" s="152">
        <v>164</v>
      </c>
      <c r="I536" s="150" t="s">
        <v>2512</v>
      </c>
      <c r="J536" s="153">
        <v>5042412944</v>
      </c>
      <c r="K536" s="154">
        <v>44514</v>
      </c>
      <c r="L536" s="150" t="s">
        <v>193</v>
      </c>
      <c r="M536" s="150" t="s">
        <v>2514</v>
      </c>
      <c r="N536" s="150" t="s">
        <v>2514</v>
      </c>
      <c r="O536" s="150" t="s">
        <v>2680</v>
      </c>
      <c r="P536" s="150" t="s">
        <v>261</v>
      </c>
      <c r="Q536" s="150" t="s">
        <v>3353</v>
      </c>
      <c r="R536" s="150" t="s">
        <v>3354</v>
      </c>
      <c r="S536" s="150"/>
      <c r="T536" s="150" t="s">
        <v>3355</v>
      </c>
      <c r="U536" s="150" t="s">
        <v>2517</v>
      </c>
      <c r="V536" s="150" t="s">
        <v>2518</v>
      </c>
      <c r="W536" s="150" t="s">
        <v>2519</v>
      </c>
      <c r="X536" s="155">
        <v>48</v>
      </c>
      <c r="Y536" s="149"/>
      <c r="Z536" s="149"/>
      <c r="AA536" s="156" t="e">
        <f>SUMIFS('[4]HARGA (2)'!$B$2:$B$32,'[4]HARGA (2)'!$A$2:$A$32,V536)</f>
        <v>#VALUE!</v>
      </c>
      <c r="AB536" s="156" t="e">
        <f t="shared" si="8"/>
        <v>#VALUE!</v>
      </c>
    </row>
    <row r="537" spans="1:28" s="157" customFormat="1" x14ac:dyDescent="0.25">
      <c r="A537" s="149" t="s">
        <v>2506</v>
      </c>
      <c r="B537" s="158" t="s">
        <v>3356</v>
      </c>
      <c r="C537" s="159">
        <v>44515</v>
      </c>
      <c r="D537" s="160" t="s">
        <v>2508</v>
      </c>
      <c r="E537" s="160" t="s">
        <v>2509</v>
      </c>
      <c r="F537" s="160" t="s">
        <v>2510</v>
      </c>
      <c r="G537" s="160" t="s">
        <v>2511</v>
      </c>
      <c r="H537" s="161">
        <v>164</v>
      </c>
      <c r="I537" s="160" t="s">
        <v>2512</v>
      </c>
      <c r="J537" s="162">
        <v>5042397870</v>
      </c>
      <c r="K537" s="163">
        <v>44514</v>
      </c>
      <c r="L537" s="160" t="s">
        <v>193</v>
      </c>
      <c r="M537" s="160" t="s">
        <v>2514</v>
      </c>
      <c r="N537" s="160" t="s">
        <v>2514</v>
      </c>
      <c r="O537" s="160" t="s">
        <v>2680</v>
      </c>
      <c r="P537" s="160" t="s">
        <v>261</v>
      </c>
      <c r="Q537" s="160" t="s">
        <v>3357</v>
      </c>
      <c r="R537" s="160" t="s">
        <v>3358</v>
      </c>
      <c r="S537" s="160" t="s">
        <v>3359</v>
      </c>
      <c r="T537" s="160" t="s">
        <v>3360</v>
      </c>
      <c r="U537" s="161">
        <v>74559</v>
      </c>
      <c r="V537" s="160" t="s">
        <v>2524</v>
      </c>
      <c r="W537" s="160" t="s">
        <v>2519</v>
      </c>
      <c r="X537" s="164">
        <v>1104</v>
      </c>
      <c r="Y537" s="149"/>
      <c r="Z537" s="149"/>
      <c r="AA537" s="156" t="e">
        <f>SUMIFS('[4]HARGA (2)'!$B$2:$B$32,'[4]HARGA (2)'!$A$2:$A$32,V537)</f>
        <v>#VALUE!</v>
      </c>
      <c r="AB537" s="156" t="e">
        <f t="shared" si="8"/>
        <v>#VALUE!</v>
      </c>
    </row>
    <row r="538" spans="1:28" s="157" customFormat="1" x14ac:dyDescent="0.25">
      <c r="A538" s="149" t="s">
        <v>2506</v>
      </c>
      <c r="B538" s="158" t="s">
        <v>3356</v>
      </c>
      <c r="C538" s="159">
        <v>44515</v>
      </c>
      <c r="D538" s="160" t="s">
        <v>2508</v>
      </c>
      <c r="E538" s="160" t="s">
        <v>2509</v>
      </c>
      <c r="F538" s="160" t="s">
        <v>2510</v>
      </c>
      <c r="G538" s="160" t="s">
        <v>2511</v>
      </c>
      <c r="H538" s="161">
        <v>164</v>
      </c>
      <c r="I538" s="160" t="s">
        <v>2512</v>
      </c>
      <c r="J538" s="162">
        <v>5042397870</v>
      </c>
      <c r="K538" s="163">
        <v>44514</v>
      </c>
      <c r="L538" s="160" t="s">
        <v>193</v>
      </c>
      <c r="M538" s="160" t="s">
        <v>2514</v>
      </c>
      <c r="N538" s="160" t="s">
        <v>2514</v>
      </c>
      <c r="O538" s="160" t="s">
        <v>2680</v>
      </c>
      <c r="P538" s="160" t="s">
        <v>261</v>
      </c>
      <c r="Q538" s="160" t="s">
        <v>3357</v>
      </c>
      <c r="R538" s="160" t="s">
        <v>3358</v>
      </c>
      <c r="S538" s="160" t="s">
        <v>3359</v>
      </c>
      <c r="T538" s="160" t="s">
        <v>3360</v>
      </c>
      <c r="U538" s="161">
        <v>19310</v>
      </c>
      <c r="V538" s="160" t="s">
        <v>2525</v>
      </c>
      <c r="W538" s="160" t="s">
        <v>2519</v>
      </c>
      <c r="X538" s="164">
        <v>1104</v>
      </c>
      <c r="Y538" s="149"/>
      <c r="Z538" s="149"/>
      <c r="AA538" s="156" t="e">
        <f>SUMIFS('[4]HARGA (2)'!$B$2:$B$32,'[4]HARGA (2)'!$A$2:$A$32,V538)</f>
        <v>#VALUE!</v>
      </c>
      <c r="AB538" s="156" t="e">
        <f t="shared" si="8"/>
        <v>#VALUE!</v>
      </c>
    </row>
    <row r="539" spans="1:28" s="157" customFormat="1" x14ac:dyDescent="0.25">
      <c r="A539" s="149" t="s">
        <v>2506</v>
      </c>
      <c r="B539" s="158" t="s">
        <v>3356</v>
      </c>
      <c r="C539" s="159">
        <v>44515</v>
      </c>
      <c r="D539" s="160" t="s">
        <v>2508</v>
      </c>
      <c r="E539" s="160" t="s">
        <v>2509</v>
      </c>
      <c r="F539" s="160" t="s">
        <v>2510</v>
      </c>
      <c r="G539" s="160" t="s">
        <v>2511</v>
      </c>
      <c r="H539" s="161">
        <v>164</v>
      </c>
      <c r="I539" s="160" t="s">
        <v>2512</v>
      </c>
      <c r="J539" s="162">
        <v>5042397870</v>
      </c>
      <c r="K539" s="163">
        <v>44514</v>
      </c>
      <c r="L539" s="160" t="s">
        <v>193</v>
      </c>
      <c r="M539" s="160" t="s">
        <v>2514</v>
      </c>
      <c r="N539" s="160" t="s">
        <v>2514</v>
      </c>
      <c r="O539" s="160" t="s">
        <v>2680</v>
      </c>
      <c r="P539" s="160" t="s">
        <v>261</v>
      </c>
      <c r="Q539" s="160" t="s">
        <v>3357</v>
      </c>
      <c r="R539" s="160" t="s">
        <v>3358</v>
      </c>
      <c r="S539" s="160" t="s">
        <v>3359</v>
      </c>
      <c r="T539" s="160" t="s">
        <v>3360</v>
      </c>
      <c r="U539" s="160" t="s">
        <v>2517</v>
      </c>
      <c r="V539" s="160" t="s">
        <v>2518</v>
      </c>
      <c r="W539" s="160" t="s">
        <v>2519</v>
      </c>
      <c r="X539" s="164">
        <v>1104</v>
      </c>
      <c r="Y539" s="149"/>
      <c r="Z539" s="149"/>
      <c r="AA539" s="156" t="e">
        <f>SUMIFS('[4]HARGA (2)'!$B$2:$B$32,'[4]HARGA (2)'!$A$2:$A$32,V539)</f>
        <v>#VALUE!</v>
      </c>
      <c r="AB539" s="156" t="e">
        <f t="shared" si="8"/>
        <v>#VALUE!</v>
      </c>
    </row>
    <row r="540" spans="1:28" s="157" customFormat="1" x14ac:dyDescent="0.25">
      <c r="A540" s="149" t="s">
        <v>2506</v>
      </c>
      <c r="B540" s="158" t="s">
        <v>3356</v>
      </c>
      <c r="C540" s="159">
        <v>44515</v>
      </c>
      <c r="D540" s="160" t="s">
        <v>2508</v>
      </c>
      <c r="E540" s="160" t="s">
        <v>2509</v>
      </c>
      <c r="F540" s="160" t="s">
        <v>2510</v>
      </c>
      <c r="G540" s="160" t="s">
        <v>2511</v>
      </c>
      <c r="H540" s="161">
        <v>164</v>
      </c>
      <c r="I540" s="160" t="s">
        <v>2512</v>
      </c>
      <c r="J540" s="162">
        <v>5042397870</v>
      </c>
      <c r="K540" s="163">
        <v>44514</v>
      </c>
      <c r="L540" s="160" t="s">
        <v>193</v>
      </c>
      <c r="M540" s="160" t="s">
        <v>2514</v>
      </c>
      <c r="N540" s="160" t="s">
        <v>2514</v>
      </c>
      <c r="O540" s="160" t="s">
        <v>2680</v>
      </c>
      <c r="P540" s="160" t="s">
        <v>261</v>
      </c>
      <c r="Q540" s="160" t="s">
        <v>3357</v>
      </c>
      <c r="R540" s="160" t="s">
        <v>3358</v>
      </c>
      <c r="S540" s="160" t="s">
        <v>3359</v>
      </c>
      <c r="T540" s="160" t="s">
        <v>3360</v>
      </c>
      <c r="U540" s="161">
        <v>33300</v>
      </c>
      <c r="V540" s="160" t="s">
        <v>65</v>
      </c>
      <c r="W540" s="160" t="s">
        <v>2519</v>
      </c>
      <c r="X540" s="164">
        <v>24</v>
      </c>
      <c r="Y540" s="149"/>
      <c r="Z540" s="149"/>
      <c r="AA540" s="156" t="e">
        <f>SUMIFS('[4]HARGA (2)'!$B$2:$B$32,'[4]HARGA (2)'!$A$2:$A$32,V540)</f>
        <v>#VALUE!</v>
      </c>
      <c r="AB540" s="156" t="e">
        <f t="shared" si="8"/>
        <v>#VALUE!</v>
      </c>
    </row>
    <row r="541" spans="1:28" s="157" customFormat="1" x14ac:dyDescent="0.25">
      <c r="A541" s="149" t="s">
        <v>2506</v>
      </c>
      <c r="B541" s="158" t="s">
        <v>3361</v>
      </c>
      <c r="C541" s="159">
        <v>44515</v>
      </c>
      <c r="D541" s="160" t="s">
        <v>2508</v>
      </c>
      <c r="E541" s="160" t="s">
        <v>2509</v>
      </c>
      <c r="F541" s="160" t="s">
        <v>2510</v>
      </c>
      <c r="G541" s="160" t="s">
        <v>2511</v>
      </c>
      <c r="H541" s="161">
        <v>164</v>
      </c>
      <c r="I541" s="160" t="s">
        <v>2512</v>
      </c>
      <c r="J541" s="162">
        <v>5042439819</v>
      </c>
      <c r="K541" s="163">
        <v>44515</v>
      </c>
      <c r="L541" s="160" t="s">
        <v>53</v>
      </c>
      <c r="M541" s="160" t="s">
        <v>2514</v>
      </c>
      <c r="N541" s="160" t="s">
        <v>2514</v>
      </c>
      <c r="O541" s="160" t="s">
        <v>2616</v>
      </c>
      <c r="P541" s="160" t="s">
        <v>96</v>
      </c>
      <c r="Q541" s="160" t="s">
        <v>3362</v>
      </c>
      <c r="R541" s="160" t="s">
        <v>3363</v>
      </c>
      <c r="S541" s="160" t="s">
        <v>3282</v>
      </c>
      <c r="T541" s="160" t="s">
        <v>3364</v>
      </c>
      <c r="U541" s="161">
        <v>74559</v>
      </c>
      <c r="V541" s="160" t="s">
        <v>2524</v>
      </c>
      <c r="W541" s="160" t="s">
        <v>2519</v>
      </c>
      <c r="X541" s="164">
        <v>1344</v>
      </c>
      <c r="Y541" s="149"/>
      <c r="Z541" s="149"/>
      <c r="AA541" s="156" t="e">
        <f>SUMIFS('[4]HARGA (2)'!$B$2:$B$32,'[4]HARGA (2)'!$A$2:$A$32,V541)</f>
        <v>#VALUE!</v>
      </c>
      <c r="AB541" s="156" t="e">
        <f t="shared" si="8"/>
        <v>#VALUE!</v>
      </c>
    </row>
    <row r="542" spans="1:28" s="157" customFormat="1" x14ac:dyDescent="0.25">
      <c r="A542" s="149" t="s">
        <v>2506</v>
      </c>
      <c r="B542" s="158" t="s">
        <v>3361</v>
      </c>
      <c r="C542" s="159">
        <v>44515</v>
      </c>
      <c r="D542" s="160" t="s">
        <v>2508</v>
      </c>
      <c r="E542" s="160" t="s">
        <v>2509</v>
      </c>
      <c r="F542" s="160" t="s">
        <v>2510</v>
      </c>
      <c r="G542" s="160" t="s">
        <v>2511</v>
      </c>
      <c r="H542" s="161">
        <v>164</v>
      </c>
      <c r="I542" s="160" t="s">
        <v>2512</v>
      </c>
      <c r="J542" s="162">
        <v>5042439819</v>
      </c>
      <c r="K542" s="163">
        <v>44515</v>
      </c>
      <c r="L542" s="160" t="s">
        <v>53</v>
      </c>
      <c r="M542" s="160" t="s">
        <v>2514</v>
      </c>
      <c r="N542" s="160" t="s">
        <v>2514</v>
      </c>
      <c r="O542" s="160" t="s">
        <v>2616</v>
      </c>
      <c r="P542" s="160" t="s">
        <v>96</v>
      </c>
      <c r="Q542" s="160" t="s">
        <v>3362</v>
      </c>
      <c r="R542" s="160" t="s">
        <v>3363</v>
      </c>
      <c r="S542" s="160" t="s">
        <v>3282</v>
      </c>
      <c r="T542" s="160" t="s">
        <v>3364</v>
      </c>
      <c r="U542" s="161">
        <v>19310</v>
      </c>
      <c r="V542" s="160" t="s">
        <v>2525</v>
      </c>
      <c r="W542" s="160" t="s">
        <v>2519</v>
      </c>
      <c r="X542" s="164">
        <v>1344</v>
      </c>
      <c r="Y542" s="149"/>
      <c r="Z542" s="149"/>
      <c r="AA542" s="156" t="e">
        <f>SUMIFS('[4]HARGA (2)'!$B$2:$B$32,'[4]HARGA (2)'!$A$2:$A$32,V542)</f>
        <v>#VALUE!</v>
      </c>
      <c r="AB542" s="156" t="e">
        <f t="shared" si="8"/>
        <v>#VALUE!</v>
      </c>
    </row>
    <row r="543" spans="1:28" s="157" customFormat="1" x14ac:dyDescent="0.25">
      <c r="A543" s="149" t="s">
        <v>2506</v>
      </c>
      <c r="B543" s="158" t="s">
        <v>3361</v>
      </c>
      <c r="C543" s="159">
        <v>44515</v>
      </c>
      <c r="D543" s="160" t="s">
        <v>2508</v>
      </c>
      <c r="E543" s="160" t="s">
        <v>2509</v>
      </c>
      <c r="F543" s="160" t="s">
        <v>2510</v>
      </c>
      <c r="G543" s="160" t="s">
        <v>2511</v>
      </c>
      <c r="H543" s="161">
        <v>164</v>
      </c>
      <c r="I543" s="160" t="s">
        <v>2512</v>
      </c>
      <c r="J543" s="162">
        <v>5042439819</v>
      </c>
      <c r="K543" s="163">
        <v>44515</v>
      </c>
      <c r="L543" s="160" t="s">
        <v>53</v>
      </c>
      <c r="M543" s="160" t="s">
        <v>2514</v>
      </c>
      <c r="N543" s="160" t="s">
        <v>2514</v>
      </c>
      <c r="O543" s="160" t="s">
        <v>2616</v>
      </c>
      <c r="P543" s="160" t="s">
        <v>96</v>
      </c>
      <c r="Q543" s="160" t="s">
        <v>3362</v>
      </c>
      <c r="R543" s="160" t="s">
        <v>3363</v>
      </c>
      <c r="S543" s="160" t="s">
        <v>3282</v>
      </c>
      <c r="T543" s="160" t="s">
        <v>3364</v>
      </c>
      <c r="U543" s="160" t="s">
        <v>2517</v>
      </c>
      <c r="V543" s="160" t="s">
        <v>2518</v>
      </c>
      <c r="W543" s="160" t="s">
        <v>2519</v>
      </c>
      <c r="X543" s="164">
        <v>1344</v>
      </c>
      <c r="Y543" s="149"/>
      <c r="Z543" s="149"/>
      <c r="AA543" s="156" t="e">
        <f>SUMIFS('[4]HARGA (2)'!$B$2:$B$32,'[4]HARGA (2)'!$A$2:$A$32,V543)</f>
        <v>#VALUE!</v>
      </c>
      <c r="AB543" s="156" t="e">
        <f t="shared" si="8"/>
        <v>#VALUE!</v>
      </c>
    </row>
    <row r="544" spans="1:28" s="157" customFormat="1" x14ac:dyDescent="0.25">
      <c r="A544" s="149" t="s">
        <v>2506</v>
      </c>
      <c r="B544" s="158" t="s">
        <v>3361</v>
      </c>
      <c r="C544" s="159">
        <v>44515</v>
      </c>
      <c r="D544" s="160" t="s">
        <v>2508</v>
      </c>
      <c r="E544" s="160" t="s">
        <v>2509</v>
      </c>
      <c r="F544" s="160" t="s">
        <v>2510</v>
      </c>
      <c r="G544" s="160" t="s">
        <v>2511</v>
      </c>
      <c r="H544" s="161">
        <v>164</v>
      </c>
      <c r="I544" s="160" t="s">
        <v>2512</v>
      </c>
      <c r="J544" s="162">
        <v>5042439819</v>
      </c>
      <c r="K544" s="163">
        <v>44515</v>
      </c>
      <c r="L544" s="160" t="s">
        <v>53</v>
      </c>
      <c r="M544" s="160" t="s">
        <v>2514</v>
      </c>
      <c r="N544" s="160" t="s">
        <v>2514</v>
      </c>
      <c r="O544" s="160" t="s">
        <v>2616</v>
      </c>
      <c r="P544" s="160" t="s">
        <v>96</v>
      </c>
      <c r="Q544" s="160" t="s">
        <v>3362</v>
      </c>
      <c r="R544" s="160" t="s">
        <v>3363</v>
      </c>
      <c r="S544" s="160" t="s">
        <v>3282</v>
      </c>
      <c r="T544" s="160" t="s">
        <v>3364</v>
      </c>
      <c r="U544" s="161">
        <v>33300</v>
      </c>
      <c r="V544" s="160" t="s">
        <v>65</v>
      </c>
      <c r="W544" s="160" t="s">
        <v>2519</v>
      </c>
      <c r="X544" s="164">
        <v>28</v>
      </c>
      <c r="Y544" s="149"/>
      <c r="Z544" s="149"/>
      <c r="AA544" s="156" t="e">
        <f>SUMIFS('[4]HARGA (2)'!$B$2:$B$32,'[4]HARGA (2)'!$A$2:$A$32,V544)</f>
        <v>#VALUE!</v>
      </c>
      <c r="AB544" s="156" t="e">
        <f t="shared" si="8"/>
        <v>#VALUE!</v>
      </c>
    </row>
    <row r="545" spans="1:28" s="157" customFormat="1" x14ac:dyDescent="0.25">
      <c r="A545" s="149" t="s">
        <v>2506</v>
      </c>
      <c r="B545" s="166" t="s">
        <v>3365</v>
      </c>
      <c r="C545" s="167">
        <v>44515</v>
      </c>
      <c r="D545" s="166" t="s">
        <v>2508</v>
      </c>
      <c r="E545" s="166" t="s">
        <v>2509</v>
      </c>
      <c r="F545" s="166" t="s">
        <v>2510</v>
      </c>
      <c r="G545" s="166" t="s">
        <v>2511</v>
      </c>
      <c r="H545" s="168">
        <v>118</v>
      </c>
      <c r="I545" s="166" t="s">
        <v>2541</v>
      </c>
      <c r="J545" s="169" t="s">
        <v>2542</v>
      </c>
      <c r="K545" s="170">
        <v>44509</v>
      </c>
      <c r="L545" s="166" t="s">
        <v>193</v>
      </c>
      <c r="M545" s="166" t="s">
        <v>2514</v>
      </c>
      <c r="N545" s="166" t="s">
        <v>2514</v>
      </c>
      <c r="O545" s="166" t="s">
        <v>466</v>
      </c>
      <c r="P545" s="166" t="s">
        <v>2543</v>
      </c>
      <c r="Q545" s="166"/>
      <c r="R545" s="166"/>
      <c r="S545" s="166"/>
      <c r="T545" s="166" t="s">
        <v>2544</v>
      </c>
      <c r="U545" s="168">
        <v>10116</v>
      </c>
      <c r="V545" s="166" t="s">
        <v>279</v>
      </c>
      <c r="W545" s="166" t="s">
        <v>2519</v>
      </c>
      <c r="X545" s="171">
        <v>16</v>
      </c>
      <c r="Y545" s="149"/>
      <c r="Z545" s="149"/>
      <c r="AA545" s="156" t="e">
        <f>SUMIFS('[4]HARGA (2)'!$B$2:$B$32,'[4]HARGA (2)'!$A$2:$A$32,V545)</f>
        <v>#VALUE!</v>
      </c>
      <c r="AB545" s="156" t="e">
        <f t="shared" si="8"/>
        <v>#VALUE!</v>
      </c>
    </row>
    <row r="546" spans="1:28" s="157" customFormat="1" x14ac:dyDescent="0.25">
      <c r="A546" s="149" t="s">
        <v>2506</v>
      </c>
      <c r="B546" s="158" t="s">
        <v>3366</v>
      </c>
      <c r="C546" s="159">
        <v>44515</v>
      </c>
      <c r="D546" s="160" t="s">
        <v>2508</v>
      </c>
      <c r="E546" s="160" t="s">
        <v>2509</v>
      </c>
      <c r="F546" s="160" t="s">
        <v>2510</v>
      </c>
      <c r="G546" s="160" t="s">
        <v>2511</v>
      </c>
      <c r="H546" s="160" t="s">
        <v>2531</v>
      </c>
      <c r="I546" s="160" t="s">
        <v>2532</v>
      </c>
      <c r="J546" s="162">
        <v>904021470003</v>
      </c>
      <c r="K546" s="163">
        <v>44515</v>
      </c>
      <c r="L546" s="160" t="s">
        <v>193</v>
      </c>
      <c r="M546" s="160" t="s">
        <v>2514</v>
      </c>
      <c r="N546" s="160" t="s">
        <v>2514</v>
      </c>
      <c r="O546" s="160" t="s">
        <v>466</v>
      </c>
      <c r="P546" s="160" t="s">
        <v>2543</v>
      </c>
      <c r="Q546" s="161">
        <v>904021470003</v>
      </c>
      <c r="R546" s="160" t="s">
        <v>3367</v>
      </c>
      <c r="S546" s="160" t="s">
        <v>3368</v>
      </c>
      <c r="T546" s="160" t="s">
        <v>3369</v>
      </c>
      <c r="U546" s="161">
        <v>157095</v>
      </c>
      <c r="V546" s="160" t="s">
        <v>2615</v>
      </c>
      <c r="W546" s="160" t="s">
        <v>2519</v>
      </c>
      <c r="X546" s="164">
        <v>1512</v>
      </c>
      <c r="Y546" s="149"/>
      <c r="Z546" s="149"/>
      <c r="AA546" s="156" t="e">
        <f>SUMIFS('[4]HARGA (2)'!$B$2:$B$32,'[4]HARGA (2)'!$A$2:$A$32,V546)</f>
        <v>#VALUE!</v>
      </c>
      <c r="AB546" s="156" t="e">
        <f t="shared" si="8"/>
        <v>#VALUE!</v>
      </c>
    </row>
    <row r="547" spans="1:28" s="157" customFormat="1" x14ac:dyDescent="0.25">
      <c r="A547" s="149" t="s">
        <v>2506</v>
      </c>
      <c r="B547" s="150" t="s">
        <v>3370</v>
      </c>
      <c r="C547" s="151">
        <v>44515</v>
      </c>
      <c r="D547" s="150" t="s">
        <v>2508</v>
      </c>
      <c r="E547" s="150" t="s">
        <v>2509</v>
      </c>
      <c r="F547" s="150" t="s">
        <v>2510</v>
      </c>
      <c r="G547" s="150" t="s">
        <v>2511</v>
      </c>
      <c r="H547" s="152">
        <v>164</v>
      </c>
      <c r="I547" s="150" t="s">
        <v>2512</v>
      </c>
      <c r="J547" s="153" t="s">
        <v>3371</v>
      </c>
      <c r="K547" s="154">
        <v>44515</v>
      </c>
      <c r="L547" s="150" t="s">
        <v>53</v>
      </c>
      <c r="M547" s="150" t="s">
        <v>2514</v>
      </c>
      <c r="N547" s="150" t="s">
        <v>2514</v>
      </c>
      <c r="O547" s="150" t="s">
        <v>2158</v>
      </c>
      <c r="P547" s="150" t="s">
        <v>82</v>
      </c>
      <c r="Q547" s="150" t="s">
        <v>3371</v>
      </c>
      <c r="R547" s="150" t="s">
        <v>3372</v>
      </c>
      <c r="S547" s="150"/>
      <c r="T547" s="150" t="s">
        <v>3373</v>
      </c>
      <c r="U547" s="150" t="s">
        <v>2517</v>
      </c>
      <c r="V547" s="150" t="s">
        <v>2518</v>
      </c>
      <c r="W547" s="150" t="s">
        <v>2519</v>
      </c>
      <c r="X547" s="155">
        <v>30</v>
      </c>
      <c r="Y547" s="149"/>
      <c r="Z547" s="149"/>
      <c r="AA547" s="156" t="e">
        <f>SUMIFS('[4]HARGA (2)'!$B$2:$B$32,'[4]HARGA (2)'!$A$2:$A$32,V547)</f>
        <v>#VALUE!</v>
      </c>
      <c r="AB547" s="156" t="e">
        <f t="shared" si="8"/>
        <v>#VALUE!</v>
      </c>
    </row>
    <row r="548" spans="1:28" s="157" customFormat="1" x14ac:dyDescent="0.25">
      <c r="A548" s="149" t="s">
        <v>2506</v>
      </c>
      <c r="B548" s="158" t="s">
        <v>3374</v>
      </c>
      <c r="C548" s="159">
        <v>44515</v>
      </c>
      <c r="D548" s="160" t="s">
        <v>2508</v>
      </c>
      <c r="E548" s="160" t="s">
        <v>2509</v>
      </c>
      <c r="F548" s="160" t="s">
        <v>2510</v>
      </c>
      <c r="G548" s="160" t="s">
        <v>2511</v>
      </c>
      <c r="H548" s="161">
        <v>164</v>
      </c>
      <c r="I548" s="160" t="s">
        <v>2512</v>
      </c>
      <c r="J548" s="162">
        <v>5042445083</v>
      </c>
      <c r="K548" s="163">
        <v>44515</v>
      </c>
      <c r="L548" s="160" t="s">
        <v>53</v>
      </c>
      <c r="M548" s="160" t="s">
        <v>2514</v>
      </c>
      <c r="N548" s="160" t="s">
        <v>2514</v>
      </c>
      <c r="O548" s="160" t="s">
        <v>2158</v>
      </c>
      <c r="P548" s="160" t="s">
        <v>82</v>
      </c>
      <c r="Q548" s="160" t="s">
        <v>3371</v>
      </c>
      <c r="R548" s="160" t="s">
        <v>3375</v>
      </c>
      <c r="S548" s="160" t="s">
        <v>3359</v>
      </c>
      <c r="T548" s="160" t="s">
        <v>3376</v>
      </c>
      <c r="U548" s="161">
        <v>74559</v>
      </c>
      <c r="V548" s="160" t="s">
        <v>2524</v>
      </c>
      <c r="W548" s="160" t="s">
        <v>2519</v>
      </c>
      <c r="X548" s="164">
        <v>1152</v>
      </c>
      <c r="Y548" s="149"/>
      <c r="Z548" s="149"/>
      <c r="AA548" s="156" t="e">
        <f>SUMIFS('[4]HARGA (2)'!$B$2:$B$32,'[4]HARGA (2)'!$A$2:$A$32,V548)</f>
        <v>#VALUE!</v>
      </c>
      <c r="AB548" s="156" t="e">
        <f t="shared" si="8"/>
        <v>#VALUE!</v>
      </c>
    </row>
    <row r="549" spans="1:28" s="157" customFormat="1" x14ac:dyDescent="0.25">
      <c r="A549" s="149" t="s">
        <v>2506</v>
      </c>
      <c r="B549" s="158" t="s">
        <v>3374</v>
      </c>
      <c r="C549" s="159">
        <v>44515</v>
      </c>
      <c r="D549" s="160" t="s">
        <v>2508</v>
      </c>
      <c r="E549" s="160" t="s">
        <v>2509</v>
      </c>
      <c r="F549" s="160" t="s">
        <v>2510</v>
      </c>
      <c r="G549" s="160" t="s">
        <v>2511</v>
      </c>
      <c r="H549" s="161">
        <v>164</v>
      </c>
      <c r="I549" s="160" t="s">
        <v>2512</v>
      </c>
      <c r="J549" s="162">
        <v>5042445083</v>
      </c>
      <c r="K549" s="163">
        <v>44515</v>
      </c>
      <c r="L549" s="160" t="s">
        <v>53</v>
      </c>
      <c r="M549" s="160" t="s">
        <v>2514</v>
      </c>
      <c r="N549" s="160" t="s">
        <v>2514</v>
      </c>
      <c r="O549" s="160" t="s">
        <v>2158</v>
      </c>
      <c r="P549" s="160" t="s">
        <v>82</v>
      </c>
      <c r="Q549" s="160" t="s">
        <v>3371</v>
      </c>
      <c r="R549" s="160" t="s">
        <v>3375</v>
      </c>
      <c r="S549" s="160" t="s">
        <v>3359</v>
      </c>
      <c r="T549" s="160" t="s">
        <v>3376</v>
      </c>
      <c r="U549" s="161">
        <v>19310</v>
      </c>
      <c r="V549" s="160" t="s">
        <v>2525</v>
      </c>
      <c r="W549" s="160" t="s">
        <v>2519</v>
      </c>
      <c r="X549" s="164">
        <v>1152</v>
      </c>
      <c r="Y549" s="149"/>
      <c r="Z549" s="149"/>
      <c r="AA549" s="156" t="e">
        <f>SUMIFS('[4]HARGA (2)'!$B$2:$B$32,'[4]HARGA (2)'!$A$2:$A$32,V549)</f>
        <v>#VALUE!</v>
      </c>
      <c r="AB549" s="156" t="e">
        <f t="shared" si="8"/>
        <v>#VALUE!</v>
      </c>
    </row>
    <row r="550" spans="1:28" s="157" customFormat="1" x14ac:dyDescent="0.25">
      <c r="A550" s="149" t="s">
        <v>2506</v>
      </c>
      <c r="B550" s="158" t="s">
        <v>3374</v>
      </c>
      <c r="C550" s="159">
        <v>44515</v>
      </c>
      <c r="D550" s="160" t="s">
        <v>2508</v>
      </c>
      <c r="E550" s="160" t="s">
        <v>2509</v>
      </c>
      <c r="F550" s="160" t="s">
        <v>2510</v>
      </c>
      <c r="G550" s="160" t="s">
        <v>2511</v>
      </c>
      <c r="H550" s="161">
        <v>164</v>
      </c>
      <c r="I550" s="160" t="s">
        <v>2512</v>
      </c>
      <c r="J550" s="162">
        <v>5042445083</v>
      </c>
      <c r="K550" s="163">
        <v>44515</v>
      </c>
      <c r="L550" s="160" t="s">
        <v>53</v>
      </c>
      <c r="M550" s="160" t="s">
        <v>2514</v>
      </c>
      <c r="N550" s="160" t="s">
        <v>2514</v>
      </c>
      <c r="O550" s="160" t="s">
        <v>2158</v>
      </c>
      <c r="P550" s="160" t="s">
        <v>82</v>
      </c>
      <c r="Q550" s="160" t="s">
        <v>3371</v>
      </c>
      <c r="R550" s="160" t="s">
        <v>3375</v>
      </c>
      <c r="S550" s="160" t="s">
        <v>3359</v>
      </c>
      <c r="T550" s="160" t="s">
        <v>3376</v>
      </c>
      <c r="U550" s="160" t="s">
        <v>2517</v>
      </c>
      <c r="V550" s="160" t="s">
        <v>2518</v>
      </c>
      <c r="W550" s="160" t="s">
        <v>2519</v>
      </c>
      <c r="X550" s="164">
        <v>1152</v>
      </c>
      <c r="Y550" s="149"/>
      <c r="Z550" s="149"/>
      <c r="AA550" s="156" t="e">
        <f>SUMIFS('[4]HARGA (2)'!$B$2:$B$32,'[4]HARGA (2)'!$A$2:$A$32,V550)</f>
        <v>#VALUE!</v>
      </c>
      <c r="AB550" s="156" t="e">
        <f t="shared" si="8"/>
        <v>#VALUE!</v>
      </c>
    </row>
    <row r="551" spans="1:28" s="157" customFormat="1" x14ac:dyDescent="0.25">
      <c r="A551" s="149" t="s">
        <v>2506</v>
      </c>
      <c r="B551" s="158" t="s">
        <v>3374</v>
      </c>
      <c r="C551" s="159">
        <v>44515</v>
      </c>
      <c r="D551" s="160" t="s">
        <v>2508</v>
      </c>
      <c r="E551" s="160" t="s">
        <v>2509</v>
      </c>
      <c r="F551" s="160" t="s">
        <v>2510</v>
      </c>
      <c r="G551" s="160" t="s">
        <v>2511</v>
      </c>
      <c r="H551" s="161">
        <v>164</v>
      </c>
      <c r="I551" s="160" t="s">
        <v>2512</v>
      </c>
      <c r="J551" s="162">
        <v>5042445083</v>
      </c>
      <c r="K551" s="163">
        <v>44515</v>
      </c>
      <c r="L551" s="160" t="s">
        <v>53</v>
      </c>
      <c r="M551" s="160" t="s">
        <v>2514</v>
      </c>
      <c r="N551" s="160" t="s">
        <v>2514</v>
      </c>
      <c r="O551" s="160" t="s">
        <v>2158</v>
      </c>
      <c r="P551" s="160" t="s">
        <v>82</v>
      </c>
      <c r="Q551" s="160" t="s">
        <v>3371</v>
      </c>
      <c r="R551" s="160" t="s">
        <v>3375</v>
      </c>
      <c r="S551" s="160" t="s">
        <v>3359</v>
      </c>
      <c r="T551" s="160" t="s">
        <v>3376</v>
      </c>
      <c r="U551" s="161">
        <v>33300</v>
      </c>
      <c r="V551" s="160" t="s">
        <v>65</v>
      </c>
      <c r="W551" s="160" t="s">
        <v>2519</v>
      </c>
      <c r="X551" s="164">
        <v>24</v>
      </c>
      <c r="Y551" s="149"/>
      <c r="Z551" s="149"/>
      <c r="AA551" s="156" t="e">
        <f>SUMIFS('[4]HARGA (2)'!$B$2:$B$32,'[4]HARGA (2)'!$A$2:$A$32,V551)</f>
        <v>#VALUE!</v>
      </c>
      <c r="AB551" s="156" t="e">
        <f t="shared" si="8"/>
        <v>#VALUE!</v>
      </c>
    </row>
    <row r="552" spans="1:28" s="157" customFormat="1" x14ac:dyDescent="0.25">
      <c r="A552" s="149" t="s">
        <v>2506</v>
      </c>
      <c r="B552" s="158" t="s">
        <v>3377</v>
      </c>
      <c r="C552" s="159">
        <v>44515</v>
      </c>
      <c r="D552" s="160" t="s">
        <v>2508</v>
      </c>
      <c r="E552" s="160" t="s">
        <v>2509</v>
      </c>
      <c r="F552" s="160" t="s">
        <v>2510</v>
      </c>
      <c r="G552" s="160" t="s">
        <v>2511</v>
      </c>
      <c r="H552" s="161">
        <v>164</v>
      </c>
      <c r="I552" s="160" t="s">
        <v>2512</v>
      </c>
      <c r="J552" s="162">
        <v>5042447128</v>
      </c>
      <c r="K552" s="163">
        <v>44515</v>
      </c>
      <c r="L552" s="160" t="s">
        <v>53</v>
      </c>
      <c r="M552" s="160" t="s">
        <v>2514</v>
      </c>
      <c r="N552" s="160" t="s">
        <v>2514</v>
      </c>
      <c r="O552" s="160" t="s">
        <v>116</v>
      </c>
      <c r="P552" s="160" t="s">
        <v>117</v>
      </c>
      <c r="Q552" s="160" t="s">
        <v>3378</v>
      </c>
      <c r="R552" s="160" t="s">
        <v>3379</v>
      </c>
      <c r="S552" s="160" t="s">
        <v>3359</v>
      </c>
      <c r="T552" s="160" t="s">
        <v>3380</v>
      </c>
      <c r="U552" s="161">
        <v>74559</v>
      </c>
      <c r="V552" s="160" t="s">
        <v>2524</v>
      </c>
      <c r="W552" s="160" t="s">
        <v>2519</v>
      </c>
      <c r="X552" s="164">
        <v>1344</v>
      </c>
      <c r="Y552" s="149"/>
      <c r="Z552" s="149"/>
      <c r="AA552" s="156" t="e">
        <f>SUMIFS('[4]HARGA (2)'!$B$2:$B$32,'[4]HARGA (2)'!$A$2:$A$32,V552)</f>
        <v>#VALUE!</v>
      </c>
      <c r="AB552" s="156" t="e">
        <f t="shared" si="8"/>
        <v>#VALUE!</v>
      </c>
    </row>
    <row r="553" spans="1:28" s="157" customFormat="1" x14ac:dyDescent="0.25">
      <c r="A553" s="149" t="s">
        <v>2506</v>
      </c>
      <c r="B553" s="158" t="s">
        <v>3377</v>
      </c>
      <c r="C553" s="159">
        <v>44515</v>
      </c>
      <c r="D553" s="160" t="s">
        <v>2508</v>
      </c>
      <c r="E553" s="160" t="s">
        <v>2509</v>
      </c>
      <c r="F553" s="160" t="s">
        <v>2510</v>
      </c>
      <c r="G553" s="160" t="s">
        <v>2511</v>
      </c>
      <c r="H553" s="161">
        <v>164</v>
      </c>
      <c r="I553" s="160" t="s">
        <v>2512</v>
      </c>
      <c r="J553" s="162">
        <v>5042447128</v>
      </c>
      <c r="K553" s="163">
        <v>44515</v>
      </c>
      <c r="L553" s="160" t="s">
        <v>53</v>
      </c>
      <c r="M553" s="160" t="s">
        <v>2514</v>
      </c>
      <c r="N553" s="160" t="s">
        <v>2514</v>
      </c>
      <c r="O553" s="160" t="s">
        <v>116</v>
      </c>
      <c r="P553" s="160" t="s">
        <v>117</v>
      </c>
      <c r="Q553" s="160" t="s">
        <v>3378</v>
      </c>
      <c r="R553" s="160" t="s">
        <v>3379</v>
      </c>
      <c r="S553" s="160" t="s">
        <v>3359</v>
      </c>
      <c r="T553" s="160" t="s">
        <v>3380</v>
      </c>
      <c r="U553" s="161">
        <v>19310</v>
      </c>
      <c r="V553" s="160" t="s">
        <v>2525</v>
      </c>
      <c r="W553" s="160" t="s">
        <v>2519</v>
      </c>
      <c r="X553" s="164">
        <v>1344</v>
      </c>
      <c r="Y553" s="149"/>
      <c r="Z553" s="149"/>
      <c r="AA553" s="156" t="e">
        <f>SUMIFS('[4]HARGA (2)'!$B$2:$B$32,'[4]HARGA (2)'!$A$2:$A$32,V553)</f>
        <v>#VALUE!</v>
      </c>
      <c r="AB553" s="156" t="e">
        <f t="shared" si="8"/>
        <v>#VALUE!</v>
      </c>
    </row>
    <row r="554" spans="1:28" s="157" customFormat="1" x14ac:dyDescent="0.25">
      <c r="A554" s="149" t="s">
        <v>2506</v>
      </c>
      <c r="B554" s="158" t="s">
        <v>3377</v>
      </c>
      <c r="C554" s="159">
        <v>44515</v>
      </c>
      <c r="D554" s="160" t="s">
        <v>2508</v>
      </c>
      <c r="E554" s="160" t="s">
        <v>2509</v>
      </c>
      <c r="F554" s="160" t="s">
        <v>2510</v>
      </c>
      <c r="G554" s="160" t="s">
        <v>2511</v>
      </c>
      <c r="H554" s="161">
        <v>164</v>
      </c>
      <c r="I554" s="160" t="s">
        <v>2512</v>
      </c>
      <c r="J554" s="162">
        <v>5042447128</v>
      </c>
      <c r="K554" s="163">
        <v>44515</v>
      </c>
      <c r="L554" s="160" t="s">
        <v>53</v>
      </c>
      <c r="M554" s="160" t="s">
        <v>2514</v>
      </c>
      <c r="N554" s="160" t="s">
        <v>2514</v>
      </c>
      <c r="O554" s="160" t="s">
        <v>116</v>
      </c>
      <c r="P554" s="160" t="s">
        <v>117</v>
      </c>
      <c r="Q554" s="160" t="s">
        <v>3378</v>
      </c>
      <c r="R554" s="160" t="s">
        <v>3379</v>
      </c>
      <c r="S554" s="160" t="s">
        <v>3359</v>
      </c>
      <c r="T554" s="160" t="s">
        <v>3380</v>
      </c>
      <c r="U554" s="160" t="s">
        <v>2517</v>
      </c>
      <c r="V554" s="160" t="s">
        <v>2518</v>
      </c>
      <c r="W554" s="160" t="s">
        <v>2519</v>
      </c>
      <c r="X554" s="164">
        <v>1344</v>
      </c>
      <c r="Y554" s="149"/>
      <c r="Z554" s="149"/>
      <c r="AA554" s="156" t="e">
        <f>SUMIFS('[4]HARGA (2)'!$B$2:$B$32,'[4]HARGA (2)'!$A$2:$A$32,V554)</f>
        <v>#VALUE!</v>
      </c>
      <c r="AB554" s="156" t="e">
        <f t="shared" si="8"/>
        <v>#VALUE!</v>
      </c>
    </row>
    <row r="555" spans="1:28" s="157" customFormat="1" x14ac:dyDescent="0.25">
      <c r="A555" s="149" t="s">
        <v>2506</v>
      </c>
      <c r="B555" s="158" t="s">
        <v>3377</v>
      </c>
      <c r="C555" s="159">
        <v>44515</v>
      </c>
      <c r="D555" s="160" t="s">
        <v>2508</v>
      </c>
      <c r="E555" s="160" t="s">
        <v>2509</v>
      </c>
      <c r="F555" s="160" t="s">
        <v>2510</v>
      </c>
      <c r="G555" s="160" t="s">
        <v>2511</v>
      </c>
      <c r="H555" s="161">
        <v>164</v>
      </c>
      <c r="I555" s="160" t="s">
        <v>2512</v>
      </c>
      <c r="J555" s="162">
        <v>5042447128</v>
      </c>
      <c r="K555" s="163">
        <v>44515</v>
      </c>
      <c r="L555" s="160" t="s">
        <v>53</v>
      </c>
      <c r="M555" s="160" t="s">
        <v>2514</v>
      </c>
      <c r="N555" s="160" t="s">
        <v>2514</v>
      </c>
      <c r="O555" s="160" t="s">
        <v>116</v>
      </c>
      <c r="P555" s="160" t="s">
        <v>117</v>
      </c>
      <c r="Q555" s="160" t="s">
        <v>3378</v>
      </c>
      <c r="R555" s="160" t="s">
        <v>3379</v>
      </c>
      <c r="S555" s="160" t="s">
        <v>3359</v>
      </c>
      <c r="T555" s="160" t="s">
        <v>3380</v>
      </c>
      <c r="U555" s="161">
        <v>33300</v>
      </c>
      <c r="V555" s="160" t="s">
        <v>65</v>
      </c>
      <c r="W555" s="160" t="s">
        <v>2519</v>
      </c>
      <c r="X555" s="164">
        <v>28</v>
      </c>
      <c r="Y555" s="149"/>
      <c r="Z555" s="149"/>
      <c r="AA555" s="156" t="e">
        <f>SUMIFS('[4]HARGA (2)'!$B$2:$B$32,'[4]HARGA (2)'!$A$2:$A$32,V555)</f>
        <v>#VALUE!</v>
      </c>
      <c r="AB555" s="156" t="e">
        <f t="shared" si="8"/>
        <v>#VALUE!</v>
      </c>
    </row>
    <row r="556" spans="1:28" s="157" customFormat="1" x14ac:dyDescent="0.25">
      <c r="A556" s="149" t="s">
        <v>2506</v>
      </c>
      <c r="B556" s="150" t="s">
        <v>3381</v>
      </c>
      <c r="C556" s="151">
        <v>44516</v>
      </c>
      <c r="D556" s="150" t="s">
        <v>2508</v>
      </c>
      <c r="E556" s="150" t="s">
        <v>2509</v>
      </c>
      <c r="F556" s="150" t="s">
        <v>2510</v>
      </c>
      <c r="G556" s="150" t="s">
        <v>2511</v>
      </c>
      <c r="H556" s="152">
        <v>164</v>
      </c>
      <c r="I556" s="150" t="s">
        <v>2512</v>
      </c>
      <c r="J556" s="153" t="s">
        <v>3382</v>
      </c>
      <c r="K556" s="154">
        <v>44515</v>
      </c>
      <c r="L556" s="150" t="s">
        <v>53</v>
      </c>
      <c r="M556" s="150" t="s">
        <v>2514</v>
      </c>
      <c r="N556" s="150" t="s">
        <v>2514</v>
      </c>
      <c r="O556" s="150" t="s">
        <v>983</v>
      </c>
      <c r="P556" s="150" t="s">
        <v>984</v>
      </c>
      <c r="Q556" s="150" t="s">
        <v>3382</v>
      </c>
      <c r="R556" s="150" t="s">
        <v>3383</v>
      </c>
      <c r="S556" s="150"/>
      <c r="T556" s="150" t="s">
        <v>3384</v>
      </c>
      <c r="U556" s="150" t="s">
        <v>2517</v>
      </c>
      <c r="V556" s="150" t="s">
        <v>2518</v>
      </c>
      <c r="W556" s="150" t="s">
        <v>2519</v>
      </c>
      <c r="X556" s="155">
        <v>30</v>
      </c>
      <c r="Y556" s="149"/>
      <c r="Z556" s="149"/>
      <c r="AA556" s="156" t="e">
        <f>SUMIFS('[4]HARGA (2)'!$B$2:$B$32,'[4]HARGA (2)'!$A$2:$A$32,V556)</f>
        <v>#VALUE!</v>
      </c>
      <c r="AB556" s="156" t="e">
        <f t="shared" si="8"/>
        <v>#VALUE!</v>
      </c>
    </row>
    <row r="557" spans="1:28" s="157" customFormat="1" x14ac:dyDescent="0.25">
      <c r="A557" s="149" t="s">
        <v>2506</v>
      </c>
      <c r="B557" s="158" t="s">
        <v>3385</v>
      </c>
      <c r="C557" s="159">
        <v>44516</v>
      </c>
      <c r="D557" s="160" t="s">
        <v>2508</v>
      </c>
      <c r="E557" s="160" t="s">
        <v>2509</v>
      </c>
      <c r="F557" s="160" t="s">
        <v>2510</v>
      </c>
      <c r="G557" s="160" t="s">
        <v>2511</v>
      </c>
      <c r="H557" s="161">
        <v>164</v>
      </c>
      <c r="I557" s="160" t="s">
        <v>2512</v>
      </c>
      <c r="J557" s="162">
        <v>5042442335</v>
      </c>
      <c r="K557" s="163">
        <v>44515</v>
      </c>
      <c r="L557" s="160" t="s">
        <v>53</v>
      </c>
      <c r="M557" s="160" t="s">
        <v>2514</v>
      </c>
      <c r="N557" s="160" t="s">
        <v>2514</v>
      </c>
      <c r="O557" s="160" t="s">
        <v>983</v>
      </c>
      <c r="P557" s="160" t="s">
        <v>984</v>
      </c>
      <c r="Q557" s="160" t="s">
        <v>3382</v>
      </c>
      <c r="R557" s="160" t="s">
        <v>3386</v>
      </c>
      <c r="S557" s="160" t="s">
        <v>3387</v>
      </c>
      <c r="T557" s="160" t="s">
        <v>3388</v>
      </c>
      <c r="U557" s="161">
        <v>74559</v>
      </c>
      <c r="V557" s="160" t="s">
        <v>2524</v>
      </c>
      <c r="W557" s="160" t="s">
        <v>2519</v>
      </c>
      <c r="X557" s="164">
        <v>1152</v>
      </c>
      <c r="Y557" s="149"/>
      <c r="Z557" s="149"/>
      <c r="AA557" s="156" t="e">
        <f>SUMIFS('[4]HARGA (2)'!$B$2:$B$32,'[4]HARGA (2)'!$A$2:$A$32,V557)</f>
        <v>#VALUE!</v>
      </c>
      <c r="AB557" s="156" t="e">
        <f t="shared" si="8"/>
        <v>#VALUE!</v>
      </c>
    </row>
    <row r="558" spans="1:28" s="157" customFormat="1" x14ac:dyDescent="0.25">
      <c r="A558" s="149" t="s">
        <v>2506</v>
      </c>
      <c r="B558" s="158" t="s">
        <v>3385</v>
      </c>
      <c r="C558" s="159">
        <v>44516</v>
      </c>
      <c r="D558" s="160" t="s">
        <v>2508</v>
      </c>
      <c r="E558" s="160" t="s">
        <v>2509</v>
      </c>
      <c r="F558" s="160" t="s">
        <v>2510</v>
      </c>
      <c r="G558" s="160" t="s">
        <v>2511</v>
      </c>
      <c r="H558" s="161">
        <v>164</v>
      </c>
      <c r="I558" s="160" t="s">
        <v>2512</v>
      </c>
      <c r="J558" s="162">
        <v>5042442335</v>
      </c>
      <c r="K558" s="163">
        <v>44515</v>
      </c>
      <c r="L558" s="160" t="s">
        <v>53</v>
      </c>
      <c r="M558" s="160" t="s">
        <v>2514</v>
      </c>
      <c r="N558" s="160" t="s">
        <v>2514</v>
      </c>
      <c r="O558" s="160" t="s">
        <v>983</v>
      </c>
      <c r="P558" s="160" t="s">
        <v>984</v>
      </c>
      <c r="Q558" s="160" t="s">
        <v>3382</v>
      </c>
      <c r="R558" s="160" t="s">
        <v>3386</v>
      </c>
      <c r="S558" s="160" t="s">
        <v>3387</v>
      </c>
      <c r="T558" s="160" t="s">
        <v>3388</v>
      </c>
      <c r="U558" s="161">
        <v>19310</v>
      </c>
      <c r="V558" s="160" t="s">
        <v>2525</v>
      </c>
      <c r="W558" s="160" t="s">
        <v>2519</v>
      </c>
      <c r="X558" s="164">
        <v>1152</v>
      </c>
      <c r="Y558" s="149"/>
      <c r="Z558" s="149"/>
      <c r="AA558" s="156" t="e">
        <f>SUMIFS('[4]HARGA (2)'!$B$2:$B$32,'[4]HARGA (2)'!$A$2:$A$32,V558)</f>
        <v>#VALUE!</v>
      </c>
      <c r="AB558" s="156" t="e">
        <f t="shared" si="8"/>
        <v>#VALUE!</v>
      </c>
    </row>
    <row r="559" spans="1:28" s="157" customFormat="1" x14ac:dyDescent="0.25">
      <c r="A559" s="149" t="s">
        <v>2506</v>
      </c>
      <c r="B559" s="158" t="s">
        <v>3385</v>
      </c>
      <c r="C559" s="159">
        <v>44516</v>
      </c>
      <c r="D559" s="160" t="s">
        <v>2508</v>
      </c>
      <c r="E559" s="160" t="s">
        <v>2509</v>
      </c>
      <c r="F559" s="160" t="s">
        <v>2510</v>
      </c>
      <c r="G559" s="160" t="s">
        <v>2511</v>
      </c>
      <c r="H559" s="161">
        <v>164</v>
      </c>
      <c r="I559" s="160" t="s">
        <v>2512</v>
      </c>
      <c r="J559" s="162">
        <v>5042442335</v>
      </c>
      <c r="K559" s="163">
        <v>44515</v>
      </c>
      <c r="L559" s="160" t="s">
        <v>53</v>
      </c>
      <c r="M559" s="160" t="s">
        <v>2514</v>
      </c>
      <c r="N559" s="160" t="s">
        <v>2514</v>
      </c>
      <c r="O559" s="160" t="s">
        <v>983</v>
      </c>
      <c r="P559" s="160" t="s">
        <v>984</v>
      </c>
      <c r="Q559" s="160" t="s">
        <v>3382</v>
      </c>
      <c r="R559" s="160" t="s">
        <v>3386</v>
      </c>
      <c r="S559" s="160" t="s">
        <v>3387</v>
      </c>
      <c r="T559" s="160" t="s">
        <v>3388</v>
      </c>
      <c r="U559" s="160" t="s">
        <v>2517</v>
      </c>
      <c r="V559" s="160" t="s">
        <v>2518</v>
      </c>
      <c r="W559" s="160" t="s">
        <v>2519</v>
      </c>
      <c r="X559" s="164">
        <v>1152</v>
      </c>
      <c r="Y559" s="149"/>
      <c r="Z559" s="149"/>
      <c r="AA559" s="156" t="e">
        <f>SUMIFS('[4]HARGA (2)'!$B$2:$B$32,'[4]HARGA (2)'!$A$2:$A$32,V559)</f>
        <v>#VALUE!</v>
      </c>
      <c r="AB559" s="156" t="e">
        <f t="shared" si="8"/>
        <v>#VALUE!</v>
      </c>
    </row>
    <row r="560" spans="1:28" s="157" customFormat="1" x14ac:dyDescent="0.25">
      <c r="A560" s="149" t="s">
        <v>2506</v>
      </c>
      <c r="B560" s="158" t="s">
        <v>3385</v>
      </c>
      <c r="C560" s="159">
        <v>44516</v>
      </c>
      <c r="D560" s="160" t="s">
        <v>2508</v>
      </c>
      <c r="E560" s="160" t="s">
        <v>2509</v>
      </c>
      <c r="F560" s="160" t="s">
        <v>2510</v>
      </c>
      <c r="G560" s="160" t="s">
        <v>2511</v>
      </c>
      <c r="H560" s="161">
        <v>164</v>
      </c>
      <c r="I560" s="160" t="s">
        <v>2512</v>
      </c>
      <c r="J560" s="162">
        <v>5042442335</v>
      </c>
      <c r="K560" s="163">
        <v>44515</v>
      </c>
      <c r="L560" s="160" t="s">
        <v>53</v>
      </c>
      <c r="M560" s="160" t="s">
        <v>2514</v>
      </c>
      <c r="N560" s="160" t="s">
        <v>2514</v>
      </c>
      <c r="O560" s="160" t="s">
        <v>983</v>
      </c>
      <c r="P560" s="160" t="s">
        <v>984</v>
      </c>
      <c r="Q560" s="160" t="s">
        <v>3382</v>
      </c>
      <c r="R560" s="160" t="s">
        <v>3386</v>
      </c>
      <c r="S560" s="160" t="s">
        <v>3387</v>
      </c>
      <c r="T560" s="160" t="s">
        <v>3388</v>
      </c>
      <c r="U560" s="161">
        <v>33300</v>
      </c>
      <c r="V560" s="160" t="s">
        <v>65</v>
      </c>
      <c r="W560" s="160" t="s">
        <v>2519</v>
      </c>
      <c r="X560" s="164">
        <v>24</v>
      </c>
      <c r="Y560" s="149"/>
      <c r="Z560" s="149"/>
      <c r="AA560" s="156" t="e">
        <f>SUMIFS('[4]HARGA (2)'!$B$2:$B$32,'[4]HARGA (2)'!$A$2:$A$32,V560)</f>
        <v>#VALUE!</v>
      </c>
      <c r="AB560" s="156" t="e">
        <f t="shared" si="8"/>
        <v>#VALUE!</v>
      </c>
    </row>
    <row r="561" spans="1:28" s="157" customFormat="1" x14ac:dyDescent="0.25">
      <c r="A561" s="149" t="s">
        <v>2506</v>
      </c>
      <c r="B561" s="158" t="s">
        <v>3389</v>
      </c>
      <c r="C561" s="159">
        <v>44516</v>
      </c>
      <c r="D561" s="160" t="s">
        <v>2508</v>
      </c>
      <c r="E561" s="160" t="s">
        <v>2509</v>
      </c>
      <c r="F561" s="160" t="s">
        <v>2510</v>
      </c>
      <c r="G561" s="160" t="s">
        <v>2511</v>
      </c>
      <c r="H561" s="161">
        <v>118</v>
      </c>
      <c r="I561" s="160" t="s">
        <v>2541</v>
      </c>
      <c r="J561" s="162">
        <v>5042458388</v>
      </c>
      <c r="K561" s="163">
        <v>44515</v>
      </c>
      <c r="L561" s="160" t="s">
        <v>53</v>
      </c>
      <c r="M561" s="160" t="s">
        <v>2514</v>
      </c>
      <c r="N561" s="160" t="s">
        <v>2514</v>
      </c>
      <c r="O561" s="160" t="s">
        <v>833</v>
      </c>
      <c r="P561" s="160" t="s">
        <v>3390</v>
      </c>
      <c r="Q561" s="160" t="s">
        <v>3391</v>
      </c>
      <c r="R561" s="160" t="s">
        <v>3392</v>
      </c>
      <c r="S561" s="160" t="s">
        <v>3393</v>
      </c>
      <c r="T561" s="160" t="s">
        <v>3394</v>
      </c>
      <c r="U561" s="161">
        <v>74561</v>
      </c>
      <c r="V561" s="160" t="s">
        <v>303</v>
      </c>
      <c r="W561" s="160" t="s">
        <v>2519</v>
      </c>
      <c r="X561" s="164">
        <v>1280</v>
      </c>
      <c r="Y561" s="158" t="s">
        <v>3395</v>
      </c>
      <c r="Z561" s="159">
        <v>44516</v>
      </c>
      <c r="AA561" s="156" t="e">
        <f>SUMIFS('[4]HARGA (2)'!$B$2:$B$32,'[4]HARGA (2)'!$A$2:$A$32,V561)</f>
        <v>#VALUE!</v>
      </c>
      <c r="AB561" s="156" t="e">
        <f t="shared" si="8"/>
        <v>#VALUE!</v>
      </c>
    </row>
    <row r="562" spans="1:28" s="157" customFormat="1" x14ac:dyDescent="0.25">
      <c r="A562" s="149" t="s">
        <v>2506</v>
      </c>
      <c r="B562" s="158" t="s">
        <v>3389</v>
      </c>
      <c r="C562" s="159">
        <v>44516</v>
      </c>
      <c r="D562" s="160" t="s">
        <v>2508</v>
      </c>
      <c r="E562" s="160" t="s">
        <v>2509</v>
      </c>
      <c r="F562" s="160" t="s">
        <v>2510</v>
      </c>
      <c r="G562" s="160" t="s">
        <v>2511</v>
      </c>
      <c r="H562" s="161">
        <v>118</v>
      </c>
      <c r="I562" s="160" t="s">
        <v>2541</v>
      </c>
      <c r="J562" s="162">
        <v>5042458388</v>
      </c>
      <c r="K562" s="163">
        <v>44515</v>
      </c>
      <c r="L562" s="160" t="s">
        <v>53</v>
      </c>
      <c r="M562" s="160" t="s">
        <v>2514</v>
      </c>
      <c r="N562" s="160" t="s">
        <v>2514</v>
      </c>
      <c r="O562" s="160" t="s">
        <v>833</v>
      </c>
      <c r="P562" s="160" t="s">
        <v>3390</v>
      </c>
      <c r="Q562" s="160" t="s">
        <v>3391</v>
      </c>
      <c r="R562" s="160" t="s">
        <v>3392</v>
      </c>
      <c r="S562" s="160" t="s">
        <v>3393</v>
      </c>
      <c r="T562" s="160" t="s">
        <v>3394</v>
      </c>
      <c r="U562" s="161">
        <v>10116</v>
      </c>
      <c r="V562" s="160" t="s">
        <v>279</v>
      </c>
      <c r="W562" s="160" t="s">
        <v>2519</v>
      </c>
      <c r="X562" s="164">
        <v>32</v>
      </c>
      <c r="Y562" s="149"/>
      <c r="Z562" s="149"/>
      <c r="AA562" s="156" t="e">
        <f>SUMIFS('[4]HARGA (2)'!$B$2:$B$32,'[4]HARGA (2)'!$A$2:$A$32,V562)</f>
        <v>#VALUE!</v>
      </c>
      <c r="AB562" s="156" t="e">
        <f t="shared" si="8"/>
        <v>#VALUE!</v>
      </c>
    </row>
    <row r="563" spans="1:28" s="157" customFormat="1" x14ac:dyDescent="0.25">
      <c r="A563" s="149" t="s">
        <v>2506</v>
      </c>
      <c r="B563" s="158" t="s">
        <v>3396</v>
      </c>
      <c r="C563" s="159">
        <v>44516</v>
      </c>
      <c r="D563" s="160" t="s">
        <v>2508</v>
      </c>
      <c r="E563" s="160" t="s">
        <v>2509</v>
      </c>
      <c r="F563" s="160" t="s">
        <v>2510</v>
      </c>
      <c r="G563" s="160" t="s">
        <v>2511</v>
      </c>
      <c r="H563" s="161">
        <v>118</v>
      </c>
      <c r="I563" s="160" t="s">
        <v>2541</v>
      </c>
      <c r="J563" s="162">
        <v>5042463154</v>
      </c>
      <c r="K563" s="163">
        <v>44516</v>
      </c>
      <c r="L563" s="160" t="s">
        <v>386</v>
      </c>
      <c r="M563" s="160" t="s">
        <v>2514</v>
      </c>
      <c r="N563" s="160" t="s">
        <v>2514</v>
      </c>
      <c r="O563" s="160" t="s">
        <v>293</v>
      </c>
      <c r="P563" s="160" t="s">
        <v>294</v>
      </c>
      <c r="Q563" s="160" t="s">
        <v>3397</v>
      </c>
      <c r="R563" s="160" t="s">
        <v>3398</v>
      </c>
      <c r="S563" s="160"/>
      <c r="T563" s="160" t="s">
        <v>3399</v>
      </c>
      <c r="U563" s="161">
        <v>145141</v>
      </c>
      <c r="V563" s="160" t="s">
        <v>2600</v>
      </c>
      <c r="W563" s="160" t="s">
        <v>2519</v>
      </c>
      <c r="X563" s="164">
        <v>440</v>
      </c>
      <c r="Y563" s="149"/>
      <c r="Z563" s="149"/>
      <c r="AA563" s="156" t="e">
        <f>SUMIFS('[4]HARGA (2)'!$B$2:$B$32,'[4]HARGA (2)'!$A$2:$A$32,V563)</f>
        <v>#VALUE!</v>
      </c>
      <c r="AB563" s="156" t="e">
        <f t="shared" si="8"/>
        <v>#VALUE!</v>
      </c>
    </row>
    <row r="564" spans="1:28" s="157" customFormat="1" x14ac:dyDescent="0.25">
      <c r="A564" s="149" t="s">
        <v>2506</v>
      </c>
      <c r="B564" s="158" t="s">
        <v>3396</v>
      </c>
      <c r="C564" s="159">
        <v>44516</v>
      </c>
      <c r="D564" s="160" t="s">
        <v>2508</v>
      </c>
      <c r="E564" s="160" t="s">
        <v>2509</v>
      </c>
      <c r="F564" s="160" t="s">
        <v>2510</v>
      </c>
      <c r="G564" s="160" t="s">
        <v>2511</v>
      </c>
      <c r="H564" s="161">
        <v>118</v>
      </c>
      <c r="I564" s="160" t="s">
        <v>2541</v>
      </c>
      <c r="J564" s="162">
        <v>5042463154</v>
      </c>
      <c r="K564" s="163">
        <v>44516</v>
      </c>
      <c r="L564" s="160" t="s">
        <v>386</v>
      </c>
      <c r="M564" s="160" t="s">
        <v>2514</v>
      </c>
      <c r="N564" s="160" t="s">
        <v>2514</v>
      </c>
      <c r="O564" s="160" t="s">
        <v>293</v>
      </c>
      <c r="P564" s="160" t="s">
        <v>294</v>
      </c>
      <c r="Q564" s="160" t="s">
        <v>3397</v>
      </c>
      <c r="R564" s="160" t="s">
        <v>3398</v>
      </c>
      <c r="S564" s="160"/>
      <c r="T564" s="160" t="s">
        <v>3399</v>
      </c>
      <c r="U564" s="161">
        <v>145143</v>
      </c>
      <c r="V564" s="160" t="s">
        <v>2601</v>
      </c>
      <c r="W564" s="160" t="s">
        <v>2519</v>
      </c>
      <c r="X564" s="164">
        <v>176</v>
      </c>
      <c r="Y564" s="149"/>
      <c r="Z564" s="149"/>
      <c r="AA564" s="156" t="e">
        <f>SUMIFS('[4]HARGA (2)'!$B$2:$B$32,'[4]HARGA (2)'!$A$2:$A$32,V564)</f>
        <v>#VALUE!</v>
      </c>
      <c r="AB564" s="156" t="e">
        <f t="shared" si="8"/>
        <v>#VALUE!</v>
      </c>
    </row>
    <row r="565" spans="1:28" s="157" customFormat="1" x14ac:dyDescent="0.25">
      <c r="A565" s="149" t="s">
        <v>2506</v>
      </c>
      <c r="B565" s="158" t="s">
        <v>3396</v>
      </c>
      <c r="C565" s="159">
        <v>44516</v>
      </c>
      <c r="D565" s="160" t="s">
        <v>2508</v>
      </c>
      <c r="E565" s="160" t="s">
        <v>2509</v>
      </c>
      <c r="F565" s="160" t="s">
        <v>2510</v>
      </c>
      <c r="G565" s="160" t="s">
        <v>2511</v>
      </c>
      <c r="H565" s="161">
        <v>118</v>
      </c>
      <c r="I565" s="160" t="s">
        <v>2541</v>
      </c>
      <c r="J565" s="162">
        <v>5042463154</v>
      </c>
      <c r="K565" s="163">
        <v>44516</v>
      </c>
      <c r="L565" s="160" t="s">
        <v>386</v>
      </c>
      <c r="M565" s="160" t="s">
        <v>2514</v>
      </c>
      <c r="N565" s="160" t="s">
        <v>2514</v>
      </c>
      <c r="O565" s="160" t="s">
        <v>293</v>
      </c>
      <c r="P565" s="160" t="s">
        <v>294</v>
      </c>
      <c r="Q565" s="160" t="s">
        <v>3397</v>
      </c>
      <c r="R565" s="160" t="s">
        <v>3398</v>
      </c>
      <c r="S565" s="160"/>
      <c r="T565" s="160" t="s">
        <v>3399</v>
      </c>
      <c r="U565" s="161">
        <v>145144</v>
      </c>
      <c r="V565" s="160" t="s">
        <v>2602</v>
      </c>
      <c r="W565" s="160" t="s">
        <v>2519</v>
      </c>
      <c r="X565" s="164">
        <v>88</v>
      </c>
      <c r="Y565" s="149"/>
      <c r="Z565" s="149"/>
      <c r="AA565" s="156" t="e">
        <f>SUMIFS('[4]HARGA (2)'!$B$2:$B$32,'[4]HARGA (2)'!$A$2:$A$32,V565)</f>
        <v>#VALUE!</v>
      </c>
      <c r="AB565" s="156" t="e">
        <f t="shared" si="8"/>
        <v>#VALUE!</v>
      </c>
    </row>
    <row r="566" spans="1:28" s="157" customFormat="1" x14ac:dyDescent="0.25">
      <c r="A566" s="149" t="s">
        <v>2506</v>
      </c>
      <c r="B566" s="158" t="s">
        <v>3396</v>
      </c>
      <c r="C566" s="159">
        <v>44516</v>
      </c>
      <c r="D566" s="160" t="s">
        <v>2508</v>
      </c>
      <c r="E566" s="160" t="s">
        <v>2509</v>
      </c>
      <c r="F566" s="160" t="s">
        <v>2510</v>
      </c>
      <c r="G566" s="160" t="s">
        <v>2511</v>
      </c>
      <c r="H566" s="161">
        <v>118</v>
      </c>
      <c r="I566" s="160" t="s">
        <v>2541</v>
      </c>
      <c r="J566" s="162">
        <v>5042463154</v>
      </c>
      <c r="K566" s="163">
        <v>44516</v>
      </c>
      <c r="L566" s="160" t="s">
        <v>386</v>
      </c>
      <c r="M566" s="160" t="s">
        <v>2514</v>
      </c>
      <c r="N566" s="160" t="s">
        <v>2514</v>
      </c>
      <c r="O566" s="160" t="s">
        <v>293</v>
      </c>
      <c r="P566" s="160" t="s">
        <v>294</v>
      </c>
      <c r="Q566" s="160" t="s">
        <v>3397</v>
      </c>
      <c r="R566" s="160" t="s">
        <v>3398</v>
      </c>
      <c r="S566" s="160"/>
      <c r="T566" s="160" t="s">
        <v>3399</v>
      </c>
      <c r="U566" s="161">
        <v>145679</v>
      </c>
      <c r="V566" s="160" t="s">
        <v>2603</v>
      </c>
      <c r="W566" s="160" t="s">
        <v>2519</v>
      </c>
      <c r="X566" s="164">
        <v>176</v>
      </c>
      <c r="Y566" s="149"/>
      <c r="Z566" s="149"/>
      <c r="AA566" s="156" t="e">
        <f>SUMIFS('[4]HARGA (2)'!$B$2:$B$32,'[4]HARGA (2)'!$A$2:$A$32,V566)</f>
        <v>#VALUE!</v>
      </c>
      <c r="AB566" s="156" t="e">
        <f t="shared" si="8"/>
        <v>#VALUE!</v>
      </c>
    </row>
    <row r="567" spans="1:28" s="157" customFormat="1" x14ac:dyDescent="0.25">
      <c r="A567" s="149" t="s">
        <v>2506</v>
      </c>
      <c r="B567" s="150" t="s">
        <v>3400</v>
      </c>
      <c r="C567" s="151">
        <v>44516</v>
      </c>
      <c r="D567" s="150" t="s">
        <v>2508</v>
      </c>
      <c r="E567" s="150" t="s">
        <v>2509</v>
      </c>
      <c r="F567" s="150" t="s">
        <v>2510</v>
      </c>
      <c r="G567" s="150" t="s">
        <v>2511</v>
      </c>
      <c r="H567" s="152">
        <v>164</v>
      </c>
      <c r="I567" s="150" t="s">
        <v>2512</v>
      </c>
      <c r="J567" s="153" t="s">
        <v>3401</v>
      </c>
      <c r="K567" s="154">
        <v>44515</v>
      </c>
      <c r="L567" s="150" t="s">
        <v>53</v>
      </c>
      <c r="M567" s="150" t="s">
        <v>2514</v>
      </c>
      <c r="N567" s="150" t="s">
        <v>2514</v>
      </c>
      <c r="O567" s="150" t="s">
        <v>517</v>
      </c>
      <c r="P567" s="150" t="s">
        <v>518</v>
      </c>
      <c r="Q567" s="150" t="s">
        <v>3401</v>
      </c>
      <c r="R567" s="150" t="s">
        <v>3402</v>
      </c>
      <c r="S567" s="150"/>
      <c r="T567" s="150" t="s">
        <v>3403</v>
      </c>
      <c r="U567" s="150" t="s">
        <v>2517</v>
      </c>
      <c r="V567" s="150" t="s">
        <v>2518</v>
      </c>
      <c r="W567" s="150" t="s">
        <v>2519</v>
      </c>
      <c r="X567" s="155">
        <v>48</v>
      </c>
      <c r="Y567" s="149"/>
      <c r="Z567" s="149"/>
      <c r="AA567" s="156" t="e">
        <f>SUMIFS('[4]HARGA (2)'!$B$2:$B$32,'[4]HARGA (2)'!$A$2:$A$32,V567)</f>
        <v>#VALUE!</v>
      </c>
      <c r="AB567" s="156" t="e">
        <f t="shared" si="8"/>
        <v>#VALUE!</v>
      </c>
    </row>
    <row r="568" spans="1:28" s="157" customFormat="1" x14ac:dyDescent="0.25">
      <c r="A568" s="149" t="s">
        <v>2506</v>
      </c>
      <c r="B568" s="158" t="s">
        <v>3404</v>
      </c>
      <c r="C568" s="159">
        <v>44516</v>
      </c>
      <c r="D568" s="160" t="s">
        <v>2508</v>
      </c>
      <c r="E568" s="160" t="s">
        <v>2509</v>
      </c>
      <c r="F568" s="160" t="s">
        <v>2510</v>
      </c>
      <c r="G568" s="160" t="s">
        <v>2511</v>
      </c>
      <c r="H568" s="161">
        <v>164</v>
      </c>
      <c r="I568" s="160" t="s">
        <v>2512</v>
      </c>
      <c r="J568" s="162">
        <v>5042462041</v>
      </c>
      <c r="K568" s="163">
        <v>44515</v>
      </c>
      <c r="L568" s="160" t="s">
        <v>53</v>
      </c>
      <c r="M568" s="160" t="s">
        <v>2514</v>
      </c>
      <c r="N568" s="160" t="s">
        <v>2514</v>
      </c>
      <c r="O568" s="160" t="s">
        <v>517</v>
      </c>
      <c r="P568" s="160" t="s">
        <v>518</v>
      </c>
      <c r="Q568" s="160" t="s">
        <v>3401</v>
      </c>
      <c r="R568" s="160" t="s">
        <v>3405</v>
      </c>
      <c r="S568" s="160" t="s">
        <v>3406</v>
      </c>
      <c r="T568" s="160" t="s">
        <v>3407</v>
      </c>
      <c r="U568" s="161">
        <v>74559</v>
      </c>
      <c r="V568" s="160" t="s">
        <v>2524</v>
      </c>
      <c r="W568" s="160" t="s">
        <v>2519</v>
      </c>
      <c r="X568" s="164">
        <v>1296</v>
      </c>
      <c r="Y568" s="149"/>
      <c r="Z568" s="149"/>
      <c r="AA568" s="156" t="e">
        <f>SUMIFS('[4]HARGA (2)'!$B$2:$B$32,'[4]HARGA (2)'!$A$2:$A$32,V568)</f>
        <v>#VALUE!</v>
      </c>
      <c r="AB568" s="156" t="e">
        <f t="shared" si="8"/>
        <v>#VALUE!</v>
      </c>
    </row>
    <row r="569" spans="1:28" s="157" customFormat="1" x14ac:dyDescent="0.25">
      <c r="A569" s="149" t="s">
        <v>2506</v>
      </c>
      <c r="B569" s="158" t="s">
        <v>3404</v>
      </c>
      <c r="C569" s="159">
        <v>44516</v>
      </c>
      <c r="D569" s="160" t="s">
        <v>2508</v>
      </c>
      <c r="E569" s="160" t="s">
        <v>2509</v>
      </c>
      <c r="F569" s="160" t="s">
        <v>2510</v>
      </c>
      <c r="G569" s="160" t="s">
        <v>2511</v>
      </c>
      <c r="H569" s="161">
        <v>164</v>
      </c>
      <c r="I569" s="160" t="s">
        <v>2512</v>
      </c>
      <c r="J569" s="162">
        <v>5042462041</v>
      </c>
      <c r="K569" s="163">
        <v>44515</v>
      </c>
      <c r="L569" s="160" t="s">
        <v>53</v>
      </c>
      <c r="M569" s="160" t="s">
        <v>2514</v>
      </c>
      <c r="N569" s="160" t="s">
        <v>2514</v>
      </c>
      <c r="O569" s="160" t="s">
        <v>517</v>
      </c>
      <c r="P569" s="160" t="s">
        <v>518</v>
      </c>
      <c r="Q569" s="160" t="s">
        <v>3401</v>
      </c>
      <c r="R569" s="160" t="s">
        <v>3405</v>
      </c>
      <c r="S569" s="160" t="s">
        <v>3406</v>
      </c>
      <c r="T569" s="160" t="s">
        <v>3407</v>
      </c>
      <c r="U569" s="161">
        <v>19310</v>
      </c>
      <c r="V569" s="160" t="s">
        <v>2525</v>
      </c>
      <c r="W569" s="160" t="s">
        <v>2519</v>
      </c>
      <c r="X569" s="164">
        <v>1296</v>
      </c>
      <c r="Y569" s="149"/>
      <c r="Z569" s="149"/>
      <c r="AA569" s="156" t="e">
        <f>SUMIFS('[4]HARGA (2)'!$B$2:$B$32,'[4]HARGA (2)'!$A$2:$A$32,V569)</f>
        <v>#VALUE!</v>
      </c>
      <c r="AB569" s="156" t="e">
        <f t="shared" si="8"/>
        <v>#VALUE!</v>
      </c>
    </row>
    <row r="570" spans="1:28" s="157" customFormat="1" x14ac:dyDescent="0.25">
      <c r="A570" s="149" t="s">
        <v>2506</v>
      </c>
      <c r="B570" s="158" t="s">
        <v>3404</v>
      </c>
      <c r="C570" s="159">
        <v>44516</v>
      </c>
      <c r="D570" s="160" t="s">
        <v>2508</v>
      </c>
      <c r="E570" s="160" t="s">
        <v>2509</v>
      </c>
      <c r="F570" s="160" t="s">
        <v>2510</v>
      </c>
      <c r="G570" s="160" t="s">
        <v>2511</v>
      </c>
      <c r="H570" s="161">
        <v>164</v>
      </c>
      <c r="I570" s="160" t="s">
        <v>2512</v>
      </c>
      <c r="J570" s="162">
        <v>5042462041</v>
      </c>
      <c r="K570" s="163">
        <v>44515</v>
      </c>
      <c r="L570" s="160" t="s">
        <v>53</v>
      </c>
      <c r="M570" s="160" t="s">
        <v>2514</v>
      </c>
      <c r="N570" s="160" t="s">
        <v>2514</v>
      </c>
      <c r="O570" s="160" t="s">
        <v>517</v>
      </c>
      <c r="P570" s="160" t="s">
        <v>518</v>
      </c>
      <c r="Q570" s="160" t="s">
        <v>3401</v>
      </c>
      <c r="R570" s="160" t="s">
        <v>3405</v>
      </c>
      <c r="S570" s="160" t="s">
        <v>3406</v>
      </c>
      <c r="T570" s="160" t="s">
        <v>3407</v>
      </c>
      <c r="U570" s="160" t="s">
        <v>2517</v>
      </c>
      <c r="V570" s="160" t="s">
        <v>2518</v>
      </c>
      <c r="W570" s="160" t="s">
        <v>2519</v>
      </c>
      <c r="X570" s="164">
        <v>1296</v>
      </c>
      <c r="Y570" s="149"/>
      <c r="Z570" s="149"/>
      <c r="AA570" s="156" t="e">
        <f>SUMIFS('[4]HARGA (2)'!$B$2:$B$32,'[4]HARGA (2)'!$A$2:$A$32,V570)</f>
        <v>#VALUE!</v>
      </c>
      <c r="AB570" s="156" t="e">
        <f t="shared" si="8"/>
        <v>#VALUE!</v>
      </c>
    </row>
    <row r="571" spans="1:28" s="157" customFormat="1" x14ac:dyDescent="0.25">
      <c r="A571" s="149" t="s">
        <v>2506</v>
      </c>
      <c r="B571" s="158" t="s">
        <v>3404</v>
      </c>
      <c r="C571" s="159">
        <v>44516</v>
      </c>
      <c r="D571" s="160" t="s">
        <v>2508</v>
      </c>
      <c r="E571" s="160" t="s">
        <v>2509</v>
      </c>
      <c r="F571" s="160" t="s">
        <v>2510</v>
      </c>
      <c r="G571" s="160" t="s">
        <v>2511</v>
      </c>
      <c r="H571" s="161">
        <v>164</v>
      </c>
      <c r="I571" s="160" t="s">
        <v>2512</v>
      </c>
      <c r="J571" s="162">
        <v>5042462041</v>
      </c>
      <c r="K571" s="163">
        <v>44515</v>
      </c>
      <c r="L571" s="160" t="s">
        <v>53</v>
      </c>
      <c r="M571" s="160" t="s">
        <v>2514</v>
      </c>
      <c r="N571" s="160" t="s">
        <v>2514</v>
      </c>
      <c r="O571" s="160" t="s">
        <v>517</v>
      </c>
      <c r="P571" s="160" t="s">
        <v>518</v>
      </c>
      <c r="Q571" s="160" t="s">
        <v>3401</v>
      </c>
      <c r="R571" s="160" t="s">
        <v>3405</v>
      </c>
      <c r="S571" s="160" t="s">
        <v>3406</v>
      </c>
      <c r="T571" s="160" t="s">
        <v>3407</v>
      </c>
      <c r="U571" s="161">
        <v>33300</v>
      </c>
      <c r="V571" s="160" t="s">
        <v>65</v>
      </c>
      <c r="W571" s="160" t="s">
        <v>2519</v>
      </c>
      <c r="X571" s="164">
        <v>28</v>
      </c>
      <c r="Y571" s="149"/>
      <c r="Z571" s="149"/>
      <c r="AA571" s="156" t="e">
        <f>SUMIFS('[4]HARGA (2)'!$B$2:$B$32,'[4]HARGA (2)'!$A$2:$A$32,V571)</f>
        <v>#VALUE!</v>
      </c>
      <c r="AB571" s="156" t="e">
        <f t="shared" si="8"/>
        <v>#VALUE!</v>
      </c>
    </row>
    <row r="572" spans="1:28" s="157" customFormat="1" x14ac:dyDescent="0.25">
      <c r="A572" s="149" t="s">
        <v>2506</v>
      </c>
      <c r="B572" s="158" t="s">
        <v>3408</v>
      </c>
      <c r="C572" s="159">
        <v>44516</v>
      </c>
      <c r="D572" s="160" t="s">
        <v>2508</v>
      </c>
      <c r="E572" s="160" t="s">
        <v>2509</v>
      </c>
      <c r="F572" s="160" t="s">
        <v>2510</v>
      </c>
      <c r="G572" s="160" t="s">
        <v>2511</v>
      </c>
      <c r="H572" s="161">
        <v>118</v>
      </c>
      <c r="I572" s="160" t="s">
        <v>2541</v>
      </c>
      <c r="J572" s="162">
        <v>5042471529</v>
      </c>
      <c r="K572" s="163">
        <v>44516</v>
      </c>
      <c r="L572" s="160" t="s">
        <v>53</v>
      </c>
      <c r="M572" s="160" t="s">
        <v>2514</v>
      </c>
      <c r="N572" s="160" t="s">
        <v>2514</v>
      </c>
      <c r="O572" s="160" t="s">
        <v>797</v>
      </c>
      <c r="P572" s="160" t="s">
        <v>798</v>
      </c>
      <c r="Q572" s="160" t="s">
        <v>3409</v>
      </c>
      <c r="R572" s="160" t="s">
        <v>3410</v>
      </c>
      <c r="S572" s="160" t="s">
        <v>3313</v>
      </c>
      <c r="T572" s="160" t="s">
        <v>3411</v>
      </c>
      <c r="U572" s="161">
        <v>74561</v>
      </c>
      <c r="V572" s="160" t="s">
        <v>303</v>
      </c>
      <c r="W572" s="160" t="s">
        <v>2519</v>
      </c>
      <c r="X572" s="164">
        <v>1280</v>
      </c>
      <c r="Y572" s="158" t="s">
        <v>3412</v>
      </c>
      <c r="Z572" s="159">
        <v>44516</v>
      </c>
      <c r="AA572" s="156" t="e">
        <f>SUMIFS('[4]HARGA (2)'!$B$2:$B$32,'[4]HARGA (2)'!$A$2:$A$32,V572)</f>
        <v>#VALUE!</v>
      </c>
      <c r="AB572" s="156" t="e">
        <f t="shared" si="8"/>
        <v>#VALUE!</v>
      </c>
    </row>
    <row r="573" spans="1:28" s="157" customFormat="1" x14ac:dyDescent="0.25">
      <c r="A573" s="149" t="s">
        <v>2506</v>
      </c>
      <c r="B573" s="158" t="s">
        <v>3408</v>
      </c>
      <c r="C573" s="159">
        <v>44516</v>
      </c>
      <c r="D573" s="160" t="s">
        <v>2508</v>
      </c>
      <c r="E573" s="160" t="s">
        <v>2509</v>
      </c>
      <c r="F573" s="160" t="s">
        <v>2510</v>
      </c>
      <c r="G573" s="160" t="s">
        <v>2511</v>
      </c>
      <c r="H573" s="161">
        <v>118</v>
      </c>
      <c r="I573" s="160" t="s">
        <v>2541</v>
      </c>
      <c r="J573" s="162">
        <v>5042471529</v>
      </c>
      <c r="K573" s="163">
        <v>44516</v>
      </c>
      <c r="L573" s="160" t="s">
        <v>53</v>
      </c>
      <c r="M573" s="160" t="s">
        <v>2514</v>
      </c>
      <c r="N573" s="160" t="s">
        <v>2514</v>
      </c>
      <c r="O573" s="160" t="s">
        <v>797</v>
      </c>
      <c r="P573" s="160" t="s">
        <v>798</v>
      </c>
      <c r="Q573" s="160" t="s">
        <v>3409</v>
      </c>
      <c r="R573" s="160" t="s">
        <v>3410</v>
      </c>
      <c r="S573" s="160" t="s">
        <v>3313</v>
      </c>
      <c r="T573" s="160" t="s">
        <v>3411</v>
      </c>
      <c r="U573" s="161">
        <v>10116</v>
      </c>
      <c r="V573" s="160" t="s">
        <v>279</v>
      </c>
      <c r="W573" s="160" t="s">
        <v>2519</v>
      </c>
      <c r="X573" s="164">
        <v>32</v>
      </c>
      <c r="Y573" s="149"/>
      <c r="Z573" s="149"/>
      <c r="AA573" s="156" t="e">
        <f>SUMIFS('[4]HARGA (2)'!$B$2:$B$32,'[4]HARGA (2)'!$A$2:$A$32,V573)</f>
        <v>#VALUE!</v>
      </c>
      <c r="AB573" s="156" t="e">
        <f t="shared" si="8"/>
        <v>#VALUE!</v>
      </c>
    </row>
    <row r="574" spans="1:28" s="157" customFormat="1" x14ac:dyDescent="0.25">
      <c r="A574" s="149" t="s">
        <v>2506</v>
      </c>
      <c r="B574" s="150" t="s">
        <v>3413</v>
      </c>
      <c r="C574" s="151">
        <v>44516</v>
      </c>
      <c r="D574" s="150" t="s">
        <v>2508</v>
      </c>
      <c r="E574" s="150" t="s">
        <v>2509</v>
      </c>
      <c r="F574" s="150" t="s">
        <v>2510</v>
      </c>
      <c r="G574" s="150" t="s">
        <v>2511</v>
      </c>
      <c r="H574" s="152">
        <v>164</v>
      </c>
      <c r="I574" s="150" t="s">
        <v>2512</v>
      </c>
      <c r="J574" s="153">
        <v>5042456522</v>
      </c>
      <c r="K574" s="154">
        <v>44515</v>
      </c>
      <c r="L574" s="150" t="s">
        <v>193</v>
      </c>
      <c r="M574" s="150" t="s">
        <v>2514</v>
      </c>
      <c r="N574" s="150" t="s">
        <v>2514</v>
      </c>
      <c r="O574" s="150" t="s">
        <v>218</v>
      </c>
      <c r="P574" s="150" t="s">
        <v>219</v>
      </c>
      <c r="Q574" s="150" t="s">
        <v>3414</v>
      </c>
      <c r="R574" s="150" t="s">
        <v>3415</v>
      </c>
      <c r="S574" s="150"/>
      <c r="T574" s="150" t="s">
        <v>3416</v>
      </c>
      <c r="U574" s="150" t="s">
        <v>2517</v>
      </c>
      <c r="V574" s="150" t="s">
        <v>2518</v>
      </c>
      <c r="W574" s="150" t="s">
        <v>2519</v>
      </c>
      <c r="X574" s="155">
        <v>48</v>
      </c>
      <c r="Y574" s="149"/>
      <c r="Z574" s="149"/>
      <c r="AA574" s="156" t="e">
        <f>SUMIFS('[4]HARGA (2)'!$B$2:$B$32,'[4]HARGA (2)'!$A$2:$A$32,V574)</f>
        <v>#VALUE!</v>
      </c>
      <c r="AB574" s="156" t="e">
        <f t="shared" si="8"/>
        <v>#VALUE!</v>
      </c>
    </row>
    <row r="575" spans="1:28" s="157" customFormat="1" x14ac:dyDescent="0.25">
      <c r="A575" s="149" t="s">
        <v>2506</v>
      </c>
      <c r="B575" s="158" t="s">
        <v>3417</v>
      </c>
      <c r="C575" s="159">
        <v>44516</v>
      </c>
      <c r="D575" s="160" t="s">
        <v>2508</v>
      </c>
      <c r="E575" s="160" t="s">
        <v>2509</v>
      </c>
      <c r="F575" s="160" t="s">
        <v>2510</v>
      </c>
      <c r="G575" s="160" t="s">
        <v>2511</v>
      </c>
      <c r="H575" s="161">
        <v>164</v>
      </c>
      <c r="I575" s="160" t="s">
        <v>2512</v>
      </c>
      <c r="J575" s="162">
        <v>5042455340</v>
      </c>
      <c r="K575" s="163">
        <v>44515</v>
      </c>
      <c r="L575" s="160" t="s">
        <v>193</v>
      </c>
      <c r="M575" s="160" t="s">
        <v>2514</v>
      </c>
      <c r="N575" s="160" t="s">
        <v>2514</v>
      </c>
      <c r="O575" s="160" t="s">
        <v>218</v>
      </c>
      <c r="P575" s="160" t="s">
        <v>219</v>
      </c>
      <c r="Q575" s="160" t="s">
        <v>3418</v>
      </c>
      <c r="R575" s="160" t="s">
        <v>3419</v>
      </c>
      <c r="S575" s="160" t="s">
        <v>3406</v>
      </c>
      <c r="T575" s="160" t="s">
        <v>3420</v>
      </c>
      <c r="U575" s="161">
        <v>74559</v>
      </c>
      <c r="V575" s="160" t="s">
        <v>2524</v>
      </c>
      <c r="W575" s="160" t="s">
        <v>2519</v>
      </c>
      <c r="X575" s="164">
        <v>1104</v>
      </c>
      <c r="Y575" s="149"/>
      <c r="Z575" s="149"/>
      <c r="AA575" s="156" t="e">
        <f>SUMIFS('[4]HARGA (2)'!$B$2:$B$32,'[4]HARGA (2)'!$A$2:$A$32,V575)</f>
        <v>#VALUE!</v>
      </c>
      <c r="AB575" s="156" t="e">
        <f t="shared" si="8"/>
        <v>#VALUE!</v>
      </c>
    </row>
    <row r="576" spans="1:28" s="157" customFormat="1" x14ac:dyDescent="0.25">
      <c r="A576" s="149" t="s">
        <v>2506</v>
      </c>
      <c r="B576" s="158" t="s">
        <v>3417</v>
      </c>
      <c r="C576" s="159">
        <v>44516</v>
      </c>
      <c r="D576" s="160" t="s">
        <v>2508</v>
      </c>
      <c r="E576" s="160" t="s">
        <v>2509</v>
      </c>
      <c r="F576" s="160" t="s">
        <v>2510</v>
      </c>
      <c r="G576" s="160" t="s">
        <v>2511</v>
      </c>
      <c r="H576" s="161">
        <v>164</v>
      </c>
      <c r="I576" s="160" t="s">
        <v>2512</v>
      </c>
      <c r="J576" s="162">
        <v>5042455340</v>
      </c>
      <c r="K576" s="163">
        <v>44515</v>
      </c>
      <c r="L576" s="160" t="s">
        <v>193</v>
      </c>
      <c r="M576" s="160" t="s">
        <v>2514</v>
      </c>
      <c r="N576" s="160" t="s">
        <v>2514</v>
      </c>
      <c r="O576" s="160" t="s">
        <v>218</v>
      </c>
      <c r="P576" s="160" t="s">
        <v>219</v>
      </c>
      <c r="Q576" s="160" t="s">
        <v>3418</v>
      </c>
      <c r="R576" s="160" t="s">
        <v>3419</v>
      </c>
      <c r="S576" s="160" t="s">
        <v>3406</v>
      </c>
      <c r="T576" s="160" t="s">
        <v>3420</v>
      </c>
      <c r="U576" s="161">
        <v>19310</v>
      </c>
      <c r="V576" s="160" t="s">
        <v>2525</v>
      </c>
      <c r="W576" s="160" t="s">
        <v>2519</v>
      </c>
      <c r="X576" s="164">
        <v>1104</v>
      </c>
      <c r="Y576" s="149"/>
      <c r="Z576" s="149"/>
      <c r="AA576" s="156" t="e">
        <f>SUMIFS('[4]HARGA (2)'!$B$2:$B$32,'[4]HARGA (2)'!$A$2:$A$32,V576)</f>
        <v>#VALUE!</v>
      </c>
      <c r="AB576" s="156" t="e">
        <f t="shared" si="8"/>
        <v>#VALUE!</v>
      </c>
    </row>
    <row r="577" spans="1:28" s="157" customFormat="1" x14ac:dyDescent="0.25">
      <c r="A577" s="149" t="s">
        <v>2506</v>
      </c>
      <c r="B577" s="158" t="s">
        <v>3417</v>
      </c>
      <c r="C577" s="159">
        <v>44516</v>
      </c>
      <c r="D577" s="160" t="s">
        <v>2508</v>
      </c>
      <c r="E577" s="160" t="s">
        <v>2509</v>
      </c>
      <c r="F577" s="160" t="s">
        <v>2510</v>
      </c>
      <c r="G577" s="160" t="s">
        <v>2511</v>
      </c>
      <c r="H577" s="161">
        <v>164</v>
      </c>
      <c r="I577" s="160" t="s">
        <v>2512</v>
      </c>
      <c r="J577" s="162">
        <v>5042455340</v>
      </c>
      <c r="K577" s="163">
        <v>44515</v>
      </c>
      <c r="L577" s="160" t="s">
        <v>193</v>
      </c>
      <c r="M577" s="160" t="s">
        <v>2514</v>
      </c>
      <c r="N577" s="160" t="s">
        <v>2514</v>
      </c>
      <c r="O577" s="160" t="s">
        <v>218</v>
      </c>
      <c r="P577" s="160" t="s">
        <v>219</v>
      </c>
      <c r="Q577" s="160" t="s">
        <v>3418</v>
      </c>
      <c r="R577" s="160" t="s">
        <v>3419</v>
      </c>
      <c r="S577" s="160" t="s">
        <v>3406</v>
      </c>
      <c r="T577" s="160" t="s">
        <v>3420</v>
      </c>
      <c r="U577" s="160" t="s">
        <v>2517</v>
      </c>
      <c r="V577" s="160" t="s">
        <v>2518</v>
      </c>
      <c r="W577" s="160" t="s">
        <v>2519</v>
      </c>
      <c r="X577" s="164">
        <v>1104</v>
      </c>
      <c r="Y577" s="149"/>
      <c r="Z577" s="149"/>
      <c r="AA577" s="156" t="e">
        <f>SUMIFS('[4]HARGA (2)'!$B$2:$B$32,'[4]HARGA (2)'!$A$2:$A$32,V577)</f>
        <v>#VALUE!</v>
      </c>
      <c r="AB577" s="156" t="e">
        <f t="shared" si="8"/>
        <v>#VALUE!</v>
      </c>
    </row>
    <row r="578" spans="1:28" s="157" customFormat="1" x14ac:dyDescent="0.25">
      <c r="A578" s="149" t="s">
        <v>2506</v>
      </c>
      <c r="B578" s="158" t="s">
        <v>3417</v>
      </c>
      <c r="C578" s="159">
        <v>44516</v>
      </c>
      <c r="D578" s="160" t="s">
        <v>2508</v>
      </c>
      <c r="E578" s="160" t="s">
        <v>2509</v>
      </c>
      <c r="F578" s="160" t="s">
        <v>2510</v>
      </c>
      <c r="G578" s="160" t="s">
        <v>2511</v>
      </c>
      <c r="H578" s="161">
        <v>164</v>
      </c>
      <c r="I578" s="160" t="s">
        <v>2512</v>
      </c>
      <c r="J578" s="162">
        <v>5042455340</v>
      </c>
      <c r="K578" s="163">
        <v>44515</v>
      </c>
      <c r="L578" s="160" t="s">
        <v>193</v>
      </c>
      <c r="M578" s="160" t="s">
        <v>2514</v>
      </c>
      <c r="N578" s="160" t="s">
        <v>2514</v>
      </c>
      <c r="O578" s="160" t="s">
        <v>218</v>
      </c>
      <c r="P578" s="160" t="s">
        <v>219</v>
      </c>
      <c r="Q578" s="160" t="s">
        <v>3418</v>
      </c>
      <c r="R578" s="160" t="s">
        <v>3419</v>
      </c>
      <c r="S578" s="160" t="s">
        <v>3406</v>
      </c>
      <c r="T578" s="160" t="s">
        <v>3420</v>
      </c>
      <c r="U578" s="161">
        <v>33300</v>
      </c>
      <c r="V578" s="160" t="s">
        <v>65</v>
      </c>
      <c r="W578" s="160" t="s">
        <v>2519</v>
      </c>
      <c r="X578" s="164">
        <v>24</v>
      </c>
      <c r="Y578" s="149"/>
      <c r="Z578" s="149"/>
      <c r="AA578" s="156" t="e">
        <f>SUMIFS('[4]HARGA (2)'!$B$2:$B$32,'[4]HARGA (2)'!$A$2:$A$32,V578)</f>
        <v>#VALUE!</v>
      </c>
      <c r="AB578" s="156" t="e">
        <f t="shared" si="8"/>
        <v>#VALUE!</v>
      </c>
    </row>
    <row r="579" spans="1:28" s="157" customFormat="1" x14ac:dyDescent="0.25">
      <c r="A579" s="149" t="s">
        <v>2506</v>
      </c>
      <c r="B579" s="150" t="s">
        <v>3421</v>
      </c>
      <c r="C579" s="151">
        <v>44516</v>
      </c>
      <c r="D579" s="150" t="s">
        <v>2508</v>
      </c>
      <c r="E579" s="150" t="s">
        <v>2509</v>
      </c>
      <c r="F579" s="150" t="s">
        <v>2510</v>
      </c>
      <c r="G579" s="150" t="s">
        <v>2511</v>
      </c>
      <c r="H579" s="152">
        <v>164</v>
      </c>
      <c r="I579" s="150" t="s">
        <v>2512</v>
      </c>
      <c r="J579" s="153" t="s">
        <v>3422</v>
      </c>
      <c r="K579" s="154">
        <v>44515</v>
      </c>
      <c r="L579" s="150" t="s">
        <v>53</v>
      </c>
      <c r="M579" s="150" t="s">
        <v>2514</v>
      </c>
      <c r="N579" s="150" t="s">
        <v>2514</v>
      </c>
      <c r="O579" s="150" t="s">
        <v>3423</v>
      </c>
      <c r="P579" s="150" t="s">
        <v>82</v>
      </c>
      <c r="Q579" s="150" t="s">
        <v>3422</v>
      </c>
      <c r="R579" s="150" t="s">
        <v>3424</v>
      </c>
      <c r="S579" s="150"/>
      <c r="T579" s="150" t="s">
        <v>3425</v>
      </c>
      <c r="U579" s="150" t="s">
        <v>2517</v>
      </c>
      <c r="V579" s="150" t="s">
        <v>2518</v>
      </c>
      <c r="W579" s="150" t="s">
        <v>2519</v>
      </c>
      <c r="X579" s="155">
        <v>50</v>
      </c>
      <c r="Y579" s="149"/>
      <c r="Z579" s="149"/>
      <c r="AA579" s="156" t="e">
        <f>SUMIFS('[4]HARGA (2)'!$B$2:$B$32,'[4]HARGA (2)'!$A$2:$A$32,V579)</f>
        <v>#VALUE!</v>
      </c>
      <c r="AB579" s="156" t="e">
        <f t="shared" si="8"/>
        <v>#VALUE!</v>
      </c>
    </row>
    <row r="580" spans="1:28" s="157" customFormat="1" x14ac:dyDescent="0.25">
      <c r="A580" s="149" t="s">
        <v>2506</v>
      </c>
      <c r="B580" s="158" t="s">
        <v>3426</v>
      </c>
      <c r="C580" s="159">
        <v>44516</v>
      </c>
      <c r="D580" s="160" t="s">
        <v>2508</v>
      </c>
      <c r="E580" s="160" t="s">
        <v>2509</v>
      </c>
      <c r="F580" s="160" t="s">
        <v>2510</v>
      </c>
      <c r="G580" s="160" t="s">
        <v>2511</v>
      </c>
      <c r="H580" s="161">
        <v>164</v>
      </c>
      <c r="I580" s="160" t="s">
        <v>2512</v>
      </c>
      <c r="J580" s="162">
        <v>5042460549</v>
      </c>
      <c r="K580" s="163">
        <v>44515</v>
      </c>
      <c r="L580" s="160" t="s">
        <v>53</v>
      </c>
      <c r="M580" s="160" t="s">
        <v>2514</v>
      </c>
      <c r="N580" s="160" t="s">
        <v>2514</v>
      </c>
      <c r="O580" s="160" t="s">
        <v>3423</v>
      </c>
      <c r="P580" s="160" t="s">
        <v>82</v>
      </c>
      <c r="Q580" s="160" t="s">
        <v>3422</v>
      </c>
      <c r="R580" s="160" t="s">
        <v>3427</v>
      </c>
      <c r="S580" s="160" t="s">
        <v>3428</v>
      </c>
      <c r="T580" s="160" t="s">
        <v>3429</v>
      </c>
      <c r="U580" s="161">
        <v>74559</v>
      </c>
      <c r="V580" s="160" t="s">
        <v>2524</v>
      </c>
      <c r="W580" s="160" t="s">
        <v>2519</v>
      </c>
      <c r="X580" s="164">
        <v>1152</v>
      </c>
      <c r="Y580" s="149"/>
      <c r="Z580" s="149"/>
      <c r="AA580" s="156" t="e">
        <f>SUMIFS('[4]HARGA (2)'!$B$2:$B$32,'[4]HARGA (2)'!$A$2:$A$32,V580)</f>
        <v>#VALUE!</v>
      </c>
      <c r="AB580" s="156" t="e">
        <f t="shared" ref="AB580:AB643" si="9">AA580*X580</f>
        <v>#VALUE!</v>
      </c>
    </row>
    <row r="581" spans="1:28" s="157" customFormat="1" x14ac:dyDescent="0.25">
      <c r="A581" s="149" t="s">
        <v>2506</v>
      </c>
      <c r="B581" s="158" t="s">
        <v>3426</v>
      </c>
      <c r="C581" s="159">
        <v>44516</v>
      </c>
      <c r="D581" s="160" t="s">
        <v>2508</v>
      </c>
      <c r="E581" s="160" t="s">
        <v>2509</v>
      </c>
      <c r="F581" s="160" t="s">
        <v>2510</v>
      </c>
      <c r="G581" s="160" t="s">
        <v>2511</v>
      </c>
      <c r="H581" s="161">
        <v>164</v>
      </c>
      <c r="I581" s="160" t="s">
        <v>2512</v>
      </c>
      <c r="J581" s="162">
        <v>5042460549</v>
      </c>
      <c r="K581" s="163">
        <v>44515</v>
      </c>
      <c r="L581" s="160" t="s">
        <v>53</v>
      </c>
      <c r="M581" s="160" t="s">
        <v>2514</v>
      </c>
      <c r="N581" s="160" t="s">
        <v>2514</v>
      </c>
      <c r="O581" s="160" t="s">
        <v>3423</v>
      </c>
      <c r="P581" s="160" t="s">
        <v>82</v>
      </c>
      <c r="Q581" s="160" t="s">
        <v>3422</v>
      </c>
      <c r="R581" s="160" t="s">
        <v>3427</v>
      </c>
      <c r="S581" s="160" t="s">
        <v>3428</v>
      </c>
      <c r="T581" s="160" t="s">
        <v>3429</v>
      </c>
      <c r="U581" s="161">
        <v>19310</v>
      </c>
      <c r="V581" s="160" t="s">
        <v>2525</v>
      </c>
      <c r="W581" s="160" t="s">
        <v>2519</v>
      </c>
      <c r="X581" s="164">
        <v>1152</v>
      </c>
      <c r="Y581" s="149"/>
      <c r="Z581" s="149"/>
      <c r="AA581" s="156" t="e">
        <f>SUMIFS('[4]HARGA (2)'!$B$2:$B$32,'[4]HARGA (2)'!$A$2:$A$32,V581)</f>
        <v>#VALUE!</v>
      </c>
      <c r="AB581" s="156" t="e">
        <f t="shared" si="9"/>
        <v>#VALUE!</v>
      </c>
    </row>
    <row r="582" spans="1:28" s="157" customFormat="1" x14ac:dyDescent="0.25">
      <c r="A582" s="149" t="s">
        <v>2506</v>
      </c>
      <c r="B582" s="158" t="s">
        <v>3426</v>
      </c>
      <c r="C582" s="159">
        <v>44516</v>
      </c>
      <c r="D582" s="160" t="s">
        <v>2508</v>
      </c>
      <c r="E582" s="160" t="s">
        <v>2509</v>
      </c>
      <c r="F582" s="160" t="s">
        <v>2510</v>
      </c>
      <c r="G582" s="160" t="s">
        <v>2511</v>
      </c>
      <c r="H582" s="161">
        <v>164</v>
      </c>
      <c r="I582" s="160" t="s">
        <v>2512</v>
      </c>
      <c r="J582" s="162">
        <v>5042460549</v>
      </c>
      <c r="K582" s="163">
        <v>44515</v>
      </c>
      <c r="L582" s="160" t="s">
        <v>53</v>
      </c>
      <c r="M582" s="160" t="s">
        <v>2514</v>
      </c>
      <c r="N582" s="160" t="s">
        <v>2514</v>
      </c>
      <c r="O582" s="160" t="s">
        <v>3423</v>
      </c>
      <c r="P582" s="160" t="s">
        <v>82</v>
      </c>
      <c r="Q582" s="160" t="s">
        <v>3422</v>
      </c>
      <c r="R582" s="160" t="s">
        <v>3427</v>
      </c>
      <c r="S582" s="160" t="s">
        <v>3428</v>
      </c>
      <c r="T582" s="160" t="s">
        <v>3429</v>
      </c>
      <c r="U582" s="160" t="s">
        <v>2517</v>
      </c>
      <c r="V582" s="160" t="s">
        <v>2518</v>
      </c>
      <c r="W582" s="160" t="s">
        <v>2519</v>
      </c>
      <c r="X582" s="164">
        <v>1152</v>
      </c>
      <c r="Y582" s="149"/>
      <c r="Z582" s="149"/>
      <c r="AA582" s="156" t="e">
        <f>SUMIFS('[4]HARGA (2)'!$B$2:$B$32,'[4]HARGA (2)'!$A$2:$A$32,V582)</f>
        <v>#VALUE!</v>
      </c>
      <c r="AB582" s="156" t="e">
        <f t="shared" si="9"/>
        <v>#VALUE!</v>
      </c>
    </row>
    <row r="583" spans="1:28" s="157" customFormat="1" x14ac:dyDescent="0.25">
      <c r="A583" s="149" t="s">
        <v>2506</v>
      </c>
      <c r="B583" s="158" t="s">
        <v>3426</v>
      </c>
      <c r="C583" s="159">
        <v>44516</v>
      </c>
      <c r="D583" s="160" t="s">
        <v>2508</v>
      </c>
      <c r="E583" s="160" t="s">
        <v>2509</v>
      </c>
      <c r="F583" s="160" t="s">
        <v>2510</v>
      </c>
      <c r="G583" s="160" t="s">
        <v>2511</v>
      </c>
      <c r="H583" s="161">
        <v>164</v>
      </c>
      <c r="I583" s="160" t="s">
        <v>2512</v>
      </c>
      <c r="J583" s="162">
        <v>5042460549</v>
      </c>
      <c r="K583" s="163">
        <v>44515</v>
      </c>
      <c r="L583" s="160" t="s">
        <v>53</v>
      </c>
      <c r="M583" s="160" t="s">
        <v>2514</v>
      </c>
      <c r="N583" s="160" t="s">
        <v>2514</v>
      </c>
      <c r="O583" s="160" t="s">
        <v>3423</v>
      </c>
      <c r="P583" s="160" t="s">
        <v>82</v>
      </c>
      <c r="Q583" s="160" t="s">
        <v>3422</v>
      </c>
      <c r="R583" s="160" t="s">
        <v>3427</v>
      </c>
      <c r="S583" s="160" t="s">
        <v>3428</v>
      </c>
      <c r="T583" s="160" t="s">
        <v>3429</v>
      </c>
      <c r="U583" s="161">
        <v>33300</v>
      </c>
      <c r="V583" s="160" t="s">
        <v>65</v>
      </c>
      <c r="W583" s="160" t="s">
        <v>2519</v>
      </c>
      <c r="X583" s="164">
        <v>24</v>
      </c>
      <c r="Y583" s="149"/>
      <c r="Z583" s="149"/>
      <c r="AA583" s="156" t="e">
        <f>SUMIFS('[4]HARGA (2)'!$B$2:$B$32,'[4]HARGA (2)'!$A$2:$A$32,V583)</f>
        <v>#VALUE!</v>
      </c>
      <c r="AB583" s="156" t="e">
        <f t="shared" si="9"/>
        <v>#VALUE!</v>
      </c>
    </row>
    <row r="584" spans="1:28" s="157" customFormat="1" x14ac:dyDescent="0.25">
      <c r="A584" s="149" t="s">
        <v>2506</v>
      </c>
      <c r="B584" s="150" t="s">
        <v>3430</v>
      </c>
      <c r="C584" s="151">
        <v>44516</v>
      </c>
      <c r="D584" s="150" t="s">
        <v>2508</v>
      </c>
      <c r="E584" s="150" t="s">
        <v>2509</v>
      </c>
      <c r="F584" s="150" t="s">
        <v>2510</v>
      </c>
      <c r="G584" s="150" t="s">
        <v>2511</v>
      </c>
      <c r="H584" s="152">
        <v>164</v>
      </c>
      <c r="I584" s="150" t="s">
        <v>2512</v>
      </c>
      <c r="J584" s="153" t="s">
        <v>3431</v>
      </c>
      <c r="K584" s="154">
        <v>44516</v>
      </c>
      <c r="L584" s="150" t="s">
        <v>53</v>
      </c>
      <c r="M584" s="150" t="s">
        <v>2514</v>
      </c>
      <c r="N584" s="150" t="s">
        <v>2514</v>
      </c>
      <c r="O584" s="150" t="s">
        <v>2572</v>
      </c>
      <c r="P584" s="150" t="s">
        <v>948</v>
      </c>
      <c r="Q584" s="150" t="s">
        <v>3431</v>
      </c>
      <c r="R584" s="150" t="s">
        <v>3432</v>
      </c>
      <c r="S584" s="150"/>
      <c r="T584" s="150" t="s">
        <v>3433</v>
      </c>
      <c r="U584" s="150" t="s">
        <v>2517</v>
      </c>
      <c r="V584" s="150" t="s">
        <v>2518</v>
      </c>
      <c r="W584" s="150" t="s">
        <v>2519</v>
      </c>
      <c r="X584" s="155">
        <v>39</v>
      </c>
      <c r="Y584" s="149"/>
      <c r="Z584" s="149"/>
      <c r="AA584" s="156" t="e">
        <f>SUMIFS('[4]HARGA (2)'!$B$2:$B$32,'[4]HARGA (2)'!$A$2:$A$32,V584)</f>
        <v>#VALUE!</v>
      </c>
      <c r="AB584" s="156" t="e">
        <f t="shared" si="9"/>
        <v>#VALUE!</v>
      </c>
    </row>
    <row r="585" spans="1:28" s="157" customFormat="1" x14ac:dyDescent="0.25">
      <c r="A585" s="149" t="s">
        <v>2506</v>
      </c>
      <c r="B585" s="158" t="s">
        <v>3434</v>
      </c>
      <c r="C585" s="159">
        <v>44516</v>
      </c>
      <c r="D585" s="160" t="s">
        <v>2508</v>
      </c>
      <c r="E585" s="160" t="s">
        <v>2509</v>
      </c>
      <c r="F585" s="160" t="s">
        <v>2510</v>
      </c>
      <c r="G585" s="160" t="s">
        <v>2511</v>
      </c>
      <c r="H585" s="161">
        <v>164</v>
      </c>
      <c r="I585" s="160" t="s">
        <v>2512</v>
      </c>
      <c r="J585" s="162">
        <v>5042454662</v>
      </c>
      <c r="K585" s="163">
        <v>44516</v>
      </c>
      <c r="L585" s="160" t="s">
        <v>53</v>
      </c>
      <c r="M585" s="160" t="s">
        <v>2514</v>
      </c>
      <c r="N585" s="160" t="s">
        <v>2514</v>
      </c>
      <c r="O585" s="160" t="s">
        <v>2572</v>
      </c>
      <c r="P585" s="160" t="s">
        <v>948</v>
      </c>
      <c r="Q585" s="160" t="s">
        <v>3431</v>
      </c>
      <c r="R585" s="160" t="s">
        <v>3435</v>
      </c>
      <c r="S585" s="160" t="s">
        <v>3428</v>
      </c>
      <c r="T585" s="160" t="s">
        <v>3436</v>
      </c>
      <c r="U585" s="161">
        <v>74559</v>
      </c>
      <c r="V585" s="160" t="s">
        <v>2524</v>
      </c>
      <c r="W585" s="160" t="s">
        <v>2519</v>
      </c>
      <c r="X585" s="164">
        <v>1344</v>
      </c>
      <c r="Y585" s="149"/>
      <c r="Z585" s="149"/>
      <c r="AA585" s="156" t="e">
        <f>SUMIFS('[4]HARGA (2)'!$B$2:$B$32,'[4]HARGA (2)'!$A$2:$A$32,V585)</f>
        <v>#VALUE!</v>
      </c>
      <c r="AB585" s="156" t="e">
        <f t="shared" si="9"/>
        <v>#VALUE!</v>
      </c>
    </row>
    <row r="586" spans="1:28" s="157" customFormat="1" x14ac:dyDescent="0.25">
      <c r="A586" s="149" t="s">
        <v>2506</v>
      </c>
      <c r="B586" s="158" t="s">
        <v>3434</v>
      </c>
      <c r="C586" s="159">
        <v>44516</v>
      </c>
      <c r="D586" s="160" t="s">
        <v>2508</v>
      </c>
      <c r="E586" s="160" t="s">
        <v>2509</v>
      </c>
      <c r="F586" s="160" t="s">
        <v>2510</v>
      </c>
      <c r="G586" s="160" t="s">
        <v>2511</v>
      </c>
      <c r="H586" s="161">
        <v>164</v>
      </c>
      <c r="I586" s="160" t="s">
        <v>2512</v>
      </c>
      <c r="J586" s="162">
        <v>5042454662</v>
      </c>
      <c r="K586" s="163">
        <v>44516</v>
      </c>
      <c r="L586" s="160" t="s">
        <v>53</v>
      </c>
      <c r="M586" s="160" t="s">
        <v>2514</v>
      </c>
      <c r="N586" s="160" t="s">
        <v>2514</v>
      </c>
      <c r="O586" s="160" t="s">
        <v>2572</v>
      </c>
      <c r="P586" s="160" t="s">
        <v>948</v>
      </c>
      <c r="Q586" s="160" t="s">
        <v>3431</v>
      </c>
      <c r="R586" s="160" t="s">
        <v>3435</v>
      </c>
      <c r="S586" s="160" t="s">
        <v>3428</v>
      </c>
      <c r="T586" s="160" t="s">
        <v>3436</v>
      </c>
      <c r="U586" s="161">
        <v>19310</v>
      </c>
      <c r="V586" s="160" t="s">
        <v>2525</v>
      </c>
      <c r="W586" s="160" t="s">
        <v>2519</v>
      </c>
      <c r="X586" s="164">
        <v>1344</v>
      </c>
      <c r="Y586" s="149"/>
      <c r="Z586" s="149"/>
      <c r="AA586" s="156" t="e">
        <f>SUMIFS('[4]HARGA (2)'!$B$2:$B$32,'[4]HARGA (2)'!$A$2:$A$32,V586)</f>
        <v>#VALUE!</v>
      </c>
      <c r="AB586" s="156" t="e">
        <f t="shared" si="9"/>
        <v>#VALUE!</v>
      </c>
    </row>
    <row r="587" spans="1:28" s="157" customFormat="1" x14ac:dyDescent="0.25">
      <c r="A587" s="149" t="s">
        <v>2506</v>
      </c>
      <c r="B587" s="158" t="s">
        <v>3434</v>
      </c>
      <c r="C587" s="159">
        <v>44516</v>
      </c>
      <c r="D587" s="160" t="s">
        <v>2508</v>
      </c>
      <c r="E587" s="160" t="s">
        <v>2509</v>
      </c>
      <c r="F587" s="160" t="s">
        <v>2510</v>
      </c>
      <c r="G587" s="160" t="s">
        <v>2511</v>
      </c>
      <c r="H587" s="161">
        <v>164</v>
      </c>
      <c r="I587" s="160" t="s">
        <v>2512</v>
      </c>
      <c r="J587" s="162">
        <v>5042454662</v>
      </c>
      <c r="K587" s="163">
        <v>44516</v>
      </c>
      <c r="L587" s="160" t="s">
        <v>53</v>
      </c>
      <c r="M587" s="160" t="s">
        <v>2514</v>
      </c>
      <c r="N587" s="160" t="s">
        <v>2514</v>
      </c>
      <c r="O587" s="160" t="s">
        <v>2572</v>
      </c>
      <c r="P587" s="160" t="s">
        <v>948</v>
      </c>
      <c r="Q587" s="160" t="s">
        <v>3431</v>
      </c>
      <c r="R587" s="160" t="s">
        <v>3435</v>
      </c>
      <c r="S587" s="160" t="s">
        <v>3428</v>
      </c>
      <c r="T587" s="160" t="s">
        <v>3436</v>
      </c>
      <c r="U587" s="160" t="s">
        <v>2517</v>
      </c>
      <c r="V587" s="160" t="s">
        <v>2518</v>
      </c>
      <c r="W587" s="160" t="s">
        <v>2519</v>
      </c>
      <c r="X587" s="164">
        <v>1344</v>
      </c>
      <c r="Y587" s="149"/>
      <c r="Z587" s="149"/>
      <c r="AA587" s="156" t="e">
        <f>SUMIFS('[4]HARGA (2)'!$B$2:$B$32,'[4]HARGA (2)'!$A$2:$A$32,V587)</f>
        <v>#VALUE!</v>
      </c>
      <c r="AB587" s="156" t="e">
        <f t="shared" si="9"/>
        <v>#VALUE!</v>
      </c>
    </row>
    <row r="588" spans="1:28" s="157" customFormat="1" x14ac:dyDescent="0.25">
      <c r="A588" s="149" t="s">
        <v>2506</v>
      </c>
      <c r="B588" s="158" t="s">
        <v>3434</v>
      </c>
      <c r="C588" s="159">
        <v>44516</v>
      </c>
      <c r="D588" s="160" t="s">
        <v>2508</v>
      </c>
      <c r="E588" s="160" t="s">
        <v>2509</v>
      </c>
      <c r="F588" s="160" t="s">
        <v>2510</v>
      </c>
      <c r="G588" s="160" t="s">
        <v>2511</v>
      </c>
      <c r="H588" s="161">
        <v>164</v>
      </c>
      <c r="I588" s="160" t="s">
        <v>2512</v>
      </c>
      <c r="J588" s="162">
        <v>5042454662</v>
      </c>
      <c r="K588" s="163">
        <v>44516</v>
      </c>
      <c r="L588" s="160" t="s">
        <v>53</v>
      </c>
      <c r="M588" s="160" t="s">
        <v>2514</v>
      </c>
      <c r="N588" s="160" t="s">
        <v>2514</v>
      </c>
      <c r="O588" s="160" t="s">
        <v>2572</v>
      </c>
      <c r="P588" s="160" t="s">
        <v>948</v>
      </c>
      <c r="Q588" s="160" t="s">
        <v>3431</v>
      </c>
      <c r="R588" s="160" t="s">
        <v>3435</v>
      </c>
      <c r="S588" s="160" t="s">
        <v>3428</v>
      </c>
      <c r="T588" s="160" t="s">
        <v>3436</v>
      </c>
      <c r="U588" s="161">
        <v>33300</v>
      </c>
      <c r="V588" s="160" t="s">
        <v>65</v>
      </c>
      <c r="W588" s="160" t="s">
        <v>2519</v>
      </c>
      <c r="X588" s="164">
        <v>28</v>
      </c>
      <c r="Y588" s="149"/>
      <c r="Z588" s="149"/>
      <c r="AA588" s="156" t="e">
        <f>SUMIFS('[4]HARGA (2)'!$B$2:$B$32,'[4]HARGA (2)'!$A$2:$A$32,V588)</f>
        <v>#VALUE!</v>
      </c>
      <c r="AB588" s="156" t="e">
        <f t="shared" si="9"/>
        <v>#VALUE!</v>
      </c>
    </row>
    <row r="589" spans="1:28" s="157" customFormat="1" x14ac:dyDescent="0.25">
      <c r="A589" s="149" t="s">
        <v>2506</v>
      </c>
      <c r="B589" s="158" t="s">
        <v>3437</v>
      </c>
      <c r="C589" s="159">
        <v>44517</v>
      </c>
      <c r="D589" s="160" t="s">
        <v>2508</v>
      </c>
      <c r="E589" s="160" t="s">
        <v>2509</v>
      </c>
      <c r="F589" s="160" t="s">
        <v>2510</v>
      </c>
      <c r="G589" s="160" t="s">
        <v>2511</v>
      </c>
      <c r="H589" s="161">
        <v>120</v>
      </c>
      <c r="I589" s="160" t="s">
        <v>2639</v>
      </c>
      <c r="J589" s="161">
        <v>5042467285</v>
      </c>
      <c r="K589" s="163">
        <v>44516</v>
      </c>
      <c r="L589" s="160" t="s">
        <v>386</v>
      </c>
      <c r="M589" s="160" t="s">
        <v>2514</v>
      </c>
      <c r="N589" s="160" t="s">
        <v>2514</v>
      </c>
      <c r="O589" s="160" t="s">
        <v>3438</v>
      </c>
      <c r="P589" s="160" t="s">
        <v>3439</v>
      </c>
      <c r="Q589" s="160" t="s">
        <v>3440</v>
      </c>
      <c r="R589" s="160" t="s">
        <v>3441</v>
      </c>
      <c r="S589" s="160" t="s">
        <v>3442</v>
      </c>
      <c r="T589" s="160" t="s">
        <v>3443</v>
      </c>
      <c r="U589" s="161">
        <v>74556</v>
      </c>
      <c r="V589" s="160" t="s">
        <v>931</v>
      </c>
      <c r="W589" s="160" t="s">
        <v>2519</v>
      </c>
      <c r="X589" s="164">
        <v>2912</v>
      </c>
      <c r="Y589" s="149"/>
      <c r="Z589" s="149"/>
      <c r="AA589" s="156" t="e">
        <f>SUMIFS('[4]HARGA (2)'!$B$2:$B$32,'[4]HARGA (2)'!$A$2:$A$32,V589)</f>
        <v>#VALUE!</v>
      </c>
      <c r="AB589" s="156" t="e">
        <f t="shared" si="9"/>
        <v>#VALUE!</v>
      </c>
    </row>
    <row r="590" spans="1:28" s="157" customFormat="1" x14ac:dyDescent="0.25">
      <c r="A590" s="149" t="s">
        <v>2506</v>
      </c>
      <c r="B590" s="150" t="s">
        <v>3444</v>
      </c>
      <c r="C590" s="151">
        <v>44517</v>
      </c>
      <c r="D590" s="150" t="s">
        <v>2508</v>
      </c>
      <c r="E590" s="150" t="s">
        <v>2509</v>
      </c>
      <c r="F590" s="150" t="s">
        <v>2510</v>
      </c>
      <c r="G590" s="150" t="s">
        <v>2511</v>
      </c>
      <c r="H590" s="152">
        <v>164</v>
      </c>
      <c r="I590" s="150" t="s">
        <v>2512</v>
      </c>
      <c r="J590" s="150"/>
      <c r="K590" s="154">
        <v>44516</v>
      </c>
      <c r="L590" s="150" t="s">
        <v>53</v>
      </c>
      <c r="M590" s="150" t="s">
        <v>2514</v>
      </c>
      <c r="N590" s="150" t="s">
        <v>2514</v>
      </c>
      <c r="O590" s="150" t="s">
        <v>629</v>
      </c>
      <c r="P590" s="150" t="s">
        <v>630</v>
      </c>
      <c r="Q590" s="150" t="s">
        <v>3445</v>
      </c>
      <c r="R590" s="150" t="s">
        <v>3446</v>
      </c>
      <c r="S590" s="150"/>
      <c r="T590" s="150" t="s">
        <v>3447</v>
      </c>
      <c r="U590" s="150" t="s">
        <v>2517</v>
      </c>
      <c r="V590" s="150" t="s">
        <v>2518</v>
      </c>
      <c r="W590" s="150" t="s">
        <v>2519</v>
      </c>
      <c r="X590" s="155">
        <v>55</v>
      </c>
      <c r="Y590" s="149"/>
      <c r="Z590" s="149"/>
      <c r="AA590" s="156" t="e">
        <f>SUMIFS('[4]HARGA (2)'!$B$2:$B$32,'[4]HARGA (2)'!$A$2:$A$32,V590)</f>
        <v>#VALUE!</v>
      </c>
      <c r="AB590" s="156" t="e">
        <f t="shared" si="9"/>
        <v>#VALUE!</v>
      </c>
    </row>
    <row r="591" spans="1:28" s="157" customFormat="1" x14ac:dyDescent="0.25">
      <c r="A591" s="149" t="s">
        <v>2506</v>
      </c>
      <c r="B591" s="158" t="s">
        <v>3448</v>
      </c>
      <c r="C591" s="159">
        <v>44517</v>
      </c>
      <c r="D591" s="160" t="s">
        <v>2508</v>
      </c>
      <c r="E591" s="160" t="s">
        <v>2509</v>
      </c>
      <c r="F591" s="160" t="s">
        <v>2510</v>
      </c>
      <c r="G591" s="160" t="s">
        <v>2511</v>
      </c>
      <c r="H591" s="161">
        <v>164</v>
      </c>
      <c r="I591" s="160" t="s">
        <v>2512</v>
      </c>
      <c r="J591" s="161">
        <v>5042459096</v>
      </c>
      <c r="K591" s="163">
        <v>44516</v>
      </c>
      <c r="L591" s="160" t="s">
        <v>53</v>
      </c>
      <c r="M591" s="160" t="s">
        <v>2514</v>
      </c>
      <c r="N591" s="160" t="s">
        <v>2514</v>
      </c>
      <c r="O591" s="160" t="s">
        <v>629</v>
      </c>
      <c r="P591" s="160" t="s">
        <v>630</v>
      </c>
      <c r="Q591" s="160" t="s">
        <v>3445</v>
      </c>
      <c r="R591" s="160" t="s">
        <v>3449</v>
      </c>
      <c r="S591" s="160" t="s">
        <v>3450</v>
      </c>
      <c r="T591" s="160" t="s">
        <v>3451</v>
      </c>
      <c r="U591" s="161">
        <v>74559</v>
      </c>
      <c r="V591" s="160" t="s">
        <v>2524</v>
      </c>
      <c r="W591" s="160" t="s">
        <v>2519</v>
      </c>
      <c r="X591" s="164">
        <v>1152</v>
      </c>
      <c r="Y591" s="149"/>
      <c r="Z591" s="149"/>
      <c r="AA591" s="156" t="e">
        <f>SUMIFS('[4]HARGA (2)'!$B$2:$B$32,'[4]HARGA (2)'!$A$2:$A$32,V591)</f>
        <v>#VALUE!</v>
      </c>
      <c r="AB591" s="156" t="e">
        <f t="shared" si="9"/>
        <v>#VALUE!</v>
      </c>
    </row>
    <row r="592" spans="1:28" s="157" customFormat="1" x14ac:dyDescent="0.25">
      <c r="A592" s="149" t="s">
        <v>2506</v>
      </c>
      <c r="B592" s="158" t="s">
        <v>3448</v>
      </c>
      <c r="C592" s="159">
        <v>44517</v>
      </c>
      <c r="D592" s="160" t="s">
        <v>2508</v>
      </c>
      <c r="E592" s="160" t="s">
        <v>2509</v>
      </c>
      <c r="F592" s="160" t="s">
        <v>2510</v>
      </c>
      <c r="G592" s="160" t="s">
        <v>2511</v>
      </c>
      <c r="H592" s="161">
        <v>164</v>
      </c>
      <c r="I592" s="160" t="s">
        <v>2512</v>
      </c>
      <c r="J592" s="161">
        <v>5042459096</v>
      </c>
      <c r="K592" s="163">
        <v>44516</v>
      </c>
      <c r="L592" s="160" t="s">
        <v>53</v>
      </c>
      <c r="M592" s="160" t="s">
        <v>2514</v>
      </c>
      <c r="N592" s="160" t="s">
        <v>2514</v>
      </c>
      <c r="O592" s="160" t="s">
        <v>629</v>
      </c>
      <c r="P592" s="160" t="s">
        <v>630</v>
      </c>
      <c r="Q592" s="160" t="s">
        <v>3445</v>
      </c>
      <c r="R592" s="160" t="s">
        <v>3449</v>
      </c>
      <c r="S592" s="160" t="s">
        <v>3450</v>
      </c>
      <c r="T592" s="160" t="s">
        <v>3451</v>
      </c>
      <c r="U592" s="161">
        <v>19310</v>
      </c>
      <c r="V592" s="160" t="s">
        <v>2525</v>
      </c>
      <c r="W592" s="160" t="s">
        <v>2519</v>
      </c>
      <c r="X592" s="164">
        <v>1152</v>
      </c>
      <c r="Y592" s="149"/>
      <c r="Z592" s="149"/>
      <c r="AA592" s="156" t="e">
        <f>SUMIFS('[4]HARGA (2)'!$B$2:$B$32,'[4]HARGA (2)'!$A$2:$A$32,V592)</f>
        <v>#VALUE!</v>
      </c>
      <c r="AB592" s="156" t="e">
        <f t="shared" si="9"/>
        <v>#VALUE!</v>
      </c>
    </row>
    <row r="593" spans="1:28" s="157" customFormat="1" x14ac:dyDescent="0.25">
      <c r="A593" s="149" t="s">
        <v>2506</v>
      </c>
      <c r="B593" s="158" t="s">
        <v>3448</v>
      </c>
      <c r="C593" s="159">
        <v>44517</v>
      </c>
      <c r="D593" s="160" t="s">
        <v>2508</v>
      </c>
      <c r="E593" s="160" t="s">
        <v>2509</v>
      </c>
      <c r="F593" s="160" t="s">
        <v>2510</v>
      </c>
      <c r="G593" s="160" t="s">
        <v>2511</v>
      </c>
      <c r="H593" s="161">
        <v>164</v>
      </c>
      <c r="I593" s="160" t="s">
        <v>2512</v>
      </c>
      <c r="J593" s="161">
        <v>5042459096</v>
      </c>
      <c r="K593" s="163">
        <v>44516</v>
      </c>
      <c r="L593" s="160" t="s">
        <v>53</v>
      </c>
      <c r="M593" s="160" t="s">
        <v>2514</v>
      </c>
      <c r="N593" s="160" t="s">
        <v>2514</v>
      </c>
      <c r="O593" s="160" t="s">
        <v>629</v>
      </c>
      <c r="P593" s="160" t="s">
        <v>630</v>
      </c>
      <c r="Q593" s="160" t="s">
        <v>3445</v>
      </c>
      <c r="R593" s="160" t="s">
        <v>3449</v>
      </c>
      <c r="S593" s="160" t="s">
        <v>3450</v>
      </c>
      <c r="T593" s="160" t="s">
        <v>3451</v>
      </c>
      <c r="U593" s="160" t="s">
        <v>2517</v>
      </c>
      <c r="V593" s="160" t="s">
        <v>2518</v>
      </c>
      <c r="W593" s="160" t="s">
        <v>2519</v>
      </c>
      <c r="X593" s="164">
        <v>1152</v>
      </c>
      <c r="Y593" s="149"/>
      <c r="Z593" s="149"/>
      <c r="AA593" s="156" t="e">
        <f>SUMIFS('[4]HARGA (2)'!$B$2:$B$32,'[4]HARGA (2)'!$A$2:$A$32,V593)</f>
        <v>#VALUE!</v>
      </c>
      <c r="AB593" s="156" t="e">
        <f t="shared" si="9"/>
        <v>#VALUE!</v>
      </c>
    </row>
    <row r="594" spans="1:28" s="157" customFormat="1" x14ac:dyDescent="0.25">
      <c r="A594" s="149" t="s">
        <v>2506</v>
      </c>
      <c r="B594" s="158" t="s">
        <v>3448</v>
      </c>
      <c r="C594" s="159">
        <v>44517</v>
      </c>
      <c r="D594" s="160" t="s">
        <v>2508</v>
      </c>
      <c r="E594" s="160" t="s">
        <v>2509</v>
      </c>
      <c r="F594" s="160" t="s">
        <v>2510</v>
      </c>
      <c r="G594" s="160" t="s">
        <v>2511</v>
      </c>
      <c r="H594" s="161">
        <v>164</v>
      </c>
      <c r="I594" s="160" t="s">
        <v>2512</v>
      </c>
      <c r="J594" s="161">
        <v>5042459096</v>
      </c>
      <c r="K594" s="163">
        <v>44516</v>
      </c>
      <c r="L594" s="160" t="s">
        <v>53</v>
      </c>
      <c r="M594" s="160" t="s">
        <v>2514</v>
      </c>
      <c r="N594" s="160" t="s">
        <v>2514</v>
      </c>
      <c r="O594" s="160" t="s">
        <v>629</v>
      </c>
      <c r="P594" s="160" t="s">
        <v>630</v>
      </c>
      <c r="Q594" s="160" t="s">
        <v>3445</v>
      </c>
      <c r="R594" s="160" t="s">
        <v>3449</v>
      </c>
      <c r="S594" s="160" t="s">
        <v>3450</v>
      </c>
      <c r="T594" s="160" t="s">
        <v>3451</v>
      </c>
      <c r="U594" s="161">
        <v>33300</v>
      </c>
      <c r="V594" s="160" t="s">
        <v>65</v>
      </c>
      <c r="W594" s="160" t="s">
        <v>2519</v>
      </c>
      <c r="X594" s="164">
        <v>24</v>
      </c>
      <c r="Y594" s="149"/>
      <c r="Z594" s="149"/>
      <c r="AA594" s="156" t="e">
        <f>SUMIFS('[4]HARGA (2)'!$B$2:$B$32,'[4]HARGA (2)'!$A$2:$A$32,V594)</f>
        <v>#VALUE!</v>
      </c>
      <c r="AB594" s="156" t="e">
        <f t="shared" si="9"/>
        <v>#VALUE!</v>
      </c>
    </row>
    <row r="595" spans="1:28" s="157" customFormat="1" x14ac:dyDescent="0.25">
      <c r="A595" s="149" t="s">
        <v>2506</v>
      </c>
      <c r="B595" s="150" t="s">
        <v>3452</v>
      </c>
      <c r="C595" s="151">
        <v>44517</v>
      </c>
      <c r="D595" s="150" t="s">
        <v>2508</v>
      </c>
      <c r="E595" s="150" t="s">
        <v>2509</v>
      </c>
      <c r="F595" s="150" t="s">
        <v>2510</v>
      </c>
      <c r="G595" s="150" t="s">
        <v>2511</v>
      </c>
      <c r="H595" s="152">
        <v>164</v>
      </c>
      <c r="I595" s="150" t="s">
        <v>2512</v>
      </c>
      <c r="J595" s="152">
        <v>5042467993</v>
      </c>
      <c r="K595" s="154">
        <v>44516</v>
      </c>
      <c r="L595" s="150" t="s">
        <v>193</v>
      </c>
      <c r="M595" s="150" t="s">
        <v>2514</v>
      </c>
      <c r="N595" s="150" t="s">
        <v>2514</v>
      </c>
      <c r="O595" s="150" t="s">
        <v>2680</v>
      </c>
      <c r="P595" s="150" t="s">
        <v>261</v>
      </c>
      <c r="Q595" s="150" t="s">
        <v>3453</v>
      </c>
      <c r="R595" s="150" t="s">
        <v>3454</v>
      </c>
      <c r="S595" s="150"/>
      <c r="T595" s="150" t="s">
        <v>3455</v>
      </c>
      <c r="U595" s="150" t="s">
        <v>2517</v>
      </c>
      <c r="V595" s="150" t="s">
        <v>2518</v>
      </c>
      <c r="W595" s="150" t="s">
        <v>2519</v>
      </c>
      <c r="X595" s="155">
        <v>48</v>
      </c>
      <c r="Y595" s="149"/>
      <c r="Z595" s="149"/>
      <c r="AA595" s="156" t="e">
        <f>SUMIFS('[4]HARGA (2)'!$B$2:$B$32,'[4]HARGA (2)'!$A$2:$A$32,V595)</f>
        <v>#VALUE!</v>
      </c>
      <c r="AB595" s="156" t="e">
        <f t="shared" si="9"/>
        <v>#VALUE!</v>
      </c>
    </row>
    <row r="596" spans="1:28" s="157" customFormat="1" x14ac:dyDescent="0.25">
      <c r="A596" s="149" t="s">
        <v>2506</v>
      </c>
      <c r="B596" s="158" t="s">
        <v>3456</v>
      </c>
      <c r="C596" s="159">
        <v>44517</v>
      </c>
      <c r="D596" s="160" t="s">
        <v>2508</v>
      </c>
      <c r="E596" s="160" t="s">
        <v>2509</v>
      </c>
      <c r="F596" s="160" t="s">
        <v>2510</v>
      </c>
      <c r="G596" s="160" t="s">
        <v>2511</v>
      </c>
      <c r="H596" s="161">
        <v>164</v>
      </c>
      <c r="I596" s="160" t="s">
        <v>2512</v>
      </c>
      <c r="J596" s="161">
        <v>5042469747</v>
      </c>
      <c r="K596" s="163">
        <v>44516</v>
      </c>
      <c r="L596" s="160" t="s">
        <v>193</v>
      </c>
      <c r="M596" s="160" t="s">
        <v>2514</v>
      </c>
      <c r="N596" s="160" t="s">
        <v>2514</v>
      </c>
      <c r="O596" s="160" t="s">
        <v>2680</v>
      </c>
      <c r="P596" s="160" t="s">
        <v>261</v>
      </c>
      <c r="Q596" s="160" t="s">
        <v>3457</v>
      </c>
      <c r="R596" s="160" t="s">
        <v>3458</v>
      </c>
      <c r="S596" s="160" t="s">
        <v>3450</v>
      </c>
      <c r="T596" s="160" t="s">
        <v>3459</v>
      </c>
      <c r="U596" s="161">
        <v>74559</v>
      </c>
      <c r="V596" s="160" t="s">
        <v>2524</v>
      </c>
      <c r="W596" s="160" t="s">
        <v>2519</v>
      </c>
      <c r="X596" s="164">
        <v>1104</v>
      </c>
      <c r="Y596" s="149"/>
      <c r="Z596" s="149"/>
      <c r="AA596" s="156" t="e">
        <f>SUMIFS('[4]HARGA (2)'!$B$2:$B$32,'[4]HARGA (2)'!$A$2:$A$32,V596)</f>
        <v>#VALUE!</v>
      </c>
      <c r="AB596" s="156" t="e">
        <f t="shared" si="9"/>
        <v>#VALUE!</v>
      </c>
    </row>
    <row r="597" spans="1:28" s="157" customFormat="1" x14ac:dyDescent="0.25">
      <c r="A597" s="149" t="s">
        <v>2506</v>
      </c>
      <c r="B597" s="158" t="s">
        <v>3456</v>
      </c>
      <c r="C597" s="159">
        <v>44517</v>
      </c>
      <c r="D597" s="160" t="s">
        <v>2508</v>
      </c>
      <c r="E597" s="160" t="s">
        <v>2509</v>
      </c>
      <c r="F597" s="160" t="s">
        <v>2510</v>
      </c>
      <c r="G597" s="160" t="s">
        <v>2511</v>
      </c>
      <c r="H597" s="161">
        <v>164</v>
      </c>
      <c r="I597" s="160" t="s">
        <v>2512</v>
      </c>
      <c r="J597" s="161">
        <v>5042469747</v>
      </c>
      <c r="K597" s="163">
        <v>44516</v>
      </c>
      <c r="L597" s="160" t="s">
        <v>193</v>
      </c>
      <c r="M597" s="160" t="s">
        <v>2514</v>
      </c>
      <c r="N597" s="160" t="s">
        <v>2514</v>
      </c>
      <c r="O597" s="160" t="s">
        <v>2680</v>
      </c>
      <c r="P597" s="160" t="s">
        <v>261</v>
      </c>
      <c r="Q597" s="160" t="s">
        <v>3457</v>
      </c>
      <c r="R597" s="160" t="s">
        <v>3458</v>
      </c>
      <c r="S597" s="160" t="s">
        <v>3450</v>
      </c>
      <c r="T597" s="160" t="s">
        <v>3459</v>
      </c>
      <c r="U597" s="161">
        <v>19310</v>
      </c>
      <c r="V597" s="160" t="s">
        <v>2525</v>
      </c>
      <c r="W597" s="160" t="s">
        <v>2519</v>
      </c>
      <c r="X597" s="164">
        <v>1104</v>
      </c>
      <c r="Y597" s="149"/>
      <c r="Z597" s="149"/>
      <c r="AA597" s="156" t="e">
        <f>SUMIFS('[4]HARGA (2)'!$B$2:$B$32,'[4]HARGA (2)'!$A$2:$A$32,V597)</f>
        <v>#VALUE!</v>
      </c>
      <c r="AB597" s="156" t="e">
        <f t="shared" si="9"/>
        <v>#VALUE!</v>
      </c>
    </row>
    <row r="598" spans="1:28" s="157" customFormat="1" x14ac:dyDescent="0.25">
      <c r="A598" s="149" t="s">
        <v>2506</v>
      </c>
      <c r="B598" s="158" t="s">
        <v>3456</v>
      </c>
      <c r="C598" s="159">
        <v>44517</v>
      </c>
      <c r="D598" s="160" t="s">
        <v>2508</v>
      </c>
      <c r="E598" s="160" t="s">
        <v>2509</v>
      </c>
      <c r="F598" s="160" t="s">
        <v>2510</v>
      </c>
      <c r="G598" s="160" t="s">
        <v>2511</v>
      </c>
      <c r="H598" s="161">
        <v>164</v>
      </c>
      <c r="I598" s="160" t="s">
        <v>2512</v>
      </c>
      <c r="J598" s="161">
        <v>5042469747</v>
      </c>
      <c r="K598" s="163">
        <v>44516</v>
      </c>
      <c r="L598" s="160" t="s">
        <v>193</v>
      </c>
      <c r="M598" s="160" t="s">
        <v>2514</v>
      </c>
      <c r="N598" s="160" t="s">
        <v>2514</v>
      </c>
      <c r="O598" s="160" t="s">
        <v>2680</v>
      </c>
      <c r="P598" s="160" t="s">
        <v>261</v>
      </c>
      <c r="Q598" s="160" t="s">
        <v>3457</v>
      </c>
      <c r="R598" s="160" t="s">
        <v>3458</v>
      </c>
      <c r="S598" s="160" t="s">
        <v>3450</v>
      </c>
      <c r="T598" s="160" t="s">
        <v>3459</v>
      </c>
      <c r="U598" s="160" t="s">
        <v>2517</v>
      </c>
      <c r="V598" s="160" t="s">
        <v>2518</v>
      </c>
      <c r="W598" s="160" t="s">
        <v>2519</v>
      </c>
      <c r="X598" s="164">
        <v>1104</v>
      </c>
      <c r="Y598" s="149"/>
      <c r="Z598" s="149"/>
      <c r="AA598" s="156" t="e">
        <f>SUMIFS('[4]HARGA (2)'!$B$2:$B$32,'[4]HARGA (2)'!$A$2:$A$32,V598)</f>
        <v>#VALUE!</v>
      </c>
      <c r="AB598" s="156" t="e">
        <f t="shared" si="9"/>
        <v>#VALUE!</v>
      </c>
    </row>
    <row r="599" spans="1:28" s="157" customFormat="1" x14ac:dyDescent="0.25">
      <c r="A599" s="149" t="s">
        <v>2506</v>
      </c>
      <c r="B599" s="158" t="s">
        <v>3456</v>
      </c>
      <c r="C599" s="159">
        <v>44517</v>
      </c>
      <c r="D599" s="160" t="s">
        <v>2508</v>
      </c>
      <c r="E599" s="160" t="s">
        <v>2509</v>
      </c>
      <c r="F599" s="160" t="s">
        <v>2510</v>
      </c>
      <c r="G599" s="160" t="s">
        <v>2511</v>
      </c>
      <c r="H599" s="161">
        <v>164</v>
      </c>
      <c r="I599" s="160" t="s">
        <v>2512</v>
      </c>
      <c r="J599" s="161">
        <v>5042469747</v>
      </c>
      <c r="K599" s="163">
        <v>44516</v>
      </c>
      <c r="L599" s="160" t="s">
        <v>193</v>
      </c>
      <c r="M599" s="160" t="s">
        <v>2514</v>
      </c>
      <c r="N599" s="160" t="s">
        <v>2514</v>
      </c>
      <c r="O599" s="160" t="s">
        <v>2680</v>
      </c>
      <c r="P599" s="160" t="s">
        <v>261</v>
      </c>
      <c r="Q599" s="160" t="s">
        <v>3457</v>
      </c>
      <c r="R599" s="160" t="s">
        <v>3458</v>
      </c>
      <c r="S599" s="160" t="s">
        <v>3450</v>
      </c>
      <c r="T599" s="160" t="s">
        <v>3459</v>
      </c>
      <c r="U599" s="161">
        <v>33300</v>
      </c>
      <c r="V599" s="160" t="s">
        <v>65</v>
      </c>
      <c r="W599" s="160" t="s">
        <v>2519</v>
      </c>
      <c r="X599" s="164">
        <v>24</v>
      </c>
      <c r="Y599" s="149"/>
      <c r="Z599" s="149"/>
      <c r="AA599" s="156" t="e">
        <f>SUMIFS('[4]HARGA (2)'!$B$2:$B$32,'[4]HARGA (2)'!$A$2:$A$32,V599)</f>
        <v>#VALUE!</v>
      </c>
      <c r="AB599" s="156" t="e">
        <f t="shared" si="9"/>
        <v>#VALUE!</v>
      </c>
    </row>
    <row r="600" spans="1:28" s="157" customFormat="1" x14ac:dyDescent="0.25">
      <c r="A600" s="149" t="s">
        <v>2506</v>
      </c>
      <c r="B600" s="158" t="s">
        <v>3460</v>
      </c>
      <c r="C600" s="159">
        <v>44517</v>
      </c>
      <c r="D600" s="160" t="s">
        <v>2508</v>
      </c>
      <c r="E600" s="160" t="s">
        <v>2509</v>
      </c>
      <c r="F600" s="160" t="s">
        <v>2510</v>
      </c>
      <c r="G600" s="160" t="s">
        <v>2511</v>
      </c>
      <c r="H600" s="161">
        <v>120</v>
      </c>
      <c r="I600" s="160" t="s">
        <v>2639</v>
      </c>
      <c r="J600" s="161">
        <v>5042466701</v>
      </c>
      <c r="K600" s="163">
        <v>44516</v>
      </c>
      <c r="L600" s="160" t="s">
        <v>386</v>
      </c>
      <c r="M600" s="160" t="s">
        <v>2514</v>
      </c>
      <c r="N600" s="160" t="s">
        <v>2514</v>
      </c>
      <c r="O600" s="160" t="s">
        <v>3461</v>
      </c>
      <c r="P600" s="160" t="s">
        <v>3462</v>
      </c>
      <c r="Q600" s="160" t="s">
        <v>3463</v>
      </c>
      <c r="R600" s="160" t="s">
        <v>3464</v>
      </c>
      <c r="S600" s="160" t="s">
        <v>3465</v>
      </c>
      <c r="T600" s="160" t="s">
        <v>3466</v>
      </c>
      <c r="U600" s="161">
        <v>74553</v>
      </c>
      <c r="V600" s="160" t="s">
        <v>277</v>
      </c>
      <c r="W600" s="160" t="s">
        <v>2519</v>
      </c>
      <c r="X600" s="164">
        <v>1365</v>
      </c>
      <c r="Y600" s="149"/>
      <c r="Z600" s="149"/>
      <c r="AA600" s="156" t="e">
        <f>SUMIFS('[4]HARGA (2)'!$B$2:$B$32,'[4]HARGA (2)'!$A$2:$A$32,V600)</f>
        <v>#VALUE!</v>
      </c>
      <c r="AB600" s="156" t="e">
        <f t="shared" si="9"/>
        <v>#VALUE!</v>
      </c>
    </row>
    <row r="601" spans="1:28" s="157" customFormat="1" x14ac:dyDescent="0.25">
      <c r="A601" s="149" t="s">
        <v>2506</v>
      </c>
      <c r="B601" s="150" t="s">
        <v>3467</v>
      </c>
      <c r="C601" s="151">
        <v>44517</v>
      </c>
      <c r="D601" s="150" t="s">
        <v>2508</v>
      </c>
      <c r="E601" s="150" t="s">
        <v>2509</v>
      </c>
      <c r="F601" s="150" t="s">
        <v>2510</v>
      </c>
      <c r="G601" s="150" t="s">
        <v>2511</v>
      </c>
      <c r="H601" s="152">
        <v>164</v>
      </c>
      <c r="I601" s="150" t="s">
        <v>2512</v>
      </c>
      <c r="J601" s="150"/>
      <c r="K601" s="154">
        <v>44516</v>
      </c>
      <c r="L601" s="150" t="s">
        <v>53</v>
      </c>
      <c r="M601" s="150" t="s">
        <v>2514</v>
      </c>
      <c r="N601" s="150" t="s">
        <v>2514</v>
      </c>
      <c r="O601" s="150" t="s">
        <v>983</v>
      </c>
      <c r="P601" s="150" t="s">
        <v>984</v>
      </c>
      <c r="Q601" s="150" t="s">
        <v>3468</v>
      </c>
      <c r="R601" s="150" t="s">
        <v>3469</v>
      </c>
      <c r="S601" s="150"/>
      <c r="T601" s="150" t="s">
        <v>3470</v>
      </c>
      <c r="U601" s="150" t="s">
        <v>2517</v>
      </c>
      <c r="V601" s="150" t="s">
        <v>2518</v>
      </c>
      <c r="W601" s="150" t="s">
        <v>2519</v>
      </c>
      <c r="X601" s="155">
        <v>50</v>
      </c>
      <c r="Y601" s="149"/>
      <c r="Z601" s="149"/>
      <c r="AA601" s="156" t="e">
        <f>SUMIFS('[4]HARGA (2)'!$B$2:$B$32,'[4]HARGA (2)'!$A$2:$A$32,V601)</f>
        <v>#VALUE!</v>
      </c>
      <c r="AB601" s="156" t="e">
        <f t="shared" si="9"/>
        <v>#VALUE!</v>
      </c>
    </row>
    <row r="602" spans="1:28" s="157" customFormat="1" x14ac:dyDescent="0.25">
      <c r="A602" s="149" t="s">
        <v>2506</v>
      </c>
      <c r="B602" s="158" t="s">
        <v>3471</v>
      </c>
      <c r="C602" s="159">
        <v>44517</v>
      </c>
      <c r="D602" s="160" t="s">
        <v>2508</v>
      </c>
      <c r="E602" s="160" t="s">
        <v>2509</v>
      </c>
      <c r="F602" s="160" t="s">
        <v>2510</v>
      </c>
      <c r="G602" s="160" t="s">
        <v>2511</v>
      </c>
      <c r="H602" s="161">
        <v>164</v>
      </c>
      <c r="I602" s="160" t="s">
        <v>2512</v>
      </c>
      <c r="J602" s="161">
        <v>5042468038</v>
      </c>
      <c r="K602" s="163">
        <v>44516</v>
      </c>
      <c r="L602" s="160" t="s">
        <v>53</v>
      </c>
      <c r="M602" s="160" t="s">
        <v>2514</v>
      </c>
      <c r="N602" s="160" t="s">
        <v>2514</v>
      </c>
      <c r="O602" s="160" t="s">
        <v>983</v>
      </c>
      <c r="P602" s="160" t="s">
        <v>984</v>
      </c>
      <c r="Q602" s="160" t="s">
        <v>3468</v>
      </c>
      <c r="R602" s="160" t="s">
        <v>3472</v>
      </c>
      <c r="S602" s="160" t="s">
        <v>3450</v>
      </c>
      <c r="T602" s="160" t="s">
        <v>3473</v>
      </c>
      <c r="U602" s="161">
        <v>74559</v>
      </c>
      <c r="V602" s="160" t="s">
        <v>2524</v>
      </c>
      <c r="W602" s="160" t="s">
        <v>2519</v>
      </c>
      <c r="X602" s="164">
        <v>1152</v>
      </c>
      <c r="Y602" s="149"/>
      <c r="Z602" s="149"/>
      <c r="AA602" s="156" t="e">
        <f>SUMIFS('[4]HARGA (2)'!$B$2:$B$32,'[4]HARGA (2)'!$A$2:$A$32,V602)</f>
        <v>#VALUE!</v>
      </c>
      <c r="AB602" s="156" t="e">
        <f t="shared" si="9"/>
        <v>#VALUE!</v>
      </c>
    </row>
    <row r="603" spans="1:28" s="157" customFormat="1" x14ac:dyDescent="0.25">
      <c r="A603" s="149" t="s">
        <v>2506</v>
      </c>
      <c r="B603" s="158" t="s">
        <v>3471</v>
      </c>
      <c r="C603" s="159">
        <v>44517</v>
      </c>
      <c r="D603" s="160" t="s">
        <v>2508</v>
      </c>
      <c r="E603" s="160" t="s">
        <v>2509</v>
      </c>
      <c r="F603" s="160" t="s">
        <v>2510</v>
      </c>
      <c r="G603" s="160" t="s">
        <v>2511</v>
      </c>
      <c r="H603" s="161">
        <v>164</v>
      </c>
      <c r="I603" s="160" t="s">
        <v>2512</v>
      </c>
      <c r="J603" s="161">
        <v>5042468038</v>
      </c>
      <c r="K603" s="163">
        <v>44516</v>
      </c>
      <c r="L603" s="160" t="s">
        <v>53</v>
      </c>
      <c r="M603" s="160" t="s">
        <v>2514</v>
      </c>
      <c r="N603" s="160" t="s">
        <v>2514</v>
      </c>
      <c r="O603" s="160" t="s">
        <v>983</v>
      </c>
      <c r="P603" s="160" t="s">
        <v>984</v>
      </c>
      <c r="Q603" s="160" t="s">
        <v>3468</v>
      </c>
      <c r="R603" s="160" t="s">
        <v>3472</v>
      </c>
      <c r="S603" s="160" t="s">
        <v>3450</v>
      </c>
      <c r="T603" s="160" t="s">
        <v>3473</v>
      </c>
      <c r="U603" s="161">
        <v>19310</v>
      </c>
      <c r="V603" s="160" t="s">
        <v>2525</v>
      </c>
      <c r="W603" s="160" t="s">
        <v>2519</v>
      </c>
      <c r="X603" s="164">
        <v>1152</v>
      </c>
      <c r="Y603" s="149"/>
      <c r="Z603" s="149"/>
      <c r="AA603" s="156" t="e">
        <f>SUMIFS('[4]HARGA (2)'!$B$2:$B$32,'[4]HARGA (2)'!$A$2:$A$32,V603)</f>
        <v>#VALUE!</v>
      </c>
      <c r="AB603" s="156" t="e">
        <f t="shared" si="9"/>
        <v>#VALUE!</v>
      </c>
    </row>
    <row r="604" spans="1:28" s="157" customFormat="1" x14ac:dyDescent="0.25">
      <c r="A604" s="149" t="s">
        <v>2506</v>
      </c>
      <c r="B604" s="158" t="s">
        <v>3471</v>
      </c>
      <c r="C604" s="159">
        <v>44517</v>
      </c>
      <c r="D604" s="160" t="s">
        <v>2508</v>
      </c>
      <c r="E604" s="160" t="s">
        <v>2509</v>
      </c>
      <c r="F604" s="160" t="s">
        <v>2510</v>
      </c>
      <c r="G604" s="160" t="s">
        <v>2511</v>
      </c>
      <c r="H604" s="161">
        <v>164</v>
      </c>
      <c r="I604" s="160" t="s">
        <v>2512</v>
      </c>
      <c r="J604" s="161">
        <v>5042468038</v>
      </c>
      <c r="K604" s="163">
        <v>44516</v>
      </c>
      <c r="L604" s="160" t="s">
        <v>53</v>
      </c>
      <c r="M604" s="160" t="s">
        <v>2514</v>
      </c>
      <c r="N604" s="160" t="s">
        <v>2514</v>
      </c>
      <c r="O604" s="160" t="s">
        <v>983</v>
      </c>
      <c r="P604" s="160" t="s">
        <v>984</v>
      </c>
      <c r="Q604" s="160" t="s">
        <v>3468</v>
      </c>
      <c r="R604" s="160" t="s">
        <v>3472</v>
      </c>
      <c r="S604" s="160" t="s">
        <v>3450</v>
      </c>
      <c r="T604" s="160" t="s">
        <v>3473</v>
      </c>
      <c r="U604" s="160" t="s">
        <v>2517</v>
      </c>
      <c r="V604" s="160" t="s">
        <v>2518</v>
      </c>
      <c r="W604" s="160" t="s">
        <v>2519</v>
      </c>
      <c r="X604" s="164">
        <v>1152</v>
      </c>
      <c r="Y604" s="149"/>
      <c r="Z604" s="149"/>
      <c r="AA604" s="156" t="e">
        <f>SUMIFS('[4]HARGA (2)'!$B$2:$B$32,'[4]HARGA (2)'!$A$2:$A$32,V604)</f>
        <v>#VALUE!</v>
      </c>
      <c r="AB604" s="156" t="e">
        <f t="shared" si="9"/>
        <v>#VALUE!</v>
      </c>
    </row>
    <row r="605" spans="1:28" s="157" customFormat="1" x14ac:dyDescent="0.25">
      <c r="A605" s="149" t="s">
        <v>2506</v>
      </c>
      <c r="B605" s="158" t="s">
        <v>3471</v>
      </c>
      <c r="C605" s="159">
        <v>44517</v>
      </c>
      <c r="D605" s="160" t="s">
        <v>2508</v>
      </c>
      <c r="E605" s="160" t="s">
        <v>2509</v>
      </c>
      <c r="F605" s="160" t="s">
        <v>2510</v>
      </c>
      <c r="G605" s="160" t="s">
        <v>2511</v>
      </c>
      <c r="H605" s="161">
        <v>164</v>
      </c>
      <c r="I605" s="160" t="s">
        <v>2512</v>
      </c>
      <c r="J605" s="161">
        <v>5042468038</v>
      </c>
      <c r="K605" s="163">
        <v>44516</v>
      </c>
      <c r="L605" s="160" t="s">
        <v>53</v>
      </c>
      <c r="M605" s="160" t="s">
        <v>2514</v>
      </c>
      <c r="N605" s="160" t="s">
        <v>2514</v>
      </c>
      <c r="O605" s="160" t="s">
        <v>983</v>
      </c>
      <c r="P605" s="160" t="s">
        <v>984</v>
      </c>
      <c r="Q605" s="160" t="s">
        <v>3468</v>
      </c>
      <c r="R605" s="160" t="s">
        <v>3472</v>
      </c>
      <c r="S605" s="160" t="s">
        <v>3450</v>
      </c>
      <c r="T605" s="160" t="s">
        <v>3473</v>
      </c>
      <c r="U605" s="161">
        <v>33300</v>
      </c>
      <c r="V605" s="160" t="s">
        <v>65</v>
      </c>
      <c r="W605" s="160" t="s">
        <v>2519</v>
      </c>
      <c r="X605" s="164">
        <v>24</v>
      </c>
      <c r="Y605" s="149"/>
      <c r="Z605" s="149"/>
      <c r="AA605" s="156" t="e">
        <f>SUMIFS('[4]HARGA (2)'!$B$2:$B$32,'[4]HARGA (2)'!$A$2:$A$32,V605)</f>
        <v>#VALUE!</v>
      </c>
      <c r="AB605" s="156" t="e">
        <f t="shared" si="9"/>
        <v>#VALUE!</v>
      </c>
    </row>
    <row r="606" spans="1:28" s="157" customFormat="1" x14ac:dyDescent="0.25">
      <c r="A606" s="149" t="s">
        <v>2506</v>
      </c>
      <c r="B606" s="158" t="s">
        <v>3474</v>
      </c>
      <c r="C606" s="159">
        <v>44517</v>
      </c>
      <c r="D606" s="160" t="s">
        <v>2508</v>
      </c>
      <c r="E606" s="160" t="s">
        <v>2509</v>
      </c>
      <c r="F606" s="160" t="s">
        <v>2510</v>
      </c>
      <c r="G606" s="160" t="s">
        <v>2511</v>
      </c>
      <c r="H606" s="160" t="s">
        <v>3118</v>
      </c>
      <c r="I606" s="160" t="s">
        <v>363</v>
      </c>
      <c r="J606" s="160"/>
      <c r="K606" s="163">
        <v>44517</v>
      </c>
      <c r="L606" s="160" t="s">
        <v>193</v>
      </c>
      <c r="M606" s="160" t="s">
        <v>2514</v>
      </c>
      <c r="N606" s="160" t="s">
        <v>2514</v>
      </c>
      <c r="O606" s="160" t="s">
        <v>2126</v>
      </c>
      <c r="P606" s="160" t="s">
        <v>2127</v>
      </c>
      <c r="Q606" s="161">
        <v>905721470023</v>
      </c>
      <c r="R606" s="160" t="s">
        <v>3475</v>
      </c>
      <c r="S606" s="160" t="s">
        <v>3476</v>
      </c>
      <c r="T606" s="160" t="s">
        <v>3477</v>
      </c>
      <c r="U606" s="161">
        <v>74565</v>
      </c>
      <c r="V606" s="160" t="s">
        <v>362</v>
      </c>
      <c r="W606" s="160" t="s">
        <v>2519</v>
      </c>
      <c r="X606" s="164">
        <v>300</v>
      </c>
      <c r="Y606" s="149"/>
      <c r="Z606" s="149"/>
      <c r="AA606" s="156" t="e">
        <f>SUMIFS('[4]HARGA (2)'!$B$2:$B$32,'[4]HARGA (2)'!$A$2:$A$32,V606)</f>
        <v>#VALUE!</v>
      </c>
      <c r="AB606" s="156" t="e">
        <f t="shared" si="9"/>
        <v>#VALUE!</v>
      </c>
    </row>
    <row r="607" spans="1:28" s="157" customFormat="1" x14ac:dyDescent="0.25">
      <c r="A607" s="149" t="s">
        <v>2506</v>
      </c>
      <c r="B607" s="158" t="s">
        <v>3478</v>
      </c>
      <c r="C607" s="159">
        <v>44517</v>
      </c>
      <c r="D607" s="160" t="s">
        <v>2508</v>
      </c>
      <c r="E607" s="160" t="s">
        <v>2509</v>
      </c>
      <c r="F607" s="160" t="s">
        <v>2510</v>
      </c>
      <c r="G607" s="160" t="s">
        <v>2511</v>
      </c>
      <c r="H607" s="160" t="s">
        <v>3118</v>
      </c>
      <c r="I607" s="160" t="s">
        <v>363</v>
      </c>
      <c r="J607" s="160"/>
      <c r="K607" s="163">
        <v>44517</v>
      </c>
      <c r="L607" s="160" t="s">
        <v>193</v>
      </c>
      <c r="M607" s="160" t="s">
        <v>2514</v>
      </c>
      <c r="N607" s="160" t="s">
        <v>2514</v>
      </c>
      <c r="O607" s="160" t="s">
        <v>2126</v>
      </c>
      <c r="P607" s="160" t="s">
        <v>2127</v>
      </c>
      <c r="Q607" s="161">
        <v>905721470024</v>
      </c>
      <c r="R607" s="160" t="s">
        <v>3479</v>
      </c>
      <c r="S607" s="160" t="s">
        <v>3480</v>
      </c>
      <c r="T607" s="160" t="s">
        <v>3481</v>
      </c>
      <c r="U607" s="161">
        <v>112839</v>
      </c>
      <c r="V607" s="160" t="s">
        <v>439</v>
      </c>
      <c r="W607" s="160" t="s">
        <v>2519</v>
      </c>
      <c r="X607" s="164">
        <v>1600</v>
      </c>
      <c r="Y607" s="149"/>
      <c r="Z607" s="149"/>
      <c r="AA607" s="156" t="e">
        <f>SUMIFS('[4]HARGA (2)'!$B$2:$B$32,'[4]HARGA (2)'!$A$2:$A$32,V607)</f>
        <v>#VALUE!</v>
      </c>
      <c r="AB607" s="156" t="e">
        <f t="shared" si="9"/>
        <v>#VALUE!</v>
      </c>
    </row>
    <row r="608" spans="1:28" s="157" customFormat="1" x14ac:dyDescent="0.25">
      <c r="A608" s="149" t="s">
        <v>2506</v>
      </c>
      <c r="B608" s="150" t="s">
        <v>3482</v>
      </c>
      <c r="C608" s="151">
        <v>44517</v>
      </c>
      <c r="D608" s="150" t="s">
        <v>2508</v>
      </c>
      <c r="E608" s="150" t="s">
        <v>2509</v>
      </c>
      <c r="F608" s="150" t="s">
        <v>2510</v>
      </c>
      <c r="G608" s="150" t="s">
        <v>2511</v>
      </c>
      <c r="H608" s="152">
        <v>164</v>
      </c>
      <c r="I608" s="150" t="s">
        <v>2512</v>
      </c>
      <c r="J608" s="150"/>
      <c r="K608" s="154">
        <v>44517</v>
      </c>
      <c r="L608" s="150" t="s">
        <v>53</v>
      </c>
      <c r="M608" s="150" t="s">
        <v>2514</v>
      </c>
      <c r="N608" s="150" t="s">
        <v>2514</v>
      </c>
      <c r="O608" s="150" t="s">
        <v>2158</v>
      </c>
      <c r="P608" s="150" t="s">
        <v>82</v>
      </c>
      <c r="Q608" s="150" t="s">
        <v>3483</v>
      </c>
      <c r="R608" s="150" t="s">
        <v>3484</v>
      </c>
      <c r="S608" s="150"/>
      <c r="T608" s="150" t="s">
        <v>3485</v>
      </c>
      <c r="U608" s="150" t="s">
        <v>2517</v>
      </c>
      <c r="V608" s="150" t="s">
        <v>2518</v>
      </c>
      <c r="W608" s="150" t="s">
        <v>2519</v>
      </c>
      <c r="X608" s="155">
        <v>30</v>
      </c>
      <c r="Y608" s="149"/>
      <c r="Z608" s="149"/>
      <c r="AA608" s="156" t="e">
        <f>SUMIFS('[4]HARGA (2)'!$B$2:$B$32,'[4]HARGA (2)'!$A$2:$A$32,V608)</f>
        <v>#VALUE!</v>
      </c>
      <c r="AB608" s="156" t="e">
        <f t="shared" si="9"/>
        <v>#VALUE!</v>
      </c>
    </row>
    <row r="609" spans="1:28" s="157" customFormat="1" x14ac:dyDescent="0.25">
      <c r="A609" s="149" t="s">
        <v>2506</v>
      </c>
      <c r="B609" s="158" t="s">
        <v>3486</v>
      </c>
      <c r="C609" s="159">
        <v>44517</v>
      </c>
      <c r="D609" s="160" t="s">
        <v>2508</v>
      </c>
      <c r="E609" s="160" t="s">
        <v>2509</v>
      </c>
      <c r="F609" s="160" t="s">
        <v>2510</v>
      </c>
      <c r="G609" s="160" t="s">
        <v>2511</v>
      </c>
      <c r="H609" s="161">
        <v>164</v>
      </c>
      <c r="I609" s="160" t="s">
        <v>2512</v>
      </c>
      <c r="J609" s="161">
        <v>5042483304</v>
      </c>
      <c r="K609" s="163">
        <v>44517</v>
      </c>
      <c r="L609" s="160" t="s">
        <v>53</v>
      </c>
      <c r="M609" s="160" t="s">
        <v>2514</v>
      </c>
      <c r="N609" s="160" t="s">
        <v>2514</v>
      </c>
      <c r="O609" s="160" t="s">
        <v>2158</v>
      </c>
      <c r="P609" s="160" t="s">
        <v>82</v>
      </c>
      <c r="Q609" s="160" t="s">
        <v>3483</v>
      </c>
      <c r="R609" s="160" t="s">
        <v>3487</v>
      </c>
      <c r="S609" s="160" t="s">
        <v>3450</v>
      </c>
      <c r="T609" s="160" t="s">
        <v>3488</v>
      </c>
      <c r="U609" s="161">
        <v>74559</v>
      </c>
      <c r="V609" s="160" t="s">
        <v>2524</v>
      </c>
      <c r="W609" s="160" t="s">
        <v>2519</v>
      </c>
      <c r="X609" s="164">
        <v>1152</v>
      </c>
      <c r="Y609" s="149"/>
      <c r="Z609" s="149"/>
      <c r="AA609" s="156" t="e">
        <f>SUMIFS('[4]HARGA (2)'!$B$2:$B$32,'[4]HARGA (2)'!$A$2:$A$32,V609)</f>
        <v>#VALUE!</v>
      </c>
      <c r="AB609" s="156" t="e">
        <f t="shared" si="9"/>
        <v>#VALUE!</v>
      </c>
    </row>
    <row r="610" spans="1:28" s="157" customFormat="1" x14ac:dyDescent="0.25">
      <c r="A610" s="149" t="s">
        <v>2506</v>
      </c>
      <c r="B610" s="158" t="s">
        <v>3486</v>
      </c>
      <c r="C610" s="159">
        <v>44517</v>
      </c>
      <c r="D610" s="160" t="s">
        <v>2508</v>
      </c>
      <c r="E610" s="160" t="s">
        <v>2509</v>
      </c>
      <c r="F610" s="160" t="s">
        <v>2510</v>
      </c>
      <c r="G610" s="160" t="s">
        <v>2511</v>
      </c>
      <c r="H610" s="161">
        <v>164</v>
      </c>
      <c r="I610" s="160" t="s">
        <v>2512</v>
      </c>
      <c r="J610" s="161">
        <v>5042483304</v>
      </c>
      <c r="K610" s="163">
        <v>44517</v>
      </c>
      <c r="L610" s="160" t="s">
        <v>53</v>
      </c>
      <c r="M610" s="160" t="s">
        <v>2514</v>
      </c>
      <c r="N610" s="160" t="s">
        <v>2514</v>
      </c>
      <c r="O610" s="160" t="s">
        <v>2158</v>
      </c>
      <c r="P610" s="160" t="s">
        <v>82</v>
      </c>
      <c r="Q610" s="160" t="s">
        <v>3483</v>
      </c>
      <c r="R610" s="160" t="s">
        <v>3487</v>
      </c>
      <c r="S610" s="160" t="s">
        <v>3450</v>
      </c>
      <c r="T610" s="160" t="s">
        <v>3488</v>
      </c>
      <c r="U610" s="161">
        <v>19310</v>
      </c>
      <c r="V610" s="160" t="s">
        <v>2525</v>
      </c>
      <c r="W610" s="160" t="s">
        <v>2519</v>
      </c>
      <c r="X610" s="164">
        <v>1152</v>
      </c>
      <c r="Y610" s="149"/>
      <c r="Z610" s="149"/>
      <c r="AA610" s="156" t="e">
        <f>SUMIFS('[4]HARGA (2)'!$B$2:$B$32,'[4]HARGA (2)'!$A$2:$A$32,V610)</f>
        <v>#VALUE!</v>
      </c>
      <c r="AB610" s="156" t="e">
        <f t="shared" si="9"/>
        <v>#VALUE!</v>
      </c>
    </row>
    <row r="611" spans="1:28" s="157" customFormat="1" x14ac:dyDescent="0.25">
      <c r="A611" s="149" t="s">
        <v>2506</v>
      </c>
      <c r="B611" s="158" t="s">
        <v>3486</v>
      </c>
      <c r="C611" s="159">
        <v>44517</v>
      </c>
      <c r="D611" s="160" t="s">
        <v>2508</v>
      </c>
      <c r="E611" s="160" t="s">
        <v>2509</v>
      </c>
      <c r="F611" s="160" t="s">
        <v>2510</v>
      </c>
      <c r="G611" s="160" t="s">
        <v>2511</v>
      </c>
      <c r="H611" s="161">
        <v>164</v>
      </c>
      <c r="I611" s="160" t="s">
        <v>2512</v>
      </c>
      <c r="J611" s="161">
        <v>5042483304</v>
      </c>
      <c r="K611" s="163">
        <v>44517</v>
      </c>
      <c r="L611" s="160" t="s">
        <v>53</v>
      </c>
      <c r="M611" s="160" t="s">
        <v>2514</v>
      </c>
      <c r="N611" s="160" t="s">
        <v>2514</v>
      </c>
      <c r="O611" s="160" t="s">
        <v>2158</v>
      </c>
      <c r="P611" s="160" t="s">
        <v>82</v>
      </c>
      <c r="Q611" s="160" t="s">
        <v>3483</v>
      </c>
      <c r="R611" s="160" t="s">
        <v>3487</v>
      </c>
      <c r="S611" s="160" t="s">
        <v>3450</v>
      </c>
      <c r="T611" s="160" t="s">
        <v>3488</v>
      </c>
      <c r="U611" s="160" t="s">
        <v>2517</v>
      </c>
      <c r="V611" s="160" t="s">
        <v>2518</v>
      </c>
      <c r="W611" s="160" t="s">
        <v>2519</v>
      </c>
      <c r="X611" s="164">
        <v>1152</v>
      </c>
      <c r="Y611" s="149"/>
      <c r="Z611" s="149"/>
      <c r="AA611" s="156" t="e">
        <f>SUMIFS('[4]HARGA (2)'!$B$2:$B$32,'[4]HARGA (2)'!$A$2:$A$32,V611)</f>
        <v>#VALUE!</v>
      </c>
      <c r="AB611" s="156" t="e">
        <f t="shared" si="9"/>
        <v>#VALUE!</v>
      </c>
    </row>
    <row r="612" spans="1:28" s="157" customFormat="1" x14ac:dyDescent="0.25">
      <c r="A612" s="149" t="s">
        <v>2506</v>
      </c>
      <c r="B612" s="158" t="s">
        <v>3486</v>
      </c>
      <c r="C612" s="159">
        <v>44517</v>
      </c>
      <c r="D612" s="160" t="s">
        <v>2508</v>
      </c>
      <c r="E612" s="160" t="s">
        <v>2509</v>
      </c>
      <c r="F612" s="160" t="s">
        <v>2510</v>
      </c>
      <c r="G612" s="160" t="s">
        <v>2511</v>
      </c>
      <c r="H612" s="161">
        <v>164</v>
      </c>
      <c r="I612" s="160" t="s">
        <v>2512</v>
      </c>
      <c r="J612" s="161">
        <v>5042483304</v>
      </c>
      <c r="K612" s="163">
        <v>44517</v>
      </c>
      <c r="L612" s="160" t="s">
        <v>53</v>
      </c>
      <c r="M612" s="160" t="s">
        <v>2514</v>
      </c>
      <c r="N612" s="160" t="s">
        <v>2514</v>
      </c>
      <c r="O612" s="160" t="s">
        <v>2158</v>
      </c>
      <c r="P612" s="160" t="s">
        <v>82</v>
      </c>
      <c r="Q612" s="160" t="s">
        <v>3483</v>
      </c>
      <c r="R612" s="160" t="s">
        <v>3487</v>
      </c>
      <c r="S612" s="160" t="s">
        <v>3450</v>
      </c>
      <c r="T612" s="160" t="s">
        <v>3488</v>
      </c>
      <c r="U612" s="161">
        <v>33300</v>
      </c>
      <c r="V612" s="160" t="s">
        <v>65</v>
      </c>
      <c r="W612" s="160" t="s">
        <v>2519</v>
      </c>
      <c r="X612" s="164">
        <v>24</v>
      </c>
      <c r="Y612" s="149"/>
      <c r="Z612" s="149"/>
      <c r="AA612" s="156" t="e">
        <f>SUMIFS('[4]HARGA (2)'!$B$2:$B$32,'[4]HARGA (2)'!$A$2:$A$32,V612)</f>
        <v>#VALUE!</v>
      </c>
      <c r="AB612" s="156" t="e">
        <f t="shared" si="9"/>
        <v>#VALUE!</v>
      </c>
    </row>
    <row r="613" spans="1:28" s="157" customFormat="1" x14ac:dyDescent="0.25">
      <c r="A613" s="149" t="s">
        <v>2506</v>
      </c>
      <c r="B613" s="158" t="s">
        <v>3489</v>
      </c>
      <c r="C613" s="159">
        <v>44517</v>
      </c>
      <c r="D613" s="160" t="s">
        <v>2508</v>
      </c>
      <c r="E613" s="160" t="s">
        <v>2509</v>
      </c>
      <c r="F613" s="160" t="s">
        <v>2510</v>
      </c>
      <c r="G613" s="160" t="s">
        <v>2511</v>
      </c>
      <c r="H613" s="161">
        <v>118</v>
      </c>
      <c r="I613" s="160" t="s">
        <v>2541</v>
      </c>
      <c r="J613" s="161">
        <v>5042488239</v>
      </c>
      <c r="K613" s="163">
        <v>44517</v>
      </c>
      <c r="L613" s="160" t="s">
        <v>53</v>
      </c>
      <c r="M613" s="160" t="s">
        <v>2514</v>
      </c>
      <c r="N613" s="160" t="s">
        <v>2514</v>
      </c>
      <c r="O613" s="160" t="s">
        <v>3490</v>
      </c>
      <c r="P613" s="160" t="s">
        <v>796</v>
      </c>
      <c r="Q613" s="160" t="s">
        <v>3491</v>
      </c>
      <c r="R613" s="160" t="s">
        <v>3492</v>
      </c>
      <c r="S613" s="160" t="s">
        <v>3493</v>
      </c>
      <c r="T613" s="160" t="s">
        <v>3494</v>
      </c>
      <c r="U613" s="161">
        <v>74561</v>
      </c>
      <c r="V613" s="160" t="s">
        <v>303</v>
      </c>
      <c r="W613" s="160" t="s">
        <v>2519</v>
      </c>
      <c r="X613" s="164">
        <v>1280</v>
      </c>
      <c r="Y613" s="158" t="s">
        <v>3495</v>
      </c>
      <c r="Z613" s="159">
        <v>44517</v>
      </c>
      <c r="AA613" s="156" t="e">
        <f>SUMIFS('[4]HARGA (2)'!$B$2:$B$32,'[4]HARGA (2)'!$A$2:$A$32,V613)</f>
        <v>#VALUE!</v>
      </c>
      <c r="AB613" s="156" t="e">
        <f t="shared" si="9"/>
        <v>#VALUE!</v>
      </c>
    </row>
    <row r="614" spans="1:28" s="157" customFormat="1" x14ac:dyDescent="0.25">
      <c r="A614" s="149" t="s">
        <v>2506</v>
      </c>
      <c r="B614" s="158" t="s">
        <v>3489</v>
      </c>
      <c r="C614" s="159">
        <v>44517</v>
      </c>
      <c r="D614" s="160" t="s">
        <v>2508</v>
      </c>
      <c r="E614" s="160" t="s">
        <v>2509</v>
      </c>
      <c r="F614" s="160" t="s">
        <v>2510</v>
      </c>
      <c r="G614" s="160" t="s">
        <v>2511</v>
      </c>
      <c r="H614" s="161">
        <v>118</v>
      </c>
      <c r="I614" s="160" t="s">
        <v>2541</v>
      </c>
      <c r="J614" s="161">
        <v>5042488239</v>
      </c>
      <c r="K614" s="163">
        <v>44517</v>
      </c>
      <c r="L614" s="160" t="s">
        <v>53</v>
      </c>
      <c r="M614" s="160" t="s">
        <v>2514</v>
      </c>
      <c r="N614" s="160" t="s">
        <v>2514</v>
      </c>
      <c r="O614" s="160" t="s">
        <v>3490</v>
      </c>
      <c r="P614" s="160" t="s">
        <v>796</v>
      </c>
      <c r="Q614" s="160" t="s">
        <v>3491</v>
      </c>
      <c r="R614" s="160" t="s">
        <v>3492</v>
      </c>
      <c r="S614" s="160" t="s">
        <v>3493</v>
      </c>
      <c r="T614" s="160" t="s">
        <v>3494</v>
      </c>
      <c r="U614" s="161">
        <v>10116</v>
      </c>
      <c r="V614" s="160" t="s">
        <v>279</v>
      </c>
      <c r="W614" s="160" t="s">
        <v>2519</v>
      </c>
      <c r="X614" s="164">
        <v>32</v>
      </c>
      <c r="Y614" s="149"/>
      <c r="Z614" s="149"/>
      <c r="AA614" s="156" t="e">
        <f>SUMIFS('[4]HARGA (2)'!$B$2:$B$32,'[4]HARGA (2)'!$A$2:$A$32,V614)</f>
        <v>#VALUE!</v>
      </c>
      <c r="AB614" s="156" t="e">
        <f t="shared" si="9"/>
        <v>#VALUE!</v>
      </c>
    </row>
    <row r="615" spans="1:28" s="157" customFormat="1" x14ac:dyDescent="0.25">
      <c r="A615" s="149" t="s">
        <v>2506</v>
      </c>
      <c r="B615" s="158" t="s">
        <v>3496</v>
      </c>
      <c r="C615" s="159">
        <v>44517</v>
      </c>
      <c r="D615" s="160" t="s">
        <v>2508</v>
      </c>
      <c r="E615" s="160" t="s">
        <v>2509</v>
      </c>
      <c r="F615" s="160" t="s">
        <v>2510</v>
      </c>
      <c r="G615" s="160" t="s">
        <v>2511</v>
      </c>
      <c r="H615" s="161">
        <v>164</v>
      </c>
      <c r="I615" s="160" t="s">
        <v>2512</v>
      </c>
      <c r="J615" s="161">
        <v>5042483975</v>
      </c>
      <c r="K615" s="163">
        <v>44517</v>
      </c>
      <c r="L615" s="160" t="s">
        <v>53</v>
      </c>
      <c r="M615" s="160" t="s">
        <v>2514</v>
      </c>
      <c r="N615" s="160" t="s">
        <v>2514</v>
      </c>
      <c r="O615" s="160" t="s">
        <v>116</v>
      </c>
      <c r="P615" s="160" t="s">
        <v>117</v>
      </c>
      <c r="Q615" s="160" t="s">
        <v>3497</v>
      </c>
      <c r="R615" s="160" t="s">
        <v>3498</v>
      </c>
      <c r="S615" s="160" t="s">
        <v>3499</v>
      </c>
      <c r="T615" s="160" t="s">
        <v>3500</v>
      </c>
      <c r="U615" s="161">
        <v>74559</v>
      </c>
      <c r="V615" s="160" t="s">
        <v>2524</v>
      </c>
      <c r="W615" s="160" t="s">
        <v>2519</v>
      </c>
      <c r="X615" s="164">
        <v>1344</v>
      </c>
      <c r="Y615" s="149"/>
      <c r="Z615" s="149"/>
      <c r="AA615" s="156" t="e">
        <f>SUMIFS('[4]HARGA (2)'!$B$2:$B$32,'[4]HARGA (2)'!$A$2:$A$32,V615)</f>
        <v>#VALUE!</v>
      </c>
      <c r="AB615" s="156" t="e">
        <f t="shared" si="9"/>
        <v>#VALUE!</v>
      </c>
    </row>
    <row r="616" spans="1:28" s="157" customFormat="1" x14ac:dyDescent="0.25">
      <c r="A616" s="149" t="s">
        <v>2506</v>
      </c>
      <c r="B616" s="158" t="s">
        <v>3496</v>
      </c>
      <c r="C616" s="159">
        <v>44517</v>
      </c>
      <c r="D616" s="160" t="s">
        <v>2508</v>
      </c>
      <c r="E616" s="160" t="s">
        <v>2509</v>
      </c>
      <c r="F616" s="160" t="s">
        <v>2510</v>
      </c>
      <c r="G616" s="160" t="s">
        <v>2511</v>
      </c>
      <c r="H616" s="161">
        <v>164</v>
      </c>
      <c r="I616" s="160" t="s">
        <v>2512</v>
      </c>
      <c r="J616" s="161">
        <v>5042483975</v>
      </c>
      <c r="K616" s="163">
        <v>44517</v>
      </c>
      <c r="L616" s="160" t="s">
        <v>53</v>
      </c>
      <c r="M616" s="160" t="s">
        <v>2514</v>
      </c>
      <c r="N616" s="160" t="s">
        <v>2514</v>
      </c>
      <c r="O616" s="160" t="s">
        <v>116</v>
      </c>
      <c r="P616" s="160" t="s">
        <v>117</v>
      </c>
      <c r="Q616" s="160" t="s">
        <v>3497</v>
      </c>
      <c r="R616" s="160" t="s">
        <v>3498</v>
      </c>
      <c r="S616" s="160" t="s">
        <v>3499</v>
      </c>
      <c r="T616" s="160" t="s">
        <v>3500</v>
      </c>
      <c r="U616" s="161">
        <v>19310</v>
      </c>
      <c r="V616" s="160" t="s">
        <v>2525</v>
      </c>
      <c r="W616" s="160" t="s">
        <v>2519</v>
      </c>
      <c r="X616" s="164">
        <v>1344</v>
      </c>
      <c r="Y616" s="149"/>
      <c r="Z616" s="149"/>
      <c r="AA616" s="156" t="e">
        <f>SUMIFS('[4]HARGA (2)'!$B$2:$B$32,'[4]HARGA (2)'!$A$2:$A$32,V616)</f>
        <v>#VALUE!</v>
      </c>
      <c r="AB616" s="156" t="e">
        <f t="shared" si="9"/>
        <v>#VALUE!</v>
      </c>
    </row>
    <row r="617" spans="1:28" s="157" customFormat="1" x14ac:dyDescent="0.25">
      <c r="A617" s="149" t="s">
        <v>2506</v>
      </c>
      <c r="B617" s="158" t="s">
        <v>3496</v>
      </c>
      <c r="C617" s="159">
        <v>44517</v>
      </c>
      <c r="D617" s="160" t="s">
        <v>2508</v>
      </c>
      <c r="E617" s="160" t="s">
        <v>2509</v>
      </c>
      <c r="F617" s="160" t="s">
        <v>2510</v>
      </c>
      <c r="G617" s="160" t="s">
        <v>2511</v>
      </c>
      <c r="H617" s="161">
        <v>164</v>
      </c>
      <c r="I617" s="160" t="s">
        <v>2512</v>
      </c>
      <c r="J617" s="161">
        <v>5042483975</v>
      </c>
      <c r="K617" s="163">
        <v>44517</v>
      </c>
      <c r="L617" s="160" t="s">
        <v>53</v>
      </c>
      <c r="M617" s="160" t="s">
        <v>2514</v>
      </c>
      <c r="N617" s="160" t="s">
        <v>2514</v>
      </c>
      <c r="O617" s="160" t="s">
        <v>116</v>
      </c>
      <c r="P617" s="160" t="s">
        <v>117</v>
      </c>
      <c r="Q617" s="160" t="s">
        <v>3497</v>
      </c>
      <c r="R617" s="160" t="s">
        <v>3498</v>
      </c>
      <c r="S617" s="160" t="s">
        <v>3499</v>
      </c>
      <c r="T617" s="160" t="s">
        <v>3500</v>
      </c>
      <c r="U617" s="160" t="s">
        <v>2517</v>
      </c>
      <c r="V617" s="160" t="s">
        <v>2518</v>
      </c>
      <c r="W617" s="160" t="s">
        <v>2519</v>
      </c>
      <c r="X617" s="164">
        <v>1344</v>
      </c>
      <c r="Y617" s="149"/>
      <c r="Z617" s="149"/>
      <c r="AA617" s="156" t="e">
        <f>SUMIFS('[4]HARGA (2)'!$B$2:$B$32,'[4]HARGA (2)'!$A$2:$A$32,V617)</f>
        <v>#VALUE!</v>
      </c>
      <c r="AB617" s="156" t="e">
        <f t="shared" si="9"/>
        <v>#VALUE!</v>
      </c>
    </row>
    <row r="618" spans="1:28" s="157" customFormat="1" x14ac:dyDescent="0.25">
      <c r="A618" s="149" t="s">
        <v>2506</v>
      </c>
      <c r="B618" s="158" t="s">
        <v>3496</v>
      </c>
      <c r="C618" s="159">
        <v>44517</v>
      </c>
      <c r="D618" s="160" t="s">
        <v>2508</v>
      </c>
      <c r="E618" s="160" t="s">
        <v>2509</v>
      </c>
      <c r="F618" s="160" t="s">
        <v>2510</v>
      </c>
      <c r="G618" s="160" t="s">
        <v>2511</v>
      </c>
      <c r="H618" s="161">
        <v>164</v>
      </c>
      <c r="I618" s="160" t="s">
        <v>2512</v>
      </c>
      <c r="J618" s="161">
        <v>5042483975</v>
      </c>
      <c r="K618" s="163">
        <v>44517</v>
      </c>
      <c r="L618" s="160" t="s">
        <v>53</v>
      </c>
      <c r="M618" s="160" t="s">
        <v>2514</v>
      </c>
      <c r="N618" s="160" t="s">
        <v>2514</v>
      </c>
      <c r="O618" s="160" t="s">
        <v>116</v>
      </c>
      <c r="P618" s="160" t="s">
        <v>117</v>
      </c>
      <c r="Q618" s="160" t="s">
        <v>3497</v>
      </c>
      <c r="R618" s="160" t="s">
        <v>3498</v>
      </c>
      <c r="S618" s="160" t="s">
        <v>3499</v>
      </c>
      <c r="T618" s="160" t="s">
        <v>3500</v>
      </c>
      <c r="U618" s="161">
        <v>33300</v>
      </c>
      <c r="V618" s="160" t="s">
        <v>65</v>
      </c>
      <c r="W618" s="160" t="s">
        <v>2519</v>
      </c>
      <c r="X618" s="164">
        <v>28</v>
      </c>
      <c r="Y618" s="149"/>
      <c r="Z618" s="149"/>
      <c r="AA618" s="156" t="e">
        <f>SUMIFS('[4]HARGA (2)'!$B$2:$B$32,'[4]HARGA (2)'!$A$2:$A$32,V618)</f>
        <v>#VALUE!</v>
      </c>
      <c r="AB618" s="156" t="e">
        <f t="shared" si="9"/>
        <v>#VALUE!</v>
      </c>
    </row>
    <row r="619" spans="1:28" s="157" customFormat="1" x14ac:dyDescent="0.25">
      <c r="A619" s="149" t="s">
        <v>2506</v>
      </c>
      <c r="B619" s="150" t="s">
        <v>3501</v>
      </c>
      <c r="C619" s="151">
        <v>44517</v>
      </c>
      <c r="D619" s="150" t="s">
        <v>2508</v>
      </c>
      <c r="E619" s="150" t="s">
        <v>2509</v>
      </c>
      <c r="F619" s="150" t="s">
        <v>2510</v>
      </c>
      <c r="G619" s="150" t="s">
        <v>2511</v>
      </c>
      <c r="H619" s="150" t="s">
        <v>2531</v>
      </c>
      <c r="I619" s="150" t="s">
        <v>2532</v>
      </c>
      <c r="J619" s="150"/>
      <c r="K619" s="154">
        <v>44516</v>
      </c>
      <c r="L619" s="150" t="s">
        <v>193</v>
      </c>
      <c r="M619" s="150" t="s">
        <v>2514</v>
      </c>
      <c r="N619" s="150" t="s">
        <v>2514</v>
      </c>
      <c r="O619" s="150" t="s">
        <v>417</v>
      </c>
      <c r="P619" s="150" t="s">
        <v>418</v>
      </c>
      <c r="Q619" s="150"/>
      <c r="R619" s="150" t="s">
        <v>3502</v>
      </c>
      <c r="S619" s="150"/>
      <c r="T619" s="150" t="s">
        <v>3503</v>
      </c>
      <c r="U619" s="150" t="s">
        <v>2534</v>
      </c>
      <c r="V619" s="150" t="s">
        <v>2535</v>
      </c>
      <c r="W619" s="150" t="s">
        <v>2519</v>
      </c>
      <c r="X619" s="155">
        <v>30</v>
      </c>
      <c r="Y619" s="149"/>
      <c r="Z619" s="149"/>
      <c r="AA619" s="156" t="e">
        <f>SUMIFS('[4]HARGA (2)'!$B$2:$B$32,'[4]HARGA (2)'!$A$2:$A$32,V619)</f>
        <v>#VALUE!</v>
      </c>
      <c r="AB619" s="156" t="e">
        <f t="shared" si="9"/>
        <v>#VALUE!</v>
      </c>
    </row>
    <row r="620" spans="1:28" s="157" customFormat="1" x14ac:dyDescent="0.25">
      <c r="A620" s="149" t="s">
        <v>2506</v>
      </c>
      <c r="B620" s="158" t="s">
        <v>3504</v>
      </c>
      <c r="C620" s="159">
        <v>44517</v>
      </c>
      <c r="D620" s="160" t="s">
        <v>2508</v>
      </c>
      <c r="E620" s="160" t="s">
        <v>2509</v>
      </c>
      <c r="F620" s="160" t="s">
        <v>2510</v>
      </c>
      <c r="G620" s="160" t="s">
        <v>2511</v>
      </c>
      <c r="H620" s="160" t="s">
        <v>2531</v>
      </c>
      <c r="I620" s="160" t="s">
        <v>2532</v>
      </c>
      <c r="J620" s="160"/>
      <c r="K620" s="163">
        <v>44516</v>
      </c>
      <c r="L620" s="160" t="s">
        <v>193</v>
      </c>
      <c r="M620" s="160" t="s">
        <v>2514</v>
      </c>
      <c r="N620" s="160" t="s">
        <v>2514</v>
      </c>
      <c r="O620" s="160" t="s">
        <v>417</v>
      </c>
      <c r="P620" s="160" t="s">
        <v>418</v>
      </c>
      <c r="Q620" s="161">
        <v>904021470002</v>
      </c>
      <c r="R620" s="160" t="s">
        <v>3505</v>
      </c>
      <c r="S620" s="160" t="s">
        <v>3506</v>
      </c>
      <c r="T620" s="160" t="s">
        <v>3507</v>
      </c>
      <c r="U620" s="161">
        <v>74560</v>
      </c>
      <c r="V620" s="160" t="s">
        <v>377</v>
      </c>
      <c r="W620" s="160" t="s">
        <v>2519</v>
      </c>
      <c r="X620" s="164">
        <v>1300</v>
      </c>
      <c r="Y620" s="149"/>
      <c r="Z620" s="149"/>
      <c r="AA620" s="156" t="e">
        <f>SUMIFS('[4]HARGA (2)'!$B$2:$B$32,'[4]HARGA (2)'!$A$2:$A$32,V620)</f>
        <v>#VALUE!</v>
      </c>
      <c r="AB620" s="156" t="e">
        <f t="shared" si="9"/>
        <v>#VALUE!</v>
      </c>
    </row>
    <row r="621" spans="1:28" s="157" customFormat="1" x14ac:dyDescent="0.25">
      <c r="A621" s="149" t="s">
        <v>2506</v>
      </c>
      <c r="B621" s="158" t="s">
        <v>3504</v>
      </c>
      <c r="C621" s="159">
        <v>44517</v>
      </c>
      <c r="D621" s="160" t="s">
        <v>2508</v>
      </c>
      <c r="E621" s="160" t="s">
        <v>2509</v>
      </c>
      <c r="F621" s="160" t="s">
        <v>2510</v>
      </c>
      <c r="G621" s="160" t="s">
        <v>2511</v>
      </c>
      <c r="H621" s="160" t="s">
        <v>2531</v>
      </c>
      <c r="I621" s="160" t="s">
        <v>2532</v>
      </c>
      <c r="J621" s="160"/>
      <c r="K621" s="163">
        <v>44516</v>
      </c>
      <c r="L621" s="160" t="s">
        <v>193</v>
      </c>
      <c r="M621" s="160" t="s">
        <v>2514</v>
      </c>
      <c r="N621" s="160" t="s">
        <v>2514</v>
      </c>
      <c r="O621" s="160" t="s">
        <v>417</v>
      </c>
      <c r="P621" s="160" t="s">
        <v>418</v>
      </c>
      <c r="Q621" s="161">
        <v>904021470002</v>
      </c>
      <c r="R621" s="160" t="s">
        <v>3505</v>
      </c>
      <c r="S621" s="160" t="s">
        <v>3506</v>
      </c>
      <c r="T621" s="160" t="s">
        <v>3507</v>
      </c>
      <c r="U621" s="161">
        <v>29310</v>
      </c>
      <c r="V621" s="160" t="s">
        <v>2539</v>
      </c>
      <c r="W621" s="160" t="s">
        <v>2519</v>
      </c>
      <c r="X621" s="164">
        <v>1300</v>
      </c>
      <c r="Y621" s="149"/>
      <c r="Z621" s="149"/>
      <c r="AA621" s="156" t="e">
        <f>SUMIFS('[4]HARGA (2)'!$B$2:$B$32,'[4]HARGA (2)'!$A$2:$A$32,V621)</f>
        <v>#VALUE!</v>
      </c>
      <c r="AB621" s="156" t="e">
        <f t="shared" si="9"/>
        <v>#VALUE!</v>
      </c>
    </row>
    <row r="622" spans="1:28" s="157" customFormat="1" x14ac:dyDescent="0.25">
      <c r="A622" s="149" t="s">
        <v>2506</v>
      </c>
      <c r="B622" s="158" t="s">
        <v>3504</v>
      </c>
      <c r="C622" s="159">
        <v>44517</v>
      </c>
      <c r="D622" s="160" t="s">
        <v>2508</v>
      </c>
      <c r="E622" s="160" t="s">
        <v>2509</v>
      </c>
      <c r="F622" s="160" t="s">
        <v>2510</v>
      </c>
      <c r="G622" s="160" t="s">
        <v>2511</v>
      </c>
      <c r="H622" s="160" t="s">
        <v>2531</v>
      </c>
      <c r="I622" s="160" t="s">
        <v>2532</v>
      </c>
      <c r="J622" s="160"/>
      <c r="K622" s="163">
        <v>44516</v>
      </c>
      <c r="L622" s="160" t="s">
        <v>193</v>
      </c>
      <c r="M622" s="160" t="s">
        <v>2514</v>
      </c>
      <c r="N622" s="160" t="s">
        <v>2514</v>
      </c>
      <c r="O622" s="160" t="s">
        <v>417</v>
      </c>
      <c r="P622" s="160" t="s">
        <v>418</v>
      </c>
      <c r="Q622" s="161">
        <v>904021470002</v>
      </c>
      <c r="R622" s="160" t="s">
        <v>3505</v>
      </c>
      <c r="S622" s="160" t="s">
        <v>3506</v>
      </c>
      <c r="T622" s="160" t="s">
        <v>3507</v>
      </c>
      <c r="U622" s="160" t="s">
        <v>2534</v>
      </c>
      <c r="V622" s="160" t="s">
        <v>2535</v>
      </c>
      <c r="W622" s="160" t="s">
        <v>2519</v>
      </c>
      <c r="X622" s="164">
        <v>1300</v>
      </c>
      <c r="Y622" s="149"/>
      <c r="Z622" s="149"/>
      <c r="AA622" s="156" t="e">
        <f>SUMIFS('[4]HARGA (2)'!$B$2:$B$32,'[4]HARGA (2)'!$A$2:$A$32,V622)</f>
        <v>#VALUE!</v>
      </c>
      <c r="AB622" s="156" t="e">
        <f t="shared" si="9"/>
        <v>#VALUE!</v>
      </c>
    </row>
    <row r="623" spans="1:28" s="157" customFormat="1" x14ac:dyDescent="0.25">
      <c r="A623" s="149" t="s">
        <v>2506</v>
      </c>
      <c r="B623" s="158" t="s">
        <v>3508</v>
      </c>
      <c r="C623" s="159">
        <v>44518</v>
      </c>
      <c r="D623" s="160" t="s">
        <v>2508</v>
      </c>
      <c r="E623" s="160" t="s">
        <v>2509</v>
      </c>
      <c r="F623" s="160" t="s">
        <v>2510</v>
      </c>
      <c r="G623" s="160" t="s">
        <v>2511</v>
      </c>
      <c r="H623" s="161">
        <v>120</v>
      </c>
      <c r="I623" s="160" t="s">
        <v>2639</v>
      </c>
      <c r="J623" s="161">
        <v>5042481539</v>
      </c>
      <c r="K623" s="163">
        <v>44517</v>
      </c>
      <c r="L623" s="160" t="s">
        <v>386</v>
      </c>
      <c r="M623" s="160" t="s">
        <v>2514</v>
      </c>
      <c r="N623" s="160" t="s">
        <v>2514</v>
      </c>
      <c r="O623" s="160" t="s">
        <v>3509</v>
      </c>
      <c r="P623" s="160" t="s">
        <v>3510</v>
      </c>
      <c r="Q623" s="160" t="s">
        <v>3511</v>
      </c>
      <c r="R623" s="160" t="s">
        <v>3512</v>
      </c>
      <c r="S623" s="160" t="s">
        <v>3513</v>
      </c>
      <c r="T623" s="160" t="s">
        <v>3514</v>
      </c>
      <c r="U623" s="161">
        <v>74556</v>
      </c>
      <c r="V623" s="160" t="s">
        <v>931</v>
      </c>
      <c r="W623" s="160" t="s">
        <v>2519</v>
      </c>
      <c r="X623" s="164">
        <v>2912</v>
      </c>
      <c r="Y623" s="149"/>
      <c r="Z623" s="149"/>
      <c r="AA623" s="156" t="e">
        <f>SUMIFS('[4]HARGA (2)'!$B$2:$B$32,'[4]HARGA (2)'!$A$2:$A$32,V623)</f>
        <v>#VALUE!</v>
      </c>
      <c r="AB623" s="156" t="e">
        <f t="shared" si="9"/>
        <v>#VALUE!</v>
      </c>
    </row>
    <row r="624" spans="1:28" s="157" customFormat="1" x14ac:dyDescent="0.25">
      <c r="A624" s="149" t="s">
        <v>2506</v>
      </c>
      <c r="B624" s="158" t="s">
        <v>3515</v>
      </c>
      <c r="C624" s="159">
        <v>44518</v>
      </c>
      <c r="D624" s="160" t="s">
        <v>2508</v>
      </c>
      <c r="E624" s="160" t="s">
        <v>2509</v>
      </c>
      <c r="F624" s="160" t="s">
        <v>2510</v>
      </c>
      <c r="G624" s="160" t="s">
        <v>2511</v>
      </c>
      <c r="H624" s="161">
        <v>118</v>
      </c>
      <c r="I624" s="160" t="s">
        <v>2541</v>
      </c>
      <c r="J624" s="161">
        <v>5042431597</v>
      </c>
      <c r="K624" s="163">
        <v>44518</v>
      </c>
      <c r="L624" s="160" t="s">
        <v>193</v>
      </c>
      <c r="M624" s="160" t="s">
        <v>2514</v>
      </c>
      <c r="N624" s="160" t="s">
        <v>2514</v>
      </c>
      <c r="O624" s="160" t="s">
        <v>458</v>
      </c>
      <c r="P624" s="160" t="s">
        <v>459</v>
      </c>
      <c r="Q624" s="160" t="s">
        <v>3516</v>
      </c>
      <c r="R624" s="160" t="s">
        <v>3517</v>
      </c>
      <c r="S624" s="160" t="s">
        <v>3493</v>
      </c>
      <c r="T624" s="160" t="s">
        <v>3518</v>
      </c>
      <c r="U624" s="161">
        <v>74561</v>
      </c>
      <c r="V624" s="160" t="s">
        <v>303</v>
      </c>
      <c r="W624" s="160" t="s">
        <v>2519</v>
      </c>
      <c r="X624" s="164">
        <v>1280</v>
      </c>
      <c r="Y624" s="158" t="s">
        <v>3519</v>
      </c>
      <c r="Z624" s="159">
        <v>44518</v>
      </c>
      <c r="AA624" s="156" t="e">
        <f>SUMIFS('[4]HARGA (2)'!$B$2:$B$32,'[4]HARGA (2)'!$A$2:$A$32,V624)</f>
        <v>#VALUE!</v>
      </c>
      <c r="AB624" s="156" t="e">
        <f t="shared" si="9"/>
        <v>#VALUE!</v>
      </c>
    </row>
    <row r="625" spans="1:28" s="157" customFormat="1" x14ac:dyDescent="0.25">
      <c r="A625" s="149" t="s">
        <v>2506</v>
      </c>
      <c r="B625" s="158" t="s">
        <v>3515</v>
      </c>
      <c r="C625" s="159">
        <v>44518</v>
      </c>
      <c r="D625" s="160" t="s">
        <v>2508</v>
      </c>
      <c r="E625" s="160" t="s">
        <v>2509</v>
      </c>
      <c r="F625" s="160" t="s">
        <v>2510</v>
      </c>
      <c r="G625" s="160" t="s">
        <v>2511</v>
      </c>
      <c r="H625" s="161">
        <v>118</v>
      </c>
      <c r="I625" s="160" t="s">
        <v>2541</v>
      </c>
      <c r="J625" s="161">
        <v>5042431597</v>
      </c>
      <c r="K625" s="163">
        <v>44518</v>
      </c>
      <c r="L625" s="160" t="s">
        <v>193</v>
      </c>
      <c r="M625" s="160" t="s">
        <v>2514</v>
      </c>
      <c r="N625" s="160" t="s">
        <v>2514</v>
      </c>
      <c r="O625" s="160" t="s">
        <v>458</v>
      </c>
      <c r="P625" s="160" t="s">
        <v>459</v>
      </c>
      <c r="Q625" s="160" t="s">
        <v>3516</v>
      </c>
      <c r="R625" s="160" t="s">
        <v>3517</v>
      </c>
      <c r="S625" s="160" t="s">
        <v>3493</v>
      </c>
      <c r="T625" s="160" t="s">
        <v>3518</v>
      </c>
      <c r="U625" s="161">
        <v>10116</v>
      </c>
      <c r="V625" s="160" t="s">
        <v>279</v>
      </c>
      <c r="W625" s="160" t="s">
        <v>2519</v>
      </c>
      <c r="X625" s="164">
        <v>32</v>
      </c>
      <c r="Y625" s="149"/>
      <c r="Z625" s="149"/>
      <c r="AA625" s="156" t="e">
        <f>SUMIFS('[4]HARGA (2)'!$B$2:$B$32,'[4]HARGA (2)'!$A$2:$A$32,V625)</f>
        <v>#VALUE!</v>
      </c>
      <c r="AB625" s="156" t="e">
        <f t="shared" si="9"/>
        <v>#VALUE!</v>
      </c>
    </row>
    <row r="626" spans="1:28" s="157" customFormat="1" x14ac:dyDescent="0.25">
      <c r="A626" s="149" t="s">
        <v>2506</v>
      </c>
      <c r="B626" s="158" t="s">
        <v>3520</v>
      </c>
      <c r="C626" s="159">
        <v>44517</v>
      </c>
      <c r="D626" s="160" t="s">
        <v>2508</v>
      </c>
      <c r="E626" s="160" t="s">
        <v>2509</v>
      </c>
      <c r="F626" s="160" t="s">
        <v>2510</v>
      </c>
      <c r="G626" s="160" t="s">
        <v>2511</v>
      </c>
      <c r="H626" s="160" t="s">
        <v>2531</v>
      </c>
      <c r="I626" s="160" t="s">
        <v>2532</v>
      </c>
      <c r="J626" s="160"/>
      <c r="K626" s="163">
        <v>44516</v>
      </c>
      <c r="L626" s="160" t="s">
        <v>193</v>
      </c>
      <c r="M626" s="160" t="s">
        <v>2514</v>
      </c>
      <c r="N626" s="160" t="s">
        <v>2514</v>
      </c>
      <c r="O626" s="160" t="s">
        <v>3521</v>
      </c>
      <c r="P626" s="160" t="s">
        <v>3522</v>
      </c>
      <c r="Q626" s="160" t="s">
        <v>3523</v>
      </c>
      <c r="R626" s="160" t="s">
        <v>3524</v>
      </c>
      <c r="S626" s="160"/>
      <c r="T626" s="160" t="s">
        <v>3525</v>
      </c>
      <c r="U626" s="161">
        <v>157095</v>
      </c>
      <c r="V626" s="160" t="s">
        <v>2615</v>
      </c>
      <c r="W626" s="160" t="s">
        <v>2519</v>
      </c>
      <c r="X626" s="164">
        <v>1183</v>
      </c>
      <c r="Y626" s="149"/>
      <c r="Z626" s="149"/>
      <c r="AA626" s="156" t="e">
        <f>SUMIFS('[4]HARGA (2)'!$B$2:$B$32,'[4]HARGA (2)'!$A$2:$A$32,V626)</f>
        <v>#VALUE!</v>
      </c>
      <c r="AB626" s="156" t="e">
        <f t="shared" si="9"/>
        <v>#VALUE!</v>
      </c>
    </row>
    <row r="627" spans="1:28" s="157" customFormat="1" x14ac:dyDescent="0.25">
      <c r="A627" s="149" t="s">
        <v>2506</v>
      </c>
      <c r="B627" s="158" t="s">
        <v>3526</v>
      </c>
      <c r="C627" s="159">
        <v>44517</v>
      </c>
      <c r="D627" s="160" t="s">
        <v>2508</v>
      </c>
      <c r="E627" s="160" t="s">
        <v>2509</v>
      </c>
      <c r="F627" s="160" t="s">
        <v>2510</v>
      </c>
      <c r="G627" s="160" t="s">
        <v>2511</v>
      </c>
      <c r="H627" s="160" t="s">
        <v>3118</v>
      </c>
      <c r="I627" s="160" t="s">
        <v>363</v>
      </c>
      <c r="J627" s="160"/>
      <c r="K627" s="163">
        <v>44516</v>
      </c>
      <c r="L627" s="160" t="s">
        <v>193</v>
      </c>
      <c r="M627" s="160" t="s">
        <v>2514</v>
      </c>
      <c r="N627" s="160" t="s">
        <v>2514</v>
      </c>
      <c r="O627" s="160" t="s">
        <v>2126</v>
      </c>
      <c r="P627" s="160" t="s">
        <v>2127</v>
      </c>
      <c r="Q627" s="161">
        <v>905721460002</v>
      </c>
      <c r="R627" s="160" t="s">
        <v>3527</v>
      </c>
      <c r="S627" s="160"/>
      <c r="T627" s="160" t="s">
        <v>3528</v>
      </c>
      <c r="U627" s="161">
        <v>74565</v>
      </c>
      <c r="V627" s="160" t="s">
        <v>362</v>
      </c>
      <c r="W627" s="160" t="s">
        <v>2519</v>
      </c>
      <c r="X627" s="164">
        <v>836</v>
      </c>
      <c r="Y627" s="149"/>
      <c r="Z627" s="149"/>
      <c r="AA627" s="156" t="e">
        <f>SUMIFS('[4]HARGA (2)'!$B$2:$B$32,'[4]HARGA (2)'!$A$2:$A$32,V627)</f>
        <v>#VALUE!</v>
      </c>
      <c r="AB627" s="156" t="e">
        <f t="shared" si="9"/>
        <v>#VALUE!</v>
      </c>
    </row>
    <row r="628" spans="1:28" s="157" customFormat="1" x14ac:dyDescent="0.25">
      <c r="A628" s="195" t="s">
        <v>2506</v>
      </c>
      <c r="B628" s="172" t="s">
        <v>3529</v>
      </c>
      <c r="C628" s="173">
        <v>44517</v>
      </c>
      <c r="D628" s="172" t="s">
        <v>2508</v>
      </c>
      <c r="E628" s="172" t="s">
        <v>2509</v>
      </c>
      <c r="F628" s="172" t="s">
        <v>2510</v>
      </c>
      <c r="G628" s="172" t="s">
        <v>2511</v>
      </c>
      <c r="H628" s="172" t="s">
        <v>3118</v>
      </c>
      <c r="I628" s="172" t="s">
        <v>363</v>
      </c>
      <c r="J628" s="172"/>
      <c r="K628" s="176">
        <v>44516</v>
      </c>
      <c r="L628" s="172" t="s">
        <v>193</v>
      </c>
      <c r="M628" s="172" t="s">
        <v>2514</v>
      </c>
      <c r="N628" s="172" t="s">
        <v>2514</v>
      </c>
      <c r="O628" s="172" t="s">
        <v>2126</v>
      </c>
      <c r="P628" s="172" t="s">
        <v>2127</v>
      </c>
      <c r="Q628" s="172" t="s">
        <v>3530</v>
      </c>
      <c r="R628" s="172" t="s">
        <v>3531</v>
      </c>
      <c r="S628" s="172"/>
      <c r="T628" s="172" t="s">
        <v>3532</v>
      </c>
      <c r="U628" s="174">
        <v>173022</v>
      </c>
      <c r="V628" s="172" t="s">
        <v>3533</v>
      </c>
      <c r="W628" s="172" t="s">
        <v>2519</v>
      </c>
      <c r="X628" s="177">
        <v>420</v>
      </c>
      <c r="Y628" s="172" t="s">
        <v>3534</v>
      </c>
      <c r="Z628" s="173">
        <v>44517</v>
      </c>
      <c r="AA628" s="156" t="e">
        <f>SUMIFS('[4]HARGA (2)'!$B$2:$B$32,'[4]HARGA (2)'!$A$2:$A$32,V628)</f>
        <v>#VALUE!</v>
      </c>
      <c r="AB628" s="156" t="e">
        <f t="shared" si="9"/>
        <v>#VALUE!</v>
      </c>
    </row>
    <row r="629" spans="1:28" s="157" customFormat="1" x14ac:dyDescent="0.25">
      <c r="A629" s="195" t="s">
        <v>2506</v>
      </c>
      <c r="B629" s="172" t="s">
        <v>3529</v>
      </c>
      <c r="C629" s="173">
        <v>44517</v>
      </c>
      <c r="D629" s="172" t="s">
        <v>2508</v>
      </c>
      <c r="E629" s="172" t="s">
        <v>2509</v>
      </c>
      <c r="F629" s="172" t="s">
        <v>2510</v>
      </c>
      <c r="G629" s="172" t="s">
        <v>2511</v>
      </c>
      <c r="H629" s="172" t="s">
        <v>3118</v>
      </c>
      <c r="I629" s="172" t="s">
        <v>363</v>
      </c>
      <c r="J629" s="172"/>
      <c r="K629" s="176">
        <v>44516</v>
      </c>
      <c r="L629" s="172" t="s">
        <v>193</v>
      </c>
      <c r="M629" s="172" t="s">
        <v>2514</v>
      </c>
      <c r="N629" s="172" t="s">
        <v>2514</v>
      </c>
      <c r="O629" s="172" t="s">
        <v>2126</v>
      </c>
      <c r="P629" s="172" t="s">
        <v>2127</v>
      </c>
      <c r="Q629" s="172" t="s">
        <v>3530</v>
      </c>
      <c r="R629" s="172" t="s">
        <v>3531</v>
      </c>
      <c r="S629" s="172"/>
      <c r="T629" s="172" t="s">
        <v>3532</v>
      </c>
      <c r="U629" s="174">
        <v>70022</v>
      </c>
      <c r="V629" s="172" t="s">
        <v>3535</v>
      </c>
      <c r="W629" s="172" t="s">
        <v>2519</v>
      </c>
      <c r="X629" s="177">
        <v>8</v>
      </c>
      <c r="Y629" s="149"/>
      <c r="Z629" s="149"/>
      <c r="AA629" s="156" t="e">
        <f>SUMIFS('[4]HARGA (2)'!$B$2:$B$32,'[4]HARGA (2)'!$A$2:$A$32,V629)</f>
        <v>#VALUE!</v>
      </c>
      <c r="AB629" s="156" t="e">
        <f t="shared" si="9"/>
        <v>#VALUE!</v>
      </c>
    </row>
    <row r="630" spans="1:28" s="157" customFormat="1" x14ac:dyDescent="0.25">
      <c r="A630" s="149" t="s">
        <v>2506</v>
      </c>
      <c r="B630" s="158" t="s">
        <v>3536</v>
      </c>
      <c r="C630" s="159">
        <v>44517</v>
      </c>
      <c r="D630" s="160" t="s">
        <v>2508</v>
      </c>
      <c r="E630" s="160" t="s">
        <v>2509</v>
      </c>
      <c r="F630" s="160" t="s">
        <v>2510</v>
      </c>
      <c r="G630" s="160" t="s">
        <v>2511</v>
      </c>
      <c r="H630" s="160" t="s">
        <v>3118</v>
      </c>
      <c r="I630" s="160" t="s">
        <v>363</v>
      </c>
      <c r="J630" s="160"/>
      <c r="K630" s="163">
        <v>44516</v>
      </c>
      <c r="L630" s="160" t="s">
        <v>193</v>
      </c>
      <c r="M630" s="160" t="s">
        <v>2514</v>
      </c>
      <c r="N630" s="160" t="s">
        <v>2514</v>
      </c>
      <c r="O630" s="160" t="s">
        <v>2126</v>
      </c>
      <c r="P630" s="160" t="s">
        <v>2127</v>
      </c>
      <c r="Q630" s="160" t="s">
        <v>3530</v>
      </c>
      <c r="R630" s="160" t="s">
        <v>3531</v>
      </c>
      <c r="S630" s="160"/>
      <c r="T630" s="160" t="s">
        <v>3537</v>
      </c>
      <c r="U630" s="161">
        <v>173022</v>
      </c>
      <c r="V630" s="160" t="s">
        <v>3533</v>
      </c>
      <c r="W630" s="160" t="s">
        <v>2519</v>
      </c>
      <c r="X630" s="164">
        <v>420</v>
      </c>
      <c r="Y630" s="149"/>
      <c r="Z630" s="149"/>
      <c r="AA630" s="156" t="e">
        <f>SUMIFS('[4]HARGA (2)'!$B$2:$B$32,'[4]HARGA (2)'!$A$2:$A$32,V630)</f>
        <v>#VALUE!</v>
      </c>
      <c r="AB630" s="156" t="e">
        <f t="shared" si="9"/>
        <v>#VALUE!</v>
      </c>
    </row>
    <row r="631" spans="1:28" s="157" customFormat="1" x14ac:dyDescent="0.25">
      <c r="A631" s="149" t="s">
        <v>2506</v>
      </c>
      <c r="B631" s="158" t="s">
        <v>3536</v>
      </c>
      <c r="C631" s="159">
        <v>44517</v>
      </c>
      <c r="D631" s="160" t="s">
        <v>2508</v>
      </c>
      <c r="E631" s="160" t="s">
        <v>2509</v>
      </c>
      <c r="F631" s="160" t="s">
        <v>2510</v>
      </c>
      <c r="G631" s="160" t="s">
        <v>2511</v>
      </c>
      <c r="H631" s="160" t="s">
        <v>3118</v>
      </c>
      <c r="I631" s="160" t="s">
        <v>363</v>
      </c>
      <c r="J631" s="160"/>
      <c r="K631" s="163">
        <v>44516</v>
      </c>
      <c r="L631" s="160" t="s">
        <v>193</v>
      </c>
      <c r="M631" s="160" t="s">
        <v>2514</v>
      </c>
      <c r="N631" s="160" t="s">
        <v>2514</v>
      </c>
      <c r="O631" s="160" t="s">
        <v>2126</v>
      </c>
      <c r="P631" s="160" t="s">
        <v>2127</v>
      </c>
      <c r="Q631" s="160" t="s">
        <v>3530</v>
      </c>
      <c r="R631" s="160" t="s">
        <v>3531</v>
      </c>
      <c r="S631" s="160"/>
      <c r="T631" s="160" t="s">
        <v>3537</v>
      </c>
      <c r="U631" s="161">
        <v>70022</v>
      </c>
      <c r="V631" s="160" t="s">
        <v>3535</v>
      </c>
      <c r="W631" s="160" t="s">
        <v>2519</v>
      </c>
      <c r="X631" s="164">
        <v>8</v>
      </c>
      <c r="Y631" s="149"/>
      <c r="Z631" s="149"/>
      <c r="AA631" s="156" t="e">
        <f>SUMIFS('[4]HARGA (2)'!$B$2:$B$32,'[4]HARGA (2)'!$A$2:$A$32,V631)</f>
        <v>#VALUE!</v>
      </c>
      <c r="AB631" s="156" t="e">
        <f t="shared" si="9"/>
        <v>#VALUE!</v>
      </c>
    </row>
    <row r="632" spans="1:28" s="157" customFormat="1" x14ac:dyDescent="0.25">
      <c r="A632" s="149" t="s">
        <v>2506</v>
      </c>
      <c r="B632" s="150" t="s">
        <v>3538</v>
      </c>
      <c r="C632" s="151">
        <v>44518</v>
      </c>
      <c r="D632" s="150" t="s">
        <v>2508</v>
      </c>
      <c r="E632" s="150" t="s">
        <v>2509</v>
      </c>
      <c r="F632" s="150" t="s">
        <v>2510</v>
      </c>
      <c r="G632" s="150" t="s">
        <v>2511</v>
      </c>
      <c r="H632" s="152">
        <v>164</v>
      </c>
      <c r="I632" s="150" t="s">
        <v>2512</v>
      </c>
      <c r="J632" s="150"/>
      <c r="K632" s="154">
        <v>44517</v>
      </c>
      <c r="L632" s="150" t="s">
        <v>53</v>
      </c>
      <c r="M632" s="150" t="s">
        <v>2514</v>
      </c>
      <c r="N632" s="150" t="s">
        <v>2514</v>
      </c>
      <c r="O632" s="150" t="s">
        <v>2572</v>
      </c>
      <c r="P632" s="150" t="s">
        <v>948</v>
      </c>
      <c r="Q632" s="150" t="s">
        <v>3539</v>
      </c>
      <c r="R632" s="150" t="s">
        <v>3540</v>
      </c>
      <c r="S632" s="150"/>
      <c r="T632" s="150" t="s">
        <v>3541</v>
      </c>
      <c r="U632" s="150" t="s">
        <v>2517</v>
      </c>
      <c r="V632" s="150" t="s">
        <v>2518</v>
      </c>
      <c r="W632" s="150" t="s">
        <v>2519</v>
      </c>
      <c r="X632" s="155">
        <v>40</v>
      </c>
      <c r="Y632" s="149"/>
      <c r="Z632" s="149"/>
      <c r="AA632" s="156" t="e">
        <f>SUMIFS('[4]HARGA (2)'!$B$2:$B$32,'[4]HARGA (2)'!$A$2:$A$32,V632)</f>
        <v>#VALUE!</v>
      </c>
      <c r="AB632" s="156" t="e">
        <f t="shared" si="9"/>
        <v>#VALUE!</v>
      </c>
    </row>
    <row r="633" spans="1:28" s="157" customFormat="1" x14ac:dyDescent="0.25">
      <c r="A633" s="149" t="s">
        <v>2506</v>
      </c>
      <c r="B633" s="158" t="s">
        <v>3542</v>
      </c>
      <c r="C633" s="159">
        <v>44518</v>
      </c>
      <c r="D633" s="160" t="s">
        <v>2508</v>
      </c>
      <c r="E633" s="160" t="s">
        <v>2509</v>
      </c>
      <c r="F633" s="160" t="s">
        <v>2510</v>
      </c>
      <c r="G633" s="160" t="s">
        <v>2511</v>
      </c>
      <c r="H633" s="161">
        <v>164</v>
      </c>
      <c r="I633" s="160" t="s">
        <v>2512</v>
      </c>
      <c r="J633" s="161">
        <v>5042474675</v>
      </c>
      <c r="K633" s="163">
        <v>44517</v>
      </c>
      <c r="L633" s="160" t="s">
        <v>53</v>
      </c>
      <c r="M633" s="160" t="s">
        <v>2514</v>
      </c>
      <c r="N633" s="160" t="s">
        <v>2514</v>
      </c>
      <c r="O633" s="160" t="s">
        <v>2572</v>
      </c>
      <c r="P633" s="160" t="s">
        <v>948</v>
      </c>
      <c r="Q633" s="160" t="s">
        <v>3539</v>
      </c>
      <c r="R633" s="160" t="s">
        <v>3543</v>
      </c>
      <c r="S633" s="160" t="s">
        <v>3544</v>
      </c>
      <c r="T633" s="160" t="s">
        <v>3545</v>
      </c>
      <c r="U633" s="161">
        <v>74559</v>
      </c>
      <c r="V633" s="160" t="s">
        <v>2524</v>
      </c>
      <c r="W633" s="160" t="s">
        <v>2519</v>
      </c>
      <c r="X633" s="164">
        <v>1344</v>
      </c>
      <c r="Y633" s="149"/>
      <c r="Z633" s="149"/>
      <c r="AA633" s="156" t="e">
        <f>SUMIFS('[4]HARGA (2)'!$B$2:$B$32,'[4]HARGA (2)'!$A$2:$A$32,V633)</f>
        <v>#VALUE!</v>
      </c>
      <c r="AB633" s="156" t="e">
        <f t="shared" si="9"/>
        <v>#VALUE!</v>
      </c>
    </row>
    <row r="634" spans="1:28" s="157" customFormat="1" x14ac:dyDescent="0.25">
      <c r="A634" s="149" t="s">
        <v>2506</v>
      </c>
      <c r="B634" s="158" t="s">
        <v>3542</v>
      </c>
      <c r="C634" s="159">
        <v>44518</v>
      </c>
      <c r="D634" s="160" t="s">
        <v>2508</v>
      </c>
      <c r="E634" s="160" t="s">
        <v>2509</v>
      </c>
      <c r="F634" s="160" t="s">
        <v>2510</v>
      </c>
      <c r="G634" s="160" t="s">
        <v>2511</v>
      </c>
      <c r="H634" s="161">
        <v>164</v>
      </c>
      <c r="I634" s="160" t="s">
        <v>2512</v>
      </c>
      <c r="J634" s="161">
        <v>5042474675</v>
      </c>
      <c r="K634" s="163">
        <v>44517</v>
      </c>
      <c r="L634" s="160" t="s">
        <v>53</v>
      </c>
      <c r="M634" s="160" t="s">
        <v>2514</v>
      </c>
      <c r="N634" s="160" t="s">
        <v>2514</v>
      </c>
      <c r="O634" s="160" t="s">
        <v>2572</v>
      </c>
      <c r="P634" s="160" t="s">
        <v>948</v>
      </c>
      <c r="Q634" s="160" t="s">
        <v>3539</v>
      </c>
      <c r="R634" s="160" t="s">
        <v>3543</v>
      </c>
      <c r="S634" s="160" t="s">
        <v>3544</v>
      </c>
      <c r="T634" s="160" t="s">
        <v>3545</v>
      </c>
      <c r="U634" s="161">
        <v>19310</v>
      </c>
      <c r="V634" s="160" t="s">
        <v>2525</v>
      </c>
      <c r="W634" s="160" t="s">
        <v>2519</v>
      </c>
      <c r="X634" s="164">
        <v>1344</v>
      </c>
      <c r="Y634" s="149"/>
      <c r="Z634" s="149"/>
      <c r="AA634" s="156" t="e">
        <f>SUMIFS('[4]HARGA (2)'!$B$2:$B$32,'[4]HARGA (2)'!$A$2:$A$32,V634)</f>
        <v>#VALUE!</v>
      </c>
      <c r="AB634" s="156" t="e">
        <f t="shared" si="9"/>
        <v>#VALUE!</v>
      </c>
    </row>
    <row r="635" spans="1:28" s="157" customFormat="1" x14ac:dyDescent="0.25">
      <c r="A635" s="149" t="s">
        <v>2506</v>
      </c>
      <c r="B635" s="158" t="s">
        <v>3542</v>
      </c>
      <c r="C635" s="159">
        <v>44518</v>
      </c>
      <c r="D635" s="160" t="s">
        <v>2508</v>
      </c>
      <c r="E635" s="160" t="s">
        <v>2509</v>
      </c>
      <c r="F635" s="160" t="s">
        <v>2510</v>
      </c>
      <c r="G635" s="160" t="s">
        <v>2511</v>
      </c>
      <c r="H635" s="161">
        <v>164</v>
      </c>
      <c r="I635" s="160" t="s">
        <v>2512</v>
      </c>
      <c r="J635" s="161">
        <v>5042474675</v>
      </c>
      <c r="K635" s="163">
        <v>44517</v>
      </c>
      <c r="L635" s="160" t="s">
        <v>53</v>
      </c>
      <c r="M635" s="160" t="s">
        <v>2514</v>
      </c>
      <c r="N635" s="160" t="s">
        <v>2514</v>
      </c>
      <c r="O635" s="160" t="s">
        <v>2572</v>
      </c>
      <c r="P635" s="160" t="s">
        <v>948</v>
      </c>
      <c r="Q635" s="160" t="s">
        <v>3539</v>
      </c>
      <c r="R635" s="160" t="s">
        <v>3543</v>
      </c>
      <c r="S635" s="160" t="s">
        <v>3544</v>
      </c>
      <c r="T635" s="160" t="s">
        <v>3545</v>
      </c>
      <c r="U635" s="160" t="s">
        <v>2517</v>
      </c>
      <c r="V635" s="160" t="s">
        <v>2518</v>
      </c>
      <c r="W635" s="160" t="s">
        <v>2519</v>
      </c>
      <c r="X635" s="164">
        <v>1344</v>
      </c>
      <c r="Y635" s="149"/>
      <c r="Z635" s="149"/>
      <c r="AA635" s="156" t="e">
        <f>SUMIFS('[4]HARGA (2)'!$B$2:$B$32,'[4]HARGA (2)'!$A$2:$A$32,V635)</f>
        <v>#VALUE!</v>
      </c>
      <c r="AB635" s="156" t="e">
        <f t="shared" si="9"/>
        <v>#VALUE!</v>
      </c>
    </row>
    <row r="636" spans="1:28" s="157" customFormat="1" x14ac:dyDescent="0.25">
      <c r="A636" s="149" t="s">
        <v>2506</v>
      </c>
      <c r="B636" s="158" t="s">
        <v>3542</v>
      </c>
      <c r="C636" s="159">
        <v>44518</v>
      </c>
      <c r="D636" s="160" t="s">
        <v>2508</v>
      </c>
      <c r="E636" s="160" t="s">
        <v>2509</v>
      </c>
      <c r="F636" s="160" t="s">
        <v>2510</v>
      </c>
      <c r="G636" s="160" t="s">
        <v>2511</v>
      </c>
      <c r="H636" s="161">
        <v>164</v>
      </c>
      <c r="I636" s="160" t="s">
        <v>2512</v>
      </c>
      <c r="J636" s="161">
        <v>5042474675</v>
      </c>
      <c r="K636" s="163">
        <v>44517</v>
      </c>
      <c r="L636" s="160" t="s">
        <v>53</v>
      </c>
      <c r="M636" s="160" t="s">
        <v>2514</v>
      </c>
      <c r="N636" s="160" t="s">
        <v>2514</v>
      </c>
      <c r="O636" s="160" t="s">
        <v>2572</v>
      </c>
      <c r="P636" s="160" t="s">
        <v>948</v>
      </c>
      <c r="Q636" s="160" t="s">
        <v>3539</v>
      </c>
      <c r="R636" s="160" t="s">
        <v>3543</v>
      </c>
      <c r="S636" s="160" t="s">
        <v>3544</v>
      </c>
      <c r="T636" s="160" t="s">
        <v>3545</v>
      </c>
      <c r="U636" s="161">
        <v>33300</v>
      </c>
      <c r="V636" s="160" t="s">
        <v>65</v>
      </c>
      <c r="W636" s="160" t="s">
        <v>2519</v>
      </c>
      <c r="X636" s="164">
        <v>28</v>
      </c>
      <c r="Y636" s="149"/>
      <c r="Z636" s="149"/>
      <c r="AA636" s="156" t="e">
        <f>SUMIFS('[4]HARGA (2)'!$B$2:$B$32,'[4]HARGA (2)'!$A$2:$A$32,V636)</f>
        <v>#VALUE!</v>
      </c>
      <c r="AB636" s="156" t="e">
        <f t="shared" si="9"/>
        <v>#VALUE!</v>
      </c>
    </row>
    <row r="637" spans="1:28" s="157" customFormat="1" x14ac:dyDescent="0.25">
      <c r="A637" s="149" t="s">
        <v>2506</v>
      </c>
      <c r="B637" s="158" t="s">
        <v>3546</v>
      </c>
      <c r="C637" s="159">
        <v>44517</v>
      </c>
      <c r="D637" s="160" t="s">
        <v>2508</v>
      </c>
      <c r="E637" s="160" t="s">
        <v>2509</v>
      </c>
      <c r="F637" s="160" t="s">
        <v>2510</v>
      </c>
      <c r="G637" s="160" t="s">
        <v>2511</v>
      </c>
      <c r="H637" s="161">
        <v>120</v>
      </c>
      <c r="I637" s="160" t="s">
        <v>2639</v>
      </c>
      <c r="J637" s="161">
        <v>5042464291</v>
      </c>
      <c r="K637" s="163">
        <v>44516</v>
      </c>
      <c r="L637" s="160" t="s">
        <v>386</v>
      </c>
      <c r="M637" s="160" t="s">
        <v>2514</v>
      </c>
      <c r="N637" s="160" t="s">
        <v>2514</v>
      </c>
      <c r="O637" s="160" t="s">
        <v>3547</v>
      </c>
      <c r="P637" s="160" t="s">
        <v>3548</v>
      </c>
      <c r="Q637" s="160" t="s">
        <v>3549</v>
      </c>
      <c r="R637" s="160" t="s">
        <v>3550</v>
      </c>
      <c r="S637" s="160"/>
      <c r="T637" s="160" t="s">
        <v>3551</v>
      </c>
      <c r="U637" s="161">
        <v>74553</v>
      </c>
      <c r="V637" s="160" t="s">
        <v>277</v>
      </c>
      <c r="W637" s="160" t="s">
        <v>2519</v>
      </c>
      <c r="X637" s="164">
        <v>1365</v>
      </c>
      <c r="Y637" s="149"/>
      <c r="Z637" s="149"/>
      <c r="AA637" s="156" t="e">
        <f>SUMIFS('[4]HARGA (2)'!$B$2:$B$32,'[4]HARGA (2)'!$A$2:$A$32,V637)</f>
        <v>#VALUE!</v>
      </c>
      <c r="AB637" s="156" t="e">
        <f t="shared" si="9"/>
        <v>#VALUE!</v>
      </c>
    </row>
    <row r="638" spans="1:28" s="157" customFormat="1" x14ac:dyDescent="0.25">
      <c r="A638" s="149" t="s">
        <v>2506</v>
      </c>
      <c r="B638" s="150" t="s">
        <v>3552</v>
      </c>
      <c r="C638" s="151">
        <v>44518</v>
      </c>
      <c r="D638" s="150" t="s">
        <v>2508</v>
      </c>
      <c r="E638" s="150" t="s">
        <v>2509</v>
      </c>
      <c r="F638" s="150" t="s">
        <v>2510</v>
      </c>
      <c r="G638" s="150" t="s">
        <v>2511</v>
      </c>
      <c r="H638" s="152">
        <v>164</v>
      </c>
      <c r="I638" s="150" t="s">
        <v>2512</v>
      </c>
      <c r="J638" s="150"/>
      <c r="K638" s="154">
        <v>44517</v>
      </c>
      <c r="L638" s="150" t="s">
        <v>53</v>
      </c>
      <c r="M638" s="150" t="s">
        <v>2514</v>
      </c>
      <c r="N638" s="150" t="s">
        <v>2514</v>
      </c>
      <c r="O638" s="150" t="s">
        <v>629</v>
      </c>
      <c r="P638" s="150" t="s">
        <v>630</v>
      </c>
      <c r="Q638" s="150" t="s">
        <v>3553</v>
      </c>
      <c r="R638" s="150" t="s">
        <v>3554</v>
      </c>
      <c r="S638" s="150"/>
      <c r="T638" s="150" t="s">
        <v>3555</v>
      </c>
      <c r="U638" s="150" t="s">
        <v>2517</v>
      </c>
      <c r="V638" s="150" t="s">
        <v>2518</v>
      </c>
      <c r="W638" s="150" t="s">
        <v>2519</v>
      </c>
      <c r="X638" s="155">
        <v>50</v>
      </c>
      <c r="Y638" s="149"/>
      <c r="Z638" s="149"/>
      <c r="AA638" s="156" t="e">
        <f>SUMIFS('[4]HARGA (2)'!$B$2:$B$32,'[4]HARGA (2)'!$A$2:$A$32,V638)</f>
        <v>#VALUE!</v>
      </c>
      <c r="AB638" s="156" t="e">
        <f t="shared" si="9"/>
        <v>#VALUE!</v>
      </c>
    </row>
    <row r="639" spans="1:28" s="157" customFormat="1" x14ac:dyDescent="0.25">
      <c r="A639" s="149" t="s">
        <v>2506</v>
      </c>
      <c r="B639" s="158" t="s">
        <v>3556</v>
      </c>
      <c r="C639" s="159">
        <v>44518</v>
      </c>
      <c r="D639" s="160" t="s">
        <v>2508</v>
      </c>
      <c r="E639" s="160" t="s">
        <v>2509</v>
      </c>
      <c r="F639" s="160" t="s">
        <v>2510</v>
      </c>
      <c r="G639" s="160" t="s">
        <v>2511</v>
      </c>
      <c r="H639" s="161">
        <v>164</v>
      </c>
      <c r="I639" s="160" t="s">
        <v>2512</v>
      </c>
      <c r="J639" s="161">
        <v>5042490507</v>
      </c>
      <c r="K639" s="163">
        <v>44517</v>
      </c>
      <c r="L639" s="160" t="s">
        <v>53</v>
      </c>
      <c r="M639" s="160" t="s">
        <v>2514</v>
      </c>
      <c r="N639" s="160" t="s">
        <v>2514</v>
      </c>
      <c r="O639" s="160" t="s">
        <v>629</v>
      </c>
      <c r="P639" s="160" t="s">
        <v>630</v>
      </c>
      <c r="Q639" s="160" t="s">
        <v>3553</v>
      </c>
      <c r="R639" s="160" t="s">
        <v>3557</v>
      </c>
      <c r="S639" s="160" t="s">
        <v>3499</v>
      </c>
      <c r="T639" s="160" t="s">
        <v>3558</v>
      </c>
      <c r="U639" s="161">
        <v>74559</v>
      </c>
      <c r="V639" s="160" t="s">
        <v>2524</v>
      </c>
      <c r="W639" s="160" t="s">
        <v>2519</v>
      </c>
      <c r="X639" s="164">
        <v>1152</v>
      </c>
      <c r="Y639" s="149"/>
      <c r="Z639" s="149"/>
      <c r="AA639" s="156" t="e">
        <f>SUMIFS('[4]HARGA (2)'!$B$2:$B$32,'[4]HARGA (2)'!$A$2:$A$32,V639)</f>
        <v>#VALUE!</v>
      </c>
      <c r="AB639" s="156" t="e">
        <f t="shared" si="9"/>
        <v>#VALUE!</v>
      </c>
    </row>
    <row r="640" spans="1:28" s="157" customFormat="1" x14ac:dyDescent="0.25">
      <c r="A640" s="149" t="s">
        <v>2506</v>
      </c>
      <c r="B640" s="158" t="s">
        <v>3556</v>
      </c>
      <c r="C640" s="159">
        <v>44518</v>
      </c>
      <c r="D640" s="160" t="s">
        <v>2508</v>
      </c>
      <c r="E640" s="160" t="s">
        <v>2509</v>
      </c>
      <c r="F640" s="160" t="s">
        <v>2510</v>
      </c>
      <c r="G640" s="160" t="s">
        <v>2511</v>
      </c>
      <c r="H640" s="161">
        <v>164</v>
      </c>
      <c r="I640" s="160" t="s">
        <v>2512</v>
      </c>
      <c r="J640" s="161">
        <v>5042490507</v>
      </c>
      <c r="K640" s="163">
        <v>44517</v>
      </c>
      <c r="L640" s="160" t="s">
        <v>53</v>
      </c>
      <c r="M640" s="160" t="s">
        <v>2514</v>
      </c>
      <c r="N640" s="160" t="s">
        <v>2514</v>
      </c>
      <c r="O640" s="160" t="s">
        <v>629</v>
      </c>
      <c r="P640" s="160" t="s">
        <v>630</v>
      </c>
      <c r="Q640" s="160" t="s">
        <v>3553</v>
      </c>
      <c r="R640" s="160" t="s">
        <v>3557</v>
      </c>
      <c r="S640" s="160" t="s">
        <v>3499</v>
      </c>
      <c r="T640" s="160" t="s">
        <v>3558</v>
      </c>
      <c r="U640" s="161">
        <v>19310</v>
      </c>
      <c r="V640" s="160" t="s">
        <v>2525</v>
      </c>
      <c r="W640" s="160" t="s">
        <v>2519</v>
      </c>
      <c r="X640" s="164">
        <v>1152</v>
      </c>
      <c r="Y640" s="149"/>
      <c r="Z640" s="149"/>
      <c r="AA640" s="156" t="e">
        <f>SUMIFS('[4]HARGA (2)'!$B$2:$B$32,'[4]HARGA (2)'!$A$2:$A$32,V640)</f>
        <v>#VALUE!</v>
      </c>
      <c r="AB640" s="156" t="e">
        <f t="shared" si="9"/>
        <v>#VALUE!</v>
      </c>
    </row>
    <row r="641" spans="1:28" s="157" customFormat="1" x14ac:dyDescent="0.25">
      <c r="A641" s="149" t="s">
        <v>2506</v>
      </c>
      <c r="B641" s="158" t="s">
        <v>3556</v>
      </c>
      <c r="C641" s="159">
        <v>44518</v>
      </c>
      <c r="D641" s="160" t="s">
        <v>2508</v>
      </c>
      <c r="E641" s="160" t="s">
        <v>2509</v>
      </c>
      <c r="F641" s="160" t="s">
        <v>2510</v>
      </c>
      <c r="G641" s="160" t="s">
        <v>2511</v>
      </c>
      <c r="H641" s="161">
        <v>164</v>
      </c>
      <c r="I641" s="160" t="s">
        <v>2512</v>
      </c>
      <c r="J641" s="161">
        <v>5042490507</v>
      </c>
      <c r="K641" s="163">
        <v>44517</v>
      </c>
      <c r="L641" s="160" t="s">
        <v>53</v>
      </c>
      <c r="M641" s="160" t="s">
        <v>2514</v>
      </c>
      <c r="N641" s="160" t="s">
        <v>2514</v>
      </c>
      <c r="O641" s="160" t="s">
        <v>629</v>
      </c>
      <c r="P641" s="160" t="s">
        <v>630</v>
      </c>
      <c r="Q641" s="160" t="s">
        <v>3553</v>
      </c>
      <c r="R641" s="160" t="s">
        <v>3557</v>
      </c>
      <c r="S641" s="160" t="s">
        <v>3499</v>
      </c>
      <c r="T641" s="160" t="s">
        <v>3558</v>
      </c>
      <c r="U641" s="160" t="s">
        <v>2517</v>
      </c>
      <c r="V641" s="160" t="s">
        <v>2518</v>
      </c>
      <c r="W641" s="160" t="s">
        <v>2519</v>
      </c>
      <c r="X641" s="164">
        <v>1152</v>
      </c>
      <c r="Y641" s="149"/>
      <c r="Z641" s="149"/>
      <c r="AA641" s="156" t="e">
        <f>SUMIFS('[4]HARGA (2)'!$B$2:$B$32,'[4]HARGA (2)'!$A$2:$A$32,V641)</f>
        <v>#VALUE!</v>
      </c>
      <c r="AB641" s="156" t="e">
        <f t="shared" si="9"/>
        <v>#VALUE!</v>
      </c>
    </row>
    <row r="642" spans="1:28" s="157" customFormat="1" x14ac:dyDescent="0.25">
      <c r="A642" s="149" t="s">
        <v>2506</v>
      </c>
      <c r="B642" s="158" t="s">
        <v>3556</v>
      </c>
      <c r="C642" s="159">
        <v>44518</v>
      </c>
      <c r="D642" s="160" t="s">
        <v>2508</v>
      </c>
      <c r="E642" s="160" t="s">
        <v>2509</v>
      </c>
      <c r="F642" s="160" t="s">
        <v>2510</v>
      </c>
      <c r="G642" s="160" t="s">
        <v>2511</v>
      </c>
      <c r="H642" s="161">
        <v>164</v>
      </c>
      <c r="I642" s="160" t="s">
        <v>2512</v>
      </c>
      <c r="J642" s="161">
        <v>5042490507</v>
      </c>
      <c r="K642" s="163">
        <v>44517</v>
      </c>
      <c r="L642" s="160" t="s">
        <v>53</v>
      </c>
      <c r="M642" s="160" t="s">
        <v>2514</v>
      </c>
      <c r="N642" s="160" t="s">
        <v>2514</v>
      </c>
      <c r="O642" s="160" t="s">
        <v>629</v>
      </c>
      <c r="P642" s="160" t="s">
        <v>630</v>
      </c>
      <c r="Q642" s="160" t="s">
        <v>3553</v>
      </c>
      <c r="R642" s="160" t="s">
        <v>3557</v>
      </c>
      <c r="S642" s="160" t="s">
        <v>3499</v>
      </c>
      <c r="T642" s="160" t="s">
        <v>3558</v>
      </c>
      <c r="U642" s="161">
        <v>33300</v>
      </c>
      <c r="V642" s="160" t="s">
        <v>65</v>
      </c>
      <c r="W642" s="160" t="s">
        <v>2519</v>
      </c>
      <c r="X642" s="164">
        <v>24</v>
      </c>
      <c r="Y642" s="149"/>
      <c r="Z642" s="149"/>
      <c r="AA642" s="156" t="e">
        <f>SUMIFS('[4]HARGA (2)'!$B$2:$B$32,'[4]HARGA (2)'!$A$2:$A$32,V642)</f>
        <v>#VALUE!</v>
      </c>
      <c r="AB642" s="156" t="e">
        <f t="shared" si="9"/>
        <v>#VALUE!</v>
      </c>
    </row>
    <row r="643" spans="1:28" s="157" customFormat="1" x14ac:dyDescent="0.25">
      <c r="A643" s="149" t="s">
        <v>2506</v>
      </c>
      <c r="B643" s="158" t="s">
        <v>3559</v>
      </c>
      <c r="C643" s="159">
        <v>44518</v>
      </c>
      <c r="D643" s="160" t="s">
        <v>2508</v>
      </c>
      <c r="E643" s="160" t="s">
        <v>2509</v>
      </c>
      <c r="F643" s="160" t="s">
        <v>2510</v>
      </c>
      <c r="G643" s="160" t="s">
        <v>2511</v>
      </c>
      <c r="H643" s="161">
        <v>118</v>
      </c>
      <c r="I643" s="160" t="s">
        <v>2541</v>
      </c>
      <c r="J643" s="161">
        <v>5042489303</v>
      </c>
      <c r="K643" s="163">
        <v>44517</v>
      </c>
      <c r="L643" s="160" t="s">
        <v>53</v>
      </c>
      <c r="M643" s="160" t="s">
        <v>2514</v>
      </c>
      <c r="N643" s="160" t="s">
        <v>2514</v>
      </c>
      <c r="O643" s="160" t="s">
        <v>1183</v>
      </c>
      <c r="P643" s="160" t="s">
        <v>1184</v>
      </c>
      <c r="Q643" s="160" t="s">
        <v>3560</v>
      </c>
      <c r="R643" s="160" t="s">
        <v>3561</v>
      </c>
      <c r="S643" s="160" t="s">
        <v>3493</v>
      </c>
      <c r="T643" s="160" t="s">
        <v>3562</v>
      </c>
      <c r="U643" s="161">
        <v>74561</v>
      </c>
      <c r="V643" s="160" t="s">
        <v>303</v>
      </c>
      <c r="W643" s="160" t="s">
        <v>2519</v>
      </c>
      <c r="X643" s="164">
        <v>1280</v>
      </c>
      <c r="Y643" s="158" t="s">
        <v>3563</v>
      </c>
      <c r="Z643" s="159">
        <v>44518</v>
      </c>
      <c r="AA643" s="156" t="e">
        <f>SUMIFS('[4]HARGA (2)'!$B$2:$B$32,'[4]HARGA (2)'!$A$2:$A$32,V643)</f>
        <v>#VALUE!</v>
      </c>
      <c r="AB643" s="156" t="e">
        <f t="shared" si="9"/>
        <v>#VALUE!</v>
      </c>
    </row>
    <row r="644" spans="1:28" s="157" customFormat="1" x14ac:dyDescent="0.25">
      <c r="A644" s="149" t="s">
        <v>2506</v>
      </c>
      <c r="B644" s="158" t="s">
        <v>3559</v>
      </c>
      <c r="C644" s="159">
        <v>44518</v>
      </c>
      <c r="D644" s="160" t="s">
        <v>2508</v>
      </c>
      <c r="E644" s="160" t="s">
        <v>2509</v>
      </c>
      <c r="F644" s="160" t="s">
        <v>2510</v>
      </c>
      <c r="G644" s="160" t="s">
        <v>2511</v>
      </c>
      <c r="H644" s="161">
        <v>118</v>
      </c>
      <c r="I644" s="160" t="s">
        <v>2541</v>
      </c>
      <c r="J644" s="161">
        <v>5042489303</v>
      </c>
      <c r="K644" s="163">
        <v>44517</v>
      </c>
      <c r="L644" s="160" t="s">
        <v>53</v>
      </c>
      <c r="M644" s="160" t="s">
        <v>2514</v>
      </c>
      <c r="N644" s="160" t="s">
        <v>2514</v>
      </c>
      <c r="O644" s="160" t="s">
        <v>1183</v>
      </c>
      <c r="P644" s="160" t="s">
        <v>1184</v>
      </c>
      <c r="Q644" s="160" t="s">
        <v>3560</v>
      </c>
      <c r="R644" s="160" t="s">
        <v>3561</v>
      </c>
      <c r="S644" s="160" t="s">
        <v>3493</v>
      </c>
      <c r="T644" s="160" t="s">
        <v>3562</v>
      </c>
      <c r="U644" s="161">
        <v>10116</v>
      </c>
      <c r="V644" s="160" t="s">
        <v>279</v>
      </c>
      <c r="W644" s="160" t="s">
        <v>2519</v>
      </c>
      <c r="X644" s="164">
        <v>32</v>
      </c>
      <c r="Y644" s="149"/>
      <c r="Z644" s="149"/>
      <c r="AA644" s="156" t="e">
        <f>SUMIFS('[4]HARGA (2)'!$B$2:$B$32,'[4]HARGA (2)'!$A$2:$A$32,V644)</f>
        <v>#VALUE!</v>
      </c>
      <c r="AB644" s="156" t="e">
        <f t="shared" ref="AB644:AB707" si="10">AA644*X644</f>
        <v>#VALUE!</v>
      </c>
    </row>
    <row r="645" spans="1:28" s="157" customFormat="1" x14ac:dyDescent="0.25">
      <c r="A645" s="149" t="s">
        <v>2506</v>
      </c>
      <c r="B645" s="150" t="s">
        <v>3564</v>
      </c>
      <c r="C645" s="151">
        <v>44518</v>
      </c>
      <c r="D645" s="150" t="s">
        <v>2508</v>
      </c>
      <c r="E645" s="150" t="s">
        <v>2509</v>
      </c>
      <c r="F645" s="150" t="s">
        <v>2510</v>
      </c>
      <c r="G645" s="150" t="s">
        <v>2511</v>
      </c>
      <c r="H645" s="152">
        <v>164</v>
      </c>
      <c r="I645" s="150" t="s">
        <v>2512</v>
      </c>
      <c r="J645" s="150"/>
      <c r="K645" s="154">
        <v>44517</v>
      </c>
      <c r="L645" s="150" t="s">
        <v>53</v>
      </c>
      <c r="M645" s="150" t="s">
        <v>2514</v>
      </c>
      <c r="N645" s="150" t="s">
        <v>2514</v>
      </c>
      <c r="O645" s="150" t="s">
        <v>2556</v>
      </c>
      <c r="P645" s="150" t="s">
        <v>606</v>
      </c>
      <c r="Q645" s="150" t="s">
        <v>3565</v>
      </c>
      <c r="R645" s="150" t="s">
        <v>3566</v>
      </c>
      <c r="S645" s="150"/>
      <c r="T645" s="150" t="s">
        <v>3567</v>
      </c>
      <c r="U645" s="150" t="s">
        <v>2517</v>
      </c>
      <c r="V645" s="150" t="s">
        <v>2518</v>
      </c>
      <c r="W645" s="150" t="s">
        <v>2519</v>
      </c>
      <c r="X645" s="155">
        <v>30</v>
      </c>
      <c r="Y645" s="149"/>
      <c r="Z645" s="149"/>
      <c r="AA645" s="156" t="e">
        <f>SUMIFS('[4]HARGA (2)'!$B$2:$B$32,'[4]HARGA (2)'!$A$2:$A$32,V645)</f>
        <v>#VALUE!</v>
      </c>
      <c r="AB645" s="156" t="e">
        <f t="shared" si="10"/>
        <v>#VALUE!</v>
      </c>
    </row>
    <row r="646" spans="1:28" s="157" customFormat="1" x14ac:dyDescent="0.25">
      <c r="A646" s="149" t="s">
        <v>2506</v>
      </c>
      <c r="B646" s="158" t="s">
        <v>3568</v>
      </c>
      <c r="C646" s="159">
        <v>44518</v>
      </c>
      <c r="D646" s="160" t="s">
        <v>2508</v>
      </c>
      <c r="E646" s="160" t="s">
        <v>2509</v>
      </c>
      <c r="F646" s="160" t="s">
        <v>2510</v>
      </c>
      <c r="G646" s="160" t="s">
        <v>2511</v>
      </c>
      <c r="H646" s="161">
        <v>164</v>
      </c>
      <c r="I646" s="160" t="s">
        <v>2512</v>
      </c>
      <c r="J646" s="161">
        <v>5042488304</v>
      </c>
      <c r="K646" s="163">
        <v>44517</v>
      </c>
      <c r="L646" s="160" t="s">
        <v>53</v>
      </c>
      <c r="M646" s="160" t="s">
        <v>2514</v>
      </c>
      <c r="N646" s="160" t="s">
        <v>2514</v>
      </c>
      <c r="O646" s="160" t="s">
        <v>2556</v>
      </c>
      <c r="P646" s="160" t="s">
        <v>606</v>
      </c>
      <c r="Q646" s="160" t="s">
        <v>3565</v>
      </c>
      <c r="R646" s="160" t="s">
        <v>3569</v>
      </c>
      <c r="S646" s="160" t="s">
        <v>3570</v>
      </c>
      <c r="T646" s="160" t="s">
        <v>3571</v>
      </c>
      <c r="U646" s="161">
        <v>74559</v>
      </c>
      <c r="V646" s="160" t="s">
        <v>2524</v>
      </c>
      <c r="W646" s="160" t="s">
        <v>2519</v>
      </c>
      <c r="X646" s="164">
        <v>1152</v>
      </c>
      <c r="Y646" s="149"/>
      <c r="Z646" s="149"/>
      <c r="AA646" s="156" t="e">
        <f>SUMIFS('[4]HARGA (2)'!$B$2:$B$32,'[4]HARGA (2)'!$A$2:$A$32,V646)</f>
        <v>#VALUE!</v>
      </c>
      <c r="AB646" s="156" t="e">
        <f t="shared" si="10"/>
        <v>#VALUE!</v>
      </c>
    </row>
    <row r="647" spans="1:28" s="157" customFormat="1" x14ac:dyDescent="0.25">
      <c r="A647" s="149" t="s">
        <v>2506</v>
      </c>
      <c r="B647" s="158" t="s">
        <v>3568</v>
      </c>
      <c r="C647" s="159">
        <v>44518</v>
      </c>
      <c r="D647" s="160" t="s">
        <v>2508</v>
      </c>
      <c r="E647" s="160" t="s">
        <v>2509</v>
      </c>
      <c r="F647" s="160" t="s">
        <v>2510</v>
      </c>
      <c r="G647" s="160" t="s">
        <v>2511</v>
      </c>
      <c r="H647" s="161">
        <v>164</v>
      </c>
      <c r="I647" s="160" t="s">
        <v>2512</v>
      </c>
      <c r="J647" s="161">
        <v>5042488304</v>
      </c>
      <c r="K647" s="163">
        <v>44517</v>
      </c>
      <c r="L647" s="160" t="s">
        <v>53</v>
      </c>
      <c r="M647" s="160" t="s">
        <v>2514</v>
      </c>
      <c r="N647" s="160" t="s">
        <v>2514</v>
      </c>
      <c r="O647" s="160" t="s">
        <v>2556</v>
      </c>
      <c r="P647" s="160" t="s">
        <v>606</v>
      </c>
      <c r="Q647" s="160" t="s">
        <v>3565</v>
      </c>
      <c r="R647" s="160" t="s">
        <v>3569</v>
      </c>
      <c r="S647" s="160" t="s">
        <v>3570</v>
      </c>
      <c r="T647" s="160" t="s">
        <v>3571</v>
      </c>
      <c r="U647" s="161">
        <v>19310</v>
      </c>
      <c r="V647" s="160" t="s">
        <v>2525</v>
      </c>
      <c r="W647" s="160" t="s">
        <v>2519</v>
      </c>
      <c r="X647" s="164">
        <v>1152</v>
      </c>
      <c r="Y647" s="149"/>
      <c r="Z647" s="149"/>
      <c r="AA647" s="156" t="e">
        <f>SUMIFS('[4]HARGA (2)'!$B$2:$B$32,'[4]HARGA (2)'!$A$2:$A$32,V647)</f>
        <v>#VALUE!</v>
      </c>
      <c r="AB647" s="156" t="e">
        <f t="shared" si="10"/>
        <v>#VALUE!</v>
      </c>
    </row>
    <row r="648" spans="1:28" s="157" customFormat="1" x14ac:dyDescent="0.25">
      <c r="A648" s="149" t="s">
        <v>2506</v>
      </c>
      <c r="B648" s="158" t="s">
        <v>3568</v>
      </c>
      <c r="C648" s="159">
        <v>44518</v>
      </c>
      <c r="D648" s="160" t="s">
        <v>2508</v>
      </c>
      <c r="E648" s="160" t="s">
        <v>2509</v>
      </c>
      <c r="F648" s="160" t="s">
        <v>2510</v>
      </c>
      <c r="G648" s="160" t="s">
        <v>2511</v>
      </c>
      <c r="H648" s="161">
        <v>164</v>
      </c>
      <c r="I648" s="160" t="s">
        <v>2512</v>
      </c>
      <c r="J648" s="161">
        <v>5042488304</v>
      </c>
      <c r="K648" s="163">
        <v>44517</v>
      </c>
      <c r="L648" s="160" t="s">
        <v>53</v>
      </c>
      <c r="M648" s="160" t="s">
        <v>2514</v>
      </c>
      <c r="N648" s="160" t="s">
        <v>2514</v>
      </c>
      <c r="O648" s="160" t="s">
        <v>2556</v>
      </c>
      <c r="P648" s="160" t="s">
        <v>606</v>
      </c>
      <c r="Q648" s="160" t="s">
        <v>3565</v>
      </c>
      <c r="R648" s="160" t="s">
        <v>3569</v>
      </c>
      <c r="S648" s="160" t="s">
        <v>3570</v>
      </c>
      <c r="T648" s="160" t="s">
        <v>3571</v>
      </c>
      <c r="U648" s="160" t="s">
        <v>2517</v>
      </c>
      <c r="V648" s="160" t="s">
        <v>2518</v>
      </c>
      <c r="W648" s="160" t="s">
        <v>2519</v>
      </c>
      <c r="X648" s="164">
        <v>1152</v>
      </c>
      <c r="Y648" s="149"/>
      <c r="Z648" s="149"/>
      <c r="AA648" s="156" t="e">
        <f>SUMIFS('[4]HARGA (2)'!$B$2:$B$32,'[4]HARGA (2)'!$A$2:$A$32,V648)</f>
        <v>#VALUE!</v>
      </c>
      <c r="AB648" s="156" t="e">
        <f t="shared" si="10"/>
        <v>#VALUE!</v>
      </c>
    </row>
    <row r="649" spans="1:28" s="157" customFormat="1" x14ac:dyDescent="0.25">
      <c r="A649" s="149" t="s">
        <v>2506</v>
      </c>
      <c r="B649" s="158" t="s">
        <v>3568</v>
      </c>
      <c r="C649" s="159">
        <v>44518</v>
      </c>
      <c r="D649" s="160" t="s">
        <v>2508</v>
      </c>
      <c r="E649" s="160" t="s">
        <v>2509</v>
      </c>
      <c r="F649" s="160" t="s">
        <v>2510</v>
      </c>
      <c r="G649" s="160" t="s">
        <v>2511</v>
      </c>
      <c r="H649" s="161">
        <v>164</v>
      </c>
      <c r="I649" s="160" t="s">
        <v>2512</v>
      </c>
      <c r="J649" s="161">
        <v>5042488304</v>
      </c>
      <c r="K649" s="163">
        <v>44517</v>
      </c>
      <c r="L649" s="160" t="s">
        <v>53</v>
      </c>
      <c r="M649" s="160" t="s">
        <v>2514</v>
      </c>
      <c r="N649" s="160" t="s">
        <v>2514</v>
      </c>
      <c r="O649" s="160" t="s">
        <v>2556</v>
      </c>
      <c r="P649" s="160" t="s">
        <v>606</v>
      </c>
      <c r="Q649" s="160" t="s">
        <v>3565</v>
      </c>
      <c r="R649" s="160" t="s">
        <v>3569</v>
      </c>
      <c r="S649" s="160" t="s">
        <v>3570</v>
      </c>
      <c r="T649" s="160" t="s">
        <v>3571</v>
      </c>
      <c r="U649" s="161">
        <v>33300</v>
      </c>
      <c r="V649" s="160" t="s">
        <v>65</v>
      </c>
      <c r="W649" s="160" t="s">
        <v>2519</v>
      </c>
      <c r="X649" s="164">
        <v>24</v>
      </c>
      <c r="Y649" s="149"/>
      <c r="Z649" s="149"/>
      <c r="AA649" s="156" t="e">
        <f>SUMIFS('[4]HARGA (2)'!$B$2:$B$32,'[4]HARGA (2)'!$A$2:$A$32,V649)</f>
        <v>#VALUE!</v>
      </c>
      <c r="AB649" s="156" t="e">
        <f t="shared" si="10"/>
        <v>#VALUE!</v>
      </c>
    </row>
    <row r="650" spans="1:28" s="157" customFormat="1" x14ac:dyDescent="0.25">
      <c r="A650" s="149" t="s">
        <v>2506</v>
      </c>
      <c r="B650" s="172" t="s">
        <v>3572</v>
      </c>
      <c r="C650" s="173">
        <v>44518</v>
      </c>
      <c r="D650" s="172" t="s">
        <v>2508</v>
      </c>
      <c r="E650" s="172" t="s">
        <v>2509</v>
      </c>
      <c r="F650" s="172" t="s">
        <v>2510</v>
      </c>
      <c r="G650" s="172" t="s">
        <v>2511</v>
      </c>
      <c r="H650" s="174">
        <v>118</v>
      </c>
      <c r="I650" s="172" t="s">
        <v>2541</v>
      </c>
      <c r="J650" s="174">
        <v>50424777790</v>
      </c>
      <c r="K650" s="176">
        <v>44516</v>
      </c>
      <c r="L650" s="172" t="s">
        <v>53</v>
      </c>
      <c r="M650" s="172" t="s">
        <v>2514</v>
      </c>
      <c r="N650" s="172" t="s">
        <v>2514</v>
      </c>
      <c r="O650" s="172" t="s">
        <v>274</v>
      </c>
      <c r="P650" s="172" t="s">
        <v>275</v>
      </c>
      <c r="Q650" s="172" t="s">
        <v>3573</v>
      </c>
      <c r="R650" s="172" t="s">
        <v>3574</v>
      </c>
      <c r="S650" s="172"/>
      <c r="T650" s="172" t="s">
        <v>3575</v>
      </c>
      <c r="U650" s="174">
        <v>74561</v>
      </c>
      <c r="V650" s="172" t="s">
        <v>303</v>
      </c>
      <c r="W650" s="172" t="s">
        <v>2519</v>
      </c>
      <c r="X650" s="177">
        <v>1280</v>
      </c>
      <c r="Y650" s="172" t="s">
        <v>3576</v>
      </c>
      <c r="Z650" s="173">
        <v>44518</v>
      </c>
      <c r="AA650" s="156" t="e">
        <f>SUMIFS('[4]HARGA (2)'!$B$2:$B$32,'[4]HARGA (2)'!$A$2:$A$32,V650)</f>
        <v>#VALUE!</v>
      </c>
      <c r="AB650" s="156" t="e">
        <f t="shared" si="10"/>
        <v>#VALUE!</v>
      </c>
    </row>
    <row r="651" spans="1:28" s="157" customFormat="1" x14ac:dyDescent="0.25">
      <c r="A651" s="149" t="s">
        <v>2506</v>
      </c>
      <c r="B651" s="172" t="s">
        <v>3572</v>
      </c>
      <c r="C651" s="173">
        <v>44518</v>
      </c>
      <c r="D651" s="172" t="s">
        <v>2508</v>
      </c>
      <c r="E651" s="172" t="s">
        <v>2509</v>
      </c>
      <c r="F651" s="172" t="s">
        <v>2510</v>
      </c>
      <c r="G651" s="172" t="s">
        <v>2511</v>
      </c>
      <c r="H651" s="174">
        <v>118</v>
      </c>
      <c r="I651" s="172" t="s">
        <v>2541</v>
      </c>
      <c r="J651" s="174">
        <v>50424777790</v>
      </c>
      <c r="K651" s="176">
        <v>44516</v>
      </c>
      <c r="L651" s="172" t="s">
        <v>53</v>
      </c>
      <c r="M651" s="172" t="s">
        <v>2514</v>
      </c>
      <c r="N651" s="172" t="s">
        <v>2514</v>
      </c>
      <c r="O651" s="172" t="s">
        <v>274</v>
      </c>
      <c r="P651" s="172" t="s">
        <v>275</v>
      </c>
      <c r="Q651" s="172" t="s">
        <v>3573</v>
      </c>
      <c r="R651" s="172" t="s">
        <v>3574</v>
      </c>
      <c r="S651" s="172"/>
      <c r="T651" s="172" t="s">
        <v>3575</v>
      </c>
      <c r="U651" s="174">
        <v>10116</v>
      </c>
      <c r="V651" s="172" t="s">
        <v>279</v>
      </c>
      <c r="W651" s="172" t="s">
        <v>2519</v>
      </c>
      <c r="X651" s="177">
        <v>32</v>
      </c>
      <c r="Y651" s="149"/>
      <c r="Z651" s="149"/>
      <c r="AA651" s="156" t="e">
        <f>SUMIFS('[4]HARGA (2)'!$B$2:$B$32,'[4]HARGA (2)'!$A$2:$A$32,V651)</f>
        <v>#VALUE!</v>
      </c>
      <c r="AB651" s="156" t="e">
        <f t="shared" si="10"/>
        <v>#VALUE!</v>
      </c>
    </row>
    <row r="652" spans="1:28" s="157" customFormat="1" x14ac:dyDescent="0.25">
      <c r="A652" s="149" t="s">
        <v>2506</v>
      </c>
      <c r="B652" s="158" t="s">
        <v>3577</v>
      </c>
      <c r="C652" s="159">
        <v>44517</v>
      </c>
      <c r="D652" s="160" t="s">
        <v>2508</v>
      </c>
      <c r="E652" s="160" t="s">
        <v>2509</v>
      </c>
      <c r="F652" s="160" t="s">
        <v>2510</v>
      </c>
      <c r="G652" s="160" t="s">
        <v>2511</v>
      </c>
      <c r="H652" s="161">
        <v>118</v>
      </c>
      <c r="I652" s="160" t="s">
        <v>2541</v>
      </c>
      <c r="J652" s="161">
        <v>50424777790</v>
      </c>
      <c r="K652" s="163">
        <v>44516</v>
      </c>
      <c r="L652" s="160" t="s">
        <v>53</v>
      </c>
      <c r="M652" s="160" t="s">
        <v>2514</v>
      </c>
      <c r="N652" s="160" t="s">
        <v>2514</v>
      </c>
      <c r="O652" s="160" t="s">
        <v>274</v>
      </c>
      <c r="P652" s="160" t="s">
        <v>275</v>
      </c>
      <c r="Q652" s="160" t="s">
        <v>3573</v>
      </c>
      <c r="R652" s="160" t="s">
        <v>3574</v>
      </c>
      <c r="S652" s="160"/>
      <c r="T652" s="160" t="s">
        <v>3575</v>
      </c>
      <c r="U652" s="161">
        <v>74561</v>
      </c>
      <c r="V652" s="160" t="s">
        <v>303</v>
      </c>
      <c r="W652" s="160" t="s">
        <v>2519</v>
      </c>
      <c r="X652" s="164">
        <v>1280</v>
      </c>
      <c r="Y652" s="158" t="s">
        <v>3578</v>
      </c>
      <c r="Z652" s="159">
        <v>44517</v>
      </c>
      <c r="AA652" s="156" t="e">
        <f>SUMIFS('[4]HARGA (2)'!$B$2:$B$32,'[4]HARGA (2)'!$A$2:$A$32,V652)</f>
        <v>#VALUE!</v>
      </c>
      <c r="AB652" s="156" t="e">
        <f t="shared" si="10"/>
        <v>#VALUE!</v>
      </c>
    </row>
    <row r="653" spans="1:28" s="157" customFormat="1" x14ac:dyDescent="0.25">
      <c r="A653" s="149" t="s">
        <v>2506</v>
      </c>
      <c r="B653" s="158" t="s">
        <v>3577</v>
      </c>
      <c r="C653" s="159">
        <v>44517</v>
      </c>
      <c r="D653" s="160" t="s">
        <v>2508</v>
      </c>
      <c r="E653" s="160" t="s">
        <v>2509</v>
      </c>
      <c r="F653" s="160" t="s">
        <v>2510</v>
      </c>
      <c r="G653" s="160" t="s">
        <v>2511</v>
      </c>
      <c r="H653" s="161">
        <v>118</v>
      </c>
      <c r="I653" s="160" t="s">
        <v>2541</v>
      </c>
      <c r="J653" s="161">
        <v>50424777790</v>
      </c>
      <c r="K653" s="163">
        <v>44516</v>
      </c>
      <c r="L653" s="160" t="s">
        <v>53</v>
      </c>
      <c r="M653" s="160" t="s">
        <v>2514</v>
      </c>
      <c r="N653" s="160" t="s">
        <v>2514</v>
      </c>
      <c r="O653" s="160" t="s">
        <v>274</v>
      </c>
      <c r="P653" s="160" t="s">
        <v>275</v>
      </c>
      <c r="Q653" s="160" t="s">
        <v>3573</v>
      </c>
      <c r="R653" s="160" t="s">
        <v>3574</v>
      </c>
      <c r="S653" s="160"/>
      <c r="T653" s="160" t="s">
        <v>3575</v>
      </c>
      <c r="U653" s="161">
        <v>10116</v>
      </c>
      <c r="V653" s="160" t="s">
        <v>279</v>
      </c>
      <c r="W653" s="160" t="s">
        <v>2519</v>
      </c>
      <c r="X653" s="164">
        <v>32</v>
      </c>
      <c r="Y653" s="149"/>
      <c r="Z653" s="149"/>
      <c r="AA653" s="156" t="e">
        <f>SUMIFS('[4]HARGA (2)'!$B$2:$B$32,'[4]HARGA (2)'!$A$2:$A$32,V653)</f>
        <v>#VALUE!</v>
      </c>
      <c r="AB653" s="156" t="e">
        <f t="shared" si="10"/>
        <v>#VALUE!</v>
      </c>
    </row>
    <row r="654" spans="1:28" s="157" customFormat="1" x14ac:dyDescent="0.25">
      <c r="A654" s="149" t="s">
        <v>2506</v>
      </c>
      <c r="B654" s="166" t="s">
        <v>3579</v>
      </c>
      <c r="C654" s="167">
        <v>44518</v>
      </c>
      <c r="D654" s="166" t="s">
        <v>2508</v>
      </c>
      <c r="E654" s="166" t="s">
        <v>2509</v>
      </c>
      <c r="F654" s="166" t="s">
        <v>2510</v>
      </c>
      <c r="G654" s="166" t="s">
        <v>2511</v>
      </c>
      <c r="H654" s="168">
        <v>118</v>
      </c>
      <c r="I654" s="166" t="s">
        <v>2541</v>
      </c>
      <c r="J654" s="166"/>
      <c r="K654" s="170">
        <v>44517</v>
      </c>
      <c r="L654" s="166" t="s">
        <v>193</v>
      </c>
      <c r="M654" s="166" t="s">
        <v>2514</v>
      </c>
      <c r="N654" s="166" t="s">
        <v>2514</v>
      </c>
      <c r="O654" s="166" t="s">
        <v>2126</v>
      </c>
      <c r="P654" s="166" t="s">
        <v>2127</v>
      </c>
      <c r="Q654" s="166"/>
      <c r="R654" s="166"/>
      <c r="S654" s="166"/>
      <c r="T654" s="166" t="s">
        <v>2544</v>
      </c>
      <c r="U654" s="168">
        <v>10116</v>
      </c>
      <c r="V654" s="166" t="s">
        <v>279</v>
      </c>
      <c r="W654" s="166" t="s">
        <v>2519</v>
      </c>
      <c r="X654" s="171">
        <v>16</v>
      </c>
      <c r="Y654" s="166" t="s">
        <v>3580</v>
      </c>
      <c r="Z654" s="167">
        <v>44518</v>
      </c>
      <c r="AA654" s="156" t="e">
        <f>SUMIFS('[4]HARGA (2)'!$B$2:$B$32,'[4]HARGA (2)'!$A$2:$A$32,V654)</f>
        <v>#VALUE!</v>
      </c>
      <c r="AB654" s="156" t="e">
        <f t="shared" si="10"/>
        <v>#VALUE!</v>
      </c>
    </row>
    <row r="655" spans="1:28" s="157" customFormat="1" x14ac:dyDescent="0.25">
      <c r="A655" s="149" t="s">
        <v>2506</v>
      </c>
      <c r="B655" s="158" t="s">
        <v>3581</v>
      </c>
      <c r="C655" s="159">
        <v>44518</v>
      </c>
      <c r="D655" s="160" t="s">
        <v>2508</v>
      </c>
      <c r="E655" s="160" t="s">
        <v>2509</v>
      </c>
      <c r="F655" s="160" t="s">
        <v>2510</v>
      </c>
      <c r="G655" s="160" t="s">
        <v>2511</v>
      </c>
      <c r="H655" s="161">
        <v>118</v>
      </c>
      <c r="I655" s="160" t="s">
        <v>2541</v>
      </c>
      <c r="J655" s="161">
        <v>5042504231</v>
      </c>
      <c r="K655" s="163">
        <v>44518</v>
      </c>
      <c r="L655" s="160" t="s">
        <v>53</v>
      </c>
      <c r="M655" s="160" t="s">
        <v>2514</v>
      </c>
      <c r="N655" s="160" t="s">
        <v>2514</v>
      </c>
      <c r="O655" s="160" t="s">
        <v>797</v>
      </c>
      <c r="P655" s="160" t="s">
        <v>798</v>
      </c>
      <c r="Q655" s="160" t="s">
        <v>3582</v>
      </c>
      <c r="R655" s="160" t="s">
        <v>3583</v>
      </c>
      <c r="S655" s="160" t="s">
        <v>3584</v>
      </c>
      <c r="T655" s="160" t="s">
        <v>3585</v>
      </c>
      <c r="U655" s="161">
        <v>134578</v>
      </c>
      <c r="V655" s="160" t="s">
        <v>2551</v>
      </c>
      <c r="W655" s="160" t="s">
        <v>2519</v>
      </c>
      <c r="X655" s="164">
        <v>1536</v>
      </c>
      <c r="Y655" s="158" t="s">
        <v>3586</v>
      </c>
      <c r="Z655" s="159">
        <v>44518</v>
      </c>
      <c r="AA655" s="156" t="e">
        <f>SUMIFS('[4]HARGA (2)'!$B$2:$B$32,'[4]HARGA (2)'!$A$2:$A$32,V655)</f>
        <v>#VALUE!</v>
      </c>
      <c r="AB655" s="156" t="e">
        <f t="shared" si="10"/>
        <v>#VALUE!</v>
      </c>
    </row>
    <row r="656" spans="1:28" s="157" customFormat="1" x14ac:dyDescent="0.25">
      <c r="A656" s="149" t="s">
        <v>2506</v>
      </c>
      <c r="B656" s="158" t="s">
        <v>3581</v>
      </c>
      <c r="C656" s="159">
        <v>44518</v>
      </c>
      <c r="D656" s="160" t="s">
        <v>2508</v>
      </c>
      <c r="E656" s="160" t="s">
        <v>2509</v>
      </c>
      <c r="F656" s="160" t="s">
        <v>2510</v>
      </c>
      <c r="G656" s="160" t="s">
        <v>2511</v>
      </c>
      <c r="H656" s="161">
        <v>118</v>
      </c>
      <c r="I656" s="160" t="s">
        <v>2541</v>
      </c>
      <c r="J656" s="161">
        <v>5042504231</v>
      </c>
      <c r="K656" s="163">
        <v>44518</v>
      </c>
      <c r="L656" s="160" t="s">
        <v>53</v>
      </c>
      <c r="M656" s="160" t="s">
        <v>2514</v>
      </c>
      <c r="N656" s="160" t="s">
        <v>2514</v>
      </c>
      <c r="O656" s="160" t="s">
        <v>797</v>
      </c>
      <c r="P656" s="160" t="s">
        <v>798</v>
      </c>
      <c r="Q656" s="160" t="s">
        <v>3582</v>
      </c>
      <c r="R656" s="160" t="s">
        <v>3583</v>
      </c>
      <c r="S656" s="160" t="s">
        <v>3584</v>
      </c>
      <c r="T656" s="160" t="s">
        <v>3585</v>
      </c>
      <c r="U656" s="161">
        <v>10345439</v>
      </c>
      <c r="V656" s="160" t="s">
        <v>2553</v>
      </c>
      <c r="W656" s="160" t="s">
        <v>2519</v>
      </c>
      <c r="X656" s="164">
        <v>30</v>
      </c>
      <c r="Y656" s="149"/>
      <c r="Z656" s="149"/>
      <c r="AA656" s="156" t="e">
        <f>SUMIFS('[4]HARGA (2)'!$B$2:$B$32,'[4]HARGA (2)'!$A$2:$A$32,V656)</f>
        <v>#VALUE!</v>
      </c>
      <c r="AB656" s="156" t="e">
        <f t="shared" si="10"/>
        <v>#VALUE!</v>
      </c>
    </row>
    <row r="657" spans="1:28" s="157" customFormat="1" x14ac:dyDescent="0.25">
      <c r="A657" s="149" t="s">
        <v>2506</v>
      </c>
      <c r="B657" s="158" t="s">
        <v>3581</v>
      </c>
      <c r="C657" s="159">
        <v>44518</v>
      </c>
      <c r="D657" s="160" t="s">
        <v>2508</v>
      </c>
      <c r="E657" s="160" t="s">
        <v>2509</v>
      </c>
      <c r="F657" s="160" t="s">
        <v>2510</v>
      </c>
      <c r="G657" s="160" t="s">
        <v>2511</v>
      </c>
      <c r="H657" s="161">
        <v>118</v>
      </c>
      <c r="I657" s="160" t="s">
        <v>2541</v>
      </c>
      <c r="J657" s="161">
        <v>5042504231</v>
      </c>
      <c r="K657" s="163">
        <v>44518</v>
      </c>
      <c r="L657" s="160" t="s">
        <v>53</v>
      </c>
      <c r="M657" s="160" t="s">
        <v>2514</v>
      </c>
      <c r="N657" s="160" t="s">
        <v>2514</v>
      </c>
      <c r="O657" s="160" t="s">
        <v>797</v>
      </c>
      <c r="P657" s="160" t="s">
        <v>798</v>
      </c>
      <c r="Q657" s="160" t="s">
        <v>3582</v>
      </c>
      <c r="R657" s="160" t="s">
        <v>3583</v>
      </c>
      <c r="S657" s="160" t="s">
        <v>3584</v>
      </c>
      <c r="T657" s="160" t="s">
        <v>3585</v>
      </c>
      <c r="U657" s="161">
        <v>10116</v>
      </c>
      <c r="V657" s="160" t="s">
        <v>279</v>
      </c>
      <c r="W657" s="160" t="s">
        <v>2519</v>
      </c>
      <c r="X657" s="164">
        <v>32</v>
      </c>
      <c r="Y657" s="149"/>
      <c r="Z657" s="149"/>
      <c r="AA657" s="156" t="e">
        <f>SUMIFS('[4]HARGA (2)'!$B$2:$B$32,'[4]HARGA (2)'!$A$2:$A$32,V657)</f>
        <v>#VALUE!</v>
      </c>
      <c r="AB657" s="156" t="e">
        <f t="shared" si="10"/>
        <v>#VALUE!</v>
      </c>
    </row>
    <row r="658" spans="1:28" s="157" customFormat="1" x14ac:dyDescent="0.25">
      <c r="A658" s="149" t="s">
        <v>2506</v>
      </c>
      <c r="B658" s="150" t="s">
        <v>3587</v>
      </c>
      <c r="C658" s="151">
        <v>44518</v>
      </c>
      <c r="D658" s="150" t="s">
        <v>2508</v>
      </c>
      <c r="E658" s="150" t="s">
        <v>2509</v>
      </c>
      <c r="F658" s="150" t="s">
        <v>2510</v>
      </c>
      <c r="G658" s="150" t="s">
        <v>2511</v>
      </c>
      <c r="H658" s="152">
        <v>164</v>
      </c>
      <c r="I658" s="150" t="s">
        <v>2512</v>
      </c>
      <c r="J658" s="152">
        <v>5042494666</v>
      </c>
      <c r="K658" s="154">
        <v>44517</v>
      </c>
      <c r="L658" s="150" t="s">
        <v>193</v>
      </c>
      <c r="M658" s="150" t="s">
        <v>2514</v>
      </c>
      <c r="N658" s="150" t="s">
        <v>2514</v>
      </c>
      <c r="O658" s="150" t="s">
        <v>2680</v>
      </c>
      <c r="P658" s="150" t="s">
        <v>261</v>
      </c>
      <c r="Q658" s="150" t="s">
        <v>3588</v>
      </c>
      <c r="R658" s="150" t="s">
        <v>3589</v>
      </c>
      <c r="S658" s="150"/>
      <c r="T658" s="150" t="s">
        <v>3590</v>
      </c>
      <c r="U658" s="150" t="s">
        <v>2517</v>
      </c>
      <c r="V658" s="150" t="s">
        <v>2518</v>
      </c>
      <c r="W658" s="150" t="s">
        <v>2519</v>
      </c>
      <c r="X658" s="155">
        <v>48</v>
      </c>
      <c r="Y658" s="149"/>
      <c r="Z658" s="149"/>
      <c r="AA658" s="156" t="e">
        <f>SUMIFS('[4]HARGA (2)'!$B$2:$B$32,'[4]HARGA (2)'!$A$2:$A$32,V658)</f>
        <v>#VALUE!</v>
      </c>
      <c r="AB658" s="156" t="e">
        <f t="shared" si="10"/>
        <v>#VALUE!</v>
      </c>
    </row>
    <row r="659" spans="1:28" s="157" customFormat="1" x14ac:dyDescent="0.25">
      <c r="A659" s="149" t="s">
        <v>2506</v>
      </c>
      <c r="B659" s="158" t="s">
        <v>3591</v>
      </c>
      <c r="C659" s="159">
        <v>44518</v>
      </c>
      <c r="D659" s="160" t="s">
        <v>2508</v>
      </c>
      <c r="E659" s="160" t="s">
        <v>2509</v>
      </c>
      <c r="F659" s="160" t="s">
        <v>2510</v>
      </c>
      <c r="G659" s="160" t="s">
        <v>2511</v>
      </c>
      <c r="H659" s="161">
        <v>164</v>
      </c>
      <c r="I659" s="160" t="s">
        <v>2512</v>
      </c>
      <c r="J659" s="161">
        <v>5042497935</v>
      </c>
      <c r="K659" s="163">
        <v>44518</v>
      </c>
      <c r="L659" s="160" t="s">
        <v>53</v>
      </c>
      <c r="M659" s="160" t="s">
        <v>2514</v>
      </c>
      <c r="N659" s="160" t="s">
        <v>2514</v>
      </c>
      <c r="O659" s="160" t="s">
        <v>3268</v>
      </c>
      <c r="P659" s="160" t="s">
        <v>539</v>
      </c>
      <c r="Q659" s="160" t="s">
        <v>3592</v>
      </c>
      <c r="R659" s="160" t="s">
        <v>3593</v>
      </c>
      <c r="S659" s="160" t="s">
        <v>3570</v>
      </c>
      <c r="T659" s="160" t="s">
        <v>3594</v>
      </c>
      <c r="U659" s="161">
        <v>74559</v>
      </c>
      <c r="V659" s="160" t="s">
        <v>2524</v>
      </c>
      <c r="W659" s="160" t="s">
        <v>2519</v>
      </c>
      <c r="X659" s="164">
        <v>1344</v>
      </c>
      <c r="Y659" s="149"/>
      <c r="Z659" s="149"/>
      <c r="AA659" s="156" t="e">
        <f>SUMIFS('[4]HARGA (2)'!$B$2:$B$32,'[4]HARGA (2)'!$A$2:$A$32,V659)</f>
        <v>#VALUE!</v>
      </c>
      <c r="AB659" s="156" t="e">
        <f t="shared" si="10"/>
        <v>#VALUE!</v>
      </c>
    </row>
    <row r="660" spans="1:28" s="157" customFormat="1" x14ac:dyDescent="0.25">
      <c r="A660" s="149" t="s">
        <v>2506</v>
      </c>
      <c r="B660" s="158" t="s">
        <v>3591</v>
      </c>
      <c r="C660" s="159">
        <v>44518</v>
      </c>
      <c r="D660" s="160" t="s">
        <v>2508</v>
      </c>
      <c r="E660" s="160" t="s">
        <v>2509</v>
      </c>
      <c r="F660" s="160" t="s">
        <v>2510</v>
      </c>
      <c r="G660" s="160" t="s">
        <v>2511</v>
      </c>
      <c r="H660" s="161">
        <v>164</v>
      </c>
      <c r="I660" s="160" t="s">
        <v>2512</v>
      </c>
      <c r="J660" s="161">
        <v>5042497935</v>
      </c>
      <c r="K660" s="163">
        <v>44518</v>
      </c>
      <c r="L660" s="160" t="s">
        <v>53</v>
      </c>
      <c r="M660" s="160" t="s">
        <v>2514</v>
      </c>
      <c r="N660" s="160" t="s">
        <v>2514</v>
      </c>
      <c r="O660" s="160" t="s">
        <v>3268</v>
      </c>
      <c r="P660" s="160" t="s">
        <v>539</v>
      </c>
      <c r="Q660" s="160" t="s">
        <v>3592</v>
      </c>
      <c r="R660" s="160" t="s">
        <v>3593</v>
      </c>
      <c r="S660" s="160" t="s">
        <v>3570</v>
      </c>
      <c r="T660" s="160" t="s">
        <v>3594</v>
      </c>
      <c r="U660" s="161">
        <v>19310</v>
      </c>
      <c r="V660" s="160" t="s">
        <v>2525</v>
      </c>
      <c r="W660" s="160" t="s">
        <v>2519</v>
      </c>
      <c r="X660" s="164">
        <v>1344</v>
      </c>
      <c r="Y660" s="149"/>
      <c r="Z660" s="149"/>
      <c r="AA660" s="156" t="e">
        <f>SUMIFS('[4]HARGA (2)'!$B$2:$B$32,'[4]HARGA (2)'!$A$2:$A$32,V660)</f>
        <v>#VALUE!</v>
      </c>
      <c r="AB660" s="156" t="e">
        <f t="shared" si="10"/>
        <v>#VALUE!</v>
      </c>
    </row>
    <row r="661" spans="1:28" s="157" customFormat="1" x14ac:dyDescent="0.25">
      <c r="A661" s="149" t="s">
        <v>2506</v>
      </c>
      <c r="B661" s="158" t="s">
        <v>3591</v>
      </c>
      <c r="C661" s="159">
        <v>44518</v>
      </c>
      <c r="D661" s="160" t="s">
        <v>2508</v>
      </c>
      <c r="E661" s="160" t="s">
        <v>2509</v>
      </c>
      <c r="F661" s="160" t="s">
        <v>2510</v>
      </c>
      <c r="G661" s="160" t="s">
        <v>2511</v>
      </c>
      <c r="H661" s="161">
        <v>164</v>
      </c>
      <c r="I661" s="160" t="s">
        <v>2512</v>
      </c>
      <c r="J661" s="161">
        <v>5042497935</v>
      </c>
      <c r="K661" s="163">
        <v>44518</v>
      </c>
      <c r="L661" s="160" t="s">
        <v>53</v>
      </c>
      <c r="M661" s="160" t="s">
        <v>2514</v>
      </c>
      <c r="N661" s="160" t="s">
        <v>2514</v>
      </c>
      <c r="O661" s="160" t="s">
        <v>3268</v>
      </c>
      <c r="P661" s="160" t="s">
        <v>539</v>
      </c>
      <c r="Q661" s="160" t="s">
        <v>3592</v>
      </c>
      <c r="R661" s="160" t="s">
        <v>3593</v>
      </c>
      <c r="S661" s="160" t="s">
        <v>3570</v>
      </c>
      <c r="T661" s="160" t="s">
        <v>3594</v>
      </c>
      <c r="U661" s="160" t="s">
        <v>2517</v>
      </c>
      <c r="V661" s="160" t="s">
        <v>2518</v>
      </c>
      <c r="W661" s="160" t="s">
        <v>2519</v>
      </c>
      <c r="X661" s="164">
        <v>1344</v>
      </c>
      <c r="Y661" s="149"/>
      <c r="Z661" s="149"/>
      <c r="AA661" s="156" t="e">
        <f>SUMIFS('[4]HARGA (2)'!$B$2:$B$32,'[4]HARGA (2)'!$A$2:$A$32,V661)</f>
        <v>#VALUE!</v>
      </c>
      <c r="AB661" s="156" t="e">
        <f t="shared" si="10"/>
        <v>#VALUE!</v>
      </c>
    </row>
    <row r="662" spans="1:28" s="157" customFormat="1" x14ac:dyDescent="0.25">
      <c r="A662" s="149" t="s">
        <v>2506</v>
      </c>
      <c r="B662" s="158" t="s">
        <v>3591</v>
      </c>
      <c r="C662" s="159">
        <v>44518</v>
      </c>
      <c r="D662" s="160" t="s">
        <v>2508</v>
      </c>
      <c r="E662" s="160" t="s">
        <v>2509</v>
      </c>
      <c r="F662" s="160" t="s">
        <v>2510</v>
      </c>
      <c r="G662" s="160" t="s">
        <v>2511</v>
      </c>
      <c r="H662" s="161">
        <v>164</v>
      </c>
      <c r="I662" s="160" t="s">
        <v>2512</v>
      </c>
      <c r="J662" s="161">
        <v>5042497935</v>
      </c>
      <c r="K662" s="163">
        <v>44518</v>
      </c>
      <c r="L662" s="160" t="s">
        <v>53</v>
      </c>
      <c r="M662" s="160" t="s">
        <v>2514</v>
      </c>
      <c r="N662" s="160" t="s">
        <v>2514</v>
      </c>
      <c r="O662" s="160" t="s">
        <v>3268</v>
      </c>
      <c r="P662" s="160" t="s">
        <v>539</v>
      </c>
      <c r="Q662" s="160" t="s">
        <v>3592</v>
      </c>
      <c r="R662" s="160" t="s">
        <v>3593</v>
      </c>
      <c r="S662" s="160" t="s">
        <v>3570</v>
      </c>
      <c r="T662" s="160" t="s">
        <v>3594</v>
      </c>
      <c r="U662" s="161">
        <v>33300</v>
      </c>
      <c r="V662" s="160" t="s">
        <v>65</v>
      </c>
      <c r="W662" s="160" t="s">
        <v>2519</v>
      </c>
      <c r="X662" s="164">
        <v>28</v>
      </c>
      <c r="Y662" s="149"/>
      <c r="Z662" s="149"/>
      <c r="AA662" s="156" t="e">
        <f>SUMIFS('[4]HARGA (2)'!$B$2:$B$32,'[4]HARGA (2)'!$A$2:$A$32,V662)</f>
        <v>#VALUE!</v>
      </c>
      <c r="AB662" s="156" t="e">
        <f t="shared" si="10"/>
        <v>#VALUE!</v>
      </c>
    </row>
    <row r="663" spans="1:28" s="157" customFormat="1" x14ac:dyDescent="0.25">
      <c r="A663" s="149" t="s">
        <v>2506</v>
      </c>
      <c r="B663" s="158" t="s">
        <v>3595</v>
      </c>
      <c r="C663" s="159">
        <v>44518</v>
      </c>
      <c r="D663" s="160" t="s">
        <v>2508</v>
      </c>
      <c r="E663" s="160" t="s">
        <v>2509</v>
      </c>
      <c r="F663" s="160" t="s">
        <v>2510</v>
      </c>
      <c r="G663" s="160" t="s">
        <v>2511</v>
      </c>
      <c r="H663" s="161">
        <v>164</v>
      </c>
      <c r="I663" s="160" t="s">
        <v>2512</v>
      </c>
      <c r="J663" s="161">
        <v>5042510363</v>
      </c>
      <c r="K663" s="163">
        <v>44518</v>
      </c>
      <c r="L663" s="160" t="s">
        <v>53</v>
      </c>
      <c r="M663" s="160" t="s">
        <v>2514</v>
      </c>
      <c r="N663" s="160" t="s">
        <v>2514</v>
      </c>
      <c r="O663" s="160" t="s">
        <v>559</v>
      </c>
      <c r="P663" s="160" t="s">
        <v>560</v>
      </c>
      <c r="Q663" s="160" t="s">
        <v>3596</v>
      </c>
      <c r="R663" s="160" t="s">
        <v>3597</v>
      </c>
      <c r="S663" s="160" t="s">
        <v>3598</v>
      </c>
      <c r="T663" s="160" t="s">
        <v>3599</v>
      </c>
      <c r="U663" s="161">
        <v>74559</v>
      </c>
      <c r="V663" s="160" t="s">
        <v>2524</v>
      </c>
      <c r="W663" s="160" t="s">
        <v>2519</v>
      </c>
      <c r="X663" s="164">
        <v>1152</v>
      </c>
      <c r="Y663" s="149"/>
      <c r="Z663" s="149"/>
      <c r="AA663" s="156" t="e">
        <f>SUMIFS('[4]HARGA (2)'!$B$2:$B$32,'[4]HARGA (2)'!$A$2:$A$32,V663)</f>
        <v>#VALUE!</v>
      </c>
      <c r="AB663" s="156" t="e">
        <f t="shared" si="10"/>
        <v>#VALUE!</v>
      </c>
    </row>
    <row r="664" spans="1:28" s="157" customFormat="1" x14ac:dyDescent="0.25">
      <c r="A664" s="149" t="s">
        <v>2506</v>
      </c>
      <c r="B664" s="158" t="s">
        <v>3595</v>
      </c>
      <c r="C664" s="159">
        <v>44518</v>
      </c>
      <c r="D664" s="160" t="s">
        <v>2508</v>
      </c>
      <c r="E664" s="160" t="s">
        <v>2509</v>
      </c>
      <c r="F664" s="160" t="s">
        <v>2510</v>
      </c>
      <c r="G664" s="160" t="s">
        <v>2511</v>
      </c>
      <c r="H664" s="161">
        <v>164</v>
      </c>
      <c r="I664" s="160" t="s">
        <v>2512</v>
      </c>
      <c r="J664" s="161">
        <v>5042510363</v>
      </c>
      <c r="K664" s="163">
        <v>44518</v>
      </c>
      <c r="L664" s="160" t="s">
        <v>53</v>
      </c>
      <c r="M664" s="160" t="s">
        <v>2514</v>
      </c>
      <c r="N664" s="160" t="s">
        <v>2514</v>
      </c>
      <c r="O664" s="160" t="s">
        <v>559</v>
      </c>
      <c r="P664" s="160" t="s">
        <v>560</v>
      </c>
      <c r="Q664" s="160" t="s">
        <v>3596</v>
      </c>
      <c r="R664" s="160" t="s">
        <v>3597</v>
      </c>
      <c r="S664" s="160" t="s">
        <v>3598</v>
      </c>
      <c r="T664" s="160" t="s">
        <v>3599</v>
      </c>
      <c r="U664" s="161">
        <v>19310</v>
      </c>
      <c r="V664" s="160" t="s">
        <v>2525</v>
      </c>
      <c r="W664" s="160" t="s">
        <v>2519</v>
      </c>
      <c r="X664" s="164">
        <v>1152</v>
      </c>
      <c r="Y664" s="149"/>
      <c r="Z664" s="149"/>
      <c r="AA664" s="156" t="e">
        <f>SUMIFS('[4]HARGA (2)'!$B$2:$B$32,'[4]HARGA (2)'!$A$2:$A$32,V664)</f>
        <v>#VALUE!</v>
      </c>
      <c r="AB664" s="156" t="e">
        <f t="shared" si="10"/>
        <v>#VALUE!</v>
      </c>
    </row>
    <row r="665" spans="1:28" s="157" customFormat="1" x14ac:dyDescent="0.25">
      <c r="A665" s="149" t="s">
        <v>2506</v>
      </c>
      <c r="B665" s="158" t="s">
        <v>3595</v>
      </c>
      <c r="C665" s="159">
        <v>44518</v>
      </c>
      <c r="D665" s="160" t="s">
        <v>2508</v>
      </c>
      <c r="E665" s="160" t="s">
        <v>2509</v>
      </c>
      <c r="F665" s="160" t="s">
        <v>2510</v>
      </c>
      <c r="G665" s="160" t="s">
        <v>2511</v>
      </c>
      <c r="H665" s="161">
        <v>164</v>
      </c>
      <c r="I665" s="160" t="s">
        <v>2512</v>
      </c>
      <c r="J665" s="161">
        <v>5042510363</v>
      </c>
      <c r="K665" s="163">
        <v>44518</v>
      </c>
      <c r="L665" s="160" t="s">
        <v>53</v>
      </c>
      <c r="M665" s="160" t="s">
        <v>2514</v>
      </c>
      <c r="N665" s="160" t="s">
        <v>2514</v>
      </c>
      <c r="O665" s="160" t="s">
        <v>559</v>
      </c>
      <c r="P665" s="160" t="s">
        <v>560</v>
      </c>
      <c r="Q665" s="160" t="s">
        <v>3596</v>
      </c>
      <c r="R665" s="160" t="s">
        <v>3597</v>
      </c>
      <c r="S665" s="160" t="s">
        <v>3598</v>
      </c>
      <c r="T665" s="160" t="s">
        <v>3599</v>
      </c>
      <c r="U665" s="160" t="s">
        <v>2517</v>
      </c>
      <c r="V665" s="160" t="s">
        <v>2518</v>
      </c>
      <c r="W665" s="160" t="s">
        <v>2519</v>
      </c>
      <c r="X665" s="164">
        <v>1152</v>
      </c>
      <c r="Y665" s="149"/>
      <c r="Z665" s="149"/>
      <c r="AA665" s="156" t="e">
        <f>SUMIFS('[4]HARGA (2)'!$B$2:$B$32,'[4]HARGA (2)'!$A$2:$A$32,V665)</f>
        <v>#VALUE!</v>
      </c>
      <c r="AB665" s="156" t="e">
        <f t="shared" si="10"/>
        <v>#VALUE!</v>
      </c>
    </row>
    <row r="666" spans="1:28" s="157" customFormat="1" x14ac:dyDescent="0.25">
      <c r="A666" s="149" t="s">
        <v>2506</v>
      </c>
      <c r="B666" s="158" t="s">
        <v>3595</v>
      </c>
      <c r="C666" s="159">
        <v>44518</v>
      </c>
      <c r="D666" s="160" t="s">
        <v>2508</v>
      </c>
      <c r="E666" s="160" t="s">
        <v>2509</v>
      </c>
      <c r="F666" s="160" t="s">
        <v>2510</v>
      </c>
      <c r="G666" s="160" t="s">
        <v>2511</v>
      </c>
      <c r="H666" s="161">
        <v>164</v>
      </c>
      <c r="I666" s="160" t="s">
        <v>2512</v>
      </c>
      <c r="J666" s="161">
        <v>5042510363</v>
      </c>
      <c r="K666" s="163">
        <v>44518</v>
      </c>
      <c r="L666" s="160" t="s">
        <v>53</v>
      </c>
      <c r="M666" s="160" t="s">
        <v>2514</v>
      </c>
      <c r="N666" s="160" t="s">
        <v>2514</v>
      </c>
      <c r="O666" s="160" t="s">
        <v>559</v>
      </c>
      <c r="P666" s="160" t="s">
        <v>560</v>
      </c>
      <c r="Q666" s="160" t="s">
        <v>3596</v>
      </c>
      <c r="R666" s="160" t="s">
        <v>3597</v>
      </c>
      <c r="S666" s="160" t="s">
        <v>3598</v>
      </c>
      <c r="T666" s="160" t="s">
        <v>3599</v>
      </c>
      <c r="U666" s="161">
        <v>33300</v>
      </c>
      <c r="V666" s="160" t="s">
        <v>65</v>
      </c>
      <c r="W666" s="160" t="s">
        <v>2519</v>
      </c>
      <c r="X666" s="164">
        <v>24</v>
      </c>
      <c r="Y666" s="149"/>
      <c r="Z666" s="149"/>
      <c r="AA666" s="156" t="e">
        <f>SUMIFS('[4]HARGA (2)'!$B$2:$B$32,'[4]HARGA (2)'!$A$2:$A$32,V666)</f>
        <v>#VALUE!</v>
      </c>
      <c r="AB666" s="156" t="e">
        <f t="shared" si="10"/>
        <v>#VALUE!</v>
      </c>
    </row>
    <row r="667" spans="1:28" s="157" customFormat="1" x14ac:dyDescent="0.25">
      <c r="A667" s="149" t="s">
        <v>2506</v>
      </c>
      <c r="B667" s="158" t="s">
        <v>3600</v>
      </c>
      <c r="C667" s="159">
        <v>44519</v>
      </c>
      <c r="D667" s="160" t="s">
        <v>2508</v>
      </c>
      <c r="E667" s="160" t="s">
        <v>2509</v>
      </c>
      <c r="F667" s="160" t="s">
        <v>2510</v>
      </c>
      <c r="G667" s="160" t="s">
        <v>2511</v>
      </c>
      <c r="H667" s="161">
        <v>118</v>
      </c>
      <c r="I667" s="160" t="s">
        <v>2541</v>
      </c>
      <c r="J667" s="161">
        <v>5042511863</v>
      </c>
      <c r="K667" s="163">
        <v>44518</v>
      </c>
      <c r="L667" s="160" t="s">
        <v>53</v>
      </c>
      <c r="M667" s="160" t="s">
        <v>2514</v>
      </c>
      <c r="N667" s="160" t="s">
        <v>2514</v>
      </c>
      <c r="O667" s="160" t="s">
        <v>2048</v>
      </c>
      <c r="P667" s="160" t="s">
        <v>3601</v>
      </c>
      <c r="Q667" s="160" t="s">
        <v>3602</v>
      </c>
      <c r="R667" s="160" t="s">
        <v>3603</v>
      </c>
      <c r="S667" s="160" t="s">
        <v>3604</v>
      </c>
      <c r="T667" s="160" t="s">
        <v>3605</v>
      </c>
      <c r="U667" s="161">
        <v>74561</v>
      </c>
      <c r="V667" s="160" t="s">
        <v>303</v>
      </c>
      <c r="W667" s="160" t="s">
        <v>2519</v>
      </c>
      <c r="X667" s="164">
        <v>1280</v>
      </c>
      <c r="Y667" s="158" t="s">
        <v>3606</v>
      </c>
      <c r="Z667" s="159">
        <v>44519</v>
      </c>
      <c r="AA667" s="156" t="e">
        <f>SUMIFS('[4]HARGA (2)'!$B$2:$B$32,'[4]HARGA (2)'!$A$2:$A$32,V667)</f>
        <v>#VALUE!</v>
      </c>
      <c r="AB667" s="156" t="e">
        <f t="shared" si="10"/>
        <v>#VALUE!</v>
      </c>
    </row>
    <row r="668" spans="1:28" s="157" customFormat="1" x14ac:dyDescent="0.25">
      <c r="A668" s="149" t="s">
        <v>2506</v>
      </c>
      <c r="B668" s="158" t="s">
        <v>3600</v>
      </c>
      <c r="C668" s="159">
        <v>44519</v>
      </c>
      <c r="D668" s="160" t="s">
        <v>2508</v>
      </c>
      <c r="E668" s="160" t="s">
        <v>2509</v>
      </c>
      <c r="F668" s="160" t="s">
        <v>2510</v>
      </c>
      <c r="G668" s="160" t="s">
        <v>2511</v>
      </c>
      <c r="H668" s="161">
        <v>118</v>
      </c>
      <c r="I668" s="160" t="s">
        <v>2541</v>
      </c>
      <c r="J668" s="161">
        <v>5042511863</v>
      </c>
      <c r="K668" s="163">
        <v>44518</v>
      </c>
      <c r="L668" s="160" t="s">
        <v>53</v>
      </c>
      <c r="M668" s="160" t="s">
        <v>2514</v>
      </c>
      <c r="N668" s="160" t="s">
        <v>2514</v>
      </c>
      <c r="O668" s="160" t="s">
        <v>2048</v>
      </c>
      <c r="P668" s="160" t="s">
        <v>3601</v>
      </c>
      <c r="Q668" s="160" t="s">
        <v>3602</v>
      </c>
      <c r="R668" s="160" t="s">
        <v>3603</v>
      </c>
      <c r="S668" s="160" t="s">
        <v>3604</v>
      </c>
      <c r="T668" s="160" t="s">
        <v>3605</v>
      </c>
      <c r="U668" s="161">
        <v>10116</v>
      </c>
      <c r="V668" s="160" t="s">
        <v>279</v>
      </c>
      <c r="W668" s="160" t="s">
        <v>2519</v>
      </c>
      <c r="X668" s="164">
        <v>32</v>
      </c>
      <c r="Y668" s="149"/>
      <c r="Z668" s="149"/>
      <c r="AA668" s="156" t="e">
        <f>SUMIFS('[4]HARGA (2)'!$B$2:$B$32,'[4]HARGA (2)'!$A$2:$A$32,V668)</f>
        <v>#VALUE!</v>
      </c>
      <c r="AB668" s="156" t="e">
        <f t="shared" si="10"/>
        <v>#VALUE!</v>
      </c>
    </row>
    <row r="669" spans="1:28" s="157" customFormat="1" x14ac:dyDescent="0.25">
      <c r="A669" s="149" t="s">
        <v>2506</v>
      </c>
      <c r="B669" s="158" t="s">
        <v>3607</v>
      </c>
      <c r="C669" s="159">
        <v>44519</v>
      </c>
      <c r="D669" s="160" t="s">
        <v>2508</v>
      </c>
      <c r="E669" s="160" t="s">
        <v>2509</v>
      </c>
      <c r="F669" s="160" t="s">
        <v>2510</v>
      </c>
      <c r="G669" s="160" t="s">
        <v>2511</v>
      </c>
      <c r="H669" s="161">
        <v>120</v>
      </c>
      <c r="I669" s="160" t="s">
        <v>2639</v>
      </c>
      <c r="J669" s="161">
        <v>5042417195</v>
      </c>
      <c r="K669" s="163">
        <v>44518</v>
      </c>
      <c r="L669" s="160" t="s">
        <v>386</v>
      </c>
      <c r="M669" s="160" t="s">
        <v>2514</v>
      </c>
      <c r="N669" s="160" t="s">
        <v>2514</v>
      </c>
      <c r="O669" s="160" t="s">
        <v>3608</v>
      </c>
      <c r="P669" s="160" t="s">
        <v>2121</v>
      </c>
      <c r="Q669" s="160" t="s">
        <v>3609</v>
      </c>
      <c r="R669" s="160" t="s">
        <v>3610</v>
      </c>
      <c r="S669" s="160" t="s">
        <v>3611</v>
      </c>
      <c r="T669" s="160" t="s">
        <v>3612</v>
      </c>
      <c r="U669" s="161">
        <v>74553</v>
      </c>
      <c r="V669" s="160" t="s">
        <v>277</v>
      </c>
      <c r="W669" s="160" t="s">
        <v>2519</v>
      </c>
      <c r="X669" s="164">
        <v>1365</v>
      </c>
      <c r="Y669" s="149"/>
      <c r="Z669" s="149"/>
      <c r="AA669" s="156" t="e">
        <f>SUMIFS('[4]HARGA (2)'!$B$2:$B$32,'[4]HARGA (2)'!$A$2:$A$32,V669)</f>
        <v>#VALUE!</v>
      </c>
      <c r="AB669" s="156" t="e">
        <f t="shared" si="10"/>
        <v>#VALUE!</v>
      </c>
    </row>
    <row r="670" spans="1:28" s="157" customFormat="1" x14ac:dyDescent="0.25">
      <c r="A670" s="149" t="s">
        <v>2506</v>
      </c>
      <c r="B670" s="150" t="s">
        <v>3613</v>
      </c>
      <c r="C670" s="151">
        <v>44519</v>
      </c>
      <c r="D670" s="150" t="s">
        <v>2508</v>
      </c>
      <c r="E670" s="150" t="s">
        <v>2509</v>
      </c>
      <c r="F670" s="150" t="s">
        <v>2510</v>
      </c>
      <c r="G670" s="150" t="s">
        <v>2511</v>
      </c>
      <c r="H670" s="152">
        <v>164</v>
      </c>
      <c r="I670" s="150" t="s">
        <v>2512</v>
      </c>
      <c r="J670" s="150"/>
      <c r="K670" s="154">
        <v>44517</v>
      </c>
      <c r="L670" s="150" t="s">
        <v>53</v>
      </c>
      <c r="M670" s="150" t="s">
        <v>2514</v>
      </c>
      <c r="N670" s="150" t="s">
        <v>2514</v>
      </c>
      <c r="O670" s="150" t="s">
        <v>983</v>
      </c>
      <c r="P670" s="150" t="s">
        <v>984</v>
      </c>
      <c r="Q670" s="150" t="s">
        <v>3614</v>
      </c>
      <c r="R670" s="150" t="s">
        <v>3615</v>
      </c>
      <c r="S670" s="150"/>
      <c r="T670" s="150" t="s">
        <v>3616</v>
      </c>
      <c r="U670" s="150" t="s">
        <v>2517</v>
      </c>
      <c r="V670" s="150" t="s">
        <v>2518</v>
      </c>
      <c r="W670" s="150" t="s">
        <v>2519</v>
      </c>
      <c r="X670" s="155">
        <v>35</v>
      </c>
      <c r="Y670" s="149"/>
      <c r="Z670" s="149"/>
      <c r="AA670" s="156" t="e">
        <f>SUMIFS('[4]HARGA (2)'!$B$2:$B$32,'[4]HARGA (2)'!$A$2:$A$32,V670)</f>
        <v>#VALUE!</v>
      </c>
      <c r="AB670" s="156" t="e">
        <f t="shared" si="10"/>
        <v>#VALUE!</v>
      </c>
    </row>
    <row r="671" spans="1:28" s="157" customFormat="1" x14ac:dyDescent="0.25">
      <c r="A671" s="149" t="s">
        <v>2506</v>
      </c>
      <c r="B671" s="158" t="s">
        <v>3617</v>
      </c>
      <c r="C671" s="159">
        <v>44519</v>
      </c>
      <c r="D671" s="160" t="s">
        <v>2508</v>
      </c>
      <c r="E671" s="160" t="s">
        <v>2509</v>
      </c>
      <c r="F671" s="160" t="s">
        <v>2510</v>
      </c>
      <c r="G671" s="160" t="s">
        <v>2511</v>
      </c>
      <c r="H671" s="161">
        <v>164</v>
      </c>
      <c r="I671" s="160" t="s">
        <v>2512</v>
      </c>
      <c r="J671" s="161">
        <v>5042499724</v>
      </c>
      <c r="K671" s="163">
        <v>44517</v>
      </c>
      <c r="L671" s="160" t="s">
        <v>53</v>
      </c>
      <c r="M671" s="160" t="s">
        <v>2514</v>
      </c>
      <c r="N671" s="160" t="s">
        <v>2514</v>
      </c>
      <c r="O671" s="160" t="s">
        <v>983</v>
      </c>
      <c r="P671" s="160" t="s">
        <v>984</v>
      </c>
      <c r="Q671" s="160" t="s">
        <v>3614</v>
      </c>
      <c r="R671" s="160" t="s">
        <v>3618</v>
      </c>
      <c r="S671" s="160" t="s">
        <v>3387</v>
      </c>
      <c r="T671" s="160" t="s">
        <v>3619</v>
      </c>
      <c r="U671" s="161">
        <v>74559</v>
      </c>
      <c r="V671" s="160" t="s">
        <v>2524</v>
      </c>
      <c r="W671" s="160" t="s">
        <v>2519</v>
      </c>
      <c r="X671" s="164">
        <v>1152</v>
      </c>
      <c r="Y671" s="149"/>
      <c r="Z671" s="149"/>
      <c r="AA671" s="156" t="e">
        <f>SUMIFS('[4]HARGA (2)'!$B$2:$B$32,'[4]HARGA (2)'!$A$2:$A$32,V671)</f>
        <v>#VALUE!</v>
      </c>
      <c r="AB671" s="156" t="e">
        <f t="shared" si="10"/>
        <v>#VALUE!</v>
      </c>
    </row>
    <row r="672" spans="1:28" s="157" customFormat="1" x14ac:dyDescent="0.25">
      <c r="A672" s="149" t="s">
        <v>2506</v>
      </c>
      <c r="B672" s="158" t="s">
        <v>3617</v>
      </c>
      <c r="C672" s="159">
        <v>44519</v>
      </c>
      <c r="D672" s="160" t="s">
        <v>2508</v>
      </c>
      <c r="E672" s="160" t="s">
        <v>2509</v>
      </c>
      <c r="F672" s="160" t="s">
        <v>2510</v>
      </c>
      <c r="G672" s="160" t="s">
        <v>2511</v>
      </c>
      <c r="H672" s="161">
        <v>164</v>
      </c>
      <c r="I672" s="160" t="s">
        <v>2512</v>
      </c>
      <c r="J672" s="161">
        <v>5042499724</v>
      </c>
      <c r="K672" s="163">
        <v>44517</v>
      </c>
      <c r="L672" s="160" t="s">
        <v>53</v>
      </c>
      <c r="M672" s="160" t="s">
        <v>2514</v>
      </c>
      <c r="N672" s="160" t="s">
        <v>2514</v>
      </c>
      <c r="O672" s="160" t="s">
        <v>983</v>
      </c>
      <c r="P672" s="160" t="s">
        <v>984</v>
      </c>
      <c r="Q672" s="160" t="s">
        <v>3614</v>
      </c>
      <c r="R672" s="160" t="s">
        <v>3618</v>
      </c>
      <c r="S672" s="160" t="s">
        <v>3387</v>
      </c>
      <c r="T672" s="160" t="s">
        <v>3619</v>
      </c>
      <c r="U672" s="161">
        <v>19310</v>
      </c>
      <c r="V672" s="160" t="s">
        <v>2525</v>
      </c>
      <c r="W672" s="160" t="s">
        <v>2519</v>
      </c>
      <c r="X672" s="164">
        <v>1152</v>
      </c>
      <c r="Y672" s="149"/>
      <c r="Z672" s="149"/>
      <c r="AA672" s="156" t="e">
        <f>SUMIFS('[4]HARGA (2)'!$B$2:$B$32,'[4]HARGA (2)'!$A$2:$A$32,V672)</f>
        <v>#VALUE!</v>
      </c>
      <c r="AB672" s="156" t="e">
        <f t="shared" si="10"/>
        <v>#VALUE!</v>
      </c>
    </row>
    <row r="673" spans="1:28" s="157" customFormat="1" x14ac:dyDescent="0.25">
      <c r="A673" s="149" t="s">
        <v>2506</v>
      </c>
      <c r="B673" s="158" t="s">
        <v>3617</v>
      </c>
      <c r="C673" s="159">
        <v>44519</v>
      </c>
      <c r="D673" s="160" t="s">
        <v>2508</v>
      </c>
      <c r="E673" s="160" t="s">
        <v>2509</v>
      </c>
      <c r="F673" s="160" t="s">
        <v>2510</v>
      </c>
      <c r="G673" s="160" t="s">
        <v>2511</v>
      </c>
      <c r="H673" s="161">
        <v>164</v>
      </c>
      <c r="I673" s="160" t="s">
        <v>2512</v>
      </c>
      <c r="J673" s="161">
        <v>5042499724</v>
      </c>
      <c r="K673" s="163">
        <v>44517</v>
      </c>
      <c r="L673" s="160" t="s">
        <v>53</v>
      </c>
      <c r="M673" s="160" t="s">
        <v>2514</v>
      </c>
      <c r="N673" s="160" t="s">
        <v>2514</v>
      </c>
      <c r="O673" s="160" t="s">
        <v>983</v>
      </c>
      <c r="P673" s="160" t="s">
        <v>984</v>
      </c>
      <c r="Q673" s="160" t="s">
        <v>3614</v>
      </c>
      <c r="R673" s="160" t="s">
        <v>3618</v>
      </c>
      <c r="S673" s="160" t="s">
        <v>3387</v>
      </c>
      <c r="T673" s="160" t="s">
        <v>3619</v>
      </c>
      <c r="U673" s="160" t="s">
        <v>2517</v>
      </c>
      <c r="V673" s="160" t="s">
        <v>2518</v>
      </c>
      <c r="W673" s="160" t="s">
        <v>2519</v>
      </c>
      <c r="X673" s="164">
        <v>1152</v>
      </c>
      <c r="Y673" s="149"/>
      <c r="Z673" s="149"/>
      <c r="AA673" s="156" t="e">
        <f>SUMIFS('[4]HARGA (2)'!$B$2:$B$32,'[4]HARGA (2)'!$A$2:$A$32,V673)</f>
        <v>#VALUE!</v>
      </c>
      <c r="AB673" s="156" t="e">
        <f t="shared" si="10"/>
        <v>#VALUE!</v>
      </c>
    </row>
    <row r="674" spans="1:28" s="157" customFormat="1" x14ac:dyDescent="0.25">
      <c r="A674" s="149" t="s">
        <v>2506</v>
      </c>
      <c r="B674" s="158" t="s">
        <v>3617</v>
      </c>
      <c r="C674" s="159">
        <v>44519</v>
      </c>
      <c r="D674" s="160" t="s">
        <v>2508</v>
      </c>
      <c r="E674" s="160" t="s">
        <v>2509</v>
      </c>
      <c r="F674" s="160" t="s">
        <v>2510</v>
      </c>
      <c r="G674" s="160" t="s">
        <v>2511</v>
      </c>
      <c r="H674" s="161">
        <v>164</v>
      </c>
      <c r="I674" s="160" t="s">
        <v>2512</v>
      </c>
      <c r="J674" s="161">
        <v>5042499724</v>
      </c>
      <c r="K674" s="163">
        <v>44517</v>
      </c>
      <c r="L674" s="160" t="s">
        <v>53</v>
      </c>
      <c r="M674" s="160" t="s">
        <v>2514</v>
      </c>
      <c r="N674" s="160" t="s">
        <v>2514</v>
      </c>
      <c r="O674" s="160" t="s">
        <v>983</v>
      </c>
      <c r="P674" s="160" t="s">
        <v>984</v>
      </c>
      <c r="Q674" s="160" t="s">
        <v>3614</v>
      </c>
      <c r="R674" s="160" t="s">
        <v>3618</v>
      </c>
      <c r="S674" s="160" t="s">
        <v>3387</v>
      </c>
      <c r="T674" s="160" t="s">
        <v>3619</v>
      </c>
      <c r="U674" s="161">
        <v>33300</v>
      </c>
      <c r="V674" s="160" t="s">
        <v>65</v>
      </c>
      <c r="W674" s="160" t="s">
        <v>2519</v>
      </c>
      <c r="X674" s="164">
        <v>24</v>
      </c>
      <c r="Y674" s="149"/>
      <c r="Z674" s="149"/>
      <c r="AA674" s="156" t="e">
        <f>SUMIFS('[4]HARGA (2)'!$B$2:$B$32,'[4]HARGA (2)'!$A$2:$A$32,V674)</f>
        <v>#VALUE!</v>
      </c>
      <c r="AB674" s="156" t="e">
        <f t="shared" si="10"/>
        <v>#VALUE!</v>
      </c>
    </row>
    <row r="675" spans="1:28" s="157" customFormat="1" x14ac:dyDescent="0.25">
      <c r="A675" s="149" t="s">
        <v>2506</v>
      </c>
      <c r="B675" s="158" t="s">
        <v>3620</v>
      </c>
      <c r="C675" s="159">
        <v>44519</v>
      </c>
      <c r="D675" s="160" t="s">
        <v>2508</v>
      </c>
      <c r="E675" s="160" t="s">
        <v>2509</v>
      </c>
      <c r="F675" s="160" t="s">
        <v>2510</v>
      </c>
      <c r="G675" s="160" t="s">
        <v>2511</v>
      </c>
      <c r="H675" s="161">
        <v>118</v>
      </c>
      <c r="I675" s="160" t="s">
        <v>2541</v>
      </c>
      <c r="J675" s="161">
        <v>5042515386</v>
      </c>
      <c r="K675" s="163">
        <v>44519</v>
      </c>
      <c r="L675" s="160" t="s">
        <v>386</v>
      </c>
      <c r="M675" s="160" t="s">
        <v>2514</v>
      </c>
      <c r="N675" s="160" t="s">
        <v>2514</v>
      </c>
      <c r="O675" s="160" t="s">
        <v>1141</v>
      </c>
      <c r="P675" s="160" t="s">
        <v>1142</v>
      </c>
      <c r="Q675" s="160" t="s">
        <v>3621</v>
      </c>
      <c r="R675" s="160" t="s">
        <v>3622</v>
      </c>
      <c r="S675" s="160" t="s">
        <v>3623</v>
      </c>
      <c r="T675" s="160" t="s">
        <v>3624</v>
      </c>
      <c r="U675" s="161">
        <v>74561</v>
      </c>
      <c r="V675" s="160" t="s">
        <v>303</v>
      </c>
      <c r="W675" s="160" t="s">
        <v>2519</v>
      </c>
      <c r="X675" s="164">
        <v>1280</v>
      </c>
      <c r="Y675" s="158" t="s">
        <v>3625</v>
      </c>
      <c r="Z675" s="159">
        <v>44519</v>
      </c>
      <c r="AA675" s="156" t="e">
        <f>SUMIFS('[4]HARGA (2)'!$B$2:$B$32,'[4]HARGA (2)'!$A$2:$A$32,V675)</f>
        <v>#VALUE!</v>
      </c>
      <c r="AB675" s="156" t="e">
        <f t="shared" si="10"/>
        <v>#VALUE!</v>
      </c>
    </row>
    <row r="676" spans="1:28" s="157" customFormat="1" x14ac:dyDescent="0.25">
      <c r="A676" s="149" t="s">
        <v>2506</v>
      </c>
      <c r="B676" s="158" t="s">
        <v>3620</v>
      </c>
      <c r="C676" s="159">
        <v>44519</v>
      </c>
      <c r="D676" s="160" t="s">
        <v>2508</v>
      </c>
      <c r="E676" s="160" t="s">
        <v>2509</v>
      </c>
      <c r="F676" s="160" t="s">
        <v>2510</v>
      </c>
      <c r="G676" s="160" t="s">
        <v>2511</v>
      </c>
      <c r="H676" s="161">
        <v>118</v>
      </c>
      <c r="I676" s="160" t="s">
        <v>2541</v>
      </c>
      <c r="J676" s="161">
        <v>5042515386</v>
      </c>
      <c r="K676" s="163">
        <v>44519</v>
      </c>
      <c r="L676" s="160" t="s">
        <v>386</v>
      </c>
      <c r="M676" s="160" t="s">
        <v>2514</v>
      </c>
      <c r="N676" s="160" t="s">
        <v>2514</v>
      </c>
      <c r="O676" s="160" t="s">
        <v>1141</v>
      </c>
      <c r="P676" s="160" t="s">
        <v>1142</v>
      </c>
      <c r="Q676" s="160" t="s">
        <v>3621</v>
      </c>
      <c r="R676" s="160" t="s">
        <v>3622</v>
      </c>
      <c r="S676" s="160" t="s">
        <v>3623</v>
      </c>
      <c r="T676" s="160" t="s">
        <v>3624</v>
      </c>
      <c r="U676" s="161">
        <v>10116</v>
      </c>
      <c r="V676" s="160" t="s">
        <v>279</v>
      </c>
      <c r="W676" s="160" t="s">
        <v>2519</v>
      </c>
      <c r="X676" s="164">
        <v>32</v>
      </c>
      <c r="AA676" s="156" t="e">
        <f>SUMIFS('[4]HARGA (2)'!$B$2:$B$32,'[4]HARGA (2)'!$A$2:$A$32,V676)</f>
        <v>#VALUE!</v>
      </c>
      <c r="AB676" s="156" t="e">
        <f t="shared" si="10"/>
        <v>#VALUE!</v>
      </c>
    </row>
    <row r="677" spans="1:28" s="157" customFormat="1" x14ac:dyDescent="0.25">
      <c r="A677" s="149" t="s">
        <v>2506</v>
      </c>
      <c r="B677" s="158" t="s">
        <v>3626</v>
      </c>
      <c r="C677" s="159">
        <v>44519</v>
      </c>
      <c r="D677" s="160" t="s">
        <v>2508</v>
      </c>
      <c r="E677" s="160" t="s">
        <v>2509</v>
      </c>
      <c r="F677" s="160" t="s">
        <v>2510</v>
      </c>
      <c r="G677" s="160" t="s">
        <v>2511</v>
      </c>
      <c r="H677" s="161">
        <v>118</v>
      </c>
      <c r="I677" s="160" t="s">
        <v>2541</v>
      </c>
      <c r="J677" s="161">
        <v>5042520563</v>
      </c>
      <c r="K677" s="163">
        <v>44519</v>
      </c>
      <c r="L677" s="160" t="s">
        <v>53</v>
      </c>
      <c r="M677" s="160" t="s">
        <v>2514</v>
      </c>
      <c r="N677" s="160" t="s">
        <v>2514</v>
      </c>
      <c r="O677" s="160" t="s">
        <v>299</v>
      </c>
      <c r="P677" s="160" t="s">
        <v>300</v>
      </c>
      <c r="Q677" s="160" t="s">
        <v>3627</v>
      </c>
      <c r="R677" s="160" t="s">
        <v>3628</v>
      </c>
      <c r="S677" s="160" t="s">
        <v>3629</v>
      </c>
      <c r="T677" s="160" t="s">
        <v>3630</v>
      </c>
      <c r="U677" s="161">
        <v>134578</v>
      </c>
      <c r="V677" s="160" t="s">
        <v>2551</v>
      </c>
      <c r="W677" s="160" t="s">
        <v>2519</v>
      </c>
      <c r="X677" s="164">
        <v>1536</v>
      </c>
      <c r="Y677" s="158" t="s">
        <v>3631</v>
      </c>
      <c r="Z677" s="159">
        <v>44519</v>
      </c>
      <c r="AA677" s="156" t="e">
        <f>SUMIFS('[4]HARGA (2)'!$B$2:$B$32,'[4]HARGA (2)'!$A$2:$A$32,V677)</f>
        <v>#VALUE!</v>
      </c>
      <c r="AB677" s="156" t="e">
        <f t="shared" si="10"/>
        <v>#VALUE!</v>
      </c>
    </row>
    <row r="678" spans="1:28" s="157" customFormat="1" x14ac:dyDescent="0.25">
      <c r="A678" s="149" t="s">
        <v>2506</v>
      </c>
      <c r="B678" s="158" t="s">
        <v>3626</v>
      </c>
      <c r="C678" s="159">
        <v>44519</v>
      </c>
      <c r="D678" s="160" t="s">
        <v>2508</v>
      </c>
      <c r="E678" s="160" t="s">
        <v>2509</v>
      </c>
      <c r="F678" s="160" t="s">
        <v>2510</v>
      </c>
      <c r="G678" s="160" t="s">
        <v>2511</v>
      </c>
      <c r="H678" s="161">
        <v>118</v>
      </c>
      <c r="I678" s="160" t="s">
        <v>2541</v>
      </c>
      <c r="J678" s="161">
        <v>5042520563</v>
      </c>
      <c r="K678" s="163">
        <v>44519</v>
      </c>
      <c r="L678" s="160" t="s">
        <v>53</v>
      </c>
      <c r="M678" s="160" t="s">
        <v>2514</v>
      </c>
      <c r="N678" s="160" t="s">
        <v>2514</v>
      </c>
      <c r="O678" s="160" t="s">
        <v>299</v>
      </c>
      <c r="P678" s="160" t="s">
        <v>300</v>
      </c>
      <c r="Q678" s="160" t="s">
        <v>3627</v>
      </c>
      <c r="R678" s="160" t="s">
        <v>3628</v>
      </c>
      <c r="S678" s="160" t="s">
        <v>3629</v>
      </c>
      <c r="T678" s="160" t="s">
        <v>3630</v>
      </c>
      <c r="U678" s="161">
        <v>10345439</v>
      </c>
      <c r="V678" s="160" t="s">
        <v>2553</v>
      </c>
      <c r="W678" s="160" t="s">
        <v>2519</v>
      </c>
      <c r="X678" s="164">
        <v>30</v>
      </c>
      <c r="Y678" s="149"/>
      <c r="Z678" s="149"/>
      <c r="AA678" s="156" t="e">
        <f>SUMIFS('[4]HARGA (2)'!$B$2:$B$32,'[4]HARGA (2)'!$A$2:$A$32,V678)</f>
        <v>#VALUE!</v>
      </c>
      <c r="AB678" s="156" t="e">
        <f t="shared" si="10"/>
        <v>#VALUE!</v>
      </c>
    </row>
    <row r="679" spans="1:28" s="157" customFormat="1" x14ac:dyDescent="0.25">
      <c r="A679" s="149" t="s">
        <v>2506</v>
      </c>
      <c r="B679" s="158" t="s">
        <v>3626</v>
      </c>
      <c r="C679" s="159">
        <v>44519</v>
      </c>
      <c r="D679" s="160" t="s">
        <v>2508</v>
      </c>
      <c r="E679" s="160" t="s">
        <v>2509</v>
      </c>
      <c r="F679" s="160" t="s">
        <v>2510</v>
      </c>
      <c r="G679" s="160" t="s">
        <v>2511</v>
      </c>
      <c r="H679" s="161">
        <v>118</v>
      </c>
      <c r="I679" s="160" t="s">
        <v>2541</v>
      </c>
      <c r="J679" s="161">
        <v>5042520563</v>
      </c>
      <c r="K679" s="163">
        <v>44519</v>
      </c>
      <c r="L679" s="160" t="s">
        <v>53</v>
      </c>
      <c r="M679" s="160" t="s">
        <v>2514</v>
      </c>
      <c r="N679" s="160" t="s">
        <v>2514</v>
      </c>
      <c r="O679" s="160" t="s">
        <v>299</v>
      </c>
      <c r="P679" s="160" t="s">
        <v>300</v>
      </c>
      <c r="Q679" s="160" t="s">
        <v>3627</v>
      </c>
      <c r="R679" s="160" t="s">
        <v>3628</v>
      </c>
      <c r="S679" s="160" t="s">
        <v>3629</v>
      </c>
      <c r="T679" s="160" t="s">
        <v>3630</v>
      </c>
      <c r="U679" s="161">
        <v>10116</v>
      </c>
      <c r="V679" s="160" t="s">
        <v>279</v>
      </c>
      <c r="W679" s="160" t="s">
        <v>2519</v>
      </c>
      <c r="X679" s="164">
        <v>32</v>
      </c>
      <c r="Y679" s="149"/>
      <c r="Z679" s="149"/>
      <c r="AA679" s="156" t="e">
        <f>SUMIFS('[4]HARGA (2)'!$B$2:$B$32,'[4]HARGA (2)'!$A$2:$A$32,V679)</f>
        <v>#VALUE!</v>
      </c>
      <c r="AB679" s="156" t="e">
        <f t="shared" si="10"/>
        <v>#VALUE!</v>
      </c>
    </row>
    <row r="680" spans="1:28" s="157" customFormat="1" x14ac:dyDescent="0.25">
      <c r="A680" s="149" t="s">
        <v>2506</v>
      </c>
      <c r="B680" s="150" t="s">
        <v>3632</v>
      </c>
      <c r="C680" s="151">
        <v>44519</v>
      </c>
      <c r="D680" s="150" t="s">
        <v>2508</v>
      </c>
      <c r="E680" s="150" t="s">
        <v>2509</v>
      </c>
      <c r="F680" s="150" t="s">
        <v>2510</v>
      </c>
      <c r="G680" s="150" t="s">
        <v>2511</v>
      </c>
      <c r="H680" s="152">
        <v>164</v>
      </c>
      <c r="I680" s="150" t="s">
        <v>2512</v>
      </c>
      <c r="J680" s="150"/>
      <c r="K680" s="154">
        <v>44518</v>
      </c>
      <c r="L680" s="150" t="s">
        <v>53</v>
      </c>
      <c r="M680" s="150" t="s">
        <v>2514</v>
      </c>
      <c r="N680" s="150" t="s">
        <v>2514</v>
      </c>
      <c r="O680" s="150" t="s">
        <v>2158</v>
      </c>
      <c r="P680" s="150" t="s">
        <v>82</v>
      </c>
      <c r="Q680" s="150" t="s">
        <v>3633</v>
      </c>
      <c r="R680" s="150" t="s">
        <v>3634</v>
      </c>
      <c r="S680" s="150"/>
      <c r="T680" s="150" t="s">
        <v>3635</v>
      </c>
      <c r="U680" s="150" t="s">
        <v>2517</v>
      </c>
      <c r="V680" s="150" t="s">
        <v>2518</v>
      </c>
      <c r="W680" s="150" t="s">
        <v>2519</v>
      </c>
      <c r="X680" s="155">
        <v>48</v>
      </c>
      <c r="Y680" s="149"/>
      <c r="Z680" s="149"/>
      <c r="AA680" s="156" t="e">
        <f>SUMIFS('[4]HARGA (2)'!$B$2:$B$32,'[4]HARGA (2)'!$A$2:$A$32,V680)</f>
        <v>#VALUE!</v>
      </c>
      <c r="AB680" s="156" t="e">
        <f t="shared" si="10"/>
        <v>#VALUE!</v>
      </c>
    </row>
    <row r="681" spans="1:28" s="157" customFormat="1" x14ac:dyDescent="0.25">
      <c r="A681" s="149" t="s">
        <v>2506</v>
      </c>
      <c r="B681" s="158" t="s">
        <v>3636</v>
      </c>
      <c r="C681" s="159">
        <v>44519</v>
      </c>
      <c r="D681" s="160" t="s">
        <v>2508</v>
      </c>
      <c r="E681" s="160" t="s">
        <v>2509</v>
      </c>
      <c r="F681" s="160" t="s">
        <v>2510</v>
      </c>
      <c r="G681" s="160" t="s">
        <v>2511</v>
      </c>
      <c r="H681" s="161">
        <v>164</v>
      </c>
      <c r="I681" s="160" t="s">
        <v>2512</v>
      </c>
      <c r="J681" s="161">
        <v>5042508140</v>
      </c>
      <c r="K681" s="163">
        <v>44518</v>
      </c>
      <c r="L681" s="160" t="s">
        <v>53</v>
      </c>
      <c r="M681" s="160" t="s">
        <v>2514</v>
      </c>
      <c r="N681" s="160" t="s">
        <v>2514</v>
      </c>
      <c r="O681" s="160" t="s">
        <v>2158</v>
      </c>
      <c r="P681" s="160" t="s">
        <v>82</v>
      </c>
      <c r="Q681" s="160" t="s">
        <v>3633</v>
      </c>
      <c r="R681" s="160" t="s">
        <v>3637</v>
      </c>
      <c r="S681" s="160" t="s">
        <v>3544</v>
      </c>
      <c r="T681" s="160" t="s">
        <v>3638</v>
      </c>
      <c r="U681" s="161">
        <v>74559</v>
      </c>
      <c r="V681" s="160" t="s">
        <v>2524</v>
      </c>
      <c r="W681" s="160" t="s">
        <v>2519</v>
      </c>
      <c r="X681" s="164">
        <v>1104</v>
      </c>
      <c r="Y681" s="149"/>
      <c r="Z681" s="149"/>
      <c r="AA681" s="156" t="e">
        <f>SUMIFS('[4]HARGA (2)'!$B$2:$B$32,'[4]HARGA (2)'!$A$2:$A$32,V681)</f>
        <v>#VALUE!</v>
      </c>
      <c r="AB681" s="156" t="e">
        <f t="shared" si="10"/>
        <v>#VALUE!</v>
      </c>
    </row>
    <row r="682" spans="1:28" s="157" customFormat="1" x14ac:dyDescent="0.25">
      <c r="A682" s="149" t="s">
        <v>2506</v>
      </c>
      <c r="B682" s="158" t="s">
        <v>3636</v>
      </c>
      <c r="C682" s="159">
        <v>44519</v>
      </c>
      <c r="D682" s="160" t="s">
        <v>2508</v>
      </c>
      <c r="E682" s="160" t="s">
        <v>2509</v>
      </c>
      <c r="F682" s="160" t="s">
        <v>2510</v>
      </c>
      <c r="G682" s="160" t="s">
        <v>2511</v>
      </c>
      <c r="H682" s="161">
        <v>164</v>
      </c>
      <c r="I682" s="160" t="s">
        <v>2512</v>
      </c>
      <c r="J682" s="161">
        <v>5042508140</v>
      </c>
      <c r="K682" s="163">
        <v>44518</v>
      </c>
      <c r="L682" s="160" t="s">
        <v>53</v>
      </c>
      <c r="M682" s="160" t="s">
        <v>2514</v>
      </c>
      <c r="N682" s="160" t="s">
        <v>2514</v>
      </c>
      <c r="O682" s="160" t="s">
        <v>2158</v>
      </c>
      <c r="P682" s="160" t="s">
        <v>82</v>
      </c>
      <c r="Q682" s="160" t="s">
        <v>3633</v>
      </c>
      <c r="R682" s="160" t="s">
        <v>3637</v>
      </c>
      <c r="S682" s="160" t="s">
        <v>3544</v>
      </c>
      <c r="T682" s="160" t="s">
        <v>3638</v>
      </c>
      <c r="U682" s="161">
        <v>19310</v>
      </c>
      <c r="V682" s="160" t="s">
        <v>2525</v>
      </c>
      <c r="W682" s="160" t="s">
        <v>2519</v>
      </c>
      <c r="X682" s="164">
        <v>1104</v>
      </c>
      <c r="Y682" s="149"/>
      <c r="Z682" s="149"/>
      <c r="AA682" s="156" t="e">
        <f>SUMIFS('[4]HARGA (2)'!$B$2:$B$32,'[4]HARGA (2)'!$A$2:$A$32,V682)</f>
        <v>#VALUE!</v>
      </c>
      <c r="AB682" s="156" t="e">
        <f t="shared" si="10"/>
        <v>#VALUE!</v>
      </c>
    </row>
    <row r="683" spans="1:28" s="157" customFormat="1" x14ac:dyDescent="0.25">
      <c r="A683" s="149" t="s">
        <v>2506</v>
      </c>
      <c r="B683" s="158" t="s">
        <v>3636</v>
      </c>
      <c r="C683" s="159">
        <v>44519</v>
      </c>
      <c r="D683" s="160" t="s">
        <v>2508</v>
      </c>
      <c r="E683" s="160" t="s">
        <v>2509</v>
      </c>
      <c r="F683" s="160" t="s">
        <v>2510</v>
      </c>
      <c r="G683" s="160" t="s">
        <v>2511</v>
      </c>
      <c r="H683" s="161">
        <v>164</v>
      </c>
      <c r="I683" s="160" t="s">
        <v>2512</v>
      </c>
      <c r="J683" s="161">
        <v>5042508140</v>
      </c>
      <c r="K683" s="163">
        <v>44518</v>
      </c>
      <c r="L683" s="160" t="s">
        <v>53</v>
      </c>
      <c r="M683" s="160" t="s">
        <v>2514</v>
      </c>
      <c r="N683" s="160" t="s">
        <v>2514</v>
      </c>
      <c r="O683" s="160" t="s">
        <v>2158</v>
      </c>
      <c r="P683" s="160" t="s">
        <v>82</v>
      </c>
      <c r="Q683" s="160" t="s">
        <v>3633</v>
      </c>
      <c r="R683" s="160" t="s">
        <v>3637</v>
      </c>
      <c r="S683" s="160" t="s">
        <v>3544</v>
      </c>
      <c r="T683" s="160" t="s">
        <v>3638</v>
      </c>
      <c r="U683" s="160" t="s">
        <v>2517</v>
      </c>
      <c r="V683" s="160" t="s">
        <v>2518</v>
      </c>
      <c r="W683" s="160" t="s">
        <v>2519</v>
      </c>
      <c r="X683" s="164">
        <v>1104</v>
      </c>
      <c r="Y683" s="149"/>
      <c r="Z683" s="149"/>
      <c r="AA683" s="156" t="e">
        <f>SUMIFS('[4]HARGA (2)'!$B$2:$B$32,'[4]HARGA (2)'!$A$2:$A$32,V683)</f>
        <v>#VALUE!</v>
      </c>
      <c r="AB683" s="156" t="e">
        <f t="shared" si="10"/>
        <v>#VALUE!</v>
      </c>
    </row>
    <row r="684" spans="1:28" s="157" customFormat="1" x14ac:dyDescent="0.25">
      <c r="A684" s="149" t="s">
        <v>2506</v>
      </c>
      <c r="B684" s="158" t="s">
        <v>3636</v>
      </c>
      <c r="C684" s="159">
        <v>44519</v>
      </c>
      <c r="D684" s="160" t="s">
        <v>2508</v>
      </c>
      <c r="E684" s="160" t="s">
        <v>2509</v>
      </c>
      <c r="F684" s="160" t="s">
        <v>2510</v>
      </c>
      <c r="G684" s="160" t="s">
        <v>2511</v>
      </c>
      <c r="H684" s="161">
        <v>164</v>
      </c>
      <c r="I684" s="160" t="s">
        <v>2512</v>
      </c>
      <c r="J684" s="161">
        <v>5042508140</v>
      </c>
      <c r="K684" s="163">
        <v>44518</v>
      </c>
      <c r="L684" s="160" t="s">
        <v>53</v>
      </c>
      <c r="M684" s="160" t="s">
        <v>2514</v>
      </c>
      <c r="N684" s="160" t="s">
        <v>2514</v>
      </c>
      <c r="O684" s="160" t="s">
        <v>2158</v>
      </c>
      <c r="P684" s="160" t="s">
        <v>82</v>
      </c>
      <c r="Q684" s="160" t="s">
        <v>3633</v>
      </c>
      <c r="R684" s="160" t="s">
        <v>3637</v>
      </c>
      <c r="S684" s="160" t="s">
        <v>3544</v>
      </c>
      <c r="T684" s="160" t="s">
        <v>3638</v>
      </c>
      <c r="U684" s="161">
        <v>33300</v>
      </c>
      <c r="V684" s="160" t="s">
        <v>65</v>
      </c>
      <c r="W684" s="160" t="s">
        <v>2519</v>
      </c>
      <c r="X684" s="164">
        <v>24</v>
      </c>
      <c r="Y684" s="149"/>
      <c r="Z684" s="149"/>
      <c r="AA684" s="156" t="e">
        <f>SUMIFS('[4]HARGA (2)'!$B$2:$B$32,'[4]HARGA (2)'!$A$2:$A$32,V684)</f>
        <v>#VALUE!</v>
      </c>
      <c r="AB684" s="156" t="e">
        <f t="shared" si="10"/>
        <v>#VALUE!</v>
      </c>
    </row>
    <row r="685" spans="1:28" s="157" customFormat="1" x14ac:dyDescent="0.25">
      <c r="A685" s="149" t="s">
        <v>2506</v>
      </c>
      <c r="B685" s="150" t="s">
        <v>3639</v>
      </c>
      <c r="C685" s="151">
        <v>44519</v>
      </c>
      <c r="D685" s="150" t="s">
        <v>2508</v>
      </c>
      <c r="E685" s="150" t="s">
        <v>2509</v>
      </c>
      <c r="F685" s="150" t="s">
        <v>2510</v>
      </c>
      <c r="G685" s="150" t="s">
        <v>2511</v>
      </c>
      <c r="H685" s="152">
        <v>164</v>
      </c>
      <c r="I685" s="150" t="s">
        <v>2512</v>
      </c>
      <c r="J685" s="150"/>
      <c r="K685" s="154">
        <v>44518</v>
      </c>
      <c r="L685" s="150" t="s">
        <v>53</v>
      </c>
      <c r="M685" s="150" t="s">
        <v>2514</v>
      </c>
      <c r="N685" s="150" t="s">
        <v>2514</v>
      </c>
      <c r="O685" s="150" t="s">
        <v>629</v>
      </c>
      <c r="P685" s="150" t="s">
        <v>630</v>
      </c>
      <c r="Q685" s="150" t="s">
        <v>3640</v>
      </c>
      <c r="R685" s="150" t="s">
        <v>3641</v>
      </c>
      <c r="S685" s="150"/>
      <c r="T685" s="150" t="s">
        <v>3642</v>
      </c>
      <c r="U685" s="150" t="s">
        <v>2517</v>
      </c>
      <c r="V685" s="150" t="s">
        <v>2518</v>
      </c>
      <c r="W685" s="150" t="s">
        <v>2519</v>
      </c>
      <c r="X685" s="155">
        <v>96</v>
      </c>
      <c r="Y685" s="149"/>
      <c r="Z685" s="149"/>
      <c r="AA685" s="156" t="e">
        <f>SUMIFS('[4]HARGA (2)'!$B$2:$B$32,'[4]HARGA (2)'!$A$2:$A$32,V685)</f>
        <v>#VALUE!</v>
      </c>
      <c r="AB685" s="156" t="e">
        <f t="shared" si="10"/>
        <v>#VALUE!</v>
      </c>
    </row>
    <row r="686" spans="1:28" s="157" customFormat="1" x14ac:dyDescent="0.25">
      <c r="A686" s="149" t="s">
        <v>2506</v>
      </c>
      <c r="B686" s="158" t="s">
        <v>3643</v>
      </c>
      <c r="C686" s="159">
        <v>44519</v>
      </c>
      <c r="D686" s="160" t="s">
        <v>2508</v>
      </c>
      <c r="E686" s="160" t="s">
        <v>2509</v>
      </c>
      <c r="F686" s="160" t="s">
        <v>2510</v>
      </c>
      <c r="G686" s="160" t="s">
        <v>2511</v>
      </c>
      <c r="H686" s="161">
        <v>164</v>
      </c>
      <c r="I686" s="160" t="s">
        <v>2512</v>
      </c>
      <c r="J686" s="161">
        <v>5042506346</v>
      </c>
      <c r="K686" s="163">
        <v>44518</v>
      </c>
      <c r="L686" s="160" t="s">
        <v>53</v>
      </c>
      <c r="M686" s="160" t="s">
        <v>2514</v>
      </c>
      <c r="N686" s="160" t="s">
        <v>2514</v>
      </c>
      <c r="O686" s="160" t="s">
        <v>629</v>
      </c>
      <c r="P686" s="160" t="s">
        <v>630</v>
      </c>
      <c r="Q686" s="160" t="s">
        <v>3640</v>
      </c>
      <c r="R686" s="160" t="s">
        <v>3644</v>
      </c>
      <c r="S686" s="160" t="s">
        <v>3645</v>
      </c>
      <c r="T686" s="160" t="s">
        <v>3646</v>
      </c>
      <c r="U686" s="161">
        <v>74559</v>
      </c>
      <c r="V686" s="160" t="s">
        <v>2524</v>
      </c>
      <c r="W686" s="160" t="s">
        <v>2519</v>
      </c>
      <c r="X686" s="164">
        <v>1056</v>
      </c>
      <c r="AA686" s="156" t="e">
        <f>SUMIFS('[4]HARGA (2)'!$B$2:$B$32,'[4]HARGA (2)'!$A$2:$A$32,V686)</f>
        <v>#VALUE!</v>
      </c>
      <c r="AB686" s="156" t="e">
        <f t="shared" si="10"/>
        <v>#VALUE!</v>
      </c>
    </row>
    <row r="687" spans="1:28" s="157" customFormat="1" x14ac:dyDescent="0.25">
      <c r="A687" s="149" t="s">
        <v>2506</v>
      </c>
      <c r="B687" s="158" t="s">
        <v>3643</v>
      </c>
      <c r="C687" s="159">
        <v>44519</v>
      </c>
      <c r="D687" s="160" t="s">
        <v>2508</v>
      </c>
      <c r="E687" s="160" t="s">
        <v>2509</v>
      </c>
      <c r="F687" s="160" t="s">
        <v>2510</v>
      </c>
      <c r="G687" s="160" t="s">
        <v>2511</v>
      </c>
      <c r="H687" s="161">
        <v>164</v>
      </c>
      <c r="I687" s="160" t="s">
        <v>2512</v>
      </c>
      <c r="J687" s="161">
        <v>5042506346</v>
      </c>
      <c r="K687" s="163">
        <v>44518</v>
      </c>
      <c r="L687" s="160" t="s">
        <v>53</v>
      </c>
      <c r="M687" s="160" t="s">
        <v>2514</v>
      </c>
      <c r="N687" s="160" t="s">
        <v>2514</v>
      </c>
      <c r="O687" s="160" t="s">
        <v>629</v>
      </c>
      <c r="P687" s="160" t="s">
        <v>630</v>
      </c>
      <c r="Q687" s="160" t="s">
        <v>3640</v>
      </c>
      <c r="R687" s="160" t="s">
        <v>3644</v>
      </c>
      <c r="S687" s="160" t="s">
        <v>3645</v>
      </c>
      <c r="T687" s="160" t="s">
        <v>3646</v>
      </c>
      <c r="U687" s="161">
        <v>19310</v>
      </c>
      <c r="V687" s="160" t="s">
        <v>2525</v>
      </c>
      <c r="W687" s="160" t="s">
        <v>2519</v>
      </c>
      <c r="X687" s="164">
        <v>1056</v>
      </c>
      <c r="Y687" s="149"/>
      <c r="Z687" s="149"/>
      <c r="AA687" s="156" t="e">
        <f>SUMIFS('[4]HARGA (2)'!$B$2:$B$32,'[4]HARGA (2)'!$A$2:$A$32,V687)</f>
        <v>#VALUE!</v>
      </c>
      <c r="AB687" s="156" t="e">
        <f t="shared" si="10"/>
        <v>#VALUE!</v>
      </c>
    </row>
    <row r="688" spans="1:28" s="157" customFormat="1" x14ac:dyDescent="0.25">
      <c r="A688" s="149" t="s">
        <v>2506</v>
      </c>
      <c r="B688" s="158" t="s">
        <v>3643</v>
      </c>
      <c r="C688" s="159">
        <v>44519</v>
      </c>
      <c r="D688" s="160" t="s">
        <v>2508</v>
      </c>
      <c r="E688" s="160" t="s">
        <v>2509</v>
      </c>
      <c r="F688" s="160" t="s">
        <v>2510</v>
      </c>
      <c r="G688" s="160" t="s">
        <v>2511</v>
      </c>
      <c r="H688" s="161">
        <v>164</v>
      </c>
      <c r="I688" s="160" t="s">
        <v>2512</v>
      </c>
      <c r="J688" s="161">
        <v>5042506346</v>
      </c>
      <c r="K688" s="163">
        <v>44518</v>
      </c>
      <c r="L688" s="160" t="s">
        <v>53</v>
      </c>
      <c r="M688" s="160" t="s">
        <v>2514</v>
      </c>
      <c r="N688" s="160" t="s">
        <v>2514</v>
      </c>
      <c r="O688" s="160" t="s">
        <v>629</v>
      </c>
      <c r="P688" s="160" t="s">
        <v>630</v>
      </c>
      <c r="Q688" s="160" t="s">
        <v>3640</v>
      </c>
      <c r="R688" s="160" t="s">
        <v>3644</v>
      </c>
      <c r="S688" s="160" t="s">
        <v>3645</v>
      </c>
      <c r="T688" s="160" t="s">
        <v>3646</v>
      </c>
      <c r="U688" s="160" t="s">
        <v>2517</v>
      </c>
      <c r="V688" s="160" t="s">
        <v>2518</v>
      </c>
      <c r="W688" s="160" t="s">
        <v>2519</v>
      </c>
      <c r="X688" s="164">
        <v>1056</v>
      </c>
      <c r="Y688" s="149"/>
      <c r="Z688" s="149"/>
      <c r="AA688" s="156" t="e">
        <f>SUMIFS('[4]HARGA (2)'!$B$2:$B$32,'[4]HARGA (2)'!$A$2:$A$32,V688)</f>
        <v>#VALUE!</v>
      </c>
      <c r="AB688" s="156" t="e">
        <f t="shared" si="10"/>
        <v>#VALUE!</v>
      </c>
    </row>
    <row r="689" spans="1:28" s="157" customFormat="1" x14ac:dyDescent="0.25">
      <c r="A689" s="149" t="s">
        <v>2506</v>
      </c>
      <c r="B689" s="158" t="s">
        <v>3643</v>
      </c>
      <c r="C689" s="159">
        <v>44519</v>
      </c>
      <c r="D689" s="160" t="s">
        <v>2508</v>
      </c>
      <c r="E689" s="160" t="s">
        <v>2509</v>
      </c>
      <c r="F689" s="160" t="s">
        <v>2510</v>
      </c>
      <c r="G689" s="160" t="s">
        <v>2511</v>
      </c>
      <c r="H689" s="161">
        <v>164</v>
      </c>
      <c r="I689" s="160" t="s">
        <v>2512</v>
      </c>
      <c r="J689" s="161">
        <v>5042506346</v>
      </c>
      <c r="K689" s="163">
        <v>44518</v>
      </c>
      <c r="L689" s="160" t="s">
        <v>53</v>
      </c>
      <c r="M689" s="160" t="s">
        <v>2514</v>
      </c>
      <c r="N689" s="160" t="s">
        <v>2514</v>
      </c>
      <c r="O689" s="160" t="s">
        <v>629</v>
      </c>
      <c r="P689" s="160" t="s">
        <v>630</v>
      </c>
      <c r="Q689" s="160" t="s">
        <v>3640</v>
      </c>
      <c r="R689" s="160" t="s">
        <v>3644</v>
      </c>
      <c r="S689" s="160" t="s">
        <v>3645</v>
      </c>
      <c r="T689" s="160" t="s">
        <v>3646</v>
      </c>
      <c r="U689" s="161">
        <v>33300</v>
      </c>
      <c r="V689" s="160" t="s">
        <v>65</v>
      </c>
      <c r="W689" s="160" t="s">
        <v>2519</v>
      </c>
      <c r="X689" s="164">
        <v>24</v>
      </c>
      <c r="Y689" s="149"/>
      <c r="Z689" s="149"/>
      <c r="AA689" s="156" t="e">
        <f>SUMIFS('[4]HARGA (2)'!$B$2:$B$32,'[4]HARGA (2)'!$A$2:$A$32,V689)</f>
        <v>#VALUE!</v>
      </c>
      <c r="AB689" s="156" t="e">
        <f t="shared" si="10"/>
        <v>#VALUE!</v>
      </c>
    </row>
    <row r="690" spans="1:28" s="157" customFormat="1" x14ac:dyDescent="0.25">
      <c r="A690" s="195" t="s">
        <v>2506</v>
      </c>
      <c r="B690" s="172" t="s">
        <v>3647</v>
      </c>
      <c r="C690" s="173">
        <v>44519</v>
      </c>
      <c r="D690" s="172" t="s">
        <v>2508</v>
      </c>
      <c r="E690" s="172" t="s">
        <v>2509</v>
      </c>
      <c r="F690" s="172" t="s">
        <v>2510</v>
      </c>
      <c r="G690" s="172" t="s">
        <v>2511</v>
      </c>
      <c r="H690" s="174">
        <v>164</v>
      </c>
      <c r="I690" s="172" t="s">
        <v>2512</v>
      </c>
      <c r="J690" s="174">
        <v>5042506346</v>
      </c>
      <c r="K690" s="176">
        <v>44518</v>
      </c>
      <c r="L690" s="172" t="s">
        <v>53</v>
      </c>
      <c r="M690" s="172" t="s">
        <v>2514</v>
      </c>
      <c r="N690" s="172" t="s">
        <v>2514</v>
      </c>
      <c r="O690" s="172" t="s">
        <v>629</v>
      </c>
      <c r="P690" s="172" t="s">
        <v>630</v>
      </c>
      <c r="Q690" s="172" t="s">
        <v>3640</v>
      </c>
      <c r="R690" s="172" t="s">
        <v>3644</v>
      </c>
      <c r="S690" s="172" t="s">
        <v>3645</v>
      </c>
      <c r="T690" s="172" t="s">
        <v>3648</v>
      </c>
      <c r="U690" s="174">
        <v>74559</v>
      </c>
      <c r="V690" s="172" t="s">
        <v>2524</v>
      </c>
      <c r="W690" s="172" t="s">
        <v>2519</v>
      </c>
      <c r="X690" s="177">
        <v>1056</v>
      </c>
      <c r="Y690" s="172" t="s">
        <v>3649</v>
      </c>
      <c r="Z690" s="173">
        <v>44519</v>
      </c>
      <c r="AA690" s="156" t="e">
        <f>SUMIFS('[4]HARGA (2)'!$B$2:$B$32,'[4]HARGA (2)'!$A$2:$A$32,V690)</f>
        <v>#VALUE!</v>
      </c>
      <c r="AB690" s="156" t="e">
        <f t="shared" si="10"/>
        <v>#VALUE!</v>
      </c>
    </row>
    <row r="691" spans="1:28" s="157" customFormat="1" x14ac:dyDescent="0.25">
      <c r="A691" s="195" t="s">
        <v>2506</v>
      </c>
      <c r="B691" s="172" t="s">
        <v>3647</v>
      </c>
      <c r="C691" s="173">
        <v>44519</v>
      </c>
      <c r="D691" s="172" t="s">
        <v>2508</v>
      </c>
      <c r="E691" s="172" t="s">
        <v>2509</v>
      </c>
      <c r="F691" s="172" t="s">
        <v>2510</v>
      </c>
      <c r="G691" s="172" t="s">
        <v>2511</v>
      </c>
      <c r="H691" s="174">
        <v>164</v>
      </c>
      <c r="I691" s="172" t="s">
        <v>2512</v>
      </c>
      <c r="J691" s="174">
        <v>5042506346</v>
      </c>
      <c r="K691" s="176">
        <v>44518</v>
      </c>
      <c r="L691" s="172" t="s">
        <v>53</v>
      </c>
      <c r="M691" s="172" t="s">
        <v>2514</v>
      </c>
      <c r="N691" s="172" t="s">
        <v>2514</v>
      </c>
      <c r="O691" s="172" t="s">
        <v>629</v>
      </c>
      <c r="P691" s="172" t="s">
        <v>630</v>
      </c>
      <c r="Q691" s="172" t="s">
        <v>3640</v>
      </c>
      <c r="R691" s="172" t="s">
        <v>3644</v>
      </c>
      <c r="S691" s="172" t="s">
        <v>3645</v>
      </c>
      <c r="T691" s="172" t="s">
        <v>3648</v>
      </c>
      <c r="U691" s="174">
        <v>19310</v>
      </c>
      <c r="V691" s="172" t="s">
        <v>2525</v>
      </c>
      <c r="W691" s="172" t="s">
        <v>2519</v>
      </c>
      <c r="X691" s="177">
        <v>1056</v>
      </c>
      <c r="Y691" s="149"/>
      <c r="Z691" s="149"/>
      <c r="AA691" s="156" t="e">
        <f>SUMIFS('[4]HARGA (2)'!$B$2:$B$32,'[4]HARGA (2)'!$A$2:$A$32,V691)</f>
        <v>#VALUE!</v>
      </c>
      <c r="AB691" s="156" t="e">
        <f t="shared" si="10"/>
        <v>#VALUE!</v>
      </c>
    </row>
    <row r="692" spans="1:28" s="157" customFormat="1" x14ac:dyDescent="0.25">
      <c r="A692" s="195" t="s">
        <v>2506</v>
      </c>
      <c r="B692" s="172" t="s">
        <v>3647</v>
      </c>
      <c r="C692" s="173">
        <v>44519</v>
      </c>
      <c r="D692" s="172" t="s">
        <v>2508</v>
      </c>
      <c r="E692" s="172" t="s">
        <v>2509</v>
      </c>
      <c r="F692" s="172" t="s">
        <v>2510</v>
      </c>
      <c r="G692" s="172" t="s">
        <v>2511</v>
      </c>
      <c r="H692" s="174">
        <v>164</v>
      </c>
      <c r="I692" s="172" t="s">
        <v>2512</v>
      </c>
      <c r="J692" s="174">
        <v>5042506346</v>
      </c>
      <c r="K692" s="176">
        <v>44518</v>
      </c>
      <c r="L692" s="172" t="s">
        <v>53</v>
      </c>
      <c r="M692" s="172" t="s">
        <v>2514</v>
      </c>
      <c r="N692" s="172" t="s">
        <v>2514</v>
      </c>
      <c r="O692" s="172" t="s">
        <v>629</v>
      </c>
      <c r="P692" s="172" t="s">
        <v>630</v>
      </c>
      <c r="Q692" s="172" t="s">
        <v>3640</v>
      </c>
      <c r="R692" s="172" t="s">
        <v>3644</v>
      </c>
      <c r="S692" s="172" t="s">
        <v>3645</v>
      </c>
      <c r="T692" s="172" t="s">
        <v>3648</v>
      </c>
      <c r="U692" s="172" t="s">
        <v>2517</v>
      </c>
      <c r="V692" s="172" t="s">
        <v>2518</v>
      </c>
      <c r="W692" s="172" t="s">
        <v>2519</v>
      </c>
      <c r="X692" s="177">
        <v>1056</v>
      </c>
      <c r="Y692" s="149"/>
      <c r="Z692" s="149"/>
      <c r="AA692" s="156" t="e">
        <f>SUMIFS('[4]HARGA (2)'!$B$2:$B$32,'[4]HARGA (2)'!$A$2:$A$32,V692)</f>
        <v>#VALUE!</v>
      </c>
      <c r="AB692" s="156" t="e">
        <f t="shared" si="10"/>
        <v>#VALUE!</v>
      </c>
    </row>
    <row r="693" spans="1:28" s="157" customFormat="1" x14ac:dyDescent="0.25">
      <c r="A693" s="195" t="s">
        <v>2506</v>
      </c>
      <c r="B693" s="172" t="s">
        <v>3647</v>
      </c>
      <c r="C693" s="173">
        <v>44519</v>
      </c>
      <c r="D693" s="172" t="s">
        <v>2508</v>
      </c>
      <c r="E693" s="172" t="s">
        <v>2509</v>
      </c>
      <c r="F693" s="172" t="s">
        <v>2510</v>
      </c>
      <c r="G693" s="172" t="s">
        <v>2511</v>
      </c>
      <c r="H693" s="174">
        <v>164</v>
      </c>
      <c r="I693" s="172" t="s">
        <v>2512</v>
      </c>
      <c r="J693" s="174">
        <v>5042506346</v>
      </c>
      <c r="K693" s="176">
        <v>44518</v>
      </c>
      <c r="L693" s="172" t="s">
        <v>53</v>
      </c>
      <c r="M693" s="172" t="s">
        <v>2514</v>
      </c>
      <c r="N693" s="172" t="s">
        <v>2514</v>
      </c>
      <c r="O693" s="172" t="s">
        <v>629</v>
      </c>
      <c r="P693" s="172" t="s">
        <v>630</v>
      </c>
      <c r="Q693" s="172" t="s">
        <v>3640</v>
      </c>
      <c r="R693" s="172" t="s">
        <v>3644</v>
      </c>
      <c r="S693" s="172" t="s">
        <v>3645</v>
      </c>
      <c r="T693" s="172" t="s">
        <v>3648</v>
      </c>
      <c r="U693" s="174">
        <v>33300</v>
      </c>
      <c r="V693" s="172" t="s">
        <v>65</v>
      </c>
      <c r="W693" s="172" t="s">
        <v>2519</v>
      </c>
      <c r="X693" s="177">
        <v>24</v>
      </c>
      <c r="Y693" s="149"/>
      <c r="Z693" s="149"/>
      <c r="AA693" s="156" t="e">
        <f>SUMIFS('[4]HARGA (2)'!$B$2:$B$32,'[4]HARGA (2)'!$A$2:$A$32,V693)</f>
        <v>#VALUE!</v>
      </c>
      <c r="AB693" s="156" t="e">
        <f t="shared" si="10"/>
        <v>#VALUE!</v>
      </c>
    </row>
    <row r="694" spans="1:28" s="157" customFormat="1" x14ac:dyDescent="0.25">
      <c r="A694" s="149" t="s">
        <v>2506</v>
      </c>
      <c r="B694" s="158" t="s">
        <v>3650</v>
      </c>
      <c r="C694" s="159">
        <v>44519</v>
      </c>
      <c r="D694" s="160" t="s">
        <v>2508</v>
      </c>
      <c r="E694" s="160" t="s">
        <v>2509</v>
      </c>
      <c r="F694" s="160" t="s">
        <v>2510</v>
      </c>
      <c r="G694" s="160" t="s">
        <v>2511</v>
      </c>
      <c r="H694" s="160" t="s">
        <v>2531</v>
      </c>
      <c r="I694" s="160" t="s">
        <v>2532</v>
      </c>
      <c r="J694" s="160"/>
      <c r="K694" s="163">
        <v>44519</v>
      </c>
      <c r="L694" s="160" t="s">
        <v>193</v>
      </c>
      <c r="M694" s="160" t="s">
        <v>2514</v>
      </c>
      <c r="N694" s="160" t="s">
        <v>2514</v>
      </c>
      <c r="O694" s="160" t="s">
        <v>417</v>
      </c>
      <c r="P694" s="160" t="s">
        <v>418</v>
      </c>
      <c r="Q694" s="161">
        <v>904021470022</v>
      </c>
      <c r="R694" s="160" t="s">
        <v>3651</v>
      </c>
      <c r="S694" s="160" t="s">
        <v>3163</v>
      </c>
      <c r="T694" s="160" t="s">
        <v>3652</v>
      </c>
      <c r="U694" s="161">
        <v>74560</v>
      </c>
      <c r="V694" s="160" t="s">
        <v>377</v>
      </c>
      <c r="W694" s="160" t="s">
        <v>2519</v>
      </c>
      <c r="X694" s="164">
        <v>1250</v>
      </c>
      <c r="Y694" s="149"/>
      <c r="Z694" s="149"/>
      <c r="AA694" s="156" t="e">
        <f>SUMIFS('[4]HARGA (2)'!$B$2:$B$32,'[4]HARGA (2)'!$A$2:$A$32,V694)</f>
        <v>#VALUE!</v>
      </c>
      <c r="AB694" s="156" t="e">
        <f t="shared" si="10"/>
        <v>#VALUE!</v>
      </c>
    </row>
    <row r="695" spans="1:28" s="157" customFormat="1" x14ac:dyDescent="0.25">
      <c r="A695" s="149" t="s">
        <v>2506</v>
      </c>
      <c r="B695" s="158" t="s">
        <v>3650</v>
      </c>
      <c r="C695" s="159">
        <v>44519</v>
      </c>
      <c r="D695" s="160" t="s">
        <v>2508</v>
      </c>
      <c r="E695" s="160" t="s">
        <v>2509</v>
      </c>
      <c r="F695" s="160" t="s">
        <v>2510</v>
      </c>
      <c r="G695" s="160" t="s">
        <v>2511</v>
      </c>
      <c r="H695" s="160" t="s">
        <v>2531</v>
      </c>
      <c r="I695" s="160" t="s">
        <v>2532</v>
      </c>
      <c r="J695" s="160"/>
      <c r="K695" s="163">
        <v>44519</v>
      </c>
      <c r="L695" s="160" t="s">
        <v>193</v>
      </c>
      <c r="M695" s="160" t="s">
        <v>2514</v>
      </c>
      <c r="N695" s="160" t="s">
        <v>2514</v>
      </c>
      <c r="O695" s="160" t="s">
        <v>417</v>
      </c>
      <c r="P695" s="160" t="s">
        <v>418</v>
      </c>
      <c r="Q695" s="161">
        <v>904021470022</v>
      </c>
      <c r="R695" s="160" t="s">
        <v>3651</v>
      </c>
      <c r="S695" s="160" t="s">
        <v>3163</v>
      </c>
      <c r="T695" s="160" t="s">
        <v>3652</v>
      </c>
      <c r="U695" s="161">
        <v>29310</v>
      </c>
      <c r="V695" s="160" t="s">
        <v>2539</v>
      </c>
      <c r="W695" s="160" t="s">
        <v>2519</v>
      </c>
      <c r="X695" s="164">
        <v>1250</v>
      </c>
      <c r="Y695" s="149"/>
      <c r="Z695" s="149"/>
      <c r="AA695" s="156" t="e">
        <f>SUMIFS('[4]HARGA (2)'!$B$2:$B$32,'[4]HARGA (2)'!$A$2:$A$32,V695)</f>
        <v>#VALUE!</v>
      </c>
      <c r="AB695" s="156" t="e">
        <f t="shared" si="10"/>
        <v>#VALUE!</v>
      </c>
    </row>
    <row r="696" spans="1:28" s="157" customFormat="1" x14ac:dyDescent="0.25">
      <c r="A696" s="149" t="s">
        <v>2506</v>
      </c>
      <c r="B696" s="158" t="s">
        <v>3650</v>
      </c>
      <c r="C696" s="159">
        <v>44519</v>
      </c>
      <c r="D696" s="160" t="s">
        <v>2508</v>
      </c>
      <c r="E696" s="160" t="s">
        <v>2509</v>
      </c>
      <c r="F696" s="160" t="s">
        <v>2510</v>
      </c>
      <c r="G696" s="160" t="s">
        <v>2511</v>
      </c>
      <c r="H696" s="160" t="s">
        <v>2531</v>
      </c>
      <c r="I696" s="160" t="s">
        <v>2532</v>
      </c>
      <c r="J696" s="160"/>
      <c r="K696" s="163">
        <v>44519</v>
      </c>
      <c r="L696" s="160" t="s">
        <v>193</v>
      </c>
      <c r="M696" s="160" t="s">
        <v>2514</v>
      </c>
      <c r="N696" s="160" t="s">
        <v>2514</v>
      </c>
      <c r="O696" s="160" t="s">
        <v>417</v>
      </c>
      <c r="P696" s="160" t="s">
        <v>418</v>
      </c>
      <c r="Q696" s="161">
        <v>904021470022</v>
      </c>
      <c r="R696" s="160" t="s">
        <v>3651</v>
      </c>
      <c r="S696" s="160" t="s">
        <v>3163</v>
      </c>
      <c r="T696" s="160" t="s">
        <v>3652</v>
      </c>
      <c r="U696" s="160" t="s">
        <v>2534</v>
      </c>
      <c r="V696" s="160" t="s">
        <v>2535</v>
      </c>
      <c r="W696" s="160" t="s">
        <v>2519</v>
      </c>
      <c r="X696" s="164">
        <v>1250</v>
      </c>
      <c r="Y696" s="149"/>
      <c r="Z696" s="149"/>
      <c r="AA696" s="156" t="e">
        <f>SUMIFS('[4]HARGA (2)'!$B$2:$B$32,'[4]HARGA (2)'!$A$2:$A$32,V696)</f>
        <v>#VALUE!</v>
      </c>
      <c r="AB696" s="156" t="e">
        <f t="shared" si="10"/>
        <v>#VALUE!</v>
      </c>
    </row>
    <row r="697" spans="1:28" s="157" customFormat="1" x14ac:dyDescent="0.25">
      <c r="A697" s="149" t="s">
        <v>2506</v>
      </c>
      <c r="B697" s="150" t="s">
        <v>3653</v>
      </c>
      <c r="C697" s="151">
        <v>44519</v>
      </c>
      <c r="D697" s="150" t="s">
        <v>2508</v>
      </c>
      <c r="E697" s="150" t="s">
        <v>2509</v>
      </c>
      <c r="F697" s="150" t="s">
        <v>2510</v>
      </c>
      <c r="G697" s="150" t="s">
        <v>2511</v>
      </c>
      <c r="H697" s="152">
        <v>164</v>
      </c>
      <c r="I697" s="150" t="s">
        <v>2512</v>
      </c>
      <c r="J697" s="150"/>
      <c r="K697" s="154">
        <v>44518</v>
      </c>
      <c r="L697" s="150" t="s">
        <v>53</v>
      </c>
      <c r="M697" s="150" t="s">
        <v>2514</v>
      </c>
      <c r="N697" s="150" t="s">
        <v>2514</v>
      </c>
      <c r="O697" s="150" t="s">
        <v>2556</v>
      </c>
      <c r="P697" s="150" t="s">
        <v>606</v>
      </c>
      <c r="Q697" s="150" t="s">
        <v>3654</v>
      </c>
      <c r="R697" s="150" t="s">
        <v>3655</v>
      </c>
      <c r="S697" s="150"/>
      <c r="T697" s="150" t="s">
        <v>3656</v>
      </c>
      <c r="U697" s="150" t="s">
        <v>2517</v>
      </c>
      <c r="V697" s="150" t="s">
        <v>2518</v>
      </c>
      <c r="W697" s="150" t="s">
        <v>2519</v>
      </c>
      <c r="X697" s="155">
        <v>40</v>
      </c>
      <c r="Y697" s="149"/>
      <c r="Z697" s="149"/>
      <c r="AA697" s="156" t="e">
        <f>SUMIFS('[4]HARGA (2)'!$B$2:$B$32,'[4]HARGA (2)'!$A$2:$A$32,V697)</f>
        <v>#VALUE!</v>
      </c>
      <c r="AB697" s="156" t="e">
        <f t="shared" si="10"/>
        <v>#VALUE!</v>
      </c>
    </row>
    <row r="698" spans="1:28" s="157" customFormat="1" x14ac:dyDescent="0.25">
      <c r="A698" s="149" t="s">
        <v>2506</v>
      </c>
      <c r="B698" s="158" t="s">
        <v>3657</v>
      </c>
      <c r="C698" s="159">
        <v>44519</v>
      </c>
      <c r="D698" s="160" t="s">
        <v>2508</v>
      </c>
      <c r="E698" s="160" t="s">
        <v>2509</v>
      </c>
      <c r="F698" s="160" t="s">
        <v>2510</v>
      </c>
      <c r="G698" s="160" t="s">
        <v>2511</v>
      </c>
      <c r="H698" s="161">
        <v>164</v>
      </c>
      <c r="I698" s="160" t="s">
        <v>2512</v>
      </c>
      <c r="J698" s="161">
        <v>5042508557</v>
      </c>
      <c r="K698" s="163">
        <v>44518</v>
      </c>
      <c r="L698" s="160" t="s">
        <v>53</v>
      </c>
      <c r="M698" s="160" t="s">
        <v>2514</v>
      </c>
      <c r="N698" s="160" t="s">
        <v>2514</v>
      </c>
      <c r="O698" s="160" t="s">
        <v>2556</v>
      </c>
      <c r="P698" s="160" t="s">
        <v>606</v>
      </c>
      <c r="Q698" s="160" t="s">
        <v>3654</v>
      </c>
      <c r="R698" s="160" t="s">
        <v>3658</v>
      </c>
      <c r="S698" s="160" t="s">
        <v>3645</v>
      </c>
      <c r="T698" s="160" t="s">
        <v>3659</v>
      </c>
      <c r="U698" s="161">
        <v>74559</v>
      </c>
      <c r="V698" s="160" t="s">
        <v>2524</v>
      </c>
      <c r="W698" s="160" t="s">
        <v>2519</v>
      </c>
      <c r="X698" s="164">
        <v>1152</v>
      </c>
      <c r="Y698" s="149"/>
      <c r="Z698" s="149"/>
      <c r="AA698" s="156" t="e">
        <f>SUMIFS('[4]HARGA (2)'!$B$2:$B$32,'[4]HARGA (2)'!$A$2:$A$32,V698)</f>
        <v>#VALUE!</v>
      </c>
      <c r="AB698" s="156" t="e">
        <f t="shared" si="10"/>
        <v>#VALUE!</v>
      </c>
    </row>
    <row r="699" spans="1:28" s="157" customFormat="1" x14ac:dyDescent="0.25">
      <c r="A699" s="149" t="s">
        <v>2506</v>
      </c>
      <c r="B699" s="158" t="s">
        <v>3657</v>
      </c>
      <c r="C699" s="159">
        <v>44519</v>
      </c>
      <c r="D699" s="160" t="s">
        <v>2508</v>
      </c>
      <c r="E699" s="160" t="s">
        <v>2509</v>
      </c>
      <c r="F699" s="160" t="s">
        <v>2510</v>
      </c>
      <c r="G699" s="160" t="s">
        <v>2511</v>
      </c>
      <c r="H699" s="161">
        <v>164</v>
      </c>
      <c r="I699" s="160" t="s">
        <v>2512</v>
      </c>
      <c r="J699" s="161">
        <v>5042508557</v>
      </c>
      <c r="K699" s="163">
        <v>44518</v>
      </c>
      <c r="L699" s="160" t="s">
        <v>53</v>
      </c>
      <c r="M699" s="160" t="s">
        <v>2514</v>
      </c>
      <c r="N699" s="160" t="s">
        <v>2514</v>
      </c>
      <c r="O699" s="160" t="s">
        <v>2556</v>
      </c>
      <c r="P699" s="160" t="s">
        <v>606</v>
      </c>
      <c r="Q699" s="160" t="s">
        <v>3654</v>
      </c>
      <c r="R699" s="160" t="s">
        <v>3658</v>
      </c>
      <c r="S699" s="160" t="s">
        <v>3645</v>
      </c>
      <c r="T699" s="160" t="s">
        <v>3659</v>
      </c>
      <c r="U699" s="161">
        <v>19310</v>
      </c>
      <c r="V699" s="160" t="s">
        <v>2525</v>
      </c>
      <c r="W699" s="160" t="s">
        <v>2519</v>
      </c>
      <c r="X699" s="164">
        <v>1152</v>
      </c>
      <c r="Y699" s="149"/>
      <c r="Z699" s="149"/>
      <c r="AA699" s="156" t="e">
        <f>SUMIFS('[4]HARGA (2)'!$B$2:$B$32,'[4]HARGA (2)'!$A$2:$A$32,V699)</f>
        <v>#VALUE!</v>
      </c>
      <c r="AB699" s="156" t="e">
        <f t="shared" si="10"/>
        <v>#VALUE!</v>
      </c>
    </row>
    <row r="700" spans="1:28" s="157" customFormat="1" x14ac:dyDescent="0.25">
      <c r="A700" s="149" t="s">
        <v>2506</v>
      </c>
      <c r="B700" s="158" t="s">
        <v>3657</v>
      </c>
      <c r="C700" s="159">
        <v>44519</v>
      </c>
      <c r="D700" s="160" t="s">
        <v>2508</v>
      </c>
      <c r="E700" s="160" t="s">
        <v>2509</v>
      </c>
      <c r="F700" s="160" t="s">
        <v>2510</v>
      </c>
      <c r="G700" s="160" t="s">
        <v>2511</v>
      </c>
      <c r="H700" s="161">
        <v>164</v>
      </c>
      <c r="I700" s="160" t="s">
        <v>2512</v>
      </c>
      <c r="J700" s="161">
        <v>5042508557</v>
      </c>
      <c r="K700" s="163">
        <v>44518</v>
      </c>
      <c r="L700" s="160" t="s">
        <v>53</v>
      </c>
      <c r="M700" s="160" t="s">
        <v>2514</v>
      </c>
      <c r="N700" s="160" t="s">
        <v>2514</v>
      </c>
      <c r="O700" s="160" t="s">
        <v>2556</v>
      </c>
      <c r="P700" s="160" t="s">
        <v>606</v>
      </c>
      <c r="Q700" s="160" t="s">
        <v>3654</v>
      </c>
      <c r="R700" s="160" t="s">
        <v>3658</v>
      </c>
      <c r="S700" s="160" t="s">
        <v>3645</v>
      </c>
      <c r="T700" s="160" t="s">
        <v>3659</v>
      </c>
      <c r="U700" s="160" t="s">
        <v>2517</v>
      </c>
      <c r="V700" s="160" t="s">
        <v>2518</v>
      </c>
      <c r="W700" s="160" t="s">
        <v>2519</v>
      </c>
      <c r="X700" s="164">
        <v>1152</v>
      </c>
      <c r="Y700" s="149"/>
      <c r="Z700" s="149"/>
      <c r="AA700" s="156" t="e">
        <f>SUMIFS('[4]HARGA (2)'!$B$2:$B$32,'[4]HARGA (2)'!$A$2:$A$32,V700)</f>
        <v>#VALUE!</v>
      </c>
      <c r="AB700" s="156" t="e">
        <f t="shared" si="10"/>
        <v>#VALUE!</v>
      </c>
    </row>
    <row r="701" spans="1:28" s="157" customFormat="1" x14ac:dyDescent="0.25">
      <c r="A701" s="149" t="s">
        <v>2506</v>
      </c>
      <c r="B701" s="158" t="s">
        <v>3657</v>
      </c>
      <c r="C701" s="159">
        <v>44519</v>
      </c>
      <c r="D701" s="160" t="s">
        <v>2508</v>
      </c>
      <c r="E701" s="160" t="s">
        <v>2509</v>
      </c>
      <c r="F701" s="160" t="s">
        <v>2510</v>
      </c>
      <c r="G701" s="160" t="s">
        <v>2511</v>
      </c>
      <c r="H701" s="161">
        <v>164</v>
      </c>
      <c r="I701" s="160" t="s">
        <v>2512</v>
      </c>
      <c r="J701" s="161">
        <v>5042508557</v>
      </c>
      <c r="K701" s="163">
        <v>44518</v>
      </c>
      <c r="L701" s="160" t="s">
        <v>53</v>
      </c>
      <c r="M701" s="160" t="s">
        <v>2514</v>
      </c>
      <c r="N701" s="160" t="s">
        <v>2514</v>
      </c>
      <c r="O701" s="160" t="s">
        <v>2556</v>
      </c>
      <c r="P701" s="160" t="s">
        <v>606</v>
      </c>
      <c r="Q701" s="160" t="s">
        <v>3654</v>
      </c>
      <c r="R701" s="160" t="s">
        <v>3658</v>
      </c>
      <c r="S701" s="160" t="s">
        <v>3645</v>
      </c>
      <c r="T701" s="160" t="s">
        <v>3659</v>
      </c>
      <c r="U701" s="161">
        <v>33300</v>
      </c>
      <c r="V701" s="160" t="s">
        <v>65</v>
      </c>
      <c r="W701" s="160" t="s">
        <v>2519</v>
      </c>
      <c r="X701" s="164">
        <v>24</v>
      </c>
      <c r="Y701" s="149"/>
      <c r="Z701" s="149"/>
      <c r="AA701" s="156" t="e">
        <f>SUMIFS('[4]HARGA (2)'!$B$2:$B$32,'[4]HARGA (2)'!$A$2:$A$32,V701)</f>
        <v>#VALUE!</v>
      </c>
      <c r="AB701" s="156" t="e">
        <f t="shared" si="10"/>
        <v>#VALUE!</v>
      </c>
    </row>
    <row r="702" spans="1:28" s="157" customFormat="1" x14ac:dyDescent="0.25">
      <c r="A702" s="149" t="s">
        <v>2506</v>
      </c>
      <c r="B702" s="150" t="s">
        <v>3660</v>
      </c>
      <c r="C702" s="151">
        <v>44519</v>
      </c>
      <c r="D702" s="150" t="s">
        <v>2508</v>
      </c>
      <c r="E702" s="150" t="s">
        <v>2509</v>
      </c>
      <c r="F702" s="150" t="s">
        <v>2510</v>
      </c>
      <c r="G702" s="150" t="s">
        <v>2511</v>
      </c>
      <c r="H702" s="150" t="s">
        <v>2531</v>
      </c>
      <c r="I702" s="150" t="s">
        <v>2532</v>
      </c>
      <c r="J702" s="150"/>
      <c r="K702" s="154">
        <v>44518</v>
      </c>
      <c r="L702" s="150" t="s">
        <v>193</v>
      </c>
      <c r="M702" s="150" t="s">
        <v>2514</v>
      </c>
      <c r="N702" s="150" t="s">
        <v>2514</v>
      </c>
      <c r="O702" s="150" t="s">
        <v>417</v>
      </c>
      <c r="P702" s="150" t="s">
        <v>418</v>
      </c>
      <c r="Q702" s="150"/>
      <c r="R702" s="150" t="s">
        <v>3661</v>
      </c>
      <c r="S702" s="150"/>
      <c r="T702" s="150" t="s">
        <v>3662</v>
      </c>
      <c r="U702" s="150" t="s">
        <v>2534</v>
      </c>
      <c r="V702" s="150" t="s">
        <v>2535</v>
      </c>
      <c r="W702" s="150" t="s">
        <v>2519</v>
      </c>
      <c r="X702" s="155">
        <v>26</v>
      </c>
      <c r="Y702" s="149"/>
      <c r="Z702" s="149"/>
      <c r="AA702" s="156" t="e">
        <f>SUMIFS('[4]HARGA (2)'!$B$2:$B$32,'[4]HARGA (2)'!$A$2:$A$32,V702)</f>
        <v>#VALUE!</v>
      </c>
      <c r="AB702" s="156" t="e">
        <f t="shared" si="10"/>
        <v>#VALUE!</v>
      </c>
    </row>
    <row r="703" spans="1:28" s="157" customFormat="1" x14ac:dyDescent="0.25">
      <c r="A703" s="149" t="s">
        <v>2506</v>
      </c>
      <c r="B703" s="150" t="s">
        <v>3663</v>
      </c>
      <c r="C703" s="151">
        <v>44519</v>
      </c>
      <c r="D703" s="150" t="s">
        <v>2508</v>
      </c>
      <c r="E703" s="150" t="s">
        <v>2509</v>
      </c>
      <c r="F703" s="150" t="s">
        <v>2510</v>
      </c>
      <c r="G703" s="150" t="s">
        <v>2511</v>
      </c>
      <c r="H703" s="152">
        <v>164</v>
      </c>
      <c r="I703" s="150" t="s">
        <v>2512</v>
      </c>
      <c r="J703" s="150"/>
      <c r="K703" s="154">
        <v>44519</v>
      </c>
      <c r="L703" s="150" t="s">
        <v>53</v>
      </c>
      <c r="M703" s="150" t="s">
        <v>2514</v>
      </c>
      <c r="N703" s="150" t="s">
        <v>2514</v>
      </c>
      <c r="O703" s="150" t="s">
        <v>2572</v>
      </c>
      <c r="P703" s="150" t="s">
        <v>948</v>
      </c>
      <c r="Q703" s="150" t="s">
        <v>3664</v>
      </c>
      <c r="R703" s="150" t="s">
        <v>3665</v>
      </c>
      <c r="S703" s="150"/>
      <c r="T703" s="150" t="s">
        <v>3666</v>
      </c>
      <c r="U703" s="150" t="s">
        <v>2517</v>
      </c>
      <c r="V703" s="150" t="s">
        <v>2518</v>
      </c>
      <c r="W703" s="150" t="s">
        <v>2519</v>
      </c>
      <c r="X703" s="155">
        <v>48</v>
      </c>
      <c r="Y703" s="149"/>
      <c r="Z703" s="149"/>
      <c r="AA703" s="156" t="e">
        <f>SUMIFS('[4]HARGA (2)'!$B$2:$B$32,'[4]HARGA (2)'!$A$2:$A$32,V703)</f>
        <v>#VALUE!</v>
      </c>
      <c r="AB703" s="156" t="e">
        <f t="shared" si="10"/>
        <v>#VALUE!</v>
      </c>
    </row>
    <row r="704" spans="1:28" s="157" customFormat="1" x14ac:dyDescent="0.25">
      <c r="A704" s="149" t="s">
        <v>2506</v>
      </c>
      <c r="B704" s="158" t="s">
        <v>3667</v>
      </c>
      <c r="C704" s="159">
        <v>44519</v>
      </c>
      <c r="D704" s="160" t="s">
        <v>2508</v>
      </c>
      <c r="E704" s="160" t="s">
        <v>2509</v>
      </c>
      <c r="F704" s="160" t="s">
        <v>2510</v>
      </c>
      <c r="G704" s="160" t="s">
        <v>2511</v>
      </c>
      <c r="H704" s="161">
        <v>164</v>
      </c>
      <c r="I704" s="160" t="s">
        <v>2512</v>
      </c>
      <c r="J704" s="161">
        <v>5042518407</v>
      </c>
      <c r="K704" s="163">
        <v>44519</v>
      </c>
      <c r="L704" s="160" t="s">
        <v>53</v>
      </c>
      <c r="M704" s="160" t="s">
        <v>2514</v>
      </c>
      <c r="N704" s="160" t="s">
        <v>2514</v>
      </c>
      <c r="O704" s="160" t="s">
        <v>2572</v>
      </c>
      <c r="P704" s="160" t="s">
        <v>948</v>
      </c>
      <c r="Q704" s="160" t="s">
        <v>3664</v>
      </c>
      <c r="R704" s="160" t="s">
        <v>3668</v>
      </c>
      <c r="S704" s="160" t="s">
        <v>3645</v>
      </c>
      <c r="T704" s="160" t="s">
        <v>3669</v>
      </c>
      <c r="U704" s="161">
        <v>74559</v>
      </c>
      <c r="V704" s="160" t="s">
        <v>2524</v>
      </c>
      <c r="W704" s="160" t="s">
        <v>2519</v>
      </c>
      <c r="X704" s="164">
        <v>1296</v>
      </c>
      <c r="Y704" s="149"/>
      <c r="Z704" s="149"/>
      <c r="AA704" s="156" t="e">
        <f>SUMIFS('[4]HARGA (2)'!$B$2:$B$32,'[4]HARGA (2)'!$A$2:$A$32,V704)</f>
        <v>#VALUE!</v>
      </c>
      <c r="AB704" s="156" t="e">
        <f t="shared" si="10"/>
        <v>#VALUE!</v>
      </c>
    </row>
    <row r="705" spans="1:28" s="157" customFormat="1" x14ac:dyDescent="0.25">
      <c r="A705" s="149" t="s">
        <v>2506</v>
      </c>
      <c r="B705" s="158" t="s">
        <v>3667</v>
      </c>
      <c r="C705" s="159">
        <v>44519</v>
      </c>
      <c r="D705" s="160" t="s">
        <v>2508</v>
      </c>
      <c r="E705" s="160" t="s">
        <v>2509</v>
      </c>
      <c r="F705" s="160" t="s">
        <v>2510</v>
      </c>
      <c r="G705" s="160" t="s">
        <v>2511</v>
      </c>
      <c r="H705" s="161">
        <v>164</v>
      </c>
      <c r="I705" s="160" t="s">
        <v>2512</v>
      </c>
      <c r="J705" s="161">
        <v>5042518407</v>
      </c>
      <c r="K705" s="163">
        <v>44519</v>
      </c>
      <c r="L705" s="160" t="s">
        <v>53</v>
      </c>
      <c r="M705" s="160" t="s">
        <v>2514</v>
      </c>
      <c r="N705" s="160" t="s">
        <v>2514</v>
      </c>
      <c r="O705" s="160" t="s">
        <v>2572</v>
      </c>
      <c r="P705" s="160" t="s">
        <v>948</v>
      </c>
      <c r="Q705" s="160" t="s">
        <v>3664</v>
      </c>
      <c r="R705" s="160" t="s">
        <v>3668</v>
      </c>
      <c r="S705" s="160" t="s">
        <v>3645</v>
      </c>
      <c r="T705" s="160" t="s">
        <v>3669</v>
      </c>
      <c r="U705" s="161">
        <v>19310</v>
      </c>
      <c r="V705" s="160" t="s">
        <v>2525</v>
      </c>
      <c r="W705" s="160" t="s">
        <v>2519</v>
      </c>
      <c r="X705" s="164">
        <v>1296</v>
      </c>
      <c r="Y705" s="149"/>
      <c r="Z705" s="149"/>
      <c r="AA705" s="156" t="e">
        <f>SUMIFS('[4]HARGA (2)'!$B$2:$B$32,'[4]HARGA (2)'!$A$2:$A$32,V705)</f>
        <v>#VALUE!</v>
      </c>
      <c r="AB705" s="156" t="e">
        <f t="shared" si="10"/>
        <v>#VALUE!</v>
      </c>
    </row>
    <row r="706" spans="1:28" s="157" customFormat="1" x14ac:dyDescent="0.25">
      <c r="A706" s="149" t="s">
        <v>2506</v>
      </c>
      <c r="B706" s="158" t="s">
        <v>3667</v>
      </c>
      <c r="C706" s="159">
        <v>44519</v>
      </c>
      <c r="D706" s="160" t="s">
        <v>2508</v>
      </c>
      <c r="E706" s="160" t="s">
        <v>2509</v>
      </c>
      <c r="F706" s="160" t="s">
        <v>2510</v>
      </c>
      <c r="G706" s="160" t="s">
        <v>2511</v>
      </c>
      <c r="H706" s="161">
        <v>164</v>
      </c>
      <c r="I706" s="160" t="s">
        <v>2512</v>
      </c>
      <c r="J706" s="161">
        <v>5042518407</v>
      </c>
      <c r="K706" s="163">
        <v>44519</v>
      </c>
      <c r="L706" s="160" t="s">
        <v>53</v>
      </c>
      <c r="M706" s="160" t="s">
        <v>2514</v>
      </c>
      <c r="N706" s="160" t="s">
        <v>2514</v>
      </c>
      <c r="O706" s="160" t="s">
        <v>2572</v>
      </c>
      <c r="P706" s="160" t="s">
        <v>948</v>
      </c>
      <c r="Q706" s="160" t="s">
        <v>3664</v>
      </c>
      <c r="R706" s="160" t="s">
        <v>3668</v>
      </c>
      <c r="S706" s="160" t="s">
        <v>3645</v>
      </c>
      <c r="T706" s="160" t="s">
        <v>3669</v>
      </c>
      <c r="U706" s="160" t="s">
        <v>2517</v>
      </c>
      <c r="V706" s="160" t="s">
        <v>2518</v>
      </c>
      <c r="W706" s="160" t="s">
        <v>2519</v>
      </c>
      <c r="X706" s="164">
        <v>1296</v>
      </c>
      <c r="Y706" s="149"/>
      <c r="Z706" s="149"/>
      <c r="AA706" s="156" t="e">
        <f>SUMIFS('[4]HARGA (2)'!$B$2:$B$32,'[4]HARGA (2)'!$A$2:$A$32,V706)</f>
        <v>#VALUE!</v>
      </c>
      <c r="AB706" s="156" t="e">
        <f t="shared" si="10"/>
        <v>#VALUE!</v>
      </c>
    </row>
    <row r="707" spans="1:28" s="157" customFormat="1" x14ac:dyDescent="0.25">
      <c r="A707" s="149" t="s">
        <v>2506</v>
      </c>
      <c r="B707" s="158" t="s">
        <v>3667</v>
      </c>
      <c r="C707" s="159">
        <v>44519</v>
      </c>
      <c r="D707" s="160" t="s">
        <v>2508</v>
      </c>
      <c r="E707" s="160" t="s">
        <v>2509</v>
      </c>
      <c r="F707" s="160" t="s">
        <v>2510</v>
      </c>
      <c r="G707" s="160" t="s">
        <v>2511</v>
      </c>
      <c r="H707" s="161">
        <v>164</v>
      </c>
      <c r="I707" s="160" t="s">
        <v>2512</v>
      </c>
      <c r="J707" s="161">
        <v>5042518407</v>
      </c>
      <c r="K707" s="163">
        <v>44519</v>
      </c>
      <c r="L707" s="160" t="s">
        <v>53</v>
      </c>
      <c r="M707" s="160" t="s">
        <v>2514</v>
      </c>
      <c r="N707" s="160" t="s">
        <v>2514</v>
      </c>
      <c r="O707" s="160" t="s">
        <v>2572</v>
      </c>
      <c r="P707" s="160" t="s">
        <v>948</v>
      </c>
      <c r="Q707" s="160" t="s">
        <v>3664</v>
      </c>
      <c r="R707" s="160" t="s">
        <v>3668</v>
      </c>
      <c r="S707" s="160" t="s">
        <v>3645</v>
      </c>
      <c r="T707" s="160" t="s">
        <v>3669</v>
      </c>
      <c r="U707" s="161">
        <v>33300</v>
      </c>
      <c r="V707" s="160" t="s">
        <v>65</v>
      </c>
      <c r="W707" s="160" t="s">
        <v>2519</v>
      </c>
      <c r="X707" s="164">
        <v>28</v>
      </c>
      <c r="Y707" s="149"/>
      <c r="Z707" s="149"/>
      <c r="AA707" s="156" t="e">
        <f>SUMIFS('[4]HARGA (2)'!$B$2:$B$32,'[4]HARGA (2)'!$A$2:$A$32,V707)</f>
        <v>#VALUE!</v>
      </c>
      <c r="AB707" s="156" t="e">
        <f t="shared" si="10"/>
        <v>#VALUE!</v>
      </c>
    </row>
    <row r="708" spans="1:28" s="157" customFormat="1" x14ac:dyDescent="0.25">
      <c r="A708" s="149" t="s">
        <v>2506</v>
      </c>
      <c r="B708" s="158" t="s">
        <v>3670</v>
      </c>
      <c r="C708" s="159">
        <v>44520</v>
      </c>
      <c r="D708" s="160" t="s">
        <v>2508</v>
      </c>
      <c r="E708" s="160" t="s">
        <v>2509</v>
      </c>
      <c r="F708" s="160" t="s">
        <v>2510</v>
      </c>
      <c r="G708" s="160" t="s">
        <v>2511</v>
      </c>
      <c r="H708" s="161">
        <v>118</v>
      </c>
      <c r="I708" s="160" t="s">
        <v>2541</v>
      </c>
      <c r="J708" s="161">
        <v>5042475019</v>
      </c>
      <c r="K708" s="163">
        <v>44520</v>
      </c>
      <c r="L708" s="160" t="s">
        <v>53</v>
      </c>
      <c r="M708" s="160" t="s">
        <v>2514</v>
      </c>
      <c r="N708" s="160" t="s">
        <v>2514</v>
      </c>
      <c r="O708" s="160" t="s">
        <v>3184</v>
      </c>
      <c r="P708" s="160" t="s">
        <v>1512</v>
      </c>
      <c r="Q708" s="160" t="s">
        <v>3671</v>
      </c>
      <c r="R708" s="160" t="s">
        <v>3672</v>
      </c>
      <c r="S708" s="160" t="s">
        <v>3673</v>
      </c>
      <c r="T708" s="160" t="s">
        <v>3674</v>
      </c>
      <c r="U708" s="161">
        <v>74561</v>
      </c>
      <c r="V708" s="160" t="s">
        <v>303</v>
      </c>
      <c r="W708" s="160" t="s">
        <v>2519</v>
      </c>
      <c r="X708" s="164">
        <v>1280</v>
      </c>
      <c r="Y708" s="158" t="s">
        <v>3675</v>
      </c>
      <c r="Z708" s="159">
        <v>44520</v>
      </c>
      <c r="AA708" s="156" t="e">
        <f>SUMIFS('[4]HARGA (2)'!$B$2:$B$32,'[4]HARGA (2)'!$A$2:$A$32,V708)</f>
        <v>#VALUE!</v>
      </c>
      <c r="AB708" s="156" t="e">
        <f t="shared" ref="AB708:AB771" si="11">AA708*X708</f>
        <v>#VALUE!</v>
      </c>
    </row>
    <row r="709" spans="1:28" s="157" customFormat="1" x14ac:dyDescent="0.25">
      <c r="A709" s="149" t="s">
        <v>2506</v>
      </c>
      <c r="B709" s="158" t="s">
        <v>3670</v>
      </c>
      <c r="C709" s="159">
        <v>44520</v>
      </c>
      <c r="D709" s="160" t="s">
        <v>2508</v>
      </c>
      <c r="E709" s="160" t="s">
        <v>2509</v>
      </c>
      <c r="F709" s="160" t="s">
        <v>2510</v>
      </c>
      <c r="G709" s="160" t="s">
        <v>2511</v>
      </c>
      <c r="H709" s="161">
        <v>118</v>
      </c>
      <c r="I709" s="160" t="s">
        <v>2541</v>
      </c>
      <c r="J709" s="161">
        <v>5042475019</v>
      </c>
      <c r="K709" s="163">
        <v>44520</v>
      </c>
      <c r="L709" s="160" t="s">
        <v>53</v>
      </c>
      <c r="M709" s="160" t="s">
        <v>2514</v>
      </c>
      <c r="N709" s="160" t="s">
        <v>2514</v>
      </c>
      <c r="O709" s="160" t="s">
        <v>3184</v>
      </c>
      <c r="P709" s="160" t="s">
        <v>1512</v>
      </c>
      <c r="Q709" s="160" t="s">
        <v>3671</v>
      </c>
      <c r="R709" s="160" t="s">
        <v>3672</v>
      </c>
      <c r="S709" s="160" t="s">
        <v>3673</v>
      </c>
      <c r="T709" s="160" t="s">
        <v>3674</v>
      </c>
      <c r="U709" s="161">
        <v>10116</v>
      </c>
      <c r="V709" s="160" t="s">
        <v>279</v>
      </c>
      <c r="W709" s="160" t="s">
        <v>2519</v>
      </c>
      <c r="X709" s="164">
        <v>32</v>
      </c>
      <c r="Y709" s="149"/>
      <c r="Z709" s="149"/>
      <c r="AA709" s="156" t="e">
        <f>SUMIFS('[4]HARGA (2)'!$B$2:$B$32,'[4]HARGA (2)'!$A$2:$A$32,V709)</f>
        <v>#VALUE!</v>
      </c>
      <c r="AB709" s="156" t="e">
        <f t="shared" si="11"/>
        <v>#VALUE!</v>
      </c>
    </row>
    <row r="710" spans="1:28" s="157" customFormat="1" x14ac:dyDescent="0.25">
      <c r="A710" s="149" t="s">
        <v>2506</v>
      </c>
      <c r="B710" s="158" t="s">
        <v>3676</v>
      </c>
      <c r="C710" s="159">
        <v>44520</v>
      </c>
      <c r="D710" s="160" t="s">
        <v>2508</v>
      </c>
      <c r="E710" s="160" t="s">
        <v>2509</v>
      </c>
      <c r="F710" s="160" t="s">
        <v>2510</v>
      </c>
      <c r="G710" s="160" t="s">
        <v>2511</v>
      </c>
      <c r="H710" s="160" t="s">
        <v>2531</v>
      </c>
      <c r="I710" s="160" t="s">
        <v>2532</v>
      </c>
      <c r="J710" s="160"/>
      <c r="K710" s="163">
        <v>44519</v>
      </c>
      <c r="L710" s="160" t="s">
        <v>193</v>
      </c>
      <c r="M710" s="160" t="s">
        <v>2514</v>
      </c>
      <c r="N710" s="160" t="s">
        <v>2514</v>
      </c>
      <c r="O710" s="160" t="s">
        <v>3677</v>
      </c>
      <c r="P710" s="160" t="s">
        <v>432</v>
      </c>
      <c r="Q710" s="160" t="s">
        <v>3678</v>
      </c>
      <c r="R710" s="160" t="s">
        <v>3679</v>
      </c>
      <c r="S710" s="160" t="s">
        <v>3680</v>
      </c>
      <c r="T710" s="160" t="s">
        <v>3681</v>
      </c>
      <c r="U710" s="161">
        <v>157095</v>
      </c>
      <c r="V710" s="160" t="s">
        <v>2615</v>
      </c>
      <c r="W710" s="160" t="s">
        <v>2519</v>
      </c>
      <c r="X710" s="164">
        <v>1512</v>
      </c>
      <c r="Y710" s="149"/>
      <c r="Z710" s="149"/>
      <c r="AA710" s="156" t="e">
        <f>SUMIFS('[4]HARGA (2)'!$B$2:$B$32,'[4]HARGA (2)'!$A$2:$A$32,V710)</f>
        <v>#VALUE!</v>
      </c>
      <c r="AB710" s="156" t="e">
        <f t="shared" si="11"/>
        <v>#VALUE!</v>
      </c>
    </row>
    <row r="711" spans="1:28" s="157" customFormat="1" x14ac:dyDescent="0.25">
      <c r="A711" s="149" t="s">
        <v>2506</v>
      </c>
      <c r="B711" s="150" t="s">
        <v>3682</v>
      </c>
      <c r="C711" s="151">
        <v>44520</v>
      </c>
      <c r="D711" s="150" t="s">
        <v>2508</v>
      </c>
      <c r="E711" s="150" t="s">
        <v>2509</v>
      </c>
      <c r="F711" s="150" t="s">
        <v>2510</v>
      </c>
      <c r="G711" s="150" t="s">
        <v>2511</v>
      </c>
      <c r="H711" s="152">
        <v>164</v>
      </c>
      <c r="I711" s="150" t="s">
        <v>2512</v>
      </c>
      <c r="J711" s="150"/>
      <c r="K711" s="154">
        <v>44519</v>
      </c>
      <c r="L711" s="150" t="s">
        <v>53</v>
      </c>
      <c r="M711" s="150" t="s">
        <v>2514</v>
      </c>
      <c r="N711" s="150" t="s">
        <v>2514</v>
      </c>
      <c r="O711" s="150" t="s">
        <v>983</v>
      </c>
      <c r="P711" s="150" t="s">
        <v>984</v>
      </c>
      <c r="Q711" s="150" t="s">
        <v>3683</v>
      </c>
      <c r="R711" s="150" t="s">
        <v>3684</v>
      </c>
      <c r="S711" s="150"/>
      <c r="T711" s="150" t="s">
        <v>3685</v>
      </c>
      <c r="U711" s="150" t="s">
        <v>2517</v>
      </c>
      <c r="V711" s="150" t="s">
        <v>2518</v>
      </c>
      <c r="W711" s="150" t="s">
        <v>2519</v>
      </c>
      <c r="X711" s="155">
        <v>48</v>
      </c>
      <c r="Y711" s="149"/>
      <c r="Z711" s="149"/>
      <c r="AA711" s="156" t="e">
        <f>SUMIFS('[4]HARGA (2)'!$B$2:$B$32,'[4]HARGA (2)'!$A$2:$A$32,V711)</f>
        <v>#VALUE!</v>
      </c>
      <c r="AB711" s="156" t="e">
        <f t="shared" si="11"/>
        <v>#VALUE!</v>
      </c>
    </row>
    <row r="712" spans="1:28" s="157" customFormat="1" x14ac:dyDescent="0.25">
      <c r="A712" s="149" t="s">
        <v>2506</v>
      </c>
      <c r="B712" s="158" t="s">
        <v>3686</v>
      </c>
      <c r="C712" s="159">
        <v>44520</v>
      </c>
      <c r="D712" s="160" t="s">
        <v>2508</v>
      </c>
      <c r="E712" s="160" t="s">
        <v>2509</v>
      </c>
      <c r="F712" s="160" t="s">
        <v>2510</v>
      </c>
      <c r="G712" s="160" t="s">
        <v>2511</v>
      </c>
      <c r="H712" s="161">
        <v>164</v>
      </c>
      <c r="I712" s="160" t="s">
        <v>2512</v>
      </c>
      <c r="J712" s="161">
        <v>5042528209</v>
      </c>
      <c r="K712" s="163">
        <v>44519</v>
      </c>
      <c r="L712" s="160" t="s">
        <v>53</v>
      </c>
      <c r="M712" s="160" t="s">
        <v>2514</v>
      </c>
      <c r="N712" s="160" t="s">
        <v>2514</v>
      </c>
      <c r="O712" s="160" t="s">
        <v>983</v>
      </c>
      <c r="P712" s="160" t="s">
        <v>984</v>
      </c>
      <c r="Q712" s="160" t="s">
        <v>3683</v>
      </c>
      <c r="R712" s="160" t="s">
        <v>3687</v>
      </c>
      <c r="S712" s="160" t="s">
        <v>3645</v>
      </c>
      <c r="T712" s="160" t="s">
        <v>3688</v>
      </c>
      <c r="U712" s="161">
        <v>74559</v>
      </c>
      <c r="V712" s="160" t="s">
        <v>2524</v>
      </c>
      <c r="W712" s="160" t="s">
        <v>2519</v>
      </c>
      <c r="X712" s="164">
        <v>1152</v>
      </c>
      <c r="Y712" s="149"/>
      <c r="Z712" s="149"/>
      <c r="AA712" s="156" t="e">
        <f>SUMIFS('[4]HARGA (2)'!$B$2:$B$32,'[4]HARGA (2)'!$A$2:$A$32,V712)</f>
        <v>#VALUE!</v>
      </c>
      <c r="AB712" s="156" t="e">
        <f t="shared" si="11"/>
        <v>#VALUE!</v>
      </c>
    </row>
    <row r="713" spans="1:28" s="157" customFormat="1" x14ac:dyDescent="0.25">
      <c r="A713" s="149" t="s">
        <v>2506</v>
      </c>
      <c r="B713" s="158" t="s">
        <v>3686</v>
      </c>
      <c r="C713" s="159">
        <v>44520</v>
      </c>
      <c r="D713" s="160" t="s">
        <v>2508</v>
      </c>
      <c r="E713" s="160" t="s">
        <v>2509</v>
      </c>
      <c r="F713" s="160" t="s">
        <v>2510</v>
      </c>
      <c r="G713" s="160" t="s">
        <v>2511</v>
      </c>
      <c r="H713" s="161">
        <v>164</v>
      </c>
      <c r="I713" s="160" t="s">
        <v>2512</v>
      </c>
      <c r="J713" s="161">
        <v>5042528209</v>
      </c>
      <c r="K713" s="163">
        <v>44519</v>
      </c>
      <c r="L713" s="160" t="s">
        <v>53</v>
      </c>
      <c r="M713" s="160" t="s">
        <v>2514</v>
      </c>
      <c r="N713" s="160" t="s">
        <v>2514</v>
      </c>
      <c r="O713" s="160" t="s">
        <v>983</v>
      </c>
      <c r="P713" s="160" t="s">
        <v>984</v>
      </c>
      <c r="Q713" s="160" t="s">
        <v>3683</v>
      </c>
      <c r="R713" s="160" t="s">
        <v>3687</v>
      </c>
      <c r="S713" s="160" t="s">
        <v>3645</v>
      </c>
      <c r="T713" s="160" t="s">
        <v>3688</v>
      </c>
      <c r="U713" s="161">
        <v>19310</v>
      </c>
      <c r="V713" s="160" t="s">
        <v>2525</v>
      </c>
      <c r="W713" s="160" t="s">
        <v>2519</v>
      </c>
      <c r="X713" s="164">
        <v>1152</v>
      </c>
      <c r="Y713" s="149"/>
      <c r="Z713" s="149"/>
      <c r="AA713" s="156" t="e">
        <f>SUMIFS('[4]HARGA (2)'!$B$2:$B$32,'[4]HARGA (2)'!$A$2:$A$32,V713)</f>
        <v>#VALUE!</v>
      </c>
      <c r="AB713" s="156" t="e">
        <f t="shared" si="11"/>
        <v>#VALUE!</v>
      </c>
    </row>
    <row r="714" spans="1:28" s="157" customFormat="1" x14ac:dyDescent="0.25">
      <c r="A714" s="149" t="s">
        <v>2506</v>
      </c>
      <c r="B714" s="158" t="s">
        <v>3686</v>
      </c>
      <c r="C714" s="159">
        <v>44520</v>
      </c>
      <c r="D714" s="160" t="s">
        <v>2508</v>
      </c>
      <c r="E714" s="160" t="s">
        <v>2509</v>
      </c>
      <c r="F714" s="160" t="s">
        <v>2510</v>
      </c>
      <c r="G714" s="160" t="s">
        <v>2511</v>
      </c>
      <c r="H714" s="161">
        <v>164</v>
      </c>
      <c r="I714" s="160" t="s">
        <v>2512</v>
      </c>
      <c r="J714" s="161">
        <v>5042528209</v>
      </c>
      <c r="K714" s="163">
        <v>44519</v>
      </c>
      <c r="L714" s="160" t="s">
        <v>53</v>
      </c>
      <c r="M714" s="160" t="s">
        <v>2514</v>
      </c>
      <c r="N714" s="160" t="s">
        <v>2514</v>
      </c>
      <c r="O714" s="160" t="s">
        <v>983</v>
      </c>
      <c r="P714" s="160" t="s">
        <v>984</v>
      </c>
      <c r="Q714" s="160" t="s">
        <v>3683</v>
      </c>
      <c r="R714" s="160" t="s">
        <v>3687</v>
      </c>
      <c r="S714" s="160" t="s">
        <v>3645</v>
      </c>
      <c r="T714" s="160" t="s">
        <v>3688</v>
      </c>
      <c r="U714" s="160" t="s">
        <v>2517</v>
      </c>
      <c r="V714" s="160" t="s">
        <v>2518</v>
      </c>
      <c r="W714" s="160" t="s">
        <v>2519</v>
      </c>
      <c r="X714" s="164">
        <v>1152</v>
      </c>
      <c r="Y714" s="149"/>
      <c r="Z714" s="149"/>
      <c r="AA714" s="156" t="e">
        <f>SUMIFS('[4]HARGA (2)'!$B$2:$B$32,'[4]HARGA (2)'!$A$2:$A$32,V714)</f>
        <v>#VALUE!</v>
      </c>
      <c r="AB714" s="156" t="e">
        <f t="shared" si="11"/>
        <v>#VALUE!</v>
      </c>
    </row>
    <row r="715" spans="1:28" s="157" customFormat="1" x14ac:dyDescent="0.25">
      <c r="A715" s="149" t="s">
        <v>2506</v>
      </c>
      <c r="B715" s="158" t="s">
        <v>3686</v>
      </c>
      <c r="C715" s="159">
        <v>44520</v>
      </c>
      <c r="D715" s="160" t="s">
        <v>2508</v>
      </c>
      <c r="E715" s="160" t="s">
        <v>2509</v>
      </c>
      <c r="F715" s="160" t="s">
        <v>2510</v>
      </c>
      <c r="G715" s="160" t="s">
        <v>2511</v>
      </c>
      <c r="H715" s="161">
        <v>164</v>
      </c>
      <c r="I715" s="160" t="s">
        <v>2512</v>
      </c>
      <c r="J715" s="161">
        <v>5042528209</v>
      </c>
      <c r="K715" s="163">
        <v>44519</v>
      </c>
      <c r="L715" s="160" t="s">
        <v>53</v>
      </c>
      <c r="M715" s="160" t="s">
        <v>2514</v>
      </c>
      <c r="N715" s="160" t="s">
        <v>2514</v>
      </c>
      <c r="O715" s="160" t="s">
        <v>983</v>
      </c>
      <c r="P715" s="160" t="s">
        <v>984</v>
      </c>
      <c r="Q715" s="160" t="s">
        <v>3683</v>
      </c>
      <c r="R715" s="160" t="s">
        <v>3687</v>
      </c>
      <c r="S715" s="160" t="s">
        <v>3645</v>
      </c>
      <c r="T715" s="160" t="s">
        <v>3688</v>
      </c>
      <c r="U715" s="161">
        <v>33300</v>
      </c>
      <c r="V715" s="160" t="s">
        <v>65</v>
      </c>
      <c r="W715" s="160" t="s">
        <v>2519</v>
      </c>
      <c r="X715" s="164">
        <v>24</v>
      </c>
      <c r="Y715" s="149"/>
      <c r="Z715" s="149"/>
      <c r="AA715" s="156" t="e">
        <f>SUMIFS('[4]HARGA (2)'!$B$2:$B$32,'[4]HARGA (2)'!$A$2:$A$32,V715)</f>
        <v>#VALUE!</v>
      </c>
      <c r="AB715" s="156" t="e">
        <f t="shared" si="11"/>
        <v>#VALUE!</v>
      </c>
    </row>
    <row r="716" spans="1:28" s="157" customFormat="1" x14ac:dyDescent="0.25">
      <c r="A716" s="149" t="s">
        <v>2506</v>
      </c>
      <c r="B716" s="158" t="s">
        <v>3689</v>
      </c>
      <c r="C716" s="159">
        <v>44520</v>
      </c>
      <c r="D716" s="160" t="s">
        <v>2508</v>
      </c>
      <c r="E716" s="160" t="s">
        <v>2509</v>
      </c>
      <c r="F716" s="160" t="s">
        <v>2510</v>
      </c>
      <c r="G716" s="160" t="s">
        <v>2511</v>
      </c>
      <c r="H716" s="161">
        <v>118</v>
      </c>
      <c r="I716" s="160" t="s">
        <v>2541</v>
      </c>
      <c r="J716" s="161">
        <v>5042533980</v>
      </c>
      <c r="K716" s="163">
        <v>44519</v>
      </c>
      <c r="L716" s="160" t="s">
        <v>53</v>
      </c>
      <c r="M716" s="160" t="s">
        <v>2514</v>
      </c>
      <c r="N716" s="160" t="s">
        <v>2514</v>
      </c>
      <c r="O716" s="160" t="s">
        <v>780</v>
      </c>
      <c r="P716" s="160" t="s">
        <v>781</v>
      </c>
      <c r="Q716" s="160" t="s">
        <v>3690</v>
      </c>
      <c r="R716" s="160" t="s">
        <v>3691</v>
      </c>
      <c r="S716" s="160" t="s">
        <v>3692</v>
      </c>
      <c r="T716" s="160" t="s">
        <v>3693</v>
      </c>
      <c r="U716" s="161">
        <v>74561</v>
      </c>
      <c r="V716" s="160" t="s">
        <v>303</v>
      </c>
      <c r="W716" s="160" t="s">
        <v>2519</v>
      </c>
      <c r="X716" s="164">
        <v>1280</v>
      </c>
      <c r="Y716" s="158" t="s">
        <v>3694</v>
      </c>
      <c r="Z716" s="159">
        <v>44520</v>
      </c>
      <c r="AA716" s="156" t="e">
        <f>SUMIFS('[4]HARGA (2)'!$B$2:$B$32,'[4]HARGA (2)'!$A$2:$A$32,V716)</f>
        <v>#VALUE!</v>
      </c>
      <c r="AB716" s="156" t="e">
        <f t="shared" si="11"/>
        <v>#VALUE!</v>
      </c>
    </row>
    <row r="717" spans="1:28" s="157" customFormat="1" x14ac:dyDescent="0.25">
      <c r="A717" s="149" t="s">
        <v>2506</v>
      </c>
      <c r="B717" s="158" t="s">
        <v>3689</v>
      </c>
      <c r="C717" s="159">
        <v>44520</v>
      </c>
      <c r="D717" s="160" t="s">
        <v>2508</v>
      </c>
      <c r="E717" s="160" t="s">
        <v>2509</v>
      </c>
      <c r="F717" s="160" t="s">
        <v>2510</v>
      </c>
      <c r="G717" s="160" t="s">
        <v>2511</v>
      </c>
      <c r="H717" s="161">
        <v>118</v>
      </c>
      <c r="I717" s="160" t="s">
        <v>2541</v>
      </c>
      <c r="J717" s="161">
        <v>5042533980</v>
      </c>
      <c r="K717" s="163">
        <v>44519</v>
      </c>
      <c r="L717" s="160" t="s">
        <v>53</v>
      </c>
      <c r="M717" s="160" t="s">
        <v>2514</v>
      </c>
      <c r="N717" s="160" t="s">
        <v>2514</v>
      </c>
      <c r="O717" s="160" t="s">
        <v>780</v>
      </c>
      <c r="P717" s="160" t="s">
        <v>781</v>
      </c>
      <c r="Q717" s="160" t="s">
        <v>3690</v>
      </c>
      <c r="R717" s="160" t="s">
        <v>3691</v>
      </c>
      <c r="S717" s="160" t="s">
        <v>3692</v>
      </c>
      <c r="T717" s="160" t="s">
        <v>3693</v>
      </c>
      <c r="U717" s="161">
        <v>10116</v>
      </c>
      <c r="V717" s="160" t="s">
        <v>279</v>
      </c>
      <c r="W717" s="160" t="s">
        <v>2519</v>
      </c>
      <c r="X717" s="164">
        <v>32</v>
      </c>
      <c r="Y717" s="149"/>
      <c r="Z717" s="149"/>
      <c r="AA717" s="156" t="e">
        <f>SUMIFS('[4]HARGA (2)'!$B$2:$B$32,'[4]HARGA (2)'!$A$2:$A$32,V717)</f>
        <v>#VALUE!</v>
      </c>
      <c r="AB717" s="156" t="e">
        <f t="shared" si="11"/>
        <v>#VALUE!</v>
      </c>
    </row>
    <row r="718" spans="1:28" s="157" customFormat="1" x14ac:dyDescent="0.25">
      <c r="A718" s="149" t="s">
        <v>2506</v>
      </c>
      <c r="B718" s="166" t="s">
        <v>3695</v>
      </c>
      <c r="C718" s="167">
        <v>44520</v>
      </c>
      <c r="D718" s="166" t="s">
        <v>2508</v>
      </c>
      <c r="E718" s="166" t="s">
        <v>2509</v>
      </c>
      <c r="F718" s="166" t="s">
        <v>2510</v>
      </c>
      <c r="G718" s="166" t="s">
        <v>2511</v>
      </c>
      <c r="H718" s="168">
        <v>118</v>
      </c>
      <c r="I718" s="166" t="s">
        <v>2541</v>
      </c>
      <c r="J718" s="166"/>
      <c r="K718" s="170">
        <v>44518</v>
      </c>
      <c r="L718" s="166" t="s">
        <v>193</v>
      </c>
      <c r="M718" s="166" t="s">
        <v>2514</v>
      </c>
      <c r="N718" s="166" t="s">
        <v>2514</v>
      </c>
      <c r="O718" s="166" t="s">
        <v>2126</v>
      </c>
      <c r="P718" s="166" t="s">
        <v>2127</v>
      </c>
      <c r="Q718" s="166"/>
      <c r="R718" s="166"/>
      <c r="S718" s="166"/>
      <c r="T718" s="166" t="s">
        <v>2544</v>
      </c>
      <c r="U718" s="168">
        <v>10116</v>
      </c>
      <c r="V718" s="166" t="s">
        <v>279</v>
      </c>
      <c r="W718" s="166" t="s">
        <v>2519</v>
      </c>
      <c r="X718" s="171">
        <v>16</v>
      </c>
      <c r="Y718" s="166" t="s">
        <v>3696</v>
      </c>
      <c r="Z718" s="167">
        <v>44520</v>
      </c>
      <c r="AA718" s="156" t="e">
        <f>SUMIFS('[4]HARGA (2)'!$B$2:$B$32,'[4]HARGA (2)'!$A$2:$A$32,V718)</f>
        <v>#VALUE!</v>
      </c>
      <c r="AB718" s="156" t="e">
        <f t="shared" si="11"/>
        <v>#VALUE!</v>
      </c>
    </row>
    <row r="719" spans="1:28" s="157" customFormat="1" x14ac:dyDescent="0.25">
      <c r="A719" s="149" t="s">
        <v>2506</v>
      </c>
      <c r="B719" s="158" t="s">
        <v>3697</v>
      </c>
      <c r="C719" s="159">
        <v>44520</v>
      </c>
      <c r="D719" s="160" t="s">
        <v>2508</v>
      </c>
      <c r="E719" s="160" t="s">
        <v>2509</v>
      </c>
      <c r="F719" s="160" t="s">
        <v>2510</v>
      </c>
      <c r="G719" s="160" t="s">
        <v>2511</v>
      </c>
      <c r="H719" s="161">
        <v>118</v>
      </c>
      <c r="I719" s="160" t="s">
        <v>2541</v>
      </c>
      <c r="J719" s="161">
        <v>5042533102</v>
      </c>
      <c r="K719" s="163">
        <v>44520</v>
      </c>
      <c r="L719" s="160" t="s">
        <v>53</v>
      </c>
      <c r="M719" s="160" t="s">
        <v>2514</v>
      </c>
      <c r="N719" s="160" t="s">
        <v>2514</v>
      </c>
      <c r="O719" s="160" t="s">
        <v>2048</v>
      </c>
      <c r="P719" s="160" t="s">
        <v>3601</v>
      </c>
      <c r="Q719" s="160" t="s">
        <v>3698</v>
      </c>
      <c r="R719" s="160" t="s">
        <v>3699</v>
      </c>
      <c r="S719" s="160" t="s">
        <v>3700</v>
      </c>
      <c r="T719" s="160" t="s">
        <v>3701</v>
      </c>
      <c r="U719" s="161">
        <v>134578</v>
      </c>
      <c r="V719" s="160" t="s">
        <v>2551</v>
      </c>
      <c r="W719" s="160" t="s">
        <v>2519</v>
      </c>
      <c r="X719" s="164">
        <v>1536</v>
      </c>
      <c r="Y719" s="158" t="s">
        <v>3702</v>
      </c>
      <c r="Z719" s="159">
        <v>44520</v>
      </c>
      <c r="AA719" s="156" t="e">
        <f>SUMIFS('[4]HARGA (2)'!$B$2:$B$32,'[4]HARGA (2)'!$A$2:$A$32,V719)</f>
        <v>#VALUE!</v>
      </c>
      <c r="AB719" s="156" t="e">
        <f t="shared" si="11"/>
        <v>#VALUE!</v>
      </c>
    </row>
    <row r="720" spans="1:28" s="157" customFormat="1" x14ac:dyDescent="0.25">
      <c r="A720" s="149" t="s">
        <v>2506</v>
      </c>
      <c r="B720" s="158" t="s">
        <v>3697</v>
      </c>
      <c r="C720" s="159">
        <v>44520</v>
      </c>
      <c r="D720" s="160" t="s">
        <v>2508</v>
      </c>
      <c r="E720" s="160" t="s">
        <v>2509</v>
      </c>
      <c r="F720" s="160" t="s">
        <v>2510</v>
      </c>
      <c r="G720" s="160" t="s">
        <v>2511</v>
      </c>
      <c r="H720" s="161">
        <v>118</v>
      </c>
      <c r="I720" s="160" t="s">
        <v>2541</v>
      </c>
      <c r="J720" s="161">
        <v>5042533102</v>
      </c>
      <c r="K720" s="163">
        <v>44520</v>
      </c>
      <c r="L720" s="160" t="s">
        <v>53</v>
      </c>
      <c r="M720" s="160" t="s">
        <v>2514</v>
      </c>
      <c r="N720" s="160" t="s">
        <v>2514</v>
      </c>
      <c r="O720" s="160" t="s">
        <v>2048</v>
      </c>
      <c r="P720" s="160" t="s">
        <v>3601</v>
      </c>
      <c r="Q720" s="160" t="s">
        <v>3698</v>
      </c>
      <c r="R720" s="160" t="s">
        <v>3699</v>
      </c>
      <c r="S720" s="160" t="s">
        <v>3700</v>
      </c>
      <c r="T720" s="160" t="s">
        <v>3701</v>
      </c>
      <c r="U720" s="161">
        <v>10345439</v>
      </c>
      <c r="V720" s="160" t="s">
        <v>2553</v>
      </c>
      <c r="W720" s="160" t="s">
        <v>2519</v>
      </c>
      <c r="X720" s="164">
        <v>30</v>
      </c>
      <c r="AA720" s="156" t="e">
        <f>SUMIFS('[4]HARGA (2)'!$B$2:$B$32,'[4]HARGA (2)'!$A$2:$A$32,V720)</f>
        <v>#VALUE!</v>
      </c>
      <c r="AB720" s="156" t="e">
        <f t="shared" si="11"/>
        <v>#VALUE!</v>
      </c>
    </row>
    <row r="721" spans="1:28" s="157" customFormat="1" x14ac:dyDescent="0.25">
      <c r="A721" s="149" t="s">
        <v>2506</v>
      </c>
      <c r="B721" s="158" t="s">
        <v>3697</v>
      </c>
      <c r="C721" s="159">
        <v>44520</v>
      </c>
      <c r="D721" s="160" t="s">
        <v>2508</v>
      </c>
      <c r="E721" s="160" t="s">
        <v>2509</v>
      </c>
      <c r="F721" s="160" t="s">
        <v>2510</v>
      </c>
      <c r="G721" s="160" t="s">
        <v>2511</v>
      </c>
      <c r="H721" s="161">
        <v>118</v>
      </c>
      <c r="I721" s="160" t="s">
        <v>2541</v>
      </c>
      <c r="J721" s="161">
        <v>5042533102</v>
      </c>
      <c r="K721" s="163">
        <v>44520</v>
      </c>
      <c r="L721" s="160" t="s">
        <v>53</v>
      </c>
      <c r="M721" s="160" t="s">
        <v>2514</v>
      </c>
      <c r="N721" s="160" t="s">
        <v>2514</v>
      </c>
      <c r="O721" s="160" t="s">
        <v>2048</v>
      </c>
      <c r="P721" s="160" t="s">
        <v>3601</v>
      </c>
      <c r="Q721" s="160" t="s">
        <v>3698</v>
      </c>
      <c r="R721" s="160" t="s">
        <v>3699</v>
      </c>
      <c r="S721" s="160" t="s">
        <v>3700</v>
      </c>
      <c r="T721" s="160" t="s">
        <v>3701</v>
      </c>
      <c r="U721" s="161">
        <v>10116</v>
      </c>
      <c r="V721" s="160" t="s">
        <v>279</v>
      </c>
      <c r="W721" s="160" t="s">
        <v>2519</v>
      </c>
      <c r="X721" s="164">
        <v>32</v>
      </c>
      <c r="AA721" s="156" t="e">
        <f>SUMIFS('[4]HARGA (2)'!$B$2:$B$32,'[4]HARGA (2)'!$A$2:$A$32,V721)</f>
        <v>#VALUE!</v>
      </c>
      <c r="AB721" s="156" t="e">
        <f t="shared" si="11"/>
        <v>#VALUE!</v>
      </c>
    </row>
    <row r="722" spans="1:28" s="157" customFormat="1" x14ac:dyDescent="0.25">
      <c r="A722" s="149" t="s">
        <v>2506</v>
      </c>
      <c r="B722" s="158" t="s">
        <v>3703</v>
      </c>
      <c r="C722" s="159">
        <v>44520</v>
      </c>
      <c r="D722" s="160" t="s">
        <v>2508</v>
      </c>
      <c r="E722" s="160" t="s">
        <v>2509</v>
      </c>
      <c r="F722" s="160" t="s">
        <v>2510</v>
      </c>
      <c r="G722" s="160" t="s">
        <v>2511</v>
      </c>
      <c r="H722" s="161">
        <v>118</v>
      </c>
      <c r="I722" s="160" t="s">
        <v>2541</v>
      </c>
      <c r="J722" s="161">
        <v>5042533579</v>
      </c>
      <c r="K722" s="163">
        <v>44519</v>
      </c>
      <c r="L722" s="160" t="s">
        <v>53</v>
      </c>
      <c r="M722" s="160" t="s">
        <v>2514</v>
      </c>
      <c r="N722" s="160" t="s">
        <v>2514</v>
      </c>
      <c r="O722" s="160" t="s">
        <v>1787</v>
      </c>
      <c r="P722" s="160" t="s">
        <v>1788</v>
      </c>
      <c r="Q722" s="160" t="s">
        <v>3704</v>
      </c>
      <c r="R722" s="160" t="s">
        <v>3705</v>
      </c>
      <c r="S722" s="160" t="s">
        <v>3706</v>
      </c>
      <c r="T722" s="160" t="s">
        <v>3707</v>
      </c>
      <c r="U722" s="161">
        <v>134578</v>
      </c>
      <c r="V722" s="160" t="s">
        <v>2551</v>
      </c>
      <c r="W722" s="160" t="s">
        <v>2519</v>
      </c>
      <c r="X722" s="164">
        <v>1536</v>
      </c>
      <c r="Y722" s="158" t="s">
        <v>3708</v>
      </c>
      <c r="Z722" s="159">
        <v>44520</v>
      </c>
      <c r="AA722" s="156" t="e">
        <f>SUMIFS('[4]HARGA (2)'!$B$2:$B$32,'[4]HARGA (2)'!$A$2:$A$32,V722)</f>
        <v>#VALUE!</v>
      </c>
      <c r="AB722" s="156" t="e">
        <f t="shared" si="11"/>
        <v>#VALUE!</v>
      </c>
    </row>
    <row r="723" spans="1:28" s="157" customFormat="1" x14ac:dyDescent="0.25">
      <c r="A723" s="149" t="s">
        <v>2506</v>
      </c>
      <c r="B723" s="158" t="s">
        <v>3703</v>
      </c>
      <c r="C723" s="159">
        <v>44520</v>
      </c>
      <c r="D723" s="160" t="s">
        <v>2508</v>
      </c>
      <c r="E723" s="160" t="s">
        <v>2509</v>
      </c>
      <c r="F723" s="160" t="s">
        <v>2510</v>
      </c>
      <c r="G723" s="160" t="s">
        <v>2511</v>
      </c>
      <c r="H723" s="161">
        <v>118</v>
      </c>
      <c r="I723" s="160" t="s">
        <v>2541</v>
      </c>
      <c r="J723" s="161">
        <v>5042533579</v>
      </c>
      <c r="K723" s="163">
        <v>44519</v>
      </c>
      <c r="L723" s="160" t="s">
        <v>53</v>
      </c>
      <c r="M723" s="160" t="s">
        <v>2514</v>
      </c>
      <c r="N723" s="160" t="s">
        <v>2514</v>
      </c>
      <c r="O723" s="160" t="s">
        <v>1787</v>
      </c>
      <c r="P723" s="160" t="s">
        <v>1788</v>
      </c>
      <c r="Q723" s="160" t="s">
        <v>3704</v>
      </c>
      <c r="R723" s="160" t="s">
        <v>3705</v>
      </c>
      <c r="S723" s="160" t="s">
        <v>3706</v>
      </c>
      <c r="T723" s="160" t="s">
        <v>3707</v>
      </c>
      <c r="U723" s="161">
        <v>10345439</v>
      </c>
      <c r="V723" s="160" t="s">
        <v>2553</v>
      </c>
      <c r="W723" s="160" t="s">
        <v>2519</v>
      </c>
      <c r="X723" s="164">
        <v>30</v>
      </c>
      <c r="Y723" s="149"/>
      <c r="Z723" s="149"/>
      <c r="AA723" s="156" t="e">
        <f>SUMIFS('[4]HARGA (2)'!$B$2:$B$32,'[4]HARGA (2)'!$A$2:$A$32,V723)</f>
        <v>#VALUE!</v>
      </c>
      <c r="AB723" s="156" t="e">
        <f t="shared" si="11"/>
        <v>#VALUE!</v>
      </c>
    </row>
    <row r="724" spans="1:28" s="157" customFormat="1" x14ac:dyDescent="0.25">
      <c r="A724" s="149" t="s">
        <v>2506</v>
      </c>
      <c r="B724" s="158" t="s">
        <v>3703</v>
      </c>
      <c r="C724" s="159">
        <v>44520</v>
      </c>
      <c r="D724" s="160" t="s">
        <v>2508</v>
      </c>
      <c r="E724" s="160" t="s">
        <v>2509</v>
      </c>
      <c r="F724" s="160" t="s">
        <v>2510</v>
      </c>
      <c r="G724" s="160" t="s">
        <v>2511</v>
      </c>
      <c r="H724" s="161">
        <v>118</v>
      </c>
      <c r="I724" s="160" t="s">
        <v>2541</v>
      </c>
      <c r="J724" s="161">
        <v>5042533579</v>
      </c>
      <c r="K724" s="163">
        <v>44519</v>
      </c>
      <c r="L724" s="160" t="s">
        <v>53</v>
      </c>
      <c r="M724" s="160" t="s">
        <v>2514</v>
      </c>
      <c r="N724" s="160" t="s">
        <v>2514</v>
      </c>
      <c r="O724" s="160" t="s">
        <v>1787</v>
      </c>
      <c r="P724" s="160" t="s">
        <v>1788</v>
      </c>
      <c r="Q724" s="160" t="s">
        <v>3704</v>
      </c>
      <c r="R724" s="160" t="s">
        <v>3705</v>
      </c>
      <c r="S724" s="160" t="s">
        <v>3706</v>
      </c>
      <c r="T724" s="160" t="s">
        <v>3707</v>
      </c>
      <c r="U724" s="161">
        <v>10116</v>
      </c>
      <c r="V724" s="160" t="s">
        <v>279</v>
      </c>
      <c r="W724" s="160" t="s">
        <v>2519</v>
      </c>
      <c r="X724" s="164">
        <v>32</v>
      </c>
      <c r="Y724" s="149"/>
      <c r="Z724" s="149"/>
      <c r="AA724" s="156" t="e">
        <f>SUMIFS('[4]HARGA (2)'!$B$2:$B$32,'[4]HARGA (2)'!$A$2:$A$32,V724)</f>
        <v>#VALUE!</v>
      </c>
      <c r="AB724" s="156" t="e">
        <f t="shared" si="11"/>
        <v>#VALUE!</v>
      </c>
    </row>
    <row r="725" spans="1:28" s="157" customFormat="1" x14ac:dyDescent="0.25">
      <c r="A725" s="149" t="s">
        <v>2506</v>
      </c>
      <c r="B725" s="150" t="s">
        <v>3709</v>
      </c>
      <c r="C725" s="151">
        <v>44520</v>
      </c>
      <c r="D725" s="150" t="s">
        <v>2508</v>
      </c>
      <c r="E725" s="150" t="s">
        <v>2509</v>
      </c>
      <c r="F725" s="150" t="s">
        <v>2510</v>
      </c>
      <c r="G725" s="150" t="s">
        <v>2511</v>
      </c>
      <c r="H725" s="152">
        <v>164</v>
      </c>
      <c r="I725" s="150" t="s">
        <v>2512</v>
      </c>
      <c r="J725" s="150"/>
      <c r="K725" s="154">
        <v>44519</v>
      </c>
      <c r="L725" s="150" t="s">
        <v>53</v>
      </c>
      <c r="M725" s="150" t="s">
        <v>2514</v>
      </c>
      <c r="N725" s="150" t="s">
        <v>2514</v>
      </c>
      <c r="O725" s="150" t="s">
        <v>2158</v>
      </c>
      <c r="P725" s="150" t="s">
        <v>82</v>
      </c>
      <c r="Q725" s="150" t="s">
        <v>3710</v>
      </c>
      <c r="R725" s="150" t="s">
        <v>3711</v>
      </c>
      <c r="S725" s="150"/>
      <c r="T725" s="150" t="s">
        <v>3712</v>
      </c>
      <c r="U725" s="150" t="s">
        <v>2517</v>
      </c>
      <c r="V725" s="150" t="s">
        <v>2518</v>
      </c>
      <c r="W725" s="150" t="s">
        <v>2519</v>
      </c>
      <c r="X725" s="155">
        <v>48</v>
      </c>
      <c r="Y725" s="149"/>
      <c r="Z725" s="149"/>
      <c r="AA725" s="156" t="e">
        <f>SUMIFS('[4]HARGA (2)'!$B$2:$B$32,'[4]HARGA (2)'!$A$2:$A$32,V725)</f>
        <v>#VALUE!</v>
      </c>
      <c r="AB725" s="156" t="e">
        <f t="shared" si="11"/>
        <v>#VALUE!</v>
      </c>
    </row>
    <row r="726" spans="1:28" s="157" customFormat="1" x14ac:dyDescent="0.25">
      <c r="A726" s="149" t="s">
        <v>2506</v>
      </c>
      <c r="B726" s="158" t="s">
        <v>3713</v>
      </c>
      <c r="C726" s="159">
        <v>44520</v>
      </c>
      <c r="D726" s="160" t="s">
        <v>2508</v>
      </c>
      <c r="E726" s="160" t="s">
        <v>2509</v>
      </c>
      <c r="F726" s="160" t="s">
        <v>2510</v>
      </c>
      <c r="G726" s="160" t="s">
        <v>2511</v>
      </c>
      <c r="H726" s="161">
        <v>164</v>
      </c>
      <c r="I726" s="160" t="s">
        <v>2512</v>
      </c>
      <c r="J726" s="161">
        <v>5042530928</v>
      </c>
      <c r="K726" s="163">
        <v>44519</v>
      </c>
      <c r="L726" s="160" t="s">
        <v>53</v>
      </c>
      <c r="M726" s="160" t="s">
        <v>2514</v>
      </c>
      <c r="N726" s="160" t="s">
        <v>2514</v>
      </c>
      <c r="O726" s="160" t="s">
        <v>2158</v>
      </c>
      <c r="P726" s="160" t="s">
        <v>82</v>
      </c>
      <c r="Q726" s="160" t="s">
        <v>3710</v>
      </c>
      <c r="R726" s="160" t="s">
        <v>3714</v>
      </c>
      <c r="S726" s="160" t="s">
        <v>3715</v>
      </c>
      <c r="T726" s="160" t="s">
        <v>3716</v>
      </c>
      <c r="U726" s="161">
        <v>74559</v>
      </c>
      <c r="V726" s="160" t="s">
        <v>2524</v>
      </c>
      <c r="W726" s="160" t="s">
        <v>2519</v>
      </c>
      <c r="X726" s="164">
        <v>1104</v>
      </c>
      <c r="Y726" s="149"/>
      <c r="Z726" s="149"/>
      <c r="AA726" s="156" t="e">
        <f>SUMIFS('[4]HARGA (2)'!$B$2:$B$32,'[4]HARGA (2)'!$A$2:$A$32,V726)</f>
        <v>#VALUE!</v>
      </c>
      <c r="AB726" s="156" t="e">
        <f t="shared" si="11"/>
        <v>#VALUE!</v>
      </c>
    </row>
    <row r="727" spans="1:28" s="157" customFormat="1" x14ac:dyDescent="0.25">
      <c r="A727" s="149" t="s">
        <v>2506</v>
      </c>
      <c r="B727" s="158" t="s">
        <v>3713</v>
      </c>
      <c r="C727" s="159">
        <v>44520</v>
      </c>
      <c r="D727" s="160" t="s">
        <v>2508</v>
      </c>
      <c r="E727" s="160" t="s">
        <v>2509</v>
      </c>
      <c r="F727" s="160" t="s">
        <v>2510</v>
      </c>
      <c r="G727" s="160" t="s">
        <v>2511</v>
      </c>
      <c r="H727" s="161">
        <v>164</v>
      </c>
      <c r="I727" s="160" t="s">
        <v>2512</v>
      </c>
      <c r="J727" s="161">
        <v>5042530928</v>
      </c>
      <c r="K727" s="163">
        <v>44519</v>
      </c>
      <c r="L727" s="160" t="s">
        <v>53</v>
      </c>
      <c r="M727" s="160" t="s">
        <v>2514</v>
      </c>
      <c r="N727" s="160" t="s">
        <v>2514</v>
      </c>
      <c r="O727" s="160" t="s">
        <v>2158</v>
      </c>
      <c r="P727" s="160" t="s">
        <v>82</v>
      </c>
      <c r="Q727" s="160" t="s">
        <v>3710</v>
      </c>
      <c r="R727" s="160" t="s">
        <v>3714</v>
      </c>
      <c r="S727" s="160" t="s">
        <v>3715</v>
      </c>
      <c r="T727" s="160" t="s">
        <v>3716</v>
      </c>
      <c r="U727" s="161">
        <v>19310</v>
      </c>
      <c r="V727" s="160" t="s">
        <v>2525</v>
      </c>
      <c r="W727" s="160" t="s">
        <v>2519</v>
      </c>
      <c r="X727" s="164">
        <v>1104</v>
      </c>
      <c r="Y727" s="149"/>
      <c r="Z727" s="149"/>
      <c r="AA727" s="156" t="e">
        <f>SUMIFS('[4]HARGA (2)'!$B$2:$B$32,'[4]HARGA (2)'!$A$2:$A$32,V727)</f>
        <v>#VALUE!</v>
      </c>
      <c r="AB727" s="156" t="e">
        <f t="shared" si="11"/>
        <v>#VALUE!</v>
      </c>
    </row>
    <row r="728" spans="1:28" s="157" customFormat="1" x14ac:dyDescent="0.25">
      <c r="A728" s="149" t="s">
        <v>2506</v>
      </c>
      <c r="B728" s="158" t="s">
        <v>3713</v>
      </c>
      <c r="C728" s="159">
        <v>44520</v>
      </c>
      <c r="D728" s="160" t="s">
        <v>2508</v>
      </c>
      <c r="E728" s="160" t="s">
        <v>2509</v>
      </c>
      <c r="F728" s="160" t="s">
        <v>2510</v>
      </c>
      <c r="G728" s="160" t="s">
        <v>2511</v>
      </c>
      <c r="H728" s="161">
        <v>164</v>
      </c>
      <c r="I728" s="160" t="s">
        <v>2512</v>
      </c>
      <c r="J728" s="161">
        <v>5042530928</v>
      </c>
      <c r="K728" s="163">
        <v>44519</v>
      </c>
      <c r="L728" s="160" t="s">
        <v>53</v>
      </c>
      <c r="M728" s="160" t="s">
        <v>2514</v>
      </c>
      <c r="N728" s="160" t="s">
        <v>2514</v>
      </c>
      <c r="O728" s="160" t="s">
        <v>2158</v>
      </c>
      <c r="P728" s="160" t="s">
        <v>82</v>
      </c>
      <c r="Q728" s="160" t="s">
        <v>3710</v>
      </c>
      <c r="R728" s="160" t="s">
        <v>3714</v>
      </c>
      <c r="S728" s="160" t="s">
        <v>3715</v>
      </c>
      <c r="T728" s="160" t="s">
        <v>3716</v>
      </c>
      <c r="U728" s="160" t="s">
        <v>2517</v>
      </c>
      <c r="V728" s="160" t="s">
        <v>2518</v>
      </c>
      <c r="W728" s="160" t="s">
        <v>2519</v>
      </c>
      <c r="X728" s="164">
        <v>1104</v>
      </c>
      <c r="Y728" s="149"/>
      <c r="Z728" s="149"/>
      <c r="AA728" s="156" t="e">
        <f>SUMIFS('[4]HARGA (2)'!$B$2:$B$32,'[4]HARGA (2)'!$A$2:$A$32,V728)</f>
        <v>#VALUE!</v>
      </c>
      <c r="AB728" s="156" t="e">
        <f t="shared" si="11"/>
        <v>#VALUE!</v>
      </c>
    </row>
    <row r="729" spans="1:28" s="157" customFormat="1" x14ac:dyDescent="0.25">
      <c r="A729" s="149" t="s">
        <v>2506</v>
      </c>
      <c r="B729" s="158" t="s">
        <v>3713</v>
      </c>
      <c r="C729" s="159">
        <v>44520</v>
      </c>
      <c r="D729" s="160" t="s">
        <v>2508</v>
      </c>
      <c r="E729" s="160" t="s">
        <v>2509</v>
      </c>
      <c r="F729" s="160" t="s">
        <v>2510</v>
      </c>
      <c r="G729" s="160" t="s">
        <v>2511</v>
      </c>
      <c r="H729" s="161">
        <v>164</v>
      </c>
      <c r="I729" s="160" t="s">
        <v>2512</v>
      </c>
      <c r="J729" s="161">
        <v>5042530928</v>
      </c>
      <c r="K729" s="163">
        <v>44519</v>
      </c>
      <c r="L729" s="160" t="s">
        <v>53</v>
      </c>
      <c r="M729" s="160" t="s">
        <v>2514</v>
      </c>
      <c r="N729" s="160" t="s">
        <v>2514</v>
      </c>
      <c r="O729" s="160" t="s">
        <v>2158</v>
      </c>
      <c r="P729" s="160" t="s">
        <v>82</v>
      </c>
      <c r="Q729" s="160" t="s">
        <v>3710</v>
      </c>
      <c r="R729" s="160" t="s">
        <v>3714</v>
      </c>
      <c r="S729" s="160" t="s">
        <v>3715</v>
      </c>
      <c r="T729" s="160" t="s">
        <v>3716</v>
      </c>
      <c r="U729" s="161">
        <v>33300</v>
      </c>
      <c r="V729" s="160" t="s">
        <v>65</v>
      </c>
      <c r="W729" s="160" t="s">
        <v>2519</v>
      </c>
      <c r="X729" s="164">
        <v>24</v>
      </c>
      <c r="Y729" s="149"/>
      <c r="Z729" s="149"/>
      <c r="AA729" s="156" t="e">
        <f>SUMIFS('[4]HARGA (2)'!$B$2:$B$32,'[4]HARGA (2)'!$A$2:$A$32,V729)</f>
        <v>#VALUE!</v>
      </c>
      <c r="AB729" s="156" t="e">
        <f t="shared" si="11"/>
        <v>#VALUE!</v>
      </c>
    </row>
    <row r="730" spans="1:28" s="157" customFormat="1" x14ac:dyDescent="0.25">
      <c r="A730" s="149" t="s">
        <v>2506</v>
      </c>
      <c r="B730" s="150" t="s">
        <v>3717</v>
      </c>
      <c r="C730" s="151">
        <v>44520</v>
      </c>
      <c r="D730" s="150" t="s">
        <v>2508</v>
      </c>
      <c r="E730" s="150" t="s">
        <v>2509</v>
      </c>
      <c r="F730" s="150" t="s">
        <v>2510</v>
      </c>
      <c r="G730" s="150" t="s">
        <v>2511</v>
      </c>
      <c r="H730" s="152">
        <v>164</v>
      </c>
      <c r="I730" s="150" t="s">
        <v>2512</v>
      </c>
      <c r="J730" s="150"/>
      <c r="K730" s="154">
        <v>44519</v>
      </c>
      <c r="L730" s="150" t="s">
        <v>53</v>
      </c>
      <c r="M730" s="150" t="s">
        <v>2514</v>
      </c>
      <c r="N730" s="150" t="s">
        <v>2514</v>
      </c>
      <c r="O730" s="150" t="s">
        <v>75</v>
      </c>
      <c r="P730" s="150" t="s">
        <v>76</v>
      </c>
      <c r="Q730" s="150" t="s">
        <v>3718</v>
      </c>
      <c r="R730" s="150" t="s">
        <v>3719</v>
      </c>
      <c r="S730" s="150"/>
      <c r="T730" s="150" t="s">
        <v>3720</v>
      </c>
      <c r="U730" s="150" t="s">
        <v>2517</v>
      </c>
      <c r="V730" s="150" t="s">
        <v>2518</v>
      </c>
      <c r="W730" s="150" t="s">
        <v>2519</v>
      </c>
      <c r="X730" s="155">
        <v>50</v>
      </c>
      <c r="Y730" s="149"/>
      <c r="Z730" s="149"/>
      <c r="AA730" s="156" t="e">
        <f>SUMIFS('[4]HARGA (2)'!$B$2:$B$32,'[4]HARGA (2)'!$A$2:$A$32,V730)</f>
        <v>#VALUE!</v>
      </c>
      <c r="AB730" s="156" t="e">
        <f t="shared" si="11"/>
        <v>#VALUE!</v>
      </c>
    </row>
    <row r="731" spans="1:28" s="157" customFormat="1" x14ac:dyDescent="0.25">
      <c r="A731" s="149" t="s">
        <v>2506</v>
      </c>
      <c r="B731" s="158" t="s">
        <v>3721</v>
      </c>
      <c r="C731" s="159">
        <v>44520</v>
      </c>
      <c r="D731" s="160" t="s">
        <v>2508</v>
      </c>
      <c r="E731" s="160" t="s">
        <v>2509</v>
      </c>
      <c r="F731" s="160" t="s">
        <v>2510</v>
      </c>
      <c r="G731" s="160" t="s">
        <v>2511</v>
      </c>
      <c r="H731" s="161">
        <v>164</v>
      </c>
      <c r="I731" s="160" t="s">
        <v>2512</v>
      </c>
      <c r="J731" s="161">
        <v>5042531187</v>
      </c>
      <c r="K731" s="163">
        <v>44519</v>
      </c>
      <c r="L731" s="160" t="s">
        <v>53</v>
      </c>
      <c r="M731" s="160" t="s">
        <v>2514</v>
      </c>
      <c r="N731" s="160" t="s">
        <v>2514</v>
      </c>
      <c r="O731" s="160" t="s">
        <v>75</v>
      </c>
      <c r="P731" s="160" t="s">
        <v>76</v>
      </c>
      <c r="Q731" s="160" t="s">
        <v>3718</v>
      </c>
      <c r="R731" s="160" t="s">
        <v>3722</v>
      </c>
      <c r="S731" s="160" t="s">
        <v>3723</v>
      </c>
      <c r="T731" s="160" t="s">
        <v>3724</v>
      </c>
      <c r="U731" s="161">
        <v>74559</v>
      </c>
      <c r="V731" s="160" t="s">
        <v>2524</v>
      </c>
      <c r="W731" s="160" t="s">
        <v>2519</v>
      </c>
      <c r="X731" s="164">
        <v>1344</v>
      </c>
      <c r="Y731" s="149"/>
      <c r="Z731" s="149"/>
      <c r="AA731" s="156" t="e">
        <f>SUMIFS('[4]HARGA (2)'!$B$2:$B$32,'[4]HARGA (2)'!$A$2:$A$32,V731)</f>
        <v>#VALUE!</v>
      </c>
      <c r="AB731" s="156" t="e">
        <f t="shared" si="11"/>
        <v>#VALUE!</v>
      </c>
    </row>
    <row r="732" spans="1:28" s="157" customFormat="1" x14ac:dyDescent="0.25">
      <c r="A732" s="149" t="s">
        <v>2506</v>
      </c>
      <c r="B732" s="158" t="s">
        <v>3721</v>
      </c>
      <c r="C732" s="159">
        <v>44520</v>
      </c>
      <c r="D732" s="160" t="s">
        <v>2508</v>
      </c>
      <c r="E732" s="160" t="s">
        <v>2509</v>
      </c>
      <c r="F732" s="160" t="s">
        <v>2510</v>
      </c>
      <c r="G732" s="160" t="s">
        <v>2511</v>
      </c>
      <c r="H732" s="161">
        <v>164</v>
      </c>
      <c r="I732" s="160" t="s">
        <v>2512</v>
      </c>
      <c r="J732" s="161">
        <v>5042531187</v>
      </c>
      <c r="K732" s="163">
        <v>44519</v>
      </c>
      <c r="L732" s="160" t="s">
        <v>53</v>
      </c>
      <c r="M732" s="160" t="s">
        <v>2514</v>
      </c>
      <c r="N732" s="160" t="s">
        <v>2514</v>
      </c>
      <c r="O732" s="160" t="s">
        <v>75</v>
      </c>
      <c r="P732" s="160" t="s">
        <v>76</v>
      </c>
      <c r="Q732" s="160" t="s">
        <v>3718</v>
      </c>
      <c r="R732" s="160" t="s">
        <v>3722</v>
      </c>
      <c r="S732" s="160" t="s">
        <v>3723</v>
      </c>
      <c r="T732" s="160" t="s">
        <v>3724</v>
      </c>
      <c r="U732" s="161">
        <v>19310</v>
      </c>
      <c r="V732" s="160" t="s">
        <v>2525</v>
      </c>
      <c r="W732" s="160" t="s">
        <v>2519</v>
      </c>
      <c r="X732" s="164">
        <v>1344</v>
      </c>
      <c r="Y732" s="149"/>
      <c r="Z732" s="149"/>
      <c r="AA732" s="156" t="e">
        <f>SUMIFS('[4]HARGA (2)'!$B$2:$B$32,'[4]HARGA (2)'!$A$2:$A$32,V732)</f>
        <v>#VALUE!</v>
      </c>
      <c r="AB732" s="156" t="e">
        <f t="shared" si="11"/>
        <v>#VALUE!</v>
      </c>
    </row>
    <row r="733" spans="1:28" s="157" customFormat="1" x14ac:dyDescent="0.25">
      <c r="A733" s="149" t="s">
        <v>2506</v>
      </c>
      <c r="B733" s="158" t="s">
        <v>3721</v>
      </c>
      <c r="C733" s="159">
        <v>44520</v>
      </c>
      <c r="D733" s="160" t="s">
        <v>2508</v>
      </c>
      <c r="E733" s="160" t="s">
        <v>2509</v>
      </c>
      <c r="F733" s="160" t="s">
        <v>2510</v>
      </c>
      <c r="G733" s="160" t="s">
        <v>2511</v>
      </c>
      <c r="H733" s="161">
        <v>164</v>
      </c>
      <c r="I733" s="160" t="s">
        <v>2512</v>
      </c>
      <c r="J733" s="161">
        <v>5042531187</v>
      </c>
      <c r="K733" s="163">
        <v>44519</v>
      </c>
      <c r="L733" s="160" t="s">
        <v>53</v>
      </c>
      <c r="M733" s="160" t="s">
        <v>2514</v>
      </c>
      <c r="N733" s="160" t="s">
        <v>2514</v>
      </c>
      <c r="O733" s="160" t="s">
        <v>75</v>
      </c>
      <c r="P733" s="160" t="s">
        <v>76</v>
      </c>
      <c r="Q733" s="160" t="s">
        <v>3718</v>
      </c>
      <c r="R733" s="160" t="s">
        <v>3722</v>
      </c>
      <c r="S733" s="160" t="s">
        <v>3723</v>
      </c>
      <c r="T733" s="160" t="s">
        <v>3724</v>
      </c>
      <c r="U733" s="160" t="s">
        <v>2517</v>
      </c>
      <c r="V733" s="160" t="s">
        <v>2518</v>
      </c>
      <c r="W733" s="160" t="s">
        <v>2519</v>
      </c>
      <c r="X733" s="164">
        <v>1344</v>
      </c>
      <c r="Y733" s="149"/>
      <c r="Z733" s="149"/>
      <c r="AA733" s="156" t="e">
        <f>SUMIFS('[4]HARGA (2)'!$B$2:$B$32,'[4]HARGA (2)'!$A$2:$A$32,V733)</f>
        <v>#VALUE!</v>
      </c>
      <c r="AB733" s="156" t="e">
        <f t="shared" si="11"/>
        <v>#VALUE!</v>
      </c>
    </row>
    <row r="734" spans="1:28" s="157" customFormat="1" x14ac:dyDescent="0.25">
      <c r="A734" s="149" t="s">
        <v>2506</v>
      </c>
      <c r="B734" s="158" t="s">
        <v>3721</v>
      </c>
      <c r="C734" s="159">
        <v>44520</v>
      </c>
      <c r="D734" s="160" t="s">
        <v>2508</v>
      </c>
      <c r="E734" s="160" t="s">
        <v>2509</v>
      </c>
      <c r="F734" s="160" t="s">
        <v>2510</v>
      </c>
      <c r="G734" s="160" t="s">
        <v>2511</v>
      </c>
      <c r="H734" s="161">
        <v>164</v>
      </c>
      <c r="I734" s="160" t="s">
        <v>2512</v>
      </c>
      <c r="J734" s="161">
        <v>5042531187</v>
      </c>
      <c r="K734" s="163">
        <v>44519</v>
      </c>
      <c r="L734" s="160" t="s">
        <v>53</v>
      </c>
      <c r="M734" s="160" t="s">
        <v>2514</v>
      </c>
      <c r="N734" s="160" t="s">
        <v>2514</v>
      </c>
      <c r="O734" s="160" t="s">
        <v>75</v>
      </c>
      <c r="P734" s="160" t="s">
        <v>76</v>
      </c>
      <c r="Q734" s="160" t="s">
        <v>3718</v>
      </c>
      <c r="R734" s="160" t="s">
        <v>3722</v>
      </c>
      <c r="S734" s="160" t="s">
        <v>3723</v>
      </c>
      <c r="T734" s="160" t="s">
        <v>3724</v>
      </c>
      <c r="U734" s="161">
        <v>33300</v>
      </c>
      <c r="V734" s="160" t="s">
        <v>65</v>
      </c>
      <c r="W734" s="160" t="s">
        <v>2519</v>
      </c>
      <c r="X734" s="164">
        <v>28</v>
      </c>
      <c r="Y734" s="149"/>
      <c r="Z734" s="149"/>
      <c r="AA734" s="156" t="e">
        <f>SUMIFS('[4]HARGA (2)'!$B$2:$B$32,'[4]HARGA (2)'!$A$2:$A$32,V734)</f>
        <v>#VALUE!</v>
      </c>
      <c r="AB734" s="156" t="e">
        <f t="shared" si="11"/>
        <v>#VALUE!</v>
      </c>
    </row>
    <row r="735" spans="1:28" s="157" customFormat="1" x14ac:dyDescent="0.25">
      <c r="A735" s="149" t="s">
        <v>2506</v>
      </c>
      <c r="B735" s="150" t="s">
        <v>3725</v>
      </c>
      <c r="C735" s="151">
        <v>44520</v>
      </c>
      <c r="D735" s="150" t="s">
        <v>2508</v>
      </c>
      <c r="E735" s="150" t="s">
        <v>2509</v>
      </c>
      <c r="F735" s="150" t="s">
        <v>2510</v>
      </c>
      <c r="G735" s="150" t="s">
        <v>2511</v>
      </c>
      <c r="H735" s="152">
        <v>164</v>
      </c>
      <c r="I735" s="150" t="s">
        <v>2512</v>
      </c>
      <c r="J735" s="150"/>
      <c r="K735" s="154">
        <v>44519</v>
      </c>
      <c r="L735" s="150" t="s">
        <v>53</v>
      </c>
      <c r="M735" s="150" t="s">
        <v>2514</v>
      </c>
      <c r="N735" s="150" t="s">
        <v>2514</v>
      </c>
      <c r="O735" s="150" t="s">
        <v>2556</v>
      </c>
      <c r="P735" s="150" t="s">
        <v>606</v>
      </c>
      <c r="Q735" s="150" t="s">
        <v>3726</v>
      </c>
      <c r="R735" s="150" t="s">
        <v>3727</v>
      </c>
      <c r="S735" s="150"/>
      <c r="T735" s="150" t="s">
        <v>3728</v>
      </c>
      <c r="U735" s="150" t="s">
        <v>2517</v>
      </c>
      <c r="V735" s="150" t="s">
        <v>2518</v>
      </c>
      <c r="W735" s="150" t="s">
        <v>2519</v>
      </c>
      <c r="X735" s="155">
        <v>48</v>
      </c>
      <c r="Y735" s="149"/>
      <c r="Z735" s="149"/>
      <c r="AA735" s="156" t="e">
        <f>SUMIFS('[4]HARGA (2)'!$B$2:$B$32,'[4]HARGA (2)'!$A$2:$A$32,V735)</f>
        <v>#VALUE!</v>
      </c>
      <c r="AB735" s="156" t="e">
        <f t="shared" si="11"/>
        <v>#VALUE!</v>
      </c>
    </row>
    <row r="736" spans="1:28" s="157" customFormat="1" x14ac:dyDescent="0.25">
      <c r="A736" s="149" t="s">
        <v>2506</v>
      </c>
      <c r="B736" s="158" t="s">
        <v>3729</v>
      </c>
      <c r="C736" s="159">
        <v>44520</v>
      </c>
      <c r="D736" s="160" t="s">
        <v>2508</v>
      </c>
      <c r="E736" s="160" t="s">
        <v>2509</v>
      </c>
      <c r="F736" s="160" t="s">
        <v>2510</v>
      </c>
      <c r="G736" s="160" t="s">
        <v>2511</v>
      </c>
      <c r="H736" s="161">
        <v>164</v>
      </c>
      <c r="I736" s="160" t="s">
        <v>2512</v>
      </c>
      <c r="J736" s="161">
        <v>5042531188</v>
      </c>
      <c r="K736" s="163">
        <v>44519</v>
      </c>
      <c r="L736" s="160" t="s">
        <v>53</v>
      </c>
      <c r="M736" s="160" t="s">
        <v>2514</v>
      </c>
      <c r="N736" s="160" t="s">
        <v>2514</v>
      </c>
      <c r="O736" s="160" t="s">
        <v>2556</v>
      </c>
      <c r="P736" s="160" t="s">
        <v>606</v>
      </c>
      <c r="Q736" s="160" t="s">
        <v>3726</v>
      </c>
      <c r="R736" s="160" t="s">
        <v>3730</v>
      </c>
      <c r="S736" s="160" t="s">
        <v>3450</v>
      </c>
      <c r="T736" s="160" t="s">
        <v>3731</v>
      </c>
      <c r="U736" s="161">
        <v>74559</v>
      </c>
      <c r="V736" s="160" t="s">
        <v>2524</v>
      </c>
      <c r="W736" s="160" t="s">
        <v>2519</v>
      </c>
      <c r="X736" s="164">
        <v>1104</v>
      </c>
      <c r="Y736" s="149"/>
      <c r="Z736" s="149"/>
      <c r="AA736" s="156" t="e">
        <f>SUMIFS('[4]HARGA (2)'!$B$2:$B$32,'[4]HARGA (2)'!$A$2:$A$32,V736)</f>
        <v>#VALUE!</v>
      </c>
      <c r="AB736" s="156" t="e">
        <f t="shared" si="11"/>
        <v>#VALUE!</v>
      </c>
    </row>
    <row r="737" spans="1:28" s="157" customFormat="1" x14ac:dyDescent="0.25">
      <c r="A737" s="149" t="s">
        <v>2506</v>
      </c>
      <c r="B737" s="158" t="s">
        <v>3729</v>
      </c>
      <c r="C737" s="159">
        <v>44520</v>
      </c>
      <c r="D737" s="160" t="s">
        <v>2508</v>
      </c>
      <c r="E737" s="160" t="s">
        <v>2509</v>
      </c>
      <c r="F737" s="160" t="s">
        <v>2510</v>
      </c>
      <c r="G737" s="160" t="s">
        <v>2511</v>
      </c>
      <c r="H737" s="161">
        <v>164</v>
      </c>
      <c r="I737" s="160" t="s">
        <v>2512</v>
      </c>
      <c r="J737" s="161">
        <v>5042531188</v>
      </c>
      <c r="K737" s="163">
        <v>44519</v>
      </c>
      <c r="L737" s="160" t="s">
        <v>53</v>
      </c>
      <c r="M737" s="160" t="s">
        <v>2514</v>
      </c>
      <c r="N737" s="160" t="s">
        <v>2514</v>
      </c>
      <c r="O737" s="160" t="s">
        <v>2556</v>
      </c>
      <c r="P737" s="160" t="s">
        <v>606</v>
      </c>
      <c r="Q737" s="160" t="s">
        <v>3726</v>
      </c>
      <c r="R737" s="160" t="s">
        <v>3730</v>
      </c>
      <c r="S737" s="160" t="s">
        <v>3450</v>
      </c>
      <c r="T737" s="160" t="s">
        <v>3731</v>
      </c>
      <c r="U737" s="161">
        <v>19310</v>
      </c>
      <c r="V737" s="160" t="s">
        <v>2525</v>
      </c>
      <c r="W737" s="160" t="s">
        <v>2519</v>
      </c>
      <c r="X737" s="164">
        <v>1104</v>
      </c>
      <c r="Y737" s="149"/>
      <c r="Z737" s="149"/>
      <c r="AA737" s="156" t="e">
        <f>SUMIFS('[4]HARGA (2)'!$B$2:$B$32,'[4]HARGA (2)'!$A$2:$A$32,V737)</f>
        <v>#VALUE!</v>
      </c>
      <c r="AB737" s="156" t="e">
        <f t="shared" si="11"/>
        <v>#VALUE!</v>
      </c>
    </row>
    <row r="738" spans="1:28" s="157" customFormat="1" x14ac:dyDescent="0.25">
      <c r="A738" s="149" t="s">
        <v>2506</v>
      </c>
      <c r="B738" s="158" t="s">
        <v>3729</v>
      </c>
      <c r="C738" s="159">
        <v>44520</v>
      </c>
      <c r="D738" s="160" t="s">
        <v>2508</v>
      </c>
      <c r="E738" s="160" t="s">
        <v>2509</v>
      </c>
      <c r="F738" s="160" t="s">
        <v>2510</v>
      </c>
      <c r="G738" s="160" t="s">
        <v>2511</v>
      </c>
      <c r="H738" s="161">
        <v>164</v>
      </c>
      <c r="I738" s="160" t="s">
        <v>2512</v>
      </c>
      <c r="J738" s="161">
        <v>5042531188</v>
      </c>
      <c r="K738" s="163">
        <v>44519</v>
      </c>
      <c r="L738" s="160" t="s">
        <v>53</v>
      </c>
      <c r="M738" s="160" t="s">
        <v>2514</v>
      </c>
      <c r="N738" s="160" t="s">
        <v>2514</v>
      </c>
      <c r="O738" s="160" t="s">
        <v>2556</v>
      </c>
      <c r="P738" s="160" t="s">
        <v>606</v>
      </c>
      <c r="Q738" s="160" t="s">
        <v>3726</v>
      </c>
      <c r="R738" s="160" t="s">
        <v>3730</v>
      </c>
      <c r="S738" s="160" t="s">
        <v>3450</v>
      </c>
      <c r="T738" s="160" t="s">
        <v>3731</v>
      </c>
      <c r="U738" s="160" t="s">
        <v>2517</v>
      </c>
      <c r="V738" s="160" t="s">
        <v>2518</v>
      </c>
      <c r="W738" s="160" t="s">
        <v>2519</v>
      </c>
      <c r="X738" s="164">
        <v>1104</v>
      </c>
      <c r="Y738" s="149"/>
      <c r="Z738" s="149"/>
      <c r="AA738" s="156" t="e">
        <f>SUMIFS('[4]HARGA (2)'!$B$2:$B$32,'[4]HARGA (2)'!$A$2:$A$32,V738)</f>
        <v>#VALUE!</v>
      </c>
      <c r="AB738" s="156" t="e">
        <f t="shared" si="11"/>
        <v>#VALUE!</v>
      </c>
    </row>
    <row r="739" spans="1:28" s="157" customFormat="1" x14ac:dyDescent="0.25">
      <c r="A739" s="149" t="s">
        <v>2506</v>
      </c>
      <c r="B739" s="158" t="s">
        <v>3729</v>
      </c>
      <c r="C739" s="159">
        <v>44520</v>
      </c>
      <c r="D739" s="160" t="s">
        <v>2508</v>
      </c>
      <c r="E739" s="160" t="s">
        <v>2509</v>
      </c>
      <c r="F739" s="160" t="s">
        <v>2510</v>
      </c>
      <c r="G739" s="160" t="s">
        <v>2511</v>
      </c>
      <c r="H739" s="161">
        <v>164</v>
      </c>
      <c r="I739" s="160" t="s">
        <v>2512</v>
      </c>
      <c r="J739" s="161">
        <v>5042531188</v>
      </c>
      <c r="K739" s="163">
        <v>44519</v>
      </c>
      <c r="L739" s="160" t="s">
        <v>53</v>
      </c>
      <c r="M739" s="160" t="s">
        <v>2514</v>
      </c>
      <c r="N739" s="160" t="s">
        <v>2514</v>
      </c>
      <c r="O739" s="160" t="s">
        <v>2556</v>
      </c>
      <c r="P739" s="160" t="s">
        <v>606</v>
      </c>
      <c r="Q739" s="160" t="s">
        <v>3726</v>
      </c>
      <c r="R739" s="160" t="s">
        <v>3730</v>
      </c>
      <c r="S739" s="160" t="s">
        <v>3450</v>
      </c>
      <c r="T739" s="160" t="s">
        <v>3731</v>
      </c>
      <c r="U739" s="161">
        <v>33300</v>
      </c>
      <c r="V739" s="160" t="s">
        <v>65</v>
      </c>
      <c r="W739" s="160" t="s">
        <v>2519</v>
      </c>
      <c r="X739" s="164">
        <v>24</v>
      </c>
      <c r="Y739" s="149"/>
      <c r="Z739" s="149"/>
      <c r="AA739" s="156" t="e">
        <f>SUMIFS('[4]HARGA (2)'!$B$2:$B$32,'[4]HARGA (2)'!$A$2:$A$32,V739)</f>
        <v>#VALUE!</v>
      </c>
      <c r="AB739" s="156" t="e">
        <f t="shared" si="11"/>
        <v>#VALUE!</v>
      </c>
    </row>
    <row r="740" spans="1:28" s="157" customFormat="1" x14ac:dyDescent="0.25">
      <c r="A740" s="149" t="s">
        <v>2506</v>
      </c>
      <c r="B740" s="150" t="s">
        <v>3732</v>
      </c>
      <c r="C740" s="151">
        <v>44521</v>
      </c>
      <c r="D740" s="150" t="s">
        <v>2508</v>
      </c>
      <c r="E740" s="150" t="s">
        <v>2509</v>
      </c>
      <c r="F740" s="150" t="s">
        <v>2510</v>
      </c>
      <c r="G740" s="150" t="s">
        <v>2511</v>
      </c>
      <c r="H740" s="152">
        <v>164</v>
      </c>
      <c r="I740" s="150" t="s">
        <v>2512</v>
      </c>
      <c r="J740" s="150"/>
      <c r="K740" s="154">
        <v>44520</v>
      </c>
      <c r="L740" s="150" t="s">
        <v>53</v>
      </c>
      <c r="M740" s="150" t="s">
        <v>2514</v>
      </c>
      <c r="N740" s="150" t="s">
        <v>2514</v>
      </c>
      <c r="O740" s="150" t="s">
        <v>3733</v>
      </c>
      <c r="P740" s="150" t="s">
        <v>630</v>
      </c>
      <c r="Q740" s="150" t="s">
        <v>3734</v>
      </c>
      <c r="R740" s="150" t="s">
        <v>3735</v>
      </c>
      <c r="S740" s="150"/>
      <c r="T740" s="150" t="s">
        <v>3736</v>
      </c>
      <c r="U740" s="150" t="s">
        <v>2517</v>
      </c>
      <c r="V740" s="150" t="s">
        <v>2518</v>
      </c>
      <c r="W740" s="150" t="s">
        <v>2519</v>
      </c>
      <c r="X740" s="155">
        <v>48</v>
      </c>
      <c r="Y740" s="149"/>
      <c r="Z740" s="149"/>
      <c r="AA740" s="156" t="e">
        <f>SUMIFS('[4]HARGA (2)'!$B$2:$B$32,'[4]HARGA (2)'!$A$2:$A$32,V740)</f>
        <v>#VALUE!</v>
      </c>
      <c r="AB740" s="156" t="e">
        <f t="shared" si="11"/>
        <v>#VALUE!</v>
      </c>
    </row>
    <row r="741" spans="1:28" s="157" customFormat="1" x14ac:dyDescent="0.25">
      <c r="A741" s="149" t="s">
        <v>2506</v>
      </c>
      <c r="B741" s="158" t="s">
        <v>3737</v>
      </c>
      <c r="C741" s="159">
        <v>44521</v>
      </c>
      <c r="D741" s="160" t="s">
        <v>2508</v>
      </c>
      <c r="E741" s="160" t="s">
        <v>2509</v>
      </c>
      <c r="F741" s="160" t="s">
        <v>2510</v>
      </c>
      <c r="G741" s="160" t="s">
        <v>2511</v>
      </c>
      <c r="H741" s="161">
        <v>164</v>
      </c>
      <c r="I741" s="160" t="s">
        <v>2512</v>
      </c>
      <c r="J741" s="161">
        <v>5042531679</v>
      </c>
      <c r="K741" s="163">
        <v>44520</v>
      </c>
      <c r="L741" s="160" t="s">
        <v>53</v>
      </c>
      <c r="M741" s="160" t="s">
        <v>2514</v>
      </c>
      <c r="N741" s="160" t="s">
        <v>2514</v>
      </c>
      <c r="O741" s="160" t="s">
        <v>3733</v>
      </c>
      <c r="P741" s="160" t="s">
        <v>630</v>
      </c>
      <c r="Q741" s="160" t="s">
        <v>3734</v>
      </c>
      <c r="R741" s="160" t="s">
        <v>3738</v>
      </c>
      <c r="S741" s="160" t="s">
        <v>3739</v>
      </c>
      <c r="T741" s="160" t="s">
        <v>3740</v>
      </c>
      <c r="U741" s="161">
        <v>74559</v>
      </c>
      <c r="V741" s="160" t="s">
        <v>2524</v>
      </c>
      <c r="W741" s="160" t="s">
        <v>2519</v>
      </c>
      <c r="X741" s="164">
        <v>1104</v>
      </c>
      <c r="Y741" s="149"/>
      <c r="Z741" s="149"/>
      <c r="AA741" s="156" t="e">
        <f>SUMIFS('[4]HARGA (2)'!$B$2:$B$32,'[4]HARGA (2)'!$A$2:$A$32,V741)</f>
        <v>#VALUE!</v>
      </c>
      <c r="AB741" s="156" t="e">
        <f t="shared" si="11"/>
        <v>#VALUE!</v>
      </c>
    </row>
    <row r="742" spans="1:28" s="157" customFormat="1" x14ac:dyDescent="0.25">
      <c r="A742" s="149" t="s">
        <v>2506</v>
      </c>
      <c r="B742" s="158" t="s">
        <v>3737</v>
      </c>
      <c r="C742" s="159">
        <v>44521</v>
      </c>
      <c r="D742" s="160" t="s">
        <v>2508</v>
      </c>
      <c r="E742" s="160" t="s">
        <v>2509</v>
      </c>
      <c r="F742" s="160" t="s">
        <v>2510</v>
      </c>
      <c r="G742" s="160" t="s">
        <v>2511</v>
      </c>
      <c r="H742" s="161">
        <v>164</v>
      </c>
      <c r="I742" s="160" t="s">
        <v>2512</v>
      </c>
      <c r="J742" s="161">
        <v>5042531679</v>
      </c>
      <c r="K742" s="163">
        <v>44520</v>
      </c>
      <c r="L742" s="160" t="s">
        <v>53</v>
      </c>
      <c r="M742" s="160" t="s">
        <v>2514</v>
      </c>
      <c r="N742" s="160" t="s">
        <v>2514</v>
      </c>
      <c r="O742" s="160" t="s">
        <v>3733</v>
      </c>
      <c r="P742" s="160" t="s">
        <v>630</v>
      </c>
      <c r="Q742" s="160" t="s">
        <v>3734</v>
      </c>
      <c r="R742" s="160" t="s">
        <v>3738</v>
      </c>
      <c r="S742" s="160" t="s">
        <v>3739</v>
      </c>
      <c r="T742" s="160" t="s">
        <v>3740</v>
      </c>
      <c r="U742" s="161">
        <v>19310</v>
      </c>
      <c r="V742" s="160" t="s">
        <v>2525</v>
      </c>
      <c r="W742" s="160" t="s">
        <v>2519</v>
      </c>
      <c r="X742" s="164">
        <v>1104</v>
      </c>
      <c r="Y742" s="149"/>
      <c r="Z742" s="149"/>
      <c r="AA742" s="156" t="e">
        <f>SUMIFS('[4]HARGA (2)'!$B$2:$B$32,'[4]HARGA (2)'!$A$2:$A$32,V742)</f>
        <v>#VALUE!</v>
      </c>
      <c r="AB742" s="156" t="e">
        <f t="shared" si="11"/>
        <v>#VALUE!</v>
      </c>
    </row>
    <row r="743" spans="1:28" s="157" customFormat="1" x14ac:dyDescent="0.25">
      <c r="A743" s="149" t="s">
        <v>2506</v>
      </c>
      <c r="B743" s="158" t="s">
        <v>3737</v>
      </c>
      <c r="C743" s="159">
        <v>44521</v>
      </c>
      <c r="D743" s="160" t="s">
        <v>2508</v>
      </c>
      <c r="E743" s="160" t="s">
        <v>2509</v>
      </c>
      <c r="F743" s="160" t="s">
        <v>2510</v>
      </c>
      <c r="G743" s="160" t="s">
        <v>2511</v>
      </c>
      <c r="H743" s="161">
        <v>164</v>
      </c>
      <c r="I743" s="160" t="s">
        <v>2512</v>
      </c>
      <c r="J743" s="161">
        <v>5042531679</v>
      </c>
      <c r="K743" s="163">
        <v>44520</v>
      </c>
      <c r="L743" s="160" t="s">
        <v>53</v>
      </c>
      <c r="M743" s="160" t="s">
        <v>2514</v>
      </c>
      <c r="N743" s="160" t="s">
        <v>2514</v>
      </c>
      <c r="O743" s="160" t="s">
        <v>3733</v>
      </c>
      <c r="P743" s="160" t="s">
        <v>630</v>
      </c>
      <c r="Q743" s="160" t="s">
        <v>3734</v>
      </c>
      <c r="R743" s="160" t="s">
        <v>3738</v>
      </c>
      <c r="S743" s="160" t="s">
        <v>3739</v>
      </c>
      <c r="T743" s="160" t="s">
        <v>3740</v>
      </c>
      <c r="U743" s="160" t="s">
        <v>2517</v>
      </c>
      <c r="V743" s="160" t="s">
        <v>2518</v>
      </c>
      <c r="W743" s="160" t="s">
        <v>2519</v>
      </c>
      <c r="X743" s="164">
        <v>1104</v>
      </c>
      <c r="Y743" s="149"/>
      <c r="Z743" s="149"/>
      <c r="AA743" s="156" t="e">
        <f>SUMIFS('[4]HARGA (2)'!$B$2:$B$32,'[4]HARGA (2)'!$A$2:$A$32,V743)</f>
        <v>#VALUE!</v>
      </c>
      <c r="AB743" s="156" t="e">
        <f t="shared" si="11"/>
        <v>#VALUE!</v>
      </c>
    </row>
    <row r="744" spans="1:28" s="157" customFormat="1" x14ac:dyDescent="0.25">
      <c r="A744" s="149" t="s">
        <v>2506</v>
      </c>
      <c r="B744" s="158" t="s">
        <v>3737</v>
      </c>
      <c r="C744" s="159">
        <v>44521</v>
      </c>
      <c r="D744" s="160" t="s">
        <v>2508</v>
      </c>
      <c r="E744" s="160" t="s">
        <v>2509</v>
      </c>
      <c r="F744" s="160" t="s">
        <v>2510</v>
      </c>
      <c r="G744" s="160" t="s">
        <v>2511</v>
      </c>
      <c r="H744" s="161">
        <v>164</v>
      </c>
      <c r="I744" s="160" t="s">
        <v>2512</v>
      </c>
      <c r="J744" s="161">
        <v>5042531679</v>
      </c>
      <c r="K744" s="163">
        <v>44520</v>
      </c>
      <c r="L744" s="160" t="s">
        <v>53</v>
      </c>
      <c r="M744" s="160" t="s">
        <v>2514</v>
      </c>
      <c r="N744" s="160" t="s">
        <v>2514</v>
      </c>
      <c r="O744" s="160" t="s">
        <v>3733</v>
      </c>
      <c r="P744" s="160" t="s">
        <v>630</v>
      </c>
      <c r="Q744" s="160" t="s">
        <v>3734</v>
      </c>
      <c r="R744" s="160" t="s">
        <v>3738</v>
      </c>
      <c r="S744" s="160" t="s">
        <v>3739</v>
      </c>
      <c r="T744" s="160" t="s">
        <v>3740</v>
      </c>
      <c r="U744" s="161">
        <v>33300</v>
      </c>
      <c r="V744" s="160" t="s">
        <v>65</v>
      </c>
      <c r="W744" s="160" t="s">
        <v>2519</v>
      </c>
      <c r="X744" s="164">
        <v>24</v>
      </c>
      <c r="Y744" s="149"/>
      <c r="Z744" s="149"/>
      <c r="AA744" s="156" t="e">
        <f>SUMIFS('[4]HARGA (2)'!$B$2:$B$32,'[4]HARGA (2)'!$A$2:$A$32,V744)</f>
        <v>#VALUE!</v>
      </c>
      <c r="AB744" s="156" t="e">
        <f t="shared" si="11"/>
        <v>#VALUE!</v>
      </c>
    </row>
    <row r="745" spans="1:28" s="157" customFormat="1" x14ac:dyDescent="0.25">
      <c r="A745" s="149" t="s">
        <v>2506</v>
      </c>
      <c r="B745" s="158" t="s">
        <v>3741</v>
      </c>
      <c r="C745" s="159">
        <v>44521</v>
      </c>
      <c r="D745" s="160" t="s">
        <v>2508</v>
      </c>
      <c r="E745" s="160" t="s">
        <v>2509</v>
      </c>
      <c r="F745" s="160" t="s">
        <v>2510</v>
      </c>
      <c r="G745" s="160" t="s">
        <v>2511</v>
      </c>
      <c r="H745" s="161">
        <v>164</v>
      </c>
      <c r="I745" s="160" t="s">
        <v>2512</v>
      </c>
      <c r="J745" s="161">
        <v>5042543970</v>
      </c>
      <c r="K745" s="163">
        <v>44520</v>
      </c>
      <c r="L745" s="160" t="s">
        <v>53</v>
      </c>
      <c r="M745" s="160" t="s">
        <v>2514</v>
      </c>
      <c r="N745" s="160" t="s">
        <v>2514</v>
      </c>
      <c r="O745" s="160" t="s">
        <v>559</v>
      </c>
      <c r="P745" s="160" t="s">
        <v>560</v>
      </c>
      <c r="Q745" s="160" t="s">
        <v>3742</v>
      </c>
      <c r="R745" s="160" t="s">
        <v>3743</v>
      </c>
      <c r="S745" s="160" t="s">
        <v>3739</v>
      </c>
      <c r="T745" s="160" t="s">
        <v>3744</v>
      </c>
      <c r="U745" s="161">
        <v>74559</v>
      </c>
      <c r="V745" s="160" t="s">
        <v>2524</v>
      </c>
      <c r="W745" s="160" t="s">
        <v>2519</v>
      </c>
      <c r="X745" s="164">
        <v>1152</v>
      </c>
      <c r="Y745" s="149"/>
      <c r="Z745" s="149"/>
      <c r="AA745" s="156" t="e">
        <f>SUMIFS('[4]HARGA (2)'!$B$2:$B$32,'[4]HARGA (2)'!$A$2:$A$32,V745)</f>
        <v>#VALUE!</v>
      </c>
      <c r="AB745" s="156" t="e">
        <f t="shared" si="11"/>
        <v>#VALUE!</v>
      </c>
    </row>
    <row r="746" spans="1:28" s="157" customFormat="1" x14ac:dyDescent="0.25">
      <c r="A746" s="149" t="s">
        <v>2506</v>
      </c>
      <c r="B746" s="158" t="s">
        <v>3741</v>
      </c>
      <c r="C746" s="159">
        <v>44521</v>
      </c>
      <c r="D746" s="160" t="s">
        <v>2508</v>
      </c>
      <c r="E746" s="160" t="s">
        <v>2509</v>
      </c>
      <c r="F746" s="160" t="s">
        <v>2510</v>
      </c>
      <c r="G746" s="160" t="s">
        <v>2511</v>
      </c>
      <c r="H746" s="161">
        <v>164</v>
      </c>
      <c r="I746" s="160" t="s">
        <v>2512</v>
      </c>
      <c r="J746" s="161">
        <v>5042543970</v>
      </c>
      <c r="K746" s="163">
        <v>44520</v>
      </c>
      <c r="L746" s="160" t="s">
        <v>53</v>
      </c>
      <c r="M746" s="160" t="s">
        <v>2514</v>
      </c>
      <c r="N746" s="160" t="s">
        <v>2514</v>
      </c>
      <c r="O746" s="160" t="s">
        <v>559</v>
      </c>
      <c r="P746" s="160" t="s">
        <v>560</v>
      </c>
      <c r="Q746" s="160" t="s">
        <v>3742</v>
      </c>
      <c r="R746" s="160" t="s">
        <v>3743</v>
      </c>
      <c r="S746" s="160" t="s">
        <v>3739</v>
      </c>
      <c r="T746" s="160" t="s">
        <v>3744</v>
      </c>
      <c r="U746" s="161">
        <v>19310</v>
      </c>
      <c r="V746" s="160" t="s">
        <v>2525</v>
      </c>
      <c r="W746" s="160" t="s">
        <v>2519</v>
      </c>
      <c r="X746" s="164">
        <v>1152</v>
      </c>
      <c r="Y746" s="149"/>
      <c r="Z746" s="149"/>
      <c r="AA746" s="156" t="e">
        <f>SUMIFS('[4]HARGA (2)'!$B$2:$B$32,'[4]HARGA (2)'!$A$2:$A$32,V746)</f>
        <v>#VALUE!</v>
      </c>
      <c r="AB746" s="156" t="e">
        <f t="shared" si="11"/>
        <v>#VALUE!</v>
      </c>
    </row>
    <row r="747" spans="1:28" s="157" customFormat="1" x14ac:dyDescent="0.25">
      <c r="A747" s="149" t="s">
        <v>2506</v>
      </c>
      <c r="B747" s="158" t="s">
        <v>3741</v>
      </c>
      <c r="C747" s="159">
        <v>44521</v>
      </c>
      <c r="D747" s="160" t="s">
        <v>2508</v>
      </c>
      <c r="E747" s="160" t="s">
        <v>2509</v>
      </c>
      <c r="F747" s="160" t="s">
        <v>2510</v>
      </c>
      <c r="G747" s="160" t="s">
        <v>2511</v>
      </c>
      <c r="H747" s="161">
        <v>164</v>
      </c>
      <c r="I747" s="160" t="s">
        <v>2512</v>
      </c>
      <c r="J747" s="161">
        <v>5042543970</v>
      </c>
      <c r="K747" s="163">
        <v>44520</v>
      </c>
      <c r="L747" s="160" t="s">
        <v>53</v>
      </c>
      <c r="M747" s="160" t="s">
        <v>2514</v>
      </c>
      <c r="N747" s="160" t="s">
        <v>2514</v>
      </c>
      <c r="O747" s="160" t="s">
        <v>559</v>
      </c>
      <c r="P747" s="160" t="s">
        <v>560</v>
      </c>
      <c r="Q747" s="160" t="s">
        <v>3742</v>
      </c>
      <c r="R747" s="160" t="s">
        <v>3743</v>
      </c>
      <c r="S747" s="160" t="s">
        <v>3739</v>
      </c>
      <c r="T747" s="160" t="s">
        <v>3744</v>
      </c>
      <c r="U747" s="160" t="s">
        <v>2517</v>
      </c>
      <c r="V747" s="160" t="s">
        <v>2518</v>
      </c>
      <c r="W747" s="160" t="s">
        <v>2519</v>
      </c>
      <c r="X747" s="164">
        <v>1152</v>
      </c>
      <c r="Y747" s="149"/>
      <c r="Z747" s="149"/>
      <c r="AA747" s="156" t="e">
        <f>SUMIFS('[4]HARGA (2)'!$B$2:$B$32,'[4]HARGA (2)'!$A$2:$A$32,V747)</f>
        <v>#VALUE!</v>
      </c>
      <c r="AB747" s="156" t="e">
        <f t="shared" si="11"/>
        <v>#VALUE!</v>
      </c>
    </row>
    <row r="748" spans="1:28" s="157" customFormat="1" x14ac:dyDescent="0.25">
      <c r="A748" s="149" t="s">
        <v>2506</v>
      </c>
      <c r="B748" s="158" t="s">
        <v>3741</v>
      </c>
      <c r="C748" s="159">
        <v>44521</v>
      </c>
      <c r="D748" s="160" t="s">
        <v>2508</v>
      </c>
      <c r="E748" s="160" t="s">
        <v>2509</v>
      </c>
      <c r="F748" s="160" t="s">
        <v>2510</v>
      </c>
      <c r="G748" s="160" t="s">
        <v>2511</v>
      </c>
      <c r="H748" s="161">
        <v>164</v>
      </c>
      <c r="I748" s="160" t="s">
        <v>2512</v>
      </c>
      <c r="J748" s="161">
        <v>5042543970</v>
      </c>
      <c r="K748" s="163">
        <v>44520</v>
      </c>
      <c r="L748" s="160" t="s">
        <v>53</v>
      </c>
      <c r="M748" s="160" t="s">
        <v>2514</v>
      </c>
      <c r="N748" s="160" t="s">
        <v>2514</v>
      </c>
      <c r="O748" s="160" t="s">
        <v>559</v>
      </c>
      <c r="P748" s="160" t="s">
        <v>560</v>
      </c>
      <c r="Q748" s="160" t="s">
        <v>3742</v>
      </c>
      <c r="R748" s="160" t="s">
        <v>3743</v>
      </c>
      <c r="S748" s="160" t="s">
        <v>3739</v>
      </c>
      <c r="T748" s="160" t="s">
        <v>3744</v>
      </c>
      <c r="U748" s="161">
        <v>33300</v>
      </c>
      <c r="V748" s="160" t="s">
        <v>65</v>
      </c>
      <c r="W748" s="160" t="s">
        <v>2519</v>
      </c>
      <c r="X748" s="164">
        <v>24</v>
      </c>
      <c r="Y748" s="149"/>
      <c r="Z748" s="149"/>
      <c r="AA748" s="156" t="e">
        <f>SUMIFS('[4]HARGA (2)'!$B$2:$B$32,'[4]HARGA (2)'!$A$2:$A$32,V748)</f>
        <v>#VALUE!</v>
      </c>
      <c r="AB748" s="156" t="e">
        <f t="shared" si="11"/>
        <v>#VALUE!</v>
      </c>
    </row>
    <row r="749" spans="1:28" s="157" customFormat="1" x14ac:dyDescent="0.25">
      <c r="A749" s="149" t="s">
        <v>2506</v>
      </c>
      <c r="B749" s="150" t="s">
        <v>3745</v>
      </c>
      <c r="C749" s="151">
        <v>44520</v>
      </c>
      <c r="D749" s="150" t="s">
        <v>2508</v>
      </c>
      <c r="E749" s="150" t="s">
        <v>2509</v>
      </c>
      <c r="F749" s="150" t="s">
        <v>2510</v>
      </c>
      <c r="G749" s="150" t="s">
        <v>2511</v>
      </c>
      <c r="H749" s="150" t="s">
        <v>2531</v>
      </c>
      <c r="I749" s="150" t="s">
        <v>2532</v>
      </c>
      <c r="J749" s="150"/>
      <c r="K749" s="154">
        <v>44520</v>
      </c>
      <c r="L749" s="150" t="s">
        <v>193</v>
      </c>
      <c r="M749" s="150" t="s">
        <v>2514</v>
      </c>
      <c r="N749" s="150" t="s">
        <v>2514</v>
      </c>
      <c r="O749" s="150" t="s">
        <v>417</v>
      </c>
      <c r="P749" s="150" t="s">
        <v>418</v>
      </c>
      <c r="Q749" s="150"/>
      <c r="R749" s="152">
        <v>745837</v>
      </c>
      <c r="S749" s="150"/>
      <c r="T749" s="150" t="s">
        <v>3746</v>
      </c>
      <c r="U749" s="150" t="s">
        <v>2534</v>
      </c>
      <c r="V749" s="150" t="s">
        <v>2535</v>
      </c>
      <c r="W749" s="150" t="s">
        <v>2519</v>
      </c>
      <c r="X749" s="155">
        <v>65</v>
      </c>
      <c r="Y749" s="149"/>
      <c r="Z749" s="149"/>
      <c r="AA749" s="156" t="e">
        <f>SUMIFS('[4]HARGA (2)'!$B$2:$B$32,'[4]HARGA (2)'!$A$2:$A$32,V749)</f>
        <v>#VALUE!</v>
      </c>
      <c r="AB749" s="156" t="e">
        <f t="shared" si="11"/>
        <v>#VALUE!</v>
      </c>
    </row>
    <row r="750" spans="1:28" s="157" customFormat="1" x14ac:dyDescent="0.25">
      <c r="A750" s="149" t="s">
        <v>2506</v>
      </c>
      <c r="B750" s="158" t="s">
        <v>3747</v>
      </c>
      <c r="C750" s="159">
        <v>44520</v>
      </c>
      <c r="D750" s="160" t="s">
        <v>2508</v>
      </c>
      <c r="E750" s="160" t="s">
        <v>2509</v>
      </c>
      <c r="F750" s="160" t="s">
        <v>2510</v>
      </c>
      <c r="G750" s="160" t="s">
        <v>2511</v>
      </c>
      <c r="H750" s="160" t="s">
        <v>2531</v>
      </c>
      <c r="I750" s="160" t="s">
        <v>2532</v>
      </c>
      <c r="J750" s="160"/>
      <c r="K750" s="163">
        <v>44520</v>
      </c>
      <c r="L750" s="160" t="s">
        <v>193</v>
      </c>
      <c r="M750" s="160" t="s">
        <v>2514</v>
      </c>
      <c r="N750" s="160" t="s">
        <v>2514</v>
      </c>
      <c r="O750" s="160" t="s">
        <v>417</v>
      </c>
      <c r="P750" s="160" t="s">
        <v>418</v>
      </c>
      <c r="Q750" s="161">
        <v>904021470026</v>
      </c>
      <c r="R750" s="160" t="s">
        <v>3748</v>
      </c>
      <c r="S750" s="160" t="s">
        <v>3749</v>
      </c>
      <c r="T750" s="160" t="s">
        <v>3750</v>
      </c>
      <c r="U750" s="161">
        <v>74560</v>
      </c>
      <c r="V750" s="160" t="s">
        <v>377</v>
      </c>
      <c r="W750" s="160" t="s">
        <v>2519</v>
      </c>
      <c r="X750" s="164">
        <v>1300</v>
      </c>
      <c r="Y750" s="149"/>
      <c r="Z750" s="149"/>
      <c r="AA750" s="156" t="e">
        <f>SUMIFS('[4]HARGA (2)'!$B$2:$B$32,'[4]HARGA (2)'!$A$2:$A$32,V750)</f>
        <v>#VALUE!</v>
      </c>
      <c r="AB750" s="156" t="e">
        <f t="shared" si="11"/>
        <v>#VALUE!</v>
      </c>
    </row>
    <row r="751" spans="1:28" s="157" customFormat="1" x14ac:dyDescent="0.25">
      <c r="A751" s="149" t="s">
        <v>2506</v>
      </c>
      <c r="B751" s="158" t="s">
        <v>3747</v>
      </c>
      <c r="C751" s="159">
        <v>44520</v>
      </c>
      <c r="D751" s="160" t="s">
        <v>2508</v>
      </c>
      <c r="E751" s="160" t="s">
        <v>2509</v>
      </c>
      <c r="F751" s="160" t="s">
        <v>2510</v>
      </c>
      <c r="G751" s="160" t="s">
        <v>2511</v>
      </c>
      <c r="H751" s="160" t="s">
        <v>2531</v>
      </c>
      <c r="I751" s="160" t="s">
        <v>2532</v>
      </c>
      <c r="J751" s="160"/>
      <c r="K751" s="163">
        <v>44520</v>
      </c>
      <c r="L751" s="160" t="s">
        <v>193</v>
      </c>
      <c r="M751" s="160" t="s">
        <v>2514</v>
      </c>
      <c r="N751" s="160" t="s">
        <v>2514</v>
      </c>
      <c r="O751" s="160" t="s">
        <v>417</v>
      </c>
      <c r="P751" s="160" t="s">
        <v>418</v>
      </c>
      <c r="Q751" s="161">
        <v>904021470026</v>
      </c>
      <c r="R751" s="160" t="s">
        <v>3748</v>
      </c>
      <c r="S751" s="160" t="s">
        <v>3749</v>
      </c>
      <c r="T751" s="160" t="s">
        <v>3750</v>
      </c>
      <c r="U751" s="161">
        <v>29310</v>
      </c>
      <c r="V751" s="160" t="s">
        <v>2539</v>
      </c>
      <c r="W751" s="160" t="s">
        <v>2519</v>
      </c>
      <c r="X751" s="164">
        <v>1300</v>
      </c>
      <c r="Y751" s="149"/>
      <c r="Z751" s="149"/>
      <c r="AA751" s="156" t="e">
        <f>SUMIFS('[4]HARGA (2)'!$B$2:$B$32,'[4]HARGA (2)'!$A$2:$A$32,V751)</f>
        <v>#VALUE!</v>
      </c>
      <c r="AB751" s="156" t="e">
        <f t="shared" si="11"/>
        <v>#VALUE!</v>
      </c>
    </row>
    <row r="752" spans="1:28" s="157" customFormat="1" x14ac:dyDescent="0.25">
      <c r="A752" s="149" t="s">
        <v>2506</v>
      </c>
      <c r="B752" s="158" t="s">
        <v>3747</v>
      </c>
      <c r="C752" s="159">
        <v>44520</v>
      </c>
      <c r="D752" s="160" t="s">
        <v>2508</v>
      </c>
      <c r="E752" s="160" t="s">
        <v>2509</v>
      </c>
      <c r="F752" s="160" t="s">
        <v>2510</v>
      </c>
      <c r="G752" s="160" t="s">
        <v>2511</v>
      </c>
      <c r="H752" s="160" t="s">
        <v>2531</v>
      </c>
      <c r="I752" s="160" t="s">
        <v>2532</v>
      </c>
      <c r="J752" s="160"/>
      <c r="K752" s="163">
        <v>44520</v>
      </c>
      <c r="L752" s="160" t="s">
        <v>193</v>
      </c>
      <c r="M752" s="160" t="s">
        <v>2514</v>
      </c>
      <c r="N752" s="160" t="s">
        <v>2514</v>
      </c>
      <c r="O752" s="160" t="s">
        <v>417</v>
      </c>
      <c r="P752" s="160" t="s">
        <v>418</v>
      </c>
      <c r="Q752" s="161">
        <v>904021470026</v>
      </c>
      <c r="R752" s="160" t="s">
        <v>3748</v>
      </c>
      <c r="S752" s="160" t="s">
        <v>3749</v>
      </c>
      <c r="T752" s="160" t="s">
        <v>3750</v>
      </c>
      <c r="U752" s="160" t="s">
        <v>2534</v>
      </c>
      <c r="V752" s="160" t="s">
        <v>2535</v>
      </c>
      <c r="W752" s="160" t="s">
        <v>2519</v>
      </c>
      <c r="X752" s="164">
        <v>1300</v>
      </c>
      <c r="Y752" s="149"/>
      <c r="Z752" s="149"/>
      <c r="AA752" s="156" t="e">
        <f>SUMIFS('[4]HARGA (2)'!$B$2:$B$32,'[4]HARGA (2)'!$A$2:$A$32,V752)</f>
        <v>#VALUE!</v>
      </c>
      <c r="AB752" s="156" t="e">
        <f t="shared" si="11"/>
        <v>#VALUE!</v>
      </c>
    </row>
    <row r="753" spans="1:28" s="157" customFormat="1" x14ac:dyDescent="0.25">
      <c r="A753" s="149" t="s">
        <v>2506</v>
      </c>
      <c r="B753" s="158" t="s">
        <v>3751</v>
      </c>
      <c r="C753" s="159">
        <v>44522</v>
      </c>
      <c r="D753" s="160" t="s">
        <v>2508</v>
      </c>
      <c r="E753" s="160" t="s">
        <v>2509</v>
      </c>
      <c r="F753" s="160" t="s">
        <v>2510</v>
      </c>
      <c r="G753" s="160" t="s">
        <v>2511</v>
      </c>
      <c r="H753" s="161">
        <v>118</v>
      </c>
      <c r="I753" s="160" t="s">
        <v>2541</v>
      </c>
      <c r="J753" s="161">
        <v>5042541347</v>
      </c>
      <c r="K753" s="163">
        <v>44520</v>
      </c>
      <c r="L753" s="160" t="s">
        <v>53</v>
      </c>
      <c r="M753" s="160" t="s">
        <v>2514</v>
      </c>
      <c r="N753" s="160" t="s">
        <v>2514</v>
      </c>
      <c r="O753" s="160" t="s">
        <v>797</v>
      </c>
      <c r="P753" s="160" t="s">
        <v>798</v>
      </c>
      <c r="Q753" s="160" t="s">
        <v>3752</v>
      </c>
      <c r="R753" s="160" t="s">
        <v>3753</v>
      </c>
      <c r="S753" s="160" t="s">
        <v>3754</v>
      </c>
      <c r="T753" s="160" t="s">
        <v>3755</v>
      </c>
      <c r="U753" s="161">
        <v>74561</v>
      </c>
      <c r="V753" s="160" t="s">
        <v>303</v>
      </c>
      <c r="W753" s="160" t="s">
        <v>2519</v>
      </c>
      <c r="X753" s="164">
        <v>1280</v>
      </c>
      <c r="Y753" s="158" t="s">
        <v>3756</v>
      </c>
      <c r="Z753" s="159">
        <v>44522</v>
      </c>
      <c r="AA753" s="156" t="e">
        <f>SUMIFS('[4]HARGA (2)'!$B$2:$B$32,'[4]HARGA (2)'!$A$2:$A$32,V753)</f>
        <v>#VALUE!</v>
      </c>
      <c r="AB753" s="156" t="e">
        <f t="shared" si="11"/>
        <v>#VALUE!</v>
      </c>
    </row>
    <row r="754" spans="1:28" s="157" customFormat="1" x14ac:dyDescent="0.25">
      <c r="A754" s="149" t="s">
        <v>2506</v>
      </c>
      <c r="B754" s="158" t="s">
        <v>3751</v>
      </c>
      <c r="C754" s="159">
        <v>44522</v>
      </c>
      <c r="D754" s="160" t="s">
        <v>2508</v>
      </c>
      <c r="E754" s="160" t="s">
        <v>2509</v>
      </c>
      <c r="F754" s="160" t="s">
        <v>2510</v>
      </c>
      <c r="G754" s="160" t="s">
        <v>2511</v>
      </c>
      <c r="H754" s="161">
        <v>118</v>
      </c>
      <c r="I754" s="160" t="s">
        <v>2541</v>
      </c>
      <c r="J754" s="161">
        <v>5042541347</v>
      </c>
      <c r="K754" s="163">
        <v>44520</v>
      </c>
      <c r="L754" s="160" t="s">
        <v>53</v>
      </c>
      <c r="M754" s="160" t="s">
        <v>2514</v>
      </c>
      <c r="N754" s="160" t="s">
        <v>2514</v>
      </c>
      <c r="O754" s="160" t="s">
        <v>797</v>
      </c>
      <c r="P754" s="160" t="s">
        <v>798</v>
      </c>
      <c r="Q754" s="160" t="s">
        <v>3752</v>
      </c>
      <c r="R754" s="160" t="s">
        <v>3753</v>
      </c>
      <c r="S754" s="160" t="s">
        <v>3754</v>
      </c>
      <c r="T754" s="160" t="s">
        <v>3755</v>
      </c>
      <c r="U754" s="161">
        <v>10116</v>
      </c>
      <c r="V754" s="160" t="s">
        <v>279</v>
      </c>
      <c r="W754" s="160" t="s">
        <v>2519</v>
      </c>
      <c r="X754" s="164">
        <v>32</v>
      </c>
      <c r="Y754" s="149"/>
      <c r="Z754" s="149"/>
      <c r="AA754" s="156" t="e">
        <f>SUMIFS('[4]HARGA (2)'!$B$2:$B$32,'[4]HARGA (2)'!$A$2:$A$32,V754)</f>
        <v>#VALUE!</v>
      </c>
      <c r="AB754" s="156" t="e">
        <f t="shared" si="11"/>
        <v>#VALUE!</v>
      </c>
    </row>
    <row r="755" spans="1:28" s="157" customFormat="1" x14ac:dyDescent="0.25">
      <c r="A755" s="149" t="s">
        <v>2506</v>
      </c>
      <c r="B755" s="150" t="s">
        <v>3757</v>
      </c>
      <c r="C755" s="151">
        <v>44522</v>
      </c>
      <c r="D755" s="150" t="s">
        <v>2508</v>
      </c>
      <c r="E755" s="150" t="s">
        <v>2509</v>
      </c>
      <c r="F755" s="150" t="s">
        <v>2510</v>
      </c>
      <c r="G755" s="150" t="s">
        <v>2511</v>
      </c>
      <c r="H755" s="152">
        <v>164</v>
      </c>
      <c r="I755" s="150" t="s">
        <v>2512</v>
      </c>
      <c r="J755" s="150"/>
      <c r="K755" s="154">
        <v>44520</v>
      </c>
      <c r="L755" s="150" t="s">
        <v>53</v>
      </c>
      <c r="M755" s="150" t="s">
        <v>2514</v>
      </c>
      <c r="N755" s="150" t="s">
        <v>2514</v>
      </c>
      <c r="O755" s="150" t="s">
        <v>983</v>
      </c>
      <c r="P755" s="150" t="s">
        <v>984</v>
      </c>
      <c r="Q755" s="150" t="s">
        <v>3758</v>
      </c>
      <c r="R755" s="150" t="s">
        <v>3759</v>
      </c>
      <c r="S755" s="150"/>
      <c r="T755" s="150" t="s">
        <v>3760</v>
      </c>
      <c r="U755" s="152">
        <v>74559</v>
      </c>
      <c r="V755" s="150" t="s">
        <v>2524</v>
      </c>
      <c r="W755" s="150" t="s">
        <v>2519</v>
      </c>
      <c r="X755" s="155">
        <v>2</v>
      </c>
      <c r="Y755" s="149"/>
      <c r="Z755" s="149"/>
      <c r="AA755" s="156" t="e">
        <f>SUMIFS('[4]HARGA (2)'!$B$2:$B$32,'[4]HARGA (2)'!$A$2:$A$32,V755)</f>
        <v>#VALUE!</v>
      </c>
      <c r="AB755" s="156" t="e">
        <f t="shared" si="11"/>
        <v>#VALUE!</v>
      </c>
    </row>
    <row r="756" spans="1:28" s="157" customFormat="1" x14ac:dyDescent="0.25">
      <c r="A756" s="149" t="s">
        <v>2506</v>
      </c>
      <c r="B756" s="150" t="s">
        <v>3757</v>
      </c>
      <c r="C756" s="151">
        <v>44522</v>
      </c>
      <c r="D756" s="150" t="s">
        <v>2508</v>
      </c>
      <c r="E756" s="150" t="s">
        <v>2509</v>
      </c>
      <c r="F756" s="150" t="s">
        <v>2510</v>
      </c>
      <c r="G756" s="150" t="s">
        <v>2511</v>
      </c>
      <c r="H756" s="152">
        <v>164</v>
      </c>
      <c r="I756" s="150" t="s">
        <v>2512</v>
      </c>
      <c r="J756" s="150"/>
      <c r="K756" s="154">
        <v>44520</v>
      </c>
      <c r="L756" s="150" t="s">
        <v>53</v>
      </c>
      <c r="M756" s="150" t="s">
        <v>2514</v>
      </c>
      <c r="N756" s="150" t="s">
        <v>2514</v>
      </c>
      <c r="O756" s="150" t="s">
        <v>983</v>
      </c>
      <c r="P756" s="150" t="s">
        <v>984</v>
      </c>
      <c r="Q756" s="150" t="s">
        <v>3758</v>
      </c>
      <c r="R756" s="150" t="s">
        <v>3759</v>
      </c>
      <c r="S756" s="150"/>
      <c r="T756" s="150" t="s">
        <v>3760</v>
      </c>
      <c r="U756" s="152">
        <v>19310</v>
      </c>
      <c r="V756" s="150" t="s">
        <v>2525</v>
      </c>
      <c r="W756" s="150" t="s">
        <v>2519</v>
      </c>
      <c r="X756" s="155">
        <v>2</v>
      </c>
      <c r="Y756" s="149"/>
      <c r="Z756" s="149"/>
      <c r="AA756" s="156" t="e">
        <f>SUMIFS('[4]HARGA (2)'!$B$2:$B$32,'[4]HARGA (2)'!$A$2:$A$32,V756)</f>
        <v>#VALUE!</v>
      </c>
      <c r="AB756" s="156" t="e">
        <f t="shared" si="11"/>
        <v>#VALUE!</v>
      </c>
    </row>
    <row r="757" spans="1:28" s="157" customFormat="1" x14ac:dyDescent="0.25">
      <c r="A757" s="149" t="s">
        <v>2506</v>
      </c>
      <c r="B757" s="150" t="s">
        <v>3757</v>
      </c>
      <c r="C757" s="151">
        <v>44522</v>
      </c>
      <c r="D757" s="150" t="s">
        <v>2508</v>
      </c>
      <c r="E757" s="150" t="s">
        <v>2509</v>
      </c>
      <c r="F757" s="150" t="s">
        <v>2510</v>
      </c>
      <c r="G757" s="150" t="s">
        <v>2511</v>
      </c>
      <c r="H757" s="152">
        <v>164</v>
      </c>
      <c r="I757" s="150" t="s">
        <v>2512</v>
      </c>
      <c r="J757" s="150"/>
      <c r="K757" s="154">
        <v>44520</v>
      </c>
      <c r="L757" s="150" t="s">
        <v>53</v>
      </c>
      <c r="M757" s="150" t="s">
        <v>2514</v>
      </c>
      <c r="N757" s="150" t="s">
        <v>2514</v>
      </c>
      <c r="O757" s="150" t="s">
        <v>983</v>
      </c>
      <c r="P757" s="150" t="s">
        <v>984</v>
      </c>
      <c r="Q757" s="150" t="s">
        <v>3758</v>
      </c>
      <c r="R757" s="150" t="s">
        <v>3759</v>
      </c>
      <c r="S757" s="150"/>
      <c r="T757" s="150" t="s">
        <v>3760</v>
      </c>
      <c r="U757" s="150" t="s">
        <v>2517</v>
      </c>
      <c r="V757" s="150" t="s">
        <v>2518</v>
      </c>
      <c r="W757" s="150" t="s">
        <v>2519</v>
      </c>
      <c r="X757" s="155">
        <v>50</v>
      </c>
      <c r="Y757" s="149"/>
      <c r="Z757" s="149"/>
      <c r="AA757" s="156" t="e">
        <f>SUMIFS('[4]HARGA (2)'!$B$2:$B$32,'[4]HARGA (2)'!$A$2:$A$32,V757)</f>
        <v>#VALUE!</v>
      </c>
      <c r="AB757" s="156" t="e">
        <f t="shared" si="11"/>
        <v>#VALUE!</v>
      </c>
    </row>
    <row r="758" spans="1:28" s="157" customFormat="1" x14ac:dyDescent="0.25">
      <c r="A758" s="149" t="s">
        <v>2506</v>
      </c>
      <c r="B758" s="158" t="s">
        <v>3761</v>
      </c>
      <c r="C758" s="159">
        <v>44522</v>
      </c>
      <c r="D758" s="160" t="s">
        <v>2508</v>
      </c>
      <c r="E758" s="160" t="s">
        <v>2509</v>
      </c>
      <c r="F758" s="160" t="s">
        <v>2510</v>
      </c>
      <c r="G758" s="160" t="s">
        <v>2511</v>
      </c>
      <c r="H758" s="161">
        <v>120</v>
      </c>
      <c r="I758" s="160" t="s">
        <v>2639</v>
      </c>
      <c r="J758" s="161">
        <v>5042537419</v>
      </c>
      <c r="K758" s="163">
        <v>44520</v>
      </c>
      <c r="L758" s="160" t="s">
        <v>386</v>
      </c>
      <c r="M758" s="160" t="s">
        <v>2514</v>
      </c>
      <c r="N758" s="160" t="s">
        <v>2514</v>
      </c>
      <c r="O758" s="160" t="s">
        <v>3762</v>
      </c>
      <c r="P758" s="160" t="s">
        <v>3763</v>
      </c>
      <c r="Q758" s="160" t="s">
        <v>3764</v>
      </c>
      <c r="R758" s="160" t="s">
        <v>3765</v>
      </c>
      <c r="S758" s="160" t="s">
        <v>3766</v>
      </c>
      <c r="T758" s="160" t="s">
        <v>3767</v>
      </c>
      <c r="U758" s="161">
        <v>74553</v>
      </c>
      <c r="V758" s="160" t="s">
        <v>277</v>
      </c>
      <c r="W758" s="160" t="s">
        <v>2519</v>
      </c>
      <c r="X758" s="164">
        <v>1365</v>
      </c>
      <c r="Y758" s="149"/>
      <c r="Z758" s="149"/>
      <c r="AA758" s="156" t="e">
        <f>SUMIFS('[4]HARGA (2)'!$B$2:$B$32,'[4]HARGA (2)'!$A$2:$A$32,V758)</f>
        <v>#VALUE!</v>
      </c>
      <c r="AB758" s="156" t="e">
        <f t="shared" si="11"/>
        <v>#VALUE!</v>
      </c>
    </row>
    <row r="759" spans="1:28" s="157" customFormat="1" x14ac:dyDescent="0.25">
      <c r="A759" s="149" t="s">
        <v>2506</v>
      </c>
      <c r="B759" s="158" t="s">
        <v>3768</v>
      </c>
      <c r="C759" s="159">
        <v>44522</v>
      </c>
      <c r="D759" s="160" t="s">
        <v>2508</v>
      </c>
      <c r="E759" s="160" t="s">
        <v>2509</v>
      </c>
      <c r="F759" s="160" t="s">
        <v>2510</v>
      </c>
      <c r="G759" s="160" t="s">
        <v>2511</v>
      </c>
      <c r="H759" s="161">
        <v>118</v>
      </c>
      <c r="I759" s="160" t="s">
        <v>2541</v>
      </c>
      <c r="J759" s="161">
        <v>5042533488</v>
      </c>
      <c r="K759" s="163">
        <v>44520</v>
      </c>
      <c r="L759" s="160" t="s">
        <v>53</v>
      </c>
      <c r="M759" s="160" t="s">
        <v>2514</v>
      </c>
      <c r="N759" s="160" t="s">
        <v>2514</v>
      </c>
      <c r="O759" s="160" t="s">
        <v>274</v>
      </c>
      <c r="P759" s="160" t="s">
        <v>275</v>
      </c>
      <c r="Q759" s="160" t="s">
        <v>3769</v>
      </c>
      <c r="R759" s="160" t="s">
        <v>3770</v>
      </c>
      <c r="S759" s="160" t="s">
        <v>3754</v>
      </c>
      <c r="T759" s="160" t="s">
        <v>3771</v>
      </c>
      <c r="U759" s="161">
        <v>74561</v>
      </c>
      <c r="V759" s="160" t="s">
        <v>303</v>
      </c>
      <c r="W759" s="160" t="s">
        <v>2519</v>
      </c>
      <c r="X759" s="164">
        <v>1280</v>
      </c>
      <c r="Y759" s="158" t="s">
        <v>3772</v>
      </c>
      <c r="Z759" s="159">
        <v>44522</v>
      </c>
      <c r="AA759" s="156" t="e">
        <f>SUMIFS('[4]HARGA (2)'!$B$2:$B$32,'[4]HARGA (2)'!$A$2:$A$32,V759)</f>
        <v>#VALUE!</v>
      </c>
      <c r="AB759" s="156" t="e">
        <f t="shared" si="11"/>
        <v>#VALUE!</v>
      </c>
    </row>
    <row r="760" spans="1:28" s="157" customFormat="1" x14ac:dyDescent="0.25">
      <c r="A760" s="149" t="s">
        <v>2506</v>
      </c>
      <c r="B760" s="158" t="s">
        <v>3768</v>
      </c>
      <c r="C760" s="159">
        <v>44522</v>
      </c>
      <c r="D760" s="160" t="s">
        <v>2508</v>
      </c>
      <c r="E760" s="160" t="s">
        <v>2509</v>
      </c>
      <c r="F760" s="160" t="s">
        <v>2510</v>
      </c>
      <c r="G760" s="160" t="s">
        <v>2511</v>
      </c>
      <c r="H760" s="161">
        <v>118</v>
      </c>
      <c r="I760" s="160" t="s">
        <v>2541</v>
      </c>
      <c r="J760" s="161">
        <v>5042533488</v>
      </c>
      <c r="K760" s="163">
        <v>44520</v>
      </c>
      <c r="L760" s="160" t="s">
        <v>53</v>
      </c>
      <c r="M760" s="160" t="s">
        <v>2514</v>
      </c>
      <c r="N760" s="160" t="s">
        <v>2514</v>
      </c>
      <c r="O760" s="160" t="s">
        <v>274</v>
      </c>
      <c r="P760" s="160" t="s">
        <v>275</v>
      </c>
      <c r="Q760" s="160" t="s">
        <v>3769</v>
      </c>
      <c r="R760" s="160" t="s">
        <v>3770</v>
      </c>
      <c r="S760" s="160" t="s">
        <v>3754</v>
      </c>
      <c r="T760" s="160" t="s">
        <v>3771</v>
      </c>
      <c r="U760" s="161">
        <v>10116</v>
      </c>
      <c r="V760" s="160" t="s">
        <v>279</v>
      </c>
      <c r="W760" s="160" t="s">
        <v>2519</v>
      </c>
      <c r="X760" s="164">
        <v>32</v>
      </c>
      <c r="Y760" s="149"/>
      <c r="Z760" s="149"/>
      <c r="AA760" s="156" t="e">
        <f>SUMIFS('[4]HARGA (2)'!$B$2:$B$32,'[4]HARGA (2)'!$A$2:$A$32,V760)</f>
        <v>#VALUE!</v>
      </c>
      <c r="AB760" s="156" t="e">
        <f t="shared" si="11"/>
        <v>#VALUE!</v>
      </c>
    </row>
    <row r="761" spans="1:28" s="157" customFormat="1" x14ac:dyDescent="0.25">
      <c r="A761" s="149" t="s">
        <v>2506</v>
      </c>
      <c r="B761" s="150" t="s">
        <v>3773</v>
      </c>
      <c r="C761" s="151">
        <v>44522</v>
      </c>
      <c r="D761" s="150" t="s">
        <v>2508</v>
      </c>
      <c r="E761" s="150" t="s">
        <v>2509</v>
      </c>
      <c r="F761" s="150" t="s">
        <v>2510</v>
      </c>
      <c r="G761" s="150" t="s">
        <v>2511</v>
      </c>
      <c r="H761" s="152">
        <v>164</v>
      </c>
      <c r="I761" s="150" t="s">
        <v>2512</v>
      </c>
      <c r="J761" s="150"/>
      <c r="K761" s="154">
        <v>44520</v>
      </c>
      <c r="L761" s="150" t="s">
        <v>53</v>
      </c>
      <c r="M761" s="150" t="s">
        <v>2514</v>
      </c>
      <c r="N761" s="150" t="s">
        <v>2514</v>
      </c>
      <c r="O761" s="150" t="s">
        <v>75</v>
      </c>
      <c r="P761" s="150" t="s">
        <v>76</v>
      </c>
      <c r="Q761" s="150" t="s">
        <v>3774</v>
      </c>
      <c r="R761" s="150" t="s">
        <v>3775</v>
      </c>
      <c r="S761" s="150"/>
      <c r="T761" s="150" t="s">
        <v>3776</v>
      </c>
      <c r="U761" s="150" t="s">
        <v>2517</v>
      </c>
      <c r="V761" s="150" t="s">
        <v>2518</v>
      </c>
      <c r="W761" s="150" t="s">
        <v>2519</v>
      </c>
      <c r="X761" s="155">
        <v>48</v>
      </c>
      <c r="Y761" s="149"/>
      <c r="Z761" s="149"/>
      <c r="AA761" s="156" t="e">
        <f>SUMIFS('[4]HARGA (2)'!$B$2:$B$32,'[4]HARGA (2)'!$A$2:$A$32,V761)</f>
        <v>#VALUE!</v>
      </c>
      <c r="AB761" s="156" t="e">
        <f t="shared" si="11"/>
        <v>#VALUE!</v>
      </c>
    </row>
    <row r="762" spans="1:28" s="157" customFormat="1" x14ac:dyDescent="0.25">
      <c r="A762" s="149" t="s">
        <v>2506</v>
      </c>
      <c r="B762" s="158" t="s">
        <v>3777</v>
      </c>
      <c r="C762" s="159">
        <v>44522</v>
      </c>
      <c r="D762" s="160" t="s">
        <v>2508</v>
      </c>
      <c r="E762" s="160" t="s">
        <v>2509</v>
      </c>
      <c r="F762" s="160" t="s">
        <v>2510</v>
      </c>
      <c r="G762" s="160" t="s">
        <v>2511</v>
      </c>
      <c r="H762" s="161">
        <v>164</v>
      </c>
      <c r="I762" s="160" t="s">
        <v>2512</v>
      </c>
      <c r="J762" s="161">
        <v>5042548287</v>
      </c>
      <c r="K762" s="163">
        <v>44521</v>
      </c>
      <c r="L762" s="160" t="s">
        <v>53</v>
      </c>
      <c r="M762" s="160" t="s">
        <v>2514</v>
      </c>
      <c r="N762" s="160" t="s">
        <v>2514</v>
      </c>
      <c r="O762" s="160" t="s">
        <v>75</v>
      </c>
      <c r="P762" s="160" t="s">
        <v>76</v>
      </c>
      <c r="Q762" s="160" t="s">
        <v>3774</v>
      </c>
      <c r="R762" s="160" t="s">
        <v>3778</v>
      </c>
      <c r="S762" s="160" t="s">
        <v>3779</v>
      </c>
      <c r="T762" s="160" t="s">
        <v>3780</v>
      </c>
      <c r="U762" s="161">
        <v>74559</v>
      </c>
      <c r="V762" s="160" t="s">
        <v>2524</v>
      </c>
      <c r="W762" s="160" t="s">
        <v>2519</v>
      </c>
      <c r="X762" s="164">
        <v>1296</v>
      </c>
      <c r="Y762" s="149"/>
      <c r="Z762" s="149"/>
      <c r="AA762" s="156" t="e">
        <f>SUMIFS('[4]HARGA (2)'!$B$2:$B$32,'[4]HARGA (2)'!$A$2:$A$32,V762)</f>
        <v>#VALUE!</v>
      </c>
      <c r="AB762" s="156" t="e">
        <f t="shared" si="11"/>
        <v>#VALUE!</v>
      </c>
    </row>
    <row r="763" spans="1:28" s="157" customFormat="1" x14ac:dyDescent="0.25">
      <c r="A763" s="149" t="s">
        <v>2506</v>
      </c>
      <c r="B763" s="158" t="s">
        <v>3777</v>
      </c>
      <c r="C763" s="159">
        <v>44522</v>
      </c>
      <c r="D763" s="160" t="s">
        <v>2508</v>
      </c>
      <c r="E763" s="160" t="s">
        <v>2509</v>
      </c>
      <c r="F763" s="160" t="s">
        <v>2510</v>
      </c>
      <c r="G763" s="160" t="s">
        <v>2511</v>
      </c>
      <c r="H763" s="161">
        <v>164</v>
      </c>
      <c r="I763" s="160" t="s">
        <v>2512</v>
      </c>
      <c r="J763" s="161">
        <v>5042548287</v>
      </c>
      <c r="K763" s="163">
        <v>44521</v>
      </c>
      <c r="L763" s="160" t="s">
        <v>53</v>
      </c>
      <c r="M763" s="160" t="s">
        <v>2514</v>
      </c>
      <c r="N763" s="160" t="s">
        <v>2514</v>
      </c>
      <c r="O763" s="160" t="s">
        <v>75</v>
      </c>
      <c r="P763" s="160" t="s">
        <v>76</v>
      </c>
      <c r="Q763" s="160" t="s">
        <v>3774</v>
      </c>
      <c r="R763" s="160" t="s">
        <v>3778</v>
      </c>
      <c r="S763" s="160" t="s">
        <v>3779</v>
      </c>
      <c r="T763" s="160" t="s">
        <v>3780</v>
      </c>
      <c r="U763" s="161">
        <v>19310</v>
      </c>
      <c r="V763" s="160" t="s">
        <v>2525</v>
      </c>
      <c r="W763" s="160" t="s">
        <v>2519</v>
      </c>
      <c r="X763" s="164">
        <v>1296</v>
      </c>
      <c r="Y763" s="149"/>
      <c r="Z763" s="149"/>
      <c r="AA763" s="156" t="e">
        <f>SUMIFS('[4]HARGA (2)'!$B$2:$B$32,'[4]HARGA (2)'!$A$2:$A$32,V763)</f>
        <v>#VALUE!</v>
      </c>
      <c r="AB763" s="156" t="e">
        <f t="shared" si="11"/>
        <v>#VALUE!</v>
      </c>
    </row>
    <row r="764" spans="1:28" s="157" customFormat="1" x14ac:dyDescent="0.25">
      <c r="A764" s="149" t="s">
        <v>2506</v>
      </c>
      <c r="B764" s="158" t="s">
        <v>3777</v>
      </c>
      <c r="C764" s="159">
        <v>44522</v>
      </c>
      <c r="D764" s="160" t="s">
        <v>2508</v>
      </c>
      <c r="E764" s="160" t="s">
        <v>2509</v>
      </c>
      <c r="F764" s="160" t="s">
        <v>2510</v>
      </c>
      <c r="G764" s="160" t="s">
        <v>2511</v>
      </c>
      <c r="H764" s="161">
        <v>164</v>
      </c>
      <c r="I764" s="160" t="s">
        <v>2512</v>
      </c>
      <c r="J764" s="161">
        <v>5042548287</v>
      </c>
      <c r="K764" s="163">
        <v>44521</v>
      </c>
      <c r="L764" s="160" t="s">
        <v>53</v>
      </c>
      <c r="M764" s="160" t="s">
        <v>2514</v>
      </c>
      <c r="N764" s="160" t="s">
        <v>2514</v>
      </c>
      <c r="O764" s="160" t="s">
        <v>75</v>
      </c>
      <c r="P764" s="160" t="s">
        <v>76</v>
      </c>
      <c r="Q764" s="160" t="s">
        <v>3774</v>
      </c>
      <c r="R764" s="160" t="s">
        <v>3778</v>
      </c>
      <c r="S764" s="160" t="s">
        <v>3779</v>
      </c>
      <c r="T764" s="160" t="s">
        <v>3780</v>
      </c>
      <c r="U764" s="160" t="s">
        <v>2517</v>
      </c>
      <c r="V764" s="160" t="s">
        <v>2518</v>
      </c>
      <c r="W764" s="160" t="s">
        <v>2519</v>
      </c>
      <c r="X764" s="164">
        <v>1296</v>
      </c>
      <c r="Y764" s="149"/>
      <c r="Z764" s="149"/>
      <c r="AA764" s="156" t="e">
        <f>SUMIFS('[4]HARGA (2)'!$B$2:$B$32,'[4]HARGA (2)'!$A$2:$A$32,V764)</f>
        <v>#VALUE!</v>
      </c>
      <c r="AB764" s="156" t="e">
        <f t="shared" si="11"/>
        <v>#VALUE!</v>
      </c>
    </row>
    <row r="765" spans="1:28" s="157" customFormat="1" x14ac:dyDescent="0.25">
      <c r="A765" s="149" t="s">
        <v>2506</v>
      </c>
      <c r="B765" s="158" t="s">
        <v>3777</v>
      </c>
      <c r="C765" s="159">
        <v>44522</v>
      </c>
      <c r="D765" s="160" t="s">
        <v>2508</v>
      </c>
      <c r="E765" s="160" t="s">
        <v>2509</v>
      </c>
      <c r="F765" s="160" t="s">
        <v>2510</v>
      </c>
      <c r="G765" s="160" t="s">
        <v>2511</v>
      </c>
      <c r="H765" s="161">
        <v>164</v>
      </c>
      <c r="I765" s="160" t="s">
        <v>2512</v>
      </c>
      <c r="J765" s="161">
        <v>5042548287</v>
      </c>
      <c r="K765" s="163">
        <v>44521</v>
      </c>
      <c r="L765" s="160" t="s">
        <v>53</v>
      </c>
      <c r="M765" s="160" t="s">
        <v>2514</v>
      </c>
      <c r="N765" s="160" t="s">
        <v>2514</v>
      </c>
      <c r="O765" s="160" t="s">
        <v>75</v>
      </c>
      <c r="P765" s="160" t="s">
        <v>76</v>
      </c>
      <c r="Q765" s="160" t="s">
        <v>3774</v>
      </c>
      <c r="R765" s="160" t="s">
        <v>3778</v>
      </c>
      <c r="S765" s="160" t="s">
        <v>3779</v>
      </c>
      <c r="T765" s="160" t="s">
        <v>3780</v>
      </c>
      <c r="U765" s="161">
        <v>33300</v>
      </c>
      <c r="V765" s="160" t="s">
        <v>65</v>
      </c>
      <c r="W765" s="160" t="s">
        <v>2519</v>
      </c>
      <c r="X765" s="164">
        <v>28</v>
      </c>
      <c r="Y765" s="149"/>
      <c r="Z765" s="149"/>
      <c r="AA765" s="156" t="e">
        <f>SUMIFS('[4]HARGA (2)'!$B$2:$B$32,'[4]HARGA (2)'!$A$2:$A$32,V765)</f>
        <v>#VALUE!</v>
      </c>
      <c r="AB765" s="156" t="e">
        <f t="shared" si="11"/>
        <v>#VALUE!</v>
      </c>
    </row>
    <row r="766" spans="1:28" s="157" customFormat="1" x14ac:dyDescent="0.25">
      <c r="A766" s="149" t="s">
        <v>2506</v>
      </c>
      <c r="B766" s="150" t="s">
        <v>3781</v>
      </c>
      <c r="C766" s="151">
        <v>44522</v>
      </c>
      <c r="D766" s="150" t="s">
        <v>2508</v>
      </c>
      <c r="E766" s="150" t="s">
        <v>2509</v>
      </c>
      <c r="F766" s="150" t="s">
        <v>2510</v>
      </c>
      <c r="G766" s="150" t="s">
        <v>2511</v>
      </c>
      <c r="H766" s="152">
        <v>164</v>
      </c>
      <c r="I766" s="150" t="s">
        <v>2512</v>
      </c>
      <c r="J766" s="150"/>
      <c r="K766" s="154">
        <v>44521</v>
      </c>
      <c r="L766" s="150" t="s">
        <v>53</v>
      </c>
      <c r="M766" s="150" t="s">
        <v>2514</v>
      </c>
      <c r="N766" s="150" t="s">
        <v>2514</v>
      </c>
      <c r="O766" s="150" t="s">
        <v>2556</v>
      </c>
      <c r="P766" s="150" t="s">
        <v>606</v>
      </c>
      <c r="Q766" s="150" t="s">
        <v>3782</v>
      </c>
      <c r="R766" s="150" t="s">
        <v>3783</v>
      </c>
      <c r="S766" s="150"/>
      <c r="T766" s="150" t="s">
        <v>3784</v>
      </c>
      <c r="U766" s="150" t="s">
        <v>2517</v>
      </c>
      <c r="V766" s="150" t="s">
        <v>2518</v>
      </c>
      <c r="W766" s="150" t="s">
        <v>2519</v>
      </c>
      <c r="X766" s="155">
        <v>48</v>
      </c>
      <c r="Y766" s="149"/>
      <c r="Z766" s="149"/>
      <c r="AA766" s="156" t="e">
        <f>SUMIFS('[4]HARGA (2)'!$B$2:$B$32,'[4]HARGA (2)'!$A$2:$A$32,V766)</f>
        <v>#VALUE!</v>
      </c>
      <c r="AB766" s="156" t="e">
        <f t="shared" si="11"/>
        <v>#VALUE!</v>
      </c>
    </row>
    <row r="767" spans="1:28" s="157" customFormat="1" x14ac:dyDescent="0.25">
      <c r="A767" s="149" t="s">
        <v>2506</v>
      </c>
      <c r="B767" s="158" t="s">
        <v>3785</v>
      </c>
      <c r="C767" s="159">
        <v>44522</v>
      </c>
      <c r="D767" s="160" t="s">
        <v>2508</v>
      </c>
      <c r="E767" s="160" t="s">
        <v>2509</v>
      </c>
      <c r="F767" s="160" t="s">
        <v>2510</v>
      </c>
      <c r="G767" s="160" t="s">
        <v>2511</v>
      </c>
      <c r="H767" s="161">
        <v>164</v>
      </c>
      <c r="I767" s="160" t="s">
        <v>2512</v>
      </c>
      <c r="J767" s="161">
        <v>5042547695</v>
      </c>
      <c r="K767" s="163">
        <v>44521</v>
      </c>
      <c r="L767" s="160" t="s">
        <v>53</v>
      </c>
      <c r="M767" s="160" t="s">
        <v>2514</v>
      </c>
      <c r="N767" s="160" t="s">
        <v>2514</v>
      </c>
      <c r="O767" s="160" t="s">
        <v>2556</v>
      </c>
      <c r="P767" s="160" t="s">
        <v>606</v>
      </c>
      <c r="Q767" s="160" t="s">
        <v>3782</v>
      </c>
      <c r="R767" s="160" t="s">
        <v>3786</v>
      </c>
      <c r="S767" s="160" t="s">
        <v>3779</v>
      </c>
      <c r="T767" s="160" t="s">
        <v>3787</v>
      </c>
      <c r="U767" s="161">
        <v>74559</v>
      </c>
      <c r="V767" s="160" t="s">
        <v>2524</v>
      </c>
      <c r="W767" s="160" t="s">
        <v>2519</v>
      </c>
      <c r="X767" s="164">
        <v>1104</v>
      </c>
      <c r="Y767" s="149"/>
      <c r="Z767" s="149"/>
      <c r="AA767" s="156" t="e">
        <f>SUMIFS('[4]HARGA (2)'!$B$2:$B$32,'[4]HARGA (2)'!$A$2:$A$32,V767)</f>
        <v>#VALUE!</v>
      </c>
      <c r="AB767" s="156" t="e">
        <f t="shared" si="11"/>
        <v>#VALUE!</v>
      </c>
    </row>
    <row r="768" spans="1:28" s="157" customFormat="1" x14ac:dyDescent="0.25">
      <c r="A768" s="149" t="s">
        <v>2506</v>
      </c>
      <c r="B768" s="158" t="s">
        <v>3785</v>
      </c>
      <c r="C768" s="159">
        <v>44522</v>
      </c>
      <c r="D768" s="160" t="s">
        <v>2508</v>
      </c>
      <c r="E768" s="160" t="s">
        <v>2509</v>
      </c>
      <c r="F768" s="160" t="s">
        <v>2510</v>
      </c>
      <c r="G768" s="160" t="s">
        <v>2511</v>
      </c>
      <c r="H768" s="161">
        <v>164</v>
      </c>
      <c r="I768" s="160" t="s">
        <v>2512</v>
      </c>
      <c r="J768" s="161">
        <v>5042547695</v>
      </c>
      <c r="K768" s="163">
        <v>44521</v>
      </c>
      <c r="L768" s="160" t="s">
        <v>53</v>
      </c>
      <c r="M768" s="160" t="s">
        <v>2514</v>
      </c>
      <c r="N768" s="160" t="s">
        <v>2514</v>
      </c>
      <c r="O768" s="160" t="s">
        <v>2556</v>
      </c>
      <c r="P768" s="160" t="s">
        <v>606</v>
      </c>
      <c r="Q768" s="160" t="s">
        <v>3782</v>
      </c>
      <c r="R768" s="160" t="s">
        <v>3786</v>
      </c>
      <c r="S768" s="160" t="s">
        <v>3779</v>
      </c>
      <c r="T768" s="160" t="s">
        <v>3787</v>
      </c>
      <c r="U768" s="161">
        <v>19310</v>
      </c>
      <c r="V768" s="160" t="s">
        <v>2525</v>
      </c>
      <c r="W768" s="160" t="s">
        <v>2519</v>
      </c>
      <c r="X768" s="164">
        <v>1104</v>
      </c>
      <c r="Y768" s="149"/>
      <c r="Z768" s="149"/>
      <c r="AA768" s="156" t="e">
        <f>SUMIFS('[4]HARGA (2)'!$B$2:$B$32,'[4]HARGA (2)'!$A$2:$A$32,V768)</f>
        <v>#VALUE!</v>
      </c>
      <c r="AB768" s="156" t="e">
        <f t="shared" si="11"/>
        <v>#VALUE!</v>
      </c>
    </row>
    <row r="769" spans="1:28" s="157" customFormat="1" x14ac:dyDescent="0.25">
      <c r="A769" s="149" t="s">
        <v>2506</v>
      </c>
      <c r="B769" s="158" t="s">
        <v>3785</v>
      </c>
      <c r="C769" s="159">
        <v>44522</v>
      </c>
      <c r="D769" s="160" t="s">
        <v>2508</v>
      </c>
      <c r="E769" s="160" t="s">
        <v>2509</v>
      </c>
      <c r="F769" s="160" t="s">
        <v>2510</v>
      </c>
      <c r="G769" s="160" t="s">
        <v>2511</v>
      </c>
      <c r="H769" s="161">
        <v>164</v>
      </c>
      <c r="I769" s="160" t="s">
        <v>2512</v>
      </c>
      <c r="J769" s="161">
        <v>5042547695</v>
      </c>
      <c r="K769" s="163">
        <v>44521</v>
      </c>
      <c r="L769" s="160" t="s">
        <v>53</v>
      </c>
      <c r="M769" s="160" t="s">
        <v>2514</v>
      </c>
      <c r="N769" s="160" t="s">
        <v>2514</v>
      </c>
      <c r="O769" s="160" t="s">
        <v>2556</v>
      </c>
      <c r="P769" s="160" t="s">
        <v>606</v>
      </c>
      <c r="Q769" s="160" t="s">
        <v>3782</v>
      </c>
      <c r="R769" s="160" t="s">
        <v>3786</v>
      </c>
      <c r="S769" s="160" t="s">
        <v>3779</v>
      </c>
      <c r="T769" s="160" t="s">
        <v>3787</v>
      </c>
      <c r="U769" s="160" t="s">
        <v>2517</v>
      </c>
      <c r="V769" s="160" t="s">
        <v>2518</v>
      </c>
      <c r="W769" s="160" t="s">
        <v>2519</v>
      </c>
      <c r="X769" s="164">
        <v>1104</v>
      </c>
      <c r="Y769" s="149"/>
      <c r="Z769" s="149"/>
      <c r="AA769" s="156" t="e">
        <f>SUMIFS('[4]HARGA (2)'!$B$2:$B$32,'[4]HARGA (2)'!$A$2:$A$32,V769)</f>
        <v>#VALUE!</v>
      </c>
      <c r="AB769" s="156" t="e">
        <f t="shared" si="11"/>
        <v>#VALUE!</v>
      </c>
    </row>
    <row r="770" spans="1:28" s="157" customFormat="1" x14ac:dyDescent="0.25">
      <c r="A770" s="149" t="s">
        <v>2506</v>
      </c>
      <c r="B770" s="158" t="s">
        <v>3785</v>
      </c>
      <c r="C770" s="159">
        <v>44522</v>
      </c>
      <c r="D770" s="160" t="s">
        <v>2508</v>
      </c>
      <c r="E770" s="160" t="s">
        <v>2509</v>
      </c>
      <c r="F770" s="160" t="s">
        <v>2510</v>
      </c>
      <c r="G770" s="160" t="s">
        <v>2511</v>
      </c>
      <c r="H770" s="161">
        <v>164</v>
      </c>
      <c r="I770" s="160" t="s">
        <v>2512</v>
      </c>
      <c r="J770" s="161">
        <v>5042547695</v>
      </c>
      <c r="K770" s="163">
        <v>44521</v>
      </c>
      <c r="L770" s="160" t="s">
        <v>53</v>
      </c>
      <c r="M770" s="160" t="s">
        <v>2514</v>
      </c>
      <c r="N770" s="160" t="s">
        <v>2514</v>
      </c>
      <c r="O770" s="160" t="s">
        <v>2556</v>
      </c>
      <c r="P770" s="160" t="s">
        <v>606</v>
      </c>
      <c r="Q770" s="160" t="s">
        <v>3782</v>
      </c>
      <c r="R770" s="160" t="s">
        <v>3786</v>
      </c>
      <c r="S770" s="160" t="s">
        <v>3779</v>
      </c>
      <c r="T770" s="160" t="s">
        <v>3787</v>
      </c>
      <c r="U770" s="161">
        <v>33300</v>
      </c>
      <c r="V770" s="160" t="s">
        <v>65</v>
      </c>
      <c r="W770" s="160" t="s">
        <v>2519</v>
      </c>
      <c r="X770" s="164">
        <v>24</v>
      </c>
      <c r="Y770" s="149"/>
      <c r="Z770" s="149"/>
      <c r="AA770" s="156" t="e">
        <f>SUMIFS('[4]HARGA (2)'!$B$2:$B$32,'[4]HARGA (2)'!$A$2:$A$32,V770)</f>
        <v>#VALUE!</v>
      </c>
      <c r="AB770" s="156" t="e">
        <f t="shared" si="11"/>
        <v>#VALUE!</v>
      </c>
    </row>
    <row r="771" spans="1:28" s="157" customFormat="1" x14ac:dyDescent="0.25">
      <c r="A771" s="149" t="s">
        <v>2506</v>
      </c>
      <c r="B771" s="150" t="s">
        <v>3788</v>
      </c>
      <c r="C771" s="151">
        <v>44522</v>
      </c>
      <c r="D771" s="150" t="s">
        <v>2508</v>
      </c>
      <c r="E771" s="150" t="s">
        <v>2509</v>
      </c>
      <c r="F771" s="150" t="s">
        <v>2510</v>
      </c>
      <c r="G771" s="150" t="s">
        <v>2511</v>
      </c>
      <c r="H771" s="152">
        <v>164</v>
      </c>
      <c r="I771" s="150" t="s">
        <v>2512</v>
      </c>
      <c r="J771" s="150"/>
      <c r="K771" s="154">
        <v>44520</v>
      </c>
      <c r="L771" s="150" t="s">
        <v>53</v>
      </c>
      <c r="M771" s="150" t="s">
        <v>2514</v>
      </c>
      <c r="N771" s="150" t="s">
        <v>2514</v>
      </c>
      <c r="O771" s="150" t="s">
        <v>948</v>
      </c>
      <c r="P771" s="150" t="s">
        <v>3789</v>
      </c>
      <c r="Q771" s="150" t="s">
        <v>3790</v>
      </c>
      <c r="R771" s="150" t="s">
        <v>3791</v>
      </c>
      <c r="S771" s="150"/>
      <c r="T771" s="150" t="s">
        <v>3792</v>
      </c>
      <c r="U771" s="150" t="s">
        <v>2517</v>
      </c>
      <c r="V771" s="150" t="s">
        <v>2518</v>
      </c>
      <c r="W771" s="150" t="s">
        <v>2519</v>
      </c>
      <c r="X771" s="155">
        <v>48</v>
      </c>
      <c r="Y771" s="149"/>
      <c r="Z771" s="149"/>
      <c r="AA771" s="156" t="e">
        <f>SUMIFS('[4]HARGA (2)'!$B$2:$B$32,'[4]HARGA (2)'!$A$2:$A$32,V771)</f>
        <v>#VALUE!</v>
      </c>
      <c r="AB771" s="156" t="e">
        <f t="shared" si="11"/>
        <v>#VALUE!</v>
      </c>
    </row>
    <row r="772" spans="1:28" s="157" customFormat="1" x14ac:dyDescent="0.25">
      <c r="A772" s="149" t="s">
        <v>2506</v>
      </c>
      <c r="B772" s="158" t="s">
        <v>3793</v>
      </c>
      <c r="C772" s="159">
        <v>44522</v>
      </c>
      <c r="D772" s="160" t="s">
        <v>2508</v>
      </c>
      <c r="E772" s="160" t="s">
        <v>2509</v>
      </c>
      <c r="F772" s="160" t="s">
        <v>2510</v>
      </c>
      <c r="G772" s="160" t="s">
        <v>2511</v>
      </c>
      <c r="H772" s="161">
        <v>164</v>
      </c>
      <c r="I772" s="160" t="s">
        <v>2512</v>
      </c>
      <c r="J772" s="161">
        <v>5042537081</v>
      </c>
      <c r="K772" s="163">
        <v>44520</v>
      </c>
      <c r="L772" s="160" t="s">
        <v>53</v>
      </c>
      <c r="M772" s="160" t="s">
        <v>2514</v>
      </c>
      <c r="N772" s="160" t="s">
        <v>2514</v>
      </c>
      <c r="O772" s="160" t="s">
        <v>3789</v>
      </c>
      <c r="P772" s="160" t="s">
        <v>948</v>
      </c>
      <c r="Q772" s="160" t="s">
        <v>3790</v>
      </c>
      <c r="R772" s="160" t="s">
        <v>3794</v>
      </c>
      <c r="S772" s="160" t="s">
        <v>3645</v>
      </c>
      <c r="T772" s="160" t="s">
        <v>3795</v>
      </c>
      <c r="U772" s="161">
        <v>74559</v>
      </c>
      <c r="V772" s="160" t="s">
        <v>2524</v>
      </c>
      <c r="W772" s="160" t="s">
        <v>2519</v>
      </c>
      <c r="X772" s="164">
        <v>1296</v>
      </c>
      <c r="Y772" s="149"/>
      <c r="Z772" s="149"/>
      <c r="AA772" s="156" t="e">
        <f>SUMIFS('[4]HARGA (2)'!$B$2:$B$32,'[4]HARGA (2)'!$A$2:$A$32,V772)</f>
        <v>#VALUE!</v>
      </c>
      <c r="AB772" s="156" t="e">
        <f t="shared" ref="AB772:AB835" si="12">AA772*X772</f>
        <v>#VALUE!</v>
      </c>
    </row>
    <row r="773" spans="1:28" s="157" customFormat="1" x14ac:dyDescent="0.25">
      <c r="A773" s="149" t="s">
        <v>2506</v>
      </c>
      <c r="B773" s="158" t="s">
        <v>3793</v>
      </c>
      <c r="C773" s="159">
        <v>44522</v>
      </c>
      <c r="D773" s="160" t="s">
        <v>2508</v>
      </c>
      <c r="E773" s="160" t="s">
        <v>2509</v>
      </c>
      <c r="F773" s="160" t="s">
        <v>2510</v>
      </c>
      <c r="G773" s="160" t="s">
        <v>2511</v>
      </c>
      <c r="H773" s="161">
        <v>164</v>
      </c>
      <c r="I773" s="160" t="s">
        <v>2512</v>
      </c>
      <c r="J773" s="161">
        <v>5042537081</v>
      </c>
      <c r="K773" s="163">
        <v>44520</v>
      </c>
      <c r="L773" s="160" t="s">
        <v>53</v>
      </c>
      <c r="M773" s="160" t="s">
        <v>2514</v>
      </c>
      <c r="N773" s="160" t="s">
        <v>2514</v>
      </c>
      <c r="O773" s="160" t="s">
        <v>3789</v>
      </c>
      <c r="P773" s="160" t="s">
        <v>948</v>
      </c>
      <c r="Q773" s="160" t="s">
        <v>3790</v>
      </c>
      <c r="R773" s="160" t="s">
        <v>3794</v>
      </c>
      <c r="S773" s="160" t="s">
        <v>3645</v>
      </c>
      <c r="T773" s="160" t="s">
        <v>3795</v>
      </c>
      <c r="U773" s="161">
        <v>19310</v>
      </c>
      <c r="V773" s="160" t="s">
        <v>2525</v>
      </c>
      <c r="W773" s="160" t="s">
        <v>2519</v>
      </c>
      <c r="X773" s="164">
        <v>1296</v>
      </c>
      <c r="Y773" s="149"/>
      <c r="Z773" s="149"/>
      <c r="AA773" s="156" t="e">
        <f>SUMIFS('[4]HARGA (2)'!$B$2:$B$32,'[4]HARGA (2)'!$A$2:$A$32,V773)</f>
        <v>#VALUE!</v>
      </c>
      <c r="AB773" s="156" t="e">
        <f t="shared" si="12"/>
        <v>#VALUE!</v>
      </c>
    </row>
    <row r="774" spans="1:28" s="157" customFormat="1" x14ac:dyDescent="0.25">
      <c r="A774" s="149" t="s">
        <v>2506</v>
      </c>
      <c r="B774" s="158" t="s">
        <v>3793</v>
      </c>
      <c r="C774" s="159">
        <v>44522</v>
      </c>
      <c r="D774" s="160" t="s">
        <v>2508</v>
      </c>
      <c r="E774" s="160" t="s">
        <v>2509</v>
      </c>
      <c r="F774" s="160" t="s">
        <v>2510</v>
      </c>
      <c r="G774" s="160" t="s">
        <v>2511</v>
      </c>
      <c r="H774" s="161">
        <v>164</v>
      </c>
      <c r="I774" s="160" t="s">
        <v>2512</v>
      </c>
      <c r="J774" s="161">
        <v>5042537081</v>
      </c>
      <c r="K774" s="163">
        <v>44520</v>
      </c>
      <c r="L774" s="160" t="s">
        <v>53</v>
      </c>
      <c r="M774" s="160" t="s">
        <v>2514</v>
      </c>
      <c r="N774" s="160" t="s">
        <v>2514</v>
      </c>
      <c r="O774" s="160" t="s">
        <v>3789</v>
      </c>
      <c r="P774" s="160" t="s">
        <v>948</v>
      </c>
      <c r="Q774" s="160" t="s">
        <v>3790</v>
      </c>
      <c r="R774" s="160" t="s">
        <v>3794</v>
      </c>
      <c r="S774" s="160" t="s">
        <v>3645</v>
      </c>
      <c r="T774" s="160" t="s">
        <v>3795</v>
      </c>
      <c r="U774" s="160" t="s">
        <v>2517</v>
      </c>
      <c r="V774" s="160" t="s">
        <v>2518</v>
      </c>
      <c r="W774" s="160" t="s">
        <v>2519</v>
      </c>
      <c r="X774" s="164">
        <v>1296</v>
      </c>
      <c r="Y774" s="149"/>
      <c r="Z774" s="149"/>
      <c r="AA774" s="156" t="e">
        <f>SUMIFS('[4]HARGA (2)'!$B$2:$B$32,'[4]HARGA (2)'!$A$2:$A$32,V774)</f>
        <v>#VALUE!</v>
      </c>
      <c r="AB774" s="156" t="e">
        <f t="shared" si="12"/>
        <v>#VALUE!</v>
      </c>
    </row>
    <row r="775" spans="1:28" s="157" customFormat="1" x14ac:dyDescent="0.25">
      <c r="A775" s="149" t="s">
        <v>2506</v>
      </c>
      <c r="B775" s="158" t="s">
        <v>3793</v>
      </c>
      <c r="C775" s="159">
        <v>44522</v>
      </c>
      <c r="D775" s="160" t="s">
        <v>2508</v>
      </c>
      <c r="E775" s="160" t="s">
        <v>2509</v>
      </c>
      <c r="F775" s="160" t="s">
        <v>2510</v>
      </c>
      <c r="G775" s="160" t="s">
        <v>2511</v>
      </c>
      <c r="H775" s="161">
        <v>164</v>
      </c>
      <c r="I775" s="160" t="s">
        <v>2512</v>
      </c>
      <c r="J775" s="161">
        <v>5042537081</v>
      </c>
      <c r="K775" s="163">
        <v>44520</v>
      </c>
      <c r="L775" s="160" t="s">
        <v>53</v>
      </c>
      <c r="M775" s="160" t="s">
        <v>2514</v>
      </c>
      <c r="N775" s="160" t="s">
        <v>2514</v>
      </c>
      <c r="O775" s="160" t="s">
        <v>3789</v>
      </c>
      <c r="P775" s="160" t="s">
        <v>948</v>
      </c>
      <c r="Q775" s="160" t="s">
        <v>3790</v>
      </c>
      <c r="R775" s="160" t="s">
        <v>3794</v>
      </c>
      <c r="S775" s="160" t="s">
        <v>3645</v>
      </c>
      <c r="T775" s="160" t="s">
        <v>3795</v>
      </c>
      <c r="U775" s="161">
        <v>33300</v>
      </c>
      <c r="V775" s="160" t="s">
        <v>65</v>
      </c>
      <c r="W775" s="160" t="s">
        <v>2519</v>
      </c>
      <c r="X775" s="164">
        <v>28</v>
      </c>
      <c r="Y775" s="149"/>
      <c r="Z775" s="149"/>
      <c r="AA775" s="156" t="e">
        <f>SUMIFS('[4]HARGA (2)'!$B$2:$B$32,'[4]HARGA (2)'!$A$2:$A$32,V775)</f>
        <v>#VALUE!</v>
      </c>
      <c r="AB775" s="156" t="e">
        <f t="shared" si="12"/>
        <v>#VALUE!</v>
      </c>
    </row>
    <row r="776" spans="1:28" s="157" customFormat="1" x14ac:dyDescent="0.25">
      <c r="A776" s="149" t="s">
        <v>2506</v>
      </c>
      <c r="B776" s="158" t="s">
        <v>3796</v>
      </c>
      <c r="C776" s="159">
        <v>44522</v>
      </c>
      <c r="D776" s="160" t="s">
        <v>2508</v>
      </c>
      <c r="E776" s="160" t="s">
        <v>2509</v>
      </c>
      <c r="F776" s="160" t="s">
        <v>2510</v>
      </c>
      <c r="G776" s="160" t="s">
        <v>2511</v>
      </c>
      <c r="H776" s="161">
        <v>164</v>
      </c>
      <c r="I776" s="160" t="s">
        <v>2512</v>
      </c>
      <c r="J776" s="161">
        <v>5042554535</v>
      </c>
      <c r="K776" s="163">
        <v>44521</v>
      </c>
      <c r="L776" s="160" t="s">
        <v>53</v>
      </c>
      <c r="M776" s="160" t="s">
        <v>2514</v>
      </c>
      <c r="N776" s="160" t="s">
        <v>2514</v>
      </c>
      <c r="O776" s="160" t="s">
        <v>116</v>
      </c>
      <c r="P776" s="160" t="s">
        <v>117</v>
      </c>
      <c r="Q776" s="160" t="s">
        <v>3797</v>
      </c>
      <c r="R776" s="160" t="s">
        <v>3798</v>
      </c>
      <c r="S776" s="160" t="s">
        <v>3739</v>
      </c>
      <c r="T776" s="160" t="s">
        <v>3799</v>
      </c>
      <c r="U776" s="161">
        <v>74559</v>
      </c>
      <c r="V776" s="160" t="s">
        <v>2524</v>
      </c>
      <c r="W776" s="160" t="s">
        <v>2519</v>
      </c>
      <c r="X776" s="164">
        <v>1344</v>
      </c>
      <c r="Y776" s="149"/>
      <c r="Z776" s="149"/>
      <c r="AA776" s="156" t="e">
        <f>SUMIFS('[4]HARGA (2)'!$B$2:$B$32,'[4]HARGA (2)'!$A$2:$A$32,V776)</f>
        <v>#VALUE!</v>
      </c>
      <c r="AB776" s="156" t="e">
        <f t="shared" si="12"/>
        <v>#VALUE!</v>
      </c>
    </row>
    <row r="777" spans="1:28" s="157" customFormat="1" x14ac:dyDescent="0.25">
      <c r="A777" s="149" t="s">
        <v>2506</v>
      </c>
      <c r="B777" s="158" t="s">
        <v>3796</v>
      </c>
      <c r="C777" s="159">
        <v>44522</v>
      </c>
      <c r="D777" s="160" t="s">
        <v>2508</v>
      </c>
      <c r="E777" s="160" t="s">
        <v>2509</v>
      </c>
      <c r="F777" s="160" t="s">
        <v>2510</v>
      </c>
      <c r="G777" s="160" t="s">
        <v>2511</v>
      </c>
      <c r="H777" s="161">
        <v>164</v>
      </c>
      <c r="I777" s="160" t="s">
        <v>2512</v>
      </c>
      <c r="J777" s="161">
        <v>5042554535</v>
      </c>
      <c r="K777" s="163">
        <v>44521</v>
      </c>
      <c r="L777" s="160" t="s">
        <v>53</v>
      </c>
      <c r="M777" s="160" t="s">
        <v>2514</v>
      </c>
      <c r="N777" s="160" t="s">
        <v>2514</v>
      </c>
      <c r="O777" s="160" t="s">
        <v>116</v>
      </c>
      <c r="P777" s="160" t="s">
        <v>117</v>
      </c>
      <c r="Q777" s="160" t="s">
        <v>3797</v>
      </c>
      <c r="R777" s="160" t="s">
        <v>3798</v>
      </c>
      <c r="S777" s="160" t="s">
        <v>3739</v>
      </c>
      <c r="T777" s="160" t="s">
        <v>3799</v>
      </c>
      <c r="U777" s="161">
        <v>19310</v>
      </c>
      <c r="V777" s="160" t="s">
        <v>2525</v>
      </c>
      <c r="W777" s="160" t="s">
        <v>2519</v>
      </c>
      <c r="X777" s="164">
        <v>1344</v>
      </c>
      <c r="Y777" s="149"/>
      <c r="Z777" s="149"/>
      <c r="AA777" s="156" t="e">
        <f>SUMIFS('[4]HARGA (2)'!$B$2:$B$32,'[4]HARGA (2)'!$A$2:$A$32,V777)</f>
        <v>#VALUE!</v>
      </c>
      <c r="AB777" s="156" t="e">
        <f t="shared" si="12"/>
        <v>#VALUE!</v>
      </c>
    </row>
    <row r="778" spans="1:28" s="157" customFormat="1" x14ac:dyDescent="0.25">
      <c r="A778" s="149" t="s">
        <v>2506</v>
      </c>
      <c r="B778" s="158" t="s">
        <v>3796</v>
      </c>
      <c r="C778" s="159">
        <v>44522</v>
      </c>
      <c r="D778" s="160" t="s">
        <v>2508</v>
      </c>
      <c r="E778" s="160" t="s">
        <v>2509</v>
      </c>
      <c r="F778" s="160" t="s">
        <v>2510</v>
      </c>
      <c r="G778" s="160" t="s">
        <v>2511</v>
      </c>
      <c r="H778" s="161">
        <v>164</v>
      </c>
      <c r="I778" s="160" t="s">
        <v>2512</v>
      </c>
      <c r="J778" s="161">
        <v>5042554535</v>
      </c>
      <c r="K778" s="163">
        <v>44521</v>
      </c>
      <c r="L778" s="160" t="s">
        <v>53</v>
      </c>
      <c r="M778" s="160" t="s">
        <v>2514</v>
      </c>
      <c r="N778" s="160" t="s">
        <v>2514</v>
      </c>
      <c r="O778" s="160" t="s">
        <v>116</v>
      </c>
      <c r="P778" s="160" t="s">
        <v>117</v>
      </c>
      <c r="Q778" s="160" t="s">
        <v>3797</v>
      </c>
      <c r="R778" s="160" t="s">
        <v>3798</v>
      </c>
      <c r="S778" s="160" t="s">
        <v>3739</v>
      </c>
      <c r="T778" s="160" t="s">
        <v>3799</v>
      </c>
      <c r="U778" s="160" t="s">
        <v>2517</v>
      </c>
      <c r="V778" s="160" t="s">
        <v>2518</v>
      </c>
      <c r="W778" s="160" t="s">
        <v>2519</v>
      </c>
      <c r="X778" s="164">
        <v>1344</v>
      </c>
      <c r="Y778" s="149"/>
      <c r="Z778" s="149"/>
      <c r="AA778" s="156" t="e">
        <f>SUMIFS('[4]HARGA (2)'!$B$2:$B$32,'[4]HARGA (2)'!$A$2:$A$32,V778)</f>
        <v>#VALUE!</v>
      </c>
      <c r="AB778" s="156" t="e">
        <f t="shared" si="12"/>
        <v>#VALUE!</v>
      </c>
    </row>
    <row r="779" spans="1:28" s="157" customFormat="1" x14ac:dyDescent="0.25">
      <c r="A779" s="149" t="s">
        <v>2506</v>
      </c>
      <c r="B779" s="158" t="s">
        <v>3796</v>
      </c>
      <c r="C779" s="159">
        <v>44522</v>
      </c>
      <c r="D779" s="160" t="s">
        <v>2508</v>
      </c>
      <c r="E779" s="160" t="s">
        <v>2509</v>
      </c>
      <c r="F779" s="160" t="s">
        <v>2510</v>
      </c>
      <c r="G779" s="160" t="s">
        <v>2511</v>
      </c>
      <c r="H779" s="161">
        <v>164</v>
      </c>
      <c r="I779" s="160" t="s">
        <v>2512</v>
      </c>
      <c r="J779" s="161">
        <v>5042554535</v>
      </c>
      <c r="K779" s="163">
        <v>44521</v>
      </c>
      <c r="L779" s="160" t="s">
        <v>53</v>
      </c>
      <c r="M779" s="160" t="s">
        <v>2514</v>
      </c>
      <c r="N779" s="160" t="s">
        <v>2514</v>
      </c>
      <c r="O779" s="160" t="s">
        <v>116</v>
      </c>
      <c r="P779" s="160" t="s">
        <v>117</v>
      </c>
      <c r="Q779" s="160" t="s">
        <v>3797</v>
      </c>
      <c r="R779" s="160" t="s">
        <v>3798</v>
      </c>
      <c r="S779" s="160" t="s">
        <v>3739</v>
      </c>
      <c r="T779" s="160" t="s">
        <v>3799</v>
      </c>
      <c r="U779" s="161">
        <v>33300</v>
      </c>
      <c r="V779" s="160" t="s">
        <v>65</v>
      </c>
      <c r="W779" s="160" t="s">
        <v>2519</v>
      </c>
      <c r="X779" s="164">
        <v>28</v>
      </c>
      <c r="Y779" s="149"/>
      <c r="Z779" s="149"/>
      <c r="AA779" s="156" t="e">
        <f>SUMIFS('[4]HARGA (2)'!$B$2:$B$32,'[4]HARGA (2)'!$A$2:$A$32,V779)</f>
        <v>#VALUE!</v>
      </c>
      <c r="AB779" s="156" t="e">
        <f t="shared" si="12"/>
        <v>#VALUE!</v>
      </c>
    </row>
    <row r="780" spans="1:28" s="157" customFormat="1" x14ac:dyDescent="0.25">
      <c r="A780" s="149" t="s">
        <v>2506</v>
      </c>
      <c r="B780" s="166" t="s">
        <v>3800</v>
      </c>
      <c r="C780" s="167">
        <v>44523</v>
      </c>
      <c r="D780" s="166" t="s">
        <v>2508</v>
      </c>
      <c r="E780" s="166" t="s">
        <v>2509</v>
      </c>
      <c r="F780" s="166" t="s">
        <v>2510</v>
      </c>
      <c r="G780" s="166" t="s">
        <v>2511</v>
      </c>
      <c r="H780" s="168">
        <v>118</v>
      </c>
      <c r="I780" s="166" t="s">
        <v>2541</v>
      </c>
      <c r="J780" s="166"/>
      <c r="K780" s="170">
        <v>44520</v>
      </c>
      <c r="L780" s="166" t="s">
        <v>193</v>
      </c>
      <c r="M780" s="166" t="s">
        <v>2514</v>
      </c>
      <c r="N780" s="166" t="s">
        <v>2514</v>
      </c>
      <c r="O780" s="166" t="s">
        <v>2126</v>
      </c>
      <c r="P780" s="166" t="s">
        <v>2127</v>
      </c>
      <c r="Q780" s="166"/>
      <c r="R780" s="166"/>
      <c r="S780" s="166"/>
      <c r="T780" s="166" t="s">
        <v>2544</v>
      </c>
      <c r="U780" s="168">
        <v>10116</v>
      </c>
      <c r="V780" s="166" t="s">
        <v>279</v>
      </c>
      <c r="W780" s="166" t="s">
        <v>2519</v>
      </c>
      <c r="X780" s="171">
        <v>16</v>
      </c>
      <c r="Y780" s="149"/>
      <c r="Z780" s="149"/>
      <c r="AA780" s="156" t="e">
        <f>SUMIFS('[4]HARGA (2)'!$B$2:$B$32,'[4]HARGA (2)'!$A$2:$A$32,V780)</f>
        <v>#VALUE!</v>
      </c>
      <c r="AB780" s="156" t="e">
        <f t="shared" si="12"/>
        <v>#VALUE!</v>
      </c>
    </row>
    <row r="781" spans="1:28" s="157" customFormat="1" x14ac:dyDescent="0.25">
      <c r="A781" s="149" t="s">
        <v>2506</v>
      </c>
      <c r="B781" s="158" t="s">
        <v>3801</v>
      </c>
      <c r="C781" s="159">
        <v>44523</v>
      </c>
      <c r="D781" s="160" t="s">
        <v>2508</v>
      </c>
      <c r="E781" s="160" t="s">
        <v>2509</v>
      </c>
      <c r="F781" s="160" t="s">
        <v>2510</v>
      </c>
      <c r="G781" s="160" t="s">
        <v>2511</v>
      </c>
      <c r="H781" s="161">
        <v>120</v>
      </c>
      <c r="I781" s="160" t="s">
        <v>2639</v>
      </c>
      <c r="J781" s="161">
        <v>5042560401</v>
      </c>
      <c r="K781" s="163">
        <v>44522</v>
      </c>
      <c r="L781" s="160" t="s">
        <v>386</v>
      </c>
      <c r="M781" s="160" t="s">
        <v>2514</v>
      </c>
      <c r="N781" s="160" t="s">
        <v>2514</v>
      </c>
      <c r="O781" s="160" t="s">
        <v>3802</v>
      </c>
      <c r="P781" s="160" t="s">
        <v>3803</v>
      </c>
      <c r="Q781" s="160" t="s">
        <v>3804</v>
      </c>
      <c r="R781" s="160" t="s">
        <v>3805</v>
      </c>
      <c r="S781" s="160" t="s">
        <v>3806</v>
      </c>
      <c r="T781" s="160" t="s">
        <v>3807</v>
      </c>
      <c r="U781" s="161">
        <v>74553</v>
      </c>
      <c r="V781" s="160" t="s">
        <v>277</v>
      </c>
      <c r="W781" s="160" t="s">
        <v>2519</v>
      </c>
      <c r="X781" s="164">
        <v>1365</v>
      </c>
      <c r="Y781" s="149"/>
      <c r="Z781" s="149"/>
      <c r="AA781" s="156" t="e">
        <f>SUMIFS('[4]HARGA (2)'!$B$2:$B$32,'[4]HARGA (2)'!$A$2:$A$32,V781)</f>
        <v>#VALUE!</v>
      </c>
      <c r="AB781" s="156" t="e">
        <f t="shared" si="12"/>
        <v>#VALUE!</v>
      </c>
    </row>
    <row r="782" spans="1:28" s="157" customFormat="1" x14ac:dyDescent="0.25">
      <c r="A782" s="149" t="s">
        <v>2506</v>
      </c>
      <c r="B782" s="158" t="s">
        <v>3808</v>
      </c>
      <c r="C782" s="159">
        <v>44523</v>
      </c>
      <c r="D782" s="160" t="s">
        <v>2508</v>
      </c>
      <c r="E782" s="160" t="s">
        <v>2509</v>
      </c>
      <c r="F782" s="160" t="s">
        <v>2510</v>
      </c>
      <c r="G782" s="160" t="s">
        <v>2511</v>
      </c>
      <c r="H782" s="161">
        <v>164</v>
      </c>
      <c r="I782" s="160" t="s">
        <v>2512</v>
      </c>
      <c r="J782" s="161">
        <v>5042553341</v>
      </c>
      <c r="K782" s="163">
        <v>44521</v>
      </c>
      <c r="L782" s="160" t="s">
        <v>53</v>
      </c>
      <c r="M782" s="160" t="s">
        <v>2514</v>
      </c>
      <c r="N782" s="160" t="s">
        <v>2514</v>
      </c>
      <c r="O782" s="160" t="s">
        <v>2158</v>
      </c>
      <c r="P782" s="160" t="s">
        <v>82</v>
      </c>
      <c r="Q782" s="160" t="s">
        <v>3809</v>
      </c>
      <c r="R782" s="160" t="s">
        <v>3810</v>
      </c>
      <c r="S782" s="160" t="s">
        <v>3811</v>
      </c>
      <c r="T782" s="160" t="s">
        <v>3812</v>
      </c>
      <c r="U782" s="161">
        <v>74559</v>
      </c>
      <c r="V782" s="160" t="s">
        <v>2524</v>
      </c>
      <c r="W782" s="160" t="s">
        <v>2519</v>
      </c>
      <c r="X782" s="164">
        <v>1152</v>
      </c>
      <c r="Y782" s="149"/>
      <c r="Z782" s="149"/>
      <c r="AA782" s="156" t="e">
        <f>SUMIFS('[4]HARGA (2)'!$B$2:$B$32,'[4]HARGA (2)'!$A$2:$A$32,V782)</f>
        <v>#VALUE!</v>
      </c>
      <c r="AB782" s="156" t="e">
        <f t="shared" si="12"/>
        <v>#VALUE!</v>
      </c>
    </row>
    <row r="783" spans="1:28" s="157" customFormat="1" x14ac:dyDescent="0.25">
      <c r="A783" s="149" t="s">
        <v>2506</v>
      </c>
      <c r="B783" s="158" t="s">
        <v>3808</v>
      </c>
      <c r="C783" s="159">
        <v>44523</v>
      </c>
      <c r="D783" s="160" t="s">
        <v>2508</v>
      </c>
      <c r="E783" s="160" t="s">
        <v>2509</v>
      </c>
      <c r="F783" s="160" t="s">
        <v>2510</v>
      </c>
      <c r="G783" s="160" t="s">
        <v>2511</v>
      </c>
      <c r="H783" s="161">
        <v>164</v>
      </c>
      <c r="I783" s="160" t="s">
        <v>2512</v>
      </c>
      <c r="J783" s="161">
        <v>5042553341</v>
      </c>
      <c r="K783" s="163">
        <v>44521</v>
      </c>
      <c r="L783" s="160" t="s">
        <v>53</v>
      </c>
      <c r="M783" s="160" t="s">
        <v>2514</v>
      </c>
      <c r="N783" s="160" t="s">
        <v>2514</v>
      </c>
      <c r="O783" s="160" t="s">
        <v>2158</v>
      </c>
      <c r="P783" s="160" t="s">
        <v>82</v>
      </c>
      <c r="Q783" s="160" t="s">
        <v>3809</v>
      </c>
      <c r="R783" s="160" t="s">
        <v>3810</v>
      </c>
      <c r="S783" s="160" t="s">
        <v>3811</v>
      </c>
      <c r="T783" s="160" t="s">
        <v>3812</v>
      </c>
      <c r="U783" s="161">
        <v>19310</v>
      </c>
      <c r="V783" s="160" t="s">
        <v>2525</v>
      </c>
      <c r="W783" s="160" t="s">
        <v>2519</v>
      </c>
      <c r="X783" s="164">
        <v>1152</v>
      </c>
      <c r="Y783" s="149"/>
      <c r="Z783" s="149"/>
      <c r="AA783" s="156" t="e">
        <f>SUMIFS('[4]HARGA (2)'!$B$2:$B$32,'[4]HARGA (2)'!$A$2:$A$32,V783)</f>
        <v>#VALUE!</v>
      </c>
      <c r="AB783" s="156" t="e">
        <f t="shared" si="12"/>
        <v>#VALUE!</v>
      </c>
    </row>
    <row r="784" spans="1:28" s="157" customFormat="1" x14ac:dyDescent="0.25">
      <c r="A784" s="149" t="s">
        <v>2506</v>
      </c>
      <c r="B784" s="158" t="s">
        <v>3808</v>
      </c>
      <c r="C784" s="159">
        <v>44523</v>
      </c>
      <c r="D784" s="160" t="s">
        <v>2508</v>
      </c>
      <c r="E784" s="160" t="s">
        <v>2509</v>
      </c>
      <c r="F784" s="160" t="s">
        <v>2510</v>
      </c>
      <c r="G784" s="160" t="s">
        <v>2511</v>
      </c>
      <c r="H784" s="161">
        <v>164</v>
      </c>
      <c r="I784" s="160" t="s">
        <v>2512</v>
      </c>
      <c r="J784" s="161">
        <v>5042553341</v>
      </c>
      <c r="K784" s="163">
        <v>44521</v>
      </c>
      <c r="L784" s="160" t="s">
        <v>53</v>
      </c>
      <c r="M784" s="160" t="s">
        <v>2514</v>
      </c>
      <c r="N784" s="160" t="s">
        <v>2514</v>
      </c>
      <c r="O784" s="160" t="s">
        <v>2158</v>
      </c>
      <c r="P784" s="160" t="s">
        <v>82</v>
      </c>
      <c r="Q784" s="160" t="s">
        <v>3809</v>
      </c>
      <c r="R784" s="160" t="s">
        <v>3810</v>
      </c>
      <c r="S784" s="160" t="s">
        <v>3811</v>
      </c>
      <c r="T784" s="160" t="s">
        <v>3812</v>
      </c>
      <c r="U784" s="160" t="s">
        <v>2517</v>
      </c>
      <c r="V784" s="160" t="s">
        <v>2518</v>
      </c>
      <c r="W784" s="160" t="s">
        <v>2519</v>
      </c>
      <c r="X784" s="164">
        <v>1152</v>
      </c>
      <c r="Y784" s="149"/>
      <c r="Z784" s="149"/>
      <c r="AA784" s="156" t="e">
        <f>SUMIFS('[4]HARGA (2)'!$B$2:$B$32,'[4]HARGA (2)'!$A$2:$A$32,V784)</f>
        <v>#VALUE!</v>
      </c>
      <c r="AB784" s="156" t="e">
        <f t="shared" si="12"/>
        <v>#VALUE!</v>
      </c>
    </row>
    <row r="785" spans="1:28" s="157" customFormat="1" x14ac:dyDescent="0.25">
      <c r="A785" s="149" t="s">
        <v>2506</v>
      </c>
      <c r="B785" s="158" t="s">
        <v>3808</v>
      </c>
      <c r="C785" s="159">
        <v>44523</v>
      </c>
      <c r="D785" s="160" t="s">
        <v>2508</v>
      </c>
      <c r="E785" s="160" t="s">
        <v>2509</v>
      </c>
      <c r="F785" s="160" t="s">
        <v>2510</v>
      </c>
      <c r="G785" s="160" t="s">
        <v>2511</v>
      </c>
      <c r="H785" s="161">
        <v>164</v>
      </c>
      <c r="I785" s="160" t="s">
        <v>2512</v>
      </c>
      <c r="J785" s="161">
        <v>5042553341</v>
      </c>
      <c r="K785" s="163">
        <v>44521</v>
      </c>
      <c r="L785" s="160" t="s">
        <v>53</v>
      </c>
      <c r="M785" s="160" t="s">
        <v>2514</v>
      </c>
      <c r="N785" s="160" t="s">
        <v>2514</v>
      </c>
      <c r="O785" s="160" t="s">
        <v>2158</v>
      </c>
      <c r="P785" s="160" t="s">
        <v>82</v>
      </c>
      <c r="Q785" s="160" t="s">
        <v>3809</v>
      </c>
      <c r="R785" s="160" t="s">
        <v>3810</v>
      </c>
      <c r="S785" s="160" t="s">
        <v>3811</v>
      </c>
      <c r="T785" s="160" t="s">
        <v>3812</v>
      </c>
      <c r="U785" s="161">
        <v>33300</v>
      </c>
      <c r="V785" s="160" t="s">
        <v>65</v>
      </c>
      <c r="W785" s="160" t="s">
        <v>2519</v>
      </c>
      <c r="X785" s="164">
        <v>24</v>
      </c>
      <c r="Y785" s="149"/>
      <c r="Z785" s="149"/>
      <c r="AA785" s="156" t="e">
        <f>SUMIFS('[4]HARGA (2)'!$B$2:$B$32,'[4]HARGA (2)'!$A$2:$A$32,V785)</f>
        <v>#VALUE!</v>
      </c>
      <c r="AB785" s="156" t="e">
        <f t="shared" si="12"/>
        <v>#VALUE!</v>
      </c>
    </row>
    <row r="786" spans="1:28" s="157" customFormat="1" x14ac:dyDescent="0.25">
      <c r="A786" s="149" t="s">
        <v>2506</v>
      </c>
      <c r="B786" s="158" t="s">
        <v>3813</v>
      </c>
      <c r="C786" s="159">
        <v>44523</v>
      </c>
      <c r="D786" s="160" t="s">
        <v>2508</v>
      </c>
      <c r="E786" s="160" t="s">
        <v>2509</v>
      </c>
      <c r="F786" s="160" t="s">
        <v>2510</v>
      </c>
      <c r="G786" s="160" t="s">
        <v>2511</v>
      </c>
      <c r="H786" s="161">
        <v>118</v>
      </c>
      <c r="I786" s="160" t="s">
        <v>2541</v>
      </c>
      <c r="J786" s="161">
        <v>5042574373</v>
      </c>
      <c r="K786" s="163">
        <v>44523</v>
      </c>
      <c r="L786" s="160" t="s">
        <v>2964</v>
      </c>
      <c r="M786" s="160" t="s">
        <v>2514</v>
      </c>
      <c r="N786" s="160" t="s">
        <v>2514</v>
      </c>
      <c r="O786" s="160" t="s">
        <v>820</v>
      </c>
      <c r="P786" s="160" t="s">
        <v>3814</v>
      </c>
      <c r="Q786" s="160" t="s">
        <v>3815</v>
      </c>
      <c r="R786" s="160" t="s">
        <v>3816</v>
      </c>
      <c r="S786" s="160"/>
      <c r="T786" s="160" t="s">
        <v>3817</v>
      </c>
      <c r="U786" s="161">
        <v>145141</v>
      </c>
      <c r="V786" s="160" t="s">
        <v>2600</v>
      </c>
      <c r="W786" s="160" t="s">
        <v>2519</v>
      </c>
      <c r="X786" s="164">
        <v>440</v>
      </c>
      <c r="Y786" s="149"/>
      <c r="Z786" s="149"/>
      <c r="AA786" s="156" t="e">
        <f>SUMIFS('[4]HARGA (2)'!$B$2:$B$32,'[4]HARGA (2)'!$A$2:$A$32,V786)</f>
        <v>#VALUE!</v>
      </c>
      <c r="AB786" s="156" t="e">
        <f t="shared" si="12"/>
        <v>#VALUE!</v>
      </c>
    </row>
    <row r="787" spans="1:28" s="157" customFormat="1" x14ac:dyDescent="0.25">
      <c r="A787" s="149" t="s">
        <v>2506</v>
      </c>
      <c r="B787" s="158" t="s">
        <v>3813</v>
      </c>
      <c r="C787" s="159">
        <v>44523</v>
      </c>
      <c r="D787" s="160" t="s">
        <v>2508</v>
      </c>
      <c r="E787" s="160" t="s">
        <v>2509</v>
      </c>
      <c r="F787" s="160" t="s">
        <v>2510</v>
      </c>
      <c r="G787" s="160" t="s">
        <v>2511</v>
      </c>
      <c r="H787" s="161">
        <v>118</v>
      </c>
      <c r="I787" s="160" t="s">
        <v>2541</v>
      </c>
      <c r="J787" s="161">
        <v>5042574373</v>
      </c>
      <c r="K787" s="163">
        <v>44523</v>
      </c>
      <c r="L787" s="160" t="s">
        <v>2964</v>
      </c>
      <c r="M787" s="160" t="s">
        <v>2514</v>
      </c>
      <c r="N787" s="160" t="s">
        <v>2514</v>
      </c>
      <c r="O787" s="160" t="s">
        <v>820</v>
      </c>
      <c r="P787" s="160" t="s">
        <v>3814</v>
      </c>
      <c r="Q787" s="160" t="s">
        <v>3815</v>
      </c>
      <c r="R787" s="160" t="s">
        <v>3816</v>
      </c>
      <c r="S787" s="160"/>
      <c r="T787" s="160" t="s">
        <v>3817</v>
      </c>
      <c r="U787" s="161">
        <v>145143</v>
      </c>
      <c r="V787" s="160" t="s">
        <v>2601</v>
      </c>
      <c r="W787" s="160" t="s">
        <v>2519</v>
      </c>
      <c r="X787" s="164">
        <v>176</v>
      </c>
      <c r="Y787" s="149"/>
      <c r="Z787" s="149"/>
      <c r="AA787" s="156" t="e">
        <f>SUMIFS('[4]HARGA (2)'!$B$2:$B$32,'[4]HARGA (2)'!$A$2:$A$32,V787)</f>
        <v>#VALUE!</v>
      </c>
      <c r="AB787" s="156" t="e">
        <f t="shared" si="12"/>
        <v>#VALUE!</v>
      </c>
    </row>
    <row r="788" spans="1:28" s="157" customFormat="1" x14ac:dyDescent="0.25">
      <c r="A788" s="149" t="s">
        <v>2506</v>
      </c>
      <c r="B788" s="158" t="s">
        <v>3813</v>
      </c>
      <c r="C788" s="159">
        <v>44523</v>
      </c>
      <c r="D788" s="160" t="s">
        <v>2508</v>
      </c>
      <c r="E788" s="160" t="s">
        <v>2509</v>
      </c>
      <c r="F788" s="160" t="s">
        <v>2510</v>
      </c>
      <c r="G788" s="160" t="s">
        <v>2511</v>
      </c>
      <c r="H788" s="161">
        <v>118</v>
      </c>
      <c r="I788" s="160" t="s">
        <v>2541</v>
      </c>
      <c r="J788" s="161">
        <v>5042574373</v>
      </c>
      <c r="K788" s="163">
        <v>44523</v>
      </c>
      <c r="L788" s="160" t="s">
        <v>2964</v>
      </c>
      <c r="M788" s="160" t="s">
        <v>2514</v>
      </c>
      <c r="N788" s="160" t="s">
        <v>2514</v>
      </c>
      <c r="O788" s="160" t="s">
        <v>820</v>
      </c>
      <c r="P788" s="160" t="s">
        <v>3814</v>
      </c>
      <c r="Q788" s="160" t="s">
        <v>3815</v>
      </c>
      <c r="R788" s="160" t="s">
        <v>3816</v>
      </c>
      <c r="S788" s="160"/>
      <c r="T788" s="160" t="s">
        <v>3817</v>
      </c>
      <c r="U788" s="161">
        <v>145144</v>
      </c>
      <c r="V788" s="160" t="s">
        <v>2602</v>
      </c>
      <c r="W788" s="160" t="s">
        <v>2519</v>
      </c>
      <c r="X788" s="164">
        <v>176</v>
      </c>
      <c r="Y788" s="149"/>
      <c r="Z788" s="149"/>
      <c r="AA788" s="156" t="e">
        <f>SUMIFS('[4]HARGA (2)'!$B$2:$B$32,'[4]HARGA (2)'!$A$2:$A$32,V788)</f>
        <v>#VALUE!</v>
      </c>
      <c r="AB788" s="156" t="e">
        <f t="shared" si="12"/>
        <v>#VALUE!</v>
      </c>
    </row>
    <row r="789" spans="1:28" s="157" customFormat="1" x14ac:dyDescent="0.25">
      <c r="A789" s="149" t="s">
        <v>2506</v>
      </c>
      <c r="B789" s="158" t="s">
        <v>3813</v>
      </c>
      <c r="C789" s="159">
        <v>44523</v>
      </c>
      <c r="D789" s="160" t="s">
        <v>2508</v>
      </c>
      <c r="E789" s="160" t="s">
        <v>2509</v>
      </c>
      <c r="F789" s="160" t="s">
        <v>2510</v>
      </c>
      <c r="G789" s="160" t="s">
        <v>2511</v>
      </c>
      <c r="H789" s="161">
        <v>118</v>
      </c>
      <c r="I789" s="160" t="s">
        <v>2541</v>
      </c>
      <c r="J789" s="161">
        <v>5042574373</v>
      </c>
      <c r="K789" s="163">
        <v>44523</v>
      </c>
      <c r="L789" s="160" t="s">
        <v>2964</v>
      </c>
      <c r="M789" s="160" t="s">
        <v>2514</v>
      </c>
      <c r="N789" s="160" t="s">
        <v>2514</v>
      </c>
      <c r="O789" s="160" t="s">
        <v>820</v>
      </c>
      <c r="P789" s="160" t="s">
        <v>3814</v>
      </c>
      <c r="Q789" s="160" t="s">
        <v>3815</v>
      </c>
      <c r="R789" s="160" t="s">
        <v>3816</v>
      </c>
      <c r="S789" s="160"/>
      <c r="T789" s="160" t="s">
        <v>3817</v>
      </c>
      <c r="U789" s="161">
        <v>145679</v>
      </c>
      <c r="V789" s="160" t="s">
        <v>2603</v>
      </c>
      <c r="W789" s="160" t="s">
        <v>2519</v>
      </c>
      <c r="X789" s="164">
        <v>88</v>
      </c>
      <c r="Y789" s="149"/>
      <c r="Z789" s="149"/>
      <c r="AA789" s="156" t="e">
        <f>SUMIFS('[4]HARGA (2)'!$B$2:$B$32,'[4]HARGA (2)'!$A$2:$A$32,V789)</f>
        <v>#VALUE!</v>
      </c>
      <c r="AB789" s="156" t="e">
        <f t="shared" si="12"/>
        <v>#VALUE!</v>
      </c>
    </row>
    <row r="790" spans="1:28" s="157" customFormat="1" x14ac:dyDescent="0.25">
      <c r="A790" s="149" t="s">
        <v>2506</v>
      </c>
      <c r="B790" s="158" t="s">
        <v>3818</v>
      </c>
      <c r="C790" s="159">
        <v>44523</v>
      </c>
      <c r="D790" s="160" t="s">
        <v>2508</v>
      </c>
      <c r="E790" s="160" t="s">
        <v>2509</v>
      </c>
      <c r="F790" s="160" t="s">
        <v>2510</v>
      </c>
      <c r="G790" s="160" t="s">
        <v>2511</v>
      </c>
      <c r="H790" s="161">
        <v>164</v>
      </c>
      <c r="I790" s="160" t="s">
        <v>2512</v>
      </c>
      <c r="J790" s="161">
        <v>5042566889</v>
      </c>
      <c r="K790" s="163">
        <v>44522</v>
      </c>
      <c r="L790" s="160" t="s">
        <v>53</v>
      </c>
      <c r="M790" s="160" t="s">
        <v>2514</v>
      </c>
      <c r="N790" s="160" t="s">
        <v>2514</v>
      </c>
      <c r="O790" s="160" t="s">
        <v>517</v>
      </c>
      <c r="P790" s="160" t="s">
        <v>518</v>
      </c>
      <c r="Q790" s="160" t="s">
        <v>3819</v>
      </c>
      <c r="R790" s="160" t="s">
        <v>3820</v>
      </c>
      <c r="S790" s="160" t="s">
        <v>3821</v>
      </c>
      <c r="T790" s="160" t="s">
        <v>3822</v>
      </c>
      <c r="U790" s="161">
        <v>74559</v>
      </c>
      <c r="V790" s="160" t="s">
        <v>2524</v>
      </c>
      <c r="W790" s="160" t="s">
        <v>2519</v>
      </c>
      <c r="X790" s="164">
        <v>1344</v>
      </c>
      <c r="Y790" s="149"/>
      <c r="Z790" s="149"/>
      <c r="AA790" s="156" t="e">
        <f>SUMIFS('[4]HARGA (2)'!$B$2:$B$32,'[4]HARGA (2)'!$A$2:$A$32,V790)</f>
        <v>#VALUE!</v>
      </c>
      <c r="AB790" s="156" t="e">
        <f t="shared" si="12"/>
        <v>#VALUE!</v>
      </c>
    </row>
    <row r="791" spans="1:28" s="157" customFormat="1" x14ac:dyDescent="0.25">
      <c r="A791" s="149" t="s">
        <v>2506</v>
      </c>
      <c r="B791" s="158" t="s">
        <v>3818</v>
      </c>
      <c r="C791" s="159">
        <v>44523</v>
      </c>
      <c r="D791" s="160" t="s">
        <v>2508</v>
      </c>
      <c r="E791" s="160" t="s">
        <v>2509</v>
      </c>
      <c r="F791" s="160" t="s">
        <v>2510</v>
      </c>
      <c r="G791" s="160" t="s">
        <v>2511</v>
      </c>
      <c r="H791" s="161">
        <v>164</v>
      </c>
      <c r="I791" s="160" t="s">
        <v>2512</v>
      </c>
      <c r="J791" s="161">
        <v>5042566889</v>
      </c>
      <c r="K791" s="163">
        <v>44522</v>
      </c>
      <c r="L791" s="160" t="s">
        <v>53</v>
      </c>
      <c r="M791" s="160" t="s">
        <v>2514</v>
      </c>
      <c r="N791" s="160" t="s">
        <v>2514</v>
      </c>
      <c r="O791" s="160" t="s">
        <v>517</v>
      </c>
      <c r="P791" s="160" t="s">
        <v>518</v>
      </c>
      <c r="Q791" s="160" t="s">
        <v>3819</v>
      </c>
      <c r="R791" s="160" t="s">
        <v>3820</v>
      </c>
      <c r="S791" s="160" t="s">
        <v>3821</v>
      </c>
      <c r="T791" s="160" t="s">
        <v>3822</v>
      </c>
      <c r="U791" s="161">
        <v>19310</v>
      </c>
      <c r="V791" s="160" t="s">
        <v>2525</v>
      </c>
      <c r="W791" s="160" t="s">
        <v>2519</v>
      </c>
      <c r="X791" s="164">
        <v>1344</v>
      </c>
      <c r="Y791" s="149"/>
      <c r="Z791" s="149"/>
      <c r="AA791" s="156" t="e">
        <f>SUMIFS('[4]HARGA (2)'!$B$2:$B$32,'[4]HARGA (2)'!$A$2:$A$32,V791)</f>
        <v>#VALUE!</v>
      </c>
      <c r="AB791" s="156" t="e">
        <f t="shared" si="12"/>
        <v>#VALUE!</v>
      </c>
    </row>
    <row r="792" spans="1:28" s="157" customFormat="1" x14ac:dyDescent="0.25">
      <c r="A792" s="149" t="s">
        <v>2506</v>
      </c>
      <c r="B792" s="158" t="s">
        <v>3818</v>
      </c>
      <c r="C792" s="159">
        <v>44523</v>
      </c>
      <c r="D792" s="160" t="s">
        <v>2508</v>
      </c>
      <c r="E792" s="160" t="s">
        <v>2509</v>
      </c>
      <c r="F792" s="160" t="s">
        <v>2510</v>
      </c>
      <c r="G792" s="160" t="s">
        <v>2511</v>
      </c>
      <c r="H792" s="161">
        <v>164</v>
      </c>
      <c r="I792" s="160" t="s">
        <v>2512</v>
      </c>
      <c r="J792" s="161">
        <v>5042566889</v>
      </c>
      <c r="K792" s="163">
        <v>44522</v>
      </c>
      <c r="L792" s="160" t="s">
        <v>53</v>
      </c>
      <c r="M792" s="160" t="s">
        <v>2514</v>
      </c>
      <c r="N792" s="160" t="s">
        <v>2514</v>
      </c>
      <c r="O792" s="160" t="s">
        <v>517</v>
      </c>
      <c r="P792" s="160" t="s">
        <v>518</v>
      </c>
      <c r="Q792" s="160" t="s">
        <v>3819</v>
      </c>
      <c r="R792" s="160" t="s">
        <v>3820</v>
      </c>
      <c r="S792" s="160" t="s">
        <v>3821</v>
      </c>
      <c r="T792" s="160" t="s">
        <v>3822</v>
      </c>
      <c r="U792" s="160" t="s">
        <v>2517</v>
      </c>
      <c r="V792" s="160" t="s">
        <v>2518</v>
      </c>
      <c r="W792" s="160" t="s">
        <v>2519</v>
      </c>
      <c r="X792" s="164">
        <v>1344</v>
      </c>
      <c r="Y792" s="149"/>
      <c r="Z792" s="149"/>
      <c r="AA792" s="156" t="e">
        <f>SUMIFS('[4]HARGA (2)'!$B$2:$B$32,'[4]HARGA (2)'!$A$2:$A$32,V792)</f>
        <v>#VALUE!</v>
      </c>
      <c r="AB792" s="156" t="e">
        <f t="shared" si="12"/>
        <v>#VALUE!</v>
      </c>
    </row>
    <row r="793" spans="1:28" s="157" customFormat="1" x14ac:dyDescent="0.25">
      <c r="A793" s="149" t="s">
        <v>2506</v>
      </c>
      <c r="B793" s="158" t="s">
        <v>3818</v>
      </c>
      <c r="C793" s="159">
        <v>44523</v>
      </c>
      <c r="D793" s="160" t="s">
        <v>2508</v>
      </c>
      <c r="E793" s="160" t="s">
        <v>2509</v>
      </c>
      <c r="F793" s="160" t="s">
        <v>2510</v>
      </c>
      <c r="G793" s="160" t="s">
        <v>2511</v>
      </c>
      <c r="H793" s="161">
        <v>164</v>
      </c>
      <c r="I793" s="160" t="s">
        <v>2512</v>
      </c>
      <c r="J793" s="161">
        <v>5042566889</v>
      </c>
      <c r="K793" s="163">
        <v>44522</v>
      </c>
      <c r="L793" s="160" t="s">
        <v>53</v>
      </c>
      <c r="M793" s="160" t="s">
        <v>2514</v>
      </c>
      <c r="N793" s="160" t="s">
        <v>2514</v>
      </c>
      <c r="O793" s="160" t="s">
        <v>517</v>
      </c>
      <c r="P793" s="160" t="s">
        <v>518</v>
      </c>
      <c r="Q793" s="160" t="s">
        <v>3819</v>
      </c>
      <c r="R793" s="160" t="s">
        <v>3820</v>
      </c>
      <c r="S793" s="160" t="s">
        <v>3821</v>
      </c>
      <c r="T793" s="160" t="s">
        <v>3822</v>
      </c>
      <c r="U793" s="161">
        <v>33300</v>
      </c>
      <c r="V793" s="160" t="s">
        <v>65</v>
      </c>
      <c r="W793" s="160" t="s">
        <v>2519</v>
      </c>
      <c r="X793" s="164">
        <v>28</v>
      </c>
      <c r="Y793" s="149"/>
      <c r="Z793" s="149"/>
      <c r="AA793" s="156" t="e">
        <f>SUMIFS('[4]HARGA (2)'!$B$2:$B$32,'[4]HARGA (2)'!$A$2:$A$32,V793)</f>
        <v>#VALUE!</v>
      </c>
      <c r="AB793" s="156" t="e">
        <f t="shared" si="12"/>
        <v>#VALUE!</v>
      </c>
    </row>
    <row r="794" spans="1:28" s="157" customFormat="1" x14ac:dyDescent="0.25">
      <c r="A794" s="149" t="s">
        <v>2506</v>
      </c>
      <c r="B794" s="158" t="s">
        <v>3823</v>
      </c>
      <c r="C794" s="159">
        <v>44523</v>
      </c>
      <c r="D794" s="160" t="s">
        <v>2508</v>
      </c>
      <c r="E794" s="160" t="s">
        <v>2509</v>
      </c>
      <c r="F794" s="160" t="s">
        <v>2510</v>
      </c>
      <c r="G794" s="160" t="s">
        <v>2511</v>
      </c>
      <c r="H794" s="161">
        <v>164</v>
      </c>
      <c r="I794" s="160" t="s">
        <v>2512</v>
      </c>
      <c r="J794" s="161">
        <v>5042569706</v>
      </c>
      <c r="K794" s="163">
        <v>44522</v>
      </c>
      <c r="L794" s="160" t="s">
        <v>53</v>
      </c>
      <c r="M794" s="160" t="s">
        <v>2514</v>
      </c>
      <c r="N794" s="160" t="s">
        <v>2514</v>
      </c>
      <c r="O794" s="160" t="s">
        <v>983</v>
      </c>
      <c r="P794" s="160" t="s">
        <v>984</v>
      </c>
      <c r="Q794" s="160" t="s">
        <v>3824</v>
      </c>
      <c r="R794" s="160" t="s">
        <v>3825</v>
      </c>
      <c r="S794" s="160" t="s">
        <v>3811</v>
      </c>
      <c r="T794" s="160" t="s">
        <v>3826</v>
      </c>
      <c r="U794" s="161">
        <v>74559</v>
      </c>
      <c r="V794" s="160" t="s">
        <v>2524</v>
      </c>
      <c r="W794" s="160" t="s">
        <v>2519</v>
      </c>
      <c r="X794" s="164">
        <v>384</v>
      </c>
      <c r="Y794" s="149"/>
      <c r="Z794" s="149"/>
      <c r="AA794" s="156" t="e">
        <f>SUMIFS('[4]HARGA (2)'!$B$2:$B$32,'[4]HARGA (2)'!$A$2:$A$32,V794)</f>
        <v>#VALUE!</v>
      </c>
      <c r="AB794" s="156" t="e">
        <f t="shared" si="12"/>
        <v>#VALUE!</v>
      </c>
    </row>
    <row r="795" spans="1:28" s="157" customFormat="1" x14ac:dyDescent="0.25">
      <c r="A795" s="149" t="s">
        <v>2506</v>
      </c>
      <c r="B795" s="158" t="s">
        <v>3823</v>
      </c>
      <c r="C795" s="159">
        <v>44523</v>
      </c>
      <c r="D795" s="160" t="s">
        <v>2508</v>
      </c>
      <c r="E795" s="160" t="s">
        <v>2509</v>
      </c>
      <c r="F795" s="160" t="s">
        <v>2510</v>
      </c>
      <c r="G795" s="160" t="s">
        <v>2511</v>
      </c>
      <c r="H795" s="161">
        <v>164</v>
      </c>
      <c r="I795" s="160" t="s">
        <v>2512</v>
      </c>
      <c r="J795" s="161">
        <v>5042569706</v>
      </c>
      <c r="K795" s="163">
        <v>44522</v>
      </c>
      <c r="L795" s="160" t="s">
        <v>53</v>
      </c>
      <c r="M795" s="160" t="s">
        <v>2514</v>
      </c>
      <c r="N795" s="160" t="s">
        <v>2514</v>
      </c>
      <c r="O795" s="160" t="s">
        <v>983</v>
      </c>
      <c r="P795" s="160" t="s">
        <v>984</v>
      </c>
      <c r="Q795" s="160" t="s">
        <v>3824</v>
      </c>
      <c r="R795" s="160" t="s">
        <v>3825</v>
      </c>
      <c r="S795" s="160" t="s">
        <v>3811</v>
      </c>
      <c r="T795" s="160" t="s">
        <v>3826</v>
      </c>
      <c r="U795" s="161">
        <v>19310</v>
      </c>
      <c r="V795" s="160" t="s">
        <v>2525</v>
      </c>
      <c r="W795" s="160" t="s">
        <v>2519</v>
      </c>
      <c r="X795" s="164">
        <v>384</v>
      </c>
      <c r="Y795" s="149"/>
      <c r="Z795" s="149"/>
      <c r="AA795" s="156" t="e">
        <f>SUMIFS('[4]HARGA (2)'!$B$2:$B$32,'[4]HARGA (2)'!$A$2:$A$32,V795)</f>
        <v>#VALUE!</v>
      </c>
      <c r="AB795" s="156" t="e">
        <f t="shared" si="12"/>
        <v>#VALUE!</v>
      </c>
    </row>
    <row r="796" spans="1:28" s="157" customFormat="1" x14ac:dyDescent="0.25">
      <c r="A796" s="149" t="s">
        <v>2506</v>
      </c>
      <c r="B796" s="158" t="s">
        <v>3823</v>
      </c>
      <c r="C796" s="159">
        <v>44523</v>
      </c>
      <c r="D796" s="160" t="s">
        <v>2508</v>
      </c>
      <c r="E796" s="160" t="s">
        <v>2509</v>
      </c>
      <c r="F796" s="160" t="s">
        <v>2510</v>
      </c>
      <c r="G796" s="160" t="s">
        <v>2511</v>
      </c>
      <c r="H796" s="161">
        <v>164</v>
      </c>
      <c r="I796" s="160" t="s">
        <v>2512</v>
      </c>
      <c r="J796" s="161">
        <v>5042569706</v>
      </c>
      <c r="K796" s="163">
        <v>44522</v>
      </c>
      <c r="L796" s="160" t="s">
        <v>53</v>
      </c>
      <c r="M796" s="160" t="s">
        <v>2514</v>
      </c>
      <c r="N796" s="160" t="s">
        <v>2514</v>
      </c>
      <c r="O796" s="160" t="s">
        <v>983</v>
      </c>
      <c r="P796" s="160" t="s">
        <v>984</v>
      </c>
      <c r="Q796" s="160" t="s">
        <v>3824</v>
      </c>
      <c r="R796" s="160" t="s">
        <v>3825</v>
      </c>
      <c r="S796" s="160" t="s">
        <v>3811</v>
      </c>
      <c r="T796" s="160" t="s">
        <v>3826</v>
      </c>
      <c r="U796" s="160" t="s">
        <v>2517</v>
      </c>
      <c r="V796" s="160" t="s">
        <v>2518</v>
      </c>
      <c r="W796" s="160" t="s">
        <v>2519</v>
      </c>
      <c r="X796" s="164">
        <v>384</v>
      </c>
      <c r="Y796" s="149"/>
      <c r="Z796" s="149"/>
      <c r="AA796" s="156" t="e">
        <f>SUMIFS('[4]HARGA (2)'!$B$2:$B$32,'[4]HARGA (2)'!$A$2:$A$32,V796)</f>
        <v>#VALUE!</v>
      </c>
      <c r="AB796" s="156" t="e">
        <f t="shared" si="12"/>
        <v>#VALUE!</v>
      </c>
    </row>
    <row r="797" spans="1:28" s="157" customFormat="1" x14ac:dyDescent="0.25">
      <c r="A797" s="149" t="s">
        <v>2506</v>
      </c>
      <c r="B797" s="158" t="s">
        <v>3823</v>
      </c>
      <c r="C797" s="159">
        <v>44523</v>
      </c>
      <c r="D797" s="160" t="s">
        <v>2508</v>
      </c>
      <c r="E797" s="160" t="s">
        <v>2509</v>
      </c>
      <c r="F797" s="160" t="s">
        <v>2510</v>
      </c>
      <c r="G797" s="160" t="s">
        <v>2511</v>
      </c>
      <c r="H797" s="161">
        <v>164</v>
      </c>
      <c r="I797" s="160" t="s">
        <v>2512</v>
      </c>
      <c r="J797" s="161">
        <v>5042569706</v>
      </c>
      <c r="K797" s="163">
        <v>44522</v>
      </c>
      <c r="L797" s="160" t="s">
        <v>53</v>
      </c>
      <c r="M797" s="160" t="s">
        <v>2514</v>
      </c>
      <c r="N797" s="160" t="s">
        <v>2514</v>
      </c>
      <c r="O797" s="160" t="s">
        <v>983</v>
      </c>
      <c r="P797" s="160" t="s">
        <v>984</v>
      </c>
      <c r="Q797" s="160" t="s">
        <v>3824</v>
      </c>
      <c r="R797" s="160" t="s">
        <v>3825</v>
      </c>
      <c r="S797" s="160" t="s">
        <v>3811</v>
      </c>
      <c r="T797" s="160" t="s">
        <v>3826</v>
      </c>
      <c r="U797" s="161">
        <v>33300</v>
      </c>
      <c r="V797" s="160" t="s">
        <v>65</v>
      </c>
      <c r="W797" s="160" t="s">
        <v>2519</v>
      </c>
      <c r="X797" s="164">
        <v>24</v>
      </c>
      <c r="Y797" s="149"/>
      <c r="Z797" s="149"/>
      <c r="AA797" s="156" t="e">
        <f>SUMIFS('[4]HARGA (2)'!$B$2:$B$32,'[4]HARGA (2)'!$A$2:$A$32,V797)</f>
        <v>#VALUE!</v>
      </c>
      <c r="AB797" s="156" t="e">
        <f t="shared" si="12"/>
        <v>#VALUE!</v>
      </c>
    </row>
    <row r="798" spans="1:28" s="157" customFormat="1" x14ac:dyDescent="0.25">
      <c r="A798" s="149" t="s">
        <v>2506</v>
      </c>
      <c r="B798" s="158" t="s">
        <v>3827</v>
      </c>
      <c r="C798" s="159">
        <v>44523</v>
      </c>
      <c r="D798" s="160" t="s">
        <v>2508</v>
      </c>
      <c r="E798" s="160" t="s">
        <v>2509</v>
      </c>
      <c r="F798" s="160" t="s">
        <v>2510</v>
      </c>
      <c r="G798" s="160" t="s">
        <v>2511</v>
      </c>
      <c r="H798" s="161">
        <v>164</v>
      </c>
      <c r="I798" s="160" t="s">
        <v>2512</v>
      </c>
      <c r="J798" s="161">
        <v>5042570734</v>
      </c>
      <c r="K798" s="163">
        <v>44522</v>
      </c>
      <c r="L798" s="160" t="s">
        <v>53</v>
      </c>
      <c r="M798" s="160" t="s">
        <v>2514</v>
      </c>
      <c r="N798" s="160" t="s">
        <v>2514</v>
      </c>
      <c r="O798" s="160" t="s">
        <v>95</v>
      </c>
      <c r="P798" s="160" t="s">
        <v>96</v>
      </c>
      <c r="Q798" s="160" t="s">
        <v>3828</v>
      </c>
      <c r="R798" s="160" t="s">
        <v>3829</v>
      </c>
      <c r="S798" s="160" t="s">
        <v>3830</v>
      </c>
      <c r="T798" s="160" t="s">
        <v>3831</v>
      </c>
      <c r="U798" s="161">
        <v>74559</v>
      </c>
      <c r="V798" s="160" t="s">
        <v>2524</v>
      </c>
      <c r="W798" s="160" t="s">
        <v>2519</v>
      </c>
      <c r="X798" s="164">
        <v>1344</v>
      </c>
      <c r="Y798" s="149"/>
      <c r="Z798" s="149"/>
      <c r="AA798" s="156" t="e">
        <f>SUMIFS('[4]HARGA (2)'!$B$2:$B$32,'[4]HARGA (2)'!$A$2:$A$32,V798)</f>
        <v>#VALUE!</v>
      </c>
      <c r="AB798" s="156" t="e">
        <f t="shared" si="12"/>
        <v>#VALUE!</v>
      </c>
    </row>
    <row r="799" spans="1:28" s="157" customFormat="1" x14ac:dyDescent="0.25">
      <c r="A799" s="149" t="s">
        <v>2506</v>
      </c>
      <c r="B799" s="158" t="s">
        <v>3827</v>
      </c>
      <c r="C799" s="159">
        <v>44523</v>
      </c>
      <c r="D799" s="160" t="s">
        <v>2508</v>
      </c>
      <c r="E799" s="160" t="s">
        <v>2509</v>
      </c>
      <c r="F799" s="160" t="s">
        <v>2510</v>
      </c>
      <c r="G799" s="160" t="s">
        <v>2511</v>
      </c>
      <c r="H799" s="161">
        <v>164</v>
      </c>
      <c r="I799" s="160" t="s">
        <v>2512</v>
      </c>
      <c r="J799" s="161">
        <v>5042570734</v>
      </c>
      <c r="K799" s="163">
        <v>44522</v>
      </c>
      <c r="L799" s="160" t="s">
        <v>53</v>
      </c>
      <c r="M799" s="160" t="s">
        <v>2514</v>
      </c>
      <c r="N799" s="160" t="s">
        <v>2514</v>
      </c>
      <c r="O799" s="160" t="s">
        <v>95</v>
      </c>
      <c r="P799" s="160" t="s">
        <v>96</v>
      </c>
      <c r="Q799" s="160" t="s">
        <v>3828</v>
      </c>
      <c r="R799" s="160" t="s">
        <v>3829</v>
      </c>
      <c r="S799" s="160" t="s">
        <v>3830</v>
      </c>
      <c r="T799" s="160" t="s">
        <v>3831</v>
      </c>
      <c r="U799" s="161">
        <v>19310</v>
      </c>
      <c r="V799" s="160" t="s">
        <v>2525</v>
      </c>
      <c r="W799" s="160" t="s">
        <v>2519</v>
      </c>
      <c r="X799" s="164">
        <v>1344</v>
      </c>
      <c r="Y799" s="149"/>
      <c r="Z799" s="149"/>
      <c r="AA799" s="156" t="e">
        <f>SUMIFS('[4]HARGA (2)'!$B$2:$B$32,'[4]HARGA (2)'!$A$2:$A$32,V799)</f>
        <v>#VALUE!</v>
      </c>
      <c r="AB799" s="156" t="e">
        <f t="shared" si="12"/>
        <v>#VALUE!</v>
      </c>
    </row>
    <row r="800" spans="1:28" s="157" customFormat="1" x14ac:dyDescent="0.25">
      <c r="A800" s="149" t="s">
        <v>2506</v>
      </c>
      <c r="B800" s="158" t="s">
        <v>3827</v>
      </c>
      <c r="C800" s="159">
        <v>44523</v>
      </c>
      <c r="D800" s="160" t="s">
        <v>2508</v>
      </c>
      <c r="E800" s="160" t="s">
        <v>2509</v>
      </c>
      <c r="F800" s="160" t="s">
        <v>2510</v>
      </c>
      <c r="G800" s="160" t="s">
        <v>2511</v>
      </c>
      <c r="H800" s="161">
        <v>164</v>
      </c>
      <c r="I800" s="160" t="s">
        <v>2512</v>
      </c>
      <c r="J800" s="161">
        <v>5042570734</v>
      </c>
      <c r="K800" s="163">
        <v>44522</v>
      </c>
      <c r="L800" s="160" t="s">
        <v>53</v>
      </c>
      <c r="M800" s="160" t="s">
        <v>2514</v>
      </c>
      <c r="N800" s="160" t="s">
        <v>2514</v>
      </c>
      <c r="O800" s="160" t="s">
        <v>95</v>
      </c>
      <c r="P800" s="160" t="s">
        <v>96</v>
      </c>
      <c r="Q800" s="160" t="s">
        <v>3828</v>
      </c>
      <c r="R800" s="160" t="s">
        <v>3829</v>
      </c>
      <c r="S800" s="160" t="s">
        <v>3830</v>
      </c>
      <c r="T800" s="160" t="s">
        <v>3831</v>
      </c>
      <c r="U800" s="160" t="s">
        <v>2517</v>
      </c>
      <c r="V800" s="160" t="s">
        <v>2518</v>
      </c>
      <c r="W800" s="160" t="s">
        <v>2519</v>
      </c>
      <c r="X800" s="164">
        <v>1344</v>
      </c>
      <c r="Y800" s="149"/>
      <c r="Z800" s="149"/>
      <c r="AA800" s="156" t="e">
        <f>SUMIFS('[4]HARGA (2)'!$B$2:$B$32,'[4]HARGA (2)'!$A$2:$A$32,V800)</f>
        <v>#VALUE!</v>
      </c>
      <c r="AB800" s="156" t="e">
        <f t="shared" si="12"/>
        <v>#VALUE!</v>
      </c>
    </row>
    <row r="801" spans="1:28" s="157" customFormat="1" x14ac:dyDescent="0.25">
      <c r="A801" s="149" t="s">
        <v>2506</v>
      </c>
      <c r="B801" s="158" t="s">
        <v>3827</v>
      </c>
      <c r="C801" s="159">
        <v>44523</v>
      </c>
      <c r="D801" s="160" t="s">
        <v>2508</v>
      </c>
      <c r="E801" s="160" t="s">
        <v>2509</v>
      </c>
      <c r="F801" s="160" t="s">
        <v>2510</v>
      </c>
      <c r="G801" s="160" t="s">
        <v>2511</v>
      </c>
      <c r="H801" s="161">
        <v>164</v>
      </c>
      <c r="I801" s="160" t="s">
        <v>2512</v>
      </c>
      <c r="J801" s="161">
        <v>5042570734</v>
      </c>
      <c r="K801" s="163">
        <v>44522</v>
      </c>
      <c r="L801" s="160" t="s">
        <v>53</v>
      </c>
      <c r="M801" s="160" t="s">
        <v>2514</v>
      </c>
      <c r="N801" s="160" t="s">
        <v>2514</v>
      </c>
      <c r="O801" s="160" t="s">
        <v>95</v>
      </c>
      <c r="P801" s="160" t="s">
        <v>96</v>
      </c>
      <c r="Q801" s="160" t="s">
        <v>3828</v>
      </c>
      <c r="R801" s="160" t="s">
        <v>3829</v>
      </c>
      <c r="S801" s="160" t="s">
        <v>3830</v>
      </c>
      <c r="T801" s="160" t="s">
        <v>3831</v>
      </c>
      <c r="U801" s="161">
        <v>33300</v>
      </c>
      <c r="V801" s="160" t="s">
        <v>65</v>
      </c>
      <c r="W801" s="160" t="s">
        <v>2519</v>
      </c>
      <c r="X801" s="164">
        <v>28</v>
      </c>
      <c r="Y801" s="149"/>
      <c r="Z801" s="149"/>
      <c r="AA801" s="156" t="e">
        <f>SUMIFS('[4]HARGA (2)'!$B$2:$B$32,'[4]HARGA (2)'!$A$2:$A$32,V801)</f>
        <v>#VALUE!</v>
      </c>
      <c r="AB801" s="156" t="e">
        <f t="shared" si="12"/>
        <v>#VALUE!</v>
      </c>
    </row>
    <row r="802" spans="1:28" s="157" customFormat="1" x14ac:dyDescent="0.25">
      <c r="A802" s="149" t="s">
        <v>2506</v>
      </c>
      <c r="B802" s="158" t="s">
        <v>3832</v>
      </c>
      <c r="C802" s="159">
        <v>44523</v>
      </c>
      <c r="D802" s="160" t="s">
        <v>2508</v>
      </c>
      <c r="E802" s="160" t="s">
        <v>2509</v>
      </c>
      <c r="F802" s="160" t="s">
        <v>2510</v>
      </c>
      <c r="G802" s="160" t="s">
        <v>2511</v>
      </c>
      <c r="H802" s="160" t="s">
        <v>2531</v>
      </c>
      <c r="I802" s="160" t="s">
        <v>2532</v>
      </c>
      <c r="J802" s="160"/>
      <c r="K802" s="163">
        <v>44522</v>
      </c>
      <c r="L802" s="160" t="s">
        <v>193</v>
      </c>
      <c r="M802" s="160" t="s">
        <v>2514</v>
      </c>
      <c r="N802" s="160" t="s">
        <v>2514</v>
      </c>
      <c r="O802" s="160" t="s">
        <v>3833</v>
      </c>
      <c r="P802" s="160" t="s">
        <v>1153</v>
      </c>
      <c r="Q802" s="161">
        <v>904021480002</v>
      </c>
      <c r="R802" s="160" t="s">
        <v>3834</v>
      </c>
      <c r="S802" s="160" t="s">
        <v>3835</v>
      </c>
      <c r="T802" s="160" t="s">
        <v>3836</v>
      </c>
      <c r="U802" s="161">
        <v>173022</v>
      </c>
      <c r="V802" s="160" t="s">
        <v>3533</v>
      </c>
      <c r="W802" s="160" t="s">
        <v>2519</v>
      </c>
      <c r="X802" s="164">
        <v>2000</v>
      </c>
      <c r="Y802" s="149"/>
      <c r="Z802" s="149"/>
      <c r="AA802" s="156" t="e">
        <f>SUMIFS('[4]HARGA (2)'!$B$2:$B$32,'[4]HARGA (2)'!$A$2:$A$32,V802)</f>
        <v>#VALUE!</v>
      </c>
      <c r="AB802" s="156" t="e">
        <f t="shared" si="12"/>
        <v>#VALUE!</v>
      </c>
    </row>
    <row r="803" spans="1:28" s="157" customFormat="1" x14ac:dyDescent="0.25">
      <c r="A803" s="149" t="s">
        <v>2506</v>
      </c>
      <c r="B803" s="158" t="s">
        <v>3832</v>
      </c>
      <c r="C803" s="159">
        <v>44523</v>
      </c>
      <c r="D803" s="160" t="s">
        <v>2508</v>
      </c>
      <c r="E803" s="160" t="s">
        <v>2509</v>
      </c>
      <c r="F803" s="160" t="s">
        <v>2510</v>
      </c>
      <c r="G803" s="160" t="s">
        <v>2511</v>
      </c>
      <c r="H803" s="160" t="s">
        <v>2531</v>
      </c>
      <c r="I803" s="160" t="s">
        <v>2532</v>
      </c>
      <c r="J803" s="160"/>
      <c r="K803" s="163">
        <v>44522</v>
      </c>
      <c r="L803" s="160" t="s">
        <v>193</v>
      </c>
      <c r="M803" s="160" t="s">
        <v>2514</v>
      </c>
      <c r="N803" s="160" t="s">
        <v>2514</v>
      </c>
      <c r="O803" s="160" t="s">
        <v>3833</v>
      </c>
      <c r="P803" s="160" t="s">
        <v>1153</v>
      </c>
      <c r="Q803" s="161">
        <v>904021480002</v>
      </c>
      <c r="R803" s="160" t="s">
        <v>3834</v>
      </c>
      <c r="S803" s="160" t="s">
        <v>3835</v>
      </c>
      <c r="T803" s="160" t="s">
        <v>3836</v>
      </c>
      <c r="U803" s="161">
        <v>70022</v>
      </c>
      <c r="V803" s="160" t="s">
        <v>3535</v>
      </c>
      <c r="W803" s="160" t="s">
        <v>2519</v>
      </c>
      <c r="X803" s="164">
        <v>40</v>
      </c>
      <c r="Y803" s="149"/>
      <c r="Z803" s="149"/>
      <c r="AA803" s="156" t="e">
        <f>SUMIFS('[4]HARGA (2)'!$B$2:$B$32,'[4]HARGA (2)'!$A$2:$A$32,V803)</f>
        <v>#VALUE!</v>
      </c>
      <c r="AB803" s="156" t="e">
        <f t="shared" si="12"/>
        <v>#VALUE!</v>
      </c>
    </row>
    <row r="804" spans="1:28" s="157" customFormat="1" x14ac:dyDescent="0.25">
      <c r="A804" s="149" t="s">
        <v>2506</v>
      </c>
      <c r="B804" s="166" t="s">
        <v>3837</v>
      </c>
      <c r="C804" s="167">
        <v>44523</v>
      </c>
      <c r="D804" s="166" t="s">
        <v>2508</v>
      </c>
      <c r="E804" s="166" t="s">
        <v>2509</v>
      </c>
      <c r="F804" s="166" t="s">
        <v>2510</v>
      </c>
      <c r="G804" s="166" t="s">
        <v>2511</v>
      </c>
      <c r="H804" s="168">
        <v>118</v>
      </c>
      <c r="I804" s="166" t="s">
        <v>2541</v>
      </c>
      <c r="J804" s="166"/>
      <c r="K804" s="170">
        <v>44520</v>
      </c>
      <c r="L804" s="166" t="s">
        <v>193</v>
      </c>
      <c r="M804" s="166" t="s">
        <v>2514</v>
      </c>
      <c r="N804" s="166" t="s">
        <v>2514</v>
      </c>
      <c r="O804" s="166" t="s">
        <v>3677</v>
      </c>
      <c r="P804" s="166" t="s">
        <v>3838</v>
      </c>
      <c r="Q804" s="166"/>
      <c r="R804" s="166"/>
      <c r="S804" s="166"/>
      <c r="T804" s="166" t="s">
        <v>2544</v>
      </c>
      <c r="U804" s="168">
        <v>10116</v>
      </c>
      <c r="V804" s="166" t="s">
        <v>279</v>
      </c>
      <c r="W804" s="166" t="s">
        <v>2519</v>
      </c>
      <c r="X804" s="171">
        <v>16</v>
      </c>
      <c r="Y804" s="149"/>
      <c r="Z804" s="149"/>
      <c r="AA804" s="156" t="e">
        <f>SUMIFS('[4]HARGA (2)'!$B$2:$B$32,'[4]HARGA (2)'!$A$2:$A$32,V804)</f>
        <v>#VALUE!</v>
      </c>
      <c r="AB804" s="156" t="e">
        <f t="shared" si="12"/>
        <v>#VALUE!</v>
      </c>
    </row>
    <row r="805" spans="1:28" s="157" customFormat="1" x14ac:dyDescent="0.25">
      <c r="A805" s="149" t="s">
        <v>2506</v>
      </c>
      <c r="B805" s="166" t="s">
        <v>3839</v>
      </c>
      <c r="C805" s="167">
        <v>44523</v>
      </c>
      <c r="D805" s="166" t="s">
        <v>2508</v>
      </c>
      <c r="E805" s="166" t="s">
        <v>2509</v>
      </c>
      <c r="F805" s="166" t="s">
        <v>2510</v>
      </c>
      <c r="G805" s="166" t="s">
        <v>2511</v>
      </c>
      <c r="H805" s="168">
        <v>118</v>
      </c>
      <c r="I805" s="166" t="s">
        <v>2541</v>
      </c>
      <c r="J805" s="166"/>
      <c r="K805" s="170">
        <v>44519</v>
      </c>
      <c r="L805" s="166" t="s">
        <v>193</v>
      </c>
      <c r="M805" s="166" t="s">
        <v>2514</v>
      </c>
      <c r="N805" s="166" t="s">
        <v>2514</v>
      </c>
      <c r="O805" s="166" t="s">
        <v>828</v>
      </c>
      <c r="P805" s="166" t="s">
        <v>3840</v>
      </c>
      <c r="Q805" s="166"/>
      <c r="R805" s="166"/>
      <c r="S805" s="166"/>
      <c r="T805" s="166" t="s">
        <v>2544</v>
      </c>
      <c r="U805" s="168">
        <v>10116</v>
      </c>
      <c r="V805" s="166" t="s">
        <v>279</v>
      </c>
      <c r="W805" s="166" t="s">
        <v>2519</v>
      </c>
      <c r="X805" s="171">
        <v>16</v>
      </c>
      <c r="Y805" s="149"/>
      <c r="Z805" s="149"/>
      <c r="AA805" s="156" t="e">
        <f>SUMIFS('[4]HARGA (2)'!$B$2:$B$32,'[4]HARGA (2)'!$A$2:$A$32,V805)</f>
        <v>#VALUE!</v>
      </c>
      <c r="AB805" s="156" t="e">
        <f t="shared" si="12"/>
        <v>#VALUE!</v>
      </c>
    </row>
    <row r="806" spans="1:28" s="157" customFormat="1" x14ac:dyDescent="0.25">
      <c r="A806" s="149" t="s">
        <v>2506</v>
      </c>
      <c r="B806" s="158" t="s">
        <v>3841</v>
      </c>
      <c r="C806" s="159">
        <v>44523</v>
      </c>
      <c r="D806" s="160" t="s">
        <v>2508</v>
      </c>
      <c r="E806" s="160" t="s">
        <v>2509</v>
      </c>
      <c r="F806" s="160" t="s">
        <v>2510</v>
      </c>
      <c r="G806" s="160" t="s">
        <v>2511</v>
      </c>
      <c r="H806" s="161">
        <v>164</v>
      </c>
      <c r="I806" s="160" t="s">
        <v>2512</v>
      </c>
      <c r="J806" s="161">
        <v>5042574557</v>
      </c>
      <c r="K806" s="163">
        <v>44523</v>
      </c>
      <c r="L806" s="160" t="s">
        <v>53</v>
      </c>
      <c r="M806" s="160" t="s">
        <v>2514</v>
      </c>
      <c r="N806" s="160" t="s">
        <v>2514</v>
      </c>
      <c r="O806" s="160" t="s">
        <v>3842</v>
      </c>
      <c r="P806" s="160" t="s">
        <v>560</v>
      </c>
      <c r="Q806" s="160" t="s">
        <v>3843</v>
      </c>
      <c r="R806" s="160" t="s">
        <v>3844</v>
      </c>
      <c r="S806" s="160" t="s">
        <v>3845</v>
      </c>
      <c r="T806" s="160" t="s">
        <v>3846</v>
      </c>
      <c r="U806" s="161">
        <v>74559</v>
      </c>
      <c r="V806" s="160" t="s">
        <v>2524</v>
      </c>
      <c r="W806" s="160" t="s">
        <v>2519</v>
      </c>
      <c r="X806" s="164">
        <v>1152</v>
      </c>
      <c r="Y806" s="149"/>
      <c r="Z806" s="149"/>
      <c r="AA806" s="156" t="e">
        <f>SUMIFS('[4]HARGA (2)'!$B$2:$B$32,'[4]HARGA (2)'!$A$2:$A$32,V806)</f>
        <v>#VALUE!</v>
      </c>
      <c r="AB806" s="156" t="e">
        <f t="shared" si="12"/>
        <v>#VALUE!</v>
      </c>
    </row>
    <row r="807" spans="1:28" s="157" customFormat="1" x14ac:dyDescent="0.25">
      <c r="A807" s="149" t="s">
        <v>2506</v>
      </c>
      <c r="B807" s="158" t="s">
        <v>3841</v>
      </c>
      <c r="C807" s="159">
        <v>44523</v>
      </c>
      <c r="D807" s="160" t="s">
        <v>2508</v>
      </c>
      <c r="E807" s="160" t="s">
        <v>2509</v>
      </c>
      <c r="F807" s="160" t="s">
        <v>2510</v>
      </c>
      <c r="G807" s="160" t="s">
        <v>2511</v>
      </c>
      <c r="H807" s="161">
        <v>164</v>
      </c>
      <c r="I807" s="160" t="s">
        <v>2512</v>
      </c>
      <c r="J807" s="161">
        <v>5042574557</v>
      </c>
      <c r="K807" s="163">
        <v>44523</v>
      </c>
      <c r="L807" s="160" t="s">
        <v>53</v>
      </c>
      <c r="M807" s="160" t="s">
        <v>2514</v>
      </c>
      <c r="N807" s="160" t="s">
        <v>2514</v>
      </c>
      <c r="O807" s="160" t="s">
        <v>3842</v>
      </c>
      <c r="P807" s="160" t="s">
        <v>560</v>
      </c>
      <c r="Q807" s="160" t="s">
        <v>3843</v>
      </c>
      <c r="R807" s="160" t="s">
        <v>3844</v>
      </c>
      <c r="S807" s="160" t="s">
        <v>3845</v>
      </c>
      <c r="T807" s="160" t="s">
        <v>3846</v>
      </c>
      <c r="U807" s="161">
        <v>19310</v>
      </c>
      <c r="V807" s="160" t="s">
        <v>2525</v>
      </c>
      <c r="W807" s="160" t="s">
        <v>2519</v>
      </c>
      <c r="X807" s="164">
        <v>1152</v>
      </c>
      <c r="Y807" s="149"/>
      <c r="Z807" s="149"/>
      <c r="AA807" s="156" t="e">
        <f>SUMIFS('[4]HARGA (2)'!$B$2:$B$32,'[4]HARGA (2)'!$A$2:$A$32,V807)</f>
        <v>#VALUE!</v>
      </c>
      <c r="AB807" s="156" t="e">
        <f t="shared" si="12"/>
        <v>#VALUE!</v>
      </c>
    </row>
    <row r="808" spans="1:28" s="157" customFormat="1" x14ac:dyDescent="0.25">
      <c r="A808" s="149" t="s">
        <v>2506</v>
      </c>
      <c r="B808" s="158" t="s">
        <v>3841</v>
      </c>
      <c r="C808" s="159">
        <v>44523</v>
      </c>
      <c r="D808" s="160" t="s">
        <v>2508</v>
      </c>
      <c r="E808" s="160" t="s">
        <v>2509</v>
      </c>
      <c r="F808" s="160" t="s">
        <v>2510</v>
      </c>
      <c r="G808" s="160" t="s">
        <v>2511</v>
      </c>
      <c r="H808" s="161">
        <v>164</v>
      </c>
      <c r="I808" s="160" t="s">
        <v>2512</v>
      </c>
      <c r="J808" s="161">
        <v>5042574557</v>
      </c>
      <c r="K808" s="163">
        <v>44523</v>
      </c>
      <c r="L808" s="160" t="s">
        <v>53</v>
      </c>
      <c r="M808" s="160" t="s">
        <v>2514</v>
      </c>
      <c r="N808" s="160" t="s">
        <v>2514</v>
      </c>
      <c r="O808" s="160" t="s">
        <v>3842</v>
      </c>
      <c r="P808" s="160" t="s">
        <v>560</v>
      </c>
      <c r="Q808" s="160" t="s">
        <v>3843</v>
      </c>
      <c r="R808" s="160" t="s">
        <v>3844</v>
      </c>
      <c r="S808" s="160" t="s">
        <v>3845</v>
      </c>
      <c r="T808" s="160" t="s">
        <v>3846</v>
      </c>
      <c r="U808" s="160" t="s">
        <v>2517</v>
      </c>
      <c r="V808" s="160" t="s">
        <v>2518</v>
      </c>
      <c r="W808" s="160" t="s">
        <v>2519</v>
      </c>
      <c r="X808" s="164">
        <v>1152</v>
      </c>
      <c r="Y808" s="149"/>
      <c r="Z808" s="149"/>
      <c r="AA808" s="156" t="e">
        <f>SUMIFS('[4]HARGA (2)'!$B$2:$B$32,'[4]HARGA (2)'!$A$2:$A$32,V808)</f>
        <v>#VALUE!</v>
      </c>
      <c r="AB808" s="156" t="e">
        <f t="shared" si="12"/>
        <v>#VALUE!</v>
      </c>
    </row>
    <row r="809" spans="1:28" s="157" customFormat="1" x14ac:dyDescent="0.25">
      <c r="A809" s="149" t="s">
        <v>2506</v>
      </c>
      <c r="B809" s="158" t="s">
        <v>3841</v>
      </c>
      <c r="C809" s="159">
        <v>44523</v>
      </c>
      <c r="D809" s="160" t="s">
        <v>2508</v>
      </c>
      <c r="E809" s="160" t="s">
        <v>2509</v>
      </c>
      <c r="F809" s="160" t="s">
        <v>2510</v>
      </c>
      <c r="G809" s="160" t="s">
        <v>2511</v>
      </c>
      <c r="H809" s="161">
        <v>164</v>
      </c>
      <c r="I809" s="160" t="s">
        <v>2512</v>
      </c>
      <c r="J809" s="161">
        <v>5042574557</v>
      </c>
      <c r="K809" s="163">
        <v>44523</v>
      </c>
      <c r="L809" s="160" t="s">
        <v>53</v>
      </c>
      <c r="M809" s="160" t="s">
        <v>2514</v>
      </c>
      <c r="N809" s="160" t="s">
        <v>2514</v>
      </c>
      <c r="O809" s="160" t="s">
        <v>3842</v>
      </c>
      <c r="P809" s="160" t="s">
        <v>560</v>
      </c>
      <c r="Q809" s="160" t="s">
        <v>3843</v>
      </c>
      <c r="R809" s="160" t="s">
        <v>3844</v>
      </c>
      <c r="S809" s="160" t="s">
        <v>3845</v>
      </c>
      <c r="T809" s="160" t="s">
        <v>3846</v>
      </c>
      <c r="U809" s="161">
        <v>33300</v>
      </c>
      <c r="V809" s="160" t="s">
        <v>65</v>
      </c>
      <c r="W809" s="160" t="s">
        <v>2519</v>
      </c>
      <c r="X809" s="164">
        <v>24</v>
      </c>
      <c r="Y809" s="149"/>
      <c r="Z809" s="149"/>
      <c r="AA809" s="156" t="e">
        <f>SUMIFS('[4]HARGA (2)'!$B$2:$B$32,'[4]HARGA (2)'!$A$2:$A$32,V809)</f>
        <v>#VALUE!</v>
      </c>
      <c r="AB809" s="156" t="e">
        <f t="shared" si="12"/>
        <v>#VALUE!</v>
      </c>
    </row>
    <row r="810" spans="1:28" s="157" customFormat="1" x14ac:dyDescent="0.25">
      <c r="A810" s="149" t="s">
        <v>2506</v>
      </c>
      <c r="B810" s="150" t="s">
        <v>3847</v>
      </c>
      <c r="C810" s="151">
        <v>44523</v>
      </c>
      <c r="D810" s="150" t="s">
        <v>2508</v>
      </c>
      <c r="E810" s="150" t="s">
        <v>2509</v>
      </c>
      <c r="F810" s="150" t="s">
        <v>2510</v>
      </c>
      <c r="G810" s="150" t="s">
        <v>2511</v>
      </c>
      <c r="H810" s="152">
        <v>164</v>
      </c>
      <c r="I810" s="150" t="s">
        <v>2512</v>
      </c>
      <c r="J810" s="150"/>
      <c r="K810" s="154">
        <v>44523</v>
      </c>
      <c r="L810" s="150" t="s">
        <v>53</v>
      </c>
      <c r="M810" s="150" t="s">
        <v>2514</v>
      </c>
      <c r="N810" s="150" t="s">
        <v>2514</v>
      </c>
      <c r="O810" s="150" t="s">
        <v>2572</v>
      </c>
      <c r="P810" s="150" t="s">
        <v>948</v>
      </c>
      <c r="Q810" s="150" t="s">
        <v>3848</v>
      </c>
      <c r="R810" s="150" t="s">
        <v>3849</v>
      </c>
      <c r="S810" s="150"/>
      <c r="T810" s="150" t="s">
        <v>3850</v>
      </c>
      <c r="U810" s="150" t="s">
        <v>2517</v>
      </c>
      <c r="V810" s="150" t="s">
        <v>2518</v>
      </c>
      <c r="W810" s="150" t="s">
        <v>2519</v>
      </c>
      <c r="X810" s="155">
        <v>45</v>
      </c>
      <c r="Y810" s="149"/>
      <c r="Z810" s="149"/>
      <c r="AA810" s="156" t="e">
        <f>SUMIFS('[4]HARGA (2)'!$B$2:$B$32,'[4]HARGA (2)'!$A$2:$A$32,V810)</f>
        <v>#VALUE!</v>
      </c>
      <c r="AB810" s="156" t="e">
        <f t="shared" si="12"/>
        <v>#VALUE!</v>
      </c>
    </row>
    <row r="811" spans="1:28" s="157" customFormat="1" x14ac:dyDescent="0.25">
      <c r="A811" s="149" t="s">
        <v>2506</v>
      </c>
      <c r="B811" s="158" t="s">
        <v>3851</v>
      </c>
      <c r="C811" s="159">
        <v>44523</v>
      </c>
      <c r="D811" s="160" t="s">
        <v>2508</v>
      </c>
      <c r="E811" s="160" t="s">
        <v>2509</v>
      </c>
      <c r="F811" s="160" t="s">
        <v>2510</v>
      </c>
      <c r="G811" s="160" t="s">
        <v>2511</v>
      </c>
      <c r="H811" s="161">
        <v>164</v>
      </c>
      <c r="I811" s="160" t="s">
        <v>2512</v>
      </c>
      <c r="J811" s="161">
        <v>5042571256</v>
      </c>
      <c r="K811" s="163">
        <v>44523</v>
      </c>
      <c r="L811" s="160" t="s">
        <v>53</v>
      </c>
      <c r="M811" s="160" t="s">
        <v>2514</v>
      </c>
      <c r="N811" s="160" t="s">
        <v>2514</v>
      </c>
      <c r="O811" s="160" t="s">
        <v>2572</v>
      </c>
      <c r="P811" s="160" t="s">
        <v>948</v>
      </c>
      <c r="Q811" s="160" t="s">
        <v>3848</v>
      </c>
      <c r="R811" s="160" t="s">
        <v>3852</v>
      </c>
      <c r="S811" s="160" t="s">
        <v>3853</v>
      </c>
      <c r="T811" s="160" t="s">
        <v>3854</v>
      </c>
      <c r="U811" s="161">
        <v>74559</v>
      </c>
      <c r="V811" s="160" t="s">
        <v>2524</v>
      </c>
      <c r="W811" s="160" t="s">
        <v>2519</v>
      </c>
      <c r="X811" s="164">
        <v>1344</v>
      </c>
      <c r="Y811" s="149"/>
      <c r="Z811" s="149"/>
      <c r="AA811" s="156" t="e">
        <f>SUMIFS('[4]HARGA (2)'!$B$2:$B$32,'[4]HARGA (2)'!$A$2:$A$32,V811)</f>
        <v>#VALUE!</v>
      </c>
      <c r="AB811" s="156" t="e">
        <f t="shared" si="12"/>
        <v>#VALUE!</v>
      </c>
    </row>
    <row r="812" spans="1:28" s="157" customFormat="1" x14ac:dyDescent="0.25">
      <c r="A812" s="149" t="s">
        <v>2506</v>
      </c>
      <c r="B812" s="158" t="s">
        <v>3851</v>
      </c>
      <c r="C812" s="159">
        <v>44523</v>
      </c>
      <c r="D812" s="160" t="s">
        <v>2508</v>
      </c>
      <c r="E812" s="160" t="s">
        <v>2509</v>
      </c>
      <c r="F812" s="160" t="s">
        <v>2510</v>
      </c>
      <c r="G812" s="160" t="s">
        <v>2511</v>
      </c>
      <c r="H812" s="161">
        <v>164</v>
      </c>
      <c r="I812" s="160" t="s">
        <v>2512</v>
      </c>
      <c r="J812" s="161">
        <v>5042571256</v>
      </c>
      <c r="K812" s="163">
        <v>44523</v>
      </c>
      <c r="L812" s="160" t="s">
        <v>53</v>
      </c>
      <c r="M812" s="160" t="s">
        <v>2514</v>
      </c>
      <c r="N812" s="160" t="s">
        <v>2514</v>
      </c>
      <c r="O812" s="160" t="s">
        <v>2572</v>
      </c>
      <c r="P812" s="160" t="s">
        <v>948</v>
      </c>
      <c r="Q812" s="160" t="s">
        <v>3848</v>
      </c>
      <c r="R812" s="160" t="s">
        <v>3852</v>
      </c>
      <c r="S812" s="160" t="s">
        <v>3853</v>
      </c>
      <c r="T812" s="160" t="s">
        <v>3854</v>
      </c>
      <c r="U812" s="161">
        <v>19310</v>
      </c>
      <c r="V812" s="160" t="s">
        <v>2525</v>
      </c>
      <c r="W812" s="160" t="s">
        <v>2519</v>
      </c>
      <c r="X812" s="164">
        <v>1344</v>
      </c>
      <c r="Y812" s="149"/>
      <c r="Z812" s="149"/>
      <c r="AA812" s="156" t="e">
        <f>SUMIFS('[4]HARGA (2)'!$B$2:$B$32,'[4]HARGA (2)'!$A$2:$A$32,V812)</f>
        <v>#VALUE!</v>
      </c>
      <c r="AB812" s="156" t="e">
        <f t="shared" si="12"/>
        <v>#VALUE!</v>
      </c>
    </row>
    <row r="813" spans="1:28" s="157" customFormat="1" ht="15.75" customHeight="1" x14ac:dyDescent="0.25">
      <c r="A813" s="149" t="s">
        <v>2506</v>
      </c>
      <c r="B813" s="158" t="s">
        <v>3851</v>
      </c>
      <c r="C813" s="159">
        <v>44523</v>
      </c>
      <c r="D813" s="160" t="s">
        <v>2508</v>
      </c>
      <c r="E813" s="160" t="s">
        <v>2509</v>
      </c>
      <c r="F813" s="160" t="s">
        <v>2510</v>
      </c>
      <c r="G813" s="160" t="s">
        <v>2511</v>
      </c>
      <c r="H813" s="161">
        <v>164</v>
      </c>
      <c r="I813" s="160" t="s">
        <v>2512</v>
      </c>
      <c r="J813" s="161">
        <v>5042571256</v>
      </c>
      <c r="K813" s="163">
        <v>44523</v>
      </c>
      <c r="L813" s="160" t="s">
        <v>53</v>
      </c>
      <c r="M813" s="160" t="s">
        <v>2514</v>
      </c>
      <c r="N813" s="160" t="s">
        <v>2514</v>
      </c>
      <c r="O813" s="160" t="s">
        <v>2572</v>
      </c>
      <c r="P813" s="160" t="s">
        <v>948</v>
      </c>
      <c r="Q813" s="160" t="s">
        <v>3848</v>
      </c>
      <c r="R813" s="160" t="s">
        <v>3852</v>
      </c>
      <c r="S813" s="160" t="s">
        <v>3853</v>
      </c>
      <c r="T813" s="160" t="s">
        <v>3854</v>
      </c>
      <c r="U813" s="160" t="s">
        <v>2517</v>
      </c>
      <c r="V813" s="160" t="s">
        <v>2518</v>
      </c>
      <c r="W813" s="160" t="s">
        <v>2519</v>
      </c>
      <c r="X813" s="164">
        <v>1344</v>
      </c>
      <c r="Y813" s="149"/>
      <c r="Z813" s="149"/>
      <c r="AA813" s="156" t="e">
        <f>SUMIFS('[4]HARGA (2)'!$B$2:$B$32,'[4]HARGA (2)'!$A$2:$A$32,V813)</f>
        <v>#VALUE!</v>
      </c>
      <c r="AB813" s="156" t="e">
        <f t="shared" si="12"/>
        <v>#VALUE!</v>
      </c>
    </row>
    <row r="814" spans="1:28" s="157" customFormat="1" x14ac:dyDescent="0.25">
      <c r="A814" s="149" t="s">
        <v>2506</v>
      </c>
      <c r="B814" s="158" t="s">
        <v>3851</v>
      </c>
      <c r="C814" s="159">
        <v>44523</v>
      </c>
      <c r="D814" s="160" t="s">
        <v>2508</v>
      </c>
      <c r="E814" s="160" t="s">
        <v>2509</v>
      </c>
      <c r="F814" s="160" t="s">
        <v>2510</v>
      </c>
      <c r="G814" s="160" t="s">
        <v>2511</v>
      </c>
      <c r="H814" s="161">
        <v>164</v>
      </c>
      <c r="I814" s="160" t="s">
        <v>2512</v>
      </c>
      <c r="J814" s="161">
        <v>5042571256</v>
      </c>
      <c r="K814" s="163">
        <v>44523</v>
      </c>
      <c r="L814" s="160" t="s">
        <v>53</v>
      </c>
      <c r="M814" s="160" t="s">
        <v>2514</v>
      </c>
      <c r="N814" s="160" t="s">
        <v>2514</v>
      </c>
      <c r="O814" s="160" t="s">
        <v>2572</v>
      </c>
      <c r="P814" s="160" t="s">
        <v>948</v>
      </c>
      <c r="Q814" s="160" t="s">
        <v>3848</v>
      </c>
      <c r="R814" s="160" t="s">
        <v>3852</v>
      </c>
      <c r="S814" s="160" t="s">
        <v>3853</v>
      </c>
      <c r="T814" s="160" t="s">
        <v>3854</v>
      </c>
      <c r="U814" s="161">
        <v>33300</v>
      </c>
      <c r="V814" s="160" t="s">
        <v>65</v>
      </c>
      <c r="W814" s="160" t="s">
        <v>2519</v>
      </c>
      <c r="X814" s="164">
        <v>28</v>
      </c>
      <c r="Y814" s="149"/>
      <c r="Z814" s="149"/>
      <c r="AA814" s="156" t="e">
        <f>SUMIFS('[4]HARGA (2)'!$B$2:$B$32,'[4]HARGA (2)'!$A$2:$A$32,V814)</f>
        <v>#VALUE!</v>
      </c>
      <c r="AB814" s="156" t="e">
        <f t="shared" si="12"/>
        <v>#VALUE!</v>
      </c>
    </row>
    <row r="815" spans="1:28" s="157" customFormat="1" x14ac:dyDescent="0.25">
      <c r="A815" s="149" t="s">
        <v>2506</v>
      </c>
      <c r="B815" s="158" t="s">
        <v>3855</v>
      </c>
      <c r="C815" s="159">
        <v>44524</v>
      </c>
      <c r="D815" s="160" t="s">
        <v>2508</v>
      </c>
      <c r="E815" s="160" t="s">
        <v>2509</v>
      </c>
      <c r="F815" s="160" t="s">
        <v>2510</v>
      </c>
      <c r="G815" s="160" t="s">
        <v>2511</v>
      </c>
      <c r="H815" s="161">
        <v>118</v>
      </c>
      <c r="I815" s="160" t="s">
        <v>2541</v>
      </c>
      <c r="J815" s="161">
        <v>5042576141</v>
      </c>
      <c r="K815" s="163">
        <v>44523</v>
      </c>
      <c r="L815" s="160" t="s">
        <v>53</v>
      </c>
      <c r="M815" s="160" t="s">
        <v>2514</v>
      </c>
      <c r="N815" s="160" t="s">
        <v>2514</v>
      </c>
      <c r="O815" s="160" t="s">
        <v>780</v>
      </c>
      <c r="P815" s="160" t="s">
        <v>781</v>
      </c>
      <c r="Q815" s="160" t="s">
        <v>3856</v>
      </c>
      <c r="R815" s="160" t="s">
        <v>3857</v>
      </c>
      <c r="S815" s="160" t="s">
        <v>3858</v>
      </c>
      <c r="T815" s="160" t="s">
        <v>3859</v>
      </c>
      <c r="U815" s="161">
        <v>74561</v>
      </c>
      <c r="V815" s="160" t="s">
        <v>303</v>
      </c>
      <c r="W815" s="160" t="s">
        <v>2519</v>
      </c>
      <c r="X815" s="164">
        <v>1175</v>
      </c>
      <c r="Y815" s="158" t="s">
        <v>3860</v>
      </c>
      <c r="Z815" s="159">
        <v>44524</v>
      </c>
      <c r="AA815" s="156" t="e">
        <f>SUMIFS('[4]HARGA (2)'!$B$2:$B$32,'[4]HARGA (2)'!$A$2:$A$32,V815)</f>
        <v>#VALUE!</v>
      </c>
      <c r="AB815" s="156" t="e">
        <f t="shared" si="12"/>
        <v>#VALUE!</v>
      </c>
    </row>
    <row r="816" spans="1:28" s="157" customFormat="1" x14ac:dyDescent="0.25">
      <c r="A816" s="149" t="s">
        <v>2506</v>
      </c>
      <c r="B816" s="158" t="s">
        <v>3855</v>
      </c>
      <c r="C816" s="159">
        <v>44524</v>
      </c>
      <c r="D816" s="160" t="s">
        <v>2508</v>
      </c>
      <c r="E816" s="160" t="s">
        <v>2509</v>
      </c>
      <c r="F816" s="160" t="s">
        <v>2510</v>
      </c>
      <c r="G816" s="160" t="s">
        <v>2511</v>
      </c>
      <c r="H816" s="161">
        <v>118</v>
      </c>
      <c r="I816" s="160" t="s">
        <v>2541</v>
      </c>
      <c r="J816" s="161">
        <v>5042576141</v>
      </c>
      <c r="K816" s="163">
        <v>44523</v>
      </c>
      <c r="L816" s="160" t="s">
        <v>53</v>
      </c>
      <c r="M816" s="160" t="s">
        <v>2514</v>
      </c>
      <c r="N816" s="160" t="s">
        <v>2514</v>
      </c>
      <c r="O816" s="160" t="s">
        <v>780</v>
      </c>
      <c r="P816" s="160" t="s">
        <v>781</v>
      </c>
      <c r="Q816" s="160" t="s">
        <v>3856</v>
      </c>
      <c r="R816" s="160" t="s">
        <v>3857</v>
      </c>
      <c r="S816" s="160" t="s">
        <v>3858</v>
      </c>
      <c r="T816" s="160" t="s">
        <v>3859</v>
      </c>
      <c r="U816" s="161">
        <v>10116</v>
      </c>
      <c r="V816" s="160" t="s">
        <v>279</v>
      </c>
      <c r="W816" s="160" t="s">
        <v>2519</v>
      </c>
      <c r="X816" s="164">
        <v>32</v>
      </c>
      <c r="Y816" s="149"/>
      <c r="Z816" s="149"/>
      <c r="AA816" s="156" t="e">
        <f>SUMIFS('[4]HARGA (2)'!$B$2:$B$32,'[4]HARGA (2)'!$A$2:$A$32,V816)</f>
        <v>#VALUE!</v>
      </c>
      <c r="AB816" s="156" t="e">
        <f t="shared" si="12"/>
        <v>#VALUE!</v>
      </c>
    </row>
    <row r="817" spans="1:28" s="157" customFormat="1" x14ac:dyDescent="0.25">
      <c r="A817" s="149" t="s">
        <v>2506</v>
      </c>
      <c r="B817" s="158" t="s">
        <v>3861</v>
      </c>
      <c r="C817" s="159">
        <v>44524</v>
      </c>
      <c r="D817" s="160" t="s">
        <v>2508</v>
      </c>
      <c r="E817" s="160" t="s">
        <v>2509</v>
      </c>
      <c r="F817" s="160" t="s">
        <v>2510</v>
      </c>
      <c r="G817" s="160" t="s">
        <v>2511</v>
      </c>
      <c r="H817" s="161">
        <v>118</v>
      </c>
      <c r="I817" s="160" t="s">
        <v>2541</v>
      </c>
      <c r="J817" s="161">
        <v>5042578511</v>
      </c>
      <c r="K817" s="163">
        <v>44523</v>
      </c>
      <c r="L817" s="160" t="s">
        <v>53</v>
      </c>
      <c r="M817" s="160" t="s">
        <v>2514</v>
      </c>
      <c r="N817" s="160" t="s">
        <v>2514</v>
      </c>
      <c r="O817" s="160" t="s">
        <v>780</v>
      </c>
      <c r="P817" s="160" t="s">
        <v>781</v>
      </c>
      <c r="Q817" s="160" t="s">
        <v>3862</v>
      </c>
      <c r="R817" s="160" t="s">
        <v>3863</v>
      </c>
      <c r="S817" s="160" t="s">
        <v>3858</v>
      </c>
      <c r="T817" s="160" t="s">
        <v>3864</v>
      </c>
      <c r="U817" s="161">
        <v>74561</v>
      </c>
      <c r="V817" s="160" t="s">
        <v>303</v>
      </c>
      <c r="W817" s="160" t="s">
        <v>2519</v>
      </c>
      <c r="X817" s="164">
        <v>105</v>
      </c>
      <c r="Y817" s="149"/>
      <c r="Z817" s="149"/>
      <c r="AA817" s="156" t="e">
        <f>SUMIFS('[4]HARGA (2)'!$B$2:$B$32,'[4]HARGA (2)'!$A$2:$A$32,V817)</f>
        <v>#VALUE!</v>
      </c>
      <c r="AB817" s="156" t="e">
        <f t="shared" si="12"/>
        <v>#VALUE!</v>
      </c>
    </row>
    <row r="818" spans="1:28" s="157" customFormat="1" x14ac:dyDescent="0.25">
      <c r="A818" s="149" t="s">
        <v>2506</v>
      </c>
      <c r="B818" s="150" t="s">
        <v>3865</v>
      </c>
      <c r="C818" s="151">
        <v>44524</v>
      </c>
      <c r="D818" s="150" t="s">
        <v>2508</v>
      </c>
      <c r="E818" s="150" t="s">
        <v>2509</v>
      </c>
      <c r="F818" s="150" t="s">
        <v>2510</v>
      </c>
      <c r="G818" s="150" t="s">
        <v>2511</v>
      </c>
      <c r="H818" s="152">
        <v>164</v>
      </c>
      <c r="I818" s="150" t="s">
        <v>2512</v>
      </c>
      <c r="J818" s="150"/>
      <c r="K818" s="154">
        <v>44523</v>
      </c>
      <c r="L818" s="150" t="s">
        <v>53</v>
      </c>
      <c r="M818" s="150" t="s">
        <v>2514</v>
      </c>
      <c r="N818" s="150" t="s">
        <v>2514</v>
      </c>
      <c r="O818" s="150" t="s">
        <v>75</v>
      </c>
      <c r="P818" s="150" t="s">
        <v>76</v>
      </c>
      <c r="Q818" s="150" t="s">
        <v>3866</v>
      </c>
      <c r="R818" s="150" t="s">
        <v>3867</v>
      </c>
      <c r="S818" s="150"/>
      <c r="T818" s="150" t="s">
        <v>3868</v>
      </c>
      <c r="U818" s="150" t="s">
        <v>2517</v>
      </c>
      <c r="V818" s="150" t="s">
        <v>2518</v>
      </c>
      <c r="W818" s="150" t="s">
        <v>2519</v>
      </c>
      <c r="X818" s="155">
        <v>30</v>
      </c>
      <c r="Y818" s="149"/>
      <c r="Z818" s="149"/>
      <c r="AA818" s="156" t="e">
        <f>SUMIFS('[4]HARGA (2)'!$B$2:$B$32,'[4]HARGA (2)'!$A$2:$A$32,V818)</f>
        <v>#VALUE!</v>
      </c>
      <c r="AB818" s="156" t="e">
        <f t="shared" si="12"/>
        <v>#VALUE!</v>
      </c>
    </row>
    <row r="819" spans="1:28" s="157" customFormat="1" x14ac:dyDescent="0.25">
      <c r="A819" s="149" t="s">
        <v>2506</v>
      </c>
      <c r="B819" s="158" t="s">
        <v>3869</v>
      </c>
      <c r="C819" s="159">
        <v>44524</v>
      </c>
      <c r="D819" s="160" t="s">
        <v>2508</v>
      </c>
      <c r="E819" s="160" t="s">
        <v>2509</v>
      </c>
      <c r="F819" s="160" t="s">
        <v>2510</v>
      </c>
      <c r="G819" s="160" t="s">
        <v>2511</v>
      </c>
      <c r="H819" s="161">
        <v>164</v>
      </c>
      <c r="I819" s="160" t="s">
        <v>2512</v>
      </c>
      <c r="J819" s="161">
        <v>5042582095</v>
      </c>
      <c r="K819" s="163">
        <v>44523</v>
      </c>
      <c r="L819" s="160" t="s">
        <v>53</v>
      </c>
      <c r="M819" s="160" t="s">
        <v>2514</v>
      </c>
      <c r="N819" s="160" t="s">
        <v>2514</v>
      </c>
      <c r="O819" s="160" t="s">
        <v>75</v>
      </c>
      <c r="P819" s="160" t="s">
        <v>76</v>
      </c>
      <c r="Q819" s="160" t="s">
        <v>3866</v>
      </c>
      <c r="R819" s="160" t="s">
        <v>3870</v>
      </c>
      <c r="S819" s="160" t="s">
        <v>3871</v>
      </c>
      <c r="T819" s="160" t="s">
        <v>3872</v>
      </c>
      <c r="U819" s="161">
        <v>74559</v>
      </c>
      <c r="V819" s="160" t="s">
        <v>2524</v>
      </c>
      <c r="W819" s="160" t="s">
        <v>2519</v>
      </c>
      <c r="X819" s="164">
        <v>1344</v>
      </c>
      <c r="Y819" s="149"/>
      <c r="Z819" s="149"/>
      <c r="AA819" s="156" t="e">
        <f>SUMIFS('[4]HARGA (2)'!$B$2:$B$32,'[4]HARGA (2)'!$A$2:$A$32,V819)</f>
        <v>#VALUE!</v>
      </c>
      <c r="AB819" s="156" t="e">
        <f t="shared" si="12"/>
        <v>#VALUE!</v>
      </c>
    </row>
    <row r="820" spans="1:28" s="157" customFormat="1" x14ac:dyDescent="0.25">
      <c r="A820" s="149" t="s">
        <v>2506</v>
      </c>
      <c r="B820" s="158" t="s">
        <v>3869</v>
      </c>
      <c r="C820" s="159">
        <v>44524</v>
      </c>
      <c r="D820" s="160" t="s">
        <v>2508</v>
      </c>
      <c r="E820" s="160" t="s">
        <v>2509</v>
      </c>
      <c r="F820" s="160" t="s">
        <v>2510</v>
      </c>
      <c r="G820" s="160" t="s">
        <v>2511</v>
      </c>
      <c r="H820" s="161">
        <v>164</v>
      </c>
      <c r="I820" s="160" t="s">
        <v>2512</v>
      </c>
      <c r="J820" s="161">
        <v>5042582095</v>
      </c>
      <c r="K820" s="163">
        <v>44523</v>
      </c>
      <c r="L820" s="160" t="s">
        <v>53</v>
      </c>
      <c r="M820" s="160" t="s">
        <v>2514</v>
      </c>
      <c r="N820" s="160" t="s">
        <v>2514</v>
      </c>
      <c r="O820" s="160" t="s">
        <v>75</v>
      </c>
      <c r="P820" s="160" t="s">
        <v>76</v>
      </c>
      <c r="Q820" s="160" t="s">
        <v>3866</v>
      </c>
      <c r="R820" s="160" t="s">
        <v>3870</v>
      </c>
      <c r="S820" s="160" t="s">
        <v>3871</v>
      </c>
      <c r="T820" s="160" t="s">
        <v>3872</v>
      </c>
      <c r="U820" s="161">
        <v>19310</v>
      </c>
      <c r="V820" s="160" t="s">
        <v>2525</v>
      </c>
      <c r="W820" s="160" t="s">
        <v>2519</v>
      </c>
      <c r="X820" s="164">
        <v>1344</v>
      </c>
      <c r="Y820" s="149"/>
      <c r="Z820" s="149"/>
      <c r="AA820" s="156" t="e">
        <f>SUMIFS('[4]HARGA (2)'!$B$2:$B$32,'[4]HARGA (2)'!$A$2:$A$32,V820)</f>
        <v>#VALUE!</v>
      </c>
      <c r="AB820" s="156" t="e">
        <f t="shared" si="12"/>
        <v>#VALUE!</v>
      </c>
    </row>
    <row r="821" spans="1:28" s="157" customFormat="1" x14ac:dyDescent="0.25">
      <c r="A821" s="149" t="s">
        <v>2506</v>
      </c>
      <c r="B821" s="158" t="s">
        <v>3869</v>
      </c>
      <c r="C821" s="159">
        <v>44524</v>
      </c>
      <c r="D821" s="160" t="s">
        <v>2508</v>
      </c>
      <c r="E821" s="160" t="s">
        <v>2509</v>
      </c>
      <c r="F821" s="160" t="s">
        <v>2510</v>
      </c>
      <c r="G821" s="160" t="s">
        <v>2511</v>
      </c>
      <c r="H821" s="161">
        <v>164</v>
      </c>
      <c r="I821" s="160" t="s">
        <v>2512</v>
      </c>
      <c r="J821" s="161">
        <v>5042582095</v>
      </c>
      <c r="K821" s="163">
        <v>44523</v>
      </c>
      <c r="L821" s="160" t="s">
        <v>53</v>
      </c>
      <c r="M821" s="160" t="s">
        <v>2514</v>
      </c>
      <c r="N821" s="160" t="s">
        <v>2514</v>
      </c>
      <c r="O821" s="160" t="s">
        <v>75</v>
      </c>
      <c r="P821" s="160" t="s">
        <v>76</v>
      </c>
      <c r="Q821" s="160" t="s">
        <v>3866</v>
      </c>
      <c r="R821" s="160" t="s">
        <v>3870</v>
      </c>
      <c r="S821" s="160" t="s">
        <v>3871</v>
      </c>
      <c r="T821" s="160" t="s">
        <v>3872</v>
      </c>
      <c r="U821" s="160" t="s">
        <v>2517</v>
      </c>
      <c r="V821" s="160" t="s">
        <v>2518</v>
      </c>
      <c r="W821" s="160" t="s">
        <v>2519</v>
      </c>
      <c r="X821" s="164">
        <v>1344</v>
      </c>
      <c r="Y821" s="149"/>
      <c r="Z821" s="149"/>
      <c r="AA821" s="156" t="e">
        <f>SUMIFS('[4]HARGA (2)'!$B$2:$B$32,'[4]HARGA (2)'!$A$2:$A$32,V821)</f>
        <v>#VALUE!</v>
      </c>
      <c r="AB821" s="156" t="e">
        <f t="shared" si="12"/>
        <v>#VALUE!</v>
      </c>
    </row>
    <row r="822" spans="1:28" s="157" customFormat="1" x14ac:dyDescent="0.25">
      <c r="A822" s="149" t="s">
        <v>2506</v>
      </c>
      <c r="B822" s="158" t="s">
        <v>3869</v>
      </c>
      <c r="C822" s="159">
        <v>44524</v>
      </c>
      <c r="D822" s="160" t="s">
        <v>2508</v>
      </c>
      <c r="E822" s="160" t="s">
        <v>2509</v>
      </c>
      <c r="F822" s="160" t="s">
        <v>2510</v>
      </c>
      <c r="G822" s="160" t="s">
        <v>2511</v>
      </c>
      <c r="H822" s="161">
        <v>164</v>
      </c>
      <c r="I822" s="160" t="s">
        <v>2512</v>
      </c>
      <c r="J822" s="161">
        <v>5042582095</v>
      </c>
      <c r="K822" s="163">
        <v>44523</v>
      </c>
      <c r="L822" s="160" t="s">
        <v>53</v>
      </c>
      <c r="M822" s="160" t="s">
        <v>2514</v>
      </c>
      <c r="N822" s="160" t="s">
        <v>2514</v>
      </c>
      <c r="O822" s="160" t="s">
        <v>75</v>
      </c>
      <c r="P822" s="160" t="s">
        <v>76</v>
      </c>
      <c r="Q822" s="160" t="s">
        <v>3866</v>
      </c>
      <c r="R822" s="160" t="s">
        <v>3870</v>
      </c>
      <c r="S822" s="160" t="s">
        <v>3871</v>
      </c>
      <c r="T822" s="160" t="s">
        <v>3872</v>
      </c>
      <c r="U822" s="161">
        <v>33300</v>
      </c>
      <c r="V822" s="160" t="s">
        <v>65</v>
      </c>
      <c r="W822" s="160" t="s">
        <v>2519</v>
      </c>
      <c r="X822" s="164">
        <v>28</v>
      </c>
      <c r="Y822" s="149"/>
      <c r="Z822" s="149"/>
      <c r="AA822" s="156" t="e">
        <f>SUMIFS('[4]HARGA (2)'!$B$2:$B$32,'[4]HARGA (2)'!$A$2:$A$32,V822)</f>
        <v>#VALUE!</v>
      </c>
      <c r="AB822" s="156" t="e">
        <f t="shared" si="12"/>
        <v>#VALUE!</v>
      </c>
    </row>
    <row r="823" spans="1:28" s="157" customFormat="1" x14ac:dyDescent="0.25">
      <c r="A823" s="149" t="s">
        <v>2506</v>
      </c>
      <c r="B823" s="158" t="s">
        <v>3873</v>
      </c>
      <c r="C823" s="159">
        <v>44524</v>
      </c>
      <c r="D823" s="160" t="s">
        <v>2508</v>
      </c>
      <c r="E823" s="160" t="s">
        <v>2509</v>
      </c>
      <c r="F823" s="160" t="s">
        <v>2510</v>
      </c>
      <c r="G823" s="160" t="s">
        <v>2511</v>
      </c>
      <c r="H823" s="161">
        <v>164</v>
      </c>
      <c r="I823" s="160" t="s">
        <v>2512</v>
      </c>
      <c r="J823" s="161">
        <v>5042588971</v>
      </c>
      <c r="K823" s="163">
        <v>44523</v>
      </c>
      <c r="L823" s="160" t="s">
        <v>53</v>
      </c>
      <c r="M823" s="160" t="s">
        <v>2514</v>
      </c>
      <c r="N823" s="160" t="s">
        <v>2514</v>
      </c>
      <c r="O823" s="160" t="s">
        <v>497</v>
      </c>
      <c r="P823" s="160" t="s">
        <v>498</v>
      </c>
      <c r="Q823" s="160" t="s">
        <v>3874</v>
      </c>
      <c r="R823" s="160" t="s">
        <v>3875</v>
      </c>
      <c r="S823" s="160" t="s">
        <v>3876</v>
      </c>
      <c r="T823" s="160" t="s">
        <v>3877</v>
      </c>
      <c r="U823" s="161">
        <v>74559</v>
      </c>
      <c r="V823" s="160" t="s">
        <v>2524</v>
      </c>
      <c r="W823" s="160" t="s">
        <v>2519</v>
      </c>
      <c r="X823" s="164">
        <v>1296</v>
      </c>
      <c r="Y823" s="149"/>
      <c r="Z823" s="149"/>
      <c r="AA823" s="156" t="e">
        <f>SUMIFS('[4]HARGA (2)'!$B$2:$B$32,'[4]HARGA (2)'!$A$2:$A$32,V823)</f>
        <v>#VALUE!</v>
      </c>
      <c r="AB823" s="156" t="e">
        <f t="shared" si="12"/>
        <v>#VALUE!</v>
      </c>
    </row>
    <row r="824" spans="1:28" s="157" customFormat="1" x14ac:dyDescent="0.25">
      <c r="A824" s="149" t="s">
        <v>2506</v>
      </c>
      <c r="B824" s="158" t="s">
        <v>3873</v>
      </c>
      <c r="C824" s="159">
        <v>44524</v>
      </c>
      <c r="D824" s="160" t="s">
        <v>2508</v>
      </c>
      <c r="E824" s="160" t="s">
        <v>2509</v>
      </c>
      <c r="F824" s="160" t="s">
        <v>2510</v>
      </c>
      <c r="G824" s="160" t="s">
        <v>2511</v>
      </c>
      <c r="H824" s="161">
        <v>164</v>
      </c>
      <c r="I824" s="160" t="s">
        <v>2512</v>
      </c>
      <c r="J824" s="161">
        <v>5042588971</v>
      </c>
      <c r="K824" s="163">
        <v>44523</v>
      </c>
      <c r="L824" s="160" t="s">
        <v>53</v>
      </c>
      <c r="M824" s="160" t="s">
        <v>2514</v>
      </c>
      <c r="N824" s="160" t="s">
        <v>2514</v>
      </c>
      <c r="O824" s="160" t="s">
        <v>497</v>
      </c>
      <c r="P824" s="160" t="s">
        <v>498</v>
      </c>
      <c r="Q824" s="160" t="s">
        <v>3874</v>
      </c>
      <c r="R824" s="160" t="s">
        <v>3875</v>
      </c>
      <c r="S824" s="160" t="s">
        <v>3876</v>
      </c>
      <c r="T824" s="160" t="s">
        <v>3877</v>
      </c>
      <c r="U824" s="161">
        <v>19310</v>
      </c>
      <c r="V824" s="160" t="s">
        <v>2525</v>
      </c>
      <c r="W824" s="160" t="s">
        <v>2519</v>
      </c>
      <c r="X824" s="164">
        <v>1296</v>
      </c>
      <c r="Y824" s="149"/>
      <c r="Z824" s="149"/>
      <c r="AA824" s="156" t="e">
        <f>SUMIFS('[4]HARGA (2)'!$B$2:$B$32,'[4]HARGA (2)'!$A$2:$A$32,V824)</f>
        <v>#VALUE!</v>
      </c>
      <c r="AB824" s="156" t="e">
        <f t="shared" si="12"/>
        <v>#VALUE!</v>
      </c>
    </row>
    <row r="825" spans="1:28" s="157" customFormat="1" x14ac:dyDescent="0.25">
      <c r="A825" s="149" t="s">
        <v>2506</v>
      </c>
      <c r="B825" s="158" t="s">
        <v>3873</v>
      </c>
      <c r="C825" s="159">
        <v>44524</v>
      </c>
      <c r="D825" s="160" t="s">
        <v>2508</v>
      </c>
      <c r="E825" s="160" t="s">
        <v>2509</v>
      </c>
      <c r="F825" s="160" t="s">
        <v>2510</v>
      </c>
      <c r="G825" s="160" t="s">
        <v>2511</v>
      </c>
      <c r="H825" s="161">
        <v>164</v>
      </c>
      <c r="I825" s="160" t="s">
        <v>2512</v>
      </c>
      <c r="J825" s="161">
        <v>5042588971</v>
      </c>
      <c r="K825" s="163">
        <v>44523</v>
      </c>
      <c r="L825" s="160" t="s">
        <v>53</v>
      </c>
      <c r="M825" s="160" t="s">
        <v>2514</v>
      </c>
      <c r="N825" s="160" t="s">
        <v>2514</v>
      </c>
      <c r="O825" s="160" t="s">
        <v>497</v>
      </c>
      <c r="P825" s="160" t="s">
        <v>498</v>
      </c>
      <c r="Q825" s="160" t="s">
        <v>3874</v>
      </c>
      <c r="R825" s="160" t="s">
        <v>3875</v>
      </c>
      <c r="S825" s="160" t="s">
        <v>3876</v>
      </c>
      <c r="T825" s="160" t="s">
        <v>3877</v>
      </c>
      <c r="U825" s="160" t="s">
        <v>2517</v>
      </c>
      <c r="V825" s="160" t="s">
        <v>2518</v>
      </c>
      <c r="W825" s="160" t="s">
        <v>2519</v>
      </c>
      <c r="X825" s="164">
        <v>1296</v>
      </c>
      <c r="Y825" s="149"/>
      <c r="Z825" s="149"/>
      <c r="AA825" s="156" t="e">
        <f>SUMIFS('[4]HARGA (2)'!$B$2:$B$32,'[4]HARGA (2)'!$A$2:$A$32,V825)</f>
        <v>#VALUE!</v>
      </c>
      <c r="AB825" s="156" t="e">
        <f t="shared" si="12"/>
        <v>#VALUE!</v>
      </c>
    </row>
    <row r="826" spans="1:28" s="157" customFormat="1" x14ac:dyDescent="0.25">
      <c r="A826" s="149" t="s">
        <v>2506</v>
      </c>
      <c r="B826" s="158" t="s">
        <v>3873</v>
      </c>
      <c r="C826" s="159">
        <v>44524</v>
      </c>
      <c r="D826" s="160" t="s">
        <v>2508</v>
      </c>
      <c r="E826" s="160" t="s">
        <v>2509</v>
      </c>
      <c r="F826" s="160" t="s">
        <v>2510</v>
      </c>
      <c r="G826" s="160" t="s">
        <v>2511</v>
      </c>
      <c r="H826" s="161">
        <v>164</v>
      </c>
      <c r="I826" s="160" t="s">
        <v>2512</v>
      </c>
      <c r="J826" s="161">
        <v>5042588971</v>
      </c>
      <c r="K826" s="163">
        <v>44523</v>
      </c>
      <c r="L826" s="160" t="s">
        <v>53</v>
      </c>
      <c r="M826" s="160" t="s">
        <v>2514</v>
      </c>
      <c r="N826" s="160" t="s">
        <v>2514</v>
      </c>
      <c r="O826" s="160" t="s">
        <v>497</v>
      </c>
      <c r="P826" s="160" t="s">
        <v>498</v>
      </c>
      <c r="Q826" s="160" t="s">
        <v>3874</v>
      </c>
      <c r="R826" s="160" t="s">
        <v>3875</v>
      </c>
      <c r="S826" s="160" t="s">
        <v>3876</v>
      </c>
      <c r="T826" s="160" t="s">
        <v>3877</v>
      </c>
      <c r="U826" s="161">
        <v>33300</v>
      </c>
      <c r="V826" s="160" t="s">
        <v>65</v>
      </c>
      <c r="W826" s="160" t="s">
        <v>2519</v>
      </c>
      <c r="X826" s="164">
        <v>28</v>
      </c>
      <c r="Y826" s="149"/>
      <c r="Z826" s="149"/>
      <c r="AA826" s="156" t="e">
        <f>SUMIFS('[4]HARGA (2)'!$B$2:$B$32,'[4]HARGA (2)'!$A$2:$A$32,V826)</f>
        <v>#VALUE!</v>
      </c>
      <c r="AB826" s="156" t="e">
        <f t="shared" si="12"/>
        <v>#VALUE!</v>
      </c>
    </row>
    <row r="827" spans="1:28" s="157" customFormat="1" x14ac:dyDescent="0.25">
      <c r="A827" s="149" t="s">
        <v>2506</v>
      </c>
      <c r="B827" s="150" t="s">
        <v>3878</v>
      </c>
      <c r="C827" s="151">
        <v>44524</v>
      </c>
      <c r="D827" s="150" t="s">
        <v>2508</v>
      </c>
      <c r="E827" s="150" t="s">
        <v>2509</v>
      </c>
      <c r="F827" s="150" t="s">
        <v>2510</v>
      </c>
      <c r="G827" s="150" t="s">
        <v>2511</v>
      </c>
      <c r="H827" s="152">
        <v>164</v>
      </c>
      <c r="I827" s="150" t="s">
        <v>2512</v>
      </c>
      <c r="J827" s="150"/>
      <c r="K827" s="154">
        <v>44523</v>
      </c>
      <c r="L827" s="150" t="s">
        <v>53</v>
      </c>
      <c r="M827" s="150" t="s">
        <v>2514</v>
      </c>
      <c r="N827" s="150" t="s">
        <v>2514</v>
      </c>
      <c r="O827" s="150" t="s">
        <v>2556</v>
      </c>
      <c r="P827" s="150" t="s">
        <v>606</v>
      </c>
      <c r="Q827" s="150" t="s">
        <v>3879</v>
      </c>
      <c r="R827" s="150" t="s">
        <v>3880</v>
      </c>
      <c r="S827" s="150"/>
      <c r="T827" s="150" t="s">
        <v>3881</v>
      </c>
      <c r="U827" s="150" t="s">
        <v>2517</v>
      </c>
      <c r="V827" s="150" t="s">
        <v>2518</v>
      </c>
      <c r="W827" s="150" t="s">
        <v>2519</v>
      </c>
      <c r="X827" s="155">
        <v>192</v>
      </c>
      <c r="Y827" s="149"/>
      <c r="Z827" s="149"/>
      <c r="AA827" s="156" t="e">
        <f>SUMIFS('[4]HARGA (2)'!$B$2:$B$32,'[4]HARGA (2)'!$A$2:$A$32,V827)</f>
        <v>#VALUE!</v>
      </c>
      <c r="AB827" s="156" t="e">
        <f t="shared" si="12"/>
        <v>#VALUE!</v>
      </c>
    </row>
    <row r="828" spans="1:28" s="157" customFormat="1" x14ac:dyDescent="0.25">
      <c r="A828" s="149" t="s">
        <v>2506</v>
      </c>
      <c r="B828" s="158" t="s">
        <v>3882</v>
      </c>
      <c r="C828" s="159">
        <v>44524</v>
      </c>
      <c r="D828" s="160" t="s">
        <v>2508</v>
      </c>
      <c r="E828" s="160" t="s">
        <v>2509</v>
      </c>
      <c r="F828" s="160" t="s">
        <v>2510</v>
      </c>
      <c r="G828" s="160" t="s">
        <v>2511</v>
      </c>
      <c r="H828" s="161">
        <v>164</v>
      </c>
      <c r="I828" s="160" t="s">
        <v>2512</v>
      </c>
      <c r="J828" s="161">
        <v>5042592613</v>
      </c>
      <c r="K828" s="163">
        <v>44523</v>
      </c>
      <c r="L828" s="160" t="s">
        <v>53</v>
      </c>
      <c r="M828" s="160" t="s">
        <v>2514</v>
      </c>
      <c r="N828" s="160" t="s">
        <v>2514</v>
      </c>
      <c r="O828" s="160" t="s">
        <v>2556</v>
      </c>
      <c r="P828" s="160" t="s">
        <v>606</v>
      </c>
      <c r="Q828" s="160" t="s">
        <v>3879</v>
      </c>
      <c r="R828" s="160" t="s">
        <v>3883</v>
      </c>
      <c r="S828" s="160" t="s">
        <v>3884</v>
      </c>
      <c r="T828" s="160" t="s">
        <v>3885</v>
      </c>
      <c r="U828" s="161">
        <v>74559</v>
      </c>
      <c r="V828" s="160" t="s">
        <v>2524</v>
      </c>
      <c r="W828" s="160" t="s">
        <v>2519</v>
      </c>
      <c r="X828" s="164">
        <v>960</v>
      </c>
      <c r="Y828" s="149"/>
      <c r="Z828" s="149"/>
      <c r="AA828" s="156" t="e">
        <f>SUMIFS('[4]HARGA (2)'!$B$2:$B$32,'[4]HARGA (2)'!$A$2:$A$32,V828)</f>
        <v>#VALUE!</v>
      </c>
      <c r="AB828" s="156" t="e">
        <f t="shared" si="12"/>
        <v>#VALUE!</v>
      </c>
    </row>
    <row r="829" spans="1:28" s="157" customFormat="1" x14ac:dyDescent="0.25">
      <c r="A829" s="149" t="s">
        <v>2506</v>
      </c>
      <c r="B829" s="158" t="s">
        <v>3882</v>
      </c>
      <c r="C829" s="159">
        <v>44524</v>
      </c>
      <c r="D829" s="160" t="s">
        <v>2508</v>
      </c>
      <c r="E829" s="160" t="s">
        <v>2509</v>
      </c>
      <c r="F829" s="160" t="s">
        <v>2510</v>
      </c>
      <c r="G829" s="160" t="s">
        <v>2511</v>
      </c>
      <c r="H829" s="161">
        <v>164</v>
      </c>
      <c r="I829" s="160" t="s">
        <v>2512</v>
      </c>
      <c r="J829" s="161">
        <v>5042592613</v>
      </c>
      <c r="K829" s="163">
        <v>44523</v>
      </c>
      <c r="L829" s="160" t="s">
        <v>53</v>
      </c>
      <c r="M829" s="160" t="s">
        <v>2514</v>
      </c>
      <c r="N829" s="160" t="s">
        <v>2514</v>
      </c>
      <c r="O829" s="160" t="s">
        <v>2556</v>
      </c>
      <c r="P829" s="160" t="s">
        <v>606</v>
      </c>
      <c r="Q829" s="160" t="s">
        <v>3879</v>
      </c>
      <c r="R829" s="160" t="s">
        <v>3883</v>
      </c>
      <c r="S829" s="160" t="s">
        <v>3884</v>
      </c>
      <c r="T829" s="160" t="s">
        <v>3885</v>
      </c>
      <c r="U829" s="161">
        <v>19310</v>
      </c>
      <c r="V829" s="160" t="s">
        <v>2525</v>
      </c>
      <c r="W829" s="160" t="s">
        <v>2519</v>
      </c>
      <c r="X829" s="164">
        <v>960</v>
      </c>
      <c r="Y829" s="149"/>
      <c r="Z829" s="149"/>
      <c r="AA829" s="156" t="e">
        <f>SUMIFS('[4]HARGA (2)'!$B$2:$B$32,'[4]HARGA (2)'!$A$2:$A$32,V829)</f>
        <v>#VALUE!</v>
      </c>
      <c r="AB829" s="156" t="e">
        <f t="shared" si="12"/>
        <v>#VALUE!</v>
      </c>
    </row>
    <row r="830" spans="1:28" s="157" customFormat="1" x14ac:dyDescent="0.25">
      <c r="A830" s="149" t="s">
        <v>2506</v>
      </c>
      <c r="B830" s="158" t="s">
        <v>3882</v>
      </c>
      <c r="C830" s="159">
        <v>44524</v>
      </c>
      <c r="D830" s="160" t="s">
        <v>2508</v>
      </c>
      <c r="E830" s="160" t="s">
        <v>2509</v>
      </c>
      <c r="F830" s="160" t="s">
        <v>2510</v>
      </c>
      <c r="G830" s="160" t="s">
        <v>2511</v>
      </c>
      <c r="H830" s="161">
        <v>164</v>
      </c>
      <c r="I830" s="160" t="s">
        <v>2512</v>
      </c>
      <c r="J830" s="161">
        <v>5042592613</v>
      </c>
      <c r="K830" s="163">
        <v>44523</v>
      </c>
      <c r="L830" s="160" t="s">
        <v>53</v>
      </c>
      <c r="M830" s="160" t="s">
        <v>2514</v>
      </c>
      <c r="N830" s="160" t="s">
        <v>2514</v>
      </c>
      <c r="O830" s="160" t="s">
        <v>2556</v>
      </c>
      <c r="P830" s="160" t="s">
        <v>606</v>
      </c>
      <c r="Q830" s="160" t="s">
        <v>3879</v>
      </c>
      <c r="R830" s="160" t="s">
        <v>3883</v>
      </c>
      <c r="S830" s="160" t="s">
        <v>3884</v>
      </c>
      <c r="T830" s="160" t="s">
        <v>3885</v>
      </c>
      <c r="U830" s="160" t="s">
        <v>2517</v>
      </c>
      <c r="V830" s="160" t="s">
        <v>2518</v>
      </c>
      <c r="W830" s="160" t="s">
        <v>2519</v>
      </c>
      <c r="X830" s="164">
        <v>960</v>
      </c>
      <c r="Y830" s="149"/>
      <c r="Z830" s="149"/>
      <c r="AA830" s="156" t="e">
        <f>SUMIFS('[4]HARGA (2)'!$B$2:$B$32,'[4]HARGA (2)'!$A$2:$A$32,V830)</f>
        <v>#VALUE!</v>
      </c>
      <c r="AB830" s="156" t="e">
        <f t="shared" si="12"/>
        <v>#VALUE!</v>
      </c>
    </row>
    <row r="831" spans="1:28" s="157" customFormat="1" x14ac:dyDescent="0.25">
      <c r="A831" s="149" t="s">
        <v>2506</v>
      </c>
      <c r="B831" s="158" t="s">
        <v>3882</v>
      </c>
      <c r="C831" s="159">
        <v>44524</v>
      </c>
      <c r="D831" s="160" t="s">
        <v>2508</v>
      </c>
      <c r="E831" s="160" t="s">
        <v>2509</v>
      </c>
      <c r="F831" s="160" t="s">
        <v>2510</v>
      </c>
      <c r="G831" s="160" t="s">
        <v>2511</v>
      </c>
      <c r="H831" s="161">
        <v>164</v>
      </c>
      <c r="I831" s="160" t="s">
        <v>2512</v>
      </c>
      <c r="J831" s="161">
        <v>5042592613</v>
      </c>
      <c r="K831" s="163">
        <v>44523</v>
      </c>
      <c r="L831" s="160" t="s">
        <v>53</v>
      </c>
      <c r="M831" s="160" t="s">
        <v>2514</v>
      </c>
      <c r="N831" s="160" t="s">
        <v>2514</v>
      </c>
      <c r="O831" s="160" t="s">
        <v>2556</v>
      </c>
      <c r="P831" s="160" t="s">
        <v>606</v>
      </c>
      <c r="Q831" s="160" t="s">
        <v>3879</v>
      </c>
      <c r="R831" s="160" t="s">
        <v>3883</v>
      </c>
      <c r="S831" s="160" t="s">
        <v>3884</v>
      </c>
      <c r="T831" s="160" t="s">
        <v>3885</v>
      </c>
      <c r="U831" s="161">
        <v>33300</v>
      </c>
      <c r="V831" s="160" t="s">
        <v>65</v>
      </c>
      <c r="W831" s="160" t="s">
        <v>2519</v>
      </c>
      <c r="X831" s="164">
        <v>24</v>
      </c>
      <c r="Y831" s="149"/>
      <c r="Z831" s="149"/>
      <c r="AA831" s="156" t="e">
        <f>SUMIFS('[4]HARGA (2)'!$B$2:$B$32,'[4]HARGA (2)'!$A$2:$A$32,V831)</f>
        <v>#VALUE!</v>
      </c>
      <c r="AB831" s="156" t="e">
        <f t="shared" si="12"/>
        <v>#VALUE!</v>
      </c>
    </row>
    <row r="832" spans="1:28" s="157" customFormat="1" x14ac:dyDescent="0.25">
      <c r="A832" s="149" t="s">
        <v>2506</v>
      </c>
      <c r="B832" s="158" t="s">
        <v>3886</v>
      </c>
      <c r="C832" s="159">
        <v>44524</v>
      </c>
      <c r="D832" s="160" t="s">
        <v>2508</v>
      </c>
      <c r="E832" s="160" t="s">
        <v>2509</v>
      </c>
      <c r="F832" s="160" t="s">
        <v>2510</v>
      </c>
      <c r="G832" s="160" t="s">
        <v>2511</v>
      </c>
      <c r="H832" s="160" t="s">
        <v>2531</v>
      </c>
      <c r="I832" s="160" t="s">
        <v>2532</v>
      </c>
      <c r="J832" s="160"/>
      <c r="K832" s="163">
        <v>44522</v>
      </c>
      <c r="L832" s="160" t="s">
        <v>193</v>
      </c>
      <c r="M832" s="160" t="s">
        <v>2514</v>
      </c>
      <c r="N832" s="160" t="s">
        <v>2514</v>
      </c>
      <c r="O832" s="160" t="s">
        <v>417</v>
      </c>
      <c r="P832" s="160" t="s">
        <v>418</v>
      </c>
      <c r="Q832" s="161">
        <v>904021480003</v>
      </c>
      <c r="R832" s="160" t="s">
        <v>3887</v>
      </c>
      <c r="S832" s="160" t="s">
        <v>3888</v>
      </c>
      <c r="T832" s="160" t="s">
        <v>3889</v>
      </c>
      <c r="U832" s="161">
        <v>74560</v>
      </c>
      <c r="V832" s="160" t="s">
        <v>377</v>
      </c>
      <c r="W832" s="160" t="s">
        <v>2519</v>
      </c>
      <c r="X832" s="164">
        <v>1344</v>
      </c>
      <c r="Y832" s="149"/>
      <c r="Z832" s="149"/>
      <c r="AA832" s="156" t="e">
        <f>SUMIFS('[4]HARGA (2)'!$B$2:$B$32,'[4]HARGA (2)'!$A$2:$A$32,V832)</f>
        <v>#VALUE!</v>
      </c>
      <c r="AB832" s="156" t="e">
        <f t="shared" si="12"/>
        <v>#VALUE!</v>
      </c>
    </row>
    <row r="833" spans="1:28" s="157" customFormat="1" x14ac:dyDescent="0.25">
      <c r="A833" s="149" t="s">
        <v>2506</v>
      </c>
      <c r="B833" s="158" t="s">
        <v>3886</v>
      </c>
      <c r="C833" s="159">
        <v>44524</v>
      </c>
      <c r="D833" s="160" t="s">
        <v>2508</v>
      </c>
      <c r="E833" s="160" t="s">
        <v>2509</v>
      </c>
      <c r="F833" s="160" t="s">
        <v>2510</v>
      </c>
      <c r="G833" s="160" t="s">
        <v>2511</v>
      </c>
      <c r="H833" s="160" t="s">
        <v>2531</v>
      </c>
      <c r="I833" s="160" t="s">
        <v>2532</v>
      </c>
      <c r="J833" s="160"/>
      <c r="K833" s="163">
        <v>44522</v>
      </c>
      <c r="L833" s="160" t="s">
        <v>193</v>
      </c>
      <c r="M833" s="160" t="s">
        <v>2514</v>
      </c>
      <c r="N833" s="160" t="s">
        <v>2514</v>
      </c>
      <c r="O833" s="160" t="s">
        <v>417</v>
      </c>
      <c r="P833" s="160" t="s">
        <v>418</v>
      </c>
      <c r="Q833" s="161">
        <v>904021480003</v>
      </c>
      <c r="R833" s="160" t="s">
        <v>3887</v>
      </c>
      <c r="S833" s="160" t="s">
        <v>3888</v>
      </c>
      <c r="T833" s="160" t="s">
        <v>3889</v>
      </c>
      <c r="U833" s="161">
        <v>29310</v>
      </c>
      <c r="V833" s="160" t="s">
        <v>2539</v>
      </c>
      <c r="W833" s="160" t="s">
        <v>2519</v>
      </c>
      <c r="X833" s="164">
        <v>1344</v>
      </c>
      <c r="Y833" s="149"/>
      <c r="Z833" s="149"/>
      <c r="AA833" s="156" t="e">
        <f>SUMIFS('[4]HARGA (2)'!$B$2:$B$32,'[4]HARGA (2)'!$A$2:$A$32,V833)</f>
        <v>#VALUE!</v>
      </c>
      <c r="AB833" s="156" t="e">
        <f t="shared" si="12"/>
        <v>#VALUE!</v>
      </c>
    </row>
    <row r="834" spans="1:28" s="157" customFormat="1" x14ac:dyDescent="0.25">
      <c r="A834" s="149" t="s">
        <v>2506</v>
      </c>
      <c r="B834" s="158" t="s">
        <v>3886</v>
      </c>
      <c r="C834" s="159">
        <v>44524</v>
      </c>
      <c r="D834" s="160" t="s">
        <v>2508</v>
      </c>
      <c r="E834" s="160" t="s">
        <v>2509</v>
      </c>
      <c r="F834" s="160" t="s">
        <v>2510</v>
      </c>
      <c r="G834" s="160" t="s">
        <v>2511</v>
      </c>
      <c r="H834" s="160" t="s">
        <v>2531</v>
      </c>
      <c r="I834" s="160" t="s">
        <v>2532</v>
      </c>
      <c r="J834" s="160"/>
      <c r="K834" s="163">
        <v>44522</v>
      </c>
      <c r="L834" s="160" t="s">
        <v>193</v>
      </c>
      <c r="M834" s="160" t="s">
        <v>2514</v>
      </c>
      <c r="N834" s="160" t="s">
        <v>2514</v>
      </c>
      <c r="O834" s="160" t="s">
        <v>417</v>
      </c>
      <c r="P834" s="160" t="s">
        <v>418</v>
      </c>
      <c r="Q834" s="161">
        <v>904021480003</v>
      </c>
      <c r="R834" s="160" t="s">
        <v>3887</v>
      </c>
      <c r="S834" s="160" t="s">
        <v>3888</v>
      </c>
      <c r="T834" s="160" t="s">
        <v>3889</v>
      </c>
      <c r="U834" s="160" t="s">
        <v>2534</v>
      </c>
      <c r="V834" s="160" t="s">
        <v>2535</v>
      </c>
      <c r="W834" s="160" t="s">
        <v>2519</v>
      </c>
      <c r="X834" s="164">
        <v>1344</v>
      </c>
      <c r="Y834" s="149"/>
      <c r="Z834" s="149"/>
      <c r="AA834" s="156" t="e">
        <f>SUMIFS('[4]HARGA (2)'!$B$2:$B$32,'[4]HARGA (2)'!$A$2:$A$32,V834)</f>
        <v>#VALUE!</v>
      </c>
      <c r="AB834" s="156" t="e">
        <f t="shared" si="12"/>
        <v>#VALUE!</v>
      </c>
    </row>
    <row r="835" spans="1:28" s="157" customFormat="1" x14ac:dyDescent="0.25">
      <c r="A835" s="149" t="s">
        <v>2506</v>
      </c>
      <c r="B835" s="158" t="s">
        <v>3890</v>
      </c>
      <c r="C835" s="159">
        <v>44524</v>
      </c>
      <c r="D835" s="160" t="s">
        <v>2508</v>
      </c>
      <c r="E835" s="160" t="s">
        <v>2509</v>
      </c>
      <c r="F835" s="160" t="s">
        <v>2510</v>
      </c>
      <c r="G835" s="160" t="s">
        <v>2511</v>
      </c>
      <c r="H835" s="161">
        <v>118</v>
      </c>
      <c r="I835" s="160" t="s">
        <v>2541</v>
      </c>
      <c r="J835" s="161">
        <v>5042604847</v>
      </c>
      <c r="K835" s="163">
        <v>44524</v>
      </c>
      <c r="L835" s="160" t="s">
        <v>3322</v>
      </c>
      <c r="M835" s="160" t="s">
        <v>2514</v>
      </c>
      <c r="N835" s="160" t="s">
        <v>2514</v>
      </c>
      <c r="O835" s="160" t="s">
        <v>3247</v>
      </c>
      <c r="P835" s="160" t="s">
        <v>3891</v>
      </c>
      <c r="Q835" s="160" t="s">
        <v>3892</v>
      </c>
      <c r="R835" s="160" t="s">
        <v>3893</v>
      </c>
      <c r="S835" s="160" t="s">
        <v>3894</v>
      </c>
      <c r="T835" s="160" t="s">
        <v>3895</v>
      </c>
      <c r="U835" s="161">
        <v>74561</v>
      </c>
      <c r="V835" s="160" t="s">
        <v>303</v>
      </c>
      <c r="W835" s="160" t="s">
        <v>2519</v>
      </c>
      <c r="X835" s="164">
        <v>1170</v>
      </c>
      <c r="Y835" s="158" t="s">
        <v>3896</v>
      </c>
      <c r="Z835" s="159">
        <v>44524</v>
      </c>
      <c r="AA835" s="156" t="e">
        <f>SUMIFS('[4]HARGA (2)'!$B$2:$B$32,'[4]HARGA (2)'!$A$2:$A$32,V835)</f>
        <v>#VALUE!</v>
      </c>
      <c r="AB835" s="156" t="e">
        <f t="shared" si="12"/>
        <v>#VALUE!</v>
      </c>
    </row>
    <row r="836" spans="1:28" s="157" customFormat="1" x14ac:dyDescent="0.25">
      <c r="A836" s="149" t="s">
        <v>2506</v>
      </c>
      <c r="B836" s="158" t="s">
        <v>3890</v>
      </c>
      <c r="C836" s="159">
        <v>44524</v>
      </c>
      <c r="D836" s="160" t="s">
        <v>2508</v>
      </c>
      <c r="E836" s="160" t="s">
        <v>2509</v>
      </c>
      <c r="F836" s="160" t="s">
        <v>2510</v>
      </c>
      <c r="G836" s="160" t="s">
        <v>2511</v>
      </c>
      <c r="H836" s="161">
        <v>118</v>
      </c>
      <c r="I836" s="160" t="s">
        <v>2541</v>
      </c>
      <c r="J836" s="161">
        <v>5042604847</v>
      </c>
      <c r="K836" s="163">
        <v>44524</v>
      </c>
      <c r="L836" s="160" t="s">
        <v>3322</v>
      </c>
      <c r="M836" s="160" t="s">
        <v>2514</v>
      </c>
      <c r="N836" s="160" t="s">
        <v>2514</v>
      </c>
      <c r="O836" s="160" t="s">
        <v>3247</v>
      </c>
      <c r="P836" s="160" t="s">
        <v>3891</v>
      </c>
      <c r="Q836" s="160" t="s">
        <v>3892</v>
      </c>
      <c r="R836" s="160" t="s">
        <v>3893</v>
      </c>
      <c r="S836" s="160" t="s">
        <v>3894</v>
      </c>
      <c r="T836" s="160" t="s">
        <v>3895</v>
      </c>
      <c r="U836" s="161">
        <v>10116</v>
      </c>
      <c r="V836" s="160" t="s">
        <v>279</v>
      </c>
      <c r="W836" s="160" t="s">
        <v>2519</v>
      </c>
      <c r="X836" s="164">
        <v>32</v>
      </c>
      <c r="Y836" s="149"/>
      <c r="Z836" s="149"/>
      <c r="AA836" s="156" t="e">
        <f>SUMIFS('[4]HARGA (2)'!$B$2:$B$32,'[4]HARGA (2)'!$A$2:$A$32,V836)</f>
        <v>#VALUE!</v>
      </c>
      <c r="AB836" s="156" t="e">
        <f t="shared" ref="AB836:AB899" si="13">AA836*X836</f>
        <v>#VALUE!</v>
      </c>
    </row>
    <row r="837" spans="1:28" s="157" customFormat="1" x14ac:dyDescent="0.25">
      <c r="A837" s="149" t="s">
        <v>2506</v>
      </c>
      <c r="B837" s="158" t="s">
        <v>3897</v>
      </c>
      <c r="C837" s="159">
        <v>44524</v>
      </c>
      <c r="D837" s="160" t="s">
        <v>2508</v>
      </c>
      <c r="E837" s="160" t="s">
        <v>2509</v>
      </c>
      <c r="F837" s="160" t="s">
        <v>2510</v>
      </c>
      <c r="G837" s="160" t="s">
        <v>2511</v>
      </c>
      <c r="H837" s="161">
        <v>118</v>
      </c>
      <c r="I837" s="160" t="s">
        <v>2541</v>
      </c>
      <c r="J837" s="161">
        <v>5042604165</v>
      </c>
      <c r="K837" s="163">
        <v>44524</v>
      </c>
      <c r="L837" s="160" t="s">
        <v>3322</v>
      </c>
      <c r="M837" s="160" t="s">
        <v>2514</v>
      </c>
      <c r="N837" s="160" t="s">
        <v>2514</v>
      </c>
      <c r="O837" s="160" t="s">
        <v>3247</v>
      </c>
      <c r="P837" s="160" t="s">
        <v>3891</v>
      </c>
      <c r="Q837" s="160" t="s">
        <v>3898</v>
      </c>
      <c r="R837" s="160" t="s">
        <v>3899</v>
      </c>
      <c r="S837" s="160"/>
      <c r="T837" s="160" t="s">
        <v>3900</v>
      </c>
      <c r="U837" s="161">
        <v>74561</v>
      </c>
      <c r="V837" s="160" t="s">
        <v>303</v>
      </c>
      <c r="W837" s="160" t="s">
        <v>2519</v>
      </c>
      <c r="X837" s="164">
        <v>110</v>
      </c>
      <c r="Y837" s="149"/>
      <c r="Z837" s="149"/>
      <c r="AA837" s="156" t="e">
        <f>SUMIFS('[4]HARGA (2)'!$B$2:$B$32,'[4]HARGA (2)'!$A$2:$A$32,V837)</f>
        <v>#VALUE!</v>
      </c>
      <c r="AB837" s="156" t="e">
        <f t="shared" si="13"/>
        <v>#VALUE!</v>
      </c>
    </row>
    <row r="838" spans="1:28" s="157" customFormat="1" x14ac:dyDescent="0.25">
      <c r="A838" s="149" t="s">
        <v>2506</v>
      </c>
      <c r="B838" s="150" t="s">
        <v>3901</v>
      </c>
      <c r="C838" s="151">
        <v>44524</v>
      </c>
      <c r="D838" s="150" t="s">
        <v>2508</v>
      </c>
      <c r="E838" s="150" t="s">
        <v>2509</v>
      </c>
      <c r="F838" s="150" t="s">
        <v>2510</v>
      </c>
      <c r="G838" s="150" t="s">
        <v>2511</v>
      </c>
      <c r="H838" s="152">
        <v>164</v>
      </c>
      <c r="I838" s="150" t="s">
        <v>2512</v>
      </c>
      <c r="J838" s="150"/>
      <c r="K838" s="154">
        <v>44523</v>
      </c>
      <c r="L838" s="150" t="s">
        <v>53</v>
      </c>
      <c r="M838" s="150" t="s">
        <v>2514</v>
      </c>
      <c r="N838" s="150" t="s">
        <v>2514</v>
      </c>
      <c r="O838" s="150" t="s">
        <v>517</v>
      </c>
      <c r="P838" s="150" t="s">
        <v>518</v>
      </c>
      <c r="Q838" s="150" t="s">
        <v>3902</v>
      </c>
      <c r="R838" s="150" t="s">
        <v>3903</v>
      </c>
      <c r="S838" s="150"/>
      <c r="T838" s="150" t="s">
        <v>3904</v>
      </c>
      <c r="U838" s="150" t="s">
        <v>2517</v>
      </c>
      <c r="V838" s="150" t="s">
        <v>2518</v>
      </c>
      <c r="W838" s="150" t="s">
        <v>2519</v>
      </c>
      <c r="X838" s="155">
        <v>40</v>
      </c>
      <c r="Y838" s="149"/>
      <c r="Z838" s="149"/>
      <c r="AA838" s="156" t="e">
        <f>SUMIFS('[4]HARGA (2)'!$B$2:$B$32,'[4]HARGA (2)'!$A$2:$A$32,V838)</f>
        <v>#VALUE!</v>
      </c>
      <c r="AB838" s="156" t="e">
        <f t="shared" si="13"/>
        <v>#VALUE!</v>
      </c>
    </row>
    <row r="839" spans="1:28" s="157" customFormat="1" x14ac:dyDescent="0.25">
      <c r="A839" s="149" t="s">
        <v>2506</v>
      </c>
      <c r="B839" s="158" t="s">
        <v>3905</v>
      </c>
      <c r="C839" s="159">
        <v>44524</v>
      </c>
      <c r="D839" s="160" t="s">
        <v>2508</v>
      </c>
      <c r="E839" s="160" t="s">
        <v>2509</v>
      </c>
      <c r="F839" s="160" t="s">
        <v>2510</v>
      </c>
      <c r="G839" s="160" t="s">
        <v>2511</v>
      </c>
      <c r="H839" s="161">
        <v>164</v>
      </c>
      <c r="I839" s="160" t="s">
        <v>2512</v>
      </c>
      <c r="J839" s="161">
        <v>5042581678</v>
      </c>
      <c r="K839" s="163">
        <v>44523</v>
      </c>
      <c r="L839" s="160" t="s">
        <v>53</v>
      </c>
      <c r="M839" s="160" t="s">
        <v>2514</v>
      </c>
      <c r="N839" s="160" t="s">
        <v>2514</v>
      </c>
      <c r="O839" s="160" t="s">
        <v>517</v>
      </c>
      <c r="P839" s="160" t="s">
        <v>518</v>
      </c>
      <c r="Q839" s="160" t="s">
        <v>3902</v>
      </c>
      <c r="R839" s="160" t="s">
        <v>3906</v>
      </c>
      <c r="S839" s="160" t="s">
        <v>3853</v>
      </c>
      <c r="T839" s="160" t="s">
        <v>3907</v>
      </c>
      <c r="U839" s="161">
        <v>74559</v>
      </c>
      <c r="V839" s="160" t="s">
        <v>2524</v>
      </c>
      <c r="W839" s="160" t="s">
        <v>2519</v>
      </c>
      <c r="X839" s="164">
        <v>1344</v>
      </c>
      <c r="Y839" s="149"/>
      <c r="Z839" s="149"/>
      <c r="AA839" s="156" t="e">
        <f>SUMIFS('[4]HARGA (2)'!$B$2:$B$32,'[4]HARGA (2)'!$A$2:$A$32,V839)</f>
        <v>#VALUE!</v>
      </c>
      <c r="AB839" s="156" t="e">
        <f t="shared" si="13"/>
        <v>#VALUE!</v>
      </c>
    </row>
    <row r="840" spans="1:28" s="157" customFormat="1" x14ac:dyDescent="0.25">
      <c r="A840" s="149" t="s">
        <v>2506</v>
      </c>
      <c r="B840" s="158" t="s">
        <v>3905</v>
      </c>
      <c r="C840" s="159">
        <v>44524</v>
      </c>
      <c r="D840" s="160" t="s">
        <v>2508</v>
      </c>
      <c r="E840" s="160" t="s">
        <v>2509</v>
      </c>
      <c r="F840" s="160" t="s">
        <v>2510</v>
      </c>
      <c r="G840" s="160" t="s">
        <v>2511</v>
      </c>
      <c r="H840" s="161">
        <v>164</v>
      </c>
      <c r="I840" s="160" t="s">
        <v>2512</v>
      </c>
      <c r="J840" s="161">
        <v>5042581678</v>
      </c>
      <c r="K840" s="163">
        <v>44523</v>
      </c>
      <c r="L840" s="160" t="s">
        <v>53</v>
      </c>
      <c r="M840" s="160" t="s">
        <v>2514</v>
      </c>
      <c r="N840" s="160" t="s">
        <v>2514</v>
      </c>
      <c r="O840" s="160" t="s">
        <v>517</v>
      </c>
      <c r="P840" s="160" t="s">
        <v>518</v>
      </c>
      <c r="Q840" s="160" t="s">
        <v>3902</v>
      </c>
      <c r="R840" s="160" t="s">
        <v>3906</v>
      </c>
      <c r="S840" s="160" t="s">
        <v>3853</v>
      </c>
      <c r="T840" s="160" t="s">
        <v>3907</v>
      </c>
      <c r="U840" s="161">
        <v>19310</v>
      </c>
      <c r="V840" s="160" t="s">
        <v>2525</v>
      </c>
      <c r="W840" s="160" t="s">
        <v>2519</v>
      </c>
      <c r="X840" s="164">
        <v>1344</v>
      </c>
      <c r="Y840" s="149"/>
      <c r="Z840" s="149"/>
      <c r="AA840" s="156" t="e">
        <f>SUMIFS('[4]HARGA (2)'!$B$2:$B$32,'[4]HARGA (2)'!$A$2:$A$32,V840)</f>
        <v>#VALUE!</v>
      </c>
      <c r="AB840" s="156" t="e">
        <f t="shared" si="13"/>
        <v>#VALUE!</v>
      </c>
    </row>
    <row r="841" spans="1:28" s="157" customFormat="1" x14ac:dyDescent="0.25">
      <c r="A841" s="149" t="s">
        <v>2506</v>
      </c>
      <c r="B841" s="158" t="s">
        <v>3905</v>
      </c>
      <c r="C841" s="159">
        <v>44524</v>
      </c>
      <c r="D841" s="160" t="s">
        <v>2508</v>
      </c>
      <c r="E841" s="160" t="s">
        <v>2509</v>
      </c>
      <c r="F841" s="160" t="s">
        <v>2510</v>
      </c>
      <c r="G841" s="160" t="s">
        <v>2511</v>
      </c>
      <c r="H841" s="161">
        <v>164</v>
      </c>
      <c r="I841" s="160" t="s">
        <v>2512</v>
      </c>
      <c r="J841" s="161">
        <v>5042581678</v>
      </c>
      <c r="K841" s="163">
        <v>44523</v>
      </c>
      <c r="L841" s="160" t="s">
        <v>53</v>
      </c>
      <c r="M841" s="160" t="s">
        <v>2514</v>
      </c>
      <c r="N841" s="160" t="s">
        <v>2514</v>
      </c>
      <c r="O841" s="160" t="s">
        <v>517</v>
      </c>
      <c r="P841" s="160" t="s">
        <v>518</v>
      </c>
      <c r="Q841" s="160" t="s">
        <v>3902</v>
      </c>
      <c r="R841" s="160" t="s">
        <v>3906</v>
      </c>
      <c r="S841" s="160" t="s">
        <v>3853</v>
      </c>
      <c r="T841" s="160" t="s">
        <v>3907</v>
      </c>
      <c r="U841" s="160" t="s">
        <v>2517</v>
      </c>
      <c r="V841" s="160" t="s">
        <v>2518</v>
      </c>
      <c r="W841" s="160" t="s">
        <v>2519</v>
      </c>
      <c r="X841" s="164">
        <v>1344</v>
      </c>
      <c r="Y841" s="149"/>
      <c r="Z841" s="149"/>
      <c r="AA841" s="156" t="e">
        <f>SUMIFS('[4]HARGA (2)'!$B$2:$B$32,'[4]HARGA (2)'!$A$2:$A$32,V841)</f>
        <v>#VALUE!</v>
      </c>
      <c r="AB841" s="156" t="e">
        <f t="shared" si="13"/>
        <v>#VALUE!</v>
      </c>
    </row>
    <row r="842" spans="1:28" s="157" customFormat="1" x14ac:dyDescent="0.25">
      <c r="A842" s="149" t="s">
        <v>2506</v>
      </c>
      <c r="B842" s="158" t="s">
        <v>3905</v>
      </c>
      <c r="C842" s="159">
        <v>44524</v>
      </c>
      <c r="D842" s="160" t="s">
        <v>2508</v>
      </c>
      <c r="E842" s="160" t="s">
        <v>2509</v>
      </c>
      <c r="F842" s="160" t="s">
        <v>2510</v>
      </c>
      <c r="G842" s="160" t="s">
        <v>2511</v>
      </c>
      <c r="H842" s="161">
        <v>164</v>
      </c>
      <c r="I842" s="160" t="s">
        <v>2512</v>
      </c>
      <c r="J842" s="161">
        <v>5042581678</v>
      </c>
      <c r="K842" s="163">
        <v>44523</v>
      </c>
      <c r="L842" s="160" t="s">
        <v>53</v>
      </c>
      <c r="M842" s="160" t="s">
        <v>2514</v>
      </c>
      <c r="N842" s="160" t="s">
        <v>2514</v>
      </c>
      <c r="O842" s="160" t="s">
        <v>517</v>
      </c>
      <c r="P842" s="160" t="s">
        <v>518</v>
      </c>
      <c r="Q842" s="160" t="s">
        <v>3902</v>
      </c>
      <c r="R842" s="160" t="s">
        <v>3906</v>
      </c>
      <c r="S842" s="160" t="s">
        <v>3853</v>
      </c>
      <c r="T842" s="160" t="s">
        <v>3907</v>
      </c>
      <c r="U842" s="161">
        <v>33300</v>
      </c>
      <c r="V842" s="160" t="s">
        <v>65</v>
      </c>
      <c r="W842" s="160" t="s">
        <v>2519</v>
      </c>
      <c r="X842" s="164">
        <v>28</v>
      </c>
      <c r="Y842" s="149"/>
      <c r="Z842" s="149"/>
      <c r="AA842" s="156" t="e">
        <f>SUMIFS('[4]HARGA (2)'!$B$2:$B$32,'[4]HARGA (2)'!$A$2:$A$32,V842)</f>
        <v>#VALUE!</v>
      </c>
      <c r="AB842" s="156" t="e">
        <f t="shared" si="13"/>
        <v>#VALUE!</v>
      </c>
    </row>
    <row r="843" spans="1:28" s="157" customFormat="1" x14ac:dyDescent="0.25">
      <c r="A843" s="149" t="s">
        <v>2506</v>
      </c>
      <c r="B843" s="150" t="s">
        <v>3908</v>
      </c>
      <c r="C843" s="151">
        <v>44524</v>
      </c>
      <c r="D843" s="150" t="s">
        <v>2508</v>
      </c>
      <c r="E843" s="150" t="s">
        <v>2509</v>
      </c>
      <c r="F843" s="150" t="s">
        <v>2510</v>
      </c>
      <c r="G843" s="150" t="s">
        <v>2511</v>
      </c>
      <c r="H843" s="152">
        <v>164</v>
      </c>
      <c r="I843" s="150" t="s">
        <v>2512</v>
      </c>
      <c r="J843" s="150"/>
      <c r="K843" s="154">
        <v>44524</v>
      </c>
      <c r="L843" s="150" t="s">
        <v>53</v>
      </c>
      <c r="M843" s="150" t="s">
        <v>2514</v>
      </c>
      <c r="N843" s="150" t="s">
        <v>2514</v>
      </c>
      <c r="O843" s="150" t="s">
        <v>2572</v>
      </c>
      <c r="P843" s="150" t="s">
        <v>948</v>
      </c>
      <c r="Q843" s="150" t="s">
        <v>3909</v>
      </c>
      <c r="R843" s="150" t="s">
        <v>3910</v>
      </c>
      <c r="S843" s="150"/>
      <c r="T843" s="150" t="s">
        <v>3911</v>
      </c>
      <c r="U843" s="150" t="s">
        <v>2517</v>
      </c>
      <c r="V843" s="150" t="s">
        <v>2518</v>
      </c>
      <c r="W843" s="150" t="s">
        <v>2519</v>
      </c>
      <c r="X843" s="155">
        <v>45</v>
      </c>
      <c r="Y843" s="149"/>
      <c r="Z843" s="149"/>
      <c r="AA843" s="156" t="e">
        <f>SUMIFS('[4]HARGA (2)'!$B$2:$B$32,'[4]HARGA (2)'!$A$2:$A$32,V843)</f>
        <v>#VALUE!</v>
      </c>
      <c r="AB843" s="156" t="e">
        <f t="shared" si="13"/>
        <v>#VALUE!</v>
      </c>
    </row>
    <row r="844" spans="1:28" s="157" customFormat="1" x14ac:dyDescent="0.25">
      <c r="A844" s="149" t="s">
        <v>2506</v>
      </c>
      <c r="B844" s="158" t="s">
        <v>3912</v>
      </c>
      <c r="C844" s="159">
        <v>44524</v>
      </c>
      <c r="D844" s="160" t="s">
        <v>2508</v>
      </c>
      <c r="E844" s="160" t="s">
        <v>2509</v>
      </c>
      <c r="F844" s="160" t="s">
        <v>2510</v>
      </c>
      <c r="G844" s="160" t="s">
        <v>2511</v>
      </c>
      <c r="H844" s="161">
        <v>164</v>
      </c>
      <c r="I844" s="160" t="s">
        <v>2512</v>
      </c>
      <c r="J844" s="161">
        <v>5042588746</v>
      </c>
      <c r="K844" s="163">
        <v>44524</v>
      </c>
      <c r="L844" s="160" t="s">
        <v>53</v>
      </c>
      <c r="M844" s="160" t="s">
        <v>2514</v>
      </c>
      <c r="N844" s="160" t="s">
        <v>2514</v>
      </c>
      <c r="O844" s="160" t="s">
        <v>2572</v>
      </c>
      <c r="P844" s="160" t="s">
        <v>948</v>
      </c>
      <c r="Q844" s="160" t="s">
        <v>3909</v>
      </c>
      <c r="R844" s="160" t="s">
        <v>3913</v>
      </c>
      <c r="S844" s="160" t="s">
        <v>3914</v>
      </c>
      <c r="T844" s="160" t="s">
        <v>3915</v>
      </c>
      <c r="U844" s="161">
        <v>74559</v>
      </c>
      <c r="V844" s="160" t="s">
        <v>2524</v>
      </c>
      <c r="W844" s="160" t="s">
        <v>2519</v>
      </c>
      <c r="X844" s="164">
        <v>1344</v>
      </c>
      <c r="Y844" s="149"/>
      <c r="Z844" s="149"/>
      <c r="AA844" s="156" t="e">
        <f>SUMIFS('[4]HARGA (2)'!$B$2:$B$32,'[4]HARGA (2)'!$A$2:$A$32,V844)</f>
        <v>#VALUE!</v>
      </c>
      <c r="AB844" s="156" t="e">
        <f t="shared" si="13"/>
        <v>#VALUE!</v>
      </c>
    </row>
    <row r="845" spans="1:28" s="157" customFormat="1" x14ac:dyDescent="0.25">
      <c r="A845" s="149" t="s">
        <v>2506</v>
      </c>
      <c r="B845" s="158" t="s">
        <v>3912</v>
      </c>
      <c r="C845" s="159">
        <v>44524</v>
      </c>
      <c r="D845" s="160" t="s">
        <v>2508</v>
      </c>
      <c r="E845" s="160" t="s">
        <v>2509</v>
      </c>
      <c r="F845" s="160" t="s">
        <v>2510</v>
      </c>
      <c r="G845" s="160" t="s">
        <v>2511</v>
      </c>
      <c r="H845" s="161">
        <v>164</v>
      </c>
      <c r="I845" s="160" t="s">
        <v>2512</v>
      </c>
      <c r="J845" s="161">
        <v>5042588746</v>
      </c>
      <c r="K845" s="163">
        <v>44524</v>
      </c>
      <c r="L845" s="160" t="s">
        <v>53</v>
      </c>
      <c r="M845" s="160" t="s">
        <v>2514</v>
      </c>
      <c r="N845" s="160" t="s">
        <v>2514</v>
      </c>
      <c r="O845" s="160" t="s">
        <v>2572</v>
      </c>
      <c r="P845" s="160" t="s">
        <v>948</v>
      </c>
      <c r="Q845" s="160" t="s">
        <v>3909</v>
      </c>
      <c r="R845" s="160" t="s">
        <v>3913</v>
      </c>
      <c r="S845" s="160" t="s">
        <v>3914</v>
      </c>
      <c r="T845" s="160" t="s">
        <v>3915</v>
      </c>
      <c r="U845" s="161">
        <v>19310</v>
      </c>
      <c r="V845" s="160" t="s">
        <v>2525</v>
      </c>
      <c r="W845" s="160" t="s">
        <v>2519</v>
      </c>
      <c r="X845" s="164">
        <v>1344</v>
      </c>
      <c r="Y845" s="149"/>
      <c r="Z845" s="149"/>
      <c r="AA845" s="156" t="e">
        <f>SUMIFS('[4]HARGA (2)'!$B$2:$B$32,'[4]HARGA (2)'!$A$2:$A$32,V845)</f>
        <v>#VALUE!</v>
      </c>
      <c r="AB845" s="156" t="e">
        <f t="shared" si="13"/>
        <v>#VALUE!</v>
      </c>
    </row>
    <row r="846" spans="1:28" s="157" customFormat="1" x14ac:dyDescent="0.25">
      <c r="A846" s="149" t="s">
        <v>2506</v>
      </c>
      <c r="B846" s="158" t="s">
        <v>3912</v>
      </c>
      <c r="C846" s="159">
        <v>44524</v>
      </c>
      <c r="D846" s="160" t="s">
        <v>2508</v>
      </c>
      <c r="E846" s="160" t="s">
        <v>2509</v>
      </c>
      <c r="F846" s="160" t="s">
        <v>2510</v>
      </c>
      <c r="G846" s="160" t="s">
        <v>2511</v>
      </c>
      <c r="H846" s="161">
        <v>164</v>
      </c>
      <c r="I846" s="160" t="s">
        <v>2512</v>
      </c>
      <c r="J846" s="161">
        <v>5042588746</v>
      </c>
      <c r="K846" s="163">
        <v>44524</v>
      </c>
      <c r="L846" s="160" t="s">
        <v>53</v>
      </c>
      <c r="M846" s="160" t="s">
        <v>2514</v>
      </c>
      <c r="N846" s="160" t="s">
        <v>2514</v>
      </c>
      <c r="O846" s="160" t="s">
        <v>2572</v>
      </c>
      <c r="P846" s="160" t="s">
        <v>948</v>
      </c>
      <c r="Q846" s="160" t="s">
        <v>3909</v>
      </c>
      <c r="R846" s="160" t="s">
        <v>3913</v>
      </c>
      <c r="S846" s="160" t="s">
        <v>3914</v>
      </c>
      <c r="T846" s="160" t="s">
        <v>3915</v>
      </c>
      <c r="U846" s="160" t="s">
        <v>2517</v>
      </c>
      <c r="V846" s="160" t="s">
        <v>2518</v>
      </c>
      <c r="W846" s="160" t="s">
        <v>2519</v>
      </c>
      <c r="X846" s="164">
        <v>1344</v>
      </c>
      <c r="Y846" s="149"/>
      <c r="Z846" s="149"/>
      <c r="AA846" s="156" t="e">
        <f>SUMIFS('[4]HARGA (2)'!$B$2:$B$32,'[4]HARGA (2)'!$A$2:$A$32,V846)</f>
        <v>#VALUE!</v>
      </c>
      <c r="AB846" s="156" t="e">
        <f t="shared" si="13"/>
        <v>#VALUE!</v>
      </c>
    </row>
    <row r="847" spans="1:28" s="157" customFormat="1" x14ac:dyDescent="0.25">
      <c r="A847" s="149" t="s">
        <v>2506</v>
      </c>
      <c r="B847" s="158" t="s">
        <v>3912</v>
      </c>
      <c r="C847" s="159">
        <v>44524</v>
      </c>
      <c r="D847" s="160" t="s">
        <v>2508</v>
      </c>
      <c r="E847" s="160" t="s">
        <v>2509</v>
      </c>
      <c r="F847" s="160" t="s">
        <v>2510</v>
      </c>
      <c r="G847" s="160" t="s">
        <v>2511</v>
      </c>
      <c r="H847" s="161">
        <v>164</v>
      </c>
      <c r="I847" s="160" t="s">
        <v>2512</v>
      </c>
      <c r="J847" s="161">
        <v>5042588746</v>
      </c>
      <c r="K847" s="163">
        <v>44524</v>
      </c>
      <c r="L847" s="160" t="s">
        <v>53</v>
      </c>
      <c r="M847" s="160" t="s">
        <v>2514</v>
      </c>
      <c r="N847" s="160" t="s">
        <v>2514</v>
      </c>
      <c r="O847" s="160" t="s">
        <v>2572</v>
      </c>
      <c r="P847" s="160" t="s">
        <v>948</v>
      </c>
      <c r="Q847" s="160" t="s">
        <v>3909</v>
      </c>
      <c r="R847" s="160" t="s">
        <v>3913</v>
      </c>
      <c r="S847" s="160" t="s">
        <v>3914</v>
      </c>
      <c r="T847" s="160" t="s">
        <v>3915</v>
      </c>
      <c r="U847" s="161">
        <v>33300</v>
      </c>
      <c r="V847" s="160" t="s">
        <v>65</v>
      </c>
      <c r="W847" s="160" t="s">
        <v>2519</v>
      </c>
      <c r="X847" s="164">
        <v>28</v>
      </c>
      <c r="Y847" s="149"/>
      <c r="Z847" s="149"/>
      <c r="AA847" s="156" t="e">
        <f>SUMIFS('[4]HARGA (2)'!$B$2:$B$32,'[4]HARGA (2)'!$A$2:$A$32,V847)</f>
        <v>#VALUE!</v>
      </c>
      <c r="AB847" s="156" t="e">
        <f t="shared" si="13"/>
        <v>#VALUE!</v>
      </c>
    </row>
    <row r="848" spans="1:28" s="157" customFormat="1" x14ac:dyDescent="0.25">
      <c r="A848" s="149" t="s">
        <v>2506</v>
      </c>
      <c r="B848" s="150" t="s">
        <v>3916</v>
      </c>
      <c r="C848" s="151">
        <v>44524</v>
      </c>
      <c r="D848" s="150" t="s">
        <v>2508</v>
      </c>
      <c r="E848" s="150" t="s">
        <v>2509</v>
      </c>
      <c r="F848" s="150" t="s">
        <v>2510</v>
      </c>
      <c r="G848" s="150" t="s">
        <v>2511</v>
      </c>
      <c r="H848" s="152">
        <v>164</v>
      </c>
      <c r="I848" s="150" t="s">
        <v>2512</v>
      </c>
      <c r="J848" s="150"/>
      <c r="K848" s="154">
        <v>44516</v>
      </c>
      <c r="L848" s="150" t="s">
        <v>53</v>
      </c>
      <c r="M848" s="150" t="s">
        <v>2514</v>
      </c>
      <c r="N848" s="150" t="s">
        <v>2514</v>
      </c>
      <c r="O848" s="150" t="s">
        <v>2572</v>
      </c>
      <c r="P848" s="150" t="s">
        <v>948</v>
      </c>
      <c r="Q848" s="150" t="s">
        <v>3431</v>
      </c>
      <c r="R848" s="150" t="s">
        <v>3432</v>
      </c>
      <c r="S848" s="150"/>
      <c r="T848" s="150" t="s">
        <v>3917</v>
      </c>
      <c r="U848" s="152">
        <v>74559</v>
      </c>
      <c r="V848" s="150" t="s">
        <v>2524</v>
      </c>
      <c r="W848" s="150" t="s">
        <v>2519</v>
      </c>
      <c r="X848" s="155">
        <v>1</v>
      </c>
      <c r="Y848" s="149"/>
      <c r="Z848" s="149"/>
      <c r="AA848" s="156" t="e">
        <f>SUMIFS('[4]HARGA (2)'!$B$2:$B$32,'[4]HARGA (2)'!$A$2:$A$32,V848)</f>
        <v>#VALUE!</v>
      </c>
      <c r="AB848" s="156" t="e">
        <f t="shared" si="13"/>
        <v>#VALUE!</v>
      </c>
    </row>
    <row r="849" spans="1:28" s="157" customFormat="1" x14ac:dyDescent="0.25">
      <c r="A849" s="149" t="s">
        <v>2506</v>
      </c>
      <c r="B849" s="150" t="s">
        <v>3916</v>
      </c>
      <c r="C849" s="151">
        <v>44524</v>
      </c>
      <c r="D849" s="150" t="s">
        <v>2508</v>
      </c>
      <c r="E849" s="150" t="s">
        <v>2509</v>
      </c>
      <c r="F849" s="150" t="s">
        <v>2510</v>
      </c>
      <c r="G849" s="150" t="s">
        <v>2511</v>
      </c>
      <c r="H849" s="152">
        <v>164</v>
      </c>
      <c r="I849" s="150" t="s">
        <v>2512</v>
      </c>
      <c r="J849" s="150"/>
      <c r="K849" s="154">
        <v>44516</v>
      </c>
      <c r="L849" s="150" t="s">
        <v>53</v>
      </c>
      <c r="M849" s="150" t="s">
        <v>2514</v>
      </c>
      <c r="N849" s="150" t="s">
        <v>2514</v>
      </c>
      <c r="O849" s="150" t="s">
        <v>2572</v>
      </c>
      <c r="P849" s="150" t="s">
        <v>948</v>
      </c>
      <c r="Q849" s="150" t="s">
        <v>3431</v>
      </c>
      <c r="R849" s="150" t="s">
        <v>3432</v>
      </c>
      <c r="S849" s="150"/>
      <c r="T849" s="150" t="s">
        <v>3917</v>
      </c>
      <c r="U849" s="152">
        <v>19310</v>
      </c>
      <c r="V849" s="150" t="s">
        <v>2525</v>
      </c>
      <c r="W849" s="150" t="s">
        <v>2519</v>
      </c>
      <c r="X849" s="155">
        <v>1</v>
      </c>
      <c r="Y849" s="149"/>
      <c r="Z849" s="149"/>
      <c r="AA849" s="156" t="e">
        <f>SUMIFS('[4]HARGA (2)'!$B$2:$B$32,'[4]HARGA (2)'!$A$2:$A$32,V849)</f>
        <v>#VALUE!</v>
      </c>
      <c r="AB849" s="156" t="e">
        <f t="shared" si="13"/>
        <v>#VALUE!</v>
      </c>
    </row>
    <row r="850" spans="1:28" s="157" customFormat="1" x14ac:dyDescent="0.25">
      <c r="A850" s="149" t="s">
        <v>2506</v>
      </c>
      <c r="B850" s="150" t="s">
        <v>3916</v>
      </c>
      <c r="C850" s="151">
        <v>44524</v>
      </c>
      <c r="D850" s="150" t="s">
        <v>2508</v>
      </c>
      <c r="E850" s="150" t="s">
        <v>2509</v>
      </c>
      <c r="F850" s="150" t="s">
        <v>2510</v>
      </c>
      <c r="G850" s="150" t="s">
        <v>2511</v>
      </c>
      <c r="H850" s="152">
        <v>164</v>
      </c>
      <c r="I850" s="150" t="s">
        <v>2512</v>
      </c>
      <c r="J850" s="150"/>
      <c r="K850" s="154">
        <v>44516</v>
      </c>
      <c r="L850" s="150" t="s">
        <v>53</v>
      </c>
      <c r="M850" s="150" t="s">
        <v>2514</v>
      </c>
      <c r="N850" s="150" t="s">
        <v>2514</v>
      </c>
      <c r="O850" s="150" t="s">
        <v>2572</v>
      </c>
      <c r="P850" s="150" t="s">
        <v>948</v>
      </c>
      <c r="Q850" s="150" t="s">
        <v>3431</v>
      </c>
      <c r="R850" s="150" t="s">
        <v>3432</v>
      </c>
      <c r="S850" s="150"/>
      <c r="T850" s="150" t="s">
        <v>3917</v>
      </c>
      <c r="U850" s="150" t="s">
        <v>2517</v>
      </c>
      <c r="V850" s="150" t="s">
        <v>2518</v>
      </c>
      <c r="W850" s="150" t="s">
        <v>2519</v>
      </c>
      <c r="X850" s="155">
        <v>1</v>
      </c>
      <c r="Y850" s="149"/>
      <c r="Z850" s="149"/>
      <c r="AA850" s="156" t="e">
        <f>SUMIFS('[4]HARGA (2)'!$B$2:$B$32,'[4]HARGA (2)'!$A$2:$A$32,V850)</f>
        <v>#VALUE!</v>
      </c>
      <c r="AB850" s="156" t="e">
        <f t="shared" si="13"/>
        <v>#VALUE!</v>
      </c>
    </row>
    <row r="851" spans="1:28" s="204" customFormat="1" x14ac:dyDescent="0.25">
      <c r="A851" s="165" t="s">
        <v>2506</v>
      </c>
      <c r="B851" s="158" t="s">
        <v>3918</v>
      </c>
      <c r="C851" s="159">
        <v>44525</v>
      </c>
      <c r="D851" s="182" t="s">
        <v>2508</v>
      </c>
      <c r="E851" s="182" t="s">
        <v>2509</v>
      </c>
      <c r="F851" s="182" t="s">
        <v>2510</v>
      </c>
      <c r="G851" s="182" t="s">
        <v>2511</v>
      </c>
      <c r="H851" s="181">
        <v>118</v>
      </c>
      <c r="I851" s="182" t="s">
        <v>2541</v>
      </c>
      <c r="J851" s="182">
        <v>5042603109</v>
      </c>
      <c r="K851" s="184">
        <v>44525</v>
      </c>
      <c r="L851" s="182" t="s">
        <v>386</v>
      </c>
      <c r="M851" s="182" t="s">
        <v>2514</v>
      </c>
      <c r="N851" s="182" t="s">
        <v>2514</v>
      </c>
      <c r="O851" s="182" t="s">
        <v>1141</v>
      </c>
      <c r="P851" s="182" t="s">
        <v>1142</v>
      </c>
      <c r="Q851" s="182" t="s">
        <v>3919</v>
      </c>
      <c r="R851" s="182" t="s">
        <v>3920</v>
      </c>
      <c r="S851" s="182" t="s">
        <v>3921</v>
      </c>
      <c r="T851" s="182" t="s">
        <v>3922</v>
      </c>
      <c r="U851" s="182">
        <v>74561</v>
      </c>
      <c r="V851" s="182" t="s">
        <v>303</v>
      </c>
      <c r="W851" s="182" t="s">
        <v>2519</v>
      </c>
      <c r="X851" s="185">
        <v>1280</v>
      </c>
      <c r="Y851" s="158" t="s">
        <v>3923</v>
      </c>
      <c r="Z851" s="159">
        <v>44525</v>
      </c>
      <c r="AA851" s="156" t="e">
        <f>SUMIFS('[4]HARGA (2)'!$B$2:$B$32,'[4]HARGA (2)'!$A$2:$A$32,V851)</f>
        <v>#VALUE!</v>
      </c>
      <c r="AB851" s="156" t="e">
        <f t="shared" si="13"/>
        <v>#VALUE!</v>
      </c>
    </row>
    <row r="852" spans="1:28" s="204" customFormat="1" x14ac:dyDescent="0.25">
      <c r="A852" s="165" t="s">
        <v>2506</v>
      </c>
      <c r="B852" s="158" t="s">
        <v>3918</v>
      </c>
      <c r="C852" s="159">
        <v>44525</v>
      </c>
      <c r="D852" s="182" t="s">
        <v>2508</v>
      </c>
      <c r="E852" s="182" t="s">
        <v>2509</v>
      </c>
      <c r="F852" s="182" t="s">
        <v>2510</v>
      </c>
      <c r="G852" s="182" t="s">
        <v>2511</v>
      </c>
      <c r="H852" s="181">
        <v>118</v>
      </c>
      <c r="I852" s="182" t="s">
        <v>2541</v>
      </c>
      <c r="J852" s="182">
        <v>5042603109</v>
      </c>
      <c r="K852" s="184">
        <v>44525</v>
      </c>
      <c r="L852" s="182" t="s">
        <v>386</v>
      </c>
      <c r="M852" s="182" t="s">
        <v>2514</v>
      </c>
      <c r="N852" s="182" t="s">
        <v>2514</v>
      </c>
      <c r="O852" s="182" t="s">
        <v>1141</v>
      </c>
      <c r="P852" s="182" t="s">
        <v>1142</v>
      </c>
      <c r="Q852" s="182" t="s">
        <v>3919</v>
      </c>
      <c r="R852" s="182" t="s">
        <v>3920</v>
      </c>
      <c r="S852" s="182" t="s">
        <v>3921</v>
      </c>
      <c r="T852" s="182" t="s">
        <v>3922</v>
      </c>
      <c r="U852" s="182">
        <v>10116</v>
      </c>
      <c r="V852" s="182" t="s">
        <v>279</v>
      </c>
      <c r="W852" s="182" t="s">
        <v>2519</v>
      </c>
      <c r="X852" s="185">
        <v>32</v>
      </c>
      <c r="Y852" s="165"/>
      <c r="Z852" s="165"/>
      <c r="AA852" s="156" t="e">
        <f>SUMIFS('[4]HARGA (2)'!$B$2:$B$32,'[4]HARGA (2)'!$A$2:$A$32,V852)</f>
        <v>#VALUE!</v>
      </c>
      <c r="AB852" s="156" t="e">
        <f t="shared" si="13"/>
        <v>#VALUE!</v>
      </c>
    </row>
    <row r="853" spans="1:28" s="204" customFormat="1" x14ac:dyDescent="0.25">
      <c r="A853" s="165" t="s">
        <v>2506</v>
      </c>
      <c r="B853" s="158" t="s">
        <v>3924</v>
      </c>
      <c r="C853" s="159">
        <v>44525</v>
      </c>
      <c r="D853" s="182" t="s">
        <v>2508</v>
      </c>
      <c r="E853" s="182" t="s">
        <v>2509</v>
      </c>
      <c r="F853" s="182" t="s">
        <v>2510</v>
      </c>
      <c r="G853" s="182" t="s">
        <v>2511</v>
      </c>
      <c r="H853" s="181">
        <v>164</v>
      </c>
      <c r="I853" s="182" t="s">
        <v>2512</v>
      </c>
      <c r="J853" s="182">
        <v>5042594986</v>
      </c>
      <c r="K853" s="184">
        <v>44524</v>
      </c>
      <c r="L853" s="182" t="s">
        <v>53</v>
      </c>
      <c r="M853" s="182" t="s">
        <v>2514</v>
      </c>
      <c r="N853" s="182" t="s">
        <v>2514</v>
      </c>
      <c r="O853" s="182" t="s">
        <v>2158</v>
      </c>
      <c r="P853" s="182" t="s">
        <v>82</v>
      </c>
      <c r="Q853" s="182" t="s">
        <v>3925</v>
      </c>
      <c r="R853" s="182" t="s">
        <v>3926</v>
      </c>
      <c r="S853" s="182" t="s">
        <v>3884</v>
      </c>
      <c r="T853" s="182" t="s">
        <v>3927</v>
      </c>
      <c r="U853" s="182">
        <v>74559</v>
      </c>
      <c r="V853" s="182" t="s">
        <v>2524</v>
      </c>
      <c r="W853" s="182" t="s">
        <v>2519</v>
      </c>
      <c r="X853" s="185">
        <v>1104</v>
      </c>
      <c r="Y853" s="165"/>
      <c r="Z853" s="165"/>
      <c r="AA853" s="156" t="e">
        <f>SUMIFS('[4]HARGA (2)'!$B$2:$B$32,'[4]HARGA (2)'!$A$2:$A$32,V853)</f>
        <v>#VALUE!</v>
      </c>
      <c r="AB853" s="156" t="e">
        <f t="shared" si="13"/>
        <v>#VALUE!</v>
      </c>
    </row>
    <row r="854" spans="1:28" s="204" customFormat="1" x14ac:dyDescent="0.25">
      <c r="A854" s="165" t="s">
        <v>2506</v>
      </c>
      <c r="B854" s="158" t="s">
        <v>3924</v>
      </c>
      <c r="C854" s="159">
        <v>44525</v>
      </c>
      <c r="D854" s="182" t="s">
        <v>2508</v>
      </c>
      <c r="E854" s="182" t="s">
        <v>2509</v>
      </c>
      <c r="F854" s="182" t="s">
        <v>2510</v>
      </c>
      <c r="G854" s="182" t="s">
        <v>2511</v>
      </c>
      <c r="H854" s="181">
        <v>164</v>
      </c>
      <c r="I854" s="182" t="s">
        <v>2512</v>
      </c>
      <c r="J854" s="182">
        <v>5042594986</v>
      </c>
      <c r="K854" s="184">
        <v>44524</v>
      </c>
      <c r="L854" s="182" t="s">
        <v>53</v>
      </c>
      <c r="M854" s="182" t="s">
        <v>2514</v>
      </c>
      <c r="N854" s="182" t="s">
        <v>2514</v>
      </c>
      <c r="O854" s="182" t="s">
        <v>2158</v>
      </c>
      <c r="P854" s="182" t="s">
        <v>82</v>
      </c>
      <c r="Q854" s="182" t="s">
        <v>3925</v>
      </c>
      <c r="R854" s="182" t="s">
        <v>3926</v>
      </c>
      <c r="S854" s="182" t="s">
        <v>3884</v>
      </c>
      <c r="T854" s="182" t="s">
        <v>3927</v>
      </c>
      <c r="U854" s="182">
        <v>19310</v>
      </c>
      <c r="V854" s="182" t="s">
        <v>2525</v>
      </c>
      <c r="W854" s="182" t="s">
        <v>2519</v>
      </c>
      <c r="X854" s="185">
        <v>1104</v>
      </c>
      <c r="Y854" s="165"/>
      <c r="Z854" s="165"/>
      <c r="AA854" s="156" t="e">
        <f>SUMIFS('[4]HARGA (2)'!$B$2:$B$32,'[4]HARGA (2)'!$A$2:$A$32,V854)</f>
        <v>#VALUE!</v>
      </c>
      <c r="AB854" s="156" t="e">
        <f t="shared" si="13"/>
        <v>#VALUE!</v>
      </c>
    </row>
    <row r="855" spans="1:28" s="204" customFormat="1" x14ac:dyDescent="0.25">
      <c r="A855" s="165" t="s">
        <v>2506</v>
      </c>
      <c r="B855" s="158" t="s">
        <v>3924</v>
      </c>
      <c r="C855" s="159">
        <v>44525</v>
      </c>
      <c r="D855" s="182" t="s">
        <v>2508</v>
      </c>
      <c r="E855" s="182" t="s">
        <v>2509</v>
      </c>
      <c r="F855" s="182" t="s">
        <v>2510</v>
      </c>
      <c r="G855" s="182" t="s">
        <v>2511</v>
      </c>
      <c r="H855" s="181">
        <v>164</v>
      </c>
      <c r="I855" s="182" t="s">
        <v>2512</v>
      </c>
      <c r="J855" s="182">
        <v>5042594986</v>
      </c>
      <c r="K855" s="184">
        <v>44524</v>
      </c>
      <c r="L855" s="182" t="s">
        <v>53</v>
      </c>
      <c r="M855" s="182" t="s">
        <v>2514</v>
      </c>
      <c r="N855" s="182" t="s">
        <v>2514</v>
      </c>
      <c r="O855" s="182" t="s">
        <v>2158</v>
      </c>
      <c r="P855" s="182" t="s">
        <v>82</v>
      </c>
      <c r="Q855" s="182" t="s">
        <v>3925</v>
      </c>
      <c r="R855" s="182" t="s">
        <v>3926</v>
      </c>
      <c r="S855" s="182" t="s">
        <v>3884</v>
      </c>
      <c r="T855" s="182" t="s">
        <v>3927</v>
      </c>
      <c r="U855" s="182" t="s">
        <v>2517</v>
      </c>
      <c r="V855" s="182" t="s">
        <v>2518</v>
      </c>
      <c r="W855" s="182" t="s">
        <v>2519</v>
      </c>
      <c r="X855" s="185">
        <v>1104</v>
      </c>
      <c r="Y855" s="165"/>
      <c r="Z855" s="165"/>
      <c r="AA855" s="156" t="e">
        <f>SUMIFS('[4]HARGA (2)'!$B$2:$B$32,'[4]HARGA (2)'!$A$2:$A$32,V855)</f>
        <v>#VALUE!</v>
      </c>
      <c r="AB855" s="156" t="e">
        <f t="shared" si="13"/>
        <v>#VALUE!</v>
      </c>
    </row>
    <row r="856" spans="1:28" s="204" customFormat="1" x14ac:dyDescent="0.25">
      <c r="A856" s="165" t="s">
        <v>2506</v>
      </c>
      <c r="B856" s="158" t="s">
        <v>3924</v>
      </c>
      <c r="C856" s="159">
        <v>44525</v>
      </c>
      <c r="D856" s="182" t="s">
        <v>2508</v>
      </c>
      <c r="E856" s="182" t="s">
        <v>2509</v>
      </c>
      <c r="F856" s="182" t="s">
        <v>2510</v>
      </c>
      <c r="G856" s="182" t="s">
        <v>2511</v>
      </c>
      <c r="H856" s="181">
        <v>164</v>
      </c>
      <c r="I856" s="182" t="s">
        <v>2512</v>
      </c>
      <c r="J856" s="182">
        <v>5042594986</v>
      </c>
      <c r="K856" s="184">
        <v>44524</v>
      </c>
      <c r="L856" s="182" t="s">
        <v>53</v>
      </c>
      <c r="M856" s="182" t="s">
        <v>2514</v>
      </c>
      <c r="N856" s="182" t="s">
        <v>2514</v>
      </c>
      <c r="O856" s="182" t="s">
        <v>2158</v>
      </c>
      <c r="P856" s="182" t="s">
        <v>82</v>
      </c>
      <c r="Q856" s="182" t="s">
        <v>3925</v>
      </c>
      <c r="R856" s="182" t="s">
        <v>3926</v>
      </c>
      <c r="S856" s="182" t="s">
        <v>3884</v>
      </c>
      <c r="T856" s="182" t="s">
        <v>3927</v>
      </c>
      <c r="U856" s="182">
        <v>33300</v>
      </c>
      <c r="V856" s="182" t="s">
        <v>65</v>
      </c>
      <c r="W856" s="182" t="s">
        <v>2519</v>
      </c>
      <c r="X856" s="185">
        <v>24</v>
      </c>
      <c r="Y856" s="165"/>
      <c r="Z856" s="165"/>
      <c r="AA856" s="156" t="e">
        <f>SUMIFS('[4]HARGA (2)'!$B$2:$B$32,'[4]HARGA (2)'!$A$2:$A$32,V856)</f>
        <v>#VALUE!</v>
      </c>
      <c r="AB856" s="156" t="e">
        <f t="shared" si="13"/>
        <v>#VALUE!</v>
      </c>
    </row>
    <row r="857" spans="1:28" s="204" customFormat="1" x14ac:dyDescent="0.25">
      <c r="A857" s="165" t="s">
        <v>2506</v>
      </c>
      <c r="B857" s="158" t="s">
        <v>3928</v>
      </c>
      <c r="C857" s="159">
        <v>44525</v>
      </c>
      <c r="D857" s="182" t="s">
        <v>2508</v>
      </c>
      <c r="E857" s="182" t="s">
        <v>2509</v>
      </c>
      <c r="F857" s="182" t="s">
        <v>2510</v>
      </c>
      <c r="G857" s="182" t="s">
        <v>2511</v>
      </c>
      <c r="H857" s="181">
        <v>164</v>
      </c>
      <c r="I857" s="182" t="s">
        <v>2512</v>
      </c>
      <c r="J857" s="182">
        <v>5042596318</v>
      </c>
      <c r="K857" s="184">
        <v>44524</v>
      </c>
      <c r="L857" s="182" t="s">
        <v>53</v>
      </c>
      <c r="M857" s="182" t="s">
        <v>2514</v>
      </c>
      <c r="N857" s="182" t="s">
        <v>2514</v>
      </c>
      <c r="O857" s="182" t="s">
        <v>983</v>
      </c>
      <c r="P857" s="182" t="s">
        <v>984</v>
      </c>
      <c r="Q857" s="182" t="s">
        <v>3929</v>
      </c>
      <c r="R857" s="182" t="s">
        <v>3930</v>
      </c>
      <c r="S857" s="182" t="s">
        <v>3914</v>
      </c>
      <c r="T857" s="182" t="s">
        <v>3931</v>
      </c>
      <c r="U857" s="182">
        <v>74559</v>
      </c>
      <c r="V857" s="182" t="s">
        <v>2524</v>
      </c>
      <c r="W857" s="182" t="s">
        <v>2519</v>
      </c>
      <c r="X857" s="185">
        <v>816</v>
      </c>
      <c r="Y857" s="165"/>
      <c r="Z857" s="165"/>
      <c r="AA857" s="156" t="e">
        <f>SUMIFS('[4]HARGA (2)'!$B$2:$B$32,'[4]HARGA (2)'!$A$2:$A$32,V857)</f>
        <v>#VALUE!</v>
      </c>
      <c r="AB857" s="156" t="e">
        <f t="shared" si="13"/>
        <v>#VALUE!</v>
      </c>
    </row>
    <row r="858" spans="1:28" s="204" customFormat="1" x14ac:dyDescent="0.25">
      <c r="A858" s="165" t="s">
        <v>2506</v>
      </c>
      <c r="B858" s="158" t="s">
        <v>3928</v>
      </c>
      <c r="C858" s="159">
        <v>44525</v>
      </c>
      <c r="D858" s="182" t="s">
        <v>2508</v>
      </c>
      <c r="E858" s="182" t="s">
        <v>2509</v>
      </c>
      <c r="F858" s="182" t="s">
        <v>2510</v>
      </c>
      <c r="G858" s="182" t="s">
        <v>2511</v>
      </c>
      <c r="H858" s="181">
        <v>164</v>
      </c>
      <c r="I858" s="182" t="s">
        <v>2512</v>
      </c>
      <c r="J858" s="182">
        <v>5042596318</v>
      </c>
      <c r="K858" s="184">
        <v>44524</v>
      </c>
      <c r="L858" s="182" t="s">
        <v>53</v>
      </c>
      <c r="M858" s="182" t="s">
        <v>2514</v>
      </c>
      <c r="N858" s="182" t="s">
        <v>2514</v>
      </c>
      <c r="O858" s="182" t="s">
        <v>983</v>
      </c>
      <c r="P858" s="182" t="s">
        <v>984</v>
      </c>
      <c r="Q858" s="182" t="s">
        <v>3929</v>
      </c>
      <c r="R858" s="182" t="s">
        <v>3930</v>
      </c>
      <c r="S858" s="182" t="s">
        <v>3914</v>
      </c>
      <c r="T858" s="182" t="s">
        <v>3931</v>
      </c>
      <c r="U858" s="182">
        <v>19310</v>
      </c>
      <c r="V858" s="182" t="s">
        <v>2525</v>
      </c>
      <c r="W858" s="182" t="s">
        <v>2519</v>
      </c>
      <c r="X858" s="185">
        <v>816</v>
      </c>
      <c r="Y858" s="165"/>
      <c r="Z858" s="165"/>
      <c r="AA858" s="156" t="e">
        <f>SUMIFS('[4]HARGA (2)'!$B$2:$B$32,'[4]HARGA (2)'!$A$2:$A$32,V858)</f>
        <v>#VALUE!</v>
      </c>
      <c r="AB858" s="156" t="e">
        <f t="shared" si="13"/>
        <v>#VALUE!</v>
      </c>
    </row>
    <row r="859" spans="1:28" s="204" customFormat="1" x14ac:dyDescent="0.25">
      <c r="A859" s="165" t="s">
        <v>2506</v>
      </c>
      <c r="B859" s="158" t="s">
        <v>3928</v>
      </c>
      <c r="C859" s="159">
        <v>44525</v>
      </c>
      <c r="D859" s="182" t="s">
        <v>2508</v>
      </c>
      <c r="E859" s="182" t="s">
        <v>2509</v>
      </c>
      <c r="F859" s="182" t="s">
        <v>2510</v>
      </c>
      <c r="G859" s="182" t="s">
        <v>2511</v>
      </c>
      <c r="H859" s="181">
        <v>164</v>
      </c>
      <c r="I859" s="182" t="s">
        <v>2512</v>
      </c>
      <c r="J859" s="182">
        <v>5042596318</v>
      </c>
      <c r="K859" s="184">
        <v>44524</v>
      </c>
      <c r="L859" s="182" t="s">
        <v>53</v>
      </c>
      <c r="M859" s="182" t="s">
        <v>2514</v>
      </c>
      <c r="N859" s="182" t="s">
        <v>2514</v>
      </c>
      <c r="O859" s="182" t="s">
        <v>983</v>
      </c>
      <c r="P859" s="182" t="s">
        <v>984</v>
      </c>
      <c r="Q859" s="182" t="s">
        <v>3929</v>
      </c>
      <c r="R859" s="182" t="s">
        <v>3930</v>
      </c>
      <c r="S859" s="182" t="s">
        <v>3914</v>
      </c>
      <c r="T859" s="182" t="s">
        <v>3931</v>
      </c>
      <c r="U859" s="182" t="s">
        <v>2517</v>
      </c>
      <c r="V859" s="182" t="s">
        <v>2518</v>
      </c>
      <c r="W859" s="182" t="s">
        <v>2519</v>
      </c>
      <c r="X859" s="185">
        <v>816</v>
      </c>
      <c r="Y859" s="165"/>
      <c r="Z859" s="165"/>
      <c r="AA859" s="156" t="e">
        <f>SUMIFS('[4]HARGA (2)'!$B$2:$B$32,'[4]HARGA (2)'!$A$2:$A$32,V859)</f>
        <v>#VALUE!</v>
      </c>
      <c r="AB859" s="156" t="e">
        <f t="shared" si="13"/>
        <v>#VALUE!</v>
      </c>
    </row>
    <row r="860" spans="1:28" s="204" customFormat="1" x14ac:dyDescent="0.25">
      <c r="A860" s="165" t="s">
        <v>2506</v>
      </c>
      <c r="B860" s="158" t="s">
        <v>3928</v>
      </c>
      <c r="C860" s="159">
        <v>44525</v>
      </c>
      <c r="D860" s="182" t="s">
        <v>2508</v>
      </c>
      <c r="E860" s="182" t="s">
        <v>2509</v>
      </c>
      <c r="F860" s="182" t="s">
        <v>2510</v>
      </c>
      <c r="G860" s="182" t="s">
        <v>2511</v>
      </c>
      <c r="H860" s="181">
        <v>164</v>
      </c>
      <c r="I860" s="182" t="s">
        <v>2512</v>
      </c>
      <c r="J860" s="182">
        <v>5042596318</v>
      </c>
      <c r="K860" s="184">
        <v>44524</v>
      </c>
      <c r="L860" s="182" t="s">
        <v>53</v>
      </c>
      <c r="M860" s="182" t="s">
        <v>2514</v>
      </c>
      <c r="N860" s="182" t="s">
        <v>2514</v>
      </c>
      <c r="O860" s="182" t="s">
        <v>983</v>
      </c>
      <c r="P860" s="182" t="s">
        <v>984</v>
      </c>
      <c r="Q860" s="182" t="s">
        <v>3929</v>
      </c>
      <c r="R860" s="182" t="s">
        <v>3930</v>
      </c>
      <c r="S860" s="182" t="s">
        <v>3914</v>
      </c>
      <c r="T860" s="182" t="s">
        <v>3931</v>
      </c>
      <c r="U860" s="182">
        <v>33300</v>
      </c>
      <c r="V860" s="182" t="s">
        <v>65</v>
      </c>
      <c r="W860" s="182" t="s">
        <v>2519</v>
      </c>
      <c r="X860" s="185">
        <v>24</v>
      </c>
      <c r="Y860" s="165"/>
      <c r="Z860" s="165"/>
      <c r="AA860" s="156" t="e">
        <f>SUMIFS('[4]HARGA (2)'!$B$2:$B$32,'[4]HARGA (2)'!$A$2:$A$32,V860)</f>
        <v>#VALUE!</v>
      </c>
      <c r="AB860" s="156" t="e">
        <f t="shared" si="13"/>
        <v>#VALUE!</v>
      </c>
    </row>
    <row r="861" spans="1:28" s="204" customFormat="1" x14ac:dyDescent="0.25">
      <c r="A861" s="165" t="s">
        <v>2506</v>
      </c>
      <c r="B861" s="166" t="s">
        <v>3932</v>
      </c>
      <c r="C861" s="167">
        <v>44525</v>
      </c>
      <c r="D861" s="166" t="s">
        <v>2508</v>
      </c>
      <c r="E861" s="166" t="s">
        <v>2509</v>
      </c>
      <c r="F861" s="166" t="s">
        <v>2510</v>
      </c>
      <c r="G861" s="166" t="s">
        <v>2511</v>
      </c>
      <c r="H861" s="168">
        <v>118</v>
      </c>
      <c r="I861" s="166" t="s">
        <v>2541</v>
      </c>
      <c r="J861" s="166"/>
      <c r="K861" s="170">
        <v>44523</v>
      </c>
      <c r="L861" s="166" t="s">
        <v>193</v>
      </c>
      <c r="M861" s="166" t="s">
        <v>2514</v>
      </c>
      <c r="N861" s="166" t="s">
        <v>2514</v>
      </c>
      <c r="O861" s="166" t="s">
        <v>3833</v>
      </c>
      <c r="P861" s="166" t="s">
        <v>1153</v>
      </c>
      <c r="Q861" s="166"/>
      <c r="R861" s="166"/>
      <c r="S861" s="166"/>
      <c r="T861" s="166" t="s">
        <v>2544</v>
      </c>
      <c r="U861" s="166">
        <v>10116</v>
      </c>
      <c r="V861" s="166" t="s">
        <v>279</v>
      </c>
      <c r="W861" s="166" t="s">
        <v>2519</v>
      </c>
      <c r="X861" s="171">
        <v>16</v>
      </c>
      <c r="Y861" s="165"/>
      <c r="Z861" s="165"/>
      <c r="AA861" s="156" t="e">
        <f>SUMIFS('[4]HARGA (2)'!$B$2:$B$32,'[4]HARGA (2)'!$A$2:$A$32,V861)</f>
        <v>#VALUE!</v>
      </c>
      <c r="AB861" s="156" t="e">
        <f t="shared" si="13"/>
        <v>#VALUE!</v>
      </c>
    </row>
    <row r="862" spans="1:28" s="204" customFormat="1" x14ac:dyDescent="0.25">
      <c r="A862" s="165" t="s">
        <v>2506</v>
      </c>
      <c r="B862" s="150" t="s">
        <v>3933</v>
      </c>
      <c r="C862" s="151">
        <v>44525</v>
      </c>
      <c r="D862" s="150" t="s">
        <v>2508</v>
      </c>
      <c r="E862" s="150" t="s">
        <v>2509</v>
      </c>
      <c r="F862" s="150" t="s">
        <v>2510</v>
      </c>
      <c r="G862" s="150" t="s">
        <v>2511</v>
      </c>
      <c r="H862" s="152">
        <v>164</v>
      </c>
      <c r="I862" s="150" t="s">
        <v>2512</v>
      </c>
      <c r="J862" s="150"/>
      <c r="K862" s="154">
        <v>44524</v>
      </c>
      <c r="L862" s="150" t="s">
        <v>53</v>
      </c>
      <c r="M862" s="150" t="s">
        <v>2514</v>
      </c>
      <c r="N862" s="150" t="s">
        <v>2514</v>
      </c>
      <c r="O862" s="150" t="s">
        <v>75</v>
      </c>
      <c r="P862" s="150" t="s">
        <v>76</v>
      </c>
      <c r="Q862" s="150" t="s">
        <v>3934</v>
      </c>
      <c r="R862" s="150" t="s">
        <v>3935</v>
      </c>
      <c r="S862" s="150"/>
      <c r="T862" s="150" t="s">
        <v>3936</v>
      </c>
      <c r="U862" s="150" t="s">
        <v>2517</v>
      </c>
      <c r="V862" s="150" t="s">
        <v>2518</v>
      </c>
      <c r="W862" s="150" t="s">
        <v>2519</v>
      </c>
      <c r="X862" s="155">
        <v>65</v>
      </c>
      <c r="Y862" s="165"/>
      <c r="Z862" s="165"/>
      <c r="AA862" s="156" t="e">
        <f>SUMIFS('[4]HARGA (2)'!$B$2:$B$32,'[4]HARGA (2)'!$A$2:$A$32,V862)</f>
        <v>#VALUE!</v>
      </c>
      <c r="AB862" s="156" t="e">
        <f t="shared" si="13"/>
        <v>#VALUE!</v>
      </c>
    </row>
    <row r="863" spans="1:28" s="204" customFormat="1" x14ac:dyDescent="0.25">
      <c r="A863" s="165" t="s">
        <v>2506</v>
      </c>
      <c r="B863" s="158" t="s">
        <v>3937</v>
      </c>
      <c r="C863" s="159">
        <v>44525</v>
      </c>
      <c r="D863" s="182" t="s">
        <v>2508</v>
      </c>
      <c r="E863" s="182" t="s">
        <v>2509</v>
      </c>
      <c r="F863" s="182" t="s">
        <v>2510</v>
      </c>
      <c r="G863" s="182" t="s">
        <v>2511</v>
      </c>
      <c r="H863" s="181">
        <v>164</v>
      </c>
      <c r="I863" s="182" t="s">
        <v>2512</v>
      </c>
      <c r="J863" s="182">
        <v>5042607387</v>
      </c>
      <c r="K863" s="184">
        <v>44524</v>
      </c>
      <c r="L863" s="182" t="s">
        <v>53</v>
      </c>
      <c r="M863" s="182" t="s">
        <v>2514</v>
      </c>
      <c r="N863" s="182" t="s">
        <v>2514</v>
      </c>
      <c r="O863" s="182" t="s">
        <v>75</v>
      </c>
      <c r="P863" s="182" t="s">
        <v>76</v>
      </c>
      <c r="Q863" s="182" t="s">
        <v>3934</v>
      </c>
      <c r="R863" s="182" t="s">
        <v>3938</v>
      </c>
      <c r="S863" s="182" t="s">
        <v>3884</v>
      </c>
      <c r="T863" s="182" t="s">
        <v>3939</v>
      </c>
      <c r="U863" s="182">
        <v>74559</v>
      </c>
      <c r="V863" s="182" t="s">
        <v>2524</v>
      </c>
      <c r="W863" s="182" t="s">
        <v>2519</v>
      </c>
      <c r="X863" s="185">
        <v>1344</v>
      </c>
      <c r="Y863" s="165"/>
      <c r="Z863" s="165"/>
      <c r="AA863" s="156" t="e">
        <f>SUMIFS('[4]HARGA (2)'!$B$2:$B$32,'[4]HARGA (2)'!$A$2:$A$32,V863)</f>
        <v>#VALUE!</v>
      </c>
      <c r="AB863" s="156" t="e">
        <f t="shared" si="13"/>
        <v>#VALUE!</v>
      </c>
    </row>
    <row r="864" spans="1:28" s="204" customFormat="1" x14ac:dyDescent="0.25">
      <c r="A864" s="165" t="s">
        <v>2506</v>
      </c>
      <c r="B864" s="158" t="s">
        <v>3937</v>
      </c>
      <c r="C864" s="159">
        <v>44525</v>
      </c>
      <c r="D864" s="182" t="s">
        <v>2508</v>
      </c>
      <c r="E864" s="182" t="s">
        <v>2509</v>
      </c>
      <c r="F864" s="182" t="s">
        <v>2510</v>
      </c>
      <c r="G864" s="182" t="s">
        <v>2511</v>
      </c>
      <c r="H864" s="181">
        <v>164</v>
      </c>
      <c r="I864" s="182" t="s">
        <v>2512</v>
      </c>
      <c r="J864" s="182">
        <v>5042607387</v>
      </c>
      <c r="K864" s="184">
        <v>44524</v>
      </c>
      <c r="L864" s="182" t="s">
        <v>53</v>
      </c>
      <c r="M864" s="182" t="s">
        <v>2514</v>
      </c>
      <c r="N864" s="182" t="s">
        <v>2514</v>
      </c>
      <c r="O864" s="182" t="s">
        <v>75</v>
      </c>
      <c r="P864" s="182" t="s">
        <v>76</v>
      </c>
      <c r="Q864" s="182" t="s">
        <v>3934</v>
      </c>
      <c r="R864" s="182" t="s">
        <v>3938</v>
      </c>
      <c r="S864" s="182" t="s">
        <v>3884</v>
      </c>
      <c r="T864" s="182" t="s">
        <v>3939</v>
      </c>
      <c r="U864" s="182">
        <v>19310</v>
      </c>
      <c r="V864" s="182" t="s">
        <v>2525</v>
      </c>
      <c r="W864" s="182" t="s">
        <v>2519</v>
      </c>
      <c r="X864" s="185">
        <v>1344</v>
      </c>
      <c r="Y864" s="165"/>
      <c r="Z864" s="165"/>
      <c r="AA864" s="156" t="e">
        <f>SUMIFS('[4]HARGA (2)'!$B$2:$B$32,'[4]HARGA (2)'!$A$2:$A$32,V864)</f>
        <v>#VALUE!</v>
      </c>
      <c r="AB864" s="156" t="e">
        <f t="shared" si="13"/>
        <v>#VALUE!</v>
      </c>
    </row>
    <row r="865" spans="1:28" s="204" customFormat="1" x14ac:dyDescent="0.25">
      <c r="A865" s="165" t="s">
        <v>2506</v>
      </c>
      <c r="B865" s="158" t="s">
        <v>3937</v>
      </c>
      <c r="C865" s="159">
        <v>44525</v>
      </c>
      <c r="D865" s="182" t="s">
        <v>2508</v>
      </c>
      <c r="E865" s="182" t="s">
        <v>2509</v>
      </c>
      <c r="F865" s="182" t="s">
        <v>2510</v>
      </c>
      <c r="G865" s="182" t="s">
        <v>2511</v>
      </c>
      <c r="H865" s="181">
        <v>164</v>
      </c>
      <c r="I865" s="182" t="s">
        <v>2512</v>
      </c>
      <c r="J865" s="182">
        <v>5042607387</v>
      </c>
      <c r="K865" s="184">
        <v>44524</v>
      </c>
      <c r="L865" s="182" t="s">
        <v>53</v>
      </c>
      <c r="M865" s="182" t="s">
        <v>2514</v>
      </c>
      <c r="N865" s="182" t="s">
        <v>2514</v>
      </c>
      <c r="O865" s="182" t="s">
        <v>75</v>
      </c>
      <c r="P865" s="182" t="s">
        <v>76</v>
      </c>
      <c r="Q865" s="182" t="s">
        <v>3934</v>
      </c>
      <c r="R865" s="182" t="s">
        <v>3938</v>
      </c>
      <c r="S865" s="182" t="s">
        <v>3884</v>
      </c>
      <c r="T865" s="182" t="s">
        <v>3939</v>
      </c>
      <c r="U865" s="182" t="s">
        <v>2517</v>
      </c>
      <c r="V865" s="182" t="s">
        <v>2518</v>
      </c>
      <c r="W865" s="182" t="s">
        <v>2519</v>
      </c>
      <c r="X865" s="185">
        <v>1344</v>
      </c>
      <c r="Y865" s="165"/>
      <c r="Z865" s="165"/>
      <c r="AA865" s="156" t="e">
        <f>SUMIFS('[4]HARGA (2)'!$B$2:$B$32,'[4]HARGA (2)'!$A$2:$A$32,V865)</f>
        <v>#VALUE!</v>
      </c>
      <c r="AB865" s="156" t="e">
        <f t="shared" si="13"/>
        <v>#VALUE!</v>
      </c>
    </row>
    <row r="866" spans="1:28" s="204" customFormat="1" x14ac:dyDescent="0.25">
      <c r="A866" s="165" t="s">
        <v>2506</v>
      </c>
      <c r="B866" s="158" t="s">
        <v>3937</v>
      </c>
      <c r="C866" s="159">
        <v>44525</v>
      </c>
      <c r="D866" s="182" t="s">
        <v>2508</v>
      </c>
      <c r="E866" s="182" t="s">
        <v>2509</v>
      </c>
      <c r="F866" s="182" t="s">
        <v>2510</v>
      </c>
      <c r="G866" s="182" t="s">
        <v>2511</v>
      </c>
      <c r="H866" s="181">
        <v>164</v>
      </c>
      <c r="I866" s="182" t="s">
        <v>2512</v>
      </c>
      <c r="J866" s="182">
        <v>5042607387</v>
      </c>
      <c r="K866" s="184">
        <v>44524</v>
      </c>
      <c r="L866" s="182" t="s">
        <v>53</v>
      </c>
      <c r="M866" s="182" t="s">
        <v>2514</v>
      </c>
      <c r="N866" s="182" t="s">
        <v>2514</v>
      </c>
      <c r="O866" s="182" t="s">
        <v>75</v>
      </c>
      <c r="P866" s="182" t="s">
        <v>76</v>
      </c>
      <c r="Q866" s="182" t="s">
        <v>3934</v>
      </c>
      <c r="R866" s="182" t="s">
        <v>3938</v>
      </c>
      <c r="S866" s="182" t="s">
        <v>3884</v>
      </c>
      <c r="T866" s="182" t="s">
        <v>3939</v>
      </c>
      <c r="U866" s="182">
        <v>33300</v>
      </c>
      <c r="V866" s="182" t="s">
        <v>65</v>
      </c>
      <c r="W866" s="182" t="s">
        <v>2519</v>
      </c>
      <c r="X866" s="185">
        <v>28</v>
      </c>
      <c r="Y866" s="165"/>
      <c r="Z866" s="165"/>
      <c r="AA866" s="156" t="e">
        <f>SUMIFS('[4]HARGA (2)'!$B$2:$B$32,'[4]HARGA (2)'!$A$2:$A$32,V866)</f>
        <v>#VALUE!</v>
      </c>
      <c r="AB866" s="156" t="e">
        <f t="shared" si="13"/>
        <v>#VALUE!</v>
      </c>
    </row>
    <row r="867" spans="1:28" s="204" customFormat="1" x14ac:dyDescent="0.25">
      <c r="A867" s="165" t="s">
        <v>2506</v>
      </c>
      <c r="B867" s="150" t="s">
        <v>3940</v>
      </c>
      <c r="C867" s="151">
        <v>44525</v>
      </c>
      <c r="D867" s="150" t="s">
        <v>2508</v>
      </c>
      <c r="E867" s="150" t="s">
        <v>2509</v>
      </c>
      <c r="F867" s="150" t="s">
        <v>2510</v>
      </c>
      <c r="G867" s="150" t="s">
        <v>2511</v>
      </c>
      <c r="H867" s="152">
        <v>164</v>
      </c>
      <c r="I867" s="150" t="s">
        <v>2512</v>
      </c>
      <c r="J867" s="150"/>
      <c r="K867" s="154">
        <v>44524</v>
      </c>
      <c r="L867" s="150" t="s">
        <v>53</v>
      </c>
      <c r="M867" s="150" t="s">
        <v>2514</v>
      </c>
      <c r="N867" s="150" t="s">
        <v>2514</v>
      </c>
      <c r="O867" s="150" t="s">
        <v>559</v>
      </c>
      <c r="P867" s="150" t="s">
        <v>560</v>
      </c>
      <c r="Q867" s="150" t="s">
        <v>3941</v>
      </c>
      <c r="R867" s="150" t="s">
        <v>3942</v>
      </c>
      <c r="S867" s="150"/>
      <c r="T867" s="150" t="s">
        <v>3943</v>
      </c>
      <c r="U867" s="150" t="s">
        <v>2517</v>
      </c>
      <c r="V867" s="150" t="s">
        <v>2518</v>
      </c>
      <c r="W867" s="150" t="s">
        <v>2519</v>
      </c>
      <c r="X867" s="155">
        <v>30</v>
      </c>
      <c r="Y867" s="165"/>
      <c r="Z867" s="165"/>
      <c r="AA867" s="156" t="e">
        <f>SUMIFS('[4]HARGA (2)'!$B$2:$B$32,'[4]HARGA (2)'!$A$2:$A$32,V867)</f>
        <v>#VALUE!</v>
      </c>
      <c r="AB867" s="156" t="e">
        <f t="shared" si="13"/>
        <v>#VALUE!</v>
      </c>
    </row>
    <row r="868" spans="1:28" s="204" customFormat="1" x14ac:dyDescent="0.25">
      <c r="A868" s="165" t="s">
        <v>2506</v>
      </c>
      <c r="B868" s="158" t="s">
        <v>3944</v>
      </c>
      <c r="C868" s="159">
        <v>44525</v>
      </c>
      <c r="D868" s="182" t="s">
        <v>2508</v>
      </c>
      <c r="E868" s="182" t="s">
        <v>2509</v>
      </c>
      <c r="F868" s="182" t="s">
        <v>2510</v>
      </c>
      <c r="G868" s="182" t="s">
        <v>2511</v>
      </c>
      <c r="H868" s="181">
        <v>164</v>
      </c>
      <c r="I868" s="182" t="s">
        <v>2512</v>
      </c>
      <c r="J868" s="182">
        <v>5042611602</v>
      </c>
      <c r="K868" s="184">
        <v>44525</v>
      </c>
      <c r="L868" s="182" t="s">
        <v>53</v>
      </c>
      <c r="M868" s="182" t="s">
        <v>2514</v>
      </c>
      <c r="N868" s="182" t="s">
        <v>2514</v>
      </c>
      <c r="O868" s="182" t="s">
        <v>559</v>
      </c>
      <c r="P868" s="182" t="s">
        <v>560</v>
      </c>
      <c r="Q868" s="182" t="s">
        <v>3941</v>
      </c>
      <c r="R868" s="182" t="s">
        <v>3945</v>
      </c>
      <c r="S868" s="182" t="s">
        <v>3739</v>
      </c>
      <c r="T868" s="182" t="s">
        <v>3946</v>
      </c>
      <c r="U868" s="182">
        <v>74559</v>
      </c>
      <c r="V868" s="182" t="s">
        <v>2524</v>
      </c>
      <c r="W868" s="182" t="s">
        <v>2519</v>
      </c>
      <c r="X868" s="185">
        <v>1152</v>
      </c>
      <c r="Y868" s="165"/>
      <c r="Z868" s="165"/>
      <c r="AA868" s="156" t="e">
        <f>SUMIFS('[4]HARGA (2)'!$B$2:$B$32,'[4]HARGA (2)'!$A$2:$A$32,V868)</f>
        <v>#VALUE!</v>
      </c>
      <c r="AB868" s="156" t="e">
        <f t="shared" si="13"/>
        <v>#VALUE!</v>
      </c>
    </row>
    <row r="869" spans="1:28" s="204" customFormat="1" x14ac:dyDescent="0.25">
      <c r="A869" s="165" t="s">
        <v>2506</v>
      </c>
      <c r="B869" s="158" t="s">
        <v>3944</v>
      </c>
      <c r="C869" s="159">
        <v>44525</v>
      </c>
      <c r="D869" s="182" t="s">
        <v>2508</v>
      </c>
      <c r="E869" s="182" t="s">
        <v>2509</v>
      </c>
      <c r="F869" s="182" t="s">
        <v>2510</v>
      </c>
      <c r="G869" s="182" t="s">
        <v>2511</v>
      </c>
      <c r="H869" s="181">
        <v>164</v>
      </c>
      <c r="I869" s="182" t="s">
        <v>2512</v>
      </c>
      <c r="J869" s="182">
        <v>5042611602</v>
      </c>
      <c r="K869" s="184">
        <v>44525</v>
      </c>
      <c r="L869" s="182" t="s">
        <v>53</v>
      </c>
      <c r="M869" s="182" t="s">
        <v>2514</v>
      </c>
      <c r="N869" s="182" t="s">
        <v>2514</v>
      </c>
      <c r="O869" s="182" t="s">
        <v>559</v>
      </c>
      <c r="P869" s="182" t="s">
        <v>560</v>
      </c>
      <c r="Q869" s="182" t="s">
        <v>3941</v>
      </c>
      <c r="R869" s="182" t="s">
        <v>3945</v>
      </c>
      <c r="S869" s="182" t="s">
        <v>3739</v>
      </c>
      <c r="T869" s="182" t="s">
        <v>3946</v>
      </c>
      <c r="U869" s="182">
        <v>19310</v>
      </c>
      <c r="V869" s="182" t="s">
        <v>2525</v>
      </c>
      <c r="W869" s="182" t="s">
        <v>2519</v>
      </c>
      <c r="X869" s="185">
        <v>1152</v>
      </c>
      <c r="Y869" s="165"/>
      <c r="Z869" s="165"/>
      <c r="AA869" s="156" t="e">
        <f>SUMIFS('[4]HARGA (2)'!$B$2:$B$32,'[4]HARGA (2)'!$A$2:$A$32,V869)</f>
        <v>#VALUE!</v>
      </c>
      <c r="AB869" s="156" t="e">
        <f t="shared" si="13"/>
        <v>#VALUE!</v>
      </c>
    </row>
    <row r="870" spans="1:28" s="204" customFormat="1" x14ac:dyDescent="0.25">
      <c r="A870" s="165" t="s">
        <v>2506</v>
      </c>
      <c r="B870" s="158" t="s">
        <v>3944</v>
      </c>
      <c r="C870" s="159">
        <v>44525</v>
      </c>
      <c r="D870" s="182" t="s">
        <v>2508</v>
      </c>
      <c r="E870" s="182" t="s">
        <v>2509</v>
      </c>
      <c r="F870" s="182" t="s">
        <v>2510</v>
      </c>
      <c r="G870" s="182" t="s">
        <v>2511</v>
      </c>
      <c r="H870" s="181">
        <v>164</v>
      </c>
      <c r="I870" s="182" t="s">
        <v>2512</v>
      </c>
      <c r="J870" s="182">
        <v>5042611602</v>
      </c>
      <c r="K870" s="184">
        <v>44525</v>
      </c>
      <c r="L870" s="182" t="s">
        <v>53</v>
      </c>
      <c r="M870" s="182" t="s">
        <v>2514</v>
      </c>
      <c r="N870" s="182" t="s">
        <v>2514</v>
      </c>
      <c r="O870" s="182" t="s">
        <v>559</v>
      </c>
      <c r="P870" s="182" t="s">
        <v>560</v>
      </c>
      <c r="Q870" s="182" t="s">
        <v>3941</v>
      </c>
      <c r="R870" s="182" t="s">
        <v>3945</v>
      </c>
      <c r="S870" s="182" t="s">
        <v>3739</v>
      </c>
      <c r="T870" s="182" t="s">
        <v>3946</v>
      </c>
      <c r="U870" s="182" t="s">
        <v>2517</v>
      </c>
      <c r="V870" s="182" t="s">
        <v>2518</v>
      </c>
      <c r="W870" s="182" t="s">
        <v>2519</v>
      </c>
      <c r="X870" s="185">
        <v>1152</v>
      </c>
      <c r="Y870" s="165"/>
      <c r="Z870" s="165"/>
      <c r="AA870" s="156" t="e">
        <f>SUMIFS('[4]HARGA (2)'!$B$2:$B$32,'[4]HARGA (2)'!$A$2:$A$32,V870)</f>
        <v>#VALUE!</v>
      </c>
      <c r="AB870" s="156" t="e">
        <f t="shared" si="13"/>
        <v>#VALUE!</v>
      </c>
    </row>
    <row r="871" spans="1:28" s="204" customFormat="1" x14ac:dyDescent="0.25">
      <c r="A871" s="165" t="s">
        <v>2506</v>
      </c>
      <c r="B871" s="158" t="s">
        <v>3944</v>
      </c>
      <c r="C871" s="159">
        <v>44525</v>
      </c>
      <c r="D871" s="182" t="s">
        <v>2508</v>
      </c>
      <c r="E871" s="182" t="s">
        <v>2509</v>
      </c>
      <c r="F871" s="182" t="s">
        <v>2510</v>
      </c>
      <c r="G871" s="182" t="s">
        <v>2511</v>
      </c>
      <c r="H871" s="181">
        <v>164</v>
      </c>
      <c r="I871" s="182" t="s">
        <v>2512</v>
      </c>
      <c r="J871" s="182">
        <v>5042611602</v>
      </c>
      <c r="K871" s="184">
        <v>44525</v>
      </c>
      <c r="L871" s="182" t="s">
        <v>53</v>
      </c>
      <c r="M871" s="182" t="s">
        <v>2514</v>
      </c>
      <c r="N871" s="182" t="s">
        <v>2514</v>
      </c>
      <c r="O871" s="182" t="s">
        <v>559</v>
      </c>
      <c r="P871" s="182" t="s">
        <v>560</v>
      </c>
      <c r="Q871" s="182" t="s">
        <v>3941</v>
      </c>
      <c r="R871" s="182" t="s">
        <v>3945</v>
      </c>
      <c r="S871" s="182" t="s">
        <v>3739</v>
      </c>
      <c r="T871" s="182" t="s">
        <v>3946</v>
      </c>
      <c r="U871" s="182">
        <v>33300</v>
      </c>
      <c r="V871" s="182" t="s">
        <v>65</v>
      </c>
      <c r="W871" s="182" t="s">
        <v>2519</v>
      </c>
      <c r="X871" s="185">
        <v>24</v>
      </c>
      <c r="Y871" s="165"/>
      <c r="Z871" s="165"/>
      <c r="AA871" s="156" t="e">
        <f>SUMIFS('[4]HARGA (2)'!$B$2:$B$32,'[4]HARGA (2)'!$A$2:$A$32,V871)</f>
        <v>#VALUE!</v>
      </c>
      <c r="AB871" s="156" t="e">
        <f t="shared" si="13"/>
        <v>#VALUE!</v>
      </c>
    </row>
    <row r="872" spans="1:28" s="204" customFormat="1" x14ac:dyDescent="0.25">
      <c r="A872" s="165" t="s">
        <v>2506</v>
      </c>
      <c r="B872" s="150" t="s">
        <v>3947</v>
      </c>
      <c r="C872" s="151">
        <v>44525</v>
      </c>
      <c r="D872" s="150" t="s">
        <v>2508</v>
      </c>
      <c r="E872" s="150" t="s">
        <v>2509</v>
      </c>
      <c r="F872" s="150" t="s">
        <v>2510</v>
      </c>
      <c r="G872" s="150" t="s">
        <v>2511</v>
      </c>
      <c r="H872" s="152" t="s">
        <v>2531</v>
      </c>
      <c r="I872" s="150" t="s">
        <v>2532</v>
      </c>
      <c r="J872" s="150"/>
      <c r="K872" s="154">
        <v>44525</v>
      </c>
      <c r="L872" s="150" t="s">
        <v>193</v>
      </c>
      <c r="M872" s="150" t="s">
        <v>2514</v>
      </c>
      <c r="N872" s="150" t="s">
        <v>2514</v>
      </c>
      <c r="O872" s="150" t="s">
        <v>417</v>
      </c>
      <c r="P872" s="150" t="s">
        <v>418</v>
      </c>
      <c r="Q872" s="150"/>
      <c r="R872" s="150" t="s">
        <v>3948</v>
      </c>
      <c r="S872" s="150"/>
      <c r="T872" s="150" t="s">
        <v>3949</v>
      </c>
      <c r="U872" s="150" t="s">
        <v>2534</v>
      </c>
      <c r="V872" s="150" t="s">
        <v>2535</v>
      </c>
      <c r="W872" s="150" t="s">
        <v>2519</v>
      </c>
      <c r="X872" s="155">
        <v>77</v>
      </c>
      <c r="Y872" s="165"/>
      <c r="Z872" s="165"/>
      <c r="AA872" s="156" t="e">
        <f>SUMIFS('[4]HARGA (2)'!$B$2:$B$32,'[4]HARGA (2)'!$A$2:$A$32,V872)</f>
        <v>#VALUE!</v>
      </c>
      <c r="AB872" s="156" t="e">
        <f t="shared" si="13"/>
        <v>#VALUE!</v>
      </c>
    </row>
    <row r="873" spans="1:28" s="204" customFormat="1" x14ac:dyDescent="0.25">
      <c r="A873" s="165" t="s">
        <v>2506</v>
      </c>
      <c r="B873" s="158" t="s">
        <v>3950</v>
      </c>
      <c r="C873" s="159">
        <v>44525</v>
      </c>
      <c r="D873" s="182" t="s">
        <v>2508</v>
      </c>
      <c r="E873" s="182" t="s">
        <v>2509</v>
      </c>
      <c r="F873" s="182" t="s">
        <v>2510</v>
      </c>
      <c r="G873" s="182" t="s">
        <v>2511</v>
      </c>
      <c r="H873" s="181" t="s">
        <v>2531</v>
      </c>
      <c r="I873" s="182" t="s">
        <v>2532</v>
      </c>
      <c r="J873" s="182"/>
      <c r="K873" s="184">
        <v>44525</v>
      </c>
      <c r="L873" s="182" t="s">
        <v>193</v>
      </c>
      <c r="M873" s="182" t="s">
        <v>2514</v>
      </c>
      <c r="N873" s="182" t="s">
        <v>2514</v>
      </c>
      <c r="O873" s="182" t="s">
        <v>417</v>
      </c>
      <c r="P873" s="182" t="s">
        <v>418</v>
      </c>
      <c r="Q873" s="182">
        <v>904021480007</v>
      </c>
      <c r="R873" s="182" t="s">
        <v>3951</v>
      </c>
      <c r="S873" s="182" t="s">
        <v>3952</v>
      </c>
      <c r="T873" s="182" t="s">
        <v>3953</v>
      </c>
      <c r="U873" s="182">
        <v>74560</v>
      </c>
      <c r="V873" s="182" t="s">
        <v>377</v>
      </c>
      <c r="W873" s="182" t="s">
        <v>2519</v>
      </c>
      <c r="X873" s="185">
        <v>1300</v>
      </c>
      <c r="Y873" s="165"/>
      <c r="Z873" s="165"/>
      <c r="AA873" s="156" t="e">
        <f>SUMIFS('[4]HARGA (2)'!$B$2:$B$32,'[4]HARGA (2)'!$A$2:$A$32,V873)</f>
        <v>#VALUE!</v>
      </c>
      <c r="AB873" s="156" t="e">
        <f t="shared" si="13"/>
        <v>#VALUE!</v>
      </c>
    </row>
    <row r="874" spans="1:28" s="204" customFormat="1" x14ac:dyDescent="0.25">
      <c r="A874" s="165" t="s">
        <v>2506</v>
      </c>
      <c r="B874" s="158" t="s">
        <v>3950</v>
      </c>
      <c r="C874" s="159">
        <v>44525</v>
      </c>
      <c r="D874" s="182" t="s">
        <v>2508</v>
      </c>
      <c r="E874" s="182" t="s">
        <v>2509</v>
      </c>
      <c r="F874" s="182" t="s">
        <v>2510</v>
      </c>
      <c r="G874" s="182" t="s">
        <v>2511</v>
      </c>
      <c r="H874" s="181" t="s">
        <v>2531</v>
      </c>
      <c r="I874" s="182" t="s">
        <v>2532</v>
      </c>
      <c r="J874" s="182"/>
      <c r="K874" s="184">
        <v>44525</v>
      </c>
      <c r="L874" s="182" t="s">
        <v>193</v>
      </c>
      <c r="M874" s="182" t="s">
        <v>2514</v>
      </c>
      <c r="N874" s="182" t="s">
        <v>2514</v>
      </c>
      <c r="O874" s="182" t="s">
        <v>417</v>
      </c>
      <c r="P874" s="182" t="s">
        <v>418</v>
      </c>
      <c r="Q874" s="182">
        <v>904021480007</v>
      </c>
      <c r="R874" s="182" t="s">
        <v>3951</v>
      </c>
      <c r="S874" s="182" t="s">
        <v>3952</v>
      </c>
      <c r="T874" s="182" t="s">
        <v>3953</v>
      </c>
      <c r="U874" s="182">
        <v>29310</v>
      </c>
      <c r="V874" s="182" t="s">
        <v>2539</v>
      </c>
      <c r="W874" s="182" t="s">
        <v>2519</v>
      </c>
      <c r="X874" s="185">
        <v>1300</v>
      </c>
      <c r="Y874" s="165"/>
      <c r="Z874" s="165"/>
      <c r="AA874" s="156" t="e">
        <f>SUMIFS('[4]HARGA (2)'!$B$2:$B$32,'[4]HARGA (2)'!$A$2:$A$32,V874)</f>
        <v>#VALUE!</v>
      </c>
      <c r="AB874" s="156" t="e">
        <f t="shared" si="13"/>
        <v>#VALUE!</v>
      </c>
    </row>
    <row r="875" spans="1:28" s="204" customFormat="1" x14ac:dyDescent="0.25">
      <c r="A875" s="165" t="s">
        <v>2506</v>
      </c>
      <c r="B875" s="158" t="s">
        <v>3950</v>
      </c>
      <c r="C875" s="159">
        <v>44525</v>
      </c>
      <c r="D875" s="182" t="s">
        <v>2508</v>
      </c>
      <c r="E875" s="182" t="s">
        <v>2509</v>
      </c>
      <c r="F875" s="182" t="s">
        <v>2510</v>
      </c>
      <c r="G875" s="182" t="s">
        <v>2511</v>
      </c>
      <c r="H875" s="181" t="s">
        <v>2531</v>
      </c>
      <c r="I875" s="182" t="s">
        <v>2532</v>
      </c>
      <c r="J875" s="182"/>
      <c r="K875" s="184">
        <v>44525</v>
      </c>
      <c r="L875" s="182" t="s">
        <v>193</v>
      </c>
      <c r="M875" s="182" t="s">
        <v>2514</v>
      </c>
      <c r="N875" s="182" t="s">
        <v>2514</v>
      </c>
      <c r="O875" s="182" t="s">
        <v>417</v>
      </c>
      <c r="P875" s="182" t="s">
        <v>418</v>
      </c>
      <c r="Q875" s="182">
        <v>904021480007</v>
      </c>
      <c r="R875" s="182" t="s">
        <v>3951</v>
      </c>
      <c r="S875" s="182" t="s">
        <v>3952</v>
      </c>
      <c r="T875" s="182" t="s">
        <v>3953</v>
      </c>
      <c r="U875" s="182" t="s">
        <v>2534</v>
      </c>
      <c r="V875" s="182" t="s">
        <v>2535</v>
      </c>
      <c r="W875" s="182" t="s">
        <v>2519</v>
      </c>
      <c r="X875" s="185">
        <v>1300</v>
      </c>
      <c r="Y875" s="165"/>
      <c r="Z875" s="165"/>
      <c r="AA875" s="156" t="e">
        <f>SUMIFS('[4]HARGA (2)'!$B$2:$B$32,'[4]HARGA (2)'!$A$2:$A$32,V875)</f>
        <v>#VALUE!</v>
      </c>
      <c r="AB875" s="156" t="e">
        <f t="shared" si="13"/>
        <v>#VALUE!</v>
      </c>
    </row>
    <row r="876" spans="1:28" s="204" customFormat="1" x14ac:dyDescent="0.25">
      <c r="A876" s="165" t="s">
        <v>2506</v>
      </c>
      <c r="B876" s="150" t="s">
        <v>3954</v>
      </c>
      <c r="C876" s="151">
        <v>44525</v>
      </c>
      <c r="D876" s="150" t="s">
        <v>2508</v>
      </c>
      <c r="E876" s="150" t="s">
        <v>2509</v>
      </c>
      <c r="F876" s="150" t="s">
        <v>2510</v>
      </c>
      <c r="G876" s="150" t="s">
        <v>2511</v>
      </c>
      <c r="H876" s="152">
        <v>164</v>
      </c>
      <c r="I876" s="150" t="s">
        <v>2512</v>
      </c>
      <c r="J876" s="150"/>
      <c r="K876" s="154">
        <v>44525</v>
      </c>
      <c r="L876" s="150" t="s">
        <v>53</v>
      </c>
      <c r="M876" s="150" t="s">
        <v>2514</v>
      </c>
      <c r="N876" s="150" t="s">
        <v>2514</v>
      </c>
      <c r="O876" s="150" t="s">
        <v>2572</v>
      </c>
      <c r="P876" s="150" t="s">
        <v>948</v>
      </c>
      <c r="Q876" s="150" t="s">
        <v>3955</v>
      </c>
      <c r="R876" s="150" t="s">
        <v>3956</v>
      </c>
      <c r="S876" s="150"/>
      <c r="T876" s="150" t="s">
        <v>3957</v>
      </c>
      <c r="U876" s="150" t="s">
        <v>2517</v>
      </c>
      <c r="V876" s="150" t="s">
        <v>2518</v>
      </c>
      <c r="W876" s="150" t="s">
        <v>2519</v>
      </c>
      <c r="X876" s="155">
        <v>45</v>
      </c>
      <c r="Y876" s="165"/>
      <c r="Z876" s="165"/>
      <c r="AA876" s="156" t="e">
        <f>SUMIFS('[4]HARGA (2)'!$B$2:$B$32,'[4]HARGA (2)'!$A$2:$A$32,V876)</f>
        <v>#VALUE!</v>
      </c>
      <c r="AB876" s="156" t="e">
        <f t="shared" si="13"/>
        <v>#VALUE!</v>
      </c>
    </row>
    <row r="877" spans="1:28" s="204" customFormat="1" x14ac:dyDescent="0.25">
      <c r="A877" s="165" t="s">
        <v>2506</v>
      </c>
      <c r="B877" s="158" t="s">
        <v>3958</v>
      </c>
      <c r="C877" s="159">
        <v>44525</v>
      </c>
      <c r="D877" s="182" t="s">
        <v>2508</v>
      </c>
      <c r="E877" s="182" t="s">
        <v>2509</v>
      </c>
      <c r="F877" s="182" t="s">
        <v>2510</v>
      </c>
      <c r="G877" s="182" t="s">
        <v>2511</v>
      </c>
      <c r="H877" s="181">
        <v>164</v>
      </c>
      <c r="I877" s="182" t="s">
        <v>2512</v>
      </c>
      <c r="J877" s="182">
        <v>5042611967</v>
      </c>
      <c r="K877" s="184">
        <v>44525</v>
      </c>
      <c r="L877" s="182" t="s">
        <v>53</v>
      </c>
      <c r="M877" s="182" t="s">
        <v>2514</v>
      </c>
      <c r="N877" s="182" t="s">
        <v>2514</v>
      </c>
      <c r="O877" s="182" t="s">
        <v>2572</v>
      </c>
      <c r="P877" s="182" t="s">
        <v>948</v>
      </c>
      <c r="Q877" s="182" t="s">
        <v>3955</v>
      </c>
      <c r="R877" s="182" t="s">
        <v>3959</v>
      </c>
      <c r="S877" s="182" t="s">
        <v>3876</v>
      </c>
      <c r="T877" s="182" t="s">
        <v>3960</v>
      </c>
      <c r="U877" s="182">
        <v>74559</v>
      </c>
      <c r="V877" s="182" t="s">
        <v>2524</v>
      </c>
      <c r="W877" s="182" t="s">
        <v>2519</v>
      </c>
      <c r="X877" s="185">
        <v>1344</v>
      </c>
      <c r="Y877" s="165"/>
      <c r="Z877" s="165"/>
      <c r="AA877" s="156" t="e">
        <f>SUMIFS('[4]HARGA (2)'!$B$2:$B$32,'[4]HARGA (2)'!$A$2:$A$32,V877)</f>
        <v>#VALUE!</v>
      </c>
      <c r="AB877" s="156" t="e">
        <f t="shared" si="13"/>
        <v>#VALUE!</v>
      </c>
    </row>
    <row r="878" spans="1:28" s="204" customFormat="1" x14ac:dyDescent="0.25">
      <c r="A878" s="165" t="s">
        <v>2506</v>
      </c>
      <c r="B878" s="158" t="s">
        <v>3958</v>
      </c>
      <c r="C878" s="159">
        <v>44525</v>
      </c>
      <c r="D878" s="182" t="s">
        <v>2508</v>
      </c>
      <c r="E878" s="182" t="s">
        <v>2509</v>
      </c>
      <c r="F878" s="182" t="s">
        <v>2510</v>
      </c>
      <c r="G878" s="182" t="s">
        <v>2511</v>
      </c>
      <c r="H878" s="181">
        <v>164</v>
      </c>
      <c r="I878" s="182" t="s">
        <v>2512</v>
      </c>
      <c r="J878" s="182">
        <v>5042611967</v>
      </c>
      <c r="K878" s="184">
        <v>44525</v>
      </c>
      <c r="L878" s="182" t="s">
        <v>53</v>
      </c>
      <c r="M878" s="182" t="s">
        <v>2514</v>
      </c>
      <c r="N878" s="182" t="s">
        <v>2514</v>
      </c>
      <c r="O878" s="182" t="s">
        <v>2572</v>
      </c>
      <c r="P878" s="182" t="s">
        <v>948</v>
      </c>
      <c r="Q878" s="182" t="s">
        <v>3955</v>
      </c>
      <c r="R878" s="182" t="s">
        <v>3959</v>
      </c>
      <c r="S878" s="182" t="s">
        <v>3876</v>
      </c>
      <c r="T878" s="182" t="s">
        <v>3960</v>
      </c>
      <c r="U878" s="182">
        <v>19310</v>
      </c>
      <c r="V878" s="182" t="s">
        <v>2525</v>
      </c>
      <c r="W878" s="182" t="s">
        <v>2519</v>
      </c>
      <c r="X878" s="185">
        <v>1344</v>
      </c>
      <c r="Y878" s="165"/>
      <c r="Z878" s="165"/>
      <c r="AA878" s="156" t="e">
        <f>SUMIFS('[4]HARGA (2)'!$B$2:$B$32,'[4]HARGA (2)'!$A$2:$A$32,V878)</f>
        <v>#VALUE!</v>
      </c>
      <c r="AB878" s="156" t="e">
        <f t="shared" si="13"/>
        <v>#VALUE!</v>
      </c>
    </row>
    <row r="879" spans="1:28" s="204" customFormat="1" x14ac:dyDescent="0.25">
      <c r="A879" s="165" t="s">
        <v>2506</v>
      </c>
      <c r="B879" s="158" t="s">
        <v>3958</v>
      </c>
      <c r="C879" s="159">
        <v>44525</v>
      </c>
      <c r="D879" s="182" t="s">
        <v>2508</v>
      </c>
      <c r="E879" s="182" t="s">
        <v>2509</v>
      </c>
      <c r="F879" s="182" t="s">
        <v>2510</v>
      </c>
      <c r="G879" s="182" t="s">
        <v>2511</v>
      </c>
      <c r="H879" s="181">
        <v>164</v>
      </c>
      <c r="I879" s="182" t="s">
        <v>2512</v>
      </c>
      <c r="J879" s="182">
        <v>5042611967</v>
      </c>
      <c r="K879" s="184">
        <v>44525</v>
      </c>
      <c r="L879" s="182" t="s">
        <v>53</v>
      </c>
      <c r="M879" s="182" t="s">
        <v>2514</v>
      </c>
      <c r="N879" s="182" t="s">
        <v>2514</v>
      </c>
      <c r="O879" s="182" t="s">
        <v>2572</v>
      </c>
      <c r="P879" s="182" t="s">
        <v>948</v>
      </c>
      <c r="Q879" s="182" t="s">
        <v>3955</v>
      </c>
      <c r="R879" s="182" t="s">
        <v>3959</v>
      </c>
      <c r="S879" s="182" t="s">
        <v>3876</v>
      </c>
      <c r="T879" s="182" t="s">
        <v>3960</v>
      </c>
      <c r="U879" s="182" t="s">
        <v>2517</v>
      </c>
      <c r="V879" s="182" t="s">
        <v>2518</v>
      </c>
      <c r="W879" s="182" t="s">
        <v>2519</v>
      </c>
      <c r="X879" s="185">
        <v>1344</v>
      </c>
      <c r="Y879" s="165"/>
      <c r="Z879" s="165"/>
      <c r="AA879" s="156" t="e">
        <f>SUMIFS('[4]HARGA (2)'!$B$2:$B$32,'[4]HARGA (2)'!$A$2:$A$32,V879)</f>
        <v>#VALUE!</v>
      </c>
      <c r="AB879" s="156" t="e">
        <f t="shared" si="13"/>
        <v>#VALUE!</v>
      </c>
    </row>
    <row r="880" spans="1:28" s="204" customFormat="1" x14ac:dyDescent="0.25">
      <c r="A880" s="165" t="s">
        <v>2506</v>
      </c>
      <c r="B880" s="158" t="s">
        <v>3958</v>
      </c>
      <c r="C880" s="159">
        <v>44525</v>
      </c>
      <c r="D880" s="182" t="s">
        <v>2508</v>
      </c>
      <c r="E880" s="182" t="s">
        <v>2509</v>
      </c>
      <c r="F880" s="182" t="s">
        <v>2510</v>
      </c>
      <c r="G880" s="182" t="s">
        <v>2511</v>
      </c>
      <c r="H880" s="181">
        <v>164</v>
      </c>
      <c r="I880" s="182" t="s">
        <v>2512</v>
      </c>
      <c r="J880" s="182">
        <v>5042611967</v>
      </c>
      <c r="K880" s="184">
        <v>44525</v>
      </c>
      <c r="L880" s="182" t="s">
        <v>53</v>
      </c>
      <c r="M880" s="182" t="s">
        <v>2514</v>
      </c>
      <c r="N880" s="182" t="s">
        <v>2514</v>
      </c>
      <c r="O880" s="182" t="s">
        <v>2572</v>
      </c>
      <c r="P880" s="182" t="s">
        <v>948</v>
      </c>
      <c r="Q880" s="182" t="s">
        <v>3955</v>
      </c>
      <c r="R880" s="182" t="s">
        <v>3959</v>
      </c>
      <c r="S880" s="182" t="s">
        <v>3876</v>
      </c>
      <c r="T880" s="182" t="s">
        <v>3960</v>
      </c>
      <c r="U880" s="182">
        <v>33300</v>
      </c>
      <c r="V880" s="182" t="s">
        <v>65</v>
      </c>
      <c r="W880" s="182" t="s">
        <v>2519</v>
      </c>
      <c r="X880" s="185">
        <v>28</v>
      </c>
      <c r="Y880" s="165"/>
      <c r="Z880" s="165"/>
      <c r="AA880" s="156" t="e">
        <f>SUMIFS('[4]HARGA (2)'!$B$2:$B$32,'[4]HARGA (2)'!$A$2:$A$32,V880)</f>
        <v>#VALUE!</v>
      </c>
      <c r="AB880" s="156" t="e">
        <f t="shared" si="13"/>
        <v>#VALUE!</v>
      </c>
    </row>
    <row r="881" spans="1:28" s="204" customFormat="1" x14ac:dyDescent="0.25">
      <c r="A881" s="165" t="s">
        <v>2506</v>
      </c>
      <c r="B881" s="158" t="s">
        <v>3961</v>
      </c>
      <c r="C881" s="159">
        <v>44526</v>
      </c>
      <c r="D881" s="182" t="s">
        <v>2508</v>
      </c>
      <c r="E881" s="182" t="s">
        <v>2509</v>
      </c>
      <c r="F881" s="182" t="s">
        <v>2510</v>
      </c>
      <c r="G881" s="182" t="s">
        <v>2511</v>
      </c>
      <c r="H881" s="181">
        <v>120</v>
      </c>
      <c r="I881" s="182" t="s">
        <v>2639</v>
      </c>
      <c r="J881" s="182">
        <v>5042609774</v>
      </c>
      <c r="K881" s="184">
        <v>44525</v>
      </c>
      <c r="L881" s="182" t="s">
        <v>386</v>
      </c>
      <c r="M881" s="182" t="s">
        <v>2514</v>
      </c>
      <c r="N881" s="182" t="s">
        <v>2514</v>
      </c>
      <c r="O881" s="182" t="s">
        <v>3962</v>
      </c>
      <c r="P881" s="182" t="s">
        <v>3963</v>
      </c>
      <c r="Q881" s="182" t="s">
        <v>3964</v>
      </c>
      <c r="R881" s="182" t="s">
        <v>3965</v>
      </c>
      <c r="S881" s="182" t="s">
        <v>3966</v>
      </c>
      <c r="T881" s="182" t="s">
        <v>3967</v>
      </c>
      <c r="U881" s="182">
        <v>74553</v>
      </c>
      <c r="V881" s="182" t="s">
        <v>277</v>
      </c>
      <c r="W881" s="182" t="s">
        <v>2519</v>
      </c>
      <c r="X881" s="185">
        <v>1365</v>
      </c>
      <c r="Y881" s="165"/>
      <c r="Z881" s="165"/>
      <c r="AA881" s="156" t="e">
        <f>SUMIFS('[4]HARGA (2)'!$B$2:$B$32,'[4]HARGA (2)'!$A$2:$A$32,V881)</f>
        <v>#VALUE!</v>
      </c>
      <c r="AB881" s="156" t="e">
        <f t="shared" si="13"/>
        <v>#VALUE!</v>
      </c>
    </row>
    <row r="882" spans="1:28" s="204" customFormat="1" x14ac:dyDescent="0.25">
      <c r="A882" s="165" t="s">
        <v>2506</v>
      </c>
      <c r="B882" s="150" t="s">
        <v>3968</v>
      </c>
      <c r="C882" s="151">
        <v>44526</v>
      </c>
      <c r="D882" s="150" t="s">
        <v>2508</v>
      </c>
      <c r="E882" s="150" t="s">
        <v>2509</v>
      </c>
      <c r="F882" s="150" t="s">
        <v>2510</v>
      </c>
      <c r="G882" s="150" t="s">
        <v>2511</v>
      </c>
      <c r="H882" s="152">
        <v>164</v>
      </c>
      <c r="I882" s="150" t="s">
        <v>2512</v>
      </c>
      <c r="J882" s="150"/>
      <c r="K882" s="154">
        <v>44525</v>
      </c>
      <c r="L882" s="150" t="s">
        <v>53</v>
      </c>
      <c r="M882" s="150" t="s">
        <v>2514</v>
      </c>
      <c r="N882" s="150" t="s">
        <v>2514</v>
      </c>
      <c r="O882" s="150" t="s">
        <v>2556</v>
      </c>
      <c r="P882" s="150" t="s">
        <v>606</v>
      </c>
      <c r="Q882" s="150" t="s">
        <v>3969</v>
      </c>
      <c r="R882" s="150" t="s">
        <v>3970</v>
      </c>
      <c r="S882" s="150"/>
      <c r="T882" s="150" t="s">
        <v>3971</v>
      </c>
      <c r="U882" s="150" t="s">
        <v>2517</v>
      </c>
      <c r="V882" s="150" t="s">
        <v>2518</v>
      </c>
      <c r="W882" s="150" t="s">
        <v>2519</v>
      </c>
      <c r="X882" s="155">
        <v>48</v>
      </c>
      <c r="Y882" s="165"/>
      <c r="Z882" s="165"/>
      <c r="AA882" s="156" t="e">
        <f>SUMIFS('[4]HARGA (2)'!$B$2:$B$32,'[4]HARGA (2)'!$A$2:$A$32,V882)</f>
        <v>#VALUE!</v>
      </c>
      <c r="AB882" s="156" t="e">
        <f t="shared" si="13"/>
        <v>#VALUE!</v>
      </c>
    </row>
    <row r="883" spans="1:28" s="204" customFormat="1" x14ac:dyDescent="0.25">
      <c r="A883" s="165" t="s">
        <v>2506</v>
      </c>
      <c r="B883" s="158" t="s">
        <v>3972</v>
      </c>
      <c r="C883" s="159">
        <v>44526</v>
      </c>
      <c r="D883" s="182" t="s">
        <v>2508</v>
      </c>
      <c r="E883" s="182" t="s">
        <v>2509</v>
      </c>
      <c r="F883" s="182" t="s">
        <v>2510</v>
      </c>
      <c r="G883" s="182" t="s">
        <v>2511</v>
      </c>
      <c r="H883" s="181">
        <v>164</v>
      </c>
      <c r="I883" s="182" t="s">
        <v>2512</v>
      </c>
      <c r="J883" s="182">
        <v>5042536937</v>
      </c>
      <c r="K883" s="184">
        <v>44525</v>
      </c>
      <c r="L883" s="182" t="s">
        <v>53</v>
      </c>
      <c r="M883" s="182" t="s">
        <v>2514</v>
      </c>
      <c r="N883" s="182" t="s">
        <v>2514</v>
      </c>
      <c r="O883" s="182" t="s">
        <v>2556</v>
      </c>
      <c r="P883" s="182" t="s">
        <v>606</v>
      </c>
      <c r="Q883" s="182" t="s">
        <v>3969</v>
      </c>
      <c r="R883" s="182" t="s">
        <v>3973</v>
      </c>
      <c r="S883" s="182" t="s">
        <v>3974</v>
      </c>
      <c r="T883" s="182" t="s">
        <v>3975</v>
      </c>
      <c r="U883" s="182">
        <v>74559</v>
      </c>
      <c r="V883" s="182" t="s">
        <v>2524</v>
      </c>
      <c r="W883" s="182" t="s">
        <v>2519</v>
      </c>
      <c r="X883" s="185">
        <v>1104</v>
      </c>
      <c r="Y883" s="165"/>
      <c r="Z883" s="165"/>
      <c r="AA883" s="156" t="e">
        <f>SUMIFS('[4]HARGA (2)'!$B$2:$B$32,'[4]HARGA (2)'!$A$2:$A$32,V883)</f>
        <v>#VALUE!</v>
      </c>
      <c r="AB883" s="156" t="e">
        <f t="shared" si="13"/>
        <v>#VALUE!</v>
      </c>
    </row>
    <row r="884" spans="1:28" s="204" customFormat="1" x14ac:dyDescent="0.25">
      <c r="A884" s="165" t="s">
        <v>2506</v>
      </c>
      <c r="B884" s="158" t="s">
        <v>3972</v>
      </c>
      <c r="C884" s="159">
        <v>44526</v>
      </c>
      <c r="D884" s="182" t="s">
        <v>2508</v>
      </c>
      <c r="E884" s="182" t="s">
        <v>2509</v>
      </c>
      <c r="F884" s="182" t="s">
        <v>2510</v>
      </c>
      <c r="G884" s="182" t="s">
        <v>2511</v>
      </c>
      <c r="H884" s="181">
        <v>164</v>
      </c>
      <c r="I884" s="182" t="s">
        <v>2512</v>
      </c>
      <c r="J884" s="182">
        <v>5042536937</v>
      </c>
      <c r="K884" s="184">
        <v>44525</v>
      </c>
      <c r="L884" s="182" t="s">
        <v>53</v>
      </c>
      <c r="M884" s="182" t="s">
        <v>2514</v>
      </c>
      <c r="N884" s="182" t="s">
        <v>2514</v>
      </c>
      <c r="O884" s="182" t="s">
        <v>2556</v>
      </c>
      <c r="P884" s="182" t="s">
        <v>606</v>
      </c>
      <c r="Q884" s="182" t="s">
        <v>3969</v>
      </c>
      <c r="R884" s="182" t="s">
        <v>3973</v>
      </c>
      <c r="S884" s="182" t="s">
        <v>3974</v>
      </c>
      <c r="T884" s="182" t="s">
        <v>3975</v>
      </c>
      <c r="U884" s="182">
        <v>19310</v>
      </c>
      <c r="V884" s="182" t="s">
        <v>2525</v>
      </c>
      <c r="W884" s="182" t="s">
        <v>2519</v>
      </c>
      <c r="X884" s="185">
        <v>1104</v>
      </c>
      <c r="Y884" s="165"/>
      <c r="Z884" s="165"/>
      <c r="AA884" s="156" t="e">
        <f>SUMIFS('[4]HARGA (2)'!$B$2:$B$32,'[4]HARGA (2)'!$A$2:$A$32,V884)</f>
        <v>#VALUE!</v>
      </c>
      <c r="AB884" s="156" t="e">
        <f t="shared" si="13"/>
        <v>#VALUE!</v>
      </c>
    </row>
    <row r="885" spans="1:28" s="204" customFormat="1" x14ac:dyDescent="0.25">
      <c r="A885" s="165" t="s">
        <v>2506</v>
      </c>
      <c r="B885" s="158" t="s">
        <v>3972</v>
      </c>
      <c r="C885" s="159">
        <v>44526</v>
      </c>
      <c r="D885" s="182" t="s">
        <v>2508</v>
      </c>
      <c r="E885" s="182" t="s">
        <v>2509</v>
      </c>
      <c r="F885" s="182" t="s">
        <v>2510</v>
      </c>
      <c r="G885" s="182" t="s">
        <v>2511</v>
      </c>
      <c r="H885" s="181">
        <v>164</v>
      </c>
      <c r="I885" s="182" t="s">
        <v>2512</v>
      </c>
      <c r="J885" s="182">
        <v>5042536937</v>
      </c>
      <c r="K885" s="184">
        <v>44525</v>
      </c>
      <c r="L885" s="182" t="s">
        <v>53</v>
      </c>
      <c r="M885" s="182" t="s">
        <v>2514</v>
      </c>
      <c r="N885" s="182" t="s">
        <v>2514</v>
      </c>
      <c r="O885" s="182" t="s">
        <v>2556</v>
      </c>
      <c r="P885" s="182" t="s">
        <v>606</v>
      </c>
      <c r="Q885" s="182" t="s">
        <v>3969</v>
      </c>
      <c r="R885" s="182" t="s">
        <v>3973</v>
      </c>
      <c r="S885" s="182" t="s">
        <v>3974</v>
      </c>
      <c r="T885" s="182" t="s">
        <v>3975</v>
      </c>
      <c r="U885" s="182" t="s">
        <v>2517</v>
      </c>
      <c r="V885" s="182" t="s">
        <v>2518</v>
      </c>
      <c r="W885" s="182" t="s">
        <v>2519</v>
      </c>
      <c r="X885" s="185">
        <v>1104</v>
      </c>
      <c r="Y885" s="165"/>
      <c r="Z885" s="165"/>
      <c r="AA885" s="156" t="e">
        <f>SUMIFS('[4]HARGA (2)'!$B$2:$B$32,'[4]HARGA (2)'!$A$2:$A$32,V885)</f>
        <v>#VALUE!</v>
      </c>
      <c r="AB885" s="156" t="e">
        <f t="shared" si="13"/>
        <v>#VALUE!</v>
      </c>
    </row>
    <row r="886" spans="1:28" s="204" customFormat="1" x14ac:dyDescent="0.25">
      <c r="A886" s="165" t="s">
        <v>2506</v>
      </c>
      <c r="B886" s="158" t="s">
        <v>3972</v>
      </c>
      <c r="C886" s="159">
        <v>44526</v>
      </c>
      <c r="D886" s="182" t="s">
        <v>2508</v>
      </c>
      <c r="E886" s="182" t="s">
        <v>2509</v>
      </c>
      <c r="F886" s="182" t="s">
        <v>2510</v>
      </c>
      <c r="G886" s="182" t="s">
        <v>2511</v>
      </c>
      <c r="H886" s="181">
        <v>164</v>
      </c>
      <c r="I886" s="182" t="s">
        <v>2512</v>
      </c>
      <c r="J886" s="182">
        <v>5042536937</v>
      </c>
      <c r="K886" s="184">
        <v>44525</v>
      </c>
      <c r="L886" s="182" t="s">
        <v>53</v>
      </c>
      <c r="M886" s="182" t="s">
        <v>2514</v>
      </c>
      <c r="N886" s="182" t="s">
        <v>2514</v>
      </c>
      <c r="O886" s="182" t="s">
        <v>2556</v>
      </c>
      <c r="P886" s="182" t="s">
        <v>606</v>
      </c>
      <c r="Q886" s="182" t="s">
        <v>3969</v>
      </c>
      <c r="R886" s="182" t="s">
        <v>3973</v>
      </c>
      <c r="S886" s="182" t="s">
        <v>3974</v>
      </c>
      <c r="T886" s="182" t="s">
        <v>3975</v>
      </c>
      <c r="U886" s="182">
        <v>33300</v>
      </c>
      <c r="V886" s="182" t="s">
        <v>65</v>
      </c>
      <c r="W886" s="182" t="s">
        <v>2519</v>
      </c>
      <c r="X886" s="185">
        <v>24</v>
      </c>
      <c r="Y886" s="165"/>
      <c r="Z886" s="165"/>
      <c r="AA886" s="156" t="e">
        <f>SUMIFS('[4]HARGA (2)'!$B$2:$B$32,'[4]HARGA (2)'!$A$2:$A$32,V886)</f>
        <v>#VALUE!</v>
      </c>
      <c r="AB886" s="156" t="e">
        <f t="shared" si="13"/>
        <v>#VALUE!</v>
      </c>
    </row>
    <row r="887" spans="1:28" s="204" customFormat="1" x14ac:dyDescent="0.25">
      <c r="A887" s="165" t="s">
        <v>2506</v>
      </c>
      <c r="B887" s="166" t="s">
        <v>3976</v>
      </c>
      <c r="C887" s="167">
        <v>44526</v>
      </c>
      <c r="D887" s="166" t="s">
        <v>2508</v>
      </c>
      <c r="E887" s="166" t="s">
        <v>2509</v>
      </c>
      <c r="F887" s="166" t="s">
        <v>2510</v>
      </c>
      <c r="G887" s="166" t="s">
        <v>2511</v>
      </c>
      <c r="H887" s="168">
        <v>118</v>
      </c>
      <c r="I887" s="166" t="s">
        <v>2541</v>
      </c>
      <c r="J887" s="166"/>
      <c r="K887" s="170">
        <v>44526</v>
      </c>
      <c r="L887" s="166" t="s">
        <v>193</v>
      </c>
      <c r="M887" s="166" t="s">
        <v>2514</v>
      </c>
      <c r="N887" s="166" t="s">
        <v>2514</v>
      </c>
      <c r="O887" s="166" t="s">
        <v>458</v>
      </c>
      <c r="P887" s="166" t="s">
        <v>459</v>
      </c>
      <c r="Q887" s="166"/>
      <c r="R887" s="166"/>
      <c r="S887" s="166"/>
      <c r="T887" s="166" t="s">
        <v>3977</v>
      </c>
      <c r="U887" s="166">
        <v>10116</v>
      </c>
      <c r="V887" s="166" t="s">
        <v>279</v>
      </c>
      <c r="W887" s="166" t="s">
        <v>2519</v>
      </c>
      <c r="X887" s="171">
        <v>24</v>
      </c>
      <c r="Y887" s="166" t="s">
        <v>3978</v>
      </c>
      <c r="Z887" s="167">
        <v>44526</v>
      </c>
      <c r="AA887" s="156" t="e">
        <f>SUMIFS('[4]HARGA (2)'!$B$2:$B$32,'[4]HARGA (2)'!$A$2:$A$32,V887)</f>
        <v>#VALUE!</v>
      </c>
      <c r="AB887" s="156" t="e">
        <f t="shared" si="13"/>
        <v>#VALUE!</v>
      </c>
    </row>
    <row r="888" spans="1:28" s="204" customFormat="1" x14ac:dyDescent="0.25">
      <c r="A888" s="165" t="s">
        <v>2506</v>
      </c>
      <c r="B888" s="158" t="s">
        <v>3979</v>
      </c>
      <c r="C888" s="159">
        <v>44526</v>
      </c>
      <c r="D888" s="182" t="s">
        <v>2508</v>
      </c>
      <c r="E888" s="182" t="s">
        <v>2509</v>
      </c>
      <c r="F888" s="182" t="s">
        <v>2510</v>
      </c>
      <c r="G888" s="182" t="s">
        <v>2511</v>
      </c>
      <c r="H888" s="181">
        <v>164</v>
      </c>
      <c r="I888" s="182" t="s">
        <v>2512</v>
      </c>
      <c r="J888" s="182">
        <v>5042603106</v>
      </c>
      <c r="K888" s="184">
        <v>44525</v>
      </c>
      <c r="L888" s="182" t="s">
        <v>53</v>
      </c>
      <c r="M888" s="182" t="s">
        <v>2514</v>
      </c>
      <c r="N888" s="182" t="s">
        <v>2514</v>
      </c>
      <c r="O888" s="182" t="s">
        <v>629</v>
      </c>
      <c r="P888" s="182" t="s">
        <v>630</v>
      </c>
      <c r="Q888" s="182" t="s">
        <v>3980</v>
      </c>
      <c r="R888" s="182" t="s">
        <v>3981</v>
      </c>
      <c r="S888" s="182" t="s">
        <v>3982</v>
      </c>
      <c r="T888" s="182" t="s">
        <v>3983</v>
      </c>
      <c r="U888" s="182">
        <v>74559</v>
      </c>
      <c r="V888" s="182" t="s">
        <v>2524</v>
      </c>
      <c r="W888" s="182" t="s">
        <v>2519</v>
      </c>
      <c r="X888" s="185">
        <v>1104</v>
      </c>
      <c r="Y888" s="165"/>
      <c r="Z888" s="165"/>
      <c r="AA888" s="156" t="e">
        <f>SUMIFS('[4]HARGA (2)'!$B$2:$B$32,'[4]HARGA (2)'!$A$2:$A$32,V888)</f>
        <v>#VALUE!</v>
      </c>
      <c r="AB888" s="156" t="e">
        <f t="shared" si="13"/>
        <v>#VALUE!</v>
      </c>
    </row>
    <row r="889" spans="1:28" s="204" customFormat="1" x14ac:dyDescent="0.25">
      <c r="A889" s="165" t="s">
        <v>2506</v>
      </c>
      <c r="B889" s="158" t="s">
        <v>3979</v>
      </c>
      <c r="C889" s="159">
        <v>44526</v>
      </c>
      <c r="D889" s="182" t="s">
        <v>2508</v>
      </c>
      <c r="E889" s="182" t="s">
        <v>2509</v>
      </c>
      <c r="F889" s="182" t="s">
        <v>2510</v>
      </c>
      <c r="G889" s="182" t="s">
        <v>2511</v>
      </c>
      <c r="H889" s="181">
        <v>164</v>
      </c>
      <c r="I889" s="182" t="s">
        <v>2512</v>
      </c>
      <c r="J889" s="182">
        <v>5042603106</v>
      </c>
      <c r="K889" s="184">
        <v>44525</v>
      </c>
      <c r="L889" s="182" t="s">
        <v>53</v>
      </c>
      <c r="M889" s="182" t="s">
        <v>2514</v>
      </c>
      <c r="N889" s="182" t="s">
        <v>2514</v>
      </c>
      <c r="O889" s="182" t="s">
        <v>629</v>
      </c>
      <c r="P889" s="182" t="s">
        <v>630</v>
      </c>
      <c r="Q889" s="182" t="s">
        <v>3980</v>
      </c>
      <c r="R889" s="182" t="s">
        <v>3981</v>
      </c>
      <c r="S889" s="182" t="s">
        <v>3982</v>
      </c>
      <c r="T889" s="182" t="s">
        <v>3983</v>
      </c>
      <c r="U889" s="182">
        <v>19310</v>
      </c>
      <c r="V889" s="182" t="s">
        <v>2525</v>
      </c>
      <c r="W889" s="182" t="s">
        <v>2519</v>
      </c>
      <c r="X889" s="185">
        <v>1104</v>
      </c>
      <c r="Y889" s="165"/>
      <c r="Z889" s="165"/>
      <c r="AA889" s="156" t="e">
        <f>SUMIFS('[4]HARGA (2)'!$B$2:$B$32,'[4]HARGA (2)'!$A$2:$A$32,V889)</f>
        <v>#VALUE!</v>
      </c>
      <c r="AB889" s="156" t="e">
        <f t="shared" si="13"/>
        <v>#VALUE!</v>
      </c>
    </row>
    <row r="890" spans="1:28" s="204" customFormat="1" x14ac:dyDescent="0.25">
      <c r="A890" s="165" t="s">
        <v>2506</v>
      </c>
      <c r="B890" s="158" t="s">
        <v>3979</v>
      </c>
      <c r="C890" s="159">
        <v>44526</v>
      </c>
      <c r="D890" s="182" t="s">
        <v>2508</v>
      </c>
      <c r="E890" s="182" t="s">
        <v>2509</v>
      </c>
      <c r="F890" s="182" t="s">
        <v>2510</v>
      </c>
      <c r="G890" s="182" t="s">
        <v>2511</v>
      </c>
      <c r="H890" s="181">
        <v>164</v>
      </c>
      <c r="I890" s="182" t="s">
        <v>2512</v>
      </c>
      <c r="J890" s="182">
        <v>5042603106</v>
      </c>
      <c r="K890" s="184">
        <v>44525</v>
      </c>
      <c r="L890" s="182" t="s">
        <v>53</v>
      </c>
      <c r="M890" s="182" t="s">
        <v>2514</v>
      </c>
      <c r="N890" s="182" t="s">
        <v>2514</v>
      </c>
      <c r="O890" s="182" t="s">
        <v>629</v>
      </c>
      <c r="P890" s="182" t="s">
        <v>630</v>
      </c>
      <c r="Q890" s="182" t="s">
        <v>3980</v>
      </c>
      <c r="R890" s="182" t="s">
        <v>3981</v>
      </c>
      <c r="S890" s="182" t="s">
        <v>3982</v>
      </c>
      <c r="T890" s="182" t="s">
        <v>3983</v>
      </c>
      <c r="U890" s="182" t="s">
        <v>2517</v>
      </c>
      <c r="V890" s="182" t="s">
        <v>2518</v>
      </c>
      <c r="W890" s="182" t="s">
        <v>2519</v>
      </c>
      <c r="X890" s="185">
        <v>1104</v>
      </c>
      <c r="Y890" s="165"/>
      <c r="Z890" s="165"/>
      <c r="AA890" s="156" t="e">
        <f>SUMIFS('[4]HARGA (2)'!$B$2:$B$32,'[4]HARGA (2)'!$A$2:$A$32,V890)</f>
        <v>#VALUE!</v>
      </c>
      <c r="AB890" s="156" t="e">
        <f t="shared" si="13"/>
        <v>#VALUE!</v>
      </c>
    </row>
    <row r="891" spans="1:28" s="204" customFormat="1" x14ac:dyDescent="0.25">
      <c r="A891" s="165" t="s">
        <v>2506</v>
      </c>
      <c r="B891" s="158" t="s">
        <v>3979</v>
      </c>
      <c r="C891" s="159">
        <v>44526</v>
      </c>
      <c r="D891" s="182" t="s">
        <v>2508</v>
      </c>
      <c r="E891" s="182" t="s">
        <v>2509</v>
      </c>
      <c r="F891" s="182" t="s">
        <v>2510</v>
      </c>
      <c r="G891" s="182" t="s">
        <v>2511</v>
      </c>
      <c r="H891" s="181">
        <v>164</v>
      </c>
      <c r="I891" s="182" t="s">
        <v>2512</v>
      </c>
      <c r="J891" s="182">
        <v>5042603106</v>
      </c>
      <c r="K891" s="184">
        <v>44525</v>
      </c>
      <c r="L891" s="182" t="s">
        <v>53</v>
      </c>
      <c r="M891" s="182" t="s">
        <v>2514</v>
      </c>
      <c r="N891" s="182" t="s">
        <v>2514</v>
      </c>
      <c r="O891" s="182" t="s">
        <v>629</v>
      </c>
      <c r="P891" s="182" t="s">
        <v>630</v>
      </c>
      <c r="Q891" s="182" t="s">
        <v>3980</v>
      </c>
      <c r="R891" s="182" t="s">
        <v>3981</v>
      </c>
      <c r="S891" s="182" t="s">
        <v>3982</v>
      </c>
      <c r="T891" s="182" t="s">
        <v>3983</v>
      </c>
      <c r="U891" s="182">
        <v>33300</v>
      </c>
      <c r="V891" s="182" t="s">
        <v>65</v>
      </c>
      <c r="W891" s="182" t="s">
        <v>2519</v>
      </c>
      <c r="X891" s="185">
        <v>24</v>
      </c>
      <c r="Y891" s="165"/>
      <c r="Z891" s="165"/>
      <c r="AA891" s="156" t="e">
        <f>SUMIFS('[4]HARGA (2)'!$B$2:$B$32,'[4]HARGA (2)'!$A$2:$A$32,V891)</f>
        <v>#VALUE!</v>
      </c>
      <c r="AB891" s="156" t="e">
        <f t="shared" si="13"/>
        <v>#VALUE!</v>
      </c>
    </row>
    <row r="892" spans="1:28" s="204" customFormat="1" x14ac:dyDescent="0.25">
      <c r="A892" s="165" t="s">
        <v>2506</v>
      </c>
      <c r="B892" s="158" t="s">
        <v>3984</v>
      </c>
      <c r="C892" s="159">
        <v>44526</v>
      </c>
      <c r="D892" s="182" t="s">
        <v>2508</v>
      </c>
      <c r="E892" s="182" t="s">
        <v>2509</v>
      </c>
      <c r="F892" s="182" t="s">
        <v>2510</v>
      </c>
      <c r="G892" s="182" t="s">
        <v>2511</v>
      </c>
      <c r="H892" s="181" t="s">
        <v>3118</v>
      </c>
      <c r="I892" s="182" t="s">
        <v>363</v>
      </c>
      <c r="J892" s="182"/>
      <c r="K892" s="184">
        <v>44526</v>
      </c>
      <c r="L892" s="182" t="s">
        <v>193</v>
      </c>
      <c r="M892" s="182" t="s">
        <v>2514</v>
      </c>
      <c r="N892" s="182" t="s">
        <v>2514</v>
      </c>
      <c r="O892" s="182" t="s">
        <v>3677</v>
      </c>
      <c r="P892" s="182" t="s">
        <v>432</v>
      </c>
      <c r="Q892" s="182">
        <v>905721480033</v>
      </c>
      <c r="R892" s="182" t="s">
        <v>3985</v>
      </c>
      <c r="S892" s="182" t="s">
        <v>3986</v>
      </c>
      <c r="T892" s="182" t="s">
        <v>3987</v>
      </c>
      <c r="U892" s="182">
        <v>74565</v>
      </c>
      <c r="V892" s="182" t="s">
        <v>362</v>
      </c>
      <c r="W892" s="182" t="s">
        <v>2519</v>
      </c>
      <c r="X892" s="185">
        <v>1235</v>
      </c>
      <c r="Y892" s="165"/>
      <c r="Z892" s="165"/>
      <c r="AA892" s="156" t="e">
        <f>SUMIFS('[4]HARGA (2)'!$B$2:$B$32,'[4]HARGA (2)'!$A$2:$A$32,V892)</f>
        <v>#VALUE!</v>
      </c>
      <c r="AB892" s="156" t="e">
        <f t="shared" si="13"/>
        <v>#VALUE!</v>
      </c>
    </row>
    <row r="893" spans="1:28" s="204" customFormat="1" x14ac:dyDescent="0.25">
      <c r="A893" s="165" t="s">
        <v>2506</v>
      </c>
      <c r="B893" s="158" t="s">
        <v>3988</v>
      </c>
      <c r="C893" s="159">
        <v>44526</v>
      </c>
      <c r="D893" s="182" t="s">
        <v>2508</v>
      </c>
      <c r="E893" s="182" t="s">
        <v>2509</v>
      </c>
      <c r="F893" s="182" t="s">
        <v>2510</v>
      </c>
      <c r="G893" s="182" t="s">
        <v>2511</v>
      </c>
      <c r="H893" s="181">
        <v>118</v>
      </c>
      <c r="I893" s="182" t="s">
        <v>2541</v>
      </c>
      <c r="J893" s="182">
        <v>5042634264</v>
      </c>
      <c r="K893" s="184">
        <v>44526</v>
      </c>
      <c r="L893" s="182" t="s">
        <v>53</v>
      </c>
      <c r="M893" s="182" t="s">
        <v>2514</v>
      </c>
      <c r="N893" s="182" t="s">
        <v>2514</v>
      </c>
      <c r="O893" s="182" t="s">
        <v>833</v>
      </c>
      <c r="P893" s="182" t="s">
        <v>834</v>
      </c>
      <c r="Q893" s="182" t="s">
        <v>3989</v>
      </c>
      <c r="R893" s="182" t="s">
        <v>3990</v>
      </c>
      <c r="S893" s="182" t="s">
        <v>3991</v>
      </c>
      <c r="T893" s="182" t="s">
        <v>3992</v>
      </c>
      <c r="U893" s="182">
        <v>74561</v>
      </c>
      <c r="V893" s="182" t="s">
        <v>303</v>
      </c>
      <c r="W893" s="182" t="s">
        <v>2519</v>
      </c>
      <c r="X893" s="185">
        <v>1280</v>
      </c>
      <c r="Y893" s="158" t="s">
        <v>3993</v>
      </c>
      <c r="Z893" s="159">
        <v>44526</v>
      </c>
      <c r="AA893" s="156" t="e">
        <f>SUMIFS('[4]HARGA (2)'!$B$2:$B$32,'[4]HARGA (2)'!$A$2:$A$32,V893)</f>
        <v>#VALUE!</v>
      </c>
      <c r="AB893" s="156" t="e">
        <f t="shared" si="13"/>
        <v>#VALUE!</v>
      </c>
    </row>
    <row r="894" spans="1:28" s="204" customFormat="1" x14ac:dyDescent="0.25">
      <c r="A894" s="165" t="s">
        <v>2506</v>
      </c>
      <c r="B894" s="158" t="s">
        <v>3988</v>
      </c>
      <c r="C894" s="159">
        <v>44526</v>
      </c>
      <c r="D894" s="182" t="s">
        <v>2508</v>
      </c>
      <c r="E894" s="182" t="s">
        <v>2509</v>
      </c>
      <c r="F894" s="182" t="s">
        <v>2510</v>
      </c>
      <c r="G894" s="182" t="s">
        <v>2511</v>
      </c>
      <c r="H894" s="181">
        <v>118</v>
      </c>
      <c r="I894" s="182" t="s">
        <v>2541</v>
      </c>
      <c r="J894" s="182">
        <v>5042634264</v>
      </c>
      <c r="K894" s="184">
        <v>44526</v>
      </c>
      <c r="L894" s="182" t="s">
        <v>53</v>
      </c>
      <c r="M894" s="182" t="s">
        <v>2514</v>
      </c>
      <c r="N894" s="182" t="s">
        <v>2514</v>
      </c>
      <c r="O894" s="182" t="s">
        <v>833</v>
      </c>
      <c r="P894" s="182" t="s">
        <v>834</v>
      </c>
      <c r="Q894" s="182" t="s">
        <v>3989</v>
      </c>
      <c r="R894" s="182" t="s">
        <v>3990</v>
      </c>
      <c r="S894" s="182" t="s">
        <v>3991</v>
      </c>
      <c r="T894" s="182" t="s">
        <v>3992</v>
      </c>
      <c r="U894" s="182">
        <v>10116</v>
      </c>
      <c r="V894" s="182" t="s">
        <v>279</v>
      </c>
      <c r="W894" s="182" t="s">
        <v>2519</v>
      </c>
      <c r="X894" s="185">
        <v>32</v>
      </c>
      <c r="Y894" s="165"/>
      <c r="Z894" s="165"/>
      <c r="AA894" s="156" t="e">
        <f>SUMIFS('[4]HARGA (2)'!$B$2:$B$32,'[4]HARGA (2)'!$A$2:$A$32,V894)</f>
        <v>#VALUE!</v>
      </c>
      <c r="AB894" s="156" t="e">
        <f t="shared" si="13"/>
        <v>#VALUE!</v>
      </c>
    </row>
    <row r="895" spans="1:28" s="204" customFormat="1" x14ac:dyDescent="0.25">
      <c r="A895" s="165" t="s">
        <v>2506</v>
      </c>
      <c r="B895" s="150" t="s">
        <v>3994</v>
      </c>
      <c r="C895" s="151">
        <v>44526</v>
      </c>
      <c r="D895" s="150" t="s">
        <v>2508</v>
      </c>
      <c r="E895" s="150" t="s">
        <v>2509</v>
      </c>
      <c r="F895" s="150" t="s">
        <v>2510</v>
      </c>
      <c r="G895" s="150" t="s">
        <v>2511</v>
      </c>
      <c r="H895" s="152">
        <v>164</v>
      </c>
      <c r="I895" s="150" t="s">
        <v>2512</v>
      </c>
      <c r="J895" s="150"/>
      <c r="K895" s="154">
        <v>44525</v>
      </c>
      <c r="L895" s="150" t="s">
        <v>53</v>
      </c>
      <c r="M895" s="150" t="s">
        <v>2514</v>
      </c>
      <c r="N895" s="150" t="s">
        <v>2514</v>
      </c>
      <c r="O895" s="150" t="s">
        <v>2158</v>
      </c>
      <c r="P895" s="150" t="s">
        <v>82</v>
      </c>
      <c r="Q895" s="150" t="s">
        <v>3995</v>
      </c>
      <c r="R895" s="150" t="s">
        <v>3996</v>
      </c>
      <c r="S895" s="150"/>
      <c r="T895" s="150" t="s">
        <v>3997</v>
      </c>
      <c r="U895" s="150" t="s">
        <v>2517</v>
      </c>
      <c r="V895" s="150" t="s">
        <v>2518</v>
      </c>
      <c r="W895" s="150" t="s">
        <v>2519</v>
      </c>
      <c r="X895" s="155">
        <v>35</v>
      </c>
      <c r="Y895" s="165"/>
      <c r="Z895" s="165"/>
      <c r="AA895" s="156" t="e">
        <f>SUMIFS('[4]HARGA (2)'!$B$2:$B$32,'[4]HARGA (2)'!$A$2:$A$32,V895)</f>
        <v>#VALUE!</v>
      </c>
      <c r="AB895" s="156" t="e">
        <f t="shared" si="13"/>
        <v>#VALUE!</v>
      </c>
    </row>
    <row r="896" spans="1:28" s="204" customFormat="1" x14ac:dyDescent="0.25">
      <c r="A896" s="165" t="s">
        <v>2506</v>
      </c>
      <c r="B896" s="158" t="s">
        <v>3998</v>
      </c>
      <c r="C896" s="159">
        <v>44526</v>
      </c>
      <c r="D896" s="182" t="s">
        <v>2508</v>
      </c>
      <c r="E896" s="182" t="s">
        <v>2509</v>
      </c>
      <c r="F896" s="182" t="s">
        <v>2510</v>
      </c>
      <c r="G896" s="182" t="s">
        <v>2511</v>
      </c>
      <c r="H896" s="181">
        <v>164</v>
      </c>
      <c r="I896" s="182" t="s">
        <v>2512</v>
      </c>
      <c r="J896" s="182">
        <v>5042618387</v>
      </c>
      <c r="K896" s="184">
        <v>44525</v>
      </c>
      <c r="L896" s="182" t="s">
        <v>53</v>
      </c>
      <c r="M896" s="182" t="s">
        <v>2514</v>
      </c>
      <c r="N896" s="182" t="s">
        <v>2514</v>
      </c>
      <c r="O896" s="182" t="s">
        <v>2158</v>
      </c>
      <c r="P896" s="182" t="s">
        <v>82</v>
      </c>
      <c r="Q896" s="182" t="s">
        <v>3995</v>
      </c>
      <c r="R896" s="182" t="s">
        <v>3999</v>
      </c>
      <c r="S896" s="182" t="s">
        <v>3974</v>
      </c>
      <c r="T896" s="182" t="s">
        <v>4000</v>
      </c>
      <c r="U896" s="182">
        <v>74559</v>
      </c>
      <c r="V896" s="182" t="s">
        <v>2524</v>
      </c>
      <c r="W896" s="182" t="s">
        <v>2519</v>
      </c>
      <c r="X896" s="185">
        <v>1152</v>
      </c>
      <c r="Y896" s="165"/>
      <c r="Z896" s="165"/>
      <c r="AA896" s="156" t="e">
        <f>SUMIFS('[4]HARGA (2)'!$B$2:$B$32,'[4]HARGA (2)'!$A$2:$A$32,V896)</f>
        <v>#VALUE!</v>
      </c>
      <c r="AB896" s="156" t="e">
        <f t="shared" si="13"/>
        <v>#VALUE!</v>
      </c>
    </row>
    <row r="897" spans="1:28" s="204" customFormat="1" x14ac:dyDescent="0.25">
      <c r="A897" s="165" t="s">
        <v>2506</v>
      </c>
      <c r="B897" s="158" t="s">
        <v>3998</v>
      </c>
      <c r="C897" s="159">
        <v>44526</v>
      </c>
      <c r="D897" s="182" t="s">
        <v>2508</v>
      </c>
      <c r="E897" s="182" t="s">
        <v>2509</v>
      </c>
      <c r="F897" s="182" t="s">
        <v>2510</v>
      </c>
      <c r="G897" s="182" t="s">
        <v>2511</v>
      </c>
      <c r="H897" s="181">
        <v>164</v>
      </c>
      <c r="I897" s="182" t="s">
        <v>2512</v>
      </c>
      <c r="J897" s="182">
        <v>5042618387</v>
      </c>
      <c r="K897" s="184">
        <v>44525</v>
      </c>
      <c r="L897" s="182" t="s">
        <v>53</v>
      </c>
      <c r="M897" s="182" t="s">
        <v>2514</v>
      </c>
      <c r="N897" s="182" t="s">
        <v>2514</v>
      </c>
      <c r="O897" s="182" t="s">
        <v>2158</v>
      </c>
      <c r="P897" s="182" t="s">
        <v>82</v>
      </c>
      <c r="Q897" s="182" t="s">
        <v>3995</v>
      </c>
      <c r="R897" s="182" t="s">
        <v>3999</v>
      </c>
      <c r="S897" s="182" t="s">
        <v>3974</v>
      </c>
      <c r="T897" s="182" t="s">
        <v>4000</v>
      </c>
      <c r="U897" s="182">
        <v>19310</v>
      </c>
      <c r="V897" s="182" t="s">
        <v>2525</v>
      </c>
      <c r="W897" s="182" t="s">
        <v>2519</v>
      </c>
      <c r="X897" s="185">
        <v>1152</v>
      </c>
      <c r="Y897" s="165"/>
      <c r="Z897" s="165"/>
      <c r="AA897" s="156" t="e">
        <f>SUMIFS('[4]HARGA (2)'!$B$2:$B$32,'[4]HARGA (2)'!$A$2:$A$32,V897)</f>
        <v>#VALUE!</v>
      </c>
      <c r="AB897" s="156" t="e">
        <f t="shared" si="13"/>
        <v>#VALUE!</v>
      </c>
    </row>
    <row r="898" spans="1:28" s="204" customFormat="1" x14ac:dyDescent="0.25">
      <c r="A898" s="165" t="s">
        <v>2506</v>
      </c>
      <c r="B898" s="158" t="s">
        <v>3998</v>
      </c>
      <c r="C898" s="159">
        <v>44526</v>
      </c>
      <c r="D898" s="182" t="s">
        <v>2508</v>
      </c>
      <c r="E898" s="182" t="s">
        <v>2509</v>
      </c>
      <c r="F898" s="182" t="s">
        <v>2510</v>
      </c>
      <c r="G898" s="182" t="s">
        <v>2511</v>
      </c>
      <c r="H898" s="181">
        <v>164</v>
      </c>
      <c r="I898" s="182" t="s">
        <v>2512</v>
      </c>
      <c r="J898" s="182">
        <v>5042618387</v>
      </c>
      <c r="K898" s="184">
        <v>44525</v>
      </c>
      <c r="L898" s="182" t="s">
        <v>53</v>
      </c>
      <c r="M898" s="182" t="s">
        <v>2514</v>
      </c>
      <c r="N898" s="182" t="s">
        <v>2514</v>
      </c>
      <c r="O898" s="182" t="s">
        <v>2158</v>
      </c>
      <c r="P898" s="182" t="s">
        <v>82</v>
      </c>
      <c r="Q898" s="182" t="s">
        <v>3995</v>
      </c>
      <c r="R898" s="182" t="s">
        <v>3999</v>
      </c>
      <c r="S898" s="182" t="s">
        <v>3974</v>
      </c>
      <c r="T898" s="182" t="s">
        <v>4000</v>
      </c>
      <c r="U898" s="182" t="s">
        <v>2517</v>
      </c>
      <c r="V898" s="182" t="s">
        <v>2518</v>
      </c>
      <c r="W898" s="182" t="s">
        <v>2519</v>
      </c>
      <c r="X898" s="185">
        <v>1152</v>
      </c>
      <c r="Y898" s="165"/>
      <c r="Z898" s="165"/>
      <c r="AA898" s="156" t="e">
        <f>SUMIFS('[4]HARGA (2)'!$B$2:$B$32,'[4]HARGA (2)'!$A$2:$A$32,V898)</f>
        <v>#VALUE!</v>
      </c>
      <c r="AB898" s="156" t="e">
        <f t="shared" si="13"/>
        <v>#VALUE!</v>
      </c>
    </row>
    <row r="899" spans="1:28" s="204" customFormat="1" x14ac:dyDescent="0.25">
      <c r="A899" s="165" t="s">
        <v>2506</v>
      </c>
      <c r="B899" s="158" t="s">
        <v>3998</v>
      </c>
      <c r="C899" s="159">
        <v>44526</v>
      </c>
      <c r="D899" s="182" t="s">
        <v>2508</v>
      </c>
      <c r="E899" s="182" t="s">
        <v>2509</v>
      </c>
      <c r="F899" s="182" t="s">
        <v>2510</v>
      </c>
      <c r="G899" s="182" t="s">
        <v>2511</v>
      </c>
      <c r="H899" s="181">
        <v>164</v>
      </c>
      <c r="I899" s="182" t="s">
        <v>2512</v>
      </c>
      <c r="J899" s="182">
        <v>5042618387</v>
      </c>
      <c r="K899" s="184">
        <v>44525</v>
      </c>
      <c r="L899" s="182" t="s">
        <v>53</v>
      </c>
      <c r="M899" s="182" t="s">
        <v>2514</v>
      </c>
      <c r="N899" s="182" t="s">
        <v>2514</v>
      </c>
      <c r="O899" s="182" t="s">
        <v>2158</v>
      </c>
      <c r="P899" s="182" t="s">
        <v>82</v>
      </c>
      <c r="Q899" s="182" t="s">
        <v>3995</v>
      </c>
      <c r="R899" s="182" t="s">
        <v>3999</v>
      </c>
      <c r="S899" s="182" t="s">
        <v>3974</v>
      </c>
      <c r="T899" s="182" t="s">
        <v>4000</v>
      </c>
      <c r="U899" s="182">
        <v>33300</v>
      </c>
      <c r="V899" s="182" t="s">
        <v>65</v>
      </c>
      <c r="W899" s="182" t="s">
        <v>2519</v>
      </c>
      <c r="X899" s="185">
        <v>24</v>
      </c>
      <c r="Y899" s="165"/>
      <c r="Z899" s="165"/>
      <c r="AA899" s="156" t="e">
        <f>SUMIFS('[4]HARGA (2)'!$B$2:$B$32,'[4]HARGA (2)'!$A$2:$A$32,V899)</f>
        <v>#VALUE!</v>
      </c>
      <c r="AB899" s="156" t="e">
        <f t="shared" si="13"/>
        <v>#VALUE!</v>
      </c>
    </row>
    <row r="900" spans="1:28" s="204" customFormat="1" x14ac:dyDescent="0.25">
      <c r="A900" s="165" t="s">
        <v>2506</v>
      </c>
      <c r="B900" s="158" t="s">
        <v>4001</v>
      </c>
      <c r="C900" s="159">
        <v>44526</v>
      </c>
      <c r="D900" s="182" t="s">
        <v>2508</v>
      </c>
      <c r="E900" s="182" t="s">
        <v>2509</v>
      </c>
      <c r="F900" s="182" t="s">
        <v>2510</v>
      </c>
      <c r="G900" s="182" t="s">
        <v>2511</v>
      </c>
      <c r="H900" s="181">
        <v>118</v>
      </c>
      <c r="I900" s="182" t="s">
        <v>2541</v>
      </c>
      <c r="J900" s="182">
        <v>5042632531</v>
      </c>
      <c r="K900" s="184">
        <v>44526</v>
      </c>
      <c r="L900" s="182" t="s">
        <v>53</v>
      </c>
      <c r="M900" s="182" t="s">
        <v>2514</v>
      </c>
      <c r="N900" s="182" t="s">
        <v>2514</v>
      </c>
      <c r="O900" s="182" t="s">
        <v>4002</v>
      </c>
      <c r="P900" s="182" t="s">
        <v>825</v>
      </c>
      <c r="Q900" s="182" t="s">
        <v>4003</v>
      </c>
      <c r="R900" s="182" t="s">
        <v>4004</v>
      </c>
      <c r="S900" s="182" t="s">
        <v>4005</v>
      </c>
      <c r="T900" s="182" t="s">
        <v>4006</v>
      </c>
      <c r="U900" s="182">
        <v>74561</v>
      </c>
      <c r="V900" s="182" t="s">
        <v>303</v>
      </c>
      <c r="W900" s="182" t="s">
        <v>2519</v>
      </c>
      <c r="X900" s="185">
        <v>1280</v>
      </c>
      <c r="Y900" s="158" t="s">
        <v>4007</v>
      </c>
      <c r="Z900" s="159">
        <v>44526</v>
      </c>
      <c r="AA900" s="156" t="e">
        <f>SUMIFS('[4]HARGA (2)'!$B$2:$B$32,'[4]HARGA (2)'!$A$2:$A$32,V900)</f>
        <v>#VALUE!</v>
      </c>
      <c r="AB900" s="156" t="e">
        <f t="shared" ref="AB900:AB963" si="14">AA900*X900</f>
        <v>#VALUE!</v>
      </c>
    </row>
    <row r="901" spans="1:28" s="204" customFormat="1" x14ac:dyDescent="0.25">
      <c r="A901" s="165" t="s">
        <v>2506</v>
      </c>
      <c r="B901" s="158" t="s">
        <v>4001</v>
      </c>
      <c r="C901" s="159">
        <v>44526</v>
      </c>
      <c r="D901" s="182" t="s">
        <v>2508</v>
      </c>
      <c r="E901" s="182" t="s">
        <v>2509</v>
      </c>
      <c r="F901" s="182" t="s">
        <v>2510</v>
      </c>
      <c r="G901" s="182" t="s">
        <v>2511</v>
      </c>
      <c r="H901" s="181">
        <v>118</v>
      </c>
      <c r="I901" s="182" t="s">
        <v>2541</v>
      </c>
      <c r="J901" s="182">
        <v>5042632531</v>
      </c>
      <c r="K901" s="184">
        <v>44526</v>
      </c>
      <c r="L901" s="182" t="s">
        <v>53</v>
      </c>
      <c r="M901" s="182" t="s">
        <v>2514</v>
      </c>
      <c r="N901" s="182" t="s">
        <v>2514</v>
      </c>
      <c r="O901" s="182" t="s">
        <v>4002</v>
      </c>
      <c r="P901" s="182" t="s">
        <v>825</v>
      </c>
      <c r="Q901" s="182" t="s">
        <v>4003</v>
      </c>
      <c r="R901" s="182" t="s">
        <v>4004</v>
      </c>
      <c r="S901" s="182" t="s">
        <v>4005</v>
      </c>
      <c r="T901" s="182" t="s">
        <v>4006</v>
      </c>
      <c r="U901" s="182">
        <v>10116</v>
      </c>
      <c r="V901" s="182" t="s">
        <v>279</v>
      </c>
      <c r="W901" s="182" t="s">
        <v>2519</v>
      </c>
      <c r="X901" s="185">
        <v>32</v>
      </c>
      <c r="Y901" s="165"/>
      <c r="Z901" s="165"/>
      <c r="AA901" s="156" t="e">
        <f>SUMIFS('[4]HARGA (2)'!$B$2:$B$32,'[4]HARGA (2)'!$A$2:$A$32,V901)</f>
        <v>#VALUE!</v>
      </c>
      <c r="AB901" s="156" t="e">
        <f t="shared" si="14"/>
        <v>#VALUE!</v>
      </c>
    </row>
    <row r="902" spans="1:28" s="204" customFormat="1" x14ac:dyDescent="0.25">
      <c r="A902" s="165" t="s">
        <v>2506</v>
      </c>
      <c r="B902" s="158" t="s">
        <v>4008</v>
      </c>
      <c r="C902" s="159">
        <v>44526</v>
      </c>
      <c r="D902" s="182" t="s">
        <v>2508</v>
      </c>
      <c r="E902" s="182" t="s">
        <v>2509</v>
      </c>
      <c r="F902" s="182" t="s">
        <v>2510</v>
      </c>
      <c r="G902" s="182" t="s">
        <v>2511</v>
      </c>
      <c r="H902" s="181">
        <v>164</v>
      </c>
      <c r="I902" s="182" t="s">
        <v>2512</v>
      </c>
      <c r="J902" s="182">
        <v>5042622810</v>
      </c>
      <c r="K902" s="184">
        <v>44525</v>
      </c>
      <c r="L902" s="182" t="s">
        <v>53</v>
      </c>
      <c r="M902" s="182" t="s">
        <v>2514</v>
      </c>
      <c r="N902" s="182" t="s">
        <v>2514</v>
      </c>
      <c r="O902" s="182" t="s">
        <v>983</v>
      </c>
      <c r="P902" s="182" t="s">
        <v>984</v>
      </c>
      <c r="Q902" s="182" t="s">
        <v>4009</v>
      </c>
      <c r="R902" s="182" t="s">
        <v>4010</v>
      </c>
      <c r="S902" s="182" t="s">
        <v>3974</v>
      </c>
      <c r="T902" s="182" t="s">
        <v>4011</v>
      </c>
      <c r="U902" s="182">
        <v>74559</v>
      </c>
      <c r="V902" s="182" t="s">
        <v>2524</v>
      </c>
      <c r="W902" s="182" t="s">
        <v>2519</v>
      </c>
      <c r="X902" s="185">
        <v>1152</v>
      </c>
      <c r="Y902" s="165"/>
      <c r="Z902" s="165"/>
      <c r="AA902" s="156" t="e">
        <f>SUMIFS('[4]HARGA (2)'!$B$2:$B$32,'[4]HARGA (2)'!$A$2:$A$32,V902)</f>
        <v>#VALUE!</v>
      </c>
      <c r="AB902" s="156" t="e">
        <f t="shared" si="14"/>
        <v>#VALUE!</v>
      </c>
    </row>
    <row r="903" spans="1:28" s="204" customFormat="1" x14ac:dyDescent="0.25">
      <c r="A903" s="165" t="s">
        <v>2506</v>
      </c>
      <c r="B903" s="158" t="s">
        <v>4008</v>
      </c>
      <c r="C903" s="159">
        <v>44526</v>
      </c>
      <c r="D903" s="182" t="s">
        <v>2508</v>
      </c>
      <c r="E903" s="182" t="s">
        <v>2509</v>
      </c>
      <c r="F903" s="182" t="s">
        <v>2510</v>
      </c>
      <c r="G903" s="182" t="s">
        <v>2511</v>
      </c>
      <c r="H903" s="181">
        <v>164</v>
      </c>
      <c r="I903" s="182" t="s">
        <v>2512</v>
      </c>
      <c r="J903" s="182">
        <v>5042622810</v>
      </c>
      <c r="K903" s="184">
        <v>44525</v>
      </c>
      <c r="L903" s="182" t="s">
        <v>53</v>
      </c>
      <c r="M903" s="182" t="s">
        <v>2514</v>
      </c>
      <c r="N903" s="182" t="s">
        <v>2514</v>
      </c>
      <c r="O903" s="182" t="s">
        <v>983</v>
      </c>
      <c r="P903" s="182" t="s">
        <v>984</v>
      </c>
      <c r="Q903" s="182" t="s">
        <v>4009</v>
      </c>
      <c r="R903" s="182" t="s">
        <v>4010</v>
      </c>
      <c r="S903" s="182" t="s">
        <v>3974</v>
      </c>
      <c r="T903" s="182" t="s">
        <v>4011</v>
      </c>
      <c r="U903" s="182">
        <v>19310</v>
      </c>
      <c r="V903" s="182" t="s">
        <v>2525</v>
      </c>
      <c r="W903" s="182" t="s">
        <v>2519</v>
      </c>
      <c r="X903" s="185">
        <v>1152</v>
      </c>
      <c r="Y903" s="165"/>
      <c r="Z903" s="165"/>
      <c r="AA903" s="156" t="e">
        <f>SUMIFS('[4]HARGA (2)'!$B$2:$B$32,'[4]HARGA (2)'!$A$2:$A$32,V903)</f>
        <v>#VALUE!</v>
      </c>
      <c r="AB903" s="156" t="e">
        <f t="shared" si="14"/>
        <v>#VALUE!</v>
      </c>
    </row>
    <row r="904" spans="1:28" s="204" customFormat="1" x14ac:dyDescent="0.25">
      <c r="A904" s="165" t="s">
        <v>2506</v>
      </c>
      <c r="B904" s="158" t="s">
        <v>4008</v>
      </c>
      <c r="C904" s="159">
        <v>44526</v>
      </c>
      <c r="D904" s="182" t="s">
        <v>2508</v>
      </c>
      <c r="E904" s="182" t="s">
        <v>2509</v>
      </c>
      <c r="F904" s="182" t="s">
        <v>2510</v>
      </c>
      <c r="G904" s="182" t="s">
        <v>2511</v>
      </c>
      <c r="H904" s="181">
        <v>164</v>
      </c>
      <c r="I904" s="182" t="s">
        <v>2512</v>
      </c>
      <c r="J904" s="182">
        <v>5042622810</v>
      </c>
      <c r="K904" s="184">
        <v>44525</v>
      </c>
      <c r="L904" s="182" t="s">
        <v>53</v>
      </c>
      <c r="M904" s="182" t="s">
        <v>2514</v>
      </c>
      <c r="N904" s="182" t="s">
        <v>2514</v>
      </c>
      <c r="O904" s="182" t="s">
        <v>983</v>
      </c>
      <c r="P904" s="182" t="s">
        <v>984</v>
      </c>
      <c r="Q904" s="182" t="s">
        <v>4009</v>
      </c>
      <c r="R904" s="182" t="s">
        <v>4010</v>
      </c>
      <c r="S904" s="182" t="s">
        <v>3974</v>
      </c>
      <c r="T904" s="182" t="s">
        <v>4011</v>
      </c>
      <c r="U904" s="182" t="s">
        <v>2517</v>
      </c>
      <c r="V904" s="182" t="s">
        <v>2518</v>
      </c>
      <c r="W904" s="182" t="s">
        <v>2519</v>
      </c>
      <c r="X904" s="185">
        <v>1152</v>
      </c>
      <c r="Y904" s="165"/>
      <c r="Z904" s="165"/>
      <c r="AA904" s="156" t="e">
        <f>SUMIFS('[4]HARGA (2)'!$B$2:$B$32,'[4]HARGA (2)'!$A$2:$A$32,V904)</f>
        <v>#VALUE!</v>
      </c>
      <c r="AB904" s="156" t="e">
        <f t="shared" si="14"/>
        <v>#VALUE!</v>
      </c>
    </row>
    <row r="905" spans="1:28" s="204" customFormat="1" x14ac:dyDescent="0.25">
      <c r="A905" s="165" t="s">
        <v>2506</v>
      </c>
      <c r="B905" s="158" t="s">
        <v>4008</v>
      </c>
      <c r="C905" s="159">
        <v>44526</v>
      </c>
      <c r="D905" s="182" t="s">
        <v>2508</v>
      </c>
      <c r="E905" s="182" t="s">
        <v>2509</v>
      </c>
      <c r="F905" s="182" t="s">
        <v>2510</v>
      </c>
      <c r="G905" s="182" t="s">
        <v>2511</v>
      </c>
      <c r="H905" s="181">
        <v>164</v>
      </c>
      <c r="I905" s="182" t="s">
        <v>2512</v>
      </c>
      <c r="J905" s="182">
        <v>5042622810</v>
      </c>
      <c r="K905" s="184">
        <v>44525</v>
      </c>
      <c r="L905" s="182" t="s">
        <v>53</v>
      </c>
      <c r="M905" s="182" t="s">
        <v>2514</v>
      </c>
      <c r="N905" s="182" t="s">
        <v>2514</v>
      </c>
      <c r="O905" s="182" t="s">
        <v>983</v>
      </c>
      <c r="P905" s="182" t="s">
        <v>984</v>
      </c>
      <c r="Q905" s="182" t="s">
        <v>4009</v>
      </c>
      <c r="R905" s="182" t="s">
        <v>4010</v>
      </c>
      <c r="S905" s="182" t="s">
        <v>3974</v>
      </c>
      <c r="T905" s="182" t="s">
        <v>4011</v>
      </c>
      <c r="U905" s="182">
        <v>33300</v>
      </c>
      <c r="V905" s="182" t="s">
        <v>65</v>
      </c>
      <c r="W905" s="182" t="s">
        <v>2519</v>
      </c>
      <c r="X905" s="185">
        <v>24</v>
      </c>
      <c r="Y905" s="165"/>
      <c r="Z905" s="165"/>
      <c r="AA905" s="156" t="e">
        <f>SUMIFS('[4]HARGA (2)'!$B$2:$B$32,'[4]HARGA (2)'!$A$2:$A$32,V905)</f>
        <v>#VALUE!</v>
      </c>
      <c r="AB905" s="156" t="e">
        <f t="shared" si="14"/>
        <v>#VALUE!</v>
      </c>
    </row>
    <row r="906" spans="1:28" s="157" customFormat="1" x14ac:dyDescent="0.25">
      <c r="A906" s="149" t="s">
        <v>2506</v>
      </c>
      <c r="B906" s="158" t="s">
        <v>4012</v>
      </c>
      <c r="C906" s="159">
        <v>44527</v>
      </c>
      <c r="D906" s="160" t="s">
        <v>2508</v>
      </c>
      <c r="E906" s="160" t="s">
        <v>2509</v>
      </c>
      <c r="F906" s="160" t="s">
        <v>2510</v>
      </c>
      <c r="G906" s="160" t="s">
        <v>2511</v>
      </c>
      <c r="H906" s="161">
        <v>118</v>
      </c>
      <c r="I906" s="160" t="s">
        <v>2541</v>
      </c>
      <c r="J906" s="161">
        <v>5042636743</v>
      </c>
      <c r="K906" s="163">
        <v>44526</v>
      </c>
      <c r="L906" s="160" t="s">
        <v>386</v>
      </c>
      <c r="M906" s="160" t="s">
        <v>2514</v>
      </c>
      <c r="N906" s="160" t="s">
        <v>2514</v>
      </c>
      <c r="O906" s="160" t="s">
        <v>1141</v>
      </c>
      <c r="P906" s="160" t="s">
        <v>1142</v>
      </c>
      <c r="Q906" s="160" t="s">
        <v>4013</v>
      </c>
      <c r="R906" s="160" t="s">
        <v>4014</v>
      </c>
      <c r="S906" s="160" t="s">
        <v>4005</v>
      </c>
      <c r="T906" s="160" t="s">
        <v>4015</v>
      </c>
      <c r="U906" s="161">
        <v>74561</v>
      </c>
      <c r="V906" s="160" t="s">
        <v>303</v>
      </c>
      <c r="W906" s="160" t="s">
        <v>2519</v>
      </c>
      <c r="X906" s="164">
        <v>1280</v>
      </c>
      <c r="Y906" s="158" t="s">
        <v>3923</v>
      </c>
      <c r="Z906" s="159">
        <v>44525</v>
      </c>
      <c r="AA906" s="156" t="e">
        <f>SUMIFS('[4]HARGA (2)'!$B$2:$B$32,'[4]HARGA (2)'!$A$2:$A$32,V906)</f>
        <v>#VALUE!</v>
      </c>
      <c r="AB906" s="156" t="e">
        <f t="shared" si="14"/>
        <v>#VALUE!</v>
      </c>
    </row>
    <row r="907" spans="1:28" s="157" customFormat="1" x14ac:dyDescent="0.25">
      <c r="A907" s="149" t="s">
        <v>2506</v>
      </c>
      <c r="B907" s="158" t="s">
        <v>4012</v>
      </c>
      <c r="C907" s="159">
        <v>44527</v>
      </c>
      <c r="D907" s="160" t="s">
        <v>2508</v>
      </c>
      <c r="E907" s="160" t="s">
        <v>2509</v>
      </c>
      <c r="F907" s="160" t="s">
        <v>2510</v>
      </c>
      <c r="G907" s="160" t="s">
        <v>2511</v>
      </c>
      <c r="H907" s="161">
        <v>118</v>
      </c>
      <c r="I907" s="160" t="s">
        <v>2541</v>
      </c>
      <c r="J907" s="161">
        <v>5042636743</v>
      </c>
      <c r="K907" s="163">
        <v>44526</v>
      </c>
      <c r="L907" s="160" t="s">
        <v>386</v>
      </c>
      <c r="M907" s="160" t="s">
        <v>2514</v>
      </c>
      <c r="N907" s="160" t="s">
        <v>2514</v>
      </c>
      <c r="O907" s="160" t="s">
        <v>1141</v>
      </c>
      <c r="P907" s="160" t="s">
        <v>1142</v>
      </c>
      <c r="Q907" s="160" t="s">
        <v>4013</v>
      </c>
      <c r="R907" s="160" t="s">
        <v>4014</v>
      </c>
      <c r="S907" s="160" t="s">
        <v>4005</v>
      </c>
      <c r="T907" s="160" t="s">
        <v>4015</v>
      </c>
      <c r="U907" s="161">
        <v>10116</v>
      </c>
      <c r="V907" s="160" t="s">
        <v>279</v>
      </c>
      <c r="W907" s="160" t="s">
        <v>2519</v>
      </c>
      <c r="X907" s="164">
        <v>32</v>
      </c>
      <c r="Y907" s="149"/>
      <c r="Z907" s="149"/>
      <c r="AA907" s="156" t="e">
        <f>SUMIFS('[4]HARGA (2)'!$B$2:$B$32,'[4]HARGA (2)'!$A$2:$A$32,V907)</f>
        <v>#VALUE!</v>
      </c>
      <c r="AB907" s="156" t="e">
        <f t="shared" si="14"/>
        <v>#VALUE!</v>
      </c>
    </row>
    <row r="908" spans="1:28" s="157" customFormat="1" x14ac:dyDescent="0.25">
      <c r="A908" s="149" t="s">
        <v>2506</v>
      </c>
      <c r="B908" s="150" t="s">
        <v>4016</v>
      </c>
      <c r="C908" s="151">
        <v>44527</v>
      </c>
      <c r="D908" s="150" t="s">
        <v>2508</v>
      </c>
      <c r="E908" s="150" t="s">
        <v>2509</v>
      </c>
      <c r="F908" s="150" t="s">
        <v>2510</v>
      </c>
      <c r="G908" s="150" t="s">
        <v>2511</v>
      </c>
      <c r="H908" s="152">
        <v>164</v>
      </c>
      <c r="I908" s="150" t="s">
        <v>2512</v>
      </c>
      <c r="J908" s="152">
        <v>5042628161</v>
      </c>
      <c r="K908" s="154">
        <v>44525</v>
      </c>
      <c r="L908" s="150" t="s">
        <v>193</v>
      </c>
      <c r="M908" s="150" t="s">
        <v>2514</v>
      </c>
      <c r="N908" s="150" t="s">
        <v>2514</v>
      </c>
      <c r="O908" s="150" t="s">
        <v>218</v>
      </c>
      <c r="P908" s="150" t="s">
        <v>219</v>
      </c>
      <c r="Q908" s="150" t="s">
        <v>4017</v>
      </c>
      <c r="R908" s="150" t="s">
        <v>4018</v>
      </c>
      <c r="S908" s="150"/>
      <c r="T908" s="150" t="s">
        <v>4019</v>
      </c>
      <c r="U908" s="150" t="s">
        <v>2517</v>
      </c>
      <c r="V908" s="150" t="s">
        <v>2518</v>
      </c>
      <c r="W908" s="150" t="s">
        <v>2519</v>
      </c>
      <c r="X908" s="155">
        <v>48</v>
      </c>
      <c r="Y908" s="149"/>
      <c r="Z908" s="149"/>
      <c r="AA908" s="156" t="e">
        <f>SUMIFS('[4]HARGA (2)'!$B$2:$B$32,'[4]HARGA (2)'!$A$2:$A$32,V908)</f>
        <v>#VALUE!</v>
      </c>
      <c r="AB908" s="156" t="e">
        <f t="shared" si="14"/>
        <v>#VALUE!</v>
      </c>
    </row>
    <row r="909" spans="1:28" s="157" customFormat="1" x14ac:dyDescent="0.25">
      <c r="A909" s="149" t="s">
        <v>2506</v>
      </c>
      <c r="B909" s="158" t="s">
        <v>4020</v>
      </c>
      <c r="C909" s="159">
        <v>44527</v>
      </c>
      <c r="D909" s="160" t="s">
        <v>2508</v>
      </c>
      <c r="E909" s="160" t="s">
        <v>2509</v>
      </c>
      <c r="F909" s="160" t="s">
        <v>2510</v>
      </c>
      <c r="G909" s="160" t="s">
        <v>2511</v>
      </c>
      <c r="H909" s="161">
        <v>164</v>
      </c>
      <c r="I909" s="160" t="s">
        <v>2512</v>
      </c>
      <c r="J909" s="161">
        <v>5042626151</v>
      </c>
      <c r="K909" s="163">
        <v>44525</v>
      </c>
      <c r="L909" s="160" t="s">
        <v>193</v>
      </c>
      <c r="M909" s="160" t="s">
        <v>2514</v>
      </c>
      <c r="N909" s="160" t="s">
        <v>2514</v>
      </c>
      <c r="O909" s="160" t="s">
        <v>218</v>
      </c>
      <c r="P909" s="160" t="s">
        <v>219</v>
      </c>
      <c r="Q909" s="160" t="s">
        <v>4021</v>
      </c>
      <c r="R909" s="160" t="s">
        <v>4022</v>
      </c>
      <c r="S909" s="160" t="s">
        <v>3974</v>
      </c>
      <c r="T909" s="160" t="s">
        <v>4023</v>
      </c>
      <c r="U909" s="161">
        <v>74559</v>
      </c>
      <c r="V909" s="160" t="s">
        <v>2524</v>
      </c>
      <c r="W909" s="160" t="s">
        <v>2519</v>
      </c>
      <c r="X909" s="164">
        <v>1104</v>
      </c>
      <c r="Y909" s="149"/>
      <c r="Z909" s="149"/>
      <c r="AA909" s="156" t="e">
        <f>SUMIFS('[4]HARGA (2)'!$B$2:$B$32,'[4]HARGA (2)'!$A$2:$A$32,V909)</f>
        <v>#VALUE!</v>
      </c>
      <c r="AB909" s="156" t="e">
        <f t="shared" si="14"/>
        <v>#VALUE!</v>
      </c>
    </row>
    <row r="910" spans="1:28" s="157" customFormat="1" x14ac:dyDescent="0.25">
      <c r="A910" s="149" t="s">
        <v>2506</v>
      </c>
      <c r="B910" s="158" t="s">
        <v>4020</v>
      </c>
      <c r="C910" s="159">
        <v>44527</v>
      </c>
      <c r="D910" s="160" t="s">
        <v>2508</v>
      </c>
      <c r="E910" s="160" t="s">
        <v>2509</v>
      </c>
      <c r="F910" s="160" t="s">
        <v>2510</v>
      </c>
      <c r="G910" s="160" t="s">
        <v>2511</v>
      </c>
      <c r="H910" s="161">
        <v>164</v>
      </c>
      <c r="I910" s="160" t="s">
        <v>2512</v>
      </c>
      <c r="J910" s="161">
        <v>5042626151</v>
      </c>
      <c r="K910" s="163">
        <v>44525</v>
      </c>
      <c r="L910" s="160" t="s">
        <v>193</v>
      </c>
      <c r="M910" s="160" t="s">
        <v>2514</v>
      </c>
      <c r="N910" s="160" t="s">
        <v>2514</v>
      </c>
      <c r="O910" s="160" t="s">
        <v>218</v>
      </c>
      <c r="P910" s="160" t="s">
        <v>219</v>
      </c>
      <c r="Q910" s="160" t="s">
        <v>4021</v>
      </c>
      <c r="R910" s="160" t="s">
        <v>4022</v>
      </c>
      <c r="S910" s="160" t="s">
        <v>3974</v>
      </c>
      <c r="T910" s="160" t="s">
        <v>4023</v>
      </c>
      <c r="U910" s="161">
        <v>19310</v>
      </c>
      <c r="V910" s="160" t="s">
        <v>2525</v>
      </c>
      <c r="W910" s="160" t="s">
        <v>2519</v>
      </c>
      <c r="X910" s="164">
        <v>1104</v>
      </c>
      <c r="Y910" s="149"/>
      <c r="Z910" s="149"/>
      <c r="AA910" s="156" t="e">
        <f>SUMIFS('[4]HARGA (2)'!$B$2:$B$32,'[4]HARGA (2)'!$A$2:$A$32,V910)</f>
        <v>#VALUE!</v>
      </c>
      <c r="AB910" s="156" t="e">
        <f t="shared" si="14"/>
        <v>#VALUE!</v>
      </c>
    </row>
    <row r="911" spans="1:28" s="157" customFormat="1" x14ac:dyDescent="0.25">
      <c r="A911" s="149" t="s">
        <v>2506</v>
      </c>
      <c r="B911" s="158" t="s">
        <v>4020</v>
      </c>
      <c r="C911" s="159">
        <v>44527</v>
      </c>
      <c r="D911" s="160" t="s">
        <v>2508</v>
      </c>
      <c r="E911" s="160" t="s">
        <v>2509</v>
      </c>
      <c r="F911" s="160" t="s">
        <v>2510</v>
      </c>
      <c r="G911" s="160" t="s">
        <v>2511</v>
      </c>
      <c r="H911" s="161">
        <v>164</v>
      </c>
      <c r="I911" s="160" t="s">
        <v>2512</v>
      </c>
      <c r="J911" s="161">
        <v>5042626151</v>
      </c>
      <c r="K911" s="163">
        <v>44525</v>
      </c>
      <c r="L911" s="160" t="s">
        <v>193</v>
      </c>
      <c r="M911" s="160" t="s">
        <v>2514</v>
      </c>
      <c r="N911" s="160" t="s">
        <v>2514</v>
      </c>
      <c r="O911" s="160" t="s">
        <v>218</v>
      </c>
      <c r="P911" s="160" t="s">
        <v>219</v>
      </c>
      <c r="Q911" s="160" t="s">
        <v>4021</v>
      </c>
      <c r="R911" s="160" t="s">
        <v>4022</v>
      </c>
      <c r="S911" s="160" t="s">
        <v>3974</v>
      </c>
      <c r="T911" s="160" t="s">
        <v>4023</v>
      </c>
      <c r="U911" s="160" t="s">
        <v>2517</v>
      </c>
      <c r="V911" s="160" t="s">
        <v>2518</v>
      </c>
      <c r="W911" s="160" t="s">
        <v>2519</v>
      </c>
      <c r="X911" s="164">
        <v>1104</v>
      </c>
      <c r="Y911" s="149"/>
      <c r="Z911" s="149"/>
      <c r="AA911" s="156" t="e">
        <f>SUMIFS('[4]HARGA (2)'!$B$2:$B$32,'[4]HARGA (2)'!$A$2:$A$32,V911)</f>
        <v>#VALUE!</v>
      </c>
      <c r="AB911" s="156" t="e">
        <f t="shared" si="14"/>
        <v>#VALUE!</v>
      </c>
    </row>
    <row r="912" spans="1:28" s="157" customFormat="1" x14ac:dyDescent="0.25">
      <c r="A912" s="149" t="s">
        <v>2506</v>
      </c>
      <c r="B912" s="158" t="s">
        <v>4020</v>
      </c>
      <c r="C912" s="159">
        <v>44527</v>
      </c>
      <c r="D912" s="160" t="s">
        <v>2508</v>
      </c>
      <c r="E912" s="160" t="s">
        <v>2509</v>
      </c>
      <c r="F912" s="160" t="s">
        <v>2510</v>
      </c>
      <c r="G912" s="160" t="s">
        <v>2511</v>
      </c>
      <c r="H912" s="161">
        <v>164</v>
      </c>
      <c r="I912" s="160" t="s">
        <v>2512</v>
      </c>
      <c r="J912" s="161">
        <v>5042626151</v>
      </c>
      <c r="K912" s="163">
        <v>44525</v>
      </c>
      <c r="L912" s="160" t="s">
        <v>193</v>
      </c>
      <c r="M912" s="160" t="s">
        <v>2514</v>
      </c>
      <c r="N912" s="160" t="s">
        <v>2514</v>
      </c>
      <c r="O912" s="160" t="s">
        <v>218</v>
      </c>
      <c r="P912" s="160" t="s">
        <v>219</v>
      </c>
      <c r="Q912" s="160" t="s">
        <v>4021</v>
      </c>
      <c r="R912" s="160" t="s">
        <v>4022</v>
      </c>
      <c r="S912" s="160" t="s">
        <v>3974</v>
      </c>
      <c r="T912" s="160" t="s">
        <v>4023</v>
      </c>
      <c r="U912" s="161">
        <v>33300</v>
      </c>
      <c r="V912" s="160" t="s">
        <v>65</v>
      </c>
      <c r="W912" s="160" t="s">
        <v>2519</v>
      </c>
      <c r="X912" s="164">
        <v>24</v>
      </c>
      <c r="Y912" s="149"/>
      <c r="Z912" s="149"/>
      <c r="AA912" s="156" t="e">
        <f>SUMIFS('[4]HARGA (2)'!$B$2:$B$32,'[4]HARGA (2)'!$A$2:$A$32,V912)</f>
        <v>#VALUE!</v>
      </c>
      <c r="AB912" s="156" t="e">
        <f t="shared" si="14"/>
        <v>#VALUE!</v>
      </c>
    </row>
    <row r="913" spans="1:28" s="157" customFormat="1" x14ac:dyDescent="0.25">
      <c r="A913" s="149" t="s">
        <v>2506</v>
      </c>
      <c r="B913" s="150" t="s">
        <v>4024</v>
      </c>
      <c r="C913" s="151">
        <v>44527</v>
      </c>
      <c r="D913" s="150" t="s">
        <v>2508</v>
      </c>
      <c r="E913" s="150" t="s">
        <v>2509</v>
      </c>
      <c r="F913" s="150" t="s">
        <v>2510</v>
      </c>
      <c r="G913" s="150" t="s">
        <v>2511</v>
      </c>
      <c r="H913" s="152">
        <v>164</v>
      </c>
      <c r="I913" s="150" t="s">
        <v>2512</v>
      </c>
      <c r="J913" s="150"/>
      <c r="K913" s="154">
        <v>44525</v>
      </c>
      <c r="L913" s="150" t="s">
        <v>53</v>
      </c>
      <c r="M913" s="150" t="s">
        <v>2514</v>
      </c>
      <c r="N913" s="150" t="s">
        <v>2514</v>
      </c>
      <c r="O913" s="150" t="s">
        <v>75</v>
      </c>
      <c r="P913" s="150" t="s">
        <v>76</v>
      </c>
      <c r="Q913" s="150" t="s">
        <v>4025</v>
      </c>
      <c r="R913" s="150" t="s">
        <v>4026</v>
      </c>
      <c r="S913" s="150"/>
      <c r="T913" s="150" t="s">
        <v>4027</v>
      </c>
      <c r="U913" s="150" t="s">
        <v>2517</v>
      </c>
      <c r="V913" s="150" t="s">
        <v>2518</v>
      </c>
      <c r="W913" s="150" t="s">
        <v>2519</v>
      </c>
      <c r="X913" s="155">
        <v>40</v>
      </c>
      <c r="Y913" s="149"/>
      <c r="Z913" s="149"/>
      <c r="AA913" s="156" t="e">
        <f>SUMIFS('[4]HARGA (2)'!$B$2:$B$32,'[4]HARGA (2)'!$A$2:$A$32,V913)</f>
        <v>#VALUE!</v>
      </c>
      <c r="AB913" s="156" t="e">
        <f t="shared" si="14"/>
        <v>#VALUE!</v>
      </c>
    </row>
    <row r="914" spans="1:28" s="157" customFormat="1" x14ac:dyDescent="0.25">
      <c r="A914" s="149" t="s">
        <v>2506</v>
      </c>
      <c r="B914" s="158" t="s">
        <v>4028</v>
      </c>
      <c r="C914" s="159">
        <v>44527</v>
      </c>
      <c r="D914" s="160" t="s">
        <v>2508</v>
      </c>
      <c r="E914" s="160" t="s">
        <v>2509</v>
      </c>
      <c r="F914" s="160" t="s">
        <v>2510</v>
      </c>
      <c r="G914" s="160" t="s">
        <v>2511</v>
      </c>
      <c r="H914" s="161">
        <v>164</v>
      </c>
      <c r="I914" s="160" t="s">
        <v>2512</v>
      </c>
      <c r="J914" s="161">
        <v>5042627334</v>
      </c>
      <c r="K914" s="163">
        <v>44525</v>
      </c>
      <c r="L914" s="160" t="s">
        <v>53</v>
      </c>
      <c r="M914" s="160" t="s">
        <v>2514</v>
      </c>
      <c r="N914" s="160" t="s">
        <v>2514</v>
      </c>
      <c r="O914" s="160" t="s">
        <v>75</v>
      </c>
      <c r="P914" s="160" t="s">
        <v>76</v>
      </c>
      <c r="Q914" s="160" t="s">
        <v>4025</v>
      </c>
      <c r="R914" s="160" t="s">
        <v>4029</v>
      </c>
      <c r="S914" s="160" t="s">
        <v>3974</v>
      </c>
      <c r="T914" s="160" t="s">
        <v>4030</v>
      </c>
      <c r="U914" s="161">
        <v>74559</v>
      </c>
      <c r="V914" s="160" t="s">
        <v>2524</v>
      </c>
      <c r="W914" s="160" t="s">
        <v>2519</v>
      </c>
      <c r="X914" s="164">
        <v>1344</v>
      </c>
      <c r="Y914" s="149"/>
      <c r="Z914" s="149"/>
      <c r="AA914" s="156" t="e">
        <f>SUMIFS('[4]HARGA (2)'!$B$2:$B$32,'[4]HARGA (2)'!$A$2:$A$32,V914)</f>
        <v>#VALUE!</v>
      </c>
      <c r="AB914" s="156" t="e">
        <f t="shared" si="14"/>
        <v>#VALUE!</v>
      </c>
    </row>
    <row r="915" spans="1:28" s="157" customFormat="1" x14ac:dyDescent="0.25">
      <c r="A915" s="149" t="s">
        <v>2506</v>
      </c>
      <c r="B915" s="158" t="s">
        <v>4028</v>
      </c>
      <c r="C915" s="159">
        <v>44527</v>
      </c>
      <c r="D915" s="160" t="s">
        <v>2508</v>
      </c>
      <c r="E915" s="160" t="s">
        <v>2509</v>
      </c>
      <c r="F915" s="160" t="s">
        <v>2510</v>
      </c>
      <c r="G915" s="160" t="s">
        <v>2511</v>
      </c>
      <c r="H915" s="161">
        <v>164</v>
      </c>
      <c r="I915" s="160" t="s">
        <v>2512</v>
      </c>
      <c r="J915" s="161">
        <v>5042627334</v>
      </c>
      <c r="K915" s="163">
        <v>44525</v>
      </c>
      <c r="L915" s="160" t="s">
        <v>53</v>
      </c>
      <c r="M915" s="160" t="s">
        <v>2514</v>
      </c>
      <c r="N915" s="160" t="s">
        <v>2514</v>
      </c>
      <c r="O915" s="160" t="s">
        <v>75</v>
      </c>
      <c r="P915" s="160" t="s">
        <v>76</v>
      </c>
      <c r="Q915" s="160" t="s">
        <v>4025</v>
      </c>
      <c r="R915" s="160" t="s">
        <v>4029</v>
      </c>
      <c r="S915" s="160" t="s">
        <v>3974</v>
      </c>
      <c r="T915" s="160" t="s">
        <v>4030</v>
      </c>
      <c r="U915" s="161">
        <v>19310</v>
      </c>
      <c r="V915" s="160" t="s">
        <v>2525</v>
      </c>
      <c r="W915" s="160" t="s">
        <v>2519</v>
      </c>
      <c r="X915" s="164">
        <v>1344</v>
      </c>
      <c r="Y915" s="149"/>
      <c r="Z915" s="149"/>
      <c r="AA915" s="156" t="e">
        <f>SUMIFS('[4]HARGA (2)'!$B$2:$B$32,'[4]HARGA (2)'!$A$2:$A$32,V915)</f>
        <v>#VALUE!</v>
      </c>
      <c r="AB915" s="156" t="e">
        <f t="shared" si="14"/>
        <v>#VALUE!</v>
      </c>
    </row>
    <row r="916" spans="1:28" s="157" customFormat="1" x14ac:dyDescent="0.25">
      <c r="A916" s="149" t="s">
        <v>2506</v>
      </c>
      <c r="B916" s="158" t="s">
        <v>4028</v>
      </c>
      <c r="C916" s="159">
        <v>44527</v>
      </c>
      <c r="D916" s="160" t="s">
        <v>2508</v>
      </c>
      <c r="E916" s="160" t="s">
        <v>2509</v>
      </c>
      <c r="F916" s="160" t="s">
        <v>2510</v>
      </c>
      <c r="G916" s="160" t="s">
        <v>2511</v>
      </c>
      <c r="H916" s="161">
        <v>164</v>
      </c>
      <c r="I916" s="160" t="s">
        <v>2512</v>
      </c>
      <c r="J916" s="161">
        <v>5042627334</v>
      </c>
      <c r="K916" s="163">
        <v>44525</v>
      </c>
      <c r="L916" s="160" t="s">
        <v>53</v>
      </c>
      <c r="M916" s="160" t="s">
        <v>2514</v>
      </c>
      <c r="N916" s="160" t="s">
        <v>2514</v>
      </c>
      <c r="O916" s="160" t="s">
        <v>75</v>
      </c>
      <c r="P916" s="160" t="s">
        <v>76</v>
      </c>
      <c r="Q916" s="160" t="s">
        <v>4025</v>
      </c>
      <c r="R916" s="160" t="s">
        <v>4029</v>
      </c>
      <c r="S916" s="160" t="s">
        <v>3974</v>
      </c>
      <c r="T916" s="160" t="s">
        <v>4030</v>
      </c>
      <c r="U916" s="160" t="s">
        <v>2517</v>
      </c>
      <c r="V916" s="160" t="s">
        <v>2518</v>
      </c>
      <c r="W916" s="160" t="s">
        <v>2519</v>
      </c>
      <c r="X916" s="164">
        <v>1344</v>
      </c>
      <c r="Y916" s="149"/>
      <c r="Z916" s="149"/>
      <c r="AA916" s="156" t="e">
        <f>SUMIFS('[4]HARGA (2)'!$B$2:$B$32,'[4]HARGA (2)'!$A$2:$A$32,V916)</f>
        <v>#VALUE!</v>
      </c>
      <c r="AB916" s="156" t="e">
        <f t="shared" si="14"/>
        <v>#VALUE!</v>
      </c>
    </row>
    <row r="917" spans="1:28" s="157" customFormat="1" x14ac:dyDescent="0.25">
      <c r="A917" s="149" t="s">
        <v>2506</v>
      </c>
      <c r="B917" s="158" t="s">
        <v>4028</v>
      </c>
      <c r="C917" s="159">
        <v>44527</v>
      </c>
      <c r="D917" s="160" t="s">
        <v>2508</v>
      </c>
      <c r="E917" s="160" t="s">
        <v>2509</v>
      </c>
      <c r="F917" s="160" t="s">
        <v>2510</v>
      </c>
      <c r="G917" s="160" t="s">
        <v>2511</v>
      </c>
      <c r="H917" s="161">
        <v>164</v>
      </c>
      <c r="I917" s="160" t="s">
        <v>2512</v>
      </c>
      <c r="J917" s="161">
        <v>5042627334</v>
      </c>
      <c r="K917" s="163">
        <v>44525</v>
      </c>
      <c r="L917" s="160" t="s">
        <v>53</v>
      </c>
      <c r="M917" s="160" t="s">
        <v>2514</v>
      </c>
      <c r="N917" s="160" t="s">
        <v>2514</v>
      </c>
      <c r="O917" s="160" t="s">
        <v>75</v>
      </c>
      <c r="P917" s="160" t="s">
        <v>76</v>
      </c>
      <c r="Q917" s="160" t="s">
        <v>4025</v>
      </c>
      <c r="R917" s="160" t="s">
        <v>4029</v>
      </c>
      <c r="S917" s="160" t="s">
        <v>3974</v>
      </c>
      <c r="T917" s="160" t="s">
        <v>4030</v>
      </c>
      <c r="U917" s="161">
        <v>33300</v>
      </c>
      <c r="V917" s="160" t="s">
        <v>65</v>
      </c>
      <c r="W917" s="160" t="s">
        <v>2519</v>
      </c>
      <c r="X917" s="164">
        <v>28</v>
      </c>
      <c r="Y917" s="149"/>
      <c r="Z917" s="149"/>
      <c r="AA917" s="156" t="e">
        <f>SUMIFS('[4]HARGA (2)'!$B$2:$B$32,'[4]HARGA (2)'!$A$2:$A$32,V917)</f>
        <v>#VALUE!</v>
      </c>
      <c r="AB917" s="156" t="e">
        <f t="shared" si="14"/>
        <v>#VALUE!</v>
      </c>
    </row>
    <row r="918" spans="1:28" s="157" customFormat="1" x14ac:dyDescent="0.25">
      <c r="A918" s="149" t="s">
        <v>2506</v>
      </c>
      <c r="B918" s="150" t="s">
        <v>4031</v>
      </c>
      <c r="C918" s="151">
        <v>44527</v>
      </c>
      <c r="D918" s="150" t="s">
        <v>2508</v>
      </c>
      <c r="E918" s="150" t="s">
        <v>2509</v>
      </c>
      <c r="F918" s="150" t="s">
        <v>2510</v>
      </c>
      <c r="G918" s="150" t="s">
        <v>2511</v>
      </c>
      <c r="H918" s="150" t="s">
        <v>2531</v>
      </c>
      <c r="I918" s="150" t="s">
        <v>2532</v>
      </c>
      <c r="J918" s="150"/>
      <c r="K918" s="154">
        <v>44526</v>
      </c>
      <c r="L918" s="150" t="s">
        <v>193</v>
      </c>
      <c r="M918" s="150" t="s">
        <v>2514</v>
      </c>
      <c r="N918" s="150" t="s">
        <v>2514</v>
      </c>
      <c r="O918" s="150" t="s">
        <v>417</v>
      </c>
      <c r="P918" s="150" t="s">
        <v>418</v>
      </c>
      <c r="Q918" s="150"/>
      <c r="R918" s="152">
        <v>745847</v>
      </c>
      <c r="S918" s="150"/>
      <c r="T918" s="150" t="s">
        <v>4032</v>
      </c>
      <c r="U918" s="150" t="s">
        <v>2534</v>
      </c>
      <c r="V918" s="150" t="s">
        <v>2535</v>
      </c>
      <c r="W918" s="150" t="s">
        <v>2519</v>
      </c>
      <c r="X918" s="155">
        <v>57</v>
      </c>
      <c r="Y918" s="149"/>
      <c r="Z918" s="149"/>
      <c r="AA918" s="156" t="e">
        <f>SUMIFS('[4]HARGA (2)'!$B$2:$B$32,'[4]HARGA (2)'!$A$2:$A$32,V918)</f>
        <v>#VALUE!</v>
      </c>
      <c r="AB918" s="156" t="e">
        <f t="shared" si="14"/>
        <v>#VALUE!</v>
      </c>
    </row>
    <row r="919" spans="1:28" s="157" customFormat="1" x14ac:dyDescent="0.25">
      <c r="A919" s="149" t="s">
        <v>2506</v>
      </c>
      <c r="B919" s="158" t="s">
        <v>4033</v>
      </c>
      <c r="C919" s="159">
        <v>44527</v>
      </c>
      <c r="D919" s="160" t="s">
        <v>2508</v>
      </c>
      <c r="E919" s="160" t="s">
        <v>2509</v>
      </c>
      <c r="F919" s="160" t="s">
        <v>2510</v>
      </c>
      <c r="G919" s="160" t="s">
        <v>2511</v>
      </c>
      <c r="H919" s="160" t="s">
        <v>2531</v>
      </c>
      <c r="I919" s="160" t="s">
        <v>2532</v>
      </c>
      <c r="J919" s="160"/>
      <c r="K919" s="163">
        <v>44526</v>
      </c>
      <c r="L919" s="160" t="s">
        <v>193</v>
      </c>
      <c r="M919" s="160" t="s">
        <v>2514</v>
      </c>
      <c r="N919" s="160" t="s">
        <v>2514</v>
      </c>
      <c r="O919" s="160" t="s">
        <v>417</v>
      </c>
      <c r="P919" s="160" t="s">
        <v>418</v>
      </c>
      <c r="Q919" s="161">
        <v>904021480022</v>
      </c>
      <c r="R919" s="160" t="s">
        <v>4034</v>
      </c>
      <c r="S919" s="160" t="s">
        <v>4035</v>
      </c>
      <c r="T919" s="160" t="s">
        <v>4036</v>
      </c>
      <c r="U919" s="161">
        <v>74560</v>
      </c>
      <c r="V919" s="160" t="s">
        <v>377</v>
      </c>
      <c r="W919" s="160" t="s">
        <v>2519</v>
      </c>
      <c r="X919" s="164">
        <v>1300</v>
      </c>
      <c r="Y919" s="149"/>
      <c r="Z919" s="149"/>
      <c r="AA919" s="156" t="e">
        <f>SUMIFS('[4]HARGA (2)'!$B$2:$B$32,'[4]HARGA (2)'!$A$2:$A$32,V919)</f>
        <v>#VALUE!</v>
      </c>
      <c r="AB919" s="156" t="e">
        <f t="shared" si="14"/>
        <v>#VALUE!</v>
      </c>
    </row>
    <row r="920" spans="1:28" s="157" customFormat="1" x14ac:dyDescent="0.25">
      <c r="A920" s="149" t="s">
        <v>2506</v>
      </c>
      <c r="B920" s="158" t="s">
        <v>4033</v>
      </c>
      <c r="C920" s="159">
        <v>44527</v>
      </c>
      <c r="D920" s="160" t="s">
        <v>2508</v>
      </c>
      <c r="E920" s="160" t="s">
        <v>2509</v>
      </c>
      <c r="F920" s="160" t="s">
        <v>2510</v>
      </c>
      <c r="G920" s="160" t="s">
        <v>2511</v>
      </c>
      <c r="H920" s="160" t="s">
        <v>2531</v>
      </c>
      <c r="I920" s="160" t="s">
        <v>2532</v>
      </c>
      <c r="J920" s="160"/>
      <c r="K920" s="163">
        <v>44526</v>
      </c>
      <c r="L920" s="160" t="s">
        <v>193</v>
      </c>
      <c r="M920" s="160" t="s">
        <v>2514</v>
      </c>
      <c r="N920" s="160" t="s">
        <v>2514</v>
      </c>
      <c r="O920" s="160" t="s">
        <v>417</v>
      </c>
      <c r="P920" s="160" t="s">
        <v>418</v>
      </c>
      <c r="Q920" s="161">
        <v>904021480022</v>
      </c>
      <c r="R920" s="160" t="s">
        <v>4034</v>
      </c>
      <c r="S920" s="160" t="s">
        <v>4035</v>
      </c>
      <c r="T920" s="160" t="s">
        <v>4036</v>
      </c>
      <c r="U920" s="161">
        <v>29310</v>
      </c>
      <c r="V920" s="160" t="s">
        <v>2539</v>
      </c>
      <c r="W920" s="160" t="s">
        <v>2519</v>
      </c>
      <c r="X920" s="164">
        <v>1300</v>
      </c>
      <c r="Y920" s="149"/>
      <c r="Z920" s="149"/>
      <c r="AA920" s="156" t="e">
        <f>SUMIFS('[4]HARGA (2)'!$B$2:$B$32,'[4]HARGA (2)'!$A$2:$A$32,V920)</f>
        <v>#VALUE!</v>
      </c>
      <c r="AB920" s="156" t="e">
        <f t="shared" si="14"/>
        <v>#VALUE!</v>
      </c>
    </row>
    <row r="921" spans="1:28" s="157" customFormat="1" x14ac:dyDescent="0.25">
      <c r="A921" s="149" t="s">
        <v>2506</v>
      </c>
      <c r="B921" s="158" t="s">
        <v>4033</v>
      </c>
      <c r="C921" s="159">
        <v>44527</v>
      </c>
      <c r="D921" s="160" t="s">
        <v>2508</v>
      </c>
      <c r="E921" s="160" t="s">
        <v>2509</v>
      </c>
      <c r="F921" s="160" t="s">
        <v>2510</v>
      </c>
      <c r="G921" s="160" t="s">
        <v>2511</v>
      </c>
      <c r="H921" s="160" t="s">
        <v>2531</v>
      </c>
      <c r="I921" s="160" t="s">
        <v>2532</v>
      </c>
      <c r="J921" s="160"/>
      <c r="K921" s="163">
        <v>44526</v>
      </c>
      <c r="L921" s="160" t="s">
        <v>193</v>
      </c>
      <c r="M921" s="160" t="s">
        <v>2514</v>
      </c>
      <c r="N921" s="160" t="s">
        <v>2514</v>
      </c>
      <c r="O921" s="160" t="s">
        <v>417</v>
      </c>
      <c r="P921" s="160" t="s">
        <v>418</v>
      </c>
      <c r="Q921" s="161">
        <v>904021480022</v>
      </c>
      <c r="R921" s="160" t="s">
        <v>4034</v>
      </c>
      <c r="S921" s="160" t="s">
        <v>4035</v>
      </c>
      <c r="T921" s="160" t="s">
        <v>4036</v>
      </c>
      <c r="U921" s="160" t="s">
        <v>2534</v>
      </c>
      <c r="V921" s="160" t="s">
        <v>2535</v>
      </c>
      <c r="W921" s="160" t="s">
        <v>2519</v>
      </c>
      <c r="X921" s="164">
        <v>1300</v>
      </c>
      <c r="Y921" s="149"/>
      <c r="Z921" s="149"/>
      <c r="AA921" s="156" t="e">
        <f>SUMIFS('[4]HARGA (2)'!$B$2:$B$32,'[4]HARGA (2)'!$A$2:$A$32,V921)</f>
        <v>#VALUE!</v>
      </c>
      <c r="AB921" s="156" t="e">
        <f t="shared" si="14"/>
        <v>#VALUE!</v>
      </c>
    </row>
    <row r="922" spans="1:28" s="157" customFormat="1" x14ac:dyDescent="0.25">
      <c r="A922" s="149" t="s">
        <v>2506</v>
      </c>
      <c r="B922" s="150" t="s">
        <v>4037</v>
      </c>
      <c r="C922" s="151">
        <v>44527</v>
      </c>
      <c r="D922" s="150" t="s">
        <v>2508</v>
      </c>
      <c r="E922" s="150" t="s">
        <v>2509</v>
      </c>
      <c r="F922" s="150" t="s">
        <v>2510</v>
      </c>
      <c r="G922" s="150" t="s">
        <v>2511</v>
      </c>
      <c r="H922" s="152">
        <v>164</v>
      </c>
      <c r="I922" s="150" t="s">
        <v>2512</v>
      </c>
      <c r="J922" s="150"/>
      <c r="K922" s="154">
        <v>44526</v>
      </c>
      <c r="L922" s="150" t="s">
        <v>53</v>
      </c>
      <c r="M922" s="150" t="s">
        <v>2514</v>
      </c>
      <c r="N922" s="150" t="s">
        <v>2514</v>
      </c>
      <c r="O922" s="150" t="s">
        <v>559</v>
      </c>
      <c r="P922" s="150" t="s">
        <v>560</v>
      </c>
      <c r="Q922" s="150" t="s">
        <v>4038</v>
      </c>
      <c r="R922" s="150" t="s">
        <v>4039</v>
      </c>
      <c r="S922" s="150"/>
      <c r="T922" s="150" t="s">
        <v>4040</v>
      </c>
      <c r="U922" s="150" t="s">
        <v>2517</v>
      </c>
      <c r="V922" s="150" t="s">
        <v>2518</v>
      </c>
      <c r="W922" s="150" t="s">
        <v>2519</v>
      </c>
      <c r="X922" s="155">
        <v>35</v>
      </c>
      <c r="Y922" s="149"/>
      <c r="Z922" s="149"/>
      <c r="AA922" s="156" t="e">
        <f>SUMIFS('[4]HARGA (2)'!$B$2:$B$32,'[4]HARGA (2)'!$A$2:$A$32,V922)</f>
        <v>#VALUE!</v>
      </c>
      <c r="AB922" s="156" t="e">
        <f t="shared" si="14"/>
        <v>#VALUE!</v>
      </c>
    </row>
    <row r="923" spans="1:28" s="157" customFormat="1" x14ac:dyDescent="0.25">
      <c r="A923" s="149" t="s">
        <v>2506</v>
      </c>
      <c r="B923" s="158" t="s">
        <v>4041</v>
      </c>
      <c r="C923" s="159">
        <v>44527</v>
      </c>
      <c r="D923" s="160" t="s">
        <v>2508</v>
      </c>
      <c r="E923" s="160" t="s">
        <v>2509</v>
      </c>
      <c r="F923" s="160" t="s">
        <v>2510</v>
      </c>
      <c r="G923" s="160" t="s">
        <v>2511</v>
      </c>
      <c r="H923" s="161">
        <v>164</v>
      </c>
      <c r="I923" s="160" t="s">
        <v>2512</v>
      </c>
      <c r="J923" s="161">
        <v>5042638065</v>
      </c>
      <c r="K923" s="163">
        <v>44526</v>
      </c>
      <c r="L923" s="160" t="s">
        <v>53</v>
      </c>
      <c r="M923" s="160" t="s">
        <v>2514</v>
      </c>
      <c r="N923" s="160" t="s">
        <v>2514</v>
      </c>
      <c r="O923" s="160" t="s">
        <v>559</v>
      </c>
      <c r="P923" s="160" t="s">
        <v>560</v>
      </c>
      <c r="Q923" s="160" t="s">
        <v>4038</v>
      </c>
      <c r="R923" s="160" t="s">
        <v>4042</v>
      </c>
      <c r="S923" s="160" t="s">
        <v>3876</v>
      </c>
      <c r="T923" s="160" t="s">
        <v>4043</v>
      </c>
      <c r="U923" s="161">
        <v>74559</v>
      </c>
      <c r="V923" s="160" t="s">
        <v>2524</v>
      </c>
      <c r="W923" s="160" t="s">
        <v>2519</v>
      </c>
      <c r="X923" s="164">
        <v>1152</v>
      </c>
      <c r="Y923" s="149"/>
      <c r="Z923" s="149"/>
      <c r="AA923" s="156" t="e">
        <f>SUMIFS('[4]HARGA (2)'!$B$2:$B$32,'[4]HARGA (2)'!$A$2:$A$32,V923)</f>
        <v>#VALUE!</v>
      </c>
      <c r="AB923" s="156" t="e">
        <f t="shared" si="14"/>
        <v>#VALUE!</v>
      </c>
    </row>
    <row r="924" spans="1:28" s="157" customFormat="1" x14ac:dyDescent="0.25">
      <c r="A924" s="149" t="s">
        <v>2506</v>
      </c>
      <c r="B924" s="158" t="s">
        <v>4041</v>
      </c>
      <c r="C924" s="159">
        <v>44527</v>
      </c>
      <c r="D924" s="160" t="s">
        <v>2508</v>
      </c>
      <c r="E924" s="160" t="s">
        <v>2509</v>
      </c>
      <c r="F924" s="160" t="s">
        <v>2510</v>
      </c>
      <c r="G924" s="160" t="s">
        <v>2511</v>
      </c>
      <c r="H924" s="161">
        <v>164</v>
      </c>
      <c r="I924" s="160" t="s">
        <v>2512</v>
      </c>
      <c r="J924" s="161">
        <v>5042638065</v>
      </c>
      <c r="K924" s="163">
        <v>44526</v>
      </c>
      <c r="L924" s="160" t="s">
        <v>53</v>
      </c>
      <c r="M924" s="160" t="s">
        <v>2514</v>
      </c>
      <c r="N924" s="160" t="s">
        <v>2514</v>
      </c>
      <c r="O924" s="160" t="s">
        <v>559</v>
      </c>
      <c r="P924" s="160" t="s">
        <v>560</v>
      </c>
      <c r="Q924" s="160" t="s">
        <v>4038</v>
      </c>
      <c r="R924" s="160" t="s">
        <v>4042</v>
      </c>
      <c r="S924" s="160" t="s">
        <v>3876</v>
      </c>
      <c r="T924" s="160" t="s">
        <v>4043</v>
      </c>
      <c r="U924" s="161">
        <v>19310</v>
      </c>
      <c r="V924" s="160" t="s">
        <v>2525</v>
      </c>
      <c r="W924" s="160" t="s">
        <v>2519</v>
      </c>
      <c r="X924" s="164">
        <v>1152</v>
      </c>
      <c r="Y924" s="149"/>
      <c r="Z924" s="149"/>
      <c r="AA924" s="156" t="e">
        <f>SUMIFS('[4]HARGA (2)'!$B$2:$B$32,'[4]HARGA (2)'!$A$2:$A$32,V924)</f>
        <v>#VALUE!</v>
      </c>
      <c r="AB924" s="156" t="e">
        <f t="shared" si="14"/>
        <v>#VALUE!</v>
      </c>
    </row>
    <row r="925" spans="1:28" s="157" customFormat="1" x14ac:dyDescent="0.25">
      <c r="A925" s="149" t="s">
        <v>2506</v>
      </c>
      <c r="B925" s="158" t="s">
        <v>4041</v>
      </c>
      <c r="C925" s="159">
        <v>44527</v>
      </c>
      <c r="D925" s="160" t="s">
        <v>2508</v>
      </c>
      <c r="E925" s="160" t="s">
        <v>2509</v>
      </c>
      <c r="F925" s="160" t="s">
        <v>2510</v>
      </c>
      <c r="G925" s="160" t="s">
        <v>2511</v>
      </c>
      <c r="H925" s="161">
        <v>164</v>
      </c>
      <c r="I925" s="160" t="s">
        <v>2512</v>
      </c>
      <c r="J925" s="161">
        <v>5042638065</v>
      </c>
      <c r="K925" s="163">
        <v>44526</v>
      </c>
      <c r="L925" s="160" t="s">
        <v>53</v>
      </c>
      <c r="M925" s="160" t="s">
        <v>2514</v>
      </c>
      <c r="N925" s="160" t="s">
        <v>2514</v>
      </c>
      <c r="O925" s="160" t="s">
        <v>559</v>
      </c>
      <c r="P925" s="160" t="s">
        <v>560</v>
      </c>
      <c r="Q925" s="160" t="s">
        <v>4038</v>
      </c>
      <c r="R925" s="160" t="s">
        <v>4042</v>
      </c>
      <c r="S925" s="160" t="s">
        <v>3876</v>
      </c>
      <c r="T925" s="160" t="s">
        <v>4043</v>
      </c>
      <c r="U925" s="160" t="s">
        <v>2517</v>
      </c>
      <c r="V925" s="160" t="s">
        <v>2518</v>
      </c>
      <c r="W925" s="160" t="s">
        <v>2519</v>
      </c>
      <c r="X925" s="164">
        <v>1152</v>
      </c>
      <c r="Y925" s="149"/>
      <c r="Z925" s="149"/>
      <c r="AA925" s="156" t="e">
        <f>SUMIFS('[4]HARGA (2)'!$B$2:$B$32,'[4]HARGA (2)'!$A$2:$A$32,V925)</f>
        <v>#VALUE!</v>
      </c>
      <c r="AB925" s="156" t="e">
        <f t="shared" si="14"/>
        <v>#VALUE!</v>
      </c>
    </row>
    <row r="926" spans="1:28" s="157" customFormat="1" x14ac:dyDescent="0.25">
      <c r="A926" s="149" t="s">
        <v>2506</v>
      </c>
      <c r="B926" s="158" t="s">
        <v>4041</v>
      </c>
      <c r="C926" s="159">
        <v>44527</v>
      </c>
      <c r="D926" s="160" t="s">
        <v>2508</v>
      </c>
      <c r="E926" s="160" t="s">
        <v>2509</v>
      </c>
      <c r="F926" s="160" t="s">
        <v>2510</v>
      </c>
      <c r="G926" s="160" t="s">
        <v>2511</v>
      </c>
      <c r="H926" s="161">
        <v>164</v>
      </c>
      <c r="I926" s="160" t="s">
        <v>2512</v>
      </c>
      <c r="J926" s="161">
        <v>5042638065</v>
      </c>
      <c r="K926" s="163">
        <v>44526</v>
      </c>
      <c r="L926" s="160" t="s">
        <v>53</v>
      </c>
      <c r="M926" s="160" t="s">
        <v>2514</v>
      </c>
      <c r="N926" s="160" t="s">
        <v>2514</v>
      </c>
      <c r="O926" s="160" t="s">
        <v>559</v>
      </c>
      <c r="P926" s="160" t="s">
        <v>560</v>
      </c>
      <c r="Q926" s="160" t="s">
        <v>4038</v>
      </c>
      <c r="R926" s="160" t="s">
        <v>4042</v>
      </c>
      <c r="S926" s="160" t="s">
        <v>3876</v>
      </c>
      <c r="T926" s="160" t="s">
        <v>4043</v>
      </c>
      <c r="U926" s="161">
        <v>33300</v>
      </c>
      <c r="V926" s="160" t="s">
        <v>65</v>
      </c>
      <c r="W926" s="160" t="s">
        <v>2519</v>
      </c>
      <c r="X926" s="164">
        <v>24</v>
      </c>
      <c r="Y926" s="149"/>
      <c r="Z926" s="149"/>
      <c r="AA926" s="156" t="e">
        <f>SUMIFS('[4]HARGA (2)'!$B$2:$B$32,'[4]HARGA (2)'!$A$2:$A$32,V926)</f>
        <v>#VALUE!</v>
      </c>
      <c r="AB926" s="156" t="e">
        <f t="shared" si="14"/>
        <v>#VALUE!</v>
      </c>
    </row>
    <row r="927" spans="1:28" s="157" customFormat="1" x14ac:dyDescent="0.25">
      <c r="A927" s="149" t="s">
        <v>2506</v>
      </c>
      <c r="B927" s="150" t="s">
        <v>4044</v>
      </c>
      <c r="C927" s="151">
        <v>44527</v>
      </c>
      <c r="D927" s="150" t="s">
        <v>2508</v>
      </c>
      <c r="E927" s="150" t="s">
        <v>2509</v>
      </c>
      <c r="F927" s="150" t="s">
        <v>2510</v>
      </c>
      <c r="G927" s="150" t="s">
        <v>2511</v>
      </c>
      <c r="H927" s="152">
        <v>164</v>
      </c>
      <c r="I927" s="150" t="s">
        <v>2512</v>
      </c>
      <c r="J927" s="150"/>
      <c r="K927" s="154">
        <v>44526</v>
      </c>
      <c r="L927" s="150" t="s">
        <v>53</v>
      </c>
      <c r="M927" s="150" t="s">
        <v>2514</v>
      </c>
      <c r="N927" s="150" t="s">
        <v>2514</v>
      </c>
      <c r="O927" s="150" t="s">
        <v>2556</v>
      </c>
      <c r="P927" s="150" t="s">
        <v>606</v>
      </c>
      <c r="Q927" s="150" t="s">
        <v>4045</v>
      </c>
      <c r="R927" s="150" t="s">
        <v>4046</v>
      </c>
      <c r="S927" s="150"/>
      <c r="T927" s="150" t="s">
        <v>4047</v>
      </c>
      <c r="U927" s="150" t="s">
        <v>2517</v>
      </c>
      <c r="V927" s="150" t="s">
        <v>2518</v>
      </c>
      <c r="W927" s="150" t="s">
        <v>2519</v>
      </c>
      <c r="X927" s="155">
        <v>192</v>
      </c>
      <c r="Y927" s="149"/>
      <c r="Z927" s="149"/>
      <c r="AA927" s="156" t="e">
        <f>SUMIFS('[4]HARGA (2)'!$B$2:$B$32,'[4]HARGA (2)'!$A$2:$A$32,V927)</f>
        <v>#VALUE!</v>
      </c>
      <c r="AB927" s="156" t="e">
        <f t="shared" si="14"/>
        <v>#VALUE!</v>
      </c>
    </row>
    <row r="928" spans="1:28" s="157" customFormat="1" x14ac:dyDescent="0.25">
      <c r="A928" s="149" t="s">
        <v>2506</v>
      </c>
      <c r="B928" s="158" t="s">
        <v>4048</v>
      </c>
      <c r="C928" s="159">
        <v>44527</v>
      </c>
      <c r="D928" s="160" t="s">
        <v>2508</v>
      </c>
      <c r="E928" s="160" t="s">
        <v>2509</v>
      </c>
      <c r="F928" s="160" t="s">
        <v>2510</v>
      </c>
      <c r="G928" s="160" t="s">
        <v>2511</v>
      </c>
      <c r="H928" s="161">
        <v>164</v>
      </c>
      <c r="I928" s="160" t="s">
        <v>2512</v>
      </c>
      <c r="J928" s="161">
        <v>5042645763</v>
      </c>
      <c r="K928" s="163">
        <v>44526</v>
      </c>
      <c r="L928" s="160" t="s">
        <v>53</v>
      </c>
      <c r="M928" s="160" t="s">
        <v>2514</v>
      </c>
      <c r="N928" s="160" t="s">
        <v>2514</v>
      </c>
      <c r="O928" s="160" t="s">
        <v>2556</v>
      </c>
      <c r="P928" s="160" t="s">
        <v>606</v>
      </c>
      <c r="Q928" s="160" t="s">
        <v>4045</v>
      </c>
      <c r="R928" s="160" t="s">
        <v>4049</v>
      </c>
      <c r="S928" s="160" t="s">
        <v>4050</v>
      </c>
      <c r="T928" s="160" t="s">
        <v>4051</v>
      </c>
      <c r="U928" s="161">
        <v>74559</v>
      </c>
      <c r="V928" s="160" t="s">
        <v>2524</v>
      </c>
      <c r="W928" s="160" t="s">
        <v>2519</v>
      </c>
      <c r="X928" s="164">
        <v>960</v>
      </c>
      <c r="Y928" s="149"/>
      <c r="Z928" s="149"/>
      <c r="AA928" s="156" t="e">
        <f>SUMIFS('[4]HARGA (2)'!$B$2:$B$32,'[4]HARGA (2)'!$A$2:$A$32,V928)</f>
        <v>#VALUE!</v>
      </c>
      <c r="AB928" s="156" t="e">
        <f t="shared" si="14"/>
        <v>#VALUE!</v>
      </c>
    </row>
    <row r="929" spans="1:28" s="157" customFormat="1" x14ac:dyDescent="0.25">
      <c r="A929" s="149" t="s">
        <v>2506</v>
      </c>
      <c r="B929" s="158" t="s">
        <v>4048</v>
      </c>
      <c r="C929" s="159">
        <v>44527</v>
      </c>
      <c r="D929" s="160" t="s">
        <v>2508</v>
      </c>
      <c r="E929" s="160" t="s">
        <v>2509</v>
      </c>
      <c r="F929" s="160" t="s">
        <v>2510</v>
      </c>
      <c r="G929" s="160" t="s">
        <v>2511</v>
      </c>
      <c r="H929" s="161">
        <v>164</v>
      </c>
      <c r="I929" s="160" t="s">
        <v>2512</v>
      </c>
      <c r="J929" s="161">
        <v>5042645763</v>
      </c>
      <c r="K929" s="163">
        <v>44526</v>
      </c>
      <c r="L929" s="160" t="s">
        <v>53</v>
      </c>
      <c r="M929" s="160" t="s">
        <v>2514</v>
      </c>
      <c r="N929" s="160" t="s">
        <v>2514</v>
      </c>
      <c r="O929" s="160" t="s">
        <v>2556</v>
      </c>
      <c r="P929" s="160" t="s">
        <v>606</v>
      </c>
      <c r="Q929" s="160" t="s">
        <v>4045</v>
      </c>
      <c r="R929" s="160" t="s">
        <v>4049</v>
      </c>
      <c r="S929" s="160" t="s">
        <v>4050</v>
      </c>
      <c r="T929" s="160" t="s">
        <v>4051</v>
      </c>
      <c r="U929" s="161">
        <v>19310</v>
      </c>
      <c r="V929" s="160" t="s">
        <v>2525</v>
      </c>
      <c r="W929" s="160" t="s">
        <v>2519</v>
      </c>
      <c r="X929" s="164">
        <v>960</v>
      </c>
      <c r="Y929" s="149"/>
      <c r="Z929" s="149"/>
      <c r="AA929" s="156" t="e">
        <f>SUMIFS('[4]HARGA (2)'!$B$2:$B$32,'[4]HARGA (2)'!$A$2:$A$32,V929)</f>
        <v>#VALUE!</v>
      </c>
      <c r="AB929" s="156" t="e">
        <f t="shared" si="14"/>
        <v>#VALUE!</v>
      </c>
    </row>
    <row r="930" spans="1:28" s="157" customFormat="1" x14ac:dyDescent="0.25">
      <c r="A930" s="149" t="s">
        <v>2506</v>
      </c>
      <c r="B930" s="158" t="s">
        <v>4048</v>
      </c>
      <c r="C930" s="159">
        <v>44527</v>
      </c>
      <c r="D930" s="160" t="s">
        <v>2508</v>
      </c>
      <c r="E930" s="160" t="s">
        <v>2509</v>
      </c>
      <c r="F930" s="160" t="s">
        <v>2510</v>
      </c>
      <c r="G930" s="160" t="s">
        <v>2511</v>
      </c>
      <c r="H930" s="161">
        <v>164</v>
      </c>
      <c r="I930" s="160" t="s">
        <v>2512</v>
      </c>
      <c r="J930" s="161">
        <v>5042645763</v>
      </c>
      <c r="K930" s="163">
        <v>44526</v>
      </c>
      <c r="L930" s="160" t="s">
        <v>53</v>
      </c>
      <c r="M930" s="160" t="s">
        <v>2514</v>
      </c>
      <c r="N930" s="160" t="s">
        <v>2514</v>
      </c>
      <c r="O930" s="160" t="s">
        <v>2556</v>
      </c>
      <c r="P930" s="160" t="s">
        <v>606</v>
      </c>
      <c r="Q930" s="160" t="s">
        <v>4045</v>
      </c>
      <c r="R930" s="160" t="s">
        <v>4049</v>
      </c>
      <c r="S930" s="160" t="s">
        <v>4050</v>
      </c>
      <c r="T930" s="160" t="s">
        <v>4051</v>
      </c>
      <c r="U930" s="160" t="s">
        <v>2517</v>
      </c>
      <c r="V930" s="160" t="s">
        <v>2518</v>
      </c>
      <c r="W930" s="160" t="s">
        <v>2519</v>
      </c>
      <c r="X930" s="164">
        <v>960</v>
      </c>
      <c r="Y930" s="149"/>
      <c r="Z930" s="149"/>
      <c r="AA930" s="156" t="e">
        <f>SUMIFS('[4]HARGA (2)'!$B$2:$B$32,'[4]HARGA (2)'!$A$2:$A$32,V930)</f>
        <v>#VALUE!</v>
      </c>
      <c r="AB930" s="156" t="e">
        <f t="shared" si="14"/>
        <v>#VALUE!</v>
      </c>
    </row>
    <row r="931" spans="1:28" s="157" customFormat="1" x14ac:dyDescent="0.25">
      <c r="A931" s="149" t="s">
        <v>2506</v>
      </c>
      <c r="B931" s="158" t="s">
        <v>4048</v>
      </c>
      <c r="C931" s="159">
        <v>44527</v>
      </c>
      <c r="D931" s="160" t="s">
        <v>2508</v>
      </c>
      <c r="E931" s="160" t="s">
        <v>2509</v>
      </c>
      <c r="F931" s="160" t="s">
        <v>2510</v>
      </c>
      <c r="G931" s="160" t="s">
        <v>2511</v>
      </c>
      <c r="H931" s="161">
        <v>164</v>
      </c>
      <c r="I931" s="160" t="s">
        <v>2512</v>
      </c>
      <c r="J931" s="161">
        <v>5042645763</v>
      </c>
      <c r="K931" s="163">
        <v>44526</v>
      </c>
      <c r="L931" s="160" t="s">
        <v>53</v>
      </c>
      <c r="M931" s="160" t="s">
        <v>2514</v>
      </c>
      <c r="N931" s="160" t="s">
        <v>2514</v>
      </c>
      <c r="O931" s="160" t="s">
        <v>2556</v>
      </c>
      <c r="P931" s="160" t="s">
        <v>606</v>
      </c>
      <c r="Q931" s="160" t="s">
        <v>4045</v>
      </c>
      <c r="R931" s="160" t="s">
        <v>4049</v>
      </c>
      <c r="S931" s="160" t="s">
        <v>4050</v>
      </c>
      <c r="T931" s="160" t="s">
        <v>4051</v>
      </c>
      <c r="U931" s="161">
        <v>33300</v>
      </c>
      <c r="V931" s="160" t="s">
        <v>65</v>
      </c>
      <c r="W931" s="160" t="s">
        <v>2519</v>
      </c>
      <c r="X931" s="164">
        <v>24</v>
      </c>
      <c r="Y931" s="149"/>
      <c r="Z931" s="149"/>
      <c r="AA931" s="156" t="e">
        <f>SUMIFS('[4]HARGA (2)'!$B$2:$B$32,'[4]HARGA (2)'!$A$2:$A$32,V931)</f>
        <v>#VALUE!</v>
      </c>
      <c r="AB931" s="156" t="e">
        <f t="shared" si="14"/>
        <v>#VALUE!</v>
      </c>
    </row>
    <row r="932" spans="1:28" s="157" customFormat="1" x14ac:dyDescent="0.25">
      <c r="A932" s="149" t="s">
        <v>2506</v>
      </c>
      <c r="B932" s="158" t="s">
        <v>4052</v>
      </c>
      <c r="C932" s="159">
        <v>44529</v>
      </c>
      <c r="D932" s="160" t="s">
        <v>2508</v>
      </c>
      <c r="E932" s="160" t="s">
        <v>2509</v>
      </c>
      <c r="F932" s="160" t="s">
        <v>2510</v>
      </c>
      <c r="G932" s="160" t="s">
        <v>2511</v>
      </c>
      <c r="H932" s="161">
        <v>120</v>
      </c>
      <c r="I932" s="160" t="s">
        <v>2639</v>
      </c>
      <c r="J932" s="161">
        <v>5042653484</v>
      </c>
      <c r="K932" s="163">
        <v>44527</v>
      </c>
      <c r="L932" s="160" t="s">
        <v>386</v>
      </c>
      <c r="M932" s="160" t="s">
        <v>2514</v>
      </c>
      <c r="N932" s="160" t="s">
        <v>2514</v>
      </c>
      <c r="O932" s="160" t="s">
        <v>4053</v>
      </c>
      <c r="P932" s="160" t="s">
        <v>929</v>
      </c>
      <c r="Q932" s="160" t="s">
        <v>4054</v>
      </c>
      <c r="R932" s="160" t="s">
        <v>4055</v>
      </c>
      <c r="S932" s="160" t="s">
        <v>4056</v>
      </c>
      <c r="T932" s="160" t="s">
        <v>4057</v>
      </c>
      <c r="U932" s="161">
        <v>74556</v>
      </c>
      <c r="V932" s="160" t="s">
        <v>931</v>
      </c>
      <c r="W932" s="160" t="s">
        <v>2519</v>
      </c>
      <c r="X932" s="164">
        <v>2912</v>
      </c>
      <c r="Y932" s="149"/>
      <c r="Z932" s="149"/>
      <c r="AA932" s="156" t="e">
        <f>SUMIFS('[4]HARGA (2)'!$B$2:$B$32,'[4]HARGA (2)'!$A$2:$A$32,V932)</f>
        <v>#VALUE!</v>
      </c>
      <c r="AB932" s="156" t="e">
        <f t="shared" si="14"/>
        <v>#VALUE!</v>
      </c>
    </row>
    <row r="933" spans="1:28" s="157" customFormat="1" x14ac:dyDescent="0.25">
      <c r="A933" s="149" t="s">
        <v>2506</v>
      </c>
      <c r="B933" s="150" t="s">
        <v>4058</v>
      </c>
      <c r="C933" s="151">
        <v>44529</v>
      </c>
      <c r="D933" s="150" t="s">
        <v>2508</v>
      </c>
      <c r="E933" s="150" t="s">
        <v>2509</v>
      </c>
      <c r="F933" s="150" t="s">
        <v>2510</v>
      </c>
      <c r="G933" s="150" t="s">
        <v>2511</v>
      </c>
      <c r="H933" s="152">
        <v>164</v>
      </c>
      <c r="I933" s="150" t="s">
        <v>2512</v>
      </c>
      <c r="J933" s="150"/>
      <c r="K933" s="154">
        <v>44527</v>
      </c>
      <c r="L933" s="150" t="s">
        <v>53</v>
      </c>
      <c r="M933" s="150" t="s">
        <v>2514</v>
      </c>
      <c r="N933" s="150" t="s">
        <v>2514</v>
      </c>
      <c r="O933" s="150" t="s">
        <v>2572</v>
      </c>
      <c r="P933" s="150" t="s">
        <v>948</v>
      </c>
      <c r="Q933" s="150" t="s">
        <v>4059</v>
      </c>
      <c r="R933" s="150" t="s">
        <v>4060</v>
      </c>
      <c r="S933" s="150"/>
      <c r="T933" s="150" t="s">
        <v>4061</v>
      </c>
      <c r="U933" s="150" t="s">
        <v>2517</v>
      </c>
      <c r="V933" s="150" t="s">
        <v>2518</v>
      </c>
      <c r="W933" s="150" t="s">
        <v>2519</v>
      </c>
      <c r="X933" s="155">
        <v>40</v>
      </c>
      <c r="Y933" s="149"/>
      <c r="Z933" s="149"/>
      <c r="AA933" s="156" t="e">
        <f>SUMIFS('[4]HARGA (2)'!$B$2:$B$32,'[4]HARGA (2)'!$A$2:$A$32,V933)</f>
        <v>#VALUE!</v>
      </c>
      <c r="AB933" s="156" t="e">
        <f t="shared" si="14"/>
        <v>#VALUE!</v>
      </c>
    </row>
    <row r="934" spans="1:28" s="157" customFormat="1" x14ac:dyDescent="0.25">
      <c r="A934" s="149" t="s">
        <v>2506</v>
      </c>
      <c r="B934" s="158" t="s">
        <v>4062</v>
      </c>
      <c r="C934" s="159">
        <v>44529</v>
      </c>
      <c r="D934" s="160" t="s">
        <v>2508</v>
      </c>
      <c r="E934" s="160" t="s">
        <v>2509</v>
      </c>
      <c r="F934" s="160" t="s">
        <v>2510</v>
      </c>
      <c r="G934" s="160" t="s">
        <v>2511</v>
      </c>
      <c r="H934" s="161">
        <v>164</v>
      </c>
      <c r="I934" s="160" t="s">
        <v>2512</v>
      </c>
      <c r="J934" s="161">
        <v>5042644139</v>
      </c>
      <c r="K934" s="163">
        <v>44527</v>
      </c>
      <c r="L934" s="160" t="s">
        <v>53</v>
      </c>
      <c r="M934" s="160" t="s">
        <v>2514</v>
      </c>
      <c r="N934" s="160" t="s">
        <v>2514</v>
      </c>
      <c r="O934" s="160" t="s">
        <v>2572</v>
      </c>
      <c r="P934" s="160" t="s">
        <v>948</v>
      </c>
      <c r="Q934" s="160" t="s">
        <v>4059</v>
      </c>
      <c r="R934" s="160" t="s">
        <v>4063</v>
      </c>
      <c r="S934" s="160" t="s">
        <v>4050</v>
      </c>
      <c r="T934" s="160" t="s">
        <v>4064</v>
      </c>
      <c r="U934" s="161">
        <v>74559</v>
      </c>
      <c r="V934" s="160" t="s">
        <v>2524</v>
      </c>
      <c r="W934" s="160" t="s">
        <v>2519</v>
      </c>
      <c r="X934" s="164">
        <v>1344</v>
      </c>
      <c r="Y934" s="149"/>
      <c r="Z934" s="149"/>
      <c r="AA934" s="156" t="e">
        <f>SUMIFS('[4]HARGA (2)'!$B$2:$B$32,'[4]HARGA (2)'!$A$2:$A$32,V934)</f>
        <v>#VALUE!</v>
      </c>
      <c r="AB934" s="156" t="e">
        <f t="shared" si="14"/>
        <v>#VALUE!</v>
      </c>
    </row>
    <row r="935" spans="1:28" s="157" customFormat="1" x14ac:dyDescent="0.25">
      <c r="A935" s="149" t="s">
        <v>2506</v>
      </c>
      <c r="B935" s="158" t="s">
        <v>4062</v>
      </c>
      <c r="C935" s="159">
        <v>44529</v>
      </c>
      <c r="D935" s="160" t="s">
        <v>2508</v>
      </c>
      <c r="E935" s="160" t="s">
        <v>2509</v>
      </c>
      <c r="F935" s="160" t="s">
        <v>2510</v>
      </c>
      <c r="G935" s="160" t="s">
        <v>2511</v>
      </c>
      <c r="H935" s="161">
        <v>164</v>
      </c>
      <c r="I935" s="160" t="s">
        <v>2512</v>
      </c>
      <c r="J935" s="161">
        <v>5042644139</v>
      </c>
      <c r="K935" s="163">
        <v>44527</v>
      </c>
      <c r="L935" s="160" t="s">
        <v>53</v>
      </c>
      <c r="M935" s="160" t="s">
        <v>2514</v>
      </c>
      <c r="N935" s="160" t="s">
        <v>2514</v>
      </c>
      <c r="O935" s="160" t="s">
        <v>2572</v>
      </c>
      <c r="P935" s="160" t="s">
        <v>948</v>
      </c>
      <c r="Q935" s="160" t="s">
        <v>4059</v>
      </c>
      <c r="R935" s="160" t="s">
        <v>4063</v>
      </c>
      <c r="S935" s="160" t="s">
        <v>4050</v>
      </c>
      <c r="T935" s="160" t="s">
        <v>4064</v>
      </c>
      <c r="U935" s="161">
        <v>19310</v>
      </c>
      <c r="V935" s="160" t="s">
        <v>2525</v>
      </c>
      <c r="W935" s="160" t="s">
        <v>2519</v>
      </c>
      <c r="X935" s="164">
        <v>1344</v>
      </c>
      <c r="Y935" s="149"/>
      <c r="Z935" s="149"/>
      <c r="AA935" s="156" t="e">
        <f>SUMIFS('[4]HARGA (2)'!$B$2:$B$32,'[4]HARGA (2)'!$A$2:$A$32,V935)</f>
        <v>#VALUE!</v>
      </c>
      <c r="AB935" s="156" t="e">
        <f t="shared" si="14"/>
        <v>#VALUE!</v>
      </c>
    </row>
    <row r="936" spans="1:28" s="157" customFormat="1" x14ac:dyDescent="0.25">
      <c r="A936" s="149" t="s">
        <v>2506</v>
      </c>
      <c r="B936" s="158" t="s">
        <v>4062</v>
      </c>
      <c r="C936" s="159">
        <v>44529</v>
      </c>
      <c r="D936" s="160" t="s">
        <v>2508</v>
      </c>
      <c r="E936" s="160" t="s">
        <v>2509</v>
      </c>
      <c r="F936" s="160" t="s">
        <v>2510</v>
      </c>
      <c r="G936" s="160" t="s">
        <v>2511</v>
      </c>
      <c r="H936" s="161">
        <v>164</v>
      </c>
      <c r="I936" s="160" t="s">
        <v>2512</v>
      </c>
      <c r="J936" s="161">
        <v>5042644139</v>
      </c>
      <c r="K936" s="163">
        <v>44527</v>
      </c>
      <c r="L936" s="160" t="s">
        <v>53</v>
      </c>
      <c r="M936" s="160" t="s">
        <v>2514</v>
      </c>
      <c r="N936" s="160" t="s">
        <v>2514</v>
      </c>
      <c r="O936" s="160" t="s">
        <v>2572</v>
      </c>
      <c r="P936" s="160" t="s">
        <v>948</v>
      </c>
      <c r="Q936" s="160" t="s">
        <v>4059</v>
      </c>
      <c r="R936" s="160" t="s">
        <v>4063</v>
      </c>
      <c r="S936" s="160" t="s">
        <v>4050</v>
      </c>
      <c r="T936" s="160" t="s">
        <v>4064</v>
      </c>
      <c r="U936" s="160" t="s">
        <v>2517</v>
      </c>
      <c r="V936" s="160" t="s">
        <v>2518</v>
      </c>
      <c r="W936" s="160" t="s">
        <v>2519</v>
      </c>
      <c r="X936" s="164">
        <v>1344</v>
      </c>
      <c r="Y936" s="149"/>
      <c r="Z936" s="149"/>
      <c r="AA936" s="156" t="e">
        <f>SUMIFS('[4]HARGA (2)'!$B$2:$B$32,'[4]HARGA (2)'!$A$2:$A$32,V936)</f>
        <v>#VALUE!</v>
      </c>
      <c r="AB936" s="156" t="e">
        <f t="shared" si="14"/>
        <v>#VALUE!</v>
      </c>
    </row>
    <row r="937" spans="1:28" s="157" customFormat="1" x14ac:dyDescent="0.25">
      <c r="A937" s="149" t="s">
        <v>2506</v>
      </c>
      <c r="B937" s="158" t="s">
        <v>4062</v>
      </c>
      <c r="C937" s="159">
        <v>44529</v>
      </c>
      <c r="D937" s="160" t="s">
        <v>2508</v>
      </c>
      <c r="E937" s="160" t="s">
        <v>2509</v>
      </c>
      <c r="F937" s="160" t="s">
        <v>2510</v>
      </c>
      <c r="G937" s="160" t="s">
        <v>2511</v>
      </c>
      <c r="H937" s="161">
        <v>164</v>
      </c>
      <c r="I937" s="160" t="s">
        <v>2512</v>
      </c>
      <c r="J937" s="161">
        <v>5042644139</v>
      </c>
      <c r="K937" s="163">
        <v>44527</v>
      </c>
      <c r="L937" s="160" t="s">
        <v>53</v>
      </c>
      <c r="M937" s="160" t="s">
        <v>2514</v>
      </c>
      <c r="N937" s="160" t="s">
        <v>2514</v>
      </c>
      <c r="O937" s="160" t="s">
        <v>2572</v>
      </c>
      <c r="P937" s="160" t="s">
        <v>948</v>
      </c>
      <c r="Q937" s="160" t="s">
        <v>4059</v>
      </c>
      <c r="R937" s="160" t="s">
        <v>4063</v>
      </c>
      <c r="S937" s="160" t="s">
        <v>4050</v>
      </c>
      <c r="T937" s="160" t="s">
        <v>4064</v>
      </c>
      <c r="U937" s="161">
        <v>33300</v>
      </c>
      <c r="V937" s="160" t="s">
        <v>65</v>
      </c>
      <c r="W937" s="160" t="s">
        <v>2519</v>
      </c>
      <c r="X937" s="164">
        <v>28</v>
      </c>
      <c r="Y937" s="149"/>
      <c r="Z937" s="149"/>
      <c r="AA937" s="156" t="e">
        <f>SUMIFS('[4]HARGA (2)'!$B$2:$B$32,'[4]HARGA (2)'!$A$2:$A$32,V937)</f>
        <v>#VALUE!</v>
      </c>
      <c r="AB937" s="156" t="e">
        <f t="shared" si="14"/>
        <v>#VALUE!</v>
      </c>
    </row>
    <row r="938" spans="1:28" s="157" customFormat="1" x14ac:dyDescent="0.25">
      <c r="A938" s="149" t="s">
        <v>2506</v>
      </c>
      <c r="B938" s="158" t="s">
        <v>4065</v>
      </c>
      <c r="C938" s="159">
        <v>44529</v>
      </c>
      <c r="D938" s="160" t="s">
        <v>2508</v>
      </c>
      <c r="E938" s="160" t="s">
        <v>2509</v>
      </c>
      <c r="F938" s="160" t="s">
        <v>2510</v>
      </c>
      <c r="G938" s="160" t="s">
        <v>2511</v>
      </c>
      <c r="H938" s="161">
        <v>118</v>
      </c>
      <c r="I938" s="160" t="s">
        <v>2541</v>
      </c>
      <c r="J938" s="161">
        <v>5042649948</v>
      </c>
      <c r="K938" s="163">
        <v>44527</v>
      </c>
      <c r="L938" s="160" t="s">
        <v>53</v>
      </c>
      <c r="M938" s="160" t="s">
        <v>2514</v>
      </c>
      <c r="N938" s="160" t="s">
        <v>2514</v>
      </c>
      <c r="O938" s="160" t="s">
        <v>797</v>
      </c>
      <c r="P938" s="160" t="s">
        <v>798</v>
      </c>
      <c r="Q938" s="160" t="s">
        <v>4066</v>
      </c>
      <c r="R938" s="160" t="s">
        <v>4067</v>
      </c>
      <c r="S938" s="160" t="s">
        <v>4068</v>
      </c>
      <c r="T938" s="160" t="s">
        <v>4069</v>
      </c>
      <c r="U938" s="161">
        <v>134578</v>
      </c>
      <c r="V938" s="160" t="s">
        <v>2551</v>
      </c>
      <c r="W938" s="160" t="s">
        <v>2519</v>
      </c>
      <c r="X938" s="164">
        <v>1536</v>
      </c>
      <c r="Y938" s="158" t="s">
        <v>4070</v>
      </c>
      <c r="Z938" s="159">
        <v>44529</v>
      </c>
      <c r="AA938" s="156" t="e">
        <f>SUMIFS('[4]HARGA (2)'!$B$2:$B$32,'[4]HARGA (2)'!$A$2:$A$32,V938)</f>
        <v>#VALUE!</v>
      </c>
      <c r="AB938" s="156" t="e">
        <f t="shared" si="14"/>
        <v>#VALUE!</v>
      </c>
    </row>
    <row r="939" spans="1:28" s="157" customFormat="1" x14ac:dyDescent="0.25">
      <c r="A939" s="149" t="s">
        <v>2506</v>
      </c>
      <c r="B939" s="158" t="s">
        <v>4065</v>
      </c>
      <c r="C939" s="159">
        <v>44529</v>
      </c>
      <c r="D939" s="160" t="s">
        <v>2508</v>
      </c>
      <c r="E939" s="160" t="s">
        <v>2509</v>
      </c>
      <c r="F939" s="160" t="s">
        <v>2510</v>
      </c>
      <c r="G939" s="160" t="s">
        <v>2511</v>
      </c>
      <c r="H939" s="161">
        <v>118</v>
      </c>
      <c r="I939" s="160" t="s">
        <v>2541</v>
      </c>
      <c r="J939" s="161">
        <v>5042649948</v>
      </c>
      <c r="K939" s="163">
        <v>44527</v>
      </c>
      <c r="L939" s="160" t="s">
        <v>53</v>
      </c>
      <c r="M939" s="160" t="s">
        <v>2514</v>
      </c>
      <c r="N939" s="160" t="s">
        <v>2514</v>
      </c>
      <c r="O939" s="160" t="s">
        <v>797</v>
      </c>
      <c r="P939" s="160" t="s">
        <v>798</v>
      </c>
      <c r="Q939" s="160" t="s">
        <v>4066</v>
      </c>
      <c r="R939" s="160" t="s">
        <v>4067</v>
      </c>
      <c r="S939" s="160" t="s">
        <v>4068</v>
      </c>
      <c r="T939" s="160" t="s">
        <v>4069</v>
      </c>
      <c r="U939" s="161">
        <v>10345439</v>
      </c>
      <c r="V939" s="160" t="s">
        <v>2553</v>
      </c>
      <c r="W939" s="160" t="s">
        <v>2519</v>
      </c>
      <c r="X939" s="164">
        <v>30</v>
      </c>
      <c r="Y939" s="149"/>
      <c r="Z939" s="149"/>
      <c r="AA939" s="156" t="e">
        <f>SUMIFS('[4]HARGA (2)'!$B$2:$B$32,'[4]HARGA (2)'!$A$2:$A$32,V939)</f>
        <v>#VALUE!</v>
      </c>
      <c r="AB939" s="156" t="e">
        <f t="shared" si="14"/>
        <v>#VALUE!</v>
      </c>
    </row>
    <row r="940" spans="1:28" s="157" customFormat="1" x14ac:dyDescent="0.25">
      <c r="A940" s="149" t="s">
        <v>2506</v>
      </c>
      <c r="B940" s="158" t="s">
        <v>4065</v>
      </c>
      <c r="C940" s="159">
        <v>44529</v>
      </c>
      <c r="D940" s="160" t="s">
        <v>2508</v>
      </c>
      <c r="E940" s="160" t="s">
        <v>2509</v>
      </c>
      <c r="F940" s="160" t="s">
        <v>2510</v>
      </c>
      <c r="G940" s="160" t="s">
        <v>2511</v>
      </c>
      <c r="H940" s="161">
        <v>118</v>
      </c>
      <c r="I940" s="160" t="s">
        <v>2541</v>
      </c>
      <c r="J940" s="161">
        <v>5042649948</v>
      </c>
      <c r="K940" s="163">
        <v>44527</v>
      </c>
      <c r="L940" s="160" t="s">
        <v>53</v>
      </c>
      <c r="M940" s="160" t="s">
        <v>2514</v>
      </c>
      <c r="N940" s="160" t="s">
        <v>2514</v>
      </c>
      <c r="O940" s="160" t="s">
        <v>797</v>
      </c>
      <c r="P940" s="160" t="s">
        <v>798</v>
      </c>
      <c r="Q940" s="160" t="s">
        <v>4066</v>
      </c>
      <c r="R940" s="160" t="s">
        <v>4067</v>
      </c>
      <c r="S940" s="160" t="s">
        <v>4068</v>
      </c>
      <c r="T940" s="160" t="s">
        <v>4069</v>
      </c>
      <c r="U940" s="161">
        <v>10116</v>
      </c>
      <c r="V940" s="160" t="s">
        <v>279</v>
      </c>
      <c r="W940" s="160" t="s">
        <v>2519</v>
      </c>
      <c r="X940" s="164">
        <v>32</v>
      </c>
      <c r="Y940" s="149"/>
      <c r="Z940" s="149"/>
      <c r="AA940" s="156" t="e">
        <f>SUMIFS('[4]HARGA (2)'!$B$2:$B$32,'[4]HARGA (2)'!$A$2:$A$32,V940)</f>
        <v>#VALUE!</v>
      </c>
      <c r="AB940" s="156" t="e">
        <f t="shared" si="14"/>
        <v>#VALUE!</v>
      </c>
    </row>
    <row r="941" spans="1:28" s="157" customFormat="1" x14ac:dyDescent="0.25">
      <c r="A941" s="149" t="s">
        <v>2506</v>
      </c>
      <c r="B941" s="158" t="s">
        <v>4071</v>
      </c>
      <c r="C941" s="159">
        <v>44529</v>
      </c>
      <c r="D941" s="160" t="s">
        <v>2508</v>
      </c>
      <c r="E941" s="160" t="s">
        <v>2509</v>
      </c>
      <c r="F941" s="160" t="s">
        <v>2510</v>
      </c>
      <c r="G941" s="160" t="s">
        <v>2511</v>
      </c>
      <c r="H941" s="161">
        <v>120</v>
      </c>
      <c r="I941" s="160" t="s">
        <v>2639</v>
      </c>
      <c r="J941" s="161">
        <v>5042646216</v>
      </c>
      <c r="K941" s="163">
        <v>44527</v>
      </c>
      <c r="L941" s="160" t="s">
        <v>386</v>
      </c>
      <c r="M941" s="160" t="s">
        <v>2514</v>
      </c>
      <c r="N941" s="160" t="s">
        <v>2514</v>
      </c>
      <c r="O941" s="160" t="s">
        <v>4072</v>
      </c>
      <c r="P941" s="160" t="s">
        <v>4073</v>
      </c>
      <c r="Q941" s="160" t="s">
        <v>4074</v>
      </c>
      <c r="R941" s="160" t="s">
        <v>4075</v>
      </c>
      <c r="S941" s="160" t="s">
        <v>4076</v>
      </c>
      <c r="T941" s="160" t="s">
        <v>4077</v>
      </c>
      <c r="U941" s="161">
        <v>74553</v>
      </c>
      <c r="V941" s="160" t="s">
        <v>277</v>
      </c>
      <c r="W941" s="160" t="s">
        <v>2519</v>
      </c>
      <c r="X941" s="164">
        <v>1365</v>
      </c>
      <c r="Y941" s="149"/>
      <c r="Z941" s="149"/>
      <c r="AA941" s="156" t="e">
        <f>SUMIFS('[4]HARGA (2)'!$B$2:$B$32,'[4]HARGA (2)'!$A$2:$A$32,V941)</f>
        <v>#VALUE!</v>
      </c>
      <c r="AB941" s="156" t="e">
        <f t="shared" si="14"/>
        <v>#VALUE!</v>
      </c>
    </row>
    <row r="942" spans="1:28" s="157" customFormat="1" x14ac:dyDescent="0.25">
      <c r="A942" s="149" t="s">
        <v>2506</v>
      </c>
      <c r="B942" s="150" t="s">
        <v>4078</v>
      </c>
      <c r="C942" s="151">
        <v>44529</v>
      </c>
      <c r="D942" s="150" t="s">
        <v>2508</v>
      </c>
      <c r="E942" s="150" t="s">
        <v>2509</v>
      </c>
      <c r="F942" s="150" t="s">
        <v>2510</v>
      </c>
      <c r="G942" s="150" t="s">
        <v>2511</v>
      </c>
      <c r="H942" s="152">
        <v>164</v>
      </c>
      <c r="I942" s="150" t="s">
        <v>2512</v>
      </c>
      <c r="J942" s="150"/>
      <c r="K942" s="154">
        <v>44527</v>
      </c>
      <c r="L942" s="150" t="s">
        <v>53</v>
      </c>
      <c r="M942" s="150" t="s">
        <v>2514</v>
      </c>
      <c r="N942" s="150" t="s">
        <v>2514</v>
      </c>
      <c r="O942" s="150" t="s">
        <v>629</v>
      </c>
      <c r="P942" s="150" t="s">
        <v>630</v>
      </c>
      <c r="Q942" s="150" t="s">
        <v>4079</v>
      </c>
      <c r="R942" s="150" t="s">
        <v>4080</v>
      </c>
      <c r="S942" s="150"/>
      <c r="T942" s="150" t="s">
        <v>4081</v>
      </c>
      <c r="U942" s="150" t="s">
        <v>2517</v>
      </c>
      <c r="V942" s="150" t="s">
        <v>2518</v>
      </c>
      <c r="W942" s="150" t="s">
        <v>2519</v>
      </c>
      <c r="X942" s="155">
        <v>48</v>
      </c>
      <c r="Y942" s="149"/>
      <c r="Z942" s="149"/>
      <c r="AA942" s="156" t="e">
        <f>SUMIFS('[4]HARGA (2)'!$B$2:$B$32,'[4]HARGA (2)'!$A$2:$A$32,V942)</f>
        <v>#VALUE!</v>
      </c>
      <c r="AB942" s="156" t="e">
        <f t="shared" si="14"/>
        <v>#VALUE!</v>
      </c>
    </row>
    <row r="943" spans="1:28" s="157" customFormat="1" x14ac:dyDescent="0.25">
      <c r="A943" s="149" t="s">
        <v>2506</v>
      </c>
      <c r="B943" s="158" t="s">
        <v>4082</v>
      </c>
      <c r="C943" s="159">
        <v>44529</v>
      </c>
      <c r="D943" s="160" t="s">
        <v>2508</v>
      </c>
      <c r="E943" s="160" t="s">
        <v>2509</v>
      </c>
      <c r="F943" s="160" t="s">
        <v>2510</v>
      </c>
      <c r="G943" s="160" t="s">
        <v>2511</v>
      </c>
      <c r="H943" s="161">
        <v>164</v>
      </c>
      <c r="I943" s="160" t="s">
        <v>2512</v>
      </c>
      <c r="J943" s="161">
        <v>5042646475</v>
      </c>
      <c r="K943" s="163">
        <v>44527</v>
      </c>
      <c r="L943" s="160" t="s">
        <v>53</v>
      </c>
      <c r="M943" s="160" t="s">
        <v>2514</v>
      </c>
      <c r="N943" s="160" t="s">
        <v>2514</v>
      </c>
      <c r="O943" s="160" t="s">
        <v>629</v>
      </c>
      <c r="P943" s="160" t="s">
        <v>630</v>
      </c>
      <c r="Q943" s="160" t="s">
        <v>4079</v>
      </c>
      <c r="R943" s="160" t="s">
        <v>4083</v>
      </c>
      <c r="S943" s="160" t="s">
        <v>4050</v>
      </c>
      <c r="T943" s="160" t="s">
        <v>4084</v>
      </c>
      <c r="U943" s="161">
        <v>74559</v>
      </c>
      <c r="V943" s="160" t="s">
        <v>2524</v>
      </c>
      <c r="W943" s="160" t="s">
        <v>2519</v>
      </c>
      <c r="X943" s="164">
        <v>1152</v>
      </c>
      <c r="Y943" s="149"/>
      <c r="Z943" s="149"/>
      <c r="AA943" s="156" t="e">
        <f>SUMIFS('[4]HARGA (2)'!$B$2:$B$32,'[4]HARGA (2)'!$A$2:$A$32,V943)</f>
        <v>#VALUE!</v>
      </c>
      <c r="AB943" s="156" t="e">
        <f t="shared" si="14"/>
        <v>#VALUE!</v>
      </c>
    </row>
    <row r="944" spans="1:28" s="157" customFormat="1" x14ac:dyDescent="0.25">
      <c r="A944" s="149" t="s">
        <v>2506</v>
      </c>
      <c r="B944" s="158" t="s">
        <v>4082</v>
      </c>
      <c r="C944" s="159">
        <v>44529</v>
      </c>
      <c r="D944" s="160" t="s">
        <v>2508</v>
      </c>
      <c r="E944" s="160" t="s">
        <v>2509</v>
      </c>
      <c r="F944" s="160" t="s">
        <v>2510</v>
      </c>
      <c r="G944" s="160" t="s">
        <v>2511</v>
      </c>
      <c r="H944" s="161">
        <v>164</v>
      </c>
      <c r="I944" s="160" t="s">
        <v>2512</v>
      </c>
      <c r="J944" s="161">
        <v>5042646475</v>
      </c>
      <c r="K944" s="163">
        <v>44527</v>
      </c>
      <c r="L944" s="160" t="s">
        <v>53</v>
      </c>
      <c r="M944" s="160" t="s">
        <v>2514</v>
      </c>
      <c r="N944" s="160" t="s">
        <v>2514</v>
      </c>
      <c r="O944" s="160" t="s">
        <v>629</v>
      </c>
      <c r="P944" s="160" t="s">
        <v>630</v>
      </c>
      <c r="Q944" s="160" t="s">
        <v>4079</v>
      </c>
      <c r="R944" s="160" t="s">
        <v>4083</v>
      </c>
      <c r="S944" s="160" t="s">
        <v>4050</v>
      </c>
      <c r="T944" s="160" t="s">
        <v>4084</v>
      </c>
      <c r="U944" s="161">
        <v>19310</v>
      </c>
      <c r="V944" s="160" t="s">
        <v>2525</v>
      </c>
      <c r="W944" s="160" t="s">
        <v>2519</v>
      </c>
      <c r="X944" s="164">
        <v>1152</v>
      </c>
      <c r="Y944" s="149"/>
      <c r="Z944" s="149"/>
      <c r="AA944" s="156" t="e">
        <f>SUMIFS('[4]HARGA (2)'!$B$2:$B$32,'[4]HARGA (2)'!$A$2:$A$32,V944)</f>
        <v>#VALUE!</v>
      </c>
      <c r="AB944" s="156" t="e">
        <f t="shared" si="14"/>
        <v>#VALUE!</v>
      </c>
    </row>
    <row r="945" spans="1:28" s="157" customFormat="1" x14ac:dyDescent="0.25">
      <c r="A945" s="149" t="s">
        <v>2506</v>
      </c>
      <c r="B945" s="158" t="s">
        <v>4082</v>
      </c>
      <c r="C945" s="159">
        <v>44529</v>
      </c>
      <c r="D945" s="160" t="s">
        <v>2508</v>
      </c>
      <c r="E945" s="160" t="s">
        <v>2509</v>
      </c>
      <c r="F945" s="160" t="s">
        <v>2510</v>
      </c>
      <c r="G945" s="160" t="s">
        <v>2511</v>
      </c>
      <c r="H945" s="161">
        <v>164</v>
      </c>
      <c r="I945" s="160" t="s">
        <v>2512</v>
      </c>
      <c r="J945" s="161">
        <v>5042646475</v>
      </c>
      <c r="K945" s="163">
        <v>44527</v>
      </c>
      <c r="L945" s="160" t="s">
        <v>53</v>
      </c>
      <c r="M945" s="160" t="s">
        <v>2514</v>
      </c>
      <c r="N945" s="160" t="s">
        <v>2514</v>
      </c>
      <c r="O945" s="160" t="s">
        <v>629</v>
      </c>
      <c r="P945" s="160" t="s">
        <v>630</v>
      </c>
      <c r="Q945" s="160" t="s">
        <v>4079</v>
      </c>
      <c r="R945" s="160" t="s">
        <v>4083</v>
      </c>
      <c r="S945" s="160" t="s">
        <v>4050</v>
      </c>
      <c r="T945" s="160" t="s">
        <v>4084</v>
      </c>
      <c r="U945" s="160" t="s">
        <v>2517</v>
      </c>
      <c r="V945" s="160" t="s">
        <v>2518</v>
      </c>
      <c r="W945" s="160" t="s">
        <v>2519</v>
      </c>
      <c r="X945" s="164">
        <v>1152</v>
      </c>
      <c r="Y945" s="149"/>
      <c r="Z945" s="149"/>
      <c r="AA945" s="156" t="e">
        <f>SUMIFS('[4]HARGA (2)'!$B$2:$B$32,'[4]HARGA (2)'!$A$2:$A$32,V945)</f>
        <v>#VALUE!</v>
      </c>
      <c r="AB945" s="156" t="e">
        <f t="shared" si="14"/>
        <v>#VALUE!</v>
      </c>
    </row>
    <row r="946" spans="1:28" s="157" customFormat="1" x14ac:dyDescent="0.25">
      <c r="A946" s="149" t="s">
        <v>2506</v>
      </c>
      <c r="B946" s="158" t="s">
        <v>4082</v>
      </c>
      <c r="C946" s="159">
        <v>44529</v>
      </c>
      <c r="D946" s="160" t="s">
        <v>2508</v>
      </c>
      <c r="E946" s="160" t="s">
        <v>2509</v>
      </c>
      <c r="F946" s="160" t="s">
        <v>2510</v>
      </c>
      <c r="G946" s="160" t="s">
        <v>2511</v>
      </c>
      <c r="H946" s="161">
        <v>164</v>
      </c>
      <c r="I946" s="160" t="s">
        <v>2512</v>
      </c>
      <c r="J946" s="161">
        <v>5042646475</v>
      </c>
      <c r="K946" s="163">
        <v>44527</v>
      </c>
      <c r="L946" s="160" t="s">
        <v>53</v>
      </c>
      <c r="M946" s="160" t="s">
        <v>2514</v>
      </c>
      <c r="N946" s="160" t="s">
        <v>2514</v>
      </c>
      <c r="O946" s="160" t="s">
        <v>629</v>
      </c>
      <c r="P946" s="160" t="s">
        <v>630</v>
      </c>
      <c r="Q946" s="160" t="s">
        <v>4079</v>
      </c>
      <c r="R946" s="160" t="s">
        <v>4083</v>
      </c>
      <c r="S946" s="160" t="s">
        <v>4050</v>
      </c>
      <c r="T946" s="160" t="s">
        <v>4084</v>
      </c>
      <c r="U946" s="161">
        <v>33300</v>
      </c>
      <c r="V946" s="160" t="s">
        <v>65</v>
      </c>
      <c r="W946" s="160" t="s">
        <v>2519</v>
      </c>
      <c r="X946" s="164">
        <v>24</v>
      </c>
      <c r="Y946" s="149"/>
      <c r="Z946" s="149"/>
      <c r="AA946" s="156" t="e">
        <f>SUMIFS('[4]HARGA (2)'!$B$2:$B$32,'[4]HARGA (2)'!$A$2:$A$32,V946)</f>
        <v>#VALUE!</v>
      </c>
      <c r="AB946" s="156" t="e">
        <f t="shared" si="14"/>
        <v>#VALUE!</v>
      </c>
    </row>
    <row r="947" spans="1:28" s="157" customFormat="1" x14ac:dyDescent="0.25">
      <c r="A947" s="149" t="s">
        <v>2506</v>
      </c>
      <c r="B947" s="158" t="s">
        <v>4085</v>
      </c>
      <c r="C947" s="159">
        <v>44529</v>
      </c>
      <c r="D947" s="160" t="s">
        <v>2508</v>
      </c>
      <c r="E947" s="160" t="s">
        <v>2509</v>
      </c>
      <c r="F947" s="160" t="s">
        <v>2510</v>
      </c>
      <c r="G947" s="160" t="s">
        <v>2511</v>
      </c>
      <c r="H947" s="160" t="s">
        <v>2531</v>
      </c>
      <c r="I947" s="160" t="s">
        <v>2532</v>
      </c>
      <c r="J947" s="160"/>
      <c r="K947" s="163">
        <v>44529</v>
      </c>
      <c r="L947" s="160" t="s">
        <v>193</v>
      </c>
      <c r="M947" s="160" t="s">
        <v>2514</v>
      </c>
      <c r="N947" s="160" t="s">
        <v>2514</v>
      </c>
      <c r="O947" s="160" t="s">
        <v>3677</v>
      </c>
      <c r="P947" s="160" t="s">
        <v>432</v>
      </c>
      <c r="Q947" s="161">
        <v>904021490003</v>
      </c>
      <c r="R947" s="160" t="s">
        <v>4086</v>
      </c>
      <c r="S947" s="160" t="s">
        <v>4035</v>
      </c>
      <c r="T947" s="160" t="s">
        <v>4087</v>
      </c>
      <c r="U947" s="161">
        <v>157095</v>
      </c>
      <c r="V947" s="160" t="s">
        <v>2615</v>
      </c>
      <c r="W947" s="160" t="s">
        <v>2519</v>
      </c>
      <c r="X947" s="164">
        <v>1512</v>
      </c>
      <c r="Y947" s="149"/>
      <c r="Z947" s="149"/>
      <c r="AA947" s="156" t="e">
        <f>SUMIFS('[4]HARGA (2)'!$B$2:$B$32,'[4]HARGA (2)'!$A$2:$A$32,V947)</f>
        <v>#VALUE!</v>
      </c>
      <c r="AB947" s="156" t="e">
        <f t="shared" si="14"/>
        <v>#VALUE!</v>
      </c>
    </row>
    <row r="948" spans="1:28" s="157" customFormat="1" x14ac:dyDescent="0.25">
      <c r="A948" s="149" t="s">
        <v>2506</v>
      </c>
      <c r="B948" s="150" t="s">
        <v>4088</v>
      </c>
      <c r="C948" s="151">
        <v>44529</v>
      </c>
      <c r="D948" s="150" t="s">
        <v>2508</v>
      </c>
      <c r="E948" s="150" t="s">
        <v>2509</v>
      </c>
      <c r="F948" s="150" t="s">
        <v>2510</v>
      </c>
      <c r="G948" s="150" t="s">
        <v>2511</v>
      </c>
      <c r="H948" s="152">
        <v>164</v>
      </c>
      <c r="I948" s="150" t="s">
        <v>2512</v>
      </c>
      <c r="J948" s="150"/>
      <c r="K948" s="154">
        <v>44527</v>
      </c>
      <c r="L948" s="150" t="s">
        <v>53</v>
      </c>
      <c r="M948" s="150" t="s">
        <v>2514</v>
      </c>
      <c r="N948" s="150" t="s">
        <v>2514</v>
      </c>
      <c r="O948" s="150" t="s">
        <v>75</v>
      </c>
      <c r="P948" s="150" t="s">
        <v>76</v>
      </c>
      <c r="Q948" s="150" t="s">
        <v>4089</v>
      </c>
      <c r="R948" s="150" t="s">
        <v>4090</v>
      </c>
      <c r="S948" s="150"/>
      <c r="T948" s="150" t="s">
        <v>4091</v>
      </c>
      <c r="U948" s="150" t="s">
        <v>2517</v>
      </c>
      <c r="V948" s="150" t="s">
        <v>2518</v>
      </c>
      <c r="W948" s="150" t="s">
        <v>2519</v>
      </c>
      <c r="X948" s="155">
        <v>45</v>
      </c>
      <c r="Y948" s="149"/>
      <c r="Z948" s="149"/>
      <c r="AA948" s="156" t="e">
        <f>SUMIFS('[4]HARGA (2)'!$B$2:$B$32,'[4]HARGA (2)'!$A$2:$A$32,V948)</f>
        <v>#VALUE!</v>
      </c>
      <c r="AB948" s="156" t="e">
        <f t="shared" si="14"/>
        <v>#VALUE!</v>
      </c>
    </row>
    <row r="949" spans="1:28" s="157" customFormat="1" x14ac:dyDescent="0.25">
      <c r="A949" s="149" t="s">
        <v>2506</v>
      </c>
      <c r="B949" s="158" t="s">
        <v>4092</v>
      </c>
      <c r="C949" s="159">
        <v>44529</v>
      </c>
      <c r="D949" s="160" t="s">
        <v>2508</v>
      </c>
      <c r="E949" s="160" t="s">
        <v>2509</v>
      </c>
      <c r="F949" s="160" t="s">
        <v>2510</v>
      </c>
      <c r="G949" s="160" t="s">
        <v>2511</v>
      </c>
      <c r="H949" s="161">
        <v>164</v>
      </c>
      <c r="I949" s="160" t="s">
        <v>2512</v>
      </c>
      <c r="J949" s="161">
        <v>5042654735</v>
      </c>
      <c r="K949" s="163">
        <v>44527</v>
      </c>
      <c r="L949" s="160" t="s">
        <v>53</v>
      </c>
      <c r="M949" s="160" t="s">
        <v>2514</v>
      </c>
      <c r="N949" s="160" t="s">
        <v>2514</v>
      </c>
      <c r="O949" s="160" t="s">
        <v>75</v>
      </c>
      <c r="P949" s="160" t="s">
        <v>76</v>
      </c>
      <c r="Q949" s="160" t="s">
        <v>4089</v>
      </c>
      <c r="R949" s="160" t="s">
        <v>4093</v>
      </c>
      <c r="S949" s="160" t="s">
        <v>4050</v>
      </c>
      <c r="T949" s="160" t="s">
        <v>4094</v>
      </c>
      <c r="U949" s="161">
        <v>74559</v>
      </c>
      <c r="V949" s="160" t="s">
        <v>2524</v>
      </c>
      <c r="W949" s="160" t="s">
        <v>2519</v>
      </c>
      <c r="X949" s="164">
        <v>1344</v>
      </c>
      <c r="Y949" s="149"/>
      <c r="Z949" s="149"/>
      <c r="AA949" s="156" t="e">
        <f>SUMIFS('[4]HARGA (2)'!$B$2:$B$32,'[4]HARGA (2)'!$A$2:$A$32,V949)</f>
        <v>#VALUE!</v>
      </c>
      <c r="AB949" s="156" t="e">
        <f t="shared" si="14"/>
        <v>#VALUE!</v>
      </c>
    </row>
    <row r="950" spans="1:28" s="157" customFormat="1" x14ac:dyDescent="0.25">
      <c r="A950" s="149" t="s">
        <v>2506</v>
      </c>
      <c r="B950" s="158" t="s">
        <v>4092</v>
      </c>
      <c r="C950" s="159">
        <v>44529</v>
      </c>
      <c r="D950" s="160" t="s">
        <v>2508</v>
      </c>
      <c r="E950" s="160" t="s">
        <v>2509</v>
      </c>
      <c r="F950" s="160" t="s">
        <v>2510</v>
      </c>
      <c r="G950" s="160" t="s">
        <v>2511</v>
      </c>
      <c r="H950" s="161">
        <v>164</v>
      </c>
      <c r="I950" s="160" t="s">
        <v>2512</v>
      </c>
      <c r="J950" s="161">
        <v>5042654735</v>
      </c>
      <c r="K950" s="163">
        <v>44527</v>
      </c>
      <c r="L950" s="160" t="s">
        <v>53</v>
      </c>
      <c r="M950" s="160" t="s">
        <v>2514</v>
      </c>
      <c r="N950" s="160" t="s">
        <v>2514</v>
      </c>
      <c r="O950" s="160" t="s">
        <v>75</v>
      </c>
      <c r="P950" s="160" t="s">
        <v>76</v>
      </c>
      <c r="Q950" s="160" t="s">
        <v>4089</v>
      </c>
      <c r="R950" s="160" t="s">
        <v>4093</v>
      </c>
      <c r="S950" s="160" t="s">
        <v>4050</v>
      </c>
      <c r="T950" s="160" t="s">
        <v>4094</v>
      </c>
      <c r="U950" s="161">
        <v>19310</v>
      </c>
      <c r="V950" s="160" t="s">
        <v>2525</v>
      </c>
      <c r="W950" s="160" t="s">
        <v>2519</v>
      </c>
      <c r="X950" s="164">
        <v>1344</v>
      </c>
      <c r="Y950" s="149"/>
      <c r="Z950" s="149"/>
      <c r="AA950" s="156" t="e">
        <f>SUMIFS('[4]HARGA (2)'!$B$2:$B$32,'[4]HARGA (2)'!$A$2:$A$32,V950)</f>
        <v>#VALUE!</v>
      </c>
      <c r="AB950" s="156" t="e">
        <f t="shared" si="14"/>
        <v>#VALUE!</v>
      </c>
    </row>
    <row r="951" spans="1:28" s="157" customFormat="1" x14ac:dyDescent="0.25">
      <c r="A951" s="149" t="s">
        <v>2506</v>
      </c>
      <c r="B951" s="158" t="s">
        <v>4092</v>
      </c>
      <c r="C951" s="159">
        <v>44529</v>
      </c>
      <c r="D951" s="160" t="s">
        <v>2508</v>
      </c>
      <c r="E951" s="160" t="s">
        <v>2509</v>
      </c>
      <c r="F951" s="160" t="s">
        <v>2510</v>
      </c>
      <c r="G951" s="160" t="s">
        <v>2511</v>
      </c>
      <c r="H951" s="161">
        <v>164</v>
      </c>
      <c r="I951" s="160" t="s">
        <v>2512</v>
      </c>
      <c r="J951" s="161">
        <v>5042654735</v>
      </c>
      <c r="K951" s="163">
        <v>44527</v>
      </c>
      <c r="L951" s="160" t="s">
        <v>53</v>
      </c>
      <c r="M951" s="160" t="s">
        <v>2514</v>
      </c>
      <c r="N951" s="160" t="s">
        <v>2514</v>
      </c>
      <c r="O951" s="160" t="s">
        <v>75</v>
      </c>
      <c r="P951" s="160" t="s">
        <v>76</v>
      </c>
      <c r="Q951" s="160" t="s">
        <v>4089</v>
      </c>
      <c r="R951" s="160" t="s">
        <v>4093</v>
      </c>
      <c r="S951" s="160" t="s">
        <v>4050</v>
      </c>
      <c r="T951" s="160" t="s">
        <v>4094</v>
      </c>
      <c r="U951" s="160" t="s">
        <v>2517</v>
      </c>
      <c r="V951" s="160" t="s">
        <v>2518</v>
      </c>
      <c r="W951" s="160" t="s">
        <v>2519</v>
      </c>
      <c r="X951" s="164">
        <v>1344</v>
      </c>
      <c r="Y951" s="149"/>
      <c r="Z951" s="149"/>
      <c r="AA951" s="156" t="e">
        <f>SUMIFS('[4]HARGA (2)'!$B$2:$B$32,'[4]HARGA (2)'!$A$2:$A$32,V951)</f>
        <v>#VALUE!</v>
      </c>
      <c r="AB951" s="156" t="e">
        <f t="shared" si="14"/>
        <v>#VALUE!</v>
      </c>
    </row>
    <row r="952" spans="1:28" s="157" customFormat="1" x14ac:dyDescent="0.25">
      <c r="A952" s="149" t="s">
        <v>2506</v>
      </c>
      <c r="B952" s="158" t="s">
        <v>4092</v>
      </c>
      <c r="C952" s="159">
        <v>44529</v>
      </c>
      <c r="D952" s="160" t="s">
        <v>2508</v>
      </c>
      <c r="E952" s="160" t="s">
        <v>2509</v>
      </c>
      <c r="F952" s="160" t="s">
        <v>2510</v>
      </c>
      <c r="G952" s="160" t="s">
        <v>2511</v>
      </c>
      <c r="H952" s="161">
        <v>164</v>
      </c>
      <c r="I952" s="160" t="s">
        <v>2512</v>
      </c>
      <c r="J952" s="161">
        <v>5042654735</v>
      </c>
      <c r="K952" s="163">
        <v>44527</v>
      </c>
      <c r="L952" s="160" t="s">
        <v>53</v>
      </c>
      <c r="M952" s="160" t="s">
        <v>2514</v>
      </c>
      <c r="N952" s="160" t="s">
        <v>2514</v>
      </c>
      <c r="O952" s="160" t="s">
        <v>75</v>
      </c>
      <c r="P952" s="160" t="s">
        <v>76</v>
      </c>
      <c r="Q952" s="160" t="s">
        <v>4089</v>
      </c>
      <c r="R952" s="160" t="s">
        <v>4093</v>
      </c>
      <c r="S952" s="160" t="s">
        <v>4050</v>
      </c>
      <c r="T952" s="160" t="s">
        <v>4094</v>
      </c>
      <c r="U952" s="161">
        <v>33300</v>
      </c>
      <c r="V952" s="160" t="s">
        <v>65</v>
      </c>
      <c r="W952" s="160" t="s">
        <v>2519</v>
      </c>
      <c r="X952" s="164">
        <v>28</v>
      </c>
      <c r="Y952" s="149"/>
      <c r="Z952" s="149"/>
      <c r="AA952" s="156" t="e">
        <f>SUMIFS('[4]HARGA (2)'!$B$2:$B$32,'[4]HARGA (2)'!$A$2:$A$32,V952)</f>
        <v>#VALUE!</v>
      </c>
      <c r="AB952" s="156" t="e">
        <f t="shared" si="14"/>
        <v>#VALUE!</v>
      </c>
    </row>
    <row r="953" spans="1:28" s="157" customFormat="1" x14ac:dyDescent="0.25">
      <c r="A953" s="149" t="s">
        <v>2506</v>
      </c>
      <c r="B953" s="158" t="s">
        <v>4095</v>
      </c>
      <c r="C953" s="159">
        <v>44529</v>
      </c>
      <c r="D953" s="160" t="s">
        <v>2508</v>
      </c>
      <c r="E953" s="160" t="s">
        <v>2509</v>
      </c>
      <c r="F953" s="160" t="s">
        <v>2510</v>
      </c>
      <c r="G953" s="160" t="s">
        <v>2511</v>
      </c>
      <c r="H953" s="161">
        <v>164</v>
      </c>
      <c r="I953" s="160" t="s">
        <v>2512</v>
      </c>
      <c r="J953" s="161">
        <v>5042653190</v>
      </c>
      <c r="K953" s="163">
        <v>44527</v>
      </c>
      <c r="L953" s="160" t="s">
        <v>193</v>
      </c>
      <c r="M953" s="160" t="s">
        <v>2514</v>
      </c>
      <c r="N953" s="160" t="s">
        <v>2514</v>
      </c>
      <c r="O953" s="160" t="s">
        <v>240</v>
      </c>
      <c r="P953" s="160" t="s">
        <v>241</v>
      </c>
      <c r="Q953" s="160" t="s">
        <v>4096</v>
      </c>
      <c r="R953" s="160" t="s">
        <v>4097</v>
      </c>
      <c r="S953" s="160" t="s">
        <v>4098</v>
      </c>
      <c r="T953" s="160" t="s">
        <v>4099</v>
      </c>
      <c r="U953" s="161">
        <v>74559</v>
      </c>
      <c r="V953" s="160" t="s">
        <v>2524</v>
      </c>
      <c r="W953" s="160" t="s">
        <v>2519</v>
      </c>
      <c r="X953" s="164">
        <v>960</v>
      </c>
      <c r="Y953" s="149"/>
      <c r="Z953" s="149"/>
      <c r="AA953" s="156" t="e">
        <f>SUMIFS('[4]HARGA (2)'!$B$2:$B$32,'[4]HARGA (2)'!$A$2:$A$32,V953)</f>
        <v>#VALUE!</v>
      </c>
      <c r="AB953" s="156" t="e">
        <f t="shared" si="14"/>
        <v>#VALUE!</v>
      </c>
    </row>
    <row r="954" spans="1:28" s="157" customFormat="1" x14ac:dyDescent="0.25">
      <c r="A954" s="149" t="s">
        <v>2506</v>
      </c>
      <c r="B954" s="158" t="s">
        <v>4095</v>
      </c>
      <c r="C954" s="159">
        <v>44529</v>
      </c>
      <c r="D954" s="160" t="s">
        <v>2508</v>
      </c>
      <c r="E954" s="160" t="s">
        <v>2509</v>
      </c>
      <c r="F954" s="160" t="s">
        <v>2510</v>
      </c>
      <c r="G954" s="160" t="s">
        <v>2511</v>
      </c>
      <c r="H954" s="161">
        <v>164</v>
      </c>
      <c r="I954" s="160" t="s">
        <v>2512</v>
      </c>
      <c r="J954" s="161">
        <v>5042653190</v>
      </c>
      <c r="K954" s="163">
        <v>44527</v>
      </c>
      <c r="L954" s="160" t="s">
        <v>193</v>
      </c>
      <c r="M954" s="160" t="s">
        <v>2514</v>
      </c>
      <c r="N954" s="160" t="s">
        <v>2514</v>
      </c>
      <c r="O954" s="160" t="s">
        <v>240</v>
      </c>
      <c r="P954" s="160" t="s">
        <v>241</v>
      </c>
      <c r="Q954" s="160" t="s">
        <v>4096</v>
      </c>
      <c r="R954" s="160" t="s">
        <v>4097</v>
      </c>
      <c r="S954" s="160" t="s">
        <v>4098</v>
      </c>
      <c r="T954" s="160" t="s">
        <v>4099</v>
      </c>
      <c r="U954" s="161">
        <v>19310</v>
      </c>
      <c r="V954" s="160" t="s">
        <v>2525</v>
      </c>
      <c r="W954" s="160" t="s">
        <v>2519</v>
      </c>
      <c r="X954" s="164">
        <v>960</v>
      </c>
      <c r="Y954" s="149"/>
      <c r="Z954" s="149"/>
      <c r="AA954" s="156" t="e">
        <f>SUMIFS('[4]HARGA (2)'!$B$2:$B$32,'[4]HARGA (2)'!$A$2:$A$32,V954)</f>
        <v>#VALUE!</v>
      </c>
      <c r="AB954" s="156" t="e">
        <f t="shared" si="14"/>
        <v>#VALUE!</v>
      </c>
    </row>
    <row r="955" spans="1:28" s="157" customFormat="1" x14ac:dyDescent="0.25">
      <c r="A955" s="149" t="s">
        <v>2506</v>
      </c>
      <c r="B955" s="158" t="s">
        <v>4095</v>
      </c>
      <c r="C955" s="159">
        <v>44529</v>
      </c>
      <c r="D955" s="160" t="s">
        <v>2508</v>
      </c>
      <c r="E955" s="160" t="s">
        <v>2509</v>
      </c>
      <c r="F955" s="160" t="s">
        <v>2510</v>
      </c>
      <c r="G955" s="160" t="s">
        <v>2511</v>
      </c>
      <c r="H955" s="161">
        <v>164</v>
      </c>
      <c r="I955" s="160" t="s">
        <v>2512</v>
      </c>
      <c r="J955" s="161">
        <v>5042653190</v>
      </c>
      <c r="K955" s="163">
        <v>44527</v>
      </c>
      <c r="L955" s="160" t="s">
        <v>193</v>
      </c>
      <c r="M955" s="160" t="s">
        <v>2514</v>
      </c>
      <c r="N955" s="160" t="s">
        <v>2514</v>
      </c>
      <c r="O955" s="160" t="s">
        <v>240</v>
      </c>
      <c r="P955" s="160" t="s">
        <v>241</v>
      </c>
      <c r="Q955" s="160" t="s">
        <v>4096</v>
      </c>
      <c r="R955" s="160" t="s">
        <v>4097</v>
      </c>
      <c r="S955" s="160" t="s">
        <v>4098</v>
      </c>
      <c r="T955" s="160" t="s">
        <v>4099</v>
      </c>
      <c r="U955" s="160" t="s">
        <v>2517</v>
      </c>
      <c r="V955" s="160" t="s">
        <v>2518</v>
      </c>
      <c r="W955" s="160" t="s">
        <v>2519</v>
      </c>
      <c r="X955" s="164">
        <v>960</v>
      </c>
      <c r="Y955" s="149"/>
      <c r="Z955" s="149"/>
      <c r="AA955" s="156" t="e">
        <f>SUMIFS('[4]HARGA (2)'!$B$2:$B$32,'[4]HARGA (2)'!$A$2:$A$32,V955)</f>
        <v>#VALUE!</v>
      </c>
      <c r="AB955" s="156" t="e">
        <f t="shared" si="14"/>
        <v>#VALUE!</v>
      </c>
    </row>
    <row r="956" spans="1:28" s="157" customFormat="1" x14ac:dyDescent="0.25">
      <c r="A956" s="149" t="s">
        <v>2506</v>
      </c>
      <c r="B956" s="158" t="s">
        <v>4095</v>
      </c>
      <c r="C956" s="159">
        <v>44529</v>
      </c>
      <c r="D956" s="160" t="s">
        <v>2508</v>
      </c>
      <c r="E956" s="160" t="s">
        <v>2509</v>
      </c>
      <c r="F956" s="160" t="s">
        <v>2510</v>
      </c>
      <c r="G956" s="160" t="s">
        <v>2511</v>
      </c>
      <c r="H956" s="161">
        <v>164</v>
      </c>
      <c r="I956" s="160" t="s">
        <v>2512</v>
      </c>
      <c r="J956" s="161">
        <v>5042653190</v>
      </c>
      <c r="K956" s="163">
        <v>44527</v>
      </c>
      <c r="L956" s="160" t="s">
        <v>193</v>
      </c>
      <c r="M956" s="160" t="s">
        <v>2514</v>
      </c>
      <c r="N956" s="160" t="s">
        <v>2514</v>
      </c>
      <c r="O956" s="160" t="s">
        <v>240</v>
      </c>
      <c r="P956" s="160" t="s">
        <v>241</v>
      </c>
      <c r="Q956" s="160" t="s">
        <v>4096</v>
      </c>
      <c r="R956" s="160" t="s">
        <v>4097</v>
      </c>
      <c r="S956" s="160" t="s">
        <v>4098</v>
      </c>
      <c r="T956" s="160" t="s">
        <v>4099</v>
      </c>
      <c r="U956" s="161">
        <v>33300</v>
      </c>
      <c r="V956" s="160" t="s">
        <v>65</v>
      </c>
      <c r="W956" s="160" t="s">
        <v>2519</v>
      </c>
      <c r="X956" s="164">
        <v>20</v>
      </c>
      <c r="Y956" s="149"/>
      <c r="Z956" s="149"/>
      <c r="AA956" s="156" t="e">
        <f>SUMIFS('[4]HARGA (2)'!$B$2:$B$32,'[4]HARGA (2)'!$A$2:$A$32,V956)</f>
        <v>#VALUE!</v>
      </c>
      <c r="AB956" s="156" t="e">
        <f t="shared" si="14"/>
        <v>#VALUE!</v>
      </c>
    </row>
    <row r="957" spans="1:28" s="157" customFormat="1" x14ac:dyDescent="0.25">
      <c r="A957" s="149" t="s">
        <v>2506</v>
      </c>
      <c r="B957" s="158" t="s">
        <v>4100</v>
      </c>
      <c r="C957" s="159">
        <v>44530</v>
      </c>
      <c r="D957" s="160" t="s">
        <v>2508</v>
      </c>
      <c r="E957" s="160" t="s">
        <v>2509</v>
      </c>
      <c r="F957" s="160" t="s">
        <v>2510</v>
      </c>
      <c r="G957" s="160" t="s">
        <v>2511</v>
      </c>
      <c r="H957" s="161">
        <v>120</v>
      </c>
      <c r="I957" s="160" t="s">
        <v>2639</v>
      </c>
      <c r="J957" s="161">
        <v>5042670405</v>
      </c>
      <c r="K957" s="163">
        <v>44529</v>
      </c>
      <c r="L957" s="160" t="s">
        <v>386</v>
      </c>
      <c r="M957" s="160" t="s">
        <v>2514</v>
      </c>
      <c r="N957" s="160" t="s">
        <v>2514</v>
      </c>
      <c r="O957" s="160" t="s">
        <v>4101</v>
      </c>
      <c r="P957" s="160" t="s">
        <v>4102</v>
      </c>
      <c r="Q957" s="160" t="s">
        <v>4103</v>
      </c>
      <c r="R957" s="160" t="s">
        <v>4104</v>
      </c>
      <c r="S957" s="160" t="s">
        <v>4105</v>
      </c>
      <c r="T957" s="160" t="s">
        <v>4106</v>
      </c>
      <c r="U957" s="161">
        <v>74553</v>
      </c>
      <c r="V957" s="160" t="s">
        <v>277</v>
      </c>
      <c r="W957" s="160" t="s">
        <v>2519</v>
      </c>
      <c r="X957" s="164">
        <v>1365</v>
      </c>
      <c r="Y957" s="149"/>
      <c r="Z957" s="149"/>
      <c r="AA957" s="156" t="e">
        <f>SUMIFS('[4]HARGA (2)'!$B$2:$B$32,'[4]HARGA (2)'!$A$2:$A$32,V957)</f>
        <v>#VALUE!</v>
      </c>
      <c r="AB957" s="156" t="e">
        <f t="shared" si="14"/>
        <v>#VALUE!</v>
      </c>
    </row>
    <row r="958" spans="1:28" s="157" customFormat="1" x14ac:dyDescent="0.25">
      <c r="A958" s="149" t="s">
        <v>2506</v>
      </c>
      <c r="B958" s="150" t="s">
        <v>4107</v>
      </c>
      <c r="C958" s="151">
        <v>44530</v>
      </c>
      <c r="D958" s="150" t="s">
        <v>2508</v>
      </c>
      <c r="E958" s="150" t="s">
        <v>2509</v>
      </c>
      <c r="F958" s="150" t="s">
        <v>2510</v>
      </c>
      <c r="G958" s="150" t="s">
        <v>2511</v>
      </c>
      <c r="H958" s="150" t="s">
        <v>2531</v>
      </c>
      <c r="I958" s="150" t="s">
        <v>2532</v>
      </c>
      <c r="J958" s="150"/>
      <c r="K958" s="154">
        <v>44527</v>
      </c>
      <c r="L958" s="150" t="s">
        <v>193</v>
      </c>
      <c r="M958" s="150" t="s">
        <v>2514</v>
      </c>
      <c r="N958" s="150" t="s">
        <v>2514</v>
      </c>
      <c r="O958" s="150" t="s">
        <v>417</v>
      </c>
      <c r="P958" s="150" t="s">
        <v>418</v>
      </c>
      <c r="Q958" s="150"/>
      <c r="R958" s="152">
        <v>6884</v>
      </c>
      <c r="S958" s="150"/>
      <c r="T958" s="150" t="s">
        <v>4108</v>
      </c>
      <c r="U958" s="150" t="s">
        <v>2534</v>
      </c>
      <c r="V958" s="150" t="s">
        <v>2535</v>
      </c>
      <c r="W958" s="150" t="s">
        <v>2519</v>
      </c>
      <c r="X958" s="155">
        <v>41</v>
      </c>
      <c r="Y958" s="149"/>
      <c r="Z958" s="149"/>
      <c r="AA958" s="156" t="e">
        <f>SUMIFS('[4]HARGA (2)'!$B$2:$B$32,'[4]HARGA (2)'!$A$2:$A$32,V958)</f>
        <v>#VALUE!</v>
      </c>
      <c r="AB958" s="156" t="e">
        <f t="shared" si="14"/>
        <v>#VALUE!</v>
      </c>
    </row>
    <row r="959" spans="1:28" s="157" customFormat="1" x14ac:dyDescent="0.25">
      <c r="A959" s="149" t="s">
        <v>2506</v>
      </c>
      <c r="B959" s="158" t="s">
        <v>4109</v>
      </c>
      <c r="C959" s="159">
        <v>44530</v>
      </c>
      <c r="D959" s="160" t="s">
        <v>2508</v>
      </c>
      <c r="E959" s="160" t="s">
        <v>2509</v>
      </c>
      <c r="F959" s="160" t="s">
        <v>2510</v>
      </c>
      <c r="G959" s="160" t="s">
        <v>2511</v>
      </c>
      <c r="H959" s="160" t="s">
        <v>2531</v>
      </c>
      <c r="I959" s="160" t="s">
        <v>2532</v>
      </c>
      <c r="J959" s="160"/>
      <c r="K959" s="163">
        <v>44527</v>
      </c>
      <c r="L959" s="160" t="s">
        <v>193</v>
      </c>
      <c r="M959" s="160" t="s">
        <v>2514</v>
      </c>
      <c r="N959" s="160" t="s">
        <v>2514</v>
      </c>
      <c r="O959" s="160" t="s">
        <v>417</v>
      </c>
      <c r="P959" s="160" t="s">
        <v>418</v>
      </c>
      <c r="Q959" s="161">
        <v>904021480026</v>
      </c>
      <c r="R959" s="160" t="s">
        <v>4110</v>
      </c>
      <c r="S959" s="160" t="s">
        <v>4111</v>
      </c>
      <c r="T959" s="160" t="s">
        <v>4112</v>
      </c>
      <c r="U959" s="161">
        <v>74560</v>
      </c>
      <c r="V959" s="160" t="s">
        <v>377</v>
      </c>
      <c r="W959" s="160" t="s">
        <v>2519</v>
      </c>
      <c r="X959" s="164">
        <v>1300</v>
      </c>
      <c r="Y959" s="149"/>
      <c r="Z959" s="149"/>
      <c r="AA959" s="156" t="e">
        <f>SUMIFS('[4]HARGA (2)'!$B$2:$B$32,'[4]HARGA (2)'!$A$2:$A$32,V959)</f>
        <v>#VALUE!</v>
      </c>
      <c r="AB959" s="156" t="e">
        <f t="shared" si="14"/>
        <v>#VALUE!</v>
      </c>
    </row>
    <row r="960" spans="1:28" s="157" customFormat="1" x14ac:dyDescent="0.25">
      <c r="A960" s="149" t="s">
        <v>2506</v>
      </c>
      <c r="B960" s="158" t="s">
        <v>4109</v>
      </c>
      <c r="C960" s="159">
        <v>44530</v>
      </c>
      <c r="D960" s="160" t="s">
        <v>2508</v>
      </c>
      <c r="E960" s="160" t="s">
        <v>2509</v>
      </c>
      <c r="F960" s="160" t="s">
        <v>2510</v>
      </c>
      <c r="G960" s="160" t="s">
        <v>2511</v>
      </c>
      <c r="H960" s="160" t="s">
        <v>2531</v>
      </c>
      <c r="I960" s="160" t="s">
        <v>2532</v>
      </c>
      <c r="J960" s="160"/>
      <c r="K960" s="163">
        <v>44527</v>
      </c>
      <c r="L960" s="160" t="s">
        <v>193</v>
      </c>
      <c r="M960" s="160" t="s">
        <v>2514</v>
      </c>
      <c r="N960" s="160" t="s">
        <v>2514</v>
      </c>
      <c r="O960" s="160" t="s">
        <v>417</v>
      </c>
      <c r="P960" s="160" t="s">
        <v>418</v>
      </c>
      <c r="Q960" s="161">
        <v>904021480026</v>
      </c>
      <c r="R960" s="160" t="s">
        <v>4110</v>
      </c>
      <c r="S960" s="160" t="s">
        <v>4111</v>
      </c>
      <c r="T960" s="160" t="s">
        <v>4112</v>
      </c>
      <c r="U960" s="161">
        <v>29310</v>
      </c>
      <c r="V960" s="160" t="s">
        <v>2539</v>
      </c>
      <c r="W960" s="160" t="s">
        <v>2519</v>
      </c>
      <c r="X960" s="164">
        <v>1300</v>
      </c>
      <c r="Y960" s="149"/>
      <c r="Z960" s="149"/>
      <c r="AA960" s="156" t="e">
        <f>SUMIFS('[4]HARGA (2)'!$B$2:$B$32,'[4]HARGA (2)'!$A$2:$A$32,V960)</f>
        <v>#VALUE!</v>
      </c>
      <c r="AB960" s="156" t="e">
        <f t="shared" si="14"/>
        <v>#VALUE!</v>
      </c>
    </row>
    <row r="961" spans="1:28" s="157" customFormat="1" x14ac:dyDescent="0.25">
      <c r="A961" s="149" t="s">
        <v>2506</v>
      </c>
      <c r="B961" s="158" t="s">
        <v>4109</v>
      </c>
      <c r="C961" s="159">
        <v>44530</v>
      </c>
      <c r="D961" s="160" t="s">
        <v>2508</v>
      </c>
      <c r="E961" s="160" t="s">
        <v>2509</v>
      </c>
      <c r="F961" s="160" t="s">
        <v>2510</v>
      </c>
      <c r="G961" s="160" t="s">
        <v>2511</v>
      </c>
      <c r="H961" s="160" t="s">
        <v>2531</v>
      </c>
      <c r="I961" s="160" t="s">
        <v>2532</v>
      </c>
      <c r="J961" s="160"/>
      <c r="K961" s="163">
        <v>44527</v>
      </c>
      <c r="L961" s="160" t="s">
        <v>193</v>
      </c>
      <c r="M961" s="160" t="s">
        <v>2514</v>
      </c>
      <c r="N961" s="160" t="s">
        <v>2514</v>
      </c>
      <c r="O961" s="160" t="s">
        <v>417</v>
      </c>
      <c r="P961" s="160" t="s">
        <v>418</v>
      </c>
      <c r="Q961" s="161">
        <v>904021480026</v>
      </c>
      <c r="R961" s="160" t="s">
        <v>4110</v>
      </c>
      <c r="S961" s="160" t="s">
        <v>4111</v>
      </c>
      <c r="T961" s="160" t="s">
        <v>4112</v>
      </c>
      <c r="U961" s="160" t="s">
        <v>2534</v>
      </c>
      <c r="V961" s="160" t="s">
        <v>2535</v>
      </c>
      <c r="W961" s="160" t="s">
        <v>2519</v>
      </c>
      <c r="X961" s="164">
        <v>1300</v>
      </c>
      <c r="Y961" s="149"/>
      <c r="Z961" s="149"/>
      <c r="AA961" s="156" t="e">
        <f>SUMIFS('[4]HARGA (2)'!$B$2:$B$32,'[4]HARGA (2)'!$A$2:$A$32,V961)</f>
        <v>#VALUE!</v>
      </c>
      <c r="AB961" s="156" t="e">
        <f t="shared" si="14"/>
        <v>#VALUE!</v>
      </c>
    </row>
    <row r="962" spans="1:28" s="157" customFormat="1" x14ac:dyDescent="0.25">
      <c r="A962" s="149" t="s">
        <v>2506</v>
      </c>
      <c r="B962" s="150" t="s">
        <v>4113</v>
      </c>
      <c r="C962" s="151">
        <v>44530</v>
      </c>
      <c r="D962" s="150" t="s">
        <v>2508</v>
      </c>
      <c r="E962" s="150" t="s">
        <v>2509</v>
      </c>
      <c r="F962" s="150" t="s">
        <v>2510</v>
      </c>
      <c r="G962" s="150" t="s">
        <v>2511</v>
      </c>
      <c r="H962" s="152">
        <v>164</v>
      </c>
      <c r="I962" s="150" t="s">
        <v>2512</v>
      </c>
      <c r="J962" s="150"/>
      <c r="K962" s="154">
        <v>44529</v>
      </c>
      <c r="L962" s="150" t="s">
        <v>53</v>
      </c>
      <c r="M962" s="150" t="s">
        <v>2514</v>
      </c>
      <c r="N962" s="150" t="s">
        <v>2514</v>
      </c>
      <c r="O962" s="150" t="s">
        <v>2556</v>
      </c>
      <c r="P962" s="150" t="s">
        <v>606</v>
      </c>
      <c r="Q962" s="150" t="s">
        <v>4114</v>
      </c>
      <c r="R962" s="150" t="s">
        <v>4115</v>
      </c>
      <c r="S962" s="150"/>
      <c r="T962" s="150" t="s">
        <v>4116</v>
      </c>
      <c r="U962" s="150" t="s">
        <v>2517</v>
      </c>
      <c r="V962" s="150" t="s">
        <v>2518</v>
      </c>
      <c r="W962" s="150" t="s">
        <v>2519</v>
      </c>
      <c r="X962" s="155">
        <v>25</v>
      </c>
      <c r="Y962" s="149"/>
      <c r="Z962" s="149"/>
      <c r="AA962" s="156" t="e">
        <f>SUMIFS('[4]HARGA (2)'!$B$2:$B$32,'[4]HARGA (2)'!$A$2:$A$32,V962)</f>
        <v>#VALUE!</v>
      </c>
      <c r="AB962" s="156" t="e">
        <f t="shared" si="14"/>
        <v>#VALUE!</v>
      </c>
    </row>
    <row r="963" spans="1:28" s="157" customFormat="1" x14ac:dyDescent="0.25">
      <c r="A963" s="149" t="s">
        <v>2506</v>
      </c>
      <c r="B963" s="158" t="s">
        <v>4117</v>
      </c>
      <c r="C963" s="159">
        <v>44530</v>
      </c>
      <c r="D963" s="160" t="s">
        <v>2508</v>
      </c>
      <c r="E963" s="160" t="s">
        <v>2509</v>
      </c>
      <c r="F963" s="160" t="s">
        <v>2510</v>
      </c>
      <c r="G963" s="160" t="s">
        <v>2511</v>
      </c>
      <c r="H963" s="161">
        <v>164</v>
      </c>
      <c r="I963" s="160" t="s">
        <v>2512</v>
      </c>
      <c r="J963" s="161">
        <v>5042686694</v>
      </c>
      <c r="K963" s="163">
        <v>44529</v>
      </c>
      <c r="L963" s="160" t="s">
        <v>53</v>
      </c>
      <c r="M963" s="160" t="s">
        <v>2514</v>
      </c>
      <c r="N963" s="160" t="s">
        <v>2514</v>
      </c>
      <c r="O963" s="160" t="s">
        <v>2556</v>
      </c>
      <c r="P963" s="160" t="s">
        <v>606</v>
      </c>
      <c r="Q963" s="160" t="s">
        <v>4114</v>
      </c>
      <c r="R963" s="160" t="s">
        <v>4118</v>
      </c>
      <c r="S963" s="160" t="s">
        <v>3871</v>
      </c>
      <c r="T963" s="160" t="s">
        <v>4119</v>
      </c>
      <c r="U963" s="161">
        <v>74559</v>
      </c>
      <c r="V963" s="160" t="s">
        <v>2524</v>
      </c>
      <c r="W963" s="160" t="s">
        <v>2519</v>
      </c>
      <c r="X963" s="164">
        <v>1152</v>
      </c>
      <c r="Y963" s="149"/>
      <c r="Z963" s="149"/>
      <c r="AA963" s="156" t="e">
        <f>SUMIFS('[4]HARGA (2)'!$B$2:$B$32,'[4]HARGA (2)'!$A$2:$A$32,V963)</f>
        <v>#VALUE!</v>
      </c>
      <c r="AB963" s="156" t="e">
        <f t="shared" si="14"/>
        <v>#VALUE!</v>
      </c>
    </row>
    <row r="964" spans="1:28" s="157" customFormat="1" x14ac:dyDescent="0.25">
      <c r="A964" s="149" t="s">
        <v>2506</v>
      </c>
      <c r="B964" s="158" t="s">
        <v>4117</v>
      </c>
      <c r="C964" s="159">
        <v>44530</v>
      </c>
      <c r="D964" s="160" t="s">
        <v>2508</v>
      </c>
      <c r="E964" s="160" t="s">
        <v>2509</v>
      </c>
      <c r="F964" s="160" t="s">
        <v>2510</v>
      </c>
      <c r="G964" s="160" t="s">
        <v>2511</v>
      </c>
      <c r="H964" s="161">
        <v>164</v>
      </c>
      <c r="I964" s="160" t="s">
        <v>2512</v>
      </c>
      <c r="J964" s="161">
        <v>5042686694</v>
      </c>
      <c r="K964" s="163">
        <v>44529</v>
      </c>
      <c r="L964" s="160" t="s">
        <v>53</v>
      </c>
      <c r="M964" s="160" t="s">
        <v>2514</v>
      </c>
      <c r="N964" s="160" t="s">
        <v>2514</v>
      </c>
      <c r="O964" s="160" t="s">
        <v>2556</v>
      </c>
      <c r="P964" s="160" t="s">
        <v>606</v>
      </c>
      <c r="Q964" s="160" t="s">
        <v>4114</v>
      </c>
      <c r="R964" s="160" t="s">
        <v>4118</v>
      </c>
      <c r="S964" s="160" t="s">
        <v>3871</v>
      </c>
      <c r="T964" s="160" t="s">
        <v>4119</v>
      </c>
      <c r="U964" s="161">
        <v>19310</v>
      </c>
      <c r="V964" s="160" t="s">
        <v>2525</v>
      </c>
      <c r="W964" s="160" t="s">
        <v>2519</v>
      </c>
      <c r="X964" s="164">
        <v>1152</v>
      </c>
      <c r="Y964" s="149"/>
      <c r="Z964" s="149"/>
      <c r="AA964" s="156" t="e">
        <f>SUMIFS('[4]HARGA (2)'!$B$2:$B$32,'[4]HARGA (2)'!$A$2:$A$32,V964)</f>
        <v>#VALUE!</v>
      </c>
      <c r="AB964" s="156" t="e">
        <f t="shared" ref="AB964:AB966" si="15">AA964*X964</f>
        <v>#VALUE!</v>
      </c>
    </row>
    <row r="965" spans="1:28" s="157" customFormat="1" x14ac:dyDescent="0.25">
      <c r="A965" s="149" t="s">
        <v>2506</v>
      </c>
      <c r="B965" s="158" t="s">
        <v>4117</v>
      </c>
      <c r="C965" s="159">
        <v>44530</v>
      </c>
      <c r="D965" s="160" t="s">
        <v>2508</v>
      </c>
      <c r="E965" s="160" t="s">
        <v>2509</v>
      </c>
      <c r="F965" s="160" t="s">
        <v>2510</v>
      </c>
      <c r="G965" s="160" t="s">
        <v>2511</v>
      </c>
      <c r="H965" s="161">
        <v>164</v>
      </c>
      <c r="I965" s="160" t="s">
        <v>2512</v>
      </c>
      <c r="J965" s="161">
        <v>5042686694</v>
      </c>
      <c r="K965" s="163">
        <v>44529</v>
      </c>
      <c r="L965" s="160" t="s">
        <v>53</v>
      </c>
      <c r="M965" s="160" t="s">
        <v>2514</v>
      </c>
      <c r="N965" s="160" t="s">
        <v>2514</v>
      </c>
      <c r="O965" s="160" t="s">
        <v>2556</v>
      </c>
      <c r="P965" s="160" t="s">
        <v>606</v>
      </c>
      <c r="Q965" s="160" t="s">
        <v>4114</v>
      </c>
      <c r="R965" s="160" t="s">
        <v>4118</v>
      </c>
      <c r="S965" s="160" t="s">
        <v>3871</v>
      </c>
      <c r="T965" s="160" t="s">
        <v>4119</v>
      </c>
      <c r="U965" s="160" t="s">
        <v>2517</v>
      </c>
      <c r="V965" s="160" t="s">
        <v>2518</v>
      </c>
      <c r="W965" s="160" t="s">
        <v>2519</v>
      </c>
      <c r="X965" s="164">
        <v>1152</v>
      </c>
      <c r="Y965" s="149"/>
      <c r="Z965" s="149"/>
      <c r="AA965" s="156" t="e">
        <f>SUMIFS('[4]HARGA (2)'!$B$2:$B$32,'[4]HARGA (2)'!$A$2:$A$32,V965)</f>
        <v>#VALUE!</v>
      </c>
      <c r="AB965" s="156" t="e">
        <f t="shared" si="15"/>
        <v>#VALUE!</v>
      </c>
    </row>
    <row r="966" spans="1:28" s="157" customFormat="1" x14ac:dyDescent="0.25">
      <c r="A966" s="149" t="s">
        <v>2506</v>
      </c>
      <c r="B966" s="158" t="s">
        <v>4117</v>
      </c>
      <c r="C966" s="159">
        <v>44530</v>
      </c>
      <c r="D966" s="160" t="s">
        <v>2508</v>
      </c>
      <c r="E966" s="160" t="s">
        <v>2509</v>
      </c>
      <c r="F966" s="160" t="s">
        <v>2510</v>
      </c>
      <c r="G966" s="160" t="s">
        <v>2511</v>
      </c>
      <c r="H966" s="161">
        <v>164</v>
      </c>
      <c r="I966" s="160" t="s">
        <v>2512</v>
      </c>
      <c r="J966" s="161">
        <v>5042686694</v>
      </c>
      <c r="K966" s="163">
        <v>44529</v>
      </c>
      <c r="L966" s="160" t="s">
        <v>53</v>
      </c>
      <c r="M966" s="160" t="s">
        <v>2514</v>
      </c>
      <c r="N966" s="160" t="s">
        <v>2514</v>
      </c>
      <c r="O966" s="160" t="s">
        <v>2556</v>
      </c>
      <c r="P966" s="160" t="s">
        <v>606</v>
      </c>
      <c r="Q966" s="160" t="s">
        <v>4114</v>
      </c>
      <c r="R966" s="160" t="s">
        <v>4118</v>
      </c>
      <c r="S966" s="160" t="s">
        <v>3871</v>
      </c>
      <c r="T966" s="160" t="s">
        <v>4119</v>
      </c>
      <c r="U966" s="161">
        <v>33300</v>
      </c>
      <c r="V966" s="160" t="s">
        <v>65</v>
      </c>
      <c r="W966" s="160" t="s">
        <v>2519</v>
      </c>
      <c r="X966" s="164">
        <v>24</v>
      </c>
      <c r="Y966" s="149"/>
      <c r="Z966" s="149"/>
      <c r="AA966" s="156" t="e">
        <f>SUMIFS('[4]HARGA (2)'!$B$2:$B$32,'[4]HARGA (2)'!$A$2:$A$32,V966)</f>
        <v>#VALUE!</v>
      </c>
      <c r="AB966" s="156" t="e">
        <f t="shared" si="15"/>
        <v>#VALUE!</v>
      </c>
    </row>
  </sheetData>
  <autoFilter ref="A3:AB966"/>
  <mergeCells count="1">
    <mergeCell ref="B1:X1"/>
  </mergeCells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733"/>
  <sheetViews>
    <sheetView topLeftCell="B1" zoomScale="85" zoomScaleNormal="85" workbookViewId="0">
      <pane xSplit="4" ySplit="3" topLeftCell="F4" activePane="bottomRight" state="frozen"/>
      <selection activeCell="B1" sqref="B1"/>
      <selection pane="topRight" activeCell="F1" sqref="F1"/>
      <selection pane="bottomLeft" activeCell="B4" sqref="B4"/>
      <selection pane="bottomRight" activeCell="F4" sqref="F4"/>
    </sheetView>
  </sheetViews>
  <sheetFormatPr defaultRowHeight="15" x14ac:dyDescent="0.25"/>
  <cols>
    <col min="1" max="1" width="15.140625" hidden="1" customWidth="1"/>
    <col min="2" max="2" width="27.7109375" bestFit="1" customWidth="1"/>
    <col min="3" max="3" width="15.140625" style="205" customWidth="1"/>
    <col min="4" max="4" width="3.42578125" customWidth="1"/>
    <col min="5" max="5" width="2.7109375" customWidth="1"/>
    <col min="6" max="6" width="14.85546875" bestFit="1" customWidth="1"/>
    <col min="7" max="7" width="13.7109375" customWidth="1"/>
    <col min="8" max="8" width="11.140625" customWidth="1"/>
    <col min="9" max="9" width="53.28515625" customWidth="1"/>
    <col min="10" max="10" width="1" customWidth="1"/>
    <col min="11" max="11" width="12.28515625" bestFit="1" customWidth="1"/>
    <col min="12" max="12" width="9" style="207" bestFit="1" customWidth="1"/>
    <col min="13" max="13" width="12" style="314" bestFit="1" customWidth="1"/>
    <col min="14" max="14" width="13.5703125" style="314" bestFit="1" customWidth="1"/>
    <col min="15" max="15" width="10.85546875" style="294" bestFit="1" customWidth="1"/>
    <col min="16" max="16" width="20.85546875" style="294" bestFit="1" customWidth="1"/>
    <col min="17" max="17" width="20.28515625" style="294" bestFit="1" customWidth="1"/>
    <col min="18" max="18" width="15.42578125" style="294" bestFit="1" customWidth="1"/>
    <col min="19" max="19" width="27.140625" style="294" customWidth="1"/>
    <col min="20" max="20" width="9.28515625" bestFit="1" customWidth="1"/>
    <col min="21" max="21" width="7" bestFit="1" customWidth="1"/>
    <col min="22" max="22" width="8" bestFit="1" customWidth="1"/>
    <col min="23" max="23" width="5.5703125" bestFit="1" customWidth="1"/>
    <col min="24" max="24" width="9.5703125" bestFit="1" customWidth="1"/>
    <col min="25" max="25" width="4.140625" bestFit="1" customWidth="1"/>
    <col min="26" max="26" width="5.7109375" bestFit="1" customWidth="1"/>
    <col min="27" max="27" width="5.140625" bestFit="1" customWidth="1"/>
    <col min="28" max="28" width="37.28515625" style="312" bestFit="1" customWidth="1"/>
    <col min="32" max="32" width="11.5703125" bestFit="1" customWidth="1"/>
  </cols>
  <sheetData>
    <row r="1" spans="1:32" s="208" customFormat="1" x14ac:dyDescent="0.25">
      <c r="B1" s="209" t="s">
        <v>2494</v>
      </c>
      <c r="C1" s="210" t="s">
        <v>2495</v>
      </c>
      <c r="D1" s="209" t="s">
        <v>2496</v>
      </c>
      <c r="E1" s="209" t="s">
        <v>2497</v>
      </c>
      <c r="F1" s="209" t="s">
        <v>4120</v>
      </c>
      <c r="G1" s="211" t="s">
        <v>4121</v>
      </c>
      <c r="H1" s="211" t="s">
        <v>2500</v>
      </c>
      <c r="I1" s="209" t="s">
        <v>2501</v>
      </c>
      <c r="J1" s="209" t="s">
        <v>2502</v>
      </c>
      <c r="K1" s="209" t="s">
        <v>2503</v>
      </c>
      <c r="L1" s="212" t="s">
        <v>2504</v>
      </c>
      <c r="M1" s="213" t="s">
        <v>9</v>
      </c>
      <c r="N1" s="214" t="s">
        <v>4121</v>
      </c>
      <c r="O1" s="214" t="s">
        <v>4122</v>
      </c>
      <c r="P1" s="215" t="s">
        <v>4123</v>
      </c>
      <c r="Q1" s="215" t="s">
        <v>4124</v>
      </c>
      <c r="R1" s="215" t="s">
        <v>4125</v>
      </c>
      <c r="S1" s="216" t="s">
        <v>4126</v>
      </c>
      <c r="T1" s="217" t="s">
        <v>4127</v>
      </c>
      <c r="U1" s="217"/>
      <c r="V1" s="217"/>
      <c r="W1" s="217"/>
      <c r="X1" s="218" t="s">
        <v>4128</v>
      </c>
      <c r="Y1" s="218"/>
      <c r="Z1" s="218"/>
      <c r="AA1" s="218"/>
      <c r="AB1" s="219" t="s">
        <v>4129</v>
      </c>
      <c r="AC1" s="220" t="s">
        <v>4130</v>
      </c>
    </row>
    <row r="2" spans="1:32" s="208" customFormat="1" x14ac:dyDescent="0.25">
      <c r="B2" s="209"/>
      <c r="C2" s="210"/>
      <c r="D2" s="209"/>
      <c r="E2" s="209"/>
      <c r="F2" s="209"/>
      <c r="G2" s="211"/>
      <c r="H2" s="211"/>
      <c r="I2" s="209"/>
      <c r="J2" s="221"/>
      <c r="K2" s="209"/>
      <c r="L2" s="212"/>
      <c r="M2" s="213"/>
      <c r="N2" s="214"/>
      <c r="O2" s="214"/>
      <c r="P2" s="215"/>
      <c r="Q2" s="222"/>
      <c r="R2" s="215"/>
      <c r="S2" s="216"/>
      <c r="T2" s="217" t="s">
        <v>4131</v>
      </c>
      <c r="U2" s="223" t="s">
        <v>4132</v>
      </c>
      <c r="V2" s="223" t="s">
        <v>4133</v>
      </c>
      <c r="W2" s="217" t="s">
        <v>4134</v>
      </c>
      <c r="X2" s="218" t="s">
        <v>4131</v>
      </c>
      <c r="Y2" s="224" t="s">
        <v>4132</v>
      </c>
      <c r="Z2" s="218" t="s">
        <v>4133</v>
      </c>
      <c r="AA2" s="218" t="s">
        <v>4134</v>
      </c>
      <c r="AB2" s="219"/>
      <c r="AC2" s="220" t="s">
        <v>4135</v>
      </c>
    </row>
    <row r="3" spans="1:32" s="208" customFormat="1" x14ac:dyDescent="0.25">
      <c r="B3" s="225"/>
      <c r="C3" s="210" t="s">
        <v>4136</v>
      </c>
      <c r="D3" s="209"/>
      <c r="E3" s="209"/>
      <c r="F3" s="209"/>
      <c r="G3" s="226"/>
      <c r="H3" s="226"/>
      <c r="I3" s="209"/>
      <c r="J3" s="209"/>
      <c r="K3" s="209"/>
      <c r="L3" s="227"/>
      <c r="M3" s="213"/>
      <c r="N3" s="214"/>
      <c r="O3" s="214"/>
      <c r="P3" s="215"/>
      <c r="Q3" s="222"/>
      <c r="R3" s="215"/>
      <c r="S3" s="216"/>
      <c r="T3" s="215"/>
      <c r="U3" s="228"/>
      <c r="V3" s="228"/>
      <c r="W3" s="229"/>
      <c r="X3" s="229"/>
      <c r="Y3" s="216"/>
      <c r="Z3" s="229"/>
      <c r="AA3" s="229"/>
      <c r="AB3" s="219"/>
      <c r="AC3" s="226"/>
    </row>
    <row r="4" spans="1:32" s="157" customFormat="1" x14ac:dyDescent="0.25">
      <c r="A4" s="149" t="s">
        <v>2506</v>
      </c>
      <c r="B4" s="160" t="s">
        <v>563</v>
      </c>
      <c r="C4" s="248">
        <v>44501</v>
      </c>
      <c r="D4" s="161">
        <v>164</v>
      </c>
      <c r="E4" s="160" t="s">
        <v>2512</v>
      </c>
      <c r="F4" s="161">
        <v>5042210827</v>
      </c>
      <c r="G4" s="160" t="s">
        <v>559</v>
      </c>
      <c r="H4" s="160" t="s">
        <v>560</v>
      </c>
      <c r="I4" s="160" t="s">
        <v>2523</v>
      </c>
      <c r="J4" s="161">
        <v>74559</v>
      </c>
      <c r="K4" s="160" t="s">
        <v>2524</v>
      </c>
      <c r="L4" s="164">
        <v>18</v>
      </c>
      <c r="M4" s="249">
        <v>44502</v>
      </c>
      <c r="N4" s="249" t="s">
        <v>4143</v>
      </c>
      <c r="O4" s="250" t="s">
        <v>560</v>
      </c>
      <c r="P4" s="250"/>
      <c r="Q4" s="251">
        <v>21102101727</v>
      </c>
      <c r="R4" s="251">
        <v>5042210827</v>
      </c>
      <c r="S4" s="251">
        <v>6008136978</v>
      </c>
      <c r="U4" s="251">
        <v>18</v>
      </c>
      <c r="V4" s="238"/>
      <c r="W4" s="238"/>
      <c r="X4" s="238"/>
      <c r="Y4" s="253">
        <f>U4-L4</f>
        <v>0</v>
      </c>
      <c r="Z4" s="238"/>
      <c r="AA4" s="238"/>
      <c r="AB4" s="239"/>
      <c r="AC4" s="238"/>
      <c r="AE4" s="156" t="e">
        <f>SUMIFS([5]HARGA!$B$2:$B$31,[5]HARGA!$A$2:$A$31,K4)</f>
        <v>#VALUE!</v>
      </c>
      <c r="AF4" s="156" t="e">
        <f t="shared" ref="AF4:AF67" si="0">AE4*L4</f>
        <v>#VALUE!</v>
      </c>
    </row>
    <row r="5" spans="1:32" s="157" customFormat="1" x14ac:dyDescent="0.25">
      <c r="A5" s="149" t="s">
        <v>2506</v>
      </c>
      <c r="B5" s="160" t="s">
        <v>563</v>
      </c>
      <c r="C5" s="248">
        <v>44501</v>
      </c>
      <c r="D5" s="161">
        <v>164</v>
      </c>
      <c r="E5" s="160" t="s">
        <v>2512</v>
      </c>
      <c r="F5" s="161">
        <v>5042210827</v>
      </c>
      <c r="G5" s="160" t="s">
        <v>559</v>
      </c>
      <c r="H5" s="160" t="s">
        <v>560</v>
      </c>
      <c r="I5" s="160" t="s">
        <v>2523</v>
      </c>
      <c r="J5" s="161">
        <v>19310</v>
      </c>
      <c r="K5" s="160" t="s">
        <v>2525</v>
      </c>
      <c r="L5" s="164">
        <v>18</v>
      </c>
      <c r="M5" s="246"/>
      <c r="N5" s="246"/>
      <c r="O5" s="247"/>
      <c r="P5" s="247"/>
      <c r="Q5" s="247"/>
      <c r="R5" s="247"/>
      <c r="S5" s="247"/>
      <c r="T5" s="238"/>
      <c r="U5" s="238"/>
      <c r="V5" s="238"/>
      <c r="W5" s="238"/>
      <c r="X5" s="238"/>
      <c r="Y5" s="238"/>
      <c r="Z5" s="238"/>
      <c r="AA5" s="238"/>
      <c r="AB5" s="239"/>
      <c r="AC5" s="238"/>
      <c r="AE5" s="156" t="e">
        <f>SUMIFS([5]HARGA!$B$2:$B$31,[5]HARGA!$A$2:$A$31,K5)</f>
        <v>#VALUE!</v>
      </c>
      <c r="AF5" s="156" t="e">
        <f t="shared" si="0"/>
        <v>#VALUE!</v>
      </c>
    </row>
    <row r="6" spans="1:32" s="157" customFormat="1" x14ac:dyDescent="0.25">
      <c r="A6" s="149" t="s">
        <v>2506</v>
      </c>
      <c r="B6" s="160" t="s">
        <v>563</v>
      </c>
      <c r="C6" s="248">
        <v>44501</v>
      </c>
      <c r="D6" s="161">
        <v>164</v>
      </c>
      <c r="E6" s="160" t="s">
        <v>2512</v>
      </c>
      <c r="F6" s="161">
        <v>5042210827</v>
      </c>
      <c r="G6" s="160" t="s">
        <v>559</v>
      </c>
      <c r="H6" s="160" t="s">
        <v>560</v>
      </c>
      <c r="I6" s="160" t="s">
        <v>2523</v>
      </c>
      <c r="J6" s="160" t="s">
        <v>2517</v>
      </c>
      <c r="K6" s="160" t="s">
        <v>2518</v>
      </c>
      <c r="L6" s="164">
        <v>1152</v>
      </c>
      <c r="M6" s="246"/>
      <c r="N6" s="246"/>
      <c r="O6" s="247"/>
      <c r="P6" s="247"/>
      <c r="Q6" s="247"/>
      <c r="R6" s="247"/>
      <c r="S6" s="247"/>
      <c r="T6" s="251">
        <v>1152</v>
      </c>
      <c r="U6" s="238"/>
      <c r="V6" s="238"/>
      <c r="W6" s="238"/>
      <c r="X6" s="253">
        <f>T6-L6</f>
        <v>0</v>
      </c>
      <c r="Y6" s="238"/>
      <c r="Z6" s="238"/>
      <c r="AA6" s="238"/>
      <c r="AB6" s="239"/>
      <c r="AC6" s="238"/>
      <c r="AE6" s="156" t="e">
        <f>SUMIFS([5]HARGA!$B$2:$B$31,[5]HARGA!$A$2:$A$31,K6)</f>
        <v>#VALUE!</v>
      </c>
      <c r="AF6" s="156" t="e">
        <f t="shared" si="0"/>
        <v>#VALUE!</v>
      </c>
    </row>
    <row r="7" spans="1:32" s="157" customFormat="1" x14ac:dyDescent="0.25">
      <c r="A7" s="149" t="s">
        <v>2506</v>
      </c>
      <c r="B7" s="160" t="s">
        <v>563</v>
      </c>
      <c r="C7" s="248">
        <v>44501</v>
      </c>
      <c r="D7" s="161">
        <v>164</v>
      </c>
      <c r="E7" s="160" t="s">
        <v>2512</v>
      </c>
      <c r="F7" s="161">
        <v>5042210827</v>
      </c>
      <c r="G7" s="160" t="s">
        <v>559</v>
      </c>
      <c r="H7" s="160" t="s">
        <v>560</v>
      </c>
      <c r="I7" s="160" t="s">
        <v>2523</v>
      </c>
      <c r="J7" s="161">
        <v>33300</v>
      </c>
      <c r="K7" s="160" t="s">
        <v>65</v>
      </c>
      <c r="L7" s="164">
        <v>24</v>
      </c>
      <c r="M7" s="246"/>
      <c r="N7" s="240"/>
      <c r="O7" s="233"/>
      <c r="P7" s="233"/>
      <c r="Q7" s="247"/>
      <c r="R7" s="247"/>
      <c r="S7" s="247"/>
      <c r="T7" s="238"/>
      <c r="U7" s="238"/>
      <c r="V7" s="238"/>
      <c r="W7" s="238"/>
      <c r="X7" s="238"/>
      <c r="Y7" s="238"/>
      <c r="Z7" s="238"/>
      <c r="AA7" s="238"/>
      <c r="AB7" s="239"/>
      <c r="AC7" s="238"/>
      <c r="AE7" s="156" t="e">
        <f>SUMIFS([5]HARGA!$B$2:$B$31,[5]HARGA!$A$2:$A$31,K7)</f>
        <v>#VALUE!</v>
      </c>
      <c r="AF7" s="156" t="e">
        <f t="shared" si="0"/>
        <v>#VALUE!</v>
      </c>
    </row>
    <row r="8" spans="1:32" s="157" customFormat="1" x14ac:dyDescent="0.25">
      <c r="A8" s="149" t="s">
        <v>2506</v>
      </c>
      <c r="B8" s="160" t="s">
        <v>521</v>
      </c>
      <c r="C8" s="248">
        <v>44501</v>
      </c>
      <c r="D8" s="161">
        <v>164</v>
      </c>
      <c r="E8" s="160" t="s">
        <v>2512</v>
      </c>
      <c r="F8" s="161">
        <v>5042195562</v>
      </c>
      <c r="G8" s="160" t="s">
        <v>517</v>
      </c>
      <c r="H8" s="160" t="s">
        <v>518</v>
      </c>
      <c r="I8" s="160" t="s">
        <v>2530</v>
      </c>
      <c r="J8" s="161">
        <v>74559</v>
      </c>
      <c r="K8" s="160" t="s">
        <v>2524</v>
      </c>
      <c r="L8" s="164">
        <v>18</v>
      </c>
      <c r="M8" s="249">
        <v>44502</v>
      </c>
      <c r="N8" s="241" t="s">
        <v>517</v>
      </c>
      <c r="O8" s="242" t="s">
        <v>518</v>
      </c>
      <c r="P8" s="242"/>
      <c r="Q8" s="251">
        <v>21102101765</v>
      </c>
      <c r="R8" s="251">
        <v>5042195562</v>
      </c>
      <c r="S8" s="251">
        <v>6008123833</v>
      </c>
      <c r="U8" s="251">
        <v>18</v>
      </c>
      <c r="V8" s="238"/>
      <c r="W8" s="238"/>
      <c r="X8" s="238"/>
      <c r="Y8" s="253">
        <f>U8-L8</f>
        <v>0</v>
      </c>
      <c r="Z8" s="238"/>
      <c r="AA8" s="238"/>
      <c r="AB8" s="239"/>
      <c r="AC8" s="238"/>
      <c r="AE8" s="156" t="e">
        <f>SUMIFS([5]HARGA!$B$2:$B$31,[5]HARGA!$A$2:$A$31,K8)</f>
        <v>#VALUE!</v>
      </c>
      <c r="AF8" s="156" t="e">
        <f t="shared" si="0"/>
        <v>#VALUE!</v>
      </c>
    </row>
    <row r="9" spans="1:32" s="157" customFormat="1" x14ac:dyDescent="0.25">
      <c r="A9" s="149" t="s">
        <v>2506</v>
      </c>
      <c r="B9" s="160" t="s">
        <v>521</v>
      </c>
      <c r="C9" s="248">
        <v>44501</v>
      </c>
      <c r="D9" s="161">
        <v>164</v>
      </c>
      <c r="E9" s="160" t="s">
        <v>2512</v>
      </c>
      <c r="F9" s="161">
        <v>5042195562</v>
      </c>
      <c r="G9" s="160" t="s">
        <v>517</v>
      </c>
      <c r="H9" s="160" t="s">
        <v>518</v>
      </c>
      <c r="I9" s="160" t="s">
        <v>2530</v>
      </c>
      <c r="J9" s="161">
        <v>19310</v>
      </c>
      <c r="K9" s="160" t="s">
        <v>2525</v>
      </c>
      <c r="L9" s="164">
        <v>18</v>
      </c>
      <c r="M9" s="246"/>
      <c r="N9" s="240"/>
      <c r="O9" s="233"/>
      <c r="P9" s="233"/>
      <c r="Q9" s="247"/>
      <c r="R9" s="247"/>
      <c r="S9" s="247"/>
      <c r="T9" s="238"/>
      <c r="U9" s="238"/>
      <c r="V9" s="238"/>
      <c r="W9" s="238"/>
      <c r="X9" s="238"/>
      <c r="Y9" s="238"/>
      <c r="Z9" s="238"/>
      <c r="AA9" s="238"/>
      <c r="AB9" s="239"/>
      <c r="AC9" s="238"/>
      <c r="AE9" s="156" t="e">
        <f>SUMIFS([5]HARGA!$B$2:$B$31,[5]HARGA!$A$2:$A$31,K9)</f>
        <v>#VALUE!</v>
      </c>
      <c r="AF9" s="156" t="e">
        <f t="shared" si="0"/>
        <v>#VALUE!</v>
      </c>
    </row>
    <row r="10" spans="1:32" s="157" customFormat="1" x14ac:dyDescent="0.25">
      <c r="A10" s="149" t="s">
        <v>2506</v>
      </c>
      <c r="B10" s="182" t="s">
        <v>521</v>
      </c>
      <c r="C10" s="187">
        <v>44501</v>
      </c>
      <c r="D10" s="181">
        <v>164</v>
      </c>
      <c r="E10" s="182" t="s">
        <v>2512</v>
      </c>
      <c r="F10" s="181">
        <v>5042195562</v>
      </c>
      <c r="G10" s="182" t="s">
        <v>517</v>
      </c>
      <c r="H10" s="182" t="s">
        <v>518</v>
      </c>
      <c r="I10" s="182" t="s">
        <v>2530</v>
      </c>
      <c r="J10" s="182" t="s">
        <v>2517</v>
      </c>
      <c r="K10" s="182" t="s">
        <v>2518</v>
      </c>
      <c r="L10" s="185">
        <v>1344</v>
      </c>
      <c r="M10" s="240"/>
      <c r="N10" s="240"/>
      <c r="O10" s="233"/>
      <c r="P10" s="233"/>
      <c r="Q10" s="233"/>
      <c r="R10" s="233"/>
      <c r="S10" s="233"/>
      <c r="T10" s="245">
        <v>1344</v>
      </c>
      <c r="U10" s="236"/>
      <c r="V10" s="236"/>
      <c r="W10" s="238"/>
      <c r="X10" s="253">
        <f>T10-L10</f>
        <v>0</v>
      </c>
      <c r="Y10" s="238"/>
      <c r="Z10" s="238"/>
      <c r="AA10" s="238"/>
      <c r="AB10" s="239"/>
      <c r="AC10" s="238"/>
      <c r="AE10" s="156" t="e">
        <f>SUMIFS([5]HARGA!$B$2:$B$31,[5]HARGA!$A$2:$A$31,K10)</f>
        <v>#VALUE!</v>
      </c>
      <c r="AF10" s="156" t="e">
        <f t="shared" si="0"/>
        <v>#VALUE!</v>
      </c>
    </row>
    <row r="11" spans="1:32" s="157" customFormat="1" x14ac:dyDescent="0.25">
      <c r="A11" s="149" t="s">
        <v>2506</v>
      </c>
      <c r="B11" s="182" t="s">
        <v>521</v>
      </c>
      <c r="C11" s="187">
        <v>44501</v>
      </c>
      <c r="D11" s="181">
        <v>164</v>
      </c>
      <c r="E11" s="182" t="s">
        <v>2512</v>
      </c>
      <c r="F11" s="181">
        <v>5042195562</v>
      </c>
      <c r="G11" s="182" t="s">
        <v>517</v>
      </c>
      <c r="H11" s="182" t="s">
        <v>518</v>
      </c>
      <c r="I11" s="182" t="s">
        <v>2530</v>
      </c>
      <c r="J11" s="181">
        <v>33300</v>
      </c>
      <c r="K11" s="182" t="s">
        <v>65</v>
      </c>
      <c r="L11" s="185">
        <v>28</v>
      </c>
      <c r="M11" s="240"/>
      <c r="N11" s="240"/>
      <c r="O11" s="233"/>
      <c r="P11" s="233"/>
      <c r="Q11" s="233"/>
      <c r="R11" s="233"/>
      <c r="S11" s="233"/>
      <c r="T11" s="236"/>
      <c r="U11" s="236"/>
      <c r="V11" s="236"/>
      <c r="W11" s="238"/>
      <c r="X11" s="238"/>
      <c r="Y11" s="238"/>
      <c r="Z11" s="238"/>
      <c r="AA11" s="238"/>
      <c r="AB11" s="239"/>
      <c r="AC11" s="238"/>
      <c r="AE11" s="156" t="e">
        <f>SUMIFS([5]HARGA!$B$2:$B$31,[5]HARGA!$A$2:$A$31,K11)</f>
        <v>#VALUE!</v>
      </c>
      <c r="AF11" s="156" t="e">
        <f t="shared" si="0"/>
        <v>#VALUE!</v>
      </c>
    </row>
    <row r="12" spans="1:32" s="157" customFormat="1" x14ac:dyDescent="0.25">
      <c r="A12" s="149" t="s">
        <v>2506</v>
      </c>
      <c r="B12" s="182" t="s">
        <v>484</v>
      </c>
      <c r="C12" s="187">
        <v>44501</v>
      </c>
      <c r="D12" s="182" t="s">
        <v>2531</v>
      </c>
      <c r="E12" s="182" t="s">
        <v>2532</v>
      </c>
      <c r="F12" s="315">
        <v>904021440034</v>
      </c>
      <c r="G12" s="182" t="s">
        <v>417</v>
      </c>
      <c r="H12" s="182" t="s">
        <v>418</v>
      </c>
      <c r="I12" s="182" t="s">
        <v>2538</v>
      </c>
      <c r="J12" s="181">
        <v>74560</v>
      </c>
      <c r="K12" s="182" t="s">
        <v>377</v>
      </c>
      <c r="L12" s="185">
        <v>11</v>
      </c>
      <c r="M12" s="281">
        <v>44503</v>
      </c>
      <c r="N12" s="281" t="s">
        <v>417</v>
      </c>
      <c r="O12" s="243" t="s">
        <v>418</v>
      </c>
      <c r="P12" s="243" t="s">
        <v>4144</v>
      </c>
      <c r="Q12" s="243" t="s">
        <v>2669</v>
      </c>
      <c r="R12" s="315">
        <v>904021440034</v>
      </c>
      <c r="S12" s="243" t="s">
        <v>4145</v>
      </c>
      <c r="T12" s="204"/>
      <c r="U12" s="204"/>
      <c r="V12" s="204"/>
      <c r="W12" s="243">
        <v>11</v>
      </c>
      <c r="X12" s="238"/>
      <c r="Y12" s="238"/>
      <c r="Z12" s="238"/>
      <c r="AA12" s="253">
        <f>W12-L12</f>
        <v>0</v>
      </c>
      <c r="AB12" s="239"/>
      <c r="AC12" s="238"/>
      <c r="AE12" s="156" t="e">
        <f>SUMIFS([5]HARGA!$B$2:$B$31,[5]HARGA!$A$2:$A$31,K12)</f>
        <v>#VALUE!</v>
      </c>
      <c r="AF12" s="156" t="e">
        <f t="shared" si="0"/>
        <v>#VALUE!</v>
      </c>
    </row>
    <row r="13" spans="1:32" s="157" customFormat="1" x14ac:dyDescent="0.25">
      <c r="A13" s="149" t="s">
        <v>2506</v>
      </c>
      <c r="B13" s="182" t="s">
        <v>484</v>
      </c>
      <c r="C13" s="187">
        <v>44501</v>
      </c>
      <c r="D13" s="182" t="s">
        <v>2531</v>
      </c>
      <c r="E13" s="182" t="s">
        <v>2532</v>
      </c>
      <c r="F13" s="315">
        <v>904021440034</v>
      </c>
      <c r="G13" s="182" t="s">
        <v>417</v>
      </c>
      <c r="H13" s="182" t="s">
        <v>418</v>
      </c>
      <c r="I13" s="182" t="s">
        <v>2538</v>
      </c>
      <c r="J13" s="181">
        <v>29310</v>
      </c>
      <c r="K13" s="182" t="s">
        <v>2539</v>
      </c>
      <c r="L13" s="185">
        <v>11</v>
      </c>
      <c r="M13" s="240"/>
      <c r="N13" s="240"/>
      <c r="O13" s="233"/>
      <c r="P13" s="233"/>
      <c r="Q13" s="233"/>
      <c r="R13" s="233"/>
      <c r="S13" s="233"/>
      <c r="T13" s="236"/>
      <c r="U13" s="236"/>
      <c r="V13" s="236"/>
      <c r="W13" s="238"/>
      <c r="X13" s="238"/>
      <c r="Y13" s="238"/>
      <c r="Z13" s="238"/>
      <c r="AA13" s="238"/>
      <c r="AB13" s="239"/>
      <c r="AC13" s="238"/>
      <c r="AE13" s="156" t="e">
        <f>SUMIFS([5]HARGA!$B$2:$B$31,[5]HARGA!$A$2:$A$31,K13)</f>
        <v>#VALUE!</v>
      </c>
      <c r="AF13" s="156" t="e">
        <f t="shared" si="0"/>
        <v>#VALUE!</v>
      </c>
    </row>
    <row r="14" spans="1:32" s="157" customFormat="1" x14ac:dyDescent="0.25">
      <c r="A14" s="149" t="s">
        <v>2506</v>
      </c>
      <c r="B14" s="182" t="s">
        <v>484</v>
      </c>
      <c r="C14" s="187">
        <v>44501</v>
      </c>
      <c r="D14" s="182" t="s">
        <v>2531</v>
      </c>
      <c r="E14" s="182" t="s">
        <v>2532</v>
      </c>
      <c r="F14" s="315">
        <v>904021440034</v>
      </c>
      <c r="G14" s="182" t="s">
        <v>417</v>
      </c>
      <c r="H14" s="182" t="s">
        <v>418</v>
      </c>
      <c r="I14" s="182" t="s">
        <v>2538</v>
      </c>
      <c r="J14" s="182" t="s">
        <v>2534</v>
      </c>
      <c r="K14" s="182" t="s">
        <v>2535</v>
      </c>
      <c r="L14" s="185">
        <v>1344</v>
      </c>
      <c r="M14" s="240"/>
      <c r="N14" s="240"/>
      <c r="O14" s="233"/>
      <c r="P14" s="233"/>
      <c r="Q14" s="233"/>
      <c r="R14" s="233"/>
      <c r="S14" s="233"/>
      <c r="T14" s="236"/>
      <c r="U14" s="236"/>
      <c r="V14" s="243">
        <v>1344</v>
      </c>
      <c r="W14" s="238"/>
      <c r="X14" s="238"/>
      <c r="Y14" s="238"/>
      <c r="Z14" s="253">
        <f>V14-L14</f>
        <v>0</v>
      </c>
      <c r="AA14" s="238"/>
      <c r="AB14" s="239"/>
      <c r="AC14" s="238"/>
      <c r="AE14" s="156" t="e">
        <f>SUMIFS([5]HARGA!$B$2:$B$31,[5]HARGA!$A$2:$A$31,K14)</f>
        <v>#VALUE!</v>
      </c>
      <c r="AF14" s="156" t="e">
        <f t="shared" si="0"/>
        <v>#VALUE!</v>
      </c>
    </row>
    <row r="15" spans="1:32" s="157" customFormat="1" x14ac:dyDescent="0.25">
      <c r="A15" s="149" t="s">
        <v>2506</v>
      </c>
      <c r="B15" s="166" t="s">
        <v>4146</v>
      </c>
      <c r="C15" s="167">
        <v>44501</v>
      </c>
      <c r="D15" s="168">
        <v>118</v>
      </c>
      <c r="E15" s="166" t="s">
        <v>2541</v>
      </c>
      <c r="F15" s="166" t="s">
        <v>4147</v>
      </c>
      <c r="G15" s="166" t="s">
        <v>466</v>
      </c>
      <c r="H15" s="166" t="s">
        <v>2543</v>
      </c>
      <c r="I15" s="166" t="s">
        <v>4148</v>
      </c>
      <c r="J15" s="168">
        <v>10116</v>
      </c>
      <c r="K15" s="166" t="s">
        <v>279</v>
      </c>
      <c r="L15" s="171">
        <v>16</v>
      </c>
      <c r="M15" s="246"/>
      <c r="N15" s="240"/>
      <c r="O15" s="233"/>
      <c r="P15" s="233"/>
      <c r="Q15" s="247"/>
      <c r="R15" s="247"/>
      <c r="S15" s="247"/>
      <c r="T15" s="238"/>
      <c r="U15" s="238"/>
      <c r="V15" s="238"/>
      <c r="W15" s="238"/>
      <c r="X15" s="238"/>
      <c r="Y15" s="238"/>
      <c r="Z15" s="238"/>
      <c r="AA15" s="238"/>
      <c r="AB15" s="239"/>
      <c r="AC15" s="238"/>
      <c r="AE15" s="156" t="e">
        <f>SUMIFS([5]HARGA!$B$2:$B$31,[5]HARGA!$A$2:$A$31,K15)</f>
        <v>#VALUE!</v>
      </c>
      <c r="AF15" s="156" t="e">
        <f t="shared" si="0"/>
        <v>#VALUE!</v>
      </c>
    </row>
    <row r="16" spans="1:32" s="157" customFormat="1" x14ac:dyDescent="0.25">
      <c r="A16" s="316" t="s">
        <v>2506</v>
      </c>
      <c r="B16" s="172" t="s">
        <v>2592</v>
      </c>
      <c r="C16" s="173">
        <v>44501</v>
      </c>
      <c r="D16" s="174">
        <v>118</v>
      </c>
      <c r="E16" s="172" t="s">
        <v>2541</v>
      </c>
      <c r="F16" s="174">
        <v>5042207177</v>
      </c>
      <c r="G16" s="172" t="s">
        <v>1183</v>
      </c>
      <c r="H16" s="172" t="s">
        <v>1184</v>
      </c>
      <c r="I16" s="172" t="s">
        <v>2550</v>
      </c>
      <c r="J16" s="174">
        <v>10116</v>
      </c>
      <c r="K16" s="172" t="s">
        <v>279</v>
      </c>
      <c r="L16" s="177">
        <v>32</v>
      </c>
      <c r="M16" s="252" t="s">
        <v>4137</v>
      </c>
      <c r="N16" s="231" t="s">
        <v>2590</v>
      </c>
      <c r="O16" s="231">
        <v>44501</v>
      </c>
      <c r="P16" s="233"/>
      <c r="Q16" s="247"/>
      <c r="R16" s="247"/>
      <c r="S16" s="247"/>
      <c r="T16" s="238"/>
      <c r="U16" s="238"/>
      <c r="V16" s="238"/>
      <c r="W16" s="238"/>
      <c r="X16" s="238"/>
      <c r="Y16" s="238"/>
      <c r="Z16" s="238"/>
      <c r="AA16" s="238"/>
      <c r="AB16" s="239"/>
      <c r="AC16" s="238"/>
      <c r="AE16" s="156" t="e">
        <f>SUMIFS([5]HARGA!$B$2:$B$31,[5]HARGA!$A$2:$A$31,K16)</f>
        <v>#VALUE!</v>
      </c>
      <c r="AF16" s="156" t="e">
        <f t="shared" si="0"/>
        <v>#VALUE!</v>
      </c>
    </row>
    <row r="17" spans="1:32" s="157" customFormat="1" x14ac:dyDescent="0.25">
      <c r="A17" s="149" t="s">
        <v>2506</v>
      </c>
      <c r="B17" s="160" t="s">
        <v>609</v>
      </c>
      <c r="C17" s="248">
        <v>44501</v>
      </c>
      <c r="D17" s="161">
        <v>164</v>
      </c>
      <c r="E17" s="160" t="s">
        <v>2512</v>
      </c>
      <c r="F17" s="161">
        <v>5042215523</v>
      </c>
      <c r="G17" s="160" t="s">
        <v>2556</v>
      </c>
      <c r="H17" s="160" t="s">
        <v>606</v>
      </c>
      <c r="I17" s="160" t="s">
        <v>2561</v>
      </c>
      <c r="J17" s="161">
        <v>74559</v>
      </c>
      <c r="K17" s="160" t="s">
        <v>2524</v>
      </c>
      <c r="L17" s="164">
        <v>7</v>
      </c>
      <c r="M17" s="249">
        <v>44502</v>
      </c>
      <c r="N17" s="241" t="s">
        <v>605</v>
      </c>
      <c r="O17" s="242" t="s">
        <v>606</v>
      </c>
      <c r="P17" s="242"/>
      <c r="Q17" s="289" t="s">
        <v>2555</v>
      </c>
      <c r="R17" s="300">
        <v>5042215523</v>
      </c>
      <c r="S17" s="251">
        <v>6008137438</v>
      </c>
      <c r="U17" s="251">
        <v>7</v>
      </c>
      <c r="V17" s="238"/>
      <c r="W17" s="238"/>
      <c r="X17" s="238"/>
      <c r="Y17" s="253">
        <f>U17-L17</f>
        <v>0</v>
      </c>
      <c r="Z17" s="238"/>
      <c r="AA17" s="238"/>
      <c r="AB17" s="239"/>
      <c r="AC17" s="238"/>
      <c r="AE17" s="156" t="e">
        <f>SUMIFS([5]HARGA!$B$2:$B$31,[5]HARGA!$A$2:$A$31,K17)</f>
        <v>#VALUE!</v>
      </c>
      <c r="AF17" s="156" t="e">
        <f t="shared" si="0"/>
        <v>#VALUE!</v>
      </c>
    </row>
    <row r="18" spans="1:32" s="157" customFormat="1" x14ac:dyDescent="0.25">
      <c r="A18" s="149" t="s">
        <v>2506</v>
      </c>
      <c r="B18" s="160" t="s">
        <v>609</v>
      </c>
      <c r="C18" s="248">
        <v>44501</v>
      </c>
      <c r="D18" s="161">
        <v>164</v>
      </c>
      <c r="E18" s="160" t="s">
        <v>2512</v>
      </c>
      <c r="F18" s="161">
        <v>5042215523</v>
      </c>
      <c r="G18" s="160" t="s">
        <v>2556</v>
      </c>
      <c r="H18" s="160" t="s">
        <v>606</v>
      </c>
      <c r="I18" s="160" t="s">
        <v>2561</v>
      </c>
      <c r="J18" s="161">
        <v>19310</v>
      </c>
      <c r="K18" s="160" t="s">
        <v>2525</v>
      </c>
      <c r="L18" s="164">
        <v>7</v>
      </c>
      <c r="M18" s="246"/>
      <c r="N18" s="240"/>
      <c r="O18" s="233"/>
      <c r="P18" s="233"/>
      <c r="Q18" s="247"/>
      <c r="R18" s="247"/>
      <c r="S18" s="247"/>
      <c r="T18" s="238"/>
      <c r="U18" s="238"/>
      <c r="V18" s="238"/>
      <c r="W18" s="238"/>
      <c r="X18" s="238"/>
      <c r="Y18" s="238"/>
      <c r="Z18" s="238"/>
      <c r="AA18" s="238"/>
      <c r="AB18" s="239"/>
      <c r="AC18" s="238"/>
      <c r="AE18" s="156" t="e">
        <f>SUMIFS([5]HARGA!$B$2:$B$31,[5]HARGA!$A$2:$A$31,K18)</f>
        <v>#VALUE!</v>
      </c>
      <c r="AF18" s="156" t="e">
        <f t="shared" si="0"/>
        <v>#VALUE!</v>
      </c>
    </row>
    <row r="19" spans="1:32" s="157" customFormat="1" x14ac:dyDescent="0.25">
      <c r="A19" s="149" t="s">
        <v>2506</v>
      </c>
      <c r="B19" s="160" t="s">
        <v>609</v>
      </c>
      <c r="C19" s="248">
        <v>44501</v>
      </c>
      <c r="D19" s="161">
        <v>164</v>
      </c>
      <c r="E19" s="160" t="s">
        <v>2512</v>
      </c>
      <c r="F19" s="161">
        <v>5042215523</v>
      </c>
      <c r="G19" s="160" t="s">
        <v>2556</v>
      </c>
      <c r="H19" s="160" t="s">
        <v>606</v>
      </c>
      <c r="I19" s="160" t="s">
        <v>2561</v>
      </c>
      <c r="J19" s="160" t="s">
        <v>2517</v>
      </c>
      <c r="K19" s="160" t="s">
        <v>2518</v>
      </c>
      <c r="L19" s="164">
        <v>1152</v>
      </c>
      <c r="M19" s="246"/>
      <c r="N19" s="240"/>
      <c r="O19" s="233"/>
      <c r="P19" s="233"/>
      <c r="Q19" s="247"/>
      <c r="R19" s="247"/>
      <c r="S19" s="247"/>
      <c r="T19" s="251">
        <v>1152</v>
      </c>
      <c r="U19" s="238"/>
      <c r="V19" s="238"/>
      <c r="W19" s="238"/>
      <c r="X19" s="253">
        <f>T19-L19</f>
        <v>0</v>
      </c>
      <c r="Y19" s="238"/>
      <c r="Z19" s="238"/>
      <c r="AA19" s="238"/>
      <c r="AB19" s="239"/>
      <c r="AC19" s="238"/>
      <c r="AE19" s="156" t="e">
        <f>SUMIFS([5]HARGA!$B$2:$B$31,[5]HARGA!$A$2:$A$31,K19)</f>
        <v>#VALUE!</v>
      </c>
      <c r="AF19" s="156" t="e">
        <f t="shared" si="0"/>
        <v>#VALUE!</v>
      </c>
    </row>
    <row r="20" spans="1:32" s="157" customFormat="1" x14ac:dyDescent="0.25">
      <c r="A20" s="149" t="s">
        <v>2506</v>
      </c>
      <c r="B20" s="160" t="s">
        <v>609</v>
      </c>
      <c r="C20" s="248">
        <v>44501</v>
      </c>
      <c r="D20" s="161">
        <v>164</v>
      </c>
      <c r="E20" s="160" t="s">
        <v>2512</v>
      </c>
      <c r="F20" s="161">
        <v>5042215523</v>
      </c>
      <c r="G20" s="160" t="s">
        <v>2556</v>
      </c>
      <c r="H20" s="160" t="s">
        <v>606</v>
      </c>
      <c r="I20" s="160" t="s">
        <v>2561</v>
      </c>
      <c r="J20" s="161">
        <v>33300</v>
      </c>
      <c r="K20" s="160" t="s">
        <v>65</v>
      </c>
      <c r="L20" s="164">
        <v>24</v>
      </c>
      <c r="M20" s="246"/>
      <c r="N20" s="240"/>
      <c r="O20" s="233"/>
      <c r="P20" s="233"/>
      <c r="Q20" s="247"/>
      <c r="R20" s="247"/>
      <c r="S20" s="247"/>
      <c r="T20" s="238"/>
      <c r="U20" s="238"/>
      <c r="V20" s="238"/>
      <c r="W20" s="238"/>
      <c r="X20" s="238"/>
      <c r="Y20" s="238"/>
      <c r="Z20" s="238"/>
      <c r="AA20" s="238"/>
      <c r="AB20" s="239"/>
      <c r="AC20" s="238"/>
      <c r="AE20" s="156" t="e">
        <f>SUMIFS([5]HARGA!$B$2:$B$31,[5]HARGA!$A$2:$A$31,K20)</f>
        <v>#VALUE!</v>
      </c>
      <c r="AF20" s="156" t="e">
        <f t="shared" si="0"/>
        <v>#VALUE!</v>
      </c>
    </row>
    <row r="21" spans="1:32" s="157" customFormat="1" x14ac:dyDescent="0.25">
      <c r="A21" s="149" t="s">
        <v>2506</v>
      </c>
      <c r="B21" s="160" t="s">
        <v>633</v>
      </c>
      <c r="C21" s="248">
        <v>44501</v>
      </c>
      <c r="D21" s="161">
        <v>164</v>
      </c>
      <c r="E21" s="160" t="s">
        <v>2512</v>
      </c>
      <c r="F21" s="161">
        <v>5042214704</v>
      </c>
      <c r="G21" s="160" t="s">
        <v>629</v>
      </c>
      <c r="H21" s="160" t="s">
        <v>630</v>
      </c>
      <c r="I21" s="160" t="s">
        <v>2569</v>
      </c>
      <c r="J21" s="161">
        <v>74559</v>
      </c>
      <c r="K21" s="160" t="s">
        <v>2524</v>
      </c>
      <c r="L21" s="164">
        <v>15</v>
      </c>
      <c r="M21" s="249">
        <v>44502</v>
      </c>
      <c r="N21" s="241" t="s">
        <v>4149</v>
      </c>
      <c r="O21" s="242" t="s">
        <v>630</v>
      </c>
      <c r="P21" s="242"/>
      <c r="Q21" s="289" t="s">
        <v>2563</v>
      </c>
      <c r="R21" s="298">
        <v>5042214704</v>
      </c>
      <c r="S21" s="251">
        <v>6008137701</v>
      </c>
      <c r="U21" s="251">
        <v>15</v>
      </c>
      <c r="V21" s="238"/>
      <c r="W21" s="238"/>
      <c r="X21" s="238"/>
      <c r="Y21" s="253">
        <f>U21-L21</f>
        <v>0</v>
      </c>
      <c r="Z21" s="238"/>
      <c r="AA21" s="238"/>
      <c r="AB21" s="239"/>
      <c r="AC21" s="238"/>
      <c r="AE21" s="156" t="e">
        <f>SUMIFS([5]HARGA!$B$2:$B$31,[5]HARGA!$A$2:$A$31,K21)</f>
        <v>#VALUE!</v>
      </c>
      <c r="AF21" s="156" t="e">
        <f t="shared" si="0"/>
        <v>#VALUE!</v>
      </c>
    </row>
    <row r="22" spans="1:32" s="157" customFormat="1" x14ac:dyDescent="0.25">
      <c r="A22" s="149" t="s">
        <v>2506</v>
      </c>
      <c r="B22" s="160" t="s">
        <v>633</v>
      </c>
      <c r="C22" s="248">
        <v>44501</v>
      </c>
      <c r="D22" s="161">
        <v>164</v>
      </c>
      <c r="E22" s="160" t="s">
        <v>2512</v>
      </c>
      <c r="F22" s="161">
        <v>5042214704</v>
      </c>
      <c r="G22" s="160" t="s">
        <v>629</v>
      </c>
      <c r="H22" s="160" t="s">
        <v>630</v>
      </c>
      <c r="I22" s="160" t="s">
        <v>2569</v>
      </c>
      <c r="J22" s="161">
        <v>19310</v>
      </c>
      <c r="K22" s="160" t="s">
        <v>2525</v>
      </c>
      <c r="L22" s="164">
        <v>15</v>
      </c>
      <c r="M22" s="246"/>
      <c r="N22" s="240"/>
      <c r="O22" s="233"/>
      <c r="P22" s="233"/>
      <c r="Q22" s="247"/>
      <c r="R22" s="247"/>
      <c r="S22" s="247"/>
      <c r="T22" s="238"/>
      <c r="U22" s="238"/>
      <c r="V22" s="238"/>
      <c r="W22" s="238"/>
      <c r="X22" s="238"/>
      <c r="Y22" s="238"/>
      <c r="Z22" s="238"/>
      <c r="AA22" s="238"/>
      <c r="AB22" s="239"/>
      <c r="AC22" s="238"/>
      <c r="AE22" s="156" t="e">
        <f>SUMIFS([5]HARGA!$B$2:$B$31,[5]HARGA!$A$2:$A$31,K22)</f>
        <v>#VALUE!</v>
      </c>
      <c r="AF22" s="156" t="e">
        <f t="shared" si="0"/>
        <v>#VALUE!</v>
      </c>
    </row>
    <row r="23" spans="1:32" s="157" customFormat="1" x14ac:dyDescent="0.25">
      <c r="A23" s="149" t="s">
        <v>2506</v>
      </c>
      <c r="B23" s="160" t="s">
        <v>633</v>
      </c>
      <c r="C23" s="248">
        <v>44501</v>
      </c>
      <c r="D23" s="161">
        <v>164</v>
      </c>
      <c r="E23" s="160" t="s">
        <v>2512</v>
      </c>
      <c r="F23" s="161">
        <v>5042214704</v>
      </c>
      <c r="G23" s="160" t="s">
        <v>629</v>
      </c>
      <c r="H23" s="160" t="s">
        <v>630</v>
      </c>
      <c r="I23" s="160" t="s">
        <v>2569</v>
      </c>
      <c r="J23" s="160" t="s">
        <v>2517</v>
      </c>
      <c r="K23" s="160" t="s">
        <v>2518</v>
      </c>
      <c r="L23" s="164">
        <v>1152</v>
      </c>
      <c r="M23" s="246"/>
      <c r="N23" s="240"/>
      <c r="O23" s="233"/>
      <c r="P23" s="233"/>
      <c r="Q23" s="247"/>
      <c r="R23" s="247"/>
      <c r="S23" s="247"/>
      <c r="T23" s="251">
        <v>1152</v>
      </c>
      <c r="U23" s="238"/>
      <c r="V23" s="238"/>
      <c r="W23" s="238"/>
      <c r="X23" s="253">
        <f>T23-L23</f>
        <v>0</v>
      </c>
      <c r="Y23" s="238"/>
      <c r="Z23" s="238"/>
      <c r="AA23" s="238"/>
      <c r="AB23" s="239"/>
      <c r="AC23" s="238"/>
      <c r="AE23" s="156" t="e">
        <f>SUMIFS([5]HARGA!$B$2:$B$31,[5]HARGA!$A$2:$A$31,K23)</f>
        <v>#VALUE!</v>
      </c>
      <c r="AF23" s="156" t="e">
        <f t="shared" si="0"/>
        <v>#VALUE!</v>
      </c>
    </row>
    <row r="24" spans="1:32" s="157" customFormat="1" x14ac:dyDescent="0.25">
      <c r="A24" s="149" t="s">
        <v>2506</v>
      </c>
      <c r="B24" s="160" t="s">
        <v>633</v>
      </c>
      <c r="C24" s="248">
        <v>44501</v>
      </c>
      <c r="D24" s="161">
        <v>164</v>
      </c>
      <c r="E24" s="160" t="s">
        <v>2512</v>
      </c>
      <c r="F24" s="161">
        <v>5042214704</v>
      </c>
      <c r="G24" s="160" t="s">
        <v>629</v>
      </c>
      <c r="H24" s="160" t="s">
        <v>630</v>
      </c>
      <c r="I24" s="160" t="s">
        <v>2569</v>
      </c>
      <c r="J24" s="161">
        <v>33300</v>
      </c>
      <c r="K24" s="160" t="s">
        <v>65</v>
      </c>
      <c r="L24" s="164">
        <v>24</v>
      </c>
      <c r="M24" s="246"/>
      <c r="N24" s="240"/>
      <c r="O24" s="233"/>
      <c r="P24" s="233"/>
      <c r="Q24" s="247"/>
      <c r="R24" s="247"/>
      <c r="S24" s="247"/>
      <c r="T24" s="238"/>
      <c r="U24" s="238"/>
      <c r="V24" s="238"/>
      <c r="W24" s="238"/>
      <c r="X24" s="238"/>
      <c r="Y24" s="238"/>
      <c r="Z24" s="238"/>
      <c r="AA24" s="238"/>
      <c r="AB24" s="239"/>
      <c r="AC24" s="238"/>
      <c r="AE24" s="156" t="e">
        <f>SUMIFS([5]HARGA!$B$2:$B$31,[5]HARGA!$A$2:$A$31,K24)</f>
        <v>#VALUE!</v>
      </c>
      <c r="AF24" s="156" t="e">
        <f t="shared" si="0"/>
        <v>#VALUE!</v>
      </c>
    </row>
    <row r="25" spans="1:32" s="157" customFormat="1" x14ac:dyDescent="0.25">
      <c r="A25" s="149" t="s">
        <v>2506</v>
      </c>
      <c r="B25" s="160" t="s">
        <v>951</v>
      </c>
      <c r="C25" s="248">
        <v>44501</v>
      </c>
      <c r="D25" s="161">
        <v>164</v>
      </c>
      <c r="E25" s="160" t="s">
        <v>2512</v>
      </c>
      <c r="F25" s="161">
        <v>5042216126</v>
      </c>
      <c r="G25" s="160" t="s">
        <v>2572</v>
      </c>
      <c r="H25" s="160" t="s">
        <v>948</v>
      </c>
      <c r="I25" s="160" t="s">
        <v>2578</v>
      </c>
      <c r="J25" s="161">
        <v>74559</v>
      </c>
      <c r="K25" s="160" t="s">
        <v>2524</v>
      </c>
      <c r="L25" s="164">
        <v>18</v>
      </c>
      <c r="M25" s="249">
        <v>44503</v>
      </c>
      <c r="N25" s="241" t="s">
        <v>2572</v>
      </c>
      <c r="O25" s="242" t="s">
        <v>948</v>
      </c>
      <c r="P25" s="242"/>
      <c r="Q25" s="251">
        <v>21102803843</v>
      </c>
      <c r="R25" s="251">
        <v>5042216126</v>
      </c>
      <c r="S25" s="251">
        <v>6008140977</v>
      </c>
      <c r="U25" s="251">
        <v>18</v>
      </c>
      <c r="V25" s="238"/>
      <c r="W25" s="238"/>
      <c r="X25" s="238"/>
      <c r="Y25" s="253">
        <f>U25-L25</f>
        <v>0</v>
      </c>
      <c r="Z25" s="238"/>
      <c r="AA25" s="238"/>
      <c r="AB25" s="239"/>
      <c r="AC25" s="238"/>
      <c r="AE25" s="156" t="e">
        <f>SUMIFS([5]HARGA!$B$2:$B$31,[5]HARGA!$A$2:$A$31,K25)</f>
        <v>#VALUE!</v>
      </c>
      <c r="AF25" s="156" t="e">
        <f t="shared" si="0"/>
        <v>#VALUE!</v>
      </c>
    </row>
    <row r="26" spans="1:32" s="157" customFormat="1" x14ac:dyDescent="0.25">
      <c r="A26" s="149" t="s">
        <v>2506</v>
      </c>
      <c r="B26" s="160" t="s">
        <v>951</v>
      </c>
      <c r="C26" s="248">
        <v>44501</v>
      </c>
      <c r="D26" s="161">
        <v>164</v>
      </c>
      <c r="E26" s="160" t="s">
        <v>2512</v>
      </c>
      <c r="F26" s="161">
        <v>5042216126</v>
      </c>
      <c r="G26" s="160" t="s">
        <v>2572</v>
      </c>
      <c r="H26" s="160" t="s">
        <v>948</v>
      </c>
      <c r="I26" s="160" t="s">
        <v>2578</v>
      </c>
      <c r="J26" s="161">
        <v>19310</v>
      </c>
      <c r="K26" s="160" t="s">
        <v>2525</v>
      </c>
      <c r="L26" s="164">
        <v>18</v>
      </c>
      <c r="M26" s="246"/>
      <c r="N26" s="240"/>
      <c r="O26" s="233"/>
      <c r="P26" s="233"/>
      <c r="Q26" s="247"/>
      <c r="R26" s="247"/>
      <c r="S26" s="247"/>
      <c r="T26" s="238"/>
      <c r="U26" s="238"/>
      <c r="V26" s="238"/>
      <c r="W26" s="238"/>
      <c r="X26" s="238"/>
      <c r="Y26" s="238"/>
      <c r="Z26" s="238"/>
      <c r="AA26" s="238"/>
      <c r="AB26" s="239"/>
      <c r="AC26" s="238"/>
      <c r="AE26" s="156" t="e">
        <f>SUMIFS([5]HARGA!$B$2:$B$31,[5]HARGA!$A$2:$A$31,K26)</f>
        <v>#VALUE!</v>
      </c>
      <c r="AF26" s="156" t="e">
        <f t="shared" si="0"/>
        <v>#VALUE!</v>
      </c>
    </row>
    <row r="27" spans="1:32" s="157" customFormat="1" x14ac:dyDescent="0.25">
      <c r="A27" s="149" t="s">
        <v>2506</v>
      </c>
      <c r="B27" s="160" t="s">
        <v>951</v>
      </c>
      <c r="C27" s="248">
        <v>44501</v>
      </c>
      <c r="D27" s="161">
        <v>164</v>
      </c>
      <c r="E27" s="160" t="s">
        <v>2512</v>
      </c>
      <c r="F27" s="161">
        <v>5042216126</v>
      </c>
      <c r="G27" s="160" t="s">
        <v>2572</v>
      </c>
      <c r="H27" s="160" t="s">
        <v>948</v>
      </c>
      <c r="I27" s="160" t="s">
        <v>2578</v>
      </c>
      <c r="J27" s="160" t="s">
        <v>2517</v>
      </c>
      <c r="K27" s="160" t="s">
        <v>2518</v>
      </c>
      <c r="L27" s="164">
        <v>1344</v>
      </c>
      <c r="M27" s="246"/>
      <c r="N27" s="240"/>
      <c r="O27" s="233"/>
      <c r="P27" s="233"/>
      <c r="Q27" s="247"/>
      <c r="R27" s="247"/>
      <c r="S27" s="247"/>
      <c r="T27" s="251">
        <v>1344</v>
      </c>
      <c r="U27" s="238"/>
      <c r="V27" s="238"/>
      <c r="W27" s="238"/>
      <c r="X27" s="253">
        <f>T27-L27</f>
        <v>0</v>
      </c>
      <c r="Y27" s="238"/>
      <c r="Z27" s="238"/>
      <c r="AA27" s="238"/>
      <c r="AB27" s="239"/>
      <c r="AC27" s="238"/>
      <c r="AE27" s="156" t="e">
        <f>SUMIFS([5]HARGA!$B$2:$B$31,[5]HARGA!$A$2:$A$31,K27)</f>
        <v>#VALUE!</v>
      </c>
      <c r="AF27" s="156" t="e">
        <f t="shared" si="0"/>
        <v>#VALUE!</v>
      </c>
    </row>
    <row r="28" spans="1:32" s="157" customFormat="1" x14ac:dyDescent="0.25">
      <c r="A28" s="149" t="s">
        <v>2506</v>
      </c>
      <c r="B28" s="160" t="s">
        <v>951</v>
      </c>
      <c r="C28" s="248">
        <v>44501</v>
      </c>
      <c r="D28" s="161">
        <v>164</v>
      </c>
      <c r="E28" s="160" t="s">
        <v>2512</v>
      </c>
      <c r="F28" s="161">
        <v>5042216126</v>
      </c>
      <c r="G28" s="160" t="s">
        <v>2572</v>
      </c>
      <c r="H28" s="160" t="s">
        <v>948</v>
      </c>
      <c r="I28" s="160" t="s">
        <v>2578</v>
      </c>
      <c r="J28" s="161">
        <v>33300</v>
      </c>
      <c r="K28" s="160" t="s">
        <v>65</v>
      </c>
      <c r="L28" s="164">
        <v>28</v>
      </c>
      <c r="M28" s="246"/>
      <c r="N28" s="240"/>
      <c r="O28" s="233"/>
      <c r="P28" s="233"/>
      <c r="Q28" s="247"/>
      <c r="R28" s="247"/>
      <c r="S28" s="247"/>
      <c r="T28" s="238"/>
      <c r="U28" s="238"/>
      <c r="V28" s="238"/>
      <c r="W28" s="238"/>
      <c r="X28" s="238"/>
      <c r="Y28" s="238"/>
      <c r="Z28" s="238"/>
      <c r="AA28" s="238"/>
      <c r="AB28" s="239"/>
      <c r="AC28" s="238"/>
      <c r="AE28" s="156" t="e">
        <f>SUMIFS([5]HARGA!$B$2:$B$31,[5]HARGA!$A$2:$A$31,K28)</f>
        <v>#VALUE!</v>
      </c>
      <c r="AF28" s="156" t="e">
        <f t="shared" si="0"/>
        <v>#VALUE!</v>
      </c>
    </row>
    <row r="29" spans="1:32" s="157" customFormat="1" x14ac:dyDescent="0.25">
      <c r="A29" s="149" t="s">
        <v>2506</v>
      </c>
      <c r="B29" s="160" t="s">
        <v>987</v>
      </c>
      <c r="C29" s="248">
        <v>44501</v>
      </c>
      <c r="D29" s="161">
        <v>164</v>
      </c>
      <c r="E29" s="160" t="s">
        <v>2512</v>
      </c>
      <c r="F29" s="161">
        <v>5042215843</v>
      </c>
      <c r="G29" s="160" t="s">
        <v>983</v>
      </c>
      <c r="H29" s="160" t="s">
        <v>984</v>
      </c>
      <c r="I29" s="160" t="s">
        <v>2585</v>
      </c>
      <c r="J29" s="161">
        <v>74559</v>
      </c>
      <c r="K29" s="160" t="s">
        <v>2524</v>
      </c>
      <c r="L29" s="164">
        <v>15</v>
      </c>
      <c r="M29" s="249">
        <v>44503</v>
      </c>
      <c r="N29" s="241" t="s">
        <v>983</v>
      </c>
      <c r="O29" s="242" t="s">
        <v>984</v>
      </c>
      <c r="P29" s="242"/>
      <c r="Q29" s="251">
        <v>21102803846</v>
      </c>
      <c r="R29" s="251">
        <v>5042215843</v>
      </c>
      <c r="S29" s="251">
        <v>6008137558</v>
      </c>
      <c r="U29" s="251">
        <v>15</v>
      </c>
      <c r="V29" s="238"/>
      <c r="W29" s="238"/>
      <c r="X29" s="238"/>
      <c r="Y29" s="253">
        <f>U29-L29</f>
        <v>0</v>
      </c>
      <c r="Z29" s="238"/>
      <c r="AA29" s="238"/>
      <c r="AB29" s="239"/>
      <c r="AC29" s="238"/>
      <c r="AE29" s="156" t="e">
        <f>SUMIFS([5]HARGA!$B$2:$B$31,[5]HARGA!$A$2:$A$31,K29)</f>
        <v>#VALUE!</v>
      </c>
      <c r="AF29" s="156" t="e">
        <f t="shared" si="0"/>
        <v>#VALUE!</v>
      </c>
    </row>
    <row r="30" spans="1:32" s="157" customFormat="1" x14ac:dyDescent="0.25">
      <c r="A30" s="149" t="s">
        <v>2506</v>
      </c>
      <c r="B30" s="160" t="s">
        <v>987</v>
      </c>
      <c r="C30" s="248">
        <v>44501</v>
      </c>
      <c r="D30" s="161">
        <v>164</v>
      </c>
      <c r="E30" s="160" t="s">
        <v>2512</v>
      </c>
      <c r="F30" s="161">
        <v>5042215843</v>
      </c>
      <c r="G30" s="160" t="s">
        <v>983</v>
      </c>
      <c r="H30" s="160" t="s">
        <v>984</v>
      </c>
      <c r="I30" s="160" t="s">
        <v>2585</v>
      </c>
      <c r="J30" s="161">
        <v>19310</v>
      </c>
      <c r="K30" s="160" t="s">
        <v>2525</v>
      </c>
      <c r="L30" s="164">
        <v>15</v>
      </c>
      <c r="M30" s="246"/>
      <c r="N30" s="240"/>
      <c r="O30" s="233"/>
      <c r="P30" s="233"/>
      <c r="Q30" s="247"/>
      <c r="R30" s="247"/>
      <c r="S30" s="247"/>
      <c r="T30" s="238"/>
      <c r="U30" s="238"/>
      <c r="V30" s="238"/>
      <c r="W30" s="238"/>
      <c r="X30" s="238"/>
      <c r="Y30" s="238"/>
      <c r="Z30" s="238"/>
      <c r="AA30" s="238"/>
      <c r="AB30" s="239"/>
      <c r="AC30" s="238"/>
      <c r="AE30" s="156" t="e">
        <f>SUMIFS([5]HARGA!$B$2:$B$31,[5]HARGA!$A$2:$A$31,K30)</f>
        <v>#VALUE!</v>
      </c>
      <c r="AF30" s="156" t="e">
        <f t="shared" si="0"/>
        <v>#VALUE!</v>
      </c>
    </row>
    <row r="31" spans="1:32" s="157" customFormat="1" x14ac:dyDescent="0.25">
      <c r="A31" s="149" t="s">
        <v>2506</v>
      </c>
      <c r="B31" s="160" t="s">
        <v>987</v>
      </c>
      <c r="C31" s="248">
        <v>44501</v>
      </c>
      <c r="D31" s="161">
        <v>164</v>
      </c>
      <c r="E31" s="160" t="s">
        <v>2512</v>
      </c>
      <c r="F31" s="161">
        <v>5042215843</v>
      </c>
      <c r="G31" s="160" t="s">
        <v>983</v>
      </c>
      <c r="H31" s="160" t="s">
        <v>984</v>
      </c>
      <c r="I31" s="160" t="s">
        <v>2585</v>
      </c>
      <c r="J31" s="160" t="s">
        <v>2517</v>
      </c>
      <c r="K31" s="160" t="s">
        <v>2518</v>
      </c>
      <c r="L31" s="164">
        <v>1152</v>
      </c>
      <c r="M31" s="246"/>
      <c r="N31" s="240"/>
      <c r="O31" s="233"/>
      <c r="P31" s="233"/>
      <c r="Q31" s="247"/>
      <c r="R31" s="247"/>
      <c r="S31" s="247"/>
      <c r="T31" s="251">
        <v>1152</v>
      </c>
      <c r="U31" s="238"/>
      <c r="V31" s="238"/>
      <c r="W31" s="238"/>
      <c r="X31" s="253">
        <f>T31-L31</f>
        <v>0</v>
      </c>
      <c r="Y31" s="238"/>
      <c r="Z31" s="238"/>
      <c r="AA31" s="238"/>
      <c r="AB31" s="239"/>
      <c r="AC31" s="238"/>
      <c r="AE31" s="156" t="e">
        <f>SUMIFS([5]HARGA!$B$2:$B$31,[5]HARGA!$A$2:$A$31,K31)</f>
        <v>#VALUE!</v>
      </c>
      <c r="AF31" s="156" t="e">
        <f t="shared" si="0"/>
        <v>#VALUE!</v>
      </c>
    </row>
    <row r="32" spans="1:32" s="157" customFormat="1" x14ac:dyDescent="0.25">
      <c r="A32" s="149" t="s">
        <v>2506</v>
      </c>
      <c r="B32" s="160" t="s">
        <v>987</v>
      </c>
      <c r="C32" s="248">
        <v>44501</v>
      </c>
      <c r="D32" s="161">
        <v>164</v>
      </c>
      <c r="E32" s="160" t="s">
        <v>2512</v>
      </c>
      <c r="F32" s="161">
        <v>5042215843</v>
      </c>
      <c r="G32" s="160" t="s">
        <v>983</v>
      </c>
      <c r="H32" s="160" t="s">
        <v>984</v>
      </c>
      <c r="I32" s="160" t="s">
        <v>2585</v>
      </c>
      <c r="J32" s="161">
        <v>33300</v>
      </c>
      <c r="K32" s="160" t="s">
        <v>65</v>
      </c>
      <c r="L32" s="164">
        <v>24</v>
      </c>
      <c r="M32" s="246"/>
      <c r="N32" s="240"/>
      <c r="O32" s="233"/>
      <c r="P32" s="233"/>
      <c r="Q32" s="247"/>
      <c r="R32" s="247"/>
      <c r="S32" s="247"/>
      <c r="T32" s="238"/>
      <c r="U32" s="238"/>
      <c r="V32" s="238"/>
      <c r="W32" s="238"/>
      <c r="X32" s="238"/>
      <c r="Y32" s="238"/>
      <c r="Z32" s="238"/>
      <c r="AA32" s="238"/>
      <c r="AB32" s="239"/>
      <c r="AC32" s="238"/>
      <c r="AE32" s="156" t="e">
        <f>SUMIFS([5]HARGA!$B$2:$B$31,[5]HARGA!$A$2:$A$31,K32)</f>
        <v>#VALUE!</v>
      </c>
      <c r="AF32" s="156" t="e">
        <f t="shared" si="0"/>
        <v>#VALUE!</v>
      </c>
    </row>
    <row r="33" spans="1:32" s="157" customFormat="1" x14ac:dyDescent="0.25">
      <c r="A33" s="149" t="s">
        <v>2506</v>
      </c>
      <c r="B33" s="160" t="s">
        <v>1026</v>
      </c>
      <c r="C33" s="248">
        <v>44502</v>
      </c>
      <c r="D33" s="161">
        <v>164</v>
      </c>
      <c r="E33" s="160" t="s">
        <v>2512</v>
      </c>
      <c r="F33" s="161">
        <v>5042232490</v>
      </c>
      <c r="G33" s="160" t="s">
        <v>54</v>
      </c>
      <c r="H33" s="160" t="s">
        <v>55</v>
      </c>
      <c r="I33" s="160" t="s">
        <v>2588</v>
      </c>
      <c r="J33" s="161">
        <v>74559</v>
      </c>
      <c r="K33" s="160" t="s">
        <v>2524</v>
      </c>
      <c r="L33" s="164">
        <v>18</v>
      </c>
      <c r="M33" s="249">
        <v>44503</v>
      </c>
      <c r="N33" s="241" t="s">
        <v>54</v>
      </c>
      <c r="O33" s="242" t="s">
        <v>55</v>
      </c>
      <c r="P33" s="242"/>
      <c r="Q33" s="251">
        <v>21102803845</v>
      </c>
      <c r="R33" s="251">
        <v>5042232490</v>
      </c>
      <c r="S33" s="251">
        <v>6008141962</v>
      </c>
      <c r="U33" s="251">
        <v>18</v>
      </c>
      <c r="V33" s="238"/>
      <c r="W33" s="238"/>
      <c r="X33" s="238"/>
      <c r="Y33" s="253">
        <f>U33-L33</f>
        <v>0</v>
      </c>
      <c r="Z33" s="238"/>
      <c r="AA33" s="238"/>
      <c r="AB33" s="239"/>
      <c r="AC33" s="238"/>
      <c r="AE33" s="156" t="e">
        <f>SUMIFS([5]HARGA!$B$2:$B$31,[5]HARGA!$A$2:$A$31,K33)</f>
        <v>#VALUE!</v>
      </c>
      <c r="AF33" s="156" t="e">
        <f t="shared" si="0"/>
        <v>#VALUE!</v>
      </c>
    </row>
    <row r="34" spans="1:32" s="157" customFormat="1" x14ac:dyDescent="0.25">
      <c r="A34" s="149" t="s">
        <v>2506</v>
      </c>
      <c r="B34" s="160" t="s">
        <v>1026</v>
      </c>
      <c r="C34" s="248">
        <v>44502</v>
      </c>
      <c r="D34" s="161">
        <v>164</v>
      </c>
      <c r="E34" s="160" t="s">
        <v>2512</v>
      </c>
      <c r="F34" s="161">
        <v>5042232490</v>
      </c>
      <c r="G34" s="160" t="s">
        <v>54</v>
      </c>
      <c r="H34" s="160" t="s">
        <v>55</v>
      </c>
      <c r="I34" s="160" t="s">
        <v>2588</v>
      </c>
      <c r="J34" s="161">
        <v>19310</v>
      </c>
      <c r="K34" s="160" t="s">
        <v>2525</v>
      </c>
      <c r="L34" s="164">
        <v>18</v>
      </c>
      <c r="M34" s="246"/>
      <c r="N34" s="240"/>
      <c r="O34" s="233"/>
      <c r="P34" s="233"/>
      <c r="Q34" s="247"/>
      <c r="R34" s="247"/>
      <c r="S34" s="247"/>
      <c r="T34" s="238"/>
      <c r="U34" s="238"/>
      <c r="V34" s="238"/>
      <c r="W34" s="238"/>
      <c r="X34" s="238"/>
      <c r="Y34" s="238"/>
      <c r="Z34" s="238"/>
      <c r="AA34" s="238"/>
      <c r="AB34" s="239"/>
      <c r="AC34" s="238"/>
      <c r="AE34" s="156" t="e">
        <f>SUMIFS([5]HARGA!$B$2:$B$31,[5]HARGA!$A$2:$A$31,K34)</f>
        <v>#VALUE!</v>
      </c>
      <c r="AF34" s="156" t="e">
        <f t="shared" si="0"/>
        <v>#VALUE!</v>
      </c>
    </row>
    <row r="35" spans="1:32" s="157" customFormat="1" x14ac:dyDescent="0.25">
      <c r="A35" s="149" t="s">
        <v>2506</v>
      </c>
      <c r="B35" s="160" t="s">
        <v>1026</v>
      </c>
      <c r="C35" s="248">
        <v>44502</v>
      </c>
      <c r="D35" s="161">
        <v>164</v>
      </c>
      <c r="E35" s="160" t="s">
        <v>2512</v>
      </c>
      <c r="F35" s="161">
        <v>5042232490</v>
      </c>
      <c r="G35" s="160" t="s">
        <v>54</v>
      </c>
      <c r="H35" s="160" t="s">
        <v>55</v>
      </c>
      <c r="I35" s="160" t="s">
        <v>2588</v>
      </c>
      <c r="J35" s="160" t="s">
        <v>2517</v>
      </c>
      <c r="K35" s="160" t="s">
        <v>2518</v>
      </c>
      <c r="L35" s="164">
        <v>1152</v>
      </c>
      <c r="M35" s="246"/>
      <c r="N35" s="240"/>
      <c r="O35" s="233"/>
      <c r="P35" s="233"/>
      <c r="Q35" s="247"/>
      <c r="R35" s="247"/>
      <c r="S35" s="247"/>
      <c r="T35" s="251">
        <v>1152</v>
      </c>
      <c r="U35" s="238"/>
      <c r="V35" s="238"/>
      <c r="W35" s="238"/>
      <c r="X35" s="253">
        <f>T35-L35</f>
        <v>0</v>
      </c>
      <c r="Y35" s="238"/>
      <c r="Z35" s="238"/>
      <c r="AA35" s="238"/>
      <c r="AB35" s="239"/>
      <c r="AC35" s="238"/>
      <c r="AE35" s="156" t="e">
        <f>SUMIFS([5]HARGA!$B$2:$B$31,[5]HARGA!$A$2:$A$31,K35)</f>
        <v>#VALUE!</v>
      </c>
      <c r="AF35" s="156" t="e">
        <f t="shared" si="0"/>
        <v>#VALUE!</v>
      </c>
    </row>
    <row r="36" spans="1:32" s="157" customFormat="1" x14ac:dyDescent="0.25">
      <c r="A36" s="149" t="s">
        <v>2506</v>
      </c>
      <c r="B36" s="160" t="s">
        <v>1026</v>
      </c>
      <c r="C36" s="248">
        <v>44502</v>
      </c>
      <c r="D36" s="161">
        <v>164</v>
      </c>
      <c r="E36" s="160" t="s">
        <v>2512</v>
      </c>
      <c r="F36" s="161">
        <v>5042232490</v>
      </c>
      <c r="G36" s="160" t="s">
        <v>54</v>
      </c>
      <c r="H36" s="160" t="s">
        <v>55</v>
      </c>
      <c r="I36" s="160" t="s">
        <v>2588</v>
      </c>
      <c r="J36" s="161">
        <v>33300</v>
      </c>
      <c r="K36" s="160" t="s">
        <v>65</v>
      </c>
      <c r="L36" s="164">
        <v>24</v>
      </c>
      <c r="M36" s="246"/>
      <c r="N36" s="240"/>
      <c r="O36" s="233"/>
      <c r="P36" s="233"/>
      <c r="Q36" s="247"/>
      <c r="R36" s="247"/>
      <c r="S36" s="247"/>
      <c r="T36" s="238"/>
      <c r="U36" s="238"/>
      <c r="V36" s="238"/>
      <c r="W36" s="238"/>
      <c r="X36" s="238"/>
      <c r="Y36" s="238"/>
      <c r="Z36" s="238"/>
      <c r="AA36" s="238"/>
      <c r="AB36" s="239"/>
      <c r="AC36" s="238"/>
      <c r="AE36" s="156" t="e">
        <f>SUMIFS([5]HARGA!$B$2:$B$31,[5]HARGA!$A$2:$A$31,K36)</f>
        <v>#VALUE!</v>
      </c>
      <c r="AF36" s="156" t="e">
        <f t="shared" si="0"/>
        <v>#VALUE!</v>
      </c>
    </row>
    <row r="37" spans="1:32" s="157" customFormat="1" x14ac:dyDescent="0.25">
      <c r="A37" s="149" t="s">
        <v>2506</v>
      </c>
      <c r="B37" s="172" t="s">
        <v>2552</v>
      </c>
      <c r="C37" s="173">
        <v>44501</v>
      </c>
      <c r="D37" s="174">
        <v>118</v>
      </c>
      <c r="E37" s="172" t="s">
        <v>2541</v>
      </c>
      <c r="F37" s="174">
        <v>5042207177</v>
      </c>
      <c r="G37" s="172" t="s">
        <v>1183</v>
      </c>
      <c r="H37" s="172" t="s">
        <v>1184</v>
      </c>
      <c r="I37" s="172" t="s">
        <v>4150</v>
      </c>
      <c r="J37" s="174">
        <v>134578</v>
      </c>
      <c r="K37" s="172" t="s">
        <v>2551</v>
      </c>
      <c r="L37" s="177">
        <v>1536</v>
      </c>
      <c r="M37" s="240" t="s">
        <v>4137</v>
      </c>
      <c r="N37" s="231" t="s">
        <v>2546</v>
      </c>
      <c r="O37" s="231">
        <v>44501</v>
      </c>
      <c r="P37" s="233"/>
      <c r="Q37" s="233"/>
      <c r="R37" s="247"/>
      <c r="S37" s="247"/>
      <c r="T37" s="238"/>
      <c r="U37" s="238"/>
      <c r="V37" s="238"/>
      <c r="W37" s="238"/>
      <c r="X37" s="238"/>
      <c r="Y37" s="238"/>
      <c r="Z37" s="238"/>
      <c r="AA37" s="238"/>
      <c r="AB37" s="239"/>
      <c r="AC37" s="238"/>
      <c r="AE37" s="156" t="e">
        <f>SUMIFS([5]HARGA!$B$2:$B$31,[5]HARGA!$A$2:$A$31,K37)</f>
        <v>#VALUE!</v>
      </c>
      <c r="AF37" s="156" t="e">
        <f t="shared" si="0"/>
        <v>#VALUE!</v>
      </c>
    </row>
    <row r="38" spans="1:32" s="157" customFormat="1" x14ac:dyDescent="0.25">
      <c r="A38" s="149" t="s">
        <v>2506</v>
      </c>
      <c r="B38" s="172" t="s">
        <v>2552</v>
      </c>
      <c r="C38" s="173">
        <v>44501</v>
      </c>
      <c r="D38" s="174">
        <v>118</v>
      </c>
      <c r="E38" s="172" t="s">
        <v>2541</v>
      </c>
      <c r="F38" s="174">
        <v>5042207177</v>
      </c>
      <c r="G38" s="172" t="s">
        <v>1183</v>
      </c>
      <c r="H38" s="172" t="s">
        <v>1184</v>
      </c>
      <c r="I38" s="172" t="s">
        <v>4150</v>
      </c>
      <c r="J38" s="174">
        <v>10345439</v>
      </c>
      <c r="K38" s="172" t="s">
        <v>2553</v>
      </c>
      <c r="L38" s="177">
        <v>30</v>
      </c>
      <c r="M38" s="240"/>
      <c r="N38" s="240"/>
      <c r="O38" s="233"/>
      <c r="P38" s="233"/>
      <c r="Q38" s="233"/>
      <c r="R38" s="247"/>
      <c r="S38" s="247"/>
      <c r="T38" s="238"/>
      <c r="U38" s="238"/>
      <c r="V38" s="238"/>
      <c r="W38" s="238"/>
      <c r="X38" s="238"/>
      <c r="Y38" s="238"/>
      <c r="Z38" s="238"/>
      <c r="AA38" s="238"/>
      <c r="AB38" s="239"/>
      <c r="AC38" s="238"/>
      <c r="AE38" s="156" t="e">
        <f>SUMIFS([5]HARGA!$B$2:$B$31,[5]HARGA!$A$2:$A$31,K38)</f>
        <v>#VALUE!</v>
      </c>
      <c r="AF38" s="156" t="e">
        <f t="shared" si="0"/>
        <v>#VALUE!</v>
      </c>
    </row>
    <row r="39" spans="1:32" s="157" customFormat="1" x14ac:dyDescent="0.25">
      <c r="A39" s="149" t="s">
        <v>2506</v>
      </c>
      <c r="B39" s="172" t="s">
        <v>2552</v>
      </c>
      <c r="C39" s="173">
        <v>44501</v>
      </c>
      <c r="D39" s="174">
        <v>118</v>
      </c>
      <c r="E39" s="172" t="s">
        <v>2541</v>
      </c>
      <c r="F39" s="174">
        <v>5042207177</v>
      </c>
      <c r="G39" s="172" t="s">
        <v>1183</v>
      </c>
      <c r="H39" s="172" t="s">
        <v>1184</v>
      </c>
      <c r="I39" s="172" t="s">
        <v>4150</v>
      </c>
      <c r="J39" s="174">
        <v>10116</v>
      </c>
      <c r="K39" s="172" t="s">
        <v>279</v>
      </c>
      <c r="L39" s="177">
        <v>32</v>
      </c>
      <c r="M39" s="240"/>
      <c r="N39" s="240"/>
      <c r="O39" s="233"/>
      <c r="P39" s="233"/>
      <c r="Q39" s="233"/>
      <c r="R39" s="247"/>
      <c r="S39" s="247"/>
      <c r="T39" s="238"/>
      <c r="U39" s="238"/>
      <c r="V39" s="238"/>
      <c r="W39" s="238"/>
      <c r="X39" s="238"/>
      <c r="Y39" s="238"/>
      <c r="Z39" s="238"/>
      <c r="AA39" s="238"/>
      <c r="AB39" s="239"/>
      <c r="AC39" s="238"/>
      <c r="AE39" s="156" t="e">
        <f>SUMIFS([5]HARGA!$B$2:$B$31,[5]HARGA!$A$2:$A$31,K39)</f>
        <v>#VALUE!</v>
      </c>
      <c r="AF39" s="156" t="e">
        <f t="shared" si="0"/>
        <v>#VALUE!</v>
      </c>
    </row>
    <row r="40" spans="1:32" s="157" customFormat="1" x14ac:dyDescent="0.25">
      <c r="A40" s="149" t="s">
        <v>2506</v>
      </c>
      <c r="B40" s="179" t="s">
        <v>4151</v>
      </c>
      <c r="C40" s="180">
        <v>44500</v>
      </c>
      <c r="D40" s="181"/>
      <c r="E40" s="182"/>
      <c r="F40" s="181"/>
      <c r="G40" s="182"/>
      <c r="H40" s="182"/>
      <c r="I40" s="182"/>
      <c r="J40" s="181"/>
      <c r="K40" s="182"/>
      <c r="L40" s="185"/>
      <c r="M40" s="252"/>
      <c r="N40" s="231"/>
      <c r="O40" s="233"/>
      <c r="P40" s="233"/>
      <c r="Q40" s="247"/>
      <c r="R40" s="247"/>
      <c r="S40" s="247"/>
      <c r="T40" s="238"/>
      <c r="U40" s="238"/>
      <c r="V40" s="238"/>
      <c r="W40" s="238"/>
      <c r="X40" s="238"/>
      <c r="Y40" s="238"/>
      <c r="Z40" s="238"/>
      <c r="AA40" s="238"/>
      <c r="AB40" s="239"/>
      <c r="AC40" s="238"/>
      <c r="AE40" s="156" t="e">
        <f>SUMIFS([5]HARGA!$B$2:$B$31,[5]HARGA!$A$2:$A$31,K40)</f>
        <v>#VALUE!</v>
      </c>
      <c r="AF40" s="156" t="e">
        <f t="shared" si="0"/>
        <v>#VALUE!</v>
      </c>
    </row>
    <row r="41" spans="1:32" s="157" customFormat="1" x14ac:dyDescent="0.25">
      <c r="A41" s="149" t="s">
        <v>2506</v>
      </c>
      <c r="B41" s="160" t="s">
        <v>808</v>
      </c>
      <c r="C41" s="248">
        <v>44502</v>
      </c>
      <c r="D41" s="161">
        <v>118</v>
      </c>
      <c r="E41" s="160" t="s">
        <v>2541</v>
      </c>
      <c r="F41" s="161">
        <v>5042161028</v>
      </c>
      <c r="G41" s="160" t="s">
        <v>805</v>
      </c>
      <c r="H41" s="160" t="s">
        <v>806</v>
      </c>
      <c r="I41" s="160" t="s">
        <v>2596</v>
      </c>
      <c r="J41" s="161">
        <v>10116</v>
      </c>
      <c r="K41" s="160" t="s">
        <v>279</v>
      </c>
      <c r="L41" s="164">
        <v>32</v>
      </c>
      <c r="M41" s="252" t="s">
        <v>807</v>
      </c>
      <c r="N41" s="231">
        <v>44502</v>
      </c>
      <c r="O41" s="233"/>
      <c r="P41" s="233"/>
      <c r="Q41" s="247"/>
      <c r="R41" s="247"/>
      <c r="S41" s="247"/>
      <c r="T41" s="238"/>
      <c r="U41" s="238"/>
      <c r="V41" s="238"/>
      <c r="W41" s="238"/>
      <c r="X41" s="238"/>
      <c r="Y41" s="238"/>
      <c r="Z41" s="238"/>
      <c r="AA41" s="238"/>
      <c r="AB41" s="239"/>
      <c r="AC41" s="238"/>
      <c r="AE41" s="156" t="e">
        <f>SUMIFS([5]HARGA!$B$2:$B$31,[5]HARGA!$A$2:$A$31,K41)</f>
        <v>#VALUE!</v>
      </c>
      <c r="AF41" s="156" t="e">
        <f t="shared" si="0"/>
        <v>#VALUE!</v>
      </c>
    </row>
    <row r="42" spans="1:32" s="157" customFormat="1" x14ac:dyDescent="0.25">
      <c r="A42" s="149" t="s">
        <v>2506</v>
      </c>
      <c r="B42" s="160" t="s">
        <v>617</v>
      </c>
      <c r="C42" s="248">
        <v>44502</v>
      </c>
      <c r="D42" s="161">
        <v>164</v>
      </c>
      <c r="E42" s="160" t="s">
        <v>2512</v>
      </c>
      <c r="F42" s="161">
        <v>5042233171</v>
      </c>
      <c r="G42" s="160" t="s">
        <v>75</v>
      </c>
      <c r="H42" s="160" t="s">
        <v>76</v>
      </c>
      <c r="I42" s="160" t="s">
        <v>2608</v>
      </c>
      <c r="J42" s="161">
        <v>74559</v>
      </c>
      <c r="K42" s="160" t="s">
        <v>2524</v>
      </c>
      <c r="L42" s="164">
        <v>18</v>
      </c>
      <c r="M42" s="249">
        <v>44502</v>
      </c>
      <c r="N42" s="241" t="s">
        <v>75</v>
      </c>
      <c r="O42" s="242" t="s">
        <v>76</v>
      </c>
      <c r="P42" s="242"/>
      <c r="Q42" s="251" t="s">
        <v>2604</v>
      </c>
      <c r="R42" s="290">
        <v>5042233171</v>
      </c>
      <c r="S42" s="251">
        <v>6008136853</v>
      </c>
      <c r="T42" s="238"/>
      <c r="U42" s="251">
        <v>18</v>
      </c>
      <c r="V42" s="238"/>
      <c r="W42" s="238"/>
      <c r="X42" s="238"/>
      <c r="Y42" s="253">
        <f>U42-L42</f>
        <v>0</v>
      </c>
      <c r="Z42" s="238"/>
      <c r="AA42" s="238"/>
      <c r="AB42" s="239"/>
      <c r="AC42" s="238"/>
      <c r="AE42" s="156" t="e">
        <f>SUMIFS([5]HARGA!$B$2:$B$31,[5]HARGA!$A$2:$A$31,K42)</f>
        <v>#VALUE!</v>
      </c>
      <c r="AF42" s="156" t="e">
        <f t="shared" si="0"/>
        <v>#VALUE!</v>
      </c>
    </row>
    <row r="43" spans="1:32" s="157" customFormat="1" x14ac:dyDescent="0.25">
      <c r="A43" s="149" t="s">
        <v>2506</v>
      </c>
      <c r="B43" s="160" t="s">
        <v>617</v>
      </c>
      <c r="C43" s="248">
        <v>44502</v>
      </c>
      <c r="D43" s="161">
        <v>164</v>
      </c>
      <c r="E43" s="160" t="s">
        <v>2512</v>
      </c>
      <c r="F43" s="161">
        <v>5042233171</v>
      </c>
      <c r="G43" s="160" t="s">
        <v>75</v>
      </c>
      <c r="H43" s="160" t="s">
        <v>76</v>
      </c>
      <c r="I43" s="160" t="s">
        <v>2608</v>
      </c>
      <c r="J43" s="161">
        <v>19310</v>
      </c>
      <c r="K43" s="160" t="s">
        <v>2525</v>
      </c>
      <c r="L43" s="164">
        <v>18</v>
      </c>
      <c r="M43" s="246"/>
      <c r="N43" s="240"/>
      <c r="O43" s="233"/>
      <c r="P43" s="233"/>
      <c r="Q43" s="247"/>
      <c r="R43" s="247"/>
      <c r="S43" s="247"/>
      <c r="T43" s="238"/>
      <c r="U43" s="238"/>
      <c r="V43" s="238"/>
      <c r="W43" s="238"/>
      <c r="X43" s="238"/>
      <c r="Y43" s="238"/>
      <c r="Z43" s="238"/>
      <c r="AA43" s="238"/>
      <c r="AB43" s="239"/>
      <c r="AC43" s="238"/>
      <c r="AE43" s="156" t="e">
        <f>SUMIFS([5]HARGA!$B$2:$B$31,[5]HARGA!$A$2:$A$31,K43)</f>
        <v>#VALUE!</v>
      </c>
      <c r="AF43" s="156" t="e">
        <f t="shared" si="0"/>
        <v>#VALUE!</v>
      </c>
    </row>
    <row r="44" spans="1:32" s="157" customFormat="1" x14ac:dyDescent="0.25">
      <c r="A44" s="149" t="s">
        <v>2506</v>
      </c>
      <c r="B44" s="160" t="s">
        <v>617</v>
      </c>
      <c r="C44" s="248">
        <v>44502</v>
      </c>
      <c r="D44" s="161">
        <v>164</v>
      </c>
      <c r="E44" s="160" t="s">
        <v>2512</v>
      </c>
      <c r="F44" s="161">
        <v>5042233171</v>
      </c>
      <c r="G44" s="160" t="s">
        <v>75</v>
      </c>
      <c r="H44" s="160" t="s">
        <v>76</v>
      </c>
      <c r="I44" s="160" t="s">
        <v>2608</v>
      </c>
      <c r="J44" s="160" t="s">
        <v>2517</v>
      </c>
      <c r="K44" s="160" t="s">
        <v>2518</v>
      </c>
      <c r="L44" s="164">
        <v>1344</v>
      </c>
      <c r="M44" s="246"/>
      <c r="N44" s="240"/>
      <c r="O44" s="233"/>
      <c r="P44" s="233"/>
      <c r="Q44" s="247"/>
      <c r="R44" s="247"/>
      <c r="S44" s="247"/>
      <c r="T44" s="251">
        <v>1344</v>
      </c>
      <c r="U44" s="238"/>
      <c r="V44" s="238"/>
      <c r="W44" s="238"/>
      <c r="X44" s="253">
        <f>T44-L44</f>
        <v>0</v>
      </c>
      <c r="Y44" s="238"/>
      <c r="Z44" s="238"/>
      <c r="AA44" s="238"/>
      <c r="AB44" s="239"/>
      <c r="AC44" s="238"/>
      <c r="AE44" s="156" t="e">
        <f>SUMIFS([5]HARGA!$B$2:$B$31,[5]HARGA!$A$2:$A$31,K44)</f>
        <v>#VALUE!</v>
      </c>
      <c r="AF44" s="156" t="e">
        <f t="shared" si="0"/>
        <v>#VALUE!</v>
      </c>
    </row>
    <row r="45" spans="1:32" s="157" customFormat="1" x14ac:dyDescent="0.25">
      <c r="A45" s="149" t="s">
        <v>2506</v>
      </c>
      <c r="B45" s="160" t="s">
        <v>617</v>
      </c>
      <c r="C45" s="248">
        <v>44502</v>
      </c>
      <c r="D45" s="161">
        <v>164</v>
      </c>
      <c r="E45" s="160" t="s">
        <v>2512</v>
      </c>
      <c r="F45" s="161">
        <v>5042233171</v>
      </c>
      <c r="G45" s="160" t="s">
        <v>75</v>
      </c>
      <c r="H45" s="160" t="s">
        <v>76</v>
      </c>
      <c r="I45" s="160" t="s">
        <v>2608</v>
      </c>
      <c r="J45" s="161">
        <v>33300</v>
      </c>
      <c r="K45" s="160" t="s">
        <v>65</v>
      </c>
      <c r="L45" s="164">
        <v>28</v>
      </c>
      <c r="M45" s="246"/>
      <c r="N45" s="240"/>
      <c r="O45" s="233"/>
      <c r="P45" s="233"/>
      <c r="Q45" s="247"/>
      <c r="R45" s="247"/>
      <c r="S45" s="247"/>
      <c r="T45" s="238"/>
      <c r="U45" s="238"/>
      <c r="V45" s="238"/>
      <c r="W45" s="238"/>
      <c r="X45" s="238"/>
      <c r="Y45" s="238"/>
      <c r="Z45" s="238"/>
      <c r="AA45" s="238"/>
      <c r="AB45" s="239"/>
      <c r="AC45" s="238"/>
      <c r="AE45" s="156" t="e">
        <f>SUMIFS([5]HARGA!$B$2:$B$31,[5]HARGA!$A$2:$A$31,K45)</f>
        <v>#VALUE!</v>
      </c>
      <c r="AF45" s="156" t="e">
        <f t="shared" si="0"/>
        <v>#VALUE!</v>
      </c>
    </row>
    <row r="46" spans="1:32" s="157" customFormat="1" x14ac:dyDescent="0.25">
      <c r="A46" s="149" t="s">
        <v>2506</v>
      </c>
      <c r="B46" s="160" t="s">
        <v>801</v>
      </c>
      <c r="C46" s="248">
        <v>44502</v>
      </c>
      <c r="D46" s="161">
        <v>118</v>
      </c>
      <c r="E46" s="160" t="s">
        <v>2541</v>
      </c>
      <c r="F46" s="161">
        <v>5042202379</v>
      </c>
      <c r="G46" s="160" t="s">
        <v>797</v>
      </c>
      <c r="H46" s="160" t="s">
        <v>798</v>
      </c>
      <c r="I46" s="160" t="s">
        <v>2611</v>
      </c>
      <c r="J46" s="161">
        <v>10116</v>
      </c>
      <c r="K46" s="160" t="s">
        <v>279</v>
      </c>
      <c r="L46" s="164">
        <v>32</v>
      </c>
      <c r="M46" s="252" t="s">
        <v>799</v>
      </c>
      <c r="N46" s="231">
        <v>44502</v>
      </c>
      <c r="O46" s="233"/>
      <c r="P46" s="233"/>
      <c r="Q46" s="247"/>
      <c r="R46" s="247"/>
      <c r="S46" s="247"/>
      <c r="T46" s="238"/>
      <c r="U46" s="238"/>
      <c r="V46" s="238"/>
      <c r="W46" s="238"/>
      <c r="X46" s="238"/>
      <c r="Y46" s="238"/>
      <c r="Z46" s="238"/>
      <c r="AA46" s="238"/>
      <c r="AB46" s="239"/>
      <c r="AC46" s="238"/>
      <c r="AE46" s="156" t="e">
        <f>SUMIFS([5]HARGA!$B$2:$B$31,[5]HARGA!$A$2:$A$31,K46)</f>
        <v>#VALUE!</v>
      </c>
      <c r="AF46" s="156" t="e">
        <f t="shared" si="0"/>
        <v>#VALUE!</v>
      </c>
    </row>
    <row r="47" spans="1:32" s="157" customFormat="1" x14ac:dyDescent="0.25">
      <c r="A47" s="149" t="s">
        <v>2506</v>
      </c>
      <c r="B47" s="160" t="s">
        <v>603</v>
      </c>
      <c r="C47" s="248">
        <v>44502</v>
      </c>
      <c r="D47" s="161">
        <v>164</v>
      </c>
      <c r="E47" s="160" t="s">
        <v>2512</v>
      </c>
      <c r="F47" s="161">
        <v>5042233191</v>
      </c>
      <c r="G47" s="160" t="s">
        <v>2616</v>
      </c>
      <c r="H47" s="160" t="s">
        <v>96</v>
      </c>
      <c r="I47" s="160" t="s">
        <v>2620</v>
      </c>
      <c r="J47" s="161">
        <v>74559</v>
      </c>
      <c r="K47" s="160" t="s">
        <v>2524</v>
      </c>
      <c r="L47" s="164">
        <v>18</v>
      </c>
      <c r="M47" s="249">
        <v>44502</v>
      </c>
      <c r="N47" s="241" t="s">
        <v>95</v>
      </c>
      <c r="O47" s="242" t="s">
        <v>96</v>
      </c>
      <c r="P47" s="242"/>
      <c r="Q47" s="251" t="s">
        <v>2617</v>
      </c>
      <c r="R47" s="317">
        <v>5042233191</v>
      </c>
      <c r="S47" s="251">
        <v>6008136433</v>
      </c>
      <c r="T47" s="238"/>
      <c r="U47" s="251">
        <v>18</v>
      </c>
      <c r="V47" s="238"/>
      <c r="W47" s="238"/>
      <c r="X47" s="238"/>
      <c r="Y47" s="253">
        <f>U47-L47</f>
        <v>0</v>
      </c>
      <c r="Z47" s="238"/>
      <c r="AA47" s="238"/>
      <c r="AB47" s="239"/>
      <c r="AC47" s="238"/>
      <c r="AE47" s="156" t="e">
        <f>SUMIFS([5]HARGA!$B$2:$B$31,[5]HARGA!$A$2:$A$31,K47)</f>
        <v>#VALUE!</v>
      </c>
      <c r="AF47" s="156" t="e">
        <f t="shared" si="0"/>
        <v>#VALUE!</v>
      </c>
    </row>
    <row r="48" spans="1:32" s="157" customFormat="1" x14ac:dyDescent="0.25">
      <c r="A48" s="149" t="s">
        <v>2506</v>
      </c>
      <c r="B48" s="160" t="s">
        <v>603</v>
      </c>
      <c r="C48" s="248">
        <v>44502</v>
      </c>
      <c r="D48" s="161">
        <v>164</v>
      </c>
      <c r="E48" s="160" t="s">
        <v>2512</v>
      </c>
      <c r="F48" s="161">
        <v>5042233191</v>
      </c>
      <c r="G48" s="160" t="s">
        <v>2616</v>
      </c>
      <c r="H48" s="160" t="s">
        <v>96</v>
      </c>
      <c r="I48" s="160" t="s">
        <v>2620</v>
      </c>
      <c r="J48" s="161">
        <v>19310</v>
      </c>
      <c r="K48" s="160" t="s">
        <v>2525</v>
      </c>
      <c r="L48" s="164">
        <v>18</v>
      </c>
      <c r="M48" s="246"/>
      <c r="N48" s="240"/>
      <c r="O48" s="233"/>
      <c r="P48" s="233"/>
      <c r="Q48" s="247"/>
      <c r="R48" s="247"/>
      <c r="S48" s="247"/>
      <c r="T48" s="238"/>
      <c r="U48" s="238"/>
      <c r="V48" s="238"/>
      <c r="W48" s="238"/>
      <c r="X48" s="238"/>
      <c r="Y48" s="238"/>
      <c r="Z48" s="238"/>
      <c r="AA48" s="238"/>
      <c r="AB48" s="239"/>
      <c r="AC48" s="238"/>
      <c r="AE48" s="156" t="e">
        <f>SUMIFS([5]HARGA!$B$2:$B$31,[5]HARGA!$A$2:$A$31,K48)</f>
        <v>#VALUE!</v>
      </c>
      <c r="AF48" s="156" t="e">
        <f t="shared" si="0"/>
        <v>#VALUE!</v>
      </c>
    </row>
    <row r="49" spans="1:32" s="157" customFormat="1" x14ac:dyDescent="0.25">
      <c r="A49" s="149" t="s">
        <v>2506</v>
      </c>
      <c r="B49" s="160" t="s">
        <v>603</v>
      </c>
      <c r="C49" s="248">
        <v>44502</v>
      </c>
      <c r="D49" s="161">
        <v>164</v>
      </c>
      <c r="E49" s="160" t="s">
        <v>2512</v>
      </c>
      <c r="F49" s="161">
        <v>5042233191</v>
      </c>
      <c r="G49" s="160" t="s">
        <v>2616</v>
      </c>
      <c r="H49" s="160" t="s">
        <v>96</v>
      </c>
      <c r="I49" s="160" t="s">
        <v>2620</v>
      </c>
      <c r="J49" s="160" t="s">
        <v>2517</v>
      </c>
      <c r="K49" s="160" t="s">
        <v>2518</v>
      </c>
      <c r="L49" s="164">
        <v>1344</v>
      </c>
      <c r="M49" s="246"/>
      <c r="N49" s="240"/>
      <c r="O49" s="233"/>
      <c r="P49" s="233"/>
      <c r="Q49" s="247"/>
      <c r="R49" s="247"/>
      <c r="S49" s="247"/>
      <c r="T49" s="251">
        <v>1344</v>
      </c>
      <c r="U49" s="238"/>
      <c r="V49" s="238"/>
      <c r="W49" s="238"/>
      <c r="X49" s="253">
        <f>T49-L49</f>
        <v>0</v>
      </c>
      <c r="Y49" s="238"/>
      <c r="Z49" s="238"/>
      <c r="AA49" s="238"/>
      <c r="AB49" s="239"/>
      <c r="AC49" s="238"/>
      <c r="AE49" s="156" t="e">
        <f>SUMIFS([5]HARGA!$B$2:$B$31,[5]HARGA!$A$2:$A$31,K49)</f>
        <v>#VALUE!</v>
      </c>
      <c r="AF49" s="156" t="e">
        <f t="shared" si="0"/>
        <v>#VALUE!</v>
      </c>
    </row>
    <row r="50" spans="1:32" s="157" customFormat="1" x14ac:dyDescent="0.25">
      <c r="A50" s="149" t="s">
        <v>2506</v>
      </c>
      <c r="B50" s="160" t="s">
        <v>603</v>
      </c>
      <c r="C50" s="248">
        <v>44502</v>
      </c>
      <c r="D50" s="161">
        <v>164</v>
      </c>
      <c r="E50" s="160" t="s">
        <v>2512</v>
      </c>
      <c r="F50" s="161">
        <v>5042233191</v>
      </c>
      <c r="G50" s="160" t="s">
        <v>2616</v>
      </c>
      <c r="H50" s="160" t="s">
        <v>96</v>
      </c>
      <c r="I50" s="160" t="s">
        <v>2620</v>
      </c>
      <c r="J50" s="161">
        <v>33300</v>
      </c>
      <c r="K50" s="160" t="s">
        <v>65</v>
      </c>
      <c r="L50" s="164">
        <v>28</v>
      </c>
      <c r="M50" s="246"/>
      <c r="N50" s="240"/>
      <c r="O50" s="233"/>
      <c r="P50" s="233"/>
      <c r="Q50" s="247"/>
      <c r="R50" s="247"/>
      <c r="S50" s="247"/>
      <c r="T50" s="238"/>
      <c r="U50" s="238"/>
      <c r="V50" s="238"/>
      <c r="W50" s="238"/>
      <c r="X50" s="238"/>
      <c r="Y50" s="238"/>
      <c r="Z50" s="238"/>
      <c r="AA50" s="238"/>
      <c r="AB50" s="239"/>
      <c r="AC50" s="238"/>
      <c r="AE50" s="156" t="e">
        <f>SUMIFS([5]HARGA!$B$2:$B$31,[5]HARGA!$A$2:$A$31,K50)</f>
        <v>#VALUE!</v>
      </c>
      <c r="AF50" s="156" t="e">
        <f t="shared" si="0"/>
        <v>#VALUE!</v>
      </c>
    </row>
    <row r="51" spans="1:32" s="157" customFormat="1" x14ac:dyDescent="0.25">
      <c r="A51" s="149" t="s">
        <v>2506</v>
      </c>
      <c r="B51" s="160" t="s">
        <v>963</v>
      </c>
      <c r="C51" s="248">
        <v>44502</v>
      </c>
      <c r="D51" s="161">
        <v>164</v>
      </c>
      <c r="E51" s="160" t="s">
        <v>2512</v>
      </c>
      <c r="F51" s="161">
        <v>5042238442</v>
      </c>
      <c r="G51" s="160" t="s">
        <v>2158</v>
      </c>
      <c r="H51" s="160" t="s">
        <v>82</v>
      </c>
      <c r="I51" s="160" t="s">
        <v>2626</v>
      </c>
      <c r="J51" s="161">
        <v>74559</v>
      </c>
      <c r="K51" s="160" t="s">
        <v>2524</v>
      </c>
      <c r="L51" s="164">
        <v>18</v>
      </c>
      <c r="M51" s="249">
        <v>44503</v>
      </c>
      <c r="N51" s="241" t="s">
        <v>2158</v>
      </c>
      <c r="O51" s="242" t="s">
        <v>82</v>
      </c>
      <c r="P51" s="242"/>
      <c r="Q51" s="251">
        <v>21102803834</v>
      </c>
      <c r="R51" s="251">
        <v>5042238442</v>
      </c>
      <c r="S51" s="251">
        <v>6008139936</v>
      </c>
      <c r="T51" s="238"/>
      <c r="U51" s="251">
        <v>16</v>
      </c>
      <c r="V51" s="238"/>
      <c r="W51" s="238"/>
      <c r="X51" s="236"/>
      <c r="Y51" s="237">
        <f>U51-L51</f>
        <v>-2</v>
      </c>
      <c r="Z51" s="236"/>
      <c r="AA51" s="236"/>
      <c r="AB51" s="291" t="s">
        <v>4152</v>
      </c>
      <c r="AC51" s="182" t="s">
        <v>4153</v>
      </c>
      <c r="AE51" s="156" t="e">
        <f>SUMIFS([5]HARGA!$B$2:$B$31,[5]HARGA!$A$2:$A$31,K51)</f>
        <v>#VALUE!</v>
      </c>
      <c r="AF51" s="156" t="e">
        <f t="shared" si="0"/>
        <v>#VALUE!</v>
      </c>
    </row>
    <row r="52" spans="1:32" s="157" customFormat="1" x14ac:dyDescent="0.25">
      <c r="A52" s="149" t="s">
        <v>2506</v>
      </c>
      <c r="B52" s="160" t="s">
        <v>963</v>
      </c>
      <c r="C52" s="248">
        <v>44502</v>
      </c>
      <c r="D52" s="161">
        <v>164</v>
      </c>
      <c r="E52" s="160" t="s">
        <v>2512</v>
      </c>
      <c r="F52" s="161">
        <v>5042238442</v>
      </c>
      <c r="G52" s="160" t="s">
        <v>2158</v>
      </c>
      <c r="H52" s="160" t="s">
        <v>82</v>
      </c>
      <c r="I52" s="160" t="s">
        <v>2626</v>
      </c>
      <c r="J52" s="161">
        <v>19310</v>
      </c>
      <c r="K52" s="160" t="s">
        <v>2525</v>
      </c>
      <c r="L52" s="164">
        <v>18</v>
      </c>
      <c r="M52" s="246"/>
      <c r="N52" s="240"/>
      <c r="O52" s="233"/>
      <c r="P52" s="233"/>
      <c r="Q52" s="247"/>
      <c r="R52" s="247"/>
      <c r="S52" s="247"/>
      <c r="T52" s="238"/>
      <c r="U52" s="238"/>
      <c r="V52" s="238"/>
      <c r="W52" s="238"/>
      <c r="X52" s="236"/>
      <c r="Y52" s="236"/>
      <c r="Z52" s="236"/>
      <c r="AA52" s="236"/>
      <c r="AB52" s="239"/>
      <c r="AC52" s="238"/>
      <c r="AE52" s="156" t="e">
        <f>SUMIFS([5]HARGA!$B$2:$B$31,[5]HARGA!$A$2:$A$31,K52)</f>
        <v>#VALUE!</v>
      </c>
      <c r="AF52" s="156" t="e">
        <f t="shared" si="0"/>
        <v>#VALUE!</v>
      </c>
    </row>
    <row r="53" spans="1:32" s="157" customFormat="1" x14ac:dyDescent="0.25">
      <c r="A53" s="149" t="s">
        <v>2506</v>
      </c>
      <c r="B53" s="160" t="s">
        <v>963</v>
      </c>
      <c r="C53" s="248">
        <v>44502</v>
      </c>
      <c r="D53" s="161">
        <v>164</v>
      </c>
      <c r="E53" s="160" t="s">
        <v>2512</v>
      </c>
      <c r="F53" s="161">
        <v>5042238442</v>
      </c>
      <c r="G53" s="160" t="s">
        <v>2158</v>
      </c>
      <c r="H53" s="160" t="s">
        <v>82</v>
      </c>
      <c r="I53" s="160" t="s">
        <v>2626</v>
      </c>
      <c r="J53" s="160" t="s">
        <v>2517</v>
      </c>
      <c r="K53" s="160" t="s">
        <v>2518</v>
      </c>
      <c r="L53" s="164">
        <v>1152</v>
      </c>
      <c r="M53" s="246"/>
      <c r="N53" s="240"/>
      <c r="O53" s="233"/>
      <c r="P53" s="233"/>
      <c r="Q53" s="247"/>
      <c r="R53" s="247"/>
      <c r="S53" s="247"/>
      <c r="T53" s="251">
        <v>1150</v>
      </c>
      <c r="U53" s="238"/>
      <c r="V53" s="238"/>
      <c r="W53" s="238"/>
      <c r="X53" s="237">
        <f>T53-L53</f>
        <v>-2</v>
      </c>
      <c r="Y53" s="236"/>
      <c r="Z53" s="236"/>
      <c r="AA53" s="236"/>
      <c r="AB53" s="239"/>
      <c r="AC53" s="238"/>
      <c r="AE53" s="156" t="e">
        <f>SUMIFS([5]HARGA!$B$2:$B$31,[5]HARGA!$A$2:$A$31,K53)</f>
        <v>#VALUE!</v>
      </c>
      <c r="AF53" s="156" t="e">
        <f t="shared" si="0"/>
        <v>#VALUE!</v>
      </c>
    </row>
    <row r="54" spans="1:32" s="157" customFormat="1" x14ac:dyDescent="0.25">
      <c r="A54" s="149" t="s">
        <v>2506</v>
      </c>
      <c r="B54" s="160" t="s">
        <v>963</v>
      </c>
      <c r="C54" s="248">
        <v>44502</v>
      </c>
      <c r="D54" s="161">
        <v>164</v>
      </c>
      <c r="E54" s="160" t="s">
        <v>2512</v>
      </c>
      <c r="F54" s="161">
        <v>5042238442</v>
      </c>
      <c r="G54" s="160" t="s">
        <v>2158</v>
      </c>
      <c r="H54" s="160" t="s">
        <v>82</v>
      </c>
      <c r="I54" s="160" t="s">
        <v>2626</v>
      </c>
      <c r="J54" s="161">
        <v>33300</v>
      </c>
      <c r="K54" s="160" t="s">
        <v>65</v>
      </c>
      <c r="L54" s="164">
        <v>24</v>
      </c>
      <c r="M54" s="246"/>
      <c r="N54" s="240"/>
      <c r="O54" s="233"/>
      <c r="P54" s="233"/>
      <c r="Q54" s="247"/>
      <c r="R54" s="247"/>
      <c r="S54" s="247"/>
      <c r="T54" s="238"/>
      <c r="U54" s="238"/>
      <c r="V54" s="238"/>
      <c r="W54" s="238"/>
      <c r="X54" s="236"/>
      <c r="Y54" s="236"/>
      <c r="Z54" s="236"/>
      <c r="AA54" s="236"/>
      <c r="AB54" s="239"/>
      <c r="AC54" s="238"/>
      <c r="AE54" s="156" t="e">
        <f>SUMIFS([5]HARGA!$B$2:$B$31,[5]HARGA!$A$2:$A$31,K54)</f>
        <v>#VALUE!</v>
      </c>
      <c r="AF54" s="156" t="e">
        <f t="shared" si="0"/>
        <v>#VALUE!</v>
      </c>
    </row>
    <row r="55" spans="1:32" s="157" customFormat="1" x14ac:dyDescent="0.25">
      <c r="A55" s="149" t="s">
        <v>2506</v>
      </c>
      <c r="B55" s="160" t="s">
        <v>770</v>
      </c>
      <c r="C55" s="248">
        <v>44502</v>
      </c>
      <c r="D55" s="161">
        <v>164</v>
      </c>
      <c r="E55" s="160" t="s">
        <v>2512</v>
      </c>
      <c r="F55" s="161">
        <v>5042241927</v>
      </c>
      <c r="G55" s="160" t="s">
        <v>218</v>
      </c>
      <c r="H55" s="160" t="s">
        <v>219</v>
      </c>
      <c r="I55" s="160" t="s">
        <v>2633</v>
      </c>
      <c r="J55" s="161">
        <v>74559</v>
      </c>
      <c r="K55" s="160" t="s">
        <v>2524</v>
      </c>
      <c r="L55" s="164">
        <v>18</v>
      </c>
      <c r="M55" s="230">
        <v>44502</v>
      </c>
      <c r="N55" s="231" t="s">
        <v>218</v>
      </c>
      <c r="O55" s="232" t="s">
        <v>219</v>
      </c>
      <c r="P55" s="233"/>
      <c r="Q55" s="255" t="s">
        <v>2630</v>
      </c>
      <c r="R55" s="256">
        <v>5042241927</v>
      </c>
      <c r="S55" s="234">
        <v>6008138949</v>
      </c>
      <c r="T55" s="238"/>
      <c r="U55" s="238">
        <v>18</v>
      </c>
      <c r="V55" s="238"/>
      <c r="W55" s="238"/>
      <c r="X55" s="236"/>
      <c r="Y55" s="237">
        <f>U55-L55</f>
        <v>0</v>
      </c>
      <c r="Z55" s="236"/>
      <c r="AA55" s="236"/>
      <c r="AB55" s="239"/>
      <c r="AC55" s="238"/>
      <c r="AE55" s="156" t="e">
        <f>SUMIFS([5]HARGA!$B$2:$B$31,[5]HARGA!$A$2:$A$31,K55)</f>
        <v>#VALUE!</v>
      </c>
      <c r="AF55" s="156" t="e">
        <f t="shared" si="0"/>
        <v>#VALUE!</v>
      </c>
    </row>
    <row r="56" spans="1:32" s="157" customFormat="1" x14ac:dyDescent="0.25">
      <c r="A56" s="149" t="s">
        <v>2506</v>
      </c>
      <c r="B56" s="160" t="s">
        <v>770</v>
      </c>
      <c r="C56" s="248">
        <v>44502</v>
      </c>
      <c r="D56" s="161">
        <v>164</v>
      </c>
      <c r="E56" s="160" t="s">
        <v>2512</v>
      </c>
      <c r="F56" s="161">
        <v>5042241927</v>
      </c>
      <c r="G56" s="160" t="s">
        <v>218</v>
      </c>
      <c r="H56" s="160" t="s">
        <v>219</v>
      </c>
      <c r="I56" s="160" t="s">
        <v>2633</v>
      </c>
      <c r="J56" s="161">
        <v>19310</v>
      </c>
      <c r="K56" s="160" t="s">
        <v>2525</v>
      </c>
      <c r="L56" s="164">
        <v>18</v>
      </c>
      <c r="M56" s="246"/>
      <c r="N56" s="246"/>
      <c r="O56" s="247"/>
      <c r="P56" s="247"/>
      <c r="Q56" s="247"/>
      <c r="R56" s="247"/>
      <c r="S56" s="247"/>
      <c r="T56" s="238"/>
      <c r="U56" s="238"/>
      <c r="V56" s="238"/>
      <c r="W56" s="238"/>
      <c r="X56" s="236"/>
      <c r="Y56" s="236"/>
      <c r="Z56" s="236"/>
      <c r="AA56" s="236"/>
      <c r="AB56" s="239"/>
      <c r="AC56" s="238"/>
      <c r="AE56" s="156" t="e">
        <f>SUMIFS([5]HARGA!$B$2:$B$31,[5]HARGA!$A$2:$A$31,K56)</f>
        <v>#VALUE!</v>
      </c>
      <c r="AF56" s="156" t="e">
        <f t="shared" si="0"/>
        <v>#VALUE!</v>
      </c>
    </row>
    <row r="57" spans="1:32" s="157" customFormat="1" x14ac:dyDescent="0.25">
      <c r="A57" s="149" t="s">
        <v>2506</v>
      </c>
      <c r="B57" s="160" t="s">
        <v>770</v>
      </c>
      <c r="C57" s="248">
        <v>44502</v>
      </c>
      <c r="D57" s="161">
        <v>164</v>
      </c>
      <c r="E57" s="160" t="s">
        <v>2512</v>
      </c>
      <c r="F57" s="161">
        <v>5042241927</v>
      </c>
      <c r="G57" s="160" t="s">
        <v>218</v>
      </c>
      <c r="H57" s="160" t="s">
        <v>219</v>
      </c>
      <c r="I57" s="160" t="s">
        <v>2633</v>
      </c>
      <c r="J57" s="160" t="s">
        <v>2517</v>
      </c>
      <c r="K57" s="160" t="s">
        <v>2518</v>
      </c>
      <c r="L57" s="164">
        <v>1152</v>
      </c>
      <c r="M57" s="246"/>
      <c r="N57" s="246"/>
      <c r="O57" s="247"/>
      <c r="P57" s="247"/>
      <c r="Q57" s="247"/>
      <c r="R57" s="247"/>
      <c r="S57" s="247"/>
      <c r="T57" s="234">
        <v>1152</v>
      </c>
      <c r="U57" s="238"/>
      <c r="V57" s="238"/>
      <c r="W57" s="238"/>
      <c r="X57" s="253">
        <f>T57-L57</f>
        <v>0</v>
      </c>
      <c r="Y57" s="238"/>
      <c r="Z57" s="238"/>
      <c r="AA57" s="238"/>
      <c r="AB57" s="239"/>
      <c r="AC57" s="238"/>
      <c r="AE57" s="156" t="e">
        <f>SUMIFS([5]HARGA!$B$2:$B$31,[5]HARGA!$A$2:$A$31,K57)</f>
        <v>#VALUE!</v>
      </c>
      <c r="AF57" s="156" t="e">
        <f t="shared" si="0"/>
        <v>#VALUE!</v>
      </c>
    </row>
    <row r="58" spans="1:32" s="157" customFormat="1" x14ac:dyDescent="0.25">
      <c r="A58" s="149" t="s">
        <v>2506</v>
      </c>
      <c r="B58" s="160" t="s">
        <v>770</v>
      </c>
      <c r="C58" s="248">
        <v>44502</v>
      </c>
      <c r="D58" s="161">
        <v>164</v>
      </c>
      <c r="E58" s="160" t="s">
        <v>2512</v>
      </c>
      <c r="F58" s="161">
        <v>5042241927</v>
      </c>
      <c r="G58" s="160" t="s">
        <v>218</v>
      </c>
      <c r="H58" s="160" t="s">
        <v>219</v>
      </c>
      <c r="I58" s="160" t="s">
        <v>2633</v>
      </c>
      <c r="J58" s="161">
        <v>33300</v>
      </c>
      <c r="K58" s="160" t="s">
        <v>65</v>
      </c>
      <c r="L58" s="164">
        <v>24</v>
      </c>
      <c r="M58" s="246"/>
      <c r="N58" s="246"/>
      <c r="O58" s="247"/>
      <c r="P58" s="247"/>
      <c r="Q58" s="247"/>
      <c r="R58" s="247"/>
      <c r="S58" s="247"/>
      <c r="T58" s="238"/>
      <c r="U58" s="238"/>
      <c r="V58" s="238"/>
      <c r="W58" s="238"/>
      <c r="X58" s="236"/>
      <c r="Y58" s="236"/>
      <c r="Z58" s="236"/>
      <c r="AA58" s="238"/>
      <c r="AB58" s="239"/>
      <c r="AC58" s="238"/>
      <c r="AE58" s="156" t="e">
        <f>SUMIFS([5]HARGA!$B$2:$B$31,[5]HARGA!$A$2:$A$31,K58)</f>
        <v>#VALUE!</v>
      </c>
      <c r="AF58" s="156" t="e">
        <f t="shared" si="0"/>
        <v>#VALUE!</v>
      </c>
    </row>
    <row r="59" spans="1:32" s="157" customFormat="1" x14ac:dyDescent="0.25">
      <c r="A59" s="149" t="s">
        <v>2506</v>
      </c>
      <c r="B59" s="160" t="s">
        <v>977</v>
      </c>
      <c r="C59" s="248">
        <v>44502</v>
      </c>
      <c r="D59" s="161">
        <v>164</v>
      </c>
      <c r="E59" s="160" t="s">
        <v>2512</v>
      </c>
      <c r="F59" s="161">
        <v>5042243293</v>
      </c>
      <c r="G59" s="160" t="s">
        <v>517</v>
      </c>
      <c r="H59" s="160" t="s">
        <v>518</v>
      </c>
      <c r="I59" s="160" t="s">
        <v>2638</v>
      </c>
      <c r="J59" s="161">
        <v>74559</v>
      </c>
      <c r="K59" s="160" t="s">
        <v>2524</v>
      </c>
      <c r="L59" s="164">
        <v>18</v>
      </c>
      <c r="M59" s="249">
        <v>44503</v>
      </c>
      <c r="N59" s="249" t="s">
        <v>517</v>
      </c>
      <c r="O59" s="250" t="s">
        <v>518</v>
      </c>
      <c r="P59" s="250"/>
      <c r="Q59" s="251">
        <v>21102803818</v>
      </c>
      <c r="R59" s="251">
        <v>5042243293</v>
      </c>
      <c r="S59" s="251">
        <v>6008137878</v>
      </c>
      <c r="T59" s="238"/>
      <c r="U59" s="251">
        <v>18</v>
      </c>
      <c r="V59" s="238"/>
      <c r="W59" s="238"/>
      <c r="X59" s="236"/>
      <c r="Y59" s="237">
        <f>U59-L59</f>
        <v>0</v>
      </c>
      <c r="Z59" s="236"/>
      <c r="AA59" s="238"/>
      <c r="AB59" s="239"/>
      <c r="AC59" s="238"/>
      <c r="AE59" s="156" t="e">
        <f>SUMIFS([5]HARGA!$B$2:$B$31,[5]HARGA!$A$2:$A$31,K59)</f>
        <v>#VALUE!</v>
      </c>
      <c r="AF59" s="156" t="e">
        <f t="shared" si="0"/>
        <v>#VALUE!</v>
      </c>
    </row>
    <row r="60" spans="1:32" s="157" customFormat="1" x14ac:dyDescent="0.25">
      <c r="A60" s="149" t="s">
        <v>2506</v>
      </c>
      <c r="B60" s="160" t="s">
        <v>977</v>
      </c>
      <c r="C60" s="248">
        <v>44502</v>
      </c>
      <c r="D60" s="161">
        <v>164</v>
      </c>
      <c r="E60" s="160" t="s">
        <v>2512</v>
      </c>
      <c r="F60" s="161">
        <v>5042243293</v>
      </c>
      <c r="G60" s="160" t="s">
        <v>517</v>
      </c>
      <c r="H60" s="160" t="s">
        <v>518</v>
      </c>
      <c r="I60" s="160" t="s">
        <v>2638</v>
      </c>
      <c r="J60" s="161">
        <v>19310</v>
      </c>
      <c r="K60" s="160" t="s">
        <v>2525</v>
      </c>
      <c r="L60" s="164">
        <v>18</v>
      </c>
      <c r="M60" s="246"/>
      <c r="N60" s="246"/>
      <c r="O60" s="247"/>
      <c r="P60" s="247"/>
      <c r="Q60" s="247"/>
      <c r="R60" s="247"/>
      <c r="S60" s="247"/>
      <c r="T60" s="238"/>
      <c r="U60" s="238"/>
      <c r="V60" s="238"/>
      <c r="W60" s="238"/>
      <c r="X60" s="236"/>
      <c r="Y60" s="236"/>
      <c r="Z60" s="236"/>
      <c r="AA60" s="238"/>
      <c r="AB60" s="239"/>
      <c r="AC60" s="238"/>
      <c r="AE60" s="156" t="e">
        <f>SUMIFS([5]HARGA!$B$2:$B$31,[5]HARGA!$A$2:$A$31,K60)</f>
        <v>#VALUE!</v>
      </c>
      <c r="AF60" s="156" t="e">
        <f t="shared" si="0"/>
        <v>#VALUE!</v>
      </c>
    </row>
    <row r="61" spans="1:32" s="157" customFormat="1" x14ac:dyDescent="0.25">
      <c r="A61" s="149" t="s">
        <v>2506</v>
      </c>
      <c r="B61" s="160" t="s">
        <v>977</v>
      </c>
      <c r="C61" s="248">
        <v>44502</v>
      </c>
      <c r="D61" s="161">
        <v>164</v>
      </c>
      <c r="E61" s="160" t="s">
        <v>2512</v>
      </c>
      <c r="F61" s="161">
        <v>5042243293</v>
      </c>
      <c r="G61" s="160" t="s">
        <v>517</v>
      </c>
      <c r="H61" s="160" t="s">
        <v>518</v>
      </c>
      <c r="I61" s="160" t="s">
        <v>2638</v>
      </c>
      <c r="J61" s="160" t="s">
        <v>2517</v>
      </c>
      <c r="K61" s="160" t="s">
        <v>2518</v>
      </c>
      <c r="L61" s="164">
        <v>1344</v>
      </c>
      <c r="M61" s="246"/>
      <c r="N61" s="246"/>
      <c r="O61" s="247"/>
      <c r="P61" s="247"/>
      <c r="Q61" s="247"/>
      <c r="R61" s="247"/>
      <c r="S61" s="247"/>
      <c r="T61" s="251">
        <v>1344</v>
      </c>
      <c r="U61" s="238"/>
      <c r="V61" s="238"/>
      <c r="W61" s="238"/>
      <c r="X61" s="237">
        <f>T61-L61</f>
        <v>0</v>
      </c>
      <c r="Y61" s="236"/>
      <c r="Z61" s="236"/>
      <c r="AA61" s="238"/>
      <c r="AB61" s="239"/>
      <c r="AC61" s="238"/>
      <c r="AE61" s="156" t="e">
        <f>SUMIFS([5]HARGA!$B$2:$B$31,[5]HARGA!$A$2:$A$31,K61)</f>
        <v>#VALUE!</v>
      </c>
      <c r="AF61" s="156" t="e">
        <f t="shared" si="0"/>
        <v>#VALUE!</v>
      </c>
    </row>
    <row r="62" spans="1:32" s="157" customFormat="1" x14ac:dyDescent="0.25">
      <c r="A62" s="149" t="s">
        <v>2506</v>
      </c>
      <c r="B62" s="160" t="s">
        <v>977</v>
      </c>
      <c r="C62" s="248">
        <v>44502</v>
      </c>
      <c r="D62" s="161">
        <v>164</v>
      </c>
      <c r="E62" s="160" t="s">
        <v>2512</v>
      </c>
      <c r="F62" s="161">
        <v>5042243293</v>
      </c>
      <c r="G62" s="160" t="s">
        <v>517</v>
      </c>
      <c r="H62" s="160" t="s">
        <v>518</v>
      </c>
      <c r="I62" s="160" t="s">
        <v>2638</v>
      </c>
      <c r="J62" s="161">
        <v>33300</v>
      </c>
      <c r="K62" s="160" t="s">
        <v>65</v>
      </c>
      <c r="L62" s="164">
        <v>28</v>
      </c>
      <c r="M62" s="246"/>
      <c r="N62" s="246"/>
      <c r="O62" s="247"/>
      <c r="P62" s="247"/>
      <c r="Q62" s="247"/>
      <c r="R62" s="247"/>
      <c r="S62" s="247"/>
      <c r="T62" s="238"/>
      <c r="U62" s="238"/>
      <c r="V62" s="238"/>
      <c r="W62" s="238"/>
      <c r="X62" s="236"/>
      <c r="Y62" s="236"/>
      <c r="Z62" s="236"/>
      <c r="AA62" s="238"/>
      <c r="AB62" s="239"/>
      <c r="AC62" s="238"/>
      <c r="AE62" s="156" t="e">
        <f>SUMIFS([5]HARGA!$B$2:$B$31,[5]HARGA!$A$2:$A$31,K62)</f>
        <v>#VALUE!</v>
      </c>
      <c r="AF62" s="156" t="e">
        <f t="shared" si="0"/>
        <v>#VALUE!</v>
      </c>
    </row>
    <row r="63" spans="1:32" s="157" customFormat="1" x14ac:dyDescent="0.25">
      <c r="A63" s="149" t="s">
        <v>2506</v>
      </c>
      <c r="B63" s="160" t="s">
        <v>4154</v>
      </c>
      <c r="C63" s="248">
        <v>44503</v>
      </c>
      <c r="D63" s="161">
        <v>164</v>
      </c>
      <c r="E63" s="160" t="s">
        <v>2512</v>
      </c>
      <c r="F63" s="161">
        <v>5042244335</v>
      </c>
      <c r="G63" s="160" t="s">
        <v>559</v>
      </c>
      <c r="H63" s="160" t="s">
        <v>560</v>
      </c>
      <c r="I63" s="160" t="s">
        <v>2646</v>
      </c>
      <c r="J63" s="161">
        <v>74559</v>
      </c>
      <c r="K63" s="160" t="s">
        <v>2524</v>
      </c>
      <c r="L63" s="164">
        <v>18</v>
      </c>
      <c r="M63" s="249">
        <v>44516</v>
      </c>
      <c r="N63" s="249" t="s">
        <v>4143</v>
      </c>
      <c r="O63" s="250" t="s">
        <v>560</v>
      </c>
      <c r="P63" s="250"/>
      <c r="Q63" s="282" t="s">
        <v>2644</v>
      </c>
      <c r="R63" s="287">
        <v>5042244335</v>
      </c>
      <c r="S63" s="251">
        <v>6008178029</v>
      </c>
      <c r="U63" s="251">
        <v>18</v>
      </c>
      <c r="V63" s="238"/>
      <c r="W63" s="238"/>
      <c r="X63" s="238"/>
      <c r="Y63" s="253">
        <f>U63-L63</f>
        <v>0</v>
      </c>
      <c r="Z63" s="238"/>
      <c r="AA63" s="238"/>
      <c r="AB63" s="239"/>
      <c r="AC63" s="238"/>
      <c r="AE63" s="156" t="e">
        <f>SUMIFS([5]HARGA!$B$2:$B$31,[5]HARGA!$A$2:$A$31,K63)</f>
        <v>#VALUE!</v>
      </c>
      <c r="AF63" s="156" t="e">
        <f t="shared" si="0"/>
        <v>#VALUE!</v>
      </c>
    </row>
    <row r="64" spans="1:32" s="157" customFormat="1" x14ac:dyDescent="0.25">
      <c r="A64" s="149" t="s">
        <v>2506</v>
      </c>
      <c r="B64" s="160" t="s">
        <v>4154</v>
      </c>
      <c r="C64" s="248">
        <v>44503</v>
      </c>
      <c r="D64" s="161">
        <v>164</v>
      </c>
      <c r="E64" s="160" t="s">
        <v>2512</v>
      </c>
      <c r="F64" s="161">
        <v>5042244335</v>
      </c>
      <c r="G64" s="160" t="s">
        <v>559</v>
      </c>
      <c r="H64" s="160" t="s">
        <v>560</v>
      </c>
      <c r="I64" s="160" t="s">
        <v>2646</v>
      </c>
      <c r="J64" s="161">
        <v>19310</v>
      </c>
      <c r="K64" s="160" t="s">
        <v>2525</v>
      </c>
      <c r="L64" s="164">
        <v>18</v>
      </c>
      <c r="M64" s="246"/>
      <c r="N64" s="246"/>
      <c r="O64" s="247"/>
      <c r="P64" s="247"/>
      <c r="Q64" s="247"/>
      <c r="R64" s="247"/>
      <c r="S64" s="247"/>
      <c r="T64" s="238"/>
      <c r="U64" s="238"/>
      <c r="V64" s="238"/>
      <c r="W64" s="238"/>
      <c r="X64" s="238"/>
      <c r="Y64" s="238"/>
      <c r="Z64" s="238"/>
      <c r="AA64" s="238"/>
      <c r="AB64" s="239"/>
      <c r="AC64" s="238"/>
      <c r="AE64" s="156" t="e">
        <f>SUMIFS([5]HARGA!$B$2:$B$31,[5]HARGA!$A$2:$A$31,K64)</f>
        <v>#VALUE!</v>
      </c>
      <c r="AF64" s="156" t="e">
        <f t="shared" si="0"/>
        <v>#VALUE!</v>
      </c>
    </row>
    <row r="65" spans="1:32" s="157" customFormat="1" x14ac:dyDescent="0.25">
      <c r="A65" s="149" t="s">
        <v>2506</v>
      </c>
      <c r="B65" s="160" t="s">
        <v>4154</v>
      </c>
      <c r="C65" s="248">
        <v>44503</v>
      </c>
      <c r="D65" s="161">
        <v>164</v>
      </c>
      <c r="E65" s="160" t="s">
        <v>2512</v>
      </c>
      <c r="F65" s="161">
        <v>5042244335</v>
      </c>
      <c r="G65" s="160" t="s">
        <v>559</v>
      </c>
      <c r="H65" s="160" t="s">
        <v>560</v>
      </c>
      <c r="I65" s="160" t="s">
        <v>2646</v>
      </c>
      <c r="J65" s="160" t="s">
        <v>2517</v>
      </c>
      <c r="K65" s="160" t="s">
        <v>2518</v>
      </c>
      <c r="L65" s="164">
        <v>1152</v>
      </c>
      <c r="M65" s="246"/>
      <c r="N65" s="246"/>
      <c r="O65" s="247"/>
      <c r="P65" s="247"/>
      <c r="Q65" s="247"/>
      <c r="R65" s="247"/>
      <c r="S65" s="247"/>
      <c r="T65" s="251">
        <v>1152</v>
      </c>
      <c r="U65" s="238"/>
      <c r="V65" s="238"/>
      <c r="W65" s="238"/>
      <c r="X65" s="253">
        <f>T65-L65</f>
        <v>0</v>
      </c>
      <c r="Y65" s="238"/>
      <c r="Z65" s="238"/>
      <c r="AA65" s="238"/>
      <c r="AB65" s="239"/>
      <c r="AC65" s="238"/>
      <c r="AE65" s="156" t="e">
        <f>SUMIFS([5]HARGA!$B$2:$B$31,[5]HARGA!$A$2:$A$31,K65)</f>
        <v>#VALUE!</v>
      </c>
      <c r="AF65" s="156" t="e">
        <f t="shared" si="0"/>
        <v>#VALUE!</v>
      </c>
    </row>
    <row r="66" spans="1:32" s="157" customFormat="1" x14ac:dyDescent="0.25">
      <c r="A66" s="149" t="s">
        <v>2506</v>
      </c>
      <c r="B66" s="160" t="s">
        <v>4154</v>
      </c>
      <c r="C66" s="248">
        <v>44503</v>
      </c>
      <c r="D66" s="161">
        <v>164</v>
      </c>
      <c r="E66" s="160" t="s">
        <v>2512</v>
      </c>
      <c r="F66" s="161">
        <v>5042244335</v>
      </c>
      <c r="G66" s="160" t="s">
        <v>559</v>
      </c>
      <c r="H66" s="160" t="s">
        <v>560</v>
      </c>
      <c r="I66" s="160" t="s">
        <v>2646</v>
      </c>
      <c r="J66" s="161">
        <v>33300</v>
      </c>
      <c r="K66" s="160" t="s">
        <v>65</v>
      </c>
      <c r="L66" s="164">
        <v>24</v>
      </c>
      <c r="M66" s="246"/>
      <c r="N66" s="246"/>
      <c r="O66" s="247"/>
      <c r="P66" s="247"/>
      <c r="Q66" s="247"/>
      <c r="R66" s="247"/>
      <c r="S66" s="247"/>
      <c r="T66" s="238"/>
      <c r="U66" s="238"/>
      <c r="V66" s="238"/>
      <c r="W66" s="238"/>
      <c r="X66" s="238"/>
      <c r="Y66" s="238"/>
      <c r="Z66" s="238"/>
      <c r="AA66" s="238"/>
      <c r="AB66" s="239"/>
      <c r="AC66" s="238"/>
      <c r="AE66" s="156" t="e">
        <f>SUMIFS([5]HARGA!$B$2:$B$31,[5]HARGA!$A$2:$A$31,K66)</f>
        <v>#VALUE!</v>
      </c>
      <c r="AF66" s="156" t="e">
        <f t="shared" si="0"/>
        <v>#VALUE!</v>
      </c>
    </row>
    <row r="67" spans="1:32" s="157" customFormat="1" x14ac:dyDescent="0.25">
      <c r="A67" s="149" t="s">
        <v>2506</v>
      </c>
      <c r="B67" s="160" t="s">
        <v>1909</v>
      </c>
      <c r="C67" s="248">
        <v>44503</v>
      </c>
      <c r="D67" s="161">
        <v>164</v>
      </c>
      <c r="E67" s="160" t="s">
        <v>2512</v>
      </c>
      <c r="F67" s="161">
        <v>5042255368</v>
      </c>
      <c r="G67" s="160" t="s">
        <v>75</v>
      </c>
      <c r="H67" s="160" t="s">
        <v>76</v>
      </c>
      <c r="I67" s="160" t="s">
        <v>2654</v>
      </c>
      <c r="J67" s="161">
        <v>74559</v>
      </c>
      <c r="K67" s="160" t="s">
        <v>2524</v>
      </c>
      <c r="L67" s="164">
        <v>18</v>
      </c>
      <c r="M67" s="249">
        <v>44506</v>
      </c>
      <c r="N67" s="249" t="s">
        <v>4155</v>
      </c>
      <c r="O67" s="250" t="s">
        <v>518</v>
      </c>
      <c r="P67" s="250"/>
      <c r="Q67" s="282" t="s">
        <v>2821</v>
      </c>
      <c r="R67" s="296">
        <v>5042304658</v>
      </c>
      <c r="S67" s="251">
        <v>6008146588</v>
      </c>
      <c r="U67" s="251">
        <v>18</v>
      </c>
      <c r="V67" s="238"/>
      <c r="W67" s="238"/>
      <c r="X67" s="238"/>
      <c r="Y67" s="253">
        <f>U67-L67</f>
        <v>0</v>
      </c>
      <c r="Z67" s="238"/>
      <c r="AA67" s="238"/>
      <c r="AB67" s="239"/>
      <c r="AC67" s="238"/>
      <c r="AE67" s="156" t="e">
        <f>SUMIFS([5]HARGA!$B$2:$B$31,[5]HARGA!$A$2:$A$31,K67)</f>
        <v>#VALUE!</v>
      </c>
      <c r="AF67" s="156" t="e">
        <f t="shared" si="0"/>
        <v>#VALUE!</v>
      </c>
    </row>
    <row r="68" spans="1:32" s="157" customFormat="1" x14ac:dyDescent="0.25">
      <c r="A68" s="149" t="s">
        <v>2506</v>
      </c>
      <c r="B68" s="160" t="s">
        <v>1909</v>
      </c>
      <c r="C68" s="248">
        <v>44503</v>
      </c>
      <c r="D68" s="161">
        <v>164</v>
      </c>
      <c r="E68" s="160" t="s">
        <v>2512</v>
      </c>
      <c r="F68" s="161">
        <v>5042255368</v>
      </c>
      <c r="G68" s="160" t="s">
        <v>75</v>
      </c>
      <c r="H68" s="160" t="s">
        <v>76</v>
      </c>
      <c r="I68" s="160" t="s">
        <v>2654</v>
      </c>
      <c r="J68" s="161">
        <v>19310</v>
      </c>
      <c r="K68" s="160" t="s">
        <v>2525</v>
      </c>
      <c r="L68" s="164">
        <v>18</v>
      </c>
      <c r="M68" s="246"/>
      <c r="N68" s="246"/>
      <c r="O68" s="247"/>
      <c r="P68" s="247"/>
      <c r="Q68" s="247"/>
      <c r="R68" s="247"/>
      <c r="S68" s="247"/>
      <c r="T68" s="238"/>
      <c r="U68" s="238"/>
      <c r="V68" s="238"/>
      <c r="W68" s="238"/>
      <c r="X68" s="238"/>
      <c r="Y68" s="238"/>
      <c r="Z68" s="238"/>
      <c r="AA68" s="238"/>
      <c r="AB68" s="239"/>
      <c r="AC68" s="238"/>
      <c r="AE68" s="156" t="e">
        <f>SUMIFS([5]HARGA!$B$2:$B$31,[5]HARGA!$A$2:$A$31,K68)</f>
        <v>#VALUE!</v>
      </c>
      <c r="AF68" s="156" t="e">
        <f t="shared" ref="AF68:AF131" si="1">AE68*L68</f>
        <v>#VALUE!</v>
      </c>
    </row>
    <row r="69" spans="1:32" s="157" customFormat="1" x14ac:dyDescent="0.25">
      <c r="A69" s="149" t="s">
        <v>2506</v>
      </c>
      <c r="B69" s="160" t="s">
        <v>1909</v>
      </c>
      <c r="C69" s="248">
        <v>44503</v>
      </c>
      <c r="D69" s="161">
        <v>164</v>
      </c>
      <c r="E69" s="160" t="s">
        <v>2512</v>
      </c>
      <c r="F69" s="161">
        <v>5042255368</v>
      </c>
      <c r="G69" s="160" t="s">
        <v>75</v>
      </c>
      <c r="H69" s="160" t="s">
        <v>76</v>
      </c>
      <c r="I69" s="160" t="s">
        <v>2654</v>
      </c>
      <c r="J69" s="160" t="s">
        <v>2517</v>
      </c>
      <c r="K69" s="160" t="s">
        <v>2518</v>
      </c>
      <c r="L69" s="164">
        <v>1344</v>
      </c>
      <c r="M69" s="246"/>
      <c r="N69" s="246"/>
      <c r="O69" s="247"/>
      <c r="P69" s="247"/>
      <c r="Q69" s="247"/>
      <c r="R69" s="247"/>
      <c r="S69" s="247"/>
      <c r="T69" s="251">
        <v>1344</v>
      </c>
      <c r="U69" s="238"/>
      <c r="V69" s="238"/>
      <c r="W69" s="238"/>
      <c r="X69" s="253">
        <f>T69-L69</f>
        <v>0</v>
      </c>
      <c r="Y69" s="238"/>
      <c r="Z69" s="238"/>
      <c r="AA69" s="238"/>
      <c r="AB69" s="239"/>
      <c r="AC69" s="238"/>
      <c r="AE69" s="156" t="e">
        <f>SUMIFS([5]HARGA!$B$2:$B$31,[5]HARGA!$A$2:$A$31,K69)</f>
        <v>#VALUE!</v>
      </c>
      <c r="AF69" s="156" t="e">
        <f t="shared" si="1"/>
        <v>#VALUE!</v>
      </c>
    </row>
    <row r="70" spans="1:32" s="157" customFormat="1" x14ac:dyDescent="0.25">
      <c r="A70" s="149" t="s">
        <v>2506</v>
      </c>
      <c r="B70" s="160" t="s">
        <v>1909</v>
      </c>
      <c r="C70" s="248">
        <v>44503</v>
      </c>
      <c r="D70" s="161">
        <v>164</v>
      </c>
      <c r="E70" s="160" t="s">
        <v>2512</v>
      </c>
      <c r="F70" s="161">
        <v>5042255368</v>
      </c>
      <c r="G70" s="160" t="s">
        <v>75</v>
      </c>
      <c r="H70" s="160" t="s">
        <v>76</v>
      </c>
      <c r="I70" s="160" t="s">
        <v>2654</v>
      </c>
      <c r="J70" s="161">
        <v>33300</v>
      </c>
      <c r="K70" s="160" t="s">
        <v>65</v>
      </c>
      <c r="L70" s="164">
        <v>28</v>
      </c>
      <c r="M70" s="246"/>
      <c r="N70" s="246"/>
      <c r="O70" s="247"/>
      <c r="P70" s="247"/>
      <c r="Q70" s="247"/>
      <c r="R70" s="247"/>
      <c r="S70" s="247"/>
      <c r="T70" s="238"/>
      <c r="U70" s="238"/>
      <c r="V70" s="238"/>
      <c r="W70" s="238"/>
      <c r="X70" s="238"/>
      <c r="Y70" s="238"/>
      <c r="Z70" s="238"/>
      <c r="AA70" s="238"/>
      <c r="AB70" s="239"/>
      <c r="AC70" s="238"/>
      <c r="AE70" s="156" t="e">
        <f>SUMIFS([5]HARGA!$B$2:$B$31,[5]HARGA!$A$2:$A$31,K70)</f>
        <v>#VALUE!</v>
      </c>
      <c r="AF70" s="156" t="e">
        <f t="shared" si="1"/>
        <v>#VALUE!</v>
      </c>
    </row>
    <row r="71" spans="1:32" s="157" customFormat="1" x14ac:dyDescent="0.25">
      <c r="A71" s="149" t="s">
        <v>2506</v>
      </c>
      <c r="B71" s="160" t="s">
        <v>1275</v>
      </c>
      <c r="C71" s="248">
        <v>44503</v>
      </c>
      <c r="D71" s="161">
        <v>164</v>
      </c>
      <c r="E71" s="160" t="s">
        <v>2512</v>
      </c>
      <c r="F71" s="161">
        <v>5042255829</v>
      </c>
      <c r="G71" s="160" t="s">
        <v>2556</v>
      </c>
      <c r="H71" s="160" t="s">
        <v>606</v>
      </c>
      <c r="I71" s="160" t="s">
        <v>2659</v>
      </c>
      <c r="J71" s="161">
        <v>74559</v>
      </c>
      <c r="K71" s="160" t="s">
        <v>2524</v>
      </c>
      <c r="L71" s="164">
        <v>6</v>
      </c>
      <c r="M71" s="249">
        <v>44504</v>
      </c>
      <c r="N71" s="249" t="s">
        <v>4156</v>
      </c>
      <c r="O71" s="250" t="s">
        <v>606</v>
      </c>
      <c r="P71" s="250"/>
      <c r="Q71" s="251">
        <v>21102803811</v>
      </c>
      <c r="R71" s="251">
        <v>5042255829</v>
      </c>
      <c r="S71" s="251">
        <v>6008142564</v>
      </c>
      <c r="U71" s="251">
        <v>6</v>
      </c>
      <c r="V71" s="238"/>
      <c r="W71" s="238"/>
      <c r="X71" s="238"/>
      <c r="Y71" s="253">
        <f>U71-L71</f>
        <v>0</v>
      </c>
      <c r="Z71" s="238"/>
      <c r="AA71" s="238"/>
      <c r="AB71" s="239"/>
      <c r="AC71" s="238"/>
      <c r="AE71" s="156" t="e">
        <f>SUMIFS([5]HARGA!$B$2:$B$31,[5]HARGA!$A$2:$A$31,K71)</f>
        <v>#VALUE!</v>
      </c>
      <c r="AF71" s="156" t="e">
        <f t="shared" si="1"/>
        <v>#VALUE!</v>
      </c>
    </row>
    <row r="72" spans="1:32" s="157" customFormat="1" x14ac:dyDescent="0.25">
      <c r="A72" s="149" t="s">
        <v>2506</v>
      </c>
      <c r="B72" s="160" t="s">
        <v>1275</v>
      </c>
      <c r="C72" s="248">
        <v>44503</v>
      </c>
      <c r="D72" s="161">
        <v>164</v>
      </c>
      <c r="E72" s="160" t="s">
        <v>2512</v>
      </c>
      <c r="F72" s="161">
        <v>5042255829</v>
      </c>
      <c r="G72" s="160" t="s">
        <v>2556</v>
      </c>
      <c r="H72" s="160" t="s">
        <v>606</v>
      </c>
      <c r="I72" s="160" t="s">
        <v>2659</v>
      </c>
      <c r="J72" s="161">
        <v>19310</v>
      </c>
      <c r="K72" s="160" t="s">
        <v>2525</v>
      </c>
      <c r="L72" s="164">
        <v>6</v>
      </c>
      <c r="M72" s="246"/>
      <c r="N72" s="246"/>
      <c r="O72" s="247"/>
      <c r="P72" s="247"/>
      <c r="Q72" s="247"/>
      <c r="R72" s="247"/>
      <c r="S72" s="247"/>
      <c r="T72" s="238"/>
      <c r="U72" s="238"/>
      <c r="V72" s="238"/>
      <c r="W72" s="238"/>
      <c r="X72" s="238"/>
      <c r="Y72" s="238"/>
      <c r="Z72" s="238"/>
      <c r="AA72" s="238"/>
      <c r="AB72" s="239"/>
      <c r="AC72" s="238"/>
      <c r="AE72" s="156" t="e">
        <f>SUMIFS([5]HARGA!$B$2:$B$31,[5]HARGA!$A$2:$A$31,K72)</f>
        <v>#VALUE!</v>
      </c>
      <c r="AF72" s="156" t="e">
        <f t="shared" si="1"/>
        <v>#VALUE!</v>
      </c>
    </row>
    <row r="73" spans="1:32" s="157" customFormat="1" x14ac:dyDescent="0.25">
      <c r="A73" s="149" t="s">
        <v>2506</v>
      </c>
      <c r="B73" s="160" t="s">
        <v>1275</v>
      </c>
      <c r="C73" s="248">
        <v>44503</v>
      </c>
      <c r="D73" s="161">
        <v>164</v>
      </c>
      <c r="E73" s="160" t="s">
        <v>2512</v>
      </c>
      <c r="F73" s="161">
        <v>5042255829</v>
      </c>
      <c r="G73" s="160" t="s">
        <v>2556</v>
      </c>
      <c r="H73" s="160" t="s">
        <v>606</v>
      </c>
      <c r="I73" s="160" t="s">
        <v>2659</v>
      </c>
      <c r="J73" s="160" t="s">
        <v>2517</v>
      </c>
      <c r="K73" s="160" t="s">
        <v>2518</v>
      </c>
      <c r="L73" s="164">
        <v>1152</v>
      </c>
      <c r="M73" s="246"/>
      <c r="N73" s="246"/>
      <c r="O73" s="247"/>
      <c r="P73" s="247"/>
      <c r="Q73" s="247"/>
      <c r="R73" s="247"/>
      <c r="S73" s="247"/>
      <c r="T73" s="251">
        <v>1152</v>
      </c>
      <c r="U73" s="238"/>
      <c r="V73" s="238"/>
      <c r="W73" s="238"/>
      <c r="X73" s="253">
        <f>T73-L73</f>
        <v>0</v>
      </c>
      <c r="Y73" s="238"/>
      <c r="Z73" s="238"/>
      <c r="AA73" s="238"/>
      <c r="AB73" s="239"/>
      <c r="AC73" s="238"/>
      <c r="AE73" s="156" t="e">
        <f>SUMIFS([5]HARGA!$B$2:$B$31,[5]HARGA!$A$2:$A$31,K73)</f>
        <v>#VALUE!</v>
      </c>
      <c r="AF73" s="156" t="e">
        <f t="shared" si="1"/>
        <v>#VALUE!</v>
      </c>
    </row>
    <row r="74" spans="1:32" s="157" customFormat="1" x14ac:dyDescent="0.25">
      <c r="A74" s="149" t="s">
        <v>2506</v>
      </c>
      <c r="B74" s="160" t="s">
        <v>1275</v>
      </c>
      <c r="C74" s="248">
        <v>44503</v>
      </c>
      <c r="D74" s="161">
        <v>164</v>
      </c>
      <c r="E74" s="160" t="s">
        <v>2512</v>
      </c>
      <c r="F74" s="161">
        <v>5042255829</v>
      </c>
      <c r="G74" s="160" t="s">
        <v>2556</v>
      </c>
      <c r="H74" s="160" t="s">
        <v>606</v>
      </c>
      <c r="I74" s="160" t="s">
        <v>2659</v>
      </c>
      <c r="J74" s="161">
        <v>33300</v>
      </c>
      <c r="K74" s="160" t="s">
        <v>65</v>
      </c>
      <c r="L74" s="164">
        <v>24</v>
      </c>
      <c r="M74" s="246"/>
      <c r="N74" s="246"/>
      <c r="O74" s="247"/>
      <c r="P74" s="247"/>
      <c r="Q74" s="247"/>
      <c r="R74" s="247"/>
      <c r="S74" s="247"/>
      <c r="T74" s="238"/>
      <c r="U74" s="238"/>
      <c r="V74" s="238"/>
      <c r="W74" s="238"/>
      <c r="X74" s="238"/>
      <c r="Y74" s="238"/>
      <c r="Z74" s="238"/>
      <c r="AA74" s="238"/>
      <c r="AB74" s="239"/>
      <c r="AC74" s="238"/>
      <c r="AE74" s="156" t="e">
        <f>SUMIFS([5]HARGA!$B$2:$B$31,[5]HARGA!$A$2:$A$31,K74)</f>
        <v>#VALUE!</v>
      </c>
      <c r="AF74" s="156" t="e">
        <f t="shared" si="1"/>
        <v>#VALUE!</v>
      </c>
    </row>
    <row r="75" spans="1:32" s="157" customFormat="1" x14ac:dyDescent="0.25">
      <c r="A75" s="149" t="s">
        <v>2506</v>
      </c>
      <c r="B75" s="160" t="s">
        <v>794</v>
      </c>
      <c r="C75" s="248">
        <v>44503</v>
      </c>
      <c r="D75" s="161">
        <v>118</v>
      </c>
      <c r="E75" s="160" t="s">
        <v>2541</v>
      </c>
      <c r="F75" s="161">
        <v>5042257098</v>
      </c>
      <c r="G75" s="160" t="s">
        <v>2660</v>
      </c>
      <c r="H75" s="160" t="s">
        <v>2661</v>
      </c>
      <c r="I75" s="160" t="s">
        <v>2665</v>
      </c>
      <c r="J75" s="161">
        <v>10116</v>
      </c>
      <c r="K75" s="160" t="s">
        <v>279</v>
      </c>
      <c r="L75" s="164">
        <v>32</v>
      </c>
      <c r="M75" s="252" t="s">
        <v>793</v>
      </c>
      <c r="N75" s="252">
        <v>44503</v>
      </c>
      <c r="O75" s="247"/>
      <c r="P75" s="247"/>
      <c r="Q75" s="247"/>
      <c r="R75" s="247"/>
      <c r="S75" s="247"/>
      <c r="T75" s="238"/>
      <c r="U75" s="238"/>
      <c r="V75" s="238"/>
      <c r="W75" s="238"/>
      <c r="X75" s="238"/>
      <c r="Y75" s="238"/>
      <c r="Z75" s="238"/>
      <c r="AA75" s="238"/>
      <c r="AB75" s="239"/>
      <c r="AC75" s="238"/>
      <c r="AE75" s="156" t="e">
        <f>SUMIFS([5]HARGA!$B$2:$B$31,[5]HARGA!$A$2:$A$31,K75)</f>
        <v>#VALUE!</v>
      </c>
      <c r="AF75" s="156" t="e">
        <f t="shared" si="1"/>
        <v>#VALUE!</v>
      </c>
    </row>
    <row r="76" spans="1:32" s="157" customFormat="1" x14ac:dyDescent="0.25">
      <c r="A76" s="149" t="s">
        <v>2506</v>
      </c>
      <c r="B76" s="160" t="s">
        <v>967</v>
      </c>
      <c r="C76" s="248">
        <v>44503</v>
      </c>
      <c r="D76" s="161">
        <v>164</v>
      </c>
      <c r="E76" s="160" t="s">
        <v>2512</v>
      </c>
      <c r="F76" s="161">
        <v>5042258485</v>
      </c>
      <c r="G76" s="160" t="s">
        <v>95</v>
      </c>
      <c r="H76" s="160" t="s">
        <v>96</v>
      </c>
      <c r="I76" s="160" t="s">
        <v>2673</v>
      </c>
      <c r="J76" s="161">
        <v>74559</v>
      </c>
      <c r="K76" s="160" t="s">
        <v>2524</v>
      </c>
      <c r="L76" s="164">
        <v>18</v>
      </c>
      <c r="M76" s="249">
        <v>44503</v>
      </c>
      <c r="N76" s="249" t="s">
        <v>95</v>
      </c>
      <c r="O76" s="250" t="s">
        <v>96</v>
      </c>
      <c r="P76" s="250"/>
      <c r="Q76" s="282" t="s">
        <v>2666</v>
      </c>
      <c r="R76" s="273">
        <v>5042258485</v>
      </c>
      <c r="S76" s="251">
        <v>6008143448</v>
      </c>
      <c r="U76" s="251">
        <v>18</v>
      </c>
      <c r="V76" s="238"/>
      <c r="W76" s="238"/>
      <c r="X76" s="238"/>
      <c r="Y76" s="253">
        <f>U76-L76</f>
        <v>0</v>
      </c>
      <c r="Z76" s="238"/>
      <c r="AA76" s="238"/>
      <c r="AB76" s="239"/>
      <c r="AC76" s="238"/>
      <c r="AE76" s="156" t="e">
        <f>SUMIFS([5]HARGA!$B$2:$B$31,[5]HARGA!$A$2:$A$31,K76)</f>
        <v>#VALUE!</v>
      </c>
      <c r="AF76" s="156" t="e">
        <f t="shared" si="1"/>
        <v>#VALUE!</v>
      </c>
    </row>
    <row r="77" spans="1:32" s="157" customFormat="1" x14ac:dyDescent="0.25">
      <c r="A77" s="149" t="s">
        <v>2506</v>
      </c>
      <c r="B77" s="160" t="s">
        <v>967</v>
      </c>
      <c r="C77" s="248">
        <v>44503</v>
      </c>
      <c r="D77" s="161">
        <v>164</v>
      </c>
      <c r="E77" s="160" t="s">
        <v>2512</v>
      </c>
      <c r="F77" s="161">
        <v>5042258485</v>
      </c>
      <c r="G77" s="160" t="s">
        <v>95</v>
      </c>
      <c r="H77" s="160" t="s">
        <v>96</v>
      </c>
      <c r="I77" s="160" t="s">
        <v>2673</v>
      </c>
      <c r="J77" s="161">
        <v>19310</v>
      </c>
      <c r="K77" s="160" t="s">
        <v>2525</v>
      </c>
      <c r="L77" s="164">
        <v>18</v>
      </c>
      <c r="M77" s="246"/>
      <c r="N77" s="246"/>
      <c r="O77" s="247"/>
      <c r="P77" s="247"/>
      <c r="Q77" s="247"/>
      <c r="R77" s="247"/>
      <c r="S77" s="247"/>
      <c r="T77" s="238"/>
      <c r="U77" s="238"/>
      <c r="V77" s="238"/>
      <c r="W77" s="238"/>
      <c r="X77" s="238"/>
      <c r="Y77" s="238"/>
      <c r="Z77" s="238"/>
      <c r="AA77" s="238"/>
      <c r="AB77" s="239"/>
      <c r="AC77" s="238"/>
      <c r="AE77" s="156" t="e">
        <f>SUMIFS([5]HARGA!$B$2:$B$31,[5]HARGA!$A$2:$A$31,K77)</f>
        <v>#VALUE!</v>
      </c>
      <c r="AF77" s="156" t="e">
        <f t="shared" si="1"/>
        <v>#VALUE!</v>
      </c>
    </row>
    <row r="78" spans="1:32" s="157" customFormat="1" x14ac:dyDescent="0.25">
      <c r="A78" s="149" t="s">
        <v>2506</v>
      </c>
      <c r="B78" s="160" t="s">
        <v>967</v>
      </c>
      <c r="C78" s="248">
        <v>44503</v>
      </c>
      <c r="D78" s="161">
        <v>164</v>
      </c>
      <c r="E78" s="160" t="s">
        <v>2512</v>
      </c>
      <c r="F78" s="161">
        <v>5042258485</v>
      </c>
      <c r="G78" s="160" t="s">
        <v>95</v>
      </c>
      <c r="H78" s="160" t="s">
        <v>96</v>
      </c>
      <c r="I78" s="160" t="s">
        <v>2673</v>
      </c>
      <c r="J78" s="160" t="s">
        <v>2517</v>
      </c>
      <c r="K78" s="160" t="s">
        <v>2518</v>
      </c>
      <c r="L78" s="164">
        <v>1344</v>
      </c>
      <c r="M78" s="246"/>
      <c r="N78" s="246"/>
      <c r="O78" s="247"/>
      <c r="P78" s="247"/>
      <c r="Q78" s="247"/>
      <c r="R78" s="247"/>
      <c r="S78" s="247"/>
      <c r="T78" s="251">
        <v>1344</v>
      </c>
      <c r="U78" s="238"/>
      <c r="V78" s="238"/>
      <c r="W78" s="238"/>
      <c r="X78" s="253">
        <f>T78-L78</f>
        <v>0</v>
      </c>
      <c r="Y78" s="238"/>
      <c r="Z78" s="238"/>
      <c r="AA78" s="238"/>
      <c r="AB78" s="239"/>
      <c r="AC78" s="238"/>
      <c r="AE78" s="156" t="e">
        <f>SUMIFS([5]HARGA!$B$2:$B$31,[5]HARGA!$A$2:$A$31,K78)</f>
        <v>#VALUE!</v>
      </c>
      <c r="AF78" s="156" t="e">
        <f t="shared" si="1"/>
        <v>#VALUE!</v>
      </c>
    </row>
    <row r="79" spans="1:32" s="157" customFormat="1" x14ac:dyDescent="0.25">
      <c r="A79" s="149" t="s">
        <v>2506</v>
      </c>
      <c r="B79" s="160" t="s">
        <v>967</v>
      </c>
      <c r="C79" s="248">
        <v>44503</v>
      </c>
      <c r="D79" s="161">
        <v>164</v>
      </c>
      <c r="E79" s="160" t="s">
        <v>2512</v>
      </c>
      <c r="F79" s="161">
        <v>5042258485</v>
      </c>
      <c r="G79" s="160" t="s">
        <v>95</v>
      </c>
      <c r="H79" s="160" t="s">
        <v>96</v>
      </c>
      <c r="I79" s="160" t="s">
        <v>2673</v>
      </c>
      <c r="J79" s="161">
        <v>33300</v>
      </c>
      <c r="K79" s="160" t="s">
        <v>65</v>
      </c>
      <c r="L79" s="164">
        <v>28</v>
      </c>
      <c r="M79" s="246"/>
      <c r="N79" s="246"/>
      <c r="O79" s="247"/>
      <c r="P79" s="247"/>
      <c r="Q79" s="247"/>
      <c r="R79" s="247"/>
      <c r="S79" s="247"/>
      <c r="T79" s="238"/>
      <c r="U79" s="238"/>
      <c r="V79" s="238"/>
      <c r="W79" s="238"/>
      <c r="X79" s="238"/>
      <c r="Y79" s="238"/>
      <c r="Z79" s="238"/>
      <c r="AA79" s="238"/>
      <c r="AB79" s="239"/>
      <c r="AC79" s="238"/>
      <c r="AE79" s="156" t="e">
        <f>SUMIFS([5]HARGA!$B$2:$B$31,[5]HARGA!$A$2:$A$31,K79)</f>
        <v>#VALUE!</v>
      </c>
      <c r="AF79" s="156" t="e">
        <f t="shared" si="1"/>
        <v>#VALUE!</v>
      </c>
    </row>
    <row r="80" spans="1:32" s="157" customFormat="1" x14ac:dyDescent="0.25">
      <c r="A80" s="149" t="s">
        <v>2506</v>
      </c>
      <c r="B80" s="160" t="s">
        <v>1317</v>
      </c>
      <c r="C80" s="248">
        <v>44503</v>
      </c>
      <c r="D80" s="161">
        <v>164</v>
      </c>
      <c r="E80" s="160" t="s">
        <v>2512</v>
      </c>
      <c r="F80" s="161">
        <v>5042258577</v>
      </c>
      <c r="G80" s="160" t="s">
        <v>629</v>
      </c>
      <c r="H80" s="160" t="s">
        <v>630</v>
      </c>
      <c r="I80" s="160" t="s">
        <v>2679</v>
      </c>
      <c r="J80" s="161">
        <v>74559</v>
      </c>
      <c r="K80" s="160" t="s">
        <v>2524</v>
      </c>
      <c r="L80" s="164">
        <v>15</v>
      </c>
      <c r="M80" s="249">
        <v>44504</v>
      </c>
      <c r="N80" s="249" t="s">
        <v>4149</v>
      </c>
      <c r="O80" s="250" t="s">
        <v>630</v>
      </c>
      <c r="P80" s="250"/>
      <c r="Q80" s="251">
        <v>21102803801</v>
      </c>
      <c r="R80" s="251">
        <v>5042258577</v>
      </c>
      <c r="S80" s="251">
        <v>6008143538</v>
      </c>
      <c r="U80" s="251">
        <v>15</v>
      </c>
      <c r="V80" s="238"/>
      <c r="W80" s="238"/>
      <c r="X80" s="238"/>
      <c r="Y80" s="253">
        <f>U80-L80</f>
        <v>0</v>
      </c>
      <c r="Z80" s="238"/>
      <c r="AA80" s="238"/>
      <c r="AB80" s="239"/>
      <c r="AC80" s="238"/>
      <c r="AE80" s="156" t="e">
        <f>SUMIFS([5]HARGA!$B$2:$B$31,[5]HARGA!$A$2:$A$31,K80)</f>
        <v>#VALUE!</v>
      </c>
      <c r="AF80" s="156" t="e">
        <f t="shared" si="1"/>
        <v>#VALUE!</v>
      </c>
    </row>
    <row r="81" spans="1:32" s="157" customFormat="1" x14ac:dyDescent="0.25">
      <c r="A81" s="149" t="s">
        <v>2506</v>
      </c>
      <c r="B81" s="160" t="s">
        <v>1317</v>
      </c>
      <c r="C81" s="248">
        <v>44503</v>
      </c>
      <c r="D81" s="161">
        <v>164</v>
      </c>
      <c r="E81" s="160" t="s">
        <v>2512</v>
      </c>
      <c r="F81" s="161">
        <v>5042258577</v>
      </c>
      <c r="G81" s="160" t="s">
        <v>629</v>
      </c>
      <c r="H81" s="160" t="s">
        <v>630</v>
      </c>
      <c r="I81" s="160" t="s">
        <v>2679</v>
      </c>
      <c r="J81" s="161">
        <v>19310</v>
      </c>
      <c r="K81" s="160" t="s">
        <v>2525</v>
      </c>
      <c r="L81" s="164">
        <v>15</v>
      </c>
      <c r="M81" s="246"/>
      <c r="N81" s="246"/>
      <c r="O81" s="247"/>
      <c r="P81" s="247"/>
      <c r="Q81" s="247"/>
      <c r="R81" s="247"/>
      <c r="S81" s="247"/>
      <c r="U81" s="238"/>
      <c r="V81" s="238"/>
      <c r="W81" s="238"/>
      <c r="X81" s="238"/>
      <c r="Y81" s="238"/>
      <c r="Z81" s="238"/>
      <c r="AA81" s="238"/>
      <c r="AB81" s="239"/>
      <c r="AC81" s="238"/>
      <c r="AE81" s="156" t="e">
        <f>SUMIFS([5]HARGA!$B$2:$B$31,[5]HARGA!$A$2:$A$31,K81)</f>
        <v>#VALUE!</v>
      </c>
      <c r="AF81" s="156" t="e">
        <f t="shared" si="1"/>
        <v>#VALUE!</v>
      </c>
    </row>
    <row r="82" spans="1:32" s="157" customFormat="1" x14ac:dyDescent="0.25">
      <c r="A82" s="149" t="s">
        <v>2506</v>
      </c>
      <c r="B82" s="160" t="s">
        <v>1317</v>
      </c>
      <c r="C82" s="248">
        <v>44503</v>
      </c>
      <c r="D82" s="161">
        <v>164</v>
      </c>
      <c r="E82" s="160" t="s">
        <v>2512</v>
      </c>
      <c r="F82" s="161">
        <v>5042258577</v>
      </c>
      <c r="G82" s="160" t="s">
        <v>629</v>
      </c>
      <c r="H82" s="160" t="s">
        <v>630</v>
      </c>
      <c r="I82" s="160" t="s">
        <v>2679</v>
      </c>
      <c r="J82" s="160" t="s">
        <v>2517</v>
      </c>
      <c r="K82" s="160" t="s">
        <v>2518</v>
      </c>
      <c r="L82" s="164">
        <v>1152</v>
      </c>
      <c r="M82" s="246"/>
      <c r="N82" s="246"/>
      <c r="O82" s="247"/>
      <c r="P82" s="247"/>
      <c r="Q82" s="247"/>
      <c r="R82" s="247"/>
      <c r="S82" s="247"/>
      <c r="T82" s="251">
        <v>1152</v>
      </c>
      <c r="U82" s="238"/>
      <c r="V82" s="238"/>
      <c r="W82" s="238"/>
      <c r="X82" s="253">
        <f>T82-L82</f>
        <v>0</v>
      </c>
      <c r="Y82" s="238"/>
      <c r="Z82" s="238"/>
      <c r="AA82" s="238"/>
      <c r="AB82" s="239"/>
      <c r="AC82" s="238"/>
      <c r="AE82" s="156" t="e">
        <f>SUMIFS([5]HARGA!$B$2:$B$31,[5]HARGA!$A$2:$A$31,K82)</f>
        <v>#VALUE!</v>
      </c>
      <c r="AF82" s="156" t="e">
        <f t="shared" si="1"/>
        <v>#VALUE!</v>
      </c>
    </row>
    <row r="83" spans="1:32" s="157" customFormat="1" x14ac:dyDescent="0.25">
      <c r="A83" s="149" t="s">
        <v>2506</v>
      </c>
      <c r="B83" s="160" t="s">
        <v>1317</v>
      </c>
      <c r="C83" s="248">
        <v>44503</v>
      </c>
      <c r="D83" s="161">
        <v>164</v>
      </c>
      <c r="E83" s="160" t="s">
        <v>2512</v>
      </c>
      <c r="F83" s="161">
        <v>5042258577</v>
      </c>
      <c r="G83" s="160" t="s">
        <v>629</v>
      </c>
      <c r="H83" s="160" t="s">
        <v>630</v>
      </c>
      <c r="I83" s="160" t="s">
        <v>2679</v>
      </c>
      <c r="J83" s="161">
        <v>33300</v>
      </c>
      <c r="K83" s="160" t="s">
        <v>65</v>
      </c>
      <c r="L83" s="164">
        <v>24</v>
      </c>
      <c r="M83" s="246"/>
      <c r="N83" s="246"/>
      <c r="O83" s="247"/>
      <c r="P83" s="247"/>
      <c r="Q83" s="247"/>
      <c r="R83" s="247"/>
      <c r="S83" s="247"/>
      <c r="T83" s="238"/>
      <c r="U83" s="238"/>
      <c r="V83" s="238"/>
      <c r="W83" s="238"/>
      <c r="X83" s="238"/>
      <c r="Y83" s="238"/>
      <c r="Z83" s="238"/>
      <c r="AA83" s="238"/>
      <c r="AB83" s="239"/>
      <c r="AC83" s="238"/>
      <c r="AE83" s="156" t="e">
        <f>SUMIFS([5]HARGA!$B$2:$B$31,[5]HARGA!$A$2:$A$31,K83)</f>
        <v>#VALUE!</v>
      </c>
      <c r="AF83" s="156" t="e">
        <f t="shared" si="1"/>
        <v>#VALUE!</v>
      </c>
    </row>
    <row r="84" spans="1:32" s="157" customFormat="1" x14ac:dyDescent="0.25">
      <c r="A84" s="149" t="s">
        <v>2506</v>
      </c>
      <c r="B84" s="160" t="s">
        <v>1120</v>
      </c>
      <c r="C84" s="248">
        <v>44503</v>
      </c>
      <c r="D84" s="161">
        <v>164</v>
      </c>
      <c r="E84" s="160" t="s">
        <v>2512</v>
      </c>
      <c r="F84" s="161">
        <v>5042258291</v>
      </c>
      <c r="G84" s="160" t="s">
        <v>2680</v>
      </c>
      <c r="H84" s="160" t="s">
        <v>261</v>
      </c>
      <c r="I84" s="160" t="s">
        <v>2686</v>
      </c>
      <c r="J84" s="161">
        <v>74559</v>
      </c>
      <c r="K84" s="160" t="s">
        <v>2524</v>
      </c>
      <c r="L84" s="164">
        <v>18</v>
      </c>
      <c r="M84" s="230">
        <v>44503</v>
      </c>
      <c r="N84" s="252" t="s">
        <v>2680</v>
      </c>
      <c r="O84" s="279" t="s">
        <v>261</v>
      </c>
      <c r="P84" s="247"/>
      <c r="Q84" s="255" t="s">
        <v>2684</v>
      </c>
      <c r="R84" s="256">
        <v>5042258291</v>
      </c>
      <c r="S84" s="280">
        <v>6008144368</v>
      </c>
      <c r="U84" s="238">
        <v>18</v>
      </c>
      <c r="V84" s="238"/>
      <c r="W84" s="238"/>
      <c r="X84" s="238"/>
      <c r="Y84" s="253">
        <f>U84-L84</f>
        <v>0</v>
      </c>
      <c r="Z84" s="238"/>
      <c r="AA84" s="238"/>
      <c r="AB84" s="239"/>
      <c r="AC84" s="238"/>
      <c r="AE84" s="156" t="e">
        <f>SUMIFS([5]HARGA!$B$2:$B$31,[5]HARGA!$A$2:$A$31,K84)</f>
        <v>#VALUE!</v>
      </c>
      <c r="AF84" s="156" t="e">
        <f t="shared" si="1"/>
        <v>#VALUE!</v>
      </c>
    </row>
    <row r="85" spans="1:32" s="157" customFormat="1" x14ac:dyDescent="0.25">
      <c r="A85" s="149" t="s">
        <v>2506</v>
      </c>
      <c r="B85" s="160" t="s">
        <v>1120</v>
      </c>
      <c r="C85" s="248">
        <v>44503</v>
      </c>
      <c r="D85" s="161">
        <v>164</v>
      </c>
      <c r="E85" s="160" t="s">
        <v>2512</v>
      </c>
      <c r="F85" s="161">
        <v>5042258291</v>
      </c>
      <c r="G85" s="160" t="s">
        <v>2680</v>
      </c>
      <c r="H85" s="160" t="s">
        <v>261</v>
      </c>
      <c r="I85" s="160" t="s">
        <v>2686</v>
      </c>
      <c r="J85" s="161">
        <v>19310</v>
      </c>
      <c r="K85" s="160" t="s">
        <v>2525</v>
      </c>
      <c r="L85" s="164">
        <v>18</v>
      </c>
      <c r="M85" s="246"/>
      <c r="N85" s="246"/>
      <c r="O85" s="247"/>
      <c r="P85" s="247"/>
      <c r="Q85" s="247"/>
      <c r="R85" s="247"/>
      <c r="S85" s="247"/>
      <c r="T85" s="238"/>
      <c r="U85" s="238"/>
      <c r="V85" s="238"/>
      <c r="W85" s="238"/>
      <c r="X85" s="238"/>
      <c r="Y85" s="238"/>
      <c r="Z85" s="238"/>
      <c r="AA85" s="238"/>
      <c r="AB85" s="239"/>
      <c r="AC85" s="238"/>
      <c r="AE85" s="156" t="e">
        <f>SUMIFS([5]HARGA!$B$2:$B$31,[5]HARGA!$A$2:$A$31,K85)</f>
        <v>#VALUE!</v>
      </c>
      <c r="AF85" s="156" t="e">
        <f t="shared" si="1"/>
        <v>#VALUE!</v>
      </c>
    </row>
    <row r="86" spans="1:32" s="157" customFormat="1" x14ac:dyDescent="0.25">
      <c r="A86" s="149" t="s">
        <v>2506</v>
      </c>
      <c r="B86" s="160" t="s">
        <v>1120</v>
      </c>
      <c r="C86" s="248">
        <v>44503</v>
      </c>
      <c r="D86" s="161">
        <v>164</v>
      </c>
      <c r="E86" s="160" t="s">
        <v>2512</v>
      </c>
      <c r="F86" s="161">
        <v>5042258291</v>
      </c>
      <c r="G86" s="160" t="s">
        <v>2680</v>
      </c>
      <c r="H86" s="160" t="s">
        <v>261</v>
      </c>
      <c r="I86" s="160" t="s">
        <v>2686</v>
      </c>
      <c r="J86" s="160" t="s">
        <v>2517</v>
      </c>
      <c r="K86" s="160" t="s">
        <v>2518</v>
      </c>
      <c r="L86" s="164">
        <v>1152</v>
      </c>
      <c r="M86" s="246"/>
      <c r="N86" s="246"/>
      <c r="O86" s="247"/>
      <c r="P86" s="247"/>
      <c r="Q86" s="247"/>
      <c r="R86" s="247"/>
      <c r="S86" s="247"/>
      <c r="T86" s="234">
        <v>1152</v>
      </c>
      <c r="U86" s="238"/>
      <c r="V86" s="238"/>
      <c r="W86" s="238"/>
      <c r="X86" s="253">
        <f>T86-L86</f>
        <v>0</v>
      </c>
      <c r="Y86" s="238"/>
      <c r="Z86" s="238"/>
      <c r="AA86" s="238"/>
      <c r="AB86" s="239"/>
      <c r="AC86" s="238"/>
      <c r="AE86" s="156" t="e">
        <f>SUMIFS([5]HARGA!$B$2:$B$31,[5]HARGA!$A$2:$A$31,K86)</f>
        <v>#VALUE!</v>
      </c>
      <c r="AF86" s="156" t="e">
        <f t="shared" si="1"/>
        <v>#VALUE!</v>
      </c>
    </row>
    <row r="87" spans="1:32" s="157" customFormat="1" x14ac:dyDescent="0.25">
      <c r="A87" s="149" t="s">
        <v>2506</v>
      </c>
      <c r="B87" s="160" t="s">
        <v>1120</v>
      </c>
      <c r="C87" s="248">
        <v>44503</v>
      </c>
      <c r="D87" s="161">
        <v>164</v>
      </c>
      <c r="E87" s="160" t="s">
        <v>2512</v>
      </c>
      <c r="F87" s="161">
        <v>5042258291</v>
      </c>
      <c r="G87" s="160" t="s">
        <v>2680</v>
      </c>
      <c r="H87" s="160" t="s">
        <v>261</v>
      </c>
      <c r="I87" s="160" t="s">
        <v>2686</v>
      </c>
      <c r="J87" s="161">
        <v>33300</v>
      </c>
      <c r="K87" s="160" t="s">
        <v>65</v>
      </c>
      <c r="L87" s="164">
        <v>24</v>
      </c>
      <c r="M87" s="246"/>
      <c r="N87" s="246"/>
      <c r="O87" s="247"/>
      <c r="P87" s="247"/>
      <c r="Q87" s="247"/>
      <c r="R87" s="247"/>
      <c r="S87" s="247"/>
      <c r="T87" s="238"/>
      <c r="U87" s="238"/>
      <c r="V87" s="238"/>
      <c r="W87" s="238"/>
      <c r="X87" s="238"/>
      <c r="Y87" s="238"/>
      <c r="Z87" s="238"/>
      <c r="AA87" s="238"/>
      <c r="AB87" s="239"/>
      <c r="AC87" s="238"/>
      <c r="AE87" s="156" t="e">
        <f>SUMIFS([5]HARGA!$B$2:$B$31,[5]HARGA!$A$2:$A$31,K87)</f>
        <v>#VALUE!</v>
      </c>
      <c r="AF87" s="156" t="e">
        <f t="shared" si="1"/>
        <v>#VALUE!</v>
      </c>
    </row>
    <row r="88" spans="1:32" s="157" customFormat="1" x14ac:dyDescent="0.25">
      <c r="A88" s="149" t="s">
        <v>2506</v>
      </c>
      <c r="B88" s="160" t="s">
        <v>1287</v>
      </c>
      <c r="C88" s="248">
        <v>44503</v>
      </c>
      <c r="D88" s="161">
        <v>164</v>
      </c>
      <c r="E88" s="160" t="s">
        <v>2512</v>
      </c>
      <c r="F88" s="161">
        <v>5042260871</v>
      </c>
      <c r="G88" s="160" t="s">
        <v>2572</v>
      </c>
      <c r="H88" s="160" t="s">
        <v>948</v>
      </c>
      <c r="I88" s="160" t="s">
        <v>2692</v>
      </c>
      <c r="J88" s="161">
        <v>74559</v>
      </c>
      <c r="K88" s="160" t="s">
        <v>2524</v>
      </c>
      <c r="L88" s="164">
        <v>18</v>
      </c>
      <c r="M88" s="249">
        <v>44504</v>
      </c>
      <c r="N88" s="249" t="s">
        <v>2572</v>
      </c>
      <c r="O88" s="250" t="s">
        <v>948</v>
      </c>
      <c r="P88" s="250"/>
      <c r="Q88" s="251">
        <v>21102803793</v>
      </c>
      <c r="R88" s="251">
        <v>5042260871</v>
      </c>
      <c r="S88" s="251">
        <v>6008145240</v>
      </c>
      <c r="U88" s="251">
        <v>18</v>
      </c>
      <c r="V88" s="238"/>
      <c r="W88" s="238"/>
      <c r="X88" s="238"/>
      <c r="Y88" s="253">
        <f>U88-L88</f>
        <v>0</v>
      </c>
      <c r="Z88" s="238"/>
      <c r="AA88" s="238"/>
      <c r="AB88" s="239"/>
      <c r="AC88" s="238"/>
      <c r="AE88" s="156" t="e">
        <f>SUMIFS([5]HARGA!$B$2:$B$31,[5]HARGA!$A$2:$A$31,K88)</f>
        <v>#VALUE!</v>
      </c>
      <c r="AF88" s="156" t="e">
        <f t="shared" si="1"/>
        <v>#VALUE!</v>
      </c>
    </row>
    <row r="89" spans="1:32" s="157" customFormat="1" x14ac:dyDescent="0.25">
      <c r="A89" s="149" t="s">
        <v>2506</v>
      </c>
      <c r="B89" s="160" t="s">
        <v>1287</v>
      </c>
      <c r="C89" s="248">
        <v>44503</v>
      </c>
      <c r="D89" s="161">
        <v>164</v>
      </c>
      <c r="E89" s="160" t="s">
        <v>2512</v>
      </c>
      <c r="F89" s="161">
        <v>5042260871</v>
      </c>
      <c r="G89" s="160" t="s">
        <v>2572</v>
      </c>
      <c r="H89" s="160" t="s">
        <v>948</v>
      </c>
      <c r="I89" s="160" t="s">
        <v>2692</v>
      </c>
      <c r="J89" s="161">
        <v>19310</v>
      </c>
      <c r="K89" s="160" t="s">
        <v>2525</v>
      </c>
      <c r="L89" s="164">
        <v>18</v>
      </c>
      <c r="M89" s="246"/>
      <c r="N89" s="246"/>
      <c r="O89" s="247"/>
      <c r="P89" s="247"/>
      <c r="Q89" s="247"/>
      <c r="R89" s="247"/>
      <c r="S89" s="247"/>
      <c r="T89" s="238"/>
      <c r="U89" s="238"/>
      <c r="V89" s="238"/>
      <c r="W89" s="238"/>
      <c r="X89" s="238"/>
      <c r="Y89" s="238"/>
      <c r="Z89" s="238"/>
      <c r="AA89" s="238"/>
      <c r="AB89" s="239"/>
      <c r="AC89" s="238"/>
      <c r="AE89" s="156" t="e">
        <f>SUMIFS([5]HARGA!$B$2:$B$31,[5]HARGA!$A$2:$A$31,K89)</f>
        <v>#VALUE!</v>
      </c>
      <c r="AF89" s="156" t="e">
        <f t="shared" si="1"/>
        <v>#VALUE!</v>
      </c>
    </row>
    <row r="90" spans="1:32" s="157" customFormat="1" x14ac:dyDescent="0.25">
      <c r="A90" s="149" t="s">
        <v>2506</v>
      </c>
      <c r="B90" s="160" t="s">
        <v>1287</v>
      </c>
      <c r="C90" s="248">
        <v>44503</v>
      </c>
      <c r="D90" s="161">
        <v>164</v>
      </c>
      <c r="E90" s="160" t="s">
        <v>2512</v>
      </c>
      <c r="F90" s="161">
        <v>5042260871</v>
      </c>
      <c r="G90" s="160" t="s">
        <v>2572</v>
      </c>
      <c r="H90" s="160" t="s">
        <v>948</v>
      </c>
      <c r="I90" s="160" t="s">
        <v>2692</v>
      </c>
      <c r="J90" s="160" t="s">
        <v>2517</v>
      </c>
      <c r="K90" s="160" t="s">
        <v>2518</v>
      </c>
      <c r="L90" s="164">
        <v>1344</v>
      </c>
      <c r="M90" s="246"/>
      <c r="N90" s="246"/>
      <c r="O90" s="247"/>
      <c r="P90" s="247"/>
      <c r="Q90" s="247"/>
      <c r="R90" s="247"/>
      <c r="S90" s="247"/>
      <c r="T90" s="251">
        <v>1344</v>
      </c>
      <c r="U90" s="238"/>
      <c r="V90" s="238"/>
      <c r="W90" s="238"/>
      <c r="X90" s="253">
        <f>T90-L90</f>
        <v>0</v>
      </c>
      <c r="Y90" s="238"/>
      <c r="Z90" s="238"/>
      <c r="AA90" s="238"/>
      <c r="AB90" s="239"/>
      <c r="AC90" s="238"/>
      <c r="AE90" s="156" t="e">
        <f>SUMIFS([5]HARGA!$B$2:$B$31,[5]HARGA!$A$2:$A$31,K90)</f>
        <v>#VALUE!</v>
      </c>
      <c r="AF90" s="156" t="e">
        <f t="shared" si="1"/>
        <v>#VALUE!</v>
      </c>
    </row>
    <row r="91" spans="1:32" s="157" customFormat="1" x14ac:dyDescent="0.25">
      <c r="A91" s="149" t="s">
        <v>2506</v>
      </c>
      <c r="B91" s="160" t="s">
        <v>1287</v>
      </c>
      <c r="C91" s="248">
        <v>44503</v>
      </c>
      <c r="D91" s="161">
        <v>164</v>
      </c>
      <c r="E91" s="160" t="s">
        <v>2512</v>
      </c>
      <c r="F91" s="161">
        <v>5042260871</v>
      </c>
      <c r="G91" s="160" t="s">
        <v>2572</v>
      </c>
      <c r="H91" s="160" t="s">
        <v>948</v>
      </c>
      <c r="I91" s="160" t="s">
        <v>2692</v>
      </c>
      <c r="J91" s="161">
        <v>33300</v>
      </c>
      <c r="K91" s="160" t="s">
        <v>65</v>
      </c>
      <c r="L91" s="164">
        <v>28</v>
      </c>
      <c r="M91" s="246"/>
      <c r="N91" s="246"/>
      <c r="O91" s="247"/>
      <c r="P91" s="247"/>
      <c r="Q91" s="247"/>
      <c r="R91" s="247"/>
      <c r="S91" s="247"/>
      <c r="T91" s="238"/>
      <c r="U91" s="238"/>
      <c r="V91" s="238"/>
      <c r="W91" s="238"/>
      <c r="X91" s="238"/>
      <c r="Y91" s="238"/>
      <c r="Z91" s="238"/>
      <c r="AA91" s="238"/>
      <c r="AB91" s="239"/>
      <c r="AC91" s="238"/>
      <c r="AE91" s="156" t="e">
        <f>SUMIFS([5]HARGA!$B$2:$B$31,[5]HARGA!$A$2:$A$31,K91)</f>
        <v>#VALUE!</v>
      </c>
      <c r="AF91" s="156" t="e">
        <f t="shared" si="1"/>
        <v>#VALUE!</v>
      </c>
    </row>
    <row r="92" spans="1:32" s="157" customFormat="1" x14ac:dyDescent="0.25">
      <c r="A92" s="149" t="s">
        <v>2506</v>
      </c>
      <c r="B92" s="160" t="s">
        <v>1305</v>
      </c>
      <c r="C92" s="248">
        <v>44503</v>
      </c>
      <c r="D92" s="161">
        <v>164</v>
      </c>
      <c r="E92" s="160" t="s">
        <v>2512</v>
      </c>
      <c r="F92" s="161">
        <v>5042261085</v>
      </c>
      <c r="G92" s="160" t="s">
        <v>983</v>
      </c>
      <c r="H92" s="160" t="s">
        <v>984</v>
      </c>
      <c r="I92" s="160" t="s">
        <v>2698</v>
      </c>
      <c r="J92" s="161">
        <v>74559</v>
      </c>
      <c r="K92" s="160" t="s">
        <v>2524</v>
      </c>
      <c r="L92" s="164">
        <v>15</v>
      </c>
      <c r="M92" s="249">
        <v>44514</v>
      </c>
      <c r="N92" s="249" t="s">
        <v>983</v>
      </c>
      <c r="O92" s="250" t="s">
        <v>984</v>
      </c>
      <c r="P92" s="250"/>
      <c r="Q92" s="282" t="s">
        <v>2694</v>
      </c>
      <c r="R92" s="273">
        <v>5042261085</v>
      </c>
      <c r="S92" s="251">
        <v>6008146010</v>
      </c>
      <c r="U92" s="251">
        <v>15</v>
      </c>
      <c r="V92" s="238"/>
      <c r="W92" s="238"/>
      <c r="X92" s="238"/>
      <c r="Y92" s="253">
        <f>U92-L92</f>
        <v>0</v>
      </c>
      <c r="Z92" s="238"/>
      <c r="AA92" s="238"/>
      <c r="AB92" s="239"/>
      <c r="AC92" s="238"/>
      <c r="AE92" s="156" t="e">
        <f>SUMIFS([5]HARGA!$B$2:$B$31,[5]HARGA!$A$2:$A$31,K92)</f>
        <v>#VALUE!</v>
      </c>
      <c r="AF92" s="156" t="e">
        <f t="shared" si="1"/>
        <v>#VALUE!</v>
      </c>
    </row>
    <row r="93" spans="1:32" s="157" customFormat="1" x14ac:dyDescent="0.25">
      <c r="A93" s="149" t="s">
        <v>2506</v>
      </c>
      <c r="B93" s="160" t="s">
        <v>1305</v>
      </c>
      <c r="C93" s="248">
        <v>44503</v>
      </c>
      <c r="D93" s="161">
        <v>164</v>
      </c>
      <c r="E93" s="160" t="s">
        <v>2512</v>
      </c>
      <c r="F93" s="161">
        <v>5042261085</v>
      </c>
      <c r="G93" s="160" t="s">
        <v>983</v>
      </c>
      <c r="H93" s="160" t="s">
        <v>984</v>
      </c>
      <c r="I93" s="160" t="s">
        <v>2698</v>
      </c>
      <c r="J93" s="161">
        <v>19310</v>
      </c>
      <c r="K93" s="160" t="s">
        <v>2525</v>
      </c>
      <c r="L93" s="164">
        <v>15</v>
      </c>
      <c r="M93" s="246"/>
      <c r="N93" s="246"/>
      <c r="O93" s="247"/>
      <c r="P93" s="247"/>
      <c r="Q93" s="247"/>
      <c r="R93" s="247"/>
      <c r="S93" s="247"/>
      <c r="T93" s="238"/>
      <c r="U93" s="238"/>
      <c r="V93" s="238"/>
      <c r="W93" s="238"/>
      <c r="X93" s="238"/>
      <c r="Y93" s="238"/>
      <c r="Z93" s="238"/>
      <c r="AA93" s="238"/>
      <c r="AB93" s="239"/>
      <c r="AC93" s="238"/>
      <c r="AE93" s="156" t="e">
        <f>SUMIFS([5]HARGA!$B$2:$B$31,[5]HARGA!$A$2:$A$31,K93)</f>
        <v>#VALUE!</v>
      </c>
      <c r="AF93" s="156" t="e">
        <f t="shared" si="1"/>
        <v>#VALUE!</v>
      </c>
    </row>
    <row r="94" spans="1:32" s="157" customFormat="1" x14ac:dyDescent="0.25">
      <c r="A94" s="165" t="s">
        <v>2506</v>
      </c>
      <c r="B94" s="182" t="s">
        <v>1305</v>
      </c>
      <c r="C94" s="187">
        <v>44503</v>
      </c>
      <c r="D94" s="181">
        <v>164</v>
      </c>
      <c r="E94" s="182" t="s">
        <v>2512</v>
      </c>
      <c r="F94" s="181">
        <v>5042261085</v>
      </c>
      <c r="G94" s="182" t="s">
        <v>983</v>
      </c>
      <c r="H94" s="182" t="s">
        <v>984</v>
      </c>
      <c r="I94" s="182" t="s">
        <v>2698</v>
      </c>
      <c r="J94" s="182" t="s">
        <v>2517</v>
      </c>
      <c r="K94" s="182" t="s">
        <v>2518</v>
      </c>
      <c r="L94" s="185">
        <v>1152</v>
      </c>
      <c r="M94" s="240"/>
      <c r="N94" s="246"/>
      <c r="O94" s="247"/>
      <c r="P94" s="247"/>
      <c r="Q94" s="247"/>
      <c r="R94" s="247"/>
      <c r="S94" s="247"/>
      <c r="T94" s="251">
        <v>1152</v>
      </c>
      <c r="U94" s="238"/>
      <c r="V94" s="238"/>
      <c r="W94" s="238"/>
      <c r="X94" s="253">
        <f>T94-L94</f>
        <v>0</v>
      </c>
      <c r="Y94" s="238"/>
      <c r="Z94" s="238"/>
      <c r="AA94" s="238"/>
      <c r="AB94" s="239"/>
      <c r="AC94" s="238"/>
      <c r="AE94" s="156" t="e">
        <f>SUMIFS([5]HARGA!$B$2:$B$31,[5]HARGA!$A$2:$A$31,K94)</f>
        <v>#VALUE!</v>
      </c>
      <c r="AF94" s="156" t="e">
        <f t="shared" si="1"/>
        <v>#VALUE!</v>
      </c>
    </row>
    <row r="95" spans="1:32" s="157" customFormat="1" x14ac:dyDescent="0.25">
      <c r="A95" s="165" t="s">
        <v>2506</v>
      </c>
      <c r="B95" s="182" t="s">
        <v>1305</v>
      </c>
      <c r="C95" s="187">
        <v>44503</v>
      </c>
      <c r="D95" s="181">
        <v>164</v>
      </c>
      <c r="E95" s="182" t="s">
        <v>2512</v>
      </c>
      <c r="F95" s="181">
        <v>5042261085</v>
      </c>
      <c r="G95" s="182" t="s">
        <v>983</v>
      </c>
      <c r="H95" s="182" t="s">
        <v>984</v>
      </c>
      <c r="I95" s="182" t="s">
        <v>2698</v>
      </c>
      <c r="J95" s="181">
        <v>33300</v>
      </c>
      <c r="K95" s="182" t="s">
        <v>65</v>
      </c>
      <c r="L95" s="185">
        <v>24</v>
      </c>
      <c r="M95" s="240"/>
      <c r="N95" s="246"/>
      <c r="O95" s="247"/>
      <c r="P95" s="247"/>
      <c r="Q95" s="247"/>
      <c r="R95" s="247"/>
      <c r="S95" s="247"/>
      <c r="T95" s="238"/>
      <c r="U95" s="238"/>
      <c r="V95" s="238"/>
      <c r="W95" s="238"/>
      <c r="X95" s="238"/>
      <c r="Y95" s="238"/>
      <c r="Z95" s="238"/>
      <c r="AA95" s="238"/>
      <c r="AB95" s="239"/>
      <c r="AC95" s="238"/>
      <c r="AE95" s="156" t="e">
        <f>SUMIFS([5]HARGA!$B$2:$B$31,[5]HARGA!$A$2:$A$31,K95)</f>
        <v>#VALUE!</v>
      </c>
      <c r="AF95" s="156" t="e">
        <f t="shared" si="1"/>
        <v>#VALUE!</v>
      </c>
    </row>
    <row r="96" spans="1:32" s="157" customFormat="1" x14ac:dyDescent="0.25">
      <c r="A96" s="165" t="s">
        <v>2506</v>
      </c>
      <c r="B96" s="182" t="s">
        <v>1244</v>
      </c>
      <c r="C96" s="187">
        <v>44503</v>
      </c>
      <c r="D96" s="182" t="s">
        <v>2531</v>
      </c>
      <c r="E96" s="182" t="s">
        <v>2532</v>
      </c>
      <c r="F96" s="182">
        <v>904021450001</v>
      </c>
      <c r="G96" s="182" t="s">
        <v>417</v>
      </c>
      <c r="H96" s="182" t="s">
        <v>418</v>
      </c>
      <c r="I96" s="182" t="s">
        <v>2671</v>
      </c>
      <c r="J96" s="181">
        <v>74560</v>
      </c>
      <c r="K96" s="182" t="s">
        <v>377</v>
      </c>
      <c r="L96" s="185">
        <v>24</v>
      </c>
      <c r="M96" s="281">
        <v>44503</v>
      </c>
      <c r="N96" s="281" t="s">
        <v>417</v>
      </c>
      <c r="O96" s="243" t="s">
        <v>418</v>
      </c>
      <c r="P96" s="243" t="s">
        <v>4157</v>
      </c>
      <c r="Q96" s="243" t="s">
        <v>2731</v>
      </c>
      <c r="R96" s="315">
        <v>904021450001</v>
      </c>
      <c r="S96" s="243" t="s">
        <v>4158</v>
      </c>
      <c r="X96" s="238"/>
      <c r="Y96" s="238"/>
      <c r="Z96" s="238"/>
      <c r="AA96" s="238"/>
      <c r="AB96" s="239"/>
      <c r="AC96" s="238"/>
      <c r="AE96" s="156" t="e">
        <f>SUMIFS([5]HARGA!$B$2:$B$31,[5]HARGA!$A$2:$A$31,K96)</f>
        <v>#VALUE!</v>
      </c>
      <c r="AF96" s="156" t="e">
        <f t="shared" si="1"/>
        <v>#VALUE!</v>
      </c>
    </row>
    <row r="97" spans="1:32" s="157" customFormat="1" x14ac:dyDescent="0.25">
      <c r="A97" s="165" t="s">
        <v>2506</v>
      </c>
      <c r="B97" s="182" t="s">
        <v>1244</v>
      </c>
      <c r="C97" s="187">
        <v>44503</v>
      </c>
      <c r="D97" s="182" t="s">
        <v>2531</v>
      </c>
      <c r="E97" s="182" t="s">
        <v>2532</v>
      </c>
      <c r="F97" s="182">
        <v>904021450001</v>
      </c>
      <c r="G97" s="182" t="s">
        <v>417</v>
      </c>
      <c r="H97" s="182" t="s">
        <v>418</v>
      </c>
      <c r="I97" s="182" t="s">
        <v>2671</v>
      </c>
      <c r="J97" s="181">
        <v>29310</v>
      </c>
      <c r="K97" s="182" t="s">
        <v>2539</v>
      </c>
      <c r="L97" s="185">
        <v>24</v>
      </c>
      <c r="M97" s="240"/>
      <c r="N97" s="246"/>
      <c r="O97" s="247"/>
      <c r="P97" s="247"/>
      <c r="Q97" s="247"/>
      <c r="R97" s="247"/>
      <c r="S97" s="247"/>
      <c r="T97" s="238"/>
      <c r="U97" s="238"/>
      <c r="V97" s="238"/>
      <c r="W97" s="243">
        <v>24</v>
      </c>
      <c r="X97" s="238"/>
      <c r="Y97" s="238"/>
      <c r="Z97" s="238"/>
      <c r="AA97" s="253">
        <f>W97-L97</f>
        <v>0</v>
      </c>
      <c r="AB97" s="239"/>
      <c r="AC97" s="238"/>
      <c r="AE97" s="156" t="e">
        <f>SUMIFS([5]HARGA!$B$2:$B$31,[5]HARGA!$A$2:$A$31,K97)</f>
        <v>#VALUE!</v>
      </c>
      <c r="AF97" s="156" t="e">
        <f t="shared" si="1"/>
        <v>#VALUE!</v>
      </c>
    </row>
    <row r="98" spans="1:32" s="157" customFormat="1" x14ac:dyDescent="0.25">
      <c r="A98" s="165" t="s">
        <v>2506</v>
      </c>
      <c r="B98" s="182" t="s">
        <v>1244</v>
      </c>
      <c r="C98" s="187">
        <v>44503</v>
      </c>
      <c r="D98" s="182" t="s">
        <v>2531</v>
      </c>
      <c r="E98" s="182" t="s">
        <v>2532</v>
      </c>
      <c r="F98" s="182">
        <v>904021450001</v>
      </c>
      <c r="G98" s="182" t="s">
        <v>417</v>
      </c>
      <c r="H98" s="182" t="s">
        <v>418</v>
      </c>
      <c r="I98" s="182" t="s">
        <v>2671</v>
      </c>
      <c r="J98" s="182" t="s">
        <v>2534</v>
      </c>
      <c r="K98" s="182" t="s">
        <v>2535</v>
      </c>
      <c r="L98" s="185">
        <v>1344</v>
      </c>
      <c r="M98" s="240"/>
      <c r="N98" s="246"/>
      <c r="O98" s="247"/>
      <c r="P98" s="247"/>
      <c r="Q98" s="247"/>
      <c r="R98" s="247"/>
      <c r="S98" s="247"/>
      <c r="T98" s="238"/>
      <c r="U98" s="238"/>
      <c r="V98" s="243">
        <v>1344</v>
      </c>
      <c r="W98" s="238"/>
      <c r="X98" s="238"/>
      <c r="Y98" s="238"/>
      <c r="Z98" s="253">
        <f>V98-L98</f>
        <v>0</v>
      </c>
      <c r="AA98" s="238"/>
      <c r="AB98" s="239"/>
      <c r="AC98" s="238"/>
      <c r="AE98" s="156" t="e">
        <f>SUMIFS([5]HARGA!$B$2:$B$31,[5]HARGA!$A$2:$A$31,K98)</f>
        <v>#VALUE!</v>
      </c>
      <c r="AF98" s="156" t="e">
        <f t="shared" si="1"/>
        <v>#VALUE!</v>
      </c>
    </row>
    <row r="99" spans="1:32" s="157" customFormat="1" x14ac:dyDescent="0.25">
      <c r="A99" s="165" t="s">
        <v>2506</v>
      </c>
      <c r="B99" s="182" t="s">
        <v>1144</v>
      </c>
      <c r="C99" s="187">
        <v>44504</v>
      </c>
      <c r="D99" s="181">
        <v>118</v>
      </c>
      <c r="E99" s="182" t="s">
        <v>2541</v>
      </c>
      <c r="F99" s="181">
        <v>5042276286</v>
      </c>
      <c r="G99" s="182" t="s">
        <v>1141</v>
      </c>
      <c r="H99" s="182" t="s">
        <v>1142</v>
      </c>
      <c r="I99" s="182" t="s">
        <v>2702</v>
      </c>
      <c r="J99" s="181">
        <v>10116</v>
      </c>
      <c r="K99" s="182" t="s">
        <v>279</v>
      </c>
      <c r="L99" s="185">
        <v>32</v>
      </c>
      <c r="M99" s="231" t="s">
        <v>1143</v>
      </c>
      <c r="N99" s="252">
        <v>44504</v>
      </c>
      <c r="O99" s="247"/>
      <c r="P99" s="247"/>
      <c r="Q99" s="247"/>
      <c r="R99" s="247"/>
      <c r="S99" s="247"/>
      <c r="T99" s="238"/>
      <c r="U99" s="238"/>
      <c r="V99" s="238"/>
      <c r="W99" s="238"/>
      <c r="X99" s="238"/>
      <c r="Y99" s="238"/>
      <c r="Z99" s="238"/>
      <c r="AA99" s="238"/>
      <c r="AB99" s="239"/>
      <c r="AC99" s="238"/>
      <c r="AE99" s="156" t="e">
        <f>SUMIFS([5]HARGA!$B$2:$B$31,[5]HARGA!$A$2:$A$31,K99)</f>
        <v>#VALUE!</v>
      </c>
      <c r="AF99" s="156" t="e">
        <f t="shared" si="1"/>
        <v>#VALUE!</v>
      </c>
    </row>
    <row r="100" spans="1:32" s="157" customFormat="1" x14ac:dyDescent="0.25">
      <c r="A100" s="149" t="s">
        <v>2506</v>
      </c>
      <c r="B100" s="160" t="s">
        <v>1313</v>
      </c>
      <c r="C100" s="248">
        <v>44504</v>
      </c>
      <c r="D100" s="161">
        <v>164</v>
      </c>
      <c r="E100" s="160" t="s">
        <v>2512</v>
      </c>
      <c r="F100" s="161">
        <v>5042265538</v>
      </c>
      <c r="G100" s="160" t="s">
        <v>517</v>
      </c>
      <c r="H100" s="160" t="s">
        <v>518</v>
      </c>
      <c r="I100" s="160" t="s">
        <v>2708</v>
      </c>
      <c r="J100" s="161">
        <v>74559</v>
      </c>
      <c r="K100" s="160" t="s">
        <v>2524</v>
      </c>
      <c r="L100" s="164">
        <v>18</v>
      </c>
      <c r="M100" s="249">
        <v>44504</v>
      </c>
      <c r="N100" s="249" t="s">
        <v>517</v>
      </c>
      <c r="O100" s="250" t="s">
        <v>518</v>
      </c>
      <c r="P100" s="250"/>
      <c r="Q100" s="272" t="s">
        <v>2703</v>
      </c>
      <c r="R100" s="286">
        <v>5042265538</v>
      </c>
      <c r="S100" s="251">
        <v>6008145724</v>
      </c>
      <c r="U100" s="251">
        <v>18</v>
      </c>
      <c r="V100" s="238"/>
      <c r="W100" s="238"/>
      <c r="X100" s="238"/>
      <c r="Y100" s="253">
        <f>U100-L100</f>
        <v>0</v>
      </c>
      <c r="Z100" s="238"/>
      <c r="AA100" s="238"/>
      <c r="AB100" s="239"/>
      <c r="AC100" s="238"/>
      <c r="AE100" s="156" t="e">
        <f>SUMIFS([5]HARGA!$B$2:$B$31,[5]HARGA!$A$2:$A$31,K100)</f>
        <v>#VALUE!</v>
      </c>
      <c r="AF100" s="156" t="e">
        <f t="shared" si="1"/>
        <v>#VALUE!</v>
      </c>
    </row>
    <row r="101" spans="1:32" s="157" customFormat="1" x14ac:dyDescent="0.25">
      <c r="A101" s="149" t="s">
        <v>2506</v>
      </c>
      <c r="B101" s="160" t="s">
        <v>1313</v>
      </c>
      <c r="C101" s="248">
        <v>44504</v>
      </c>
      <c r="D101" s="161">
        <v>164</v>
      </c>
      <c r="E101" s="160" t="s">
        <v>2512</v>
      </c>
      <c r="F101" s="161">
        <v>5042265538</v>
      </c>
      <c r="G101" s="160" t="s">
        <v>517</v>
      </c>
      <c r="H101" s="160" t="s">
        <v>518</v>
      </c>
      <c r="I101" s="160" t="s">
        <v>2708</v>
      </c>
      <c r="J101" s="161">
        <v>19310</v>
      </c>
      <c r="K101" s="160" t="s">
        <v>2525</v>
      </c>
      <c r="L101" s="164">
        <v>18</v>
      </c>
      <c r="M101" s="246"/>
      <c r="N101" s="246"/>
      <c r="O101" s="247"/>
      <c r="P101" s="247"/>
      <c r="Q101" s="247"/>
      <c r="R101" s="247"/>
      <c r="S101" s="247"/>
      <c r="T101" s="238"/>
      <c r="U101" s="238"/>
      <c r="V101" s="238"/>
      <c r="W101" s="238"/>
      <c r="X101" s="238"/>
      <c r="Y101" s="238"/>
      <c r="Z101" s="238"/>
      <c r="AA101" s="238"/>
      <c r="AB101" s="239"/>
      <c r="AC101" s="238"/>
      <c r="AE101" s="156" t="e">
        <f>SUMIFS([5]HARGA!$B$2:$B$31,[5]HARGA!$A$2:$A$31,K101)</f>
        <v>#VALUE!</v>
      </c>
      <c r="AF101" s="156" t="e">
        <f t="shared" si="1"/>
        <v>#VALUE!</v>
      </c>
    </row>
    <row r="102" spans="1:32" s="157" customFormat="1" x14ac:dyDescent="0.25">
      <c r="A102" s="149" t="s">
        <v>2506</v>
      </c>
      <c r="B102" s="160" t="s">
        <v>1313</v>
      </c>
      <c r="C102" s="248">
        <v>44504</v>
      </c>
      <c r="D102" s="161">
        <v>164</v>
      </c>
      <c r="E102" s="160" t="s">
        <v>2512</v>
      </c>
      <c r="F102" s="161">
        <v>5042265538</v>
      </c>
      <c r="G102" s="160" t="s">
        <v>517</v>
      </c>
      <c r="H102" s="160" t="s">
        <v>518</v>
      </c>
      <c r="I102" s="160" t="s">
        <v>2708</v>
      </c>
      <c r="J102" s="160" t="s">
        <v>2517</v>
      </c>
      <c r="K102" s="160" t="s">
        <v>2518</v>
      </c>
      <c r="L102" s="164">
        <v>1344</v>
      </c>
      <c r="M102" s="246"/>
      <c r="N102" s="246"/>
      <c r="O102" s="247"/>
      <c r="P102" s="247"/>
      <c r="Q102" s="247"/>
      <c r="R102" s="247"/>
      <c r="S102" s="247"/>
      <c r="T102" s="251">
        <v>1344</v>
      </c>
      <c r="U102" s="238"/>
      <c r="V102" s="238"/>
      <c r="W102" s="238"/>
      <c r="X102" s="253">
        <f>T102-L102</f>
        <v>0</v>
      </c>
      <c r="Y102" s="238"/>
      <c r="Z102" s="238"/>
      <c r="AA102" s="238"/>
      <c r="AB102" s="239"/>
      <c r="AC102" s="238"/>
      <c r="AE102" s="156" t="e">
        <f>SUMIFS([5]HARGA!$B$2:$B$31,[5]HARGA!$A$2:$A$31,K102)</f>
        <v>#VALUE!</v>
      </c>
      <c r="AF102" s="156" t="e">
        <f t="shared" si="1"/>
        <v>#VALUE!</v>
      </c>
    </row>
    <row r="103" spans="1:32" s="157" customFormat="1" x14ac:dyDescent="0.25">
      <c r="A103" s="149" t="s">
        <v>2506</v>
      </c>
      <c r="B103" s="160" t="s">
        <v>1313</v>
      </c>
      <c r="C103" s="248">
        <v>44504</v>
      </c>
      <c r="D103" s="161">
        <v>164</v>
      </c>
      <c r="E103" s="160" t="s">
        <v>2512</v>
      </c>
      <c r="F103" s="161">
        <v>5042265538</v>
      </c>
      <c r="G103" s="160" t="s">
        <v>517</v>
      </c>
      <c r="H103" s="160" t="s">
        <v>518</v>
      </c>
      <c r="I103" s="160" t="s">
        <v>2708</v>
      </c>
      <c r="J103" s="161">
        <v>33300</v>
      </c>
      <c r="K103" s="160" t="s">
        <v>65</v>
      </c>
      <c r="L103" s="164">
        <v>28</v>
      </c>
      <c r="M103" s="246"/>
      <c r="N103" s="246"/>
      <c r="O103" s="247"/>
      <c r="P103" s="247"/>
      <c r="Q103" s="247"/>
      <c r="R103" s="247"/>
      <c r="S103" s="247"/>
      <c r="T103" s="238"/>
      <c r="U103" s="238"/>
      <c r="V103" s="238"/>
      <c r="W103" s="238"/>
      <c r="X103" s="238"/>
      <c r="Y103" s="238"/>
      <c r="Z103" s="238"/>
      <c r="AA103" s="238"/>
      <c r="AB103" s="239"/>
      <c r="AC103" s="238"/>
      <c r="AE103" s="156" t="e">
        <f>SUMIFS([5]HARGA!$B$2:$B$31,[5]HARGA!$A$2:$A$31,K103)</f>
        <v>#VALUE!</v>
      </c>
      <c r="AF103" s="156" t="e">
        <f t="shared" si="1"/>
        <v>#VALUE!</v>
      </c>
    </row>
    <row r="104" spans="1:32" s="157" customFormat="1" x14ac:dyDescent="0.25">
      <c r="A104" s="149" t="s">
        <v>2506</v>
      </c>
      <c r="B104" s="160" t="s">
        <v>1299</v>
      </c>
      <c r="C104" s="248">
        <v>44504</v>
      </c>
      <c r="D104" s="161">
        <v>164</v>
      </c>
      <c r="E104" s="160" t="s">
        <v>2512</v>
      </c>
      <c r="F104" s="161">
        <v>5042270562</v>
      </c>
      <c r="G104" s="160" t="s">
        <v>2158</v>
      </c>
      <c r="H104" s="160" t="s">
        <v>82</v>
      </c>
      <c r="I104" s="160" t="s">
        <v>4159</v>
      </c>
      <c r="J104" s="161">
        <v>74559</v>
      </c>
      <c r="K104" s="160" t="s">
        <v>2524</v>
      </c>
      <c r="L104" s="164">
        <v>18</v>
      </c>
      <c r="M104" s="249">
        <v>44514</v>
      </c>
      <c r="N104" s="249" t="s">
        <v>2158</v>
      </c>
      <c r="O104" s="250" t="s">
        <v>82</v>
      </c>
      <c r="P104" s="250"/>
      <c r="Q104" s="282" t="s">
        <v>2709</v>
      </c>
      <c r="R104" s="287">
        <v>5042270562</v>
      </c>
      <c r="S104" s="251">
        <v>6008145263</v>
      </c>
      <c r="U104" s="251">
        <v>18</v>
      </c>
      <c r="V104" s="238"/>
      <c r="W104" s="238"/>
      <c r="X104" s="238"/>
      <c r="Y104" s="253">
        <f>U104-L104</f>
        <v>0</v>
      </c>
      <c r="Z104" s="238"/>
      <c r="AA104" s="238"/>
      <c r="AB104" s="239"/>
      <c r="AC104" s="238"/>
      <c r="AE104" s="156" t="e">
        <f>SUMIFS([5]HARGA!$B$2:$B$31,[5]HARGA!$A$2:$A$31,K104)</f>
        <v>#VALUE!</v>
      </c>
      <c r="AF104" s="156" t="e">
        <f t="shared" si="1"/>
        <v>#VALUE!</v>
      </c>
    </row>
    <row r="105" spans="1:32" s="157" customFormat="1" x14ac:dyDescent="0.25">
      <c r="A105" s="149" t="s">
        <v>2506</v>
      </c>
      <c r="B105" s="160" t="s">
        <v>1299</v>
      </c>
      <c r="C105" s="248">
        <v>44504</v>
      </c>
      <c r="D105" s="161">
        <v>164</v>
      </c>
      <c r="E105" s="160" t="s">
        <v>2512</v>
      </c>
      <c r="F105" s="161">
        <v>5042270562</v>
      </c>
      <c r="G105" s="160" t="s">
        <v>2158</v>
      </c>
      <c r="H105" s="160" t="s">
        <v>82</v>
      </c>
      <c r="I105" s="160" t="s">
        <v>4159</v>
      </c>
      <c r="J105" s="161">
        <v>19310</v>
      </c>
      <c r="K105" s="160" t="s">
        <v>2525</v>
      </c>
      <c r="L105" s="164">
        <v>18</v>
      </c>
      <c r="M105" s="246"/>
      <c r="N105" s="246"/>
      <c r="O105" s="247"/>
      <c r="P105" s="247"/>
      <c r="Q105" s="247"/>
      <c r="R105" s="247"/>
      <c r="S105" s="247"/>
      <c r="T105" s="238"/>
      <c r="U105" s="238"/>
      <c r="V105" s="238"/>
      <c r="W105" s="238"/>
      <c r="X105" s="238"/>
      <c r="Y105" s="238"/>
      <c r="Z105" s="238"/>
      <c r="AA105" s="238"/>
      <c r="AB105" s="239"/>
      <c r="AC105" s="238"/>
      <c r="AE105" s="156" t="e">
        <f>SUMIFS([5]HARGA!$B$2:$B$31,[5]HARGA!$A$2:$A$31,K105)</f>
        <v>#VALUE!</v>
      </c>
      <c r="AF105" s="156" t="e">
        <f t="shared" si="1"/>
        <v>#VALUE!</v>
      </c>
    </row>
    <row r="106" spans="1:32" s="157" customFormat="1" x14ac:dyDescent="0.25">
      <c r="A106" s="149" t="s">
        <v>2506</v>
      </c>
      <c r="B106" s="160" t="s">
        <v>1299</v>
      </c>
      <c r="C106" s="248">
        <v>44504</v>
      </c>
      <c r="D106" s="161">
        <v>164</v>
      </c>
      <c r="E106" s="160" t="s">
        <v>2512</v>
      </c>
      <c r="F106" s="161">
        <v>5042270562</v>
      </c>
      <c r="G106" s="160" t="s">
        <v>2158</v>
      </c>
      <c r="H106" s="160" t="s">
        <v>82</v>
      </c>
      <c r="I106" s="160" t="s">
        <v>4159</v>
      </c>
      <c r="J106" s="160" t="s">
        <v>2517</v>
      </c>
      <c r="K106" s="160" t="s">
        <v>2518</v>
      </c>
      <c r="L106" s="164">
        <v>1152</v>
      </c>
      <c r="M106" s="246"/>
      <c r="N106" s="246"/>
      <c r="O106" s="247"/>
      <c r="P106" s="247"/>
      <c r="Q106" s="247"/>
      <c r="R106" s="247"/>
      <c r="S106" s="247"/>
      <c r="T106" s="251">
        <v>1152</v>
      </c>
      <c r="U106" s="238"/>
      <c r="V106" s="238"/>
      <c r="W106" s="238"/>
      <c r="X106" s="253">
        <f>T106-L106</f>
        <v>0</v>
      </c>
      <c r="Y106" s="238"/>
      <c r="Z106" s="238"/>
      <c r="AA106" s="238"/>
      <c r="AB106" s="239"/>
      <c r="AC106" s="238"/>
      <c r="AE106" s="156" t="e">
        <f>SUMIFS([5]HARGA!$B$2:$B$31,[5]HARGA!$A$2:$A$31,K106)</f>
        <v>#VALUE!</v>
      </c>
      <c r="AF106" s="156" t="e">
        <f t="shared" si="1"/>
        <v>#VALUE!</v>
      </c>
    </row>
    <row r="107" spans="1:32" s="157" customFormat="1" x14ac:dyDescent="0.25">
      <c r="A107" s="149" t="s">
        <v>2506</v>
      </c>
      <c r="B107" s="160" t="s">
        <v>1299</v>
      </c>
      <c r="C107" s="248">
        <v>44504</v>
      </c>
      <c r="D107" s="161">
        <v>164</v>
      </c>
      <c r="E107" s="160" t="s">
        <v>2512</v>
      </c>
      <c r="F107" s="161">
        <v>5042270562</v>
      </c>
      <c r="G107" s="160" t="s">
        <v>2158</v>
      </c>
      <c r="H107" s="160" t="s">
        <v>82</v>
      </c>
      <c r="I107" s="160" t="s">
        <v>4159</v>
      </c>
      <c r="J107" s="161">
        <v>33300</v>
      </c>
      <c r="K107" s="160" t="s">
        <v>65</v>
      </c>
      <c r="L107" s="164">
        <v>24</v>
      </c>
      <c r="M107" s="246"/>
      <c r="N107" s="246"/>
      <c r="O107" s="247"/>
      <c r="P107" s="247"/>
      <c r="Q107" s="247"/>
      <c r="R107" s="247"/>
      <c r="S107" s="247"/>
      <c r="T107" s="238"/>
      <c r="U107" s="238"/>
      <c r="V107" s="238"/>
      <c r="W107" s="238"/>
      <c r="X107" s="238"/>
      <c r="Y107" s="238"/>
      <c r="Z107" s="238"/>
      <c r="AA107" s="238"/>
      <c r="AB107" s="239"/>
      <c r="AC107" s="238"/>
      <c r="AE107" s="156" t="e">
        <f>SUMIFS([5]HARGA!$B$2:$B$31,[5]HARGA!$A$2:$A$31,K107)</f>
        <v>#VALUE!</v>
      </c>
      <c r="AF107" s="156" t="e">
        <f t="shared" si="1"/>
        <v>#VALUE!</v>
      </c>
    </row>
    <row r="108" spans="1:32" s="157" customFormat="1" x14ac:dyDescent="0.25">
      <c r="A108" s="149" t="s">
        <v>2506</v>
      </c>
      <c r="B108" s="160" t="s">
        <v>1355</v>
      </c>
      <c r="C108" s="248">
        <v>44504</v>
      </c>
      <c r="D108" s="161">
        <v>164</v>
      </c>
      <c r="E108" s="160" t="s">
        <v>2512</v>
      </c>
      <c r="F108" s="161">
        <v>5042275415</v>
      </c>
      <c r="G108" s="160" t="s">
        <v>2616</v>
      </c>
      <c r="H108" s="160" t="s">
        <v>96</v>
      </c>
      <c r="I108" s="160" t="s">
        <v>2724</v>
      </c>
      <c r="J108" s="161">
        <v>74559</v>
      </c>
      <c r="K108" s="160" t="s">
        <v>2524</v>
      </c>
      <c r="L108" s="164">
        <v>18</v>
      </c>
      <c r="M108" s="249">
        <v>44514</v>
      </c>
      <c r="N108" s="249" t="s">
        <v>95</v>
      </c>
      <c r="O108" s="250" t="s">
        <v>96</v>
      </c>
      <c r="P108" s="250"/>
      <c r="Q108" s="282" t="s">
        <v>2718</v>
      </c>
      <c r="R108" s="287">
        <v>5042275415</v>
      </c>
      <c r="S108" s="251">
        <v>6008142988</v>
      </c>
      <c r="U108" s="251">
        <v>18</v>
      </c>
      <c r="V108" s="238"/>
      <c r="W108" s="238"/>
      <c r="X108" s="238"/>
      <c r="Y108" s="253">
        <f>U108-L108</f>
        <v>0</v>
      </c>
      <c r="Z108" s="238"/>
      <c r="AA108" s="238"/>
      <c r="AB108" s="239"/>
      <c r="AC108" s="238"/>
      <c r="AE108" s="156" t="e">
        <f>SUMIFS([5]HARGA!$B$2:$B$31,[5]HARGA!$A$2:$A$31,K108)</f>
        <v>#VALUE!</v>
      </c>
      <c r="AF108" s="156" t="e">
        <f t="shared" si="1"/>
        <v>#VALUE!</v>
      </c>
    </row>
    <row r="109" spans="1:32" s="157" customFormat="1" x14ac:dyDescent="0.25">
      <c r="A109" s="149" t="s">
        <v>2506</v>
      </c>
      <c r="B109" s="160" t="s">
        <v>1355</v>
      </c>
      <c r="C109" s="248">
        <v>44504</v>
      </c>
      <c r="D109" s="161">
        <v>164</v>
      </c>
      <c r="E109" s="160" t="s">
        <v>2512</v>
      </c>
      <c r="F109" s="161">
        <v>5042275415</v>
      </c>
      <c r="G109" s="160" t="s">
        <v>2616</v>
      </c>
      <c r="H109" s="160" t="s">
        <v>96</v>
      </c>
      <c r="I109" s="160" t="s">
        <v>2724</v>
      </c>
      <c r="J109" s="161">
        <v>19310</v>
      </c>
      <c r="K109" s="160" t="s">
        <v>2525</v>
      </c>
      <c r="L109" s="164">
        <v>18</v>
      </c>
      <c r="M109" s="246"/>
      <c r="N109" s="246"/>
      <c r="O109" s="247"/>
      <c r="P109" s="247"/>
      <c r="Q109" s="247"/>
      <c r="R109" s="247"/>
      <c r="S109" s="247"/>
      <c r="T109" s="238"/>
      <c r="U109" s="238"/>
      <c r="V109" s="238"/>
      <c r="W109" s="238"/>
      <c r="X109" s="238"/>
      <c r="Y109" s="238"/>
      <c r="Z109" s="238"/>
      <c r="AA109" s="238"/>
      <c r="AB109" s="239"/>
      <c r="AC109" s="238"/>
      <c r="AE109" s="156" t="e">
        <f>SUMIFS([5]HARGA!$B$2:$B$31,[5]HARGA!$A$2:$A$31,K109)</f>
        <v>#VALUE!</v>
      </c>
      <c r="AF109" s="156" t="e">
        <f t="shared" si="1"/>
        <v>#VALUE!</v>
      </c>
    </row>
    <row r="110" spans="1:32" s="157" customFormat="1" x14ac:dyDescent="0.25">
      <c r="A110" s="149" t="s">
        <v>2506</v>
      </c>
      <c r="B110" s="160" t="s">
        <v>1355</v>
      </c>
      <c r="C110" s="248">
        <v>44504</v>
      </c>
      <c r="D110" s="161">
        <v>164</v>
      </c>
      <c r="E110" s="160" t="s">
        <v>2512</v>
      </c>
      <c r="F110" s="161">
        <v>5042275415</v>
      </c>
      <c r="G110" s="160" t="s">
        <v>2616</v>
      </c>
      <c r="H110" s="160" t="s">
        <v>96</v>
      </c>
      <c r="I110" s="160" t="s">
        <v>2724</v>
      </c>
      <c r="J110" s="160" t="s">
        <v>2517</v>
      </c>
      <c r="K110" s="160" t="s">
        <v>2518</v>
      </c>
      <c r="L110" s="164">
        <v>1344</v>
      </c>
      <c r="M110" s="246"/>
      <c r="N110" s="246"/>
      <c r="O110" s="247"/>
      <c r="P110" s="247"/>
      <c r="Q110" s="247"/>
      <c r="R110" s="247"/>
      <c r="S110" s="247"/>
      <c r="T110" s="251">
        <v>1344</v>
      </c>
      <c r="U110" s="238"/>
      <c r="V110" s="238"/>
      <c r="W110" s="238"/>
      <c r="X110" s="253">
        <f>T110-L110</f>
        <v>0</v>
      </c>
      <c r="Y110" s="238"/>
      <c r="Z110" s="238"/>
      <c r="AA110" s="238"/>
      <c r="AB110" s="239"/>
      <c r="AC110" s="238"/>
      <c r="AE110" s="156" t="e">
        <f>SUMIFS([5]HARGA!$B$2:$B$31,[5]HARGA!$A$2:$A$31,K110)</f>
        <v>#VALUE!</v>
      </c>
      <c r="AF110" s="156" t="e">
        <f t="shared" si="1"/>
        <v>#VALUE!</v>
      </c>
    </row>
    <row r="111" spans="1:32" s="157" customFormat="1" x14ac:dyDescent="0.25">
      <c r="A111" s="149" t="s">
        <v>2506</v>
      </c>
      <c r="B111" s="160" t="s">
        <v>1355</v>
      </c>
      <c r="C111" s="248">
        <v>44504</v>
      </c>
      <c r="D111" s="161">
        <v>164</v>
      </c>
      <c r="E111" s="160" t="s">
        <v>2512</v>
      </c>
      <c r="F111" s="161">
        <v>5042275415</v>
      </c>
      <c r="G111" s="160" t="s">
        <v>2616</v>
      </c>
      <c r="H111" s="160" t="s">
        <v>96</v>
      </c>
      <c r="I111" s="160" t="s">
        <v>2724</v>
      </c>
      <c r="J111" s="161">
        <v>33300</v>
      </c>
      <c r="K111" s="160" t="s">
        <v>65</v>
      </c>
      <c r="L111" s="164">
        <v>28</v>
      </c>
      <c r="M111" s="246"/>
      <c r="N111" s="246"/>
      <c r="O111" s="247"/>
      <c r="P111" s="247"/>
      <c r="Q111" s="247"/>
      <c r="R111" s="247"/>
      <c r="S111" s="247"/>
      <c r="T111" s="238"/>
      <c r="U111" s="238"/>
      <c r="V111" s="238"/>
      <c r="W111" s="238"/>
      <c r="X111" s="238"/>
      <c r="Y111" s="238"/>
      <c r="Z111" s="238"/>
      <c r="AA111" s="238"/>
      <c r="AB111" s="239"/>
      <c r="AC111" s="238"/>
      <c r="AE111" s="156" t="e">
        <f>SUMIFS([5]HARGA!$B$2:$B$31,[5]HARGA!$A$2:$A$31,K111)</f>
        <v>#VALUE!</v>
      </c>
      <c r="AF111" s="156" t="e">
        <f t="shared" si="1"/>
        <v>#VALUE!</v>
      </c>
    </row>
    <row r="112" spans="1:32" s="157" customFormat="1" x14ac:dyDescent="0.25">
      <c r="A112" s="149" t="s">
        <v>2506</v>
      </c>
      <c r="B112" s="160" t="s">
        <v>1477</v>
      </c>
      <c r="C112" s="248">
        <v>44504</v>
      </c>
      <c r="D112" s="161">
        <v>118</v>
      </c>
      <c r="E112" s="160" t="s">
        <v>2541</v>
      </c>
      <c r="F112" s="161">
        <v>5042283530</v>
      </c>
      <c r="G112" s="160" t="s">
        <v>2725</v>
      </c>
      <c r="H112" s="160" t="s">
        <v>1475</v>
      </c>
      <c r="I112" s="160" t="s">
        <v>2729</v>
      </c>
      <c r="J112" s="161">
        <v>10116</v>
      </c>
      <c r="K112" s="160" t="s">
        <v>279</v>
      </c>
      <c r="L112" s="164">
        <v>32</v>
      </c>
      <c r="M112" s="252" t="s">
        <v>1476</v>
      </c>
      <c r="N112" s="252">
        <v>44504</v>
      </c>
      <c r="O112" s="247"/>
      <c r="P112" s="247"/>
      <c r="Q112" s="247"/>
      <c r="R112" s="247"/>
      <c r="S112" s="247"/>
      <c r="T112" s="238"/>
      <c r="U112" s="238"/>
      <c r="V112" s="238"/>
      <c r="W112" s="238"/>
      <c r="X112" s="238"/>
      <c r="Y112" s="238"/>
      <c r="Z112" s="238"/>
      <c r="AA112" s="238"/>
      <c r="AB112" s="239"/>
      <c r="AC112" s="238"/>
      <c r="AE112" s="156" t="e">
        <f>SUMIFS([5]HARGA!$B$2:$B$31,[5]HARGA!$A$2:$A$31,K112)</f>
        <v>#VALUE!</v>
      </c>
      <c r="AF112" s="156" t="e">
        <f t="shared" si="1"/>
        <v>#VALUE!</v>
      </c>
    </row>
    <row r="113" spans="1:32" s="157" customFormat="1" x14ac:dyDescent="0.25">
      <c r="A113" s="165" t="s">
        <v>2506</v>
      </c>
      <c r="B113" s="182" t="s">
        <v>1267</v>
      </c>
      <c r="C113" s="187">
        <v>44504</v>
      </c>
      <c r="D113" s="182" t="s">
        <v>2531</v>
      </c>
      <c r="E113" s="182" t="s">
        <v>2532</v>
      </c>
      <c r="F113" s="182">
        <v>904021450014</v>
      </c>
      <c r="G113" s="182" t="s">
        <v>417</v>
      </c>
      <c r="H113" s="182" t="s">
        <v>418</v>
      </c>
      <c r="I113" s="182" t="s">
        <v>2732</v>
      </c>
      <c r="J113" s="181">
        <v>74560</v>
      </c>
      <c r="K113" s="182" t="s">
        <v>377</v>
      </c>
      <c r="L113" s="185">
        <v>17</v>
      </c>
      <c r="M113" s="281">
        <v>44504</v>
      </c>
      <c r="N113" s="281" t="s">
        <v>417</v>
      </c>
      <c r="O113" s="243" t="s">
        <v>418</v>
      </c>
      <c r="P113" s="243" t="s">
        <v>4160</v>
      </c>
      <c r="Q113" s="243" t="s">
        <v>2794</v>
      </c>
      <c r="R113" s="315">
        <v>904021450014</v>
      </c>
      <c r="S113" s="243" t="s">
        <v>4161</v>
      </c>
      <c r="W113" s="243">
        <v>17</v>
      </c>
      <c r="X113" s="238"/>
      <c r="Y113" s="238"/>
      <c r="Z113" s="238"/>
      <c r="AA113" s="253">
        <f>W113-L113</f>
        <v>0</v>
      </c>
      <c r="AB113" s="239"/>
      <c r="AC113" s="238"/>
      <c r="AE113" s="156" t="e">
        <f>SUMIFS([5]HARGA!$B$2:$B$31,[5]HARGA!$A$2:$A$31,K113)</f>
        <v>#VALUE!</v>
      </c>
      <c r="AF113" s="156" t="e">
        <f t="shared" si="1"/>
        <v>#VALUE!</v>
      </c>
    </row>
    <row r="114" spans="1:32" s="157" customFormat="1" x14ac:dyDescent="0.25">
      <c r="A114" s="165" t="s">
        <v>2506</v>
      </c>
      <c r="B114" s="182" t="s">
        <v>1267</v>
      </c>
      <c r="C114" s="187">
        <v>44504</v>
      </c>
      <c r="D114" s="182" t="s">
        <v>2531</v>
      </c>
      <c r="E114" s="182" t="s">
        <v>2532</v>
      </c>
      <c r="F114" s="182">
        <v>904021450014</v>
      </c>
      <c r="G114" s="182" t="s">
        <v>417</v>
      </c>
      <c r="H114" s="182" t="s">
        <v>418</v>
      </c>
      <c r="I114" s="182" t="s">
        <v>2732</v>
      </c>
      <c r="J114" s="181">
        <v>29310</v>
      </c>
      <c r="K114" s="182" t="s">
        <v>2539</v>
      </c>
      <c r="L114" s="185">
        <v>17</v>
      </c>
      <c r="M114" s="240"/>
      <c r="N114" s="240"/>
      <c r="O114" s="233"/>
      <c r="P114" s="233"/>
      <c r="Q114" s="233"/>
      <c r="R114" s="233"/>
      <c r="S114" s="233"/>
      <c r="T114" s="238"/>
      <c r="U114" s="238"/>
      <c r="V114" s="238"/>
      <c r="W114" s="238"/>
      <c r="X114" s="238"/>
      <c r="Y114" s="238"/>
      <c r="Z114" s="238"/>
      <c r="AA114" s="238"/>
      <c r="AB114" s="239"/>
      <c r="AC114" s="238"/>
      <c r="AE114" s="156" t="e">
        <f>SUMIFS([5]HARGA!$B$2:$B$31,[5]HARGA!$A$2:$A$31,K114)</f>
        <v>#VALUE!</v>
      </c>
      <c r="AF114" s="156" t="e">
        <f t="shared" si="1"/>
        <v>#VALUE!</v>
      </c>
    </row>
    <row r="115" spans="1:32" s="157" customFormat="1" x14ac:dyDescent="0.25">
      <c r="A115" s="165" t="s">
        <v>2506</v>
      </c>
      <c r="B115" s="182" t="s">
        <v>1267</v>
      </c>
      <c r="C115" s="187">
        <v>44504</v>
      </c>
      <c r="D115" s="182" t="s">
        <v>2531</v>
      </c>
      <c r="E115" s="182" t="s">
        <v>2532</v>
      </c>
      <c r="F115" s="182">
        <v>904021450014</v>
      </c>
      <c r="G115" s="182" t="s">
        <v>417</v>
      </c>
      <c r="H115" s="182" t="s">
        <v>418</v>
      </c>
      <c r="I115" s="182" t="s">
        <v>2732</v>
      </c>
      <c r="J115" s="182" t="s">
        <v>2534</v>
      </c>
      <c r="K115" s="182" t="s">
        <v>2535</v>
      </c>
      <c r="L115" s="185">
        <v>1344</v>
      </c>
      <c r="M115" s="240"/>
      <c r="N115" s="240"/>
      <c r="O115" s="233"/>
      <c r="P115" s="233"/>
      <c r="Q115" s="233"/>
      <c r="R115" s="233"/>
      <c r="S115" s="233"/>
      <c r="T115" s="238"/>
      <c r="U115" s="238"/>
      <c r="V115" s="243">
        <v>1344</v>
      </c>
      <c r="W115" s="238"/>
      <c r="X115" s="238"/>
      <c r="Y115" s="238"/>
      <c r="Z115" s="253">
        <f>V115-L115</f>
        <v>0</v>
      </c>
      <c r="AA115" s="238"/>
      <c r="AB115" s="239"/>
      <c r="AC115" s="238"/>
      <c r="AE115" s="156" t="e">
        <f>SUMIFS([5]HARGA!$B$2:$B$31,[5]HARGA!$A$2:$A$31,K115)</f>
        <v>#VALUE!</v>
      </c>
      <c r="AF115" s="156" t="e">
        <f t="shared" si="1"/>
        <v>#VALUE!</v>
      </c>
    </row>
    <row r="116" spans="1:32" s="157" customFormat="1" x14ac:dyDescent="0.25">
      <c r="A116" s="165" t="s">
        <v>2506</v>
      </c>
      <c r="B116" s="182" t="s">
        <v>1454</v>
      </c>
      <c r="C116" s="187">
        <v>44504</v>
      </c>
      <c r="D116" s="181">
        <v>164</v>
      </c>
      <c r="E116" s="182" t="s">
        <v>2512</v>
      </c>
      <c r="F116" s="181">
        <v>5042266349</v>
      </c>
      <c r="G116" s="182" t="s">
        <v>218</v>
      </c>
      <c r="H116" s="182" t="s">
        <v>219</v>
      </c>
      <c r="I116" s="182" t="s">
        <v>2739</v>
      </c>
      <c r="J116" s="181">
        <v>74559</v>
      </c>
      <c r="K116" s="182" t="s">
        <v>2524</v>
      </c>
      <c r="L116" s="185">
        <v>18</v>
      </c>
      <c r="M116" s="230">
        <v>44504</v>
      </c>
      <c r="N116" s="231" t="s">
        <v>218</v>
      </c>
      <c r="O116" s="232" t="s">
        <v>219</v>
      </c>
      <c r="P116" s="233"/>
      <c r="Q116" s="255" t="s">
        <v>2736</v>
      </c>
      <c r="R116" s="235">
        <v>5042266349</v>
      </c>
      <c r="S116" s="264">
        <v>6008147493</v>
      </c>
      <c r="U116" s="238">
        <v>18</v>
      </c>
      <c r="V116" s="238"/>
      <c r="W116" s="238"/>
      <c r="X116" s="238"/>
      <c r="Y116" s="253">
        <f>U116-L116</f>
        <v>0</v>
      </c>
      <c r="Z116" s="238"/>
      <c r="AA116" s="238"/>
      <c r="AB116" s="239"/>
      <c r="AC116" s="238"/>
      <c r="AE116" s="156" t="e">
        <f>SUMIFS([5]HARGA!$B$2:$B$31,[5]HARGA!$A$2:$A$31,K116)</f>
        <v>#VALUE!</v>
      </c>
      <c r="AF116" s="156" t="e">
        <f t="shared" si="1"/>
        <v>#VALUE!</v>
      </c>
    </row>
    <row r="117" spans="1:32" s="157" customFormat="1" x14ac:dyDescent="0.25">
      <c r="A117" s="149" t="s">
        <v>2506</v>
      </c>
      <c r="B117" s="160" t="s">
        <v>1454</v>
      </c>
      <c r="C117" s="248">
        <v>44504</v>
      </c>
      <c r="D117" s="161">
        <v>164</v>
      </c>
      <c r="E117" s="160" t="s">
        <v>2512</v>
      </c>
      <c r="F117" s="161">
        <v>5042266349</v>
      </c>
      <c r="G117" s="160" t="s">
        <v>218</v>
      </c>
      <c r="H117" s="160" t="s">
        <v>219</v>
      </c>
      <c r="I117" s="160" t="s">
        <v>2739</v>
      </c>
      <c r="J117" s="161">
        <v>19310</v>
      </c>
      <c r="K117" s="160" t="s">
        <v>2525</v>
      </c>
      <c r="L117" s="164">
        <v>18</v>
      </c>
      <c r="M117" s="246"/>
      <c r="N117" s="246"/>
      <c r="O117" s="247"/>
      <c r="P117" s="247"/>
      <c r="Q117" s="247"/>
      <c r="R117" s="247"/>
      <c r="S117" s="247"/>
      <c r="T117" s="238"/>
      <c r="U117" s="238"/>
      <c r="V117" s="238"/>
      <c r="W117" s="238"/>
      <c r="X117" s="238"/>
      <c r="Y117" s="238"/>
      <c r="Z117" s="238"/>
      <c r="AA117" s="238"/>
      <c r="AB117" s="239"/>
      <c r="AC117" s="238"/>
      <c r="AE117" s="156" t="e">
        <f>SUMIFS([5]HARGA!$B$2:$B$31,[5]HARGA!$A$2:$A$31,K117)</f>
        <v>#VALUE!</v>
      </c>
      <c r="AF117" s="156" t="e">
        <f t="shared" si="1"/>
        <v>#VALUE!</v>
      </c>
    </row>
    <row r="118" spans="1:32" s="157" customFormat="1" x14ac:dyDescent="0.25">
      <c r="A118" s="149" t="s">
        <v>2506</v>
      </c>
      <c r="B118" s="160" t="s">
        <v>1454</v>
      </c>
      <c r="C118" s="248">
        <v>44504</v>
      </c>
      <c r="D118" s="161">
        <v>164</v>
      </c>
      <c r="E118" s="160" t="s">
        <v>2512</v>
      </c>
      <c r="F118" s="161">
        <v>5042266349</v>
      </c>
      <c r="G118" s="160" t="s">
        <v>218</v>
      </c>
      <c r="H118" s="160" t="s">
        <v>219</v>
      </c>
      <c r="I118" s="160" t="s">
        <v>2739</v>
      </c>
      <c r="J118" s="160" t="s">
        <v>2517</v>
      </c>
      <c r="K118" s="160" t="s">
        <v>2518</v>
      </c>
      <c r="L118" s="164">
        <v>1152</v>
      </c>
      <c r="M118" s="246"/>
      <c r="N118" s="246"/>
      <c r="O118" s="247"/>
      <c r="P118" s="247"/>
      <c r="Q118" s="247"/>
      <c r="R118" s="247"/>
      <c r="S118" s="247"/>
      <c r="T118" s="234">
        <v>1152</v>
      </c>
      <c r="U118" s="238"/>
      <c r="V118" s="238"/>
      <c r="W118" s="238"/>
      <c r="X118" s="253">
        <f>T118-L118</f>
        <v>0</v>
      </c>
      <c r="Y118" s="238"/>
      <c r="Z118" s="238"/>
      <c r="AA118" s="238"/>
      <c r="AB118" s="239"/>
      <c r="AC118" s="238"/>
      <c r="AE118" s="156" t="e">
        <f>SUMIFS([5]HARGA!$B$2:$B$31,[5]HARGA!$A$2:$A$31,K118)</f>
        <v>#VALUE!</v>
      </c>
      <c r="AF118" s="156" t="e">
        <f t="shared" si="1"/>
        <v>#VALUE!</v>
      </c>
    </row>
    <row r="119" spans="1:32" s="157" customFormat="1" x14ac:dyDescent="0.25">
      <c r="A119" s="149" t="s">
        <v>2506</v>
      </c>
      <c r="B119" s="160" t="s">
        <v>1454</v>
      </c>
      <c r="C119" s="248">
        <v>44504</v>
      </c>
      <c r="D119" s="161">
        <v>164</v>
      </c>
      <c r="E119" s="160" t="s">
        <v>2512</v>
      </c>
      <c r="F119" s="161">
        <v>5042266349</v>
      </c>
      <c r="G119" s="160" t="s">
        <v>218</v>
      </c>
      <c r="H119" s="160" t="s">
        <v>219</v>
      </c>
      <c r="I119" s="160" t="s">
        <v>2739</v>
      </c>
      <c r="J119" s="161">
        <v>33300</v>
      </c>
      <c r="K119" s="160" t="s">
        <v>65</v>
      </c>
      <c r="L119" s="164">
        <v>24</v>
      </c>
      <c r="M119" s="246"/>
      <c r="N119" s="246"/>
      <c r="O119" s="247"/>
      <c r="P119" s="247"/>
      <c r="Q119" s="247"/>
      <c r="R119" s="247"/>
      <c r="S119" s="247"/>
      <c r="T119" s="238"/>
      <c r="U119" s="238"/>
      <c r="V119" s="238"/>
      <c r="W119" s="238"/>
      <c r="X119" s="238"/>
      <c r="Y119" s="238"/>
      <c r="Z119" s="238"/>
      <c r="AA119" s="238"/>
      <c r="AB119" s="239"/>
      <c r="AC119" s="238"/>
      <c r="AE119" s="156" t="e">
        <f>SUMIFS([5]HARGA!$B$2:$B$31,[5]HARGA!$A$2:$A$31,K119)</f>
        <v>#VALUE!</v>
      </c>
      <c r="AF119" s="156" t="e">
        <f t="shared" si="1"/>
        <v>#VALUE!</v>
      </c>
    </row>
    <row r="120" spans="1:32" s="157" customFormat="1" x14ac:dyDescent="0.25">
      <c r="A120" s="149" t="s">
        <v>2506</v>
      </c>
      <c r="B120" s="160" t="s">
        <v>1620</v>
      </c>
      <c r="C120" s="248">
        <v>44504</v>
      </c>
      <c r="D120" s="161">
        <v>164</v>
      </c>
      <c r="E120" s="160" t="s">
        <v>2512</v>
      </c>
      <c r="F120" s="161">
        <v>5042274765</v>
      </c>
      <c r="G120" s="160" t="s">
        <v>2556</v>
      </c>
      <c r="H120" s="160" t="s">
        <v>606</v>
      </c>
      <c r="I120" s="160" t="s">
        <v>2744</v>
      </c>
      <c r="J120" s="161">
        <v>74559</v>
      </c>
      <c r="K120" s="160" t="s">
        <v>2524</v>
      </c>
      <c r="L120" s="164">
        <v>7</v>
      </c>
      <c r="M120" s="249">
        <v>44505</v>
      </c>
      <c r="N120" s="249" t="s">
        <v>605</v>
      </c>
      <c r="O120" s="250" t="s">
        <v>606</v>
      </c>
      <c r="P120" s="250"/>
      <c r="Q120" s="282" t="s">
        <v>2740</v>
      </c>
      <c r="R120" s="273">
        <v>5042274765</v>
      </c>
      <c r="S120" s="251">
        <v>6008147578</v>
      </c>
      <c r="U120" s="251">
        <v>7</v>
      </c>
      <c r="V120" s="238"/>
      <c r="W120" s="238"/>
      <c r="X120" s="238"/>
      <c r="Y120" s="253">
        <f>U120-L120</f>
        <v>0</v>
      </c>
      <c r="Z120" s="238"/>
      <c r="AA120" s="238"/>
      <c r="AB120" s="239"/>
      <c r="AC120" s="238"/>
      <c r="AE120" s="156" t="e">
        <f>SUMIFS([5]HARGA!$B$2:$B$31,[5]HARGA!$A$2:$A$31,K120)</f>
        <v>#VALUE!</v>
      </c>
      <c r="AF120" s="156" t="e">
        <f t="shared" si="1"/>
        <v>#VALUE!</v>
      </c>
    </row>
    <row r="121" spans="1:32" s="157" customFormat="1" x14ac:dyDescent="0.25">
      <c r="A121" s="149" t="s">
        <v>2506</v>
      </c>
      <c r="B121" s="160" t="s">
        <v>1620</v>
      </c>
      <c r="C121" s="248">
        <v>44504</v>
      </c>
      <c r="D121" s="161">
        <v>164</v>
      </c>
      <c r="E121" s="160" t="s">
        <v>2512</v>
      </c>
      <c r="F121" s="161">
        <v>5042274765</v>
      </c>
      <c r="G121" s="160" t="s">
        <v>2556</v>
      </c>
      <c r="H121" s="160" t="s">
        <v>606</v>
      </c>
      <c r="I121" s="160" t="s">
        <v>2744</v>
      </c>
      <c r="J121" s="161">
        <v>19310</v>
      </c>
      <c r="K121" s="160" t="s">
        <v>2525</v>
      </c>
      <c r="L121" s="164">
        <v>7</v>
      </c>
      <c r="M121" s="246"/>
      <c r="N121" s="246"/>
      <c r="O121" s="247"/>
      <c r="P121" s="247"/>
      <c r="Q121" s="247"/>
      <c r="R121" s="247"/>
      <c r="S121" s="247"/>
      <c r="T121" s="238"/>
      <c r="U121" s="238"/>
      <c r="V121" s="238"/>
      <c r="W121" s="238"/>
      <c r="X121" s="238"/>
      <c r="Y121" s="238"/>
      <c r="Z121" s="238"/>
      <c r="AA121" s="238"/>
      <c r="AB121" s="239"/>
      <c r="AC121" s="238"/>
      <c r="AE121" s="156" t="e">
        <f>SUMIFS([5]HARGA!$B$2:$B$31,[5]HARGA!$A$2:$A$31,K121)</f>
        <v>#VALUE!</v>
      </c>
      <c r="AF121" s="156" t="e">
        <f t="shared" si="1"/>
        <v>#VALUE!</v>
      </c>
    </row>
    <row r="122" spans="1:32" s="157" customFormat="1" x14ac:dyDescent="0.25">
      <c r="A122" s="149" t="s">
        <v>2506</v>
      </c>
      <c r="B122" s="160" t="s">
        <v>1620</v>
      </c>
      <c r="C122" s="248">
        <v>44504</v>
      </c>
      <c r="D122" s="161">
        <v>164</v>
      </c>
      <c r="E122" s="160" t="s">
        <v>2512</v>
      </c>
      <c r="F122" s="161">
        <v>5042274765</v>
      </c>
      <c r="G122" s="160" t="s">
        <v>2556</v>
      </c>
      <c r="H122" s="160" t="s">
        <v>606</v>
      </c>
      <c r="I122" s="160" t="s">
        <v>2744</v>
      </c>
      <c r="J122" s="160" t="s">
        <v>2517</v>
      </c>
      <c r="K122" s="160" t="s">
        <v>2518</v>
      </c>
      <c r="L122" s="164">
        <v>1152</v>
      </c>
      <c r="M122" s="246"/>
      <c r="N122" s="246"/>
      <c r="O122" s="247"/>
      <c r="P122" s="247"/>
      <c r="Q122" s="247"/>
      <c r="R122" s="247"/>
      <c r="S122" s="247"/>
      <c r="T122" s="251">
        <v>1152</v>
      </c>
      <c r="U122" s="238"/>
      <c r="V122" s="238"/>
      <c r="W122" s="238"/>
      <c r="X122" s="253">
        <f>T122-L122</f>
        <v>0</v>
      </c>
      <c r="Y122" s="238"/>
      <c r="Z122" s="238"/>
      <c r="AA122" s="238"/>
      <c r="AB122" s="239"/>
      <c r="AC122" s="238"/>
      <c r="AE122" s="156" t="e">
        <f>SUMIFS([5]HARGA!$B$2:$B$31,[5]HARGA!$A$2:$A$31,K122)</f>
        <v>#VALUE!</v>
      </c>
      <c r="AF122" s="156" t="e">
        <f t="shared" si="1"/>
        <v>#VALUE!</v>
      </c>
    </row>
    <row r="123" spans="1:32" s="157" customFormat="1" x14ac:dyDescent="0.25">
      <c r="A123" s="149" t="s">
        <v>2506</v>
      </c>
      <c r="B123" s="160" t="s">
        <v>1620</v>
      </c>
      <c r="C123" s="248">
        <v>44504</v>
      </c>
      <c r="D123" s="161">
        <v>164</v>
      </c>
      <c r="E123" s="160" t="s">
        <v>2512</v>
      </c>
      <c r="F123" s="161">
        <v>5042274765</v>
      </c>
      <c r="G123" s="160" t="s">
        <v>2556</v>
      </c>
      <c r="H123" s="160" t="s">
        <v>606</v>
      </c>
      <c r="I123" s="160" t="s">
        <v>2744</v>
      </c>
      <c r="J123" s="161">
        <v>33300</v>
      </c>
      <c r="K123" s="160" t="s">
        <v>65</v>
      </c>
      <c r="L123" s="164">
        <v>24</v>
      </c>
      <c r="M123" s="246"/>
      <c r="N123" s="246"/>
      <c r="O123" s="247"/>
      <c r="P123" s="247"/>
      <c r="Q123" s="247"/>
      <c r="R123" s="247"/>
      <c r="S123" s="247"/>
      <c r="T123" s="238"/>
      <c r="U123" s="238"/>
      <c r="V123" s="238"/>
      <c r="W123" s="238"/>
      <c r="X123" s="238"/>
      <c r="Y123" s="238"/>
      <c r="Z123" s="238"/>
      <c r="AA123" s="238"/>
      <c r="AB123" s="239"/>
      <c r="AC123" s="238"/>
      <c r="AE123" s="156" t="e">
        <f>SUMIFS([5]HARGA!$B$2:$B$31,[5]HARGA!$A$2:$A$31,K123)</f>
        <v>#VALUE!</v>
      </c>
      <c r="AF123" s="156" t="e">
        <f t="shared" si="1"/>
        <v>#VALUE!</v>
      </c>
    </row>
    <row r="124" spans="1:32" s="157" customFormat="1" x14ac:dyDescent="0.25">
      <c r="A124" s="149" t="s">
        <v>2506</v>
      </c>
      <c r="B124" s="160" t="s">
        <v>1593</v>
      </c>
      <c r="C124" s="248">
        <v>44504</v>
      </c>
      <c r="D124" s="161">
        <v>164</v>
      </c>
      <c r="E124" s="160" t="s">
        <v>2512</v>
      </c>
      <c r="F124" s="161">
        <v>5042276661</v>
      </c>
      <c r="G124" s="160" t="s">
        <v>2572</v>
      </c>
      <c r="H124" s="160" t="s">
        <v>948</v>
      </c>
      <c r="I124" s="160" t="s">
        <v>2750</v>
      </c>
      <c r="J124" s="161">
        <v>74559</v>
      </c>
      <c r="K124" s="160" t="s">
        <v>2524</v>
      </c>
      <c r="L124" s="164">
        <v>18</v>
      </c>
      <c r="M124" s="249">
        <v>44505</v>
      </c>
      <c r="N124" s="249" t="s">
        <v>2572</v>
      </c>
      <c r="O124" s="250" t="s">
        <v>948</v>
      </c>
      <c r="P124" s="250"/>
      <c r="Q124" s="251">
        <v>21102803778</v>
      </c>
      <c r="R124" s="251">
        <v>5042276661</v>
      </c>
      <c r="S124" s="251">
        <v>6008148847</v>
      </c>
      <c r="U124" s="251">
        <v>18</v>
      </c>
      <c r="V124" s="238"/>
      <c r="W124" s="238"/>
      <c r="X124" s="238"/>
      <c r="Y124" s="253">
        <f>U124-L124</f>
        <v>0</v>
      </c>
      <c r="Z124" s="238"/>
      <c r="AA124" s="238"/>
      <c r="AB124" s="239"/>
      <c r="AC124" s="238"/>
      <c r="AE124" s="156" t="e">
        <f>SUMIFS([5]HARGA!$B$2:$B$31,[5]HARGA!$A$2:$A$31,K124)</f>
        <v>#VALUE!</v>
      </c>
      <c r="AF124" s="156" t="e">
        <f t="shared" si="1"/>
        <v>#VALUE!</v>
      </c>
    </row>
    <row r="125" spans="1:32" s="157" customFormat="1" x14ac:dyDescent="0.25">
      <c r="A125" s="149" t="s">
        <v>2506</v>
      </c>
      <c r="B125" s="160" t="s">
        <v>1593</v>
      </c>
      <c r="C125" s="248">
        <v>44504</v>
      </c>
      <c r="D125" s="161">
        <v>164</v>
      </c>
      <c r="E125" s="160" t="s">
        <v>2512</v>
      </c>
      <c r="F125" s="161">
        <v>5042276661</v>
      </c>
      <c r="G125" s="160" t="s">
        <v>2572</v>
      </c>
      <c r="H125" s="160" t="s">
        <v>948</v>
      </c>
      <c r="I125" s="160" t="s">
        <v>2750</v>
      </c>
      <c r="J125" s="161">
        <v>19310</v>
      </c>
      <c r="K125" s="160" t="s">
        <v>2525</v>
      </c>
      <c r="L125" s="164">
        <v>18</v>
      </c>
      <c r="M125" s="246"/>
      <c r="N125" s="246"/>
      <c r="O125" s="247"/>
      <c r="P125" s="247"/>
      <c r="Q125" s="247"/>
      <c r="R125" s="247"/>
      <c r="S125" s="247"/>
      <c r="T125" s="238"/>
      <c r="U125" s="238"/>
      <c r="V125" s="238"/>
      <c r="W125" s="238"/>
      <c r="X125" s="238"/>
      <c r="Y125" s="238"/>
      <c r="Z125" s="238"/>
      <c r="AA125" s="238"/>
      <c r="AB125" s="239"/>
      <c r="AC125" s="238"/>
      <c r="AE125" s="156" t="e">
        <f>SUMIFS([5]HARGA!$B$2:$B$31,[5]HARGA!$A$2:$A$31,K125)</f>
        <v>#VALUE!</v>
      </c>
      <c r="AF125" s="156" t="e">
        <f t="shared" si="1"/>
        <v>#VALUE!</v>
      </c>
    </row>
    <row r="126" spans="1:32" s="157" customFormat="1" x14ac:dyDescent="0.25">
      <c r="A126" s="149" t="s">
        <v>2506</v>
      </c>
      <c r="B126" s="160" t="s">
        <v>1593</v>
      </c>
      <c r="C126" s="248">
        <v>44504</v>
      </c>
      <c r="D126" s="161">
        <v>164</v>
      </c>
      <c r="E126" s="160" t="s">
        <v>2512</v>
      </c>
      <c r="F126" s="161">
        <v>5042276661</v>
      </c>
      <c r="G126" s="160" t="s">
        <v>2572</v>
      </c>
      <c r="H126" s="160" t="s">
        <v>948</v>
      </c>
      <c r="I126" s="160" t="s">
        <v>2750</v>
      </c>
      <c r="J126" s="160" t="s">
        <v>2517</v>
      </c>
      <c r="K126" s="160" t="s">
        <v>2518</v>
      </c>
      <c r="L126" s="164">
        <v>1344</v>
      </c>
      <c r="M126" s="246"/>
      <c r="N126" s="246"/>
      <c r="O126" s="247"/>
      <c r="P126" s="247"/>
      <c r="Q126" s="247"/>
      <c r="R126" s="247"/>
      <c r="S126" s="247"/>
      <c r="T126" s="251">
        <v>1344</v>
      </c>
      <c r="U126" s="238"/>
      <c r="V126" s="238"/>
      <c r="W126" s="238"/>
      <c r="X126" s="253">
        <f>T126-L126</f>
        <v>0</v>
      </c>
      <c r="Y126" s="238"/>
      <c r="Z126" s="238"/>
      <c r="AA126" s="238"/>
      <c r="AB126" s="239"/>
      <c r="AC126" s="238"/>
      <c r="AE126" s="156" t="e">
        <f>SUMIFS([5]HARGA!$B$2:$B$31,[5]HARGA!$A$2:$A$31,K126)</f>
        <v>#VALUE!</v>
      </c>
      <c r="AF126" s="156" t="e">
        <f t="shared" si="1"/>
        <v>#VALUE!</v>
      </c>
    </row>
    <row r="127" spans="1:32" s="157" customFormat="1" x14ac:dyDescent="0.25">
      <c r="A127" s="149" t="s">
        <v>2506</v>
      </c>
      <c r="B127" s="160" t="s">
        <v>1593</v>
      </c>
      <c r="C127" s="248">
        <v>44504</v>
      </c>
      <c r="D127" s="161">
        <v>164</v>
      </c>
      <c r="E127" s="160" t="s">
        <v>2512</v>
      </c>
      <c r="F127" s="161">
        <v>5042276661</v>
      </c>
      <c r="G127" s="160" t="s">
        <v>2572</v>
      </c>
      <c r="H127" s="160" t="s">
        <v>948</v>
      </c>
      <c r="I127" s="160" t="s">
        <v>2750</v>
      </c>
      <c r="J127" s="161">
        <v>33300</v>
      </c>
      <c r="K127" s="160" t="s">
        <v>65</v>
      </c>
      <c r="L127" s="164">
        <v>28</v>
      </c>
      <c r="M127" s="246"/>
      <c r="N127" s="246"/>
      <c r="O127" s="247"/>
      <c r="P127" s="247"/>
      <c r="Q127" s="247"/>
      <c r="R127" s="247"/>
      <c r="S127" s="247"/>
      <c r="T127" s="238"/>
      <c r="U127" s="238"/>
      <c r="V127" s="238"/>
      <c r="W127" s="238"/>
      <c r="X127" s="238"/>
      <c r="Y127" s="238"/>
      <c r="Z127" s="238"/>
      <c r="AA127" s="238"/>
      <c r="AB127" s="239"/>
      <c r="AC127" s="238"/>
      <c r="AE127" s="156" t="e">
        <f>SUMIFS([5]HARGA!$B$2:$B$31,[5]HARGA!$A$2:$A$31,K127)</f>
        <v>#VALUE!</v>
      </c>
      <c r="AF127" s="156" t="e">
        <f t="shared" si="1"/>
        <v>#VALUE!</v>
      </c>
    </row>
    <row r="128" spans="1:32" s="157" customFormat="1" x14ac:dyDescent="0.25">
      <c r="A128" s="195" t="s">
        <v>2506</v>
      </c>
      <c r="B128" s="172" t="s">
        <v>2751</v>
      </c>
      <c r="C128" s="173">
        <v>44504</v>
      </c>
      <c r="D128" s="174">
        <v>164</v>
      </c>
      <c r="E128" s="172" t="s">
        <v>2512</v>
      </c>
      <c r="F128" s="174">
        <v>5042276661</v>
      </c>
      <c r="G128" s="172" t="s">
        <v>2572</v>
      </c>
      <c r="H128" s="172" t="s">
        <v>948</v>
      </c>
      <c r="I128" s="172" t="s">
        <v>4162</v>
      </c>
      <c r="J128" s="174">
        <v>74559</v>
      </c>
      <c r="K128" s="172" t="s">
        <v>2524</v>
      </c>
      <c r="L128" s="177">
        <v>18</v>
      </c>
      <c r="M128" s="240" t="s">
        <v>4137</v>
      </c>
      <c r="N128" s="231" t="s">
        <v>2748</v>
      </c>
      <c r="O128" s="231">
        <v>44504</v>
      </c>
      <c r="P128" s="233"/>
      <c r="Q128" s="233"/>
      <c r="R128" s="247"/>
      <c r="S128" s="247"/>
      <c r="T128" s="238"/>
      <c r="U128" s="238">
        <v>18</v>
      </c>
      <c r="V128" s="238"/>
      <c r="W128" s="238"/>
      <c r="X128" s="238"/>
      <c r="Y128" s="253">
        <f>U128-L128</f>
        <v>0</v>
      </c>
      <c r="Z128" s="238"/>
      <c r="AA128" s="238"/>
      <c r="AB128" s="239"/>
      <c r="AC128" s="238"/>
      <c r="AE128" s="156" t="e">
        <f>SUMIFS([5]HARGA!$B$2:$B$31,[5]HARGA!$A$2:$A$31,K128)</f>
        <v>#VALUE!</v>
      </c>
      <c r="AF128" s="156" t="e">
        <f t="shared" si="1"/>
        <v>#VALUE!</v>
      </c>
    </row>
    <row r="129" spans="1:32" s="157" customFormat="1" x14ac:dyDescent="0.25">
      <c r="A129" s="195" t="s">
        <v>2506</v>
      </c>
      <c r="B129" s="172" t="s">
        <v>2751</v>
      </c>
      <c r="C129" s="173">
        <v>44504</v>
      </c>
      <c r="D129" s="174">
        <v>164</v>
      </c>
      <c r="E129" s="172" t="s">
        <v>2512</v>
      </c>
      <c r="F129" s="174">
        <v>5042276661</v>
      </c>
      <c r="G129" s="172" t="s">
        <v>2572</v>
      </c>
      <c r="H129" s="172" t="s">
        <v>948</v>
      </c>
      <c r="I129" s="172" t="s">
        <v>4162</v>
      </c>
      <c r="J129" s="174">
        <v>19310</v>
      </c>
      <c r="K129" s="172" t="s">
        <v>2525</v>
      </c>
      <c r="L129" s="177">
        <v>18</v>
      </c>
      <c r="M129" s="240"/>
      <c r="N129" s="240"/>
      <c r="O129" s="233"/>
      <c r="P129" s="233"/>
      <c r="Q129" s="233"/>
      <c r="R129" s="247"/>
      <c r="S129" s="247"/>
      <c r="T129" s="238"/>
      <c r="U129" s="238"/>
      <c r="V129" s="238"/>
      <c r="W129" s="238"/>
      <c r="X129" s="238"/>
      <c r="Y129" s="238"/>
      <c r="Z129" s="238"/>
      <c r="AA129" s="238"/>
      <c r="AB129" s="239"/>
      <c r="AC129" s="238"/>
      <c r="AE129" s="156" t="e">
        <f>SUMIFS([5]HARGA!$B$2:$B$31,[5]HARGA!$A$2:$A$31,K129)</f>
        <v>#VALUE!</v>
      </c>
      <c r="AF129" s="156" t="e">
        <f t="shared" si="1"/>
        <v>#VALUE!</v>
      </c>
    </row>
    <row r="130" spans="1:32" s="157" customFormat="1" x14ac:dyDescent="0.25">
      <c r="A130" s="195" t="s">
        <v>2506</v>
      </c>
      <c r="B130" s="172" t="s">
        <v>2751</v>
      </c>
      <c r="C130" s="173">
        <v>44504</v>
      </c>
      <c r="D130" s="174">
        <v>164</v>
      </c>
      <c r="E130" s="172" t="s">
        <v>2512</v>
      </c>
      <c r="F130" s="174">
        <v>5042276661</v>
      </c>
      <c r="G130" s="172" t="s">
        <v>2572</v>
      </c>
      <c r="H130" s="172" t="s">
        <v>948</v>
      </c>
      <c r="I130" s="172" t="s">
        <v>4162</v>
      </c>
      <c r="J130" s="172" t="s">
        <v>2517</v>
      </c>
      <c r="K130" s="172" t="s">
        <v>2518</v>
      </c>
      <c r="L130" s="177">
        <v>1344</v>
      </c>
      <c r="M130" s="240"/>
      <c r="N130" s="240"/>
      <c r="O130" s="233"/>
      <c r="P130" s="233"/>
      <c r="Q130" s="233"/>
      <c r="R130" s="247"/>
      <c r="S130" s="247"/>
      <c r="T130" s="238">
        <v>1344</v>
      </c>
      <c r="U130" s="238"/>
      <c r="V130" s="238"/>
      <c r="W130" s="238"/>
      <c r="X130" s="253">
        <f>T130-L130</f>
        <v>0</v>
      </c>
      <c r="Y130" s="238"/>
      <c r="Z130" s="238"/>
      <c r="AA130" s="238"/>
      <c r="AB130" s="239"/>
      <c r="AC130" s="238"/>
      <c r="AE130" s="156" t="e">
        <f>SUMIFS([5]HARGA!$B$2:$B$31,[5]HARGA!$A$2:$A$31,K130)</f>
        <v>#VALUE!</v>
      </c>
      <c r="AF130" s="156" t="e">
        <f t="shared" si="1"/>
        <v>#VALUE!</v>
      </c>
    </row>
    <row r="131" spans="1:32" s="157" customFormat="1" x14ac:dyDescent="0.25">
      <c r="A131" s="195" t="s">
        <v>2506</v>
      </c>
      <c r="B131" s="172" t="s">
        <v>2751</v>
      </c>
      <c r="C131" s="173">
        <v>44504</v>
      </c>
      <c r="D131" s="174">
        <v>164</v>
      </c>
      <c r="E131" s="172" t="s">
        <v>2512</v>
      </c>
      <c r="F131" s="174">
        <v>5042276661</v>
      </c>
      <c r="G131" s="172" t="s">
        <v>2572</v>
      </c>
      <c r="H131" s="172" t="s">
        <v>948</v>
      </c>
      <c r="I131" s="172" t="s">
        <v>4162</v>
      </c>
      <c r="J131" s="174">
        <v>33300</v>
      </c>
      <c r="K131" s="172" t="s">
        <v>65</v>
      </c>
      <c r="L131" s="177">
        <v>28</v>
      </c>
      <c r="M131" s="240"/>
      <c r="N131" s="240"/>
      <c r="O131" s="233"/>
      <c r="P131" s="233"/>
      <c r="Q131" s="233"/>
      <c r="R131" s="247"/>
      <c r="S131" s="247"/>
      <c r="T131" s="238"/>
      <c r="U131" s="238"/>
      <c r="V131" s="238"/>
      <c r="W131" s="238"/>
      <c r="X131" s="238"/>
      <c r="Y131" s="238"/>
      <c r="Z131" s="238"/>
      <c r="AA131" s="238"/>
      <c r="AB131" s="239"/>
      <c r="AC131" s="238"/>
      <c r="AE131" s="156" t="e">
        <f>SUMIFS([5]HARGA!$B$2:$B$31,[5]HARGA!$A$2:$A$31,K131)</f>
        <v>#VALUE!</v>
      </c>
      <c r="AF131" s="156" t="e">
        <f t="shared" si="1"/>
        <v>#VALUE!</v>
      </c>
    </row>
    <row r="132" spans="1:32" s="157" customFormat="1" x14ac:dyDescent="0.25">
      <c r="A132" s="149" t="s">
        <v>2506</v>
      </c>
      <c r="B132" s="160" t="s">
        <v>1632</v>
      </c>
      <c r="C132" s="248">
        <v>44504</v>
      </c>
      <c r="D132" s="161">
        <v>164</v>
      </c>
      <c r="E132" s="160" t="s">
        <v>2512</v>
      </c>
      <c r="F132" s="161">
        <v>5042281111</v>
      </c>
      <c r="G132" s="160" t="s">
        <v>629</v>
      </c>
      <c r="H132" s="160" t="s">
        <v>630</v>
      </c>
      <c r="I132" s="160" t="s">
        <v>2757</v>
      </c>
      <c r="J132" s="161">
        <v>74559</v>
      </c>
      <c r="K132" s="160" t="s">
        <v>2524</v>
      </c>
      <c r="L132" s="164">
        <v>15</v>
      </c>
      <c r="M132" s="249">
        <v>44505</v>
      </c>
      <c r="N132" s="249" t="s">
        <v>4149</v>
      </c>
      <c r="O132" s="250" t="s">
        <v>630</v>
      </c>
      <c r="P132" s="250"/>
      <c r="Q132" s="282" t="s">
        <v>2752</v>
      </c>
      <c r="R132" s="273">
        <v>5042281111</v>
      </c>
      <c r="S132" s="251">
        <v>6008147214</v>
      </c>
      <c r="U132" s="251">
        <v>15</v>
      </c>
      <c r="V132" s="238"/>
      <c r="W132" s="238"/>
      <c r="X132" s="238"/>
      <c r="Y132" s="253">
        <f>U132-L132</f>
        <v>0</v>
      </c>
      <c r="Z132" s="238"/>
      <c r="AA132" s="238"/>
      <c r="AB132" s="239"/>
      <c r="AC132" s="238"/>
      <c r="AE132" s="156" t="e">
        <f>SUMIFS([5]HARGA!$B$2:$B$31,[5]HARGA!$A$2:$A$31,K132)</f>
        <v>#VALUE!</v>
      </c>
      <c r="AF132" s="156" t="e">
        <f t="shared" ref="AF132:AF195" si="2">AE132*L132</f>
        <v>#VALUE!</v>
      </c>
    </row>
    <row r="133" spans="1:32" s="157" customFormat="1" x14ac:dyDescent="0.25">
      <c r="A133" s="149" t="s">
        <v>2506</v>
      </c>
      <c r="B133" s="160" t="s">
        <v>1632</v>
      </c>
      <c r="C133" s="248">
        <v>44504</v>
      </c>
      <c r="D133" s="161">
        <v>164</v>
      </c>
      <c r="E133" s="160" t="s">
        <v>2512</v>
      </c>
      <c r="F133" s="161">
        <v>5042281111</v>
      </c>
      <c r="G133" s="160" t="s">
        <v>629</v>
      </c>
      <c r="H133" s="160" t="s">
        <v>630</v>
      </c>
      <c r="I133" s="160" t="s">
        <v>2757</v>
      </c>
      <c r="J133" s="161">
        <v>19310</v>
      </c>
      <c r="K133" s="160" t="s">
        <v>2525</v>
      </c>
      <c r="L133" s="164">
        <v>15</v>
      </c>
      <c r="M133" s="246"/>
      <c r="N133" s="246"/>
      <c r="O133" s="247"/>
      <c r="P133" s="247"/>
      <c r="Q133" s="247"/>
      <c r="R133" s="247"/>
      <c r="S133" s="247"/>
      <c r="T133" s="238"/>
      <c r="U133" s="238"/>
      <c r="V133" s="238"/>
      <c r="W133" s="238"/>
      <c r="X133" s="238"/>
      <c r="Y133" s="238"/>
      <c r="Z133" s="238"/>
      <c r="AA133" s="238"/>
      <c r="AB133" s="239"/>
      <c r="AC133" s="238"/>
      <c r="AE133" s="156" t="e">
        <f>SUMIFS([5]HARGA!$B$2:$B$31,[5]HARGA!$A$2:$A$31,K133)</f>
        <v>#VALUE!</v>
      </c>
      <c r="AF133" s="156" t="e">
        <f t="shared" si="2"/>
        <v>#VALUE!</v>
      </c>
    </row>
    <row r="134" spans="1:32" s="157" customFormat="1" x14ac:dyDescent="0.25">
      <c r="A134" s="149" t="s">
        <v>2506</v>
      </c>
      <c r="B134" s="160" t="s">
        <v>1632</v>
      </c>
      <c r="C134" s="248">
        <v>44504</v>
      </c>
      <c r="D134" s="161">
        <v>164</v>
      </c>
      <c r="E134" s="160" t="s">
        <v>2512</v>
      </c>
      <c r="F134" s="161">
        <v>5042281111</v>
      </c>
      <c r="G134" s="160" t="s">
        <v>629</v>
      </c>
      <c r="H134" s="160" t="s">
        <v>630</v>
      </c>
      <c r="I134" s="160" t="s">
        <v>2757</v>
      </c>
      <c r="J134" s="160" t="s">
        <v>2517</v>
      </c>
      <c r="K134" s="160" t="s">
        <v>2518</v>
      </c>
      <c r="L134" s="164">
        <v>1152</v>
      </c>
      <c r="M134" s="246"/>
      <c r="N134" s="246"/>
      <c r="O134" s="247"/>
      <c r="P134" s="247"/>
      <c r="Q134" s="247"/>
      <c r="R134" s="247"/>
      <c r="S134" s="247"/>
      <c r="T134" s="251">
        <v>1152</v>
      </c>
      <c r="U134" s="238"/>
      <c r="V134" s="238"/>
      <c r="W134" s="238"/>
      <c r="X134" s="253">
        <f>T134-L134</f>
        <v>0</v>
      </c>
      <c r="Y134" s="238"/>
      <c r="Z134" s="238"/>
      <c r="AA134" s="238"/>
      <c r="AB134" s="239"/>
      <c r="AC134" s="238"/>
      <c r="AE134" s="156" t="e">
        <f>SUMIFS([5]HARGA!$B$2:$B$31,[5]HARGA!$A$2:$A$31,K134)</f>
        <v>#VALUE!</v>
      </c>
      <c r="AF134" s="156" t="e">
        <f t="shared" si="2"/>
        <v>#VALUE!</v>
      </c>
    </row>
    <row r="135" spans="1:32" s="157" customFormat="1" x14ac:dyDescent="0.25">
      <c r="A135" s="149" t="s">
        <v>2506</v>
      </c>
      <c r="B135" s="160" t="s">
        <v>1632</v>
      </c>
      <c r="C135" s="248">
        <v>44504</v>
      </c>
      <c r="D135" s="161">
        <v>164</v>
      </c>
      <c r="E135" s="160" t="s">
        <v>2512</v>
      </c>
      <c r="F135" s="161">
        <v>5042281111</v>
      </c>
      <c r="G135" s="160" t="s">
        <v>629</v>
      </c>
      <c r="H135" s="160" t="s">
        <v>630</v>
      </c>
      <c r="I135" s="160" t="s">
        <v>2757</v>
      </c>
      <c r="J135" s="161">
        <v>33300</v>
      </c>
      <c r="K135" s="160" t="s">
        <v>65</v>
      </c>
      <c r="L135" s="164">
        <v>24</v>
      </c>
      <c r="M135" s="246"/>
      <c r="N135" s="246"/>
      <c r="O135" s="247"/>
      <c r="P135" s="247"/>
      <c r="Q135" s="247"/>
      <c r="R135" s="247"/>
      <c r="S135" s="247"/>
      <c r="T135" s="238"/>
      <c r="U135" s="238"/>
      <c r="V135" s="238"/>
      <c r="W135" s="238"/>
      <c r="X135" s="238"/>
      <c r="Y135" s="238"/>
      <c r="Z135" s="238"/>
      <c r="AA135" s="238"/>
      <c r="AB135" s="239"/>
      <c r="AC135" s="238"/>
      <c r="AE135" s="156" t="e">
        <f>SUMIFS([5]HARGA!$B$2:$B$31,[5]HARGA!$A$2:$A$31,K135)</f>
        <v>#VALUE!</v>
      </c>
      <c r="AF135" s="156" t="e">
        <f t="shared" si="2"/>
        <v>#VALUE!</v>
      </c>
    </row>
    <row r="136" spans="1:32" s="157" customFormat="1" x14ac:dyDescent="0.25">
      <c r="A136" s="149" t="s">
        <v>2506</v>
      </c>
      <c r="B136" s="160" t="s">
        <v>1645</v>
      </c>
      <c r="C136" s="248">
        <v>44505</v>
      </c>
      <c r="D136" s="161">
        <v>164</v>
      </c>
      <c r="E136" s="160" t="s">
        <v>2512</v>
      </c>
      <c r="F136" s="161">
        <v>5042278435</v>
      </c>
      <c r="G136" s="160" t="s">
        <v>517</v>
      </c>
      <c r="H136" s="160" t="s">
        <v>518</v>
      </c>
      <c r="I136" s="160" t="s">
        <v>2767</v>
      </c>
      <c r="J136" s="161">
        <v>74559</v>
      </c>
      <c r="K136" s="160" t="s">
        <v>2524</v>
      </c>
      <c r="L136" s="164">
        <v>18</v>
      </c>
      <c r="M136" s="249">
        <v>44505</v>
      </c>
      <c r="N136" s="249" t="s">
        <v>517</v>
      </c>
      <c r="O136" s="250" t="s">
        <v>518</v>
      </c>
      <c r="P136" s="250"/>
      <c r="Q136" s="282" t="s">
        <v>2762</v>
      </c>
      <c r="R136" s="298">
        <v>5042278435</v>
      </c>
      <c r="S136" s="251">
        <v>6008150284</v>
      </c>
      <c r="U136" s="251">
        <v>18</v>
      </c>
      <c r="V136" s="238"/>
      <c r="W136" s="238"/>
      <c r="X136" s="238"/>
      <c r="Y136" s="253">
        <f>U136-L136</f>
        <v>0</v>
      </c>
      <c r="Z136" s="238"/>
      <c r="AA136" s="238"/>
      <c r="AB136" s="239"/>
      <c r="AC136" s="238"/>
      <c r="AE136" s="156" t="e">
        <f>SUMIFS([5]HARGA!$B$2:$B$31,[5]HARGA!$A$2:$A$31,K136)</f>
        <v>#VALUE!</v>
      </c>
      <c r="AF136" s="156" t="e">
        <f t="shared" si="2"/>
        <v>#VALUE!</v>
      </c>
    </row>
    <row r="137" spans="1:32" s="157" customFormat="1" x14ac:dyDescent="0.25">
      <c r="A137" s="149" t="s">
        <v>2506</v>
      </c>
      <c r="B137" s="160" t="s">
        <v>1645</v>
      </c>
      <c r="C137" s="248">
        <v>44505</v>
      </c>
      <c r="D137" s="161">
        <v>164</v>
      </c>
      <c r="E137" s="160" t="s">
        <v>2512</v>
      </c>
      <c r="F137" s="161">
        <v>5042278435</v>
      </c>
      <c r="G137" s="160" t="s">
        <v>517</v>
      </c>
      <c r="H137" s="160" t="s">
        <v>518</v>
      </c>
      <c r="I137" s="160" t="s">
        <v>2767</v>
      </c>
      <c r="J137" s="161">
        <v>19310</v>
      </c>
      <c r="K137" s="160" t="s">
        <v>2525</v>
      </c>
      <c r="L137" s="164">
        <v>18</v>
      </c>
      <c r="M137" s="246"/>
      <c r="N137" s="246"/>
      <c r="O137" s="247"/>
      <c r="P137" s="247"/>
      <c r="Q137" s="247"/>
      <c r="R137" s="247"/>
      <c r="S137" s="247"/>
      <c r="T137" s="238"/>
      <c r="U137" s="238"/>
      <c r="V137" s="238"/>
      <c r="W137" s="238"/>
      <c r="X137" s="238"/>
      <c r="Y137" s="238"/>
      <c r="Z137" s="238"/>
      <c r="AA137" s="238"/>
      <c r="AB137" s="239"/>
      <c r="AC137" s="238"/>
      <c r="AE137" s="156" t="e">
        <f>SUMIFS([5]HARGA!$B$2:$B$31,[5]HARGA!$A$2:$A$31,K137)</f>
        <v>#VALUE!</v>
      </c>
      <c r="AF137" s="156" t="e">
        <f t="shared" si="2"/>
        <v>#VALUE!</v>
      </c>
    </row>
    <row r="138" spans="1:32" s="157" customFormat="1" x14ac:dyDescent="0.25">
      <c r="A138" s="149" t="s">
        <v>2506</v>
      </c>
      <c r="B138" s="160" t="s">
        <v>1645</v>
      </c>
      <c r="C138" s="248">
        <v>44505</v>
      </c>
      <c r="D138" s="161">
        <v>164</v>
      </c>
      <c r="E138" s="160" t="s">
        <v>2512</v>
      </c>
      <c r="F138" s="161">
        <v>5042278435</v>
      </c>
      <c r="G138" s="160" t="s">
        <v>517</v>
      </c>
      <c r="H138" s="160" t="s">
        <v>518</v>
      </c>
      <c r="I138" s="160" t="s">
        <v>2767</v>
      </c>
      <c r="J138" s="160" t="s">
        <v>2517</v>
      </c>
      <c r="K138" s="160" t="s">
        <v>2518</v>
      </c>
      <c r="L138" s="164">
        <v>1344</v>
      </c>
      <c r="M138" s="246"/>
      <c r="N138" s="246"/>
      <c r="O138" s="247"/>
      <c r="P138" s="247"/>
      <c r="Q138" s="247"/>
      <c r="R138" s="247"/>
      <c r="S138" s="247"/>
      <c r="T138" s="251">
        <v>1344</v>
      </c>
      <c r="U138" s="238"/>
      <c r="V138" s="238"/>
      <c r="W138" s="238"/>
      <c r="X138" s="253">
        <f>T138-L138</f>
        <v>0</v>
      </c>
      <c r="Y138" s="238"/>
      <c r="Z138" s="238"/>
      <c r="AA138" s="238"/>
      <c r="AB138" s="239"/>
      <c r="AC138" s="238"/>
      <c r="AE138" s="156" t="e">
        <f>SUMIFS([5]HARGA!$B$2:$B$31,[5]HARGA!$A$2:$A$31,K138)</f>
        <v>#VALUE!</v>
      </c>
      <c r="AF138" s="156" t="e">
        <f t="shared" si="2"/>
        <v>#VALUE!</v>
      </c>
    </row>
    <row r="139" spans="1:32" s="157" customFormat="1" x14ac:dyDescent="0.25">
      <c r="A139" s="149" t="s">
        <v>2506</v>
      </c>
      <c r="B139" s="160" t="s">
        <v>1645</v>
      </c>
      <c r="C139" s="248">
        <v>44505</v>
      </c>
      <c r="D139" s="161">
        <v>164</v>
      </c>
      <c r="E139" s="160" t="s">
        <v>2512</v>
      </c>
      <c r="F139" s="161">
        <v>5042278435</v>
      </c>
      <c r="G139" s="160" t="s">
        <v>517</v>
      </c>
      <c r="H139" s="160" t="s">
        <v>518</v>
      </c>
      <c r="I139" s="160" t="s">
        <v>2767</v>
      </c>
      <c r="J139" s="161">
        <v>33300</v>
      </c>
      <c r="K139" s="160" t="s">
        <v>65</v>
      </c>
      <c r="L139" s="164">
        <v>28</v>
      </c>
      <c r="M139" s="246"/>
      <c r="N139" s="246"/>
      <c r="O139" s="247"/>
      <c r="P139" s="247"/>
      <c r="Q139" s="247"/>
      <c r="R139" s="247"/>
      <c r="S139" s="247"/>
      <c r="T139" s="238"/>
      <c r="U139" s="238"/>
      <c r="V139" s="238"/>
      <c r="W139" s="238"/>
      <c r="X139" s="238"/>
      <c r="Y139" s="238"/>
      <c r="Z139" s="238"/>
      <c r="AA139" s="238"/>
      <c r="AB139" s="239"/>
      <c r="AC139" s="238"/>
      <c r="AE139" s="156" t="e">
        <f>SUMIFS([5]HARGA!$B$2:$B$31,[5]HARGA!$A$2:$A$31,K139)</f>
        <v>#VALUE!</v>
      </c>
      <c r="AF139" s="156" t="e">
        <f t="shared" si="2"/>
        <v>#VALUE!</v>
      </c>
    </row>
    <row r="140" spans="1:32" s="157" customFormat="1" x14ac:dyDescent="0.25">
      <c r="A140" s="149" t="s">
        <v>2506</v>
      </c>
      <c r="B140" s="160" t="s">
        <v>1671</v>
      </c>
      <c r="C140" s="248">
        <v>44505</v>
      </c>
      <c r="D140" s="161">
        <v>164</v>
      </c>
      <c r="E140" s="160" t="s">
        <v>2512</v>
      </c>
      <c r="F140" s="161">
        <v>5042287910</v>
      </c>
      <c r="G140" s="160" t="s">
        <v>983</v>
      </c>
      <c r="H140" s="160" t="s">
        <v>984</v>
      </c>
      <c r="I140" s="160" t="s">
        <v>2773</v>
      </c>
      <c r="J140" s="161">
        <v>74559</v>
      </c>
      <c r="K140" s="160" t="s">
        <v>2524</v>
      </c>
      <c r="L140" s="164">
        <v>15</v>
      </c>
      <c r="M140" s="249">
        <v>44505</v>
      </c>
      <c r="N140" s="249" t="s">
        <v>983</v>
      </c>
      <c r="O140" s="250" t="s">
        <v>984</v>
      </c>
      <c r="P140" s="250"/>
      <c r="Q140" s="251">
        <v>21102803754</v>
      </c>
      <c r="R140" s="251">
        <v>5042287910</v>
      </c>
      <c r="S140" s="251">
        <v>6008151640</v>
      </c>
      <c r="U140" s="251">
        <v>15</v>
      </c>
      <c r="V140" s="238"/>
      <c r="W140" s="238"/>
      <c r="X140" s="238"/>
      <c r="Y140" s="253">
        <f>U140-L140</f>
        <v>0</v>
      </c>
      <c r="Z140" s="238"/>
      <c r="AA140" s="238"/>
      <c r="AB140" s="239"/>
      <c r="AC140" s="238"/>
      <c r="AE140" s="156" t="e">
        <f>SUMIFS([5]HARGA!$B$2:$B$31,[5]HARGA!$A$2:$A$31,K140)</f>
        <v>#VALUE!</v>
      </c>
      <c r="AF140" s="156" t="e">
        <f t="shared" si="2"/>
        <v>#VALUE!</v>
      </c>
    </row>
    <row r="141" spans="1:32" s="157" customFormat="1" x14ac:dyDescent="0.25">
      <c r="A141" s="149" t="s">
        <v>2506</v>
      </c>
      <c r="B141" s="160" t="s">
        <v>1671</v>
      </c>
      <c r="C141" s="248">
        <v>44505</v>
      </c>
      <c r="D141" s="161">
        <v>164</v>
      </c>
      <c r="E141" s="160" t="s">
        <v>2512</v>
      </c>
      <c r="F141" s="161">
        <v>5042287910</v>
      </c>
      <c r="G141" s="160" t="s">
        <v>983</v>
      </c>
      <c r="H141" s="160" t="s">
        <v>984</v>
      </c>
      <c r="I141" s="160" t="s">
        <v>2773</v>
      </c>
      <c r="J141" s="161">
        <v>19310</v>
      </c>
      <c r="K141" s="160" t="s">
        <v>2525</v>
      </c>
      <c r="L141" s="164">
        <v>15</v>
      </c>
      <c r="M141" s="246"/>
      <c r="N141" s="246"/>
      <c r="O141" s="247"/>
      <c r="P141" s="247"/>
      <c r="Q141" s="247"/>
      <c r="R141" s="247"/>
      <c r="S141" s="247"/>
      <c r="T141" s="238"/>
      <c r="U141" s="238"/>
      <c r="V141" s="238"/>
      <c r="W141" s="238"/>
      <c r="X141" s="238"/>
      <c r="Y141" s="238"/>
      <c r="Z141" s="238"/>
      <c r="AA141" s="238"/>
      <c r="AB141" s="239"/>
      <c r="AC141" s="238"/>
      <c r="AE141" s="156" t="e">
        <f>SUMIFS([5]HARGA!$B$2:$B$31,[5]HARGA!$A$2:$A$31,K141)</f>
        <v>#VALUE!</v>
      </c>
      <c r="AF141" s="156" t="e">
        <f t="shared" si="2"/>
        <v>#VALUE!</v>
      </c>
    </row>
    <row r="142" spans="1:32" s="157" customFormat="1" x14ac:dyDescent="0.25">
      <c r="A142" s="149" t="s">
        <v>2506</v>
      </c>
      <c r="B142" s="160" t="s">
        <v>1671</v>
      </c>
      <c r="C142" s="248">
        <v>44505</v>
      </c>
      <c r="D142" s="161">
        <v>164</v>
      </c>
      <c r="E142" s="160" t="s">
        <v>2512</v>
      </c>
      <c r="F142" s="161">
        <v>5042287910</v>
      </c>
      <c r="G142" s="160" t="s">
        <v>983</v>
      </c>
      <c r="H142" s="160" t="s">
        <v>984</v>
      </c>
      <c r="I142" s="160" t="s">
        <v>2773</v>
      </c>
      <c r="J142" s="160" t="s">
        <v>2517</v>
      </c>
      <c r="K142" s="160" t="s">
        <v>2518</v>
      </c>
      <c r="L142" s="164">
        <v>1152</v>
      </c>
      <c r="M142" s="246"/>
      <c r="N142" s="246"/>
      <c r="O142" s="247"/>
      <c r="P142" s="247"/>
      <c r="Q142" s="247"/>
      <c r="R142" s="247"/>
      <c r="S142" s="247"/>
      <c r="T142" s="251">
        <v>1152</v>
      </c>
      <c r="U142" s="238"/>
      <c r="V142" s="238"/>
      <c r="W142" s="238"/>
      <c r="X142" s="253">
        <f>T142-L142</f>
        <v>0</v>
      </c>
      <c r="Y142" s="238"/>
      <c r="Z142" s="238"/>
      <c r="AA142" s="238"/>
      <c r="AB142" s="239"/>
      <c r="AC142" s="238"/>
      <c r="AE142" s="156" t="e">
        <f>SUMIFS([5]HARGA!$B$2:$B$31,[5]HARGA!$A$2:$A$31,K142)</f>
        <v>#VALUE!</v>
      </c>
      <c r="AF142" s="156" t="e">
        <f t="shared" si="2"/>
        <v>#VALUE!</v>
      </c>
    </row>
    <row r="143" spans="1:32" s="157" customFormat="1" x14ac:dyDescent="0.25">
      <c r="A143" s="149" t="s">
        <v>2506</v>
      </c>
      <c r="B143" s="160" t="s">
        <v>1671</v>
      </c>
      <c r="C143" s="248">
        <v>44505</v>
      </c>
      <c r="D143" s="161">
        <v>164</v>
      </c>
      <c r="E143" s="160" t="s">
        <v>2512</v>
      </c>
      <c r="F143" s="161">
        <v>5042287910</v>
      </c>
      <c r="G143" s="160" t="s">
        <v>983</v>
      </c>
      <c r="H143" s="160" t="s">
        <v>984</v>
      </c>
      <c r="I143" s="160" t="s">
        <v>2773</v>
      </c>
      <c r="J143" s="161">
        <v>33300</v>
      </c>
      <c r="K143" s="160" t="s">
        <v>65</v>
      </c>
      <c r="L143" s="164">
        <v>24</v>
      </c>
      <c r="M143" s="246"/>
      <c r="N143" s="246"/>
      <c r="O143" s="247"/>
      <c r="P143" s="247"/>
      <c r="Q143" s="247"/>
      <c r="R143" s="247"/>
      <c r="S143" s="247"/>
      <c r="T143" s="238"/>
      <c r="U143" s="238"/>
      <c r="V143" s="238"/>
      <c r="W143" s="238"/>
      <c r="X143" s="238"/>
      <c r="Y143" s="238"/>
      <c r="Z143" s="238"/>
      <c r="AA143" s="238"/>
      <c r="AB143" s="239"/>
      <c r="AC143" s="238"/>
      <c r="AE143" s="156" t="e">
        <f>SUMIFS([5]HARGA!$B$2:$B$31,[5]HARGA!$A$2:$A$31,K143)</f>
        <v>#VALUE!</v>
      </c>
      <c r="AF143" s="156" t="e">
        <f t="shared" si="2"/>
        <v>#VALUE!</v>
      </c>
    </row>
    <row r="144" spans="1:32" s="157" customFormat="1" x14ac:dyDescent="0.25">
      <c r="A144" s="149" t="s">
        <v>2506</v>
      </c>
      <c r="B144" s="160" t="s">
        <v>1661</v>
      </c>
      <c r="C144" s="248">
        <v>44505</v>
      </c>
      <c r="D144" s="161">
        <v>164</v>
      </c>
      <c r="E144" s="160" t="s">
        <v>2512</v>
      </c>
      <c r="F144" s="161">
        <v>5042288865</v>
      </c>
      <c r="G144" s="160" t="s">
        <v>116</v>
      </c>
      <c r="H144" s="160" t="s">
        <v>117</v>
      </c>
      <c r="I144" s="160" t="s">
        <v>2776</v>
      </c>
      <c r="J144" s="161">
        <v>74559</v>
      </c>
      <c r="K144" s="160" t="s">
        <v>2524</v>
      </c>
      <c r="L144" s="164">
        <v>18</v>
      </c>
      <c r="M144" s="249">
        <v>44505</v>
      </c>
      <c r="N144" s="249" t="s">
        <v>116</v>
      </c>
      <c r="O144" s="250" t="s">
        <v>117</v>
      </c>
      <c r="P144" s="250"/>
      <c r="Q144" s="251">
        <v>21102803747</v>
      </c>
      <c r="R144" s="251">
        <v>5042288865</v>
      </c>
      <c r="S144" s="251">
        <v>6008148954</v>
      </c>
      <c r="U144" s="251">
        <v>18</v>
      </c>
      <c r="V144" s="238"/>
      <c r="W144" s="238"/>
      <c r="X144" s="238"/>
      <c r="Y144" s="253">
        <f>U144-L144</f>
        <v>0</v>
      </c>
      <c r="Z144" s="238"/>
      <c r="AA144" s="238"/>
      <c r="AB144" s="239"/>
      <c r="AC144" s="238"/>
      <c r="AE144" s="156" t="e">
        <f>SUMIFS([5]HARGA!$B$2:$B$31,[5]HARGA!$A$2:$A$31,K144)</f>
        <v>#VALUE!</v>
      </c>
      <c r="AF144" s="156" t="e">
        <f t="shared" si="2"/>
        <v>#VALUE!</v>
      </c>
    </row>
    <row r="145" spans="1:32" s="157" customFormat="1" x14ac:dyDescent="0.25">
      <c r="A145" s="149" t="s">
        <v>2506</v>
      </c>
      <c r="B145" s="160" t="s">
        <v>1661</v>
      </c>
      <c r="C145" s="248">
        <v>44505</v>
      </c>
      <c r="D145" s="161">
        <v>164</v>
      </c>
      <c r="E145" s="160" t="s">
        <v>2512</v>
      </c>
      <c r="F145" s="161">
        <v>5042288865</v>
      </c>
      <c r="G145" s="160" t="s">
        <v>116</v>
      </c>
      <c r="H145" s="160" t="s">
        <v>117</v>
      </c>
      <c r="I145" s="160" t="s">
        <v>2776</v>
      </c>
      <c r="J145" s="161">
        <v>19310</v>
      </c>
      <c r="K145" s="160" t="s">
        <v>2525</v>
      </c>
      <c r="L145" s="164">
        <v>18</v>
      </c>
      <c r="M145" s="246"/>
      <c r="N145" s="246"/>
      <c r="O145" s="247"/>
      <c r="P145" s="247"/>
      <c r="Q145" s="247"/>
      <c r="R145" s="247"/>
      <c r="S145" s="247"/>
      <c r="T145" s="238"/>
      <c r="U145" s="238"/>
      <c r="V145" s="238"/>
      <c r="W145" s="238"/>
      <c r="X145" s="238"/>
      <c r="Y145" s="238"/>
      <c r="Z145" s="238"/>
      <c r="AA145" s="238"/>
      <c r="AB145" s="239"/>
      <c r="AC145" s="238"/>
      <c r="AE145" s="156" t="e">
        <f>SUMIFS([5]HARGA!$B$2:$B$31,[5]HARGA!$A$2:$A$31,K145)</f>
        <v>#VALUE!</v>
      </c>
      <c r="AF145" s="156" t="e">
        <f t="shared" si="2"/>
        <v>#VALUE!</v>
      </c>
    </row>
    <row r="146" spans="1:32" s="157" customFormat="1" x14ac:dyDescent="0.25">
      <c r="A146" s="149" t="s">
        <v>2506</v>
      </c>
      <c r="B146" s="160" t="s">
        <v>1661</v>
      </c>
      <c r="C146" s="248">
        <v>44505</v>
      </c>
      <c r="D146" s="161">
        <v>164</v>
      </c>
      <c r="E146" s="160" t="s">
        <v>2512</v>
      </c>
      <c r="F146" s="161">
        <v>5042288865</v>
      </c>
      <c r="G146" s="160" t="s">
        <v>116</v>
      </c>
      <c r="H146" s="160" t="s">
        <v>117</v>
      </c>
      <c r="I146" s="160" t="s">
        <v>2776</v>
      </c>
      <c r="J146" s="160" t="s">
        <v>2517</v>
      </c>
      <c r="K146" s="160" t="s">
        <v>2518</v>
      </c>
      <c r="L146" s="164">
        <v>1344</v>
      </c>
      <c r="M146" s="246"/>
      <c r="N146" s="246"/>
      <c r="O146" s="247"/>
      <c r="P146" s="247"/>
      <c r="Q146" s="247"/>
      <c r="R146" s="247"/>
      <c r="S146" s="247"/>
      <c r="T146" s="251">
        <v>1344</v>
      </c>
      <c r="U146" s="238"/>
      <c r="V146" s="238"/>
      <c r="W146" s="238"/>
      <c r="X146" s="253">
        <f>T146-L146</f>
        <v>0</v>
      </c>
      <c r="Y146" s="238"/>
      <c r="Z146" s="238"/>
      <c r="AA146" s="238"/>
      <c r="AB146" s="239"/>
      <c r="AC146" s="238"/>
      <c r="AE146" s="156" t="e">
        <f>SUMIFS([5]HARGA!$B$2:$B$31,[5]HARGA!$A$2:$A$31,K146)</f>
        <v>#VALUE!</v>
      </c>
      <c r="AF146" s="156" t="e">
        <f t="shared" si="2"/>
        <v>#VALUE!</v>
      </c>
    </row>
    <row r="147" spans="1:32" s="157" customFormat="1" x14ac:dyDescent="0.25">
      <c r="A147" s="149" t="s">
        <v>2506</v>
      </c>
      <c r="B147" s="182" t="s">
        <v>1661</v>
      </c>
      <c r="C147" s="187">
        <v>44505</v>
      </c>
      <c r="D147" s="181">
        <v>164</v>
      </c>
      <c r="E147" s="182" t="s">
        <v>2512</v>
      </c>
      <c r="F147" s="181">
        <v>5042288865</v>
      </c>
      <c r="G147" s="182" t="s">
        <v>116</v>
      </c>
      <c r="H147" s="182" t="s">
        <v>117</v>
      </c>
      <c r="I147" s="182" t="s">
        <v>2776</v>
      </c>
      <c r="J147" s="181">
        <v>33300</v>
      </c>
      <c r="K147" s="182" t="s">
        <v>65</v>
      </c>
      <c r="L147" s="185">
        <v>28</v>
      </c>
      <c r="M147" s="246"/>
      <c r="N147" s="246"/>
      <c r="O147" s="247"/>
      <c r="P147" s="247"/>
      <c r="Q147" s="247"/>
      <c r="R147" s="247"/>
      <c r="S147" s="247"/>
      <c r="T147" s="238"/>
      <c r="U147" s="238"/>
      <c r="V147" s="238"/>
      <c r="W147" s="238"/>
      <c r="X147" s="238"/>
      <c r="Y147" s="238"/>
      <c r="Z147" s="238"/>
      <c r="AA147" s="238"/>
      <c r="AB147" s="239"/>
      <c r="AC147" s="238"/>
      <c r="AE147" s="156" t="e">
        <f>SUMIFS([5]HARGA!$B$2:$B$31,[5]HARGA!$A$2:$A$31,K147)</f>
        <v>#VALUE!</v>
      </c>
      <c r="AF147" s="156" t="e">
        <f t="shared" si="2"/>
        <v>#VALUE!</v>
      </c>
    </row>
    <row r="148" spans="1:32" s="157" customFormat="1" x14ac:dyDescent="0.25">
      <c r="A148" s="149" t="s">
        <v>2506</v>
      </c>
      <c r="B148" s="182" t="s">
        <v>1779</v>
      </c>
      <c r="C148" s="187">
        <v>44505</v>
      </c>
      <c r="D148" s="181">
        <v>118</v>
      </c>
      <c r="E148" s="182" t="s">
        <v>2541</v>
      </c>
      <c r="F148" s="181">
        <v>5042298777</v>
      </c>
      <c r="G148" s="182" t="s">
        <v>1141</v>
      </c>
      <c r="H148" s="182" t="s">
        <v>1142</v>
      </c>
      <c r="I148" s="182" t="s">
        <v>2780</v>
      </c>
      <c r="J148" s="181">
        <v>10116</v>
      </c>
      <c r="K148" s="182" t="s">
        <v>279</v>
      </c>
      <c r="L148" s="185">
        <v>16</v>
      </c>
      <c r="M148" s="252" t="s">
        <v>1778</v>
      </c>
      <c r="N148" s="252">
        <v>44505</v>
      </c>
      <c r="O148" s="247"/>
      <c r="P148" s="247"/>
      <c r="Q148" s="247"/>
      <c r="R148" s="247"/>
      <c r="S148" s="247"/>
      <c r="T148" s="238"/>
      <c r="U148" s="238"/>
      <c r="V148" s="238"/>
      <c r="W148" s="238"/>
      <c r="X148" s="238"/>
      <c r="Y148" s="238"/>
      <c r="Z148" s="238"/>
      <c r="AA148" s="238"/>
      <c r="AB148" s="239"/>
      <c r="AC148" s="238"/>
      <c r="AE148" s="156" t="e">
        <f>SUMIFS([5]HARGA!$B$2:$B$31,[5]HARGA!$A$2:$A$31,K148)</f>
        <v>#VALUE!</v>
      </c>
      <c r="AF148" s="156" t="e">
        <f t="shared" si="2"/>
        <v>#VALUE!</v>
      </c>
    </row>
    <row r="149" spans="1:32" s="157" customFormat="1" x14ac:dyDescent="0.25">
      <c r="A149" s="149" t="s">
        <v>2506</v>
      </c>
      <c r="B149" s="182" t="s">
        <v>1770</v>
      </c>
      <c r="C149" s="187">
        <v>44505</v>
      </c>
      <c r="D149" s="181">
        <v>118</v>
      </c>
      <c r="E149" s="182" t="s">
        <v>2541</v>
      </c>
      <c r="F149" s="182" t="s">
        <v>4163</v>
      </c>
      <c r="G149" s="182" t="s">
        <v>466</v>
      </c>
      <c r="H149" s="182" t="s">
        <v>2543</v>
      </c>
      <c r="I149" s="182" t="s">
        <v>4164</v>
      </c>
      <c r="J149" s="181">
        <v>10116</v>
      </c>
      <c r="K149" s="182" t="s">
        <v>279</v>
      </c>
      <c r="L149" s="185">
        <v>27</v>
      </c>
      <c r="M149" s="252" t="s">
        <v>2843</v>
      </c>
      <c r="N149" s="252">
        <v>44506</v>
      </c>
      <c r="O149" s="247"/>
      <c r="P149" s="247"/>
      <c r="Q149" s="247"/>
      <c r="R149" s="247"/>
      <c r="S149" s="247"/>
      <c r="T149" s="238"/>
      <c r="U149" s="238"/>
      <c r="V149" s="238"/>
      <c r="W149" s="238"/>
      <c r="X149" s="238"/>
      <c r="Y149" s="238"/>
      <c r="Z149" s="238"/>
      <c r="AA149" s="238"/>
      <c r="AB149" s="239"/>
      <c r="AC149" s="238"/>
      <c r="AE149" s="156" t="e">
        <f>SUMIFS([5]HARGA!$B$2:$B$31,[5]HARGA!$A$2:$A$31,K149)</f>
        <v>#VALUE!</v>
      </c>
      <c r="AF149" s="156" t="e">
        <f t="shared" si="2"/>
        <v>#VALUE!</v>
      </c>
    </row>
    <row r="150" spans="1:32" s="157" customFormat="1" x14ac:dyDescent="0.25">
      <c r="A150" s="149" t="s">
        <v>2506</v>
      </c>
      <c r="B150" s="182" t="s">
        <v>1862</v>
      </c>
      <c r="C150" s="187">
        <v>44505</v>
      </c>
      <c r="D150" s="181">
        <v>164</v>
      </c>
      <c r="E150" s="182" t="s">
        <v>2512</v>
      </c>
      <c r="F150" s="181">
        <v>5042293534</v>
      </c>
      <c r="G150" s="182" t="s">
        <v>2158</v>
      </c>
      <c r="H150" s="182" t="s">
        <v>82</v>
      </c>
      <c r="I150" s="182" t="s">
        <v>2792</v>
      </c>
      <c r="J150" s="181">
        <v>74559</v>
      </c>
      <c r="K150" s="182" t="s">
        <v>2524</v>
      </c>
      <c r="L150" s="185">
        <v>18</v>
      </c>
      <c r="M150" s="249">
        <v>44506</v>
      </c>
      <c r="N150" s="249" t="s">
        <v>2158</v>
      </c>
      <c r="O150" s="250" t="s">
        <v>82</v>
      </c>
      <c r="P150" s="250"/>
      <c r="Q150" s="251">
        <v>21102803741</v>
      </c>
      <c r="R150" s="251">
        <v>5042293534</v>
      </c>
      <c r="S150" s="251">
        <v>6008147634</v>
      </c>
      <c r="U150" s="251">
        <v>18</v>
      </c>
      <c r="V150" s="238"/>
      <c r="W150" s="238"/>
      <c r="X150" s="238"/>
      <c r="Y150" s="253">
        <f>U150-L150</f>
        <v>0</v>
      </c>
      <c r="Z150" s="238"/>
      <c r="AA150" s="238"/>
      <c r="AB150" s="239"/>
      <c r="AC150" s="238"/>
      <c r="AE150" s="156" t="e">
        <f>SUMIFS([5]HARGA!$B$2:$B$31,[5]HARGA!$A$2:$A$31,K150)</f>
        <v>#VALUE!</v>
      </c>
      <c r="AF150" s="156" t="e">
        <f t="shared" si="2"/>
        <v>#VALUE!</v>
      </c>
    </row>
    <row r="151" spans="1:32" s="157" customFormat="1" x14ac:dyDescent="0.25">
      <c r="A151" s="149" t="s">
        <v>2506</v>
      </c>
      <c r="B151" s="182" t="s">
        <v>1862</v>
      </c>
      <c r="C151" s="187">
        <v>44505</v>
      </c>
      <c r="D151" s="181">
        <v>164</v>
      </c>
      <c r="E151" s="182" t="s">
        <v>2512</v>
      </c>
      <c r="F151" s="181">
        <v>5042293534</v>
      </c>
      <c r="G151" s="182" t="s">
        <v>2158</v>
      </c>
      <c r="H151" s="182" t="s">
        <v>82</v>
      </c>
      <c r="I151" s="182" t="s">
        <v>2792</v>
      </c>
      <c r="J151" s="181">
        <v>19310</v>
      </c>
      <c r="K151" s="182" t="s">
        <v>2525</v>
      </c>
      <c r="L151" s="185">
        <v>18</v>
      </c>
      <c r="M151" s="246"/>
      <c r="N151" s="246"/>
      <c r="O151" s="247"/>
      <c r="P151" s="247"/>
      <c r="Q151" s="247"/>
      <c r="R151" s="247"/>
      <c r="S151" s="247"/>
      <c r="T151" s="238"/>
      <c r="U151" s="238"/>
      <c r="V151" s="238"/>
      <c r="W151" s="238"/>
      <c r="X151" s="238"/>
      <c r="Y151" s="238"/>
      <c r="Z151" s="238"/>
      <c r="AA151" s="238"/>
      <c r="AB151" s="239"/>
      <c r="AC151" s="238"/>
      <c r="AE151" s="156" t="e">
        <f>SUMIFS([5]HARGA!$B$2:$B$31,[5]HARGA!$A$2:$A$31,K151)</f>
        <v>#VALUE!</v>
      </c>
      <c r="AF151" s="156" t="e">
        <f t="shared" si="2"/>
        <v>#VALUE!</v>
      </c>
    </row>
    <row r="152" spans="1:32" s="157" customFormat="1" x14ac:dyDescent="0.25">
      <c r="A152" s="149" t="s">
        <v>2506</v>
      </c>
      <c r="B152" s="182" t="s">
        <v>1862</v>
      </c>
      <c r="C152" s="187">
        <v>44505</v>
      </c>
      <c r="D152" s="181">
        <v>164</v>
      </c>
      <c r="E152" s="182" t="s">
        <v>2512</v>
      </c>
      <c r="F152" s="181">
        <v>5042293534</v>
      </c>
      <c r="G152" s="182" t="s">
        <v>2158</v>
      </c>
      <c r="H152" s="182" t="s">
        <v>82</v>
      </c>
      <c r="I152" s="182" t="s">
        <v>2792</v>
      </c>
      <c r="J152" s="182" t="s">
        <v>2517</v>
      </c>
      <c r="K152" s="182" t="s">
        <v>2518</v>
      </c>
      <c r="L152" s="185">
        <v>1152</v>
      </c>
      <c r="M152" s="246"/>
      <c r="N152" s="246"/>
      <c r="O152" s="247"/>
      <c r="P152" s="247"/>
      <c r="Q152" s="247"/>
      <c r="R152" s="247"/>
      <c r="S152" s="247"/>
      <c r="T152" s="251">
        <v>1152</v>
      </c>
      <c r="U152" s="238"/>
      <c r="V152" s="238"/>
      <c r="W152" s="238"/>
      <c r="X152" s="253">
        <f>T152-L152</f>
        <v>0</v>
      </c>
      <c r="Y152" s="238"/>
      <c r="Z152" s="238"/>
      <c r="AA152" s="238"/>
      <c r="AB152" s="239"/>
      <c r="AC152" s="238"/>
      <c r="AE152" s="156" t="e">
        <f>SUMIFS([5]HARGA!$B$2:$B$31,[5]HARGA!$A$2:$A$31,K152)</f>
        <v>#VALUE!</v>
      </c>
      <c r="AF152" s="156" t="e">
        <f t="shared" si="2"/>
        <v>#VALUE!</v>
      </c>
    </row>
    <row r="153" spans="1:32" s="157" customFormat="1" x14ac:dyDescent="0.25">
      <c r="A153" s="149" t="s">
        <v>2506</v>
      </c>
      <c r="B153" s="182" t="s">
        <v>1862</v>
      </c>
      <c r="C153" s="187">
        <v>44505</v>
      </c>
      <c r="D153" s="181">
        <v>164</v>
      </c>
      <c r="E153" s="182" t="s">
        <v>2512</v>
      </c>
      <c r="F153" s="181">
        <v>5042293534</v>
      </c>
      <c r="G153" s="182" t="s">
        <v>2158</v>
      </c>
      <c r="H153" s="182" t="s">
        <v>82</v>
      </c>
      <c r="I153" s="182" t="s">
        <v>2792</v>
      </c>
      <c r="J153" s="181">
        <v>33300</v>
      </c>
      <c r="K153" s="182" t="s">
        <v>65</v>
      </c>
      <c r="L153" s="185">
        <v>24</v>
      </c>
      <c r="M153" s="240"/>
      <c r="N153" s="246"/>
      <c r="O153" s="247"/>
      <c r="P153" s="247"/>
      <c r="Q153" s="247"/>
      <c r="R153" s="247"/>
      <c r="S153" s="247"/>
      <c r="T153" s="238"/>
      <c r="U153" s="238"/>
      <c r="V153" s="238"/>
      <c r="W153" s="238"/>
      <c r="X153" s="238"/>
      <c r="Y153" s="238"/>
      <c r="Z153" s="238"/>
      <c r="AA153" s="238"/>
      <c r="AB153" s="239"/>
      <c r="AC153" s="238"/>
      <c r="AE153" s="156" t="e">
        <f>SUMIFS([5]HARGA!$B$2:$B$31,[5]HARGA!$A$2:$A$31,K153)</f>
        <v>#VALUE!</v>
      </c>
      <c r="AF153" s="156" t="e">
        <f t="shared" si="2"/>
        <v>#VALUE!</v>
      </c>
    </row>
    <row r="154" spans="1:32" s="157" customFormat="1" x14ac:dyDescent="0.25">
      <c r="A154" s="149" t="s">
        <v>2506</v>
      </c>
      <c r="B154" s="182" t="s">
        <v>4165</v>
      </c>
      <c r="C154" s="187">
        <v>44505</v>
      </c>
      <c r="D154" s="181">
        <v>118</v>
      </c>
      <c r="E154" s="182" t="s">
        <v>2541</v>
      </c>
      <c r="F154" s="181">
        <v>5042306009</v>
      </c>
      <c r="G154" s="182" t="s">
        <v>795</v>
      </c>
      <c r="H154" s="182" t="s">
        <v>1171</v>
      </c>
      <c r="I154" s="182" t="s">
        <v>4166</v>
      </c>
      <c r="J154" s="181">
        <v>10116</v>
      </c>
      <c r="K154" s="182" t="s">
        <v>279</v>
      </c>
      <c r="L154" s="185">
        <v>32</v>
      </c>
      <c r="M154" s="231" t="s">
        <v>1769</v>
      </c>
      <c r="N154" s="252">
        <v>44505</v>
      </c>
      <c r="O154" s="247"/>
      <c r="P154" s="247"/>
      <c r="Q154" s="247"/>
      <c r="R154" s="247"/>
      <c r="S154" s="247"/>
      <c r="T154" s="238"/>
      <c r="U154" s="238"/>
      <c r="V154" s="238"/>
      <c r="W154" s="238"/>
      <c r="X154" s="238"/>
      <c r="Y154" s="238"/>
      <c r="Z154" s="238"/>
      <c r="AA154" s="238"/>
      <c r="AB154" s="239"/>
      <c r="AC154" s="238"/>
      <c r="AE154" s="156" t="e">
        <f>SUMIFS([5]HARGA!$B$2:$B$31,[5]HARGA!$A$2:$A$31,K154)</f>
        <v>#VALUE!</v>
      </c>
      <c r="AF154" s="156" t="e">
        <f t="shared" si="2"/>
        <v>#VALUE!</v>
      </c>
    </row>
    <row r="155" spans="1:32" s="157" customFormat="1" x14ac:dyDescent="0.25">
      <c r="A155" s="149" t="s">
        <v>2506</v>
      </c>
      <c r="B155" s="182" t="s">
        <v>4167</v>
      </c>
      <c r="C155" s="187">
        <v>44505</v>
      </c>
      <c r="D155" s="182" t="s">
        <v>2531</v>
      </c>
      <c r="E155" s="182" t="s">
        <v>2532</v>
      </c>
      <c r="F155" s="182">
        <v>904021450020</v>
      </c>
      <c r="G155" s="182" t="s">
        <v>417</v>
      </c>
      <c r="H155" s="182" t="s">
        <v>418</v>
      </c>
      <c r="I155" s="182" t="s">
        <v>2795</v>
      </c>
      <c r="J155" s="181">
        <v>74560</v>
      </c>
      <c r="K155" s="182" t="s">
        <v>377</v>
      </c>
      <c r="L155" s="185">
        <v>9</v>
      </c>
      <c r="M155" s="281">
        <v>44505</v>
      </c>
      <c r="N155" s="281" t="s">
        <v>417</v>
      </c>
      <c r="O155" s="243" t="s">
        <v>418</v>
      </c>
      <c r="P155" s="243" t="s">
        <v>4168</v>
      </c>
      <c r="Q155" s="243" t="s">
        <v>2850</v>
      </c>
      <c r="R155" s="315">
        <v>904021450020</v>
      </c>
      <c r="S155" s="243" t="s">
        <v>4169</v>
      </c>
      <c r="W155" s="243">
        <v>9</v>
      </c>
      <c r="X155" s="238"/>
      <c r="Y155" s="238"/>
      <c r="Z155" s="238"/>
      <c r="AA155" s="253">
        <f>W155-L155</f>
        <v>0</v>
      </c>
      <c r="AB155" s="239"/>
      <c r="AC155" s="238"/>
      <c r="AE155" s="156" t="e">
        <f>SUMIFS([5]HARGA!$B$2:$B$31,[5]HARGA!$A$2:$A$31,K155)</f>
        <v>#VALUE!</v>
      </c>
      <c r="AF155" s="156" t="e">
        <f t="shared" si="2"/>
        <v>#VALUE!</v>
      </c>
    </row>
    <row r="156" spans="1:32" s="157" customFormat="1" x14ac:dyDescent="0.25">
      <c r="A156" s="149" t="s">
        <v>2506</v>
      </c>
      <c r="B156" s="182" t="s">
        <v>4167</v>
      </c>
      <c r="C156" s="187">
        <v>44505</v>
      </c>
      <c r="D156" s="182" t="s">
        <v>2531</v>
      </c>
      <c r="E156" s="182" t="s">
        <v>2532</v>
      </c>
      <c r="F156" s="182">
        <v>904021450020</v>
      </c>
      <c r="G156" s="182" t="s">
        <v>417</v>
      </c>
      <c r="H156" s="182" t="s">
        <v>418</v>
      </c>
      <c r="I156" s="182" t="s">
        <v>2795</v>
      </c>
      <c r="J156" s="181">
        <v>29310</v>
      </c>
      <c r="K156" s="182" t="s">
        <v>2539</v>
      </c>
      <c r="L156" s="185">
        <v>9</v>
      </c>
      <c r="M156" s="240"/>
      <c r="N156" s="246"/>
      <c r="O156" s="247"/>
      <c r="P156" s="247"/>
      <c r="Q156" s="247"/>
      <c r="R156" s="247"/>
      <c r="S156" s="247"/>
      <c r="T156" s="238"/>
      <c r="U156" s="238"/>
      <c r="V156" s="238"/>
      <c r="W156" s="238"/>
      <c r="X156" s="238"/>
      <c r="Y156" s="238"/>
      <c r="Z156" s="238"/>
      <c r="AA156" s="238"/>
      <c r="AB156" s="239"/>
      <c r="AC156" s="238"/>
      <c r="AE156" s="156" t="e">
        <f>SUMIFS([5]HARGA!$B$2:$B$31,[5]HARGA!$A$2:$A$31,K156)</f>
        <v>#VALUE!</v>
      </c>
      <c r="AF156" s="156" t="e">
        <f t="shared" si="2"/>
        <v>#VALUE!</v>
      </c>
    </row>
    <row r="157" spans="1:32" s="157" customFormat="1" x14ac:dyDescent="0.25">
      <c r="A157" s="149" t="s">
        <v>2506</v>
      </c>
      <c r="B157" s="182" t="s">
        <v>4167</v>
      </c>
      <c r="C157" s="187">
        <v>44505</v>
      </c>
      <c r="D157" s="182" t="s">
        <v>2531</v>
      </c>
      <c r="E157" s="182" t="s">
        <v>2532</v>
      </c>
      <c r="F157" s="182">
        <v>904021450020</v>
      </c>
      <c r="G157" s="182" t="s">
        <v>417</v>
      </c>
      <c r="H157" s="182" t="s">
        <v>418</v>
      </c>
      <c r="I157" s="182" t="s">
        <v>2795</v>
      </c>
      <c r="J157" s="182" t="s">
        <v>2534</v>
      </c>
      <c r="K157" s="182" t="s">
        <v>2535</v>
      </c>
      <c r="L157" s="185">
        <v>1344</v>
      </c>
      <c r="M157" s="240"/>
      <c r="N157" s="246"/>
      <c r="O157" s="247"/>
      <c r="P157" s="247"/>
      <c r="Q157" s="247"/>
      <c r="R157" s="247"/>
      <c r="S157" s="247"/>
      <c r="T157" s="238"/>
      <c r="U157" s="238"/>
      <c r="V157" s="243">
        <v>1344</v>
      </c>
      <c r="W157" s="238"/>
      <c r="X157" s="238"/>
      <c r="Y157" s="238"/>
      <c r="Z157" s="253">
        <f>V157-L157</f>
        <v>0</v>
      </c>
      <c r="AA157" s="238"/>
      <c r="AB157" s="239"/>
      <c r="AC157" s="238"/>
      <c r="AE157" s="156" t="e">
        <f>SUMIFS([5]HARGA!$B$2:$B$31,[5]HARGA!$A$2:$A$31,K157)</f>
        <v>#VALUE!</v>
      </c>
      <c r="AF157" s="156" t="e">
        <f t="shared" si="2"/>
        <v>#VALUE!</v>
      </c>
    </row>
    <row r="158" spans="1:32" s="157" customFormat="1" x14ac:dyDescent="0.25">
      <c r="A158" s="149" t="s">
        <v>2506</v>
      </c>
      <c r="B158" s="182" t="s">
        <v>1751</v>
      </c>
      <c r="C158" s="187">
        <v>44505</v>
      </c>
      <c r="D158" s="181">
        <v>164</v>
      </c>
      <c r="E158" s="182" t="s">
        <v>2512</v>
      </c>
      <c r="F158" s="181">
        <v>5042294522</v>
      </c>
      <c r="G158" s="182" t="s">
        <v>2680</v>
      </c>
      <c r="H158" s="182" t="s">
        <v>261</v>
      </c>
      <c r="I158" s="182" t="s">
        <v>2801</v>
      </c>
      <c r="J158" s="181">
        <v>74559</v>
      </c>
      <c r="K158" s="182" t="s">
        <v>2524</v>
      </c>
      <c r="L158" s="185">
        <v>18</v>
      </c>
      <c r="M158" s="230">
        <v>44505</v>
      </c>
      <c r="N158" s="252" t="s">
        <v>2680</v>
      </c>
      <c r="O158" s="279" t="s">
        <v>261</v>
      </c>
      <c r="P158" s="247"/>
      <c r="Q158" s="255" t="s">
        <v>2799</v>
      </c>
      <c r="R158" s="256">
        <v>5042294522</v>
      </c>
      <c r="S158" s="280">
        <v>6008150768</v>
      </c>
      <c r="U158" s="238">
        <v>18</v>
      </c>
      <c r="V158" s="238"/>
      <c r="W158" s="238"/>
      <c r="X158" s="238"/>
      <c r="Y158" s="253">
        <f>U158-L158</f>
        <v>0</v>
      </c>
      <c r="Z158" s="238"/>
      <c r="AA158" s="238"/>
      <c r="AB158" s="239"/>
      <c r="AC158" s="238"/>
      <c r="AE158" s="156" t="e">
        <f>SUMIFS([5]HARGA!$B$2:$B$31,[5]HARGA!$A$2:$A$31,K158)</f>
        <v>#VALUE!</v>
      </c>
      <c r="AF158" s="156" t="e">
        <f t="shared" si="2"/>
        <v>#VALUE!</v>
      </c>
    </row>
    <row r="159" spans="1:32" s="157" customFormat="1" x14ac:dyDescent="0.25">
      <c r="A159" s="149" t="s">
        <v>2506</v>
      </c>
      <c r="B159" s="160" t="s">
        <v>1751</v>
      </c>
      <c r="C159" s="248">
        <v>44505</v>
      </c>
      <c r="D159" s="161">
        <v>164</v>
      </c>
      <c r="E159" s="160" t="s">
        <v>2512</v>
      </c>
      <c r="F159" s="161">
        <v>5042294522</v>
      </c>
      <c r="G159" s="160" t="s">
        <v>2680</v>
      </c>
      <c r="H159" s="160" t="s">
        <v>261</v>
      </c>
      <c r="I159" s="160" t="s">
        <v>2801</v>
      </c>
      <c r="J159" s="161">
        <v>19310</v>
      </c>
      <c r="K159" s="160" t="s">
        <v>2525</v>
      </c>
      <c r="L159" s="164">
        <v>18</v>
      </c>
      <c r="M159" s="246"/>
      <c r="N159" s="246"/>
      <c r="O159" s="247"/>
      <c r="P159" s="247"/>
      <c r="Q159" s="247"/>
      <c r="R159" s="247"/>
      <c r="S159" s="247"/>
      <c r="T159" s="238"/>
      <c r="U159" s="238"/>
      <c r="V159" s="238"/>
      <c r="W159" s="238"/>
      <c r="X159" s="238"/>
      <c r="Y159" s="238"/>
      <c r="Z159" s="238"/>
      <c r="AA159" s="238"/>
      <c r="AB159" s="239"/>
      <c r="AC159" s="238"/>
      <c r="AE159" s="156" t="e">
        <f>SUMIFS([5]HARGA!$B$2:$B$31,[5]HARGA!$A$2:$A$31,K159)</f>
        <v>#VALUE!</v>
      </c>
      <c r="AF159" s="156" t="e">
        <f t="shared" si="2"/>
        <v>#VALUE!</v>
      </c>
    </row>
    <row r="160" spans="1:32" s="157" customFormat="1" x14ac:dyDescent="0.25">
      <c r="A160" s="149" t="s">
        <v>2506</v>
      </c>
      <c r="B160" s="160" t="s">
        <v>1751</v>
      </c>
      <c r="C160" s="248">
        <v>44505</v>
      </c>
      <c r="D160" s="161">
        <v>164</v>
      </c>
      <c r="E160" s="160" t="s">
        <v>2512</v>
      </c>
      <c r="F160" s="161">
        <v>5042294522</v>
      </c>
      <c r="G160" s="160" t="s">
        <v>2680</v>
      </c>
      <c r="H160" s="160" t="s">
        <v>261</v>
      </c>
      <c r="I160" s="160" t="s">
        <v>2801</v>
      </c>
      <c r="J160" s="160" t="s">
        <v>2517</v>
      </c>
      <c r="K160" s="160" t="s">
        <v>2518</v>
      </c>
      <c r="L160" s="164">
        <v>1152</v>
      </c>
      <c r="M160" s="246"/>
      <c r="N160" s="246"/>
      <c r="O160" s="247"/>
      <c r="P160" s="247"/>
      <c r="Q160" s="247"/>
      <c r="R160" s="247"/>
      <c r="S160" s="247"/>
      <c r="T160" s="234">
        <v>1152</v>
      </c>
      <c r="U160" s="238"/>
      <c r="V160" s="238"/>
      <c r="W160" s="238"/>
      <c r="X160" s="253">
        <f>T160-L160</f>
        <v>0</v>
      </c>
      <c r="Y160" s="238"/>
      <c r="Z160" s="238"/>
      <c r="AA160" s="238"/>
      <c r="AB160" s="239"/>
      <c r="AC160" s="238"/>
      <c r="AE160" s="156" t="e">
        <f>SUMIFS([5]HARGA!$B$2:$B$31,[5]HARGA!$A$2:$A$31,K160)</f>
        <v>#VALUE!</v>
      </c>
      <c r="AF160" s="156" t="e">
        <f t="shared" si="2"/>
        <v>#VALUE!</v>
      </c>
    </row>
    <row r="161" spans="1:32" s="157" customFormat="1" x14ac:dyDescent="0.25">
      <c r="A161" s="149" t="s">
        <v>2506</v>
      </c>
      <c r="B161" s="160" t="s">
        <v>1751</v>
      </c>
      <c r="C161" s="248">
        <v>44505</v>
      </c>
      <c r="D161" s="161">
        <v>164</v>
      </c>
      <c r="E161" s="160" t="s">
        <v>2512</v>
      </c>
      <c r="F161" s="161">
        <v>5042294522</v>
      </c>
      <c r="G161" s="160" t="s">
        <v>2680</v>
      </c>
      <c r="H161" s="160" t="s">
        <v>261</v>
      </c>
      <c r="I161" s="160" t="s">
        <v>2801</v>
      </c>
      <c r="J161" s="161">
        <v>33300</v>
      </c>
      <c r="K161" s="160" t="s">
        <v>65</v>
      </c>
      <c r="L161" s="164">
        <v>24</v>
      </c>
      <c r="M161" s="246"/>
      <c r="N161" s="246"/>
      <c r="O161" s="247"/>
      <c r="P161" s="247"/>
      <c r="Q161" s="247"/>
      <c r="R161" s="247"/>
      <c r="S161" s="247"/>
      <c r="T161" s="238"/>
      <c r="U161" s="238"/>
      <c r="V161" s="238"/>
      <c r="W161" s="238"/>
      <c r="X161" s="238"/>
      <c r="Y161" s="238"/>
      <c r="Z161" s="238"/>
      <c r="AA161" s="238"/>
      <c r="AB161" s="239"/>
      <c r="AC161" s="238"/>
      <c r="AE161" s="156" t="e">
        <f>SUMIFS([5]HARGA!$B$2:$B$31,[5]HARGA!$A$2:$A$31,K161)</f>
        <v>#VALUE!</v>
      </c>
      <c r="AF161" s="156" t="e">
        <f t="shared" si="2"/>
        <v>#VALUE!</v>
      </c>
    </row>
    <row r="162" spans="1:32" s="157" customFormat="1" x14ac:dyDescent="0.25">
      <c r="A162" s="149" t="s">
        <v>2506</v>
      </c>
      <c r="B162" s="160" t="s">
        <v>1777</v>
      </c>
      <c r="C162" s="248">
        <v>44506</v>
      </c>
      <c r="D162" s="161">
        <v>118</v>
      </c>
      <c r="E162" s="160" t="s">
        <v>2541</v>
      </c>
      <c r="F162" s="161">
        <v>5042304464</v>
      </c>
      <c r="G162" s="160" t="s">
        <v>1141</v>
      </c>
      <c r="H162" s="160" t="s">
        <v>1142</v>
      </c>
      <c r="I162" s="160" t="s">
        <v>2805</v>
      </c>
      <c r="J162" s="161">
        <v>10116</v>
      </c>
      <c r="K162" s="160" t="s">
        <v>279</v>
      </c>
      <c r="L162" s="164">
        <v>32</v>
      </c>
      <c r="M162" s="252" t="s">
        <v>1776</v>
      </c>
      <c r="N162" s="252">
        <v>44506</v>
      </c>
      <c r="O162" s="247"/>
      <c r="P162" s="247"/>
      <c r="Q162" s="247"/>
      <c r="R162" s="247"/>
      <c r="S162" s="247"/>
      <c r="T162" s="238"/>
      <c r="U162" s="238"/>
      <c r="V162" s="238"/>
      <c r="W162" s="238"/>
      <c r="X162" s="238"/>
      <c r="Y162" s="238"/>
      <c r="Z162" s="238"/>
      <c r="AA162" s="238"/>
      <c r="AB162" s="239"/>
      <c r="AC162" s="238"/>
      <c r="AE162" s="156" t="e">
        <f>SUMIFS([5]HARGA!$B$2:$B$31,[5]HARGA!$A$2:$A$31,K162)</f>
        <v>#VALUE!</v>
      </c>
      <c r="AF162" s="156" t="e">
        <f t="shared" si="2"/>
        <v>#VALUE!</v>
      </c>
    </row>
    <row r="163" spans="1:32" s="157" customFormat="1" x14ac:dyDescent="0.25">
      <c r="A163" s="149" t="s">
        <v>2506</v>
      </c>
      <c r="B163" s="160" t="s">
        <v>1772</v>
      </c>
      <c r="C163" s="248">
        <v>44506</v>
      </c>
      <c r="D163" s="161">
        <v>118</v>
      </c>
      <c r="E163" s="160" t="s">
        <v>2541</v>
      </c>
      <c r="F163" s="161">
        <v>5042308512</v>
      </c>
      <c r="G163" s="160" t="s">
        <v>2806</v>
      </c>
      <c r="H163" s="160" t="s">
        <v>874</v>
      </c>
      <c r="I163" s="160" t="s">
        <v>2810</v>
      </c>
      <c r="J163" s="161">
        <v>10116</v>
      </c>
      <c r="K163" s="160" t="s">
        <v>279</v>
      </c>
      <c r="L163" s="164">
        <v>32</v>
      </c>
      <c r="M163" s="252" t="s">
        <v>1771</v>
      </c>
      <c r="N163" s="252">
        <v>44506</v>
      </c>
      <c r="O163" s="247"/>
      <c r="P163" s="247"/>
      <c r="Q163" s="247"/>
      <c r="R163" s="247"/>
      <c r="S163" s="247"/>
      <c r="T163" s="238"/>
      <c r="U163" s="238"/>
      <c r="V163" s="238"/>
      <c r="W163" s="238"/>
      <c r="X163" s="238"/>
      <c r="Y163" s="238"/>
      <c r="Z163" s="238"/>
      <c r="AA163" s="238"/>
      <c r="AB163" s="239"/>
      <c r="AC163" s="238"/>
      <c r="AE163" s="156" t="e">
        <f>SUMIFS([5]HARGA!$B$2:$B$31,[5]HARGA!$A$2:$A$31,K163)</f>
        <v>#VALUE!</v>
      </c>
      <c r="AF163" s="156" t="e">
        <f t="shared" si="2"/>
        <v>#VALUE!</v>
      </c>
    </row>
    <row r="164" spans="1:32" s="157" customFormat="1" x14ac:dyDescent="0.25">
      <c r="A164" s="149" t="s">
        <v>2506</v>
      </c>
      <c r="B164" s="160" t="s">
        <v>1914</v>
      </c>
      <c r="C164" s="248">
        <v>44506</v>
      </c>
      <c r="D164" s="161">
        <v>164</v>
      </c>
      <c r="E164" s="160" t="s">
        <v>2512</v>
      </c>
      <c r="F164" s="161">
        <v>5042294664</v>
      </c>
      <c r="G164" s="160" t="s">
        <v>2556</v>
      </c>
      <c r="H164" s="160" t="s">
        <v>606</v>
      </c>
      <c r="I164" s="160" t="s">
        <v>2816</v>
      </c>
      <c r="J164" s="161">
        <v>74559</v>
      </c>
      <c r="K164" s="160" t="s">
        <v>2524</v>
      </c>
      <c r="L164" s="164">
        <v>11</v>
      </c>
      <c r="M164" s="249">
        <v>44506</v>
      </c>
      <c r="N164" s="249" t="s">
        <v>605</v>
      </c>
      <c r="O164" s="250" t="s">
        <v>606</v>
      </c>
      <c r="P164" s="250"/>
      <c r="Q164" s="282" t="s">
        <v>2811</v>
      </c>
      <c r="R164" s="296">
        <v>5042294664</v>
      </c>
      <c r="S164" s="251">
        <v>6008152093</v>
      </c>
      <c r="U164" s="251">
        <v>11</v>
      </c>
      <c r="V164" s="238"/>
      <c r="W164" s="238"/>
      <c r="X164" s="238"/>
      <c r="Y164" s="253">
        <f>U164-L164</f>
        <v>0</v>
      </c>
      <c r="Z164" s="238"/>
      <c r="AA164" s="238"/>
      <c r="AB164" s="239"/>
      <c r="AC164" s="238"/>
      <c r="AE164" s="156" t="e">
        <f>SUMIFS([5]HARGA!$B$2:$B$31,[5]HARGA!$A$2:$A$31,K164)</f>
        <v>#VALUE!</v>
      </c>
      <c r="AF164" s="156" t="e">
        <f t="shared" si="2"/>
        <v>#VALUE!</v>
      </c>
    </row>
    <row r="165" spans="1:32" s="157" customFormat="1" x14ac:dyDescent="0.25">
      <c r="A165" s="149" t="s">
        <v>2506</v>
      </c>
      <c r="B165" s="160" t="s">
        <v>1914</v>
      </c>
      <c r="C165" s="248">
        <v>44506</v>
      </c>
      <c r="D165" s="161">
        <v>164</v>
      </c>
      <c r="E165" s="160" t="s">
        <v>2512</v>
      </c>
      <c r="F165" s="161">
        <v>5042294664</v>
      </c>
      <c r="G165" s="160" t="s">
        <v>2556</v>
      </c>
      <c r="H165" s="160" t="s">
        <v>606</v>
      </c>
      <c r="I165" s="160" t="s">
        <v>2816</v>
      </c>
      <c r="J165" s="161">
        <v>19310</v>
      </c>
      <c r="K165" s="160" t="s">
        <v>2525</v>
      </c>
      <c r="L165" s="164">
        <v>11</v>
      </c>
      <c r="M165" s="246"/>
      <c r="N165" s="246"/>
      <c r="O165" s="247"/>
      <c r="P165" s="247"/>
      <c r="Q165" s="247"/>
      <c r="R165" s="247"/>
      <c r="S165" s="247"/>
      <c r="T165" s="238"/>
      <c r="U165" s="238"/>
      <c r="V165" s="238"/>
      <c r="W165" s="238"/>
      <c r="X165" s="238"/>
      <c r="Y165" s="238"/>
      <c r="Z165" s="238"/>
      <c r="AA165" s="238"/>
      <c r="AB165" s="239"/>
      <c r="AC165" s="238"/>
      <c r="AE165" s="156" t="e">
        <f>SUMIFS([5]HARGA!$B$2:$B$31,[5]HARGA!$A$2:$A$31,K165)</f>
        <v>#VALUE!</v>
      </c>
      <c r="AF165" s="156" t="e">
        <f t="shared" si="2"/>
        <v>#VALUE!</v>
      </c>
    </row>
    <row r="166" spans="1:32" s="157" customFormat="1" x14ac:dyDescent="0.25">
      <c r="A166" s="149" t="s">
        <v>2506</v>
      </c>
      <c r="B166" s="160" t="s">
        <v>1914</v>
      </c>
      <c r="C166" s="248">
        <v>44506</v>
      </c>
      <c r="D166" s="161">
        <v>164</v>
      </c>
      <c r="E166" s="160" t="s">
        <v>2512</v>
      </c>
      <c r="F166" s="161">
        <v>5042294664</v>
      </c>
      <c r="G166" s="160" t="s">
        <v>2556</v>
      </c>
      <c r="H166" s="160" t="s">
        <v>606</v>
      </c>
      <c r="I166" s="160" t="s">
        <v>2816</v>
      </c>
      <c r="J166" s="160" t="s">
        <v>2517</v>
      </c>
      <c r="K166" s="160" t="s">
        <v>2518</v>
      </c>
      <c r="L166" s="164">
        <v>1152</v>
      </c>
      <c r="M166" s="246"/>
      <c r="N166" s="246"/>
      <c r="O166" s="247"/>
      <c r="P166" s="247"/>
      <c r="Q166" s="247"/>
      <c r="R166" s="247"/>
      <c r="S166" s="247"/>
      <c r="T166" s="251">
        <v>1152</v>
      </c>
      <c r="U166" s="238"/>
      <c r="V166" s="238"/>
      <c r="W166" s="238"/>
      <c r="X166" s="253">
        <f>T166-L166</f>
        <v>0</v>
      </c>
      <c r="Y166" s="238"/>
      <c r="Z166" s="238"/>
      <c r="AA166" s="238"/>
      <c r="AB166" s="239"/>
      <c r="AC166" s="238"/>
      <c r="AE166" s="156" t="e">
        <f>SUMIFS([5]HARGA!$B$2:$B$31,[5]HARGA!$A$2:$A$31,K166)</f>
        <v>#VALUE!</v>
      </c>
      <c r="AF166" s="156" t="e">
        <f t="shared" si="2"/>
        <v>#VALUE!</v>
      </c>
    </row>
    <row r="167" spans="1:32" s="157" customFormat="1" x14ac:dyDescent="0.25">
      <c r="A167" s="149" t="s">
        <v>2506</v>
      </c>
      <c r="B167" s="160" t="s">
        <v>1914</v>
      </c>
      <c r="C167" s="248">
        <v>44506</v>
      </c>
      <c r="D167" s="161">
        <v>164</v>
      </c>
      <c r="E167" s="160" t="s">
        <v>2512</v>
      </c>
      <c r="F167" s="161">
        <v>5042294664</v>
      </c>
      <c r="G167" s="160" t="s">
        <v>2556</v>
      </c>
      <c r="H167" s="160" t="s">
        <v>606</v>
      </c>
      <c r="I167" s="160" t="s">
        <v>2816</v>
      </c>
      <c r="J167" s="161">
        <v>33300</v>
      </c>
      <c r="K167" s="160" t="s">
        <v>65</v>
      </c>
      <c r="L167" s="164">
        <v>24</v>
      </c>
      <c r="M167" s="246"/>
      <c r="N167" s="246"/>
      <c r="O167" s="247"/>
      <c r="P167" s="247"/>
      <c r="Q167" s="247"/>
      <c r="R167" s="247"/>
      <c r="S167" s="247"/>
      <c r="T167" s="238"/>
      <c r="U167" s="238"/>
      <c r="V167" s="238"/>
      <c r="W167" s="238"/>
      <c r="X167" s="238"/>
      <c r="Y167" s="238"/>
      <c r="Z167" s="238"/>
      <c r="AA167" s="238"/>
      <c r="AB167" s="239"/>
      <c r="AC167" s="238"/>
      <c r="AE167" s="156" t="e">
        <f>SUMIFS([5]HARGA!$B$2:$B$31,[5]HARGA!$A$2:$A$31,K167)</f>
        <v>#VALUE!</v>
      </c>
      <c r="AF167" s="156" t="e">
        <f t="shared" si="2"/>
        <v>#VALUE!</v>
      </c>
    </row>
    <row r="168" spans="1:32" s="157" customFormat="1" x14ac:dyDescent="0.25">
      <c r="A168" s="149" t="s">
        <v>2506</v>
      </c>
      <c r="B168" s="160" t="s">
        <v>2039</v>
      </c>
      <c r="C168" s="248">
        <v>44506</v>
      </c>
      <c r="D168" s="161">
        <v>118</v>
      </c>
      <c r="E168" s="160" t="s">
        <v>2541</v>
      </c>
      <c r="F168" s="161">
        <v>5042311868</v>
      </c>
      <c r="G168" s="160" t="s">
        <v>299</v>
      </c>
      <c r="H168" s="160" t="s">
        <v>300</v>
      </c>
      <c r="I168" s="160" t="s">
        <v>2820</v>
      </c>
      <c r="J168" s="161">
        <v>10116</v>
      </c>
      <c r="K168" s="160" t="s">
        <v>279</v>
      </c>
      <c r="L168" s="164">
        <v>32</v>
      </c>
      <c r="M168" s="252" t="s">
        <v>2038</v>
      </c>
      <c r="N168" s="252">
        <v>44506</v>
      </c>
      <c r="O168" s="247"/>
      <c r="P168" s="247"/>
      <c r="Q168" s="247"/>
      <c r="R168" s="247"/>
      <c r="S168" s="247"/>
      <c r="T168" s="238"/>
      <c r="U168" s="238"/>
      <c r="V168" s="238"/>
      <c r="W168" s="238"/>
      <c r="X168" s="238"/>
      <c r="Y168" s="238"/>
      <c r="Z168" s="238"/>
      <c r="AA168" s="238"/>
      <c r="AB168" s="239"/>
      <c r="AC168" s="238"/>
      <c r="AE168" s="156" t="e">
        <f>SUMIFS([5]HARGA!$B$2:$B$31,[5]HARGA!$A$2:$A$31,K168)</f>
        <v>#VALUE!</v>
      </c>
      <c r="AF168" s="156" t="e">
        <f t="shared" si="2"/>
        <v>#VALUE!</v>
      </c>
    </row>
    <row r="169" spans="1:32" s="157" customFormat="1" x14ac:dyDescent="0.25">
      <c r="A169" s="149" t="s">
        <v>2506</v>
      </c>
      <c r="B169" s="160" t="s">
        <v>2303</v>
      </c>
      <c r="C169" s="248">
        <v>44506</v>
      </c>
      <c r="D169" s="161">
        <v>164</v>
      </c>
      <c r="E169" s="160" t="s">
        <v>2512</v>
      </c>
      <c r="F169" s="161">
        <v>5042304658</v>
      </c>
      <c r="G169" s="160" t="s">
        <v>75</v>
      </c>
      <c r="H169" s="160" t="s">
        <v>518</v>
      </c>
      <c r="I169" s="160" t="s">
        <v>2825</v>
      </c>
      <c r="J169" s="161">
        <v>74559</v>
      </c>
      <c r="K169" s="160" t="s">
        <v>2524</v>
      </c>
      <c r="L169" s="164">
        <v>18</v>
      </c>
      <c r="M169" s="249">
        <v>44508</v>
      </c>
      <c r="N169" s="249" t="s">
        <v>4155</v>
      </c>
      <c r="O169" s="250" t="s">
        <v>76</v>
      </c>
      <c r="P169" s="250"/>
      <c r="Q169" s="251">
        <v>21102803814</v>
      </c>
      <c r="R169" s="251">
        <v>5042255368</v>
      </c>
      <c r="S169" s="251" t="s">
        <v>4170</v>
      </c>
      <c r="U169" s="251">
        <v>18</v>
      </c>
      <c r="V169" s="238"/>
      <c r="W169" s="238"/>
      <c r="X169" s="238"/>
      <c r="Y169" s="253">
        <f>U169-L169</f>
        <v>0</v>
      </c>
      <c r="Z169" s="238"/>
      <c r="AA169" s="238"/>
      <c r="AB169" s="239"/>
      <c r="AC169" s="238"/>
      <c r="AE169" s="156" t="e">
        <f>SUMIFS([5]HARGA!$B$2:$B$31,[5]HARGA!$A$2:$A$31,K169)</f>
        <v>#VALUE!</v>
      </c>
      <c r="AF169" s="156" t="e">
        <f t="shared" si="2"/>
        <v>#VALUE!</v>
      </c>
    </row>
    <row r="170" spans="1:32" s="157" customFormat="1" x14ac:dyDescent="0.25">
      <c r="A170" s="149" t="s">
        <v>2506</v>
      </c>
      <c r="B170" s="160" t="s">
        <v>2303</v>
      </c>
      <c r="C170" s="248">
        <v>44506</v>
      </c>
      <c r="D170" s="161">
        <v>164</v>
      </c>
      <c r="E170" s="160" t="s">
        <v>2512</v>
      </c>
      <c r="F170" s="161">
        <v>5042304658</v>
      </c>
      <c r="G170" s="160" t="s">
        <v>75</v>
      </c>
      <c r="H170" s="160" t="s">
        <v>518</v>
      </c>
      <c r="I170" s="160" t="s">
        <v>2825</v>
      </c>
      <c r="J170" s="161">
        <v>19310</v>
      </c>
      <c r="K170" s="160" t="s">
        <v>2525</v>
      </c>
      <c r="L170" s="164">
        <v>18</v>
      </c>
      <c r="M170" s="246"/>
      <c r="N170" s="246"/>
      <c r="O170" s="247"/>
      <c r="P170" s="247"/>
      <c r="Q170" s="247"/>
      <c r="R170" s="247"/>
      <c r="S170" s="247">
        <v>6008152864</v>
      </c>
      <c r="T170" s="238"/>
      <c r="U170" s="238"/>
      <c r="V170" s="238"/>
      <c r="W170" s="238"/>
      <c r="X170" s="238"/>
      <c r="Y170" s="238"/>
      <c r="Z170" s="238"/>
      <c r="AA170" s="238"/>
      <c r="AB170" s="239"/>
      <c r="AC170" s="238"/>
      <c r="AE170" s="156" t="e">
        <f>SUMIFS([5]HARGA!$B$2:$B$31,[5]HARGA!$A$2:$A$31,K170)</f>
        <v>#VALUE!</v>
      </c>
      <c r="AF170" s="156" t="e">
        <f t="shared" si="2"/>
        <v>#VALUE!</v>
      </c>
    </row>
    <row r="171" spans="1:32" s="157" customFormat="1" x14ac:dyDescent="0.25">
      <c r="A171" s="149" t="s">
        <v>2506</v>
      </c>
      <c r="B171" s="160" t="s">
        <v>2303</v>
      </c>
      <c r="C171" s="248">
        <v>44506</v>
      </c>
      <c r="D171" s="161">
        <v>164</v>
      </c>
      <c r="E171" s="160" t="s">
        <v>2512</v>
      </c>
      <c r="F171" s="161">
        <v>5042304658</v>
      </c>
      <c r="G171" s="160" t="s">
        <v>75</v>
      </c>
      <c r="H171" s="160" t="s">
        <v>518</v>
      </c>
      <c r="I171" s="160" t="s">
        <v>2825</v>
      </c>
      <c r="J171" s="160" t="s">
        <v>2517</v>
      </c>
      <c r="K171" s="160" t="s">
        <v>2518</v>
      </c>
      <c r="L171" s="164">
        <v>1344</v>
      </c>
      <c r="M171" s="246"/>
      <c r="N171" s="246"/>
      <c r="O171" s="247"/>
      <c r="P171" s="247"/>
      <c r="Q171" s="247"/>
      <c r="R171" s="247"/>
      <c r="S171" s="247"/>
      <c r="T171" s="251">
        <v>1344</v>
      </c>
      <c r="U171" s="238"/>
      <c r="V171" s="238"/>
      <c r="W171" s="238"/>
      <c r="X171" s="253">
        <f>T171-L171</f>
        <v>0</v>
      </c>
      <c r="Y171" s="238"/>
      <c r="Z171" s="238"/>
      <c r="AA171" s="238"/>
      <c r="AB171" s="239"/>
      <c r="AC171" s="238"/>
      <c r="AE171" s="156" t="e">
        <f>SUMIFS([5]HARGA!$B$2:$B$31,[5]HARGA!$A$2:$A$31,K171)</f>
        <v>#VALUE!</v>
      </c>
      <c r="AF171" s="156" t="e">
        <f t="shared" si="2"/>
        <v>#VALUE!</v>
      </c>
    </row>
    <row r="172" spans="1:32" s="157" customFormat="1" x14ac:dyDescent="0.25">
      <c r="A172" s="149" t="s">
        <v>2506</v>
      </c>
      <c r="B172" s="160" t="s">
        <v>2303</v>
      </c>
      <c r="C172" s="248">
        <v>44506</v>
      </c>
      <c r="D172" s="161">
        <v>164</v>
      </c>
      <c r="E172" s="160" t="s">
        <v>2512</v>
      </c>
      <c r="F172" s="161">
        <v>5042304658</v>
      </c>
      <c r="G172" s="160" t="s">
        <v>75</v>
      </c>
      <c r="H172" s="160" t="s">
        <v>518</v>
      </c>
      <c r="I172" s="160" t="s">
        <v>2825</v>
      </c>
      <c r="J172" s="161">
        <v>33300</v>
      </c>
      <c r="K172" s="160" t="s">
        <v>65</v>
      </c>
      <c r="L172" s="164">
        <v>28</v>
      </c>
      <c r="M172" s="246"/>
      <c r="N172" s="246"/>
      <c r="O172" s="247"/>
      <c r="P172" s="247"/>
      <c r="Q172" s="247"/>
      <c r="R172" s="247"/>
      <c r="S172" s="247"/>
      <c r="T172" s="238"/>
      <c r="U172" s="238"/>
      <c r="V172" s="238"/>
      <c r="W172" s="238"/>
      <c r="X172" s="238"/>
      <c r="Y172" s="238"/>
      <c r="Z172" s="238"/>
      <c r="AA172" s="238"/>
      <c r="AB172" s="239"/>
      <c r="AC172" s="238"/>
      <c r="AE172" s="156" t="e">
        <f>SUMIFS([5]HARGA!$B$2:$B$31,[5]HARGA!$A$2:$A$31,K172)</f>
        <v>#VALUE!</v>
      </c>
      <c r="AF172" s="156" t="e">
        <f t="shared" si="2"/>
        <v>#VALUE!</v>
      </c>
    </row>
    <row r="173" spans="1:32" s="157" customFormat="1" x14ac:dyDescent="0.25">
      <c r="A173" s="149" t="s">
        <v>2506</v>
      </c>
      <c r="B173" s="160" t="s">
        <v>2152</v>
      </c>
      <c r="C173" s="248">
        <v>44506</v>
      </c>
      <c r="D173" s="161">
        <v>164</v>
      </c>
      <c r="E173" s="160" t="s">
        <v>2512</v>
      </c>
      <c r="F173" s="161">
        <v>5042305048</v>
      </c>
      <c r="G173" s="160" t="s">
        <v>629</v>
      </c>
      <c r="H173" s="160" t="s">
        <v>630</v>
      </c>
      <c r="I173" s="160" t="s">
        <v>2836</v>
      </c>
      <c r="J173" s="161">
        <v>74559</v>
      </c>
      <c r="K173" s="160" t="s">
        <v>2524</v>
      </c>
      <c r="L173" s="164">
        <v>15</v>
      </c>
      <c r="M173" s="249">
        <v>44507</v>
      </c>
      <c r="N173" s="249" t="s">
        <v>4149</v>
      </c>
      <c r="O173" s="250" t="s">
        <v>630</v>
      </c>
      <c r="P173" s="250"/>
      <c r="Q173" s="251">
        <v>21102803729</v>
      </c>
      <c r="R173" s="251">
        <v>5042305048</v>
      </c>
      <c r="S173" s="251">
        <v>6008152731</v>
      </c>
      <c r="U173" s="251">
        <v>15</v>
      </c>
      <c r="V173" s="238"/>
      <c r="W173" s="238"/>
      <c r="X173" s="238"/>
      <c r="Y173" s="253">
        <f>U173-L173</f>
        <v>0</v>
      </c>
      <c r="Z173" s="238"/>
      <c r="AA173" s="238"/>
      <c r="AB173" s="239"/>
      <c r="AC173" s="238"/>
      <c r="AE173" s="156" t="e">
        <f>SUMIFS([5]HARGA!$B$2:$B$31,[5]HARGA!$A$2:$A$31,K173)</f>
        <v>#VALUE!</v>
      </c>
      <c r="AF173" s="156" t="e">
        <f t="shared" si="2"/>
        <v>#VALUE!</v>
      </c>
    </row>
    <row r="174" spans="1:32" s="157" customFormat="1" x14ac:dyDescent="0.25">
      <c r="A174" s="149" t="s">
        <v>2506</v>
      </c>
      <c r="B174" s="160" t="s">
        <v>2152</v>
      </c>
      <c r="C174" s="248">
        <v>44506</v>
      </c>
      <c r="D174" s="161">
        <v>164</v>
      </c>
      <c r="E174" s="160" t="s">
        <v>2512</v>
      </c>
      <c r="F174" s="161">
        <v>5042305048</v>
      </c>
      <c r="G174" s="160" t="s">
        <v>629</v>
      </c>
      <c r="H174" s="160" t="s">
        <v>630</v>
      </c>
      <c r="I174" s="160" t="s">
        <v>2836</v>
      </c>
      <c r="J174" s="161">
        <v>19310</v>
      </c>
      <c r="K174" s="160" t="s">
        <v>2525</v>
      </c>
      <c r="L174" s="164">
        <v>15</v>
      </c>
      <c r="M174" s="246"/>
      <c r="N174" s="246"/>
      <c r="O174" s="247"/>
      <c r="P174" s="247"/>
      <c r="Q174" s="247"/>
      <c r="R174" s="247"/>
      <c r="S174" s="247"/>
      <c r="T174" s="238"/>
      <c r="U174" s="238"/>
      <c r="V174" s="238"/>
      <c r="W174" s="238"/>
      <c r="X174" s="238"/>
      <c r="Y174" s="238"/>
      <c r="Z174" s="238"/>
      <c r="AA174" s="238"/>
      <c r="AB174" s="239"/>
      <c r="AC174" s="238"/>
      <c r="AE174" s="156" t="e">
        <f>SUMIFS([5]HARGA!$B$2:$B$31,[5]HARGA!$A$2:$A$31,K174)</f>
        <v>#VALUE!</v>
      </c>
      <c r="AF174" s="156" t="e">
        <f t="shared" si="2"/>
        <v>#VALUE!</v>
      </c>
    </row>
    <row r="175" spans="1:32" s="157" customFormat="1" x14ac:dyDescent="0.25">
      <c r="A175" s="149" t="s">
        <v>2506</v>
      </c>
      <c r="B175" s="160" t="s">
        <v>2152</v>
      </c>
      <c r="C175" s="248">
        <v>44506</v>
      </c>
      <c r="D175" s="161">
        <v>164</v>
      </c>
      <c r="E175" s="160" t="s">
        <v>2512</v>
      </c>
      <c r="F175" s="161">
        <v>5042305048</v>
      </c>
      <c r="G175" s="160" t="s">
        <v>629</v>
      </c>
      <c r="H175" s="160" t="s">
        <v>630</v>
      </c>
      <c r="I175" s="160" t="s">
        <v>2836</v>
      </c>
      <c r="J175" s="160" t="s">
        <v>2517</v>
      </c>
      <c r="K175" s="160" t="s">
        <v>2518</v>
      </c>
      <c r="L175" s="164">
        <v>1152</v>
      </c>
      <c r="M175" s="246"/>
      <c r="N175" s="246"/>
      <c r="O175" s="247"/>
      <c r="P175" s="247"/>
      <c r="Q175" s="247"/>
      <c r="R175" s="247"/>
      <c r="S175" s="247"/>
      <c r="T175" s="251">
        <v>1152</v>
      </c>
      <c r="U175" s="238"/>
      <c r="V175" s="238"/>
      <c r="W175" s="238"/>
      <c r="X175" s="253">
        <f>T175-L175</f>
        <v>0</v>
      </c>
      <c r="Y175" s="238"/>
      <c r="Z175" s="238"/>
      <c r="AA175" s="238"/>
      <c r="AB175" s="239"/>
      <c r="AC175" s="238"/>
      <c r="AE175" s="156" t="e">
        <f>SUMIFS([5]HARGA!$B$2:$B$31,[5]HARGA!$A$2:$A$31,K175)</f>
        <v>#VALUE!</v>
      </c>
      <c r="AF175" s="156" t="e">
        <f t="shared" si="2"/>
        <v>#VALUE!</v>
      </c>
    </row>
    <row r="176" spans="1:32" s="157" customFormat="1" x14ac:dyDescent="0.25">
      <c r="A176" s="149" t="s">
        <v>2506</v>
      </c>
      <c r="B176" s="160" t="s">
        <v>2152</v>
      </c>
      <c r="C176" s="248">
        <v>44506</v>
      </c>
      <c r="D176" s="161">
        <v>164</v>
      </c>
      <c r="E176" s="160" t="s">
        <v>2512</v>
      </c>
      <c r="F176" s="161">
        <v>5042305048</v>
      </c>
      <c r="G176" s="160" t="s">
        <v>629</v>
      </c>
      <c r="H176" s="160" t="s">
        <v>630</v>
      </c>
      <c r="I176" s="160" t="s">
        <v>2836</v>
      </c>
      <c r="J176" s="161">
        <v>33300</v>
      </c>
      <c r="K176" s="160" t="s">
        <v>65</v>
      </c>
      <c r="L176" s="164">
        <v>24</v>
      </c>
      <c r="M176" s="246"/>
      <c r="N176" s="246"/>
      <c r="O176" s="247"/>
      <c r="P176" s="247"/>
      <c r="Q176" s="247"/>
      <c r="R176" s="247"/>
      <c r="S176" s="247"/>
      <c r="T176" s="238"/>
      <c r="U176" s="238"/>
      <c r="V176" s="238"/>
      <c r="W176" s="238"/>
      <c r="X176" s="238"/>
      <c r="Y176" s="238"/>
      <c r="Z176" s="238"/>
      <c r="AA176" s="238"/>
      <c r="AB176" s="239"/>
      <c r="AC176" s="238"/>
      <c r="AE176" s="156" t="e">
        <f>SUMIFS([5]HARGA!$B$2:$B$31,[5]HARGA!$A$2:$A$31,K176)</f>
        <v>#VALUE!</v>
      </c>
      <c r="AF176" s="156" t="e">
        <f t="shared" si="2"/>
        <v>#VALUE!</v>
      </c>
    </row>
    <row r="177" spans="1:32" s="157" customFormat="1" x14ac:dyDescent="0.25">
      <c r="A177" s="149" t="s">
        <v>2506</v>
      </c>
      <c r="B177" s="160" t="s">
        <v>1905</v>
      </c>
      <c r="C177" s="248">
        <v>44506</v>
      </c>
      <c r="D177" s="161">
        <v>164</v>
      </c>
      <c r="E177" s="160" t="s">
        <v>2512</v>
      </c>
      <c r="F177" s="161">
        <v>5042306580</v>
      </c>
      <c r="G177" s="160" t="s">
        <v>983</v>
      </c>
      <c r="H177" s="160" t="s">
        <v>984</v>
      </c>
      <c r="I177" s="160" t="s">
        <v>2842</v>
      </c>
      <c r="J177" s="161">
        <v>74559</v>
      </c>
      <c r="K177" s="160" t="s">
        <v>2524</v>
      </c>
      <c r="L177" s="164">
        <v>15</v>
      </c>
      <c r="M177" s="249">
        <v>44506</v>
      </c>
      <c r="N177" s="249" t="s">
        <v>983</v>
      </c>
      <c r="O177" s="250" t="s">
        <v>984</v>
      </c>
      <c r="P177" s="250"/>
      <c r="Q177" s="282" t="s">
        <v>2837</v>
      </c>
      <c r="R177" s="296">
        <v>5042306580</v>
      </c>
      <c r="S177" s="251">
        <v>6008153449</v>
      </c>
      <c r="U177" s="251">
        <v>15</v>
      </c>
      <c r="V177" s="238"/>
      <c r="W177" s="238"/>
      <c r="X177" s="238"/>
      <c r="Y177" s="253">
        <f>U177-L177</f>
        <v>0</v>
      </c>
      <c r="Z177" s="238"/>
      <c r="AA177" s="238"/>
      <c r="AB177" s="239"/>
      <c r="AC177" s="238"/>
      <c r="AE177" s="156" t="e">
        <f>SUMIFS([5]HARGA!$B$2:$B$31,[5]HARGA!$A$2:$A$31,K177)</f>
        <v>#VALUE!</v>
      </c>
      <c r="AF177" s="156" t="e">
        <f t="shared" si="2"/>
        <v>#VALUE!</v>
      </c>
    </row>
    <row r="178" spans="1:32" s="157" customFormat="1" x14ac:dyDescent="0.25">
      <c r="A178" s="149" t="s">
        <v>2506</v>
      </c>
      <c r="B178" s="160" t="s">
        <v>1905</v>
      </c>
      <c r="C178" s="248">
        <v>44506</v>
      </c>
      <c r="D178" s="161">
        <v>164</v>
      </c>
      <c r="E178" s="160" t="s">
        <v>2512</v>
      </c>
      <c r="F178" s="161">
        <v>5042306580</v>
      </c>
      <c r="G178" s="160" t="s">
        <v>983</v>
      </c>
      <c r="H178" s="160" t="s">
        <v>984</v>
      </c>
      <c r="I178" s="160" t="s">
        <v>2842</v>
      </c>
      <c r="J178" s="161">
        <v>19310</v>
      </c>
      <c r="K178" s="160" t="s">
        <v>2525</v>
      </c>
      <c r="L178" s="164">
        <v>15</v>
      </c>
      <c r="M178" s="246"/>
      <c r="N178" s="246"/>
      <c r="O178" s="247"/>
      <c r="P178" s="247"/>
      <c r="Q178" s="247"/>
      <c r="R178" s="247"/>
      <c r="S178" s="247"/>
      <c r="T178" s="238"/>
      <c r="U178" s="238"/>
      <c r="V178" s="238"/>
      <c r="W178" s="238"/>
      <c r="X178" s="238"/>
      <c r="Y178" s="238"/>
      <c r="Z178" s="238"/>
      <c r="AA178" s="238"/>
      <c r="AB178" s="239"/>
      <c r="AC178" s="238"/>
      <c r="AE178" s="156" t="e">
        <f>SUMIFS([5]HARGA!$B$2:$B$31,[5]HARGA!$A$2:$A$31,K178)</f>
        <v>#VALUE!</v>
      </c>
      <c r="AF178" s="156" t="e">
        <f t="shared" si="2"/>
        <v>#VALUE!</v>
      </c>
    </row>
    <row r="179" spans="1:32" s="157" customFormat="1" x14ac:dyDescent="0.25">
      <c r="A179" s="149" t="s">
        <v>2506</v>
      </c>
      <c r="B179" s="160" t="s">
        <v>1905</v>
      </c>
      <c r="C179" s="248">
        <v>44506</v>
      </c>
      <c r="D179" s="161">
        <v>164</v>
      </c>
      <c r="E179" s="160" t="s">
        <v>2512</v>
      </c>
      <c r="F179" s="161">
        <v>5042306580</v>
      </c>
      <c r="G179" s="160" t="s">
        <v>983</v>
      </c>
      <c r="H179" s="160" t="s">
        <v>984</v>
      </c>
      <c r="I179" s="160" t="s">
        <v>2842</v>
      </c>
      <c r="J179" s="160" t="s">
        <v>2517</v>
      </c>
      <c r="K179" s="160" t="s">
        <v>2518</v>
      </c>
      <c r="L179" s="164">
        <v>1152</v>
      </c>
      <c r="M179" s="246"/>
      <c r="N179" s="246"/>
      <c r="O179" s="247"/>
      <c r="P179" s="247"/>
      <c r="Q179" s="247"/>
      <c r="R179" s="247"/>
      <c r="S179" s="247"/>
      <c r="T179" s="251">
        <v>1152</v>
      </c>
      <c r="U179" s="238"/>
      <c r="V179" s="238"/>
      <c r="W179" s="238"/>
      <c r="X179" s="253">
        <f>T179-L179</f>
        <v>0</v>
      </c>
      <c r="Y179" s="238"/>
      <c r="Z179" s="238"/>
      <c r="AA179" s="238"/>
      <c r="AB179" s="239"/>
      <c r="AC179" s="238"/>
      <c r="AE179" s="156" t="e">
        <f>SUMIFS([5]HARGA!$B$2:$B$31,[5]HARGA!$A$2:$A$31,K179)</f>
        <v>#VALUE!</v>
      </c>
      <c r="AF179" s="156" t="e">
        <f t="shared" si="2"/>
        <v>#VALUE!</v>
      </c>
    </row>
    <row r="180" spans="1:32" s="157" customFormat="1" x14ac:dyDescent="0.25">
      <c r="A180" s="149" t="s">
        <v>2506</v>
      </c>
      <c r="B180" s="160" t="s">
        <v>1905</v>
      </c>
      <c r="C180" s="248">
        <v>44506</v>
      </c>
      <c r="D180" s="161">
        <v>164</v>
      </c>
      <c r="E180" s="160" t="s">
        <v>2512</v>
      </c>
      <c r="F180" s="161">
        <v>5042306580</v>
      </c>
      <c r="G180" s="160" t="s">
        <v>983</v>
      </c>
      <c r="H180" s="160" t="s">
        <v>984</v>
      </c>
      <c r="I180" s="160" t="s">
        <v>2842</v>
      </c>
      <c r="J180" s="161">
        <v>33300</v>
      </c>
      <c r="K180" s="160" t="s">
        <v>65</v>
      </c>
      <c r="L180" s="164">
        <v>24</v>
      </c>
      <c r="M180" s="246"/>
      <c r="N180" s="246"/>
      <c r="O180" s="247"/>
      <c r="P180" s="247"/>
      <c r="Q180" s="247"/>
      <c r="R180" s="247"/>
      <c r="S180" s="247"/>
      <c r="T180" s="238"/>
      <c r="U180" s="238"/>
      <c r="V180" s="238"/>
      <c r="W180" s="238"/>
      <c r="X180" s="238"/>
      <c r="Y180" s="238"/>
      <c r="Z180" s="238"/>
      <c r="AA180" s="238"/>
      <c r="AB180" s="239"/>
      <c r="AC180" s="238"/>
      <c r="AE180" s="156" t="e">
        <f>SUMIFS([5]HARGA!$B$2:$B$31,[5]HARGA!$A$2:$A$31,K180)</f>
        <v>#VALUE!</v>
      </c>
      <c r="AF180" s="156" t="e">
        <f t="shared" si="2"/>
        <v>#VALUE!</v>
      </c>
    </row>
    <row r="181" spans="1:32" s="157" customFormat="1" x14ac:dyDescent="0.25">
      <c r="A181" s="149" t="s">
        <v>2506</v>
      </c>
      <c r="B181" s="166" t="s">
        <v>4171</v>
      </c>
      <c r="C181" s="167">
        <v>44506</v>
      </c>
      <c r="D181" s="168">
        <v>118</v>
      </c>
      <c r="E181" s="166" t="s">
        <v>2541</v>
      </c>
      <c r="F181" s="166" t="s">
        <v>4172</v>
      </c>
      <c r="G181" s="166" t="s">
        <v>466</v>
      </c>
      <c r="H181" s="166" t="s">
        <v>2543</v>
      </c>
      <c r="I181" s="166" t="s">
        <v>4173</v>
      </c>
      <c r="J181" s="168">
        <v>10116</v>
      </c>
      <c r="K181" s="166" t="s">
        <v>279</v>
      </c>
      <c r="L181" s="171">
        <v>16</v>
      </c>
      <c r="M181" s="246"/>
      <c r="N181" s="246"/>
      <c r="O181" s="247"/>
      <c r="P181" s="247"/>
      <c r="Q181" s="247"/>
      <c r="R181" s="247"/>
      <c r="S181" s="247"/>
      <c r="T181" s="238"/>
      <c r="U181" s="238"/>
      <c r="V181" s="238"/>
      <c r="W181" s="238"/>
      <c r="X181" s="238"/>
      <c r="Y181" s="238"/>
      <c r="Z181" s="238"/>
      <c r="AA181" s="238"/>
      <c r="AB181" s="239"/>
      <c r="AC181" s="238"/>
      <c r="AE181" s="156" t="e">
        <f>SUMIFS([5]HARGA!$B$2:$B$31,[5]HARGA!$A$2:$A$31,K181)</f>
        <v>#VALUE!</v>
      </c>
      <c r="AF181" s="156" t="e">
        <f t="shared" si="2"/>
        <v>#VALUE!</v>
      </c>
    </row>
    <row r="182" spans="1:32" s="157" customFormat="1" x14ac:dyDescent="0.25">
      <c r="A182" s="149" t="s">
        <v>2506</v>
      </c>
      <c r="B182" s="160" t="s">
        <v>2162</v>
      </c>
      <c r="C182" s="248">
        <v>44506</v>
      </c>
      <c r="D182" s="161">
        <v>164</v>
      </c>
      <c r="E182" s="160" t="s">
        <v>2512</v>
      </c>
      <c r="F182" s="160">
        <v>5042314475</v>
      </c>
      <c r="G182" s="160" t="s">
        <v>2158</v>
      </c>
      <c r="H182" s="160" t="s">
        <v>82</v>
      </c>
      <c r="I182" s="160" t="s">
        <v>2848</v>
      </c>
      <c r="J182" s="161">
        <v>74559</v>
      </c>
      <c r="K182" s="160" t="s">
        <v>2524</v>
      </c>
      <c r="L182" s="164">
        <v>18</v>
      </c>
      <c r="M182" s="302">
        <v>44507</v>
      </c>
      <c r="N182" s="249" t="s">
        <v>2158</v>
      </c>
      <c r="O182" s="250" t="s">
        <v>82</v>
      </c>
      <c r="P182" s="250"/>
      <c r="Q182" s="251">
        <v>21102803710</v>
      </c>
      <c r="R182" s="251">
        <v>5042314475</v>
      </c>
      <c r="S182" s="251">
        <v>6008149833</v>
      </c>
      <c r="U182" s="251">
        <v>18</v>
      </c>
      <c r="V182" s="238"/>
      <c r="W182" s="238"/>
      <c r="X182" s="238"/>
      <c r="Y182" s="253">
        <f>U182-L182</f>
        <v>0</v>
      </c>
      <c r="Z182" s="238"/>
      <c r="AA182" s="238"/>
      <c r="AB182" s="239"/>
      <c r="AC182" s="238"/>
      <c r="AE182" s="156" t="e">
        <f>SUMIFS([5]HARGA!$B$2:$B$31,[5]HARGA!$A$2:$A$31,K182)</f>
        <v>#VALUE!</v>
      </c>
      <c r="AF182" s="156" t="e">
        <f t="shared" si="2"/>
        <v>#VALUE!</v>
      </c>
    </row>
    <row r="183" spans="1:32" s="157" customFormat="1" x14ac:dyDescent="0.25">
      <c r="A183" s="149" t="s">
        <v>2506</v>
      </c>
      <c r="B183" s="160" t="s">
        <v>2162</v>
      </c>
      <c r="C183" s="248">
        <v>44506</v>
      </c>
      <c r="D183" s="161">
        <v>164</v>
      </c>
      <c r="E183" s="160" t="s">
        <v>2512</v>
      </c>
      <c r="F183" s="161">
        <v>5042314475</v>
      </c>
      <c r="G183" s="160" t="s">
        <v>2158</v>
      </c>
      <c r="H183" s="160" t="s">
        <v>82</v>
      </c>
      <c r="I183" s="160" t="s">
        <v>2848</v>
      </c>
      <c r="J183" s="161">
        <v>19310</v>
      </c>
      <c r="K183" s="160" t="s">
        <v>2525</v>
      </c>
      <c r="L183" s="164">
        <v>18</v>
      </c>
      <c r="M183" s="246"/>
      <c r="N183" s="246"/>
      <c r="O183" s="247"/>
      <c r="P183" s="247"/>
      <c r="Q183" s="247"/>
      <c r="R183" s="247"/>
      <c r="S183" s="247"/>
      <c r="T183" s="238"/>
      <c r="U183" s="238"/>
      <c r="V183" s="238"/>
      <c r="W183" s="238"/>
      <c r="X183" s="238"/>
      <c r="Y183" s="238"/>
      <c r="Z183" s="238"/>
      <c r="AA183" s="238"/>
      <c r="AB183" s="239"/>
      <c r="AC183" s="238"/>
      <c r="AE183" s="156" t="e">
        <f>SUMIFS([5]HARGA!$B$2:$B$31,[5]HARGA!$A$2:$A$31,K183)</f>
        <v>#VALUE!</v>
      </c>
      <c r="AF183" s="156" t="e">
        <f t="shared" si="2"/>
        <v>#VALUE!</v>
      </c>
    </row>
    <row r="184" spans="1:32" s="157" customFormat="1" x14ac:dyDescent="0.25">
      <c r="A184" s="165" t="s">
        <v>2506</v>
      </c>
      <c r="B184" s="182" t="s">
        <v>2162</v>
      </c>
      <c r="C184" s="187">
        <v>44506</v>
      </c>
      <c r="D184" s="181">
        <v>164</v>
      </c>
      <c r="E184" s="182" t="s">
        <v>2512</v>
      </c>
      <c r="F184" s="181">
        <v>5042314475</v>
      </c>
      <c r="G184" s="182" t="s">
        <v>2158</v>
      </c>
      <c r="H184" s="182" t="s">
        <v>82</v>
      </c>
      <c r="I184" s="182" t="s">
        <v>2848</v>
      </c>
      <c r="J184" s="182" t="s">
        <v>2517</v>
      </c>
      <c r="K184" s="182" t="s">
        <v>2518</v>
      </c>
      <c r="L184" s="185">
        <v>1152</v>
      </c>
      <c r="M184" s="240"/>
      <c r="N184" s="240"/>
      <c r="O184" s="233"/>
      <c r="P184" s="233"/>
      <c r="Q184" s="233"/>
      <c r="R184" s="233"/>
      <c r="S184" s="233"/>
      <c r="T184" s="251">
        <v>1152</v>
      </c>
      <c r="U184" s="238"/>
      <c r="V184" s="238"/>
      <c r="W184" s="238"/>
      <c r="X184" s="253">
        <f>T184-L184</f>
        <v>0</v>
      </c>
      <c r="Y184" s="238"/>
      <c r="Z184" s="238"/>
      <c r="AA184" s="238"/>
      <c r="AB184" s="239"/>
      <c r="AC184" s="238"/>
      <c r="AE184" s="156" t="e">
        <f>SUMIFS([5]HARGA!$B$2:$B$31,[5]HARGA!$A$2:$A$31,K184)</f>
        <v>#VALUE!</v>
      </c>
      <c r="AF184" s="156" t="e">
        <f t="shared" si="2"/>
        <v>#VALUE!</v>
      </c>
    </row>
    <row r="185" spans="1:32" s="157" customFormat="1" x14ac:dyDescent="0.25">
      <c r="A185" s="165" t="s">
        <v>2506</v>
      </c>
      <c r="B185" s="182" t="s">
        <v>2162</v>
      </c>
      <c r="C185" s="187">
        <v>44506</v>
      </c>
      <c r="D185" s="181">
        <v>164</v>
      </c>
      <c r="E185" s="182" t="s">
        <v>2512</v>
      </c>
      <c r="F185" s="181">
        <v>5042314475</v>
      </c>
      <c r="G185" s="182" t="s">
        <v>2158</v>
      </c>
      <c r="H185" s="182" t="s">
        <v>82</v>
      </c>
      <c r="I185" s="182" t="s">
        <v>2848</v>
      </c>
      <c r="J185" s="181">
        <v>33300</v>
      </c>
      <c r="K185" s="182" t="s">
        <v>65</v>
      </c>
      <c r="L185" s="185">
        <v>24</v>
      </c>
      <c r="M185" s="240"/>
      <c r="N185" s="240"/>
      <c r="O185" s="233"/>
      <c r="P185" s="233"/>
      <c r="Q185" s="233"/>
      <c r="R185" s="233"/>
      <c r="S185" s="233"/>
      <c r="T185" s="238"/>
      <c r="U185" s="238"/>
      <c r="V185" s="238"/>
      <c r="W185" s="238"/>
      <c r="X185" s="238"/>
      <c r="Y185" s="238"/>
      <c r="Z185" s="238"/>
      <c r="AA185" s="238"/>
      <c r="AB185" s="239"/>
      <c r="AC185" s="238"/>
      <c r="AE185" s="156" t="e">
        <f>SUMIFS([5]HARGA!$B$2:$B$31,[5]HARGA!$A$2:$A$31,K185)</f>
        <v>#VALUE!</v>
      </c>
      <c r="AF185" s="156" t="e">
        <f t="shared" si="2"/>
        <v>#VALUE!</v>
      </c>
    </row>
    <row r="186" spans="1:32" s="157" customFormat="1" x14ac:dyDescent="0.25">
      <c r="A186" s="165" t="s">
        <v>2506</v>
      </c>
      <c r="B186" s="182" t="s">
        <v>4174</v>
      </c>
      <c r="C186" s="187">
        <v>44506</v>
      </c>
      <c r="D186" s="182" t="s">
        <v>2531</v>
      </c>
      <c r="E186" s="182" t="s">
        <v>2532</v>
      </c>
      <c r="F186" s="182">
        <v>904021450025</v>
      </c>
      <c r="G186" s="182" t="s">
        <v>417</v>
      </c>
      <c r="H186" s="182" t="s">
        <v>418</v>
      </c>
      <c r="I186" s="182" t="s">
        <v>2851</v>
      </c>
      <c r="J186" s="181">
        <v>74560</v>
      </c>
      <c r="K186" s="182" t="s">
        <v>377</v>
      </c>
      <c r="L186" s="185">
        <v>16</v>
      </c>
      <c r="M186" s="240">
        <v>44509</v>
      </c>
      <c r="N186" s="240" t="s">
        <v>417</v>
      </c>
      <c r="O186" s="233" t="s">
        <v>418</v>
      </c>
      <c r="P186" s="243" t="s">
        <v>4175</v>
      </c>
      <c r="Q186" s="243" t="s">
        <v>2983</v>
      </c>
      <c r="R186" s="315">
        <v>904021450025</v>
      </c>
      <c r="S186" s="243" t="s">
        <v>4176</v>
      </c>
      <c r="W186" s="233">
        <v>16</v>
      </c>
      <c r="X186" s="238"/>
      <c r="Y186" s="238"/>
      <c r="Z186" s="238"/>
      <c r="AA186" s="253">
        <f>W186-L186</f>
        <v>0</v>
      </c>
      <c r="AB186" s="239"/>
      <c r="AC186" s="238"/>
      <c r="AE186" s="156" t="e">
        <f>SUMIFS([5]HARGA!$B$2:$B$31,[5]HARGA!$A$2:$A$31,K186)</f>
        <v>#VALUE!</v>
      </c>
      <c r="AF186" s="156" t="e">
        <f t="shared" si="2"/>
        <v>#VALUE!</v>
      </c>
    </row>
    <row r="187" spans="1:32" s="157" customFormat="1" x14ac:dyDescent="0.25">
      <c r="A187" s="165" t="s">
        <v>2506</v>
      </c>
      <c r="B187" s="182" t="s">
        <v>4174</v>
      </c>
      <c r="C187" s="187">
        <v>44506</v>
      </c>
      <c r="D187" s="182" t="s">
        <v>2531</v>
      </c>
      <c r="E187" s="182" t="s">
        <v>2532</v>
      </c>
      <c r="F187" s="182">
        <v>904021450025</v>
      </c>
      <c r="G187" s="182" t="s">
        <v>417</v>
      </c>
      <c r="H187" s="182" t="s">
        <v>418</v>
      </c>
      <c r="I187" s="182" t="s">
        <v>2851</v>
      </c>
      <c r="J187" s="181">
        <v>29310</v>
      </c>
      <c r="K187" s="182" t="s">
        <v>2539</v>
      </c>
      <c r="L187" s="185">
        <v>16</v>
      </c>
      <c r="M187" s="240"/>
      <c r="N187" s="240"/>
      <c r="O187" s="233"/>
      <c r="P187" s="233"/>
      <c r="Q187" s="233"/>
      <c r="R187" s="233"/>
      <c r="S187" s="233"/>
      <c r="T187" s="238"/>
      <c r="U187" s="238"/>
      <c r="V187" s="238"/>
      <c r="W187" s="238"/>
      <c r="X187" s="238"/>
      <c r="Y187" s="238"/>
      <c r="Z187" s="238"/>
      <c r="AA187" s="238"/>
      <c r="AB187" s="239"/>
      <c r="AC187" s="238"/>
      <c r="AE187" s="156" t="e">
        <f>SUMIFS([5]HARGA!$B$2:$B$31,[5]HARGA!$A$2:$A$31,K187)</f>
        <v>#VALUE!</v>
      </c>
      <c r="AF187" s="156" t="e">
        <f t="shared" si="2"/>
        <v>#VALUE!</v>
      </c>
    </row>
    <row r="188" spans="1:32" s="157" customFormat="1" x14ac:dyDescent="0.25">
      <c r="A188" s="165" t="s">
        <v>2506</v>
      </c>
      <c r="B188" s="182" t="s">
        <v>4174</v>
      </c>
      <c r="C188" s="187">
        <v>44506</v>
      </c>
      <c r="D188" s="182" t="s">
        <v>2531</v>
      </c>
      <c r="E188" s="182" t="s">
        <v>2532</v>
      </c>
      <c r="F188" s="182">
        <v>904021450025</v>
      </c>
      <c r="G188" s="182" t="s">
        <v>417</v>
      </c>
      <c r="H188" s="182" t="s">
        <v>418</v>
      </c>
      <c r="I188" s="182" t="s">
        <v>2851</v>
      </c>
      <c r="J188" s="182" t="s">
        <v>2534</v>
      </c>
      <c r="K188" s="182" t="s">
        <v>2535</v>
      </c>
      <c r="L188" s="185">
        <v>1344</v>
      </c>
      <c r="M188" s="240"/>
      <c r="N188" s="240"/>
      <c r="O188" s="233"/>
      <c r="P188" s="233"/>
      <c r="Q188" s="233"/>
      <c r="R188" s="233"/>
      <c r="S188" s="233"/>
      <c r="T188" s="238"/>
      <c r="U188" s="238"/>
      <c r="V188" s="233">
        <v>1344</v>
      </c>
      <c r="W188" s="238"/>
      <c r="X188" s="238"/>
      <c r="Y188" s="238"/>
      <c r="Z188" s="253">
        <f>V188-L188</f>
        <v>0</v>
      </c>
      <c r="AA188" s="238"/>
      <c r="AB188" s="239"/>
      <c r="AC188" s="238"/>
      <c r="AE188" s="156" t="e">
        <f>SUMIFS([5]HARGA!$B$2:$B$31,[5]HARGA!$A$2:$A$31,K188)</f>
        <v>#VALUE!</v>
      </c>
      <c r="AF188" s="156" t="e">
        <f t="shared" si="2"/>
        <v>#VALUE!</v>
      </c>
    </row>
    <row r="189" spans="1:32" s="157" customFormat="1" x14ac:dyDescent="0.25">
      <c r="A189" s="165" t="s">
        <v>2506</v>
      </c>
      <c r="B189" s="182" t="s">
        <v>2183</v>
      </c>
      <c r="C189" s="187">
        <v>44507</v>
      </c>
      <c r="D189" s="181">
        <v>164</v>
      </c>
      <c r="E189" s="182" t="s">
        <v>2512</v>
      </c>
      <c r="F189" s="181">
        <v>5042321895</v>
      </c>
      <c r="G189" s="182" t="s">
        <v>75</v>
      </c>
      <c r="H189" s="182" t="s">
        <v>518</v>
      </c>
      <c r="I189" s="182" t="s">
        <v>2857</v>
      </c>
      <c r="J189" s="181">
        <v>74559</v>
      </c>
      <c r="K189" s="182" t="s">
        <v>2524</v>
      </c>
      <c r="L189" s="185">
        <v>18</v>
      </c>
      <c r="M189" s="305">
        <v>44507</v>
      </c>
      <c r="N189" s="241" t="s">
        <v>75</v>
      </c>
      <c r="O189" s="242" t="s">
        <v>518</v>
      </c>
      <c r="P189" s="242"/>
      <c r="Q189" s="245">
        <v>21102803704</v>
      </c>
      <c r="R189" s="245">
        <v>5042321895</v>
      </c>
      <c r="S189" s="245">
        <v>6008145186</v>
      </c>
      <c r="U189" s="251">
        <v>18</v>
      </c>
      <c r="V189" s="238"/>
      <c r="W189" s="238"/>
      <c r="X189" s="238"/>
      <c r="Y189" s="253">
        <f>U189-L189</f>
        <v>0</v>
      </c>
      <c r="Z189" s="238"/>
      <c r="AA189" s="238"/>
      <c r="AB189" s="239"/>
      <c r="AC189" s="238"/>
      <c r="AE189" s="156" t="e">
        <f>SUMIFS([5]HARGA!$B$2:$B$31,[5]HARGA!$A$2:$A$31,K189)</f>
        <v>#VALUE!</v>
      </c>
      <c r="AF189" s="156" t="e">
        <f t="shared" si="2"/>
        <v>#VALUE!</v>
      </c>
    </row>
    <row r="190" spans="1:32" s="157" customFormat="1" x14ac:dyDescent="0.25">
      <c r="A190" s="165" t="s">
        <v>2506</v>
      </c>
      <c r="B190" s="182" t="s">
        <v>2183</v>
      </c>
      <c r="C190" s="187">
        <v>44507</v>
      </c>
      <c r="D190" s="181">
        <v>164</v>
      </c>
      <c r="E190" s="182" t="s">
        <v>2512</v>
      </c>
      <c r="F190" s="181">
        <v>5042321895</v>
      </c>
      <c r="G190" s="182" t="s">
        <v>75</v>
      </c>
      <c r="H190" s="182" t="s">
        <v>518</v>
      </c>
      <c r="I190" s="182" t="s">
        <v>2857</v>
      </c>
      <c r="J190" s="181">
        <v>19310</v>
      </c>
      <c r="K190" s="182" t="s">
        <v>2525</v>
      </c>
      <c r="L190" s="185">
        <v>18</v>
      </c>
      <c r="M190" s="240"/>
      <c r="N190" s="240"/>
      <c r="O190" s="233"/>
      <c r="P190" s="233"/>
      <c r="Q190" s="233"/>
      <c r="R190" s="233"/>
      <c r="S190" s="233"/>
      <c r="T190" s="238"/>
      <c r="U190" s="238"/>
      <c r="V190" s="238"/>
      <c r="W190" s="238"/>
      <c r="X190" s="238"/>
      <c r="Y190" s="238"/>
      <c r="Z190" s="238"/>
      <c r="AA190" s="238"/>
      <c r="AB190" s="239"/>
      <c r="AC190" s="238"/>
      <c r="AE190" s="156" t="e">
        <f>SUMIFS([5]HARGA!$B$2:$B$31,[5]HARGA!$A$2:$A$31,K190)</f>
        <v>#VALUE!</v>
      </c>
      <c r="AF190" s="156" t="e">
        <f t="shared" si="2"/>
        <v>#VALUE!</v>
      </c>
    </row>
    <row r="191" spans="1:32" s="157" customFormat="1" x14ac:dyDescent="0.25">
      <c r="A191" s="165" t="s">
        <v>2506</v>
      </c>
      <c r="B191" s="182" t="s">
        <v>2183</v>
      </c>
      <c r="C191" s="187">
        <v>44507</v>
      </c>
      <c r="D191" s="181">
        <v>164</v>
      </c>
      <c r="E191" s="182" t="s">
        <v>2512</v>
      </c>
      <c r="F191" s="181">
        <v>5042321895</v>
      </c>
      <c r="G191" s="182" t="s">
        <v>75</v>
      </c>
      <c r="H191" s="182" t="s">
        <v>518</v>
      </c>
      <c r="I191" s="182" t="s">
        <v>2857</v>
      </c>
      <c r="J191" s="182" t="s">
        <v>2517</v>
      </c>
      <c r="K191" s="182" t="s">
        <v>2518</v>
      </c>
      <c r="L191" s="185">
        <v>1344</v>
      </c>
      <c r="M191" s="240"/>
      <c r="N191" s="240"/>
      <c r="O191" s="233"/>
      <c r="P191" s="233"/>
      <c r="Q191" s="233"/>
      <c r="R191" s="233"/>
      <c r="S191" s="233"/>
      <c r="T191" s="251">
        <v>1344</v>
      </c>
      <c r="U191" s="238"/>
      <c r="V191" s="238"/>
      <c r="W191" s="238"/>
      <c r="X191" s="253">
        <f>T191-L191</f>
        <v>0</v>
      </c>
      <c r="Y191" s="238"/>
      <c r="Z191" s="238"/>
      <c r="AA191" s="238"/>
      <c r="AB191" s="239"/>
      <c r="AC191" s="238"/>
      <c r="AE191" s="156" t="e">
        <f>SUMIFS([5]HARGA!$B$2:$B$31,[5]HARGA!$A$2:$A$31,K191)</f>
        <v>#VALUE!</v>
      </c>
      <c r="AF191" s="156" t="e">
        <f t="shared" si="2"/>
        <v>#VALUE!</v>
      </c>
    </row>
    <row r="192" spans="1:32" s="157" customFormat="1" x14ac:dyDescent="0.25">
      <c r="A192" s="165" t="s">
        <v>2506</v>
      </c>
      <c r="B192" s="182" t="s">
        <v>2183</v>
      </c>
      <c r="C192" s="187">
        <v>44507</v>
      </c>
      <c r="D192" s="181">
        <v>164</v>
      </c>
      <c r="E192" s="182" t="s">
        <v>2512</v>
      </c>
      <c r="F192" s="181">
        <v>5042321895</v>
      </c>
      <c r="G192" s="182" t="s">
        <v>75</v>
      </c>
      <c r="H192" s="182" t="s">
        <v>518</v>
      </c>
      <c r="I192" s="182" t="s">
        <v>2857</v>
      </c>
      <c r="J192" s="181">
        <v>33300</v>
      </c>
      <c r="K192" s="182" t="s">
        <v>65</v>
      </c>
      <c r="L192" s="185">
        <v>28</v>
      </c>
      <c r="M192" s="240"/>
      <c r="N192" s="240"/>
      <c r="O192" s="233"/>
      <c r="P192" s="233"/>
      <c r="Q192" s="233"/>
      <c r="R192" s="233"/>
      <c r="S192" s="233"/>
      <c r="T192" s="238"/>
      <c r="U192" s="238"/>
      <c r="V192" s="238"/>
      <c r="W192" s="238"/>
      <c r="X192" s="238"/>
      <c r="Y192" s="238"/>
      <c r="Z192" s="238"/>
      <c r="AA192" s="238"/>
      <c r="AB192" s="239"/>
      <c r="AC192" s="238"/>
      <c r="AE192" s="156" t="e">
        <f>SUMIFS([5]HARGA!$B$2:$B$31,[5]HARGA!$A$2:$A$31,K192)</f>
        <v>#VALUE!</v>
      </c>
      <c r="AF192" s="156" t="e">
        <f t="shared" si="2"/>
        <v>#VALUE!</v>
      </c>
    </row>
    <row r="193" spans="1:32" s="157" customFormat="1" x14ac:dyDescent="0.25">
      <c r="A193" s="165" t="s">
        <v>2506</v>
      </c>
      <c r="B193" s="182" t="s">
        <v>2177</v>
      </c>
      <c r="C193" s="187">
        <v>44507</v>
      </c>
      <c r="D193" s="181">
        <v>164</v>
      </c>
      <c r="E193" s="182" t="s">
        <v>2512</v>
      </c>
      <c r="F193" s="181">
        <v>5042319149</v>
      </c>
      <c r="G193" s="182" t="s">
        <v>2556</v>
      </c>
      <c r="H193" s="182" t="s">
        <v>606</v>
      </c>
      <c r="I193" s="182" t="s">
        <v>2862</v>
      </c>
      <c r="J193" s="181">
        <v>74559</v>
      </c>
      <c r="K193" s="182" t="s">
        <v>2524</v>
      </c>
      <c r="L193" s="185">
        <v>7</v>
      </c>
      <c r="M193" s="305">
        <v>44507</v>
      </c>
      <c r="N193" s="241" t="s">
        <v>605</v>
      </c>
      <c r="O193" s="242" t="s">
        <v>606</v>
      </c>
      <c r="P193" s="242"/>
      <c r="Q193" s="245">
        <v>21110600002</v>
      </c>
      <c r="R193" s="245">
        <v>5042319149</v>
      </c>
      <c r="S193" s="245">
        <v>6008145187</v>
      </c>
      <c r="U193" s="251">
        <v>7</v>
      </c>
      <c r="V193" s="238"/>
      <c r="W193" s="238"/>
      <c r="X193" s="238"/>
      <c r="Y193" s="253">
        <f>U193-L193</f>
        <v>0</v>
      </c>
      <c r="Z193" s="238"/>
      <c r="AA193" s="238"/>
      <c r="AB193" s="239"/>
      <c r="AC193" s="238"/>
      <c r="AE193" s="156" t="e">
        <f>SUMIFS([5]HARGA!$B$2:$B$31,[5]HARGA!$A$2:$A$31,K193)</f>
        <v>#VALUE!</v>
      </c>
      <c r="AF193" s="156" t="e">
        <f t="shared" si="2"/>
        <v>#VALUE!</v>
      </c>
    </row>
    <row r="194" spans="1:32" s="157" customFormat="1" x14ac:dyDescent="0.25">
      <c r="A194" s="149" t="s">
        <v>2506</v>
      </c>
      <c r="B194" s="160" t="s">
        <v>2177</v>
      </c>
      <c r="C194" s="248">
        <v>44507</v>
      </c>
      <c r="D194" s="161">
        <v>164</v>
      </c>
      <c r="E194" s="160" t="s">
        <v>2512</v>
      </c>
      <c r="F194" s="161">
        <v>5042319149</v>
      </c>
      <c r="G194" s="160" t="s">
        <v>2556</v>
      </c>
      <c r="H194" s="160" t="s">
        <v>606</v>
      </c>
      <c r="I194" s="160" t="s">
        <v>2862</v>
      </c>
      <c r="J194" s="161">
        <v>19310</v>
      </c>
      <c r="K194" s="160" t="s">
        <v>2525</v>
      </c>
      <c r="L194" s="164">
        <v>7</v>
      </c>
      <c r="M194" s="246"/>
      <c r="N194" s="246"/>
      <c r="O194" s="247"/>
      <c r="P194" s="247"/>
      <c r="Q194" s="247"/>
      <c r="R194" s="247"/>
      <c r="S194" s="247"/>
      <c r="T194" s="238"/>
      <c r="U194" s="238"/>
      <c r="V194" s="238"/>
      <c r="W194" s="238"/>
      <c r="X194" s="238"/>
      <c r="Y194" s="238"/>
      <c r="Z194" s="238"/>
      <c r="AA194" s="238"/>
      <c r="AB194" s="239"/>
      <c r="AC194" s="238"/>
      <c r="AE194" s="156" t="e">
        <f>SUMIFS([5]HARGA!$B$2:$B$31,[5]HARGA!$A$2:$A$31,K194)</f>
        <v>#VALUE!</v>
      </c>
      <c r="AF194" s="156" t="e">
        <f t="shared" si="2"/>
        <v>#VALUE!</v>
      </c>
    </row>
    <row r="195" spans="1:32" s="157" customFormat="1" x14ac:dyDescent="0.25">
      <c r="A195" s="149" t="s">
        <v>2506</v>
      </c>
      <c r="B195" s="160" t="s">
        <v>2177</v>
      </c>
      <c r="C195" s="248">
        <v>44507</v>
      </c>
      <c r="D195" s="161">
        <v>164</v>
      </c>
      <c r="E195" s="160" t="s">
        <v>2512</v>
      </c>
      <c r="F195" s="161">
        <v>5042319149</v>
      </c>
      <c r="G195" s="160" t="s">
        <v>2556</v>
      </c>
      <c r="H195" s="160" t="s">
        <v>606</v>
      </c>
      <c r="I195" s="160" t="s">
        <v>2862</v>
      </c>
      <c r="J195" s="160" t="s">
        <v>2517</v>
      </c>
      <c r="K195" s="160" t="s">
        <v>2518</v>
      </c>
      <c r="L195" s="164">
        <v>1152</v>
      </c>
      <c r="M195" s="246"/>
      <c r="N195" s="246"/>
      <c r="O195" s="247"/>
      <c r="P195" s="247"/>
      <c r="Q195" s="247"/>
      <c r="R195" s="247"/>
      <c r="S195" s="247"/>
      <c r="T195" s="251">
        <v>1152</v>
      </c>
      <c r="U195" s="238"/>
      <c r="V195" s="238"/>
      <c r="W195" s="238"/>
      <c r="X195" s="253">
        <f>T195-L195</f>
        <v>0</v>
      </c>
      <c r="Y195" s="238"/>
      <c r="Z195" s="238"/>
      <c r="AA195" s="238"/>
      <c r="AB195" s="239"/>
      <c r="AC195" s="238"/>
      <c r="AE195" s="156" t="e">
        <f>SUMIFS([5]HARGA!$B$2:$B$31,[5]HARGA!$A$2:$A$31,K195)</f>
        <v>#VALUE!</v>
      </c>
      <c r="AF195" s="156" t="e">
        <f t="shared" si="2"/>
        <v>#VALUE!</v>
      </c>
    </row>
    <row r="196" spans="1:32" s="157" customFormat="1" x14ac:dyDescent="0.25">
      <c r="A196" s="149" t="s">
        <v>2506</v>
      </c>
      <c r="B196" s="160" t="s">
        <v>2177</v>
      </c>
      <c r="C196" s="248">
        <v>44507</v>
      </c>
      <c r="D196" s="161">
        <v>164</v>
      </c>
      <c r="E196" s="160" t="s">
        <v>2512</v>
      </c>
      <c r="F196" s="161">
        <v>5042319149</v>
      </c>
      <c r="G196" s="160" t="s">
        <v>2556</v>
      </c>
      <c r="H196" s="160" t="s">
        <v>606</v>
      </c>
      <c r="I196" s="160" t="s">
        <v>2862</v>
      </c>
      <c r="J196" s="161">
        <v>33300</v>
      </c>
      <c r="K196" s="160" t="s">
        <v>65</v>
      </c>
      <c r="L196" s="164">
        <v>24</v>
      </c>
      <c r="M196" s="246"/>
      <c r="N196" s="246"/>
      <c r="O196" s="247"/>
      <c r="P196" s="247"/>
      <c r="Q196" s="247"/>
      <c r="R196" s="247"/>
      <c r="S196" s="247"/>
      <c r="T196" s="238"/>
      <c r="U196" s="238"/>
      <c r="V196" s="238"/>
      <c r="W196" s="238"/>
      <c r="X196" s="238"/>
      <c r="Y196" s="238"/>
      <c r="Z196" s="238"/>
      <c r="AA196" s="238"/>
      <c r="AB196" s="239"/>
      <c r="AC196" s="238"/>
      <c r="AE196" s="156" t="e">
        <f>SUMIFS([5]HARGA!$B$2:$B$31,[5]HARGA!$A$2:$A$31,K196)</f>
        <v>#VALUE!</v>
      </c>
      <c r="AF196" s="156" t="e">
        <f t="shared" ref="AF196:AF259" si="3">AE196*L196</f>
        <v>#VALUE!</v>
      </c>
    </row>
    <row r="197" spans="1:32" s="157" customFormat="1" x14ac:dyDescent="0.25">
      <c r="A197" s="149" t="s">
        <v>2506</v>
      </c>
      <c r="B197" s="160" t="s">
        <v>2187</v>
      </c>
      <c r="C197" s="248">
        <v>44507</v>
      </c>
      <c r="D197" s="161">
        <v>164</v>
      </c>
      <c r="E197" s="160" t="s">
        <v>2512</v>
      </c>
      <c r="F197" s="161">
        <v>5042305012</v>
      </c>
      <c r="G197" s="160" t="s">
        <v>983</v>
      </c>
      <c r="H197" s="160" t="s">
        <v>984</v>
      </c>
      <c r="I197" s="160" t="s">
        <v>2867</v>
      </c>
      <c r="J197" s="161">
        <v>74559</v>
      </c>
      <c r="K197" s="160" t="s">
        <v>2524</v>
      </c>
      <c r="L197" s="164">
        <v>15</v>
      </c>
      <c r="M197" s="249">
        <v>44507</v>
      </c>
      <c r="N197" s="249" t="s">
        <v>983</v>
      </c>
      <c r="O197" s="250" t="s">
        <v>984</v>
      </c>
      <c r="P197" s="250"/>
      <c r="Q197" s="251">
        <v>21102803694</v>
      </c>
      <c r="R197" s="251">
        <v>5042305012</v>
      </c>
      <c r="S197" s="251">
        <v>6008154288</v>
      </c>
      <c r="U197" s="251">
        <v>15</v>
      </c>
      <c r="V197" s="238"/>
      <c r="W197" s="238"/>
      <c r="X197" s="238"/>
      <c r="Y197" s="253">
        <f>U197-L197</f>
        <v>0</v>
      </c>
      <c r="Z197" s="238"/>
      <c r="AA197" s="238"/>
      <c r="AB197" s="239"/>
      <c r="AC197" s="238"/>
      <c r="AE197" s="156" t="e">
        <f>SUMIFS([5]HARGA!$B$2:$B$31,[5]HARGA!$A$2:$A$31,K197)</f>
        <v>#VALUE!</v>
      </c>
      <c r="AF197" s="156" t="e">
        <f t="shared" si="3"/>
        <v>#VALUE!</v>
      </c>
    </row>
    <row r="198" spans="1:32" s="157" customFormat="1" x14ac:dyDescent="0.25">
      <c r="A198" s="149" t="s">
        <v>2506</v>
      </c>
      <c r="B198" s="160" t="s">
        <v>2187</v>
      </c>
      <c r="C198" s="248">
        <v>44507</v>
      </c>
      <c r="D198" s="161">
        <v>164</v>
      </c>
      <c r="E198" s="160" t="s">
        <v>2512</v>
      </c>
      <c r="F198" s="161">
        <v>5042305012</v>
      </c>
      <c r="G198" s="160" t="s">
        <v>983</v>
      </c>
      <c r="H198" s="160" t="s">
        <v>984</v>
      </c>
      <c r="I198" s="160" t="s">
        <v>2867</v>
      </c>
      <c r="J198" s="161">
        <v>19310</v>
      </c>
      <c r="K198" s="160" t="s">
        <v>2525</v>
      </c>
      <c r="L198" s="164">
        <v>15</v>
      </c>
      <c r="M198" s="246"/>
      <c r="N198" s="246"/>
      <c r="O198" s="247"/>
      <c r="P198" s="247"/>
      <c r="Q198" s="247"/>
      <c r="R198" s="247"/>
      <c r="S198" s="247"/>
      <c r="T198" s="238"/>
      <c r="U198" s="238"/>
      <c r="V198" s="238"/>
      <c r="W198" s="238"/>
      <c r="X198" s="238"/>
      <c r="Y198" s="238"/>
      <c r="Z198" s="238"/>
      <c r="AA198" s="238"/>
      <c r="AB198" s="239"/>
      <c r="AC198" s="238"/>
      <c r="AE198" s="156" t="e">
        <f>SUMIFS([5]HARGA!$B$2:$B$31,[5]HARGA!$A$2:$A$31,K198)</f>
        <v>#VALUE!</v>
      </c>
      <c r="AF198" s="156" t="e">
        <f t="shared" si="3"/>
        <v>#VALUE!</v>
      </c>
    </row>
    <row r="199" spans="1:32" s="157" customFormat="1" x14ac:dyDescent="0.25">
      <c r="A199" s="149" t="s">
        <v>2506</v>
      </c>
      <c r="B199" s="160" t="s">
        <v>2187</v>
      </c>
      <c r="C199" s="248">
        <v>44507</v>
      </c>
      <c r="D199" s="161">
        <v>164</v>
      </c>
      <c r="E199" s="160" t="s">
        <v>2512</v>
      </c>
      <c r="F199" s="161">
        <v>5042305012</v>
      </c>
      <c r="G199" s="160" t="s">
        <v>983</v>
      </c>
      <c r="H199" s="160" t="s">
        <v>984</v>
      </c>
      <c r="I199" s="160" t="s">
        <v>2867</v>
      </c>
      <c r="J199" s="160" t="s">
        <v>2517</v>
      </c>
      <c r="K199" s="160" t="s">
        <v>2518</v>
      </c>
      <c r="L199" s="164">
        <v>1152</v>
      </c>
      <c r="M199" s="246"/>
      <c r="N199" s="246"/>
      <c r="O199" s="247"/>
      <c r="P199" s="247"/>
      <c r="Q199" s="247"/>
      <c r="R199" s="247"/>
      <c r="S199" s="247"/>
      <c r="T199" s="251">
        <v>1152</v>
      </c>
      <c r="U199" s="238"/>
      <c r="V199" s="238"/>
      <c r="W199" s="238"/>
      <c r="X199" s="253">
        <f>T199-L199</f>
        <v>0</v>
      </c>
      <c r="Y199" s="238"/>
      <c r="Z199" s="238"/>
      <c r="AA199" s="238"/>
      <c r="AB199" s="239"/>
      <c r="AC199" s="238"/>
      <c r="AE199" s="156" t="e">
        <f>SUMIFS([5]HARGA!$B$2:$B$31,[5]HARGA!$A$2:$A$31,K199)</f>
        <v>#VALUE!</v>
      </c>
      <c r="AF199" s="156" t="e">
        <f t="shared" si="3"/>
        <v>#VALUE!</v>
      </c>
    </row>
    <row r="200" spans="1:32" s="157" customFormat="1" x14ac:dyDescent="0.25">
      <c r="A200" s="149" t="s">
        <v>2506</v>
      </c>
      <c r="B200" s="160" t="s">
        <v>2187</v>
      </c>
      <c r="C200" s="248">
        <v>44507</v>
      </c>
      <c r="D200" s="161">
        <v>164</v>
      </c>
      <c r="E200" s="160" t="s">
        <v>2512</v>
      </c>
      <c r="F200" s="161">
        <v>5042305012</v>
      </c>
      <c r="G200" s="160" t="s">
        <v>983</v>
      </c>
      <c r="H200" s="160" t="s">
        <v>984</v>
      </c>
      <c r="I200" s="160" t="s">
        <v>2867</v>
      </c>
      <c r="J200" s="161">
        <v>33300</v>
      </c>
      <c r="K200" s="160" t="s">
        <v>65</v>
      </c>
      <c r="L200" s="164">
        <v>24</v>
      </c>
      <c r="M200" s="246"/>
      <c r="N200" s="246"/>
      <c r="O200" s="247"/>
      <c r="P200" s="247"/>
      <c r="Q200" s="247"/>
      <c r="R200" s="247"/>
      <c r="S200" s="247"/>
      <c r="T200" s="238"/>
      <c r="U200" s="238"/>
      <c r="V200" s="238"/>
      <c r="W200" s="238"/>
      <c r="X200" s="238"/>
      <c r="Y200" s="238"/>
      <c r="Z200" s="238"/>
      <c r="AA200" s="238"/>
      <c r="AB200" s="239"/>
      <c r="AC200" s="238"/>
      <c r="AE200" s="156" t="e">
        <f>SUMIFS([5]HARGA!$B$2:$B$31,[5]HARGA!$A$2:$A$31,K200)</f>
        <v>#VALUE!</v>
      </c>
      <c r="AF200" s="156" t="e">
        <f t="shared" si="3"/>
        <v>#VALUE!</v>
      </c>
    </row>
    <row r="201" spans="1:32" s="157" customFormat="1" x14ac:dyDescent="0.25">
      <c r="A201" s="149" t="s">
        <v>2506</v>
      </c>
      <c r="B201" s="160" t="s">
        <v>2245</v>
      </c>
      <c r="C201" s="248">
        <v>44507</v>
      </c>
      <c r="D201" s="161">
        <v>164</v>
      </c>
      <c r="E201" s="160" t="s">
        <v>2512</v>
      </c>
      <c r="F201" s="161">
        <v>5042320632</v>
      </c>
      <c r="G201" s="160" t="s">
        <v>218</v>
      </c>
      <c r="H201" s="160" t="s">
        <v>219</v>
      </c>
      <c r="I201" s="160" t="s">
        <v>2873</v>
      </c>
      <c r="J201" s="161">
        <v>74559</v>
      </c>
      <c r="K201" s="160" t="s">
        <v>2524</v>
      </c>
      <c r="L201" s="164">
        <v>18</v>
      </c>
      <c r="M201" s="299">
        <v>44507</v>
      </c>
      <c r="N201" s="252" t="s">
        <v>218</v>
      </c>
      <c r="O201" s="279" t="s">
        <v>219</v>
      </c>
      <c r="P201" s="247"/>
      <c r="Q201" s="234" t="s">
        <v>2871</v>
      </c>
      <c r="R201" s="256">
        <v>5042320632</v>
      </c>
      <c r="S201" s="234">
        <v>6008139773</v>
      </c>
      <c r="U201" s="238">
        <v>18</v>
      </c>
      <c r="V201" s="238"/>
      <c r="W201" s="238"/>
      <c r="X201" s="238"/>
      <c r="Y201" s="253">
        <f>U201-L201</f>
        <v>0</v>
      </c>
      <c r="Z201" s="238"/>
      <c r="AA201" s="238"/>
      <c r="AB201" s="239"/>
      <c r="AC201" s="238"/>
      <c r="AE201" s="156" t="e">
        <f>SUMIFS([5]HARGA!$B$2:$B$31,[5]HARGA!$A$2:$A$31,K201)</f>
        <v>#VALUE!</v>
      </c>
      <c r="AF201" s="156" t="e">
        <f t="shared" si="3"/>
        <v>#VALUE!</v>
      </c>
    </row>
    <row r="202" spans="1:32" s="157" customFormat="1" x14ac:dyDescent="0.25">
      <c r="A202" s="149" t="s">
        <v>2506</v>
      </c>
      <c r="B202" s="160" t="s">
        <v>2245</v>
      </c>
      <c r="C202" s="248">
        <v>44507</v>
      </c>
      <c r="D202" s="161">
        <v>164</v>
      </c>
      <c r="E202" s="160" t="s">
        <v>2512</v>
      </c>
      <c r="F202" s="161">
        <v>5042320632</v>
      </c>
      <c r="G202" s="160" t="s">
        <v>218</v>
      </c>
      <c r="H202" s="160" t="s">
        <v>219</v>
      </c>
      <c r="I202" s="160" t="s">
        <v>2873</v>
      </c>
      <c r="J202" s="161">
        <v>19310</v>
      </c>
      <c r="K202" s="160" t="s">
        <v>2525</v>
      </c>
      <c r="L202" s="164">
        <v>18</v>
      </c>
      <c r="M202" s="246"/>
      <c r="N202" s="246"/>
      <c r="O202" s="247"/>
      <c r="P202" s="247"/>
      <c r="Q202" s="247"/>
      <c r="R202" s="247"/>
      <c r="S202" s="247"/>
      <c r="T202" s="238"/>
      <c r="U202" s="238"/>
      <c r="V202" s="238"/>
      <c r="W202" s="238"/>
      <c r="X202" s="238"/>
      <c r="Y202" s="238"/>
      <c r="Z202" s="238"/>
      <c r="AA202" s="238"/>
      <c r="AB202" s="239"/>
      <c r="AC202" s="238"/>
      <c r="AE202" s="156" t="e">
        <f>SUMIFS([5]HARGA!$B$2:$B$31,[5]HARGA!$A$2:$A$31,K202)</f>
        <v>#VALUE!</v>
      </c>
      <c r="AF202" s="156" t="e">
        <f t="shared" si="3"/>
        <v>#VALUE!</v>
      </c>
    </row>
    <row r="203" spans="1:32" s="157" customFormat="1" x14ac:dyDescent="0.25">
      <c r="A203" s="149" t="s">
        <v>2506</v>
      </c>
      <c r="B203" s="160" t="s">
        <v>2245</v>
      </c>
      <c r="C203" s="248">
        <v>44507</v>
      </c>
      <c r="D203" s="161">
        <v>164</v>
      </c>
      <c r="E203" s="160" t="s">
        <v>2512</v>
      </c>
      <c r="F203" s="161">
        <v>5042320632</v>
      </c>
      <c r="G203" s="160" t="s">
        <v>218</v>
      </c>
      <c r="H203" s="160" t="s">
        <v>219</v>
      </c>
      <c r="I203" s="160" t="s">
        <v>2873</v>
      </c>
      <c r="J203" s="160" t="s">
        <v>2517</v>
      </c>
      <c r="K203" s="160" t="s">
        <v>2518</v>
      </c>
      <c r="L203" s="164">
        <v>1152</v>
      </c>
      <c r="M203" s="246"/>
      <c r="N203" s="246"/>
      <c r="O203" s="247"/>
      <c r="P203" s="247"/>
      <c r="Q203" s="247"/>
      <c r="R203" s="247"/>
      <c r="S203" s="247"/>
      <c r="T203" s="234">
        <v>1152</v>
      </c>
      <c r="U203" s="238"/>
      <c r="V203" s="238"/>
      <c r="W203" s="238"/>
      <c r="X203" s="253">
        <f>T203-L203</f>
        <v>0</v>
      </c>
      <c r="Y203" s="238"/>
      <c r="Z203" s="238"/>
      <c r="AA203" s="238"/>
      <c r="AB203" s="239"/>
      <c r="AC203" s="238"/>
      <c r="AE203" s="156" t="e">
        <f>SUMIFS([5]HARGA!$B$2:$B$31,[5]HARGA!$A$2:$A$31,K203)</f>
        <v>#VALUE!</v>
      </c>
      <c r="AF203" s="156" t="e">
        <f t="shared" si="3"/>
        <v>#VALUE!</v>
      </c>
    </row>
    <row r="204" spans="1:32" s="157" customFormat="1" x14ac:dyDescent="0.25">
      <c r="A204" s="149" t="s">
        <v>2506</v>
      </c>
      <c r="B204" s="160" t="s">
        <v>2245</v>
      </c>
      <c r="C204" s="248">
        <v>44507</v>
      </c>
      <c r="D204" s="161">
        <v>164</v>
      </c>
      <c r="E204" s="160" t="s">
        <v>2512</v>
      </c>
      <c r="F204" s="161">
        <v>5042320632</v>
      </c>
      <c r="G204" s="160" t="s">
        <v>218</v>
      </c>
      <c r="H204" s="160" t="s">
        <v>219</v>
      </c>
      <c r="I204" s="160" t="s">
        <v>2873</v>
      </c>
      <c r="J204" s="161">
        <v>33300</v>
      </c>
      <c r="K204" s="160" t="s">
        <v>65</v>
      </c>
      <c r="L204" s="164">
        <v>24</v>
      </c>
      <c r="M204" s="246"/>
      <c r="N204" s="246"/>
      <c r="O204" s="247"/>
      <c r="P204" s="247"/>
      <c r="Q204" s="247"/>
      <c r="R204" s="247"/>
      <c r="S204" s="247"/>
      <c r="T204" s="238"/>
      <c r="U204" s="238"/>
      <c r="V204" s="238"/>
      <c r="W204" s="238"/>
      <c r="X204" s="238"/>
      <c r="Y204" s="238"/>
      <c r="Z204" s="238"/>
      <c r="AA204" s="238"/>
      <c r="AB204" s="239"/>
      <c r="AC204" s="238"/>
      <c r="AE204" s="156" t="e">
        <f>SUMIFS([5]HARGA!$B$2:$B$31,[5]HARGA!$A$2:$A$31,K204)</f>
        <v>#VALUE!</v>
      </c>
      <c r="AF204" s="156" t="e">
        <f t="shared" si="3"/>
        <v>#VALUE!</v>
      </c>
    </row>
    <row r="205" spans="1:32" s="157" customFormat="1" x14ac:dyDescent="0.25">
      <c r="A205" s="149" t="s">
        <v>2506</v>
      </c>
      <c r="B205" s="160" t="s">
        <v>2202</v>
      </c>
      <c r="C205" s="248">
        <v>44507</v>
      </c>
      <c r="D205" s="161">
        <v>164</v>
      </c>
      <c r="E205" s="160" t="s">
        <v>2512</v>
      </c>
      <c r="F205" s="161">
        <v>5042325736</v>
      </c>
      <c r="G205" s="160" t="s">
        <v>2158</v>
      </c>
      <c r="H205" s="160" t="s">
        <v>82</v>
      </c>
      <c r="I205" s="160" t="s">
        <v>2878</v>
      </c>
      <c r="J205" s="161">
        <v>74559</v>
      </c>
      <c r="K205" s="160" t="s">
        <v>2524</v>
      </c>
      <c r="L205" s="164">
        <v>18</v>
      </c>
      <c r="M205" s="249">
        <v>44507</v>
      </c>
      <c r="N205" s="249" t="s">
        <v>2158</v>
      </c>
      <c r="O205" s="250" t="s">
        <v>82</v>
      </c>
      <c r="P205" s="250"/>
      <c r="Q205" s="251">
        <v>21110406314</v>
      </c>
      <c r="R205" s="251">
        <v>5042325736</v>
      </c>
      <c r="S205" s="251">
        <v>6008154764</v>
      </c>
      <c r="T205" s="238"/>
      <c r="U205" s="251">
        <v>18</v>
      </c>
      <c r="V205" s="238"/>
      <c r="W205" s="238"/>
      <c r="X205" s="238"/>
      <c r="Y205" s="253">
        <f>U205-L205</f>
        <v>0</v>
      </c>
      <c r="Z205" s="238"/>
      <c r="AA205" s="238"/>
      <c r="AB205" s="239"/>
      <c r="AC205" s="238"/>
      <c r="AE205" s="156" t="e">
        <f>SUMIFS([5]HARGA!$B$2:$B$31,[5]HARGA!$A$2:$A$31,K205)</f>
        <v>#VALUE!</v>
      </c>
      <c r="AF205" s="156" t="e">
        <f t="shared" si="3"/>
        <v>#VALUE!</v>
      </c>
    </row>
    <row r="206" spans="1:32" s="157" customFormat="1" x14ac:dyDescent="0.25">
      <c r="A206" s="149" t="s">
        <v>2506</v>
      </c>
      <c r="B206" s="160" t="s">
        <v>2202</v>
      </c>
      <c r="C206" s="248">
        <v>44507</v>
      </c>
      <c r="D206" s="161">
        <v>164</v>
      </c>
      <c r="E206" s="160" t="s">
        <v>2512</v>
      </c>
      <c r="F206" s="161">
        <v>5042325736</v>
      </c>
      <c r="G206" s="160" t="s">
        <v>2158</v>
      </c>
      <c r="H206" s="160" t="s">
        <v>82</v>
      </c>
      <c r="I206" s="160" t="s">
        <v>2878</v>
      </c>
      <c r="J206" s="161">
        <v>19310</v>
      </c>
      <c r="K206" s="160" t="s">
        <v>2525</v>
      </c>
      <c r="L206" s="164">
        <v>18</v>
      </c>
      <c r="M206" s="246"/>
      <c r="N206" s="246"/>
      <c r="O206" s="247"/>
      <c r="P206" s="247"/>
      <c r="Q206" s="247"/>
      <c r="R206" s="247"/>
      <c r="S206" s="247"/>
      <c r="T206" s="238"/>
      <c r="U206" s="238"/>
      <c r="V206" s="238"/>
      <c r="W206" s="238"/>
      <c r="X206" s="238"/>
      <c r="Y206" s="238"/>
      <c r="Z206" s="238"/>
      <c r="AA206" s="238"/>
      <c r="AB206" s="239"/>
      <c r="AC206" s="238"/>
      <c r="AE206" s="156" t="e">
        <f>SUMIFS([5]HARGA!$B$2:$B$31,[5]HARGA!$A$2:$A$31,K206)</f>
        <v>#VALUE!</v>
      </c>
      <c r="AF206" s="156" t="e">
        <f t="shared" si="3"/>
        <v>#VALUE!</v>
      </c>
    </row>
    <row r="207" spans="1:32" s="157" customFormat="1" x14ac:dyDescent="0.25">
      <c r="A207" s="149" t="s">
        <v>2506</v>
      </c>
      <c r="B207" s="160" t="s">
        <v>2202</v>
      </c>
      <c r="C207" s="248">
        <v>44507</v>
      </c>
      <c r="D207" s="161">
        <v>164</v>
      </c>
      <c r="E207" s="160" t="s">
        <v>2512</v>
      </c>
      <c r="F207" s="161">
        <v>5042325736</v>
      </c>
      <c r="G207" s="160" t="s">
        <v>2158</v>
      </c>
      <c r="H207" s="160" t="s">
        <v>82</v>
      </c>
      <c r="I207" s="160" t="s">
        <v>2878</v>
      </c>
      <c r="J207" s="160" t="s">
        <v>2517</v>
      </c>
      <c r="K207" s="160" t="s">
        <v>2518</v>
      </c>
      <c r="L207" s="164">
        <v>1152</v>
      </c>
      <c r="M207" s="246"/>
      <c r="N207" s="246"/>
      <c r="O207" s="247"/>
      <c r="P207" s="247"/>
      <c r="Q207" s="247"/>
      <c r="R207" s="247"/>
      <c r="S207" s="247"/>
      <c r="T207" s="251">
        <v>1152</v>
      </c>
      <c r="U207" s="238"/>
      <c r="V207" s="238"/>
      <c r="W207" s="238"/>
      <c r="X207" s="253">
        <f>T207-L207</f>
        <v>0</v>
      </c>
      <c r="Y207" s="238"/>
      <c r="Z207" s="238"/>
      <c r="AA207" s="238"/>
      <c r="AB207" s="239"/>
      <c r="AC207" s="238"/>
      <c r="AE207" s="156" t="e">
        <f>SUMIFS([5]HARGA!$B$2:$B$31,[5]HARGA!$A$2:$A$31,K207)</f>
        <v>#VALUE!</v>
      </c>
      <c r="AF207" s="156" t="e">
        <f t="shared" si="3"/>
        <v>#VALUE!</v>
      </c>
    </row>
    <row r="208" spans="1:32" s="157" customFormat="1" x14ac:dyDescent="0.25">
      <c r="A208" s="149" t="s">
        <v>2506</v>
      </c>
      <c r="B208" s="160" t="s">
        <v>2202</v>
      </c>
      <c r="C208" s="248">
        <v>44507</v>
      </c>
      <c r="D208" s="161">
        <v>164</v>
      </c>
      <c r="E208" s="160" t="s">
        <v>2512</v>
      </c>
      <c r="F208" s="161">
        <v>5042325736</v>
      </c>
      <c r="G208" s="160" t="s">
        <v>2158</v>
      </c>
      <c r="H208" s="160" t="s">
        <v>82</v>
      </c>
      <c r="I208" s="160" t="s">
        <v>2878</v>
      </c>
      <c r="J208" s="161">
        <v>33300</v>
      </c>
      <c r="K208" s="160" t="s">
        <v>65</v>
      </c>
      <c r="L208" s="164">
        <v>24</v>
      </c>
      <c r="M208" s="246"/>
      <c r="N208" s="246"/>
      <c r="O208" s="247"/>
      <c r="P208" s="247"/>
      <c r="Q208" s="247"/>
      <c r="R208" s="247"/>
      <c r="S208" s="247"/>
      <c r="T208" s="238"/>
      <c r="U208" s="238"/>
      <c r="V208" s="238"/>
      <c r="W208" s="238"/>
      <c r="X208" s="238"/>
      <c r="Y208" s="238"/>
      <c r="Z208" s="238"/>
      <c r="AA208" s="238"/>
      <c r="AB208" s="239"/>
      <c r="AC208" s="238"/>
      <c r="AE208" s="156" t="e">
        <f>SUMIFS([5]HARGA!$B$2:$B$31,[5]HARGA!$A$2:$A$31,K208)</f>
        <v>#VALUE!</v>
      </c>
      <c r="AF208" s="156" t="e">
        <f t="shared" si="3"/>
        <v>#VALUE!</v>
      </c>
    </row>
    <row r="209" spans="1:32" s="157" customFormat="1" x14ac:dyDescent="0.25">
      <c r="A209" s="149" t="s">
        <v>2506</v>
      </c>
      <c r="B209" s="160" t="s">
        <v>4177</v>
      </c>
      <c r="C209" s="248">
        <v>44508</v>
      </c>
      <c r="D209" s="161">
        <v>164</v>
      </c>
      <c r="E209" s="160" t="s">
        <v>2512</v>
      </c>
      <c r="F209" s="161">
        <v>5042326377</v>
      </c>
      <c r="G209" s="160" t="s">
        <v>2884</v>
      </c>
      <c r="H209" s="160" t="s">
        <v>630</v>
      </c>
      <c r="I209" s="160" t="s">
        <v>2888</v>
      </c>
      <c r="J209" s="161">
        <v>74559</v>
      </c>
      <c r="K209" s="160" t="s">
        <v>2524</v>
      </c>
      <c r="L209" s="164">
        <v>15</v>
      </c>
      <c r="M209" s="249">
        <v>44516</v>
      </c>
      <c r="N209" s="249" t="s">
        <v>629</v>
      </c>
      <c r="O209" s="250" t="s">
        <v>630</v>
      </c>
      <c r="P209" s="250"/>
      <c r="Q209" s="251">
        <v>21110406316</v>
      </c>
      <c r="R209" s="251">
        <v>5042326377</v>
      </c>
      <c r="S209" s="251">
        <v>6008176932</v>
      </c>
      <c r="U209" s="251">
        <v>15</v>
      </c>
      <c r="V209" s="238"/>
      <c r="W209" s="238"/>
      <c r="X209" s="238"/>
      <c r="Y209" s="253">
        <f>U209-L209</f>
        <v>0</v>
      </c>
      <c r="Z209" s="238"/>
      <c r="AA209" s="238"/>
      <c r="AB209" s="239"/>
      <c r="AC209" s="238"/>
      <c r="AE209" s="156" t="e">
        <f>SUMIFS([5]HARGA!$B$2:$B$31,[5]HARGA!$A$2:$A$31,K209)</f>
        <v>#VALUE!</v>
      </c>
      <c r="AF209" s="156" t="e">
        <f t="shared" si="3"/>
        <v>#VALUE!</v>
      </c>
    </row>
    <row r="210" spans="1:32" s="157" customFormat="1" x14ac:dyDescent="0.25">
      <c r="A210" s="149" t="s">
        <v>2506</v>
      </c>
      <c r="B210" s="160" t="s">
        <v>4177</v>
      </c>
      <c r="C210" s="248">
        <v>44508</v>
      </c>
      <c r="D210" s="161">
        <v>164</v>
      </c>
      <c r="E210" s="160" t="s">
        <v>2512</v>
      </c>
      <c r="F210" s="161">
        <v>5042326377</v>
      </c>
      <c r="G210" s="160" t="s">
        <v>2884</v>
      </c>
      <c r="H210" s="160" t="s">
        <v>630</v>
      </c>
      <c r="I210" s="160" t="s">
        <v>2888</v>
      </c>
      <c r="J210" s="161">
        <v>19310</v>
      </c>
      <c r="K210" s="160" t="s">
        <v>2525</v>
      </c>
      <c r="L210" s="164">
        <v>15</v>
      </c>
      <c r="M210" s="246"/>
      <c r="N210" s="246"/>
      <c r="O210" s="247"/>
      <c r="P210" s="247"/>
      <c r="Q210" s="247"/>
      <c r="R210" s="247"/>
      <c r="S210" s="247"/>
      <c r="T210" s="238"/>
      <c r="U210" s="238"/>
      <c r="V210" s="238"/>
      <c r="W210" s="238"/>
      <c r="X210" s="238"/>
      <c r="Y210" s="238"/>
      <c r="Z210" s="238"/>
      <c r="AA210" s="238"/>
      <c r="AB210" s="239"/>
      <c r="AC210" s="238"/>
      <c r="AE210" s="156" t="e">
        <f>SUMIFS([5]HARGA!$B$2:$B$31,[5]HARGA!$A$2:$A$31,K210)</f>
        <v>#VALUE!</v>
      </c>
      <c r="AF210" s="156" t="e">
        <f t="shared" si="3"/>
        <v>#VALUE!</v>
      </c>
    </row>
    <row r="211" spans="1:32" s="157" customFormat="1" x14ac:dyDescent="0.25">
      <c r="A211" s="149" t="s">
        <v>2506</v>
      </c>
      <c r="B211" s="160" t="s">
        <v>4177</v>
      </c>
      <c r="C211" s="248">
        <v>44508</v>
      </c>
      <c r="D211" s="161">
        <v>164</v>
      </c>
      <c r="E211" s="160" t="s">
        <v>2512</v>
      </c>
      <c r="F211" s="161">
        <v>5042326377</v>
      </c>
      <c r="G211" s="160" t="s">
        <v>2884</v>
      </c>
      <c r="H211" s="160" t="s">
        <v>630</v>
      </c>
      <c r="I211" s="160" t="s">
        <v>2888</v>
      </c>
      <c r="J211" s="160" t="s">
        <v>2517</v>
      </c>
      <c r="K211" s="160" t="s">
        <v>2518</v>
      </c>
      <c r="L211" s="164">
        <v>1152</v>
      </c>
      <c r="M211" s="246"/>
      <c r="N211" s="246"/>
      <c r="O211" s="247"/>
      <c r="P211" s="247"/>
      <c r="Q211" s="247"/>
      <c r="R211" s="247"/>
      <c r="S211" s="247"/>
      <c r="T211" s="251">
        <v>1152</v>
      </c>
      <c r="U211" s="238"/>
      <c r="V211" s="238"/>
      <c r="W211" s="238"/>
      <c r="X211" s="253">
        <f>T211-L211</f>
        <v>0</v>
      </c>
      <c r="Y211" s="238"/>
      <c r="Z211" s="238"/>
      <c r="AA211" s="238"/>
      <c r="AB211" s="239"/>
      <c r="AC211" s="238"/>
      <c r="AE211" s="156" t="e">
        <f>SUMIFS([5]HARGA!$B$2:$B$31,[5]HARGA!$A$2:$A$31,K211)</f>
        <v>#VALUE!</v>
      </c>
      <c r="AF211" s="156" t="e">
        <f t="shared" si="3"/>
        <v>#VALUE!</v>
      </c>
    </row>
    <row r="212" spans="1:32" s="157" customFormat="1" x14ac:dyDescent="0.25">
      <c r="A212" s="149" t="s">
        <v>2506</v>
      </c>
      <c r="B212" s="160" t="s">
        <v>4177</v>
      </c>
      <c r="C212" s="248">
        <v>44508</v>
      </c>
      <c r="D212" s="161">
        <v>164</v>
      </c>
      <c r="E212" s="160" t="s">
        <v>2512</v>
      </c>
      <c r="F212" s="161">
        <v>5042326377</v>
      </c>
      <c r="G212" s="160" t="s">
        <v>2884</v>
      </c>
      <c r="H212" s="160" t="s">
        <v>630</v>
      </c>
      <c r="I212" s="160" t="s">
        <v>2888</v>
      </c>
      <c r="J212" s="161">
        <v>33300</v>
      </c>
      <c r="K212" s="160" t="s">
        <v>65</v>
      </c>
      <c r="L212" s="164">
        <v>24</v>
      </c>
      <c r="M212" s="246"/>
      <c r="N212" s="246"/>
      <c r="O212" s="247"/>
      <c r="P212" s="247"/>
      <c r="Q212" s="247"/>
      <c r="R212" s="247"/>
      <c r="S212" s="247"/>
      <c r="T212" s="238"/>
      <c r="U212" s="238"/>
      <c r="V212" s="238"/>
      <c r="W212" s="238"/>
      <c r="X212" s="238"/>
      <c r="Y212" s="238"/>
      <c r="Z212" s="238"/>
      <c r="AA212" s="238"/>
      <c r="AB212" s="239"/>
      <c r="AC212" s="238"/>
      <c r="AE212" s="156" t="e">
        <f>SUMIFS([5]HARGA!$B$2:$B$31,[5]HARGA!$A$2:$A$31,K212)</f>
        <v>#VALUE!</v>
      </c>
      <c r="AF212" s="156" t="e">
        <f t="shared" si="3"/>
        <v>#VALUE!</v>
      </c>
    </row>
    <row r="213" spans="1:32" s="157" customFormat="1" x14ac:dyDescent="0.25">
      <c r="A213" s="149" t="s">
        <v>2506</v>
      </c>
      <c r="B213" s="160" t="s">
        <v>4178</v>
      </c>
      <c r="C213" s="248">
        <v>44508</v>
      </c>
      <c r="D213" s="161">
        <v>164</v>
      </c>
      <c r="E213" s="160" t="s">
        <v>2512</v>
      </c>
      <c r="F213" s="161">
        <v>5042330474</v>
      </c>
      <c r="G213" s="160" t="s">
        <v>54</v>
      </c>
      <c r="H213" s="160" t="s">
        <v>55</v>
      </c>
      <c r="I213" s="160" t="s">
        <v>2896</v>
      </c>
      <c r="J213" s="161">
        <v>74559</v>
      </c>
      <c r="K213" s="160" t="s">
        <v>2524</v>
      </c>
      <c r="L213" s="164">
        <v>18</v>
      </c>
      <c r="M213" s="249">
        <v>44508</v>
      </c>
      <c r="N213" s="249" t="s">
        <v>54</v>
      </c>
      <c r="O213" s="250" t="s">
        <v>55</v>
      </c>
      <c r="P213" s="250"/>
      <c r="Q213" s="251">
        <v>21110406303</v>
      </c>
      <c r="R213" s="251">
        <v>5042330474</v>
      </c>
      <c r="S213" s="251" t="s">
        <v>4179</v>
      </c>
      <c r="U213" s="251">
        <v>18</v>
      </c>
      <c r="V213" s="238"/>
      <c r="W213" s="238"/>
      <c r="X213" s="238"/>
      <c r="Y213" s="253">
        <f>U213-L213</f>
        <v>0</v>
      </c>
      <c r="Z213" s="238"/>
      <c r="AA213" s="238"/>
      <c r="AB213" s="239"/>
      <c r="AC213" s="238"/>
      <c r="AE213" s="156" t="e">
        <f>SUMIFS([5]HARGA!$B$2:$B$31,[5]HARGA!$A$2:$A$31,K213)</f>
        <v>#VALUE!</v>
      </c>
      <c r="AF213" s="156" t="e">
        <f t="shared" si="3"/>
        <v>#VALUE!</v>
      </c>
    </row>
    <row r="214" spans="1:32" s="157" customFormat="1" x14ac:dyDescent="0.25">
      <c r="A214" s="149" t="s">
        <v>2506</v>
      </c>
      <c r="B214" s="160" t="s">
        <v>4178</v>
      </c>
      <c r="C214" s="248">
        <v>44508</v>
      </c>
      <c r="D214" s="161">
        <v>164</v>
      </c>
      <c r="E214" s="160" t="s">
        <v>2512</v>
      </c>
      <c r="F214" s="161">
        <v>5042330474</v>
      </c>
      <c r="G214" s="160" t="s">
        <v>54</v>
      </c>
      <c r="H214" s="160" t="s">
        <v>55</v>
      </c>
      <c r="I214" s="160" t="s">
        <v>2896</v>
      </c>
      <c r="J214" s="161">
        <v>19310</v>
      </c>
      <c r="K214" s="160" t="s">
        <v>2525</v>
      </c>
      <c r="L214" s="164">
        <v>18</v>
      </c>
      <c r="M214" s="246"/>
      <c r="N214" s="246"/>
      <c r="O214" s="247"/>
      <c r="P214" s="247"/>
      <c r="Q214" s="247"/>
      <c r="R214" s="247"/>
      <c r="S214" s="247">
        <v>6008160924</v>
      </c>
      <c r="T214" s="238"/>
      <c r="U214" s="238"/>
      <c r="V214" s="238"/>
      <c r="W214" s="238"/>
      <c r="X214" s="238"/>
      <c r="Y214" s="238"/>
      <c r="Z214" s="238"/>
      <c r="AA214" s="238"/>
      <c r="AB214" s="239"/>
      <c r="AC214" s="238"/>
      <c r="AE214" s="156" t="e">
        <f>SUMIFS([5]HARGA!$B$2:$B$31,[5]HARGA!$A$2:$A$31,K214)</f>
        <v>#VALUE!</v>
      </c>
      <c r="AF214" s="156" t="e">
        <f t="shared" si="3"/>
        <v>#VALUE!</v>
      </c>
    </row>
    <row r="215" spans="1:32" s="157" customFormat="1" x14ac:dyDescent="0.25">
      <c r="A215" s="149" t="s">
        <v>2506</v>
      </c>
      <c r="B215" s="160" t="s">
        <v>4178</v>
      </c>
      <c r="C215" s="248">
        <v>44508</v>
      </c>
      <c r="D215" s="161">
        <v>164</v>
      </c>
      <c r="E215" s="160" t="s">
        <v>2512</v>
      </c>
      <c r="F215" s="161">
        <v>5042330474</v>
      </c>
      <c r="G215" s="160" t="s">
        <v>54</v>
      </c>
      <c r="H215" s="160" t="s">
        <v>55</v>
      </c>
      <c r="I215" s="160" t="s">
        <v>2896</v>
      </c>
      <c r="J215" s="160" t="s">
        <v>2517</v>
      </c>
      <c r="K215" s="160" t="s">
        <v>2518</v>
      </c>
      <c r="L215" s="164">
        <v>1152</v>
      </c>
      <c r="M215" s="246"/>
      <c r="N215" s="246"/>
      <c r="O215" s="247"/>
      <c r="P215" s="247"/>
      <c r="Q215" s="247"/>
      <c r="R215" s="247"/>
      <c r="S215" s="247"/>
      <c r="T215" s="251">
        <v>1152</v>
      </c>
      <c r="U215" s="238"/>
      <c r="V215" s="238"/>
      <c r="W215" s="238"/>
      <c r="X215" s="253">
        <f>T215-L215</f>
        <v>0</v>
      </c>
      <c r="Y215" s="238"/>
      <c r="Z215" s="238"/>
      <c r="AA215" s="238"/>
      <c r="AB215" s="239"/>
      <c r="AC215" s="238"/>
      <c r="AE215" s="156" t="e">
        <f>SUMIFS([5]HARGA!$B$2:$B$31,[5]HARGA!$A$2:$A$31,K215)</f>
        <v>#VALUE!</v>
      </c>
      <c r="AF215" s="156" t="e">
        <f t="shared" si="3"/>
        <v>#VALUE!</v>
      </c>
    </row>
    <row r="216" spans="1:32" s="157" customFormat="1" x14ac:dyDescent="0.25">
      <c r="A216" s="149" t="s">
        <v>2506</v>
      </c>
      <c r="B216" s="160" t="s">
        <v>4178</v>
      </c>
      <c r="C216" s="248">
        <v>44508</v>
      </c>
      <c r="D216" s="161">
        <v>164</v>
      </c>
      <c r="E216" s="160" t="s">
        <v>2512</v>
      </c>
      <c r="F216" s="161">
        <v>5042330474</v>
      </c>
      <c r="G216" s="160" t="s">
        <v>54</v>
      </c>
      <c r="H216" s="160" t="s">
        <v>55</v>
      </c>
      <c r="I216" s="160" t="s">
        <v>2896</v>
      </c>
      <c r="J216" s="161">
        <v>33300</v>
      </c>
      <c r="K216" s="160" t="s">
        <v>65</v>
      </c>
      <c r="L216" s="164">
        <v>24</v>
      </c>
      <c r="M216" s="246"/>
      <c r="N216" s="246"/>
      <c r="O216" s="247"/>
      <c r="P216" s="247"/>
      <c r="Q216" s="247"/>
      <c r="R216" s="247"/>
      <c r="S216" s="247"/>
      <c r="T216" s="238"/>
      <c r="U216" s="238"/>
      <c r="V216" s="238"/>
      <c r="W216" s="238"/>
      <c r="X216" s="238"/>
      <c r="Y216" s="238"/>
      <c r="Z216" s="238"/>
      <c r="AA216" s="238"/>
      <c r="AB216" s="239"/>
      <c r="AC216" s="238"/>
      <c r="AE216" s="156" t="e">
        <f>SUMIFS([5]HARGA!$B$2:$B$31,[5]HARGA!$A$2:$A$31,K216)</f>
        <v>#VALUE!</v>
      </c>
      <c r="AF216" s="156" t="e">
        <f t="shared" si="3"/>
        <v>#VALUE!</v>
      </c>
    </row>
    <row r="217" spans="1:32" s="157" customFormat="1" x14ac:dyDescent="0.25">
      <c r="A217" s="149" t="s">
        <v>2506</v>
      </c>
      <c r="B217" s="160" t="s">
        <v>2263</v>
      </c>
      <c r="C217" s="248">
        <v>44508</v>
      </c>
      <c r="D217" s="161">
        <v>118</v>
      </c>
      <c r="E217" s="160" t="s">
        <v>2541</v>
      </c>
      <c r="F217" s="161">
        <v>5042321729</v>
      </c>
      <c r="G217" s="160" t="s">
        <v>2897</v>
      </c>
      <c r="H217" s="160" t="s">
        <v>777</v>
      </c>
      <c r="I217" s="160" t="s">
        <v>2901</v>
      </c>
      <c r="J217" s="161">
        <v>10116</v>
      </c>
      <c r="K217" s="160" t="s">
        <v>279</v>
      </c>
      <c r="L217" s="164">
        <v>16</v>
      </c>
      <c r="M217" s="252" t="s">
        <v>2262</v>
      </c>
      <c r="N217" s="252">
        <v>44508</v>
      </c>
      <c r="O217" s="247"/>
      <c r="P217" s="247"/>
      <c r="Q217" s="247"/>
      <c r="R217" s="247"/>
      <c r="S217" s="247"/>
      <c r="T217" s="238"/>
      <c r="U217" s="238"/>
      <c r="V217" s="238"/>
      <c r="W217" s="238"/>
      <c r="X217" s="238"/>
      <c r="Y217" s="238"/>
      <c r="Z217" s="238"/>
      <c r="AA217" s="238"/>
      <c r="AB217" s="239"/>
      <c r="AC217" s="238"/>
      <c r="AE217" s="156" t="e">
        <f>SUMIFS([5]HARGA!$B$2:$B$31,[5]HARGA!$A$2:$A$31,K217)</f>
        <v>#VALUE!</v>
      </c>
      <c r="AF217" s="156" t="e">
        <f t="shared" si="3"/>
        <v>#VALUE!</v>
      </c>
    </row>
    <row r="218" spans="1:32" s="157" customFormat="1" x14ac:dyDescent="0.25">
      <c r="A218" s="149" t="s">
        <v>2506</v>
      </c>
      <c r="B218" s="160" t="s">
        <v>4180</v>
      </c>
      <c r="C218" s="248">
        <v>44508</v>
      </c>
      <c r="D218" s="161">
        <v>164</v>
      </c>
      <c r="E218" s="160" t="s">
        <v>2512</v>
      </c>
      <c r="F218" s="161">
        <v>5042328698</v>
      </c>
      <c r="G218" s="160" t="s">
        <v>2556</v>
      </c>
      <c r="H218" s="160" t="s">
        <v>606</v>
      </c>
      <c r="I218" s="160" t="s">
        <v>2907</v>
      </c>
      <c r="J218" s="161">
        <v>74559</v>
      </c>
      <c r="K218" s="160" t="s">
        <v>2524</v>
      </c>
      <c r="L218" s="164">
        <v>9</v>
      </c>
      <c r="M218" s="249">
        <v>44508</v>
      </c>
      <c r="N218" s="249" t="s">
        <v>605</v>
      </c>
      <c r="O218" s="250" t="s">
        <v>606</v>
      </c>
      <c r="P218" s="250"/>
      <c r="Q218" s="251">
        <v>21110406310</v>
      </c>
      <c r="R218" s="251">
        <v>5042328698</v>
      </c>
      <c r="S218" s="251" t="s">
        <v>4181</v>
      </c>
      <c r="U218" s="251">
        <v>9</v>
      </c>
      <c r="V218" s="238"/>
      <c r="W218" s="238"/>
      <c r="X218" s="238"/>
      <c r="Y218" s="253">
        <f>U218-L218</f>
        <v>0</v>
      </c>
      <c r="Z218" s="238"/>
      <c r="AA218" s="238"/>
      <c r="AB218" s="239"/>
      <c r="AC218" s="238"/>
      <c r="AE218" s="156" t="e">
        <f>SUMIFS([5]HARGA!$B$2:$B$31,[5]HARGA!$A$2:$A$31,K218)</f>
        <v>#VALUE!</v>
      </c>
      <c r="AF218" s="156" t="e">
        <f t="shared" si="3"/>
        <v>#VALUE!</v>
      </c>
    </row>
    <row r="219" spans="1:32" s="157" customFormat="1" x14ac:dyDescent="0.25">
      <c r="A219" s="149" t="s">
        <v>2506</v>
      </c>
      <c r="B219" s="160" t="s">
        <v>4180</v>
      </c>
      <c r="C219" s="248">
        <v>44508</v>
      </c>
      <c r="D219" s="161">
        <v>164</v>
      </c>
      <c r="E219" s="160" t="s">
        <v>2512</v>
      </c>
      <c r="F219" s="161">
        <v>5042328698</v>
      </c>
      <c r="G219" s="160" t="s">
        <v>2556</v>
      </c>
      <c r="H219" s="160" t="s">
        <v>606</v>
      </c>
      <c r="I219" s="160" t="s">
        <v>2907</v>
      </c>
      <c r="J219" s="161">
        <v>19310</v>
      </c>
      <c r="K219" s="160" t="s">
        <v>2525</v>
      </c>
      <c r="L219" s="164">
        <v>9</v>
      </c>
      <c r="M219" s="246"/>
      <c r="N219" s="246"/>
      <c r="O219" s="247"/>
      <c r="P219" s="247"/>
      <c r="Q219" s="247"/>
      <c r="R219" s="247"/>
      <c r="S219" s="294">
        <v>6008120473</v>
      </c>
      <c r="T219" s="238"/>
      <c r="U219" s="238"/>
      <c r="V219" s="238"/>
      <c r="W219" s="238"/>
      <c r="X219" s="238"/>
      <c r="Y219" s="238"/>
      <c r="Z219" s="238"/>
      <c r="AA219" s="238"/>
      <c r="AB219" s="239"/>
      <c r="AC219" s="238"/>
      <c r="AE219" s="156" t="e">
        <f>SUMIFS([5]HARGA!$B$2:$B$31,[5]HARGA!$A$2:$A$31,K219)</f>
        <v>#VALUE!</v>
      </c>
      <c r="AF219" s="156" t="e">
        <f t="shared" si="3"/>
        <v>#VALUE!</v>
      </c>
    </row>
    <row r="220" spans="1:32" s="157" customFormat="1" x14ac:dyDescent="0.25">
      <c r="A220" s="149" t="s">
        <v>2506</v>
      </c>
      <c r="B220" s="160" t="s">
        <v>4180</v>
      </c>
      <c r="C220" s="248">
        <v>44508</v>
      </c>
      <c r="D220" s="161">
        <v>164</v>
      </c>
      <c r="E220" s="160" t="s">
        <v>2512</v>
      </c>
      <c r="F220" s="161">
        <v>5042328698</v>
      </c>
      <c r="G220" s="160" t="s">
        <v>2556</v>
      </c>
      <c r="H220" s="160" t="s">
        <v>606</v>
      </c>
      <c r="I220" s="160" t="s">
        <v>2907</v>
      </c>
      <c r="J220" s="160" t="s">
        <v>2517</v>
      </c>
      <c r="K220" s="160" t="s">
        <v>2518</v>
      </c>
      <c r="L220" s="164">
        <v>1152</v>
      </c>
      <c r="M220" s="246"/>
      <c r="N220" s="246"/>
      <c r="O220" s="247"/>
      <c r="P220" s="247"/>
      <c r="Q220" s="247"/>
      <c r="R220" s="247"/>
      <c r="S220" s="247"/>
      <c r="T220" s="251">
        <v>1152</v>
      </c>
      <c r="U220" s="238"/>
      <c r="V220" s="238"/>
      <c r="W220" s="238"/>
      <c r="X220" s="253">
        <f>T220-L220</f>
        <v>0</v>
      </c>
      <c r="Y220" s="238"/>
      <c r="Z220" s="238"/>
      <c r="AA220" s="238"/>
      <c r="AB220" s="239"/>
      <c r="AC220" s="238"/>
      <c r="AE220" s="156" t="e">
        <f>SUMIFS([5]HARGA!$B$2:$B$31,[5]HARGA!$A$2:$A$31,K220)</f>
        <v>#VALUE!</v>
      </c>
      <c r="AF220" s="156" t="e">
        <f t="shared" si="3"/>
        <v>#VALUE!</v>
      </c>
    </row>
    <row r="221" spans="1:32" s="157" customFormat="1" x14ac:dyDescent="0.25">
      <c r="A221" s="149" t="s">
        <v>2506</v>
      </c>
      <c r="B221" s="160" t="s">
        <v>4180</v>
      </c>
      <c r="C221" s="248">
        <v>44508</v>
      </c>
      <c r="D221" s="161">
        <v>164</v>
      </c>
      <c r="E221" s="160" t="s">
        <v>2512</v>
      </c>
      <c r="F221" s="161">
        <v>5042328698</v>
      </c>
      <c r="G221" s="160" t="s">
        <v>2556</v>
      </c>
      <c r="H221" s="160" t="s">
        <v>606</v>
      </c>
      <c r="I221" s="160" t="s">
        <v>2907</v>
      </c>
      <c r="J221" s="161">
        <v>33300</v>
      </c>
      <c r="K221" s="160" t="s">
        <v>65</v>
      </c>
      <c r="L221" s="164">
        <v>24</v>
      </c>
      <c r="M221" s="246"/>
      <c r="N221" s="246"/>
      <c r="O221" s="247"/>
      <c r="P221" s="247"/>
      <c r="Q221" s="247"/>
      <c r="R221" s="247"/>
      <c r="S221" s="247"/>
      <c r="T221" s="238"/>
      <c r="U221" s="238"/>
      <c r="V221" s="238"/>
      <c r="W221" s="238"/>
      <c r="X221" s="238"/>
      <c r="Y221" s="238"/>
      <c r="Z221" s="238"/>
      <c r="AA221" s="238"/>
      <c r="AB221" s="239"/>
      <c r="AC221" s="238"/>
      <c r="AE221" s="156" t="e">
        <f>SUMIFS([5]HARGA!$B$2:$B$31,[5]HARGA!$A$2:$A$31,K221)</f>
        <v>#VALUE!</v>
      </c>
      <c r="AF221" s="156" t="e">
        <f t="shared" si="3"/>
        <v>#VALUE!</v>
      </c>
    </row>
    <row r="222" spans="1:32" s="157" customFormat="1" x14ac:dyDescent="0.25">
      <c r="A222" s="149" t="s">
        <v>2506</v>
      </c>
      <c r="B222" s="160" t="s">
        <v>2319</v>
      </c>
      <c r="C222" s="248">
        <v>44508</v>
      </c>
      <c r="D222" s="161">
        <v>164</v>
      </c>
      <c r="E222" s="160" t="s">
        <v>2512</v>
      </c>
      <c r="F222" s="161">
        <v>5042331026</v>
      </c>
      <c r="G222" s="160" t="s">
        <v>983</v>
      </c>
      <c r="H222" s="160" t="s">
        <v>984</v>
      </c>
      <c r="I222" s="160" t="s">
        <v>2912</v>
      </c>
      <c r="J222" s="161">
        <v>74559</v>
      </c>
      <c r="K222" s="160" t="s">
        <v>2524</v>
      </c>
      <c r="L222" s="164">
        <v>24</v>
      </c>
      <c r="M222" s="249">
        <v>44508</v>
      </c>
      <c r="N222" s="249" t="s">
        <v>983</v>
      </c>
      <c r="O222" s="250" t="s">
        <v>984</v>
      </c>
      <c r="P222" s="250"/>
      <c r="Q222" s="251">
        <v>21110406312</v>
      </c>
      <c r="R222" s="251">
        <v>5042331026</v>
      </c>
      <c r="S222" s="251">
        <v>6008149623</v>
      </c>
      <c r="U222" s="251">
        <v>24</v>
      </c>
      <c r="V222" s="238"/>
      <c r="W222" s="238"/>
      <c r="X222" s="238"/>
      <c r="Y222" s="253">
        <f>U222-L222</f>
        <v>0</v>
      </c>
      <c r="Z222" s="238"/>
      <c r="AA222" s="238"/>
      <c r="AB222" s="239"/>
      <c r="AC222" s="238"/>
      <c r="AE222" s="156" t="e">
        <f>SUMIFS([5]HARGA!$B$2:$B$31,[5]HARGA!$A$2:$A$31,K222)</f>
        <v>#VALUE!</v>
      </c>
      <c r="AF222" s="156" t="e">
        <f t="shared" si="3"/>
        <v>#VALUE!</v>
      </c>
    </row>
    <row r="223" spans="1:32" s="157" customFormat="1" x14ac:dyDescent="0.25">
      <c r="A223" s="149" t="s">
        <v>2506</v>
      </c>
      <c r="B223" s="160" t="s">
        <v>2319</v>
      </c>
      <c r="C223" s="248">
        <v>44508</v>
      </c>
      <c r="D223" s="161">
        <v>164</v>
      </c>
      <c r="E223" s="160" t="s">
        <v>2512</v>
      </c>
      <c r="F223" s="161">
        <v>5042331026</v>
      </c>
      <c r="G223" s="160" t="s">
        <v>983</v>
      </c>
      <c r="H223" s="160" t="s">
        <v>984</v>
      </c>
      <c r="I223" s="160" t="s">
        <v>2912</v>
      </c>
      <c r="J223" s="161">
        <v>19310</v>
      </c>
      <c r="K223" s="160" t="s">
        <v>2525</v>
      </c>
      <c r="L223" s="164">
        <v>24</v>
      </c>
      <c r="M223" s="246"/>
      <c r="N223" s="246"/>
      <c r="O223" s="247"/>
      <c r="P223" s="247"/>
      <c r="Q223" s="247"/>
      <c r="R223" s="247"/>
      <c r="S223" s="247"/>
      <c r="T223" s="238"/>
      <c r="U223" s="238"/>
      <c r="V223" s="238"/>
      <c r="W223" s="238"/>
      <c r="X223" s="238"/>
      <c r="Y223" s="238"/>
      <c r="Z223" s="238"/>
      <c r="AA223" s="238"/>
      <c r="AB223" s="239"/>
      <c r="AC223" s="238"/>
      <c r="AE223" s="156" t="e">
        <f>SUMIFS([5]HARGA!$B$2:$B$31,[5]HARGA!$A$2:$A$31,K223)</f>
        <v>#VALUE!</v>
      </c>
      <c r="AF223" s="156" t="e">
        <f t="shared" si="3"/>
        <v>#VALUE!</v>
      </c>
    </row>
    <row r="224" spans="1:32" s="157" customFormat="1" x14ac:dyDescent="0.25">
      <c r="A224" s="149" t="s">
        <v>2506</v>
      </c>
      <c r="B224" s="160" t="s">
        <v>2319</v>
      </c>
      <c r="C224" s="248">
        <v>44508</v>
      </c>
      <c r="D224" s="161">
        <v>164</v>
      </c>
      <c r="E224" s="160" t="s">
        <v>2512</v>
      </c>
      <c r="F224" s="161">
        <v>5042331026</v>
      </c>
      <c r="G224" s="160" t="s">
        <v>983</v>
      </c>
      <c r="H224" s="160" t="s">
        <v>984</v>
      </c>
      <c r="I224" s="160" t="s">
        <v>2912</v>
      </c>
      <c r="J224" s="160" t="s">
        <v>2517</v>
      </c>
      <c r="K224" s="160" t="s">
        <v>2518</v>
      </c>
      <c r="L224" s="164">
        <v>1152</v>
      </c>
      <c r="M224" s="246"/>
      <c r="N224" s="246"/>
      <c r="O224" s="247"/>
      <c r="P224" s="247"/>
      <c r="Q224" s="247"/>
      <c r="R224" s="247"/>
      <c r="S224" s="247"/>
      <c r="T224" s="251">
        <v>1152</v>
      </c>
      <c r="U224" s="238"/>
      <c r="V224" s="238"/>
      <c r="W224" s="238"/>
      <c r="X224" s="253">
        <f>T224-L224</f>
        <v>0</v>
      </c>
      <c r="Y224" s="238"/>
      <c r="Z224" s="238"/>
      <c r="AA224" s="238"/>
      <c r="AB224" s="239"/>
      <c r="AC224" s="238"/>
      <c r="AE224" s="156" t="e">
        <f>SUMIFS([5]HARGA!$B$2:$B$31,[5]HARGA!$A$2:$A$31,K224)</f>
        <v>#VALUE!</v>
      </c>
      <c r="AF224" s="156" t="e">
        <f t="shared" si="3"/>
        <v>#VALUE!</v>
      </c>
    </row>
    <row r="225" spans="1:32" s="157" customFormat="1" x14ac:dyDescent="0.25">
      <c r="A225" s="149" t="s">
        <v>2506</v>
      </c>
      <c r="B225" s="160" t="s">
        <v>2319</v>
      </c>
      <c r="C225" s="248">
        <v>44508</v>
      </c>
      <c r="D225" s="161">
        <v>164</v>
      </c>
      <c r="E225" s="160" t="s">
        <v>2512</v>
      </c>
      <c r="F225" s="161">
        <v>5042331026</v>
      </c>
      <c r="G225" s="160" t="s">
        <v>983</v>
      </c>
      <c r="H225" s="160" t="s">
        <v>984</v>
      </c>
      <c r="I225" s="160" t="s">
        <v>2912</v>
      </c>
      <c r="J225" s="161">
        <v>33300</v>
      </c>
      <c r="K225" s="160" t="s">
        <v>65</v>
      </c>
      <c r="L225" s="164">
        <v>24</v>
      </c>
      <c r="M225" s="246"/>
      <c r="N225" s="246"/>
      <c r="O225" s="247"/>
      <c r="P225" s="247"/>
      <c r="Q225" s="247"/>
      <c r="R225" s="247"/>
      <c r="S225" s="247"/>
      <c r="T225" s="238"/>
      <c r="U225" s="238"/>
      <c r="V225" s="238"/>
      <c r="W225" s="238"/>
      <c r="X225" s="238"/>
      <c r="Y225" s="238"/>
      <c r="Z225" s="238"/>
      <c r="AA225" s="238"/>
      <c r="AB225" s="239"/>
      <c r="AC225" s="238"/>
      <c r="AE225" s="156" t="e">
        <f>SUMIFS([5]HARGA!$B$2:$B$31,[5]HARGA!$A$2:$A$31,K225)</f>
        <v>#VALUE!</v>
      </c>
      <c r="AF225" s="156" t="e">
        <f t="shared" si="3"/>
        <v>#VALUE!</v>
      </c>
    </row>
    <row r="226" spans="1:32" s="157" customFormat="1" x14ac:dyDescent="0.25">
      <c r="A226" s="149" t="s">
        <v>2506</v>
      </c>
      <c r="B226" s="160" t="s">
        <v>4182</v>
      </c>
      <c r="C226" s="248">
        <v>44508</v>
      </c>
      <c r="D226" s="161">
        <v>164</v>
      </c>
      <c r="E226" s="160" t="s">
        <v>2512</v>
      </c>
      <c r="F226" s="161">
        <v>5042291225</v>
      </c>
      <c r="G226" s="160" t="s">
        <v>2572</v>
      </c>
      <c r="H226" s="160" t="s">
        <v>948</v>
      </c>
      <c r="I226" s="160" t="s">
        <v>2918</v>
      </c>
      <c r="J226" s="161">
        <v>74559</v>
      </c>
      <c r="K226" s="160" t="s">
        <v>2524</v>
      </c>
      <c r="L226" s="164">
        <v>18</v>
      </c>
      <c r="M226" s="249">
        <v>44509</v>
      </c>
      <c r="N226" s="249" t="s">
        <v>2572</v>
      </c>
      <c r="O226" s="250" t="s">
        <v>948</v>
      </c>
      <c r="P226" s="250"/>
      <c r="Q226" s="282" t="s">
        <v>2913</v>
      </c>
      <c r="R226" s="296">
        <v>5042291225</v>
      </c>
      <c r="S226" s="251">
        <v>6008157960</v>
      </c>
      <c r="U226" s="251">
        <v>18</v>
      </c>
      <c r="V226" s="238"/>
      <c r="W226" s="238"/>
      <c r="X226" s="238"/>
      <c r="Y226" s="253">
        <f>U226-L226</f>
        <v>0</v>
      </c>
      <c r="Z226" s="238"/>
      <c r="AA226" s="238"/>
      <c r="AB226" s="239"/>
      <c r="AC226" s="238"/>
      <c r="AE226" s="156" t="e">
        <f>SUMIFS([5]HARGA!$B$2:$B$31,[5]HARGA!$A$2:$A$31,K226)</f>
        <v>#VALUE!</v>
      </c>
      <c r="AF226" s="156" t="e">
        <f t="shared" si="3"/>
        <v>#VALUE!</v>
      </c>
    </row>
    <row r="227" spans="1:32" s="157" customFormat="1" x14ac:dyDescent="0.25">
      <c r="A227" s="149" t="s">
        <v>2506</v>
      </c>
      <c r="B227" s="160" t="s">
        <v>4182</v>
      </c>
      <c r="C227" s="248">
        <v>44508</v>
      </c>
      <c r="D227" s="161">
        <v>164</v>
      </c>
      <c r="E227" s="160" t="s">
        <v>2512</v>
      </c>
      <c r="F227" s="161">
        <v>5042291225</v>
      </c>
      <c r="G227" s="160" t="s">
        <v>2572</v>
      </c>
      <c r="H227" s="160" t="s">
        <v>948</v>
      </c>
      <c r="I227" s="160" t="s">
        <v>2918</v>
      </c>
      <c r="J227" s="161">
        <v>19310</v>
      </c>
      <c r="K227" s="160" t="s">
        <v>2525</v>
      </c>
      <c r="L227" s="164">
        <v>18</v>
      </c>
      <c r="M227" s="246"/>
      <c r="N227" s="246"/>
      <c r="O227" s="247"/>
      <c r="P227" s="247"/>
      <c r="Q227" s="247"/>
      <c r="R227" s="247"/>
      <c r="S227" s="247"/>
      <c r="T227" s="238"/>
      <c r="U227" s="238"/>
      <c r="V227" s="238"/>
      <c r="W227" s="238"/>
      <c r="X227" s="238"/>
      <c r="Y227" s="238"/>
      <c r="Z227" s="238"/>
      <c r="AA227" s="238"/>
      <c r="AB227" s="239"/>
      <c r="AC227" s="238"/>
      <c r="AE227" s="156" t="e">
        <f>SUMIFS([5]HARGA!$B$2:$B$31,[5]HARGA!$A$2:$A$31,K227)</f>
        <v>#VALUE!</v>
      </c>
      <c r="AF227" s="156" t="e">
        <f t="shared" si="3"/>
        <v>#VALUE!</v>
      </c>
    </row>
    <row r="228" spans="1:32" s="157" customFormat="1" x14ac:dyDescent="0.25">
      <c r="A228" s="149" t="s">
        <v>2506</v>
      </c>
      <c r="B228" s="160" t="s">
        <v>4182</v>
      </c>
      <c r="C228" s="248">
        <v>44508</v>
      </c>
      <c r="D228" s="161">
        <v>164</v>
      </c>
      <c r="E228" s="160" t="s">
        <v>2512</v>
      </c>
      <c r="F228" s="161">
        <v>5042291225</v>
      </c>
      <c r="G228" s="160" t="s">
        <v>2572</v>
      </c>
      <c r="H228" s="160" t="s">
        <v>948</v>
      </c>
      <c r="I228" s="160" t="s">
        <v>2918</v>
      </c>
      <c r="J228" s="160" t="s">
        <v>2517</v>
      </c>
      <c r="K228" s="160" t="s">
        <v>2518</v>
      </c>
      <c r="L228" s="164">
        <v>1344</v>
      </c>
      <c r="M228" s="246"/>
      <c r="N228" s="246"/>
      <c r="O228" s="247"/>
      <c r="P228" s="247"/>
      <c r="Q228" s="247"/>
      <c r="R228" s="247"/>
      <c r="S228" s="247"/>
      <c r="T228" s="251">
        <v>1344</v>
      </c>
      <c r="U228" s="238"/>
      <c r="V228" s="238"/>
      <c r="W228" s="238"/>
      <c r="X228" s="253">
        <f>T228-L228</f>
        <v>0</v>
      </c>
      <c r="Y228" s="238"/>
      <c r="Z228" s="238"/>
      <c r="AA228" s="238"/>
      <c r="AB228" s="239"/>
      <c r="AC228" s="238"/>
      <c r="AE228" s="156" t="e">
        <f>SUMIFS([5]HARGA!$B$2:$B$31,[5]HARGA!$A$2:$A$31,K228)</f>
        <v>#VALUE!</v>
      </c>
      <c r="AF228" s="156" t="e">
        <f t="shared" si="3"/>
        <v>#VALUE!</v>
      </c>
    </row>
    <row r="229" spans="1:32" s="157" customFormat="1" x14ac:dyDescent="0.25">
      <c r="A229" s="149" t="s">
        <v>2506</v>
      </c>
      <c r="B229" s="160" t="s">
        <v>4182</v>
      </c>
      <c r="C229" s="248">
        <v>44508</v>
      </c>
      <c r="D229" s="161">
        <v>164</v>
      </c>
      <c r="E229" s="160" t="s">
        <v>2512</v>
      </c>
      <c r="F229" s="161">
        <v>5042291225</v>
      </c>
      <c r="G229" s="160" t="s">
        <v>2572</v>
      </c>
      <c r="H229" s="160" t="s">
        <v>948</v>
      </c>
      <c r="I229" s="160" t="s">
        <v>2918</v>
      </c>
      <c r="J229" s="161">
        <v>33300</v>
      </c>
      <c r="K229" s="160" t="s">
        <v>65</v>
      </c>
      <c r="L229" s="164">
        <v>28</v>
      </c>
      <c r="M229" s="246"/>
      <c r="N229" s="246"/>
      <c r="O229" s="247"/>
      <c r="P229" s="247"/>
      <c r="Q229" s="247"/>
      <c r="R229" s="247"/>
      <c r="S229" s="247"/>
      <c r="T229" s="238"/>
      <c r="U229" s="238"/>
      <c r="V229" s="238"/>
      <c r="W229" s="238"/>
      <c r="X229" s="238"/>
      <c r="Y229" s="238"/>
      <c r="Z229" s="238"/>
      <c r="AA229" s="238"/>
      <c r="AB229" s="239"/>
      <c r="AC229" s="238"/>
      <c r="AE229" s="156" t="e">
        <f>SUMIFS([5]HARGA!$B$2:$B$31,[5]HARGA!$A$2:$A$31,K229)</f>
        <v>#VALUE!</v>
      </c>
      <c r="AF229" s="156" t="e">
        <f t="shared" si="3"/>
        <v>#VALUE!</v>
      </c>
    </row>
    <row r="230" spans="1:32" s="157" customFormat="1" x14ac:dyDescent="0.25">
      <c r="A230" s="149" t="s">
        <v>2506</v>
      </c>
      <c r="B230" s="160" t="s">
        <v>4183</v>
      </c>
      <c r="C230" s="248">
        <v>44508</v>
      </c>
      <c r="D230" s="161">
        <v>164</v>
      </c>
      <c r="E230" s="160" t="s">
        <v>2512</v>
      </c>
      <c r="F230" s="161">
        <v>5042323343</v>
      </c>
      <c r="G230" s="160" t="s">
        <v>546</v>
      </c>
      <c r="H230" s="160" t="s">
        <v>547</v>
      </c>
      <c r="I230" s="160" t="s">
        <v>2924</v>
      </c>
      <c r="J230" s="161">
        <v>74559</v>
      </c>
      <c r="K230" s="160" t="s">
        <v>2524</v>
      </c>
      <c r="L230" s="164">
        <v>16</v>
      </c>
      <c r="M230" s="249">
        <v>44509</v>
      </c>
      <c r="N230" s="249" t="s">
        <v>546</v>
      </c>
      <c r="O230" s="250" t="s">
        <v>547</v>
      </c>
      <c r="P230" s="250"/>
      <c r="Q230" s="282" t="s">
        <v>2921</v>
      </c>
      <c r="R230" s="300">
        <v>5042323343</v>
      </c>
      <c r="S230" s="251">
        <v>6008144570</v>
      </c>
      <c r="U230" s="251">
        <v>16</v>
      </c>
      <c r="V230" s="238"/>
      <c r="W230" s="238"/>
      <c r="X230" s="238"/>
      <c r="Y230" s="253">
        <f>U230-L230</f>
        <v>0</v>
      </c>
      <c r="Z230" s="238"/>
      <c r="AA230" s="238"/>
      <c r="AB230" s="239"/>
      <c r="AC230" s="238"/>
      <c r="AE230" s="156" t="e">
        <f>SUMIFS([5]HARGA!$B$2:$B$31,[5]HARGA!$A$2:$A$31,K230)</f>
        <v>#VALUE!</v>
      </c>
      <c r="AF230" s="156" t="e">
        <f t="shared" si="3"/>
        <v>#VALUE!</v>
      </c>
    </row>
    <row r="231" spans="1:32" s="157" customFormat="1" x14ac:dyDescent="0.25">
      <c r="A231" s="149" t="s">
        <v>2506</v>
      </c>
      <c r="B231" s="160" t="s">
        <v>4183</v>
      </c>
      <c r="C231" s="248">
        <v>44508</v>
      </c>
      <c r="D231" s="161">
        <v>164</v>
      </c>
      <c r="E231" s="160" t="s">
        <v>2512</v>
      </c>
      <c r="F231" s="161">
        <v>5042323343</v>
      </c>
      <c r="G231" s="160" t="s">
        <v>546</v>
      </c>
      <c r="H231" s="160" t="s">
        <v>547</v>
      </c>
      <c r="I231" s="160" t="s">
        <v>2924</v>
      </c>
      <c r="J231" s="161">
        <v>19310</v>
      </c>
      <c r="K231" s="160" t="s">
        <v>2525</v>
      </c>
      <c r="L231" s="164">
        <v>16</v>
      </c>
      <c r="M231" s="246"/>
      <c r="N231" s="246"/>
      <c r="O231" s="247"/>
      <c r="P231" s="247"/>
      <c r="Q231" s="247"/>
      <c r="R231" s="247"/>
      <c r="S231" s="247"/>
      <c r="T231" s="238"/>
      <c r="U231" s="238"/>
      <c r="V231" s="238"/>
      <c r="W231" s="238"/>
      <c r="X231" s="238"/>
      <c r="Y231" s="238"/>
      <c r="Z231" s="238"/>
      <c r="AA231" s="238"/>
      <c r="AB231" s="239"/>
      <c r="AC231" s="238"/>
      <c r="AE231" s="156" t="e">
        <f>SUMIFS([5]HARGA!$B$2:$B$31,[5]HARGA!$A$2:$A$31,K231)</f>
        <v>#VALUE!</v>
      </c>
      <c r="AF231" s="156" t="e">
        <f t="shared" si="3"/>
        <v>#VALUE!</v>
      </c>
    </row>
    <row r="232" spans="1:32" s="157" customFormat="1" x14ac:dyDescent="0.25">
      <c r="A232" s="178" t="s">
        <v>2506</v>
      </c>
      <c r="B232" s="160" t="s">
        <v>4183</v>
      </c>
      <c r="C232" s="248">
        <v>44508</v>
      </c>
      <c r="D232" s="161">
        <v>164</v>
      </c>
      <c r="E232" s="160" t="s">
        <v>2512</v>
      </c>
      <c r="F232" s="161">
        <v>5042323343</v>
      </c>
      <c r="G232" s="160" t="s">
        <v>546</v>
      </c>
      <c r="H232" s="160" t="s">
        <v>547</v>
      </c>
      <c r="I232" s="160" t="s">
        <v>2924</v>
      </c>
      <c r="J232" s="160" t="s">
        <v>2517</v>
      </c>
      <c r="K232" s="160" t="s">
        <v>2518</v>
      </c>
      <c r="L232" s="164">
        <v>1152</v>
      </c>
      <c r="M232" s="246"/>
      <c r="N232" s="246"/>
      <c r="O232" s="247"/>
      <c r="P232" s="247"/>
      <c r="Q232" s="247"/>
      <c r="R232" s="247"/>
      <c r="S232" s="247"/>
      <c r="T232" s="251">
        <v>1152</v>
      </c>
      <c r="U232" s="238"/>
      <c r="V232" s="238"/>
      <c r="W232" s="238"/>
      <c r="X232" s="253">
        <f>T232-L232</f>
        <v>0</v>
      </c>
      <c r="Y232" s="238"/>
      <c r="Z232" s="238"/>
      <c r="AA232" s="238"/>
      <c r="AB232" s="239"/>
      <c r="AC232" s="238"/>
      <c r="AE232" s="156" t="e">
        <f>SUMIFS([5]HARGA!$B$2:$B$31,[5]HARGA!$A$2:$A$31,K232)</f>
        <v>#VALUE!</v>
      </c>
      <c r="AF232" s="156" t="e">
        <f t="shared" si="3"/>
        <v>#VALUE!</v>
      </c>
    </row>
    <row r="233" spans="1:32" s="157" customFormat="1" x14ac:dyDescent="0.25">
      <c r="A233" s="178" t="s">
        <v>2506</v>
      </c>
      <c r="B233" s="160" t="s">
        <v>4183</v>
      </c>
      <c r="C233" s="248">
        <v>44508</v>
      </c>
      <c r="D233" s="161">
        <v>164</v>
      </c>
      <c r="E233" s="160" t="s">
        <v>2512</v>
      </c>
      <c r="F233" s="161">
        <v>5042323343</v>
      </c>
      <c r="G233" s="160" t="s">
        <v>546</v>
      </c>
      <c r="H233" s="160" t="s">
        <v>547</v>
      </c>
      <c r="I233" s="160" t="s">
        <v>2924</v>
      </c>
      <c r="J233" s="161">
        <v>33300</v>
      </c>
      <c r="K233" s="160" t="s">
        <v>65</v>
      </c>
      <c r="L233" s="164">
        <v>24</v>
      </c>
      <c r="M233" s="246"/>
      <c r="N233" s="246"/>
      <c r="O233" s="247"/>
      <c r="P233" s="247"/>
      <c r="Q233" s="247"/>
      <c r="R233" s="247"/>
      <c r="S233" s="247"/>
      <c r="T233" s="238"/>
      <c r="U233" s="238"/>
      <c r="V233" s="238"/>
      <c r="W233" s="238"/>
      <c r="X233" s="238"/>
      <c r="Y233" s="238"/>
      <c r="Z233" s="238"/>
      <c r="AA233" s="238"/>
      <c r="AB233" s="239"/>
      <c r="AC233" s="238"/>
      <c r="AE233" s="156" t="e">
        <f>SUMIFS([5]HARGA!$B$2:$B$31,[5]HARGA!$A$2:$A$31,K233)</f>
        <v>#VALUE!</v>
      </c>
      <c r="AF233" s="156" t="e">
        <f t="shared" si="3"/>
        <v>#VALUE!</v>
      </c>
    </row>
    <row r="234" spans="1:32" s="157" customFormat="1" x14ac:dyDescent="0.25">
      <c r="A234" s="295" t="s">
        <v>2506</v>
      </c>
      <c r="B234" s="166" t="s">
        <v>4184</v>
      </c>
      <c r="C234" s="167">
        <v>44509</v>
      </c>
      <c r="D234" s="168">
        <v>118</v>
      </c>
      <c r="E234" s="166" t="s">
        <v>2541</v>
      </c>
      <c r="F234" s="166" t="s">
        <v>4185</v>
      </c>
      <c r="G234" s="166" t="s">
        <v>466</v>
      </c>
      <c r="H234" s="166" t="s">
        <v>2543</v>
      </c>
      <c r="I234" s="166" t="s">
        <v>4186</v>
      </c>
      <c r="J234" s="168">
        <v>10116</v>
      </c>
      <c r="K234" s="166" t="s">
        <v>279</v>
      </c>
      <c r="L234" s="171">
        <v>16</v>
      </c>
      <c r="M234" s="246"/>
      <c r="N234" s="246"/>
      <c r="O234" s="247"/>
      <c r="P234" s="247"/>
      <c r="Q234" s="247"/>
      <c r="R234" s="247"/>
      <c r="S234" s="247"/>
      <c r="T234" s="238"/>
      <c r="U234" s="238"/>
      <c r="V234" s="238"/>
      <c r="W234" s="238"/>
      <c r="X234" s="238"/>
      <c r="Y234" s="238"/>
      <c r="Z234" s="238"/>
      <c r="AA234" s="238"/>
      <c r="AB234" s="239"/>
      <c r="AC234" s="238"/>
      <c r="AE234" s="156" t="e">
        <f>SUMIFS([5]HARGA!$B$2:$B$31,[5]HARGA!$A$2:$A$31,K234)</f>
        <v>#VALUE!</v>
      </c>
      <c r="AF234" s="156" t="e">
        <f t="shared" si="3"/>
        <v>#VALUE!</v>
      </c>
    </row>
    <row r="235" spans="1:32" s="157" customFormat="1" x14ac:dyDescent="0.25">
      <c r="A235" s="149" t="s">
        <v>2506</v>
      </c>
      <c r="B235" s="160" t="s">
        <v>4187</v>
      </c>
      <c r="C235" s="248">
        <v>44509</v>
      </c>
      <c r="D235" s="161">
        <v>164</v>
      </c>
      <c r="E235" s="160" t="s">
        <v>2512</v>
      </c>
      <c r="F235" s="160" t="s">
        <v>2927</v>
      </c>
      <c r="G235" s="160" t="s">
        <v>75</v>
      </c>
      <c r="H235" s="160" t="s">
        <v>76</v>
      </c>
      <c r="I235" s="160" t="s">
        <v>2932</v>
      </c>
      <c r="J235" s="161">
        <v>74559</v>
      </c>
      <c r="K235" s="160" t="s">
        <v>2524</v>
      </c>
      <c r="L235" s="164">
        <v>18</v>
      </c>
      <c r="M235" s="249">
        <v>44509</v>
      </c>
      <c r="N235" s="249" t="s">
        <v>75</v>
      </c>
      <c r="O235" s="250" t="s">
        <v>518</v>
      </c>
      <c r="P235" s="250"/>
      <c r="Q235" s="251">
        <v>21110406300</v>
      </c>
      <c r="R235" s="251" t="s">
        <v>2930</v>
      </c>
      <c r="S235" s="251">
        <v>6008159775</v>
      </c>
      <c r="U235" s="251">
        <v>18</v>
      </c>
      <c r="V235" s="238"/>
      <c r="W235" s="238"/>
      <c r="X235" s="238"/>
      <c r="Y235" s="253">
        <f>U235-L235</f>
        <v>0</v>
      </c>
      <c r="Z235" s="238"/>
      <c r="AA235" s="238"/>
      <c r="AB235" s="239"/>
      <c r="AC235" s="238"/>
      <c r="AE235" s="156" t="e">
        <f>SUMIFS([5]HARGA!$B$2:$B$31,[5]HARGA!$A$2:$A$31,K235)</f>
        <v>#VALUE!</v>
      </c>
      <c r="AF235" s="156" t="e">
        <f t="shared" si="3"/>
        <v>#VALUE!</v>
      </c>
    </row>
    <row r="236" spans="1:32" s="157" customFormat="1" x14ac:dyDescent="0.25">
      <c r="A236" s="149" t="s">
        <v>2506</v>
      </c>
      <c r="B236" s="160" t="s">
        <v>4187</v>
      </c>
      <c r="C236" s="248">
        <v>44509</v>
      </c>
      <c r="D236" s="161">
        <v>164</v>
      </c>
      <c r="E236" s="160" t="s">
        <v>2512</v>
      </c>
      <c r="F236" s="160" t="s">
        <v>2927</v>
      </c>
      <c r="G236" s="160" t="s">
        <v>75</v>
      </c>
      <c r="H236" s="160" t="s">
        <v>76</v>
      </c>
      <c r="I236" s="160" t="s">
        <v>2932</v>
      </c>
      <c r="J236" s="161">
        <v>19310</v>
      </c>
      <c r="K236" s="160" t="s">
        <v>2525</v>
      </c>
      <c r="L236" s="164">
        <v>18</v>
      </c>
      <c r="M236" s="246"/>
      <c r="N236" s="246"/>
      <c r="O236" s="247"/>
      <c r="P236" s="247"/>
      <c r="Q236" s="247"/>
      <c r="R236" s="247"/>
      <c r="S236" s="247"/>
      <c r="T236" s="238"/>
      <c r="U236" s="238"/>
      <c r="V236" s="238"/>
      <c r="W236" s="238"/>
      <c r="X236" s="238"/>
      <c r="Y236" s="238"/>
      <c r="Z236" s="238"/>
      <c r="AA236" s="238"/>
      <c r="AB236" s="239"/>
      <c r="AC236" s="238"/>
      <c r="AE236" s="156" t="e">
        <f>SUMIFS([5]HARGA!$B$2:$B$31,[5]HARGA!$A$2:$A$31,K236)</f>
        <v>#VALUE!</v>
      </c>
      <c r="AF236" s="156" t="e">
        <f t="shared" si="3"/>
        <v>#VALUE!</v>
      </c>
    </row>
    <row r="237" spans="1:32" s="157" customFormat="1" x14ac:dyDescent="0.25">
      <c r="A237" s="149" t="s">
        <v>2506</v>
      </c>
      <c r="B237" s="160" t="s">
        <v>4187</v>
      </c>
      <c r="C237" s="248">
        <v>44509</v>
      </c>
      <c r="D237" s="161">
        <v>164</v>
      </c>
      <c r="E237" s="160" t="s">
        <v>2512</v>
      </c>
      <c r="F237" s="160" t="s">
        <v>2927</v>
      </c>
      <c r="G237" s="160" t="s">
        <v>75</v>
      </c>
      <c r="H237" s="160" t="s">
        <v>76</v>
      </c>
      <c r="I237" s="160" t="s">
        <v>2932</v>
      </c>
      <c r="J237" s="160" t="s">
        <v>2517</v>
      </c>
      <c r="K237" s="160" t="s">
        <v>2518</v>
      </c>
      <c r="L237" s="164">
        <v>1344</v>
      </c>
      <c r="M237" s="246"/>
      <c r="N237" s="246"/>
      <c r="O237" s="247"/>
      <c r="P237" s="247"/>
      <c r="Q237" s="247"/>
      <c r="R237" s="247"/>
      <c r="S237" s="247"/>
      <c r="T237" s="251">
        <v>1344</v>
      </c>
      <c r="U237" s="238"/>
      <c r="V237" s="238"/>
      <c r="W237" s="238"/>
      <c r="X237" s="253">
        <f>T237-L237</f>
        <v>0</v>
      </c>
      <c r="Y237" s="238"/>
      <c r="Z237" s="238"/>
      <c r="AA237" s="238"/>
      <c r="AB237" s="239"/>
      <c r="AC237" s="238"/>
      <c r="AE237" s="156" t="e">
        <f>SUMIFS([5]HARGA!$B$2:$B$31,[5]HARGA!$A$2:$A$31,K237)</f>
        <v>#VALUE!</v>
      </c>
      <c r="AF237" s="156" t="e">
        <f t="shared" si="3"/>
        <v>#VALUE!</v>
      </c>
    </row>
    <row r="238" spans="1:32" s="157" customFormat="1" x14ac:dyDescent="0.25">
      <c r="A238" s="149" t="s">
        <v>2506</v>
      </c>
      <c r="B238" s="160" t="s">
        <v>4187</v>
      </c>
      <c r="C238" s="248">
        <v>44509</v>
      </c>
      <c r="D238" s="161">
        <v>164</v>
      </c>
      <c r="E238" s="160" t="s">
        <v>2512</v>
      </c>
      <c r="F238" s="160" t="s">
        <v>2927</v>
      </c>
      <c r="G238" s="160" t="s">
        <v>75</v>
      </c>
      <c r="H238" s="160" t="s">
        <v>76</v>
      </c>
      <c r="I238" s="160" t="s">
        <v>2932</v>
      </c>
      <c r="J238" s="161">
        <v>33300</v>
      </c>
      <c r="K238" s="160" t="s">
        <v>65</v>
      </c>
      <c r="L238" s="164">
        <v>28</v>
      </c>
      <c r="M238" s="246"/>
      <c r="N238" s="246"/>
      <c r="O238" s="247"/>
      <c r="P238" s="247"/>
      <c r="Q238" s="247"/>
      <c r="R238" s="247"/>
      <c r="S238" s="247"/>
      <c r="T238" s="238"/>
      <c r="U238" s="238"/>
      <c r="V238" s="238"/>
      <c r="W238" s="238"/>
      <c r="X238" s="238"/>
      <c r="Y238" s="238"/>
      <c r="Z238" s="238"/>
      <c r="AA238" s="238"/>
      <c r="AB238" s="239"/>
      <c r="AC238" s="238"/>
      <c r="AE238" s="156" t="e">
        <f>SUMIFS([5]HARGA!$B$2:$B$31,[5]HARGA!$A$2:$A$31,K238)</f>
        <v>#VALUE!</v>
      </c>
      <c r="AF238" s="156" t="e">
        <f t="shared" si="3"/>
        <v>#VALUE!</v>
      </c>
    </row>
    <row r="239" spans="1:32" s="157" customFormat="1" x14ac:dyDescent="0.25">
      <c r="A239" s="149" t="s">
        <v>2506</v>
      </c>
      <c r="B239" s="172" t="s">
        <v>2937</v>
      </c>
      <c r="C239" s="173">
        <v>44509</v>
      </c>
      <c r="D239" s="174">
        <v>164</v>
      </c>
      <c r="E239" s="172" t="s">
        <v>2512</v>
      </c>
      <c r="F239" s="172" t="s">
        <v>2934</v>
      </c>
      <c r="G239" s="172" t="s">
        <v>2556</v>
      </c>
      <c r="H239" s="172" t="s">
        <v>606</v>
      </c>
      <c r="I239" s="172" t="s">
        <v>4188</v>
      </c>
      <c r="J239" s="172" t="s">
        <v>2517</v>
      </c>
      <c r="K239" s="172" t="s">
        <v>2518</v>
      </c>
      <c r="L239" s="177">
        <v>48</v>
      </c>
      <c r="M239" s="240" t="s">
        <v>4137</v>
      </c>
      <c r="N239" s="231" t="s">
        <v>2933</v>
      </c>
      <c r="O239" s="231">
        <v>44509</v>
      </c>
      <c r="P239" s="233"/>
      <c r="Q239" s="233"/>
      <c r="R239" s="247"/>
      <c r="S239" s="247"/>
      <c r="T239" s="238">
        <v>48</v>
      </c>
      <c r="U239" s="238"/>
      <c r="V239" s="238"/>
      <c r="W239" s="238"/>
      <c r="X239" s="253">
        <f>T239-L239</f>
        <v>0</v>
      </c>
      <c r="Y239" s="238"/>
      <c r="Z239" s="238"/>
      <c r="AA239" s="238"/>
      <c r="AB239" s="239"/>
      <c r="AC239" s="238"/>
      <c r="AE239" s="156" t="e">
        <f>SUMIFS([5]HARGA!$B$2:$B$31,[5]HARGA!$A$2:$A$31,K239)</f>
        <v>#VALUE!</v>
      </c>
      <c r="AF239" s="156" t="e">
        <f t="shared" si="3"/>
        <v>#VALUE!</v>
      </c>
    </row>
    <row r="240" spans="1:32" s="157" customFormat="1" x14ac:dyDescent="0.25">
      <c r="A240" s="149" t="s">
        <v>2506</v>
      </c>
      <c r="B240" s="160" t="s">
        <v>4189</v>
      </c>
      <c r="C240" s="248">
        <v>44509</v>
      </c>
      <c r="D240" s="161">
        <v>164</v>
      </c>
      <c r="E240" s="160" t="s">
        <v>2512</v>
      </c>
      <c r="F240" s="161">
        <v>5042331032</v>
      </c>
      <c r="G240" s="160" t="s">
        <v>2940</v>
      </c>
      <c r="H240" s="160" t="s">
        <v>82</v>
      </c>
      <c r="I240" s="160" t="s">
        <v>2942</v>
      </c>
      <c r="J240" s="161">
        <v>74559</v>
      </c>
      <c r="K240" s="160" t="s">
        <v>2524</v>
      </c>
      <c r="L240" s="164">
        <v>18</v>
      </c>
      <c r="M240" s="249">
        <v>44509</v>
      </c>
      <c r="N240" s="249" t="s">
        <v>2158</v>
      </c>
      <c r="O240" s="250" t="s">
        <v>82</v>
      </c>
      <c r="P240" s="250"/>
      <c r="Q240" s="251">
        <v>21110406306</v>
      </c>
      <c r="R240" s="251">
        <v>5042331032</v>
      </c>
      <c r="S240" s="251">
        <v>6008159846</v>
      </c>
      <c r="U240" s="251">
        <v>18</v>
      </c>
      <c r="V240" s="238"/>
      <c r="W240" s="238"/>
      <c r="X240" s="238"/>
      <c r="Y240" s="253">
        <f>U240-L240</f>
        <v>0</v>
      </c>
      <c r="Z240" s="238"/>
      <c r="AA240" s="238"/>
      <c r="AB240" s="239"/>
      <c r="AC240" s="238"/>
      <c r="AE240" s="156" t="e">
        <f>SUMIFS([5]HARGA!$B$2:$B$31,[5]HARGA!$A$2:$A$31,K240)</f>
        <v>#VALUE!</v>
      </c>
      <c r="AF240" s="156" t="e">
        <f t="shared" si="3"/>
        <v>#VALUE!</v>
      </c>
    </row>
    <row r="241" spans="1:32" s="157" customFormat="1" x14ac:dyDescent="0.25">
      <c r="A241" s="149" t="s">
        <v>2506</v>
      </c>
      <c r="B241" s="160" t="s">
        <v>4189</v>
      </c>
      <c r="C241" s="248">
        <v>44509</v>
      </c>
      <c r="D241" s="161">
        <v>164</v>
      </c>
      <c r="E241" s="160" t="s">
        <v>2512</v>
      </c>
      <c r="F241" s="161">
        <v>5042331032</v>
      </c>
      <c r="G241" s="160" t="s">
        <v>2940</v>
      </c>
      <c r="H241" s="160" t="s">
        <v>82</v>
      </c>
      <c r="I241" s="160" t="s">
        <v>2942</v>
      </c>
      <c r="J241" s="161">
        <v>19310</v>
      </c>
      <c r="K241" s="160" t="s">
        <v>2525</v>
      </c>
      <c r="L241" s="164">
        <v>18</v>
      </c>
      <c r="M241" s="246"/>
      <c r="N241" s="246"/>
      <c r="O241" s="247"/>
      <c r="P241" s="247"/>
      <c r="Q241" s="247"/>
      <c r="R241" s="247"/>
      <c r="S241" s="247"/>
      <c r="T241" s="238"/>
      <c r="U241" s="238"/>
      <c r="V241" s="238"/>
      <c r="W241" s="238"/>
      <c r="X241" s="238"/>
      <c r="Y241" s="238"/>
      <c r="Z241" s="238"/>
      <c r="AA241" s="238"/>
      <c r="AB241" s="239"/>
      <c r="AC241" s="238"/>
      <c r="AE241" s="156" t="e">
        <f>SUMIFS([5]HARGA!$B$2:$B$31,[5]HARGA!$A$2:$A$31,K241)</f>
        <v>#VALUE!</v>
      </c>
      <c r="AF241" s="156" t="e">
        <f t="shared" si="3"/>
        <v>#VALUE!</v>
      </c>
    </row>
    <row r="242" spans="1:32" s="157" customFormat="1" x14ac:dyDescent="0.25">
      <c r="A242" s="149" t="s">
        <v>2506</v>
      </c>
      <c r="B242" s="160" t="s">
        <v>4189</v>
      </c>
      <c r="C242" s="248">
        <v>44509</v>
      </c>
      <c r="D242" s="161">
        <v>164</v>
      </c>
      <c r="E242" s="160" t="s">
        <v>2512</v>
      </c>
      <c r="F242" s="161">
        <v>5042331032</v>
      </c>
      <c r="G242" s="160" t="s">
        <v>2940</v>
      </c>
      <c r="H242" s="160" t="s">
        <v>82</v>
      </c>
      <c r="I242" s="160" t="s">
        <v>2942</v>
      </c>
      <c r="J242" s="160" t="s">
        <v>2517</v>
      </c>
      <c r="K242" s="160" t="s">
        <v>2518</v>
      </c>
      <c r="L242" s="164">
        <v>1152</v>
      </c>
      <c r="M242" s="246"/>
      <c r="N242" s="246"/>
      <c r="O242" s="247"/>
      <c r="P242" s="247"/>
      <c r="Q242" s="247"/>
      <c r="R242" s="247"/>
      <c r="S242" s="247"/>
      <c r="T242" s="251">
        <v>1152</v>
      </c>
      <c r="U242" s="238"/>
      <c r="V242" s="238"/>
      <c r="W242" s="238"/>
      <c r="X242" s="253">
        <f>T242-L242</f>
        <v>0</v>
      </c>
      <c r="Y242" s="238"/>
      <c r="Z242" s="238"/>
      <c r="AA242" s="238"/>
      <c r="AB242" s="239"/>
      <c r="AC242" s="238"/>
      <c r="AE242" s="156" t="e">
        <f>SUMIFS([5]HARGA!$B$2:$B$31,[5]HARGA!$A$2:$A$31,K242)</f>
        <v>#VALUE!</v>
      </c>
      <c r="AF242" s="156" t="e">
        <f t="shared" si="3"/>
        <v>#VALUE!</v>
      </c>
    </row>
    <row r="243" spans="1:32" s="157" customFormat="1" x14ac:dyDescent="0.25">
      <c r="A243" s="149" t="s">
        <v>2506</v>
      </c>
      <c r="B243" s="160" t="s">
        <v>4189</v>
      </c>
      <c r="C243" s="248">
        <v>44509</v>
      </c>
      <c r="D243" s="161">
        <v>164</v>
      </c>
      <c r="E243" s="160" t="s">
        <v>2512</v>
      </c>
      <c r="F243" s="161">
        <v>5042331032</v>
      </c>
      <c r="G243" s="160" t="s">
        <v>2940</v>
      </c>
      <c r="H243" s="160" t="s">
        <v>82</v>
      </c>
      <c r="I243" s="160" t="s">
        <v>2942</v>
      </c>
      <c r="J243" s="161">
        <v>33300</v>
      </c>
      <c r="K243" s="160" t="s">
        <v>65</v>
      </c>
      <c r="L243" s="164">
        <v>24</v>
      </c>
      <c r="M243" s="246"/>
      <c r="N243" s="246"/>
      <c r="O243" s="247"/>
      <c r="P243" s="247"/>
      <c r="Q243" s="247"/>
      <c r="R243" s="247"/>
      <c r="S243" s="247"/>
      <c r="T243" s="238"/>
      <c r="U243" s="238"/>
      <c r="V243" s="238"/>
      <c r="W243" s="238"/>
      <c r="X243" s="238"/>
      <c r="Y243" s="238"/>
      <c r="Z243" s="238"/>
      <c r="AA243" s="238"/>
      <c r="AB243" s="239"/>
      <c r="AC243" s="238"/>
      <c r="AE243" s="156" t="e">
        <f>SUMIFS([5]HARGA!$B$2:$B$31,[5]HARGA!$A$2:$A$31,K243)</f>
        <v>#VALUE!</v>
      </c>
      <c r="AF243" s="156" t="e">
        <f t="shared" si="3"/>
        <v>#VALUE!</v>
      </c>
    </row>
    <row r="244" spans="1:32" s="157" customFormat="1" x14ac:dyDescent="0.25">
      <c r="A244" s="149" t="s">
        <v>2506</v>
      </c>
      <c r="B244" s="160" t="s">
        <v>4190</v>
      </c>
      <c r="C244" s="248">
        <v>44509</v>
      </c>
      <c r="D244" s="161">
        <v>164</v>
      </c>
      <c r="E244" s="160" t="s">
        <v>2512</v>
      </c>
      <c r="F244" s="160" t="s">
        <v>2944</v>
      </c>
      <c r="G244" s="160" t="s">
        <v>2556</v>
      </c>
      <c r="H244" s="160" t="s">
        <v>606</v>
      </c>
      <c r="I244" s="160" t="s">
        <v>2950</v>
      </c>
      <c r="J244" s="161">
        <v>74559</v>
      </c>
      <c r="K244" s="160" t="s">
        <v>2524</v>
      </c>
      <c r="L244" s="164">
        <v>12</v>
      </c>
      <c r="M244" s="249">
        <v>44510</v>
      </c>
      <c r="N244" s="249" t="s">
        <v>605</v>
      </c>
      <c r="O244" s="250" t="s">
        <v>606</v>
      </c>
      <c r="P244" s="250"/>
      <c r="Q244" s="251">
        <v>21110406304</v>
      </c>
      <c r="R244" s="251" t="s">
        <v>4191</v>
      </c>
      <c r="S244" s="251">
        <v>6008162362</v>
      </c>
      <c r="U244" s="251">
        <v>12</v>
      </c>
      <c r="V244" s="238"/>
      <c r="W244" s="238"/>
      <c r="X244" s="238"/>
      <c r="Y244" s="253">
        <f>U244-L244</f>
        <v>0</v>
      </c>
      <c r="Z244" s="238"/>
      <c r="AA244" s="238"/>
      <c r="AB244" s="239"/>
      <c r="AC244" s="238"/>
      <c r="AE244" s="156" t="e">
        <f>SUMIFS([5]HARGA!$B$2:$B$31,[5]HARGA!$A$2:$A$31,K244)</f>
        <v>#VALUE!</v>
      </c>
      <c r="AF244" s="156" t="e">
        <f t="shared" si="3"/>
        <v>#VALUE!</v>
      </c>
    </row>
    <row r="245" spans="1:32" s="157" customFormat="1" x14ac:dyDescent="0.25">
      <c r="A245" s="149" t="s">
        <v>2506</v>
      </c>
      <c r="B245" s="160" t="s">
        <v>4190</v>
      </c>
      <c r="C245" s="248">
        <v>44509</v>
      </c>
      <c r="D245" s="161">
        <v>164</v>
      </c>
      <c r="E245" s="160" t="s">
        <v>2512</v>
      </c>
      <c r="F245" s="160" t="s">
        <v>2944</v>
      </c>
      <c r="G245" s="160" t="s">
        <v>2556</v>
      </c>
      <c r="H245" s="160" t="s">
        <v>606</v>
      </c>
      <c r="I245" s="160" t="s">
        <v>2950</v>
      </c>
      <c r="J245" s="161">
        <v>19310</v>
      </c>
      <c r="K245" s="160" t="s">
        <v>2525</v>
      </c>
      <c r="L245" s="164">
        <v>12</v>
      </c>
      <c r="M245" s="246"/>
      <c r="N245" s="246"/>
      <c r="O245" s="247"/>
      <c r="P245" s="247"/>
      <c r="Q245" s="247"/>
      <c r="R245" s="247"/>
      <c r="S245" s="247"/>
      <c r="T245" s="238"/>
      <c r="U245" s="238"/>
      <c r="V245" s="238"/>
      <c r="W245" s="238"/>
      <c r="X245" s="238"/>
      <c r="Y245" s="238"/>
      <c r="Z245" s="238"/>
      <c r="AA245" s="238"/>
      <c r="AB245" s="239"/>
      <c r="AC245" s="238"/>
      <c r="AE245" s="156" t="e">
        <f>SUMIFS([5]HARGA!$B$2:$B$31,[5]HARGA!$A$2:$A$31,K245)</f>
        <v>#VALUE!</v>
      </c>
      <c r="AF245" s="156" t="e">
        <f t="shared" si="3"/>
        <v>#VALUE!</v>
      </c>
    </row>
    <row r="246" spans="1:32" s="157" customFormat="1" x14ac:dyDescent="0.25">
      <c r="A246" s="149" t="s">
        <v>2506</v>
      </c>
      <c r="B246" s="160" t="s">
        <v>4190</v>
      </c>
      <c r="C246" s="248">
        <v>44509</v>
      </c>
      <c r="D246" s="161">
        <v>164</v>
      </c>
      <c r="E246" s="160" t="s">
        <v>2512</v>
      </c>
      <c r="F246" s="160" t="s">
        <v>2944</v>
      </c>
      <c r="G246" s="160" t="s">
        <v>2556</v>
      </c>
      <c r="H246" s="160" t="s">
        <v>606</v>
      </c>
      <c r="I246" s="160" t="s">
        <v>2950</v>
      </c>
      <c r="J246" s="160" t="s">
        <v>2517</v>
      </c>
      <c r="K246" s="160" t="s">
        <v>2518</v>
      </c>
      <c r="L246" s="164">
        <v>1152</v>
      </c>
      <c r="M246" s="246"/>
      <c r="N246" s="246"/>
      <c r="O246" s="247"/>
      <c r="P246" s="247"/>
      <c r="Q246" s="247"/>
      <c r="R246" s="247"/>
      <c r="S246" s="247"/>
      <c r="T246" s="251">
        <v>1152</v>
      </c>
      <c r="U246" s="238"/>
      <c r="V246" s="238"/>
      <c r="W246" s="238"/>
      <c r="X246" s="253">
        <f>T246-L246</f>
        <v>0</v>
      </c>
      <c r="Y246" s="238"/>
      <c r="Z246" s="238"/>
      <c r="AA246" s="238"/>
      <c r="AB246" s="239"/>
      <c r="AC246" s="238"/>
      <c r="AE246" s="156" t="e">
        <f>SUMIFS([5]HARGA!$B$2:$B$31,[5]HARGA!$A$2:$A$31,K246)</f>
        <v>#VALUE!</v>
      </c>
      <c r="AF246" s="156" t="e">
        <f t="shared" si="3"/>
        <v>#VALUE!</v>
      </c>
    </row>
    <row r="247" spans="1:32" s="157" customFormat="1" x14ac:dyDescent="0.25">
      <c r="A247" s="149" t="s">
        <v>2506</v>
      </c>
      <c r="B247" s="160" t="s">
        <v>4190</v>
      </c>
      <c r="C247" s="248">
        <v>44509</v>
      </c>
      <c r="D247" s="161">
        <v>164</v>
      </c>
      <c r="E247" s="160" t="s">
        <v>2512</v>
      </c>
      <c r="F247" s="160" t="s">
        <v>2944</v>
      </c>
      <c r="G247" s="160" t="s">
        <v>2556</v>
      </c>
      <c r="H247" s="160" t="s">
        <v>606</v>
      </c>
      <c r="I247" s="160" t="s">
        <v>2950</v>
      </c>
      <c r="J247" s="161">
        <v>33300</v>
      </c>
      <c r="K247" s="160" t="s">
        <v>65</v>
      </c>
      <c r="L247" s="164">
        <v>24</v>
      </c>
      <c r="M247" s="246"/>
      <c r="N247" s="246"/>
      <c r="O247" s="247"/>
      <c r="P247" s="247"/>
      <c r="Q247" s="247"/>
      <c r="R247" s="247"/>
      <c r="S247" s="247"/>
      <c r="T247" s="238"/>
      <c r="U247" s="238"/>
      <c r="V247" s="238"/>
      <c r="W247" s="238"/>
      <c r="X247" s="238"/>
      <c r="Y247" s="238"/>
      <c r="Z247" s="238"/>
      <c r="AA247" s="238"/>
      <c r="AB247" s="239"/>
      <c r="AC247" s="238"/>
      <c r="AE247" s="156" t="e">
        <f>SUMIFS([5]HARGA!$B$2:$B$31,[5]HARGA!$A$2:$A$31,K247)</f>
        <v>#VALUE!</v>
      </c>
      <c r="AF247" s="156" t="e">
        <f t="shared" si="3"/>
        <v>#VALUE!</v>
      </c>
    </row>
    <row r="248" spans="1:32" s="157" customFormat="1" x14ac:dyDescent="0.25">
      <c r="A248" s="165" t="s">
        <v>2506</v>
      </c>
      <c r="B248" s="182" t="s">
        <v>4192</v>
      </c>
      <c r="C248" s="187">
        <v>44509</v>
      </c>
      <c r="D248" s="181">
        <v>164</v>
      </c>
      <c r="E248" s="182" t="s">
        <v>2512</v>
      </c>
      <c r="F248" s="181">
        <v>5042345954</v>
      </c>
      <c r="G248" s="182" t="s">
        <v>983</v>
      </c>
      <c r="H248" s="182" t="s">
        <v>984</v>
      </c>
      <c r="I248" s="182" t="s">
        <v>2956</v>
      </c>
      <c r="J248" s="181">
        <v>74559</v>
      </c>
      <c r="K248" s="182" t="s">
        <v>2524</v>
      </c>
      <c r="L248" s="185">
        <v>15</v>
      </c>
      <c r="M248" s="241">
        <v>44509</v>
      </c>
      <c r="N248" s="241" t="s">
        <v>983</v>
      </c>
      <c r="O248" s="242" t="s">
        <v>984</v>
      </c>
      <c r="P248" s="242"/>
      <c r="Q248" s="251">
        <v>21110406295</v>
      </c>
      <c r="R248" s="251">
        <v>5042345954</v>
      </c>
      <c r="S248" s="251">
        <v>6008158819</v>
      </c>
      <c r="U248" s="251">
        <v>15</v>
      </c>
      <c r="V248" s="238"/>
      <c r="W248" s="238"/>
      <c r="X248" s="238"/>
      <c r="Y248" s="253">
        <f>U248-L248</f>
        <v>0</v>
      </c>
      <c r="Z248" s="238"/>
      <c r="AA248" s="238"/>
      <c r="AB248" s="239"/>
      <c r="AC248" s="238"/>
      <c r="AE248" s="156" t="e">
        <f>SUMIFS([5]HARGA!$B$2:$B$31,[5]HARGA!$A$2:$A$31,K248)</f>
        <v>#VALUE!</v>
      </c>
      <c r="AF248" s="156" t="e">
        <f t="shared" si="3"/>
        <v>#VALUE!</v>
      </c>
    </row>
    <row r="249" spans="1:32" s="157" customFormat="1" x14ac:dyDescent="0.25">
      <c r="A249" s="165" t="s">
        <v>2506</v>
      </c>
      <c r="B249" s="182" t="s">
        <v>4192</v>
      </c>
      <c r="C249" s="187">
        <v>44509</v>
      </c>
      <c r="D249" s="181">
        <v>164</v>
      </c>
      <c r="E249" s="182" t="s">
        <v>2512</v>
      </c>
      <c r="F249" s="181">
        <v>5042345954</v>
      </c>
      <c r="G249" s="182" t="s">
        <v>983</v>
      </c>
      <c r="H249" s="182" t="s">
        <v>984</v>
      </c>
      <c r="I249" s="182" t="s">
        <v>2956</v>
      </c>
      <c r="J249" s="181">
        <v>19310</v>
      </c>
      <c r="K249" s="182" t="s">
        <v>2525</v>
      </c>
      <c r="L249" s="185">
        <v>15</v>
      </c>
      <c r="M249" s="240"/>
      <c r="N249" s="240"/>
      <c r="O249" s="233"/>
      <c r="P249" s="233"/>
      <c r="Q249" s="247"/>
      <c r="R249" s="247"/>
      <c r="S249" s="247"/>
      <c r="T249" s="238"/>
      <c r="U249" s="238"/>
      <c r="V249" s="238"/>
      <c r="W249" s="238"/>
      <c r="X249" s="238"/>
      <c r="Y249" s="238"/>
      <c r="Z249" s="238"/>
      <c r="AA249" s="238"/>
      <c r="AB249" s="239"/>
      <c r="AC249" s="238"/>
      <c r="AE249" s="156" t="e">
        <f>SUMIFS([5]HARGA!$B$2:$B$31,[5]HARGA!$A$2:$A$31,K249)</f>
        <v>#VALUE!</v>
      </c>
      <c r="AF249" s="156" t="e">
        <f t="shared" si="3"/>
        <v>#VALUE!</v>
      </c>
    </row>
    <row r="250" spans="1:32" s="157" customFormat="1" x14ac:dyDescent="0.25">
      <c r="A250" s="165" t="s">
        <v>2506</v>
      </c>
      <c r="B250" s="182" t="s">
        <v>4192</v>
      </c>
      <c r="C250" s="187">
        <v>44509</v>
      </c>
      <c r="D250" s="181">
        <v>164</v>
      </c>
      <c r="E250" s="182" t="s">
        <v>2512</v>
      </c>
      <c r="F250" s="181">
        <v>5042345954</v>
      </c>
      <c r="G250" s="182" t="s">
        <v>983</v>
      </c>
      <c r="H250" s="182" t="s">
        <v>984</v>
      </c>
      <c r="I250" s="182" t="s">
        <v>2956</v>
      </c>
      <c r="J250" s="182" t="s">
        <v>2517</v>
      </c>
      <c r="K250" s="182" t="s">
        <v>2518</v>
      </c>
      <c r="L250" s="185">
        <v>1152</v>
      </c>
      <c r="M250" s="240"/>
      <c r="N250" s="240"/>
      <c r="O250" s="233"/>
      <c r="P250" s="233"/>
      <c r="Q250" s="247"/>
      <c r="R250" s="247"/>
      <c r="S250" s="247"/>
      <c r="T250" s="251">
        <v>1152</v>
      </c>
      <c r="U250" s="238"/>
      <c r="V250" s="238"/>
      <c r="W250" s="238"/>
      <c r="X250" s="253">
        <f>T250-L250</f>
        <v>0</v>
      </c>
      <c r="Y250" s="238"/>
      <c r="Z250" s="238"/>
      <c r="AA250" s="238"/>
      <c r="AB250" s="239"/>
      <c r="AC250" s="238"/>
      <c r="AE250" s="156" t="e">
        <f>SUMIFS([5]HARGA!$B$2:$B$31,[5]HARGA!$A$2:$A$31,K250)</f>
        <v>#VALUE!</v>
      </c>
      <c r="AF250" s="156" t="e">
        <f t="shared" si="3"/>
        <v>#VALUE!</v>
      </c>
    </row>
    <row r="251" spans="1:32" s="157" customFormat="1" x14ac:dyDescent="0.25">
      <c r="A251" s="165" t="s">
        <v>2506</v>
      </c>
      <c r="B251" s="182" t="s">
        <v>4192</v>
      </c>
      <c r="C251" s="187">
        <v>44509</v>
      </c>
      <c r="D251" s="181">
        <v>164</v>
      </c>
      <c r="E251" s="182" t="s">
        <v>2512</v>
      </c>
      <c r="F251" s="181">
        <v>5042345954</v>
      </c>
      <c r="G251" s="182" t="s">
        <v>983</v>
      </c>
      <c r="H251" s="182" t="s">
        <v>984</v>
      </c>
      <c r="I251" s="182" t="s">
        <v>2956</v>
      </c>
      <c r="J251" s="181">
        <v>33300</v>
      </c>
      <c r="K251" s="182" t="s">
        <v>65</v>
      </c>
      <c r="L251" s="185">
        <v>24</v>
      </c>
      <c r="M251" s="240"/>
      <c r="N251" s="240"/>
      <c r="O251" s="233"/>
      <c r="P251" s="233"/>
      <c r="Q251" s="247"/>
      <c r="R251" s="247"/>
      <c r="S251" s="247"/>
      <c r="T251" s="238"/>
      <c r="U251" s="238"/>
      <c r="V251" s="238"/>
      <c r="W251" s="238"/>
      <c r="X251" s="238"/>
      <c r="Y251" s="238"/>
      <c r="Z251" s="238"/>
      <c r="AA251" s="238"/>
      <c r="AB251" s="239"/>
      <c r="AC251" s="238"/>
      <c r="AE251" s="156" t="e">
        <f>SUMIFS([5]HARGA!$B$2:$B$31,[5]HARGA!$A$2:$A$31,K251)</f>
        <v>#VALUE!</v>
      </c>
      <c r="AF251" s="156" t="e">
        <f t="shared" si="3"/>
        <v>#VALUE!</v>
      </c>
    </row>
    <row r="252" spans="1:32" s="157" customFormat="1" x14ac:dyDescent="0.25">
      <c r="A252" s="165" t="s">
        <v>2506</v>
      </c>
      <c r="B252" s="182" t="s">
        <v>2981</v>
      </c>
      <c r="C252" s="187">
        <v>44509</v>
      </c>
      <c r="D252" s="181">
        <v>118</v>
      </c>
      <c r="E252" s="182" t="s">
        <v>2541</v>
      </c>
      <c r="F252" s="181">
        <v>5042356178</v>
      </c>
      <c r="G252" s="182" t="s">
        <v>2976</v>
      </c>
      <c r="H252" s="182" t="s">
        <v>1157</v>
      </c>
      <c r="I252" s="182" t="s">
        <v>2980</v>
      </c>
      <c r="J252" s="181">
        <v>10116</v>
      </c>
      <c r="K252" s="182" t="s">
        <v>279</v>
      </c>
      <c r="L252" s="185">
        <v>32</v>
      </c>
      <c r="M252" s="231" t="s">
        <v>2975</v>
      </c>
      <c r="N252" s="231">
        <v>44509</v>
      </c>
      <c r="O252" s="233"/>
      <c r="P252" s="233"/>
      <c r="Q252" s="247"/>
      <c r="R252" s="247"/>
      <c r="S252" s="247"/>
      <c r="T252" s="238"/>
      <c r="U252" s="238"/>
      <c r="V252" s="238"/>
      <c r="W252" s="238"/>
      <c r="X252" s="238"/>
      <c r="Y252" s="238"/>
      <c r="Z252" s="238"/>
      <c r="AA252" s="238"/>
      <c r="AB252" s="239"/>
      <c r="AC252" s="238"/>
      <c r="AE252" s="156" t="e">
        <f>SUMIFS([5]HARGA!$B$2:$B$31,[5]HARGA!$A$2:$A$31,K252)</f>
        <v>#VALUE!</v>
      </c>
      <c r="AF252" s="156" t="e">
        <f t="shared" si="3"/>
        <v>#VALUE!</v>
      </c>
    </row>
    <row r="253" spans="1:32" s="157" customFormat="1" x14ac:dyDescent="0.25">
      <c r="A253" s="165" t="s">
        <v>2506</v>
      </c>
      <c r="B253" s="182" t="s">
        <v>4193</v>
      </c>
      <c r="C253" s="187">
        <v>44509</v>
      </c>
      <c r="D253" s="182" t="s">
        <v>2531</v>
      </c>
      <c r="E253" s="182" t="s">
        <v>2532</v>
      </c>
      <c r="F253" s="182">
        <v>904021460006</v>
      </c>
      <c r="G253" s="182" t="s">
        <v>417</v>
      </c>
      <c r="H253" s="182" t="s">
        <v>418</v>
      </c>
      <c r="I253" s="182" t="s">
        <v>2984</v>
      </c>
      <c r="J253" s="181">
        <v>74560</v>
      </c>
      <c r="K253" s="182" t="s">
        <v>377</v>
      </c>
      <c r="L253" s="185">
        <v>17</v>
      </c>
      <c r="M253" s="240">
        <v>44510</v>
      </c>
      <c r="N253" s="240" t="s">
        <v>417</v>
      </c>
      <c r="O253" s="233" t="s">
        <v>418</v>
      </c>
      <c r="P253" s="243" t="s">
        <v>4194</v>
      </c>
      <c r="Q253" s="243" t="s">
        <v>4195</v>
      </c>
      <c r="R253" s="318">
        <v>904021460006</v>
      </c>
      <c r="S253" s="243" t="s">
        <v>4196</v>
      </c>
      <c r="T253" s="238"/>
      <c r="U253" s="238"/>
      <c r="V253" s="238"/>
      <c r="W253" s="233">
        <v>17</v>
      </c>
      <c r="X253" s="238"/>
      <c r="Y253" s="238"/>
      <c r="Z253" s="238"/>
      <c r="AA253" s="253">
        <f>W253-L253</f>
        <v>0</v>
      </c>
      <c r="AB253" s="239"/>
      <c r="AC253" s="238"/>
      <c r="AE253" s="156" t="e">
        <f>SUMIFS([5]HARGA!$B$2:$B$31,[5]HARGA!$A$2:$A$31,K253)</f>
        <v>#VALUE!</v>
      </c>
      <c r="AF253" s="156" t="e">
        <f t="shared" si="3"/>
        <v>#VALUE!</v>
      </c>
    </row>
    <row r="254" spans="1:32" s="157" customFormat="1" x14ac:dyDescent="0.25">
      <c r="A254" s="165" t="s">
        <v>2506</v>
      </c>
      <c r="B254" s="182" t="s">
        <v>4193</v>
      </c>
      <c r="C254" s="187">
        <v>44509</v>
      </c>
      <c r="D254" s="182" t="s">
        <v>2531</v>
      </c>
      <c r="E254" s="182" t="s">
        <v>2532</v>
      </c>
      <c r="F254" s="182">
        <v>904021460006</v>
      </c>
      <c r="G254" s="182" t="s">
        <v>417</v>
      </c>
      <c r="H254" s="182" t="s">
        <v>418</v>
      </c>
      <c r="I254" s="182" t="s">
        <v>2984</v>
      </c>
      <c r="J254" s="181">
        <v>29310</v>
      </c>
      <c r="K254" s="182" t="s">
        <v>2539</v>
      </c>
      <c r="L254" s="185">
        <v>17</v>
      </c>
      <c r="M254" s="240"/>
      <c r="N254" s="240"/>
      <c r="O254" s="233"/>
      <c r="P254" s="233"/>
      <c r="Q254" s="247"/>
      <c r="R254" s="247"/>
      <c r="S254" s="247"/>
      <c r="T254" s="238"/>
      <c r="U254" s="238"/>
      <c r="V254" s="238"/>
      <c r="W254" s="238"/>
      <c r="X254" s="238"/>
      <c r="Y254" s="238"/>
      <c r="Z254" s="238"/>
      <c r="AA254" s="238"/>
      <c r="AB254" s="239"/>
      <c r="AC254" s="238"/>
      <c r="AE254" s="156" t="e">
        <f>SUMIFS([5]HARGA!$B$2:$B$31,[5]HARGA!$A$2:$A$31,K254)</f>
        <v>#VALUE!</v>
      </c>
      <c r="AF254" s="156" t="e">
        <f t="shared" si="3"/>
        <v>#VALUE!</v>
      </c>
    </row>
    <row r="255" spans="1:32" s="157" customFormat="1" x14ac:dyDescent="0.25">
      <c r="A255" s="165" t="s">
        <v>2506</v>
      </c>
      <c r="B255" s="182" t="s">
        <v>4193</v>
      </c>
      <c r="C255" s="187">
        <v>44509</v>
      </c>
      <c r="D255" s="182" t="s">
        <v>2531</v>
      </c>
      <c r="E255" s="182" t="s">
        <v>2532</v>
      </c>
      <c r="F255" s="182">
        <v>904021460006</v>
      </c>
      <c r="G255" s="182" t="s">
        <v>417</v>
      </c>
      <c r="H255" s="182" t="s">
        <v>418</v>
      </c>
      <c r="I255" s="182" t="s">
        <v>2984</v>
      </c>
      <c r="J255" s="182" t="s">
        <v>2534</v>
      </c>
      <c r="K255" s="182" t="s">
        <v>2535</v>
      </c>
      <c r="L255" s="185">
        <v>1344</v>
      </c>
      <c r="M255" s="240"/>
      <c r="N255" s="240"/>
      <c r="O255" s="233"/>
      <c r="P255" s="233"/>
      <c r="Q255" s="247"/>
      <c r="R255" s="247"/>
      <c r="S255" s="247"/>
      <c r="T255" s="238"/>
      <c r="U255" s="238"/>
      <c r="V255" s="233">
        <v>1344</v>
      </c>
      <c r="W255" s="238"/>
      <c r="X255" s="238"/>
      <c r="Y255" s="238"/>
      <c r="Z255" s="253">
        <f>V255-L255</f>
        <v>0</v>
      </c>
      <c r="AA255" s="238"/>
      <c r="AB255" s="239"/>
      <c r="AC255" s="238"/>
      <c r="AE255" s="156" t="e">
        <f>SUMIFS([5]HARGA!$B$2:$B$31,[5]HARGA!$A$2:$A$31,K255)</f>
        <v>#VALUE!</v>
      </c>
      <c r="AF255" s="156" t="e">
        <f t="shared" si="3"/>
        <v>#VALUE!</v>
      </c>
    </row>
    <row r="256" spans="1:32" s="157" customFormat="1" x14ac:dyDescent="0.25">
      <c r="A256" s="149" t="s">
        <v>2506</v>
      </c>
      <c r="B256" s="166" t="s">
        <v>4197</v>
      </c>
      <c r="C256" s="167">
        <v>44509</v>
      </c>
      <c r="D256" s="168">
        <v>118</v>
      </c>
      <c r="E256" s="166" t="s">
        <v>2541</v>
      </c>
      <c r="F256" s="166" t="s">
        <v>4198</v>
      </c>
      <c r="G256" s="166" t="s">
        <v>2126</v>
      </c>
      <c r="H256" s="166" t="s">
        <v>3133</v>
      </c>
      <c r="I256" s="166" t="s">
        <v>4199</v>
      </c>
      <c r="J256" s="168">
        <v>10116</v>
      </c>
      <c r="K256" s="166" t="s">
        <v>279</v>
      </c>
      <c r="L256" s="171">
        <v>16</v>
      </c>
      <c r="M256" s="246"/>
      <c r="N256" s="246"/>
      <c r="O256" s="247"/>
      <c r="P256" s="247"/>
      <c r="Q256" s="247"/>
      <c r="R256" s="247"/>
      <c r="S256" s="247"/>
      <c r="T256" s="238"/>
      <c r="U256" s="238"/>
      <c r="V256" s="238"/>
      <c r="W256" s="238"/>
      <c r="X256" s="238"/>
      <c r="Y256" s="238"/>
      <c r="Z256" s="238"/>
      <c r="AA256" s="238"/>
      <c r="AB256" s="239"/>
      <c r="AC256" s="238"/>
      <c r="AE256" s="156" t="e">
        <f>SUMIFS([5]HARGA!$B$2:$B$31,[5]HARGA!$A$2:$A$31,K256)</f>
        <v>#VALUE!</v>
      </c>
      <c r="AF256" s="156" t="e">
        <f t="shared" si="3"/>
        <v>#VALUE!</v>
      </c>
    </row>
    <row r="257" spans="1:32" s="157" customFormat="1" x14ac:dyDescent="0.25">
      <c r="A257" s="149" t="s">
        <v>2506</v>
      </c>
      <c r="B257" s="160" t="s">
        <v>4200</v>
      </c>
      <c r="C257" s="248">
        <v>44509</v>
      </c>
      <c r="D257" s="161">
        <v>164</v>
      </c>
      <c r="E257" s="160" t="s">
        <v>2512</v>
      </c>
      <c r="F257" s="161">
        <v>5042254039</v>
      </c>
      <c r="G257" s="160" t="s">
        <v>2572</v>
      </c>
      <c r="H257" s="160" t="s">
        <v>948</v>
      </c>
      <c r="I257" s="160" t="s">
        <v>2990</v>
      </c>
      <c r="J257" s="161">
        <v>74559</v>
      </c>
      <c r="K257" s="160" t="s">
        <v>2524</v>
      </c>
      <c r="L257" s="164">
        <v>18</v>
      </c>
      <c r="M257" s="249">
        <v>44510</v>
      </c>
      <c r="N257" s="249" t="s">
        <v>2572</v>
      </c>
      <c r="O257" s="250" t="s">
        <v>948</v>
      </c>
      <c r="P257" s="250"/>
      <c r="Q257" s="282" t="s">
        <v>2988</v>
      </c>
      <c r="R257" s="300">
        <v>5042254039</v>
      </c>
      <c r="S257" s="251">
        <v>6008154054</v>
      </c>
      <c r="U257" s="251">
        <v>18</v>
      </c>
      <c r="V257" s="238"/>
      <c r="W257" s="238"/>
      <c r="X257" s="238"/>
      <c r="Y257" s="253">
        <f>U257-L257</f>
        <v>0</v>
      </c>
      <c r="Z257" s="238"/>
      <c r="AA257" s="238"/>
      <c r="AB257" s="239"/>
      <c r="AC257" s="238"/>
      <c r="AE257" s="156" t="e">
        <f>SUMIFS([5]HARGA!$B$2:$B$31,[5]HARGA!$A$2:$A$31,K257)</f>
        <v>#VALUE!</v>
      </c>
      <c r="AF257" s="156" t="e">
        <f t="shared" si="3"/>
        <v>#VALUE!</v>
      </c>
    </row>
    <row r="258" spans="1:32" s="157" customFormat="1" x14ac:dyDescent="0.25">
      <c r="A258" s="149" t="s">
        <v>2506</v>
      </c>
      <c r="B258" s="160" t="s">
        <v>4200</v>
      </c>
      <c r="C258" s="248">
        <v>44509</v>
      </c>
      <c r="D258" s="161">
        <v>164</v>
      </c>
      <c r="E258" s="160" t="s">
        <v>2512</v>
      </c>
      <c r="F258" s="161">
        <v>5042254039</v>
      </c>
      <c r="G258" s="160" t="s">
        <v>2572</v>
      </c>
      <c r="H258" s="160" t="s">
        <v>948</v>
      </c>
      <c r="I258" s="160" t="s">
        <v>2990</v>
      </c>
      <c r="J258" s="161">
        <v>19310</v>
      </c>
      <c r="K258" s="160" t="s">
        <v>2525</v>
      </c>
      <c r="L258" s="164">
        <v>18</v>
      </c>
      <c r="M258" s="246"/>
      <c r="N258" s="246"/>
      <c r="O258" s="247"/>
      <c r="P258" s="247"/>
      <c r="Q258" s="247"/>
      <c r="R258" s="247"/>
      <c r="S258" s="247"/>
      <c r="T258" s="238"/>
      <c r="U258" s="238"/>
      <c r="V258" s="238"/>
      <c r="W258" s="238"/>
      <c r="X258" s="238"/>
      <c r="Y258" s="238"/>
      <c r="Z258" s="238"/>
      <c r="AA258" s="238"/>
      <c r="AB258" s="239"/>
      <c r="AC258" s="238"/>
      <c r="AE258" s="156" t="e">
        <f>SUMIFS([5]HARGA!$B$2:$B$31,[5]HARGA!$A$2:$A$31,K258)</f>
        <v>#VALUE!</v>
      </c>
      <c r="AF258" s="156" t="e">
        <f t="shared" si="3"/>
        <v>#VALUE!</v>
      </c>
    </row>
    <row r="259" spans="1:32" s="157" customFormat="1" x14ac:dyDescent="0.25">
      <c r="A259" s="149" t="s">
        <v>2506</v>
      </c>
      <c r="B259" s="160" t="s">
        <v>4200</v>
      </c>
      <c r="C259" s="248">
        <v>44509</v>
      </c>
      <c r="D259" s="161">
        <v>164</v>
      </c>
      <c r="E259" s="160" t="s">
        <v>2512</v>
      </c>
      <c r="F259" s="161">
        <v>5042254039</v>
      </c>
      <c r="G259" s="160" t="s">
        <v>2572</v>
      </c>
      <c r="H259" s="160" t="s">
        <v>948</v>
      </c>
      <c r="I259" s="160" t="s">
        <v>2990</v>
      </c>
      <c r="J259" s="160" t="s">
        <v>2517</v>
      </c>
      <c r="K259" s="160" t="s">
        <v>2518</v>
      </c>
      <c r="L259" s="164">
        <v>1344</v>
      </c>
      <c r="M259" s="246"/>
      <c r="N259" s="246"/>
      <c r="O259" s="247"/>
      <c r="P259" s="247"/>
      <c r="Q259" s="247"/>
      <c r="R259" s="247"/>
      <c r="S259" s="247"/>
      <c r="T259" s="251">
        <v>1344</v>
      </c>
      <c r="U259" s="238"/>
      <c r="V259" s="238"/>
      <c r="W259" s="238"/>
      <c r="X259" s="253">
        <f>T259-L259</f>
        <v>0</v>
      </c>
      <c r="Y259" s="238"/>
      <c r="Z259" s="238"/>
      <c r="AA259" s="238"/>
      <c r="AB259" s="239"/>
      <c r="AC259" s="238"/>
      <c r="AE259" s="156" t="e">
        <f>SUMIFS([5]HARGA!$B$2:$B$31,[5]HARGA!$A$2:$A$31,K259)</f>
        <v>#VALUE!</v>
      </c>
      <c r="AF259" s="156" t="e">
        <f t="shared" si="3"/>
        <v>#VALUE!</v>
      </c>
    </row>
    <row r="260" spans="1:32" s="157" customFormat="1" x14ac:dyDescent="0.25">
      <c r="A260" s="149" t="s">
        <v>2506</v>
      </c>
      <c r="B260" s="160" t="s">
        <v>4200</v>
      </c>
      <c r="C260" s="248">
        <v>44509</v>
      </c>
      <c r="D260" s="161">
        <v>164</v>
      </c>
      <c r="E260" s="160" t="s">
        <v>2512</v>
      </c>
      <c r="F260" s="161">
        <v>5042254039</v>
      </c>
      <c r="G260" s="160" t="s">
        <v>2572</v>
      </c>
      <c r="H260" s="160" t="s">
        <v>948</v>
      </c>
      <c r="I260" s="160" t="s">
        <v>2990</v>
      </c>
      <c r="J260" s="161">
        <v>33300</v>
      </c>
      <c r="K260" s="160" t="s">
        <v>65</v>
      </c>
      <c r="L260" s="164">
        <v>28</v>
      </c>
      <c r="M260" s="246"/>
      <c r="N260" s="246"/>
      <c r="O260" s="247"/>
      <c r="P260" s="247"/>
      <c r="Q260" s="247"/>
      <c r="R260" s="247"/>
      <c r="S260" s="247"/>
      <c r="T260" s="238"/>
      <c r="U260" s="238"/>
      <c r="V260" s="238"/>
      <c r="W260" s="238"/>
      <c r="X260" s="238"/>
      <c r="Y260" s="238"/>
      <c r="Z260" s="238"/>
      <c r="AA260" s="238"/>
      <c r="AB260" s="239"/>
      <c r="AC260" s="238"/>
      <c r="AE260" s="156" t="e">
        <f>SUMIFS([5]HARGA!$B$2:$B$31,[5]HARGA!$A$2:$A$31,K260)</f>
        <v>#VALUE!</v>
      </c>
      <c r="AF260" s="156" t="e">
        <f t="shared" ref="AF260:AF275" si="4">AE260*L260</f>
        <v>#VALUE!</v>
      </c>
    </row>
    <row r="261" spans="1:32" s="157" customFormat="1" x14ac:dyDescent="0.25">
      <c r="A261" s="149" t="s">
        <v>2506</v>
      </c>
      <c r="B261" s="160" t="s">
        <v>2996</v>
      </c>
      <c r="C261" s="248">
        <v>44510</v>
      </c>
      <c r="D261" s="161">
        <v>118</v>
      </c>
      <c r="E261" s="160" t="s">
        <v>2541</v>
      </c>
      <c r="F261" s="161">
        <v>5042365211</v>
      </c>
      <c r="G261" s="160" t="s">
        <v>833</v>
      </c>
      <c r="H261" s="160" t="s">
        <v>834</v>
      </c>
      <c r="I261" s="160" t="s">
        <v>2995</v>
      </c>
      <c r="J261" s="161">
        <v>10116</v>
      </c>
      <c r="K261" s="160" t="s">
        <v>279</v>
      </c>
      <c r="L261" s="164">
        <v>16</v>
      </c>
      <c r="M261" s="252" t="s">
        <v>2991</v>
      </c>
      <c r="N261" s="252">
        <v>44510</v>
      </c>
      <c r="O261" s="247"/>
      <c r="P261" s="247"/>
      <c r="Q261" s="247"/>
      <c r="R261" s="247"/>
      <c r="S261" s="247"/>
      <c r="T261" s="238"/>
      <c r="U261" s="238"/>
      <c r="V261" s="238"/>
      <c r="W261" s="238"/>
      <c r="X261" s="238"/>
      <c r="Y261" s="238"/>
      <c r="Z261" s="238"/>
      <c r="AA261" s="238"/>
      <c r="AB261" s="239"/>
      <c r="AC261" s="238"/>
      <c r="AE261" s="156" t="e">
        <f>SUMIFS([5]HARGA!$B$2:$B$31,[5]HARGA!$A$2:$A$31,K261)</f>
        <v>#VALUE!</v>
      </c>
      <c r="AF261" s="156" t="e">
        <f t="shared" si="4"/>
        <v>#VALUE!</v>
      </c>
    </row>
    <row r="262" spans="1:32" s="157" customFormat="1" x14ac:dyDescent="0.25">
      <c r="A262" s="149" t="s">
        <v>2506</v>
      </c>
      <c r="B262" s="160" t="s">
        <v>3003</v>
      </c>
      <c r="C262" s="248">
        <v>44510</v>
      </c>
      <c r="D262" s="161">
        <v>118</v>
      </c>
      <c r="E262" s="160" t="s">
        <v>2541</v>
      </c>
      <c r="F262" s="161">
        <v>5042365830</v>
      </c>
      <c r="G262" s="160" t="s">
        <v>2998</v>
      </c>
      <c r="H262" s="160" t="s">
        <v>2043</v>
      </c>
      <c r="I262" s="160" t="s">
        <v>3002</v>
      </c>
      <c r="J262" s="161">
        <v>10116</v>
      </c>
      <c r="K262" s="160" t="s">
        <v>279</v>
      </c>
      <c r="L262" s="164">
        <v>16</v>
      </c>
      <c r="M262" s="252" t="s">
        <v>2997</v>
      </c>
      <c r="N262" s="252">
        <v>44510</v>
      </c>
      <c r="O262" s="247"/>
      <c r="P262" s="247"/>
      <c r="Q262" s="247"/>
      <c r="R262" s="247"/>
      <c r="S262" s="247"/>
      <c r="T262" s="238"/>
      <c r="U262" s="238"/>
      <c r="V262" s="238"/>
      <c r="W262" s="238"/>
      <c r="X262" s="238"/>
      <c r="Y262" s="238"/>
      <c r="Z262" s="238"/>
      <c r="AA262" s="238"/>
      <c r="AB262" s="239"/>
      <c r="AC262" s="238"/>
      <c r="AE262" s="156" t="e">
        <f>SUMIFS([5]HARGA!$B$2:$B$31,[5]HARGA!$A$2:$A$31,K262)</f>
        <v>#VALUE!</v>
      </c>
      <c r="AF262" s="156" t="e">
        <f t="shared" si="4"/>
        <v>#VALUE!</v>
      </c>
    </row>
    <row r="263" spans="1:32" s="157" customFormat="1" x14ac:dyDescent="0.25">
      <c r="A263" s="149" t="s">
        <v>2506</v>
      </c>
      <c r="B263" s="160" t="s">
        <v>4201</v>
      </c>
      <c r="C263" s="248">
        <v>44510</v>
      </c>
      <c r="D263" s="161">
        <v>164</v>
      </c>
      <c r="E263" s="160" t="s">
        <v>2512</v>
      </c>
      <c r="F263" s="161">
        <v>5042349514</v>
      </c>
      <c r="G263" s="160" t="s">
        <v>75</v>
      </c>
      <c r="H263" s="160" t="s">
        <v>76</v>
      </c>
      <c r="I263" s="160" t="s">
        <v>3011</v>
      </c>
      <c r="J263" s="161">
        <v>74559</v>
      </c>
      <c r="K263" s="160" t="s">
        <v>2524</v>
      </c>
      <c r="L263" s="164">
        <v>18</v>
      </c>
      <c r="M263" s="249">
        <v>44510</v>
      </c>
      <c r="N263" s="249" t="s">
        <v>75</v>
      </c>
      <c r="O263" s="250" t="s">
        <v>518</v>
      </c>
      <c r="P263" s="250"/>
      <c r="Q263" s="251">
        <v>21110406268</v>
      </c>
      <c r="R263" s="251">
        <v>5042349514</v>
      </c>
      <c r="S263" s="251">
        <v>6008157675</v>
      </c>
      <c r="U263" s="251">
        <v>18</v>
      </c>
      <c r="V263" s="238"/>
      <c r="W263" s="238"/>
      <c r="X263" s="238"/>
      <c r="Y263" s="253">
        <f>U263-L263</f>
        <v>0</v>
      </c>
      <c r="Z263" s="238"/>
      <c r="AA263" s="238"/>
      <c r="AB263" s="239"/>
      <c r="AC263" s="238"/>
      <c r="AE263" s="156" t="e">
        <f>SUMIFS([5]HARGA!$B$2:$B$31,[5]HARGA!$A$2:$A$31,K263)</f>
        <v>#VALUE!</v>
      </c>
      <c r="AF263" s="156" t="e">
        <f t="shared" si="4"/>
        <v>#VALUE!</v>
      </c>
    </row>
    <row r="264" spans="1:32" s="157" customFormat="1" x14ac:dyDescent="0.25">
      <c r="A264" s="149" t="s">
        <v>2506</v>
      </c>
      <c r="B264" s="160" t="s">
        <v>4201</v>
      </c>
      <c r="C264" s="248">
        <v>44510</v>
      </c>
      <c r="D264" s="161">
        <v>164</v>
      </c>
      <c r="E264" s="160" t="s">
        <v>2512</v>
      </c>
      <c r="F264" s="161">
        <v>5042349514</v>
      </c>
      <c r="G264" s="160" t="s">
        <v>75</v>
      </c>
      <c r="H264" s="160" t="s">
        <v>76</v>
      </c>
      <c r="I264" s="160" t="s">
        <v>3011</v>
      </c>
      <c r="J264" s="161">
        <v>19310</v>
      </c>
      <c r="K264" s="160" t="s">
        <v>2525</v>
      </c>
      <c r="L264" s="164">
        <v>18</v>
      </c>
      <c r="M264" s="246"/>
      <c r="N264" s="246"/>
      <c r="O264" s="247"/>
      <c r="P264" s="247"/>
      <c r="Q264" s="247"/>
      <c r="R264" s="247"/>
      <c r="S264" s="247"/>
      <c r="T264" s="238"/>
      <c r="U264" s="238"/>
      <c r="V264" s="238"/>
      <c r="W264" s="238"/>
      <c r="X264" s="238"/>
      <c r="Y264" s="238"/>
      <c r="Z264" s="238"/>
      <c r="AA264" s="238"/>
      <c r="AB264" s="239"/>
      <c r="AC264" s="238"/>
      <c r="AE264" s="156" t="e">
        <f>SUMIFS([5]HARGA!$B$2:$B$31,[5]HARGA!$A$2:$A$31,K264)</f>
        <v>#VALUE!</v>
      </c>
      <c r="AF264" s="156" t="e">
        <f t="shared" si="4"/>
        <v>#VALUE!</v>
      </c>
    </row>
    <row r="265" spans="1:32" s="157" customFormat="1" x14ac:dyDescent="0.25">
      <c r="A265" s="149" t="s">
        <v>2506</v>
      </c>
      <c r="B265" s="160" t="s">
        <v>4201</v>
      </c>
      <c r="C265" s="248">
        <v>44510</v>
      </c>
      <c r="D265" s="161">
        <v>164</v>
      </c>
      <c r="E265" s="160" t="s">
        <v>2512</v>
      </c>
      <c r="F265" s="161">
        <v>5042349514</v>
      </c>
      <c r="G265" s="160" t="s">
        <v>75</v>
      </c>
      <c r="H265" s="160" t="s">
        <v>76</v>
      </c>
      <c r="I265" s="160" t="s">
        <v>3011</v>
      </c>
      <c r="J265" s="160" t="s">
        <v>2517</v>
      </c>
      <c r="K265" s="160" t="s">
        <v>2518</v>
      </c>
      <c r="L265" s="164">
        <v>1344</v>
      </c>
      <c r="M265" s="246"/>
      <c r="N265" s="246"/>
      <c r="O265" s="247"/>
      <c r="P265" s="247"/>
      <c r="Q265" s="247"/>
      <c r="R265" s="247"/>
      <c r="S265" s="247"/>
      <c r="T265" s="251">
        <v>1344</v>
      </c>
      <c r="U265" s="238"/>
      <c r="V265" s="238"/>
      <c r="W265" s="238"/>
      <c r="X265" s="253">
        <f>T265-L265</f>
        <v>0</v>
      </c>
      <c r="Y265" s="238"/>
      <c r="Z265" s="238"/>
      <c r="AA265" s="238"/>
      <c r="AB265" s="239"/>
      <c r="AC265" s="238"/>
      <c r="AE265" s="156" t="e">
        <f>SUMIFS([5]HARGA!$B$2:$B$31,[5]HARGA!$A$2:$A$31,K265)</f>
        <v>#VALUE!</v>
      </c>
      <c r="AF265" s="156" t="e">
        <f t="shared" si="4"/>
        <v>#VALUE!</v>
      </c>
    </row>
    <row r="266" spans="1:32" s="157" customFormat="1" x14ac:dyDescent="0.25">
      <c r="A266" s="149" t="s">
        <v>2506</v>
      </c>
      <c r="B266" s="160" t="s">
        <v>4201</v>
      </c>
      <c r="C266" s="248">
        <v>44510</v>
      </c>
      <c r="D266" s="161">
        <v>164</v>
      </c>
      <c r="E266" s="160" t="s">
        <v>2512</v>
      </c>
      <c r="F266" s="161">
        <v>5042349514</v>
      </c>
      <c r="G266" s="160" t="s">
        <v>75</v>
      </c>
      <c r="H266" s="160" t="s">
        <v>76</v>
      </c>
      <c r="I266" s="160" t="s">
        <v>3011</v>
      </c>
      <c r="J266" s="161">
        <v>33300</v>
      </c>
      <c r="K266" s="160" t="s">
        <v>65</v>
      </c>
      <c r="L266" s="164">
        <v>28</v>
      </c>
      <c r="M266" s="246"/>
      <c r="N266" s="246"/>
      <c r="O266" s="247"/>
      <c r="P266" s="247"/>
      <c r="Q266" s="247"/>
      <c r="R266" s="247"/>
      <c r="S266" s="247"/>
      <c r="T266" s="238"/>
      <c r="U266" s="238"/>
      <c r="V266" s="238"/>
      <c r="W266" s="238"/>
      <c r="X266" s="238"/>
      <c r="Y266" s="238"/>
      <c r="Z266" s="238"/>
      <c r="AA266" s="238"/>
      <c r="AB266" s="239"/>
      <c r="AC266" s="238"/>
      <c r="AE266" s="156" t="e">
        <f>SUMIFS([5]HARGA!$B$2:$B$31,[5]HARGA!$A$2:$A$31,K266)</f>
        <v>#VALUE!</v>
      </c>
      <c r="AF266" s="156" t="e">
        <f t="shared" si="4"/>
        <v>#VALUE!</v>
      </c>
    </row>
    <row r="267" spans="1:32" s="157" customFormat="1" x14ac:dyDescent="0.25">
      <c r="A267" s="149" t="s">
        <v>2506</v>
      </c>
      <c r="B267" s="160" t="s">
        <v>4202</v>
      </c>
      <c r="C267" s="248">
        <v>44510</v>
      </c>
      <c r="D267" s="161">
        <v>164</v>
      </c>
      <c r="E267" s="160" t="s">
        <v>2512</v>
      </c>
      <c r="F267" s="161">
        <v>5042369761</v>
      </c>
      <c r="G267" s="160" t="s">
        <v>983</v>
      </c>
      <c r="H267" s="160" t="s">
        <v>984</v>
      </c>
      <c r="I267" s="160" t="s">
        <v>3018</v>
      </c>
      <c r="J267" s="161">
        <v>74559</v>
      </c>
      <c r="K267" s="160" t="s">
        <v>2524</v>
      </c>
      <c r="L267" s="164">
        <v>24</v>
      </c>
      <c r="M267" s="249">
        <v>44510</v>
      </c>
      <c r="N267" s="249" t="s">
        <v>983</v>
      </c>
      <c r="O267" s="250" t="s">
        <v>984</v>
      </c>
      <c r="P267" s="250"/>
      <c r="Q267" s="251">
        <v>21110406252</v>
      </c>
      <c r="R267" s="251">
        <v>5042369761</v>
      </c>
      <c r="S267" s="251">
        <v>6008162946</v>
      </c>
      <c r="U267" s="251">
        <v>24</v>
      </c>
      <c r="V267" s="238"/>
      <c r="W267" s="238"/>
      <c r="X267" s="238"/>
      <c r="Y267" s="253">
        <f>U267-L267</f>
        <v>0</v>
      </c>
      <c r="Z267" s="238"/>
      <c r="AA267" s="238"/>
      <c r="AB267" s="239"/>
      <c r="AC267" s="238"/>
      <c r="AE267" s="156" t="e">
        <f>SUMIFS([5]HARGA!$B$2:$B$31,[5]HARGA!$A$2:$A$31,K267)</f>
        <v>#VALUE!</v>
      </c>
      <c r="AF267" s="156" t="e">
        <f t="shared" si="4"/>
        <v>#VALUE!</v>
      </c>
    </row>
    <row r="268" spans="1:32" s="157" customFormat="1" x14ac:dyDescent="0.25">
      <c r="A268" s="149" t="s">
        <v>2506</v>
      </c>
      <c r="B268" s="160" t="s">
        <v>4202</v>
      </c>
      <c r="C268" s="248">
        <v>44510</v>
      </c>
      <c r="D268" s="161">
        <v>164</v>
      </c>
      <c r="E268" s="160" t="s">
        <v>2512</v>
      </c>
      <c r="F268" s="161">
        <v>5042369761</v>
      </c>
      <c r="G268" s="160" t="s">
        <v>983</v>
      </c>
      <c r="H268" s="160" t="s">
        <v>984</v>
      </c>
      <c r="I268" s="160" t="s">
        <v>3018</v>
      </c>
      <c r="J268" s="161">
        <v>19310</v>
      </c>
      <c r="K268" s="160" t="s">
        <v>2525</v>
      </c>
      <c r="L268" s="164">
        <v>24</v>
      </c>
      <c r="M268" s="246"/>
      <c r="N268" s="246"/>
      <c r="O268" s="247"/>
      <c r="P268" s="247"/>
      <c r="Q268" s="247"/>
      <c r="R268" s="247"/>
      <c r="S268" s="247"/>
      <c r="T268" s="238"/>
      <c r="U268" s="238"/>
      <c r="V268" s="238"/>
      <c r="W268" s="238"/>
      <c r="X268" s="238"/>
      <c r="Y268" s="238"/>
      <c r="Z268" s="238"/>
      <c r="AA268" s="238"/>
      <c r="AB268" s="239"/>
      <c r="AC268" s="238"/>
      <c r="AE268" s="156" t="e">
        <f>SUMIFS([5]HARGA!$B$2:$B$31,[5]HARGA!$A$2:$A$31,K268)</f>
        <v>#VALUE!</v>
      </c>
      <c r="AF268" s="156" t="e">
        <f t="shared" si="4"/>
        <v>#VALUE!</v>
      </c>
    </row>
    <row r="269" spans="1:32" s="157" customFormat="1" x14ac:dyDescent="0.25">
      <c r="A269" s="149" t="s">
        <v>2506</v>
      </c>
      <c r="B269" s="160" t="s">
        <v>4202</v>
      </c>
      <c r="C269" s="248">
        <v>44510</v>
      </c>
      <c r="D269" s="161">
        <v>164</v>
      </c>
      <c r="E269" s="160" t="s">
        <v>2512</v>
      </c>
      <c r="F269" s="161">
        <v>5042369761</v>
      </c>
      <c r="G269" s="160" t="s">
        <v>983</v>
      </c>
      <c r="H269" s="160" t="s">
        <v>984</v>
      </c>
      <c r="I269" s="160" t="s">
        <v>3018</v>
      </c>
      <c r="J269" s="160" t="s">
        <v>2517</v>
      </c>
      <c r="K269" s="160" t="s">
        <v>2518</v>
      </c>
      <c r="L269" s="164">
        <v>1152</v>
      </c>
      <c r="M269" s="246"/>
      <c r="N269" s="246"/>
      <c r="O269" s="247"/>
      <c r="P269" s="247"/>
      <c r="Q269" s="247"/>
      <c r="R269" s="247"/>
      <c r="S269" s="247"/>
      <c r="T269" s="251">
        <v>1152</v>
      </c>
      <c r="U269" s="238"/>
      <c r="V269" s="238"/>
      <c r="W269" s="238"/>
      <c r="X269" s="253">
        <f>T269-L269</f>
        <v>0</v>
      </c>
      <c r="Y269" s="238"/>
      <c r="Z269" s="238"/>
      <c r="AA269" s="238"/>
      <c r="AB269" s="239"/>
      <c r="AC269" s="238"/>
      <c r="AE269" s="156" t="e">
        <f>SUMIFS([5]HARGA!$B$2:$B$31,[5]HARGA!$A$2:$A$31,K269)</f>
        <v>#VALUE!</v>
      </c>
      <c r="AF269" s="156" t="e">
        <f t="shared" si="4"/>
        <v>#VALUE!</v>
      </c>
    </row>
    <row r="270" spans="1:32" s="157" customFormat="1" x14ac:dyDescent="0.25">
      <c r="A270" s="149" t="s">
        <v>2506</v>
      </c>
      <c r="B270" s="160" t="s">
        <v>4202</v>
      </c>
      <c r="C270" s="248">
        <v>44510</v>
      </c>
      <c r="D270" s="161">
        <v>164</v>
      </c>
      <c r="E270" s="160" t="s">
        <v>2512</v>
      </c>
      <c r="F270" s="161">
        <v>5042369761</v>
      </c>
      <c r="G270" s="160" t="s">
        <v>983</v>
      </c>
      <c r="H270" s="160" t="s">
        <v>984</v>
      </c>
      <c r="I270" s="160" t="s">
        <v>3018</v>
      </c>
      <c r="J270" s="161">
        <v>33300</v>
      </c>
      <c r="K270" s="160" t="s">
        <v>65</v>
      </c>
      <c r="L270" s="164">
        <v>24</v>
      </c>
      <c r="M270" s="246"/>
      <c r="N270" s="246"/>
      <c r="O270" s="247"/>
      <c r="P270" s="247"/>
      <c r="Q270" s="247"/>
      <c r="R270" s="247"/>
      <c r="S270" s="247"/>
      <c r="T270" s="238"/>
      <c r="U270" s="238"/>
      <c r="V270" s="238"/>
      <c r="W270" s="238"/>
      <c r="X270" s="238"/>
      <c r="Y270" s="238"/>
      <c r="Z270" s="238"/>
      <c r="AA270" s="238"/>
      <c r="AB270" s="239"/>
      <c r="AC270" s="238"/>
      <c r="AE270" s="156" t="e">
        <f>SUMIFS([5]HARGA!$B$2:$B$31,[5]HARGA!$A$2:$A$31,K270)</f>
        <v>#VALUE!</v>
      </c>
      <c r="AF270" s="156" t="e">
        <f t="shared" si="4"/>
        <v>#VALUE!</v>
      </c>
    </row>
    <row r="271" spans="1:32" s="157" customFormat="1" x14ac:dyDescent="0.25">
      <c r="A271" s="165" t="s">
        <v>2506</v>
      </c>
      <c r="B271" s="257" t="s">
        <v>3024</v>
      </c>
      <c r="C271" s="258">
        <v>44510</v>
      </c>
      <c r="D271" s="259">
        <v>118</v>
      </c>
      <c r="E271" s="257" t="s">
        <v>2541</v>
      </c>
      <c r="F271" s="259">
        <v>5042362324</v>
      </c>
      <c r="G271" s="257" t="s">
        <v>784</v>
      </c>
      <c r="H271" s="257" t="s">
        <v>785</v>
      </c>
      <c r="I271" s="257" t="s">
        <v>3023</v>
      </c>
      <c r="J271" s="259">
        <v>10116</v>
      </c>
      <c r="K271" s="257" t="s">
        <v>279</v>
      </c>
      <c r="L271" s="260">
        <v>32</v>
      </c>
      <c r="M271" s="261" t="s">
        <v>3019</v>
      </c>
      <c r="N271" s="261">
        <v>44510</v>
      </c>
      <c r="O271" s="262"/>
      <c r="P271" s="262"/>
      <c r="Q271" s="262"/>
      <c r="R271" s="262"/>
      <c r="S271" s="262"/>
      <c r="T271" s="263"/>
      <c r="U271" s="263"/>
      <c r="V271" s="263"/>
      <c r="W271" s="263"/>
      <c r="X271" s="263"/>
      <c r="Y271" s="263"/>
      <c r="Z271" s="263"/>
      <c r="AA271" s="263"/>
      <c r="AB271" s="288"/>
      <c r="AC271" s="238"/>
      <c r="AE271" s="156" t="e">
        <f>SUMIFS([5]HARGA!$B$2:$B$31,[5]HARGA!$A$2:$A$31,K271)</f>
        <v>#VALUE!</v>
      </c>
      <c r="AF271" s="156" t="e">
        <f t="shared" si="4"/>
        <v>#VALUE!</v>
      </c>
    </row>
    <row r="272" spans="1:32" s="157" customFormat="1" x14ac:dyDescent="0.25">
      <c r="A272" s="182" t="s">
        <v>2506</v>
      </c>
      <c r="B272" s="182" t="s">
        <v>3030</v>
      </c>
      <c r="C272" s="187">
        <v>44510</v>
      </c>
      <c r="D272" s="181">
        <v>118</v>
      </c>
      <c r="E272" s="182" t="s">
        <v>2541</v>
      </c>
      <c r="F272" s="181">
        <v>5042372923</v>
      </c>
      <c r="G272" s="182" t="s">
        <v>1141</v>
      </c>
      <c r="H272" s="182" t="s">
        <v>1142</v>
      </c>
      <c r="I272" s="182" t="s">
        <v>3029</v>
      </c>
      <c r="J272" s="181">
        <v>10116</v>
      </c>
      <c r="K272" s="182" t="s">
        <v>279</v>
      </c>
      <c r="L272" s="185">
        <v>32</v>
      </c>
      <c r="M272" s="231" t="s">
        <v>3025</v>
      </c>
      <c r="N272" s="231">
        <v>44510</v>
      </c>
      <c r="O272" s="233"/>
      <c r="P272" s="233"/>
      <c r="Q272" s="233"/>
      <c r="R272" s="233"/>
      <c r="S272" s="233"/>
      <c r="T272" s="236"/>
      <c r="U272" s="236"/>
      <c r="V272" s="236"/>
      <c r="W272" s="236"/>
      <c r="X272" s="236"/>
      <c r="Y272" s="236"/>
      <c r="Z272" s="236"/>
      <c r="AA272" s="236"/>
      <c r="AB272" s="239"/>
      <c r="AC272" s="238"/>
      <c r="AE272" s="156" t="e">
        <f>SUMIFS([5]HARGA!$B$2:$B$31,[5]HARGA!$A$2:$A$31,K272)</f>
        <v>#VALUE!</v>
      </c>
      <c r="AF272" s="156" t="e">
        <f t="shared" si="4"/>
        <v>#VALUE!</v>
      </c>
    </row>
    <row r="273" spans="1:32" s="157" customFormat="1" x14ac:dyDescent="0.25">
      <c r="A273" s="182" t="s">
        <v>2506</v>
      </c>
      <c r="B273" s="182" t="s">
        <v>4203</v>
      </c>
      <c r="C273" s="187">
        <v>44510</v>
      </c>
      <c r="D273" s="181">
        <v>164</v>
      </c>
      <c r="E273" s="182" t="s">
        <v>2512</v>
      </c>
      <c r="F273" s="181">
        <v>5042365371</v>
      </c>
      <c r="G273" s="182" t="s">
        <v>2158</v>
      </c>
      <c r="H273" s="182" t="s">
        <v>82</v>
      </c>
      <c r="I273" s="182" t="s">
        <v>3038</v>
      </c>
      <c r="J273" s="181">
        <v>33300</v>
      </c>
      <c r="K273" s="182" t="s">
        <v>65</v>
      </c>
      <c r="L273" s="185">
        <v>24</v>
      </c>
      <c r="M273" s="241">
        <v>44513</v>
      </c>
      <c r="N273" s="241" t="s">
        <v>2158</v>
      </c>
      <c r="O273" s="242" t="s">
        <v>82</v>
      </c>
      <c r="P273" s="242"/>
      <c r="Q273" s="245">
        <v>21110406262</v>
      </c>
      <c r="R273" s="245">
        <v>5042365371</v>
      </c>
      <c r="S273" s="245">
        <v>6008171388</v>
      </c>
      <c r="T273" s="236"/>
      <c r="U273" s="236"/>
      <c r="V273" s="236"/>
      <c r="W273" s="236"/>
      <c r="X273" s="236"/>
      <c r="Y273" s="236"/>
      <c r="Z273" s="236"/>
      <c r="AA273" s="236"/>
      <c r="AB273" s="291" t="s">
        <v>4204</v>
      </c>
      <c r="AC273" s="238"/>
      <c r="AE273" s="156" t="e">
        <f>SUMIFS([5]HARGA!$B$2:$B$31,[5]HARGA!$A$2:$A$31,K273)</f>
        <v>#VALUE!</v>
      </c>
      <c r="AF273" s="156" t="e">
        <f t="shared" si="4"/>
        <v>#VALUE!</v>
      </c>
    </row>
    <row r="274" spans="1:32" s="157" customFormat="1" x14ac:dyDescent="0.25">
      <c r="A274" s="182"/>
      <c r="B274" s="182" t="s">
        <v>4203</v>
      </c>
      <c r="C274" s="187">
        <v>44510</v>
      </c>
      <c r="D274" s="181">
        <v>164</v>
      </c>
      <c r="E274" s="182" t="s">
        <v>2512</v>
      </c>
      <c r="F274" s="181">
        <v>5042365371</v>
      </c>
      <c r="G274" s="182" t="s">
        <v>2158</v>
      </c>
      <c r="H274" s="182" t="s">
        <v>82</v>
      </c>
      <c r="I274" s="182" t="s">
        <v>3038</v>
      </c>
      <c r="J274" s="182" t="s">
        <v>2517</v>
      </c>
      <c r="K274" s="182" t="s">
        <v>2518</v>
      </c>
      <c r="L274" s="185">
        <v>0</v>
      </c>
      <c r="M274" s="241"/>
      <c r="N274" s="241"/>
      <c r="O274" s="242"/>
      <c r="P274" s="242"/>
      <c r="Q274" s="245"/>
      <c r="R274" s="245"/>
      <c r="S274" s="245"/>
      <c r="T274" s="236">
        <v>1152</v>
      </c>
      <c r="U274" s="236"/>
      <c r="V274" s="236"/>
      <c r="W274" s="236"/>
      <c r="X274" s="237">
        <f>T274-L274</f>
        <v>1152</v>
      </c>
      <c r="Y274" s="236"/>
      <c r="Z274" s="236"/>
      <c r="AA274" s="236"/>
      <c r="AB274" s="239"/>
      <c r="AC274" s="238"/>
      <c r="AE274" s="156" t="e">
        <f>SUMIFS([5]HARGA!$B$2:$B$31,[5]HARGA!$A$2:$A$31,K274)</f>
        <v>#VALUE!</v>
      </c>
      <c r="AF274" s="156" t="e">
        <f t="shared" si="4"/>
        <v>#VALUE!</v>
      </c>
    </row>
    <row r="275" spans="1:32" s="157" customFormat="1" x14ac:dyDescent="0.25">
      <c r="A275" s="182"/>
      <c r="B275" s="182" t="s">
        <v>4203</v>
      </c>
      <c r="C275" s="187">
        <v>44510</v>
      </c>
      <c r="D275" s="181">
        <v>164</v>
      </c>
      <c r="E275" s="182" t="s">
        <v>2512</v>
      </c>
      <c r="F275" s="181">
        <v>5042365371</v>
      </c>
      <c r="G275" s="182" t="s">
        <v>2158</v>
      </c>
      <c r="H275" s="182" t="s">
        <v>82</v>
      </c>
      <c r="I275" s="182" t="s">
        <v>3038</v>
      </c>
      <c r="J275" s="182" t="s">
        <v>2517</v>
      </c>
      <c r="K275" s="182" t="s">
        <v>2518</v>
      </c>
      <c r="L275" s="185">
        <v>0</v>
      </c>
      <c r="M275" s="241">
        <v>44513</v>
      </c>
      <c r="N275" s="241" t="s">
        <v>2158</v>
      </c>
      <c r="O275" s="242" t="s">
        <v>82</v>
      </c>
      <c r="P275" s="319" t="s">
        <v>4205</v>
      </c>
      <c r="Q275" s="245"/>
      <c r="R275" s="245"/>
      <c r="S275" s="245">
        <v>6008171388</v>
      </c>
      <c r="T275" s="236">
        <v>-1152</v>
      </c>
      <c r="U275" s="236"/>
      <c r="V275" s="236"/>
      <c r="W275" s="236"/>
      <c r="X275" s="237">
        <f>T275-L275</f>
        <v>-1152</v>
      </c>
      <c r="Y275" s="236"/>
      <c r="Z275" s="236"/>
      <c r="AA275" s="236"/>
      <c r="AB275" s="239" t="s">
        <v>4206</v>
      </c>
      <c r="AC275" s="238"/>
      <c r="AE275" s="156" t="e">
        <f>SUMIFS([5]HARGA!$B$2:$B$31,[5]HARGA!$A$2:$A$31,K275)</f>
        <v>#VALUE!</v>
      </c>
      <c r="AF275" s="156" t="e">
        <f t="shared" si="4"/>
        <v>#VALUE!</v>
      </c>
    </row>
    <row r="276" spans="1:32" s="157" customFormat="1" x14ac:dyDescent="0.25">
      <c r="A276" s="149" t="s">
        <v>2506</v>
      </c>
      <c r="B276" s="320" t="s">
        <v>3046</v>
      </c>
      <c r="C276" s="321">
        <v>44511</v>
      </c>
      <c r="D276" s="161">
        <v>118</v>
      </c>
      <c r="E276" s="160" t="s">
        <v>2541</v>
      </c>
      <c r="F276" s="161">
        <v>5042387246</v>
      </c>
      <c r="G276" s="160" t="s">
        <v>2998</v>
      </c>
      <c r="H276" s="160" t="s">
        <v>2043</v>
      </c>
      <c r="I276" s="160" t="s">
        <v>3045</v>
      </c>
      <c r="J276" s="161">
        <v>10116</v>
      </c>
      <c r="K276" s="160" t="s">
        <v>279</v>
      </c>
      <c r="L276" s="164">
        <v>16</v>
      </c>
      <c r="M276" s="322" t="s">
        <v>3041</v>
      </c>
      <c r="N276" s="322">
        <v>44511</v>
      </c>
      <c r="O276" s="238"/>
      <c r="P276" s="238"/>
      <c r="Q276" s="238"/>
      <c r="R276" s="238"/>
      <c r="S276" s="238"/>
      <c r="T276" s="238"/>
      <c r="U276" s="238"/>
      <c r="V276" s="238"/>
      <c r="W276" s="238"/>
      <c r="X276" s="238"/>
      <c r="Y276" s="238"/>
      <c r="Z276" s="238"/>
      <c r="AA276" s="238"/>
      <c r="AB276" s="238"/>
      <c r="AC276" s="238"/>
    </row>
    <row r="277" spans="1:32" s="157" customFormat="1" x14ac:dyDescent="0.25">
      <c r="A277" s="165" t="s">
        <v>2506</v>
      </c>
      <c r="B277" s="182" t="s">
        <v>4207</v>
      </c>
      <c r="C277" s="187">
        <v>44510</v>
      </c>
      <c r="D277" s="181">
        <v>164</v>
      </c>
      <c r="E277" s="182" t="s">
        <v>2512</v>
      </c>
      <c r="F277" s="181">
        <v>5042344301</v>
      </c>
      <c r="G277" s="182" t="s">
        <v>2572</v>
      </c>
      <c r="H277" s="182" t="s">
        <v>948</v>
      </c>
      <c r="I277" s="182" t="s">
        <v>3054</v>
      </c>
      <c r="J277" s="181">
        <v>74559</v>
      </c>
      <c r="K277" s="182" t="s">
        <v>2524</v>
      </c>
      <c r="L277" s="185">
        <v>18</v>
      </c>
      <c r="M277" s="241">
        <v>44511</v>
      </c>
      <c r="N277" s="241" t="s">
        <v>2572</v>
      </c>
      <c r="O277" s="242" t="s">
        <v>948</v>
      </c>
      <c r="P277" s="242"/>
      <c r="Q277" s="243" t="s">
        <v>3048</v>
      </c>
      <c r="R277" s="244">
        <v>5042344301</v>
      </c>
      <c r="S277" s="245">
        <v>6008163597</v>
      </c>
      <c r="T277" s="236"/>
      <c r="U277" s="245">
        <v>18</v>
      </c>
      <c r="V277" s="236"/>
      <c r="W277" s="236"/>
      <c r="X277" s="236"/>
      <c r="Y277" s="237">
        <f>U277-L277</f>
        <v>0</v>
      </c>
      <c r="Z277" s="236"/>
      <c r="AA277" s="236"/>
      <c r="AB277" s="239"/>
      <c r="AC277" s="238"/>
      <c r="AE277" s="156" t="e">
        <f>SUMIFS([5]HARGA!$B$2:$B$31,[5]HARGA!$A$2:$A$31,K277)</f>
        <v>#VALUE!</v>
      </c>
      <c r="AF277" s="156" t="e">
        <f t="shared" ref="AF277:AF340" si="5">AE277*L277</f>
        <v>#VALUE!</v>
      </c>
    </row>
    <row r="278" spans="1:32" s="157" customFormat="1" x14ac:dyDescent="0.25">
      <c r="A278" s="149" t="s">
        <v>2506</v>
      </c>
      <c r="B278" s="160" t="s">
        <v>4207</v>
      </c>
      <c r="C278" s="248">
        <v>44510</v>
      </c>
      <c r="D278" s="161">
        <v>164</v>
      </c>
      <c r="E278" s="160" t="s">
        <v>2512</v>
      </c>
      <c r="F278" s="161">
        <v>5042344301</v>
      </c>
      <c r="G278" s="160" t="s">
        <v>2572</v>
      </c>
      <c r="H278" s="160" t="s">
        <v>948</v>
      </c>
      <c r="I278" s="160" t="s">
        <v>3054</v>
      </c>
      <c r="J278" s="161">
        <v>19310</v>
      </c>
      <c r="K278" s="160" t="s">
        <v>2525</v>
      </c>
      <c r="L278" s="164">
        <v>18</v>
      </c>
      <c r="M278" s="246"/>
      <c r="N278" s="246"/>
      <c r="O278" s="233"/>
      <c r="P278" s="233"/>
      <c r="Q278" s="233"/>
      <c r="R278" s="233"/>
      <c r="S278" s="233"/>
      <c r="T278" s="236"/>
      <c r="U278" s="236"/>
      <c r="V278" s="236"/>
      <c r="W278" s="236"/>
      <c r="X278" s="236"/>
      <c r="Y278" s="236"/>
      <c r="Z278" s="236"/>
      <c r="AA278" s="236"/>
      <c r="AB278" s="239"/>
      <c r="AC278" s="238"/>
      <c r="AE278" s="156" t="e">
        <f>SUMIFS([5]HARGA!$B$2:$B$31,[5]HARGA!$A$2:$A$31,K278)</f>
        <v>#VALUE!</v>
      </c>
      <c r="AF278" s="156" t="e">
        <f t="shared" si="5"/>
        <v>#VALUE!</v>
      </c>
    </row>
    <row r="279" spans="1:32" s="157" customFormat="1" x14ac:dyDescent="0.25">
      <c r="A279" s="149" t="s">
        <v>2506</v>
      </c>
      <c r="B279" s="160" t="s">
        <v>4207</v>
      </c>
      <c r="C279" s="248">
        <v>44510</v>
      </c>
      <c r="D279" s="161">
        <v>164</v>
      </c>
      <c r="E279" s="160" t="s">
        <v>2512</v>
      </c>
      <c r="F279" s="161">
        <v>5042344301</v>
      </c>
      <c r="G279" s="160" t="s">
        <v>2572</v>
      </c>
      <c r="H279" s="160" t="s">
        <v>948</v>
      </c>
      <c r="I279" s="160" t="s">
        <v>3054</v>
      </c>
      <c r="J279" s="160" t="s">
        <v>2517</v>
      </c>
      <c r="K279" s="160" t="s">
        <v>2518</v>
      </c>
      <c r="L279" s="164">
        <v>1344</v>
      </c>
      <c r="M279" s="246"/>
      <c r="N279" s="246"/>
      <c r="O279" s="247"/>
      <c r="P279" s="247"/>
      <c r="Q279" s="247"/>
      <c r="R279" s="247"/>
      <c r="S279" s="247"/>
      <c r="T279" s="251">
        <v>1344</v>
      </c>
      <c r="U279" s="238"/>
      <c r="V279" s="238"/>
      <c r="W279" s="238"/>
      <c r="X279" s="253">
        <f>T279-L279</f>
        <v>0</v>
      </c>
      <c r="Y279" s="238"/>
      <c r="Z279" s="238"/>
      <c r="AA279" s="238"/>
      <c r="AB279" s="239"/>
      <c r="AC279" s="238"/>
      <c r="AE279" s="156" t="e">
        <f>SUMIFS([5]HARGA!$B$2:$B$31,[5]HARGA!$A$2:$A$31,K279)</f>
        <v>#VALUE!</v>
      </c>
      <c r="AF279" s="156" t="e">
        <f t="shared" si="5"/>
        <v>#VALUE!</v>
      </c>
    </row>
    <row r="280" spans="1:32" s="157" customFormat="1" x14ac:dyDescent="0.25">
      <c r="A280" s="149" t="s">
        <v>2506</v>
      </c>
      <c r="B280" s="160" t="s">
        <v>4207</v>
      </c>
      <c r="C280" s="248">
        <v>44510</v>
      </c>
      <c r="D280" s="161">
        <v>164</v>
      </c>
      <c r="E280" s="160" t="s">
        <v>2512</v>
      </c>
      <c r="F280" s="161">
        <v>5042344301</v>
      </c>
      <c r="G280" s="160" t="s">
        <v>2572</v>
      </c>
      <c r="H280" s="160" t="s">
        <v>948</v>
      </c>
      <c r="I280" s="160" t="s">
        <v>3054</v>
      </c>
      <c r="J280" s="161">
        <v>33300</v>
      </c>
      <c r="K280" s="160" t="s">
        <v>65</v>
      </c>
      <c r="L280" s="164">
        <v>28</v>
      </c>
      <c r="M280" s="246"/>
      <c r="N280" s="246"/>
      <c r="O280" s="247"/>
      <c r="P280" s="247"/>
      <c r="Q280" s="247"/>
      <c r="R280" s="247"/>
      <c r="S280" s="247"/>
      <c r="T280" s="238"/>
      <c r="U280" s="238"/>
      <c r="V280" s="238"/>
      <c r="W280" s="238"/>
      <c r="X280" s="238"/>
      <c r="Y280" s="238"/>
      <c r="Z280" s="238"/>
      <c r="AA280" s="238"/>
      <c r="AB280" s="239"/>
      <c r="AC280" s="238"/>
      <c r="AE280" s="156" t="e">
        <f>SUMIFS([5]HARGA!$B$2:$B$31,[5]HARGA!$A$2:$A$31,K280)</f>
        <v>#VALUE!</v>
      </c>
      <c r="AF280" s="156" t="e">
        <f t="shared" si="5"/>
        <v>#VALUE!</v>
      </c>
    </row>
    <row r="281" spans="1:32" s="157" customFormat="1" x14ac:dyDescent="0.25">
      <c r="A281" s="149" t="s">
        <v>2506</v>
      </c>
      <c r="B281" s="160" t="s">
        <v>4208</v>
      </c>
      <c r="C281" s="248">
        <v>44510</v>
      </c>
      <c r="D281" s="161">
        <v>164</v>
      </c>
      <c r="E281" s="160" t="s">
        <v>2512</v>
      </c>
      <c r="F281" s="161">
        <v>5042369836</v>
      </c>
      <c r="G281" s="160" t="s">
        <v>2556</v>
      </c>
      <c r="H281" s="160" t="s">
        <v>606</v>
      </c>
      <c r="I281" s="160" t="s">
        <v>3061</v>
      </c>
      <c r="J281" s="161">
        <v>74559</v>
      </c>
      <c r="K281" s="160" t="s">
        <v>2524</v>
      </c>
      <c r="L281" s="164">
        <v>13</v>
      </c>
      <c r="M281" s="249">
        <v>44517</v>
      </c>
      <c r="N281" s="249" t="s">
        <v>605</v>
      </c>
      <c r="O281" s="250" t="s">
        <v>606</v>
      </c>
      <c r="P281" s="250"/>
      <c r="Q281" s="282" t="s">
        <v>3056</v>
      </c>
      <c r="R281" s="300">
        <v>5042369836</v>
      </c>
      <c r="S281" s="251">
        <v>6008153107</v>
      </c>
      <c r="U281" s="251">
        <v>13</v>
      </c>
      <c r="V281" s="238"/>
      <c r="W281" s="238"/>
      <c r="X281" s="238"/>
      <c r="Y281" s="253">
        <f>U281-L281</f>
        <v>0</v>
      </c>
      <c r="Z281" s="238"/>
      <c r="AA281" s="238"/>
      <c r="AB281" s="239"/>
      <c r="AC281" s="238"/>
      <c r="AE281" s="156" t="e">
        <f>SUMIFS([5]HARGA!$B$2:$B$31,[5]HARGA!$A$2:$A$31,K281)</f>
        <v>#VALUE!</v>
      </c>
      <c r="AF281" s="156" t="e">
        <f t="shared" si="5"/>
        <v>#VALUE!</v>
      </c>
    </row>
    <row r="282" spans="1:32" s="157" customFormat="1" x14ac:dyDescent="0.25">
      <c r="A282" s="149" t="s">
        <v>2506</v>
      </c>
      <c r="B282" s="160" t="s">
        <v>4208</v>
      </c>
      <c r="C282" s="248">
        <v>44510</v>
      </c>
      <c r="D282" s="161">
        <v>164</v>
      </c>
      <c r="E282" s="160" t="s">
        <v>2512</v>
      </c>
      <c r="F282" s="161">
        <v>5042369836</v>
      </c>
      <c r="G282" s="160" t="s">
        <v>2556</v>
      </c>
      <c r="H282" s="160" t="s">
        <v>606</v>
      </c>
      <c r="I282" s="160" t="s">
        <v>3061</v>
      </c>
      <c r="J282" s="161">
        <v>19310</v>
      </c>
      <c r="K282" s="160" t="s">
        <v>2525</v>
      </c>
      <c r="L282" s="164">
        <v>13</v>
      </c>
      <c r="M282" s="246"/>
      <c r="N282" s="246"/>
      <c r="O282" s="247"/>
      <c r="P282" s="247"/>
      <c r="Q282" s="247"/>
      <c r="R282" s="247"/>
      <c r="S282" s="247"/>
      <c r="T282" s="238"/>
      <c r="U282" s="238"/>
      <c r="V282" s="238"/>
      <c r="W282" s="238"/>
      <c r="X282" s="238"/>
      <c r="Y282" s="238"/>
      <c r="Z282" s="238"/>
      <c r="AA282" s="238"/>
      <c r="AB282" s="239"/>
      <c r="AC282" s="238"/>
      <c r="AE282" s="156" t="e">
        <f>SUMIFS([5]HARGA!$B$2:$B$31,[5]HARGA!$A$2:$A$31,K282)</f>
        <v>#VALUE!</v>
      </c>
      <c r="AF282" s="156" t="e">
        <f t="shared" si="5"/>
        <v>#VALUE!</v>
      </c>
    </row>
    <row r="283" spans="1:32" s="157" customFormat="1" x14ac:dyDescent="0.25">
      <c r="A283" s="149" t="s">
        <v>2506</v>
      </c>
      <c r="B283" s="160" t="s">
        <v>4208</v>
      </c>
      <c r="C283" s="248">
        <v>44510</v>
      </c>
      <c r="D283" s="161">
        <v>164</v>
      </c>
      <c r="E283" s="160" t="s">
        <v>2512</v>
      </c>
      <c r="F283" s="161">
        <v>5042369836</v>
      </c>
      <c r="G283" s="160" t="s">
        <v>2556</v>
      </c>
      <c r="H283" s="160" t="s">
        <v>606</v>
      </c>
      <c r="I283" s="160" t="s">
        <v>3061</v>
      </c>
      <c r="J283" s="160" t="s">
        <v>2517</v>
      </c>
      <c r="K283" s="160" t="s">
        <v>2518</v>
      </c>
      <c r="L283" s="164">
        <v>1152</v>
      </c>
      <c r="M283" s="246"/>
      <c r="N283" s="246"/>
      <c r="O283" s="247"/>
      <c r="P283" s="247"/>
      <c r="Q283" s="247"/>
      <c r="R283" s="247"/>
      <c r="S283" s="247"/>
      <c r="T283" s="251">
        <v>1152</v>
      </c>
      <c r="U283" s="238"/>
      <c r="V283" s="238"/>
      <c r="W283" s="238"/>
      <c r="X283" s="253">
        <f>T283-L283</f>
        <v>0</v>
      </c>
      <c r="Y283" s="238"/>
      <c r="Z283" s="238"/>
      <c r="AA283" s="238"/>
      <c r="AB283" s="239"/>
      <c r="AC283" s="238"/>
      <c r="AE283" s="156" t="e">
        <f>SUMIFS([5]HARGA!$B$2:$B$31,[5]HARGA!$A$2:$A$31,K283)</f>
        <v>#VALUE!</v>
      </c>
      <c r="AF283" s="156" t="e">
        <f t="shared" si="5"/>
        <v>#VALUE!</v>
      </c>
    </row>
    <row r="284" spans="1:32" s="157" customFormat="1" ht="15.75" customHeight="1" x14ac:dyDescent="0.25">
      <c r="A284" s="149" t="s">
        <v>2506</v>
      </c>
      <c r="B284" s="160" t="s">
        <v>4208</v>
      </c>
      <c r="C284" s="248">
        <v>44510</v>
      </c>
      <c r="D284" s="161">
        <v>164</v>
      </c>
      <c r="E284" s="160" t="s">
        <v>2512</v>
      </c>
      <c r="F284" s="161">
        <v>5042369836</v>
      </c>
      <c r="G284" s="160" t="s">
        <v>2556</v>
      </c>
      <c r="H284" s="160" t="s">
        <v>606</v>
      </c>
      <c r="I284" s="160" t="s">
        <v>3061</v>
      </c>
      <c r="J284" s="161">
        <v>33300</v>
      </c>
      <c r="K284" s="160" t="s">
        <v>65</v>
      </c>
      <c r="L284" s="164">
        <v>24</v>
      </c>
      <c r="M284" s="246"/>
      <c r="N284" s="246"/>
      <c r="O284" s="247"/>
      <c r="P284" s="247"/>
      <c r="Q284" s="247"/>
      <c r="R284" s="247"/>
      <c r="S284" s="247"/>
      <c r="T284" s="238"/>
      <c r="U284" s="238"/>
      <c r="V284" s="238"/>
      <c r="W284" s="238"/>
      <c r="X284" s="238"/>
      <c r="Y284" s="238"/>
      <c r="Z284" s="238"/>
      <c r="AA284" s="238"/>
      <c r="AB284" s="239"/>
      <c r="AC284" s="238"/>
      <c r="AE284" s="156" t="e">
        <f>SUMIFS([5]HARGA!$B$2:$B$31,[5]HARGA!$A$2:$A$31,K284)</f>
        <v>#VALUE!</v>
      </c>
      <c r="AF284" s="156" t="e">
        <f t="shared" si="5"/>
        <v>#VALUE!</v>
      </c>
    </row>
    <row r="285" spans="1:32" s="157" customFormat="1" x14ac:dyDescent="0.25">
      <c r="A285" s="149" t="s">
        <v>2506</v>
      </c>
      <c r="B285" s="160" t="s">
        <v>4209</v>
      </c>
      <c r="C285" s="248">
        <v>44511</v>
      </c>
      <c r="D285" s="161">
        <v>164</v>
      </c>
      <c r="E285" s="160" t="s">
        <v>2512</v>
      </c>
      <c r="F285" s="161">
        <v>5042380862</v>
      </c>
      <c r="G285" s="160" t="s">
        <v>983</v>
      </c>
      <c r="H285" s="160" t="s">
        <v>984</v>
      </c>
      <c r="I285" s="160" t="s">
        <v>3069</v>
      </c>
      <c r="J285" s="161">
        <v>74559</v>
      </c>
      <c r="K285" s="160" t="s">
        <v>2524</v>
      </c>
      <c r="L285" s="164">
        <v>24</v>
      </c>
      <c r="M285" s="249">
        <v>44511</v>
      </c>
      <c r="N285" s="249" t="s">
        <v>983</v>
      </c>
      <c r="O285" s="250" t="s">
        <v>984</v>
      </c>
      <c r="P285" s="250"/>
      <c r="Q285" s="251">
        <v>21110406232</v>
      </c>
      <c r="R285" s="251">
        <v>5042380862</v>
      </c>
      <c r="S285" s="251">
        <v>6008162193</v>
      </c>
      <c r="U285" s="251">
        <v>24</v>
      </c>
      <c r="V285" s="238"/>
      <c r="W285" s="238"/>
      <c r="X285" s="238"/>
      <c r="Y285" s="253">
        <f>U285-L285</f>
        <v>0</v>
      </c>
      <c r="Z285" s="238"/>
      <c r="AA285" s="238"/>
      <c r="AB285" s="239"/>
      <c r="AC285" s="238"/>
      <c r="AE285" s="156" t="e">
        <f>SUMIFS([5]HARGA!$B$2:$B$31,[5]HARGA!$A$2:$A$31,K285)</f>
        <v>#VALUE!</v>
      </c>
      <c r="AF285" s="156" t="e">
        <f t="shared" si="5"/>
        <v>#VALUE!</v>
      </c>
    </row>
    <row r="286" spans="1:32" s="157" customFormat="1" x14ac:dyDescent="0.25">
      <c r="A286" s="149" t="s">
        <v>2506</v>
      </c>
      <c r="B286" s="160" t="s">
        <v>4209</v>
      </c>
      <c r="C286" s="248">
        <v>44511</v>
      </c>
      <c r="D286" s="161">
        <v>164</v>
      </c>
      <c r="E286" s="160" t="s">
        <v>2512</v>
      </c>
      <c r="F286" s="161">
        <v>5042380862</v>
      </c>
      <c r="G286" s="160" t="s">
        <v>983</v>
      </c>
      <c r="H286" s="160" t="s">
        <v>984</v>
      </c>
      <c r="I286" s="160" t="s">
        <v>3069</v>
      </c>
      <c r="J286" s="161">
        <v>19310</v>
      </c>
      <c r="K286" s="160" t="s">
        <v>2525</v>
      </c>
      <c r="L286" s="164">
        <v>24</v>
      </c>
      <c r="M286" s="246"/>
      <c r="N286" s="246"/>
      <c r="O286" s="247"/>
      <c r="P286" s="247"/>
      <c r="Q286" s="247"/>
      <c r="R286" s="247"/>
      <c r="S286" s="247"/>
      <c r="T286" s="238"/>
      <c r="U286" s="238"/>
      <c r="V286" s="238"/>
      <c r="W286" s="238"/>
      <c r="X286" s="238"/>
      <c r="Y286" s="238"/>
      <c r="Z286" s="238"/>
      <c r="AA286" s="238"/>
      <c r="AB286" s="239"/>
      <c r="AC286" s="238"/>
      <c r="AE286" s="156" t="e">
        <f>SUMIFS([5]HARGA!$B$2:$B$31,[5]HARGA!$A$2:$A$31,K286)</f>
        <v>#VALUE!</v>
      </c>
      <c r="AF286" s="156" t="e">
        <f t="shared" si="5"/>
        <v>#VALUE!</v>
      </c>
    </row>
    <row r="287" spans="1:32" s="157" customFormat="1" x14ac:dyDescent="0.25">
      <c r="A287" s="149" t="s">
        <v>2506</v>
      </c>
      <c r="B287" s="160" t="s">
        <v>4209</v>
      </c>
      <c r="C287" s="248">
        <v>44511</v>
      </c>
      <c r="D287" s="161">
        <v>164</v>
      </c>
      <c r="E287" s="160" t="s">
        <v>2512</v>
      </c>
      <c r="F287" s="161">
        <v>5042380862</v>
      </c>
      <c r="G287" s="160" t="s">
        <v>983</v>
      </c>
      <c r="H287" s="160" t="s">
        <v>984</v>
      </c>
      <c r="I287" s="160" t="s">
        <v>3069</v>
      </c>
      <c r="J287" s="160" t="s">
        <v>2517</v>
      </c>
      <c r="K287" s="160" t="s">
        <v>2518</v>
      </c>
      <c r="L287" s="164">
        <v>1152</v>
      </c>
      <c r="M287" s="246"/>
      <c r="N287" s="246"/>
      <c r="O287" s="247"/>
      <c r="P287" s="247"/>
      <c r="Q287" s="247"/>
      <c r="R287" s="247"/>
      <c r="S287" s="247"/>
      <c r="T287" s="251">
        <v>1152</v>
      </c>
      <c r="U287" s="238"/>
      <c r="V287" s="238"/>
      <c r="W287" s="238"/>
      <c r="X287" s="253">
        <f>T287-L287</f>
        <v>0</v>
      </c>
      <c r="Y287" s="238"/>
      <c r="Z287" s="238"/>
      <c r="AA287" s="238"/>
      <c r="AB287" s="239"/>
      <c r="AC287" s="238"/>
      <c r="AE287" s="156" t="e">
        <f>SUMIFS([5]HARGA!$B$2:$B$31,[5]HARGA!$A$2:$A$31,K287)</f>
        <v>#VALUE!</v>
      </c>
      <c r="AF287" s="156" t="e">
        <f t="shared" si="5"/>
        <v>#VALUE!</v>
      </c>
    </row>
    <row r="288" spans="1:32" s="157" customFormat="1" x14ac:dyDescent="0.25">
      <c r="A288" s="149" t="s">
        <v>2506</v>
      </c>
      <c r="B288" s="160" t="s">
        <v>4209</v>
      </c>
      <c r="C288" s="248">
        <v>44511</v>
      </c>
      <c r="D288" s="161">
        <v>164</v>
      </c>
      <c r="E288" s="160" t="s">
        <v>2512</v>
      </c>
      <c r="F288" s="161">
        <v>5042380862</v>
      </c>
      <c r="G288" s="160" t="s">
        <v>983</v>
      </c>
      <c r="H288" s="160" t="s">
        <v>984</v>
      </c>
      <c r="I288" s="160" t="s">
        <v>3069</v>
      </c>
      <c r="J288" s="161">
        <v>33300</v>
      </c>
      <c r="K288" s="160" t="s">
        <v>65</v>
      </c>
      <c r="L288" s="164">
        <v>24</v>
      </c>
      <c r="M288" s="246"/>
      <c r="N288" s="246"/>
      <c r="O288" s="247"/>
      <c r="P288" s="247"/>
      <c r="Q288" s="247"/>
      <c r="R288" s="247"/>
      <c r="S288" s="247"/>
      <c r="T288" s="238"/>
      <c r="U288" s="238"/>
      <c r="V288" s="238"/>
      <c r="W288" s="238"/>
      <c r="X288" s="238"/>
      <c r="Y288" s="238"/>
      <c r="Z288" s="238"/>
      <c r="AA288" s="238"/>
      <c r="AB288" s="239"/>
      <c r="AC288" s="238"/>
      <c r="AE288" s="156" t="e">
        <f>SUMIFS([5]HARGA!$B$2:$B$31,[5]HARGA!$A$2:$A$31,K288)</f>
        <v>#VALUE!</v>
      </c>
      <c r="AF288" s="156" t="e">
        <f t="shared" si="5"/>
        <v>#VALUE!</v>
      </c>
    </row>
    <row r="289" spans="1:32" s="157" customFormat="1" x14ac:dyDescent="0.25">
      <c r="A289" s="149" t="s">
        <v>2506</v>
      </c>
      <c r="B289" s="160" t="s">
        <v>3083</v>
      </c>
      <c r="C289" s="248">
        <v>44511</v>
      </c>
      <c r="D289" s="161">
        <v>118</v>
      </c>
      <c r="E289" s="160" t="s">
        <v>2541</v>
      </c>
      <c r="F289" s="161">
        <v>5042385682</v>
      </c>
      <c r="G289" s="160" t="s">
        <v>1524</v>
      </c>
      <c r="H289" s="160" t="s">
        <v>3078</v>
      </c>
      <c r="I289" s="160" t="s">
        <v>3082</v>
      </c>
      <c r="J289" s="161">
        <v>10116</v>
      </c>
      <c r="K289" s="160" t="s">
        <v>279</v>
      </c>
      <c r="L289" s="164">
        <v>32</v>
      </c>
      <c r="M289" s="252" t="s">
        <v>3077</v>
      </c>
      <c r="N289" s="252">
        <v>44511</v>
      </c>
      <c r="O289" s="247"/>
      <c r="P289" s="247"/>
      <c r="Q289" s="247"/>
      <c r="R289" s="247"/>
      <c r="S289" s="247"/>
      <c r="T289" s="238"/>
      <c r="U289" s="238"/>
      <c r="V289" s="238"/>
      <c r="W289" s="238"/>
      <c r="X289" s="238"/>
      <c r="Y289" s="238"/>
      <c r="Z289" s="238"/>
      <c r="AA289" s="238"/>
      <c r="AB289" s="239"/>
      <c r="AC289" s="238"/>
      <c r="AE289" s="156" t="e">
        <f>SUMIFS([5]HARGA!$B$2:$B$31,[5]HARGA!$A$2:$A$31,K289)</f>
        <v>#VALUE!</v>
      </c>
      <c r="AF289" s="156" t="e">
        <f t="shared" si="5"/>
        <v>#VALUE!</v>
      </c>
    </row>
    <row r="290" spans="1:32" s="157" customFormat="1" x14ac:dyDescent="0.25">
      <c r="A290" s="149" t="s">
        <v>2506</v>
      </c>
      <c r="B290" s="160" t="s">
        <v>4210</v>
      </c>
      <c r="C290" s="248">
        <v>44511</v>
      </c>
      <c r="D290" s="161">
        <v>164</v>
      </c>
      <c r="E290" s="160" t="s">
        <v>2512</v>
      </c>
      <c r="F290" s="161">
        <v>5042380885</v>
      </c>
      <c r="G290" s="160" t="s">
        <v>75</v>
      </c>
      <c r="H290" s="160" t="s">
        <v>76</v>
      </c>
      <c r="I290" s="160" t="s">
        <v>3090</v>
      </c>
      <c r="J290" s="161">
        <v>74559</v>
      </c>
      <c r="K290" s="160" t="s">
        <v>2524</v>
      </c>
      <c r="L290" s="164">
        <v>18</v>
      </c>
      <c r="M290" s="249">
        <v>44511</v>
      </c>
      <c r="N290" s="249" t="s">
        <v>75</v>
      </c>
      <c r="O290" s="250" t="s">
        <v>518</v>
      </c>
      <c r="P290" s="250"/>
      <c r="Q290" s="251">
        <v>21110406236</v>
      </c>
      <c r="R290" s="251">
        <v>5042380885</v>
      </c>
      <c r="S290" s="251">
        <v>6008166330</v>
      </c>
      <c r="U290" s="251">
        <v>18</v>
      </c>
      <c r="V290" s="238"/>
      <c r="W290" s="238"/>
      <c r="X290" s="238"/>
      <c r="Y290" s="253">
        <f>U290-L290</f>
        <v>0</v>
      </c>
      <c r="Z290" s="238"/>
      <c r="AA290" s="238"/>
      <c r="AB290" s="239"/>
      <c r="AC290" s="238"/>
      <c r="AE290" s="156" t="e">
        <f>SUMIFS([5]HARGA!$B$2:$B$31,[5]HARGA!$A$2:$A$31,K290)</f>
        <v>#VALUE!</v>
      </c>
      <c r="AF290" s="156" t="e">
        <f t="shared" si="5"/>
        <v>#VALUE!</v>
      </c>
    </row>
    <row r="291" spans="1:32" s="157" customFormat="1" x14ac:dyDescent="0.25">
      <c r="A291" s="149" t="s">
        <v>2506</v>
      </c>
      <c r="B291" s="160" t="s">
        <v>4210</v>
      </c>
      <c r="C291" s="248">
        <v>44511</v>
      </c>
      <c r="D291" s="161">
        <v>164</v>
      </c>
      <c r="E291" s="160" t="s">
        <v>2512</v>
      </c>
      <c r="F291" s="161">
        <v>5042380885</v>
      </c>
      <c r="G291" s="160" t="s">
        <v>75</v>
      </c>
      <c r="H291" s="160" t="s">
        <v>76</v>
      </c>
      <c r="I291" s="160" t="s">
        <v>3090</v>
      </c>
      <c r="J291" s="161">
        <v>19310</v>
      </c>
      <c r="K291" s="160" t="s">
        <v>2525</v>
      </c>
      <c r="L291" s="164">
        <v>18</v>
      </c>
      <c r="M291" s="246"/>
      <c r="N291" s="246"/>
      <c r="O291" s="247"/>
      <c r="P291" s="247"/>
      <c r="Q291" s="247"/>
      <c r="R291" s="247"/>
      <c r="S291" s="247"/>
      <c r="T291" s="238"/>
      <c r="U291" s="238"/>
      <c r="V291" s="238"/>
      <c r="W291" s="238"/>
      <c r="X291" s="238"/>
      <c r="Y291" s="238"/>
      <c r="Z291" s="238"/>
      <c r="AA291" s="238"/>
      <c r="AB291" s="239"/>
      <c r="AC291" s="238"/>
      <c r="AE291" s="156" t="e">
        <f>SUMIFS([5]HARGA!$B$2:$B$31,[5]HARGA!$A$2:$A$31,K291)</f>
        <v>#VALUE!</v>
      </c>
      <c r="AF291" s="156" t="e">
        <f t="shared" si="5"/>
        <v>#VALUE!</v>
      </c>
    </row>
    <row r="292" spans="1:32" s="157" customFormat="1" x14ac:dyDescent="0.25">
      <c r="A292" s="149" t="s">
        <v>2506</v>
      </c>
      <c r="B292" s="160" t="s">
        <v>4210</v>
      </c>
      <c r="C292" s="248">
        <v>44511</v>
      </c>
      <c r="D292" s="161">
        <v>164</v>
      </c>
      <c r="E292" s="160" t="s">
        <v>2512</v>
      </c>
      <c r="F292" s="161">
        <v>5042380885</v>
      </c>
      <c r="G292" s="160" t="s">
        <v>75</v>
      </c>
      <c r="H292" s="160" t="s">
        <v>76</v>
      </c>
      <c r="I292" s="160" t="s">
        <v>3090</v>
      </c>
      <c r="J292" s="160" t="s">
        <v>2517</v>
      </c>
      <c r="K292" s="160" t="s">
        <v>2518</v>
      </c>
      <c r="L292" s="164">
        <v>1344</v>
      </c>
      <c r="M292" s="246"/>
      <c r="N292" s="246"/>
      <c r="O292" s="247"/>
      <c r="P292" s="247"/>
      <c r="Q292" s="247"/>
      <c r="R292" s="247"/>
      <c r="S292" s="247"/>
      <c r="T292" s="251">
        <v>1344</v>
      </c>
      <c r="U292" s="238"/>
      <c r="V292" s="238"/>
      <c r="W292" s="238"/>
      <c r="X292" s="253">
        <f>T292-L292</f>
        <v>0</v>
      </c>
      <c r="Y292" s="238"/>
      <c r="Z292" s="238"/>
      <c r="AA292" s="238"/>
      <c r="AB292" s="239"/>
      <c r="AC292" s="238"/>
      <c r="AE292" s="156" t="e">
        <f>SUMIFS([5]HARGA!$B$2:$B$31,[5]HARGA!$A$2:$A$31,K292)</f>
        <v>#VALUE!</v>
      </c>
      <c r="AF292" s="156" t="e">
        <f t="shared" si="5"/>
        <v>#VALUE!</v>
      </c>
    </row>
    <row r="293" spans="1:32" s="157" customFormat="1" x14ac:dyDescent="0.25">
      <c r="A293" s="149" t="s">
        <v>2506</v>
      </c>
      <c r="B293" s="160" t="s">
        <v>4210</v>
      </c>
      <c r="C293" s="248">
        <v>44511</v>
      </c>
      <c r="D293" s="161">
        <v>164</v>
      </c>
      <c r="E293" s="160" t="s">
        <v>2512</v>
      </c>
      <c r="F293" s="161">
        <v>5042380885</v>
      </c>
      <c r="G293" s="160" t="s">
        <v>75</v>
      </c>
      <c r="H293" s="160" t="s">
        <v>76</v>
      </c>
      <c r="I293" s="160" t="s">
        <v>3090</v>
      </c>
      <c r="J293" s="161">
        <v>33300</v>
      </c>
      <c r="K293" s="160" t="s">
        <v>65</v>
      </c>
      <c r="L293" s="164">
        <v>28</v>
      </c>
      <c r="M293" s="246"/>
      <c r="N293" s="246"/>
      <c r="O293" s="247"/>
      <c r="P293" s="247"/>
      <c r="Q293" s="247"/>
      <c r="R293" s="247"/>
      <c r="S293" s="247"/>
      <c r="T293" s="238"/>
      <c r="U293" s="238"/>
      <c r="V293" s="238"/>
      <c r="W293" s="238"/>
      <c r="X293" s="238"/>
      <c r="Y293" s="238"/>
      <c r="Z293" s="238"/>
      <c r="AA293" s="238"/>
      <c r="AB293" s="239"/>
      <c r="AC293" s="238"/>
      <c r="AE293" s="156" t="e">
        <f>SUMIFS([5]HARGA!$B$2:$B$31,[5]HARGA!$A$2:$A$31,K293)</f>
        <v>#VALUE!</v>
      </c>
      <c r="AF293" s="156" t="e">
        <f t="shared" si="5"/>
        <v>#VALUE!</v>
      </c>
    </row>
    <row r="294" spans="1:32" s="157" customFormat="1" x14ac:dyDescent="0.25">
      <c r="A294" s="149" t="s">
        <v>2506</v>
      </c>
      <c r="B294" s="160" t="s">
        <v>3095</v>
      </c>
      <c r="C294" s="248">
        <v>44511</v>
      </c>
      <c r="D294" s="161">
        <v>118</v>
      </c>
      <c r="E294" s="160" t="s">
        <v>2541</v>
      </c>
      <c r="F294" s="161">
        <v>5042385697</v>
      </c>
      <c r="G294" s="160" t="s">
        <v>169</v>
      </c>
      <c r="H294" s="160" t="s">
        <v>854</v>
      </c>
      <c r="I294" s="160" t="s">
        <v>3094</v>
      </c>
      <c r="J294" s="161">
        <v>10116</v>
      </c>
      <c r="K294" s="160" t="s">
        <v>279</v>
      </c>
      <c r="L294" s="164">
        <v>16</v>
      </c>
      <c r="M294" s="252" t="s">
        <v>3091</v>
      </c>
      <c r="N294" s="252">
        <v>44511</v>
      </c>
      <c r="O294" s="247"/>
      <c r="P294" s="247"/>
      <c r="Q294" s="247"/>
      <c r="R294" s="247"/>
      <c r="S294" s="247"/>
      <c r="T294" s="238"/>
      <c r="U294" s="238"/>
      <c r="V294" s="238"/>
      <c r="W294" s="238"/>
      <c r="X294" s="238"/>
      <c r="Y294" s="238"/>
      <c r="Z294" s="238"/>
      <c r="AA294" s="238"/>
      <c r="AB294" s="239"/>
      <c r="AC294" s="238"/>
      <c r="AE294" s="156" t="e">
        <f>SUMIFS([5]HARGA!$B$2:$B$31,[5]HARGA!$A$2:$A$31,K294)</f>
        <v>#VALUE!</v>
      </c>
      <c r="AF294" s="156" t="e">
        <f t="shared" si="5"/>
        <v>#VALUE!</v>
      </c>
    </row>
    <row r="295" spans="1:32" s="157" customFormat="1" x14ac:dyDescent="0.25">
      <c r="A295" s="149" t="s">
        <v>2506</v>
      </c>
      <c r="B295" s="160" t="s">
        <v>4211</v>
      </c>
      <c r="C295" s="248">
        <v>44511</v>
      </c>
      <c r="D295" s="161">
        <v>164</v>
      </c>
      <c r="E295" s="160" t="s">
        <v>2512</v>
      </c>
      <c r="F295" s="161">
        <v>5042387541</v>
      </c>
      <c r="G295" s="160" t="s">
        <v>2572</v>
      </c>
      <c r="H295" s="160" t="s">
        <v>948</v>
      </c>
      <c r="I295" s="160" t="s">
        <v>3103</v>
      </c>
      <c r="J295" s="161">
        <v>74559</v>
      </c>
      <c r="K295" s="160" t="s">
        <v>2524</v>
      </c>
      <c r="L295" s="164">
        <v>18</v>
      </c>
      <c r="M295" s="249">
        <v>44512</v>
      </c>
      <c r="N295" s="249" t="s">
        <v>2572</v>
      </c>
      <c r="O295" s="250" t="s">
        <v>948</v>
      </c>
      <c r="P295" s="250"/>
      <c r="Q295" s="282" t="s">
        <v>3097</v>
      </c>
      <c r="R295" s="300">
        <v>5042387541</v>
      </c>
      <c r="S295" s="251">
        <v>6008169127</v>
      </c>
      <c r="U295" s="251">
        <v>18</v>
      </c>
      <c r="V295" s="238"/>
      <c r="W295" s="238"/>
      <c r="X295" s="238"/>
      <c r="Y295" s="253">
        <f>U295-L295</f>
        <v>0</v>
      </c>
      <c r="Z295" s="238"/>
      <c r="AA295" s="238"/>
      <c r="AB295" s="239"/>
      <c r="AC295" s="238"/>
      <c r="AE295" s="156" t="e">
        <f>SUMIFS([5]HARGA!$B$2:$B$31,[5]HARGA!$A$2:$A$31,K295)</f>
        <v>#VALUE!</v>
      </c>
      <c r="AF295" s="156" t="e">
        <f t="shared" si="5"/>
        <v>#VALUE!</v>
      </c>
    </row>
    <row r="296" spans="1:32" s="157" customFormat="1" x14ac:dyDescent="0.25">
      <c r="A296" s="149" t="s">
        <v>2506</v>
      </c>
      <c r="B296" s="160" t="s">
        <v>4211</v>
      </c>
      <c r="C296" s="248">
        <v>44511</v>
      </c>
      <c r="D296" s="161">
        <v>164</v>
      </c>
      <c r="E296" s="160" t="s">
        <v>2512</v>
      </c>
      <c r="F296" s="161">
        <v>5042387541</v>
      </c>
      <c r="G296" s="160" t="s">
        <v>2572</v>
      </c>
      <c r="H296" s="160" t="s">
        <v>948</v>
      </c>
      <c r="I296" s="160" t="s">
        <v>3103</v>
      </c>
      <c r="J296" s="161">
        <v>19310</v>
      </c>
      <c r="K296" s="160" t="s">
        <v>2525</v>
      </c>
      <c r="L296" s="164">
        <v>18</v>
      </c>
      <c r="M296" s="246"/>
      <c r="N296" s="246"/>
      <c r="O296" s="247"/>
      <c r="P296" s="247"/>
      <c r="Q296" s="247"/>
      <c r="R296" s="247"/>
      <c r="S296" s="247"/>
      <c r="T296" s="238"/>
      <c r="U296" s="238"/>
      <c r="V296" s="238"/>
      <c r="W296" s="238"/>
      <c r="X296" s="238"/>
      <c r="Y296" s="238"/>
      <c r="Z296" s="238"/>
      <c r="AA296" s="238"/>
      <c r="AB296" s="239"/>
      <c r="AC296" s="238"/>
      <c r="AE296" s="156" t="e">
        <f>SUMIFS([5]HARGA!$B$2:$B$31,[5]HARGA!$A$2:$A$31,K296)</f>
        <v>#VALUE!</v>
      </c>
      <c r="AF296" s="156" t="e">
        <f t="shared" si="5"/>
        <v>#VALUE!</v>
      </c>
    </row>
    <row r="297" spans="1:32" s="157" customFormat="1" x14ac:dyDescent="0.25">
      <c r="A297" s="149" t="s">
        <v>2506</v>
      </c>
      <c r="B297" s="160" t="s">
        <v>4211</v>
      </c>
      <c r="C297" s="248">
        <v>44511</v>
      </c>
      <c r="D297" s="161">
        <v>164</v>
      </c>
      <c r="E297" s="160" t="s">
        <v>2512</v>
      </c>
      <c r="F297" s="161">
        <v>5042387541</v>
      </c>
      <c r="G297" s="160" t="s">
        <v>2572</v>
      </c>
      <c r="H297" s="160" t="s">
        <v>948</v>
      </c>
      <c r="I297" s="160" t="s">
        <v>3103</v>
      </c>
      <c r="J297" s="160" t="s">
        <v>2517</v>
      </c>
      <c r="K297" s="160" t="s">
        <v>2518</v>
      </c>
      <c r="L297" s="164">
        <v>1344</v>
      </c>
      <c r="M297" s="246"/>
      <c r="N297" s="246"/>
      <c r="O297" s="247"/>
      <c r="P297" s="247"/>
      <c r="Q297" s="247"/>
      <c r="R297" s="247"/>
      <c r="S297" s="247"/>
      <c r="T297" s="251">
        <v>1344</v>
      </c>
      <c r="U297" s="238"/>
      <c r="V297" s="238"/>
      <c r="W297" s="238"/>
      <c r="X297" s="253">
        <f>T297-L297</f>
        <v>0</v>
      </c>
      <c r="Y297" s="238"/>
      <c r="Z297" s="238"/>
      <c r="AA297" s="238"/>
      <c r="AB297" s="239"/>
      <c r="AC297" s="238"/>
      <c r="AE297" s="156" t="e">
        <f>SUMIFS([5]HARGA!$B$2:$B$31,[5]HARGA!$A$2:$A$31,K297)</f>
        <v>#VALUE!</v>
      </c>
      <c r="AF297" s="156" t="e">
        <f t="shared" si="5"/>
        <v>#VALUE!</v>
      </c>
    </row>
    <row r="298" spans="1:32" s="157" customFormat="1" x14ac:dyDescent="0.25">
      <c r="A298" s="149" t="s">
        <v>2506</v>
      </c>
      <c r="B298" s="160" t="s">
        <v>4211</v>
      </c>
      <c r="C298" s="248">
        <v>44511</v>
      </c>
      <c r="D298" s="161">
        <v>164</v>
      </c>
      <c r="E298" s="160" t="s">
        <v>2512</v>
      </c>
      <c r="F298" s="161">
        <v>5042387541</v>
      </c>
      <c r="G298" s="160" t="s">
        <v>2572</v>
      </c>
      <c r="H298" s="160" t="s">
        <v>948</v>
      </c>
      <c r="I298" s="160" t="s">
        <v>3103</v>
      </c>
      <c r="J298" s="161">
        <v>33300</v>
      </c>
      <c r="K298" s="160" t="s">
        <v>65</v>
      </c>
      <c r="L298" s="164">
        <v>28</v>
      </c>
      <c r="M298" s="246"/>
      <c r="N298" s="246"/>
      <c r="O298" s="247"/>
      <c r="P298" s="247"/>
      <c r="Q298" s="247"/>
      <c r="R298" s="247"/>
      <c r="S298" s="247"/>
      <c r="T298" s="238"/>
      <c r="U298" s="238"/>
      <c r="V298" s="238"/>
      <c r="W298" s="238"/>
      <c r="X298" s="238"/>
      <c r="Y298" s="238"/>
      <c r="Z298" s="238"/>
      <c r="AA298" s="238"/>
      <c r="AB298" s="239"/>
      <c r="AC298" s="238"/>
      <c r="AE298" s="156" t="e">
        <f>SUMIFS([5]HARGA!$B$2:$B$31,[5]HARGA!$A$2:$A$31,K298)</f>
        <v>#VALUE!</v>
      </c>
      <c r="AF298" s="156" t="e">
        <f t="shared" si="5"/>
        <v>#VALUE!</v>
      </c>
    </row>
    <row r="299" spans="1:32" s="157" customFormat="1" x14ac:dyDescent="0.25">
      <c r="A299" s="149" t="s">
        <v>2506</v>
      </c>
      <c r="B299" s="160" t="s">
        <v>4212</v>
      </c>
      <c r="C299" s="248">
        <v>44511</v>
      </c>
      <c r="D299" s="161">
        <v>164</v>
      </c>
      <c r="E299" s="160" t="s">
        <v>2512</v>
      </c>
      <c r="F299" s="161">
        <v>5042397321</v>
      </c>
      <c r="G299" s="160" t="s">
        <v>983</v>
      </c>
      <c r="H299" s="160" t="s">
        <v>984</v>
      </c>
      <c r="I299" s="160" t="s">
        <v>3110</v>
      </c>
      <c r="J299" s="161">
        <v>74559</v>
      </c>
      <c r="K299" s="160" t="s">
        <v>2524</v>
      </c>
      <c r="L299" s="164">
        <v>24</v>
      </c>
      <c r="M299" s="249">
        <v>44511</v>
      </c>
      <c r="N299" s="249" t="s">
        <v>983</v>
      </c>
      <c r="O299" s="250" t="s">
        <v>984</v>
      </c>
      <c r="P299" s="250"/>
      <c r="Q299" s="251">
        <v>21110406205</v>
      </c>
      <c r="R299" s="251">
        <v>5042397321</v>
      </c>
      <c r="S299" s="251">
        <v>6008163717</v>
      </c>
      <c r="U299" s="251">
        <v>24</v>
      </c>
      <c r="V299" s="238"/>
      <c r="W299" s="238"/>
      <c r="X299" s="238"/>
      <c r="Y299" s="253">
        <f>U299-L299</f>
        <v>0</v>
      </c>
      <c r="Z299" s="238"/>
      <c r="AA299" s="238"/>
      <c r="AB299" s="239"/>
      <c r="AC299" s="238"/>
      <c r="AE299" s="156" t="e">
        <f>SUMIFS([5]HARGA!$B$2:$B$31,[5]HARGA!$A$2:$A$31,K299)</f>
        <v>#VALUE!</v>
      </c>
      <c r="AF299" s="156" t="e">
        <f t="shared" si="5"/>
        <v>#VALUE!</v>
      </c>
    </row>
    <row r="300" spans="1:32" s="157" customFormat="1" x14ac:dyDescent="0.25">
      <c r="A300" s="149" t="s">
        <v>2506</v>
      </c>
      <c r="B300" s="160" t="s">
        <v>4212</v>
      </c>
      <c r="C300" s="248">
        <v>44511</v>
      </c>
      <c r="D300" s="161">
        <v>164</v>
      </c>
      <c r="E300" s="160" t="s">
        <v>2512</v>
      </c>
      <c r="F300" s="161">
        <v>5042397321</v>
      </c>
      <c r="G300" s="160" t="s">
        <v>983</v>
      </c>
      <c r="H300" s="160" t="s">
        <v>984</v>
      </c>
      <c r="I300" s="160" t="s">
        <v>3110</v>
      </c>
      <c r="J300" s="161">
        <v>19310</v>
      </c>
      <c r="K300" s="160" t="s">
        <v>2525</v>
      </c>
      <c r="L300" s="164">
        <v>24</v>
      </c>
      <c r="M300" s="246"/>
      <c r="N300" s="246"/>
      <c r="O300" s="247"/>
      <c r="P300" s="247"/>
      <c r="Q300" s="247"/>
      <c r="R300" s="247"/>
      <c r="S300" s="247"/>
      <c r="T300" s="238"/>
      <c r="U300" s="238"/>
      <c r="V300" s="238"/>
      <c r="W300" s="238"/>
      <c r="X300" s="238"/>
      <c r="Y300" s="238"/>
      <c r="Z300" s="238"/>
      <c r="AA300" s="238"/>
      <c r="AB300" s="239"/>
      <c r="AC300" s="238"/>
      <c r="AE300" s="156" t="e">
        <f>SUMIFS([5]HARGA!$B$2:$B$31,[5]HARGA!$A$2:$A$31,K300)</f>
        <v>#VALUE!</v>
      </c>
      <c r="AF300" s="156" t="e">
        <f t="shared" si="5"/>
        <v>#VALUE!</v>
      </c>
    </row>
    <row r="301" spans="1:32" s="157" customFormat="1" x14ac:dyDescent="0.25">
      <c r="A301" s="149" t="s">
        <v>2506</v>
      </c>
      <c r="B301" s="160" t="s">
        <v>4212</v>
      </c>
      <c r="C301" s="248">
        <v>44511</v>
      </c>
      <c r="D301" s="161">
        <v>164</v>
      </c>
      <c r="E301" s="160" t="s">
        <v>2512</v>
      </c>
      <c r="F301" s="161">
        <v>5042397321</v>
      </c>
      <c r="G301" s="160" t="s">
        <v>983</v>
      </c>
      <c r="H301" s="160" t="s">
        <v>984</v>
      </c>
      <c r="I301" s="160" t="s">
        <v>3110</v>
      </c>
      <c r="J301" s="160" t="s">
        <v>2517</v>
      </c>
      <c r="K301" s="160" t="s">
        <v>2518</v>
      </c>
      <c r="L301" s="164">
        <v>1152</v>
      </c>
      <c r="M301" s="246"/>
      <c r="N301" s="246"/>
      <c r="O301" s="247"/>
      <c r="P301" s="247"/>
      <c r="Q301" s="247"/>
      <c r="R301" s="247"/>
      <c r="S301" s="247"/>
      <c r="T301" s="251">
        <v>1152</v>
      </c>
      <c r="U301" s="238"/>
      <c r="V301" s="238"/>
      <c r="W301" s="238"/>
      <c r="X301" s="253">
        <f>T301-L301</f>
        <v>0</v>
      </c>
      <c r="Y301" s="238"/>
      <c r="Z301" s="238"/>
      <c r="AA301" s="238"/>
      <c r="AB301" s="239"/>
      <c r="AC301" s="238"/>
      <c r="AE301" s="156" t="e">
        <f>SUMIFS([5]HARGA!$B$2:$B$31,[5]HARGA!$A$2:$A$31,K301)</f>
        <v>#VALUE!</v>
      </c>
      <c r="AF301" s="156" t="e">
        <f t="shared" si="5"/>
        <v>#VALUE!</v>
      </c>
    </row>
    <row r="302" spans="1:32" s="157" customFormat="1" x14ac:dyDescent="0.25">
      <c r="A302" s="149" t="s">
        <v>2506</v>
      </c>
      <c r="B302" s="160" t="s">
        <v>4212</v>
      </c>
      <c r="C302" s="248">
        <v>44511</v>
      </c>
      <c r="D302" s="161">
        <v>164</v>
      </c>
      <c r="E302" s="160" t="s">
        <v>2512</v>
      </c>
      <c r="F302" s="161">
        <v>5042397321</v>
      </c>
      <c r="G302" s="160" t="s">
        <v>983</v>
      </c>
      <c r="H302" s="160" t="s">
        <v>984</v>
      </c>
      <c r="I302" s="160" t="s">
        <v>3110</v>
      </c>
      <c r="J302" s="161">
        <v>33300</v>
      </c>
      <c r="K302" s="160" t="s">
        <v>65</v>
      </c>
      <c r="L302" s="164">
        <v>24</v>
      </c>
      <c r="M302" s="246"/>
      <c r="N302" s="246"/>
      <c r="O302" s="247"/>
      <c r="P302" s="247"/>
      <c r="Q302" s="247"/>
      <c r="R302" s="247"/>
      <c r="S302" s="247"/>
      <c r="T302" s="238"/>
      <c r="U302" s="238"/>
      <c r="V302" s="238"/>
      <c r="W302" s="238"/>
      <c r="X302" s="238"/>
      <c r="Y302" s="238"/>
      <c r="Z302" s="238"/>
      <c r="AA302" s="238"/>
      <c r="AB302" s="239"/>
      <c r="AC302" s="238"/>
      <c r="AE302" s="156" t="e">
        <f>SUMIFS([5]HARGA!$B$2:$B$31,[5]HARGA!$A$2:$A$31,K302)</f>
        <v>#VALUE!</v>
      </c>
      <c r="AF302" s="156" t="e">
        <f t="shared" si="5"/>
        <v>#VALUE!</v>
      </c>
    </row>
    <row r="303" spans="1:32" s="157" customFormat="1" x14ac:dyDescent="0.25">
      <c r="A303" s="149" t="s">
        <v>2506</v>
      </c>
      <c r="B303" s="160" t="s">
        <v>3116</v>
      </c>
      <c r="C303" s="248">
        <v>44511</v>
      </c>
      <c r="D303" s="161">
        <v>118</v>
      </c>
      <c r="E303" s="160" t="s">
        <v>2541</v>
      </c>
      <c r="F303" s="161">
        <v>5042394829</v>
      </c>
      <c r="G303" s="160" t="s">
        <v>2725</v>
      </c>
      <c r="H303" s="160" t="s">
        <v>1475</v>
      </c>
      <c r="I303" s="160" t="s">
        <v>3115</v>
      </c>
      <c r="J303" s="161">
        <v>10116</v>
      </c>
      <c r="K303" s="160" t="s">
        <v>279</v>
      </c>
      <c r="L303" s="164">
        <v>32</v>
      </c>
      <c r="M303" s="252" t="s">
        <v>3111</v>
      </c>
      <c r="N303" s="252">
        <v>44511</v>
      </c>
      <c r="O303" s="247"/>
      <c r="P303" s="247"/>
      <c r="Q303" s="247"/>
      <c r="R303" s="247"/>
      <c r="S303" s="247"/>
      <c r="T303" s="238"/>
      <c r="U303" s="238"/>
      <c r="V303" s="238"/>
      <c r="W303" s="238"/>
      <c r="X303" s="238"/>
      <c r="Y303" s="238"/>
      <c r="Z303" s="238"/>
      <c r="AA303" s="238"/>
      <c r="AB303" s="239"/>
      <c r="AC303" s="238"/>
      <c r="AE303" s="156" t="e">
        <f>SUMIFS([5]HARGA!$B$2:$B$31,[5]HARGA!$A$2:$A$31,K303)</f>
        <v>#VALUE!</v>
      </c>
      <c r="AF303" s="156" t="e">
        <f t="shared" si="5"/>
        <v>#VALUE!</v>
      </c>
    </row>
    <row r="304" spans="1:32" s="157" customFormat="1" x14ac:dyDescent="0.25">
      <c r="A304" s="149" t="s">
        <v>2506</v>
      </c>
      <c r="B304" s="160" t="s">
        <v>3131</v>
      </c>
      <c r="C304" s="248">
        <v>44511</v>
      </c>
      <c r="D304" s="161">
        <v>118</v>
      </c>
      <c r="E304" s="160" t="s">
        <v>2541</v>
      </c>
      <c r="F304" s="160" t="s">
        <v>4213</v>
      </c>
      <c r="G304" s="160" t="s">
        <v>466</v>
      </c>
      <c r="H304" s="160" t="s">
        <v>2543</v>
      </c>
      <c r="I304" s="160" t="s">
        <v>4214</v>
      </c>
      <c r="J304" s="161">
        <v>10116</v>
      </c>
      <c r="K304" s="160" t="s">
        <v>279</v>
      </c>
      <c r="L304" s="164">
        <v>16</v>
      </c>
      <c r="M304" s="252" t="s">
        <v>3130</v>
      </c>
      <c r="N304" s="252">
        <v>44511</v>
      </c>
      <c r="O304" s="247"/>
      <c r="P304" s="247"/>
      <c r="Q304" s="247"/>
      <c r="R304" s="247"/>
      <c r="S304" s="247"/>
      <c r="T304" s="238"/>
      <c r="U304" s="238"/>
      <c r="V304" s="238"/>
      <c r="W304" s="238"/>
      <c r="X304" s="238"/>
      <c r="Y304" s="238"/>
      <c r="Z304" s="238"/>
      <c r="AA304" s="238"/>
      <c r="AB304" s="239"/>
      <c r="AC304" s="238"/>
      <c r="AE304" s="156" t="e">
        <f>SUMIFS([5]HARGA!$B$2:$B$31,[5]HARGA!$A$2:$A$31,K304)</f>
        <v>#VALUE!</v>
      </c>
      <c r="AF304" s="156" t="e">
        <f t="shared" si="5"/>
        <v>#VALUE!</v>
      </c>
    </row>
    <row r="305" spans="1:32" s="157" customFormat="1" x14ac:dyDescent="0.25">
      <c r="A305" s="149" t="s">
        <v>2506</v>
      </c>
      <c r="B305" s="160" t="s">
        <v>3139</v>
      </c>
      <c r="C305" s="248">
        <v>44512</v>
      </c>
      <c r="D305" s="161">
        <v>118</v>
      </c>
      <c r="E305" s="160" t="s">
        <v>2541</v>
      </c>
      <c r="F305" s="161">
        <v>5042393933</v>
      </c>
      <c r="G305" s="160" t="s">
        <v>1141</v>
      </c>
      <c r="H305" s="160" t="s">
        <v>1142</v>
      </c>
      <c r="I305" s="160" t="s">
        <v>3138</v>
      </c>
      <c r="J305" s="161">
        <v>10116</v>
      </c>
      <c r="K305" s="160" t="s">
        <v>279</v>
      </c>
      <c r="L305" s="164">
        <v>32</v>
      </c>
      <c r="M305" s="252" t="s">
        <v>3134</v>
      </c>
      <c r="N305" s="252">
        <v>44512</v>
      </c>
      <c r="O305" s="247"/>
      <c r="P305" s="247"/>
      <c r="Q305" s="247"/>
      <c r="R305" s="247"/>
      <c r="S305" s="247"/>
      <c r="T305" s="238"/>
      <c r="U305" s="238"/>
      <c r="V305" s="238"/>
      <c r="W305" s="238"/>
      <c r="X305" s="238"/>
      <c r="Y305" s="238"/>
      <c r="Z305" s="238"/>
      <c r="AA305" s="238"/>
      <c r="AB305" s="239"/>
      <c r="AC305" s="238"/>
      <c r="AE305" s="156" t="e">
        <f>SUMIFS([5]HARGA!$B$2:$B$31,[5]HARGA!$A$2:$A$31,K305)</f>
        <v>#VALUE!</v>
      </c>
      <c r="AF305" s="156" t="e">
        <f t="shared" si="5"/>
        <v>#VALUE!</v>
      </c>
    </row>
    <row r="306" spans="1:32" s="157" customFormat="1" x14ac:dyDescent="0.25">
      <c r="A306" s="149" t="s">
        <v>2506</v>
      </c>
      <c r="B306" s="160" t="s">
        <v>4215</v>
      </c>
      <c r="C306" s="248">
        <v>44512</v>
      </c>
      <c r="D306" s="161">
        <v>164</v>
      </c>
      <c r="E306" s="160" t="s">
        <v>2512</v>
      </c>
      <c r="F306" s="161">
        <v>5042402527</v>
      </c>
      <c r="G306" s="160" t="s">
        <v>983</v>
      </c>
      <c r="H306" s="160" t="s">
        <v>984</v>
      </c>
      <c r="I306" s="160" t="s">
        <v>3146</v>
      </c>
      <c r="J306" s="161">
        <v>74559</v>
      </c>
      <c r="K306" s="160" t="s">
        <v>2524</v>
      </c>
      <c r="L306" s="164">
        <v>24</v>
      </c>
      <c r="M306" s="249">
        <v>44512</v>
      </c>
      <c r="N306" s="249" t="s">
        <v>983</v>
      </c>
      <c r="O306" s="250" t="s">
        <v>984</v>
      </c>
      <c r="P306" s="250"/>
      <c r="Q306" s="251">
        <v>21110406202</v>
      </c>
      <c r="R306" s="251">
        <v>5042402527</v>
      </c>
      <c r="S306" s="251">
        <v>6008172000</v>
      </c>
      <c r="U306" s="251">
        <v>24</v>
      </c>
      <c r="V306" s="238"/>
      <c r="W306" s="238"/>
      <c r="X306" s="236"/>
      <c r="Y306" s="237">
        <f>U306-L306</f>
        <v>0</v>
      </c>
      <c r="Z306" s="236"/>
      <c r="AA306" s="238"/>
      <c r="AB306" s="291" t="s">
        <v>4216</v>
      </c>
      <c r="AC306" s="238"/>
      <c r="AE306" s="156" t="e">
        <f>SUMIFS([5]HARGA!$B$2:$B$31,[5]HARGA!$A$2:$A$31,K306)</f>
        <v>#VALUE!</v>
      </c>
      <c r="AF306" s="156" t="e">
        <f t="shared" si="5"/>
        <v>#VALUE!</v>
      </c>
    </row>
    <row r="307" spans="1:32" s="157" customFormat="1" x14ac:dyDescent="0.25">
      <c r="A307" s="149" t="s">
        <v>2506</v>
      </c>
      <c r="B307" s="160" t="s">
        <v>4215</v>
      </c>
      <c r="C307" s="248">
        <v>44512</v>
      </c>
      <c r="D307" s="161">
        <v>164</v>
      </c>
      <c r="E307" s="160" t="s">
        <v>2512</v>
      </c>
      <c r="F307" s="161">
        <v>5042402527</v>
      </c>
      <c r="G307" s="160" t="s">
        <v>983</v>
      </c>
      <c r="H307" s="160" t="s">
        <v>984</v>
      </c>
      <c r="I307" s="160" t="s">
        <v>3146</v>
      </c>
      <c r="J307" s="161">
        <v>19310</v>
      </c>
      <c r="K307" s="160" t="s">
        <v>2525</v>
      </c>
      <c r="L307" s="164">
        <v>24</v>
      </c>
      <c r="M307" s="246"/>
      <c r="N307" s="246"/>
      <c r="O307" s="247"/>
      <c r="P307" s="247"/>
      <c r="Q307" s="247"/>
      <c r="R307" s="247"/>
      <c r="S307" s="247"/>
      <c r="T307" s="238"/>
      <c r="U307" s="238"/>
      <c r="V307" s="238"/>
      <c r="W307" s="238"/>
      <c r="X307" s="236"/>
      <c r="Y307" s="236"/>
      <c r="Z307" s="236"/>
      <c r="AA307" s="238"/>
      <c r="AB307" s="239"/>
      <c r="AC307" s="238"/>
      <c r="AE307" s="156" t="e">
        <f>SUMIFS([5]HARGA!$B$2:$B$31,[5]HARGA!$A$2:$A$31,K307)</f>
        <v>#VALUE!</v>
      </c>
      <c r="AF307" s="156" t="e">
        <f t="shared" si="5"/>
        <v>#VALUE!</v>
      </c>
    </row>
    <row r="308" spans="1:32" s="157" customFormat="1" x14ac:dyDescent="0.25">
      <c r="A308" s="149" t="s">
        <v>2506</v>
      </c>
      <c r="B308" s="160" t="s">
        <v>4215</v>
      </c>
      <c r="C308" s="248">
        <v>44512</v>
      </c>
      <c r="D308" s="161">
        <v>164</v>
      </c>
      <c r="E308" s="160" t="s">
        <v>2512</v>
      </c>
      <c r="F308" s="161">
        <v>5042402527</v>
      </c>
      <c r="G308" s="160" t="s">
        <v>983</v>
      </c>
      <c r="H308" s="160" t="s">
        <v>984</v>
      </c>
      <c r="I308" s="160" t="s">
        <v>3146</v>
      </c>
      <c r="J308" s="160" t="s">
        <v>2517</v>
      </c>
      <c r="K308" s="160" t="s">
        <v>2518</v>
      </c>
      <c r="L308" s="164">
        <v>24</v>
      </c>
      <c r="M308" s="246"/>
      <c r="N308" s="246"/>
      <c r="O308" s="247"/>
      <c r="P308" s="247"/>
      <c r="Q308" s="247"/>
      <c r="R308" s="247"/>
      <c r="S308" s="247"/>
      <c r="T308" s="251">
        <v>1152</v>
      </c>
      <c r="U308" s="238"/>
      <c r="V308" s="238"/>
      <c r="W308" s="238"/>
      <c r="X308" s="237">
        <f>T308-L308</f>
        <v>1128</v>
      </c>
      <c r="Y308" s="236"/>
      <c r="Z308" s="236"/>
      <c r="AA308" s="238"/>
      <c r="AB308" s="239"/>
      <c r="AC308" s="238"/>
      <c r="AE308" s="156" t="e">
        <f>SUMIFS([5]HARGA!$B$2:$B$31,[5]HARGA!$A$2:$A$31,K308)</f>
        <v>#VALUE!</v>
      </c>
      <c r="AF308" s="156" t="e">
        <f t="shared" si="5"/>
        <v>#VALUE!</v>
      </c>
    </row>
    <row r="309" spans="1:32" s="157" customFormat="1" x14ac:dyDescent="0.25">
      <c r="A309" s="149" t="s">
        <v>2506</v>
      </c>
      <c r="B309" s="160" t="s">
        <v>4215</v>
      </c>
      <c r="C309" s="248">
        <v>44512</v>
      </c>
      <c r="D309" s="161">
        <v>164</v>
      </c>
      <c r="E309" s="160" t="s">
        <v>2512</v>
      </c>
      <c r="F309" s="161">
        <v>5042402527</v>
      </c>
      <c r="G309" s="160" t="s">
        <v>983</v>
      </c>
      <c r="H309" s="160" t="s">
        <v>984</v>
      </c>
      <c r="I309" s="160" t="s">
        <v>3146</v>
      </c>
      <c r="J309" s="161">
        <v>33300</v>
      </c>
      <c r="K309" s="160" t="s">
        <v>65</v>
      </c>
      <c r="L309" s="164">
        <v>24</v>
      </c>
      <c r="M309" s="246"/>
      <c r="N309" s="240"/>
      <c r="O309" s="233"/>
      <c r="P309" s="233"/>
      <c r="Q309" s="233"/>
      <c r="R309" s="247"/>
      <c r="S309" s="247"/>
      <c r="T309" s="238"/>
      <c r="U309" s="238"/>
      <c r="V309" s="238"/>
      <c r="W309" s="238"/>
      <c r="X309" s="236"/>
      <c r="Y309" s="236"/>
      <c r="Z309" s="236"/>
      <c r="AA309" s="238"/>
      <c r="AB309" s="239"/>
      <c r="AC309" s="238"/>
      <c r="AE309" s="156" t="e">
        <f>SUMIFS([5]HARGA!$B$2:$B$31,[5]HARGA!$A$2:$A$31,K309)</f>
        <v>#VALUE!</v>
      </c>
      <c r="AF309" s="156" t="e">
        <f t="shared" si="5"/>
        <v>#VALUE!</v>
      </c>
    </row>
    <row r="310" spans="1:32" s="157" customFormat="1" x14ac:dyDescent="0.25">
      <c r="A310" s="149"/>
      <c r="B310" s="160" t="s">
        <v>4215</v>
      </c>
      <c r="C310" s="248">
        <v>44512</v>
      </c>
      <c r="D310" s="161">
        <v>164</v>
      </c>
      <c r="E310" s="160" t="s">
        <v>2512</v>
      </c>
      <c r="F310" s="161">
        <v>5042402527</v>
      </c>
      <c r="G310" s="160" t="s">
        <v>983</v>
      </c>
      <c r="H310" s="160" t="s">
        <v>984</v>
      </c>
      <c r="I310" s="160" t="s">
        <v>3146</v>
      </c>
      <c r="J310" s="160" t="s">
        <v>2517</v>
      </c>
      <c r="K310" s="160" t="s">
        <v>2518</v>
      </c>
      <c r="L310" s="164">
        <v>0</v>
      </c>
      <c r="M310" s="249">
        <v>44512</v>
      </c>
      <c r="N310" s="249" t="s">
        <v>983</v>
      </c>
      <c r="O310" s="250" t="s">
        <v>984</v>
      </c>
      <c r="P310" s="304" t="s">
        <v>4217</v>
      </c>
      <c r="Q310" s="233"/>
      <c r="R310" s="247"/>
      <c r="S310" s="251">
        <v>6008172000</v>
      </c>
      <c r="T310" s="238">
        <v>-1128</v>
      </c>
      <c r="U310" s="238"/>
      <c r="V310" s="238"/>
      <c r="W310" s="238"/>
      <c r="X310" s="237">
        <f>T310-L310</f>
        <v>-1128</v>
      </c>
      <c r="Y310" s="236"/>
      <c r="Z310" s="236"/>
      <c r="AA310" s="238"/>
      <c r="AB310" s="239" t="s">
        <v>4218</v>
      </c>
      <c r="AC310" s="238"/>
      <c r="AE310" s="156" t="e">
        <f>SUMIFS([5]HARGA!$B$2:$B$31,[5]HARGA!$A$2:$A$31,K310)</f>
        <v>#VALUE!</v>
      </c>
      <c r="AF310" s="156" t="e">
        <f t="shared" si="5"/>
        <v>#VALUE!</v>
      </c>
    </row>
    <row r="311" spans="1:32" s="157" customFormat="1" x14ac:dyDescent="0.25">
      <c r="A311" s="149" t="s">
        <v>2506</v>
      </c>
      <c r="B311" s="160" t="s">
        <v>3152</v>
      </c>
      <c r="C311" s="248">
        <v>44512</v>
      </c>
      <c r="D311" s="161">
        <v>118</v>
      </c>
      <c r="E311" s="160" t="s">
        <v>2541</v>
      </c>
      <c r="F311" s="161">
        <v>5042402872</v>
      </c>
      <c r="G311" s="160" t="s">
        <v>3148</v>
      </c>
      <c r="H311" s="160" t="s">
        <v>1512</v>
      </c>
      <c r="I311" s="160" t="s">
        <v>3151</v>
      </c>
      <c r="J311" s="161">
        <v>10116</v>
      </c>
      <c r="K311" s="160" t="s">
        <v>279</v>
      </c>
      <c r="L311" s="164">
        <v>32</v>
      </c>
      <c r="M311" s="252" t="s">
        <v>3147</v>
      </c>
      <c r="N311" s="231">
        <v>44512</v>
      </c>
      <c r="O311" s="233"/>
      <c r="P311" s="233"/>
      <c r="Q311" s="233"/>
      <c r="R311" s="247"/>
      <c r="S311" s="247"/>
      <c r="T311" s="238"/>
      <c r="U311" s="238"/>
      <c r="V311" s="238"/>
      <c r="W311" s="238"/>
      <c r="X311" s="236"/>
      <c r="Y311" s="236"/>
      <c r="Z311" s="236"/>
      <c r="AA311" s="238"/>
      <c r="AB311" s="239"/>
      <c r="AC311" s="238"/>
      <c r="AE311" s="156" t="e">
        <f>SUMIFS([5]HARGA!$B$2:$B$31,[5]HARGA!$A$2:$A$31,K311)</f>
        <v>#VALUE!</v>
      </c>
      <c r="AF311" s="156" t="e">
        <f t="shared" si="5"/>
        <v>#VALUE!</v>
      </c>
    </row>
    <row r="312" spans="1:32" s="157" customFormat="1" x14ac:dyDescent="0.25">
      <c r="A312" s="195" t="s">
        <v>2506</v>
      </c>
      <c r="B312" s="172" t="s">
        <v>3213</v>
      </c>
      <c r="C312" s="173">
        <v>44512</v>
      </c>
      <c r="D312" s="174">
        <v>164</v>
      </c>
      <c r="E312" s="172" t="s">
        <v>2512</v>
      </c>
      <c r="F312" s="174">
        <v>5042397577</v>
      </c>
      <c r="G312" s="172" t="s">
        <v>75</v>
      </c>
      <c r="H312" s="172" t="s">
        <v>76</v>
      </c>
      <c r="I312" s="172" t="s">
        <v>3160</v>
      </c>
      <c r="J312" s="174">
        <v>74559</v>
      </c>
      <c r="K312" s="172" t="s">
        <v>2524</v>
      </c>
      <c r="L312" s="177">
        <v>18</v>
      </c>
      <c r="M312" s="240" t="s">
        <v>4137</v>
      </c>
      <c r="N312" s="231" t="s">
        <v>3211</v>
      </c>
      <c r="O312" s="231">
        <v>44512</v>
      </c>
      <c r="P312" s="233"/>
      <c r="Q312" s="233"/>
      <c r="R312" s="247"/>
      <c r="S312" s="247"/>
      <c r="T312" s="238"/>
      <c r="U312" s="238">
        <v>18</v>
      </c>
      <c r="V312" s="238"/>
      <c r="W312" s="238"/>
      <c r="X312" s="236"/>
      <c r="Y312" s="253">
        <f>U312-L312</f>
        <v>0</v>
      </c>
      <c r="Z312" s="236"/>
      <c r="AA312" s="238"/>
      <c r="AB312" s="239"/>
      <c r="AC312" s="238"/>
      <c r="AE312" s="156" t="e">
        <f>SUMIFS([5]HARGA!$B$2:$B$31,[5]HARGA!$A$2:$A$31,K312)</f>
        <v>#VALUE!</v>
      </c>
      <c r="AF312" s="156" t="e">
        <f t="shared" si="5"/>
        <v>#VALUE!</v>
      </c>
    </row>
    <row r="313" spans="1:32" s="157" customFormat="1" x14ac:dyDescent="0.25">
      <c r="A313" s="195" t="s">
        <v>2506</v>
      </c>
      <c r="B313" s="172" t="s">
        <v>3213</v>
      </c>
      <c r="C313" s="173">
        <v>44512</v>
      </c>
      <c r="D313" s="174">
        <v>164</v>
      </c>
      <c r="E313" s="172" t="s">
        <v>2512</v>
      </c>
      <c r="F313" s="174">
        <v>5042397577</v>
      </c>
      <c r="G313" s="172" t="s">
        <v>75</v>
      </c>
      <c r="H313" s="172" t="s">
        <v>76</v>
      </c>
      <c r="I313" s="172" t="s">
        <v>3160</v>
      </c>
      <c r="J313" s="174">
        <v>19310</v>
      </c>
      <c r="K313" s="172" t="s">
        <v>2525</v>
      </c>
      <c r="L313" s="177">
        <v>18</v>
      </c>
      <c r="M313" s="240"/>
      <c r="N313" s="240"/>
      <c r="O313" s="233"/>
      <c r="P313" s="233"/>
      <c r="Q313" s="233"/>
      <c r="R313" s="247"/>
      <c r="S313" s="247"/>
      <c r="T313" s="238"/>
      <c r="U313" s="238"/>
      <c r="V313" s="238"/>
      <c r="W313" s="238"/>
      <c r="X313" s="236"/>
      <c r="Y313" s="236"/>
      <c r="Z313" s="236"/>
      <c r="AA313" s="236"/>
      <c r="AB313" s="239"/>
      <c r="AC313" s="238"/>
      <c r="AE313" s="156" t="e">
        <f>SUMIFS([5]HARGA!$B$2:$B$31,[5]HARGA!$A$2:$A$31,K313)</f>
        <v>#VALUE!</v>
      </c>
      <c r="AF313" s="156" t="e">
        <f t="shared" si="5"/>
        <v>#VALUE!</v>
      </c>
    </row>
    <row r="314" spans="1:32" s="157" customFormat="1" x14ac:dyDescent="0.25">
      <c r="A314" s="195" t="s">
        <v>2506</v>
      </c>
      <c r="B314" s="172" t="s">
        <v>3213</v>
      </c>
      <c r="C314" s="173">
        <v>44512</v>
      </c>
      <c r="D314" s="174">
        <v>164</v>
      </c>
      <c r="E314" s="172" t="s">
        <v>2512</v>
      </c>
      <c r="F314" s="174">
        <v>5042397577</v>
      </c>
      <c r="G314" s="172" t="s">
        <v>75</v>
      </c>
      <c r="H314" s="172" t="s">
        <v>76</v>
      </c>
      <c r="I314" s="172" t="s">
        <v>3160</v>
      </c>
      <c r="J314" s="172" t="s">
        <v>2517</v>
      </c>
      <c r="K314" s="172" t="s">
        <v>2518</v>
      </c>
      <c r="L314" s="177">
        <v>1344</v>
      </c>
      <c r="M314" s="240"/>
      <c r="N314" s="240"/>
      <c r="O314" s="233"/>
      <c r="P314" s="233"/>
      <c r="Q314" s="233"/>
      <c r="R314" s="247"/>
      <c r="S314" s="247"/>
      <c r="T314" s="238">
        <v>1344</v>
      </c>
      <c r="U314" s="238"/>
      <c r="V314" s="238"/>
      <c r="W314" s="238"/>
      <c r="X314" s="237">
        <f>T314-L314</f>
        <v>0</v>
      </c>
      <c r="Y314" s="236"/>
      <c r="Z314" s="236"/>
      <c r="AA314" s="236"/>
      <c r="AB314" s="239"/>
      <c r="AC314" s="238"/>
      <c r="AE314" s="156" t="e">
        <f>SUMIFS([5]HARGA!$B$2:$B$31,[5]HARGA!$A$2:$A$31,K314)</f>
        <v>#VALUE!</v>
      </c>
      <c r="AF314" s="156" t="e">
        <f t="shared" si="5"/>
        <v>#VALUE!</v>
      </c>
    </row>
    <row r="315" spans="1:32" s="157" customFormat="1" x14ac:dyDescent="0.25">
      <c r="A315" s="195" t="s">
        <v>2506</v>
      </c>
      <c r="B315" s="172" t="s">
        <v>3213</v>
      </c>
      <c r="C315" s="173">
        <v>44512</v>
      </c>
      <c r="D315" s="174">
        <v>164</v>
      </c>
      <c r="E315" s="172" t="s">
        <v>2512</v>
      </c>
      <c r="F315" s="174">
        <v>5042397577</v>
      </c>
      <c r="G315" s="172" t="s">
        <v>75</v>
      </c>
      <c r="H315" s="172" t="s">
        <v>76</v>
      </c>
      <c r="I315" s="172" t="s">
        <v>3160</v>
      </c>
      <c r="J315" s="174">
        <v>33300</v>
      </c>
      <c r="K315" s="172" t="s">
        <v>65</v>
      </c>
      <c r="L315" s="177">
        <v>28</v>
      </c>
      <c r="M315" s="240"/>
      <c r="N315" s="240"/>
      <c r="O315" s="233"/>
      <c r="P315" s="233"/>
      <c r="Q315" s="233"/>
      <c r="R315" s="247"/>
      <c r="S315" s="247"/>
      <c r="T315" s="238"/>
      <c r="U315" s="238"/>
      <c r="V315" s="238"/>
      <c r="W315" s="238"/>
      <c r="X315" s="236"/>
      <c r="Y315" s="236"/>
      <c r="Z315" s="236"/>
      <c r="AA315" s="236"/>
      <c r="AB315" s="239"/>
      <c r="AC315" s="238"/>
      <c r="AE315" s="156" t="e">
        <f>SUMIFS([5]HARGA!$B$2:$B$31,[5]HARGA!$A$2:$A$31,K315)</f>
        <v>#VALUE!</v>
      </c>
      <c r="AF315" s="156" t="e">
        <f t="shared" si="5"/>
        <v>#VALUE!</v>
      </c>
    </row>
    <row r="316" spans="1:32" s="157" customFormat="1" x14ac:dyDescent="0.25">
      <c r="A316" s="149" t="s">
        <v>2506</v>
      </c>
      <c r="B316" s="160" t="s">
        <v>4219</v>
      </c>
      <c r="C316" s="248">
        <v>44512</v>
      </c>
      <c r="D316" s="161">
        <v>164</v>
      </c>
      <c r="E316" s="160" t="s">
        <v>2512</v>
      </c>
      <c r="F316" s="161">
        <v>5042397577</v>
      </c>
      <c r="G316" s="160" t="s">
        <v>75</v>
      </c>
      <c r="H316" s="160" t="s">
        <v>76</v>
      </c>
      <c r="I316" s="160" t="s">
        <v>3160</v>
      </c>
      <c r="J316" s="161">
        <v>74559</v>
      </c>
      <c r="K316" s="160" t="s">
        <v>2524</v>
      </c>
      <c r="L316" s="164">
        <v>18</v>
      </c>
      <c r="M316" s="249">
        <v>44512</v>
      </c>
      <c r="N316" s="249" t="s">
        <v>75</v>
      </c>
      <c r="O316" s="250" t="s">
        <v>518</v>
      </c>
      <c r="P316" s="250"/>
      <c r="Q316" s="251">
        <v>21110406207</v>
      </c>
      <c r="R316" s="251">
        <v>5042397577</v>
      </c>
      <c r="S316" s="251">
        <v>6008170586</v>
      </c>
      <c r="U316" s="251">
        <v>17</v>
      </c>
      <c r="V316" s="238"/>
      <c r="W316" s="238"/>
      <c r="X316" s="236"/>
      <c r="Y316" s="237">
        <f>U316-L316</f>
        <v>-1</v>
      </c>
      <c r="Z316" s="236"/>
      <c r="AA316" s="236"/>
      <c r="AB316" s="291" t="s">
        <v>4220</v>
      </c>
      <c r="AC316" s="182" t="s">
        <v>4221</v>
      </c>
      <c r="AE316" s="156" t="e">
        <f>SUMIFS([5]HARGA!$B$2:$B$31,[5]HARGA!$A$2:$A$31,K316)</f>
        <v>#VALUE!</v>
      </c>
      <c r="AF316" s="156" t="e">
        <f t="shared" si="5"/>
        <v>#VALUE!</v>
      </c>
    </row>
    <row r="317" spans="1:32" s="157" customFormat="1" x14ac:dyDescent="0.25">
      <c r="A317" s="149" t="s">
        <v>2506</v>
      </c>
      <c r="B317" s="160" t="s">
        <v>4219</v>
      </c>
      <c r="C317" s="248">
        <v>44512</v>
      </c>
      <c r="D317" s="161">
        <v>164</v>
      </c>
      <c r="E317" s="160" t="s">
        <v>2512</v>
      </c>
      <c r="F317" s="161">
        <v>5042397577</v>
      </c>
      <c r="G317" s="160" t="s">
        <v>75</v>
      </c>
      <c r="H317" s="160" t="s">
        <v>76</v>
      </c>
      <c r="I317" s="160" t="s">
        <v>3160</v>
      </c>
      <c r="J317" s="161">
        <v>19310</v>
      </c>
      <c r="K317" s="160" t="s">
        <v>2525</v>
      </c>
      <c r="L317" s="164">
        <v>18</v>
      </c>
      <c r="M317" s="246"/>
      <c r="N317" s="246"/>
      <c r="O317" s="247"/>
      <c r="P317" s="247"/>
      <c r="Q317" s="247"/>
      <c r="R317" s="247"/>
      <c r="S317" s="247"/>
      <c r="T317" s="238"/>
      <c r="U317" s="238"/>
      <c r="V317" s="238"/>
      <c r="W317" s="238"/>
      <c r="X317" s="236"/>
      <c r="Y317" s="236"/>
      <c r="Z317" s="236"/>
      <c r="AA317" s="236"/>
      <c r="AB317" s="239"/>
      <c r="AC317" s="238"/>
      <c r="AE317" s="156" t="e">
        <f>SUMIFS([5]HARGA!$B$2:$B$31,[5]HARGA!$A$2:$A$31,K317)</f>
        <v>#VALUE!</v>
      </c>
      <c r="AF317" s="156" t="e">
        <f t="shared" si="5"/>
        <v>#VALUE!</v>
      </c>
    </row>
    <row r="318" spans="1:32" s="157" customFormat="1" x14ac:dyDescent="0.25">
      <c r="A318" s="165" t="s">
        <v>2506</v>
      </c>
      <c r="B318" s="182" t="s">
        <v>4219</v>
      </c>
      <c r="C318" s="187">
        <v>44512</v>
      </c>
      <c r="D318" s="181">
        <v>164</v>
      </c>
      <c r="E318" s="182" t="s">
        <v>2512</v>
      </c>
      <c r="F318" s="181">
        <v>5042397577</v>
      </c>
      <c r="G318" s="182" t="s">
        <v>75</v>
      </c>
      <c r="H318" s="182" t="s">
        <v>76</v>
      </c>
      <c r="I318" s="182" t="s">
        <v>3160</v>
      </c>
      <c r="J318" s="182" t="s">
        <v>2517</v>
      </c>
      <c r="K318" s="182" t="s">
        <v>2518</v>
      </c>
      <c r="L318" s="185">
        <v>1344</v>
      </c>
      <c r="M318" s="240"/>
      <c r="N318" s="240"/>
      <c r="O318" s="247"/>
      <c r="P318" s="247"/>
      <c r="Q318" s="247"/>
      <c r="R318" s="247"/>
      <c r="S318" s="247"/>
      <c r="T318" s="251">
        <v>1343</v>
      </c>
      <c r="U318" s="238"/>
      <c r="V318" s="238"/>
      <c r="W318" s="238"/>
      <c r="X318" s="237">
        <f>T318-L318</f>
        <v>-1</v>
      </c>
      <c r="Y318" s="236"/>
      <c r="Z318" s="236"/>
      <c r="AA318" s="236"/>
      <c r="AB318" s="239"/>
      <c r="AC318" s="238"/>
      <c r="AE318" s="156" t="e">
        <f>SUMIFS([5]HARGA!$B$2:$B$31,[5]HARGA!$A$2:$A$31,K318)</f>
        <v>#VALUE!</v>
      </c>
      <c r="AF318" s="156" t="e">
        <f t="shared" si="5"/>
        <v>#VALUE!</v>
      </c>
    </row>
    <row r="319" spans="1:32" s="157" customFormat="1" x14ac:dyDescent="0.25">
      <c r="A319" s="165" t="s">
        <v>2506</v>
      </c>
      <c r="B319" s="182" t="s">
        <v>4219</v>
      </c>
      <c r="C319" s="187">
        <v>44512</v>
      </c>
      <c r="D319" s="181">
        <v>164</v>
      </c>
      <c r="E319" s="182" t="s">
        <v>2512</v>
      </c>
      <c r="F319" s="181">
        <v>5042397577</v>
      </c>
      <c r="G319" s="182" t="s">
        <v>75</v>
      </c>
      <c r="H319" s="182" t="s">
        <v>76</v>
      </c>
      <c r="I319" s="182" t="s">
        <v>3160</v>
      </c>
      <c r="J319" s="181">
        <v>33300</v>
      </c>
      <c r="K319" s="182" t="s">
        <v>65</v>
      </c>
      <c r="L319" s="185">
        <v>28</v>
      </c>
      <c r="M319" s="240"/>
      <c r="N319" s="240"/>
      <c r="O319" s="247"/>
      <c r="P319" s="247"/>
      <c r="Q319" s="247"/>
      <c r="R319" s="247"/>
      <c r="S319" s="247"/>
      <c r="T319" s="238"/>
      <c r="U319" s="238"/>
      <c r="V319" s="238"/>
      <c r="W319" s="238"/>
      <c r="X319" s="236"/>
      <c r="Y319" s="236"/>
      <c r="Z319" s="236"/>
      <c r="AA319" s="236"/>
      <c r="AB319" s="239"/>
      <c r="AC319" s="238"/>
      <c r="AE319" s="156" t="e">
        <f>SUMIFS([5]HARGA!$B$2:$B$31,[5]HARGA!$A$2:$A$31,K319)</f>
        <v>#VALUE!</v>
      </c>
      <c r="AF319" s="156" t="e">
        <f t="shared" si="5"/>
        <v>#VALUE!</v>
      </c>
    </row>
    <row r="320" spans="1:32" s="157" customFormat="1" x14ac:dyDescent="0.25">
      <c r="A320" s="165" t="s">
        <v>2506</v>
      </c>
      <c r="B320" s="182" t="s">
        <v>4222</v>
      </c>
      <c r="C320" s="187">
        <v>44512</v>
      </c>
      <c r="D320" s="182" t="s">
        <v>2531</v>
      </c>
      <c r="E320" s="182" t="s">
        <v>2532</v>
      </c>
      <c r="F320" s="182">
        <v>904021460020</v>
      </c>
      <c r="G320" s="182" t="s">
        <v>417</v>
      </c>
      <c r="H320" s="182" t="s">
        <v>418</v>
      </c>
      <c r="I320" s="182" t="s">
        <v>3164</v>
      </c>
      <c r="J320" s="181">
        <v>74560</v>
      </c>
      <c r="K320" s="182" t="s">
        <v>377</v>
      </c>
      <c r="L320" s="185">
        <v>24</v>
      </c>
      <c r="M320" s="240">
        <v>44512</v>
      </c>
      <c r="N320" s="233" t="s">
        <v>417</v>
      </c>
      <c r="O320" s="233" t="s">
        <v>418</v>
      </c>
      <c r="P320" s="233"/>
      <c r="Q320" s="243" t="s">
        <v>3243</v>
      </c>
      <c r="R320" s="318">
        <v>904021460020</v>
      </c>
      <c r="S320" s="243" t="s">
        <v>4223</v>
      </c>
      <c r="W320" s="233">
        <v>24</v>
      </c>
      <c r="X320" s="238"/>
      <c r="Y320" s="238"/>
      <c r="Z320" s="238"/>
      <c r="AA320" s="253">
        <f>W320-L320</f>
        <v>0</v>
      </c>
      <c r="AB320" s="239"/>
      <c r="AC320" s="238"/>
      <c r="AE320" s="156" t="e">
        <f>SUMIFS([5]HARGA!$B$2:$B$31,[5]HARGA!$A$2:$A$31,K320)</f>
        <v>#VALUE!</v>
      </c>
      <c r="AF320" s="156" t="e">
        <f t="shared" si="5"/>
        <v>#VALUE!</v>
      </c>
    </row>
    <row r="321" spans="1:32" s="157" customFormat="1" x14ac:dyDescent="0.25">
      <c r="A321" s="165" t="s">
        <v>2506</v>
      </c>
      <c r="B321" s="182" t="s">
        <v>4222</v>
      </c>
      <c r="C321" s="187">
        <v>44512</v>
      </c>
      <c r="D321" s="182" t="s">
        <v>2531</v>
      </c>
      <c r="E321" s="182" t="s">
        <v>2532</v>
      </c>
      <c r="F321" s="182">
        <v>904021460020</v>
      </c>
      <c r="G321" s="182" t="s">
        <v>417</v>
      </c>
      <c r="H321" s="182" t="s">
        <v>418</v>
      </c>
      <c r="I321" s="182" t="s">
        <v>3164</v>
      </c>
      <c r="J321" s="181">
        <v>29310</v>
      </c>
      <c r="K321" s="182" t="s">
        <v>2539</v>
      </c>
      <c r="L321" s="185">
        <v>24</v>
      </c>
      <c r="M321" s="240"/>
      <c r="N321" s="240"/>
      <c r="O321" s="247"/>
      <c r="P321" s="247"/>
      <c r="Q321" s="247"/>
      <c r="R321" s="247"/>
      <c r="S321" s="247"/>
      <c r="T321" s="238"/>
      <c r="U321" s="238"/>
      <c r="V321" s="238"/>
      <c r="W321" s="238"/>
      <c r="X321" s="238"/>
      <c r="Y321" s="238"/>
      <c r="Z321" s="238"/>
      <c r="AA321" s="238"/>
      <c r="AB321" s="239"/>
      <c r="AC321" s="238"/>
      <c r="AE321" s="156" t="e">
        <f>SUMIFS([5]HARGA!$B$2:$B$31,[5]HARGA!$A$2:$A$31,K321)</f>
        <v>#VALUE!</v>
      </c>
      <c r="AF321" s="156" t="e">
        <f t="shared" si="5"/>
        <v>#VALUE!</v>
      </c>
    </row>
    <row r="322" spans="1:32" s="157" customFormat="1" x14ac:dyDescent="0.25">
      <c r="A322" s="165" t="s">
        <v>2506</v>
      </c>
      <c r="B322" s="182" t="s">
        <v>4222</v>
      </c>
      <c r="C322" s="187">
        <v>44512</v>
      </c>
      <c r="D322" s="182" t="s">
        <v>2531</v>
      </c>
      <c r="E322" s="182" t="s">
        <v>2532</v>
      </c>
      <c r="F322" s="182">
        <v>904021460020</v>
      </c>
      <c r="G322" s="182" t="s">
        <v>417</v>
      </c>
      <c r="H322" s="182" t="s">
        <v>418</v>
      </c>
      <c r="I322" s="182" t="s">
        <v>3164</v>
      </c>
      <c r="J322" s="182" t="s">
        <v>2534</v>
      </c>
      <c r="K322" s="182" t="s">
        <v>2535</v>
      </c>
      <c r="L322" s="185">
        <v>1344</v>
      </c>
      <c r="M322" s="240"/>
      <c r="N322" s="240"/>
      <c r="O322" s="247"/>
      <c r="P322" s="247"/>
      <c r="Q322" s="247"/>
      <c r="R322" s="247"/>
      <c r="S322" s="247"/>
      <c r="T322" s="238"/>
      <c r="U322" s="238"/>
      <c r="V322" s="233">
        <v>1344</v>
      </c>
      <c r="W322" s="238"/>
      <c r="X322" s="238"/>
      <c r="Y322" s="238"/>
      <c r="Z322" s="253">
        <f>V322-L322</f>
        <v>0</v>
      </c>
      <c r="AA322" s="238"/>
      <c r="AB322" s="239"/>
      <c r="AC322" s="238"/>
      <c r="AE322" s="156" t="e">
        <f>SUMIFS([5]HARGA!$B$2:$B$31,[5]HARGA!$A$2:$A$31,K322)</f>
        <v>#VALUE!</v>
      </c>
      <c r="AF322" s="156" t="e">
        <f t="shared" si="5"/>
        <v>#VALUE!</v>
      </c>
    </row>
    <row r="323" spans="1:32" s="157" customFormat="1" x14ac:dyDescent="0.25">
      <c r="A323" s="165" t="s">
        <v>2506</v>
      </c>
      <c r="B323" s="182" t="s">
        <v>4224</v>
      </c>
      <c r="C323" s="187">
        <v>44512</v>
      </c>
      <c r="D323" s="181">
        <v>164</v>
      </c>
      <c r="E323" s="182" t="s">
        <v>2512</v>
      </c>
      <c r="F323" s="181">
        <v>5042400577</v>
      </c>
      <c r="G323" s="182" t="s">
        <v>2572</v>
      </c>
      <c r="H323" s="182" t="s">
        <v>948</v>
      </c>
      <c r="I323" s="182" t="s">
        <v>3177</v>
      </c>
      <c r="J323" s="181">
        <v>74559</v>
      </c>
      <c r="K323" s="182" t="s">
        <v>2524</v>
      </c>
      <c r="L323" s="185">
        <v>18</v>
      </c>
      <c r="M323" s="241">
        <v>44513</v>
      </c>
      <c r="N323" s="241" t="s">
        <v>2572</v>
      </c>
      <c r="O323" s="250" t="s">
        <v>948</v>
      </c>
      <c r="P323" s="250"/>
      <c r="Q323" s="251">
        <v>21110406185</v>
      </c>
      <c r="R323" s="251">
        <v>5042400577</v>
      </c>
      <c r="S323" s="251">
        <v>6008171279</v>
      </c>
      <c r="U323" s="251">
        <v>18</v>
      </c>
      <c r="V323" s="238"/>
      <c r="W323" s="238"/>
      <c r="X323" s="238"/>
      <c r="Y323" s="253">
        <f>U323-L323</f>
        <v>0</v>
      </c>
      <c r="Z323" s="238"/>
      <c r="AA323" s="238"/>
      <c r="AB323" s="239"/>
      <c r="AC323" s="238"/>
      <c r="AE323" s="156" t="e">
        <f>SUMIFS([5]HARGA!$B$2:$B$31,[5]HARGA!$A$2:$A$31,K323)</f>
        <v>#VALUE!</v>
      </c>
      <c r="AF323" s="156" t="e">
        <f t="shared" si="5"/>
        <v>#VALUE!</v>
      </c>
    </row>
    <row r="324" spans="1:32" s="157" customFormat="1" x14ac:dyDescent="0.25">
      <c r="A324" s="165" t="s">
        <v>2506</v>
      </c>
      <c r="B324" s="182" t="s">
        <v>4224</v>
      </c>
      <c r="C324" s="187">
        <v>44512</v>
      </c>
      <c r="D324" s="181">
        <v>164</v>
      </c>
      <c r="E324" s="182" t="s">
        <v>2512</v>
      </c>
      <c r="F324" s="181">
        <v>5042400577</v>
      </c>
      <c r="G324" s="182" t="s">
        <v>2572</v>
      </c>
      <c r="H324" s="182" t="s">
        <v>948</v>
      </c>
      <c r="I324" s="182" t="s">
        <v>3177</v>
      </c>
      <c r="J324" s="181">
        <v>19310</v>
      </c>
      <c r="K324" s="182" t="s">
        <v>2525</v>
      </c>
      <c r="L324" s="185">
        <v>18</v>
      </c>
      <c r="M324" s="240"/>
      <c r="N324" s="240"/>
      <c r="O324" s="247"/>
      <c r="P324" s="247"/>
      <c r="Q324" s="247"/>
      <c r="R324" s="247"/>
      <c r="S324" s="247"/>
      <c r="T324" s="238"/>
      <c r="U324" s="238"/>
      <c r="V324" s="238"/>
      <c r="W324" s="238"/>
      <c r="X324" s="238"/>
      <c r="Y324" s="238"/>
      <c r="Z324" s="238"/>
      <c r="AA324" s="238"/>
      <c r="AB324" s="239"/>
      <c r="AC324" s="238"/>
      <c r="AE324" s="156" t="e">
        <f>SUMIFS([5]HARGA!$B$2:$B$31,[5]HARGA!$A$2:$A$31,K324)</f>
        <v>#VALUE!</v>
      </c>
      <c r="AF324" s="156" t="e">
        <f t="shared" si="5"/>
        <v>#VALUE!</v>
      </c>
    </row>
    <row r="325" spans="1:32" s="157" customFormat="1" x14ac:dyDescent="0.25">
      <c r="A325" s="165" t="s">
        <v>2506</v>
      </c>
      <c r="B325" s="182" t="s">
        <v>4224</v>
      </c>
      <c r="C325" s="187">
        <v>44512</v>
      </c>
      <c r="D325" s="181">
        <v>164</v>
      </c>
      <c r="E325" s="182" t="s">
        <v>2512</v>
      </c>
      <c r="F325" s="181">
        <v>5042400577</v>
      </c>
      <c r="G325" s="182" t="s">
        <v>2572</v>
      </c>
      <c r="H325" s="182" t="s">
        <v>948</v>
      </c>
      <c r="I325" s="182" t="s">
        <v>3177</v>
      </c>
      <c r="J325" s="182" t="s">
        <v>2517</v>
      </c>
      <c r="K325" s="182" t="s">
        <v>2518</v>
      </c>
      <c r="L325" s="185">
        <v>1344</v>
      </c>
      <c r="M325" s="240"/>
      <c r="N325" s="240"/>
      <c r="O325" s="247"/>
      <c r="P325" s="247"/>
      <c r="Q325" s="247"/>
      <c r="R325" s="247"/>
      <c r="S325" s="247"/>
      <c r="T325" s="251">
        <v>1344</v>
      </c>
      <c r="U325" s="238"/>
      <c r="V325" s="238"/>
      <c r="W325" s="238"/>
      <c r="X325" s="253">
        <f>T325-L325</f>
        <v>0</v>
      </c>
      <c r="Y325" s="238"/>
      <c r="Z325" s="238"/>
      <c r="AA325" s="238"/>
      <c r="AB325" s="239"/>
      <c r="AC325" s="238"/>
      <c r="AE325" s="156" t="e">
        <f>SUMIFS([5]HARGA!$B$2:$B$31,[5]HARGA!$A$2:$A$31,K325)</f>
        <v>#VALUE!</v>
      </c>
      <c r="AF325" s="156" t="e">
        <f t="shared" si="5"/>
        <v>#VALUE!</v>
      </c>
    </row>
    <row r="326" spans="1:32" s="157" customFormat="1" x14ac:dyDescent="0.25">
      <c r="A326" s="165" t="s">
        <v>2506</v>
      </c>
      <c r="B326" s="182" t="s">
        <v>4224</v>
      </c>
      <c r="C326" s="187">
        <v>44512</v>
      </c>
      <c r="D326" s="181">
        <v>164</v>
      </c>
      <c r="E326" s="182" t="s">
        <v>2512</v>
      </c>
      <c r="F326" s="181">
        <v>5042400577</v>
      </c>
      <c r="G326" s="182" t="s">
        <v>2572</v>
      </c>
      <c r="H326" s="182" t="s">
        <v>948</v>
      </c>
      <c r="I326" s="182" t="s">
        <v>3177</v>
      </c>
      <c r="J326" s="181">
        <v>33300</v>
      </c>
      <c r="K326" s="182" t="s">
        <v>65</v>
      </c>
      <c r="L326" s="185">
        <v>28</v>
      </c>
      <c r="M326" s="240"/>
      <c r="N326" s="240"/>
      <c r="O326" s="247"/>
      <c r="P326" s="247"/>
      <c r="Q326" s="247"/>
      <c r="R326" s="247"/>
      <c r="S326" s="247"/>
      <c r="T326" s="238"/>
      <c r="U326" s="238"/>
      <c r="V326" s="238"/>
      <c r="W326" s="238"/>
      <c r="X326" s="238"/>
      <c r="Y326" s="238"/>
      <c r="Z326" s="238"/>
      <c r="AA326" s="238"/>
      <c r="AB326" s="239"/>
      <c r="AC326" s="238"/>
      <c r="AE326" s="156" t="e">
        <f>SUMIFS([5]HARGA!$B$2:$B$31,[5]HARGA!$A$2:$A$31,K326)</f>
        <v>#VALUE!</v>
      </c>
      <c r="AF326" s="156" t="e">
        <f t="shared" si="5"/>
        <v>#VALUE!</v>
      </c>
    </row>
    <row r="327" spans="1:32" s="157" customFormat="1" x14ac:dyDescent="0.25">
      <c r="A327" s="165" t="s">
        <v>2506</v>
      </c>
      <c r="B327" s="182" t="s">
        <v>4225</v>
      </c>
      <c r="C327" s="187">
        <v>44512</v>
      </c>
      <c r="D327" s="181">
        <v>164</v>
      </c>
      <c r="E327" s="182" t="s">
        <v>2512</v>
      </c>
      <c r="F327" s="181">
        <v>5042393182</v>
      </c>
      <c r="G327" s="182" t="s">
        <v>54</v>
      </c>
      <c r="H327" s="182" t="s">
        <v>55</v>
      </c>
      <c r="I327" s="182" t="s">
        <v>3182</v>
      </c>
      <c r="J327" s="181">
        <v>74559</v>
      </c>
      <c r="K327" s="182" t="s">
        <v>2524</v>
      </c>
      <c r="L327" s="185">
        <v>18</v>
      </c>
      <c r="M327" s="241">
        <v>44512</v>
      </c>
      <c r="N327" s="241" t="s">
        <v>54</v>
      </c>
      <c r="O327" s="250" t="s">
        <v>55</v>
      </c>
      <c r="P327" s="250"/>
      <c r="Q327" s="251">
        <v>21110406175</v>
      </c>
      <c r="R327" s="251">
        <v>5042393182</v>
      </c>
      <c r="S327" s="251">
        <v>6008170776</v>
      </c>
      <c r="U327" s="251">
        <v>18</v>
      </c>
      <c r="V327" s="238"/>
      <c r="W327" s="238"/>
      <c r="X327" s="238"/>
      <c r="Y327" s="253">
        <f>U327-L327</f>
        <v>0</v>
      </c>
      <c r="Z327" s="238"/>
      <c r="AA327" s="238"/>
      <c r="AB327" s="239"/>
      <c r="AC327" s="238"/>
      <c r="AE327" s="156" t="e">
        <f>SUMIFS([5]HARGA!$B$2:$B$31,[5]HARGA!$A$2:$A$31,K327)</f>
        <v>#VALUE!</v>
      </c>
      <c r="AF327" s="156" t="e">
        <f t="shared" si="5"/>
        <v>#VALUE!</v>
      </c>
    </row>
    <row r="328" spans="1:32" s="157" customFormat="1" x14ac:dyDescent="0.25">
      <c r="A328" s="165" t="s">
        <v>2506</v>
      </c>
      <c r="B328" s="182" t="s">
        <v>4225</v>
      </c>
      <c r="C328" s="187">
        <v>44512</v>
      </c>
      <c r="D328" s="181">
        <v>164</v>
      </c>
      <c r="E328" s="182" t="s">
        <v>2512</v>
      </c>
      <c r="F328" s="181">
        <v>5042393182</v>
      </c>
      <c r="G328" s="182" t="s">
        <v>54</v>
      </c>
      <c r="H328" s="182" t="s">
        <v>55</v>
      </c>
      <c r="I328" s="182" t="s">
        <v>3182</v>
      </c>
      <c r="J328" s="181">
        <v>19310</v>
      </c>
      <c r="K328" s="182" t="s">
        <v>2525</v>
      </c>
      <c r="L328" s="185">
        <v>18</v>
      </c>
      <c r="M328" s="240"/>
      <c r="N328" s="240"/>
      <c r="O328" s="247"/>
      <c r="P328" s="247"/>
      <c r="Q328" s="247"/>
      <c r="R328" s="247"/>
      <c r="S328" s="247"/>
      <c r="T328" s="238"/>
      <c r="U328" s="238"/>
      <c r="V328" s="238"/>
      <c r="W328" s="238"/>
      <c r="X328" s="238"/>
      <c r="Y328" s="238"/>
      <c r="Z328" s="238"/>
      <c r="AA328" s="238"/>
      <c r="AB328" s="239"/>
      <c r="AC328" s="238"/>
      <c r="AE328" s="156" t="e">
        <f>SUMIFS([5]HARGA!$B$2:$B$31,[5]HARGA!$A$2:$A$31,K328)</f>
        <v>#VALUE!</v>
      </c>
      <c r="AF328" s="156" t="e">
        <f t="shared" si="5"/>
        <v>#VALUE!</v>
      </c>
    </row>
    <row r="329" spans="1:32" s="157" customFormat="1" x14ac:dyDescent="0.25">
      <c r="A329" s="165" t="s">
        <v>2506</v>
      </c>
      <c r="B329" s="182" t="s">
        <v>4225</v>
      </c>
      <c r="C329" s="187">
        <v>44512</v>
      </c>
      <c r="D329" s="181">
        <v>164</v>
      </c>
      <c r="E329" s="182" t="s">
        <v>2512</v>
      </c>
      <c r="F329" s="181">
        <v>5042393182</v>
      </c>
      <c r="G329" s="182" t="s">
        <v>54</v>
      </c>
      <c r="H329" s="182" t="s">
        <v>55</v>
      </c>
      <c r="I329" s="182" t="s">
        <v>3182</v>
      </c>
      <c r="J329" s="182" t="s">
        <v>2517</v>
      </c>
      <c r="K329" s="182" t="s">
        <v>2518</v>
      </c>
      <c r="L329" s="185">
        <v>1152</v>
      </c>
      <c r="M329" s="240"/>
      <c r="N329" s="240"/>
      <c r="O329" s="247"/>
      <c r="P329" s="247"/>
      <c r="Q329" s="247"/>
      <c r="R329" s="247"/>
      <c r="S329" s="247"/>
      <c r="T329" s="251">
        <v>1152</v>
      </c>
      <c r="U329" s="238"/>
      <c r="V329" s="238"/>
      <c r="W329" s="238"/>
      <c r="X329" s="253">
        <f>T329-L329</f>
        <v>0</v>
      </c>
      <c r="Y329" s="238"/>
      <c r="Z329" s="238"/>
      <c r="AA329" s="238"/>
      <c r="AB329" s="239"/>
      <c r="AC329" s="238"/>
      <c r="AE329" s="156" t="e">
        <f>SUMIFS([5]HARGA!$B$2:$B$31,[5]HARGA!$A$2:$A$31,K329)</f>
        <v>#VALUE!</v>
      </c>
      <c r="AF329" s="156" t="e">
        <f t="shared" si="5"/>
        <v>#VALUE!</v>
      </c>
    </row>
    <row r="330" spans="1:32" s="157" customFormat="1" x14ac:dyDescent="0.25">
      <c r="A330" s="149" t="s">
        <v>2506</v>
      </c>
      <c r="B330" s="160" t="s">
        <v>4225</v>
      </c>
      <c r="C330" s="248">
        <v>44512</v>
      </c>
      <c r="D330" s="161">
        <v>164</v>
      </c>
      <c r="E330" s="160" t="s">
        <v>2512</v>
      </c>
      <c r="F330" s="161">
        <v>5042393182</v>
      </c>
      <c r="G330" s="160" t="s">
        <v>54</v>
      </c>
      <c r="H330" s="160" t="s">
        <v>55</v>
      </c>
      <c r="I330" s="160" t="s">
        <v>3182</v>
      </c>
      <c r="J330" s="161">
        <v>33300</v>
      </c>
      <c r="K330" s="160" t="s">
        <v>65</v>
      </c>
      <c r="L330" s="164">
        <v>24</v>
      </c>
      <c r="M330" s="246"/>
      <c r="N330" s="246"/>
      <c r="O330" s="247"/>
      <c r="P330" s="247"/>
      <c r="Q330" s="247"/>
      <c r="R330" s="247"/>
      <c r="S330" s="247"/>
      <c r="T330" s="238"/>
      <c r="U330" s="238"/>
      <c r="V330" s="238"/>
      <c r="W330" s="238"/>
      <c r="X330" s="238"/>
      <c r="Y330" s="238"/>
      <c r="Z330" s="238"/>
      <c r="AA330" s="238"/>
      <c r="AB330" s="239"/>
      <c r="AC330" s="238"/>
      <c r="AE330" s="156" t="e">
        <f>SUMIFS([5]HARGA!$B$2:$B$31,[5]HARGA!$A$2:$A$31,K330)</f>
        <v>#VALUE!</v>
      </c>
      <c r="AF330" s="156" t="e">
        <f t="shared" si="5"/>
        <v>#VALUE!</v>
      </c>
    </row>
    <row r="331" spans="1:32" s="157" customFormat="1" x14ac:dyDescent="0.25">
      <c r="A331" s="149" t="s">
        <v>2506</v>
      </c>
      <c r="B331" s="160" t="s">
        <v>3189</v>
      </c>
      <c r="C331" s="248">
        <v>44513</v>
      </c>
      <c r="D331" s="161">
        <v>118</v>
      </c>
      <c r="E331" s="160" t="s">
        <v>2541</v>
      </c>
      <c r="F331" s="161">
        <v>5042415468</v>
      </c>
      <c r="G331" s="160" t="s">
        <v>3184</v>
      </c>
      <c r="H331" s="160" t="s">
        <v>1512</v>
      </c>
      <c r="I331" s="160" t="s">
        <v>3188</v>
      </c>
      <c r="J331" s="161">
        <v>10116</v>
      </c>
      <c r="K331" s="160" t="s">
        <v>279</v>
      </c>
      <c r="L331" s="164">
        <v>16</v>
      </c>
      <c r="M331" s="323" t="s">
        <v>3183</v>
      </c>
      <c r="N331" s="323">
        <v>44513</v>
      </c>
      <c r="O331" s="247"/>
      <c r="P331" s="247"/>
      <c r="Q331" s="247"/>
      <c r="R331" s="247"/>
      <c r="S331" s="247"/>
      <c r="T331" s="238"/>
      <c r="U331" s="238"/>
      <c r="V331" s="238"/>
      <c r="W331" s="238"/>
      <c r="X331" s="238"/>
      <c r="Y331" s="238"/>
      <c r="Z331" s="238"/>
      <c r="AA331" s="238"/>
      <c r="AB331" s="239"/>
      <c r="AC331" s="238"/>
      <c r="AE331" s="156" t="e">
        <f>SUMIFS([5]HARGA!$B$2:$B$31,[5]HARGA!$A$2:$A$31,K331)</f>
        <v>#VALUE!</v>
      </c>
      <c r="AF331" s="156" t="e">
        <f t="shared" si="5"/>
        <v>#VALUE!</v>
      </c>
    </row>
    <row r="332" spans="1:32" s="157" customFormat="1" x14ac:dyDescent="0.25">
      <c r="A332" s="149" t="s">
        <v>2506</v>
      </c>
      <c r="B332" s="160" t="s">
        <v>3202</v>
      </c>
      <c r="C332" s="248">
        <v>44513</v>
      </c>
      <c r="D332" s="161">
        <v>118</v>
      </c>
      <c r="E332" s="160" t="s">
        <v>2541</v>
      </c>
      <c r="F332" s="161">
        <v>5042418973</v>
      </c>
      <c r="G332" s="160" t="s">
        <v>780</v>
      </c>
      <c r="H332" s="160" t="s">
        <v>781</v>
      </c>
      <c r="I332" s="160" t="s">
        <v>3201</v>
      </c>
      <c r="J332" s="161">
        <v>10116</v>
      </c>
      <c r="K332" s="160" t="s">
        <v>279</v>
      </c>
      <c r="L332" s="164">
        <v>16</v>
      </c>
      <c r="M332" s="323" t="s">
        <v>3197</v>
      </c>
      <c r="N332" s="323">
        <v>44513</v>
      </c>
      <c r="O332" s="247"/>
      <c r="P332" s="247"/>
      <c r="Q332" s="247"/>
      <c r="R332" s="247"/>
      <c r="S332" s="247"/>
      <c r="T332" s="238"/>
      <c r="U332" s="238"/>
      <c r="V332" s="238"/>
      <c r="W332" s="238"/>
      <c r="X332" s="238"/>
      <c r="Y332" s="238"/>
      <c r="Z332" s="238"/>
      <c r="AA332" s="238"/>
      <c r="AB332" s="239"/>
      <c r="AC332" s="238"/>
      <c r="AE332" s="156" t="e">
        <f>SUMIFS([5]HARGA!$B$2:$B$31,[5]HARGA!$A$2:$A$31,K332)</f>
        <v>#VALUE!</v>
      </c>
      <c r="AF332" s="156" t="e">
        <f t="shared" si="5"/>
        <v>#VALUE!</v>
      </c>
    </row>
    <row r="333" spans="1:32" s="157" customFormat="1" x14ac:dyDescent="0.25">
      <c r="A333" s="149" t="s">
        <v>2506</v>
      </c>
      <c r="B333" s="160" t="s">
        <v>4226</v>
      </c>
      <c r="C333" s="248">
        <v>44513</v>
      </c>
      <c r="D333" s="161">
        <v>164</v>
      </c>
      <c r="E333" s="160" t="s">
        <v>2512</v>
      </c>
      <c r="F333" s="161">
        <v>5042412823</v>
      </c>
      <c r="G333" s="160" t="s">
        <v>75</v>
      </c>
      <c r="H333" s="160" t="s">
        <v>76</v>
      </c>
      <c r="I333" s="160" t="s">
        <v>3210</v>
      </c>
      <c r="J333" s="161">
        <v>74559</v>
      </c>
      <c r="K333" s="160" t="s">
        <v>2524</v>
      </c>
      <c r="L333" s="164">
        <v>18</v>
      </c>
      <c r="M333" s="249">
        <v>44513</v>
      </c>
      <c r="N333" s="249" t="s">
        <v>75</v>
      </c>
      <c r="O333" s="250" t="s">
        <v>518</v>
      </c>
      <c r="P333" s="250"/>
      <c r="Q333" s="251">
        <v>21110406178</v>
      </c>
      <c r="R333" s="251">
        <v>5042412823</v>
      </c>
      <c r="S333" s="251">
        <v>6008164613</v>
      </c>
      <c r="U333" s="251">
        <v>18</v>
      </c>
      <c r="V333" s="238"/>
      <c r="W333" s="238"/>
      <c r="X333" s="238"/>
      <c r="Y333" s="253">
        <f>U333-L333</f>
        <v>0</v>
      </c>
      <c r="Z333" s="238"/>
      <c r="AA333" s="238"/>
      <c r="AB333" s="239"/>
      <c r="AC333" s="238"/>
      <c r="AE333" s="156" t="e">
        <f>SUMIFS([5]HARGA!$B$2:$B$31,[5]HARGA!$A$2:$A$31,K333)</f>
        <v>#VALUE!</v>
      </c>
      <c r="AF333" s="156" t="e">
        <f t="shared" si="5"/>
        <v>#VALUE!</v>
      </c>
    </row>
    <row r="334" spans="1:32" s="157" customFormat="1" x14ac:dyDescent="0.25">
      <c r="A334" s="149" t="s">
        <v>2506</v>
      </c>
      <c r="B334" s="160" t="s">
        <v>4226</v>
      </c>
      <c r="C334" s="248">
        <v>44513</v>
      </c>
      <c r="D334" s="161">
        <v>164</v>
      </c>
      <c r="E334" s="160" t="s">
        <v>2512</v>
      </c>
      <c r="F334" s="161">
        <v>5042412823</v>
      </c>
      <c r="G334" s="160" t="s">
        <v>75</v>
      </c>
      <c r="H334" s="160" t="s">
        <v>76</v>
      </c>
      <c r="I334" s="160" t="s">
        <v>3210</v>
      </c>
      <c r="J334" s="161">
        <v>19310</v>
      </c>
      <c r="K334" s="160" t="s">
        <v>2525</v>
      </c>
      <c r="L334" s="164">
        <v>18</v>
      </c>
      <c r="M334" s="246"/>
      <c r="N334" s="246"/>
      <c r="O334" s="247"/>
      <c r="P334" s="247"/>
      <c r="Q334" s="247"/>
      <c r="R334" s="247"/>
      <c r="S334" s="247"/>
      <c r="T334" s="238"/>
      <c r="U334" s="238"/>
      <c r="V334" s="238"/>
      <c r="W334" s="238"/>
      <c r="X334" s="238"/>
      <c r="Y334" s="238"/>
      <c r="Z334" s="238"/>
      <c r="AA334" s="238"/>
      <c r="AB334" s="239"/>
      <c r="AC334" s="238"/>
      <c r="AE334" s="156" t="e">
        <f>SUMIFS([5]HARGA!$B$2:$B$31,[5]HARGA!$A$2:$A$31,K334)</f>
        <v>#VALUE!</v>
      </c>
      <c r="AF334" s="156" t="e">
        <f t="shared" si="5"/>
        <v>#VALUE!</v>
      </c>
    </row>
    <row r="335" spans="1:32" s="157" customFormat="1" x14ac:dyDescent="0.25">
      <c r="A335" s="149" t="s">
        <v>2506</v>
      </c>
      <c r="B335" s="160" t="s">
        <v>4226</v>
      </c>
      <c r="C335" s="248">
        <v>44513</v>
      </c>
      <c r="D335" s="161">
        <v>164</v>
      </c>
      <c r="E335" s="160" t="s">
        <v>2512</v>
      </c>
      <c r="F335" s="161">
        <v>5042412823</v>
      </c>
      <c r="G335" s="160" t="s">
        <v>75</v>
      </c>
      <c r="H335" s="160" t="s">
        <v>76</v>
      </c>
      <c r="I335" s="160" t="s">
        <v>3210</v>
      </c>
      <c r="J335" s="160" t="s">
        <v>2517</v>
      </c>
      <c r="K335" s="160" t="s">
        <v>2518</v>
      </c>
      <c r="L335" s="164">
        <v>1344</v>
      </c>
      <c r="M335" s="246"/>
      <c r="N335" s="246"/>
      <c r="O335" s="247"/>
      <c r="P335" s="247"/>
      <c r="Q335" s="247"/>
      <c r="R335" s="247"/>
      <c r="S335" s="247"/>
      <c r="T335" s="251">
        <v>1344</v>
      </c>
      <c r="U335" s="238"/>
      <c r="V335" s="238"/>
      <c r="W335" s="238"/>
      <c r="X335" s="253">
        <f>T335-L335</f>
        <v>0</v>
      </c>
      <c r="Y335" s="238"/>
      <c r="Z335" s="238"/>
      <c r="AA335" s="238"/>
      <c r="AB335" s="239"/>
      <c r="AC335" s="238"/>
      <c r="AE335" s="156" t="e">
        <f>SUMIFS([5]HARGA!$B$2:$B$31,[5]HARGA!$A$2:$A$31,K335)</f>
        <v>#VALUE!</v>
      </c>
      <c r="AF335" s="156" t="e">
        <f t="shared" si="5"/>
        <v>#VALUE!</v>
      </c>
    </row>
    <row r="336" spans="1:32" s="157" customFormat="1" x14ac:dyDescent="0.25">
      <c r="A336" s="149" t="s">
        <v>2506</v>
      </c>
      <c r="B336" s="160" t="s">
        <v>4226</v>
      </c>
      <c r="C336" s="248">
        <v>44513</v>
      </c>
      <c r="D336" s="161">
        <v>164</v>
      </c>
      <c r="E336" s="160" t="s">
        <v>2512</v>
      </c>
      <c r="F336" s="161">
        <v>5042412823</v>
      </c>
      <c r="G336" s="160" t="s">
        <v>75</v>
      </c>
      <c r="H336" s="160" t="s">
        <v>76</v>
      </c>
      <c r="I336" s="160" t="s">
        <v>3210</v>
      </c>
      <c r="J336" s="161">
        <v>33300</v>
      </c>
      <c r="K336" s="160" t="s">
        <v>65</v>
      </c>
      <c r="L336" s="164">
        <v>28</v>
      </c>
      <c r="M336" s="246"/>
      <c r="N336" s="246"/>
      <c r="O336" s="247"/>
      <c r="P336" s="247"/>
      <c r="Q336" s="247"/>
      <c r="R336" s="247"/>
      <c r="S336" s="247"/>
      <c r="T336" s="238"/>
      <c r="U336" s="238"/>
      <c r="V336" s="238"/>
      <c r="W336" s="238"/>
      <c r="X336" s="238"/>
      <c r="Y336" s="238"/>
      <c r="Z336" s="238"/>
      <c r="AA336" s="238"/>
      <c r="AB336" s="239"/>
      <c r="AC336" s="238"/>
      <c r="AE336" s="156" t="e">
        <f>SUMIFS([5]HARGA!$B$2:$B$31,[5]HARGA!$A$2:$A$31,K336)</f>
        <v>#VALUE!</v>
      </c>
      <c r="AF336" s="156" t="e">
        <f t="shared" si="5"/>
        <v>#VALUE!</v>
      </c>
    </row>
    <row r="337" spans="1:32" s="157" customFormat="1" x14ac:dyDescent="0.25">
      <c r="A337" s="149" t="s">
        <v>2506</v>
      </c>
      <c r="B337" s="160" t="s">
        <v>4227</v>
      </c>
      <c r="C337" s="248">
        <v>44513</v>
      </c>
      <c r="D337" s="161">
        <v>164</v>
      </c>
      <c r="E337" s="160" t="s">
        <v>2512</v>
      </c>
      <c r="F337" s="161">
        <v>5042421043</v>
      </c>
      <c r="G337" s="160" t="s">
        <v>983</v>
      </c>
      <c r="H337" s="160" t="s">
        <v>984</v>
      </c>
      <c r="I337" s="160" t="s">
        <v>3218</v>
      </c>
      <c r="J337" s="161">
        <v>74559</v>
      </c>
      <c r="K337" s="160" t="s">
        <v>2524</v>
      </c>
      <c r="L337" s="164">
        <v>24</v>
      </c>
      <c r="M337" s="249">
        <v>44513</v>
      </c>
      <c r="N337" s="249" t="s">
        <v>983</v>
      </c>
      <c r="O337" s="250" t="s">
        <v>984</v>
      </c>
      <c r="P337" s="250"/>
      <c r="Q337" s="251">
        <v>21110406167</v>
      </c>
      <c r="R337" s="251">
        <v>5042421043</v>
      </c>
      <c r="S337" s="251">
        <v>6008170198</v>
      </c>
      <c r="U337" s="251">
        <v>24</v>
      </c>
      <c r="V337" s="238"/>
      <c r="W337" s="238"/>
      <c r="X337" s="238"/>
      <c r="Y337" s="253">
        <f>U337-L337</f>
        <v>0</v>
      </c>
      <c r="Z337" s="238"/>
      <c r="AA337" s="238"/>
      <c r="AB337" s="239"/>
      <c r="AC337" s="238"/>
      <c r="AE337" s="156" t="e">
        <f>SUMIFS([5]HARGA!$B$2:$B$31,[5]HARGA!$A$2:$A$31,K337)</f>
        <v>#VALUE!</v>
      </c>
      <c r="AF337" s="156" t="e">
        <f t="shared" si="5"/>
        <v>#VALUE!</v>
      </c>
    </row>
    <row r="338" spans="1:32" s="157" customFormat="1" x14ac:dyDescent="0.25">
      <c r="A338" s="149" t="s">
        <v>2506</v>
      </c>
      <c r="B338" s="160" t="s">
        <v>4227</v>
      </c>
      <c r="C338" s="248">
        <v>44513</v>
      </c>
      <c r="D338" s="161">
        <v>164</v>
      </c>
      <c r="E338" s="160" t="s">
        <v>2512</v>
      </c>
      <c r="F338" s="161">
        <v>5042421043</v>
      </c>
      <c r="G338" s="160" t="s">
        <v>983</v>
      </c>
      <c r="H338" s="160" t="s">
        <v>984</v>
      </c>
      <c r="I338" s="160" t="s">
        <v>3218</v>
      </c>
      <c r="J338" s="161">
        <v>19310</v>
      </c>
      <c r="K338" s="160" t="s">
        <v>2525</v>
      </c>
      <c r="L338" s="164">
        <v>24</v>
      </c>
      <c r="M338" s="246"/>
      <c r="N338" s="246"/>
      <c r="O338" s="247"/>
      <c r="P338" s="247"/>
      <c r="Q338" s="247"/>
      <c r="R338" s="247"/>
      <c r="S338" s="247"/>
      <c r="T338" s="238"/>
      <c r="U338" s="238"/>
      <c r="V338" s="238"/>
      <c r="W338" s="238"/>
      <c r="X338" s="238"/>
      <c r="Y338" s="238"/>
      <c r="Z338" s="238"/>
      <c r="AA338" s="238"/>
      <c r="AB338" s="239"/>
      <c r="AC338" s="238"/>
      <c r="AE338" s="156" t="e">
        <f>SUMIFS([5]HARGA!$B$2:$B$31,[5]HARGA!$A$2:$A$31,K338)</f>
        <v>#VALUE!</v>
      </c>
      <c r="AF338" s="156" t="e">
        <f t="shared" si="5"/>
        <v>#VALUE!</v>
      </c>
    </row>
    <row r="339" spans="1:32" s="157" customFormat="1" x14ac:dyDescent="0.25">
      <c r="A339" s="149" t="s">
        <v>2506</v>
      </c>
      <c r="B339" s="160" t="s">
        <v>4227</v>
      </c>
      <c r="C339" s="248">
        <v>44513</v>
      </c>
      <c r="D339" s="161">
        <v>164</v>
      </c>
      <c r="E339" s="160" t="s">
        <v>2512</v>
      </c>
      <c r="F339" s="161">
        <v>5042421043</v>
      </c>
      <c r="G339" s="160" t="s">
        <v>983</v>
      </c>
      <c r="H339" s="160" t="s">
        <v>984</v>
      </c>
      <c r="I339" s="160" t="s">
        <v>3218</v>
      </c>
      <c r="J339" s="160" t="s">
        <v>2517</v>
      </c>
      <c r="K339" s="160" t="s">
        <v>2518</v>
      </c>
      <c r="L339" s="164">
        <v>1152</v>
      </c>
      <c r="M339" s="246"/>
      <c r="N339" s="246"/>
      <c r="O339" s="247"/>
      <c r="P339" s="247"/>
      <c r="Q339" s="247"/>
      <c r="R339" s="247"/>
      <c r="S339" s="247"/>
      <c r="T339" s="251">
        <v>1152</v>
      </c>
      <c r="U339" s="238"/>
      <c r="V339" s="238"/>
      <c r="W339" s="238"/>
      <c r="X339" s="253">
        <f>T339-L339</f>
        <v>0</v>
      </c>
      <c r="Y339" s="238"/>
      <c r="Z339" s="238"/>
      <c r="AA339" s="238"/>
      <c r="AB339" s="239"/>
      <c r="AC339" s="238"/>
      <c r="AE339" s="156" t="e">
        <f>SUMIFS([5]HARGA!$B$2:$B$31,[5]HARGA!$A$2:$A$31,K339)</f>
        <v>#VALUE!</v>
      </c>
      <c r="AF339" s="156" t="e">
        <f t="shared" si="5"/>
        <v>#VALUE!</v>
      </c>
    </row>
    <row r="340" spans="1:32" s="157" customFormat="1" x14ac:dyDescent="0.25">
      <c r="A340" s="149" t="s">
        <v>2506</v>
      </c>
      <c r="B340" s="160" t="s">
        <v>4227</v>
      </c>
      <c r="C340" s="248">
        <v>44513</v>
      </c>
      <c r="D340" s="161">
        <v>164</v>
      </c>
      <c r="E340" s="160" t="s">
        <v>2512</v>
      </c>
      <c r="F340" s="161">
        <v>5042421043</v>
      </c>
      <c r="G340" s="160" t="s">
        <v>983</v>
      </c>
      <c r="H340" s="160" t="s">
        <v>984</v>
      </c>
      <c r="I340" s="160" t="s">
        <v>3218</v>
      </c>
      <c r="J340" s="161">
        <v>33300</v>
      </c>
      <c r="K340" s="160" t="s">
        <v>65</v>
      </c>
      <c r="L340" s="164">
        <v>24</v>
      </c>
      <c r="M340" s="246"/>
      <c r="N340" s="246"/>
      <c r="O340" s="247"/>
      <c r="P340" s="247"/>
      <c r="Q340" s="208"/>
      <c r="R340" s="247"/>
      <c r="S340" s="247"/>
      <c r="T340" s="238"/>
      <c r="U340" s="238"/>
      <c r="V340" s="238"/>
      <c r="W340" s="238"/>
      <c r="X340" s="238"/>
      <c r="Y340" s="238"/>
      <c r="Z340" s="238"/>
      <c r="AA340" s="238"/>
      <c r="AB340" s="239"/>
      <c r="AC340" s="238"/>
      <c r="AE340" s="156" t="e">
        <f>SUMIFS([5]HARGA!$B$2:$B$31,[5]HARGA!$A$2:$A$31,K340)</f>
        <v>#VALUE!</v>
      </c>
      <c r="AF340" s="156" t="e">
        <f t="shared" si="5"/>
        <v>#VALUE!</v>
      </c>
    </row>
    <row r="341" spans="1:32" s="157" customFormat="1" x14ac:dyDescent="0.25">
      <c r="A341" s="149" t="s">
        <v>2506</v>
      </c>
      <c r="B341" s="160" t="s">
        <v>4228</v>
      </c>
      <c r="C341" s="248">
        <v>44513</v>
      </c>
      <c r="D341" s="161">
        <v>164</v>
      </c>
      <c r="E341" s="160" t="s">
        <v>2512</v>
      </c>
      <c r="F341" s="161">
        <v>5042422168</v>
      </c>
      <c r="G341" s="160" t="s">
        <v>2680</v>
      </c>
      <c r="H341" s="160" t="s">
        <v>261</v>
      </c>
      <c r="I341" s="160" t="s">
        <v>3227</v>
      </c>
      <c r="J341" s="161">
        <v>74559</v>
      </c>
      <c r="K341" s="160" t="s">
        <v>2524</v>
      </c>
      <c r="L341" s="164">
        <v>18</v>
      </c>
      <c r="M341" s="299">
        <v>44513</v>
      </c>
      <c r="N341" s="323" t="s">
        <v>2680</v>
      </c>
      <c r="O341" s="306" t="s">
        <v>261</v>
      </c>
      <c r="P341" s="247"/>
      <c r="Q341" s="234" t="s">
        <v>3224</v>
      </c>
      <c r="R341" s="324">
        <v>5042422168</v>
      </c>
      <c r="S341" s="254">
        <v>6008170537</v>
      </c>
      <c r="U341" s="238">
        <v>18</v>
      </c>
      <c r="V341" s="238"/>
      <c r="W341" s="238"/>
      <c r="X341" s="238"/>
      <c r="Y341" s="253">
        <f>U341-L341</f>
        <v>0</v>
      </c>
      <c r="Z341" s="238"/>
      <c r="AA341" s="238"/>
      <c r="AB341" s="239"/>
      <c r="AC341" s="238"/>
      <c r="AE341" s="156" t="e">
        <f>SUMIFS([5]HARGA!$B$2:$B$31,[5]HARGA!$A$2:$A$31,K341)</f>
        <v>#VALUE!</v>
      </c>
      <c r="AF341" s="156" t="e">
        <f t="shared" ref="AF341:AF404" si="6">AE341*L341</f>
        <v>#VALUE!</v>
      </c>
    </row>
    <row r="342" spans="1:32" s="157" customFormat="1" x14ac:dyDescent="0.25">
      <c r="A342" s="149" t="s">
        <v>2506</v>
      </c>
      <c r="B342" s="160" t="s">
        <v>4228</v>
      </c>
      <c r="C342" s="248">
        <v>44513</v>
      </c>
      <c r="D342" s="161">
        <v>164</v>
      </c>
      <c r="E342" s="160" t="s">
        <v>2512</v>
      </c>
      <c r="F342" s="161">
        <v>5042422168</v>
      </c>
      <c r="G342" s="160" t="s">
        <v>2680</v>
      </c>
      <c r="H342" s="160" t="s">
        <v>261</v>
      </c>
      <c r="I342" s="160" t="s">
        <v>3227</v>
      </c>
      <c r="J342" s="161">
        <v>19310</v>
      </c>
      <c r="K342" s="160" t="s">
        <v>2525</v>
      </c>
      <c r="L342" s="164">
        <v>18</v>
      </c>
      <c r="M342" s="246"/>
      <c r="N342" s="246"/>
      <c r="O342" s="247"/>
      <c r="P342" s="247"/>
      <c r="Q342" s="247"/>
      <c r="R342" s="247"/>
      <c r="S342" s="247"/>
      <c r="T342" s="238"/>
      <c r="U342" s="238"/>
      <c r="V342" s="238"/>
      <c r="W342" s="238"/>
      <c r="X342" s="238"/>
      <c r="Y342" s="238"/>
      <c r="Z342" s="238"/>
      <c r="AA342" s="238"/>
      <c r="AB342" s="239"/>
      <c r="AC342" s="238"/>
      <c r="AE342" s="156" t="e">
        <f>SUMIFS([5]HARGA!$B$2:$B$31,[5]HARGA!$A$2:$A$31,K342)</f>
        <v>#VALUE!</v>
      </c>
      <c r="AF342" s="156" t="e">
        <f t="shared" si="6"/>
        <v>#VALUE!</v>
      </c>
    </row>
    <row r="343" spans="1:32" s="157" customFormat="1" x14ac:dyDescent="0.25">
      <c r="A343" s="149" t="s">
        <v>2506</v>
      </c>
      <c r="B343" s="160" t="s">
        <v>4228</v>
      </c>
      <c r="C343" s="248">
        <v>44513</v>
      </c>
      <c r="D343" s="161">
        <v>164</v>
      </c>
      <c r="E343" s="160" t="s">
        <v>2512</v>
      </c>
      <c r="F343" s="161">
        <v>5042422168</v>
      </c>
      <c r="G343" s="160" t="s">
        <v>2680</v>
      </c>
      <c r="H343" s="160" t="s">
        <v>261</v>
      </c>
      <c r="I343" s="160" t="s">
        <v>3227</v>
      </c>
      <c r="J343" s="160" t="s">
        <v>2517</v>
      </c>
      <c r="K343" s="160" t="s">
        <v>2518</v>
      </c>
      <c r="L343" s="164">
        <v>1152</v>
      </c>
      <c r="M343" s="246"/>
      <c r="N343" s="246"/>
      <c r="O343" s="247"/>
      <c r="P343" s="247"/>
      <c r="Q343" s="247"/>
      <c r="R343" s="247"/>
      <c r="S343" s="247"/>
      <c r="T343" s="234">
        <v>1152</v>
      </c>
      <c r="U343" s="238"/>
      <c r="V343" s="238"/>
      <c r="W343" s="238"/>
      <c r="X343" s="253">
        <f>T343-L343</f>
        <v>0</v>
      </c>
      <c r="Y343" s="238"/>
      <c r="Z343" s="238"/>
      <c r="AA343" s="238"/>
      <c r="AB343" s="239"/>
      <c r="AC343" s="238"/>
      <c r="AE343" s="156" t="e">
        <f>SUMIFS([5]HARGA!$B$2:$B$31,[5]HARGA!$A$2:$A$31,K343)</f>
        <v>#VALUE!</v>
      </c>
      <c r="AF343" s="156" t="e">
        <f t="shared" si="6"/>
        <v>#VALUE!</v>
      </c>
    </row>
    <row r="344" spans="1:32" s="157" customFormat="1" x14ac:dyDescent="0.25">
      <c r="A344" s="165" t="s">
        <v>2506</v>
      </c>
      <c r="B344" s="182" t="s">
        <v>4228</v>
      </c>
      <c r="C344" s="187">
        <v>44513</v>
      </c>
      <c r="D344" s="181">
        <v>164</v>
      </c>
      <c r="E344" s="182" t="s">
        <v>2512</v>
      </c>
      <c r="F344" s="181">
        <v>5042422168</v>
      </c>
      <c r="G344" s="182" t="s">
        <v>2680</v>
      </c>
      <c r="H344" s="182" t="s">
        <v>261</v>
      </c>
      <c r="I344" s="182" t="s">
        <v>3227</v>
      </c>
      <c r="J344" s="181">
        <v>33300</v>
      </c>
      <c r="K344" s="182" t="s">
        <v>65</v>
      </c>
      <c r="L344" s="185">
        <v>24</v>
      </c>
      <c r="M344" s="240"/>
      <c r="N344" s="240"/>
      <c r="O344" s="233"/>
      <c r="P344" s="233"/>
      <c r="Q344" s="233"/>
      <c r="R344" s="233"/>
      <c r="S344" s="233"/>
      <c r="T344" s="236"/>
      <c r="U344" s="236"/>
      <c r="V344" s="236"/>
      <c r="W344" s="236"/>
      <c r="X344" s="236"/>
      <c r="Y344" s="238"/>
      <c r="Z344" s="238"/>
      <c r="AA344" s="238"/>
      <c r="AB344" s="239"/>
      <c r="AC344" s="238"/>
      <c r="AE344" s="156" t="e">
        <f>SUMIFS([5]HARGA!$B$2:$B$31,[5]HARGA!$A$2:$A$31,K344)</f>
        <v>#VALUE!</v>
      </c>
      <c r="AF344" s="156" t="e">
        <f t="shared" si="6"/>
        <v>#VALUE!</v>
      </c>
    </row>
    <row r="345" spans="1:32" s="157" customFormat="1" x14ac:dyDescent="0.25">
      <c r="A345" s="165" t="s">
        <v>2506</v>
      </c>
      <c r="B345" s="182" t="s">
        <v>3239</v>
      </c>
      <c r="C345" s="187">
        <v>44513</v>
      </c>
      <c r="D345" s="181">
        <v>118</v>
      </c>
      <c r="E345" s="182" t="s">
        <v>2541</v>
      </c>
      <c r="F345" s="181">
        <v>504245796</v>
      </c>
      <c r="G345" s="182" t="s">
        <v>3235</v>
      </c>
      <c r="H345" s="182" t="s">
        <v>845</v>
      </c>
      <c r="I345" s="182" t="s">
        <v>3238</v>
      </c>
      <c r="J345" s="181">
        <v>10116</v>
      </c>
      <c r="K345" s="182" t="s">
        <v>279</v>
      </c>
      <c r="L345" s="185">
        <v>16</v>
      </c>
      <c r="M345" s="325" t="s">
        <v>3234</v>
      </c>
      <c r="N345" s="325">
        <v>44513</v>
      </c>
      <c r="O345" s="233"/>
      <c r="P345" s="233"/>
      <c r="Q345" s="233"/>
      <c r="R345" s="233"/>
      <c r="S345" s="233"/>
      <c r="T345" s="236"/>
      <c r="U345" s="236"/>
      <c r="V345" s="236"/>
      <c r="W345" s="236"/>
      <c r="X345" s="236"/>
      <c r="Y345" s="238"/>
      <c r="Z345" s="238"/>
      <c r="AA345" s="238"/>
      <c r="AB345" s="239"/>
      <c r="AC345" s="238"/>
      <c r="AE345" s="156" t="e">
        <f>SUMIFS([5]HARGA!$B$2:$B$31,[5]HARGA!$A$2:$A$31,K345)</f>
        <v>#VALUE!</v>
      </c>
      <c r="AF345" s="156" t="e">
        <f t="shared" si="6"/>
        <v>#VALUE!</v>
      </c>
    </row>
    <row r="346" spans="1:32" s="157" customFormat="1" x14ac:dyDescent="0.25">
      <c r="A346" s="165" t="s">
        <v>2506</v>
      </c>
      <c r="B346" s="182" t="s">
        <v>3502</v>
      </c>
      <c r="C346" s="187">
        <v>44513</v>
      </c>
      <c r="D346" s="182" t="s">
        <v>2531</v>
      </c>
      <c r="E346" s="182" t="s">
        <v>2532</v>
      </c>
      <c r="F346" s="182">
        <v>904021460025</v>
      </c>
      <c r="G346" s="182" t="s">
        <v>417</v>
      </c>
      <c r="H346" s="182" t="s">
        <v>418</v>
      </c>
      <c r="I346" s="182" t="s">
        <v>3245</v>
      </c>
      <c r="J346" s="181">
        <v>74560</v>
      </c>
      <c r="K346" s="182" t="s">
        <v>377</v>
      </c>
      <c r="L346" s="185">
        <v>16</v>
      </c>
      <c r="M346" s="281">
        <v>44516</v>
      </c>
      <c r="N346" s="243" t="s">
        <v>417</v>
      </c>
      <c r="O346" s="243" t="s">
        <v>418</v>
      </c>
      <c r="P346" s="233" t="s">
        <v>4229</v>
      </c>
      <c r="Q346" s="243" t="s">
        <v>3505</v>
      </c>
      <c r="R346" s="318">
        <v>904021460025</v>
      </c>
      <c r="S346" s="243" t="s">
        <v>4230</v>
      </c>
      <c r="T346" s="204"/>
      <c r="U346" s="204"/>
      <c r="V346" s="204"/>
      <c r="W346" s="243">
        <v>16</v>
      </c>
      <c r="X346" s="236"/>
      <c r="Y346" s="238"/>
      <c r="Z346" s="238"/>
      <c r="AA346" s="253">
        <f>W346-L346</f>
        <v>0</v>
      </c>
      <c r="AB346" s="239"/>
      <c r="AC346" s="238"/>
      <c r="AE346" s="156" t="e">
        <f>SUMIFS([5]HARGA!$B$2:$B$31,[5]HARGA!$A$2:$A$31,K346)</f>
        <v>#VALUE!</v>
      </c>
      <c r="AF346" s="156" t="e">
        <f t="shared" si="6"/>
        <v>#VALUE!</v>
      </c>
    </row>
    <row r="347" spans="1:32" s="157" customFormat="1" x14ac:dyDescent="0.25">
      <c r="A347" s="165" t="s">
        <v>2506</v>
      </c>
      <c r="B347" s="182" t="s">
        <v>3502</v>
      </c>
      <c r="C347" s="187">
        <v>44513</v>
      </c>
      <c r="D347" s="182" t="s">
        <v>2531</v>
      </c>
      <c r="E347" s="182" t="s">
        <v>2532</v>
      </c>
      <c r="F347" s="182">
        <v>904021460025</v>
      </c>
      <c r="G347" s="182" t="s">
        <v>417</v>
      </c>
      <c r="H347" s="182" t="s">
        <v>418</v>
      </c>
      <c r="I347" s="182" t="s">
        <v>3245</v>
      </c>
      <c r="J347" s="181">
        <v>29310</v>
      </c>
      <c r="K347" s="182" t="s">
        <v>2539</v>
      </c>
      <c r="L347" s="185">
        <v>16</v>
      </c>
      <c r="M347" s="240"/>
      <c r="N347" s="240"/>
      <c r="O347" s="233"/>
      <c r="P347" s="233"/>
      <c r="Q347" s="233"/>
      <c r="R347" s="233"/>
      <c r="S347" s="233"/>
      <c r="T347" s="236"/>
      <c r="U347" s="236"/>
      <c r="V347" s="236"/>
      <c r="W347" s="236"/>
      <c r="X347" s="236"/>
      <c r="Y347" s="238"/>
      <c r="Z347" s="238"/>
      <c r="AA347" s="238"/>
      <c r="AB347" s="239"/>
      <c r="AC347" s="238"/>
      <c r="AE347" s="156" t="e">
        <f>SUMIFS([5]HARGA!$B$2:$B$31,[5]HARGA!$A$2:$A$31,K347)</f>
        <v>#VALUE!</v>
      </c>
      <c r="AF347" s="156" t="e">
        <f t="shared" si="6"/>
        <v>#VALUE!</v>
      </c>
    </row>
    <row r="348" spans="1:32" s="157" customFormat="1" x14ac:dyDescent="0.25">
      <c r="A348" s="165" t="s">
        <v>2506</v>
      </c>
      <c r="B348" s="182" t="s">
        <v>3502</v>
      </c>
      <c r="C348" s="187">
        <v>44513</v>
      </c>
      <c r="D348" s="182" t="s">
        <v>2531</v>
      </c>
      <c r="E348" s="182" t="s">
        <v>2532</v>
      </c>
      <c r="F348" s="182">
        <v>904021460025</v>
      </c>
      <c r="G348" s="182" t="s">
        <v>417</v>
      </c>
      <c r="H348" s="182" t="s">
        <v>418</v>
      </c>
      <c r="I348" s="182" t="s">
        <v>3245</v>
      </c>
      <c r="J348" s="182" t="s">
        <v>2534</v>
      </c>
      <c r="K348" s="182" t="s">
        <v>2535</v>
      </c>
      <c r="L348" s="185">
        <v>1344</v>
      </c>
      <c r="M348" s="240"/>
      <c r="N348" s="240"/>
      <c r="O348" s="233"/>
      <c r="P348" s="233"/>
      <c r="Q348" s="233"/>
      <c r="R348" s="233"/>
      <c r="S348" s="233"/>
      <c r="T348" s="236"/>
      <c r="U348" s="236"/>
      <c r="V348" s="243">
        <v>1344</v>
      </c>
      <c r="W348" s="236"/>
      <c r="X348" s="236"/>
      <c r="Y348" s="238"/>
      <c r="Z348" s="253">
        <f>V348-L348</f>
        <v>0</v>
      </c>
      <c r="AA348" s="238"/>
      <c r="AB348" s="239"/>
      <c r="AC348" s="238"/>
      <c r="AE348" s="156" t="e">
        <f>SUMIFS([5]HARGA!$B$2:$B$31,[5]HARGA!$A$2:$A$31,K348)</f>
        <v>#VALUE!</v>
      </c>
      <c r="AF348" s="156" t="e">
        <f t="shared" si="6"/>
        <v>#VALUE!</v>
      </c>
    </row>
    <row r="349" spans="1:32" s="157" customFormat="1" x14ac:dyDescent="0.25">
      <c r="A349" s="165" t="s">
        <v>2506</v>
      </c>
      <c r="B349" s="182" t="s">
        <v>3252</v>
      </c>
      <c r="C349" s="187">
        <v>44513</v>
      </c>
      <c r="D349" s="181">
        <v>118</v>
      </c>
      <c r="E349" s="182" t="s">
        <v>2541</v>
      </c>
      <c r="F349" s="181">
        <v>5042428682</v>
      </c>
      <c r="G349" s="182" t="s">
        <v>3247</v>
      </c>
      <c r="H349" s="182" t="s">
        <v>1204</v>
      </c>
      <c r="I349" s="182" t="s">
        <v>3251</v>
      </c>
      <c r="J349" s="181">
        <v>10116</v>
      </c>
      <c r="K349" s="182" t="s">
        <v>279</v>
      </c>
      <c r="L349" s="185">
        <v>32</v>
      </c>
      <c r="M349" s="325" t="s">
        <v>3246</v>
      </c>
      <c r="N349" s="325">
        <v>44513</v>
      </c>
      <c r="O349" s="233"/>
      <c r="P349" s="233"/>
      <c r="Q349" s="233"/>
      <c r="R349" s="233"/>
      <c r="S349" s="233"/>
      <c r="T349" s="236"/>
      <c r="U349" s="236"/>
      <c r="V349" s="236"/>
      <c r="W349" s="236"/>
      <c r="X349" s="236"/>
      <c r="Y349" s="238"/>
      <c r="Z349" s="238"/>
      <c r="AA349" s="238"/>
      <c r="AB349" s="239"/>
      <c r="AC349" s="238"/>
      <c r="AE349" s="156" t="e">
        <f>SUMIFS([5]HARGA!$B$2:$B$31,[5]HARGA!$A$2:$A$31,K349)</f>
        <v>#VALUE!</v>
      </c>
      <c r="AF349" s="156" t="e">
        <f t="shared" si="6"/>
        <v>#VALUE!</v>
      </c>
    </row>
    <row r="350" spans="1:32" s="157" customFormat="1" x14ac:dyDescent="0.25">
      <c r="A350" s="165" t="s">
        <v>2506</v>
      </c>
      <c r="B350" s="182" t="s">
        <v>4231</v>
      </c>
      <c r="C350" s="187">
        <v>44513</v>
      </c>
      <c r="D350" s="181">
        <v>164</v>
      </c>
      <c r="E350" s="182" t="s">
        <v>2512</v>
      </c>
      <c r="F350" s="181">
        <v>5042420023</v>
      </c>
      <c r="G350" s="182" t="s">
        <v>2572</v>
      </c>
      <c r="H350" s="182" t="s">
        <v>948</v>
      </c>
      <c r="I350" s="182" t="s">
        <v>3260</v>
      </c>
      <c r="J350" s="181">
        <v>74559</v>
      </c>
      <c r="K350" s="182" t="s">
        <v>2524</v>
      </c>
      <c r="L350" s="185">
        <v>18</v>
      </c>
      <c r="M350" s="241">
        <v>44514</v>
      </c>
      <c r="N350" s="241" t="s">
        <v>2572</v>
      </c>
      <c r="O350" s="242" t="s">
        <v>948</v>
      </c>
      <c r="P350" s="242"/>
      <c r="Q350" s="301" t="s">
        <v>3254</v>
      </c>
      <c r="R350" s="300">
        <v>5042420023</v>
      </c>
      <c r="S350" s="245">
        <v>6008173329</v>
      </c>
      <c r="T350" s="204"/>
      <c r="U350" s="245">
        <v>18</v>
      </c>
      <c r="V350" s="236"/>
      <c r="W350" s="236"/>
      <c r="X350" s="236"/>
      <c r="Y350" s="253">
        <f>U350-L350</f>
        <v>0</v>
      </c>
      <c r="Z350" s="238"/>
      <c r="AA350" s="238"/>
      <c r="AB350" s="239"/>
      <c r="AC350" s="238"/>
      <c r="AE350" s="156" t="e">
        <f>SUMIFS([5]HARGA!$B$2:$B$31,[5]HARGA!$A$2:$A$31,K350)</f>
        <v>#VALUE!</v>
      </c>
      <c r="AF350" s="156" t="e">
        <f t="shared" si="6"/>
        <v>#VALUE!</v>
      </c>
    </row>
    <row r="351" spans="1:32" s="157" customFormat="1" x14ac:dyDescent="0.25">
      <c r="A351" s="165" t="s">
        <v>2506</v>
      </c>
      <c r="B351" s="182" t="s">
        <v>4231</v>
      </c>
      <c r="C351" s="187">
        <v>44513</v>
      </c>
      <c r="D351" s="181">
        <v>164</v>
      </c>
      <c r="E351" s="182" t="s">
        <v>2512</v>
      </c>
      <c r="F351" s="181">
        <v>5042420023</v>
      </c>
      <c r="G351" s="182" t="s">
        <v>2572</v>
      </c>
      <c r="H351" s="182" t="s">
        <v>948</v>
      </c>
      <c r="I351" s="182" t="s">
        <v>3260</v>
      </c>
      <c r="J351" s="181">
        <v>19310</v>
      </c>
      <c r="K351" s="182" t="s">
        <v>2525</v>
      </c>
      <c r="L351" s="185">
        <v>18</v>
      </c>
      <c r="M351" s="240"/>
      <c r="N351" s="240"/>
      <c r="O351" s="233"/>
      <c r="P351" s="233"/>
      <c r="Q351" s="233"/>
      <c r="R351" s="233"/>
      <c r="S351" s="233"/>
      <c r="T351" s="236"/>
      <c r="U351" s="236"/>
      <c r="V351" s="236"/>
      <c r="W351" s="236"/>
      <c r="X351" s="236"/>
      <c r="Y351" s="238"/>
      <c r="Z351" s="238"/>
      <c r="AA351" s="238"/>
      <c r="AB351" s="239"/>
      <c r="AC351" s="238"/>
      <c r="AE351" s="156" t="e">
        <f>SUMIFS([5]HARGA!$B$2:$B$31,[5]HARGA!$A$2:$A$31,K351)</f>
        <v>#VALUE!</v>
      </c>
      <c r="AF351" s="156" t="e">
        <f t="shared" si="6"/>
        <v>#VALUE!</v>
      </c>
    </row>
    <row r="352" spans="1:32" s="157" customFormat="1" x14ac:dyDescent="0.25">
      <c r="A352" s="165" t="s">
        <v>2506</v>
      </c>
      <c r="B352" s="182" t="s">
        <v>4231</v>
      </c>
      <c r="C352" s="187">
        <v>44513</v>
      </c>
      <c r="D352" s="181">
        <v>164</v>
      </c>
      <c r="E352" s="182" t="s">
        <v>2512</v>
      </c>
      <c r="F352" s="181">
        <v>5042420023</v>
      </c>
      <c r="G352" s="182" t="s">
        <v>2572</v>
      </c>
      <c r="H352" s="182" t="s">
        <v>948</v>
      </c>
      <c r="I352" s="182" t="s">
        <v>3260</v>
      </c>
      <c r="J352" s="182" t="s">
        <v>2517</v>
      </c>
      <c r="K352" s="182" t="s">
        <v>2518</v>
      </c>
      <c r="L352" s="185">
        <v>1344</v>
      </c>
      <c r="M352" s="240"/>
      <c r="N352" s="240"/>
      <c r="O352" s="233"/>
      <c r="P352" s="233"/>
      <c r="Q352" s="233"/>
      <c r="R352" s="233"/>
      <c r="S352" s="233"/>
      <c r="T352" s="245">
        <v>1344</v>
      </c>
      <c r="U352" s="236"/>
      <c r="V352" s="236"/>
      <c r="W352" s="236"/>
      <c r="X352" s="237">
        <f>T352-L352</f>
        <v>0</v>
      </c>
      <c r="Y352" s="238"/>
      <c r="Z352" s="238"/>
      <c r="AA352" s="238"/>
      <c r="AB352" s="239"/>
      <c r="AC352" s="238"/>
      <c r="AE352" s="156" t="e">
        <f>SUMIFS([5]HARGA!$B$2:$B$31,[5]HARGA!$A$2:$A$31,K352)</f>
        <v>#VALUE!</v>
      </c>
      <c r="AF352" s="156" t="e">
        <f t="shared" si="6"/>
        <v>#VALUE!</v>
      </c>
    </row>
    <row r="353" spans="1:32" s="157" customFormat="1" x14ac:dyDescent="0.25">
      <c r="A353" s="165" t="s">
        <v>2506</v>
      </c>
      <c r="B353" s="182" t="s">
        <v>4231</v>
      </c>
      <c r="C353" s="187">
        <v>44513</v>
      </c>
      <c r="D353" s="181">
        <v>164</v>
      </c>
      <c r="E353" s="182" t="s">
        <v>2512</v>
      </c>
      <c r="F353" s="181">
        <v>5042420023</v>
      </c>
      <c r="G353" s="182" t="s">
        <v>2572</v>
      </c>
      <c r="H353" s="182" t="s">
        <v>948</v>
      </c>
      <c r="I353" s="182" t="s">
        <v>3260</v>
      </c>
      <c r="J353" s="181">
        <v>33300</v>
      </c>
      <c r="K353" s="182" t="s">
        <v>65</v>
      </c>
      <c r="L353" s="185">
        <v>28</v>
      </c>
      <c r="M353" s="240"/>
      <c r="N353" s="240"/>
      <c r="O353" s="233"/>
      <c r="P353" s="233"/>
      <c r="Q353" s="233"/>
      <c r="R353" s="233"/>
      <c r="S353" s="233"/>
      <c r="T353" s="236"/>
      <c r="U353" s="236"/>
      <c r="V353" s="236"/>
      <c r="W353" s="236"/>
      <c r="X353" s="236"/>
      <c r="Y353" s="238"/>
      <c r="Z353" s="238"/>
      <c r="AA353" s="238"/>
      <c r="AB353" s="239"/>
      <c r="AC353" s="238"/>
      <c r="AE353" s="156" t="e">
        <f>SUMIFS([5]HARGA!$B$2:$B$31,[5]HARGA!$A$2:$A$31,K353)</f>
        <v>#VALUE!</v>
      </c>
      <c r="AF353" s="156" t="e">
        <f t="shared" si="6"/>
        <v>#VALUE!</v>
      </c>
    </row>
    <row r="354" spans="1:32" s="157" customFormat="1" x14ac:dyDescent="0.25">
      <c r="A354" s="149" t="s">
        <v>2506</v>
      </c>
      <c r="B354" s="160" t="s">
        <v>3266</v>
      </c>
      <c r="C354" s="248">
        <v>44513</v>
      </c>
      <c r="D354" s="161">
        <v>118</v>
      </c>
      <c r="E354" s="160" t="s">
        <v>2541</v>
      </c>
      <c r="F354" s="161">
        <v>5042430535</v>
      </c>
      <c r="G354" s="160" t="s">
        <v>2897</v>
      </c>
      <c r="H354" s="160" t="s">
        <v>777</v>
      </c>
      <c r="I354" s="160" t="s">
        <v>3265</v>
      </c>
      <c r="J354" s="161">
        <v>10116</v>
      </c>
      <c r="K354" s="160" t="s">
        <v>279</v>
      </c>
      <c r="L354" s="164">
        <v>16</v>
      </c>
      <c r="M354" s="323" t="s">
        <v>3261</v>
      </c>
      <c r="N354" s="323">
        <v>44513</v>
      </c>
      <c r="O354" s="247"/>
      <c r="P354" s="247"/>
      <c r="Q354" s="247"/>
      <c r="R354" s="247"/>
      <c r="S354" s="247"/>
      <c r="T354" s="238"/>
      <c r="U354" s="238"/>
      <c r="V354" s="238"/>
      <c r="W354" s="238"/>
      <c r="X354" s="238"/>
      <c r="Y354" s="238"/>
      <c r="Z354" s="238"/>
      <c r="AA354" s="238"/>
      <c r="AB354" s="239"/>
      <c r="AC354" s="238"/>
      <c r="AE354" s="156" t="e">
        <f>SUMIFS([5]HARGA!$B$2:$B$31,[5]HARGA!$A$2:$A$31,K354)</f>
        <v>#VALUE!</v>
      </c>
      <c r="AF354" s="156" t="e">
        <f t="shared" si="6"/>
        <v>#VALUE!</v>
      </c>
    </row>
    <row r="355" spans="1:32" s="157" customFormat="1" x14ac:dyDescent="0.25">
      <c r="A355" s="149" t="s">
        <v>2506</v>
      </c>
      <c r="B355" s="160" t="s">
        <v>4232</v>
      </c>
      <c r="C355" s="248">
        <v>44513</v>
      </c>
      <c r="D355" s="161">
        <v>164</v>
      </c>
      <c r="E355" s="160" t="s">
        <v>2512</v>
      </c>
      <c r="F355" s="161">
        <v>5042420183</v>
      </c>
      <c r="G355" s="160" t="s">
        <v>3268</v>
      </c>
      <c r="H355" s="160" t="s">
        <v>539</v>
      </c>
      <c r="I355" s="160" t="s">
        <v>3271</v>
      </c>
      <c r="J355" s="161">
        <v>74559</v>
      </c>
      <c r="K355" s="160" t="s">
        <v>2524</v>
      </c>
      <c r="L355" s="164">
        <v>18</v>
      </c>
      <c r="M355" s="249">
        <v>44514</v>
      </c>
      <c r="N355" s="249" t="s">
        <v>4138</v>
      </c>
      <c r="O355" s="250" t="s">
        <v>539</v>
      </c>
      <c r="P355" s="250"/>
      <c r="Q355" s="282" t="s">
        <v>3269</v>
      </c>
      <c r="R355" s="300">
        <v>5042420183</v>
      </c>
      <c r="S355" s="251">
        <v>6008174370</v>
      </c>
      <c r="U355" s="251">
        <v>18</v>
      </c>
      <c r="V355" s="238"/>
      <c r="W355" s="238"/>
      <c r="X355" s="238"/>
      <c r="Y355" s="253">
        <f>U355-L355</f>
        <v>0</v>
      </c>
      <c r="Z355" s="238"/>
      <c r="AA355" s="238"/>
      <c r="AB355" s="239"/>
      <c r="AC355" s="238"/>
      <c r="AE355" s="156" t="e">
        <f>SUMIFS([5]HARGA!$B$2:$B$31,[5]HARGA!$A$2:$A$31,K355)</f>
        <v>#VALUE!</v>
      </c>
      <c r="AF355" s="156" t="e">
        <f t="shared" si="6"/>
        <v>#VALUE!</v>
      </c>
    </row>
    <row r="356" spans="1:32" s="157" customFormat="1" x14ac:dyDescent="0.25">
      <c r="A356" s="149" t="s">
        <v>2506</v>
      </c>
      <c r="B356" s="160" t="s">
        <v>4232</v>
      </c>
      <c r="C356" s="248">
        <v>44513</v>
      </c>
      <c r="D356" s="161">
        <v>164</v>
      </c>
      <c r="E356" s="160" t="s">
        <v>2512</v>
      </c>
      <c r="F356" s="161">
        <v>5042420183</v>
      </c>
      <c r="G356" s="160" t="s">
        <v>3268</v>
      </c>
      <c r="H356" s="160" t="s">
        <v>539</v>
      </c>
      <c r="I356" s="160" t="s">
        <v>3271</v>
      </c>
      <c r="J356" s="161">
        <v>19310</v>
      </c>
      <c r="K356" s="160" t="s">
        <v>2525</v>
      </c>
      <c r="L356" s="164">
        <v>18</v>
      </c>
      <c r="M356" s="246"/>
      <c r="N356" s="246"/>
      <c r="O356" s="247"/>
      <c r="P356" s="247"/>
      <c r="Q356" s="247"/>
      <c r="R356" s="247"/>
      <c r="S356" s="247"/>
      <c r="T356" s="238"/>
      <c r="U356" s="238"/>
      <c r="V356" s="238"/>
      <c r="W356" s="238"/>
      <c r="X356" s="238"/>
      <c r="Y356" s="238"/>
      <c r="Z356" s="238"/>
      <c r="AA356" s="238"/>
      <c r="AB356" s="239"/>
      <c r="AC356" s="238"/>
      <c r="AE356" s="156" t="e">
        <f>SUMIFS([5]HARGA!$B$2:$B$31,[5]HARGA!$A$2:$A$31,K356)</f>
        <v>#VALUE!</v>
      </c>
      <c r="AF356" s="156" t="e">
        <f t="shared" si="6"/>
        <v>#VALUE!</v>
      </c>
    </row>
    <row r="357" spans="1:32" s="157" customFormat="1" x14ac:dyDescent="0.25">
      <c r="A357" s="149" t="s">
        <v>2506</v>
      </c>
      <c r="B357" s="160" t="s">
        <v>4232</v>
      </c>
      <c r="C357" s="248">
        <v>44513</v>
      </c>
      <c r="D357" s="161">
        <v>164</v>
      </c>
      <c r="E357" s="160" t="s">
        <v>2512</v>
      </c>
      <c r="F357" s="161">
        <v>5042420183</v>
      </c>
      <c r="G357" s="160" t="s">
        <v>3268</v>
      </c>
      <c r="H357" s="160" t="s">
        <v>539</v>
      </c>
      <c r="I357" s="160" t="s">
        <v>3271</v>
      </c>
      <c r="J357" s="160" t="s">
        <v>2517</v>
      </c>
      <c r="K357" s="160" t="s">
        <v>2518</v>
      </c>
      <c r="L357" s="164">
        <v>1344</v>
      </c>
      <c r="M357" s="246"/>
      <c r="N357" s="246"/>
      <c r="O357" s="247"/>
      <c r="P357" s="247"/>
      <c r="Q357" s="247"/>
      <c r="R357" s="247"/>
      <c r="S357" s="247"/>
      <c r="T357" s="251">
        <v>1344</v>
      </c>
      <c r="U357" s="238"/>
      <c r="V357" s="238"/>
      <c r="W357" s="238"/>
      <c r="X357" s="253">
        <f>T357-L357</f>
        <v>0</v>
      </c>
      <c r="Y357" s="238"/>
      <c r="Z357" s="238"/>
      <c r="AA357" s="238"/>
      <c r="AB357" s="239"/>
      <c r="AC357" s="238"/>
      <c r="AE357" s="156" t="e">
        <f>SUMIFS([5]HARGA!$B$2:$B$31,[5]HARGA!$A$2:$A$31,K357)</f>
        <v>#VALUE!</v>
      </c>
      <c r="AF357" s="156" t="e">
        <f t="shared" si="6"/>
        <v>#VALUE!</v>
      </c>
    </row>
    <row r="358" spans="1:32" s="157" customFormat="1" x14ac:dyDescent="0.25">
      <c r="A358" s="149" t="s">
        <v>2506</v>
      </c>
      <c r="B358" s="160" t="s">
        <v>4232</v>
      </c>
      <c r="C358" s="248">
        <v>44513</v>
      </c>
      <c r="D358" s="161">
        <v>164</v>
      </c>
      <c r="E358" s="160" t="s">
        <v>2512</v>
      </c>
      <c r="F358" s="161">
        <v>5042420183</v>
      </c>
      <c r="G358" s="160" t="s">
        <v>3268</v>
      </c>
      <c r="H358" s="160" t="s">
        <v>539</v>
      </c>
      <c r="I358" s="160" t="s">
        <v>3271</v>
      </c>
      <c r="J358" s="161">
        <v>33300</v>
      </c>
      <c r="K358" s="160" t="s">
        <v>65</v>
      </c>
      <c r="L358" s="164">
        <v>28</v>
      </c>
      <c r="M358" s="246"/>
      <c r="N358" s="246"/>
      <c r="O358" s="247"/>
      <c r="P358" s="247"/>
      <c r="Q358" s="247"/>
      <c r="R358" s="247"/>
      <c r="S358" s="247"/>
      <c r="T358" s="238"/>
      <c r="U358" s="238"/>
      <c r="V358" s="238"/>
      <c r="W358" s="238"/>
      <c r="X358" s="238"/>
      <c r="Y358" s="238"/>
      <c r="Z358" s="238"/>
      <c r="AA358" s="238"/>
      <c r="AB358" s="239"/>
      <c r="AC358" s="238"/>
      <c r="AE358" s="156" t="e">
        <f>SUMIFS([5]HARGA!$B$2:$B$31,[5]HARGA!$A$2:$A$31,K358)</f>
        <v>#VALUE!</v>
      </c>
      <c r="AF358" s="156" t="e">
        <f t="shared" si="6"/>
        <v>#VALUE!</v>
      </c>
    </row>
    <row r="359" spans="1:32" s="157" customFormat="1" x14ac:dyDescent="0.25">
      <c r="A359" s="149" t="s">
        <v>2506</v>
      </c>
      <c r="B359" s="160" t="s">
        <v>4233</v>
      </c>
      <c r="C359" s="248">
        <v>44513</v>
      </c>
      <c r="D359" s="161">
        <v>164</v>
      </c>
      <c r="E359" s="160" t="s">
        <v>2512</v>
      </c>
      <c r="F359" s="161">
        <v>5042423116</v>
      </c>
      <c r="G359" s="160" t="s">
        <v>2158</v>
      </c>
      <c r="H359" s="160" t="s">
        <v>82</v>
      </c>
      <c r="I359" s="160" t="s">
        <v>3275</v>
      </c>
      <c r="J359" s="161">
        <v>74559</v>
      </c>
      <c r="K359" s="160" t="s">
        <v>2524</v>
      </c>
      <c r="L359" s="164">
        <v>18</v>
      </c>
      <c r="M359" s="249">
        <v>44513</v>
      </c>
      <c r="N359" s="249" t="s">
        <v>2158</v>
      </c>
      <c r="O359" s="250" t="s">
        <v>82</v>
      </c>
      <c r="P359" s="250"/>
      <c r="Q359" s="251">
        <v>21110406146</v>
      </c>
      <c r="R359" s="251">
        <v>5042423116</v>
      </c>
      <c r="S359" s="251">
        <v>6008174722</v>
      </c>
      <c r="U359" s="251">
        <v>18</v>
      </c>
      <c r="V359" s="238"/>
      <c r="W359" s="238"/>
      <c r="X359" s="238"/>
      <c r="Y359" s="253">
        <f>U359-L359</f>
        <v>0</v>
      </c>
      <c r="Z359" s="238"/>
      <c r="AA359" s="238"/>
      <c r="AB359" s="239"/>
      <c r="AC359" s="238"/>
      <c r="AE359" s="156" t="e">
        <f>SUMIFS([5]HARGA!$B$2:$B$31,[5]HARGA!$A$2:$A$31,K359)</f>
        <v>#VALUE!</v>
      </c>
      <c r="AF359" s="156" t="e">
        <f t="shared" si="6"/>
        <v>#VALUE!</v>
      </c>
    </row>
    <row r="360" spans="1:32" s="157" customFormat="1" x14ac:dyDescent="0.25">
      <c r="A360" s="149" t="s">
        <v>2506</v>
      </c>
      <c r="B360" s="160" t="s">
        <v>4233</v>
      </c>
      <c r="C360" s="248">
        <v>44513</v>
      </c>
      <c r="D360" s="161">
        <v>164</v>
      </c>
      <c r="E360" s="160" t="s">
        <v>2512</v>
      </c>
      <c r="F360" s="161">
        <v>5042423116</v>
      </c>
      <c r="G360" s="160" t="s">
        <v>2158</v>
      </c>
      <c r="H360" s="160" t="s">
        <v>82</v>
      </c>
      <c r="I360" s="160" t="s">
        <v>3275</v>
      </c>
      <c r="J360" s="161">
        <v>19310</v>
      </c>
      <c r="K360" s="160" t="s">
        <v>2525</v>
      </c>
      <c r="L360" s="164">
        <v>18</v>
      </c>
      <c r="M360" s="246"/>
      <c r="N360" s="246"/>
      <c r="O360" s="247"/>
      <c r="P360" s="247"/>
      <c r="Q360" s="247"/>
      <c r="R360" s="247"/>
      <c r="S360" s="247"/>
      <c r="T360" s="238"/>
      <c r="U360" s="238"/>
      <c r="V360" s="238"/>
      <c r="W360" s="238"/>
      <c r="X360" s="238"/>
      <c r="Y360" s="238"/>
      <c r="Z360" s="238"/>
      <c r="AA360" s="238"/>
      <c r="AB360" s="239"/>
      <c r="AC360" s="238"/>
      <c r="AE360" s="156" t="e">
        <f>SUMIFS([5]HARGA!$B$2:$B$31,[5]HARGA!$A$2:$A$31,K360)</f>
        <v>#VALUE!</v>
      </c>
      <c r="AF360" s="156" t="e">
        <f t="shared" si="6"/>
        <v>#VALUE!</v>
      </c>
    </row>
    <row r="361" spans="1:32" s="157" customFormat="1" x14ac:dyDescent="0.25">
      <c r="A361" s="149" t="s">
        <v>2506</v>
      </c>
      <c r="B361" s="160" t="s">
        <v>4233</v>
      </c>
      <c r="C361" s="248">
        <v>44513</v>
      </c>
      <c r="D361" s="161">
        <v>164</v>
      </c>
      <c r="E361" s="160" t="s">
        <v>2512</v>
      </c>
      <c r="F361" s="161">
        <v>5042423116</v>
      </c>
      <c r="G361" s="160" t="s">
        <v>2158</v>
      </c>
      <c r="H361" s="160" t="s">
        <v>82</v>
      </c>
      <c r="I361" s="160" t="s">
        <v>3275</v>
      </c>
      <c r="J361" s="160" t="s">
        <v>2517</v>
      </c>
      <c r="K361" s="160" t="s">
        <v>2518</v>
      </c>
      <c r="L361" s="164">
        <v>1152</v>
      </c>
      <c r="M361" s="246"/>
      <c r="N361" s="246"/>
      <c r="O361" s="247"/>
      <c r="P361" s="247"/>
      <c r="Q361" s="247"/>
      <c r="R361" s="247"/>
      <c r="S361" s="247"/>
      <c r="T361" s="251">
        <v>1152</v>
      </c>
      <c r="U361" s="238"/>
      <c r="V361" s="238"/>
      <c r="W361" s="238"/>
      <c r="X361" s="253">
        <f>T361-L361</f>
        <v>0</v>
      </c>
      <c r="Y361" s="238"/>
      <c r="Z361" s="238"/>
      <c r="AA361" s="238"/>
      <c r="AB361" s="239"/>
      <c r="AC361" s="238"/>
      <c r="AE361" s="156" t="e">
        <f>SUMIFS([5]HARGA!$B$2:$B$31,[5]HARGA!$A$2:$A$31,K361)</f>
        <v>#VALUE!</v>
      </c>
      <c r="AF361" s="156" t="e">
        <f t="shared" si="6"/>
        <v>#VALUE!</v>
      </c>
    </row>
    <row r="362" spans="1:32" s="157" customFormat="1" x14ac:dyDescent="0.25">
      <c r="A362" s="149" t="s">
        <v>2506</v>
      </c>
      <c r="B362" s="160" t="s">
        <v>4233</v>
      </c>
      <c r="C362" s="248">
        <v>44513</v>
      </c>
      <c r="D362" s="161">
        <v>164</v>
      </c>
      <c r="E362" s="160" t="s">
        <v>2512</v>
      </c>
      <c r="F362" s="161">
        <v>5042423116</v>
      </c>
      <c r="G362" s="160" t="s">
        <v>2158</v>
      </c>
      <c r="H362" s="160" t="s">
        <v>82</v>
      </c>
      <c r="I362" s="160" t="s">
        <v>3275</v>
      </c>
      <c r="J362" s="161">
        <v>33300</v>
      </c>
      <c r="K362" s="160" t="s">
        <v>65</v>
      </c>
      <c r="L362" s="164">
        <v>24</v>
      </c>
      <c r="M362" s="246"/>
      <c r="N362" s="246"/>
      <c r="O362" s="247"/>
      <c r="P362" s="247"/>
      <c r="Q362" s="247"/>
      <c r="R362" s="247"/>
      <c r="S362" s="247"/>
      <c r="T362" s="238"/>
      <c r="U362" s="238"/>
      <c r="V362" s="238"/>
      <c r="W362" s="238"/>
      <c r="X362" s="238"/>
      <c r="Y362" s="238"/>
      <c r="Z362" s="238"/>
      <c r="AA362" s="238"/>
      <c r="AB362" s="239"/>
      <c r="AC362" s="238"/>
      <c r="AE362" s="156" t="e">
        <f>SUMIFS([5]HARGA!$B$2:$B$31,[5]HARGA!$A$2:$A$31,K362)</f>
        <v>#VALUE!</v>
      </c>
      <c r="AF362" s="156" t="e">
        <f t="shared" si="6"/>
        <v>#VALUE!</v>
      </c>
    </row>
    <row r="363" spans="1:32" s="157" customFormat="1" x14ac:dyDescent="0.25">
      <c r="A363" s="149" t="s">
        <v>2506</v>
      </c>
      <c r="B363" s="160" t="s">
        <v>4234</v>
      </c>
      <c r="C363" s="248">
        <v>44514</v>
      </c>
      <c r="D363" s="161">
        <v>164</v>
      </c>
      <c r="E363" s="160" t="s">
        <v>2512</v>
      </c>
      <c r="F363" s="161">
        <v>5042425613</v>
      </c>
      <c r="G363" s="160" t="s">
        <v>75</v>
      </c>
      <c r="H363" s="160" t="s">
        <v>76</v>
      </c>
      <c r="I363" s="160" t="s">
        <v>3283</v>
      </c>
      <c r="J363" s="161">
        <v>74559</v>
      </c>
      <c r="K363" s="160" t="s">
        <v>2524</v>
      </c>
      <c r="L363" s="164">
        <v>16</v>
      </c>
      <c r="M363" s="249">
        <v>44514</v>
      </c>
      <c r="N363" s="249" t="s">
        <v>75</v>
      </c>
      <c r="O363" s="250" t="s">
        <v>76</v>
      </c>
      <c r="P363" s="250"/>
      <c r="Q363" s="251">
        <v>21110406148</v>
      </c>
      <c r="R363" s="251">
        <v>5042425613</v>
      </c>
      <c r="S363" s="251">
        <v>6008173402</v>
      </c>
      <c r="U363" s="251">
        <v>16</v>
      </c>
      <c r="V363" s="238"/>
      <c r="W363" s="238"/>
      <c r="X363" s="238"/>
      <c r="Y363" s="253">
        <f>U363-L363</f>
        <v>0</v>
      </c>
      <c r="Z363" s="238"/>
      <c r="AA363" s="238"/>
      <c r="AB363" s="239"/>
      <c r="AC363" s="238"/>
      <c r="AE363" s="156" t="e">
        <f>SUMIFS([5]HARGA!$B$2:$B$31,[5]HARGA!$A$2:$A$31,K363)</f>
        <v>#VALUE!</v>
      </c>
      <c r="AF363" s="156" t="e">
        <f t="shared" si="6"/>
        <v>#VALUE!</v>
      </c>
    </row>
    <row r="364" spans="1:32" s="157" customFormat="1" x14ac:dyDescent="0.25">
      <c r="A364" s="149" t="s">
        <v>2506</v>
      </c>
      <c r="B364" s="160" t="s">
        <v>4234</v>
      </c>
      <c r="C364" s="248">
        <v>44514</v>
      </c>
      <c r="D364" s="161">
        <v>164</v>
      </c>
      <c r="E364" s="160" t="s">
        <v>2512</v>
      </c>
      <c r="F364" s="161">
        <v>5042425613</v>
      </c>
      <c r="G364" s="160" t="s">
        <v>75</v>
      </c>
      <c r="H364" s="160" t="s">
        <v>76</v>
      </c>
      <c r="I364" s="160" t="s">
        <v>3283</v>
      </c>
      <c r="J364" s="161">
        <v>19310</v>
      </c>
      <c r="K364" s="160" t="s">
        <v>2525</v>
      </c>
      <c r="L364" s="164">
        <v>16</v>
      </c>
      <c r="M364" s="246"/>
      <c r="N364" s="246"/>
      <c r="O364" s="247"/>
      <c r="P364" s="247"/>
      <c r="Q364" s="247"/>
      <c r="R364" s="247"/>
      <c r="S364" s="247"/>
      <c r="T364" s="238"/>
      <c r="U364" s="238"/>
      <c r="V364" s="238"/>
      <c r="W364" s="238"/>
      <c r="X364" s="238"/>
      <c r="Y364" s="238"/>
      <c r="Z364" s="238"/>
      <c r="AA364" s="238"/>
      <c r="AB364" s="239"/>
      <c r="AC364" s="238"/>
      <c r="AE364" s="156" t="e">
        <f>SUMIFS([5]HARGA!$B$2:$B$31,[5]HARGA!$A$2:$A$31,K364)</f>
        <v>#VALUE!</v>
      </c>
      <c r="AF364" s="156" t="e">
        <f t="shared" si="6"/>
        <v>#VALUE!</v>
      </c>
    </row>
    <row r="365" spans="1:32" s="157" customFormat="1" x14ac:dyDescent="0.25">
      <c r="A365" s="149" t="s">
        <v>2506</v>
      </c>
      <c r="B365" s="160" t="s">
        <v>4234</v>
      </c>
      <c r="C365" s="248">
        <v>44514</v>
      </c>
      <c r="D365" s="161">
        <v>164</v>
      </c>
      <c r="E365" s="160" t="s">
        <v>2512</v>
      </c>
      <c r="F365" s="161">
        <v>5042425613</v>
      </c>
      <c r="G365" s="160" t="s">
        <v>75</v>
      </c>
      <c r="H365" s="160" t="s">
        <v>76</v>
      </c>
      <c r="I365" s="160" t="s">
        <v>3283</v>
      </c>
      <c r="J365" s="160" t="s">
        <v>2517</v>
      </c>
      <c r="K365" s="160" t="s">
        <v>2518</v>
      </c>
      <c r="L365" s="164">
        <v>1344</v>
      </c>
      <c r="M365" s="246"/>
      <c r="N365" s="246"/>
      <c r="O365" s="247"/>
      <c r="P365" s="247"/>
      <c r="Q365" s="247"/>
      <c r="R365" s="247"/>
      <c r="S365" s="247"/>
      <c r="T365" s="251">
        <v>1344</v>
      </c>
      <c r="U365" s="238"/>
      <c r="V365" s="238"/>
      <c r="W365" s="238"/>
      <c r="X365" s="253">
        <f>T365-L365</f>
        <v>0</v>
      </c>
      <c r="Y365" s="238"/>
      <c r="Z365" s="238"/>
      <c r="AA365" s="238"/>
      <c r="AB365" s="239"/>
      <c r="AC365" s="238"/>
      <c r="AE365" s="156" t="e">
        <f>SUMIFS([5]HARGA!$B$2:$B$31,[5]HARGA!$A$2:$A$31,K365)</f>
        <v>#VALUE!</v>
      </c>
      <c r="AF365" s="156" t="e">
        <f t="shared" si="6"/>
        <v>#VALUE!</v>
      </c>
    </row>
    <row r="366" spans="1:32" s="157" customFormat="1" x14ac:dyDescent="0.25">
      <c r="A366" s="149" t="s">
        <v>2506</v>
      </c>
      <c r="B366" s="160" t="s">
        <v>4234</v>
      </c>
      <c r="C366" s="248">
        <v>44514</v>
      </c>
      <c r="D366" s="161">
        <v>164</v>
      </c>
      <c r="E366" s="160" t="s">
        <v>2512</v>
      </c>
      <c r="F366" s="161">
        <v>5042425613</v>
      </c>
      <c r="G366" s="160" t="s">
        <v>75</v>
      </c>
      <c r="H366" s="160" t="s">
        <v>76</v>
      </c>
      <c r="I366" s="160" t="s">
        <v>3283</v>
      </c>
      <c r="J366" s="161">
        <v>33300</v>
      </c>
      <c r="K366" s="160" t="s">
        <v>65</v>
      </c>
      <c r="L366" s="164">
        <v>28</v>
      </c>
      <c r="M366" s="246"/>
      <c r="N366" s="246"/>
      <c r="O366" s="247"/>
      <c r="P366" s="247"/>
      <c r="Q366" s="247"/>
      <c r="R366" s="247"/>
      <c r="S366" s="247"/>
      <c r="T366" s="238"/>
      <c r="U366" s="238"/>
      <c r="V366" s="238"/>
      <c r="W366" s="238"/>
      <c r="X366" s="238"/>
      <c r="Y366" s="238"/>
      <c r="Z366" s="238"/>
      <c r="AA366" s="238"/>
      <c r="AB366" s="239"/>
      <c r="AC366" s="238"/>
      <c r="AE366" s="156" t="e">
        <f>SUMIFS([5]HARGA!$B$2:$B$31,[5]HARGA!$A$2:$A$31,K366)</f>
        <v>#VALUE!</v>
      </c>
      <c r="AF366" s="156" t="e">
        <f t="shared" si="6"/>
        <v>#VALUE!</v>
      </c>
    </row>
    <row r="367" spans="1:32" s="157" customFormat="1" x14ac:dyDescent="0.25">
      <c r="A367" s="149" t="s">
        <v>2506</v>
      </c>
      <c r="B367" s="160" t="s">
        <v>4235</v>
      </c>
      <c r="C367" s="248">
        <v>44514</v>
      </c>
      <c r="D367" s="161">
        <v>164</v>
      </c>
      <c r="E367" s="160" t="s">
        <v>2512</v>
      </c>
      <c r="F367" s="161">
        <v>5042429298</v>
      </c>
      <c r="G367" s="160" t="s">
        <v>983</v>
      </c>
      <c r="H367" s="160" t="s">
        <v>984</v>
      </c>
      <c r="I367" s="160" t="s">
        <v>3290</v>
      </c>
      <c r="J367" s="161">
        <v>74559</v>
      </c>
      <c r="K367" s="160" t="s">
        <v>2524</v>
      </c>
      <c r="L367" s="164">
        <v>15</v>
      </c>
      <c r="M367" s="249">
        <v>44515</v>
      </c>
      <c r="N367" s="249" t="s">
        <v>983</v>
      </c>
      <c r="O367" s="250" t="s">
        <v>984</v>
      </c>
      <c r="P367" s="250"/>
      <c r="Q367" s="282" t="s">
        <v>3285</v>
      </c>
      <c r="R367" s="298">
        <v>5042429298</v>
      </c>
      <c r="S367" s="251">
        <v>6008175167</v>
      </c>
      <c r="U367" s="251">
        <v>15</v>
      </c>
      <c r="V367" s="238"/>
      <c r="W367" s="238"/>
      <c r="X367" s="238"/>
      <c r="Y367" s="253">
        <f>U367-L367</f>
        <v>0</v>
      </c>
      <c r="Z367" s="238"/>
      <c r="AA367" s="238"/>
      <c r="AB367" s="239"/>
      <c r="AC367" s="238"/>
      <c r="AE367" s="156" t="e">
        <f>SUMIFS([5]HARGA!$B$2:$B$31,[5]HARGA!$A$2:$A$31,K367)</f>
        <v>#VALUE!</v>
      </c>
      <c r="AF367" s="156" t="e">
        <f t="shared" si="6"/>
        <v>#VALUE!</v>
      </c>
    </row>
    <row r="368" spans="1:32" s="157" customFormat="1" x14ac:dyDescent="0.25">
      <c r="A368" s="149" t="s">
        <v>2506</v>
      </c>
      <c r="B368" s="160" t="s">
        <v>4235</v>
      </c>
      <c r="C368" s="248">
        <v>44514</v>
      </c>
      <c r="D368" s="161">
        <v>164</v>
      </c>
      <c r="E368" s="160" t="s">
        <v>2512</v>
      </c>
      <c r="F368" s="161">
        <v>5042429298</v>
      </c>
      <c r="G368" s="160" t="s">
        <v>983</v>
      </c>
      <c r="H368" s="160" t="s">
        <v>984</v>
      </c>
      <c r="I368" s="160" t="s">
        <v>3290</v>
      </c>
      <c r="J368" s="161">
        <v>19310</v>
      </c>
      <c r="K368" s="160" t="s">
        <v>2525</v>
      </c>
      <c r="L368" s="164">
        <v>15</v>
      </c>
      <c r="M368" s="246"/>
      <c r="N368" s="246"/>
      <c r="O368" s="247"/>
      <c r="P368" s="247"/>
      <c r="Q368" s="247"/>
      <c r="R368" s="247"/>
      <c r="S368" s="247"/>
      <c r="T368" s="238"/>
      <c r="U368" s="238"/>
      <c r="V368" s="238"/>
      <c r="W368" s="238"/>
      <c r="X368" s="238"/>
      <c r="Y368" s="238"/>
      <c r="Z368" s="238"/>
      <c r="AA368" s="238"/>
      <c r="AB368" s="239"/>
      <c r="AC368" s="238"/>
      <c r="AE368" s="156" t="e">
        <f>SUMIFS([5]HARGA!$B$2:$B$31,[5]HARGA!$A$2:$A$31,K368)</f>
        <v>#VALUE!</v>
      </c>
      <c r="AF368" s="156" t="e">
        <f t="shared" si="6"/>
        <v>#VALUE!</v>
      </c>
    </row>
    <row r="369" spans="1:32" s="157" customFormat="1" x14ac:dyDescent="0.25">
      <c r="A369" s="149" t="s">
        <v>2506</v>
      </c>
      <c r="B369" s="160" t="s">
        <v>4235</v>
      </c>
      <c r="C369" s="248">
        <v>44514</v>
      </c>
      <c r="D369" s="161">
        <v>164</v>
      </c>
      <c r="E369" s="160" t="s">
        <v>2512</v>
      </c>
      <c r="F369" s="161">
        <v>5042429298</v>
      </c>
      <c r="G369" s="160" t="s">
        <v>983</v>
      </c>
      <c r="H369" s="160" t="s">
        <v>984</v>
      </c>
      <c r="I369" s="160" t="s">
        <v>3290</v>
      </c>
      <c r="J369" s="160" t="s">
        <v>2517</v>
      </c>
      <c r="K369" s="160" t="s">
        <v>2518</v>
      </c>
      <c r="L369" s="164">
        <v>1152</v>
      </c>
      <c r="M369" s="246"/>
      <c r="N369" s="246"/>
      <c r="O369" s="247"/>
      <c r="P369" s="247"/>
      <c r="Q369" s="247"/>
      <c r="R369" s="247"/>
      <c r="S369" s="247"/>
      <c r="T369" s="251">
        <v>1152</v>
      </c>
      <c r="U369" s="238"/>
      <c r="V369" s="238"/>
      <c r="W369" s="238"/>
      <c r="X369" s="253">
        <f>T369-L369</f>
        <v>0</v>
      </c>
      <c r="Y369" s="238"/>
      <c r="Z369" s="238"/>
      <c r="AA369" s="238"/>
      <c r="AB369" s="239"/>
      <c r="AC369" s="238"/>
      <c r="AE369" s="156" t="e">
        <f>SUMIFS([5]HARGA!$B$2:$B$31,[5]HARGA!$A$2:$A$31,K369)</f>
        <v>#VALUE!</v>
      </c>
      <c r="AF369" s="156" t="e">
        <f t="shared" si="6"/>
        <v>#VALUE!</v>
      </c>
    </row>
    <row r="370" spans="1:32" s="157" customFormat="1" x14ac:dyDescent="0.25">
      <c r="A370" s="149" t="s">
        <v>2506</v>
      </c>
      <c r="B370" s="160" t="s">
        <v>4235</v>
      </c>
      <c r="C370" s="248">
        <v>44514</v>
      </c>
      <c r="D370" s="161">
        <v>164</v>
      </c>
      <c r="E370" s="160" t="s">
        <v>2512</v>
      </c>
      <c r="F370" s="161">
        <v>5042429298</v>
      </c>
      <c r="G370" s="160" t="s">
        <v>983</v>
      </c>
      <c r="H370" s="160" t="s">
        <v>984</v>
      </c>
      <c r="I370" s="160" t="s">
        <v>3290</v>
      </c>
      <c r="J370" s="161">
        <v>33300</v>
      </c>
      <c r="K370" s="160" t="s">
        <v>65</v>
      </c>
      <c r="L370" s="164">
        <v>24</v>
      </c>
      <c r="M370" s="246"/>
      <c r="N370" s="246"/>
      <c r="O370" s="247"/>
      <c r="P370" s="247"/>
      <c r="Q370" s="233"/>
      <c r="R370" s="233"/>
      <c r="S370" s="233"/>
      <c r="T370" s="236"/>
      <c r="U370" s="238"/>
      <c r="V370" s="238"/>
      <c r="W370" s="238"/>
      <c r="X370" s="238"/>
      <c r="Y370" s="238"/>
      <c r="Z370" s="238"/>
      <c r="AA370" s="238"/>
      <c r="AB370" s="239"/>
      <c r="AC370" s="238"/>
      <c r="AE370" s="156" t="e">
        <f>SUMIFS([5]HARGA!$B$2:$B$31,[5]HARGA!$A$2:$A$31,K370)</f>
        <v>#VALUE!</v>
      </c>
      <c r="AF370" s="156" t="e">
        <f t="shared" si="6"/>
        <v>#VALUE!</v>
      </c>
    </row>
    <row r="371" spans="1:32" s="157" customFormat="1" x14ac:dyDescent="0.25">
      <c r="A371" s="149" t="s">
        <v>2506</v>
      </c>
      <c r="B371" s="160" t="s">
        <v>4236</v>
      </c>
      <c r="C371" s="248">
        <v>44514</v>
      </c>
      <c r="D371" s="161">
        <v>164</v>
      </c>
      <c r="E371" s="160" t="s">
        <v>2512</v>
      </c>
      <c r="F371" s="161">
        <v>5042426634</v>
      </c>
      <c r="G371" s="160" t="s">
        <v>565</v>
      </c>
      <c r="H371" s="160" t="s">
        <v>566</v>
      </c>
      <c r="I371" s="160" t="s">
        <v>3295</v>
      </c>
      <c r="J371" s="161">
        <v>74559</v>
      </c>
      <c r="K371" s="160" t="s">
        <v>2524</v>
      </c>
      <c r="L371" s="164">
        <v>18</v>
      </c>
      <c r="M371" s="249">
        <v>44518</v>
      </c>
      <c r="N371" s="249" t="s">
        <v>565</v>
      </c>
      <c r="O371" s="250" t="s">
        <v>566</v>
      </c>
      <c r="P371" s="250"/>
      <c r="Q371" s="245">
        <v>21110406134</v>
      </c>
      <c r="R371" s="245">
        <v>5042426634</v>
      </c>
      <c r="S371" s="245">
        <v>6008187349</v>
      </c>
      <c r="T371" s="204"/>
      <c r="U371" s="251">
        <v>18</v>
      </c>
      <c r="V371" s="238"/>
      <c r="W371" s="238"/>
      <c r="X371" s="238"/>
      <c r="Y371" s="253">
        <f>U371-L371</f>
        <v>0</v>
      </c>
      <c r="Z371" s="238"/>
      <c r="AA371" s="238"/>
      <c r="AB371" s="239"/>
      <c r="AC371" s="238"/>
      <c r="AE371" s="156" t="e">
        <f>SUMIFS([5]HARGA!$B$2:$B$31,[5]HARGA!$A$2:$A$31,K371)</f>
        <v>#VALUE!</v>
      </c>
      <c r="AF371" s="156" t="e">
        <f t="shared" si="6"/>
        <v>#VALUE!</v>
      </c>
    </row>
    <row r="372" spans="1:32" s="157" customFormat="1" x14ac:dyDescent="0.25">
      <c r="A372" s="149" t="s">
        <v>2506</v>
      </c>
      <c r="B372" s="160" t="s">
        <v>4236</v>
      </c>
      <c r="C372" s="248">
        <v>44514</v>
      </c>
      <c r="D372" s="161">
        <v>164</v>
      </c>
      <c r="E372" s="160" t="s">
        <v>2512</v>
      </c>
      <c r="F372" s="161">
        <v>5042426634</v>
      </c>
      <c r="G372" s="160" t="s">
        <v>565</v>
      </c>
      <c r="H372" s="160" t="s">
        <v>566</v>
      </c>
      <c r="I372" s="160" t="s">
        <v>3295</v>
      </c>
      <c r="J372" s="161">
        <v>19310</v>
      </c>
      <c r="K372" s="160" t="s">
        <v>2525</v>
      </c>
      <c r="L372" s="164">
        <v>18</v>
      </c>
      <c r="M372" s="246"/>
      <c r="N372" s="246"/>
      <c r="O372" s="247"/>
      <c r="P372" s="247"/>
      <c r="Q372" s="233"/>
      <c r="R372" s="233"/>
      <c r="S372" s="233"/>
      <c r="T372" s="236"/>
      <c r="U372" s="238"/>
      <c r="V372" s="238"/>
      <c r="W372" s="238"/>
      <c r="X372" s="238"/>
      <c r="Y372" s="238"/>
      <c r="Z372" s="238"/>
      <c r="AA372" s="238"/>
      <c r="AB372" s="239"/>
      <c r="AC372" s="238"/>
      <c r="AE372" s="156" t="e">
        <f>SUMIFS([5]HARGA!$B$2:$B$31,[5]HARGA!$A$2:$A$31,K372)</f>
        <v>#VALUE!</v>
      </c>
      <c r="AF372" s="156" t="e">
        <f t="shared" si="6"/>
        <v>#VALUE!</v>
      </c>
    </row>
    <row r="373" spans="1:32" s="157" customFormat="1" x14ac:dyDescent="0.25">
      <c r="A373" s="149" t="s">
        <v>2506</v>
      </c>
      <c r="B373" s="160" t="s">
        <v>4236</v>
      </c>
      <c r="C373" s="248">
        <v>44514</v>
      </c>
      <c r="D373" s="161">
        <v>164</v>
      </c>
      <c r="E373" s="160" t="s">
        <v>2512</v>
      </c>
      <c r="F373" s="161">
        <v>5042426634</v>
      </c>
      <c r="G373" s="160" t="s">
        <v>565</v>
      </c>
      <c r="H373" s="160" t="s">
        <v>566</v>
      </c>
      <c r="I373" s="160" t="s">
        <v>3295</v>
      </c>
      <c r="J373" s="160" t="s">
        <v>2517</v>
      </c>
      <c r="K373" s="160" t="s">
        <v>2518</v>
      </c>
      <c r="L373" s="164">
        <v>1344</v>
      </c>
      <c r="M373" s="246"/>
      <c r="N373" s="246"/>
      <c r="O373" s="247"/>
      <c r="P373" s="247"/>
      <c r="Q373" s="233"/>
      <c r="R373" s="233"/>
      <c r="S373" s="233"/>
      <c r="T373" s="245">
        <v>1344</v>
      </c>
      <c r="U373" s="238"/>
      <c r="V373" s="238"/>
      <c r="W373" s="238"/>
      <c r="X373" s="253">
        <f>T373-L373</f>
        <v>0</v>
      </c>
      <c r="Y373" s="238"/>
      <c r="Z373" s="238"/>
      <c r="AA373" s="238"/>
      <c r="AB373" s="239"/>
      <c r="AC373" s="238"/>
      <c r="AE373" s="156" t="e">
        <f>SUMIFS([5]HARGA!$B$2:$B$31,[5]HARGA!$A$2:$A$31,K373)</f>
        <v>#VALUE!</v>
      </c>
      <c r="AF373" s="156" t="e">
        <f t="shared" si="6"/>
        <v>#VALUE!</v>
      </c>
    </row>
    <row r="374" spans="1:32" s="157" customFormat="1" x14ac:dyDescent="0.25">
      <c r="A374" s="149" t="s">
        <v>2506</v>
      </c>
      <c r="B374" s="160" t="s">
        <v>4236</v>
      </c>
      <c r="C374" s="248">
        <v>44514</v>
      </c>
      <c r="D374" s="161">
        <v>164</v>
      </c>
      <c r="E374" s="160" t="s">
        <v>2512</v>
      </c>
      <c r="F374" s="161">
        <v>5042426634</v>
      </c>
      <c r="G374" s="160" t="s">
        <v>565</v>
      </c>
      <c r="H374" s="160" t="s">
        <v>566</v>
      </c>
      <c r="I374" s="160" t="s">
        <v>3295</v>
      </c>
      <c r="J374" s="161">
        <v>33300</v>
      </c>
      <c r="K374" s="160" t="s">
        <v>65</v>
      </c>
      <c r="L374" s="164">
        <v>28</v>
      </c>
      <c r="M374" s="246"/>
      <c r="N374" s="246"/>
      <c r="O374" s="247"/>
      <c r="P374" s="247"/>
      <c r="Q374" s="233"/>
      <c r="R374" s="233"/>
      <c r="S374" s="233"/>
      <c r="T374" s="236"/>
      <c r="U374" s="238"/>
      <c r="V374" s="238"/>
      <c r="W374" s="238"/>
      <c r="X374" s="238"/>
      <c r="Y374" s="238"/>
      <c r="Z374" s="238"/>
      <c r="AA374" s="238"/>
      <c r="AB374" s="239"/>
      <c r="AC374" s="238"/>
      <c r="AE374" s="156" t="e">
        <f>SUMIFS([5]HARGA!$B$2:$B$31,[5]HARGA!$A$2:$A$31,K374)</f>
        <v>#VALUE!</v>
      </c>
      <c r="AF374" s="156" t="e">
        <f t="shared" si="6"/>
        <v>#VALUE!</v>
      </c>
    </row>
    <row r="375" spans="1:32" s="157" customFormat="1" x14ac:dyDescent="0.25">
      <c r="A375" s="149" t="s">
        <v>2506</v>
      </c>
      <c r="B375" s="160" t="s">
        <v>4237</v>
      </c>
      <c r="C375" s="248">
        <v>44514</v>
      </c>
      <c r="D375" s="161">
        <v>164</v>
      </c>
      <c r="E375" s="160" t="s">
        <v>2512</v>
      </c>
      <c r="F375" s="161">
        <v>5042429940</v>
      </c>
      <c r="G375" s="160" t="s">
        <v>2158</v>
      </c>
      <c r="H375" s="160" t="s">
        <v>82</v>
      </c>
      <c r="I375" s="160" t="s">
        <v>3302</v>
      </c>
      <c r="J375" s="161">
        <v>74559</v>
      </c>
      <c r="K375" s="160" t="s">
        <v>2524</v>
      </c>
      <c r="L375" s="164">
        <v>18</v>
      </c>
      <c r="M375" s="249">
        <v>44515</v>
      </c>
      <c r="N375" s="249" t="s">
        <v>2158</v>
      </c>
      <c r="O375" s="250" t="s">
        <v>82</v>
      </c>
      <c r="P375" s="250"/>
      <c r="Q375" s="326" t="s">
        <v>3297</v>
      </c>
      <c r="R375" s="300">
        <v>5042429940</v>
      </c>
      <c r="S375" s="245">
        <v>6008154060</v>
      </c>
      <c r="T375" s="204"/>
      <c r="U375" s="251">
        <v>18</v>
      </c>
      <c r="V375" s="238"/>
      <c r="W375" s="238"/>
      <c r="X375" s="238"/>
      <c r="Y375" s="253">
        <f>U375-L375</f>
        <v>0</v>
      </c>
      <c r="Z375" s="238"/>
      <c r="AA375" s="238"/>
      <c r="AB375" s="239"/>
      <c r="AC375" s="238"/>
      <c r="AE375" s="156" t="e">
        <f>SUMIFS([5]HARGA!$B$2:$B$31,[5]HARGA!$A$2:$A$31,K375)</f>
        <v>#VALUE!</v>
      </c>
      <c r="AF375" s="156" t="e">
        <f t="shared" si="6"/>
        <v>#VALUE!</v>
      </c>
    </row>
    <row r="376" spans="1:32" s="157" customFormat="1" x14ac:dyDescent="0.25">
      <c r="A376" s="149" t="s">
        <v>2506</v>
      </c>
      <c r="B376" s="160" t="s">
        <v>4237</v>
      </c>
      <c r="C376" s="248">
        <v>44514</v>
      </c>
      <c r="D376" s="161">
        <v>164</v>
      </c>
      <c r="E376" s="160" t="s">
        <v>2512</v>
      </c>
      <c r="F376" s="161">
        <v>5042429940</v>
      </c>
      <c r="G376" s="160" t="s">
        <v>2158</v>
      </c>
      <c r="H376" s="160" t="s">
        <v>82</v>
      </c>
      <c r="I376" s="160" t="s">
        <v>3302</v>
      </c>
      <c r="J376" s="161">
        <v>19310</v>
      </c>
      <c r="K376" s="160" t="s">
        <v>2525</v>
      </c>
      <c r="L376" s="164">
        <v>18</v>
      </c>
      <c r="M376" s="246"/>
      <c r="N376" s="246"/>
      <c r="O376" s="247"/>
      <c r="P376" s="247"/>
      <c r="Q376" s="233"/>
      <c r="R376" s="233"/>
      <c r="S376" s="233"/>
      <c r="T376" s="236"/>
      <c r="U376" s="238"/>
      <c r="V376" s="238"/>
      <c r="W376" s="238"/>
      <c r="X376" s="238"/>
      <c r="Y376" s="238"/>
      <c r="Z376" s="238"/>
      <c r="AA376" s="238"/>
      <c r="AB376" s="239"/>
      <c r="AC376" s="238"/>
      <c r="AE376" s="156" t="e">
        <f>SUMIFS([5]HARGA!$B$2:$B$31,[5]HARGA!$A$2:$A$31,K376)</f>
        <v>#VALUE!</v>
      </c>
      <c r="AF376" s="156" t="e">
        <f t="shared" si="6"/>
        <v>#VALUE!</v>
      </c>
    </row>
    <row r="377" spans="1:32" s="157" customFormat="1" x14ac:dyDescent="0.25">
      <c r="A377" s="149" t="s">
        <v>2506</v>
      </c>
      <c r="B377" s="160" t="s">
        <v>4237</v>
      </c>
      <c r="C377" s="248">
        <v>44514</v>
      </c>
      <c r="D377" s="161">
        <v>164</v>
      </c>
      <c r="E377" s="160" t="s">
        <v>2512</v>
      </c>
      <c r="F377" s="161">
        <v>5042429940</v>
      </c>
      <c r="G377" s="160" t="s">
        <v>2158</v>
      </c>
      <c r="H377" s="160" t="s">
        <v>82</v>
      </c>
      <c r="I377" s="160" t="s">
        <v>3302</v>
      </c>
      <c r="J377" s="160" t="s">
        <v>2517</v>
      </c>
      <c r="K377" s="160" t="s">
        <v>2518</v>
      </c>
      <c r="L377" s="164">
        <v>1152</v>
      </c>
      <c r="M377" s="246"/>
      <c r="N377" s="246"/>
      <c r="O377" s="247"/>
      <c r="P377" s="247"/>
      <c r="Q377" s="233"/>
      <c r="R377" s="233"/>
      <c r="S377" s="233"/>
      <c r="T377" s="245">
        <v>1152</v>
      </c>
      <c r="U377" s="238"/>
      <c r="V377" s="238"/>
      <c r="W377" s="238"/>
      <c r="X377" s="253">
        <f>T377-L377</f>
        <v>0</v>
      </c>
      <c r="Y377" s="238"/>
      <c r="Z377" s="238"/>
      <c r="AA377" s="238"/>
      <c r="AB377" s="239"/>
      <c r="AC377" s="238"/>
      <c r="AE377" s="156" t="e">
        <f>SUMIFS([5]HARGA!$B$2:$B$31,[5]HARGA!$A$2:$A$31,K377)</f>
        <v>#VALUE!</v>
      </c>
      <c r="AF377" s="156" t="e">
        <f t="shared" si="6"/>
        <v>#VALUE!</v>
      </c>
    </row>
    <row r="378" spans="1:32" s="157" customFormat="1" x14ac:dyDescent="0.25">
      <c r="A378" s="149" t="s">
        <v>2506</v>
      </c>
      <c r="B378" s="160" t="s">
        <v>4237</v>
      </c>
      <c r="C378" s="248">
        <v>44514</v>
      </c>
      <c r="D378" s="161">
        <v>164</v>
      </c>
      <c r="E378" s="160" t="s">
        <v>2512</v>
      </c>
      <c r="F378" s="161">
        <v>5042429940</v>
      </c>
      <c r="G378" s="160" t="s">
        <v>2158</v>
      </c>
      <c r="H378" s="160" t="s">
        <v>82</v>
      </c>
      <c r="I378" s="160" t="s">
        <v>3302</v>
      </c>
      <c r="J378" s="161">
        <v>33300</v>
      </c>
      <c r="K378" s="160" t="s">
        <v>65</v>
      </c>
      <c r="L378" s="164">
        <v>24</v>
      </c>
      <c r="M378" s="246"/>
      <c r="N378" s="246"/>
      <c r="O378" s="247"/>
      <c r="P378" s="247"/>
      <c r="Q378" s="233"/>
      <c r="R378" s="233"/>
      <c r="S378" s="233"/>
      <c r="T378" s="236"/>
      <c r="U378" s="238"/>
      <c r="V378" s="238"/>
      <c r="W378" s="238"/>
      <c r="X378" s="238"/>
      <c r="Y378" s="238"/>
      <c r="Z378" s="238"/>
      <c r="AA378" s="238"/>
      <c r="AB378" s="239"/>
      <c r="AC378" s="238"/>
      <c r="AE378" s="156" t="e">
        <f>SUMIFS([5]HARGA!$B$2:$B$31,[5]HARGA!$A$2:$A$31,K378)</f>
        <v>#VALUE!</v>
      </c>
      <c r="AF378" s="156" t="e">
        <f t="shared" si="6"/>
        <v>#VALUE!</v>
      </c>
    </row>
    <row r="379" spans="1:32" s="157" customFormat="1" x14ac:dyDescent="0.25">
      <c r="A379" s="149" t="s">
        <v>2506</v>
      </c>
      <c r="B379" s="160" t="s">
        <v>4238</v>
      </c>
      <c r="C379" s="248">
        <v>44514</v>
      </c>
      <c r="D379" s="161">
        <v>164</v>
      </c>
      <c r="E379" s="160" t="s">
        <v>2512</v>
      </c>
      <c r="F379" s="161">
        <v>5042435418</v>
      </c>
      <c r="G379" s="160" t="s">
        <v>2572</v>
      </c>
      <c r="H379" s="160" t="s">
        <v>948</v>
      </c>
      <c r="I379" s="160" t="s">
        <v>3309</v>
      </c>
      <c r="J379" s="161">
        <v>74559</v>
      </c>
      <c r="K379" s="160" t="s">
        <v>2524</v>
      </c>
      <c r="L379" s="164">
        <v>18</v>
      </c>
      <c r="M379" s="249">
        <v>44516</v>
      </c>
      <c r="N379" s="249" t="s">
        <v>2572</v>
      </c>
      <c r="O379" s="250" t="s">
        <v>948</v>
      </c>
      <c r="P379" s="250"/>
      <c r="Q379" s="301" t="s">
        <v>3304</v>
      </c>
      <c r="R379" s="300">
        <v>5042435418</v>
      </c>
      <c r="S379" s="245">
        <v>6008174659</v>
      </c>
      <c r="T379" s="204"/>
      <c r="U379" s="251">
        <v>18</v>
      </c>
      <c r="V379" s="238"/>
      <c r="W379" s="238"/>
      <c r="X379" s="238"/>
      <c r="Y379" s="253">
        <f>U379-L379</f>
        <v>0</v>
      </c>
      <c r="Z379" s="238"/>
      <c r="AA379" s="238"/>
      <c r="AB379" s="239"/>
      <c r="AC379" s="238"/>
      <c r="AE379" s="156" t="e">
        <f>SUMIFS([5]HARGA!$B$2:$B$31,[5]HARGA!$A$2:$A$31,K379)</f>
        <v>#VALUE!</v>
      </c>
      <c r="AF379" s="156" t="e">
        <f t="shared" si="6"/>
        <v>#VALUE!</v>
      </c>
    </row>
    <row r="380" spans="1:32" s="157" customFormat="1" x14ac:dyDescent="0.25">
      <c r="A380" s="149" t="s">
        <v>2506</v>
      </c>
      <c r="B380" s="160" t="s">
        <v>4238</v>
      </c>
      <c r="C380" s="248">
        <v>44514</v>
      </c>
      <c r="D380" s="161">
        <v>164</v>
      </c>
      <c r="E380" s="160" t="s">
        <v>2512</v>
      </c>
      <c r="F380" s="161">
        <v>5042435418</v>
      </c>
      <c r="G380" s="160" t="s">
        <v>2572</v>
      </c>
      <c r="H380" s="160" t="s">
        <v>948</v>
      </c>
      <c r="I380" s="160" t="s">
        <v>3309</v>
      </c>
      <c r="J380" s="161">
        <v>19310</v>
      </c>
      <c r="K380" s="160" t="s">
        <v>2525</v>
      </c>
      <c r="L380" s="164">
        <v>18</v>
      </c>
      <c r="M380" s="246"/>
      <c r="N380" s="246"/>
      <c r="O380" s="247"/>
      <c r="P380" s="247"/>
      <c r="Q380" s="233"/>
      <c r="R380" s="233"/>
      <c r="S380" s="233"/>
      <c r="T380" s="236"/>
      <c r="U380" s="238"/>
      <c r="V380" s="238"/>
      <c r="W380" s="238"/>
      <c r="X380" s="238"/>
      <c r="Y380" s="238"/>
      <c r="Z380" s="238"/>
      <c r="AA380" s="238"/>
      <c r="AB380" s="239"/>
      <c r="AC380" s="238"/>
      <c r="AE380" s="156" t="e">
        <f>SUMIFS([5]HARGA!$B$2:$B$31,[5]HARGA!$A$2:$A$31,K380)</f>
        <v>#VALUE!</v>
      </c>
      <c r="AF380" s="156" t="e">
        <f t="shared" si="6"/>
        <v>#VALUE!</v>
      </c>
    </row>
    <row r="381" spans="1:32" s="157" customFormat="1" x14ac:dyDescent="0.25">
      <c r="A381" s="149" t="s">
        <v>2506</v>
      </c>
      <c r="B381" s="160" t="s">
        <v>4238</v>
      </c>
      <c r="C381" s="248">
        <v>44514</v>
      </c>
      <c r="D381" s="161">
        <v>164</v>
      </c>
      <c r="E381" s="160" t="s">
        <v>2512</v>
      </c>
      <c r="F381" s="161">
        <v>5042435418</v>
      </c>
      <c r="G381" s="160" t="s">
        <v>2572</v>
      </c>
      <c r="H381" s="160" t="s">
        <v>948</v>
      </c>
      <c r="I381" s="160" t="s">
        <v>3309</v>
      </c>
      <c r="J381" s="160" t="s">
        <v>2517</v>
      </c>
      <c r="K381" s="160" t="s">
        <v>2518</v>
      </c>
      <c r="L381" s="164">
        <v>1344</v>
      </c>
      <c r="M381" s="246"/>
      <c r="N381" s="246"/>
      <c r="O381" s="247"/>
      <c r="P381" s="247"/>
      <c r="Q381" s="233"/>
      <c r="R381" s="233"/>
      <c r="S381" s="233"/>
      <c r="T381" s="245">
        <v>1344</v>
      </c>
      <c r="U381" s="238"/>
      <c r="V381" s="238"/>
      <c r="W381" s="238"/>
      <c r="X381" s="253">
        <f>T381-L381</f>
        <v>0</v>
      </c>
      <c r="Y381" s="238"/>
      <c r="Z381" s="238"/>
      <c r="AA381" s="238"/>
      <c r="AB381" s="239"/>
      <c r="AC381" s="238"/>
      <c r="AE381" s="156" t="e">
        <f>SUMIFS([5]HARGA!$B$2:$B$31,[5]HARGA!$A$2:$A$31,K381)</f>
        <v>#VALUE!</v>
      </c>
      <c r="AF381" s="156" t="e">
        <f t="shared" si="6"/>
        <v>#VALUE!</v>
      </c>
    </row>
    <row r="382" spans="1:32" s="157" customFormat="1" x14ac:dyDescent="0.25">
      <c r="A382" s="149" t="s">
        <v>2506</v>
      </c>
      <c r="B382" s="160" t="s">
        <v>4238</v>
      </c>
      <c r="C382" s="248">
        <v>44514</v>
      </c>
      <c r="D382" s="161">
        <v>164</v>
      </c>
      <c r="E382" s="160" t="s">
        <v>2512</v>
      </c>
      <c r="F382" s="161">
        <v>5042435418</v>
      </c>
      <c r="G382" s="160" t="s">
        <v>2572</v>
      </c>
      <c r="H382" s="160" t="s">
        <v>948</v>
      </c>
      <c r="I382" s="160" t="s">
        <v>3309</v>
      </c>
      <c r="J382" s="161">
        <v>33300</v>
      </c>
      <c r="K382" s="160" t="s">
        <v>65</v>
      </c>
      <c r="L382" s="164">
        <v>28</v>
      </c>
      <c r="M382" s="246"/>
      <c r="N382" s="246"/>
      <c r="O382" s="247"/>
      <c r="P382" s="247"/>
      <c r="Q382" s="233"/>
      <c r="R382" s="233"/>
      <c r="S382" s="233"/>
      <c r="T382" s="236"/>
      <c r="U382" s="238"/>
      <c r="V382" s="238"/>
      <c r="W382" s="238"/>
      <c r="X382" s="238"/>
      <c r="Y382" s="238"/>
      <c r="Z382" s="238"/>
      <c r="AA382" s="238"/>
      <c r="AB382" s="239"/>
      <c r="AC382" s="238"/>
      <c r="AE382" s="156" t="e">
        <f>SUMIFS([5]HARGA!$B$2:$B$31,[5]HARGA!$A$2:$A$31,K382)</f>
        <v>#VALUE!</v>
      </c>
      <c r="AF382" s="156" t="e">
        <f t="shared" si="6"/>
        <v>#VALUE!</v>
      </c>
    </row>
    <row r="383" spans="1:32" s="157" customFormat="1" x14ac:dyDescent="0.25">
      <c r="A383" s="149" t="s">
        <v>2506</v>
      </c>
      <c r="B383" s="160" t="s">
        <v>3315</v>
      </c>
      <c r="C383" s="248">
        <v>44515</v>
      </c>
      <c r="D383" s="161">
        <v>118</v>
      </c>
      <c r="E383" s="160" t="s">
        <v>2541</v>
      </c>
      <c r="F383" s="161">
        <v>5042432080</v>
      </c>
      <c r="G383" s="160" t="s">
        <v>1145</v>
      </c>
      <c r="H383" s="160" t="s">
        <v>1146</v>
      </c>
      <c r="I383" s="160" t="s">
        <v>3314</v>
      </c>
      <c r="J383" s="161">
        <v>10116</v>
      </c>
      <c r="K383" s="160" t="s">
        <v>279</v>
      </c>
      <c r="L383" s="164">
        <v>32</v>
      </c>
      <c r="M383" s="323" t="s">
        <v>3310</v>
      </c>
      <c r="N383" s="323">
        <v>44515</v>
      </c>
      <c r="O383" s="247"/>
      <c r="P383" s="247"/>
      <c r="Q383" s="233"/>
      <c r="R383" s="233"/>
      <c r="S383" s="233"/>
      <c r="T383" s="236"/>
      <c r="U383" s="238"/>
      <c r="V383" s="238"/>
      <c r="W383" s="238"/>
      <c r="X383" s="238"/>
      <c r="Y383" s="238"/>
      <c r="Z383" s="238"/>
      <c r="AA383" s="238"/>
      <c r="AB383" s="239"/>
      <c r="AC383" s="238"/>
      <c r="AE383" s="156" t="e">
        <f>SUMIFS([5]HARGA!$B$2:$B$31,[5]HARGA!$A$2:$A$31,K383)</f>
        <v>#VALUE!</v>
      </c>
      <c r="AF383" s="156" t="e">
        <f t="shared" si="6"/>
        <v>#VALUE!</v>
      </c>
    </row>
    <row r="384" spans="1:32" s="157" customFormat="1" x14ac:dyDescent="0.25">
      <c r="A384" s="149" t="s">
        <v>2506</v>
      </c>
      <c r="B384" s="160" t="s">
        <v>4239</v>
      </c>
      <c r="C384" s="248">
        <v>44515</v>
      </c>
      <c r="D384" s="161">
        <v>164</v>
      </c>
      <c r="E384" s="160" t="s">
        <v>2512</v>
      </c>
      <c r="F384" s="161">
        <v>5042428710</v>
      </c>
      <c r="G384" s="160" t="s">
        <v>517</v>
      </c>
      <c r="H384" s="160" t="s">
        <v>518</v>
      </c>
      <c r="I384" s="160" t="s">
        <v>3320</v>
      </c>
      <c r="J384" s="161">
        <v>74559</v>
      </c>
      <c r="K384" s="160" t="s">
        <v>2524</v>
      </c>
      <c r="L384" s="164">
        <v>18</v>
      </c>
      <c r="M384" s="249">
        <v>44515</v>
      </c>
      <c r="N384" s="249" t="s">
        <v>517</v>
      </c>
      <c r="O384" s="250" t="s">
        <v>518</v>
      </c>
      <c r="P384" s="250"/>
      <c r="Q384" s="245">
        <v>21111301086</v>
      </c>
      <c r="R384" s="245">
        <v>5042428710</v>
      </c>
      <c r="S384" s="245">
        <v>6008167111</v>
      </c>
      <c r="T384" s="204"/>
      <c r="U384" s="251">
        <v>18</v>
      </c>
      <c r="V384" s="238"/>
      <c r="W384" s="238"/>
      <c r="X384" s="238"/>
      <c r="Y384" s="253">
        <f>U384-L384</f>
        <v>0</v>
      </c>
      <c r="Z384" s="238"/>
      <c r="AA384" s="238"/>
      <c r="AB384" s="239"/>
      <c r="AC384" s="238"/>
      <c r="AE384" s="156" t="e">
        <f>SUMIFS([5]HARGA!$B$2:$B$31,[5]HARGA!$A$2:$A$31,K384)</f>
        <v>#VALUE!</v>
      </c>
      <c r="AF384" s="156" t="e">
        <f t="shared" si="6"/>
        <v>#VALUE!</v>
      </c>
    </row>
    <row r="385" spans="1:32" s="157" customFormat="1" x14ac:dyDescent="0.25">
      <c r="A385" s="149" t="s">
        <v>2506</v>
      </c>
      <c r="B385" s="160" t="s">
        <v>4239</v>
      </c>
      <c r="C385" s="248">
        <v>44515</v>
      </c>
      <c r="D385" s="161">
        <v>164</v>
      </c>
      <c r="E385" s="160" t="s">
        <v>2512</v>
      </c>
      <c r="F385" s="161">
        <v>5042428710</v>
      </c>
      <c r="G385" s="160" t="s">
        <v>517</v>
      </c>
      <c r="H385" s="160" t="s">
        <v>518</v>
      </c>
      <c r="I385" s="160" t="s">
        <v>3320</v>
      </c>
      <c r="J385" s="161">
        <v>19310</v>
      </c>
      <c r="K385" s="160" t="s">
        <v>2525</v>
      </c>
      <c r="L385" s="164">
        <v>18</v>
      </c>
      <c r="M385" s="246"/>
      <c r="N385" s="246"/>
      <c r="O385" s="247"/>
      <c r="P385" s="247"/>
      <c r="Q385" s="233"/>
      <c r="R385" s="233"/>
      <c r="S385" s="233"/>
      <c r="T385" s="236"/>
      <c r="U385" s="238"/>
      <c r="V385" s="238"/>
      <c r="W385" s="238"/>
      <c r="X385" s="238"/>
      <c r="Y385" s="238"/>
      <c r="Z385" s="238"/>
      <c r="AA385" s="238"/>
      <c r="AB385" s="239"/>
      <c r="AC385" s="238"/>
      <c r="AE385" s="156" t="e">
        <f>SUMIFS([5]HARGA!$B$2:$B$31,[5]HARGA!$A$2:$A$31,K385)</f>
        <v>#VALUE!</v>
      </c>
      <c r="AF385" s="156" t="e">
        <f t="shared" si="6"/>
        <v>#VALUE!</v>
      </c>
    </row>
    <row r="386" spans="1:32" s="157" customFormat="1" x14ac:dyDescent="0.25">
      <c r="A386" s="149" t="s">
        <v>2506</v>
      </c>
      <c r="B386" s="160" t="s">
        <v>4239</v>
      </c>
      <c r="C386" s="248">
        <v>44515</v>
      </c>
      <c r="D386" s="161">
        <v>164</v>
      </c>
      <c r="E386" s="160" t="s">
        <v>2512</v>
      </c>
      <c r="F386" s="161">
        <v>5042428710</v>
      </c>
      <c r="G386" s="160" t="s">
        <v>517</v>
      </c>
      <c r="H386" s="160" t="s">
        <v>518</v>
      </c>
      <c r="I386" s="160" t="s">
        <v>3320</v>
      </c>
      <c r="J386" s="160" t="s">
        <v>2517</v>
      </c>
      <c r="K386" s="160" t="s">
        <v>2518</v>
      </c>
      <c r="L386" s="164">
        <v>1344</v>
      </c>
      <c r="M386" s="246"/>
      <c r="N386" s="246"/>
      <c r="O386" s="247"/>
      <c r="P386" s="247"/>
      <c r="Q386" s="233"/>
      <c r="R386" s="233"/>
      <c r="S386" s="233"/>
      <c r="T386" s="245">
        <v>1344</v>
      </c>
      <c r="U386" s="238"/>
      <c r="V386" s="238"/>
      <c r="W386" s="238"/>
      <c r="X386" s="253">
        <f>T386-L386</f>
        <v>0</v>
      </c>
      <c r="Y386" s="238"/>
      <c r="Z386" s="238"/>
      <c r="AA386" s="238"/>
      <c r="AB386" s="239"/>
      <c r="AC386" s="238"/>
      <c r="AE386" s="156" t="e">
        <f>SUMIFS([5]HARGA!$B$2:$B$31,[5]HARGA!$A$2:$A$31,K386)</f>
        <v>#VALUE!</v>
      </c>
      <c r="AF386" s="156" t="e">
        <f t="shared" si="6"/>
        <v>#VALUE!</v>
      </c>
    </row>
    <row r="387" spans="1:32" s="157" customFormat="1" x14ac:dyDescent="0.25">
      <c r="A387" s="149" t="s">
        <v>2506</v>
      </c>
      <c r="B387" s="160" t="s">
        <v>4239</v>
      </c>
      <c r="C387" s="248">
        <v>44515</v>
      </c>
      <c r="D387" s="161">
        <v>164</v>
      </c>
      <c r="E387" s="160" t="s">
        <v>2512</v>
      </c>
      <c r="F387" s="161">
        <v>5042428710</v>
      </c>
      <c r="G387" s="160" t="s">
        <v>517</v>
      </c>
      <c r="H387" s="160" t="s">
        <v>518</v>
      </c>
      <c r="I387" s="160" t="s">
        <v>3320</v>
      </c>
      <c r="J387" s="161">
        <v>33300</v>
      </c>
      <c r="K387" s="160" t="s">
        <v>65</v>
      </c>
      <c r="L387" s="164">
        <v>28</v>
      </c>
      <c r="M387" s="246"/>
      <c r="N387" s="246"/>
      <c r="O387" s="247"/>
      <c r="P387" s="247"/>
      <c r="Q387" s="247"/>
      <c r="R387" s="247"/>
      <c r="S387" s="247"/>
      <c r="T387" s="238"/>
      <c r="U387" s="238"/>
      <c r="V387" s="238"/>
      <c r="W387" s="238"/>
      <c r="X387" s="238"/>
      <c r="Y387" s="238"/>
      <c r="Z387" s="238"/>
      <c r="AA387" s="238"/>
      <c r="AB387" s="239"/>
      <c r="AC387" s="238"/>
      <c r="AE387" s="156" t="e">
        <f>SUMIFS([5]HARGA!$B$2:$B$31,[5]HARGA!$A$2:$A$31,K387)</f>
        <v>#VALUE!</v>
      </c>
      <c r="AF387" s="156" t="e">
        <f t="shared" si="6"/>
        <v>#VALUE!</v>
      </c>
    </row>
    <row r="388" spans="1:32" s="157" customFormat="1" x14ac:dyDescent="0.25">
      <c r="A388" s="149" t="s">
        <v>2506</v>
      </c>
      <c r="B388" s="160" t="s">
        <v>3327</v>
      </c>
      <c r="C388" s="248">
        <v>44515</v>
      </c>
      <c r="D388" s="161">
        <v>118</v>
      </c>
      <c r="E388" s="160" t="s">
        <v>2541</v>
      </c>
      <c r="F388" s="161">
        <v>5042422839</v>
      </c>
      <c r="G388" s="160" t="s">
        <v>1787</v>
      </c>
      <c r="H388" s="160" t="s">
        <v>1788</v>
      </c>
      <c r="I388" s="160" t="s">
        <v>3326</v>
      </c>
      <c r="J388" s="161">
        <v>10116</v>
      </c>
      <c r="K388" s="160" t="s">
        <v>279</v>
      </c>
      <c r="L388" s="164">
        <v>32</v>
      </c>
      <c r="M388" s="323" t="s">
        <v>3321</v>
      </c>
      <c r="N388" s="323">
        <v>44515</v>
      </c>
      <c r="O388" s="247"/>
      <c r="P388" s="247"/>
      <c r="Q388" s="247"/>
      <c r="R388" s="247"/>
      <c r="S388" s="247"/>
      <c r="T388" s="238"/>
      <c r="U388" s="238"/>
      <c r="V388" s="238"/>
      <c r="W388" s="238"/>
      <c r="X388" s="238"/>
      <c r="Y388" s="238"/>
      <c r="Z388" s="238"/>
      <c r="AA388" s="238"/>
      <c r="AB388" s="239"/>
      <c r="AC388" s="238"/>
      <c r="AE388" s="156" t="e">
        <f>SUMIFS([5]HARGA!$B$2:$B$31,[5]HARGA!$A$2:$A$31,K388)</f>
        <v>#VALUE!</v>
      </c>
      <c r="AF388" s="156" t="e">
        <f t="shared" si="6"/>
        <v>#VALUE!</v>
      </c>
    </row>
    <row r="389" spans="1:32" s="157" customFormat="1" x14ac:dyDescent="0.25">
      <c r="A389" s="149" t="s">
        <v>2506</v>
      </c>
      <c r="B389" s="160" t="s">
        <v>3333</v>
      </c>
      <c r="C389" s="248">
        <v>44515</v>
      </c>
      <c r="D389" s="161">
        <v>118</v>
      </c>
      <c r="E389" s="160" t="s">
        <v>2541</v>
      </c>
      <c r="F389" s="161">
        <v>5042435927</v>
      </c>
      <c r="G389" s="160" t="s">
        <v>2897</v>
      </c>
      <c r="H389" s="160" t="s">
        <v>777</v>
      </c>
      <c r="I389" s="160" t="s">
        <v>3332</v>
      </c>
      <c r="J389" s="161">
        <v>10116</v>
      </c>
      <c r="K389" s="160" t="s">
        <v>279</v>
      </c>
      <c r="L389" s="164">
        <v>16</v>
      </c>
      <c r="M389" s="323" t="s">
        <v>3328</v>
      </c>
      <c r="N389" s="323">
        <v>44515</v>
      </c>
      <c r="O389" s="247"/>
      <c r="P389" s="247"/>
      <c r="Q389" s="247"/>
      <c r="R389" s="247"/>
      <c r="S389" s="247"/>
      <c r="T389" s="238"/>
      <c r="U389" s="238"/>
      <c r="V389" s="238"/>
      <c r="W389" s="238"/>
      <c r="X389" s="238"/>
      <c r="Y389" s="238"/>
      <c r="Z389" s="238"/>
      <c r="AA389" s="238"/>
      <c r="AB389" s="239"/>
      <c r="AC389" s="238"/>
      <c r="AE389" s="156" t="e">
        <f>SUMIFS([5]HARGA!$B$2:$B$31,[5]HARGA!$A$2:$A$31,K389)</f>
        <v>#VALUE!</v>
      </c>
      <c r="AF389" s="156" t="e">
        <f t="shared" si="6"/>
        <v>#VALUE!</v>
      </c>
    </row>
    <row r="390" spans="1:32" s="157" customFormat="1" x14ac:dyDescent="0.25">
      <c r="A390" s="149" t="s">
        <v>2506</v>
      </c>
      <c r="B390" s="160" t="s">
        <v>4240</v>
      </c>
      <c r="C390" s="248">
        <v>44515</v>
      </c>
      <c r="D390" s="161">
        <v>164</v>
      </c>
      <c r="E390" s="160" t="s">
        <v>2512</v>
      </c>
      <c r="F390" s="161">
        <v>5042438430</v>
      </c>
      <c r="G390" s="160" t="s">
        <v>75</v>
      </c>
      <c r="H390" s="160" t="s">
        <v>76</v>
      </c>
      <c r="I390" s="160" t="s">
        <v>3340</v>
      </c>
      <c r="J390" s="161">
        <v>74559</v>
      </c>
      <c r="K390" s="160" t="s">
        <v>2524</v>
      </c>
      <c r="L390" s="164">
        <v>18</v>
      </c>
      <c r="M390" s="249">
        <v>44519</v>
      </c>
      <c r="N390" s="323" t="s">
        <v>75</v>
      </c>
      <c r="O390" s="306" t="s">
        <v>76</v>
      </c>
      <c r="P390" s="247"/>
      <c r="Q390" s="251">
        <v>21111200505</v>
      </c>
      <c r="R390" s="324">
        <v>5042438430</v>
      </c>
      <c r="S390" s="251">
        <v>6008165558</v>
      </c>
      <c r="U390" s="251">
        <v>18</v>
      </c>
      <c r="V390" s="238"/>
      <c r="W390" s="238"/>
      <c r="X390" s="238"/>
      <c r="Y390" s="253">
        <f>U390-L390</f>
        <v>0</v>
      </c>
      <c r="Z390" s="238"/>
      <c r="AA390" s="238"/>
      <c r="AB390" s="239"/>
      <c r="AC390" s="238"/>
      <c r="AE390" s="156" t="e">
        <f>SUMIFS([5]HARGA!$B$2:$B$31,[5]HARGA!$A$2:$A$31,K390)</f>
        <v>#VALUE!</v>
      </c>
      <c r="AF390" s="156" t="e">
        <f t="shared" si="6"/>
        <v>#VALUE!</v>
      </c>
    </row>
    <row r="391" spans="1:32" s="157" customFormat="1" x14ac:dyDescent="0.25">
      <c r="A391" s="149" t="s">
        <v>2506</v>
      </c>
      <c r="B391" s="160" t="s">
        <v>4240</v>
      </c>
      <c r="C391" s="248">
        <v>44515</v>
      </c>
      <c r="D391" s="161">
        <v>164</v>
      </c>
      <c r="E391" s="160" t="s">
        <v>2512</v>
      </c>
      <c r="F391" s="161">
        <v>5042438430</v>
      </c>
      <c r="G391" s="160" t="s">
        <v>75</v>
      </c>
      <c r="H391" s="160" t="s">
        <v>76</v>
      </c>
      <c r="I391" s="160" t="s">
        <v>3340</v>
      </c>
      <c r="J391" s="161">
        <v>19310</v>
      </c>
      <c r="K391" s="160" t="s">
        <v>2525</v>
      </c>
      <c r="L391" s="164">
        <v>18</v>
      </c>
      <c r="M391" s="246"/>
      <c r="N391" s="246"/>
      <c r="O391" s="247"/>
      <c r="P391" s="247"/>
      <c r="Q391" s="247"/>
      <c r="R391" s="247"/>
      <c r="S391" s="247"/>
      <c r="T391" s="238"/>
      <c r="U391" s="238"/>
      <c r="V391" s="238"/>
      <c r="W391" s="238"/>
      <c r="X391" s="238"/>
      <c r="Y391" s="238"/>
      <c r="Z391" s="238"/>
      <c r="AA391" s="238"/>
      <c r="AB391" s="239"/>
      <c r="AC391" s="238"/>
      <c r="AE391" s="156" t="e">
        <f>SUMIFS([5]HARGA!$B$2:$B$31,[5]HARGA!$A$2:$A$31,K391)</f>
        <v>#VALUE!</v>
      </c>
      <c r="AF391" s="156" t="e">
        <f t="shared" si="6"/>
        <v>#VALUE!</v>
      </c>
    </row>
    <row r="392" spans="1:32" s="157" customFormat="1" x14ac:dyDescent="0.25">
      <c r="A392" s="149" t="s">
        <v>2506</v>
      </c>
      <c r="B392" s="160" t="s">
        <v>4240</v>
      </c>
      <c r="C392" s="248">
        <v>44515</v>
      </c>
      <c r="D392" s="161">
        <v>164</v>
      </c>
      <c r="E392" s="160" t="s">
        <v>2512</v>
      </c>
      <c r="F392" s="161">
        <v>5042438430</v>
      </c>
      <c r="G392" s="160" t="s">
        <v>75</v>
      </c>
      <c r="H392" s="160" t="s">
        <v>76</v>
      </c>
      <c r="I392" s="160" t="s">
        <v>3340</v>
      </c>
      <c r="J392" s="160" t="s">
        <v>2517</v>
      </c>
      <c r="K392" s="160" t="s">
        <v>2518</v>
      </c>
      <c r="L392" s="164">
        <v>1344</v>
      </c>
      <c r="M392" s="246"/>
      <c r="N392" s="246"/>
      <c r="O392" s="247"/>
      <c r="P392" s="247"/>
      <c r="Q392" s="247"/>
      <c r="R392" s="247"/>
      <c r="S392" s="247"/>
      <c r="T392" s="251">
        <v>1344</v>
      </c>
      <c r="U392" s="238"/>
      <c r="V392" s="238"/>
      <c r="W392" s="238"/>
      <c r="X392" s="253">
        <f>T392-L392</f>
        <v>0</v>
      </c>
      <c r="Y392" s="238"/>
      <c r="Z392" s="238"/>
      <c r="AA392" s="238"/>
      <c r="AB392" s="239"/>
      <c r="AC392" s="238"/>
      <c r="AE392" s="156" t="e">
        <f>SUMIFS([5]HARGA!$B$2:$B$31,[5]HARGA!$A$2:$A$31,K392)</f>
        <v>#VALUE!</v>
      </c>
      <c r="AF392" s="156" t="e">
        <f t="shared" si="6"/>
        <v>#VALUE!</v>
      </c>
    </row>
    <row r="393" spans="1:32" s="157" customFormat="1" x14ac:dyDescent="0.25">
      <c r="A393" s="149" t="s">
        <v>2506</v>
      </c>
      <c r="B393" s="160" t="s">
        <v>4240</v>
      </c>
      <c r="C393" s="248">
        <v>44515</v>
      </c>
      <c r="D393" s="161">
        <v>164</v>
      </c>
      <c r="E393" s="160" t="s">
        <v>2512</v>
      </c>
      <c r="F393" s="161">
        <v>5042438430</v>
      </c>
      <c r="G393" s="160" t="s">
        <v>75</v>
      </c>
      <c r="H393" s="160" t="s">
        <v>76</v>
      </c>
      <c r="I393" s="160" t="s">
        <v>3340</v>
      </c>
      <c r="J393" s="161">
        <v>33300</v>
      </c>
      <c r="K393" s="160" t="s">
        <v>65</v>
      </c>
      <c r="L393" s="164">
        <v>28</v>
      </c>
      <c r="M393" s="246"/>
      <c r="N393" s="246"/>
      <c r="O393" s="247"/>
      <c r="P393" s="247"/>
      <c r="Q393" s="247"/>
      <c r="R393" s="247"/>
      <c r="S393" s="247"/>
      <c r="T393" s="238"/>
      <c r="U393" s="238"/>
      <c r="V393" s="238"/>
      <c r="W393" s="238"/>
      <c r="X393" s="238"/>
      <c r="Y393" s="238"/>
      <c r="Z393" s="238"/>
      <c r="AA393" s="238"/>
      <c r="AB393" s="239"/>
      <c r="AC393" s="238"/>
      <c r="AE393" s="156" t="e">
        <f>SUMIFS([5]HARGA!$B$2:$B$31,[5]HARGA!$A$2:$A$31,K393)</f>
        <v>#VALUE!</v>
      </c>
      <c r="AF393" s="156" t="e">
        <f t="shared" si="6"/>
        <v>#VALUE!</v>
      </c>
    </row>
    <row r="394" spans="1:32" s="157" customFormat="1" x14ac:dyDescent="0.25">
      <c r="A394" s="149" t="s">
        <v>2506</v>
      </c>
      <c r="B394" s="160" t="s">
        <v>3345</v>
      </c>
      <c r="C394" s="248">
        <v>44515</v>
      </c>
      <c r="D394" s="161">
        <v>118</v>
      </c>
      <c r="E394" s="160" t="s">
        <v>2541</v>
      </c>
      <c r="F394" s="161">
        <v>5042426521</v>
      </c>
      <c r="G394" s="160" t="s">
        <v>1524</v>
      </c>
      <c r="H394" s="160" t="s">
        <v>3078</v>
      </c>
      <c r="I394" s="160" t="s">
        <v>3344</v>
      </c>
      <c r="J394" s="161">
        <v>10116</v>
      </c>
      <c r="K394" s="160" t="s">
        <v>279</v>
      </c>
      <c r="L394" s="164">
        <v>32</v>
      </c>
      <c r="M394" s="323" t="s">
        <v>3341</v>
      </c>
      <c r="N394" s="323">
        <v>44515</v>
      </c>
      <c r="O394" s="247"/>
      <c r="P394" s="247"/>
      <c r="Q394" s="247"/>
      <c r="R394" s="247"/>
      <c r="S394" s="247"/>
      <c r="T394" s="238"/>
      <c r="U394" s="238"/>
      <c r="V394" s="238"/>
      <c r="W394" s="238"/>
      <c r="X394" s="238"/>
      <c r="Y394" s="238"/>
      <c r="Z394" s="238"/>
      <c r="AA394" s="238"/>
      <c r="AB394" s="239"/>
      <c r="AC394" s="238"/>
      <c r="AE394" s="156" t="e">
        <f>SUMIFS([5]HARGA!$B$2:$B$31,[5]HARGA!$A$2:$A$31,K394)</f>
        <v>#VALUE!</v>
      </c>
      <c r="AF394" s="156" t="e">
        <f t="shared" si="6"/>
        <v>#VALUE!</v>
      </c>
    </row>
    <row r="395" spans="1:32" s="157" customFormat="1" x14ac:dyDescent="0.25">
      <c r="A395" s="149" t="s">
        <v>2506</v>
      </c>
      <c r="B395" s="160" t="s">
        <v>3351</v>
      </c>
      <c r="C395" s="248">
        <v>44515</v>
      </c>
      <c r="D395" s="161">
        <v>118</v>
      </c>
      <c r="E395" s="160" t="s">
        <v>2541</v>
      </c>
      <c r="F395" s="161">
        <v>5042429086</v>
      </c>
      <c r="G395" s="160" t="s">
        <v>869</v>
      </c>
      <c r="H395" s="160" t="s">
        <v>796</v>
      </c>
      <c r="I395" s="160" t="s">
        <v>3350</v>
      </c>
      <c r="J395" s="161">
        <v>10116</v>
      </c>
      <c r="K395" s="160" t="s">
        <v>279</v>
      </c>
      <c r="L395" s="164">
        <v>16</v>
      </c>
      <c r="M395" s="323" t="s">
        <v>3346</v>
      </c>
      <c r="N395" s="323">
        <v>44515</v>
      </c>
      <c r="O395" s="247"/>
      <c r="P395" s="247"/>
      <c r="Q395" s="247"/>
      <c r="R395" s="247"/>
      <c r="S395" s="247"/>
      <c r="T395" s="238"/>
      <c r="U395" s="238"/>
      <c r="V395" s="238"/>
      <c r="W395" s="238"/>
      <c r="X395" s="238"/>
      <c r="Y395" s="238"/>
      <c r="Z395" s="238"/>
      <c r="AA395" s="238"/>
      <c r="AB395" s="239"/>
      <c r="AC395" s="238"/>
      <c r="AE395" s="156" t="e">
        <f>SUMIFS([5]HARGA!$B$2:$B$31,[5]HARGA!$A$2:$A$31,K395)</f>
        <v>#VALUE!</v>
      </c>
      <c r="AF395" s="156" t="e">
        <f t="shared" si="6"/>
        <v>#VALUE!</v>
      </c>
    </row>
    <row r="396" spans="1:32" s="157" customFormat="1" x14ac:dyDescent="0.25">
      <c r="A396" s="149" t="s">
        <v>2506</v>
      </c>
      <c r="B396" s="160" t="s">
        <v>4241</v>
      </c>
      <c r="C396" s="248">
        <v>44515</v>
      </c>
      <c r="D396" s="161">
        <v>164</v>
      </c>
      <c r="E396" s="160" t="s">
        <v>2512</v>
      </c>
      <c r="F396" s="161">
        <v>5042397870</v>
      </c>
      <c r="G396" s="160" t="s">
        <v>2680</v>
      </c>
      <c r="H396" s="160" t="s">
        <v>261</v>
      </c>
      <c r="I396" s="160" t="s">
        <v>3360</v>
      </c>
      <c r="J396" s="161">
        <v>74559</v>
      </c>
      <c r="K396" s="160" t="s">
        <v>2524</v>
      </c>
      <c r="L396" s="164">
        <v>18</v>
      </c>
      <c r="M396" s="299">
        <v>44515</v>
      </c>
      <c r="N396" s="323" t="s">
        <v>2680</v>
      </c>
      <c r="O396" s="306" t="s">
        <v>261</v>
      </c>
      <c r="P396" s="247"/>
      <c r="Q396" s="234" t="s">
        <v>3357</v>
      </c>
      <c r="R396" s="324">
        <v>5042397870</v>
      </c>
      <c r="S396" s="234">
        <v>6008174028</v>
      </c>
      <c r="T396" s="234"/>
      <c r="U396" s="238">
        <v>18</v>
      </c>
      <c r="V396" s="238"/>
      <c r="W396" s="238"/>
      <c r="X396" s="238"/>
      <c r="Y396" s="253">
        <f>U396-L396</f>
        <v>0</v>
      </c>
      <c r="Z396" s="238"/>
      <c r="AA396" s="238"/>
      <c r="AB396" s="239"/>
      <c r="AC396" s="238"/>
      <c r="AE396" s="156" t="e">
        <f>SUMIFS([5]HARGA!$B$2:$B$31,[5]HARGA!$A$2:$A$31,K396)</f>
        <v>#VALUE!</v>
      </c>
      <c r="AF396" s="156" t="e">
        <f t="shared" si="6"/>
        <v>#VALUE!</v>
      </c>
    </row>
    <row r="397" spans="1:32" s="157" customFormat="1" x14ac:dyDescent="0.25">
      <c r="A397" s="149" t="s">
        <v>2506</v>
      </c>
      <c r="B397" s="160" t="s">
        <v>4241</v>
      </c>
      <c r="C397" s="248">
        <v>44515</v>
      </c>
      <c r="D397" s="161">
        <v>164</v>
      </c>
      <c r="E397" s="160" t="s">
        <v>2512</v>
      </c>
      <c r="F397" s="161">
        <v>5042397870</v>
      </c>
      <c r="G397" s="160" t="s">
        <v>2680</v>
      </c>
      <c r="H397" s="160" t="s">
        <v>261</v>
      </c>
      <c r="I397" s="160" t="s">
        <v>3360</v>
      </c>
      <c r="J397" s="161">
        <v>19310</v>
      </c>
      <c r="K397" s="160" t="s">
        <v>2525</v>
      </c>
      <c r="L397" s="164">
        <v>18</v>
      </c>
      <c r="M397" s="246"/>
      <c r="N397" s="246"/>
      <c r="O397" s="247"/>
      <c r="P397" s="247"/>
      <c r="Q397" s="247"/>
      <c r="R397" s="247"/>
      <c r="S397" s="247"/>
      <c r="T397" s="238"/>
      <c r="U397" s="238"/>
      <c r="V397" s="238"/>
      <c r="W397" s="238"/>
      <c r="X397" s="238"/>
      <c r="Y397" s="238"/>
      <c r="Z397" s="238"/>
      <c r="AA397" s="238"/>
      <c r="AB397" s="239"/>
      <c r="AC397" s="238"/>
      <c r="AE397" s="156" t="e">
        <f>SUMIFS([5]HARGA!$B$2:$B$31,[5]HARGA!$A$2:$A$31,K397)</f>
        <v>#VALUE!</v>
      </c>
      <c r="AF397" s="156" t="e">
        <f t="shared" si="6"/>
        <v>#VALUE!</v>
      </c>
    </row>
    <row r="398" spans="1:32" s="157" customFormat="1" x14ac:dyDescent="0.25">
      <c r="A398" s="149" t="s">
        <v>2506</v>
      </c>
      <c r="B398" s="160" t="s">
        <v>4241</v>
      </c>
      <c r="C398" s="248">
        <v>44515</v>
      </c>
      <c r="D398" s="161">
        <v>164</v>
      </c>
      <c r="E398" s="160" t="s">
        <v>2512</v>
      </c>
      <c r="F398" s="161">
        <v>5042397870</v>
      </c>
      <c r="G398" s="160" t="s">
        <v>2680</v>
      </c>
      <c r="H398" s="160" t="s">
        <v>261</v>
      </c>
      <c r="I398" s="160" t="s">
        <v>3360</v>
      </c>
      <c r="J398" s="160" t="s">
        <v>2517</v>
      </c>
      <c r="K398" s="160" t="s">
        <v>2518</v>
      </c>
      <c r="L398" s="164">
        <v>1152</v>
      </c>
      <c r="M398" s="246"/>
      <c r="N398" s="246"/>
      <c r="O398" s="247"/>
      <c r="P398" s="247"/>
      <c r="Q398" s="247"/>
      <c r="R398" s="247"/>
      <c r="S398" s="247"/>
      <c r="T398" s="234">
        <v>1152</v>
      </c>
      <c r="U398" s="238"/>
      <c r="V398" s="238"/>
      <c r="W398" s="238"/>
      <c r="X398" s="253">
        <f>T398-L398</f>
        <v>0</v>
      </c>
      <c r="Y398" s="238"/>
      <c r="Z398" s="238"/>
      <c r="AA398" s="238"/>
      <c r="AB398" s="239"/>
      <c r="AC398" s="238"/>
      <c r="AE398" s="156" t="e">
        <f>SUMIFS([5]HARGA!$B$2:$B$31,[5]HARGA!$A$2:$A$31,K398)</f>
        <v>#VALUE!</v>
      </c>
      <c r="AF398" s="156" t="e">
        <f t="shared" si="6"/>
        <v>#VALUE!</v>
      </c>
    </row>
    <row r="399" spans="1:32" s="157" customFormat="1" x14ac:dyDescent="0.25">
      <c r="A399" s="149" t="s">
        <v>2506</v>
      </c>
      <c r="B399" s="160" t="s">
        <v>4241</v>
      </c>
      <c r="C399" s="248">
        <v>44515</v>
      </c>
      <c r="D399" s="161">
        <v>164</v>
      </c>
      <c r="E399" s="160" t="s">
        <v>2512</v>
      </c>
      <c r="F399" s="161">
        <v>5042397870</v>
      </c>
      <c r="G399" s="160" t="s">
        <v>2680</v>
      </c>
      <c r="H399" s="160" t="s">
        <v>261</v>
      </c>
      <c r="I399" s="160" t="s">
        <v>3360</v>
      </c>
      <c r="J399" s="161">
        <v>33300</v>
      </c>
      <c r="K399" s="160" t="s">
        <v>65</v>
      </c>
      <c r="L399" s="164">
        <v>24</v>
      </c>
      <c r="M399" s="246"/>
      <c r="N399" s="246"/>
      <c r="O399" s="247"/>
      <c r="P399" s="247"/>
      <c r="Q399" s="247"/>
      <c r="R399" s="247"/>
      <c r="S399" s="247"/>
      <c r="T399" s="238"/>
      <c r="U399" s="238"/>
      <c r="V399" s="238"/>
      <c r="W399" s="238"/>
      <c r="X399" s="238"/>
      <c r="Y399" s="238"/>
      <c r="Z399" s="238"/>
      <c r="AA399" s="238"/>
      <c r="AB399" s="239"/>
      <c r="AC399" s="238"/>
      <c r="AE399" s="156" t="e">
        <f>SUMIFS([5]HARGA!$B$2:$B$31,[5]HARGA!$A$2:$A$31,K399)</f>
        <v>#VALUE!</v>
      </c>
      <c r="AF399" s="156" t="e">
        <f t="shared" si="6"/>
        <v>#VALUE!</v>
      </c>
    </row>
    <row r="400" spans="1:32" s="157" customFormat="1" x14ac:dyDescent="0.25">
      <c r="A400" s="149" t="s">
        <v>2506</v>
      </c>
      <c r="B400" s="160" t="s">
        <v>4242</v>
      </c>
      <c r="C400" s="248">
        <v>44515</v>
      </c>
      <c r="D400" s="161">
        <v>164</v>
      </c>
      <c r="E400" s="160" t="s">
        <v>2512</v>
      </c>
      <c r="F400" s="161">
        <v>5042439819</v>
      </c>
      <c r="G400" s="160" t="s">
        <v>2616</v>
      </c>
      <c r="H400" s="160" t="s">
        <v>96</v>
      </c>
      <c r="I400" s="160" t="s">
        <v>3364</v>
      </c>
      <c r="J400" s="161">
        <v>74559</v>
      </c>
      <c r="K400" s="160" t="s">
        <v>2524</v>
      </c>
      <c r="L400" s="164">
        <v>18</v>
      </c>
      <c r="M400" s="249">
        <v>44515</v>
      </c>
      <c r="N400" s="249" t="s">
        <v>95</v>
      </c>
      <c r="O400" s="250" t="s">
        <v>96</v>
      </c>
      <c r="P400" s="250"/>
      <c r="Q400" s="251">
        <v>21111200498</v>
      </c>
      <c r="R400" s="251">
        <v>5042439819</v>
      </c>
      <c r="S400" s="251">
        <v>6008178963</v>
      </c>
      <c r="U400" s="251">
        <v>18</v>
      </c>
      <c r="V400" s="238"/>
      <c r="W400" s="238"/>
      <c r="X400" s="238"/>
      <c r="Y400" s="253">
        <f>U400-L400</f>
        <v>0</v>
      </c>
      <c r="Z400" s="238"/>
      <c r="AA400" s="238"/>
      <c r="AB400" s="239"/>
      <c r="AC400" s="238"/>
      <c r="AE400" s="156" t="e">
        <f>SUMIFS([5]HARGA!$B$2:$B$31,[5]HARGA!$A$2:$A$31,K400)</f>
        <v>#VALUE!</v>
      </c>
      <c r="AF400" s="156" t="e">
        <f t="shared" si="6"/>
        <v>#VALUE!</v>
      </c>
    </row>
    <row r="401" spans="1:32" s="157" customFormat="1" x14ac:dyDescent="0.25">
      <c r="A401" s="149" t="s">
        <v>2506</v>
      </c>
      <c r="B401" s="160" t="s">
        <v>4242</v>
      </c>
      <c r="C401" s="248">
        <v>44515</v>
      </c>
      <c r="D401" s="161">
        <v>164</v>
      </c>
      <c r="E401" s="160" t="s">
        <v>2512</v>
      </c>
      <c r="F401" s="161">
        <v>5042439819</v>
      </c>
      <c r="G401" s="160" t="s">
        <v>2616</v>
      </c>
      <c r="H401" s="160" t="s">
        <v>96</v>
      </c>
      <c r="I401" s="160" t="s">
        <v>3364</v>
      </c>
      <c r="J401" s="161">
        <v>19310</v>
      </c>
      <c r="K401" s="160" t="s">
        <v>2525</v>
      </c>
      <c r="L401" s="164">
        <v>18</v>
      </c>
      <c r="M401" s="246"/>
      <c r="N401" s="246"/>
      <c r="O401" s="247"/>
      <c r="P401" s="247"/>
      <c r="Q401" s="247"/>
      <c r="R401" s="247"/>
      <c r="S401" s="247"/>
      <c r="T401" s="238"/>
      <c r="U401" s="238"/>
      <c r="V401" s="238"/>
      <c r="W401" s="238"/>
      <c r="X401" s="238"/>
      <c r="Y401" s="238"/>
      <c r="Z401" s="238"/>
      <c r="AA401" s="238"/>
      <c r="AB401" s="239"/>
      <c r="AC401" s="238"/>
      <c r="AE401" s="156" t="e">
        <f>SUMIFS([5]HARGA!$B$2:$B$31,[5]HARGA!$A$2:$A$31,K401)</f>
        <v>#VALUE!</v>
      </c>
      <c r="AF401" s="156" t="e">
        <f t="shared" si="6"/>
        <v>#VALUE!</v>
      </c>
    </row>
    <row r="402" spans="1:32" s="157" customFormat="1" x14ac:dyDescent="0.25">
      <c r="A402" s="149" t="s">
        <v>2506</v>
      </c>
      <c r="B402" s="160" t="s">
        <v>4242</v>
      </c>
      <c r="C402" s="248">
        <v>44515</v>
      </c>
      <c r="D402" s="161">
        <v>164</v>
      </c>
      <c r="E402" s="160" t="s">
        <v>2512</v>
      </c>
      <c r="F402" s="161">
        <v>5042439819</v>
      </c>
      <c r="G402" s="160" t="s">
        <v>2616</v>
      </c>
      <c r="H402" s="160" t="s">
        <v>96</v>
      </c>
      <c r="I402" s="160" t="s">
        <v>3364</v>
      </c>
      <c r="J402" s="160" t="s">
        <v>2517</v>
      </c>
      <c r="K402" s="160" t="s">
        <v>2518</v>
      </c>
      <c r="L402" s="164">
        <v>1344</v>
      </c>
      <c r="M402" s="246"/>
      <c r="N402" s="246"/>
      <c r="O402" s="247"/>
      <c r="P402" s="247"/>
      <c r="Q402" s="247"/>
      <c r="R402" s="247"/>
      <c r="S402" s="247"/>
      <c r="T402" s="251">
        <v>1344</v>
      </c>
      <c r="U402" s="238"/>
      <c r="V402" s="238"/>
      <c r="W402" s="238"/>
      <c r="X402" s="253">
        <f>T402-L402</f>
        <v>0</v>
      </c>
      <c r="Y402" s="238"/>
      <c r="Z402" s="238"/>
      <c r="AA402" s="238"/>
      <c r="AB402" s="239"/>
      <c r="AC402" s="238"/>
      <c r="AE402" s="156" t="e">
        <f>SUMIFS([5]HARGA!$B$2:$B$31,[5]HARGA!$A$2:$A$31,K402)</f>
        <v>#VALUE!</v>
      </c>
      <c r="AF402" s="156" t="e">
        <f t="shared" si="6"/>
        <v>#VALUE!</v>
      </c>
    </row>
    <row r="403" spans="1:32" s="157" customFormat="1" x14ac:dyDescent="0.25">
      <c r="A403" s="149" t="s">
        <v>2506</v>
      </c>
      <c r="B403" s="160" t="s">
        <v>4242</v>
      </c>
      <c r="C403" s="248">
        <v>44515</v>
      </c>
      <c r="D403" s="161">
        <v>164</v>
      </c>
      <c r="E403" s="160" t="s">
        <v>2512</v>
      </c>
      <c r="F403" s="161">
        <v>5042439819</v>
      </c>
      <c r="G403" s="160" t="s">
        <v>2616</v>
      </c>
      <c r="H403" s="160" t="s">
        <v>96</v>
      </c>
      <c r="I403" s="160" t="s">
        <v>3364</v>
      </c>
      <c r="J403" s="161">
        <v>33300</v>
      </c>
      <c r="K403" s="160" t="s">
        <v>65</v>
      </c>
      <c r="L403" s="164">
        <v>28</v>
      </c>
      <c r="M403" s="246"/>
      <c r="N403" s="246"/>
      <c r="O403" s="247"/>
      <c r="P403" s="247"/>
      <c r="Q403" s="247"/>
      <c r="R403" s="247"/>
      <c r="S403" s="247"/>
      <c r="T403" s="238"/>
      <c r="U403" s="238"/>
      <c r="V403" s="238"/>
      <c r="W403" s="238"/>
      <c r="X403" s="238"/>
      <c r="Y403" s="238"/>
      <c r="Z403" s="238"/>
      <c r="AA403" s="238"/>
      <c r="AB403" s="239"/>
      <c r="AC403" s="238"/>
      <c r="AE403" s="156" t="e">
        <f>SUMIFS([5]HARGA!$B$2:$B$31,[5]HARGA!$A$2:$A$31,K403)</f>
        <v>#VALUE!</v>
      </c>
      <c r="AF403" s="156" t="e">
        <f t="shared" si="6"/>
        <v>#VALUE!</v>
      </c>
    </row>
    <row r="404" spans="1:32" s="157" customFormat="1" x14ac:dyDescent="0.25">
      <c r="A404" s="149" t="s">
        <v>2506</v>
      </c>
      <c r="B404" s="160" t="s">
        <v>4243</v>
      </c>
      <c r="C404" s="248">
        <v>44515</v>
      </c>
      <c r="D404" s="161">
        <v>164</v>
      </c>
      <c r="E404" s="160" t="s">
        <v>2512</v>
      </c>
      <c r="F404" s="161">
        <v>5042445083</v>
      </c>
      <c r="G404" s="160" t="s">
        <v>2158</v>
      </c>
      <c r="H404" s="160" t="s">
        <v>82</v>
      </c>
      <c r="I404" s="160" t="s">
        <v>3376</v>
      </c>
      <c r="J404" s="161">
        <v>74559</v>
      </c>
      <c r="K404" s="160" t="s">
        <v>2524</v>
      </c>
      <c r="L404" s="164">
        <v>18</v>
      </c>
      <c r="M404" s="249">
        <v>44515</v>
      </c>
      <c r="N404" s="249" t="s">
        <v>2158</v>
      </c>
      <c r="O404" s="250" t="s">
        <v>82</v>
      </c>
      <c r="P404" s="250"/>
      <c r="Q404" s="251">
        <v>21111200499</v>
      </c>
      <c r="R404" s="251">
        <v>5042445083</v>
      </c>
      <c r="S404" s="251">
        <v>6008176537</v>
      </c>
      <c r="U404" s="251">
        <v>18</v>
      </c>
      <c r="V404" s="238"/>
      <c r="W404" s="238"/>
      <c r="X404" s="238"/>
      <c r="Y404" s="253">
        <f>U404-L404</f>
        <v>0</v>
      </c>
      <c r="Z404" s="238"/>
      <c r="AA404" s="238"/>
      <c r="AB404" s="239"/>
      <c r="AC404" s="238"/>
      <c r="AE404" s="156" t="e">
        <f>SUMIFS([5]HARGA!$B$2:$B$31,[5]HARGA!$A$2:$A$31,K404)</f>
        <v>#VALUE!</v>
      </c>
      <c r="AF404" s="156" t="e">
        <f t="shared" si="6"/>
        <v>#VALUE!</v>
      </c>
    </row>
    <row r="405" spans="1:32" s="157" customFormat="1" x14ac:dyDescent="0.25">
      <c r="A405" s="149" t="s">
        <v>2506</v>
      </c>
      <c r="B405" s="160" t="s">
        <v>4243</v>
      </c>
      <c r="C405" s="248">
        <v>44515</v>
      </c>
      <c r="D405" s="161">
        <v>164</v>
      </c>
      <c r="E405" s="160" t="s">
        <v>2512</v>
      </c>
      <c r="F405" s="161">
        <v>5042445083</v>
      </c>
      <c r="G405" s="160" t="s">
        <v>2158</v>
      </c>
      <c r="H405" s="160" t="s">
        <v>82</v>
      </c>
      <c r="I405" s="160" t="s">
        <v>3376</v>
      </c>
      <c r="J405" s="161">
        <v>19310</v>
      </c>
      <c r="K405" s="160" t="s">
        <v>2525</v>
      </c>
      <c r="L405" s="164">
        <v>18</v>
      </c>
      <c r="M405" s="246"/>
      <c r="N405" s="246"/>
      <c r="O405" s="247"/>
      <c r="P405" s="247"/>
      <c r="Q405" s="247"/>
      <c r="R405" s="247"/>
      <c r="S405" s="247"/>
      <c r="T405" s="238"/>
      <c r="U405" s="238"/>
      <c r="V405" s="238"/>
      <c r="W405" s="238"/>
      <c r="X405" s="238"/>
      <c r="Y405" s="238"/>
      <c r="Z405" s="238"/>
      <c r="AA405" s="238"/>
      <c r="AB405" s="239"/>
      <c r="AC405" s="238"/>
      <c r="AE405" s="156" t="e">
        <f>SUMIFS([5]HARGA!$B$2:$B$31,[5]HARGA!$A$2:$A$31,K405)</f>
        <v>#VALUE!</v>
      </c>
      <c r="AF405" s="156" t="e">
        <f t="shared" ref="AF405:AF468" si="7">AE405*L405</f>
        <v>#VALUE!</v>
      </c>
    </row>
    <row r="406" spans="1:32" s="157" customFormat="1" x14ac:dyDescent="0.25">
      <c r="A406" s="149" t="s">
        <v>2506</v>
      </c>
      <c r="B406" s="160" t="s">
        <v>4243</v>
      </c>
      <c r="C406" s="248">
        <v>44515</v>
      </c>
      <c r="D406" s="161">
        <v>164</v>
      </c>
      <c r="E406" s="160" t="s">
        <v>2512</v>
      </c>
      <c r="F406" s="161">
        <v>5042445083</v>
      </c>
      <c r="G406" s="160" t="s">
        <v>2158</v>
      </c>
      <c r="H406" s="160" t="s">
        <v>82</v>
      </c>
      <c r="I406" s="160" t="s">
        <v>3376</v>
      </c>
      <c r="J406" s="160" t="s">
        <v>2517</v>
      </c>
      <c r="K406" s="160" t="s">
        <v>2518</v>
      </c>
      <c r="L406" s="164">
        <v>1152</v>
      </c>
      <c r="M406" s="246"/>
      <c r="N406" s="246"/>
      <c r="O406" s="247"/>
      <c r="P406" s="247"/>
      <c r="Q406" s="247"/>
      <c r="R406" s="247"/>
      <c r="S406" s="247"/>
      <c r="T406" s="251">
        <v>1152</v>
      </c>
      <c r="U406" s="238"/>
      <c r="V406" s="238"/>
      <c r="W406" s="238"/>
      <c r="X406" s="253">
        <f>T406-L406</f>
        <v>0</v>
      </c>
      <c r="Y406" s="238"/>
      <c r="Z406" s="238"/>
      <c r="AA406" s="238"/>
      <c r="AB406" s="239"/>
      <c r="AC406" s="238"/>
      <c r="AE406" s="156" t="e">
        <f>SUMIFS([5]HARGA!$B$2:$B$31,[5]HARGA!$A$2:$A$31,K406)</f>
        <v>#VALUE!</v>
      </c>
      <c r="AF406" s="156" t="e">
        <f t="shared" si="7"/>
        <v>#VALUE!</v>
      </c>
    </row>
    <row r="407" spans="1:32" s="157" customFormat="1" x14ac:dyDescent="0.25">
      <c r="A407" s="149" t="s">
        <v>2506</v>
      </c>
      <c r="B407" s="160" t="s">
        <v>4243</v>
      </c>
      <c r="C407" s="248">
        <v>44515</v>
      </c>
      <c r="D407" s="161">
        <v>164</v>
      </c>
      <c r="E407" s="160" t="s">
        <v>2512</v>
      </c>
      <c r="F407" s="161">
        <v>5042445083</v>
      </c>
      <c r="G407" s="160" t="s">
        <v>2158</v>
      </c>
      <c r="H407" s="160" t="s">
        <v>82</v>
      </c>
      <c r="I407" s="160" t="s">
        <v>3376</v>
      </c>
      <c r="J407" s="161">
        <v>33300</v>
      </c>
      <c r="K407" s="160" t="s">
        <v>65</v>
      </c>
      <c r="L407" s="164">
        <v>24</v>
      </c>
      <c r="M407" s="246"/>
      <c r="N407" s="246"/>
      <c r="O407" s="247"/>
      <c r="P407" s="247"/>
      <c r="Q407" s="247"/>
      <c r="R407" s="247"/>
      <c r="S407" s="247"/>
      <c r="T407" s="238"/>
      <c r="U407" s="238"/>
      <c r="V407" s="238"/>
      <c r="W407" s="238"/>
      <c r="X407" s="238"/>
      <c r="Y407" s="238"/>
      <c r="Z407" s="238"/>
      <c r="AA407" s="238"/>
      <c r="AB407" s="239"/>
      <c r="AC407" s="238"/>
      <c r="AE407" s="156" t="e">
        <f>SUMIFS([5]HARGA!$B$2:$B$31,[5]HARGA!$A$2:$A$31,K407)</f>
        <v>#VALUE!</v>
      </c>
      <c r="AF407" s="156" t="e">
        <f t="shared" si="7"/>
        <v>#VALUE!</v>
      </c>
    </row>
    <row r="408" spans="1:32" s="157" customFormat="1" x14ac:dyDescent="0.25">
      <c r="A408" s="149" t="s">
        <v>2506</v>
      </c>
      <c r="B408" s="160" t="s">
        <v>4244</v>
      </c>
      <c r="C408" s="248">
        <v>44515</v>
      </c>
      <c r="D408" s="161">
        <v>164</v>
      </c>
      <c r="E408" s="160" t="s">
        <v>2512</v>
      </c>
      <c r="F408" s="161">
        <v>5042447128</v>
      </c>
      <c r="G408" s="160" t="s">
        <v>116</v>
      </c>
      <c r="H408" s="160" t="s">
        <v>117</v>
      </c>
      <c r="I408" s="160" t="s">
        <v>3380</v>
      </c>
      <c r="J408" s="161">
        <v>74559</v>
      </c>
      <c r="K408" s="160" t="s">
        <v>2524</v>
      </c>
      <c r="L408" s="164">
        <v>18</v>
      </c>
      <c r="M408" s="249">
        <v>44516</v>
      </c>
      <c r="N408" s="249" t="s">
        <v>587</v>
      </c>
      <c r="O408" s="250" t="s">
        <v>117</v>
      </c>
      <c r="P408" s="250"/>
      <c r="Q408" s="251">
        <v>21111200496</v>
      </c>
      <c r="R408" s="251">
        <v>5042447128</v>
      </c>
      <c r="S408" s="251">
        <v>6008173826</v>
      </c>
      <c r="U408" s="251">
        <v>18</v>
      </c>
      <c r="V408" s="238"/>
      <c r="W408" s="238"/>
      <c r="X408" s="238"/>
      <c r="Y408" s="253">
        <f>U408-L408</f>
        <v>0</v>
      </c>
      <c r="Z408" s="238"/>
      <c r="AA408" s="238"/>
      <c r="AB408" s="239"/>
      <c r="AC408" s="238"/>
      <c r="AE408" s="156" t="e">
        <f>SUMIFS([5]HARGA!$B$2:$B$31,[5]HARGA!$A$2:$A$31,K408)</f>
        <v>#VALUE!</v>
      </c>
      <c r="AF408" s="156" t="e">
        <f t="shared" si="7"/>
        <v>#VALUE!</v>
      </c>
    </row>
    <row r="409" spans="1:32" s="157" customFormat="1" x14ac:dyDescent="0.25">
      <c r="A409" s="149" t="s">
        <v>2506</v>
      </c>
      <c r="B409" s="160" t="s">
        <v>4244</v>
      </c>
      <c r="C409" s="248">
        <v>44515</v>
      </c>
      <c r="D409" s="161">
        <v>164</v>
      </c>
      <c r="E409" s="160" t="s">
        <v>2512</v>
      </c>
      <c r="F409" s="161">
        <v>5042447128</v>
      </c>
      <c r="G409" s="160" t="s">
        <v>116</v>
      </c>
      <c r="H409" s="160" t="s">
        <v>117</v>
      </c>
      <c r="I409" s="160" t="s">
        <v>3380</v>
      </c>
      <c r="J409" s="161">
        <v>19310</v>
      </c>
      <c r="K409" s="160" t="s">
        <v>2525</v>
      </c>
      <c r="L409" s="164">
        <v>18</v>
      </c>
      <c r="M409" s="246"/>
      <c r="N409" s="246"/>
      <c r="O409" s="247"/>
      <c r="P409" s="247"/>
      <c r="Q409" s="247"/>
      <c r="R409" s="247"/>
      <c r="S409" s="247"/>
      <c r="T409" s="238"/>
      <c r="U409" s="238"/>
      <c r="V409" s="238"/>
      <c r="W409" s="238"/>
      <c r="X409" s="238"/>
      <c r="Y409" s="238"/>
      <c r="Z409" s="238"/>
      <c r="AA409" s="238"/>
      <c r="AB409" s="239"/>
      <c r="AC409" s="238"/>
      <c r="AE409" s="156" t="e">
        <f>SUMIFS([5]HARGA!$B$2:$B$31,[5]HARGA!$A$2:$A$31,K409)</f>
        <v>#VALUE!</v>
      </c>
      <c r="AF409" s="156" t="e">
        <f t="shared" si="7"/>
        <v>#VALUE!</v>
      </c>
    </row>
    <row r="410" spans="1:32" s="157" customFormat="1" x14ac:dyDescent="0.25">
      <c r="A410" s="149" t="s">
        <v>2506</v>
      </c>
      <c r="B410" s="160" t="s">
        <v>4244</v>
      </c>
      <c r="C410" s="248">
        <v>44515</v>
      </c>
      <c r="D410" s="161">
        <v>164</v>
      </c>
      <c r="E410" s="160" t="s">
        <v>2512</v>
      </c>
      <c r="F410" s="161">
        <v>5042447128</v>
      </c>
      <c r="G410" s="160" t="s">
        <v>116</v>
      </c>
      <c r="H410" s="160" t="s">
        <v>117</v>
      </c>
      <c r="I410" s="160" t="s">
        <v>3380</v>
      </c>
      <c r="J410" s="160" t="s">
        <v>2517</v>
      </c>
      <c r="K410" s="160" t="s">
        <v>2518</v>
      </c>
      <c r="L410" s="164">
        <v>1344</v>
      </c>
      <c r="M410" s="246"/>
      <c r="N410" s="246"/>
      <c r="O410" s="247"/>
      <c r="P410" s="247"/>
      <c r="Q410" s="247"/>
      <c r="R410" s="247"/>
      <c r="S410" s="247"/>
      <c r="T410" s="251">
        <v>1344</v>
      </c>
      <c r="U410" s="238"/>
      <c r="V410" s="238"/>
      <c r="W410" s="238"/>
      <c r="X410" s="253">
        <f>T410-L410</f>
        <v>0</v>
      </c>
      <c r="Y410" s="238"/>
      <c r="Z410" s="238"/>
      <c r="AA410" s="238"/>
      <c r="AB410" s="239"/>
      <c r="AC410" s="238"/>
      <c r="AE410" s="156" t="e">
        <f>SUMIFS([5]HARGA!$B$2:$B$31,[5]HARGA!$A$2:$A$31,K410)</f>
        <v>#VALUE!</v>
      </c>
      <c r="AF410" s="156" t="e">
        <f t="shared" si="7"/>
        <v>#VALUE!</v>
      </c>
    </row>
    <row r="411" spans="1:32" s="157" customFormat="1" x14ac:dyDescent="0.25">
      <c r="A411" s="149" t="s">
        <v>2506</v>
      </c>
      <c r="B411" s="160" t="s">
        <v>4244</v>
      </c>
      <c r="C411" s="248">
        <v>44515</v>
      </c>
      <c r="D411" s="161">
        <v>164</v>
      </c>
      <c r="E411" s="160" t="s">
        <v>2512</v>
      </c>
      <c r="F411" s="161">
        <v>5042447128</v>
      </c>
      <c r="G411" s="160" t="s">
        <v>116</v>
      </c>
      <c r="H411" s="160" t="s">
        <v>117</v>
      </c>
      <c r="I411" s="160" t="s">
        <v>3380</v>
      </c>
      <c r="J411" s="161">
        <v>33300</v>
      </c>
      <c r="K411" s="160" t="s">
        <v>65</v>
      </c>
      <c r="L411" s="164">
        <v>28</v>
      </c>
      <c r="M411" s="246"/>
      <c r="N411" s="246"/>
      <c r="O411" s="247"/>
      <c r="P411" s="247"/>
      <c r="Q411" s="247"/>
      <c r="R411" s="247"/>
      <c r="S411" s="247"/>
      <c r="T411" s="238"/>
      <c r="U411" s="238"/>
      <c r="V411" s="238"/>
      <c r="W411" s="238"/>
      <c r="X411" s="238"/>
      <c r="Y411" s="238"/>
      <c r="Z411" s="238"/>
      <c r="AA411" s="238"/>
      <c r="AB411" s="239"/>
      <c r="AC411" s="238"/>
      <c r="AE411" s="156" t="e">
        <f>SUMIFS([5]HARGA!$B$2:$B$31,[5]HARGA!$A$2:$A$31,K411)</f>
        <v>#VALUE!</v>
      </c>
      <c r="AF411" s="156" t="e">
        <f t="shared" si="7"/>
        <v>#VALUE!</v>
      </c>
    </row>
    <row r="412" spans="1:32" s="157" customFormat="1" x14ac:dyDescent="0.25">
      <c r="A412" s="149" t="s">
        <v>2506</v>
      </c>
      <c r="B412" s="160" t="s">
        <v>4245</v>
      </c>
      <c r="C412" s="248">
        <v>44516</v>
      </c>
      <c r="D412" s="161">
        <v>164</v>
      </c>
      <c r="E412" s="160" t="s">
        <v>2512</v>
      </c>
      <c r="F412" s="161">
        <v>5042442335</v>
      </c>
      <c r="G412" s="160" t="s">
        <v>983</v>
      </c>
      <c r="H412" s="160" t="s">
        <v>984</v>
      </c>
      <c r="I412" s="160" t="s">
        <v>3388</v>
      </c>
      <c r="J412" s="161">
        <v>74559</v>
      </c>
      <c r="K412" s="160" t="s">
        <v>2524</v>
      </c>
      <c r="L412" s="164">
        <v>24</v>
      </c>
      <c r="M412" s="249">
        <v>44516</v>
      </c>
      <c r="N412" s="249" t="s">
        <v>983</v>
      </c>
      <c r="O412" s="250" t="s">
        <v>984</v>
      </c>
      <c r="P412" s="250"/>
      <c r="Q412" s="282" t="s">
        <v>3382</v>
      </c>
      <c r="R412" s="296">
        <v>5042442335</v>
      </c>
      <c r="S412" s="251">
        <v>6008179727</v>
      </c>
      <c r="U412" s="251">
        <v>24</v>
      </c>
      <c r="V412" s="238"/>
      <c r="W412" s="238"/>
      <c r="X412" s="238"/>
      <c r="Y412" s="253">
        <f>U412-L412</f>
        <v>0</v>
      </c>
      <c r="Z412" s="238"/>
      <c r="AA412" s="238"/>
      <c r="AB412" s="239"/>
      <c r="AC412" s="238"/>
      <c r="AE412" s="156" t="e">
        <f>SUMIFS([5]HARGA!$B$2:$B$31,[5]HARGA!$A$2:$A$31,K412)</f>
        <v>#VALUE!</v>
      </c>
      <c r="AF412" s="156" t="e">
        <f t="shared" si="7"/>
        <v>#VALUE!</v>
      </c>
    </row>
    <row r="413" spans="1:32" s="157" customFormat="1" x14ac:dyDescent="0.25">
      <c r="A413" s="149" t="s">
        <v>2506</v>
      </c>
      <c r="B413" s="160" t="s">
        <v>4245</v>
      </c>
      <c r="C413" s="248">
        <v>44516</v>
      </c>
      <c r="D413" s="161">
        <v>164</v>
      </c>
      <c r="E413" s="160" t="s">
        <v>2512</v>
      </c>
      <c r="F413" s="161">
        <v>5042442335</v>
      </c>
      <c r="G413" s="160" t="s">
        <v>983</v>
      </c>
      <c r="H413" s="160" t="s">
        <v>984</v>
      </c>
      <c r="I413" s="160" t="s">
        <v>3388</v>
      </c>
      <c r="J413" s="161">
        <v>19310</v>
      </c>
      <c r="K413" s="160" t="s">
        <v>2525</v>
      </c>
      <c r="L413" s="164">
        <v>24</v>
      </c>
      <c r="M413" s="246"/>
      <c r="N413" s="246"/>
      <c r="O413" s="247"/>
      <c r="P413" s="247"/>
      <c r="Q413" s="247"/>
      <c r="R413" s="247"/>
      <c r="S413" s="247"/>
      <c r="T413" s="238"/>
      <c r="U413" s="238"/>
      <c r="V413" s="238"/>
      <c r="W413" s="238"/>
      <c r="X413" s="238"/>
      <c r="Y413" s="238"/>
      <c r="Z413" s="238"/>
      <c r="AA413" s="238"/>
      <c r="AB413" s="239"/>
      <c r="AC413" s="238"/>
      <c r="AE413" s="156" t="e">
        <f>SUMIFS([5]HARGA!$B$2:$B$31,[5]HARGA!$A$2:$A$31,K413)</f>
        <v>#VALUE!</v>
      </c>
      <c r="AF413" s="156" t="e">
        <f t="shared" si="7"/>
        <v>#VALUE!</v>
      </c>
    </row>
    <row r="414" spans="1:32" s="157" customFormat="1" x14ac:dyDescent="0.25">
      <c r="A414" s="149" t="s">
        <v>2506</v>
      </c>
      <c r="B414" s="160" t="s">
        <v>4245</v>
      </c>
      <c r="C414" s="248">
        <v>44516</v>
      </c>
      <c r="D414" s="161">
        <v>164</v>
      </c>
      <c r="E414" s="160" t="s">
        <v>2512</v>
      </c>
      <c r="F414" s="161">
        <v>5042442335</v>
      </c>
      <c r="G414" s="160" t="s">
        <v>983</v>
      </c>
      <c r="H414" s="160" t="s">
        <v>984</v>
      </c>
      <c r="I414" s="160" t="s">
        <v>3388</v>
      </c>
      <c r="J414" s="160" t="s">
        <v>2517</v>
      </c>
      <c r="K414" s="160" t="s">
        <v>2518</v>
      </c>
      <c r="L414" s="164">
        <v>1152</v>
      </c>
      <c r="M414" s="246"/>
      <c r="N414" s="246"/>
      <c r="O414" s="247"/>
      <c r="P414" s="247"/>
      <c r="Q414" s="247"/>
      <c r="R414" s="247"/>
      <c r="S414" s="247"/>
      <c r="T414" s="251">
        <v>1152</v>
      </c>
      <c r="U414" s="238"/>
      <c r="V414" s="238"/>
      <c r="W414" s="238"/>
      <c r="X414" s="253">
        <f>T414-L414</f>
        <v>0</v>
      </c>
      <c r="Y414" s="238"/>
      <c r="Z414" s="238"/>
      <c r="AA414" s="238"/>
      <c r="AB414" s="239"/>
      <c r="AC414" s="238"/>
      <c r="AE414" s="156" t="e">
        <f>SUMIFS([5]HARGA!$B$2:$B$31,[5]HARGA!$A$2:$A$31,K414)</f>
        <v>#VALUE!</v>
      </c>
      <c r="AF414" s="156" t="e">
        <f t="shared" si="7"/>
        <v>#VALUE!</v>
      </c>
    </row>
    <row r="415" spans="1:32" s="157" customFormat="1" x14ac:dyDescent="0.25">
      <c r="A415" s="149" t="s">
        <v>2506</v>
      </c>
      <c r="B415" s="160" t="s">
        <v>4245</v>
      </c>
      <c r="C415" s="248">
        <v>44516</v>
      </c>
      <c r="D415" s="161">
        <v>164</v>
      </c>
      <c r="E415" s="160" t="s">
        <v>2512</v>
      </c>
      <c r="F415" s="161">
        <v>5042442335</v>
      </c>
      <c r="G415" s="160" t="s">
        <v>983</v>
      </c>
      <c r="H415" s="160" t="s">
        <v>984</v>
      </c>
      <c r="I415" s="160" t="s">
        <v>3388</v>
      </c>
      <c r="J415" s="161">
        <v>33300</v>
      </c>
      <c r="K415" s="160" t="s">
        <v>65</v>
      </c>
      <c r="L415" s="164">
        <v>24</v>
      </c>
      <c r="M415" s="246"/>
      <c r="N415" s="246"/>
      <c r="O415" s="247"/>
      <c r="P415" s="247"/>
      <c r="Q415" s="247"/>
      <c r="R415" s="247"/>
      <c r="S415" s="247"/>
      <c r="T415" s="238"/>
      <c r="U415" s="238"/>
      <c r="V415" s="238"/>
      <c r="W415" s="238"/>
      <c r="X415" s="238"/>
      <c r="Y415" s="238"/>
      <c r="Z415" s="238"/>
      <c r="AA415" s="238"/>
      <c r="AB415" s="239"/>
      <c r="AC415" s="238"/>
      <c r="AE415" s="156" t="e">
        <f>SUMIFS([5]HARGA!$B$2:$B$31,[5]HARGA!$A$2:$A$31,K415)</f>
        <v>#VALUE!</v>
      </c>
      <c r="AF415" s="156" t="e">
        <f t="shared" si="7"/>
        <v>#VALUE!</v>
      </c>
    </row>
    <row r="416" spans="1:32" s="157" customFormat="1" x14ac:dyDescent="0.25">
      <c r="A416" s="149" t="s">
        <v>2506</v>
      </c>
      <c r="B416" s="160" t="s">
        <v>3395</v>
      </c>
      <c r="C416" s="248">
        <v>44516</v>
      </c>
      <c r="D416" s="161">
        <v>118</v>
      </c>
      <c r="E416" s="160" t="s">
        <v>2541</v>
      </c>
      <c r="F416" s="161">
        <v>5042458388</v>
      </c>
      <c r="G416" s="160" t="s">
        <v>833</v>
      </c>
      <c r="H416" s="160" t="s">
        <v>3390</v>
      </c>
      <c r="I416" s="160" t="s">
        <v>3394</v>
      </c>
      <c r="J416" s="161">
        <v>10116</v>
      </c>
      <c r="K416" s="160" t="s">
        <v>279</v>
      </c>
      <c r="L416" s="164">
        <v>32</v>
      </c>
      <c r="M416" s="323" t="s">
        <v>3389</v>
      </c>
      <c r="N416" s="323">
        <v>44516</v>
      </c>
      <c r="O416" s="247"/>
      <c r="P416" s="247"/>
      <c r="Q416" s="247"/>
      <c r="R416" s="247"/>
      <c r="S416" s="247"/>
      <c r="T416" s="238"/>
      <c r="U416" s="238"/>
      <c r="V416" s="238"/>
      <c r="W416" s="238"/>
      <c r="X416" s="238"/>
      <c r="Y416" s="238"/>
      <c r="Z416" s="238"/>
      <c r="AA416" s="238"/>
      <c r="AB416" s="239"/>
      <c r="AC416" s="238"/>
      <c r="AE416" s="156" t="e">
        <f>SUMIFS([5]HARGA!$B$2:$B$31,[5]HARGA!$A$2:$A$31,K416)</f>
        <v>#VALUE!</v>
      </c>
      <c r="AF416" s="156" t="e">
        <f t="shared" si="7"/>
        <v>#VALUE!</v>
      </c>
    </row>
    <row r="417" spans="1:32" s="157" customFormat="1" x14ac:dyDescent="0.25">
      <c r="A417" s="149" t="s">
        <v>2506</v>
      </c>
      <c r="B417" s="160" t="s">
        <v>4246</v>
      </c>
      <c r="C417" s="248">
        <v>44516</v>
      </c>
      <c r="D417" s="161">
        <v>164</v>
      </c>
      <c r="E417" s="160" t="s">
        <v>2512</v>
      </c>
      <c r="F417" s="161">
        <v>5042462041</v>
      </c>
      <c r="G417" s="160" t="s">
        <v>517</v>
      </c>
      <c r="H417" s="160" t="s">
        <v>518</v>
      </c>
      <c r="I417" s="160" t="s">
        <v>3407</v>
      </c>
      <c r="J417" s="161">
        <v>74559</v>
      </c>
      <c r="K417" s="160" t="s">
        <v>2524</v>
      </c>
      <c r="L417" s="164">
        <v>18</v>
      </c>
      <c r="M417" s="249">
        <v>44516</v>
      </c>
      <c r="N417" s="249" t="s">
        <v>517</v>
      </c>
      <c r="O417" s="250" t="s">
        <v>518</v>
      </c>
      <c r="P417" s="250"/>
      <c r="Q417" s="251">
        <v>21111200477</v>
      </c>
      <c r="R417" s="251">
        <v>5042462041</v>
      </c>
      <c r="S417" s="251">
        <v>6008179989</v>
      </c>
      <c r="U417" s="251">
        <v>18</v>
      </c>
      <c r="V417" s="238"/>
      <c r="W417" s="238"/>
      <c r="X417" s="238"/>
      <c r="Y417" s="253">
        <f>U417-L417</f>
        <v>0</v>
      </c>
      <c r="Z417" s="238"/>
      <c r="AA417" s="238"/>
      <c r="AB417" s="239"/>
      <c r="AC417" s="238"/>
      <c r="AE417" s="156" t="e">
        <f>SUMIFS([5]HARGA!$B$2:$B$31,[5]HARGA!$A$2:$A$31,K417)</f>
        <v>#VALUE!</v>
      </c>
      <c r="AF417" s="156" t="e">
        <f t="shared" si="7"/>
        <v>#VALUE!</v>
      </c>
    </row>
    <row r="418" spans="1:32" s="157" customFormat="1" x14ac:dyDescent="0.25">
      <c r="A418" s="149" t="s">
        <v>2506</v>
      </c>
      <c r="B418" s="160" t="s">
        <v>4246</v>
      </c>
      <c r="C418" s="248">
        <v>44516</v>
      </c>
      <c r="D418" s="161">
        <v>164</v>
      </c>
      <c r="E418" s="160" t="s">
        <v>2512</v>
      </c>
      <c r="F418" s="161">
        <v>5042462041</v>
      </c>
      <c r="G418" s="160" t="s">
        <v>517</v>
      </c>
      <c r="H418" s="160" t="s">
        <v>518</v>
      </c>
      <c r="I418" s="160" t="s">
        <v>3407</v>
      </c>
      <c r="J418" s="161">
        <v>19310</v>
      </c>
      <c r="K418" s="160" t="s">
        <v>2525</v>
      </c>
      <c r="L418" s="164">
        <v>18</v>
      </c>
      <c r="M418" s="246"/>
      <c r="N418" s="246"/>
      <c r="O418" s="247"/>
      <c r="P418" s="247"/>
      <c r="Q418" s="247"/>
      <c r="R418" s="247"/>
      <c r="S418" s="247"/>
      <c r="T418" s="238"/>
      <c r="U418" s="238"/>
      <c r="V418" s="238"/>
      <c r="W418" s="238"/>
      <c r="X418" s="238"/>
      <c r="Y418" s="238"/>
      <c r="Z418" s="238"/>
      <c r="AA418" s="238"/>
      <c r="AB418" s="239"/>
      <c r="AC418" s="238"/>
      <c r="AE418" s="156" t="e">
        <f>SUMIFS([5]HARGA!$B$2:$B$31,[5]HARGA!$A$2:$A$31,K418)</f>
        <v>#VALUE!</v>
      </c>
      <c r="AF418" s="156" t="e">
        <f t="shared" si="7"/>
        <v>#VALUE!</v>
      </c>
    </row>
    <row r="419" spans="1:32" s="157" customFormat="1" x14ac:dyDescent="0.25">
      <c r="A419" s="149" t="s">
        <v>2506</v>
      </c>
      <c r="B419" s="160" t="s">
        <v>4246</v>
      </c>
      <c r="C419" s="248">
        <v>44516</v>
      </c>
      <c r="D419" s="161">
        <v>164</v>
      </c>
      <c r="E419" s="160" t="s">
        <v>2512</v>
      </c>
      <c r="F419" s="161">
        <v>5042462041</v>
      </c>
      <c r="G419" s="160" t="s">
        <v>517</v>
      </c>
      <c r="H419" s="160" t="s">
        <v>518</v>
      </c>
      <c r="I419" s="160" t="s">
        <v>3407</v>
      </c>
      <c r="J419" s="160" t="s">
        <v>2517</v>
      </c>
      <c r="K419" s="160" t="s">
        <v>2518</v>
      </c>
      <c r="L419" s="164">
        <v>1344</v>
      </c>
      <c r="M419" s="246"/>
      <c r="N419" s="246"/>
      <c r="O419" s="247"/>
      <c r="P419" s="247"/>
      <c r="Q419" s="247"/>
      <c r="R419" s="247"/>
      <c r="S419" s="247"/>
      <c r="T419" s="251">
        <v>1344</v>
      </c>
      <c r="U419" s="238"/>
      <c r="V419" s="238"/>
      <c r="W419" s="238"/>
      <c r="X419" s="253">
        <f>T419-L419</f>
        <v>0</v>
      </c>
      <c r="Y419" s="238"/>
      <c r="Z419" s="238"/>
      <c r="AA419" s="238"/>
      <c r="AB419" s="239"/>
      <c r="AC419" s="238"/>
      <c r="AE419" s="156" t="e">
        <f>SUMIFS([5]HARGA!$B$2:$B$31,[5]HARGA!$A$2:$A$31,K419)</f>
        <v>#VALUE!</v>
      </c>
      <c r="AF419" s="156" t="e">
        <f t="shared" si="7"/>
        <v>#VALUE!</v>
      </c>
    </row>
    <row r="420" spans="1:32" s="157" customFormat="1" x14ac:dyDescent="0.25">
      <c r="A420" s="149" t="s">
        <v>2506</v>
      </c>
      <c r="B420" s="160" t="s">
        <v>4246</v>
      </c>
      <c r="C420" s="248">
        <v>44516</v>
      </c>
      <c r="D420" s="161">
        <v>164</v>
      </c>
      <c r="E420" s="160" t="s">
        <v>2512</v>
      </c>
      <c r="F420" s="161">
        <v>5042462041</v>
      </c>
      <c r="G420" s="160" t="s">
        <v>517</v>
      </c>
      <c r="H420" s="160" t="s">
        <v>518</v>
      </c>
      <c r="I420" s="160" t="s">
        <v>3407</v>
      </c>
      <c r="J420" s="161">
        <v>33300</v>
      </c>
      <c r="K420" s="160" t="s">
        <v>65</v>
      </c>
      <c r="L420" s="164">
        <v>28</v>
      </c>
      <c r="M420" s="246"/>
      <c r="N420" s="246"/>
      <c r="O420" s="247"/>
      <c r="P420" s="247"/>
      <c r="Q420" s="247"/>
      <c r="R420" s="247"/>
      <c r="S420" s="247"/>
      <c r="T420" s="238"/>
      <c r="U420" s="238"/>
      <c r="V420" s="238"/>
      <c r="W420" s="238"/>
      <c r="X420" s="238"/>
      <c r="Y420" s="238"/>
      <c r="Z420" s="238"/>
      <c r="AA420" s="238"/>
      <c r="AB420" s="239"/>
      <c r="AC420" s="238"/>
      <c r="AE420" s="156" t="e">
        <f>SUMIFS([5]HARGA!$B$2:$B$31,[5]HARGA!$A$2:$A$31,K420)</f>
        <v>#VALUE!</v>
      </c>
      <c r="AF420" s="156" t="e">
        <f t="shared" si="7"/>
        <v>#VALUE!</v>
      </c>
    </row>
    <row r="421" spans="1:32" s="157" customFormat="1" x14ac:dyDescent="0.25">
      <c r="A421" s="149" t="s">
        <v>2506</v>
      </c>
      <c r="B421" s="160" t="s">
        <v>3412</v>
      </c>
      <c r="C421" s="248">
        <v>44516</v>
      </c>
      <c r="D421" s="161">
        <v>118</v>
      </c>
      <c r="E421" s="160" t="s">
        <v>2541</v>
      </c>
      <c r="F421" s="161">
        <v>5042471529</v>
      </c>
      <c r="G421" s="160" t="s">
        <v>797</v>
      </c>
      <c r="H421" s="160" t="s">
        <v>798</v>
      </c>
      <c r="I421" s="160" t="s">
        <v>3411</v>
      </c>
      <c r="J421" s="161">
        <v>10116</v>
      </c>
      <c r="K421" s="160" t="s">
        <v>279</v>
      </c>
      <c r="L421" s="164">
        <v>32</v>
      </c>
      <c r="M421" s="323" t="s">
        <v>3408</v>
      </c>
      <c r="N421" s="323">
        <v>44516</v>
      </c>
      <c r="O421" s="247"/>
      <c r="P421" s="247"/>
      <c r="Q421" s="247"/>
      <c r="R421" s="247"/>
      <c r="S421" s="247"/>
      <c r="T421" s="238"/>
      <c r="U421" s="238"/>
      <c r="V421" s="238"/>
      <c r="W421" s="238"/>
      <c r="X421" s="238"/>
      <c r="Y421" s="238"/>
      <c r="Z421" s="238"/>
      <c r="AA421" s="238"/>
      <c r="AB421" s="239"/>
      <c r="AC421" s="238"/>
      <c r="AE421" s="156" t="e">
        <f>SUMIFS([5]HARGA!$B$2:$B$31,[5]HARGA!$A$2:$A$31,K421)</f>
        <v>#VALUE!</v>
      </c>
      <c r="AF421" s="156" t="e">
        <f t="shared" si="7"/>
        <v>#VALUE!</v>
      </c>
    </row>
    <row r="422" spans="1:32" s="157" customFormat="1" x14ac:dyDescent="0.25">
      <c r="A422" s="149" t="s">
        <v>2506</v>
      </c>
      <c r="B422" s="160" t="s">
        <v>4247</v>
      </c>
      <c r="C422" s="248">
        <v>44516</v>
      </c>
      <c r="D422" s="161">
        <v>164</v>
      </c>
      <c r="E422" s="160" t="s">
        <v>2512</v>
      </c>
      <c r="F422" s="161">
        <v>5042455340</v>
      </c>
      <c r="G422" s="160" t="s">
        <v>218</v>
      </c>
      <c r="H422" s="160" t="s">
        <v>219</v>
      </c>
      <c r="I422" s="160" t="s">
        <v>3420</v>
      </c>
      <c r="J422" s="161">
        <v>74559</v>
      </c>
      <c r="K422" s="160" t="s">
        <v>2524</v>
      </c>
      <c r="L422" s="164">
        <v>18</v>
      </c>
      <c r="M422" s="246">
        <v>44516</v>
      </c>
      <c r="N422" s="323" t="s">
        <v>218</v>
      </c>
      <c r="O422" s="306" t="s">
        <v>219</v>
      </c>
      <c r="P422" s="247"/>
      <c r="Q422" s="234" t="s">
        <v>3418</v>
      </c>
      <c r="R422" s="324">
        <v>5042455340</v>
      </c>
      <c r="S422" s="234">
        <v>6008178627</v>
      </c>
      <c r="U422" s="238">
        <v>18</v>
      </c>
      <c r="V422" s="238"/>
      <c r="W422" s="238"/>
      <c r="X422" s="238"/>
      <c r="Y422" s="253">
        <f>U422-L422</f>
        <v>0</v>
      </c>
      <c r="Z422" s="238"/>
      <c r="AA422" s="238"/>
      <c r="AB422" s="239"/>
      <c r="AC422" s="238"/>
      <c r="AE422" s="156" t="e">
        <f>SUMIFS([5]HARGA!$B$2:$B$31,[5]HARGA!$A$2:$A$31,K422)</f>
        <v>#VALUE!</v>
      </c>
      <c r="AF422" s="156" t="e">
        <f t="shared" si="7"/>
        <v>#VALUE!</v>
      </c>
    </row>
    <row r="423" spans="1:32" s="157" customFormat="1" x14ac:dyDescent="0.25">
      <c r="A423" s="149" t="s">
        <v>2506</v>
      </c>
      <c r="B423" s="160" t="s">
        <v>4247</v>
      </c>
      <c r="C423" s="248">
        <v>44516</v>
      </c>
      <c r="D423" s="161">
        <v>164</v>
      </c>
      <c r="E423" s="160" t="s">
        <v>2512</v>
      </c>
      <c r="F423" s="161">
        <v>5042455340</v>
      </c>
      <c r="G423" s="160" t="s">
        <v>218</v>
      </c>
      <c r="H423" s="160" t="s">
        <v>219</v>
      </c>
      <c r="I423" s="160" t="s">
        <v>3420</v>
      </c>
      <c r="J423" s="161">
        <v>19310</v>
      </c>
      <c r="K423" s="160" t="s">
        <v>2525</v>
      </c>
      <c r="L423" s="164">
        <v>18</v>
      </c>
      <c r="M423" s="246"/>
      <c r="N423" s="246"/>
      <c r="O423" s="247"/>
      <c r="P423" s="247"/>
      <c r="Q423" s="247"/>
      <c r="R423" s="247"/>
      <c r="S423" s="247"/>
      <c r="T423" s="238"/>
      <c r="U423" s="238"/>
      <c r="V423" s="238"/>
      <c r="W423" s="238"/>
      <c r="X423" s="238"/>
      <c r="Y423" s="238"/>
      <c r="Z423" s="238"/>
      <c r="AA423" s="238"/>
      <c r="AB423" s="239"/>
      <c r="AC423" s="238"/>
      <c r="AE423" s="156" t="e">
        <f>SUMIFS([5]HARGA!$B$2:$B$31,[5]HARGA!$A$2:$A$31,K423)</f>
        <v>#VALUE!</v>
      </c>
      <c r="AF423" s="156" t="e">
        <f t="shared" si="7"/>
        <v>#VALUE!</v>
      </c>
    </row>
    <row r="424" spans="1:32" s="157" customFormat="1" x14ac:dyDescent="0.25">
      <c r="A424" s="149" t="s">
        <v>2506</v>
      </c>
      <c r="B424" s="160" t="s">
        <v>4247</v>
      </c>
      <c r="C424" s="248">
        <v>44516</v>
      </c>
      <c r="D424" s="161">
        <v>164</v>
      </c>
      <c r="E424" s="160" t="s">
        <v>2512</v>
      </c>
      <c r="F424" s="161">
        <v>5042455340</v>
      </c>
      <c r="G424" s="160" t="s">
        <v>218</v>
      </c>
      <c r="H424" s="160" t="s">
        <v>219</v>
      </c>
      <c r="I424" s="160" t="s">
        <v>3420</v>
      </c>
      <c r="J424" s="160" t="s">
        <v>2517</v>
      </c>
      <c r="K424" s="160" t="s">
        <v>2518</v>
      </c>
      <c r="L424" s="164">
        <v>1152</v>
      </c>
      <c r="M424" s="246"/>
      <c r="N424" s="246"/>
      <c r="O424" s="247"/>
      <c r="P424" s="247"/>
      <c r="Q424" s="247"/>
      <c r="R424" s="247"/>
      <c r="S424" s="247"/>
      <c r="T424" s="234">
        <v>1152</v>
      </c>
      <c r="U424" s="238"/>
      <c r="V424" s="238"/>
      <c r="W424" s="238"/>
      <c r="X424" s="253">
        <f>T424-L424</f>
        <v>0</v>
      </c>
      <c r="Y424" s="238"/>
      <c r="Z424" s="238"/>
      <c r="AA424" s="238"/>
      <c r="AB424" s="239"/>
      <c r="AC424" s="238"/>
      <c r="AE424" s="156" t="e">
        <f>SUMIFS([5]HARGA!$B$2:$B$31,[5]HARGA!$A$2:$A$31,K424)</f>
        <v>#VALUE!</v>
      </c>
      <c r="AF424" s="156" t="e">
        <f t="shared" si="7"/>
        <v>#VALUE!</v>
      </c>
    </row>
    <row r="425" spans="1:32" s="157" customFormat="1" x14ac:dyDescent="0.25">
      <c r="A425" s="149" t="s">
        <v>2506</v>
      </c>
      <c r="B425" s="160" t="s">
        <v>4247</v>
      </c>
      <c r="C425" s="248">
        <v>44516</v>
      </c>
      <c r="D425" s="161">
        <v>164</v>
      </c>
      <c r="E425" s="160" t="s">
        <v>2512</v>
      </c>
      <c r="F425" s="161">
        <v>5042455340</v>
      </c>
      <c r="G425" s="160" t="s">
        <v>218</v>
      </c>
      <c r="H425" s="160" t="s">
        <v>219</v>
      </c>
      <c r="I425" s="160" t="s">
        <v>3420</v>
      </c>
      <c r="J425" s="161">
        <v>33300</v>
      </c>
      <c r="K425" s="160" t="s">
        <v>65</v>
      </c>
      <c r="L425" s="164">
        <v>24</v>
      </c>
      <c r="M425" s="246"/>
      <c r="N425" s="246"/>
      <c r="O425" s="247"/>
      <c r="P425" s="247"/>
      <c r="Q425" s="247"/>
      <c r="R425" s="247"/>
      <c r="S425" s="247"/>
      <c r="T425" s="238"/>
      <c r="U425" s="238"/>
      <c r="V425" s="238"/>
      <c r="W425" s="238"/>
      <c r="X425" s="238"/>
      <c r="Y425" s="238"/>
      <c r="Z425" s="238"/>
      <c r="AA425" s="238"/>
      <c r="AB425" s="239"/>
      <c r="AC425" s="238"/>
      <c r="AE425" s="156" t="e">
        <f>SUMIFS([5]HARGA!$B$2:$B$31,[5]HARGA!$A$2:$A$31,K425)</f>
        <v>#VALUE!</v>
      </c>
      <c r="AF425" s="156" t="e">
        <f t="shared" si="7"/>
        <v>#VALUE!</v>
      </c>
    </row>
    <row r="426" spans="1:32" s="157" customFormat="1" x14ac:dyDescent="0.25">
      <c r="A426" s="149" t="s">
        <v>2506</v>
      </c>
      <c r="B426" s="160" t="s">
        <v>4248</v>
      </c>
      <c r="C426" s="248">
        <v>44516</v>
      </c>
      <c r="D426" s="161">
        <v>164</v>
      </c>
      <c r="E426" s="160" t="s">
        <v>2512</v>
      </c>
      <c r="F426" s="161">
        <v>5042460549</v>
      </c>
      <c r="G426" s="160" t="s">
        <v>3423</v>
      </c>
      <c r="H426" s="160" t="s">
        <v>82</v>
      </c>
      <c r="I426" s="160" t="s">
        <v>3429</v>
      </c>
      <c r="J426" s="161">
        <v>74559</v>
      </c>
      <c r="K426" s="160" t="s">
        <v>2524</v>
      </c>
      <c r="L426" s="164">
        <v>18</v>
      </c>
      <c r="M426" s="249">
        <v>44517</v>
      </c>
      <c r="N426" s="249" t="s">
        <v>2158</v>
      </c>
      <c r="O426" s="250" t="s">
        <v>82</v>
      </c>
      <c r="P426" s="250"/>
      <c r="Q426" s="282" t="s">
        <v>3422</v>
      </c>
      <c r="R426" s="296">
        <v>5042460549</v>
      </c>
      <c r="S426" s="251">
        <v>6008179197</v>
      </c>
      <c r="U426" s="251">
        <v>18</v>
      </c>
      <c r="V426" s="238"/>
      <c r="W426" s="238"/>
      <c r="X426" s="238"/>
      <c r="Y426" s="238"/>
      <c r="Z426" s="238"/>
      <c r="AA426" s="238"/>
      <c r="AB426" s="239"/>
      <c r="AC426" s="238"/>
      <c r="AE426" s="156" t="e">
        <f>SUMIFS([5]HARGA!$B$2:$B$31,[5]HARGA!$A$2:$A$31,K426)</f>
        <v>#VALUE!</v>
      </c>
      <c r="AF426" s="156" t="e">
        <f t="shared" si="7"/>
        <v>#VALUE!</v>
      </c>
    </row>
    <row r="427" spans="1:32" s="157" customFormat="1" x14ac:dyDescent="0.25">
      <c r="A427" s="149" t="s">
        <v>2506</v>
      </c>
      <c r="B427" s="160" t="s">
        <v>4248</v>
      </c>
      <c r="C427" s="248">
        <v>44516</v>
      </c>
      <c r="D427" s="161">
        <v>164</v>
      </c>
      <c r="E427" s="160" t="s">
        <v>2512</v>
      </c>
      <c r="F427" s="161">
        <v>5042460549</v>
      </c>
      <c r="G427" s="160" t="s">
        <v>3423</v>
      </c>
      <c r="H427" s="160" t="s">
        <v>82</v>
      </c>
      <c r="I427" s="160" t="s">
        <v>3429</v>
      </c>
      <c r="J427" s="161">
        <v>19310</v>
      </c>
      <c r="K427" s="160" t="s">
        <v>2525</v>
      </c>
      <c r="L427" s="164">
        <v>18</v>
      </c>
      <c r="M427" s="246"/>
      <c r="N427" s="246"/>
      <c r="O427" s="247"/>
      <c r="P427" s="247"/>
      <c r="Q427" s="247"/>
      <c r="R427" s="247"/>
      <c r="S427" s="247"/>
      <c r="T427" s="238"/>
      <c r="U427" s="238"/>
      <c r="V427" s="238"/>
      <c r="W427" s="238"/>
      <c r="X427" s="238"/>
      <c r="Y427" s="238"/>
      <c r="Z427" s="238"/>
      <c r="AA427" s="238"/>
      <c r="AB427" s="239"/>
      <c r="AC427" s="238"/>
      <c r="AE427" s="156" t="e">
        <f>SUMIFS([5]HARGA!$B$2:$B$31,[5]HARGA!$A$2:$A$31,K427)</f>
        <v>#VALUE!</v>
      </c>
      <c r="AF427" s="156" t="e">
        <f t="shared" si="7"/>
        <v>#VALUE!</v>
      </c>
    </row>
    <row r="428" spans="1:32" s="157" customFormat="1" x14ac:dyDescent="0.25">
      <c r="A428" s="149" t="s">
        <v>2506</v>
      </c>
      <c r="B428" s="160" t="s">
        <v>4248</v>
      </c>
      <c r="C428" s="248">
        <v>44516</v>
      </c>
      <c r="D428" s="161">
        <v>164</v>
      </c>
      <c r="E428" s="160" t="s">
        <v>2512</v>
      </c>
      <c r="F428" s="161">
        <v>5042460549</v>
      </c>
      <c r="G428" s="160" t="s">
        <v>3423</v>
      </c>
      <c r="H428" s="160" t="s">
        <v>82</v>
      </c>
      <c r="I428" s="160" t="s">
        <v>3429</v>
      </c>
      <c r="J428" s="160" t="s">
        <v>2517</v>
      </c>
      <c r="K428" s="160" t="s">
        <v>2518</v>
      </c>
      <c r="L428" s="164">
        <v>1152</v>
      </c>
      <c r="M428" s="246"/>
      <c r="N428" s="246"/>
      <c r="O428" s="247"/>
      <c r="P428" s="247"/>
      <c r="Q428" s="247"/>
      <c r="R428" s="247"/>
      <c r="S428" s="247"/>
      <c r="T428" s="251">
        <v>1152</v>
      </c>
      <c r="U428" s="238"/>
      <c r="V428" s="238"/>
      <c r="W428" s="238"/>
      <c r="X428" s="238"/>
      <c r="Y428" s="238"/>
      <c r="Z428" s="238"/>
      <c r="AA428" s="238"/>
      <c r="AB428" s="239"/>
      <c r="AC428" s="238"/>
      <c r="AE428" s="156" t="e">
        <f>SUMIFS([5]HARGA!$B$2:$B$31,[5]HARGA!$A$2:$A$31,K428)</f>
        <v>#VALUE!</v>
      </c>
      <c r="AF428" s="156" t="e">
        <f t="shared" si="7"/>
        <v>#VALUE!</v>
      </c>
    </row>
    <row r="429" spans="1:32" s="157" customFormat="1" x14ac:dyDescent="0.25">
      <c r="A429" s="149" t="s">
        <v>2506</v>
      </c>
      <c r="B429" s="160" t="s">
        <v>4248</v>
      </c>
      <c r="C429" s="248">
        <v>44516</v>
      </c>
      <c r="D429" s="161">
        <v>164</v>
      </c>
      <c r="E429" s="160" t="s">
        <v>2512</v>
      </c>
      <c r="F429" s="161">
        <v>5042460549</v>
      </c>
      <c r="G429" s="160" t="s">
        <v>3423</v>
      </c>
      <c r="H429" s="160" t="s">
        <v>82</v>
      </c>
      <c r="I429" s="160" t="s">
        <v>3429</v>
      </c>
      <c r="J429" s="161">
        <v>33300</v>
      </c>
      <c r="K429" s="160" t="s">
        <v>65</v>
      </c>
      <c r="L429" s="164">
        <v>24</v>
      </c>
      <c r="M429" s="246"/>
      <c r="N429" s="246"/>
      <c r="O429" s="247"/>
      <c r="P429" s="247"/>
      <c r="Q429" s="247"/>
      <c r="R429" s="247"/>
      <c r="S429" s="247"/>
      <c r="T429" s="238"/>
      <c r="U429" s="238"/>
      <c r="V429" s="238"/>
      <c r="W429" s="238"/>
      <c r="X429" s="238"/>
      <c r="Y429" s="238"/>
      <c r="Z429" s="238"/>
      <c r="AA429" s="238"/>
      <c r="AB429" s="239"/>
      <c r="AC429" s="238"/>
      <c r="AE429" s="156" t="e">
        <f>SUMIFS([5]HARGA!$B$2:$B$31,[5]HARGA!$A$2:$A$31,K429)</f>
        <v>#VALUE!</v>
      </c>
      <c r="AF429" s="156" t="e">
        <f t="shared" si="7"/>
        <v>#VALUE!</v>
      </c>
    </row>
    <row r="430" spans="1:32" s="157" customFormat="1" x14ac:dyDescent="0.25">
      <c r="A430" s="149" t="s">
        <v>2506</v>
      </c>
      <c r="B430" s="160" t="s">
        <v>4249</v>
      </c>
      <c r="C430" s="248">
        <v>44516</v>
      </c>
      <c r="D430" s="161">
        <v>164</v>
      </c>
      <c r="E430" s="160" t="s">
        <v>2512</v>
      </c>
      <c r="F430" s="161">
        <v>5042454662</v>
      </c>
      <c r="G430" s="160" t="s">
        <v>2572</v>
      </c>
      <c r="H430" s="160" t="s">
        <v>948</v>
      </c>
      <c r="I430" s="160" t="s">
        <v>3436</v>
      </c>
      <c r="J430" s="161">
        <v>74559</v>
      </c>
      <c r="K430" s="160" t="s">
        <v>2524</v>
      </c>
      <c r="L430" s="164">
        <v>18</v>
      </c>
      <c r="M430" s="249">
        <v>44517</v>
      </c>
      <c r="N430" s="249" t="s">
        <v>2572</v>
      </c>
      <c r="O430" s="250" t="s">
        <v>948</v>
      </c>
      <c r="P430" s="250"/>
      <c r="Q430" s="272">
        <v>21111200469</v>
      </c>
      <c r="R430" s="296">
        <v>5042454662</v>
      </c>
      <c r="S430" s="251">
        <v>6008178118</v>
      </c>
      <c r="U430" s="251">
        <v>18</v>
      </c>
      <c r="V430" s="238"/>
      <c r="W430" s="238"/>
      <c r="X430" s="238"/>
      <c r="Y430" s="253">
        <f>U430-L430</f>
        <v>0</v>
      </c>
      <c r="Z430" s="238"/>
      <c r="AA430" s="238"/>
      <c r="AB430" s="239"/>
      <c r="AC430" s="238"/>
      <c r="AE430" s="156" t="e">
        <f>SUMIFS([5]HARGA!$B$2:$B$31,[5]HARGA!$A$2:$A$31,K430)</f>
        <v>#VALUE!</v>
      </c>
      <c r="AF430" s="156" t="e">
        <f t="shared" si="7"/>
        <v>#VALUE!</v>
      </c>
    </row>
    <row r="431" spans="1:32" s="157" customFormat="1" x14ac:dyDescent="0.25">
      <c r="A431" s="149" t="s">
        <v>2506</v>
      </c>
      <c r="B431" s="160" t="s">
        <v>4249</v>
      </c>
      <c r="C431" s="248">
        <v>44516</v>
      </c>
      <c r="D431" s="161">
        <v>164</v>
      </c>
      <c r="E431" s="160" t="s">
        <v>2512</v>
      </c>
      <c r="F431" s="161">
        <v>5042454662</v>
      </c>
      <c r="G431" s="160" t="s">
        <v>2572</v>
      </c>
      <c r="H431" s="160" t="s">
        <v>948</v>
      </c>
      <c r="I431" s="160" t="s">
        <v>3436</v>
      </c>
      <c r="J431" s="161">
        <v>19310</v>
      </c>
      <c r="K431" s="160" t="s">
        <v>2525</v>
      </c>
      <c r="L431" s="164">
        <v>18</v>
      </c>
      <c r="M431" s="246"/>
      <c r="N431" s="246"/>
      <c r="O431" s="247"/>
      <c r="P431" s="247"/>
      <c r="Q431" s="247"/>
      <c r="R431" s="247"/>
      <c r="S431" s="247"/>
      <c r="T431" s="238"/>
      <c r="U431" s="238"/>
      <c r="V431" s="238"/>
      <c r="W431" s="238"/>
      <c r="X431" s="238"/>
      <c r="Y431" s="238"/>
      <c r="Z431" s="238"/>
      <c r="AA431" s="238"/>
      <c r="AB431" s="239"/>
      <c r="AC431" s="238"/>
      <c r="AE431" s="156" t="e">
        <f>SUMIFS([5]HARGA!$B$2:$B$31,[5]HARGA!$A$2:$A$31,K431)</f>
        <v>#VALUE!</v>
      </c>
      <c r="AF431" s="156" t="e">
        <f t="shared" si="7"/>
        <v>#VALUE!</v>
      </c>
    </row>
    <row r="432" spans="1:32" s="157" customFormat="1" x14ac:dyDescent="0.25">
      <c r="A432" s="149" t="s">
        <v>2506</v>
      </c>
      <c r="B432" s="160" t="s">
        <v>4249</v>
      </c>
      <c r="C432" s="248">
        <v>44516</v>
      </c>
      <c r="D432" s="161">
        <v>164</v>
      </c>
      <c r="E432" s="160" t="s">
        <v>2512</v>
      </c>
      <c r="F432" s="161">
        <v>5042454662</v>
      </c>
      <c r="G432" s="160" t="s">
        <v>2572</v>
      </c>
      <c r="H432" s="160" t="s">
        <v>948</v>
      </c>
      <c r="I432" s="160" t="s">
        <v>3436</v>
      </c>
      <c r="J432" s="160" t="s">
        <v>2517</v>
      </c>
      <c r="K432" s="160" t="s">
        <v>2518</v>
      </c>
      <c r="L432" s="164">
        <v>1344</v>
      </c>
      <c r="M432" s="246"/>
      <c r="N432" s="246"/>
      <c r="O432" s="247"/>
      <c r="P432" s="247"/>
      <c r="Q432" s="247"/>
      <c r="R432" s="247"/>
      <c r="S432" s="247"/>
      <c r="T432" s="251">
        <v>1344</v>
      </c>
      <c r="U432" s="238"/>
      <c r="V432" s="238"/>
      <c r="W432" s="238"/>
      <c r="X432" s="253">
        <f>T432-L432</f>
        <v>0</v>
      </c>
      <c r="Y432" s="238"/>
      <c r="Z432" s="238"/>
      <c r="AA432" s="238"/>
      <c r="AB432" s="239"/>
      <c r="AC432" s="238"/>
      <c r="AE432" s="156" t="e">
        <f>SUMIFS([5]HARGA!$B$2:$B$31,[5]HARGA!$A$2:$A$31,K432)</f>
        <v>#VALUE!</v>
      </c>
      <c r="AF432" s="156" t="e">
        <f t="shared" si="7"/>
        <v>#VALUE!</v>
      </c>
    </row>
    <row r="433" spans="1:32" s="157" customFormat="1" x14ac:dyDescent="0.25">
      <c r="A433" s="149" t="s">
        <v>2506</v>
      </c>
      <c r="B433" s="160" t="s">
        <v>4249</v>
      </c>
      <c r="C433" s="248">
        <v>44516</v>
      </c>
      <c r="D433" s="161">
        <v>164</v>
      </c>
      <c r="E433" s="160" t="s">
        <v>2512</v>
      </c>
      <c r="F433" s="161">
        <v>5042454662</v>
      </c>
      <c r="G433" s="160" t="s">
        <v>2572</v>
      </c>
      <c r="H433" s="160" t="s">
        <v>948</v>
      </c>
      <c r="I433" s="160" t="s">
        <v>3436</v>
      </c>
      <c r="J433" s="161">
        <v>33300</v>
      </c>
      <c r="K433" s="160" t="s">
        <v>65</v>
      </c>
      <c r="L433" s="164">
        <v>28</v>
      </c>
      <c r="M433" s="246"/>
      <c r="N433" s="246"/>
      <c r="O433" s="247"/>
      <c r="P433" s="247"/>
      <c r="Q433" s="247"/>
      <c r="R433" s="247"/>
      <c r="S433" s="247"/>
      <c r="T433" s="238"/>
      <c r="U433" s="238"/>
      <c r="V433" s="238"/>
      <c r="W433" s="238"/>
      <c r="X433" s="238"/>
      <c r="Y433" s="238"/>
      <c r="Z433" s="238"/>
      <c r="AA433" s="238"/>
      <c r="AB433" s="239"/>
      <c r="AC433" s="238"/>
      <c r="AE433" s="156" t="e">
        <f>SUMIFS([5]HARGA!$B$2:$B$31,[5]HARGA!$A$2:$A$31,K433)</f>
        <v>#VALUE!</v>
      </c>
      <c r="AF433" s="156" t="e">
        <f t="shared" si="7"/>
        <v>#VALUE!</v>
      </c>
    </row>
    <row r="434" spans="1:32" s="157" customFormat="1" x14ac:dyDescent="0.25">
      <c r="A434" s="149" t="s">
        <v>2506</v>
      </c>
      <c r="B434" s="160" t="s">
        <v>4250</v>
      </c>
      <c r="C434" s="248">
        <v>44517</v>
      </c>
      <c r="D434" s="161">
        <v>164</v>
      </c>
      <c r="E434" s="160" t="s">
        <v>2512</v>
      </c>
      <c r="F434" s="161">
        <v>5042459096</v>
      </c>
      <c r="G434" s="160" t="s">
        <v>629</v>
      </c>
      <c r="H434" s="160" t="s">
        <v>630</v>
      </c>
      <c r="I434" s="160" t="s">
        <v>3451</v>
      </c>
      <c r="J434" s="161">
        <v>74559</v>
      </c>
      <c r="K434" s="160" t="s">
        <v>2524</v>
      </c>
      <c r="L434" s="164">
        <v>15</v>
      </c>
      <c r="M434" s="249">
        <v>44517</v>
      </c>
      <c r="N434" s="249" t="s">
        <v>629</v>
      </c>
      <c r="O434" s="250" t="s">
        <v>630</v>
      </c>
      <c r="P434" s="250"/>
      <c r="Q434" s="282" t="s">
        <v>3445</v>
      </c>
      <c r="R434" s="327">
        <v>5042459096</v>
      </c>
      <c r="S434" s="251">
        <v>6008180550</v>
      </c>
      <c r="U434" s="251">
        <v>15</v>
      </c>
      <c r="V434" s="238"/>
      <c r="W434" s="238"/>
      <c r="X434" s="238"/>
      <c r="Y434" s="253">
        <f>U434-L434</f>
        <v>0</v>
      </c>
      <c r="Z434" s="238"/>
      <c r="AA434" s="238"/>
      <c r="AB434" s="239"/>
      <c r="AC434" s="238"/>
      <c r="AE434" s="156" t="e">
        <f>SUMIFS([5]HARGA!$B$2:$B$31,[5]HARGA!$A$2:$A$31,K434)</f>
        <v>#VALUE!</v>
      </c>
      <c r="AF434" s="156" t="e">
        <f t="shared" si="7"/>
        <v>#VALUE!</v>
      </c>
    </row>
    <row r="435" spans="1:32" s="157" customFormat="1" x14ac:dyDescent="0.25">
      <c r="A435" s="149" t="s">
        <v>2506</v>
      </c>
      <c r="B435" s="160" t="s">
        <v>4250</v>
      </c>
      <c r="C435" s="248">
        <v>44517</v>
      </c>
      <c r="D435" s="161">
        <v>164</v>
      </c>
      <c r="E435" s="160" t="s">
        <v>2512</v>
      </c>
      <c r="F435" s="161">
        <v>5042459096</v>
      </c>
      <c r="G435" s="160" t="s">
        <v>629</v>
      </c>
      <c r="H435" s="160" t="s">
        <v>630</v>
      </c>
      <c r="I435" s="160" t="s">
        <v>3451</v>
      </c>
      <c r="J435" s="161">
        <v>19310</v>
      </c>
      <c r="K435" s="160" t="s">
        <v>2525</v>
      </c>
      <c r="L435" s="164">
        <v>15</v>
      </c>
      <c r="M435" s="246"/>
      <c r="N435" s="246"/>
      <c r="O435" s="247"/>
      <c r="P435" s="247"/>
      <c r="Q435" s="247"/>
      <c r="R435" s="247"/>
      <c r="S435" s="247"/>
      <c r="T435" s="238"/>
      <c r="U435" s="238"/>
      <c r="V435" s="238"/>
      <c r="W435" s="238"/>
      <c r="X435" s="238"/>
      <c r="Y435" s="238"/>
      <c r="Z435" s="238"/>
      <c r="AA435" s="238"/>
      <c r="AB435" s="239"/>
      <c r="AC435" s="238"/>
      <c r="AE435" s="156" t="e">
        <f>SUMIFS([5]HARGA!$B$2:$B$31,[5]HARGA!$A$2:$A$31,K435)</f>
        <v>#VALUE!</v>
      </c>
      <c r="AF435" s="156" t="e">
        <f t="shared" si="7"/>
        <v>#VALUE!</v>
      </c>
    </row>
    <row r="436" spans="1:32" s="157" customFormat="1" x14ac:dyDescent="0.25">
      <c r="A436" s="149" t="s">
        <v>2506</v>
      </c>
      <c r="B436" s="160" t="s">
        <v>4250</v>
      </c>
      <c r="C436" s="248">
        <v>44517</v>
      </c>
      <c r="D436" s="161">
        <v>164</v>
      </c>
      <c r="E436" s="160" t="s">
        <v>2512</v>
      </c>
      <c r="F436" s="161">
        <v>5042459096</v>
      </c>
      <c r="G436" s="160" t="s">
        <v>629</v>
      </c>
      <c r="H436" s="160" t="s">
        <v>630</v>
      </c>
      <c r="I436" s="160" t="s">
        <v>3451</v>
      </c>
      <c r="J436" s="160" t="s">
        <v>2517</v>
      </c>
      <c r="K436" s="160" t="s">
        <v>2518</v>
      </c>
      <c r="L436" s="164">
        <v>1152</v>
      </c>
      <c r="M436" s="246"/>
      <c r="N436" s="246"/>
      <c r="O436" s="247"/>
      <c r="P436" s="247"/>
      <c r="Q436" s="247"/>
      <c r="R436" s="247"/>
      <c r="S436" s="247"/>
      <c r="T436" s="251">
        <v>1152</v>
      </c>
      <c r="U436" s="238"/>
      <c r="V436" s="238"/>
      <c r="W436" s="238"/>
      <c r="X436" s="253">
        <f>T436-L436</f>
        <v>0</v>
      </c>
      <c r="Y436" s="238"/>
      <c r="Z436" s="238"/>
      <c r="AA436" s="238"/>
      <c r="AB436" s="239"/>
      <c r="AC436" s="238"/>
      <c r="AE436" s="156" t="e">
        <f>SUMIFS([5]HARGA!$B$2:$B$31,[5]HARGA!$A$2:$A$31,K436)</f>
        <v>#VALUE!</v>
      </c>
      <c r="AF436" s="156" t="e">
        <f t="shared" si="7"/>
        <v>#VALUE!</v>
      </c>
    </row>
    <row r="437" spans="1:32" s="157" customFormat="1" x14ac:dyDescent="0.25">
      <c r="A437" s="149" t="s">
        <v>2506</v>
      </c>
      <c r="B437" s="160" t="s">
        <v>4250</v>
      </c>
      <c r="C437" s="248">
        <v>44517</v>
      </c>
      <c r="D437" s="161">
        <v>164</v>
      </c>
      <c r="E437" s="160" t="s">
        <v>2512</v>
      </c>
      <c r="F437" s="161">
        <v>5042459096</v>
      </c>
      <c r="G437" s="160" t="s">
        <v>629</v>
      </c>
      <c r="H437" s="160" t="s">
        <v>630</v>
      </c>
      <c r="I437" s="160" t="s">
        <v>3451</v>
      </c>
      <c r="J437" s="161">
        <v>33300</v>
      </c>
      <c r="K437" s="160" t="s">
        <v>65</v>
      </c>
      <c r="L437" s="164">
        <v>24</v>
      </c>
      <c r="M437" s="246"/>
      <c r="N437" s="246"/>
      <c r="O437" s="247"/>
      <c r="P437" s="247"/>
      <c r="Q437" s="247"/>
      <c r="R437" s="247"/>
      <c r="S437" s="247"/>
      <c r="T437" s="238"/>
      <c r="U437" s="238"/>
      <c r="V437" s="238"/>
      <c r="W437" s="238"/>
      <c r="X437" s="238"/>
      <c r="Y437" s="238"/>
      <c r="Z437" s="238"/>
      <c r="AA437" s="238"/>
      <c r="AB437" s="239"/>
      <c r="AC437" s="238"/>
      <c r="AE437" s="156" t="e">
        <f>SUMIFS([5]HARGA!$B$2:$B$31,[5]HARGA!$A$2:$A$31,K437)</f>
        <v>#VALUE!</v>
      </c>
      <c r="AF437" s="156" t="e">
        <f t="shared" si="7"/>
        <v>#VALUE!</v>
      </c>
    </row>
    <row r="438" spans="1:32" s="157" customFormat="1" x14ac:dyDescent="0.25">
      <c r="A438" s="149" t="s">
        <v>2506</v>
      </c>
      <c r="B438" s="160" t="s">
        <v>4251</v>
      </c>
      <c r="C438" s="248">
        <v>44517</v>
      </c>
      <c r="D438" s="161">
        <v>164</v>
      </c>
      <c r="E438" s="160" t="s">
        <v>2512</v>
      </c>
      <c r="F438" s="161">
        <v>5042469747</v>
      </c>
      <c r="G438" s="160" t="s">
        <v>2680</v>
      </c>
      <c r="H438" s="160" t="s">
        <v>261</v>
      </c>
      <c r="I438" s="160" t="s">
        <v>3459</v>
      </c>
      <c r="J438" s="161">
        <v>74559</v>
      </c>
      <c r="K438" s="160" t="s">
        <v>2524</v>
      </c>
      <c r="L438" s="164">
        <v>18</v>
      </c>
      <c r="M438" s="299">
        <v>44517</v>
      </c>
      <c r="N438" s="323" t="s">
        <v>2680</v>
      </c>
      <c r="O438" s="306" t="s">
        <v>261</v>
      </c>
      <c r="P438" s="247"/>
      <c r="Q438" s="234" t="s">
        <v>3457</v>
      </c>
      <c r="R438" s="324">
        <v>5042469747</v>
      </c>
      <c r="S438" s="234">
        <v>6008184093</v>
      </c>
      <c r="U438" s="238">
        <v>18</v>
      </c>
      <c r="V438" s="238"/>
      <c r="W438" s="238"/>
      <c r="X438" s="238"/>
      <c r="Y438" s="253">
        <f>U438-L438</f>
        <v>0</v>
      </c>
      <c r="Z438" s="238"/>
      <c r="AA438" s="238"/>
      <c r="AB438" s="239"/>
      <c r="AC438" s="238"/>
      <c r="AE438" s="156" t="e">
        <f>SUMIFS([5]HARGA!$B$2:$B$31,[5]HARGA!$A$2:$A$31,K438)</f>
        <v>#VALUE!</v>
      </c>
      <c r="AF438" s="156" t="e">
        <f t="shared" si="7"/>
        <v>#VALUE!</v>
      </c>
    </row>
    <row r="439" spans="1:32" s="157" customFormat="1" x14ac:dyDescent="0.25">
      <c r="A439" s="149" t="s">
        <v>2506</v>
      </c>
      <c r="B439" s="160" t="s">
        <v>4251</v>
      </c>
      <c r="C439" s="248">
        <v>44517</v>
      </c>
      <c r="D439" s="161">
        <v>164</v>
      </c>
      <c r="E439" s="160" t="s">
        <v>2512</v>
      </c>
      <c r="F439" s="161">
        <v>5042469747</v>
      </c>
      <c r="G439" s="160" t="s">
        <v>2680</v>
      </c>
      <c r="H439" s="160" t="s">
        <v>261</v>
      </c>
      <c r="I439" s="160" t="s">
        <v>3459</v>
      </c>
      <c r="J439" s="161">
        <v>19310</v>
      </c>
      <c r="K439" s="160" t="s">
        <v>2525</v>
      </c>
      <c r="L439" s="164">
        <v>18</v>
      </c>
      <c r="M439" s="246"/>
      <c r="N439" s="246"/>
      <c r="O439" s="247"/>
      <c r="P439" s="247"/>
      <c r="Q439" s="247"/>
      <c r="R439" s="247"/>
      <c r="S439" s="247"/>
      <c r="T439" s="238"/>
      <c r="U439" s="238"/>
      <c r="V439" s="238"/>
      <c r="W439" s="238"/>
      <c r="X439" s="238"/>
      <c r="Y439" s="238"/>
      <c r="Z439" s="238"/>
      <c r="AA439" s="238"/>
      <c r="AB439" s="239"/>
      <c r="AC439" s="238"/>
      <c r="AE439" s="156" t="e">
        <f>SUMIFS([5]HARGA!$B$2:$B$31,[5]HARGA!$A$2:$A$31,K439)</f>
        <v>#VALUE!</v>
      </c>
      <c r="AF439" s="156" t="e">
        <f t="shared" si="7"/>
        <v>#VALUE!</v>
      </c>
    </row>
    <row r="440" spans="1:32" s="157" customFormat="1" x14ac:dyDescent="0.25">
      <c r="A440" s="149" t="s">
        <v>2506</v>
      </c>
      <c r="B440" s="160" t="s">
        <v>4251</v>
      </c>
      <c r="C440" s="248">
        <v>44517</v>
      </c>
      <c r="D440" s="161">
        <v>164</v>
      </c>
      <c r="E440" s="160" t="s">
        <v>2512</v>
      </c>
      <c r="F440" s="161">
        <v>5042469747</v>
      </c>
      <c r="G440" s="160" t="s">
        <v>2680</v>
      </c>
      <c r="H440" s="160" t="s">
        <v>261</v>
      </c>
      <c r="I440" s="160" t="s">
        <v>3459</v>
      </c>
      <c r="J440" s="160" t="s">
        <v>2517</v>
      </c>
      <c r="K440" s="160" t="s">
        <v>2518</v>
      </c>
      <c r="L440" s="164">
        <v>1152</v>
      </c>
      <c r="M440" s="246"/>
      <c r="N440" s="246"/>
      <c r="O440" s="247"/>
      <c r="P440" s="247"/>
      <c r="Q440" s="247"/>
      <c r="R440" s="247"/>
      <c r="S440" s="247"/>
      <c r="T440" s="234">
        <v>1152</v>
      </c>
      <c r="U440" s="238"/>
      <c r="V440" s="238"/>
      <c r="W440" s="238"/>
      <c r="X440" s="253">
        <f>T440-L440</f>
        <v>0</v>
      </c>
      <c r="Y440" s="238"/>
      <c r="Z440" s="238"/>
      <c r="AA440" s="238"/>
      <c r="AB440" s="239"/>
      <c r="AC440" s="238"/>
      <c r="AE440" s="156" t="e">
        <f>SUMIFS([5]HARGA!$B$2:$B$31,[5]HARGA!$A$2:$A$31,K440)</f>
        <v>#VALUE!</v>
      </c>
      <c r="AF440" s="156" t="e">
        <f t="shared" si="7"/>
        <v>#VALUE!</v>
      </c>
    </row>
    <row r="441" spans="1:32" s="157" customFormat="1" x14ac:dyDescent="0.25">
      <c r="A441" s="149" t="s">
        <v>2506</v>
      </c>
      <c r="B441" s="160" t="s">
        <v>4251</v>
      </c>
      <c r="C441" s="248">
        <v>44517</v>
      </c>
      <c r="D441" s="161">
        <v>164</v>
      </c>
      <c r="E441" s="160" t="s">
        <v>2512</v>
      </c>
      <c r="F441" s="161">
        <v>5042469747</v>
      </c>
      <c r="G441" s="160" t="s">
        <v>2680</v>
      </c>
      <c r="H441" s="160" t="s">
        <v>261</v>
      </c>
      <c r="I441" s="160" t="s">
        <v>3459</v>
      </c>
      <c r="J441" s="161">
        <v>33300</v>
      </c>
      <c r="K441" s="160" t="s">
        <v>65</v>
      </c>
      <c r="L441" s="164">
        <v>24</v>
      </c>
      <c r="M441" s="246"/>
      <c r="N441" s="246"/>
      <c r="O441" s="247"/>
      <c r="P441" s="247"/>
      <c r="Q441" s="247"/>
      <c r="R441" s="247"/>
      <c r="S441" s="247"/>
      <c r="T441" s="238"/>
      <c r="U441" s="238"/>
      <c r="V441" s="238"/>
      <c r="W441" s="238"/>
      <c r="X441" s="238"/>
      <c r="Y441" s="238"/>
      <c r="Z441" s="238"/>
      <c r="AA441" s="238"/>
      <c r="AB441" s="239"/>
      <c r="AC441" s="238"/>
      <c r="AE441" s="156" t="e">
        <f>SUMIFS([5]HARGA!$B$2:$B$31,[5]HARGA!$A$2:$A$31,K441)</f>
        <v>#VALUE!</v>
      </c>
      <c r="AF441" s="156" t="e">
        <f t="shared" si="7"/>
        <v>#VALUE!</v>
      </c>
    </row>
    <row r="442" spans="1:32" s="157" customFormat="1" x14ac:dyDescent="0.25">
      <c r="A442" s="149" t="s">
        <v>2506</v>
      </c>
      <c r="B442" s="160" t="s">
        <v>4252</v>
      </c>
      <c r="C442" s="248">
        <v>44517</v>
      </c>
      <c r="D442" s="161">
        <v>164</v>
      </c>
      <c r="E442" s="160" t="s">
        <v>2512</v>
      </c>
      <c r="F442" s="161">
        <v>5042468038</v>
      </c>
      <c r="G442" s="160" t="s">
        <v>983</v>
      </c>
      <c r="H442" s="160" t="s">
        <v>984</v>
      </c>
      <c r="I442" s="160" t="s">
        <v>3473</v>
      </c>
      <c r="J442" s="161">
        <v>74559</v>
      </c>
      <c r="K442" s="160" t="s">
        <v>2524</v>
      </c>
      <c r="L442" s="164">
        <v>24</v>
      </c>
      <c r="M442" s="249">
        <v>44517</v>
      </c>
      <c r="N442" s="249" t="s">
        <v>983</v>
      </c>
      <c r="O442" s="250" t="s">
        <v>984</v>
      </c>
      <c r="P442" s="250"/>
      <c r="Q442" s="251">
        <v>21111200450</v>
      </c>
      <c r="R442" s="251">
        <v>5042468038</v>
      </c>
      <c r="S442" s="251">
        <v>6008185930</v>
      </c>
      <c r="U442" s="251">
        <v>24</v>
      </c>
      <c r="V442" s="238"/>
      <c r="W442" s="238"/>
      <c r="X442" s="238"/>
      <c r="Y442" s="253">
        <f>U442-L442</f>
        <v>0</v>
      </c>
      <c r="Z442" s="238"/>
      <c r="AA442" s="238"/>
      <c r="AB442" s="239"/>
      <c r="AC442" s="238"/>
      <c r="AE442" s="156" t="e">
        <f>SUMIFS([5]HARGA!$B$2:$B$31,[5]HARGA!$A$2:$A$31,K442)</f>
        <v>#VALUE!</v>
      </c>
      <c r="AF442" s="156" t="e">
        <f t="shared" si="7"/>
        <v>#VALUE!</v>
      </c>
    </row>
    <row r="443" spans="1:32" s="157" customFormat="1" x14ac:dyDescent="0.25">
      <c r="A443" s="149" t="s">
        <v>2506</v>
      </c>
      <c r="B443" s="160" t="s">
        <v>4252</v>
      </c>
      <c r="C443" s="248">
        <v>44517</v>
      </c>
      <c r="D443" s="161">
        <v>164</v>
      </c>
      <c r="E443" s="160" t="s">
        <v>2512</v>
      </c>
      <c r="F443" s="161">
        <v>5042468038</v>
      </c>
      <c r="G443" s="160" t="s">
        <v>983</v>
      </c>
      <c r="H443" s="160" t="s">
        <v>984</v>
      </c>
      <c r="I443" s="160" t="s">
        <v>3473</v>
      </c>
      <c r="J443" s="161">
        <v>19310</v>
      </c>
      <c r="K443" s="160" t="s">
        <v>2525</v>
      </c>
      <c r="L443" s="164">
        <v>24</v>
      </c>
      <c r="M443" s="246"/>
      <c r="N443" s="246"/>
      <c r="O443" s="247"/>
      <c r="P443" s="247"/>
      <c r="Q443" s="247"/>
      <c r="R443" s="247"/>
      <c r="S443" s="247"/>
      <c r="T443" s="238"/>
      <c r="U443" s="238"/>
      <c r="V443" s="238"/>
      <c r="W443" s="238"/>
      <c r="X443" s="238"/>
      <c r="Y443" s="238"/>
      <c r="Z443" s="238"/>
      <c r="AA443" s="238"/>
      <c r="AB443" s="239"/>
      <c r="AC443" s="238"/>
      <c r="AE443" s="156" t="e">
        <f>SUMIFS([5]HARGA!$B$2:$B$31,[5]HARGA!$A$2:$A$31,K443)</f>
        <v>#VALUE!</v>
      </c>
      <c r="AF443" s="156" t="e">
        <f t="shared" si="7"/>
        <v>#VALUE!</v>
      </c>
    </row>
    <row r="444" spans="1:32" s="157" customFormat="1" x14ac:dyDescent="0.25">
      <c r="A444" s="149" t="s">
        <v>2506</v>
      </c>
      <c r="B444" s="160" t="s">
        <v>4252</v>
      </c>
      <c r="C444" s="248">
        <v>44517</v>
      </c>
      <c r="D444" s="161">
        <v>164</v>
      </c>
      <c r="E444" s="160" t="s">
        <v>2512</v>
      </c>
      <c r="F444" s="161">
        <v>5042468038</v>
      </c>
      <c r="G444" s="160" t="s">
        <v>983</v>
      </c>
      <c r="H444" s="160" t="s">
        <v>984</v>
      </c>
      <c r="I444" s="160" t="s">
        <v>3473</v>
      </c>
      <c r="J444" s="160" t="s">
        <v>2517</v>
      </c>
      <c r="K444" s="160" t="s">
        <v>2518</v>
      </c>
      <c r="L444" s="164">
        <v>1152</v>
      </c>
      <c r="M444" s="246"/>
      <c r="N444" s="246"/>
      <c r="O444" s="247"/>
      <c r="P444" s="247"/>
      <c r="Q444" s="247"/>
      <c r="R444" s="247"/>
      <c r="S444" s="247"/>
      <c r="T444" s="251">
        <v>1152</v>
      </c>
      <c r="U444" s="238"/>
      <c r="V444" s="238"/>
      <c r="W444" s="238"/>
      <c r="X444" s="253">
        <f>T444-L444</f>
        <v>0</v>
      </c>
      <c r="Y444" s="238"/>
      <c r="Z444" s="238"/>
      <c r="AA444" s="238"/>
      <c r="AB444" s="239"/>
      <c r="AC444" s="238"/>
      <c r="AE444" s="156" t="e">
        <f>SUMIFS([5]HARGA!$B$2:$B$31,[5]HARGA!$A$2:$A$31,K444)</f>
        <v>#VALUE!</v>
      </c>
      <c r="AF444" s="156" t="e">
        <f t="shared" si="7"/>
        <v>#VALUE!</v>
      </c>
    </row>
    <row r="445" spans="1:32" s="157" customFormat="1" x14ac:dyDescent="0.25">
      <c r="A445" s="149" t="s">
        <v>2506</v>
      </c>
      <c r="B445" s="160" t="s">
        <v>4252</v>
      </c>
      <c r="C445" s="248">
        <v>44517</v>
      </c>
      <c r="D445" s="161">
        <v>164</v>
      </c>
      <c r="E445" s="160" t="s">
        <v>2512</v>
      </c>
      <c r="F445" s="161">
        <v>5042468038</v>
      </c>
      <c r="G445" s="160" t="s">
        <v>983</v>
      </c>
      <c r="H445" s="160" t="s">
        <v>984</v>
      </c>
      <c r="I445" s="160" t="s">
        <v>3473</v>
      </c>
      <c r="J445" s="161">
        <v>33300</v>
      </c>
      <c r="K445" s="160" t="s">
        <v>65</v>
      </c>
      <c r="L445" s="164">
        <v>24</v>
      </c>
      <c r="M445" s="246"/>
      <c r="N445" s="246"/>
      <c r="O445" s="247"/>
      <c r="P445" s="247"/>
      <c r="Q445" s="247"/>
      <c r="R445" s="247"/>
      <c r="S445" s="247"/>
      <c r="T445" s="238"/>
      <c r="U445" s="238"/>
      <c r="V445" s="238"/>
      <c r="W445" s="238"/>
      <c r="X445" s="238"/>
      <c r="Y445" s="238"/>
      <c r="Z445" s="238"/>
      <c r="AA445" s="238"/>
      <c r="AB445" s="239"/>
      <c r="AC445" s="238"/>
      <c r="AE445" s="156" t="e">
        <f>SUMIFS([5]HARGA!$B$2:$B$31,[5]HARGA!$A$2:$A$31,K445)</f>
        <v>#VALUE!</v>
      </c>
      <c r="AF445" s="156" t="e">
        <f t="shared" si="7"/>
        <v>#VALUE!</v>
      </c>
    </row>
    <row r="446" spans="1:32" s="157" customFormat="1" x14ac:dyDescent="0.25">
      <c r="A446" s="149" t="s">
        <v>2506</v>
      </c>
      <c r="B446" s="166" t="s">
        <v>4253</v>
      </c>
      <c r="C446" s="167">
        <v>44517</v>
      </c>
      <c r="D446" s="168">
        <v>118</v>
      </c>
      <c r="E446" s="166" t="s">
        <v>2541</v>
      </c>
      <c r="F446" s="166"/>
      <c r="G446" s="166" t="s">
        <v>2126</v>
      </c>
      <c r="H446" s="166" t="s">
        <v>2127</v>
      </c>
      <c r="I446" s="166" t="s">
        <v>4186</v>
      </c>
      <c r="J446" s="168">
        <v>10116</v>
      </c>
      <c r="K446" s="166" t="s">
        <v>279</v>
      </c>
      <c r="L446" s="171">
        <v>16</v>
      </c>
      <c r="M446" s="246"/>
      <c r="N446" s="246"/>
      <c r="O446" s="247"/>
      <c r="P446" s="247"/>
      <c r="Q446" s="247"/>
      <c r="R446" s="247"/>
      <c r="S446" s="247"/>
      <c r="T446" s="238"/>
      <c r="U446" s="238"/>
      <c r="V446" s="238"/>
      <c r="W446" s="238"/>
      <c r="X446" s="238"/>
      <c r="Y446" s="238"/>
      <c r="Z446" s="238"/>
      <c r="AA446" s="238"/>
      <c r="AB446" s="239"/>
      <c r="AC446" s="238"/>
      <c r="AE446" s="156" t="e">
        <f>SUMIFS([5]HARGA!$B$2:$B$31,[5]HARGA!$A$2:$A$31,K446)</f>
        <v>#VALUE!</v>
      </c>
      <c r="AF446" s="156" t="e">
        <f t="shared" si="7"/>
        <v>#VALUE!</v>
      </c>
    </row>
    <row r="447" spans="1:32" s="157" customFormat="1" x14ac:dyDescent="0.25">
      <c r="A447" s="149" t="s">
        <v>2506</v>
      </c>
      <c r="B447" s="160" t="s">
        <v>4254</v>
      </c>
      <c r="C447" s="248">
        <v>44517</v>
      </c>
      <c r="D447" s="161">
        <v>164</v>
      </c>
      <c r="E447" s="160" t="s">
        <v>2512</v>
      </c>
      <c r="F447" s="161">
        <v>5042483304</v>
      </c>
      <c r="G447" s="160" t="s">
        <v>2158</v>
      </c>
      <c r="H447" s="160" t="s">
        <v>82</v>
      </c>
      <c r="I447" s="160" t="s">
        <v>3488</v>
      </c>
      <c r="J447" s="161">
        <v>74559</v>
      </c>
      <c r="K447" s="160" t="s">
        <v>2524</v>
      </c>
      <c r="L447" s="164">
        <v>18</v>
      </c>
      <c r="M447" s="241">
        <v>44518</v>
      </c>
      <c r="N447" s="242" t="s">
        <v>2158</v>
      </c>
      <c r="O447" s="242" t="s">
        <v>82</v>
      </c>
      <c r="P447" s="242"/>
      <c r="Q447" s="243" t="s">
        <v>3483</v>
      </c>
      <c r="R447" s="234">
        <v>5042483304</v>
      </c>
      <c r="S447" s="245">
        <v>6008186569</v>
      </c>
      <c r="T447" s="236"/>
      <c r="U447" s="245">
        <v>18</v>
      </c>
      <c r="V447" s="236"/>
      <c r="W447" s="236"/>
      <c r="X447" s="236"/>
      <c r="Y447" s="237">
        <f>U447-L447</f>
        <v>0</v>
      </c>
      <c r="Z447" s="236"/>
      <c r="AA447" s="238"/>
      <c r="AB447" s="239"/>
      <c r="AC447" s="238"/>
      <c r="AE447" s="156" t="e">
        <f>SUMIFS([5]HARGA!$B$2:$B$31,[5]HARGA!$A$2:$A$31,K447)</f>
        <v>#VALUE!</v>
      </c>
      <c r="AF447" s="156" t="e">
        <f t="shared" si="7"/>
        <v>#VALUE!</v>
      </c>
    </row>
    <row r="448" spans="1:32" s="157" customFormat="1" x14ac:dyDescent="0.25">
      <c r="A448" s="149" t="s">
        <v>2506</v>
      </c>
      <c r="B448" s="160" t="s">
        <v>4254</v>
      </c>
      <c r="C448" s="248">
        <v>44517</v>
      </c>
      <c r="D448" s="161">
        <v>164</v>
      </c>
      <c r="E448" s="160" t="s">
        <v>2512</v>
      </c>
      <c r="F448" s="161">
        <v>5042483304</v>
      </c>
      <c r="G448" s="160" t="s">
        <v>2158</v>
      </c>
      <c r="H448" s="160" t="s">
        <v>82</v>
      </c>
      <c r="I448" s="160" t="s">
        <v>3488</v>
      </c>
      <c r="J448" s="161">
        <v>19310</v>
      </c>
      <c r="K448" s="160" t="s">
        <v>2525</v>
      </c>
      <c r="L448" s="164">
        <v>18</v>
      </c>
      <c r="M448" s="328"/>
      <c r="N448" s="236"/>
      <c r="O448" s="236"/>
      <c r="P448" s="236"/>
      <c r="Q448" s="236"/>
      <c r="R448" s="236"/>
      <c r="S448" s="236"/>
      <c r="T448" s="236"/>
      <c r="U448" s="236"/>
      <c r="V448" s="236"/>
      <c r="W448" s="236"/>
      <c r="X448" s="236"/>
      <c r="Y448" s="236"/>
      <c r="Z448" s="236"/>
      <c r="AA448" s="238"/>
      <c r="AB448" s="239"/>
      <c r="AC448" s="238"/>
      <c r="AE448" s="156" t="e">
        <f>SUMIFS([5]HARGA!$B$2:$B$31,[5]HARGA!$A$2:$A$31,K448)</f>
        <v>#VALUE!</v>
      </c>
      <c r="AF448" s="156" t="e">
        <f t="shared" si="7"/>
        <v>#VALUE!</v>
      </c>
    </row>
    <row r="449" spans="1:32" s="157" customFormat="1" x14ac:dyDescent="0.25">
      <c r="A449" s="149" t="s">
        <v>2506</v>
      </c>
      <c r="B449" s="160" t="s">
        <v>4254</v>
      </c>
      <c r="C449" s="248">
        <v>44517</v>
      </c>
      <c r="D449" s="161">
        <v>164</v>
      </c>
      <c r="E449" s="160" t="s">
        <v>2512</v>
      </c>
      <c r="F449" s="161">
        <v>5042483304</v>
      </c>
      <c r="G449" s="160" t="s">
        <v>2158</v>
      </c>
      <c r="H449" s="160" t="s">
        <v>82</v>
      </c>
      <c r="I449" s="160" t="s">
        <v>3488</v>
      </c>
      <c r="J449" s="160" t="s">
        <v>2517</v>
      </c>
      <c r="K449" s="160" t="s">
        <v>2518</v>
      </c>
      <c r="L449" s="164">
        <v>1152</v>
      </c>
      <c r="M449" s="328"/>
      <c r="N449" s="236"/>
      <c r="O449" s="236"/>
      <c r="P449" s="236"/>
      <c r="Q449" s="236"/>
      <c r="R449" s="236"/>
      <c r="S449" s="236"/>
      <c r="T449" s="245">
        <v>1152</v>
      </c>
      <c r="U449" s="236"/>
      <c r="V449" s="236"/>
      <c r="W449" s="236"/>
      <c r="X449" s="237">
        <f>T449-L449</f>
        <v>0</v>
      </c>
      <c r="Y449" s="236"/>
      <c r="Z449" s="236"/>
      <c r="AA449" s="238"/>
      <c r="AB449" s="239"/>
      <c r="AC449" s="238"/>
      <c r="AE449" s="156" t="e">
        <f>SUMIFS([5]HARGA!$B$2:$B$31,[5]HARGA!$A$2:$A$31,K449)</f>
        <v>#VALUE!</v>
      </c>
      <c r="AF449" s="156" t="e">
        <f t="shared" si="7"/>
        <v>#VALUE!</v>
      </c>
    </row>
    <row r="450" spans="1:32" s="157" customFormat="1" x14ac:dyDescent="0.25">
      <c r="A450" s="149" t="s">
        <v>2506</v>
      </c>
      <c r="B450" s="160" t="s">
        <v>4254</v>
      </c>
      <c r="C450" s="248">
        <v>44517</v>
      </c>
      <c r="D450" s="161">
        <v>164</v>
      </c>
      <c r="E450" s="160" t="s">
        <v>2512</v>
      </c>
      <c r="F450" s="161">
        <v>5042483304</v>
      </c>
      <c r="G450" s="160" t="s">
        <v>2158</v>
      </c>
      <c r="H450" s="160" t="s">
        <v>82</v>
      </c>
      <c r="I450" s="160" t="s">
        <v>3488</v>
      </c>
      <c r="J450" s="161">
        <v>33300</v>
      </c>
      <c r="K450" s="160" t="s">
        <v>65</v>
      </c>
      <c r="L450" s="164">
        <v>24</v>
      </c>
      <c r="M450" s="240"/>
      <c r="N450" s="240"/>
      <c r="O450" s="233"/>
      <c r="P450" s="233"/>
      <c r="Q450" s="233"/>
      <c r="R450" s="233"/>
      <c r="S450" s="233"/>
      <c r="T450" s="236"/>
      <c r="U450" s="236"/>
      <c r="V450" s="236"/>
      <c r="W450" s="236"/>
      <c r="X450" s="236"/>
      <c r="Y450" s="236"/>
      <c r="Z450" s="236"/>
      <c r="AA450" s="238"/>
      <c r="AB450" s="239"/>
      <c r="AC450" s="238"/>
      <c r="AE450" s="156" t="e">
        <f>SUMIFS([5]HARGA!$B$2:$B$31,[5]HARGA!$A$2:$A$31,K450)</f>
        <v>#VALUE!</v>
      </c>
      <c r="AF450" s="156" t="e">
        <f t="shared" si="7"/>
        <v>#VALUE!</v>
      </c>
    </row>
    <row r="451" spans="1:32" s="157" customFormat="1" x14ac:dyDescent="0.25">
      <c r="A451" s="149" t="s">
        <v>2506</v>
      </c>
      <c r="B451" s="160" t="s">
        <v>3495</v>
      </c>
      <c r="C451" s="248">
        <v>44517</v>
      </c>
      <c r="D451" s="161">
        <v>118</v>
      </c>
      <c r="E451" s="160" t="s">
        <v>2541</v>
      </c>
      <c r="F451" s="161">
        <v>5042488239</v>
      </c>
      <c r="G451" s="160" t="s">
        <v>3490</v>
      </c>
      <c r="H451" s="160" t="s">
        <v>796</v>
      </c>
      <c r="I451" s="160" t="s">
        <v>3494</v>
      </c>
      <c r="J451" s="161">
        <v>10116</v>
      </c>
      <c r="K451" s="160" t="s">
        <v>279</v>
      </c>
      <c r="L451" s="164">
        <v>32</v>
      </c>
      <c r="M451" s="325" t="s">
        <v>3489</v>
      </c>
      <c r="N451" s="325">
        <v>44517</v>
      </c>
      <c r="O451" s="233"/>
      <c r="P451" s="233"/>
      <c r="Q451" s="233"/>
      <c r="R451" s="233"/>
      <c r="S451" s="233"/>
      <c r="T451" s="236"/>
      <c r="U451" s="236"/>
      <c r="V451" s="236"/>
      <c r="W451" s="236"/>
      <c r="X451" s="236"/>
      <c r="Y451" s="236"/>
      <c r="Z451" s="236"/>
      <c r="AA451" s="238"/>
      <c r="AB451" s="239"/>
      <c r="AC451" s="238"/>
      <c r="AE451" s="156" t="e">
        <f>SUMIFS([5]HARGA!$B$2:$B$31,[5]HARGA!$A$2:$A$31,K451)</f>
        <v>#VALUE!</v>
      </c>
      <c r="AF451" s="156" t="e">
        <f t="shared" si="7"/>
        <v>#VALUE!</v>
      </c>
    </row>
    <row r="452" spans="1:32" s="157" customFormat="1" x14ac:dyDescent="0.25">
      <c r="A452" s="149" t="s">
        <v>2506</v>
      </c>
      <c r="B452" s="160" t="s">
        <v>4255</v>
      </c>
      <c r="C452" s="248">
        <v>44517</v>
      </c>
      <c r="D452" s="161">
        <v>164</v>
      </c>
      <c r="E452" s="160" t="s">
        <v>2512</v>
      </c>
      <c r="F452" s="161">
        <v>5042483975</v>
      </c>
      <c r="G452" s="160" t="s">
        <v>116</v>
      </c>
      <c r="H452" s="160" t="s">
        <v>117</v>
      </c>
      <c r="I452" s="160" t="s">
        <v>3500</v>
      </c>
      <c r="J452" s="161">
        <v>74559</v>
      </c>
      <c r="K452" s="160" t="s">
        <v>2524</v>
      </c>
      <c r="L452" s="164">
        <v>18</v>
      </c>
      <c r="M452" s="241">
        <v>44517</v>
      </c>
      <c r="N452" s="241" t="s">
        <v>587</v>
      </c>
      <c r="O452" s="242" t="s">
        <v>117</v>
      </c>
      <c r="P452" s="242"/>
      <c r="Q452" s="245">
        <v>21111200442</v>
      </c>
      <c r="R452" s="245">
        <v>5042483975</v>
      </c>
      <c r="S452" s="245">
        <v>6008186167</v>
      </c>
      <c r="T452" s="236"/>
      <c r="U452" s="245">
        <v>18</v>
      </c>
      <c r="V452" s="236"/>
      <c r="W452" s="236"/>
      <c r="X452" s="236"/>
      <c r="Y452" s="237">
        <f>U452-L452</f>
        <v>0</v>
      </c>
      <c r="Z452" s="236"/>
      <c r="AA452" s="238"/>
      <c r="AB452" s="239"/>
      <c r="AC452" s="238"/>
      <c r="AE452" s="156" t="e">
        <f>SUMIFS([5]HARGA!$B$2:$B$31,[5]HARGA!$A$2:$A$31,K452)</f>
        <v>#VALUE!</v>
      </c>
      <c r="AF452" s="156" t="e">
        <f t="shared" si="7"/>
        <v>#VALUE!</v>
      </c>
    </row>
    <row r="453" spans="1:32" s="157" customFormat="1" x14ac:dyDescent="0.25">
      <c r="A453" s="149" t="s">
        <v>2506</v>
      </c>
      <c r="B453" s="160" t="s">
        <v>4255</v>
      </c>
      <c r="C453" s="248">
        <v>44517</v>
      </c>
      <c r="D453" s="161">
        <v>164</v>
      </c>
      <c r="E453" s="160" t="s">
        <v>2512</v>
      </c>
      <c r="F453" s="161">
        <v>5042483975</v>
      </c>
      <c r="G453" s="160" t="s">
        <v>116</v>
      </c>
      <c r="H453" s="160" t="s">
        <v>117</v>
      </c>
      <c r="I453" s="160" t="s">
        <v>3500</v>
      </c>
      <c r="J453" s="161">
        <v>19310</v>
      </c>
      <c r="K453" s="160" t="s">
        <v>2525</v>
      </c>
      <c r="L453" s="164">
        <v>18</v>
      </c>
      <c r="M453" s="240"/>
      <c r="N453" s="240"/>
      <c r="O453" s="233"/>
      <c r="P453" s="233"/>
      <c r="Q453" s="233"/>
      <c r="R453" s="233"/>
      <c r="S453" s="233"/>
      <c r="T453" s="236"/>
      <c r="U453" s="236"/>
      <c r="V453" s="236"/>
      <c r="W453" s="236"/>
      <c r="X453" s="236"/>
      <c r="Y453" s="236"/>
      <c r="Z453" s="236"/>
      <c r="AA453" s="238"/>
      <c r="AB453" s="239"/>
      <c r="AC453" s="238"/>
      <c r="AE453" s="156" t="e">
        <f>SUMIFS([5]HARGA!$B$2:$B$31,[5]HARGA!$A$2:$A$31,K453)</f>
        <v>#VALUE!</v>
      </c>
      <c r="AF453" s="156" t="e">
        <f t="shared" si="7"/>
        <v>#VALUE!</v>
      </c>
    </row>
    <row r="454" spans="1:32" s="157" customFormat="1" x14ac:dyDescent="0.25">
      <c r="A454" s="149" t="s">
        <v>2506</v>
      </c>
      <c r="B454" s="182" t="s">
        <v>4255</v>
      </c>
      <c r="C454" s="187">
        <v>44517</v>
      </c>
      <c r="D454" s="181">
        <v>164</v>
      </c>
      <c r="E454" s="182" t="s">
        <v>2512</v>
      </c>
      <c r="F454" s="181">
        <v>5042483975</v>
      </c>
      <c r="G454" s="182" t="s">
        <v>116</v>
      </c>
      <c r="H454" s="182" t="s">
        <v>117</v>
      </c>
      <c r="I454" s="182" t="s">
        <v>3500</v>
      </c>
      <c r="J454" s="182" t="s">
        <v>2517</v>
      </c>
      <c r="K454" s="182" t="s">
        <v>2518</v>
      </c>
      <c r="L454" s="185">
        <v>1344</v>
      </c>
      <c r="M454" s="240"/>
      <c r="N454" s="246"/>
      <c r="O454" s="247"/>
      <c r="P454" s="247"/>
      <c r="Q454" s="247"/>
      <c r="R454" s="247"/>
      <c r="S454" s="247"/>
      <c r="T454" s="251">
        <v>1344</v>
      </c>
      <c r="U454" s="238"/>
      <c r="V454" s="238"/>
      <c r="W454" s="238"/>
      <c r="X454" s="253">
        <f>T454-L454</f>
        <v>0</v>
      </c>
      <c r="Y454" s="238"/>
      <c r="Z454" s="238"/>
      <c r="AA454" s="238"/>
      <c r="AB454" s="239"/>
      <c r="AC454" s="238"/>
      <c r="AE454" s="156" t="e">
        <f>SUMIFS([5]HARGA!$B$2:$B$31,[5]HARGA!$A$2:$A$31,K454)</f>
        <v>#VALUE!</v>
      </c>
      <c r="AF454" s="156" t="e">
        <f t="shared" si="7"/>
        <v>#VALUE!</v>
      </c>
    </row>
    <row r="455" spans="1:32" s="157" customFormat="1" x14ac:dyDescent="0.25">
      <c r="A455" s="149" t="s">
        <v>2506</v>
      </c>
      <c r="B455" s="182" t="s">
        <v>4255</v>
      </c>
      <c r="C455" s="187">
        <v>44517</v>
      </c>
      <c r="D455" s="181">
        <v>164</v>
      </c>
      <c r="E455" s="182" t="s">
        <v>2512</v>
      </c>
      <c r="F455" s="181">
        <v>5042483975</v>
      </c>
      <c r="G455" s="182" t="s">
        <v>116</v>
      </c>
      <c r="H455" s="182" t="s">
        <v>117</v>
      </c>
      <c r="I455" s="182" t="s">
        <v>3500</v>
      </c>
      <c r="J455" s="181">
        <v>33300</v>
      </c>
      <c r="K455" s="182" t="s">
        <v>65</v>
      </c>
      <c r="L455" s="185">
        <v>28</v>
      </c>
      <c r="M455" s="240"/>
      <c r="N455" s="246"/>
      <c r="O455" s="247"/>
      <c r="P455" s="247"/>
      <c r="Q455" s="247"/>
      <c r="R455" s="247"/>
      <c r="S455" s="247"/>
      <c r="T455" s="238"/>
      <c r="U455" s="238"/>
      <c r="V455" s="238"/>
      <c r="W455" s="238"/>
      <c r="X455" s="238"/>
      <c r="Y455" s="238"/>
      <c r="Z455" s="238"/>
      <c r="AA455" s="238"/>
      <c r="AB455" s="239"/>
      <c r="AC455" s="238"/>
      <c r="AE455" s="156" t="e">
        <f>SUMIFS([5]HARGA!$B$2:$B$31,[5]HARGA!$A$2:$A$31,K455)</f>
        <v>#VALUE!</v>
      </c>
      <c r="AF455" s="156" t="e">
        <f t="shared" si="7"/>
        <v>#VALUE!</v>
      </c>
    </row>
    <row r="456" spans="1:32" s="157" customFormat="1" x14ac:dyDescent="0.25">
      <c r="A456" s="149" t="s">
        <v>2506</v>
      </c>
      <c r="B456" s="182" t="s">
        <v>3661</v>
      </c>
      <c r="C456" s="187">
        <v>44517</v>
      </c>
      <c r="D456" s="182" t="s">
        <v>2531</v>
      </c>
      <c r="E456" s="182" t="s">
        <v>2532</v>
      </c>
      <c r="F456" s="182"/>
      <c r="G456" s="182" t="s">
        <v>417</v>
      </c>
      <c r="H456" s="182" t="s">
        <v>418</v>
      </c>
      <c r="I456" s="182" t="s">
        <v>3507</v>
      </c>
      <c r="J456" s="181">
        <v>74560</v>
      </c>
      <c r="K456" s="182" t="s">
        <v>377</v>
      </c>
      <c r="L456" s="185">
        <v>20</v>
      </c>
      <c r="M456" s="281">
        <v>44518</v>
      </c>
      <c r="N456" s="243" t="s">
        <v>417</v>
      </c>
      <c r="O456" s="243" t="s">
        <v>418</v>
      </c>
      <c r="P456" s="247" t="s">
        <v>4256</v>
      </c>
      <c r="Q456" s="315">
        <v>904021470002</v>
      </c>
      <c r="R456" s="243" t="s">
        <v>4257</v>
      </c>
      <c r="S456" s="243" t="s">
        <v>4258</v>
      </c>
      <c r="W456" s="243">
        <v>20</v>
      </c>
      <c r="X456" s="238"/>
      <c r="Y456" s="238"/>
      <c r="Z456" s="238"/>
      <c r="AA456" s="253">
        <f>W456-L456</f>
        <v>0</v>
      </c>
      <c r="AB456" s="239"/>
      <c r="AC456" s="238"/>
      <c r="AE456" s="156" t="e">
        <f>SUMIFS([5]HARGA!$B$2:$B$31,[5]HARGA!$A$2:$A$31,K456)</f>
        <v>#VALUE!</v>
      </c>
      <c r="AF456" s="156" t="e">
        <f t="shared" si="7"/>
        <v>#VALUE!</v>
      </c>
    </row>
    <row r="457" spans="1:32" s="157" customFormat="1" x14ac:dyDescent="0.25">
      <c r="A457" s="149" t="s">
        <v>2506</v>
      </c>
      <c r="B457" s="182" t="s">
        <v>3661</v>
      </c>
      <c r="C457" s="187">
        <v>44517</v>
      </c>
      <c r="D457" s="182" t="s">
        <v>2531</v>
      </c>
      <c r="E457" s="182" t="s">
        <v>2532</v>
      </c>
      <c r="F457" s="182"/>
      <c r="G457" s="182" t="s">
        <v>417</v>
      </c>
      <c r="H457" s="182" t="s">
        <v>418</v>
      </c>
      <c r="I457" s="182" t="s">
        <v>3507</v>
      </c>
      <c r="J457" s="181">
        <v>29310</v>
      </c>
      <c r="K457" s="182" t="s">
        <v>2539</v>
      </c>
      <c r="L457" s="185">
        <v>20</v>
      </c>
      <c r="M457" s="240"/>
      <c r="N457" s="240"/>
      <c r="O457" s="233"/>
      <c r="P457" s="233"/>
      <c r="Q457" s="247"/>
      <c r="R457" s="247"/>
      <c r="S457" s="247"/>
      <c r="T457" s="238"/>
      <c r="U457" s="238"/>
      <c r="V457" s="238"/>
      <c r="W457" s="238"/>
      <c r="X457" s="238"/>
      <c r="Y457" s="238"/>
      <c r="Z457" s="238"/>
      <c r="AA457" s="238"/>
      <c r="AB457" s="239"/>
      <c r="AC457" s="238"/>
      <c r="AE457" s="156" t="e">
        <f>SUMIFS([5]HARGA!$B$2:$B$31,[5]HARGA!$A$2:$A$31,K457)</f>
        <v>#VALUE!</v>
      </c>
      <c r="AF457" s="156" t="e">
        <f t="shared" si="7"/>
        <v>#VALUE!</v>
      </c>
    </row>
    <row r="458" spans="1:32" s="157" customFormat="1" ht="15.75" customHeight="1" x14ac:dyDescent="0.25">
      <c r="A458" s="149" t="s">
        <v>2506</v>
      </c>
      <c r="B458" s="182" t="s">
        <v>3661</v>
      </c>
      <c r="C458" s="187">
        <v>44517</v>
      </c>
      <c r="D458" s="182" t="s">
        <v>2531</v>
      </c>
      <c r="E458" s="182" t="s">
        <v>2532</v>
      </c>
      <c r="F458" s="182"/>
      <c r="G458" s="182" t="s">
        <v>417</v>
      </c>
      <c r="H458" s="182" t="s">
        <v>418</v>
      </c>
      <c r="I458" s="182" t="s">
        <v>3507</v>
      </c>
      <c r="J458" s="182" t="s">
        <v>2534</v>
      </c>
      <c r="K458" s="182" t="s">
        <v>2535</v>
      </c>
      <c r="L458" s="185">
        <v>1344</v>
      </c>
      <c r="M458" s="240"/>
      <c r="N458" s="240"/>
      <c r="O458" s="233"/>
      <c r="P458" s="233"/>
      <c r="Q458" s="247"/>
      <c r="R458" s="247"/>
      <c r="S458" s="247"/>
      <c r="T458" s="238"/>
      <c r="U458" s="238"/>
      <c r="V458" s="243">
        <v>1344</v>
      </c>
      <c r="W458" s="238"/>
      <c r="X458" s="238"/>
      <c r="Y458" s="238"/>
      <c r="Z458" s="253">
        <f>V458-L458</f>
        <v>0</v>
      </c>
      <c r="AA458" s="238"/>
      <c r="AB458" s="239"/>
      <c r="AC458" s="238"/>
      <c r="AE458" s="156" t="e">
        <f>SUMIFS([5]HARGA!$B$2:$B$31,[5]HARGA!$A$2:$A$31,K458)</f>
        <v>#VALUE!</v>
      </c>
      <c r="AF458" s="156" t="e">
        <f t="shared" si="7"/>
        <v>#VALUE!</v>
      </c>
    </row>
    <row r="459" spans="1:32" s="157" customFormat="1" x14ac:dyDescent="0.25">
      <c r="A459" s="149" t="s">
        <v>2506</v>
      </c>
      <c r="B459" s="160" t="s">
        <v>3519</v>
      </c>
      <c r="C459" s="248">
        <v>44518</v>
      </c>
      <c r="D459" s="161">
        <v>118</v>
      </c>
      <c r="E459" s="160" t="s">
        <v>2541</v>
      </c>
      <c r="F459" s="161">
        <v>5042431597</v>
      </c>
      <c r="G459" s="160" t="s">
        <v>458</v>
      </c>
      <c r="H459" s="160" t="s">
        <v>459</v>
      </c>
      <c r="I459" s="160" t="s">
        <v>3518</v>
      </c>
      <c r="J459" s="161">
        <v>10116</v>
      </c>
      <c r="K459" s="160" t="s">
        <v>279</v>
      </c>
      <c r="L459" s="164">
        <v>32</v>
      </c>
      <c r="M459" s="325" t="s">
        <v>3515</v>
      </c>
      <c r="N459" s="325">
        <v>44518</v>
      </c>
      <c r="O459" s="233"/>
      <c r="P459" s="233"/>
      <c r="Q459" s="247"/>
      <c r="R459" s="247"/>
      <c r="S459" s="247"/>
      <c r="T459" s="238"/>
      <c r="U459" s="238"/>
      <c r="V459" s="238"/>
      <c r="W459" s="238"/>
      <c r="X459" s="238"/>
      <c r="Y459" s="238"/>
      <c r="Z459" s="238"/>
      <c r="AA459" s="238"/>
      <c r="AB459" s="238"/>
      <c r="AC459" s="238"/>
      <c r="AE459" s="156" t="e">
        <f>SUMIFS([5]HARGA!$B$2:$B$31,[5]HARGA!$A$2:$A$31,K459)</f>
        <v>#VALUE!</v>
      </c>
      <c r="AF459" s="156" t="e">
        <f t="shared" si="7"/>
        <v>#VALUE!</v>
      </c>
    </row>
    <row r="460" spans="1:32" s="157" customFormat="1" x14ac:dyDescent="0.25">
      <c r="A460" s="149" t="s">
        <v>2506</v>
      </c>
      <c r="B460" s="172" t="s">
        <v>3534</v>
      </c>
      <c r="C460" s="173">
        <v>44517</v>
      </c>
      <c r="D460" s="172" t="s">
        <v>3118</v>
      </c>
      <c r="E460" s="172" t="s">
        <v>363</v>
      </c>
      <c r="F460" s="172"/>
      <c r="G460" s="172" t="s">
        <v>2126</v>
      </c>
      <c r="H460" s="172" t="s">
        <v>2127</v>
      </c>
      <c r="I460" s="172" t="s">
        <v>4259</v>
      </c>
      <c r="J460" s="174">
        <v>173022</v>
      </c>
      <c r="K460" s="172" t="s">
        <v>3533</v>
      </c>
      <c r="L460" s="177">
        <v>420</v>
      </c>
      <c r="M460" s="240" t="s">
        <v>4137</v>
      </c>
      <c r="N460" s="325" t="s">
        <v>3529</v>
      </c>
      <c r="O460" s="325">
        <v>44517</v>
      </c>
      <c r="P460" s="233"/>
      <c r="Q460" s="233"/>
      <c r="R460" s="247"/>
      <c r="S460" s="247"/>
      <c r="T460" s="238"/>
      <c r="U460" s="238"/>
      <c r="V460" s="238"/>
      <c r="W460" s="238"/>
      <c r="X460" s="238"/>
      <c r="Y460" s="238"/>
      <c r="Z460" s="238"/>
      <c r="AA460" s="238"/>
      <c r="AB460" s="239"/>
      <c r="AC460" s="238"/>
      <c r="AE460" s="156" t="e">
        <f>SUMIFS([5]HARGA!$B$2:$B$31,[5]HARGA!$A$2:$A$31,K460)</f>
        <v>#VALUE!</v>
      </c>
      <c r="AF460" s="156" t="e">
        <f t="shared" si="7"/>
        <v>#VALUE!</v>
      </c>
    </row>
    <row r="461" spans="1:32" s="157" customFormat="1" x14ac:dyDescent="0.25">
      <c r="A461" s="149" t="s">
        <v>2506</v>
      </c>
      <c r="B461" s="172" t="s">
        <v>3534</v>
      </c>
      <c r="C461" s="173">
        <v>44517</v>
      </c>
      <c r="D461" s="172" t="s">
        <v>3118</v>
      </c>
      <c r="E461" s="172" t="s">
        <v>363</v>
      </c>
      <c r="F461" s="172"/>
      <c r="G461" s="172" t="s">
        <v>2126</v>
      </c>
      <c r="H461" s="172" t="s">
        <v>2127</v>
      </c>
      <c r="I461" s="172" t="s">
        <v>4259</v>
      </c>
      <c r="J461" s="174">
        <v>70022</v>
      </c>
      <c r="K461" s="172" t="s">
        <v>3535</v>
      </c>
      <c r="L461" s="177">
        <v>8</v>
      </c>
      <c r="M461" s="240"/>
      <c r="N461" s="240"/>
      <c r="O461" s="233"/>
      <c r="P461" s="233"/>
      <c r="Q461" s="233"/>
      <c r="R461" s="247"/>
      <c r="S461" s="247"/>
      <c r="T461" s="238"/>
      <c r="U461" s="238"/>
      <c r="V461" s="238"/>
      <c r="W461" s="238"/>
      <c r="X461" s="238"/>
      <c r="Y461" s="238"/>
      <c r="Z461" s="238"/>
      <c r="AA461" s="238"/>
      <c r="AB461" s="239"/>
      <c r="AC461" s="238"/>
      <c r="AE461" s="156" t="e">
        <f>SUMIFS([5]HARGA!$B$2:$B$31,[5]HARGA!$A$2:$A$31,K461)</f>
        <v>#VALUE!</v>
      </c>
      <c r="AF461" s="156" t="e">
        <f t="shared" si="7"/>
        <v>#VALUE!</v>
      </c>
    </row>
    <row r="462" spans="1:32" s="157" customFormat="1" x14ac:dyDescent="0.25">
      <c r="A462" s="160" t="s">
        <v>2506</v>
      </c>
      <c r="B462" s="160" t="s">
        <v>4260</v>
      </c>
      <c r="C462" s="248">
        <v>44518</v>
      </c>
      <c r="D462" s="161">
        <v>164</v>
      </c>
      <c r="E462" s="160" t="s">
        <v>2512</v>
      </c>
      <c r="F462" s="161">
        <v>5042474675</v>
      </c>
      <c r="G462" s="160" t="s">
        <v>2572</v>
      </c>
      <c r="H462" s="160" t="s">
        <v>948</v>
      </c>
      <c r="I462" s="160" t="s">
        <v>3545</v>
      </c>
      <c r="J462" s="161">
        <v>74559</v>
      </c>
      <c r="K462" s="160" t="s">
        <v>2524</v>
      </c>
      <c r="L462" s="164">
        <v>18</v>
      </c>
      <c r="M462" s="305">
        <v>44519</v>
      </c>
      <c r="N462" s="241" t="s">
        <v>2572</v>
      </c>
      <c r="O462" s="242" t="s">
        <v>948</v>
      </c>
      <c r="P462" s="242"/>
      <c r="Q462" s="251">
        <v>21111200447</v>
      </c>
      <c r="R462" s="251">
        <v>5042474675</v>
      </c>
      <c r="S462" s="251">
        <v>6008190801</v>
      </c>
      <c r="U462" s="251">
        <v>18</v>
      </c>
      <c r="V462" s="238"/>
      <c r="W462" s="238"/>
      <c r="X462" s="238"/>
      <c r="Y462" s="253">
        <f>U462-L462</f>
        <v>0</v>
      </c>
      <c r="Z462" s="238"/>
      <c r="AA462" s="238"/>
      <c r="AB462" s="238"/>
      <c r="AC462" s="238"/>
      <c r="AE462" s="156" t="e">
        <f>SUMIFS([5]HARGA!$B$2:$B$31,[5]HARGA!$A$2:$A$31,K462)</f>
        <v>#VALUE!</v>
      </c>
      <c r="AF462" s="156" t="e">
        <f t="shared" si="7"/>
        <v>#VALUE!</v>
      </c>
    </row>
    <row r="463" spans="1:32" s="157" customFormat="1" x14ac:dyDescent="0.25">
      <c r="A463" s="160" t="s">
        <v>2506</v>
      </c>
      <c r="B463" s="160" t="s">
        <v>4260</v>
      </c>
      <c r="C463" s="248">
        <v>44518</v>
      </c>
      <c r="D463" s="161">
        <v>164</v>
      </c>
      <c r="E463" s="160" t="s">
        <v>2512</v>
      </c>
      <c r="F463" s="161">
        <v>5042474675</v>
      </c>
      <c r="G463" s="160" t="s">
        <v>2572</v>
      </c>
      <c r="H463" s="160" t="s">
        <v>948</v>
      </c>
      <c r="I463" s="160" t="s">
        <v>3545</v>
      </c>
      <c r="J463" s="161">
        <v>19310</v>
      </c>
      <c r="K463" s="160" t="s">
        <v>2525</v>
      </c>
      <c r="L463" s="164">
        <v>18</v>
      </c>
      <c r="M463" s="240"/>
      <c r="N463" s="240"/>
      <c r="O463" s="233"/>
      <c r="P463" s="233"/>
      <c r="Q463" s="247"/>
      <c r="R463" s="247"/>
      <c r="S463" s="247"/>
      <c r="T463" s="238"/>
      <c r="U463" s="238"/>
      <c r="V463" s="238"/>
      <c r="W463" s="238"/>
      <c r="X463" s="238"/>
      <c r="Y463" s="238"/>
      <c r="Z463" s="238"/>
      <c r="AA463" s="238"/>
      <c r="AB463" s="238"/>
      <c r="AC463" s="238"/>
      <c r="AE463" s="156" t="e">
        <f>SUMIFS([5]HARGA!$B$2:$B$31,[5]HARGA!$A$2:$A$31,K463)</f>
        <v>#VALUE!</v>
      </c>
      <c r="AF463" s="156" t="e">
        <f t="shared" si="7"/>
        <v>#VALUE!</v>
      </c>
    </row>
    <row r="464" spans="1:32" s="157" customFormat="1" x14ac:dyDescent="0.25">
      <c r="A464" s="160" t="s">
        <v>2506</v>
      </c>
      <c r="B464" s="160" t="s">
        <v>4260</v>
      </c>
      <c r="C464" s="248">
        <v>44518</v>
      </c>
      <c r="D464" s="161">
        <v>164</v>
      </c>
      <c r="E464" s="160" t="s">
        <v>2512</v>
      </c>
      <c r="F464" s="161">
        <v>5042474675</v>
      </c>
      <c r="G464" s="160" t="s">
        <v>2572</v>
      </c>
      <c r="H464" s="160" t="s">
        <v>948</v>
      </c>
      <c r="I464" s="160" t="s">
        <v>3545</v>
      </c>
      <c r="J464" s="160" t="s">
        <v>2517</v>
      </c>
      <c r="K464" s="160" t="s">
        <v>2518</v>
      </c>
      <c r="L464" s="164">
        <v>1344</v>
      </c>
      <c r="M464" s="240"/>
      <c r="N464" s="240"/>
      <c r="O464" s="233"/>
      <c r="P464" s="233"/>
      <c r="Q464" s="247"/>
      <c r="R464" s="247"/>
      <c r="S464" s="247"/>
      <c r="T464" s="251">
        <v>1344</v>
      </c>
      <c r="U464" s="238"/>
      <c r="V464" s="238"/>
      <c r="W464" s="238"/>
      <c r="X464" s="253">
        <f>T464-L464</f>
        <v>0</v>
      </c>
      <c r="Y464" s="238"/>
      <c r="Z464" s="238"/>
      <c r="AA464" s="238"/>
      <c r="AB464" s="238"/>
      <c r="AC464" s="238"/>
      <c r="AE464" s="156" t="e">
        <f>SUMIFS([5]HARGA!$B$2:$B$31,[5]HARGA!$A$2:$A$31,K464)</f>
        <v>#VALUE!</v>
      </c>
      <c r="AF464" s="156" t="e">
        <f t="shared" si="7"/>
        <v>#VALUE!</v>
      </c>
    </row>
    <row r="465" spans="1:32" s="157" customFormat="1" x14ac:dyDescent="0.25">
      <c r="A465" s="160" t="s">
        <v>2506</v>
      </c>
      <c r="B465" s="160" t="s">
        <v>4260</v>
      </c>
      <c r="C465" s="248">
        <v>44518</v>
      </c>
      <c r="D465" s="161">
        <v>164</v>
      </c>
      <c r="E465" s="160" t="s">
        <v>2512</v>
      </c>
      <c r="F465" s="161">
        <v>5042474675</v>
      </c>
      <c r="G465" s="160" t="s">
        <v>2572</v>
      </c>
      <c r="H465" s="160" t="s">
        <v>948</v>
      </c>
      <c r="I465" s="160" t="s">
        <v>3545</v>
      </c>
      <c r="J465" s="161">
        <v>33300</v>
      </c>
      <c r="K465" s="160" t="s">
        <v>65</v>
      </c>
      <c r="L465" s="164">
        <v>28</v>
      </c>
      <c r="M465" s="240"/>
      <c r="N465" s="240"/>
      <c r="O465" s="233"/>
      <c r="P465" s="233"/>
      <c r="Q465" s="247"/>
      <c r="R465" s="247"/>
      <c r="S465" s="247"/>
      <c r="T465" s="238"/>
      <c r="U465" s="238"/>
      <c r="V465" s="238"/>
      <c r="W465" s="238"/>
      <c r="X465" s="238"/>
      <c r="Y465" s="238"/>
      <c r="Z465" s="238"/>
      <c r="AA465" s="238"/>
      <c r="AB465" s="238"/>
      <c r="AC465" s="238"/>
      <c r="AE465" s="156" t="e">
        <f>SUMIFS([5]HARGA!$B$2:$B$31,[5]HARGA!$A$2:$A$31,K465)</f>
        <v>#VALUE!</v>
      </c>
      <c r="AF465" s="156" t="e">
        <f t="shared" si="7"/>
        <v>#VALUE!</v>
      </c>
    </row>
    <row r="466" spans="1:32" s="157" customFormat="1" x14ac:dyDescent="0.25">
      <c r="A466" s="160" t="s">
        <v>2506</v>
      </c>
      <c r="B466" s="160" t="s">
        <v>4261</v>
      </c>
      <c r="C466" s="248">
        <v>44518</v>
      </c>
      <c r="D466" s="161">
        <v>164</v>
      </c>
      <c r="E466" s="160" t="s">
        <v>2512</v>
      </c>
      <c r="F466" s="161">
        <v>5042490507</v>
      </c>
      <c r="G466" s="160" t="s">
        <v>629</v>
      </c>
      <c r="H466" s="160" t="s">
        <v>630</v>
      </c>
      <c r="I466" s="160" t="s">
        <v>3558</v>
      </c>
      <c r="J466" s="161">
        <v>74559</v>
      </c>
      <c r="K466" s="160" t="s">
        <v>2524</v>
      </c>
      <c r="L466" s="164">
        <v>15</v>
      </c>
      <c r="M466" s="241">
        <v>44518</v>
      </c>
      <c r="N466" s="241" t="s">
        <v>629</v>
      </c>
      <c r="O466" s="242" t="s">
        <v>630</v>
      </c>
      <c r="P466" s="242"/>
      <c r="Q466" s="251">
        <v>21111200329</v>
      </c>
      <c r="R466" s="251">
        <v>5042490507</v>
      </c>
      <c r="S466" s="251">
        <v>6008185311</v>
      </c>
      <c r="U466" s="251">
        <v>15</v>
      </c>
      <c r="V466" s="238"/>
      <c r="W466" s="238"/>
      <c r="X466" s="238"/>
      <c r="Y466" s="253">
        <f>U466-L466</f>
        <v>0</v>
      </c>
      <c r="Z466" s="238"/>
      <c r="AA466" s="238"/>
      <c r="AB466" s="238"/>
      <c r="AC466" s="238"/>
      <c r="AE466" s="156" t="e">
        <f>SUMIFS([5]HARGA!$B$2:$B$31,[5]HARGA!$A$2:$A$31,K466)</f>
        <v>#VALUE!</v>
      </c>
      <c r="AF466" s="156" t="e">
        <f t="shared" si="7"/>
        <v>#VALUE!</v>
      </c>
    </row>
    <row r="467" spans="1:32" s="157" customFormat="1" x14ac:dyDescent="0.25">
      <c r="A467" s="160" t="s">
        <v>2506</v>
      </c>
      <c r="B467" s="160" t="s">
        <v>4261</v>
      </c>
      <c r="C467" s="248">
        <v>44518</v>
      </c>
      <c r="D467" s="161">
        <v>164</v>
      </c>
      <c r="E467" s="160" t="s">
        <v>2512</v>
      </c>
      <c r="F467" s="161">
        <v>5042490507</v>
      </c>
      <c r="G467" s="160" t="s">
        <v>629</v>
      </c>
      <c r="H467" s="160" t="s">
        <v>630</v>
      </c>
      <c r="I467" s="160" t="s">
        <v>3558</v>
      </c>
      <c r="J467" s="161">
        <v>19310</v>
      </c>
      <c r="K467" s="160" t="s">
        <v>2525</v>
      </c>
      <c r="L467" s="164">
        <v>15</v>
      </c>
      <c r="M467" s="240"/>
      <c r="N467" s="240"/>
      <c r="O467" s="233"/>
      <c r="P467" s="233"/>
      <c r="Q467" s="247"/>
      <c r="R467" s="247"/>
      <c r="S467" s="247"/>
      <c r="T467" s="238"/>
      <c r="U467" s="238"/>
      <c r="V467" s="238"/>
      <c r="W467" s="238"/>
      <c r="X467" s="238"/>
      <c r="Y467" s="238"/>
      <c r="Z467" s="238"/>
      <c r="AA467" s="238"/>
      <c r="AB467" s="238"/>
      <c r="AC467" s="238"/>
      <c r="AE467" s="156" t="e">
        <f>SUMIFS([5]HARGA!$B$2:$B$31,[5]HARGA!$A$2:$A$31,K467)</f>
        <v>#VALUE!</v>
      </c>
      <c r="AF467" s="156" t="e">
        <f t="shared" si="7"/>
        <v>#VALUE!</v>
      </c>
    </row>
    <row r="468" spans="1:32" s="157" customFormat="1" x14ac:dyDescent="0.25">
      <c r="A468" s="160" t="s">
        <v>2506</v>
      </c>
      <c r="B468" s="160" t="s">
        <v>4261</v>
      </c>
      <c r="C468" s="248">
        <v>44518</v>
      </c>
      <c r="D468" s="161">
        <v>164</v>
      </c>
      <c r="E468" s="160" t="s">
        <v>2512</v>
      </c>
      <c r="F468" s="161">
        <v>5042490507</v>
      </c>
      <c r="G468" s="160" t="s">
        <v>629</v>
      </c>
      <c r="H468" s="160" t="s">
        <v>630</v>
      </c>
      <c r="I468" s="160" t="s">
        <v>3558</v>
      </c>
      <c r="J468" s="160" t="s">
        <v>2517</v>
      </c>
      <c r="K468" s="160" t="s">
        <v>2518</v>
      </c>
      <c r="L468" s="164">
        <v>1152</v>
      </c>
      <c r="M468" s="240"/>
      <c r="N468" s="240"/>
      <c r="O468" s="233"/>
      <c r="P468" s="233"/>
      <c r="Q468" s="247"/>
      <c r="R468" s="247"/>
      <c r="S468" s="247"/>
      <c r="T468" s="251">
        <v>1152</v>
      </c>
      <c r="U468" s="238"/>
      <c r="V468" s="238"/>
      <c r="W468" s="238"/>
      <c r="X468" s="253">
        <f>T468-L468</f>
        <v>0</v>
      </c>
      <c r="Y468" s="238"/>
      <c r="Z468" s="238"/>
      <c r="AA468" s="238"/>
      <c r="AB468" s="238"/>
      <c r="AC468" s="238"/>
      <c r="AE468" s="156" t="e">
        <f>SUMIFS([5]HARGA!$B$2:$B$31,[5]HARGA!$A$2:$A$31,K468)</f>
        <v>#VALUE!</v>
      </c>
      <c r="AF468" s="156" t="e">
        <f t="shared" si="7"/>
        <v>#VALUE!</v>
      </c>
    </row>
    <row r="469" spans="1:32" s="157" customFormat="1" x14ac:dyDescent="0.25">
      <c r="A469" s="160" t="s">
        <v>2506</v>
      </c>
      <c r="B469" s="160" t="s">
        <v>4261</v>
      </c>
      <c r="C469" s="248">
        <v>44518</v>
      </c>
      <c r="D469" s="161">
        <v>164</v>
      </c>
      <c r="E469" s="160" t="s">
        <v>2512</v>
      </c>
      <c r="F469" s="161">
        <v>5042490507</v>
      </c>
      <c r="G469" s="160" t="s">
        <v>629</v>
      </c>
      <c r="H469" s="160" t="s">
        <v>630</v>
      </c>
      <c r="I469" s="160" t="s">
        <v>3558</v>
      </c>
      <c r="J469" s="161">
        <v>33300</v>
      </c>
      <c r="K469" s="160" t="s">
        <v>65</v>
      </c>
      <c r="L469" s="164">
        <v>24</v>
      </c>
      <c r="M469" s="240"/>
      <c r="N469" s="240"/>
      <c r="O469" s="233"/>
      <c r="P469" s="233"/>
      <c r="Q469" s="247"/>
      <c r="R469" s="247"/>
      <c r="S469" s="247"/>
      <c r="T469" s="238"/>
      <c r="U469" s="238"/>
      <c r="V469" s="238"/>
      <c r="W469" s="238"/>
      <c r="X469" s="238"/>
      <c r="Y469" s="238"/>
      <c r="Z469" s="238"/>
      <c r="AA469" s="238"/>
      <c r="AB469" s="238"/>
      <c r="AC469" s="238"/>
      <c r="AE469" s="156" t="e">
        <f>SUMIFS([5]HARGA!$B$2:$B$31,[5]HARGA!$A$2:$A$31,K469)</f>
        <v>#VALUE!</v>
      </c>
      <c r="AF469" s="156" t="e">
        <f t="shared" ref="AF469:AF532" si="8">AE469*L469</f>
        <v>#VALUE!</v>
      </c>
    </row>
    <row r="470" spans="1:32" s="157" customFormat="1" x14ac:dyDescent="0.25">
      <c r="A470" s="160" t="s">
        <v>2506</v>
      </c>
      <c r="B470" s="160" t="s">
        <v>3563</v>
      </c>
      <c r="C470" s="248">
        <v>44518</v>
      </c>
      <c r="D470" s="161">
        <v>118</v>
      </c>
      <c r="E470" s="160" t="s">
        <v>2541</v>
      </c>
      <c r="F470" s="161">
        <v>5042489303</v>
      </c>
      <c r="G470" s="160" t="s">
        <v>1183</v>
      </c>
      <c r="H470" s="160" t="s">
        <v>1184</v>
      </c>
      <c r="I470" s="160" t="s">
        <v>3562</v>
      </c>
      <c r="J470" s="161">
        <v>10116</v>
      </c>
      <c r="K470" s="160" t="s">
        <v>279</v>
      </c>
      <c r="L470" s="164">
        <v>32</v>
      </c>
      <c r="M470" s="325" t="s">
        <v>3559</v>
      </c>
      <c r="N470" s="325">
        <v>44518</v>
      </c>
      <c r="O470" s="233"/>
      <c r="P470" s="233"/>
      <c r="Q470" s="247"/>
      <c r="R470" s="247"/>
      <c r="S470" s="247"/>
      <c r="T470" s="238"/>
      <c r="U470" s="238"/>
      <c r="V470" s="238"/>
      <c r="W470" s="238"/>
      <c r="X470" s="238"/>
      <c r="Y470" s="238"/>
      <c r="Z470" s="238"/>
      <c r="AA470" s="238"/>
      <c r="AB470" s="238"/>
      <c r="AC470" s="238"/>
      <c r="AE470" s="156" t="e">
        <f>SUMIFS([5]HARGA!$B$2:$B$31,[5]HARGA!$A$2:$A$31,K470)</f>
        <v>#VALUE!</v>
      </c>
      <c r="AF470" s="156" t="e">
        <f t="shared" si="8"/>
        <v>#VALUE!</v>
      </c>
    </row>
    <row r="471" spans="1:32" s="157" customFormat="1" x14ac:dyDescent="0.25">
      <c r="A471" s="160" t="s">
        <v>2506</v>
      </c>
      <c r="B471" s="160" t="s">
        <v>4262</v>
      </c>
      <c r="C471" s="248">
        <v>44518</v>
      </c>
      <c r="D471" s="161">
        <v>164</v>
      </c>
      <c r="E471" s="160" t="s">
        <v>2512</v>
      </c>
      <c r="F471" s="161">
        <v>5042488304</v>
      </c>
      <c r="G471" s="160" t="s">
        <v>2556</v>
      </c>
      <c r="H471" s="160" t="s">
        <v>606</v>
      </c>
      <c r="I471" s="160" t="s">
        <v>3571</v>
      </c>
      <c r="J471" s="161">
        <v>74559</v>
      </c>
      <c r="K471" s="160" t="s">
        <v>2524</v>
      </c>
      <c r="L471" s="164">
        <v>6</v>
      </c>
      <c r="M471" s="241">
        <v>44518</v>
      </c>
      <c r="N471" s="241" t="s">
        <v>605</v>
      </c>
      <c r="O471" s="242" t="s">
        <v>606</v>
      </c>
      <c r="P471" s="242"/>
      <c r="Q471" s="251">
        <v>21111200331</v>
      </c>
      <c r="R471" s="251">
        <v>5042488304</v>
      </c>
      <c r="S471" s="251">
        <v>6008188860</v>
      </c>
      <c r="U471" s="251">
        <v>6</v>
      </c>
      <c r="V471" s="238"/>
      <c r="W471" s="238"/>
      <c r="X471" s="238"/>
      <c r="Y471" s="253">
        <f>U471-L471</f>
        <v>0</v>
      </c>
      <c r="Z471" s="238"/>
      <c r="AA471" s="238"/>
      <c r="AB471" s="238"/>
      <c r="AC471" s="238"/>
      <c r="AE471" s="156" t="e">
        <f>SUMIFS([5]HARGA!$B$2:$B$31,[5]HARGA!$A$2:$A$31,K471)</f>
        <v>#VALUE!</v>
      </c>
      <c r="AF471" s="156" t="e">
        <f t="shared" si="8"/>
        <v>#VALUE!</v>
      </c>
    </row>
    <row r="472" spans="1:32" s="157" customFormat="1" x14ac:dyDescent="0.25">
      <c r="A472" s="160" t="s">
        <v>2506</v>
      </c>
      <c r="B472" s="160" t="s">
        <v>4262</v>
      </c>
      <c r="C472" s="248">
        <v>44518</v>
      </c>
      <c r="D472" s="161">
        <v>164</v>
      </c>
      <c r="E472" s="160" t="s">
        <v>2512</v>
      </c>
      <c r="F472" s="161">
        <v>5042488304</v>
      </c>
      <c r="G472" s="160" t="s">
        <v>2556</v>
      </c>
      <c r="H472" s="160" t="s">
        <v>606</v>
      </c>
      <c r="I472" s="160" t="s">
        <v>3571</v>
      </c>
      <c r="J472" s="161">
        <v>19310</v>
      </c>
      <c r="K472" s="160" t="s">
        <v>2525</v>
      </c>
      <c r="L472" s="164">
        <v>6</v>
      </c>
      <c r="M472" s="240"/>
      <c r="N472" s="240"/>
      <c r="O472" s="233"/>
      <c r="P472" s="233"/>
      <c r="Q472" s="247"/>
      <c r="R472" s="247"/>
      <c r="S472" s="247"/>
      <c r="T472" s="238"/>
      <c r="U472" s="238"/>
      <c r="V472" s="238"/>
      <c r="W472" s="238"/>
      <c r="X472" s="238"/>
      <c r="Y472" s="238"/>
      <c r="Z472" s="238"/>
      <c r="AA472" s="238"/>
      <c r="AB472" s="238"/>
      <c r="AC472" s="238"/>
      <c r="AE472" s="156" t="e">
        <f>SUMIFS([5]HARGA!$B$2:$B$31,[5]HARGA!$A$2:$A$31,K472)</f>
        <v>#VALUE!</v>
      </c>
      <c r="AF472" s="156" t="e">
        <f t="shared" si="8"/>
        <v>#VALUE!</v>
      </c>
    </row>
    <row r="473" spans="1:32" s="157" customFormat="1" x14ac:dyDescent="0.25">
      <c r="A473" s="160" t="s">
        <v>2506</v>
      </c>
      <c r="B473" s="160" t="s">
        <v>4262</v>
      </c>
      <c r="C473" s="248">
        <v>44518</v>
      </c>
      <c r="D473" s="161">
        <v>164</v>
      </c>
      <c r="E473" s="160" t="s">
        <v>2512</v>
      </c>
      <c r="F473" s="161">
        <v>5042488304</v>
      </c>
      <c r="G473" s="160" t="s">
        <v>2556</v>
      </c>
      <c r="H473" s="160" t="s">
        <v>606</v>
      </c>
      <c r="I473" s="160" t="s">
        <v>3571</v>
      </c>
      <c r="J473" s="160" t="s">
        <v>2517</v>
      </c>
      <c r="K473" s="160" t="s">
        <v>2518</v>
      </c>
      <c r="L473" s="164">
        <v>1152</v>
      </c>
      <c r="M473" s="240"/>
      <c r="N473" s="240"/>
      <c r="O473" s="233"/>
      <c r="P473" s="233"/>
      <c r="Q473" s="247"/>
      <c r="R473" s="247"/>
      <c r="S473" s="247"/>
      <c r="T473" s="251">
        <v>1152</v>
      </c>
      <c r="U473" s="238"/>
      <c r="V473" s="238"/>
      <c r="W473" s="238"/>
      <c r="X473" s="253">
        <f>T473-L473</f>
        <v>0</v>
      </c>
      <c r="Y473" s="238"/>
      <c r="Z473" s="238"/>
      <c r="AA473" s="238"/>
      <c r="AB473" s="238"/>
      <c r="AC473" s="238"/>
      <c r="AE473" s="156" t="e">
        <f>SUMIFS([5]HARGA!$B$2:$B$31,[5]HARGA!$A$2:$A$31,K473)</f>
        <v>#VALUE!</v>
      </c>
      <c r="AF473" s="156" t="e">
        <f t="shared" si="8"/>
        <v>#VALUE!</v>
      </c>
    </row>
    <row r="474" spans="1:32" s="157" customFormat="1" x14ac:dyDescent="0.25">
      <c r="A474" s="160" t="s">
        <v>2506</v>
      </c>
      <c r="B474" s="160" t="s">
        <v>4262</v>
      </c>
      <c r="C474" s="248">
        <v>44518</v>
      </c>
      <c r="D474" s="161">
        <v>164</v>
      </c>
      <c r="E474" s="160" t="s">
        <v>2512</v>
      </c>
      <c r="F474" s="161">
        <v>5042488304</v>
      </c>
      <c r="G474" s="160" t="s">
        <v>2556</v>
      </c>
      <c r="H474" s="160" t="s">
        <v>606</v>
      </c>
      <c r="I474" s="160" t="s">
        <v>3571</v>
      </c>
      <c r="J474" s="161">
        <v>33300</v>
      </c>
      <c r="K474" s="160" t="s">
        <v>65</v>
      </c>
      <c r="L474" s="164">
        <v>24</v>
      </c>
      <c r="M474" s="240"/>
      <c r="N474" s="240"/>
      <c r="O474" s="233"/>
      <c r="P474" s="233"/>
      <c r="Q474" s="247"/>
      <c r="R474" s="247"/>
      <c r="S474" s="247"/>
      <c r="T474" s="238"/>
      <c r="U474" s="238"/>
      <c r="V474" s="238"/>
      <c r="W474" s="238"/>
      <c r="X474" s="238"/>
      <c r="Y474" s="238"/>
      <c r="Z474" s="238"/>
      <c r="AA474" s="238"/>
      <c r="AB474" s="238"/>
      <c r="AC474" s="238"/>
      <c r="AE474" s="156" t="e">
        <f>SUMIFS([5]HARGA!$B$2:$B$31,[5]HARGA!$A$2:$A$31,K474)</f>
        <v>#VALUE!</v>
      </c>
      <c r="AF474" s="156" t="e">
        <f t="shared" si="8"/>
        <v>#VALUE!</v>
      </c>
    </row>
    <row r="475" spans="1:32" s="157" customFormat="1" x14ac:dyDescent="0.25">
      <c r="A475" s="160" t="s">
        <v>2506</v>
      </c>
      <c r="B475" s="172" t="s">
        <v>3576</v>
      </c>
      <c r="C475" s="173">
        <v>44518</v>
      </c>
      <c r="D475" s="174">
        <v>118</v>
      </c>
      <c r="E475" s="172" t="s">
        <v>2541</v>
      </c>
      <c r="F475" s="174">
        <v>50424777790</v>
      </c>
      <c r="G475" s="172" t="s">
        <v>274</v>
      </c>
      <c r="H475" s="172" t="s">
        <v>275</v>
      </c>
      <c r="I475" s="172" t="s">
        <v>4263</v>
      </c>
      <c r="J475" s="174">
        <v>74561</v>
      </c>
      <c r="K475" s="172" t="s">
        <v>303</v>
      </c>
      <c r="L475" s="177">
        <v>1280</v>
      </c>
      <c r="M475" s="240" t="s">
        <v>4137</v>
      </c>
      <c r="N475" s="325" t="s">
        <v>3572</v>
      </c>
      <c r="O475" s="325">
        <v>44518</v>
      </c>
      <c r="P475" s="233"/>
      <c r="Q475" s="247"/>
      <c r="R475" s="247"/>
      <c r="S475" s="247"/>
      <c r="T475" s="238"/>
      <c r="U475" s="238"/>
      <c r="V475" s="238"/>
      <c r="W475" s="238"/>
      <c r="X475" s="238"/>
      <c r="Y475" s="238"/>
      <c r="Z475" s="238"/>
      <c r="AA475" s="238"/>
      <c r="AB475" s="238"/>
      <c r="AC475" s="238"/>
      <c r="AE475" s="156" t="e">
        <f>SUMIFS([5]HARGA!$B$2:$B$31,[5]HARGA!$A$2:$A$31,K475)</f>
        <v>#VALUE!</v>
      </c>
      <c r="AF475" s="156" t="e">
        <f t="shared" si="8"/>
        <v>#VALUE!</v>
      </c>
    </row>
    <row r="476" spans="1:32" s="157" customFormat="1" x14ac:dyDescent="0.25">
      <c r="A476" s="160" t="s">
        <v>2506</v>
      </c>
      <c r="B476" s="172" t="s">
        <v>3576</v>
      </c>
      <c r="C476" s="173">
        <v>44518</v>
      </c>
      <c r="D476" s="174">
        <v>118</v>
      </c>
      <c r="E476" s="172" t="s">
        <v>2541</v>
      </c>
      <c r="F476" s="174">
        <v>50424777790</v>
      </c>
      <c r="G476" s="172" t="s">
        <v>274</v>
      </c>
      <c r="H476" s="172" t="s">
        <v>275</v>
      </c>
      <c r="I476" s="172" t="s">
        <v>4263</v>
      </c>
      <c r="J476" s="174">
        <v>10116</v>
      </c>
      <c r="K476" s="172" t="s">
        <v>279</v>
      </c>
      <c r="L476" s="177">
        <v>32</v>
      </c>
      <c r="M476" s="240"/>
      <c r="N476" s="240"/>
      <c r="O476" s="233"/>
      <c r="P476" s="233"/>
      <c r="Q476" s="247"/>
      <c r="R476" s="247"/>
      <c r="S476" s="247"/>
      <c r="T476" s="238"/>
      <c r="U476" s="238"/>
      <c r="V476" s="238"/>
      <c r="W476" s="238"/>
      <c r="X476" s="238"/>
      <c r="Y476" s="238"/>
      <c r="Z476" s="238"/>
      <c r="AA476" s="238"/>
      <c r="AB476" s="238"/>
      <c r="AC476" s="238"/>
      <c r="AE476" s="156" t="e">
        <f>SUMIFS([5]HARGA!$B$2:$B$31,[5]HARGA!$A$2:$A$31,K476)</f>
        <v>#VALUE!</v>
      </c>
      <c r="AF476" s="156" t="e">
        <f t="shared" si="8"/>
        <v>#VALUE!</v>
      </c>
    </row>
    <row r="477" spans="1:32" s="157" customFormat="1" x14ac:dyDescent="0.25">
      <c r="A477" s="160" t="s">
        <v>2506</v>
      </c>
      <c r="B477" s="160" t="s">
        <v>3578</v>
      </c>
      <c r="C477" s="248">
        <v>44517</v>
      </c>
      <c r="D477" s="161">
        <v>118</v>
      </c>
      <c r="E477" s="160" t="s">
        <v>2541</v>
      </c>
      <c r="F477" s="161">
        <v>50424777790</v>
      </c>
      <c r="G477" s="160" t="s">
        <v>274</v>
      </c>
      <c r="H477" s="160" t="s">
        <v>275</v>
      </c>
      <c r="I477" s="160" t="s">
        <v>3575</v>
      </c>
      <c r="J477" s="161">
        <v>10116</v>
      </c>
      <c r="K477" s="160" t="s">
        <v>279</v>
      </c>
      <c r="L477" s="164">
        <v>32</v>
      </c>
      <c r="M477" s="325" t="s">
        <v>3577</v>
      </c>
      <c r="N477" s="325">
        <v>44517</v>
      </c>
      <c r="O477" s="233"/>
      <c r="P477" s="233"/>
      <c r="Q477" s="247"/>
      <c r="R477" s="247"/>
      <c r="S477" s="247"/>
      <c r="T477" s="238"/>
      <c r="U477" s="238"/>
      <c r="V477" s="238"/>
      <c r="W477" s="238"/>
      <c r="X477" s="238"/>
      <c r="Y477" s="238"/>
      <c r="Z477" s="238"/>
      <c r="AA477" s="238"/>
      <c r="AB477" s="239"/>
      <c r="AC477" s="238"/>
      <c r="AE477" s="156" t="e">
        <f>SUMIFS([5]HARGA!$B$2:$B$31,[5]HARGA!$A$2:$A$31,K477)</f>
        <v>#VALUE!</v>
      </c>
      <c r="AF477" s="156" t="e">
        <f t="shared" si="8"/>
        <v>#VALUE!</v>
      </c>
    </row>
    <row r="478" spans="1:32" s="157" customFormat="1" x14ac:dyDescent="0.25">
      <c r="A478" s="149" t="s">
        <v>2506</v>
      </c>
      <c r="B478" s="160" t="s">
        <v>3580</v>
      </c>
      <c r="C478" s="248">
        <v>44518</v>
      </c>
      <c r="D478" s="161">
        <v>118</v>
      </c>
      <c r="E478" s="160" t="s">
        <v>2541</v>
      </c>
      <c r="F478" s="160"/>
      <c r="G478" s="160" t="s">
        <v>2126</v>
      </c>
      <c r="H478" s="160" t="s">
        <v>2127</v>
      </c>
      <c r="I478" s="160" t="s">
        <v>4264</v>
      </c>
      <c r="J478" s="161">
        <v>10116</v>
      </c>
      <c r="K478" s="160" t="s">
        <v>279</v>
      </c>
      <c r="L478" s="164">
        <v>16</v>
      </c>
      <c r="M478" s="325" t="s">
        <v>3579</v>
      </c>
      <c r="N478" s="325">
        <v>44518</v>
      </c>
      <c r="O478" s="233"/>
      <c r="P478" s="233"/>
      <c r="Q478" s="247"/>
      <c r="R478" s="247"/>
      <c r="S478" s="247"/>
      <c r="T478" s="238"/>
      <c r="U478" s="238"/>
      <c r="V478" s="238"/>
      <c r="W478" s="238"/>
      <c r="X478" s="238"/>
      <c r="Y478" s="238"/>
      <c r="Z478" s="238"/>
      <c r="AA478" s="238"/>
      <c r="AB478" s="238"/>
      <c r="AC478" s="238"/>
      <c r="AE478" s="156" t="e">
        <f>SUMIFS([5]HARGA!$B$2:$B$31,[5]HARGA!$A$2:$A$31,K478)</f>
        <v>#VALUE!</v>
      </c>
      <c r="AF478" s="156" t="e">
        <f t="shared" si="8"/>
        <v>#VALUE!</v>
      </c>
    </row>
    <row r="479" spans="1:32" s="157" customFormat="1" x14ac:dyDescent="0.25">
      <c r="A479" s="149" t="s">
        <v>2506</v>
      </c>
      <c r="B479" s="160" t="s">
        <v>3586</v>
      </c>
      <c r="C479" s="248">
        <v>44518</v>
      </c>
      <c r="D479" s="161">
        <v>118</v>
      </c>
      <c r="E479" s="160" t="s">
        <v>2541</v>
      </c>
      <c r="F479" s="161">
        <v>5042504231</v>
      </c>
      <c r="G479" s="160" t="s">
        <v>797</v>
      </c>
      <c r="H479" s="160" t="s">
        <v>798</v>
      </c>
      <c r="I479" s="160" t="s">
        <v>3585</v>
      </c>
      <c r="J479" s="161">
        <v>10116</v>
      </c>
      <c r="K479" s="160" t="s">
        <v>279</v>
      </c>
      <c r="L479" s="164">
        <v>32</v>
      </c>
      <c r="M479" s="325" t="s">
        <v>3581</v>
      </c>
      <c r="N479" s="325">
        <v>44518</v>
      </c>
      <c r="O479" s="233"/>
      <c r="P479" s="233"/>
      <c r="Q479" s="247"/>
      <c r="R479" s="247"/>
      <c r="S479" s="247"/>
      <c r="T479" s="238"/>
      <c r="U479" s="238"/>
      <c r="V479" s="238"/>
      <c r="W479" s="238"/>
      <c r="X479" s="238"/>
      <c r="Y479" s="238"/>
      <c r="Z479" s="238"/>
      <c r="AA479" s="238"/>
      <c r="AB479" s="238"/>
      <c r="AC479" s="238"/>
      <c r="AE479" s="156" t="e">
        <f>SUMIFS([5]HARGA!$B$2:$B$31,[5]HARGA!$A$2:$A$31,K479)</f>
        <v>#VALUE!</v>
      </c>
      <c r="AF479" s="156" t="e">
        <f t="shared" si="8"/>
        <v>#VALUE!</v>
      </c>
    </row>
    <row r="480" spans="1:32" s="157" customFormat="1" x14ac:dyDescent="0.25">
      <c r="A480" s="149" t="s">
        <v>2506</v>
      </c>
      <c r="B480" s="160" t="s">
        <v>4265</v>
      </c>
      <c r="C480" s="248">
        <v>44518</v>
      </c>
      <c r="D480" s="161">
        <v>164</v>
      </c>
      <c r="E480" s="160" t="s">
        <v>2512</v>
      </c>
      <c r="F480" s="161">
        <v>5042494135</v>
      </c>
      <c r="G480" s="160" t="s">
        <v>2680</v>
      </c>
      <c r="H480" s="160" t="s">
        <v>261</v>
      </c>
      <c r="I480" s="160" t="s">
        <v>4266</v>
      </c>
      <c r="J480" s="161">
        <v>74559</v>
      </c>
      <c r="K480" s="160" t="s">
        <v>2524</v>
      </c>
      <c r="L480" s="164">
        <v>18</v>
      </c>
      <c r="M480" s="299">
        <v>44523</v>
      </c>
      <c r="N480" s="160" t="s">
        <v>2680</v>
      </c>
      <c r="O480" s="160" t="s">
        <v>261</v>
      </c>
      <c r="P480" s="233"/>
      <c r="Q480" s="234" t="s">
        <v>4267</v>
      </c>
      <c r="R480" s="161">
        <v>5042494135</v>
      </c>
      <c r="S480" s="234">
        <v>6008196995</v>
      </c>
      <c r="U480" s="238">
        <v>18</v>
      </c>
      <c r="V480" s="238"/>
      <c r="W480" s="238"/>
      <c r="X480" s="238"/>
      <c r="Y480" s="253">
        <f>U480-L480</f>
        <v>0</v>
      </c>
      <c r="Z480" s="238"/>
      <c r="AA480" s="238"/>
      <c r="AB480" s="238"/>
      <c r="AC480" s="238"/>
      <c r="AE480" s="156" t="e">
        <f>SUMIFS([5]HARGA!$B$2:$B$31,[5]HARGA!$A$2:$A$31,K480)</f>
        <v>#VALUE!</v>
      </c>
      <c r="AF480" s="156" t="e">
        <f t="shared" si="8"/>
        <v>#VALUE!</v>
      </c>
    </row>
    <row r="481" spans="1:32" s="157" customFormat="1" x14ac:dyDescent="0.25">
      <c r="A481" s="149" t="s">
        <v>2506</v>
      </c>
      <c r="B481" s="160" t="s">
        <v>4265</v>
      </c>
      <c r="C481" s="248">
        <v>44518</v>
      </c>
      <c r="D481" s="161">
        <v>164</v>
      </c>
      <c r="E481" s="160" t="s">
        <v>2512</v>
      </c>
      <c r="F481" s="161">
        <v>5042494135</v>
      </c>
      <c r="G481" s="160" t="s">
        <v>2680</v>
      </c>
      <c r="H481" s="160" t="s">
        <v>261</v>
      </c>
      <c r="I481" s="160" t="s">
        <v>4266</v>
      </c>
      <c r="J481" s="161">
        <v>19310</v>
      </c>
      <c r="K481" s="160" t="s">
        <v>2525</v>
      </c>
      <c r="L481" s="164">
        <v>18</v>
      </c>
      <c r="M481" s="240"/>
      <c r="N481" s="240"/>
      <c r="O481" s="233"/>
      <c r="P481" s="233"/>
      <c r="Q481" s="247"/>
      <c r="R481" s="247"/>
      <c r="S481" s="247"/>
      <c r="T481" s="238"/>
      <c r="U481" s="238"/>
      <c r="V481" s="238"/>
      <c r="W481" s="238"/>
      <c r="X481" s="238"/>
      <c r="Y481" s="238"/>
      <c r="Z481" s="238"/>
      <c r="AA481" s="238"/>
      <c r="AB481" s="238"/>
      <c r="AC481" s="238"/>
      <c r="AE481" s="156" t="e">
        <f>SUMIFS([5]HARGA!$B$2:$B$31,[5]HARGA!$A$2:$A$31,K481)</f>
        <v>#VALUE!</v>
      </c>
      <c r="AF481" s="156" t="e">
        <f t="shared" si="8"/>
        <v>#VALUE!</v>
      </c>
    </row>
    <row r="482" spans="1:32" s="157" customFormat="1" x14ac:dyDescent="0.25">
      <c r="A482" s="149" t="s">
        <v>2506</v>
      </c>
      <c r="B482" s="160" t="s">
        <v>4265</v>
      </c>
      <c r="C482" s="248">
        <v>44518</v>
      </c>
      <c r="D482" s="161">
        <v>164</v>
      </c>
      <c r="E482" s="160" t="s">
        <v>2512</v>
      </c>
      <c r="F482" s="161">
        <v>5042494135</v>
      </c>
      <c r="G482" s="160" t="s">
        <v>2680</v>
      </c>
      <c r="H482" s="160" t="s">
        <v>261</v>
      </c>
      <c r="I482" s="160" t="s">
        <v>4266</v>
      </c>
      <c r="J482" s="160" t="s">
        <v>2517</v>
      </c>
      <c r="K482" s="160" t="s">
        <v>2518</v>
      </c>
      <c r="L482" s="164">
        <v>1152</v>
      </c>
      <c r="M482" s="240"/>
      <c r="N482" s="240"/>
      <c r="O482" s="233"/>
      <c r="P482" s="233"/>
      <c r="Q482" s="247"/>
      <c r="R482" s="247"/>
      <c r="S482" s="247"/>
      <c r="T482" s="234">
        <v>1152</v>
      </c>
      <c r="U482" s="238"/>
      <c r="V482" s="238"/>
      <c r="W482" s="238"/>
      <c r="X482" s="253">
        <f>T482-L482</f>
        <v>0</v>
      </c>
      <c r="Y482" s="238"/>
      <c r="Z482" s="238"/>
      <c r="AA482" s="238"/>
      <c r="AB482" s="238"/>
      <c r="AC482" s="238"/>
      <c r="AE482" s="156" t="e">
        <f>SUMIFS([5]HARGA!$B$2:$B$31,[5]HARGA!$A$2:$A$31,K482)</f>
        <v>#VALUE!</v>
      </c>
      <c r="AF482" s="156" t="e">
        <f t="shared" si="8"/>
        <v>#VALUE!</v>
      </c>
    </row>
    <row r="483" spans="1:32" s="157" customFormat="1" x14ac:dyDescent="0.25">
      <c r="A483" s="149" t="s">
        <v>2506</v>
      </c>
      <c r="B483" s="160" t="s">
        <v>4265</v>
      </c>
      <c r="C483" s="248">
        <v>44518</v>
      </c>
      <c r="D483" s="161">
        <v>164</v>
      </c>
      <c r="E483" s="160" t="s">
        <v>2512</v>
      </c>
      <c r="F483" s="161">
        <v>5042494135</v>
      </c>
      <c r="G483" s="160" t="s">
        <v>2680</v>
      </c>
      <c r="H483" s="160" t="s">
        <v>261</v>
      </c>
      <c r="I483" s="160" t="s">
        <v>4266</v>
      </c>
      <c r="J483" s="161">
        <v>33300</v>
      </c>
      <c r="K483" s="160" t="s">
        <v>65</v>
      </c>
      <c r="L483" s="164">
        <v>24</v>
      </c>
      <c r="M483" s="240"/>
      <c r="N483" s="240"/>
      <c r="O483" s="233"/>
      <c r="P483" s="233"/>
      <c r="Q483" s="247"/>
      <c r="R483" s="247"/>
      <c r="S483" s="247"/>
      <c r="T483" s="238"/>
      <c r="U483" s="238"/>
      <c r="V483" s="238"/>
      <c r="W483" s="238"/>
      <c r="X483" s="238"/>
      <c r="Y483" s="238"/>
      <c r="Z483" s="238"/>
      <c r="AA483" s="238"/>
      <c r="AB483" s="238"/>
      <c r="AC483" s="238"/>
      <c r="AE483" s="156" t="e">
        <f>SUMIFS([5]HARGA!$B$2:$B$31,[5]HARGA!$A$2:$A$31,K483)</f>
        <v>#VALUE!</v>
      </c>
      <c r="AF483" s="156" t="e">
        <f t="shared" si="8"/>
        <v>#VALUE!</v>
      </c>
    </row>
    <row r="484" spans="1:32" s="157" customFormat="1" x14ac:dyDescent="0.25">
      <c r="A484" s="149" t="s">
        <v>2506</v>
      </c>
      <c r="B484" s="160" t="s">
        <v>4268</v>
      </c>
      <c r="C484" s="248">
        <v>44518</v>
      </c>
      <c r="D484" s="161">
        <v>164</v>
      </c>
      <c r="E484" s="160" t="s">
        <v>2512</v>
      </c>
      <c r="F484" s="161">
        <v>5042497935</v>
      </c>
      <c r="G484" s="160" t="s">
        <v>3268</v>
      </c>
      <c r="H484" s="160" t="s">
        <v>539</v>
      </c>
      <c r="I484" s="160" t="s">
        <v>3594</v>
      </c>
      <c r="J484" s="161">
        <v>74559</v>
      </c>
      <c r="K484" s="160" t="s">
        <v>2524</v>
      </c>
      <c r="L484" s="164">
        <v>18</v>
      </c>
      <c r="M484" s="305">
        <v>44519</v>
      </c>
      <c r="N484" s="241" t="s">
        <v>4138</v>
      </c>
      <c r="O484" s="242" t="s">
        <v>539</v>
      </c>
      <c r="P484" s="242"/>
      <c r="Q484" s="282" t="s">
        <v>3592</v>
      </c>
      <c r="R484" s="296">
        <v>5042497935</v>
      </c>
      <c r="S484" s="251">
        <v>6008189060</v>
      </c>
      <c r="U484" s="251">
        <v>18</v>
      </c>
      <c r="V484" s="238"/>
      <c r="W484" s="238"/>
      <c r="X484" s="238"/>
      <c r="Y484" s="253">
        <f>U484-L484</f>
        <v>0</v>
      </c>
      <c r="Z484" s="238"/>
      <c r="AA484" s="238"/>
      <c r="AB484" s="238"/>
      <c r="AC484" s="238"/>
      <c r="AE484" s="156" t="e">
        <f>SUMIFS([5]HARGA!$B$2:$B$31,[5]HARGA!$A$2:$A$31,K484)</f>
        <v>#VALUE!</v>
      </c>
      <c r="AF484" s="156" t="e">
        <f t="shared" si="8"/>
        <v>#VALUE!</v>
      </c>
    </row>
    <row r="485" spans="1:32" s="157" customFormat="1" x14ac:dyDescent="0.25">
      <c r="A485" s="149" t="s">
        <v>2506</v>
      </c>
      <c r="B485" s="160" t="s">
        <v>4268</v>
      </c>
      <c r="C485" s="248">
        <v>44518</v>
      </c>
      <c r="D485" s="161">
        <v>164</v>
      </c>
      <c r="E485" s="160" t="s">
        <v>2512</v>
      </c>
      <c r="F485" s="161">
        <v>5042497935</v>
      </c>
      <c r="G485" s="160" t="s">
        <v>3268</v>
      </c>
      <c r="H485" s="160" t="s">
        <v>539</v>
      </c>
      <c r="I485" s="160" t="s">
        <v>3594</v>
      </c>
      <c r="J485" s="161">
        <v>19310</v>
      </c>
      <c r="K485" s="160" t="s">
        <v>2525</v>
      </c>
      <c r="L485" s="164">
        <v>18</v>
      </c>
      <c r="M485" s="240"/>
      <c r="N485" s="240"/>
      <c r="O485" s="233"/>
      <c r="P485" s="233"/>
      <c r="Q485" s="247"/>
      <c r="R485" s="247"/>
      <c r="S485" s="247"/>
      <c r="T485" s="238"/>
      <c r="U485" s="238"/>
      <c r="V485" s="238"/>
      <c r="W485" s="238"/>
      <c r="X485" s="238"/>
      <c r="Y485" s="238"/>
      <c r="Z485" s="238"/>
      <c r="AA485" s="238"/>
      <c r="AB485" s="238"/>
      <c r="AC485" s="238"/>
      <c r="AE485" s="156" t="e">
        <f>SUMIFS([5]HARGA!$B$2:$B$31,[5]HARGA!$A$2:$A$31,K485)</f>
        <v>#VALUE!</v>
      </c>
      <c r="AF485" s="156" t="e">
        <f t="shared" si="8"/>
        <v>#VALUE!</v>
      </c>
    </row>
    <row r="486" spans="1:32" s="157" customFormat="1" x14ac:dyDescent="0.25">
      <c r="A486" s="149" t="s">
        <v>2506</v>
      </c>
      <c r="B486" s="160" t="s">
        <v>4268</v>
      </c>
      <c r="C486" s="248">
        <v>44518</v>
      </c>
      <c r="D486" s="161">
        <v>164</v>
      </c>
      <c r="E486" s="160" t="s">
        <v>2512</v>
      </c>
      <c r="F486" s="161">
        <v>5042497935</v>
      </c>
      <c r="G486" s="160" t="s">
        <v>3268</v>
      </c>
      <c r="H486" s="160" t="s">
        <v>539</v>
      </c>
      <c r="I486" s="160" t="s">
        <v>3594</v>
      </c>
      <c r="J486" s="160" t="s">
        <v>2517</v>
      </c>
      <c r="K486" s="160" t="s">
        <v>2518</v>
      </c>
      <c r="L486" s="164">
        <v>1344</v>
      </c>
      <c r="M486" s="240"/>
      <c r="N486" s="240"/>
      <c r="O486" s="233"/>
      <c r="P486" s="233"/>
      <c r="Q486" s="247"/>
      <c r="R486" s="247"/>
      <c r="S486" s="247"/>
      <c r="T486" s="251">
        <v>1344</v>
      </c>
      <c r="U486" s="238"/>
      <c r="V486" s="238"/>
      <c r="W486" s="238"/>
      <c r="X486" s="253">
        <f>T486-L486</f>
        <v>0</v>
      </c>
      <c r="Y486" s="238"/>
      <c r="Z486" s="238"/>
      <c r="AA486" s="238"/>
      <c r="AB486" s="238"/>
      <c r="AC486" s="238"/>
      <c r="AE486" s="156" t="e">
        <f>SUMIFS([5]HARGA!$B$2:$B$31,[5]HARGA!$A$2:$A$31,K486)</f>
        <v>#VALUE!</v>
      </c>
      <c r="AF486" s="156" t="e">
        <f t="shared" si="8"/>
        <v>#VALUE!</v>
      </c>
    </row>
    <row r="487" spans="1:32" s="157" customFormat="1" x14ac:dyDescent="0.25">
      <c r="A487" s="149" t="s">
        <v>2506</v>
      </c>
      <c r="B487" s="160" t="s">
        <v>4268</v>
      </c>
      <c r="C487" s="248">
        <v>44518</v>
      </c>
      <c r="D487" s="161">
        <v>164</v>
      </c>
      <c r="E487" s="160" t="s">
        <v>2512</v>
      </c>
      <c r="F487" s="161">
        <v>5042497935</v>
      </c>
      <c r="G487" s="160" t="s">
        <v>3268</v>
      </c>
      <c r="H487" s="160" t="s">
        <v>539</v>
      </c>
      <c r="I487" s="160" t="s">
        <v>3594</v>
      </c>
      <c r="J487" s="161">
        <v>33300</v>
      </c>
      <c r="K487" s="160" t="s">
        <v>65</v>
      </c>
      <c r="L487" s="164">
        <v>28</v>
      </c>
      <c r="M487" s="240"/>
      <c r="N487" s="240"/>
      <c r="O487" s="233"/>
      <c r="P487" s="233"/>
      <c r="Q487" s="247"/>
      <c r="R487" s="247"/>
      <c r="S487" s="247"/>
      <c r="T487" s="238"/>
      <c r="U487" s="238"/>
      <c r="V487" s="238"/>
      <c r="W487" s="238"/>
      <c r="X487" s="238"/>
      <c r="Y487" s="238"/>
      <c r="Z487" s="238"/>
      <c r="AA487" s="238"/>
      <c r="AB487" s="238"/>
      <c r="AC487" s="238"/>
      <c r="AE487" s="156" t="e">
        <f>SUMIFS([5]HARGA!$B$2:$B$31,[5]HARGA!$A$2:$A$31,K487)</f>
        <v>#VALUE!</v>
      </c>
      <c r="AF487" s="156" t="e">
        <f t="shared" si="8"/>
        <v>#VALUE!</v>
      </c>
    </row>
    <row r="488" spans="1:32" s="157" customFormat="1" x14ac:dyDescent="0.25">
      <c r="A488" s="149" t="s">
        <v>2506</v>
      </c>
      <c r="B488" s="160" t="s">
        <v>4269</v>
      </c>
      <c r="C488" s="248">
        <v>44518</v>
      </c>
      <c r="D488" s="161">
        <v>164</v>
      </c>
      <c r="E488" s="160" t="s">
        <v>2512</v>
      </c>
      <c r="F488" s="161">
        <v>5042510363</v>
      </c>
      <c r="G488" s="160" t="s">
        <v>559</v>
      </c>
      <c r="H488" s="160" t="s">
        <v>560</v>
      </c>
      <c r="I488" s="160" t="s">
        <v>3599</v>
      </c>
      <c r="J488" s="161">
        <v>74559</v>
      </c>
      <c r="K488" s="160" t="s">
        <v>2524</v>
      </c>
      <c r="L488" s="164">
        <v>18</v>
      </c>
      <c r="M488" s="241">
        <v>44518</v>
      </c>
      <c r="N488" s="241" t="s">
        <v>4143</v>
      </c>
      <c r="O488" s="242" t="s">
        <v>560</v>
      </c>
      <c r="P488" s="242"/>
      <c r="Q488" s="251">
        <v>21111200313</v>
      </c>
      <c r="R488" s="251">
        <v>5042510363</v>
      </c>
      <c r="S488" s="251">
        <v>6008190364</v>
      </c>
      <c r="U488" s="251">
        <v>18</v>
      </c>
      <c r="V488" s="238"/>
      <c r="W488" s="238"/>
      <c r="X488" s="238"/>
      <c r="Y488" s="253">
        <f>U488-L488</f>
        <v>0</v>
      </c>
      <c r="Z488" s="238"/>
      <c r="AA488" s="238"/>
      <c r="AB488" s="238"/>
      <c r="AC488" s="238"/>
      <c r="AE488" s="156" t="e">
        <f>SUMIFS([5]HARGA!$B$2:$B$31,[5]HARGA!$A$2:$A$31,K488)</f>
        <v>#VALUE!</v>
      </c>
      <c r="AF488" s="156" t="e">
        <f t="shared" si="8"/>
        <v>#VALUE!</v>
      </c>
    </row>
    <row r="489" spans="1:32" s="157" customFormat="1" x14ac:dyDescent="0.25">
      <c r="A489" s="149" t="s">
        <v>2506</v>
      </c>
      <c r="B489" s="160" t="s">
        <v>4269</v>
      </c>
      <c r="C489" s="248">
        <v>44518</v>
      </c>
      <c r="D489" s="161">
        <v>164</v>
      </c>
      <c r="E489" s="160" t="s">
        <v>2512</v>
      </c>
      <c r="F489" s="161">
        <v>5042510363</v>
      </c>
      <c r="G489" s="160" t="s">
        <v>559</v>
      </c>
      <c r="H489" s="160" t="s">
        <v>560</v>
      </c>
      <c r="I489" s="160" t="s">
        <v>3599</v>
      </c>
      <c r="J489" s="161">
        <v>19310</v>
      </c>
      <c r="K489" s="160" t="s">
        <v>2525</v>
      </c>
      <c r="L489" s="164">
        <v>18</v>
      </c>
      <c r="M489" s="240"/>
      <c r="N489" s="240"/>
      <c r="O489" s="233"/>
      <c r="P489" s="233"/>
      <c r="Q489" s="247"/>
      <c r="R489" s="247"/>
      <c r="S489" s="247"/>
      <c r="T489" s="238"/>
      <c r="U489" s="238"/>
      <c r="V489" s="238"/>
      <c r="W489" s="238"/>
      <c r="X489" s="238"/>
      <c r="Y489" s="238"/>
      <c r="Z489" s="238"/>
      <c r="AA489" s="238"/>
      <c r="AB489" s="238"/>
      <c r="AC489" s="238"/>
      <c r="AE489" s="156" t="e">
        <f>SUMIFS([5]HARGA!$B$2:$B$31,[5]HARGA!$A$2:$A$31,K489)</f>
        <v>#VALUE!</v>
      </c>
      <c r="AF489" s="156" t="e">
        <f t="shared" si="8"/>
        <v>#VALUE!</v>
      </c>
    </row>
    <row r="490" spans="1:32" s="157" customFormat="1" x14ac:dyDescent="0.25">
      <c r="A490" s="149" t="s">
        <v>2506</v>
      </c>
      <c r="B490" s="160" t="s">
        <v>4269</v>
      </c>
      <c r="C490" s="248">
        <v>44518</v>
      </c>
      <c r="D490" s="161">
        <v>164</v>
      </c>
      <c r="E490" s="160" t="s">
        <v>2512</v>
      </c>
      <c r="F490" s="161">
        <v>5042510363</v>
      </c>
      <c r="G490" s="160" t="s">
        <v>559</v>
      </c>
      <c r="H490" s="160" t="s">
        <v>560</v>
      </c>
      <c r="I490" s="160" t="s">
        <v>3599</v>
      </c>
      <c r="J490" s="160" t="s">
        <v>2517</v>
      </c>
      <c r="K490" s="160" t="s">
        <v>2518</v>
      </c>
      <c r="L490" s="164">
        <v>1152</v>
      </c>
      <c r="M490" s="240"/>
      <c r="N490" s="240"/>
      <c r="O490" s="233"/>
      <c r="P490" s="233"/>
      <c r="Q490" s="247"/>
      <c r="R490" s="247"/>
      <c r="S490" s="247"/>
      <c r="T490" s="251">
        <v>1152</v>
      </c>
      <c r="U490" s="238"/>
      <c r="V490" s="238"/>
      <c r="W490" s="238"/>
      <c r="X490" s="253">
        <f>T490-L490</f>
        <v>0</v>
      </c>
      <c r="Y490" s="238"/>
      <c r="Z490" s="238"/>
      <c r="AA490" s="238"/>
      <c r="AB490" s="238"/>
      <c r="AC490" s="238"/>
      <c r="AE490" s="156" t="e">
        <f>SUMIFS([5]HARGA!$B$2:$B$31,[5]HARGA!$A$2:$A$31,K490)</f>
        <v>#VALUE!</v>
      </c>
      <c r="AF490" s="156" t="e">
        <f t="shared" si="8"/>
        <v>#VALUE!</v>
      </c>
    </row>
    <row r="491" spans="1:32" s="157" customFormat="1" x14ac:dyDescent="0.25">
      <c r="A491" s="149" t="s">
        <v>2506</v>
      </c>
      <c r="B491" s="160" t="s">
        <v>4269</v>
      </c>
      <c r="C491" s="248">
        <v>44518</v>
      </c>
      <c r="D491" s="161">
        <v>164</v>
      </c>
      <c r="E491" s="160" t="s">
        <v>2512</v>
      </c>
      <c r="F491" s="161">
        <v>5042510363</v>
      </c>
      <c r="G491" s="160" t="s">
        <v>559</v>
      </c>
      <c r="H491" s="160" t="s">
        <v>560</v>
      </c>
      <c r="I491" s="160" t="s">
        <v>3599</v>
      </c>
      <c r="J491" s="161">
        <v>33300</v>
      </c>
      <c r="K491" s="160" t="s">
        <v>65</v>
      </c>
      <c r="L491" s="164">
        <v>24</v>
      </c>
      <c r="M491" s="240"/>
      <c r="N491" s="240"/>
      <c r="O491" s="233"/>
      <c r="P491" s="233"/>
      <c r="Q491" s="247"/>
      <c r="R491" s="247"/>
      <c r="S491" s="247"/>
      <c r="T491" s="238"/>
      <c r="U491" s="238"/>
      <c r="V491" s="238"/>
      <c r="W491" s="238"/>
      <c r="X491" s="238"/>
      <c r="Y491" s="238"/>
      <c r="Z491" s="238"/>
      <c r="AA491" s="238"/>
      <c r="AB491" s="238"/>
      <c r="AC491" s="238"/>
      <c r="AE491" s="156" t="e">
        <f>SUMIFS([5]HARGA!$B$2:$B$31,[5]HARGA!$A$2:$A$31,K491)</f>
        <v>#VALUE!</v>
      </c>
      <c r="AF491" s="156" t="e">
        <f t="shared" si="8"/>
        <v>#VALUE!</v>
      </c>
    </row>
    <row r="492" spans="1:32" s="157" customFormat="1" x14ac:dyDescent="0.25">
      <c r="A492" s="149" t="s">
        <v>2506</v>
      </c>
      <c r="B492" s="160" t="s">
        <v>3606</v>
      </c>
      <c r="C492" s="248">
        <v>44519</v>
      </c>
      <c r="D492" s="161">
        <v>118</v>
      </c>
      <c r="E492" s="160" t="s">
        <v>2541</v>
      </c>
      <c r="F492" s="161">
        <v>5042511863</v>
      </c>
      <c r="G492" s="160" t="s">
        <v>2048</v>
      </c>
      <c r="H492" s="160" t="s">
        <v>3601</v>
      </c>
      <c r="I492" s="160" t="s">
        <v>3605</v>
      </c>
      <c r="J492" s="161">
        <v>10116</v>
      </c>
      <c r="K492" s="160" t="s">
        <v>279</v>
      </c>
      <c r="L492" s="164">
        <v>32</v>
      </c>
      <c r="M492" s="325" t="s">
        <v>3600</v>
      </c>
      <c r="N492" s="325">
        <v>44519</v>
      </c>
      <c r="O492" s="233"/>
      <c r="P492" s="233"/>
      <c r="Q492" s="247"/>
      <c r="R492" s="247"/>
      <c r="S492" s="247"/>
      <c r="T492" s="238"/>
      <c r="U492" s="238"/>
      <c r="V492" s="238"/>
      <c r="W492" s="238"/>
      <c r="X492" s="238"/>
      <c r="Y492" s="238"/>
      <c r="Z492" s="238"/>
      <c r="AA492" s="238"/>
      <c r="AB492" s="238"/>
      <c r="AC492" s="238"/>
      <c r="AE492" s="156" t="e">
        <f>SUMIFS([5]HARGA!$B$2:$B$31,[5]HARGA!$A$2:$A$31,K492)</f>
        <v>#VALUE!</v>
      </c>
      <c r="AF492" s="156" t="e">
        <f t="shared" si="8"/>
        <v>#VALUE!</v>
      </c>
    </row>
    <row r="493" spans="1:32" s="157" customFormat="1" x14ac:dyDescent="0.25">
      <c r="A493" s="149" t="s">
        <v>2506</v>
      </c>
      <c r="B493" s="160" t="s">
        <v>4270</v>
      </c>
      <c r="C493" s="248">
        <v>44519</v>
      </c>
      <c r="D493" s="161">
        <v>164</v>
      </c>
      <c r="E493" s="160" t="s">
        <v>2512</v>
      </c>
      <c r="F493" s="161">
        <v>5042499724</v>
      </c>
      <c r="G493" s="160" t="s">
        <v>983</v>
      </c>
      <c r="H493" s="160" t="s">
        <v>984</v>
      </c>
      <c r="I493" s="160" t="s">
        <v>3619</v>
      </c>
      <c r="J493" s="161">
        <v>74559</v>
      </c>
      <c r="K493" s="160" t="s">
        <v>2524</v>
      </c>
      <c r="L493" s="164">
        <v>24</v>
      </c>
      <c r="M493" s="241">
        <v>44519</v>
      </c>
      <c r="N493" s="241" t="s">
        <v>983</v>
      </c>
      <c r="O493" s="242" t="s">
        <v>984</v>
      </c>
      <c r="P493" s="242"/>
      <c r="Q493" s="251">
        <v>21111200309</v>
      </c>
      <c r="R493" s="251">
        <v>5042499724</v>
      </c>
      <c r="S493" s="251">
        <v>6008191891</v>
      </c>
      <c r="U493" s="251">
        <v>24</v>
      </c>
      <c r="V493" s="238"/>
      <c r="W493" s="238"/>
      <c r="X493" s="238"/>
      <c r="Y493" s="253">
        <f>U493-L493</f>
        <v>0</v>
      </c>
      <c r="Z493" s="238"/>
      <c r="AA493" s="238"/>
      <c r="AB493" s="238"/>
      <c r="AC493" s="238"/>
      <c r="AE493" s="156" t="e">
        <f>SUMIFS([5]HARGA!$B$2:$B$31,[5]HARGA!$A$2:$A$31,K493)</f>
        <v>#VALUE!</v>
      </c>
      <c r="AF493" s="156" t="e">
        <f t="shared" si="8"/>
        <v>#VALUE!</v>
      </c>
    </row>
    <row r="494" spans="1:32" s="157" customFormat="1" x14ac:dyDescent="0.25">
      <c r="A494" s="149" t="s">
        <v>2506</v>
      </c>
      <c r="B494" s="160" t="s">
        <v>4270</v>
      </c>
      <c r="C494" s="248">
        <v>44519</v>
      </c>
      <c r="D494" s="161">
        <v>164</v>
      </c>
      <c r="E494" s="160" t="s">
        <v>2512</v>
      </c>
      <c r="F494" s="161">
        <v>5042499724</v>
      </c>
      <c r="G494" s="160" t="s">
        <v>983</v>
      </c>
      <c r="H494" s="160" t="s">
        <v>984</v>
      </c>
      <c r="I494" s="160" t="s">
        <v>3619</v>
      </c>
      <c r="J494" s="161">
        <v>19310</v>
      </c>
      <c r="K494" s="160" t="s">
        <v>2525</v>
      </c>
      <c r="L494" s="164">
        <v>24</v>
      </c>
      <c r="M494" s="240"/>
      <c r="N494" s="240"/>
      <c r="O494" s="233"/>
      <c r="P494" s="233"/>
      <c r="Q494" s="247"/>
      <c r="R494" s="247"/>
      <c r="S494" s="247"/>
      <c r="T494" s="238"/>
      <c r="U494" s="238"/>
      <c r="V494" s="238"/>
      <c r="W494" s="238"/>
      <c r="X494" s="238"/>
      <c r="Y494" s="238"/>
      <c r="Z494" s="238"/>
      <c r="AA494" s="238"/>
      <c r="AB494" s="238"/>
      <c r="AC494" s="238"/>
      <c r="AE494" s="156" t="e">
        <f>SUMIFS([5]HARGA!$B$2:$B$31,[5]HARGA!$A$2:$A$31,K494)</f>
        <v>#VALUE!</v>
      </c>
      <c r="AF494" s="156" t="e">
        <f t="shared" si="8"/>
        <v>#VALUE!</v>
      </c>
    </row>
    <row r="495" spans="1:32" s="157" customFormat="1" x14ac:dyDescent="0.25">
      <c r="A495" s="149" t="s">
        <v>2506</v>
      </c>
      <c r="B495" s="160" t="s">
        <v>4270</v>
      </c>
      <c r="C495" s="248">
        <v>44519</v>
      </c>
      <c r="D495" s="161">
        <v>164</v>
      </c>
      <c r="E495" s="160" t="s">
        <v>2512</v>
      </c>
      <c r="F495" s="161">
        <v>5042499724</v>
      </c>
      <c r="G495" s="160" t="s">
        <v>983</v>
      </c>
      <c r="H495" s="160" t="s">
        <v>984</v>
      </c>
      <c r="I495" s="160" t="s">
        <v>3619</v>
      </c>
      <c r="J495" s="160" t="s">
        <v>2517</v>
      </c>
      <c r="K495" s="160" t="s">
        <v>2518</v>
      </c>
      <c r="L495" s="164">
        <v>1152</v>
      </c>
      <c r="M495" s="246"/>
      <c r="N495" s="246"/>
      <c r="O495" s="247"/>
      <c r="P495" s="247"/>
      <c r="Q495" s="247"/>
      <c r="R495" s="247"/>
      <c r="S495" s="247"/>
      <c r="T495" s="251">
        <v>1152</v>
      </c>
      <c r="U495" s="238"/>
      <c r="V495" s="238"/>
      <c r="W495" s="238"/>
      <c r="X495" s="253">
        <f>T495-L495</f>
        <v>0</v>
      </c>
      <c r="Y495" s="238"/>
      <c r="Z495" s="238"/>
      <c r="AA495" s="238"/>
      <c r="AB495" s="238"/>
      <c r="AC495" s="238"/>
      <c r="AE495" s="156" t="e">
        <f>SUMIFS([5]HARGA!$B$2:$B$31,[5]HARGA!$A$2:$A$31,K495)</f>
        <v>#VALUE!</v>
      </c>
      <c r="AF495" s="156" t="e">
        <f t="shared" si="8"/>
        <v>#VALUE!</v>
      </c>
    </row>
    <row r="496" spans="1:32" s="157" customFormat="1" x14ac:dyDescent="0.25">
      <c r="A496" s="149" t="s">
        <v>2506</v>
      </c>
      <c r="B496" s="160" t="s">
        <v>4270</v>
      </c>
      <c r="C496" s="248">
        <v>44519</v>
      </c>
      <c r="D496" s="161">
        <v>164</v>
      </c>
      <c r="E496" s="160" t="s">
        <v>2512</v>
      </c>
      <c r="F496" s="161">
        <v>5042499724</v>
      </c>
      <c r="G496" s="160" t="s">
        <v>983</v>
      </c>
      <c r="H496" s="160" t="s">
        <v>984</v>
      </c>
      <c r="I496" s="160" t="s">
        <v>3619</v>
      </c>
      <c r="J496" s="161">
        <v>33300</v>
      </c>
      <c r="K496" s="160" t="s">
        <v>65</v>
      </c>
      <c r="L496" s="164">
        <v>24</v>
      </c>
      <c r="M496" s="246"/>
      <c r="N496" s="246"/>
      <c r="O496" s="247"/>
      <c r="P496" s="247"/>
      <c r="Q496" s="247"/>
      <c r="R496" s="247"/>
      <c r="S496" s="247"/>
      <c r="T496" s="238"/>
      <c r="U496" s="238"/>
      <c r="V496" s="238"/>
      <c r="W496" s="238"/>
      <c r="X496" s="238"/>
      <c r="Y496" s="238"/>
      <c r="Z496" s="238"/>
      <c r="AA496" s="238"/>
      <c r="AB496" s="238"/>
      <c r="AC496" s="238"/>
      <c r="AE496" s="156" t="e">
        <f>SUMIFS([5]HARGA!$B$2:$B$31,[5]HARGA!$A$2:$A$31,K496)</f>
        <v>#VALUE!</v>
      </c>
      <c r="AF496" s="156" t="e">
        <f t="shared" si="8"/>
        <v>#VALUE!</v>
      </c>
    </row>
    <row r="497" spans="1:32" s="157" customFormat="1" x14ac:dyDescent="0.25">
      <c r="A497" s="149" t="s">
        <v>2506</v>
      </c>
      <c r="B497" s="160" t="s">
        <v>3625</v>
      </c>
      <c r="C497" s="248">
        <v>44519</v>
      </c>
      <c r="D497" s="161">
        <v>118</v>
      </c>
      <c r="E497" s="160" t="s">
        <v>2541</v>
      </c>
      <c r="F497" s="161">
        <v>5042515386</v>
      </c>
      <c r="G497" s="160" t="s">
        <v>1141</v>
      </c>
      <c r="H497" s="160" t="s">
        <v>1142</v>
      </c>
      <c r="I497" s="160" t="s">
        <v>3624</v>
      </c>
      <c r="J497" s="161">
        <v>10116</v>
      </c>
      <c r="K497" s="160" t="s">
        <v>279</v>
      </c>
      <c r="L497" s="164">
        <v>32</v>
      </c>
      <c r="M497" s="323" t="s">
        <v>3620</v>
      </c>
      <c r="N497" s="323">
        <v>44519</v>
      </c>
      <c r="O497" s="247"/>
      <c r="P497" s="247"/>
      <c r="Q497" s="247"/>
      <c r="R497" s="247"/>
      <c r="S497" s="247"/>
      <c r="T497" s="238"/>
      <c r="U497" s="238"/>
      <c r="V497" s="238"/>
      <c r="W497" s="238"/>
      <c r="X497" s="238"/>
      <c r="Y497" s="238"/>
      <c r="Z497" s="238"/>
      <c r="AA497" s="238"/>
      <c r="AB497" s="238"/>
      <c r="AC497" s="238"/>
      <c r="AE497" s="156" t="e">
        <f>SUMIFS([5]HARGA!$B$2:$B$31,[5]HARGA!$A$2:$A$31,K497)</f>
        <v>#VALUE!</v>
      </c>
      <c r="AF497" s="156" t="e">
        <f t="shared" si="8"/>
        <v>#VALUE!</v>
      </c>
    </row>
    <row r="498" spans="1:32" s="157" customFormat="1" x14ac:dyDescent="0.25">
      <c r="A498" s="149" t="s">
        <v>2506</v>
      </c>
      <c r="B498" s="160" t="s">
        <v>3631</v>
      </c>
      <c r="C498" s="248">
        <v>44519</v>
      </c>
      <c r="D498" s="161">
        <v>118</v>
      </c>
      <c r="E498" s="160" t="s">
        <v>2541</v>
      </c>
      <c r="F498" s="161">
        <v>5042520563</v>
      </c>
      <c r="G498" s="160" t="s">
        <v>299</v>
      </c>
      <c r="H498" s="160" t="s">
        <v>300</v>
      </c>
      <c r="I498" s="160" t="s">
        <v>3630</v>
      </c>
      <c r="J498" s="161">
        <v>10116</v>
      </c>
      <c r="K498" s="160" t="s">
        <v>279</v>
      </c>
      <c r="L498" s="164">
        <v>32</v>
      </c>
      <c r="M498" s="323" t="s">
        <v>3626</v>
      </c>
      <c r="N498" s="323">
        <v>44519</v>
      </c>
      <c r="O498" s="247"/>
      <c r="P498" s="247"/>
      <c r="Q498" s="247"/>
      <c r="R498" s="247"/>
      <c r="S498" s="247"/>
      <c r="T498" s="238"/>
      <c r="U498" s="238"/>
      <c r="V498" s="238"/>
      <c r="W498" s="238"/>
      <c r="X498" s="238"/>
      <c r="Y498" s="238"/>
      <c r="Z498" s="238"/>
      <c r="AA498" s="238"/>
      <c r="AB498" s="238"/>
      <c r="AC498" s="238"/>
      <c r="AE498" s="156" t="e">
        <f>SUMIFS([5]HARGA!$B$2:$B$31,[5]HARGA!$A$2:$A$31,K498)</f>
        <v>#VALUE!</v>
      </c>
      <c r="AF498" s="156" t="e">
        <f t="shared" si="8"/>
        <v>#VALUE!</v>
      </c>
    </row>
    <row r="499" spans="1:32" s="157" customFormat="1" x14ac:dyDescent="0.25">
      <c r="A499" s="149" t="s">
        <v>2506</v>
      </c>
      <c r="B499" s="160" t="s">
        <v>4271</v>
      </c>
      <c r="C499" s="248">
        <v>44519</v>
      </c>
      <c r="D499" s="161">
        <v>164</v>
      </c>
      <c r="E499" s="160" t="s">
        <v>2512</v>
      </c>
      <c r="F499" s="161">
        <v>5042508140</v>
      </c>
      <c r="G499" s="160" t="s">
        <v>2158</v>
      </c>
      <c r="H499" s="160" t="s">
        <v>82</v>
      </c>
      <c r="I499" s="160" t="s">
        <v>3638</v>
      </c>
      <c r="J499" s="161">
        <v>74559</v>
      </c>
      <c r="K499" s="160" t="s">
        <v>2524</v>
      </c>
      <c r="L499" s="164">
        <v>18</v>
      </c>
      <c r="M499" s="249">
        <v>44519</v>
      </c>
      <c r="N499" s="241" t="s">
        <v>2158</v>
      </c>
      <c r="O499" s="242" t="s">
        <v>82</v>
      </c>
      <c r="P499" s="242"/>
      <c r="Q499" s="245">
        <v>21111200303</v>
      </c>
      <c r="R499" s="251">
        <v>5042508140</v>
      </c>
      <c r="S499" s="251">
        <v>6008191217</v>
      </c>
      <c r="U499" s="251">
        <v>18</v>
      </c>
      <c r="V499" s="238"/>
      <c r="W499" s="238"/>
      <c r="X499" s="238"/>
      <c r="Y499" s="253">
        <f>U499-L499</f>
        <v>0</v>
      </c>
      <c r="Z499" s="238"/>
      <c r="AA499" s="238"/>
      <c r="AB499" s="238"/>
      <c r="AC499" s="238"/>
      <c r="AE499" s="156" t="e">
        <f>SUMIFS([5]HARGA!$B$2:$B$31,[5]HARGA!$A$2:$A$31,K499)</f>
        <v>#VALUE!</v>
      </c>
      <c r="AF499" s="156" t="e">
        <f t="shared" si="8"/>
        <v>#VALUE!</v>
      </c>
    </row>
    <row r="500" spans="1:32" s="157" customFormat="1" x14ac:dyDescent="0.25">
      <c r="A500" s="149" t="s">
        <v>2506</v>
      </c>
      <c r="B500" s="160" t="s">
        <v>4271</v>
      </c>
      <c r="C500" s="248">
        <v>44519</v>
      </c>
      <c r="D500" s="161">
        <v>164</v>
      </c>
      <c r="E500" s="160" t="s">
        <v>2512</v>
      </c>
      <c r="F500" s="161">
        <v>5042508140</v>
      </c>
      <c r="G500" s="160" t="s">
        <v>2158</v>
      </c>
      <c r="H500" s="160" t="s">
        <v>82</v>
      </c>
      <c r="I500" s="160" t="s">
        <v>3638</v>
      </c>
      <c r="J500" s="161">
        <v>19310</v>
      </c>
      <c r="K500" s="160" t="s">
        <v>2525</v>
      </c>
      <c r="L500" s="164">
        <v>18</v>
      </c>
      <c r="M500" s="246"/>
      <c r="N500" s="240"/>
      <c r="O500" s="233"/>
      <c r="P500" s="233"/>
      <c r="Q500" s="233"/>
      <c r="R500" s="247"/>
      <c r="S500" s="247"/>
      <c r="T500" s="238"/>
      <c r="U500" s="238"/>
      <c r="V500" s="238"/>
      <c r="W500" s="238"/>
      <c r="X500" s="238"/>
      <c r="Y500" s="238"/>
      <c r="Z500" s="238"/>
      <c r="AA500" s="238"/>
      <c r="AB500" s="238"/>
      <c r="AC500" s="238"/>
      <c r="AE500" s="156" t="e">
        <f>SUMIFS([5]HARGA!$B$2:$B$31,[5]HARGA!$A$2:$A$31,K500)</f>
        <v>#VALUE!</v>
      </c>
      <c r="AF500" s="156" t="e">
        <f t="shared" si="8"/>
        <v>#VALUE!</v>
      </c>
    </row>
    <row r="501" spans="1:32" s="157" customFormat="1" x14ac:dyDescent="0.25">
      <c r="A501" s="149" t="s">
        <v>2506</v>
      </c>
      <c r="B501" s="160" t="s">
        <v>4271</v>
      </c>
      <c r="C501" s="248">
        <v>44519</v>
      </c>
      <c r="D501" s="161">
        <v>164</v>
      </c>
      <c r="E501" s="160" t="s">
        <v>2512</v>
      </c>
      <c r="F501" s="161">
        <v>5042508140</v>
      </c>
      <c r="G501" s="160" t="s">
        <v>2158</v>
      </c>
      <c r="H501" s="160" t="s">
        <v>82</v>
      </c>
      <c r="I501" s="160" t="s">
        <v>3638</v>
      </c>
      <c r="J501" s="160" t="s">
        <v>2517</v>
      </c>
      <c r="K501" s="160" t="s">
        <v>2518</v>
      </c>
      <c r="L501" s="164">
        <v>1152</v>
      </c>
      <c r="M501" s="246"/>
      <c r="N501" s="240"/>
      <c r="O501" s="233"/>
      <c r="P501" s="233"/>
      <c r="Q501" s="233"/>
      <c r="R501" s="247"/>
      <c r="S501" s="247"/>
      <c r="T501" s="251">
        <v>1152</v>
      </c>
      <c r="U501" s="238"/>
      <c r="V501" s="238"/>
      <c r="W501" s="238"/>
      <c r="X501" s="253">
        <f>T501-L501</f>
        <v>0</v>
      </c>
      <c r="Y501" s="238"/>
      <c r="Z501" s="238"/>
      <c r="AA501" s="238"/>
      <c r="AB501" s="238"/>
      <c r="AC501" s="238"/>
      <c r="AE501" s="156" t="e">
        <f>SUMIFS([5]HARGA!$B$2:$B$31,[5]HARGA!$A$2:$A$31,K501)</f>
        <v>#VALUE!</v>
      </c>
      <c r="AF501" s="156" t="e">
        <f t="shared" si="8"/>
        <v>#VALUE!</v>
      </c>
    </row>
    <row r="502" spans="1:32" s="157" customFormat="1" x14ac:dyDescent="0.25">
      <c r="A502" s="149" t="s">
        <v>2506</v>
      </c>
      <c r="B502" s="160" t="s">
        <v>4271</v>
      </c>
      <c r="C502" s="248">
        <v>44519</v>
      </c>
      <c r="D502" s="161">
        <v>164</v>
      </c>
      <c r="E502" s="160" t="s">
        <v>2512</v>
      </c>
      <c r="F502" s="161">
        <v>5042508140</v>
      </c>
      <c r="G502" s="160" t="s">
        <v>2158</v>
      </c>
      <c r="H502" s="160" t="s">
        <v>82</v>
      </c>
      <c r="I502" s="160" t="s">
        <v>3638</v>
      </c>
      <c r="J502" s="161">
        <v>33300</v>
      </c>
      <c r="K502" s="160" t="s">
        <v>65</v>
      </c>
      <c r="L502" s="164">
        <v>24</v>
      </c>
      <c r="M502" s="246"/>
      <c r="N502" s="240"/>
      <c r="O502" s="233"/>
      <c r="P502" s="233"/>
      <c r="Q502" s="233"/>
      <c r="R502" s="247"/>
      <c r="S502" s="247"/>
      <c r="T502" s="238"/>
      <c r="U502" s="238"/>
      <c r="V502" s="238"/>
      <c r="W502" s="238"/>
      <c r="X502" s="238"/>
      <c r="Y502" s="238"/>
      <c r="Z502" s="238"/>
      <c r="AA502" s="238"/>
      <c r="AB502" s="238"/>
      <c r="AC502" s="238"/>
      <c r="AE502" s="156" t="e">
        <f>SUMIFS([5]HARGA!$B$2:$B$31,[5]HARGA!$A$2:$A$31,K502)</f>
        <v>#VALUE!</v>
      </c>
      <c r="AF502" s="156" t="e">
        <f t="shared" si="8"/>
        <v>#VALUE!</v>
      </c>
    </row>
    <row r="503" spans="1:32" s="157" customFormat="1" x14ac:dyDescent="0.25">
      <c r="A503" s="295" t="s">
        <v>2506</v>
      </c>
      <c r="B503" s="166" t="s">
        <v>4272</v>
      </c>
      <c r="C503" s="167">
        <v>44519</v>
      </c>
      <c r="D503" s="168">
        <v>118</v>
      </c>
      <c r="E503" s="166" t="s">
        <v>2541</v>
      </c>
      <c r="F503" s="166"/>
      <c r="G503" s="166" t="s">
        <v>828</v>
      </c>
      <c r="H503" s="166" t="s">
        <v>3840</v>
      </c>
      <c r="I503" s="166" t="s">
        <v>4273</v>
      </c>
      <c r="J503" s="168">
        <v>10116</v>
      </c>
      <c r="K503" s="166" t="s">
        <v>279</v>
      </c>
      <c r="L503" s="171">
        <v>16</v>
      </c>
      <c r="M503" s="246"/>
      <c r="N503" s="240"/>
      <c r="O503" s="233"/>
      <c r="P503" s="233"/>
      <c r="Q503" s="233"/>
      <c r="R503" s="247"/>
      <c r="S503" s="247"/>
      <c r="T503" s="238"/>
      <c r="U503" s="238"/>
      <c r="V503" s="238"/>
      <c r="W503" s="238"/>
      <c r="X503" s="238"/>
      <c r="Y503" s="238"/>
      <c r="Z503" s="238"/>
      <c r="AA503" s="238"/>
      <c r="AB503" s="238"/>
      <c r="AC503" s="238"/>
      <c r="AE503" s="156" t="e">
        <f>SUMIFS([5]HARGA!$B$2:$B$31,[5]HARGA!$A$2:$A$31,K503)</f>
        <v>#VALUE!</v>
      </c>
      <c r="AF503" s="156" t="e">
        <f t="shared" si="8"/>
        <v>#VALUE!</v>
      </c>
    </row>
    <row r="504" spans="1:32" s="157" customFormat="1" x14ac:dyDescent="0.25">
      <c r="A504" s="149" t="s">
        <v>2506</v>
      </c>
      <c r="B504" s="172" t="s">
        <v>3649</v>
      </c>
      <c r="C504" s="173">
        <v>44519</v>
      </c>
      <c r="D504" s="174">
        <v>164</v>
      </c>
      <c r="E504" s="172" t="s">
        <v>2512</v>
      </c>
      <c r="F504" s="174">
        <v>5042506346</v>
      </c>
      <c r="G504" s="172" t="s">
        <v>629</v>
      </c>
      <c r="H504" s="172" t="s">
        <v>630</v>
      </c>
      <c r="I504" s="172" t="s">
        <v>3646</v>
      </c>
      <c r="J504" s="174">
        <v>74559</v>
      </c>
      <c r="K504" s="172" t="s">
        <v>2524</v>
      </c>
      <c r="L504" s="177">
        <v>1056</v>
      </c>
      <c r="M504" s="246" t="s">
        <v>4137</v>
      </c>
      <c r="N504" s="325" t="s">
        <v>3647</v>
      </c>
      <c r="O504" s="325">
        <v>44519</v>
      </c>
      <c r="P504" s="233"/>
      <c r="Q504" s="233"/>
      <c r="R504" s="247"/>
      <c r="S504" s="247"/>
      <c r="T504" s="238"/>
      <c r="U504" s="238">
        <v>1056</v>
      </c>
      <c r="V504" s="238"/>
      <c r="W504" s="238"/>
      <c r="X504" s="238"/>
      <c r="Y504" s="253">
        <f>U504-L504</f>
        <v>0</v>
      </c>
      <c r="Z504" s="238"/>
      <c r="AA504" s="238"/>
      <c r="AB504" s="238"/>
      <c r="AC504" s="238"/>
      <c r="AE504" s="156" t="e">
        <f>SUMIFS([5]HARGA!$B$2:$B$31,[5]HARGA!$A$2:$A$31,K504)</f>
        <v>#VALUE!</v>
      </c>
      <c r="AF504" s="156" t="e">
        <f t="shared" si="8"/>
        <v>#VALUE!</v>
      </c>
    </row>
    <row r="505" spans="1:32" s="157" customFormat="1" x14ac:dyDescent="0.25">
      <c r="A505" s="149" t="s">
        <v>2506</v>
      </c>
      <c r="B505" s="172" t="s">
        <v>3649</v>
      </c>
      <c r="C505" s="173">
        <v>44519</v>
      </c>
      <c r="D505" s="174">
        <v>164</v>
      </c>
      <c r="E505" s="172" t="s">
        <v>2512</v>
      </c>
      <c r="F505" s="174">
        <v>5042506346</v>
      </c>
      <c r="G505" s="172" t="s">
        <v>629</v>
      </c>
      <c r="H505" s="172" t="s">
        <v>630</v>
      </c>
      <c r="I505" s="172" t="s">
        <v>3646</v>
      </c>
      <c r="J505" s="174">
        <v>19310</v>
      </c>
      <c r="K505" s="172" t="s">
        <v>2525</v>
      </c>
      <c r="L505" s="177">
        <v>1056</v>
      </c>
      <c r="M505" s="246"/>
      <c r="N505" s="240"/>
      <c r="O505" s="233"/>
      <c r="P505" s="233"/>
      <c r="Q505" s="233"/>
      <c r="R505" s="247"/>
      <c r="S505" s="247"/>
      <c r="T505" s="238"/>
      <c r="U505" s="238"/>
      <c r="V505" s="238"/>
      <c r="W505" s="238"/>
      <c r="X505" s="238"/>
      <c r="Y505" s="238"/>
      <c r="Z505" s="238"/>
      <c r="AA505" s="238"/>
      <c r="AB505" s="238"/>
      <c r="AC505" s="238"/>
      <c r="AE505" s="156" t="e">
        <f>SUMIFS([5]HARGA!$B$2:$B$31,[5]HARGA!$A$2:$A$31,K505)</f>
        <v>#VALUE!</v>
      </c>
      <c r="AF505" s="156" t="e">
        <f t="shared" si="8"/>
        <v>#VALUE!</v>
      </c>
    </row>
    <row r="506" spans="1:32" s="157" customFormat="1" x14ac:dyDescent="0.25">
      <c r="A506" s="149" t="s">
        <v>2506</v>
      </c>
      <c r="B506" s="172" t="s">
        <v>3649</v>
      </c>
      <c r="C506" s="173">
        <v>44519</v>
      </c>
      <c r="D506" s="174">
        <v>164</v>
      </c>
      <c r="E506" s="172" t="s">
        <v>2512</v>
      </c>
      <c r="F506" s="174">
        <v>5042506346</v>
      </c>
      <c r="G506" s="172" t="s">
        <v>629</v>
      </c>
      <c r="H506" s="172" t="s">
        <v>630</v>
      </c>
      <c r="I506" s="172" t="s">
        <v>3646</v>
      </c>
      <c r="J506" s="172" t="s">
        <v>2517</v>
      </c>
      <c r="K506" s="172" t="s">
        <v>2518</v>
      </c>
      <c r="L506" s="177">
        <v>1056</v>
      </c>
      <c r="M506" s="246"/>
      <c r="N506" s="240"/>
      <c r="O506" s="233"/>
      <c r="P506" s="233"/>
      <c r="Q506" s="233"/>
      <c r="R506" s="247"/>
      <c r="S506" s="247"/>
      <c r="T506" s="238">
        <v>1056</v>
      </c>
      <c r="U506" s="238"/>
      <c r="V506" s="238"/>
      <c r="W506" s="238"/>
      <c r="X506" s="253">
        <f>T506-L506</f>
        <v>0</v>
      </c>
      <c r="Y506" s="238"/>
      <c r="Z506" s="238"/>
      <c r="AA506" s="238"/>
      <c r="AB506" s="238"/>
      <c r="AC506" s="238"/>
      <c r="AE506" s="156" t="e">
        <f>SUMIFS([5]HARGA!$B$2:$B$31,[5]HARGA!$A$2:$A$31,K506)</f>
        <v>#VALUE!</v>
      </c>
      <c r="AF506" s="156" t="e">
        <f t="shared" si="8"/>
        <v>#VALUE!</v>
      </c>
    </row>
    <row r="507" spans="1:32" s="157" customFormat="1" x14ac:dyDescent="0.25">
      <c r="A507" s="149" t="s">
        <v>2506</v>
      </c>
      <c r="B507" s="172" t="s">
        <v>3649</v>
      </c>
      <c r="C507" s="173">
        <v>44519</v>
      </c>
      <c r="D507" s="174">
        <v>164</v>
      </c>
      <c r="E507" s="172" t="s">
        <v>2512</v>
      </c>
      <c r="F507" s="174">
        <v>5042506346</v>
      </c>
      <c r="G507" s="172" t="s">
        <v>629</v>
      </c>
      <c r="H507" s="172" t="s">
        <v>630</v>
      </c>
      <c r="I507" s="172" t="s">
        <v>3646</v>
      </c>
      <c r="J507" s="174">
        <v>33300</v>
      </c>
      <c r="K507" s="172" t="s">
        <v>65</v>
      </c>
      <c r="L507" s="177">
        <v>24</v>
      </c>
      <c r="M507" s="246"/>
      <c r="N507" s="240"/>
      <c r="O507" s="233"/>
      <c r="P507" s="233"/>
      <c r="Q507" s="233"/>
      <c r="R507" s="247"/>
      <c r="S507" s="247"/>
      <c r="T507" s="238"/>
      <c r="U507" s="238"/>
      <c r="V507" s="238"/>
      <c r="W507" s="238"/>
      <c r="X507" s="238"/>
      <c r="Y507" s="238"/>
      <c r="Z507" s="238"/>
      <c r="AA507" s="238"/>
      <c r="AB507" s="238"/>
      <c r="AC507" s="238"/>
      <c r="AE507" s="156" t="e">
        <f>SUMIFS([5]HARGA!$B$2:$B$31,[5]HARGA!$A$2:$A$31,K507)</f>
        <v>#VALUE!</v>
      </c>
      <c r="AF507" s="156" t="e">
        <f t="shared" si="8"/>
        <v>#VALUE!</v>
      </c>
    </row>
    <row r="508" spans="1:32" s="157" customFormat="1" x14ac:dyDescent="0.25">
      <c r="A508" s="149" t="s">
        <v>2506</v>
      </c>
      <c r="B508" s="160" t="s">
        <v>4274</v>
      </c>
      <c r="C508" s="248">
        <v>44519</v>
      </c>
      <c r="D508" s="161">
        <v>164</v>
      </c>
      <c r="E508" s="160" t="s">
        <v>2512</v>
      </c>
      <c r="F508" s="161">
        <v>5042506346</v>
      </c>
      <c r="G508" s="160" t="s">
        <v>629</v>
      </c>
      <c r="H508" s="160" t="s">
        <v>630</v>
      </c>
      <c r="I508" s="160" t="s">
        <v>3646</v>
      </c>
      <c r="J508" s="161">
        <v>74559</v>
      </c>
      <c r="K508" s="160" t="s">
        <v>2524</v>
      </c>
      <c r="L508" s="164">
        <v>15</v>
      </c>
      <c r="M508" s="302">
        <v>44520</v>
      </c>
      <c r="N508" s="241" t="s">
        <v>629</v>
      </c>
      <c r="O508" s="242" t="s">
        <v>630</v>
      </c>
      <c r="P508" s="242"/>
      <c r="Q508" s="301" t="s">
        <v>3640</v>
      </c>
      <c r="R508" s="296">
        <v>5042406346</v>
      </c>
      <c r="S508" s="251">
        <v>6008190425</v>
      </c>
      <c r="U508" s="251">
        <v>15</v>
      </c>
      <c r="V508" s="238"/>
      <c r="W508" s="238"/>
      <c r="X508" s="238"/>
      <c r="Y508" s="253">
        <f>U508-L508</f>
        <v>0</v>
      </c>
      <c r="Z508" s="238"/>
      <c r="AA508" s="238"/>
      <c r="AB508" s="238"/>
      <c r="AC508" s="238"/>
      <c r="AE508" s="156" t="e">
        <f>SUMIFS([5]HARGA!$B$2:$B$31,[5]HARGA!$A$2:$A$31,K508)</f>
        <v>#VALUE!</v>
      </c>
      <c r="AF508" s="156" t="e">
        <f t="shared" si="8"/>
        <v>#VALUE!</v>
      </c>
    </row>
    <row r="509" spans="1:32" s="157" customFormat="1" x14ac:dyDescent="0.25">
      <c r="A509" s="149" t="s">
        <v>2506</v>
      </c>
      <c r="B509" s="160" t="s">
        <v>4274</v>
      </c>
      <c r="C509" s="248">
        <v>44519</v>
      </c>
      <c r="D509" s="161">
        <v>164</v>
      </c>
      <c r="E509" s="160" t="s">
        <v>2512</v>
      </c>
      <c r="F509" s="161">
        <v>5042506346</v>
      </c>
      <c r="G509" s="160" t="s">
        <v>629</v>
      </c>
      <c r="H509" s="160" t="s">
        <v>630</v>
      </c>
      <c r="I509" s="160" t="s">
        <v>3646</v>
      </c>
      <c r="J509" s="161">
        <v>19310</v>
      </c>
      <c r="K509" s="160" t="s">
        <v>2525</v>
      </c>
      <c r="L509" s="164">
        <v>15</v>
      </c>
      <c r="M509" s="246"/>
      <c r="N509" s="240"/>
      <c r="O509" s="233"/>
      <c r="P509" s="233"/>
      <c r="Q509" s="233"/>
      <c r="R509" s="247"/>
      <c r="S509" s="247"/>
      <c r="T509" s="238"/>
      <c r="U509" s="238"/>
      <c r="V509" s="238"/>
      <c r="W509" s="238"/>
      <c r="X509" s="238"/>
      <c r="Y509" s="238"/>
      <c r="Z509" s="238"/>
      <c r="AA509" s="238"/>
      <c r="AB509" s="238"/>
      <c r="AC509" s="238"/>
      <c r="AE509" s="156" t="e">
        <f>SUMIFS([5]HARGA!$B$2:$B$31,[5]HARGA!$A$2:$A$31,K509)</f>
        <v>#VALUE!</v>
      </c>
      <c r="AF509" s="156" t="e">
        <f t="shared" si="8"/>
        <v>#VALUE!</v>
      </c>
    </row>
    <row r="510" spans="1:32" s="157" customFormat="1" x14ac:dyDescent="0.25">
      <c r="A510" s="149" t="s">
        <v>2506</v>
      </c>
      <c r="B510" s="160" t="s">
        <v>4274</v>
      </c>
      <c r="C510" s="248">
        <v>44519</v>
      </c>
      <c r="D510" s="161">
        <v>164</v>
      </c>
      <c r="E510" s="160" t="s">
        <v>2512</v>
      </c>
      <c r="F510" s="161">
        <v>5042506346</v>
      </c>
      <c r="G510" s="160" t="s">
        <v>629</v>
      </c>
      <c r="H510" s="160" t="s">
        <v>630</v>
      </c>
      <c r="I510" s="160" t="s">
        <v>3646</v>
      </c>
      <c r="J510" s="160" t="s">
        <v>2517</v>
      </c>
      <c r="K510" s="160" t="s">
        <v>2518</v>
      </c>
      <c r="L510" s="164">
        <v>1152</v>
      </c>
      <c r="M510" s="246"/>
      <c r="N510" s="240"/>
      <c r="O510" s="233"/>
      <c r="P510" s="233"/>
      <c r="Q510" s="233"/>
      <c r="R510" s="247"/>
      <c r="S510" s="247"/>
      <c r="T510" s="251">
        <v>1152</v>
      </c>
      <c r="U510" s="238"/>
      <c r="V510" s="238"/>
      <c r="W510" s="238"/>
      <c r="X510" s="253">
        <f>T510-L510</f>
        <v>0</v>
      </c>
      <c r="Y510" s="238"/>
      <c r="Z510" s="238"/>
      <c r="AA510" s="238"/>
      <c r="AB510" s="238"/>
      <c r="AC510" s="238"/>
      <c r="AE510" s="156" t="e">
        <f>SUMIFS([5]HARGA!$B$2:$B$31,[5]HARGA!$A$2:$A$31,K510)</f>
        <v>#VALUE!</v>
      </c>
      <c r="AF510" s="156" t="e">
        <f t="shared" si="8"/>
        <v>#VALUE!</v>
      </c>
    </row>
    <row r="511" spans="1:32" s="157" customFormat="1" x14ac:dyDescent="0.25">
      <c r="A511" s="149" t="s">
        <v>2506</v>
      </c>
      <c r="B511" s="160" t="s">
        <v>4274</v>
      </c>
      <c r="C511" s="248">
        <v>44519</v>
      </c>
      <c r="D511" s="161">
        <v>164</v>
      </c>
      <c r="E511" s="160" t="s">
        <v>2512</v>
      </c>
      <c r="F511" s="161">
        <v>5042506346</v>
      </c>
      <c r="G511" s="160" t="s">
        <v>629</v>
      </c>
      <c r="H511" s="160" t="s">
        <v>630</v>
      </c>
      <c r="I511" s="160" t="s">
        <v>3646</v>
      </c>
      <c r="J511" s="161">
        <v>33300</v>
      </c>
      <c r="K511" s="160" t="s">
        <v>65</v>
      </c>
      <c r="L511" s="164">
        <v>24</v>
      </c>
      <c r="M511" s="246"/>
      <c r="N511" s="240"/>
      <c r="O511" s="233"/>
      <c r="P511" s="233"/>
      <c r="Q511" s="233"/>
      <c r="R511" s="247"/>
      <c r="S511" s="247"/>
      <c r="T511" s="238"/>
      <c r="U511" s="238"/>
      <c r="V511" s="238"/>
      <c r="W511" s="238"/>
      <c r="X511" s="238"/>
      <c r="Y511" s="238"/>
      <c r="Z511" s="238"/>
      <c r="AA511" s="238"/>
      <c r="AB511" s="238"/>
      <c r="AC511" s="238"/>
      <c r="AE511" s="156" t="e">
        <f>SUMIFS([5]HARGA!$B$2:$B$31,[5]HARGA!$A$2:$A$31,K511)</f>
        <v>#VALUE!</v>
      </c>
      <c r="AF511" s="156" t="e">
        <f t="shared" si="8"/>
        <v>#VALUE!</v>
      </c>
    </row>
    <row r="512" spans="1:32" s="157" customFormat="1" x14ac:dyDescent="0.25">
      <c r="A512" s="149" t="s">
        <v>2506</v>
      </c>
      <c r="B512" s="160" t="s">
        <v>4275</v>
      </c>
      <c r="C512" s="248">
        <v>44519</v>
      </c>
      <c r="D512" s="161">
        <v>164</v>
      </c>
      <c r="E512" s="160" t="s">
        <v>2512</v>
      </c>
      <c r="F512" s="161">
        <v>5042508557</v>
      </c>
      <c r="G512" s="160" t="s">
        <v>2556</v>
      </c>
      <c r="H512" s="160" t="s">
        <v>606</v>
      </c>
      <c r="I512" s="160" t="s">
        <v>3659</v>
      </c>
      <c r="J512" s="161">
        <v>74559</v>
      </c>
      <c r="K512" s="160" t="s">
        <v>2524</v>
      </c>
      <c r="L512" s="164">
        <v>6</v>
      </c>
      <c r="M512" s="249">
        <v>44519</v>
      </c>
      <c r="N512" s="241" t="s">
        <v>605</v>
      </c>
      <c r="O512" s="242" t="s">
        <v>606</v>
      </c>
      <c r="P512" s="242"/>
      <c r="Q512" s="245">
        <v>21111200300</v>
      </c>
      <c r="R512" s="251">
        <v>5042508557</v>
      </c>
      <c r="S512" s="251">
        <v>6008192429</v>
      </c>
      <c r="U512" s="251">
        <v>6</v>
      </c>
      <c r="V512" s="238"/>
      <c r="W512" s="238"/>
      <c r="X512" s="238"/>
      <c r="Y512" s="253">
        <f>U512-L512</f>
        <v>0</v>
      </c>
      <c r="Z512" s="238"/>
      <c r="AA512" s="238"/>
      <c r="AB512" s="238"/>
      <c r="AC512" s="238"/>
      <c r="AE512" s="156" t="e">
        <f>SUMIFS([5]HARGA!$B$2:$B$31,[5]HARGA!$A$2:$A$31,K512)</f>
        <v>#VALUE!</v>
      </c>
      <c r="AF512" s="156" t="e">
        <f t="shared" si="8"/>
        <v>#VALUE!</v>
      </c>
    </row>
    <row r="513" spans="1:32" s="157" customFormat="1" x14ac:dyDescent="0.25">
      <c r="A513" s="149" t="s">
        <v>2506</v>
      </c>
      <c r="B513" s="160" t="s">
        <v>4275</v>
      </c>
      <c r="C513" s="248">
        <v>44519</v>
      </c>
      <c r="D513" s="161">
        <v>164</v>
      </c>
      <c r="E513" s="160" t="s">
        <v>2512</v>
      </c>
      <c r="F513" s="161">
        <v>5042508557</v>
      </c>
      <c r="G513" s="160" t="s">
        <v>2556</v>
      </c>
      <c r="H513" s="160" t="s">
        <v>606</v>
      </c>
      <c r="I513" s="160" t="s">
        <v>3659</v>
      </c>
      <c r="J513" s="161">
        <v>19310</v>
      </c>
      <c r="K513" s="160" t="s">
        <v>2525</v>
      </c>
      <c r="L513" s="164">
        <v>6</v>
      </c>
      <c r="M513" s="246"/>
      <c r="N513" s="240"/>
      <c r="O513" s="233"/>
      <c r="P513" s="233"/>
      <c r="Q513" s="233"/>
      <c r="R513" s="247"/>
      <c r="S513" s="247"/>
      <c r="T513" s="238"/>
      <c r="U513" s="238"/>
      <c r="V513" s="238"/>
      <c r="W513" s="238"/>
      <c r="X513" s="238"/>
      <c r="Y513" s="238"/>
      <c r="Z513" s="238"/>
      <c r="AA513" s="238"/>
      <c r="AB513" s="238"/>
      <c r="AC513" s="238"/>
      <c r="AE513" s="156" t="e">
        <f>SUMIFS([5]HARGA!$B$2:$B$31,[5]HARGA!$A$2:$A$31,K513)</f>
        <v>#VALUE!</v>
      </c>
      <c r="AF513" s="156" t="e">
        <f t="shared" si="8"/>
        <v>#VALUE!</v>
      </c>
    </row>
    <row r="514" spans="1:32" s="157" customFormat="1" x14ac:dyDescent="0.25">
      <c r="A514" s="149" t="s">
        <v>2506</v>
      </c>
      <c r="B514" s="160" t="s">
        <v>4275</v>
      </c>
      <c r="C514" s="248">
        <v>44519</v>
      </c>
      <c r="D514" s="161">
        <v>164</v>
      </c>
      <c r="E514" s="160" t="s">
        <v>2512</v>
      </c>
      <c r="F514" s="161">
        <v>5042508557</v>
      </c>
      <c r="G514" s="160" t="s">
        <v>2556</v>
      </c>
      <c r="H514" s="160" t="s">
        <v>606</v>
      </c>
      <c r="I514" s="160" t="s">
        <v>3659</v>
      </c>
      <c r="J514" s="160" t="s">
        <v>2517</v>
      </c>
      <c r="K514" s="160" t="s">
        <v>2518</v>
      </c>
      <c r="L514" s="164">
        <v>1152</v>
      </c>
      <c r="M514" s="246"/>
      <c r="N514" s="240"/>
      <c r="O514" s="233"/>
      <c r="P514" s="233"/>
      <c r="Q514" s="233"/>
      <c r="R514" s="247"/>
      <c r="S514" s="247"/>
      <c r="T514" s="251">
        <v>1152</v>
      </c>
      <c r="U514" s="238"/>
      <c r="V514" s="238"/>
      <c r="W514" s="238"/>
      <c r="X514" s="253">
        <f>T514-L514</f>
        <v>0</v>
      </c>
      <c r="Y514" s="238"/>
      <c r="Z514" s="238"/>
      <c r="AA514" s="238"/>
      <c r="AB514" s="238"/>
      <c r="AC514" s="238"/>
      <c r="AE514" s="156" t="e">
        <f>SUMIFS([5]HARGA!$B$2:$B$31,[5]HARGA!$A$2:$A$31,K514)</f>
        <v>#VALUE!</v>
      </c>
      <c r="AF514" s="156" t="e">
        <f t="shared" si="8"/>
        <v>#VALUE!</v>
      </c>
    </row>
    <row r="515" spans="1:32" s="157" customFormat="1" x14ac:dyDescent="0.25">
      <c r="A515" s="149" t="s">
        <v>2506</v>
      </c>
      <c r="B515" s="160" t="s">
        <v>4275</v>
      </c>
      <c r="C515" s="248">
        <v>44519</v>
      </c>
      <c r="D515" s="161">
        <v>164</v>
      </c>
      <c r="E515" s="160" t="s">
        <v>2512</v>
      </c>
      <c r="F515" s="161">
        <v>5042508557</v>
      </c>
      <c r="G515" s="160" t="s">
        <v>2556</v>
      </c>
      <c r="H515" s="160" t="s">
        <v>606</v>
      </c>
      <c r="I515" s="160" t="s">
        <v>3659</v>
      </c>
      <c r="J515" s="161">
        <v>33300</v>
      </c>
      <c r="K515" s="160" t="s">
        <v>65</v>
      </c>
      <c r="L515" s="164">
        <v>24</v>
      </c>
      <c r="M515" s="246"/>
      <c r="N515" s="240"/>
      <c r="O515" s="233"/>
      <c r="P515" s="233"/>
      <c r="Q515" s="233"/>
      <c r="R515" s="247"/>
      <c r="S515" s="247"/>
      <c r="T515" s="238"/>
      <c r="U515" s="238"/>
      <c r="V515" s="238"/>
      <c r="W515" s="238"/>
      <c r="X515" s="238"/>
      <c r="Y515" s="238"/>
      <c r="Z515" s="238"/>
      <c r="AA515" s="238"/>
      <c r="AB515" s="238"/>
      <c r="AC515" s="238"/>
      <c r="AE515" s="156" t="e">
        <f>SUMIFS([5]HARGA!$B$2:$B$31,[5]HARGA!$A$2:$A$31,K515)</f>
        <v>#VALUE!</v>
      </c>
      <c r="AF515" s="156" t="e">
        <f t="shared" si="8"/>
        <v>#VALUE!</v>
      </c>
    </row>
    <row r="516" spans="1:32" s="157" customFormat="1" x14ac:dyDescent="0.25">
      <c r="A516" s="149" t="s">
        <v>2506</v>
      </c>
      <c r="B516" s="160" t="s">
        <v>4276</v>
      </c>
      <c r="C516" s="248">
        <v>44519</v>
      </c>
      <c r="D516" s="161">
        <v>164</v>
      </c>
      <c r="E516" s="160" t="s">
        <v>2512</v>
      </c>
      <c r="F516" s="161">
        <v>5042518407</v>
      </c>
      <c r="G516" s="160" t="s">
        <v>2572</v>
      </c>
      <c r="H516" s="160" t="s">
        <v>948</v>
      </c>
      <c r="I516" s="160" t="s">
        <v>3669</v>
      </c>
      <c r="J516" s="161">
        <v>74559</v>
      </c>
      <c r="K516" s="160" t="s">
        <v>2524</v>
      </c>
      <c r="L516" s="164">
        <v>18</v>
      </c>
      <c r="M516" s="302">
        <v>44520</v>
      </c>
      <c r="N516" s="249" t="s">
        <v>2572</v>
      </c>
      <c r="O516" s="250" t="s">
        <v>948</v>
      </c>
      <c r="P516" s="250"/>
      <c r="Q516" s="251">
        <v>21111200285</v>
      </c>
      <c r="R516" s="251">
        <v>5042518407</v>
      </c>
      <c r="S516" s="251">
        <v>6008194137</v>
      </c>
      <c r="U516" s="251">
        <v>18</v>
      </c>
      <c r="V516" s="238"/>
      <c r="W516" s="238"/>
      <c r="X516" s="238"/>
      <c r="Y516" s="253">
        <f>U516-L516</f>
        <v>0</v>
      </c>
      <c r="Z516" s="238"/>
      <c r="AA516" s="238"/>
      <c r="AB516" s="238"/>
      <c r="AC516" s="238"/>
      <c r="AE516" s="156" t="e">
        <f>SUMIFS([5]HARGA!$B$2:$B$31,[5]HARGA!$A$2:$A$31,K516)</f>
        <v>#VALUE!</v>
      </c>
      <c r="AF516" s="156" t="e">
        <f t="shared" si="8"/>
        <v>#VALUE!</v>
      </c>
    </row>
    <row r="517" spans="1:32" s="157" customFormat="1" x14ac:dyDescent="0.25">
      <c r="A517" s="149" t="s">
        <v>2506</v>
      </c>
      <c r="B517" s="160" t="s">
        <v>4276</v>
      </c>
      <c r="C517" s="248">
        <v>44519</v>
      </c>
      <c r="D517" s="161">
        <v>164</v>
      </c>
      <c r="E517" s="160" t="s">
        <v>2512</v>
      </c>
      <c r="F517" s="161">
        <v>5042518407</v>
      </c>
      <c r="G517" s="160" t="s">
        <v>2572</v>
      </c>
      <c r="H517" s="160" t="s">
        <v>948</v>
      </c>
      <c r="I517" s="160" t="s">
        <v>3669</v>
      </c>
      <c r="J517" s="161">
        <v>19310</v>
      </c>
      <c r="K517" s="160" t="s">
        <v>2525</v>
      </c>
      <c r="L517" s="164">
        <v>18</v>
      </c>
      <c r="M517" s="246"/>
      <c r="N517" s="246"/>
      <c r="O517" s="247"/>
      <c r="P517" s="247"/>
      <c r="Q517" s="247"/>
      <c r="R517" s="247"/>
      <c r="S517" s="247"/>
      <c r="T517" s="238"/>
      <c r="U517" s="238"/>
      <c r="V517" s="238"/>
      <c r="W517" s="238"/>
      <c r="X517" s="238"/>
      <c r="Y517" s="238"/>
      <c r="Z517" s="238"/>
      <c r="AA517" s="238"/>
      <c r="AB517" s="238"/>
      <c r="AC517" s="238"/>
      <c r="AE517" s="156" t="e">
        <f>SUMIFS([5]HARGA!$B$2:$B$31,[5]HARGA!$A$2:$A$31,K517)</f>
        <v>#VALUE!</v>
      </c>
      <c r="AF517" s="156" t="e">
        <f t="shared" si="8"/>
        <v>#VALUE!</v>
      </c>
    </row>
    <row r="518" spans="1:32" s="157" customFormat="1" x14ac:dyDescent="0.25">
      <c r="A518" s="149" t="s">
        <v>2506</v>
      </c>
      <c r="B518" s="160" t="s">
        <v>4276</v>
      </c>
      <c r="C518" s="248">
        <v>44519</v>
      </c>
      <c r="D518" s="161">
        <v>164</v>
      </c>
      <c r="E518" s="160" t="s">
        <v>2512</v>
      </c>
      <c r="F518" s="161">
        <v>5042518407</v>
      </c>
      <c r="G518" s="160" t="s">
        <v>2572</v>
      </c>
      <c r="H518" s="160" t="s">
        <v>948</v>
      </c>
      <c r="I518" s="160" t="s">
        <v>3669</v>
      </c>
      <c r="J518" s="160" t="s">
        <v>2517</v>
      </c>
      <c r="K518" s="160" t="s">
        <v>2518</v>
      </c>
      <c r="L518" s="164">
        <v>1344</v>
      </c>
      <c r="M518" s="246"/>
      <c r="N518" s="246"/>
      <c r="O518" s="247"/>
      <c r="P518" s="247"/>
      <c r="Q518" s="247"/>
      <c r="R518" s="247"/>
      <c r="S518" s="247"/>
      <c r="T518" s="251">
        <v>1344</v>
      </c>
      <c r="U518" s="238"/>
      <c r="V518" s="238"/>
      <c r="W518" s="238"/>
      <c r="X518" s="253">
        <f>T518-L518</f>
        <v>0</v>
      </c>
      <c r="Y518" s="238"/>
      <c r="Z518" s="238"/>
      <c r="AA518" s="238"/>
      <c r="AB518" s="238"/>
      <c r="AC518" s="238"/>
      <c r="AE518" s="156" t="e">
        <f>SUMIFS([5]HARGA!$B$2:$B$31,[5]HARGA!$A$2:$A$31,K518)</f>
        <v>#VALUE!</v>
      </c>
      <c r="AF518" s="156" t="e">
        <f t="shared" si="8"/>
        <v>#VALUE!</v>
      </c>
    </row>
    <row r="519" spans="1:32" s="157" customFormat="1" x14ac:dyDescent="0.25">
      <c r="A519" s="149" t="s">
        <v>2506</v>
      </c>
      <c r="B519" s="274" t="s">
        <v>4276</v>
      </c>
      <c r="C519" s="275">
        <v>44519</v>
      </c>
      <c r="D519" s="276">
        <v>164</v>
      </c>
      <c r="E519" s="274" t="s">
        <v>2512</v>
      </c>
      <c r="F519" s="276">
        <v>5042518407</v>
      </c>
      <c r="G519" s="274" t="s">
        <v>2572</v>
      </c>
      <c r="H519" s="274" t="s">
        <v>948</v>
      </c>
      <c r="I519" s="274" t="s">
        <v>3669</v>
      </c>
      <c r="J519" s="276">
        <v>33300</v>
      </c>
      <c r="K519" s="274" t="s">
        <v>65</v>
      </c>
      <c r="L519" s="277">
        <v>28</v>
      </c>
      <c r="M519" s="278"/>
      <c r="N519" s="278"/>
      <c r="O519" s="262"/>
      <c r="P519" s="262"/>
      <c r="Q519" s="262"/>
      <c r="R519" s="262"/>
      <c r="S519" s="262"/>
      <c r="T519" s="263"/>
      <c r="U519" s="263"/>
      <c r="V519" s="263"/>
      <c r="W519" s="263"/>
      <c r="X519" s="263"/>
      <c r="Y519" s="263"/>
      <c r="Z519" s="263"/>
      <c r="AA519" s="263"/>
      <c r="AB519" s="238"/>
      <c r="AC519" s="238"/>
      <c r="AE519" s="156" t="e">
        <f>SUMIFS([5]HARGA!$B$2:$B$31,[5]HARGA!$A$2:$A$31,K519)</f>
        <v>#VALUE!</v>
      </c>
      <c r="AF519" s="156" t="e">
        <f t="shared" si="8"/>
        <v>#VALUE!</v>
      </c>
    </row>
    <row r="520" spans="1:32" s="157" customFormat="1" x14ac:dyDescent="0.25">
      <c r="A520" s="182" t="s">
        <v>2506</v>
      </c>
      <c r="B520" s="182" t="s">
        <v>4277</v>
      </c>
      <c r="C520" s="187">
        <v>44519</v>
      </c>
      <c r="D520" s="182" t="s">
        <v>2531</v>
      </c>
      <c r="E520" s="182" t="s">
        <v>2532</v>
      </c>
      <c r="F520" s="182"/>
      <c r="G520" s="182" t="s">
        <v>417</v>
      </c>
      <c r="H520" s="182" t="s">
        <v>418</v>
      </c>
      <c r="I520" s="182" t="s">
        <v>3652</v>
      </c>
      <c r="J520" s="181">
        <v>74560</v>
      </c>
      <c r="K520" s="182" t="s">
        <v>377</v>
      </c>
      <c r="L520" s="185">
        <v>18</v>
      </c>
      <c r="M520" s="281">
        <v>44520</v>
      </c>
      <c r="N520" s="243" t="s">
        <v>417</v>
      </c>
      <c r="O520" s="243" t="s">
        <v>418</v>
      </c>
      <c r="P520" s="243"/>
      <c r="Q520" s="315">
        <v>904021470022</v>
      </c>
      <c r="R520" s="243" t="s">
        <v>3748</v>
      </c>
      <c r="S520" s="243" t="s">
        <v>4278</v>
      </c>
      <c r="T520" s="236"/>
      <c r="U520" s="236"/>
      <c r="V520" s="236"/>
      <c r="W520" s="243">
        <v>18</v>
      </c>
      <c r="X520" s="236"/>
      <c r="Y520" s="236"/>
      <c r="Z520" s="236"/>
      <c r="AA520" s="237">
        <f>W520-L520</f>
        <v>0</v>
      </c>
      <c r="AB520" s="238"/>
      <c r="AC520" s="238"/>
      <c r="AE520" s="156" t="e">
        <f>SUMIFS([5]HARGA!$B$2:$B$31,[5]HARGA!$A$2:$A$31,K520)</f>
        <v>#VALUE!</v>
      </c>
      <c r="AF520" s="156" t="e">
        <f t="shared" si="8"/>
        <v>#VALUE!</v>
      </c>
    </row>
    <row r="521" spans="1:32" s="157" customFormat="1" x14ac:dyDescent="0.25">
      <c r="A521" s="182" t="s">
        <v>2506</v>
      </c>
      <c r="B521" s="182" t="s">
        <v>4277</v>
      </c>
      <c r="C521" s="187">
        <v>44519</v>
      </c>
      <c r="D521" s="182" t="s">
        <v>2531</v>
      </c>
      <c r="E521" s="182" t="s">
        <v>2532</v>
      </c>
      <c r="F521" s="182"/>
      <c r="G521" s="182" t="s">
        <v>417</v>
      </c>
      <c r="H521" s="182" t="s">
        <v>418</v>
      </c>
      <c r="I521" s="182" t="s">
        <v>3652</v>
      </c>
      <c r="J521" s="181">
        <v>29310</v>
      </c>
      <c r="K521" s="182" t="s">
        <v>2539</v>
      </c>
      <c r="L521" s="185">
        <v>18</v>
      </c>
      <c r="M521" s="240"/>
      <c r="N521" s="240"/>
      <c r="O521" s="233"/>
      <c r="P521" s="233"/>
      <c r="Q521" s="233"/>
      <c r="R521" s="233"/>
      <c r="S521" s="233"/>
      <c r="T521" s="236"/>
      <c r="U521" s="236"/>
      <c r="V521" s="236"/>
      <c r="W521" s="236"/>
      <c r="X521" s="236"/>
      <c r="Y521" s="236"/>
      <c r="Z521" s="236"/>
      <c r="AA521" s="236"/>
      <c r="AB521" s="238"/>
      <c r="AC521" s="238"/>
      <c r="AE521" s="156" t="e">
        <f>SUMIFS([5]HARGA!$B$2:$B$31,[5]HARGA!$A$2:$A$31,K521)</f>
        <v>#VALUE!</v>
      </c>
      <c r="AF521" s="156" t="e">
        <f t="shared" si="8"/>
        <v>#VALUE!</v>
      </c>
    </row>
    <row r="522" spans="1:32" s="157" customFormat="1" x14ac:dyDescent="0.25">
      <c r="A522" s="182" t="s">
        <v>2506</v>
      </c>
      <c r="B522" s="182" t="s">
        <v>4277</v>
      </c>
      <c r="C522" s="187">
        <v>44519</v>
      </c>
      <c r="D522" s="182" t="s">
        <v>2531</v>
      </c>
      <c r="E522" s="182" t="s">
        <v>2532</v>
      </c>
      <c r="F522" s="182"/>
      <c r="G522" s="182" t="s">
        <v>417</v>
      </c>
      <c r="H522" s="182" t="s">
        <v>418</v>
      </c>
      <c r="I522" s="182" t="s">
        <v>3652</v>
      </c>
      <c r="J522" s="182" t="s">
        <v>2534</v>
      </c>
      <c r="K522" s="182" t="s">
        <v>2535</v>
      </c>
      <c r="L522" s="185">
        <v>1344</v>
      </c>
      <c r="M522" s="240"/>
      <c r="N522" s="240"/>
      <c r="O522" s="233"/>
      <c r="P522" s="233"/>
      <c r="Q522" s="233"/>
      <c r="R522" s="233"/>
      <c r="S522" s="233"/>
      <c r="T522" s="236"/>
      <c r="U522" s="236"/>
      <c r="V522" s="243">
        <v>1344</v>
      </c>
      <c r="W522" s="236"/>
      <c r="X522" s="236"/>
      <c r="Y522" s="236"/>
      <c r="Z522" s="237">
        <f>V522-L522</f>
        <v>0</v>
      </c>
      <c r="AA522" s="236"/>
      <c r="AB522" s="238"/>
      <c r="AC522" s="238"/>
      <c r="AE522" s="156" t="e">
        <f>SUMIFS([5]HARGA!$B$2:$B$31,[5]HARGA!$A$2:$A$31,K522)</f>
        <v>#VALUE!</v>
      </c>
      <c r="AF522" s="156" t="e">
        <f t="shared" si="8"/>
        <v>#VALUE!</v>
      </c>
    </row>
    <row r="523" spans="1:32" s="157" customFormat="1" x14ac:dyDescent="0.25">
      <c r="A523" s="149" t="s">
        <v>2506</v>
      </c>
      <c r="B523" s="266" t="s">
        <v>3675</v>
      </c>
      <c r="C523" s="267">
        <v>44520</v>
      </c>
      <c r="D523" s="268">
        <v>118</v>
      </c>
      <c r="E523" s="266" t="s">
        <v>2541</v>
      </c>
      <c r="F523" s="268">
        <v>5042475019</v>
      </c>
      <c r="G523" s="266" t="s">
        <v>3184</v>
      </c>
      <c r="H523" s="266" t="s">
        <v>1512</v>
      </c>
      <c r="I523" s="266" t="s">
        <v>3674</v>
      </c>
      <c r="J523" s="268">
        <v>10116</v>
      </c>
      <c r="K523" s="266" t="s">
        <v>279</v>
      </c>
      <c r="L523" s="269">
        <v>32</v>
      </c>
      <c r="M523" s="329" t="s">
        <v>3670</v>
      </c>
      <c r="N523" s="329">
        <v>44520</v>
      </c>
      <c r="O523" s="270"/>
      <c r="P523" s="270"/>
      <c r="Q523" s="270"/>
      <c r="R523" s="270"/>
      <c r="S523" s="270"/>
      <c r="T523" s="271"/>
      <c r="U523" s="271"/>
      <c r="V523" s="271"/>
      <c r="W523" s="271"/>
      <c r="X523" s="271"/>
      <c r="Y523" s="271"/>
      <c r="Z523" s="271"/>
      <c r="AA523" s="271"/>
      <c r="AB523" s="238"/>
      <c r="AC523" s="238"/>
      <c r="AE523" s="156" t="e">
        <f>SUMIFS([5]HARGA!$B$2:$B$31,[5]HARGA!$A$2:$A$31,K523)</f>
        <v>#VALUE!</v>
      </c>
      <c r="AF523" s="156" t="e">
        <f t="shared" si="8"/>
        <v>#VALUE!</v>
      </c>
    </row>
    <row r="524" spans="1:32" s="157" customFormat="1" x14ac:dyDescent="0.25">
      <c r="A524" s="149" t="s">
        <v>2506</v>
      </c>
      <c r="B524" s="160" t="s">
        <v>4279</v>
      </c>
      <c r="C524" s="248">
        <v>44520</v>
      </c>
      <c r="D524" s="161">
        <v>164</v>
      </c>
      <c r="E524" s="160" t="s">
        <v>2512</v>
      </c>
      <c r="F524" s="161">
        <v>5042528209</v>
      </c>
      <c r="G524" s="160" t="s">
        <v>983</v>
      </c>
      <c r="H524" s="160" t="s">
        <v>984</v>
      </c>
      <c r="I524" s="160" t="s">
        <v>3688</v>
      </c>
      <c r="J524" s="161">
        <v>74559</v>
      </c>
      <c r="K524" s="160" t="s">
        <v>2524</v>
      </c>
      <c r="L524" s="164">
        <v>24</v>
      </c>
      <c r="M524" s="249">
        <v>44520</v>
      </c>
      <c r="N524" s="242" t="s">
        <v>4139</v>
      </c>
      <c r="O524" s="242" t="s">
        <v>984</v>
      </c>
      <c r="P524" s="242"/>
      <c r="Q524" s="233" t="s">
        <v>3683</v>
      </c>
      <c r="R524" s="181">
        <v>5042528209</v>
      </c>
      <c r="S524">
        <v>6008193817</v>
      </c>
      <c r="U524" s="251">
        <v>24</v>
      </c>
      <c r="V524" s="238"/>
      <c r="W524" s="238"/>
      <c r="X524" s="238"/>
      <c r="Y524" s="253">
        <f>U524-L524</f>
        <v>0</v>
      </c>
      <c r="Z524" s="238"/>
      <c r="AA524" s="238"/>
      <c r="AB524" s="238"/>
      <c r="AC524" s="238"/>
      <c r="AE524" s="156" t="e">
        <f>SUMIFS([5]HARGA!$B$2:$B$31,[5]HARGA!$A$2:$A$31,K524)</f>
        <v>#VALUE!</v>
      </c>
      <c r="AF524" s="156" t="e">
        <f t="shared" si="8"/>
        <v>#VALUE!</v>
      </c>
    </row>
    <row r="525" spans="1:32" s="157" customFormat="1" x14ac:dyDescent="0.25">
      <c r="A525" s="149" t="s">
        <v>2506</v>
      </c>
      <c r="B525" s="160" t="s">
        <v>4279</v>
      </c>
      <c r="C525" s="248">
        <v>44520</v>
      </c>
      <c r="D525" s="161">
        <v>164</v>
      </c>
      <c r="E525" s="160" t="s">
        <v>2512</v>
      </c>
      <c r="F525" s="161">
        <v>5042528209</v>
      </c>
      <c r="G525" s="160" t="s">
        <v>983</v>
      </c>
      <c r="H525" s="160" t="s">
        <v>984</v>
      </c>
      <c r="I525" s="160" t="s">
        <v>3688</v>
      </c>
      <c r="J525" s="161">
        <v>19310</v>
      </c>
      <c r="K525" s="160" t="s">
        <v>2525</v>
      </c>
      <c r="L525" s="164">
        <v>24</v>
      </c>
      <c r="M525" s="246"/>
      <c r="N525" s="246"/>
      <c r="O525" s="247"/>
      <c r="P525" s="247"/>
      <c r="Q525" s="247"/>
      <c r="R525" s="247"/>
      <c r="S525" s="247"/>
      <c r="T525" s="238"/>
      <c r="U525" s="238"/>
      <c r="V525" s="238"/>
      <c r="W525" s="238"/>
      <c r="X525" s="238"/>
      <c r="Y525" s="238"/>
      <c r="Z525" s="238"/>
      <c r="AA525" s="238"/>
      <c r="AB525" s="238"/>
      <c r="AC525" s="238"/>
      <c r="AE525" s="156" t="e">
        <f>SUMIFS([5]HARGA!$B$2:$B$31,[5]HARGA!$A$2:$A$31,K525)</f>
        <v>#VALUE!</v>
      </c>
      <c r="AF525" s="156" t="e">
        <f t="shared" si="8"/>
        <v>#VALUE!</v>
      </c>
    </row>
    <row r="526" spans="1:32" s="157" customFormat="1" x14ac:dyDescent="0.25">
      <c r="A526" s="149" t="s">
        <v>2506</v>
      </c>
      <c r="B526" s="160" t="s">
        <v>4279</v>
      </c>
      <c r="C526" s="248">
        <v>44520</v>
      </c>
      <c r="D526" s="161">
        <v>164</v>
      </c>
      <c r="E526" s="160" t="s">
        <v>2512</v>
      </c>
      <c r="F526" s="161">
        <v>5042528209</v>
      </c>
      <c r="G526" s="160" t="s">
        <v>983</v>
      </c>
      <c r="H526" s="160" t="s">
        <v>984</v>
      </c>
      <c r="I526" s="160" t="s">
        <v>3688</v>
      </c>
      <c r="J526" s="160" t="s">
        <v>2517</v>
      </c>
      <c r="K526" s="160" t="s">
        <v>2518</v>
      </c>
      <c r="L526" s="164">
        <v>1152</v>
      </c>
      <c r="M526" s="246"/>
      <c r="N526" s="246"/>
      <c r="O526" s="247"/>
      <c r="P526" s="247"/>
      <c r="Q526" s="247"/>
      <c r="R526" s="247"/>
      <c r="S526" s="247"/>
      <c r="T526" s="251">
        <v>1152</v>
      </c>
      <c r="U526" s="238"/>
      <c r="V526" s="238"/>
      <c r="W526" s="238"/>
      <c r="X526" s="253">
        <f>T526-L526</f>
        <v>0</v>
      </c>
      <c r="Y526" s="238"/>
      <c r="Z526" s="238"/>
      <c r="AA526" s="238"/>
      <c r="AB526" s="238"/>
      <c r="AC526" s="238"/>
      <c r="AE526" s="156" t="e">
        <f>SUMIFS([5]HARGA!$B$2:$B$31,[5]HARGA!$A$2:$A$31,K526)</f>
        <v>#VALUE!</v>
      </c>
      <c r="AF526" s="156" t="e">
        <f t="shared" si="8"/>
        <v>#VALUE!</v>
      </c>
    </row>
    <row r="527" spans="1:32" s="157" customFormat="1" x14ac:dyDescent="0.25">
      <c r="A527" s="149" t="s">
        <v>2506</v>
      </c>
      <c r="B527" s="160" t="s">
        <v>4279</v>
      </c>
      <c r="C527" s="248">
        <v>44520</v>
      </c>
      <c r="D527" s="161">
        <v>164</v>
      </c>
      <c r="E527" s="160" t="s">
        <v>2512</v>
      </c>
      <c r="F527" s="161">
        <v>5042528209</v>
      </c>
      <c r="G527" s="160" t="s">
        <v>983</v>
      </c>
      <c r="H527" s="160" t="s">
        <v>984</v>
      </c>
      <c r="I527" s="160" t="s">
        <v>3688</v>
      </c>
      <c r="J527" s="161">
        <v>33300</v>
      </c>
      <c r="K527" s="160" t="s">
        <v>65</v>
      </c>
      <c r="L527" s="164">
        <v>24</v>
      </c>
      <c r="M527" s="246"/>
      <c r="N527" s="246"/>
      <c r="O527" s="247"/>
      <c r="P527" s="247"/>
      <c r="Q527" s="247"/>
      <c r="R527" s="247"/>
      <c r="S527" s="247"/>
      <c r="T527" s="238"/>
      <c r="U527" s="238"/>
      <c r="V527" s="238"/>
      <c r="W527" s="238"/>
      <c r="X527" s="238"/>
      <c r="Y527" s="238"/>
      <c r="Z527" s="238"/>
      <c r="AA527" s="238"/>
      <c r="AB527" s="238"/>
      <c r="AC527" s="238"/>
      <c r="AE527" s="156" t="e">
        <f>SUMIFS([5]HARGA!$B$2:$B$31,[5]HARGA!$A$2:$A$31,K527)</f>
        <v>#VALUE!</v>
      </c>
      <c r="AF527" s="156" t="e">
        <f t="shared" si="8"/>
        <v>#VALUE!</v>
      </c>
    </row>
    <row r="528" spans="1:32" s="157" customFormat="1" x14ac:dyDescent="0.25">
      <c r="A528" s="149" t="s">
        <v>2506</v>
      </c>
      <c r="B528" s="166" t="s">
        <v>4280</v>
      </c>
      <c r="C528" s="167">
        <v>44520</v>
      </c>
      <c r="D528" s="168">
        <v>118</v>
      </c>
      <c r="E528" s="166" t="s">
        <v>2541</v>
      </c>
      <c r="F528" s="166"/>
      <c r="G528" s="166" t="s">
        <v>3677</v>
      </c>
      <c r="H528" s="166" t="s">
        <v>432</v>
      </c>
      <c r="I528" s="166" t="s">
        <v>4281</v>
      </c>
      <c r="J528" s="168">
        <v>10116</v>
      </c>
      <c r="K528" s="166" t="s">
        <v>279</v>
      </c>
      <c r="L528" s="171">
        <v>16</v>
      </c>
      <c r="M528" s="246"/>
      <c r="N528" s="246"/>
      <c r="O528" s="247"/>
      <c r="P528" s="247"/>
      <c r="Q528" s="247"/>
      <c r="R528" s="247"/>
      <c r="S528" s="247"/>
      <c r="T528" s="238"/>
      <c r="U528" s="238"/>
      <c r="V528" s="238"/>
      <c r="W528" s="238"/>
      <c r="X528" s="238"/>
      <c r="Y528" s="238"/>
      <c r="Z528" s="238"/>
      <c r="AA528" s="238"/>
      <c r="AB528" s="238"/>
      <c r="AC528" s="238"/>
      <c r="AE528" s="156" t="e">
        <f>SUMIFS([5]HARGA!$B$2:$B$31,[5]HARGA!$A$2:$A$31,K528)</f>
        <v>#VALUE!</v>
      </c>
      <c r="AF528" s="156" t="e">
        <f t="shared" si="8"/>
        <v>#VALUE!</v>
      </c>
    </row>
    <row r="529" spans="1:32" s="157" customFormat="1" x14ac:dyDescent="0.25">
      <c r="A529" s="149" t="s">
        <v>2506</v>
      </c>
      <c r="B529" s="160" t="s">
        <v>3696</v>
      </c>
      <c r="C529" s="248">
        <v>44520</v>
      </c>
      <c r="D529" s="161">
        <v>118</v>
      </c>
      <c r="E529" s="160" t="s">
        <v>2541</v>
      </c>
      <c r="F529" s="160"/>
      <c r="G529" s="160" t="s">
        <v>2126</v>
      </c>
      <c r="H529" s="160" t="s">
        <v>2127</v>
      </c>
      <c r="I529" s="160" t="s">
        <v>4264</v>
      </c>
      <c r="J529" s="161">
        <v>10116</v>
      </c>
      <c r="K529" s="160" t="s">
        <v>279</v>
      </c>
      <c r="L529" s="164">
        <v>16</v>
      </c>
      <c r="M529" s="323" t="s">
        <v>3695</v>
      </c>
      <c r="N529" s="323">
        <v>44520</v>
      </c>
      <c r="O529" s="247"/>
      <c r="P529" s="247"/>
      <c r="Q529" s="247"/>
      <c r="R529" s="247"/>
      <c r="S529" s="247"/>
      <c r="T529" s="238"/>
      <c r="U529" s="238"/>
      <c r="V529" s="238"/>
      <c r="W529" s="238"/>
      <c r="X529" s="238"/>
      <c r="Y529" s="238"/>
      <c r="Z529" s="238"/>
      <c r="AA529" s="238"/>
      <c r="AB529" s="238"/>
      <c r="AC529" s="238"/>
      <c r="AE529" s="156" t="e">
        <f>SUMIFS([5]HARGA!$B$2:$B$31,[5]HARGA!$A$2:$A$31,K529)</f>
        <v>#VALUE!</v>
      </c>
      <c r="AF529" s="156" t="e">
        <f t="shared" si="8"/>
        <v>#VALUE!</v>
      </c>
    </row>
    <row r="530" spans="1:32" s="157" customFormat="1" x14ac:dyDescent="0.25">
      <c r="A530" s="149" t="s">
        <v>2506</v>
      </c>
      <c r="B530" s="160" t="s">
        <v>3694</v>
      </c>
      <c r="C530" s="248">
        <v>44520</v>
      </c>
      <c r="D530" s="161">
        <v>118</v>
      </c>
      <c r="E530" s="160" t="s">
        <v>2541</v>
      </c>
      <c r="F530" s="161">
        <v>5042533980</v>
      </c>
      <c r="G530" s="160" t="s">
        <v>780</v>
      </c>
      <c r="H530" s="160" t="s">
        <v>781</v>
      </c>
      <c r="I530" s="160" t="s">
        <v>3693</v>
      </c>
      <c r="J530" s="161">
        <v>10116</v>
      </c>
      <c r="K530" s="160" t="s">
        <v>279</v>
      </c>
      <c r="L530" s="164">
        <v>32</v>
      </c>
      <c r="M530" s="323" t="s">
        <v>3689</v>
      </c>
      <c r="N530" s="323">
        <v>44520</v>
      </c>
      <c r="O530" s="247"/>
      <c r="P530" s="247"/>
      <c r="Q530" s="247"/>
      <c r="R530" s="247"/>
      <c r="S530" s="247"/>
      <c r="T530" s="238"/>
      <c r="U530" s="238"/>
      <c r="V530" s="238"/>
      <c r="W530" s="238"/>
      <c r="X530" s="238"/>
      <c r="Y530" s="238"/>
      <c r="Z530" s="238"/>
      <c r="AA530" s="238"/>
      <c r="AB530" s="238"/>
      <c r="AC530" s="238"/>
      <c r="AE530" s="156" t="e">
        <f>SUMIFS([5]HARGA!$B$2:$B$31,[5]HARGA!$A$2:$A$31,K530)</f>
        <v>#VALUE!</v>
      </c>
      <c r="AF530" s="156" t="e">
        <f t="shared" si="8"/>
        <v>#VALUE!</v>
      </c>
    </row>
    <row r="531" spans="1:32" s="157" customFormat="1" x14ac:dyDescent="0.25">
      <c r="A531" s="149" t="s">
        <v>2506</v>
      </c>
      <c r="B531" s="160" t="s">
        <v>3702</v>
      </c>
      <c r="C531" s="248">
        <v>44520</v>
      </c>
      <c r="D531" s="161">
        <v>118</v>
      </c>
      <c r="E531" s="160" t="s">
        <v>2541</v>
      </c>
      <c r="F531" s="161">
        <v>5042533102</v>
      </c>
      <c r="G531" s="160" t="s">
        <v>2048</v>
      </c>
      <c r="H531" s="160" t="s">
        <v>3601</v>
      </c>
      <c r="I531" s="160" t="s">
        <v>3701</v>
      </c>
      <c r="J531" s="161">
        <v>10116</v>
      </c>
      <c r="K531" s="160" t="s">
        <v>279</v>
      </c>
      <c r="L531" s="164">
        <v>32</v>
      </c>
      <c r="M531" s="323" t="s">
        <v>3697</v>
      </c>
      <c r="N531" s="323">
        <v>44520</v>
      </c>
      <c r="O531" s="247"/>
      <c r="P531" s="247"/>
      <c r="Q531" s="247"/>
      <c r="R531" s="247"/>
      <c r="S531" s="247"/>
      <c r="T531" s="238"/>
      <c r="U531" s="238"/>
      <c r="V531" s="238"/>
      <c r="W531" s="238"/>
      <c r="X531" s="238"/>
      <c r="Y531" s="238"/>
      <c r="Z531" s="238"/>
      <c r="AA531" s="238"/>
      <c r="AB531" s="238"/>
      <c r="AC531" s="238"/>
      <c r="AE531" s="156" t="e">
        <f>SUMIFS([5]HARGA!$B$2:$B$31,[5]HARGA!$A$2:$A$31,K531)</f>
        <v>#VALUE!</v>
      </c>
      <c r="AF531" s="156" t="e">
        <f t="shared" si="8"/>
        <v>#VALUE!</v>
      </c>
    </row>
    <row r="532" spans="1:32" s="157" customFormat="1" x14ac:dyDescent="0.25">
      <c r="A532" s="149" t="s">
        <v>2506</v>
      </c>
      <c r="B532" s="160" t="s">
        <v>3708</v>
      </c>
      <c r="C532" s="248">
        <v>44520</v>
      </c>
      <c r="D532" s="161">
        <v>118</v>
      </c>
      <c r="E532" s="160" t="s">
        <v>2541</v>
      </c>
      <c r="F532" s="161">
        <v>5042533579</v>
      </c>
      <c r="G532" s="160" t="s">
        <v>1787</v>
      </c>
      <c r="H532" s="160" t="s">
        <v>1788</v>
      </c>
      <c r="I532" s="160" t="s">
        <v>3707</v>
      </c>
      <c r="J532" s="161">
        <v>10116</v>
      </c>
      <c r="K532" s="160" t="s">
        <v>279</v>
      </c>
      <c r="L532" s="164">
        <v>32</v>
      </c>
      <c r="M532" s="323" t="s">
        <v>3703</v>
      </c>
      <c r="N532" s="323">
        <v>44520</v>
      </c>
      <c r="O532" s="247"/>
      <c r="P532" s="247"/>
      <c r="Q532" s="247"/>
      <c r="R532" s="247"/>
      <c r="S532" s="247"/>
      <c r="T532" s="238"/>
      <c r="U532" s="238"/>
      <c r="V532" s="238"/>
      <c r="W532" s="238"/>
      <c r="X532" s="238"/>
      <c r="Y532" s="238"/>
      <c r="Z532" s="238"/>
      <c r="AA532" s="238"/>
      <c r="AB532" s="238"/>
      <c r="AC532" s="238"/>
      <c r="AE532" s="156" t="e">
        <f>SUMIFS([5]HARGA!$B$2:$B$31,[5]HARGA!$A$2:$A$31,K532)</f>
        <v>#VALUE!</v>
      </c>
      <c r="AF532" s="156" t="e">
        <f t="shared" si="8"/>
        <v>#VALUE!</v>
      </c>
    </row>
    <row r="533" spans="1:32" s="157" customFormat="1" x14ac:dyDescent="0.25">
      <c r="A533" s="149" t="s">
        <v>2506</v>
      </c>
      <c r="B533" s="160" t="s">
        <v>4282</v>
      </c>
      <c r="C533" s="248">
        <v>44520</v>
      </c>
      <c r="D533" s="161">
        <v>164</v>
      </c>
      <c r="E533" s="160" t="s">
        <v>2512</v>
      </c>
      <c r="F533" s="161">
        <v>5042530928</v>
      </c>
      <c r="G533" s="160" t="s">
        <v>2158</v>
      </c>
      <c r="H533" s="160" t="s">
        <v>82</v>
      </c>
      <c r="I533" s="160" t="s">
        <v>3716</v>
      </c>
      <c r="J533" s="161">
        <v>74559</v>
      </c>
      <c r="K533" s="160" t="s">
        <v>2524</v>
      </c>
      <c r="L533" s="164">
        <v>18</v>
      </c>
      <c r="M533" s="249">
        <v>44520</v>
      </c>
      <c r="N533" s="249" t="s">
        <v>2158</v>
      </c>
      <c r="O533" s="250" t="s">
        <v>82</v>
      </c>
      <c r="P533" s="250"/>
      <c r="Q533" s="251">
        <v>21111200273</v>
      </c>
      <c r="R533" s="251">
        <v>5042530928</v>
      </c>
      <c r="S533" s="251">
        <v>6008195661</v>
      </c>
      <c r="U533" s="251">
        <v>18</v>
      </c>
      <c r="V533" s="238"/>
      <c r="W533" s="238"/>
      <c r="X533" s="238"/>
      <c r="Y533" s="253">
        <f>U533-L533</f>
        <v>0</v>
      </c>
      <c r="Z533" s="238"/>
      <c r="AA533" s="238"/>
      <c r="AB533" s="238"/>
      <c r="AC533" s="238"/>
      <c r="AE533" s="156" t="e">
        <f>SUMIFS([5]HARGA!$B$2:$B$31,[5]HARGA!$A$2:$A$31,K533)</f>
        <v>#VALUE!</v>
      </c>
      <c r="AF533" s="156" t="e">
        <f t="shared" ref="AF533:AF596" si="9">AE533*L533</f>
        <v>#VALUE!</v>
      </c>
    </row>
    <row r="534" spans="1:32" s="157" customFormat="1" x14ac:dyDescent="0.25">
      <c r="A534" s="149" t="s">
        <v>2506</v>
      </c>
      <c r="B534" s="160" t="s">
        <v>4282</v>
      </c>
      <c r="C534" s="248">
        <v>44520</v>
      </c>
      <c r="D534" s="161">
        <v>164</v>
      </c>
      <c r="E534" s="160" t="s">
        <v>2512</v>
      </c>
      <c r="F534" s="161">
        <v>5042530928</v>
      </c>
      <c r="G534" s="160" t="s">
        <v>2158</v>
      </c>
      <c r="H534" s="160" t="s">
        <v>82</v>
      </c>
      <c r="I534" s="160" t="s">
        <v>3716</v>
      </c>
      <c r="J534" s="161">
        <v>19310</v>
      </c>
      <c r="K534" s="160" t="s">
        <v>2525</v>
      </c>
      <c r="L534" s="164">
        <v>18</v>
      </c>
      <c r="M534" s="246"/>
      <c r="N534" s="246"/>
      <c r="O534" s="247"/>
      <c r="P534" s="247"/>
      <c r="Q534" s="247"/>
      <c r="R534" s="247"/>
      <c r="S534" s="247"/>
      <c r="T534" s="238"/>
      <c r="U534" s="238"/>
      <c r="V534" s="238"/>
      <c r="W534" s="238"/>
      <c r="X534" s="238"/>
      <c r="Y534" s="238"/>
      <c r="Z534" s="238"/>
      <c r="AA534" s="238"/>
      <c r="AB534" s="238"/>
      <c r="AC534" s="238"/>
      <c r="AE534" s="156" t="e">
        <f>SUMIFS([5]HARGA!$B$2:$B$31,[5]HARGA!$A$2:$A$31,K534)</f>
        <v>#VALUE!</v>
      </c>
      <c r="AF534" s="156" t="e">
        <f t="shared" si="9"/>
        <v>#VALUE!</v>
      </c>
    </row>
    <row r="535" spans="1:32" s="157" customFormat="1" x14ac:dyDescent="0.25">
      <c r="A535" s="149" t="s">
        <v>2506</v>
      </c>
      <c r="B535" s="160" t="s">
        <v>4282</v>
      </c>
      <c r="C535" s="248">
        <v>44520</v>
      </c>
      <c r="D535" s="161">
        <v>164</v>
      </c>
      <c r="E535" s="160" t="s">
        <v>2512</v>
      </c>
      <c r="F535" s="161">
        <v>5042530928</v>
      </c>
      <c r="G535" s="160" t="s">
        <v>2158</v>
      </c>
      <c r="H535" s="160" t="s">
        <v>82</v>
      </c>
      <c r="I535" s="160" t="s">
        <v>3716</v>
      </c>
      <c r="J535" s="160" t="s">
        <v>2517</v>
      </c>
      <c r="K535" s="160" t="s">
        <v>2518</v>
      </c>
      <c r="L535" s="164">
        <v>1152</v>
      </c>
      <c r="M535" s="246"/>
      <c r="N535" s="246"/>
      <c r="O535" s="247"/>
      <c r="P535" s="247"/>
      <c r="Q535" s="247"/>
      <c r="R535" s="247"/>
      <c r="S535" s="247"/>
      <c r="T535" s="251">
        <v>1152</v>
      </c>
      <c r="U535" s="238"/>
      <c r="V535" s="238"/>
      <c r="W535" s="238"/>
      <c r="X535" s="253">
        <f>T535-L535</f>
        <v>0</v>
      </c>
      <c r="Y535" s="238"/>
      <c r="Z535" s="238"/>
      <c r="AA535" s="238"/>
      <c r="AB535" s="238"/>
      <c r="AC535" s="238"/>
      <c r="AE535" s="156" t="e">
        <f>SUMIFS([5]HARGA!$B$2:$B$31,[5]HARGA!$A$2:$A$31,K535)</f>
        <v>#VALUE!</v>
      </c>
      <c r="AF535" s="156" t="e">
        <f t="shared" si="9"/>
        <v>#VALUE!</v>
      </c>
    </row>
    <row r="536" spans="1:32" s="157" customFormat="1" x14ac:dyDescent="0.25">
      <c r="A536" s="149" t="s">
        <v>2506</v>
      </c>
      <c r="B536" s="160" t="s">
        <v>4282</v>
      </c>
      <c r="C536" s="248">
        <v>44520</v>
      </c>
      <c r="D536" s="161">
        <v>164</v>
      </c>
      <c r="E536" s="160" t="s">
        <v>2512</v>
      </c>
      <c r="F536" s="161">
        <v>5042530928</v>
      </c>
      <c r="G536" s="160" t="s">
        <v>2158</v>
      </c>
      <c r="H536" s="160" t="s">
        <v>82</v>
      </c>
      <c r="I536" s="160" t="s">
        <v>3716</v>
      </c>
      <c r="J536" s="161">
        <v>33300</v>
      </c>
      <c r="K536" s="160" t="s">
        <v>65</v>
      </c>
      <c r="L536" s="164">
        <v>24</v>
      </c>
      <c r="M536" s="246"/>
      <c r="N536" s="246"/>
      <c r="O536" s="247"/>
      <c r="P536" s="247"/>
      <c r="Q536" s="247"/>
      <c r="R536" s="247"/>
      <c r="S536" s="247"/>
      <c r="T536" s="238"/>
      <c r="U536" s="238"/>
      <c r="V536" s="238"/>
      <c r="W536" s="238"/>
      <c r="X536" s="238"/>
      <c r="Y536" s="238"/>
      <c r="Z536" s="238"/>
      <c r="AA536" s="238"/>
      <c r="AB536" s="238"/>
      <c r="AC536" s="238"/>
      <c r="AE536" s="156" t="e">
        <f>SUMIFS([5]HARGA!$B$2:$B$31,[5]HARGA!$A$2:$A$31,K536)</f>
        <v>#VALUE!</v>
      </c>
      <c r="AF536" s="156" t="e">
        <f t="shared" si="9"/>
        <v>#VALUE!</v>
      </c>
    </row>
    <row r="537" spans="1:32" s="157" customFormat="1" x14ac:dyDescent="0.25">
      <c r="A537" s="149" t="s">
        <v>2506</v>
      </c>
      <c r="B537" s="160" t="s">
        <v>4283</v>
      </c>
      <c r="C537" s="248">
        <v>44520</v>
      </c>
      <c r="D537" s="161">
        <v>164</v>
      </c>
      <c r="E537" s="160" t="s">
        <v>2512</v>
      </c>
      <c r="F537" s="161">
        <v>5042531187</v>
      </c>
      <c r="G537" s="160" t="s">
        <v>75</v>
      </c>
      <c r="H537" s="160" t="s">
        <v>76</v>
      </c>
      <c r="I537" s="160" t="s">
        <v>3724</v>
      </c>
      <c r="J537" s="161">
        <v>74559</v>
      </c>
      <c r="K537" s="160" t="s">
        <v>2524</v>
      </c>
      <c r="L537" s="164">
        <v>18</v>
      </c>
      <c r="M537" s="249">
        <v>44520</v>
      </c>
      <c r="N537" s="249" t="s">
        <v>75</v>
      </c>
      <c r="O537" s="250" t="s">
        <v>76</v>
      </c>
      <c r="P537" s="250"/>
      <c r="Q537" s="251">
        <v>21111200267</v>
      </c>
      <c r="R537" s="251">
        <v>5042531187</v>
      </c>
      <c r="S537" s="251">
        <v>6008194193</v>
      </c>
      <c r="U537" s="251">
        <v>18</v>
      </c>
      <c r="V537" s="238"/>
      <c r="W537" s="238"/>
      <c r="X537" s="238"/>
      <c r="Y537" s="253">
        <f>U537-L537</f>
        <v>0</v>
      </c>
      <c r="Z537" s="238"/>
      <c r="AA537" s="238"/>
      <c r="AB537" s="238"/>
      <c r="AC537" s="238"/>
      <c r="AE537" s="156" t="e">
        <f>SUMIFS([5]HARGA!$B$2:$B$31,[5]HARGA!$A$2:$A$31,K537)</f>
        <v>#VALUE!</v>
      </c>
      <c r="AF537" s="156" t="e">
        <f t="shared" si="9"/>
        <v>#VALUE!</v>
      </c>
    </row>
    <row r="538" spans="1:32" s="157" customFormat="1" x14ac:dyDescent="0.25">
      <c r="A538" s="149" t="s">
        <v>2506</v>
      </c>
      <c r="B538" s="160" t="s">
        <v>4283</v>
      </c>
      <c r="C538" s="248">
        <v>44520</v>
      </c>
      <c r="D538" s="161">
        <v>164</v>
      </c>
      <c r="E538" s="160" t="s">
        <v>2512</v>
      </c>
      <c r="F538" s="161">
        <v>5042531187</v>
      </c>
      <c r="G538" s="160" t="s">
        <v>75</v>
      </c>
      <c r="H538" s="160" t="s">
        <v>76</v>
      </c>
      <c r="I538" s="160" t="s">
        <v>3724</v>
      </c>
      <c r="J538" s="161">
        <v>19310</v>
      </c>
      <c r="K538" s="160" t="s">
        <v>2525</v>
      </c>
      <c r="L538" s="164">
        <v>18</v>
      </c>
      <c r="M538" s="246"/>
      <c r="N538" s="246"/>
      <c r="O538" s="247"/>
      <c r="P538" s="247"/>
      <c r="Q538" s="247"/>
      <c r="R538" s="247"/>
      <c r="S538" s="247"/>
      <c r="T538" s="238"/>
      <c r="U538" s="238"/>
      <c r="V538" s="238"/>
      <c r="W538" s="238"/>
      <c r="X538" s="238"/>
      <c r="Y538" s="238"/>
      <c r="Z538" s="238"/>
      <c r="AA538" s="238"/>
      <c r="AB538" s="238"/>
      <c r="AC538" s="238"/>
      <c r="AE538" s="156" t="e">
        <f>SUMIFS([5]HARGA!$B$2:$B$31,[5]HARGA!$A$2:$A$31,K538)</f>
        <v>#VALUE!</v>
      </c>
      <c r="AF538" s="156" t="e">
        <f t="shared" si="9"/>
        <v>#VALUE!</v>
      </c>
    </row>
    <row r="539" spans="1:32" s="157" customFormat="1" x14ac:dyDescent="0.25">
      <c r="A539" s="149" t="s">
        <v>2506</v>
      </c>
      <c r="B539" s="160" t="s">
        <v>4283</v>
      </c>
      <c r="C539" s="248">
        <v>44520</v>
      </c>
      <c r="D539" s="161">
        <v>164</v>
      </c>
      <c r="E539" s="160" t="s">
        <v>2512</v>
      </c>
      <c r="F539" s="161">
        <v>5042531187</v>
      </c>
      <c r="G539" s="160" t="s">
        <v>75</v>
      </c>
      <c r="H539" s="160" t="s">
        <v>76</v>
      </c>
      <c r="I539" s="160" t="s">
        <v>3724</v>
      </c>
      <c r="J539" s="160" t="s">
        <v>2517</v>
      </c>
      <c r="K539" s="160" t="s">
        <v>2518</v>
      </c>
      <c r="L539" s="164">
        <v>1344</v>
      </c>
      <c r="M539" s="246"/>
      <c r="N539" s="246"/>
      <c r="O539" s="247"/>
      <c r="P539" s="247"/>
      <c r="Q539" s="247"/>
      <c r="R539" s="247"/>
      <c r="S539" s="247"/>
      <c r="T539" s="251">
        <v>1344</v>
      </c>
      <c r="U539" s="238"/>
      <c r="V539" s="238"/>
      <c r="W539" s="238"/>
      <c r="X539" s="253">
        <f>T539-L539</f>
        <v>0</v>
      </c>
      <c r="Y539" s="238"/>
      <c r="Z539" s="238"/>
      <c r="AA539" s="238"/>
      <c r="AB539" s="238"/>
      <c r="AC539" s="238"/>
      <c r="AE539" s="156" t="e">
        <f>SUMIFS([5]HARGA!$B$2:$B$31,[5]HARGA!$A$2:$A$31,K539)</f>
        <v>#VALUE!</v>
      </c>
      <c r="AF539" s="156" t="e">
        <f t="shared" si="9"/>
        <v>#VALUE!</v>
      </c>
    </row>
    <row r="540" spans="1:32" s="157" customFormat="1" x14ac:dyDescent="0.25">
      <c r="A540" s="149" t="s">
        <v>2506</v>
      </c>
      <c r="B540" s="160" t="s">
        <v>4283</v>
      </c>
      <c r="C540" s="248">
        <v>44520</v>
      </c>
      <c r="D540" s="161">
        <v>164</v>
      </c>
      <c r="E540" s="160" t="s">
        <v>2512</v>
      </c>
      <c r="F540" s="161">
        <v>5042531187</v>
      </c>
      <c r="G540" s="160" t="s">
        <v>75</v>
      </c>
      <c r="H540" s="160" t="s">
        <v>76</v>
      </c>
      <c r="I540" s="160" t="s">
        <v>3724</v>
      </c>
      <c r="J540" s="161">
        <v>33300</v>
      </c>
      <c r="K540" s="160" t="s">
        <v>65</v>
      </c>
      <c r="L540" s="164">
        <v>28</v>
      </c>
      <c r="M540" s="246"/>
      <c r="N540" s="246"/>
      <c r="O540" s="247"/>
      <c r="P540" s="247"/>
      <c r="Q540" s="247"/>
      <c r="R540" s="247"/>
      <c r="S540" s="247"/>
      <c r="T540" s="238"/>
      <c r="U540" s="238"/>
      <c r="V540" s="238"/>
      <c r="W540" s="238"/>
      <c r="X540" s="238"/>
      <c r="Y540" s="238"/>
      <c r="Z540" s="238"/>
      <c r="AA540" s="238"/>
      <c r="AB540" s="238"/>
      <c r="AC540" s="238"/>
      <c r="AE540" s="156" t="e">
        <f>SUMIFS([5]HARGA!$B$2:$B$31,[5]HARGA!$A$2:$A$31,K540)</f>
        <v>#VALUE!</v>
      </c>
      <c r="AF540" s="156" t="e">
        <f t="shared" si="9"/>
        <v>#VALUE!</v>
      </c>
    </row>
    <row r="541" spans="1:32" s="157" customFormat="1" x14ac:dyDescent="0.25">
      <c r="A541" s="149" t="s">
        <v>2506</v>
      </c>
      <c r="B541" s="160" t="s">
        <v>4284</v>
      </c>
      <c r="C541" s="248">
        <v>44520</v>
      </c>
      <c r="D541" s="161">
        <v>164</v>
      </c>
      <c r="E541" s="160" t="s">
        <v>2512</v>
      </c>
      <c r="F541" s="161">
        <v>5042531188</v>
      </c>
      <c r="G541" s="160" t="s">
        <v>2556</v>
      </c>
      <c r="H541" s="160" t="s">
        <v>606</v>
      </c>
      <c r="I541" s="160" t="s">
        <v>3731</v>
      </c>
      <c r="J541" s="161">
        <v>74559</v>
      </c>
      <c r="K541" s="160" t="s">
        <v>2524</v>
      </c>
      <c r="L541" s="164">
        <v>6</v>
      </c>
      <c r="M541" s="249">
        <v>44521</v>
      </c>
      <c r="N541" s="249" t="s">
        <v>605</v>
      </c>
      <c r="O541" s="250" t="s">
        <v>606</v>
      </c>
      <c r="P541" s="250"/>
      <c r="Q541" s="251">
        <v>21111200260</v>
      </c>
      <c r="R541" s="251">
        <v>5042531188</v>
      </c>
      <c r="S541" s="251">
        <v>6008195892</v>
      </c>
      <c r="U541" s="251">
        <v>6</v>
      </c>
      <c r="V541" s="238"/>
      <c r="W541" s="238"/>
      <c r="X541" s="238"/>
      <c r="Y541" s="253">
        <f>U541-L541</f>
        <v>0</v>
      </c>
      <c r="Z541" s="238"/>
      <c r="AA541" s="238"/>
      <c r="AB541" s="238"/>
      <c r="AC541" s="238"/>
      <c r="AE541" s="156" t="e">
        <f>SUMIFS([5]HARGA!$B$2:$B$31,[5]HARGA!$A$2:$A$31,K541)</f>
        <v>#VALUE!</v>
      </c>
      <c r="AF541" s="156" t="e">
        <f t="shared" si="9"/>
        <v>#VALUE!</v>
      </c>
    </row>
    <row r="542" spans="1:32" s="157" customFormat="1" x14ac:dyDescent="0.25">
      <c r="A542" s="149" t="s">
        <v>2506</v>
      </c>
      <c r="B542" s="160" t="s">
        <v>4284</v>
      </c>
      <c r="C542" s="248">
        <v>44520</v>
      </c>
      <c r="D542" s="161">
        <v>164</v>
      </c>
      <c r="E542" s="160" t="s">
        <v>2512</v>
      </c>
      <c r="F542" s="161">
        <v>5042531188</v>
      </c>
      <c r="G542" s="160" t="s">
        <v>2556</v>
      </c>
      <c r="H542" s="160" t="s">
        <v>606</v>
      </c>
      <c r="I542" s="160" t="s">
        <v>3731</v>
      </c>
      <c r="J542" s="161">
        <v>19310</v>
      </c>
      <c r="K542" s="160" t="s">
        <v>2525</v>
      </c>
      <c r="L542" s="164">
        <v>6</v>
      </c>
      <c r="M542" s="246"/>
      <c r="N542" s="246"/>
      <c r="O542" s="247"/>
      <c r="P542" s="247"/>
      <c r="Q542" s="247"/>
      <c r="R542" s="247"/>
      <c r="S542" s="247"/>
      <c r="T542" s="238"/>
      <c r="U542" s="238"/>
      <c r="V542" s="238"/>
      <c r="W542" s="238"/>
      <c r="X542" s="238"/>
      <c r="Y542" s="238"/>
      <c r="Z542" s="238"/>
      <c r="AA542" s="238"/>
      <c r="AB542" s="238"/>
      <c r="AC542" s="238"/>
      <c r="AE542" s="156" t="e">
        <f>SUMIFS([5]HARGA!$B$2:$B$31,[5]HARGA!$A$2:$A$31,K542)</f>
        <v>#VALUE!</v>
      </c>
      <c r="AF542" s="156" t="e">
        <f t="shared" si="9"/>
        <v>#VALUE!</v>
      </c>
    </row>
    <row r="543" spans="1:32" s="157" customFormat="1" x14ac:dyDescent="0.25">
      <c r="A543" s="149" t="s">
        <v>2506</v>
      </c>
      <c r="B543" s="160" t="s">
        <v>4284</v>
      </c>
      <c r="C543" s="248">
        <v>44520</v>
      </c>
      <c r="D543" s="161">
        <v>164</v>
      </c>
      <c r="E543" s="160" t="s">
        <v>2512</v>
      </c>
      <c r="F543" s="161">
        <v>5042531188</v>
      </c>
      <c r="G543" s="160" t="s">
        <v>2556</v>
      </c>
      <c r="H543" s="160" t="s">
        <v>606</v>
      </c>
      <c r="I543" s="160" t="s">
        <v>3731</v>
      </c>
      <c r="J543" s="160" t="s">
        <v>2517</v>
      </c>
      <c r="K543" s="182" t="s">
        <v>2518</v>
      </c>
      <c r="L543" s="185">
        <v>1152</v>
      </c>
      <c r="M543" s="246"/>
      <c r="N543" s="246"/>
      <c r="O543" s="247"/>
      <c r="P543" s="247"/>
      <c r="Q543" s="247"/>
      <c r="R543" s="247"/>
      <c r="S543" s="247"/>
      <c r="T543" s="251">
        <v>1152</v>
      </c>
      <c r="U543" s="238"/>
      <c r="V543" s="238"/>
      <c r="W543" s="238"/>
      <c r="X543" s="253">
        <f>T543-L543</f>
        <v>0</v>
      </c>
      <c r="Y543" s="238"/>
      <c r="Z543" s="238"/>
      <c r="AA543" s="238"/>
      <c r="AB543" s="238"/>
      <c r="AC543" s="238"/>
      <c r="AE543" s="156" t="e">
        <f>SUMIFS([5]HARGA!$B$2:$B$31,[5]HARGA!$A$2:$A$31,K543)</f>
        <v>#VALUE!</v>
      </c>
      <c r="AF543" s="156" t="e">
        <f t="shared" si="9"/>
        <v>#VALUE!</v>
      </c>
    </row>
    <row r="544" spans="1:32" s="157" customFormat="1" x14ac:dyDescent="0.25">
      <c r="A544" s="149" t="s">
        <v>2506</v>
      </c>
      <c r="B544" s="160" t="s">
        <v>4284</v>
      </c>
      <c r="C544" s="248">
        <v>44520</v>
      </c>
      <c r="D544" s="161">
        <v>164</v>
      </c>
      <c r="E544" s="160" t="s">
        <v>2512</v>
      </c>
      <c r="F544" s="161">
        <v>5042531188</v>
      </c>
      <c r="G544" s="160" t="s">
        <v>2556</v>
      </c>
      <c r="H544" s="160" t="s">
        <v>606</v>
      </c>
      <c r="I544" s="160" t="s">
        <v>3731</v>
      </c>
      <c r="J544" s="161">
        <v>33300</v>
      </c>
      <c r="K544" s="182" t="s">
        <v>65</v>
      </c>
      <c r="L544" s="185">
        <v>24</v>
      </c>
      <c r="M544" s="246"/>
      <c r="N544" s="246"/>
      <c r="O544" s="247"/>
      <c r="P544" s="247"/>
      <c r="Q544" s="247"/>
      <c r="R544" s="247"/>
      <c r="S544" s="247"/>
      <c r="T544" s="238"/>
      <c r="U544" s="238"/>
      <c r="V544" s="238"/>
      <c r="W544" s="238"/>
      <c r="X544" s="236"/>
      <c r="Y544" s="236"/>
      <c r="Z544" s="238"/>
      <c r="AA544" s="238"/>
      <c r="AB544" s="238"/>
      <c r="AC544" s="238"/>
      <c r="AE544" s="156" t="e">
        <f>SUMIFS([5]HARGA!$B$2:$B$31,[5]HARGA!$A$2:$A$31,K544)</f>
        <v>#VALUE!</v>
      </c>
      <c r="AF544" s="156" t="e">
        <f t="shared" si="9"/>
        <v>#VALUE!</v>
      </c>
    </row>
    <row r="545" spans="1:32" s="157" customFormat="1" x14ac:dyDescent="0.25">
      <c r="A545" s="149" t="s">
        <v>2506</v>
      </c>
      <c r="B545" s="160" t="s">
        <v>4285</v>
      </c>
      <c r="C545" s="248">
        <v>44521</v>
      </c>
      <c r="D545" s="161">
        <v>164</v>
      </c>
      <c r="E545" s="160" t="s">
        <v>2512</v>
      </c>
      <c r="F545" s="161">
        <v>5042531679</v>
      </c>
      <c r="G545" s="160" t="s">
        <v>3733</v>
      </c>
      <c r="H545" s="160" t="s">
        <v>630</v>
      </c>
      <c r="I545" s="160" t="s">
        <v>3740</v>
      </c>
      <c r="J545" s="161">
        <v>33300</v>
      </c>
      <c r="K545" s="182" t="s">
        <v>65</v>
      </c>
      <c r="L545" s="185">
        <v>24</v>
      </c>
      <c r="M545" s="249">
        <v>44523</v>
      </c>
      <c r="N545" s="249" t="s">
        <v>629</v>
      </c>
      <c r="O545" s="250" t="s">
        <v>630</v>
      </c>
      <c r="P545" s="250"/>
      <c r="Q545" s="251">
        <v>21111200245</v>
      </c>
      <c r="R545" s="251">
        <v>5042531679</v>
      </c>
      <c r="S545" s="251">
        <v>6008197552</v>
      </c>
      <c r="T545" s="238"/>
      <c r="U545" s="238"/>
      <c r="V545" s="238"/>
      <c r="W545" s="238"/>
      <c r="X545" s="236"/>
      <c r="Y545" s="236"/>
      <c r="Z545" s="238"/>
      <c r="AA545" s="238"/>
      <c r="AB545" s="291" t="s">
        <v>4286</v>
      </c>
      <c r="AC545" s="238"/>
      <c r="AE545" s="156" t="e">
        <f>SUMIFS([5]HARGA!$B$2:$B$31,[5]HARGA!$A$2:$A$31,K545)</f>
        <v>#VALUE!</v>
      </c>
      <c r="AF545" s="156" t="e">
        <f t="shared" si="9"/>
        <v>#VALUE!</v>
      </c>
    </row>
    <row r="546" spans="1:32" s="157" customFormat="1" x14ac:dyDescent="0.25">
      <c r="A546" s="149"/>
      <c r="B546" s="160" t="s">
        <v>4285</v>
      </c>
      <c r="C546" s="248">
        <v>44521</v>
      </c>
      <c r="D546" s="161">
        <v>164</v>
      </c>
      <c r="E546" s="160" t="s">
        <v>2512</v>
      </c>
      <c r="F546" s="161">
        <v>5042531679</v>
      </c>
      <c r="G546" s="160" t="s">
        <v>3733</v>
      </c>
      <c r="H546" s="160" t="s">
        <v>630</v>
      </c>
      <c r="I546" s="160" t="s">
        <v>3740</v>
      </c>
      <c r="J546" s="160" t="s">
        <v>2517</v>
      </c>
      <c r="K546" s="182" t="s">
        <v>2518</v>
      </c>
      <c r="L546" s="185">
        <v>0</v>
      </c>
      <c r="M546" s="249"/>
      <c r="N546" s="249"/>
      <c r="O546" s="250"/>
      <c r="P546" s="250"/>
      <c r="Q546" s="251"/>
      <c r="R546" s="251"/>
      <c r="S546" s="251"/>
      <c r="T546" s="238">
        <v>1152</v>
      </c>
      <c r="U546" s="238"/>
      <c r="V546" s="238"/>
      <c r="W546" s="238"/>
      <c r="X546" s="237">
        <f>T546-L546</f>
        <v>1152</v>
      </c>
      <c r="Y546" s="236"/>
      <c r="Z546" s="236"/>
      <c r="AA546" s="238"/>
      <c r="AB546" s="238"/>
      <c r="AC546" s="238"/>
      <c r="AE546" s="156" t="e">
        <f>SUMIFS([5]HARGA!$B$2:$B$31,[5]HARGA!$A$2:$A$31,K546)</f>
        <v>#VALUE!</v>
      </c>
      <c r="AF546" s="156" t="e">
        <f t="shared" si="9"/>
        <v>#VALUE!</v>
      </c>
    </row>
    <row r="547" spans="1:32" s="157" customFormat="1" x14ac:dyDescent="0.25">
      <c r="A547" s="149"/>
      <c r="B547" s="160" t="s">
        <v>4285</v>
      </c>
      <c r="C547" s="248">
        <v>44521</v>
      </c>
      <c r="D547" s="161">
        <v>164</v>
      </c>
      <c r="E547" s="160" t="s">
        <v>2512</v>
      </c>
      <c r="F547" s="161">
        <v>5042531679</v>
      </c>
      <c r="G547" s="160" t="s">
        <v>3733</v>
      </c>
      <c r="H547" s="160" t="s">
        <v>630</v>
      </c>
      <c r="I547" s="160" t="s">
        <v>3740</v>
      </c>
      <c r="J547" s="160" t="s">
        <v>2517</v>
      </c>
      <c r="K547" s="182" t="s">
        <v>2518</v>
      </c>
      <c r="L547" s="185">
        <v>0</v>
      </c>
      <c r="M547" s="249">
        <v>44523</v>
      </c>
      <c r="N547" s="249" t="s">
        <v>629</v>
      </c>
      <c r="O547" s="250" t="s">
        <v>630</v>
      </c>
      <c r="P547" s="303" t="s">
        <v>4287</v>
      </c>
      <c r="Q547" s="251"/>
      <c r="R547" s="251"/>
      <c r="S547" s="251">
        <v>6008197552</v>
      </c>
      <c r="T547" s="238">
        <v>-1152</v>
      </c>
      <c r="U547" s="238"/>
      <c r="V547" s="238"/>
      <c r="W547" s="238"/>
      <c r="X547" s="237">
        <f>T547-L547</f>
        <v>-1152</v>
      </c>
      <c r="Y547" s="236"/>
      <c r="Z547" s="236"/>
      <c r="AA547" s="238"/>
      <c r="AB547" s="238" t="s">
        <v>4288</v>
      </c>
      <c r="AC547" s="238"/>
      <c r="AE547" s="156" t="e">
        <f>SUMIFS([5]HARGA!$B$2:$B$31,[5]HARGA!$A$2:$A$31,K547)</f>
        <v>#VALUE!</v>
      </c>
      <c r="AF547" s="156" t="e">
        <f t="shared" si="9"/>
        <v>#VALUE!</v>
      </c>
    </row>
    <row r="548" spans="1:32" s="157" customFormat="1" x14ac:dyDescent="0.25">
      <c r="A548" s="149" t="s">
        <v>2506</v>
      </c>
      <c r="B548" s="160" t="s">
        <v>4289</v>
      </c>
      <c r="C548" s="248">
        <v>44521</v>
      </c>
      <c r="D548" s="161">
        <v>164</v>
      </c>
      <c r="E548" s="160" t="s">
        <v>2512</v>
      </c>
      <c r="F548" s="161">
        <v>5042543970</v>
      </c>
      <c r="G548" s="160" t="s">
        <v>559</v>
      </c>
      <c r="H548" s="160" t="s">
        <v>560</v>
      </c>
      <c r="I548" s="160" t="s">
        <v>3744</v>
      </c>
      <c r="J548" s="161">
        <v>33300</v>
      </c>
      <c r="K548" s="182" t="s">
        <v>65</v>
      </c>
      <c r="L548" s="185">
        <v>24</v>
      </c>
      <c r="M548" s="249">
        <v>44523</v>
      </c>
      <c r="N548" s="249" t="s">
        <v>4143</v>
      </c>
      <c r="O548" s="250" t="s">
        <v>560</v>
      </c>
      <c r="P548" s="250"/>
      <c r="Q548" s="251">
        <v>21111200228</v>
      </c>
      <c r="R548" s="251">
        <v>5042543970</v>
      </c>
      <c r="S548" s="251">
        <v>6008195938</v>
      </c>
      <c r="T548" s="238"/>
      <c r="U548" s="238"/>
      <c r="V548" s="238"/>
      <c r="W548" s="238"/>
      <c r="X548" s="236"/>
      <c r="Y548" s="236"/>
      <c r="Z548" s="236"/>
      <c r="AA548" s="238"/>
      <c r="AB548" s="291" t="s">
        <v>4290</v>
      </c>
      <c r="AC548" s="182" t="s">
        <v>4291</v>
      </c>
      <c r="AE548" s="156" t="e">
        <f>SUMIFS([5]HARGA!$B$2:$B$31,[5]HARGA!$A$2:$A$31,K548)</f>
        <v>#VALUE!</v>
      </c>
      <c r="AF548" s="156" t="e">
        <f t="shared" si="9"/>
        <v>#VALUE!</v>
      </c>
    </row>
    <row r="549" spans="1:32" s="157" customFormat="1" x14ac:dyDescent="0.25">
      <c r="A549" s="149"/>
      <c r="B549" s="160" t="s">
        <v>4289</v>
      </c>
      <c r="C549" s="248">
        <v>44521</v>
      </c>
      <c r="D549" s="161">
        <v>164</v>
      </c>
      <c r="E549" s="160" t="s">
        <v>2512</v>
      </c>
      <c r="F549" s="161">
        <v>5042543970</v>
      </c>
      <c r="G549" s="160" t="s">
        <v>559</v>
      </c>
      <c r="H549" s="160" t="s">
        <v>560</v>
      </c>
      <c r="I549" s="160" t="s">
        <v>3744</v>
      </c>
      <c r="J549" s="160" t="s">
        <v>2517</v>
      </c>
      <c r="K549" s="182" t="s">
        <v>2518</v>
      </c>
      <c r="L549" s="185">
        <v>0</v>
      </c>
      <c r="M549" s="249"/>
      <c r="N549" s="249"/>
      <c r="O549" s="250"/>
      <c r="P549" s="250"/>
      <c r="Q549" s="251"/>
      <c r="R549" s="251"/>
      <c r="S549" s="251"/>
      <c r="T549" s="238">
        <v>1151</v>
      </c>
      <c r="U549" s="238"/>
      <c r="V549" s="238"/>
      <c r="W549" s="238"/>
      <c r="X549" s="237">
        <f>T549-L549</f>
        <v>1151</v>
      </c>
      <c r="Y549" s="236"/>
      <c r="Z549" s="236"/>
      <c r="AA549" s="238"/>
      <c r="AB549" s="238"/>
      <c r="AC549" s="238"/>
      <c r="AE549" s="156" t="e">
        <f>SUMIFS([5]HARGA!$B$2:$B$31,[5]HARGA!$A$2:$A$31,K549)</f>
        <v>#VALUE!</v>
      </c>
      <c r="AF549" s="156" t="e">
        <f t="shared" si="9"/>
        <v>#VALUE!</v>
      </c>
    </row>
    <row r="550" spans="1:32" s="157" customFormat="1" x14ac:dyDescent="0.25">
      <c r="A550" s="149"/>
      <c r="B550" s="182" t="s">
        <v>4289</v>
      </c>
      <c r="C550" s="187">
        <v>44521</v>
      </c>
      <c r="D550" s="181">
        <v>164</v>
      </c>
      <c r="E550" s="182" t="s">
        <v>2512</v>
      </c>
      <c r="F550" s="181">
        <v>5042543970</v>
      </c>
      <c r="G550" s="182" t="s">
        <v>559</v>
      </c>
      <c r="H550" s="182" t="s">
        <v>560</v>
      </c>
      <c r="I550" s="182" t="s">
        <v>3744</v>
      </c>
      <c r="J550" s="182" t="s">
        <v>2517</v>
      </c>
      <c r="K550" s="182" t="s">
        <v>2518</v>
      </c>
      <c r="L550" s="185">
        <v>0</v>
      </c>
      <c r="M550" s="241">
        <v>44523</v>
      </c>
      <c r="N550" s="242" t="s">
        <v>4143</v>
      </c>
      <c r="O550" s="250" t="s">
        <v>560</v>
      </c>
      <c r="P550" s="250" t="s">
        <v>4292</v>
      </c>
      <c r="Q550" s="330"/>
      <c r="R550" s="331"/>
      <c r="S550" s="293">
        <v>6008195938</v>
      </c>
      <c r="T550" s="293">
        <v>-1152</v>
      </c>
      <c r="U550" s="238"/>
      <c r="V550" s="238"/>
      <c r="W550" s="238"/>
      <c r="X550" s="237">
        <f>T550-L550</f>
        <v>-1152</v>
      </c>
      <c r="Y550" s="236"/>
      <c r="Z550" s="236"/>
      <c r="AA550" s="238"/>
      <c r="AB550" s="238" t="s">
        <v>4293</v>
      </c>
      <c r="AC550" s="238"/>
      <c r="AE550" s="156" t="e">
        <f>SUMIFS([5]HARGA!$B$2:$B$31,[5]HARGA!$A$2:$A$31,K550)</f>
        <v>#VALUE!</v>
      </c>
      <c r="AF550" s="156" t="e">
        <f t="shared" si="9"/>
        <v>#VALUE!</v>
      </c>
    </row>
    <row r="551" spans="1:32" s="157" customFormat="1" x14ac:dyDescent="0.25">
      <c r="A551" s="149" t="s">
        <v>2506</v>
      </c>
      <c r="B551" s="182" t="s">
        <v>4294</v>
      </c>
      <c r="C551" s="187">
        <v>44520</v>
      </c>
      <c r="D551" s="182" t="s">
        <v>2531</v>
      </c>
      <c r="E551" s="182" t="s">
        <v>2532</v>
      </c>
      <c r="F551" s="182"/>
      <c r="G551" s="182" t="s">
        <v>417</v>
      </c>
      <c r="H551" s="182" t="s">
        <v>418</v>
      </c>
      <c r="I551" s="182" t="s">
        <v>3750</v>
      </c>
      <c r="J551" s="181">
        <v>74560</v>
      </c>
      <c r="K551" s="182" t="s">
        <v>377</v>
      </c>
      <c r="L551" s="185">
        <v>10</v>
      </c>
      <c r="M551" s="281">
        <v>44522</v>
      </c>
      <c r="N551" s="245" t="s">
        <v>417</v>
      </c>
      <c r="O551" s="245" t="s">
        <v>418</v>
      </c>
      <c r="P551" s="243" t="s">
        <v>4295</v>
      </c>
      <c r="Q551" s="243" t="s">
        <v>3887</v>
      </c>
      <c r="R551" s="315">
        <v>904021470026</v>
      </c>
      <c r="S551" s="243" t="s">
        <v>4296</v>
      </c>
      <c r="W551" s="289">
        <v>10</v>
      </c>
      <c r="X551" s="236"/>
      <c r="Y551" s="236"/>
      <c r="Z551" s="236"/>
      <c r="AA551" s="253">
        <f>W551-L551</f>
        <v>0</v>
      </c>
      <c r="AB551" s="238"/>
      <c r="AC551" s="238"/>
      <c r="AE551" s="156" t="e">
        <f>SUMIFS([5]HARGA!$B$2:$B$31,[5]HARGA!$A$2:$A$31,K551)</f>
        <v>#VALUE!</v>
      </c>
      <c r="AF551" s="156" t="e">
        <f t="shared" si="9"/>
        <v>#VALUE!</v>
      </c>
    </row>
    <row r="552" spans="1:32" s="157" customFormat="1" x14ac:dyDescent="0.25">
      <c r="A552" s="149" t="s">
        <v>2506</v>
      </c>
      <c r="B552" s="182" t="s">
        <v>4294</v>
      </c>
      <c r="C552" s="187">
        <v>44520</v>
      </c>
      <c r="D552" s="182" t="s">
        <v>2531</v>
      </c>
      <c r="E552" s="182" t="s">
        <v>2532</v>
      </c>
      <c r="F552" s="182"/>
      <c r="G552" s="182" t="s">
        <v>417</v>
      </c>
      <c r="H552" s="182" t="s">
        <v>418</v>
      </c>
      <c r="I552" s="182" t="s">
        <v>3750</v>
      </c>
      <c r="J552" s="181">
        <v>29310</v>
      </c>
      <c r="K552" s="182" t="s">
        <v>2539</v>
      </c>
      <c r="L552" s="185">
        <v>10</v>
      </c>
      <c r="M552" s="240"/>
      <c r="N552" s="240"/>
      <c r="O552" s="247"/>
      <c r="P552" s="247"/>
      <c r="Q552" s="247"/>
      <c r="R552" s="247"/>
      <c r="S552" s="247"/>
      <c r="T552" s="238"/>
      <c r="U552" s="238"/>
      <c r="V552" s="238"/>
      <c r="W552" s="238"/>
      <c r="X552" s="236"/>
      <c r="Y552" s="236"/>
      <c r="Z552" s="236"/>
      <c r="AA552" s="238"/>
      <c r="AB552" s="238"/>
      <c r="AC552" s="238"/>
      <c r="AE552" s="156" t="e">
        <f>SUMIFS([5]HARGA!$B$2:$B$31,[5]HARGA!$A$2:$A$31,K552)</f>
        <v>#VALUE!</v>
      </c>
      <c r="AF552" s="156" t="e">
        <f t="shared" si="9"/>
        <v>#VALUE!</v>
      </c>
    </row>
    <row r="553" spans="1:32" s="157" customFormat="1" x14ac:dyDescent="0.25">
      <c r="A553" s="149" t="s">
        <v>2506</v>
      </c>
      <c r="B553" s="182" t="s">
        <v>4294</v>
      </c>
      <c r="C553" s="187">
        <v>44520</v>
      </c>
      <c r="D553" s="182" t="s">
        <v>2531</v>
      </c>
      <c r="E553" s="182" t="s">
        <v>2532</v>
      </c>
      <c r="F553" s="182"/>
      <c r="G553" s="182" t="s">
        <v>417</v>
      </c>
      <c r="H553" s="182" t="s">
        <v>418</v>
      </c>
      <c r="I553" s="182" t="s">
        <v>3750</v>
      </c>
      <c r="J553" s="182" t="s">
        <v>2534</v>
      </c>
      <c r="K553" s="182" t="s">
        <v>2535</v>
      </c>
      <c r="L553" s="185">
        <v>1344</v>
      </c>
      <c r="M553" s="240"/>
      <c r="N553" s="240"/>
      <c r="O553" s="247"/>
      <c r="P553" s="247"/>
      <c r="Q553" s="247"/>
      <c r="R553" s="247"/>
      <c r="S553" s="247"/>
      <c r="T553" s="238"/>
      <c r="U553" s="238"/>
      <c r="V553" s="289">
        <v>1344</v>
      </c>
      <c r="W553" s="238"/>
      <c r="X553" s="236"/>
      <c r="Y553" s="236"/>
      <c r="Z553" s="237">
        <f>V553-L553</f>
        <v>0</v>
      </c>
      <c r="AA553" s="238"/>
      <c r="AB553" s="238"/>
      <c r="AC553" s="238"/>
      <c r="AE553" s="156" t="e">
        <f>SUMIFS([5]HARGA!$B$2:$B$31,[5]HARGA!$A$2:$A$31,K553)</f>
        <v>#VALUE!</v>
      </c>
      <c r="AF553" s="156" t="e">
        <f t="shared" si="9"/>
        <v>#VALUE!</v>
      </c>
    </row>
    <row r="554" spans="1:32" s="157" customFormat="1" x14ac:dyDescent="0.25">
      <c r="A554" s="149" t="s">
        <v>2506</v>
      </c>
      <c r="B554" s="182" t="s">
        <v>3756</v>
      </c>
      <c r="C554" s="187">
        <v>44522</v>
      </c>
      <c r="D554" s="181">
        <v>118</v>
      </c>
      <c r="E554" s="182" t="s">
        <v>2541</v>
      </c>
      <c r="F554" s="181">
        <v>5042541347</v>
      </c>
      <c r="G554" s="182" t="s">
        <v>797</v>
      </c>
      <c r="H554" s="182" t="s">
        <v>798</v>
      </c>
      <c r="I554" s="182" t="s">
        <v>3755</v>
      </c>
      <c r="J554" s="181">
        <v>10116</v>
      </c>
      <c r="K554" s="182" t="s">
        <v>279</v>
      </c>
      <c r="L554" s="185">
        <v>32</v>
      </c>
      <c r="M554" s="325" t="s">
        <v>3751</v>
      </c>
      <c r="N554" s="325">
        <v>44522</v>
      </c>
      <c r="O554" s="247"/>
      <c r="P554" s="247"/>
      <c r="Q554" s="247"/>
      <c r="R554" s="247"/>
      <c r="S554" s="247"/>
      <c r="T554" s="238"/>
      <c r="U554" s="238"/>
      <c r="V554" s="238"/>
      <c r="W554" s="238"/>
      <c r="X554" s="238"/>
      <c r="Y554" s="238"/>
      <c r="Z554" s="238"/>
      <c r="AA554" s="238"/>
      <c r="AB554" s="238"/>
      <c r="AC554" s="238"/>
      <c r="AE554" s="156" t="e">
        <f>SUMIFS([5]HARGA!$B$2:$B$31,[5]HARGA!$A$2:$A$31,K554)</f>
        <v>#VALUE!</v>
      </c>
      <c r="AF554" s="156" t="e">
        <f t="shared" si="9"/>
        <v>#VALUE!</v>
      </c>
    </row>
    <row r="555" spans="1:32" s="157" customFormat="1" x14ac:dyDescent="0.25">
      <c r="A555" s="149" t="s">
        <v>2506</v>
      </c>
      <c r="B555" s="182" t="s">
        <v>4297</v>
      </c>
      <c r="C555" s="187">
        <v>44522</v>
      </c>
      <c r="D555" s="181">
        <v>164</v>
      </c>
      <c r="E555" s="182" t="s">
        <v>2512</v>
      </c>
      <c r="F555" s="181">
        <v>5042539464</v>
      </c>
      <c r="G555" s="182" t="s">
        <v>983</v>
      </c>
      <c r="H555" s="182" t="s">
        <v>984</v>
      </c>
      <c r="I555" s="182" t="s">
        <v>4298</v>
      </c>
      <c r="J555" s="181">
        <v>74559</v>
      </c>
      <c r="K555" s="182" t="s">
        <v>2524</v>
      </c>
      <c r="L555" s="185">
        <v>24</v>
      </c>
      <c r="M555" s="241">
        <v>44522</v>
      </c>
      <c r="N555" s="241" t="s">
        <v>983</v>
      </c>
      <c r="O555" s="250" t="s">
        <v>984</v>
      </c>
      <c r="P555" s="250"/>
      <c r="Q555" s="282" t="s">
        <v>3758</v>
      </c>
      <c r="R555" s="332">
        <v>5042539464</v>
      </c>
      <c r="S555" s="251">
        <v>6008196465</v>
      </c>
      <c r="U555" s="245">
        <v>24</v>
      </c>
      <c r="V555" s="236"/>
      <c r="W555" s="236"/>
      <c r="X555" s="236"/>
      <c r="Y555" s="253">
        <f>U555-L555</f>
        <v>0</v>
      </c>
      <c r="Z555" s="238"/>
      <c r="AA555" s="238"/>
      <c r="AB555" s="238" t="s">
        <v>4299</v>
      </c>
      <c r="AC555" s="238"/>
      <c r="AE555" s="156" t="e">
        <f>SUMIFS([5]HARGA!$B$2:$B$31,[5]HARGA!$A$2:$A$31,K555)</f>
        <v>#VALUE!</v>
      </c>
      <c r="AF555" s="156" t="e">
        <f t="shared" si="9"/>
        <v>#VALUE!</v>
      </c>
    </row>
    <row r="556" spans="1:32" s="157" customFormat="1" x14ac:dyDescent="0.25">
      <c r="A556" s="149" t="s">
        <v>2506</v>
      </c>
      <c r="B556" s="182" t="s">
        <v>4297</v>
      </c>
      <c r="C556" s="187">
        <v>44522</v>
      </c>
      <c r="D556" s="181">
        <v>164</v>
      </c>
      <c r="E556" s="182" t="s">
        <v>2512</v>
      </c>
      <c r="F556" s="181">
        <v>5042539464</v>
      </c>
      <c r="G556" s="182" t="s">
        <v>983</v>
      </c>
      <c r="H556" s="182" t="s">
        <v>984</v>
      </c>
      <c r="I556" s="182" t="s">
        <v>4298</v>
      </c>
      <c r="J556" s="181">
        <v>19310</v>
      </c>
      <c r="K556" s="182" t="s">
        <v>2525</v>
      </c>
      <c r="L556" s="185">
        <v>24</v>
      </c>
      <c r="M556" s="240"/>
      <c r="N556" s="240"/>
      <c r="O556" s="247"/>
      <c r="P556" s="247"/>
      <c r="Q556" s="247"/>
      <c r="R556" s="247"/>
      <c r="S556" s="247"/>
      <c r="T556" s="238"/>
      <c r="U556" s="236"/>
      <c r="V556" s="236"/>
      <c r="W556" s="236"/>
      <c r="X556" s="236"/>
      <c r="Y556" s="238"/>
      <c r="Z556" s="238"/>
      <c r="AA556" s="238"/>
      <c r="AB556" s="238"/>
      <c r="AC556" s="238"/>
      <c r="AE556" s="156" t="e">
        <f>SUMIFS([5]HARGA!$B$2:$B$31,[5]HARGA!$A$2:$A$31,K556)</f>
        <v>#VALUE!</v>
      </c>
      <c r="AF556" s="156" t="e">
        <f t="shared" si="9"/>
        <v>#VALUE!</v>
      </c>
    </row>
    <row r="557" spans="1:32" s="157" customFormat="1" x14ac:dyDescent="0.25">
      <c r="A557" s="149" t="s">
        <v>2506</v>
      </c>
      <c r="B557" s="182" t="s">
        <v>4297</v>
      </c>
      <c r="C557" s="187">
        <v>44522</v>
      </c>
      <c r="D557" s="181">
        <v>164</v>
      </c>
      <c r="E557" s="182" t="s">
        <v>2512</v>
      </c>
      <c r="F557" s="181">
        <v>5042539464</v>
      </c>
      <c r="G557" s="182" t="s">
        <v>983</v>
      </c>
      <c r="H557" s="182" t="s">
        <v>984</v>
      </c>
      <c r="I557" s="182" t="s">
        <v>4298</v>
      </c>
      <c r="J557" s="182" t="s">
        <v>2517</v>
      </c>
      <c r="K557" s="182" t="s">
        <v>2518</v>
      </c>
      <c r="L557" s="185">
        <v>24</v>
      </c>
      <c r="M557" s="240"/>
      <c r="N557" s="240"/>
      <c r="O557" s="247"/>
      <c r="P557" s="247"/>
      <c r="Q557" s="247"/>
      <c r="R557" s="247"/>
      <c r="S557" s="247"/>
      <c r="T557" s="251">
        <v>1152</v>
      </c>
      <c r="U557" s="236"/>
      <c r="V557" s="236"/>
      <c r="W557" s="236"/>
      <c r="X557" s="237">
        <f>T557-L557</f>
        <v>1128</v>
      </c>
      <c r="Y557" s="238"/>
      <c r="Z557" s="238"/>
      <c r="AA557" s="238"/>
      <c r="AB557" s="238"/>
      <c r="AC557" s="238"/>
      <c r="AE557" s="156" t="e">
        <f>SUMIFS([5]HARGA!$B$2:$B$31,[5]HARGA!$A$2:$A$31,K557)</f>
        <v>#VALUE!</v>
      </c>
      <c r="AF557" s="156" t="e">
        <f t="shared" si="9"/>
        <v>#VALUE!</v>
      </c>
    </row>
    <row r="558" spans="1:32" s="157" customFormat="1" x14ac:dyDescent="0.25">
      <c r="A558" s="149" t="s">
        <v>2506</v>
      </c>
      <c r="B558" s="160" t="s">
        <v>4297</v>
      </c>
      <c r="C558" s="248">
        <v>44522</v>
      </c>
      <c r="D558" s="161">
        <v>164</v>
      </c>
      <c r="E558" s="160" t="s">
        <v>2512</v>
      </c>
      <c r="F558" s="161">
        <v>5042539464</v>
      </c>
      <c r="G558" s="160" t="s">
        <v>983</v>
      </c>
      <c r="H558" s="160" t="s">
        <v>984</v>
      </c>
      <c r="I558" s="160" t="s">
        <v>4298</v>
      </c>
      <c r="J558" s="161">
        <v>33300</v>
      </c>
      <c r="K558" s="160" t="s">
        <v>65</v>
      </c>
      <c r="L558" s="164">
        <v>24</v>
      </c>
      <c r="M558" s="246"/>
      <c r="N558" s="246"/>
      <c r="O558" s="247"/>
      <c r="P558" s="247"/>
      <c r="Q558" s="247"/>
      <c r="R558" s="247"/>
      <c r="S558" s="247"/>
      <c r="T558" s="238"/>
      <c r="U558" s="236"/>
      <c r="V558" s="236"/>
      <c r="W558" s="236"/>
      <c r="X558" s="236"/>
      <c r="Y558" s="238"/>
      <c r="Z558" s="238"/>
      <c r="AA558" s="238"/>
      <c r="AB558" s="238"/>
      <c r="AC558" s="238"/>
      <c r="AE558" s="156" t="e">
        <f>SUMIFS([5]HARGA!$B$2:$B$31,[5]HARGA!$A$2:$A$31,K558)</f>
        <v>#VALUE!</v>
      </c>
      <c r="AF558" s="156" t="e">
        <f t="shared" si="9"/>
        <v>#VALUE!</v>
      </c>
    </row>
    <row r="559" spans="1:32" s="157" customFormat="1" x14ac:dyDescent="0.25">
      <c r="A559" s="149"/>
      <c r="B559" s="160" t="s">
        <v>4297</v>
      </c>
      <c r="C559" s="248">
        <v>44522</v>
      </c>
      <c r="D559" s="161">
        <v>164</v>
      </c>
      <c r="E559" s="160" t="s">
        <v>2512</v>
      </c>
      <c r="F559" s="161">
        <v>5042539464</v>
      </c>
      <c r="G559" s="160" t="s">
        <v>983</v>
      </c>
      <c r="H559" s="160" t="s">
        <v>984</v>
      </c>
      <c r="I559" s="160" t="s">
        <v>4298</v>
      </c>
      <c r="J559" s="160" t="s">
        <v>2517</v>
      </c>
      <c r="K559" s="160" t="s">
        <v>2518</v>
      </c>
      <c r="L559" s="164">
        <v>0</v>
      </c>
      <c r="M559" s="249">
        <v>44522</v>
      </c>
      <c r="N559" s="249" t="s">
        <v>983</v>
      </c>
      <c r="O559" s="250" t="s">
        <v>984</v>
      </c>
      <c r="P559" s="303" t="s">
        <v>4300</v>
      </c>
      <c r="Q559" s="247"/>
      <c r="R559" s="247"/>
      <c r="S559" s="251">
        <v>6008196465</v>
      </c>
      <c r="T559" s="238">
        <v>-1128</v>
      </c>
      <c r="U559" s="236"/>
      <c r="V559" s="236"/>
      <c r="W559" s="236"/>
      <c r="X559" s="237">
        <f>T559-L559</f>
        <v>-1128</v>
      </c>
      <c r="Y559" s="238"/>
      <c r="Z559" s="238"/>
      <c r="AA559" s="238"/>
      <c r="AB559" s="238" t="s">
        <v>4301</v>
      </c>
      <c r="AC559" s="238"/>
      <c r="AE559" s="156" t="e">
        <f>SUMIFS([5]HARGA!$B$2:$B$31,[5]HARGA!$A$2:$A$31,K559)</f>
        <v>#VALUE!</v>
      </c>
      <c r="AF559" s="156" t="e">
        <f t="shared" si="9"/>
        <v>#VALUE!</v>
      </c>
    </row>
    <row r="560" spans="1:32" s="157" customFormat="1" x14ac:dyDescent="0.25">
      <c r="A560" s="149" t="s">
        <v>2506</v>
      </c>
      <c r="B560" s="160" t="s">
        <v>3772</v>
      </c>
      <c r="C560" s="248">
        <v>44522</v>
      </c>
      <c r="D560" s="161">
        <v>118</v>
      </c>
      <c r="E560" s="160" t="s">
        <v>2541</v>
      </c>
      <c r="F560" s="161">
        <v>5042533488</v>
      </c>
      <c r="G560" s="160" t="s">
        <v>274</v>
      </c>
      <c r="H560" s="160" t="s">
        <v>275</v>
      </c>
      <c r="I560" s="160" t="s">
        <v>3771</v>
      </c>
      <c r="J560" s="161">
        <v>10116</v>
      </c>
      <c r="K560" s="160" t="s">
        <v>279</v>
      </c>
      <c r="L560" s="164">
        <v>32</v>
      </c>
      <c r="M560" s="323" t="s">
        <v>3768</v>
      </c>
      <c r="N560" s="323">
        <v>44522</v>
      </c>
      <c r="O560" s="247"/>
      <c r="P560" s="247"/>
      <c r="Q560" s="247"/>
      <c r="R560" s="247"/>
      <c r="S560" s="247"/>
      <c r="T560" s="238"/>
      <c r="U560" s="236"/>
      <c r="V560" s="236"/>
      <c r="W560" s="236"/>
      <c r="X560" s="236"/>
      <c r="Y560" s="238"/>
      <c r="Z560" s="238"/>
      <c r="AA560" s="238"/>
      <c r="AB560" s="238"/>
      <c r="AC560" s="238"/>
      <c r="AE560" s="156" t="e">
        <f>SUMIFS([5]HARGA!$B$2:$B$31,[5]HARGA!$A$2:$A$31,K560)</f>
        <v>#VALUE!</v>
      </c>
      <c r="AF560" s="156" t="e">
        <f t="shared" si="9"/>
        <v>#VALUE!</v>
      </c>
    </row>
    <row r="561" spans="1:32" s="157" customFormat="1" x14ac:dyDescent="0.25">
      <c r="A561" s="149" t="s">
        <v>2506</v>
      </c>
      <c r="B561" s="160" t="s">
        <v>4302</v>
      </c>
      <c r="C561" s="248">
        <v>44522</v>
      </c>
      <c r="D561" s="161">
        <v>164</v>
      </c>
      <c r="E561" s="160" t="s">
        <v>2512</v>
      </c>
      <c r="F561" s="161">
        <v>5042548287</v>
      </c>
      <c r="G561" s="160" t="s">
        <v>75</v>
      </c>
      <c r="H561" s="160" t="s">
        <v>76</v>
      </c>
      <c r="I561" s="160" t="s">
        <v>3780</v>
      </c>
      <c r="J561" s="161">
        <v>74559</v>
      </c>
      <c r="K561" s="160" t="s">
        <v>2524</v>
      </c>
      <c r="L561" s="164">
        <v>18</v>
      </c>
      <c r="M561" s="249">
        <v>44523</v>
      </c>
      <c r="N561" s="249" t="s">
        <v>75</v>
      </c>
      <c r="O561" s="250" t="s">
        <v>76</v>
      </c>
      <c r="P561" s="250"/>
      <c r="Q561" s="251">
        <v>21111900600</v>
      </c>
      <c r="R561" s="251">
        <v>5042548287</v>
      </c>
      <c r="S561" s="251">
        <v>6008196314</v>
      </c>
      <c r="U561" s="251">
        <v>18</v>
      </c>
      <c r="V561" s="238"/>
      <c r="W561" s="238"/>
      <c r="X561" s="238"/>
      <c r="Y561" s="253">
        <f>U561-L561</f>
        <v>0</v>
      </c>
      <c r="Z561" s="238"/>
      <c r="AA561" s="238"/>
      <c r="AB561" s="238"/>
      <c r="AC561" s="238"/>
      <c r="AE561" s="156" t="e">
        <f>SUMIFS([5]HARGA!$B$2:$B$31,[5]HARGA!$A$2:$A$31,K561)</f>
        <v>#VALUE!</v>
      </c>
      <c r="AF561" s="156" t="e">
        <f t="shared" si="9"/>
        <v>#VALUE!</v>
      </c>
    </row>
    <row r="562" spans="1:32" s="157" customFormat="1" x14ac:dyDescent="0.25">
      <c r="A562" s="149" t="s">
        <v>2506</v>
      </c>
      <c r="B562" s="160" t="s">
        <v>4302</v>
      </c>
      <c r="C562" s="248">
        <v>44522</v>
      </c>
      <c r="D562" s="161">
        <v>164</v>
      </c>
      <c r="E562" s="160" t="s">
        <v>2512</v>
      </c>
      <c r="F562" s="161">
        <v>5042548287</v>
      </c>
      <c r="G562" s="160" t="s">
        <v>75</v>
      </c>
      <c r="H562" s="160" t="s">
        <v>76</v>
      </c>
      <c r="I562" s="160" t="s">
        <v>3780</v>
      </c>
      <c r="J562" s="161">
        <v>19310</v>
      </c>
      <c r="K562" s="160" t="s">
        <v>2525</v>
      </c>
      <c r="L562" s="164">
        <v>18</v>
      </c>
      <c r="M562" s="246"/>
      <c r="N562" s="246"/>
      <c r="O562" s="247"/>
      <c r="P562" s="247"/>
      <c r="Q562" s="247"/>
      <c r="R562" s="247"/>
      <c r="S562" s="247"/>
      <c r="T562" s="238"/>
      <c r="U562" s="238"/>
      <c r="V562" s="238"/>
      <c r="W562" s="238"/>
      <c r="X562" s="238"/>
      <c r="Y562" s="238"/>
      <c r="Z562" s="238"/>
      <c r="AA562" s="238"/>
      <c r="AB562" s="238"/>
      <c r="AC562" s="238"/>
      <c r="AE562" s="156" t="e">
        <f>SUMIFS([5]HARGA!$B$2:$B$31,[5]HARGA!$A$2:$A$31,K562)</f>
        <v>#VALUE!</v>
      </c>
      <c r="AF562" s="156" t="e">
        <f t="shared" si="9"/>
        <v>#VALUE!</v>
      </c>
    </row>
    <row r="563" spans="1:32" s="157" customFormat="1" x14ac:dyDescent="0.25">
      <c r="A563" s="149" t="s">
        <v>2506</v>
      </c>
      <c r="B563" s="160" t="s">
        <v>4302</v>
      </c>
      <c r="C563" s="248">
        <v>44522</v>
      </c>
      <c r="D563" s="161">
        <v>164</v>
      </c>
      <c r="E563" s="160" t="s">
        <v>2512</v>
      </c>
      <c r="F563" s="161">
        <v>5042548287</v>
      </c>
      <c r="G563" s="160" t="s">
        <v>75</v>
      </c>
      <c r="H563" s="160" t="s">
        <v>76</v>
      </c>
      <c r="I563" s="160" t="s">
        <v>3780</v>
      </c>
      <c r="J563" s="160" t="s">
        <v>2517</v>
      </c>
      <c r="K563" s="160" t="s">
        <v>2518</v>
      </c>
      <c r="L563" s="164">
        <v>1344</v>
      </c>
      <c r="M563" s="246"/>
      <c r="N563" s="246"/>
      <c r="O563" s="247"/>
      <c r="P563" s="247"/>
      <c r="Q563" s="247"/>
      <c r="R563" s="247"/>
      <c r="S563" s="247"/>
      <c r="T563" s="251">
        <v>1344</v>
      </c>
      <c r="U563" s="238"/>
      <c r="V563" s="238"/>
      <c r="W563" s="238"/>
      <c r="X563" s="237">
        <f>T563-L563</f>
        <v>0</v>
      </c>
      <c r="Y563" s="236"/>
      <c r="Z563" s="236"/>
      <c r="AA563" s="236"/>
      <c r="AB563" s="238"/>
      <c r="AC563" s="238"/>
      <c r="AE563" s="156" t="e">
        <f>SUMIFS([5]HARGA!$B$2:$B$31,[5]HARGA!$A$2:$A$31,K563)</f>
        <v>#VALUE!</v>
      </c>
      <c r="AF563" s="156" t="e">
        <f t="shared" si="9"/>
        <v>#VALUE!</v>
      </c>
    </row>
    <row r="564" spans="1:32" s="157" customFormat="1" x14ac:dyDescent="0.25">
      <c r="A564" s="149" t="s">
        <v>2506</v>
      </c>
      <c r="B564" s="160" t="s">
        <v>4302</v>
      </c>
      <c r="C564" s="248">
        <v>44522</v>
      </c>
      <c r="D564" s="161">
        <v>164</v>
      </c>
      <c r="E564" s="160" t="s">
        <v>2512</v>
      </c>
      <c r="F564" s="161">
        <v>5042548287</v>
      </c>
      <c r="G564" s="160" t="s">
        <v>75</v>
      </c>
      <c r="H564" s="160" t="s">
        <v>76</v>
      </c>
      <c r="I564" s="160" t="s">
        <v>3780</v>
      </c>
      <c r="J564" s="161">
        <v>33300</v>
      </c>
      <c r="K564" s="160" t="s">
        <v>65</v>
      </c>
      <c r="L564" s="164">
        <v>28</v>
      </c>
      <c r="M564" s="246"/>
      <c r="N564" s="246"/>
      <c r="O564" s="247"/>
      <c r="P564" s="247"/>
      <c r="Q564" s="247"/>
      <c r="R564" s="247"/>
      <c r="S564" s="247"/>
      <c r="T564" s="238"/>
      <c r="U564" s="238"/>
      <c r="V564" s="238"/>
      <c r="W564" s="238"/>
      <c r="X564" s="236"/>
      <c r="Y564" s="236"/>
      <c r="Z564" s="236"/>
      <c r="AA564" s="236"/>
      <c r="AB564" s="238"/>
      <c r="AC564" s="238"/>
      <c r="AE564" s="156" t="e">
        <f>SUMIFS([5]HARGA!$B$2:$B$31,[5]HARGA!$A$2:$A$31,K564)</f>
        <v>#VALUE!</v>
      </c>
      <c r="AF564" s="156" t="e">
        <f t="shared" si="9"/>
        <v>#VALUE!</v>
      </c>
    </row>
    <row r="565" spans="1:32" s="157" customFormat="1" x14ac:dyDescent="0.25">
      <c r="A565" s="149" t="s">
        <v>2506</v>
      </c>
      <c r="B565" s="160" t="s">
        <v>4303</v>
      </c>
      <c r="C565" s="248">
        <v>44522</v>
      </c>
      <c r="D565" s="161">
        <v>164</v>
      </c>
      <c r="E565" s="160" t="s">
        <v>2512</v>
      </c>
      <c r="F565" s="161">
        <v>5042547695</v>
      </c>
      <c r="G565" s="160" t="s">
        <v>2556</v>
      </c>
      <c r="H565" s="160" t="s">
        <v>606</v>
      </c>
      <c r="I565" s="160" t="s">
        <v>3787</v>
      </c>
      <c r="J565" s="161">
        <v>74559</v>
      </c>
      <c r="K565" s="160" t="s">
        <v>2524</v>
      </c>
      <c r="L565" s="164">
        <v>19</v>
      </c>
      <c r="M565" s="249">
        <v>44523</v>
      </c>
      <c r="N565" s="249" t="s">
        <v>605</v>
      </c>
      <c r="O565" s="250" t="s">
        <v>606</v>
      </c>
      <c r="P565" s="250"/>
      <c r="Q565" s="251">
        <v>21111900596</v>
      </c>
      <c r="R565" s="251">
        <v>5042547695</v>
      </c>
      <c r="S565" s="251">
        <v>6008202336</v>
      </c>
      <c r="U565" s="251">
        <v>18</v>
      </c>
      <c r="V565" s="238"/>
      <c r="W565" s="238"/>
      <c r="X565" s="236"/>
      <c r="Y565" s="237">
        <f>U565-L565</f>
        <v>-1</v>
      </c>
      <c r="Z565" s="236"/>
      <c r="AA565" s="236"/>
      <c r="AB565" s="238"/>
      <c r="AC565" s="182" t="s">
        <v>4304</v>
      </c>
      <c r="AE565" s="156" t="e">
        <f>SUMIFS([5]HARGA!$B$2:$B$31,[5]HARGA!$A$2:$A$31,K565)</f>
        <v>#VALUE!</v>
      </c>
      <c r="AF565" s="156" t="e">
        <f t="shared" si="9"/>
        <v>#VALUE!</v>
      </c>
    </row>
    <row r="566" spans="1:32" s="157" customFormat="1" x14ac:dyDescent="0.25">
      <c r="A566" s="149" t="s">
        <v>2506</v>
      </c>
      <c r="B566" s="160" t="s">
        <v>4303</v>
      </c>
      <c r="C566" s="248">
        <v>44522</v>
      </c>
      <c r="D566" s="161">
        <v>164</v>
      </c>
      <c r="E566" s="160" t="s">
        <v>2512</v>
      </c>
      <c r="F566" s="161">
        <v>5042547695</v>
      </c>
      <c r="G566" s="160" t="s">
        <v>2556</v>
      </c>
      <c r="H566" s="160" t="s">
        <v>606</v>
      </c>
      <c r="I566" s="160" t="s">
        <v>3787</v>
      </c>
      <c r="J566" s="161">
        <v>19310</v>
      </c>
      <c r="K566" s="160" t="s">
        <v>2525</v>
      </c>
      <c r="L566" s="164">
        <v>19</v>
      </c>
      <c r="M566" s="246"/>
      <c r="N566" s="246"/>
      <c r="O566" s="247"/>
      <c r="P566" s="247"/>
      <c r="Q566" s="247"/>
      <c r="R566" s="247"/>
      <c r="S566" s="247"/>
      <c r="T566" s="238"/>
      <c r="U566" s="238"/>
      <c r="V566" s="238"/>
      <c r="W566" s="238"/>
      <c r="X566" s="236"/>
      <c r="Y566" s="236"/>
      <c r="Z566" s="236"/>
      <c r="AA566" s="236"/>
      <c r="AB566" s="238"/>
      <c r="AC566" s="238"/>
      <c r="AE566" s="156" t="e">
        <f>SUMIFS([5]HARGA!$B$2:$B$31,[5]HARGA!$A$2:$A$31,K566)</f>
        <v>#VALUE!</v>
      </c>
      <c r="AF566" s="156" t="e">
        <f t="shared" si="9"/>
        <v>#VALUE!</v>
      </c>
    </row>
    <row r="567" spans="1:32" s="157" customFormat="1" x14ac:dyDescent="0.25">
      <c r="A567" s="149" t="s">
        <v>2506</v>
      </c>
      <c r="B567" s="160" t="s">
        <v>4303</v>
      </c>
      <c r="C567" s="248">
        <v>44522</v>
      </c>
      <c r="D567" s="161">
        <v>164</v>
      </c>
      <c r="E567" s="160" t="s">
        <v>2512</v>
      </c>
      <c r="F567" s="161">
        <v>5042547695</v>
      </c>
      <c r="G567" s="160" t="s">
        <v>2556</v>
      </c>
      <c r="H567" s="160" t="s">
        <v>606</v>
      </c>
      <c r="I567" s="160" t="s">
        <v>3787</v>
      </c>
      <c r="J567" s="160" t="s">
        <v>2517</v>
      </c>
      <c r="K567" s="160" t="s">
        <v>2518</v>
      </c>
      <c r="L567" s="164">
        <v>1152</v>
      </c>
      <c r="M567" s="246"/>
      <c r="N567" s="246"/>
      <c r="O567" s="247"/>
      <c r="P567" s="247"/>
      <c r="Q567" s="247"/>
      <c r="R567" s="247"/>
      <c r="S567" s="247"/>
      <c r="T567" s="251">
        <v>1152</v>
      </c>
      <c r="U567" s="238"/>
      <c r="V567" s="238"/>
      <c r="W567" s="238"/>
      <c r="X567" s="237">
        <f>T567-L567</f>
        <v>0</v>
      </c>
      <c r="Y567" s="236"/>
      <c r="Z567" s="236"/>
      <c r="AA567" s="236"/>
      <c r="AB567" s="238"/>
      <c r="AC567" s="238"/>
      <c r="AE567" s="156" t="e">
        <f>SUMIFS([5]HARGA!$B$2:$B$31,[5]HARGA!$A$2:$A$31,K567)</f>
        <v>#VALUE!</v>
      </c>
      <c r="AF567" s="156" t="e">
        <f t="shared" si="9"/>
        <v>#VALUE!</v>
      </c>
    </row>
    <row r="568" spans="1:32" s="157" customFormat="1" x14ac:dyDescent="0.25">
      <c r="A568" s="149" t="s">
        <v>2506</v>
      </c>
      <c r="B568" s="160" t="s">
        <v>4303</v>
      </c>
      <c r="C568" s="248">
        <v>44522</v>
      </c>
      <c r="D568" s="161">
        <v>164</v>
      </c>
      <c r="E568" s="160" t="s">
        <v>2512</v>
      </c>
      <c r="F568" s="161">
        <v>5042547695</v>
      </c>
      <c r="G568" s="160" t="s">
        <v>2556</v>
      </c>
      <c r="H568" s="160" t="s">
        <v>606</v>
      </c>
      <c r="I568" s="160" t="s">
        <v>3787</v>
      </c>
      <c r="J568" s="161">
        <v>33300</v>
      </c>
      <c r="K568" s="160" t="s">
        <v>65</v>
      </c>
      <c r="L568" s="164">
        <v>24</v>
      </c>
      <c r="M568" s="246"/>
      <c r="N568" s="246"/>
      <c r="O568" s="247"/>
      <c r="P568" s="247"/>
      <c r="Q568" s="247"/>
      <c r="R568" s="247"/>
      <c r="S568" s="247"/>
      <c r="T568" s="238"/>
      <c r="U568" s="238"/>
      <c r="V568" s="238"/>
      <c r="W568" s="238"/>
      <c r="X568" s="236"/>
      <c r="Y568" s="236"/>
      <c r="Z568" s="236"/>
      <c r="AA568" s="236"/>
      <c r="AB568" s="238"/>
      <c r="AC568" s="238"/>
      <c r="AE568" s="156" t="e">
        <f>SUMIFS([5]HARGA!$B$2:$B$31,[5]HARGA!$A$2:$A$31,K568)</f>
        <v>#VALUE!</v>
      </c>
      <c r="AF568" s="156" t="e">
        <f t="shared" si="9"/>
        <v>#VALUE!</v>
      </c>
    </row>
    <row r="569" spans="1:32" s="157" customFormat="1" x14ac:dyDescent="0.25">
      <c r="A569" s="149" t="s">
        <v>2506</v>
      </c>
      <c r="B569" s="160" t="s">
        <v>4305</v>
      </c>
      <c r="C569" s="248">
        <v>44522</v>
      </c>
      <c r="D569" s="161">
        <v>164</v>
      </c>
      <c r="E569" s="160" t="s">
        <v>2512</v>
      </c>
      <c r="F569" s="161">
        <v>5042537081</v>
      </c>
      <c r="G569" s="160" t="s">
        <v>3789</v>
      </c>
      <c r="H569" s="160" t="s">
        <v>948</v>
      </c>
      <c r="I569" s="160" t="s">
        <v>3795</v>
      </c>
      <c r="J569" s="161">
        <v>74559</v>
      </c>
      <c r="K569" s="160" t="s">
        <v>2524</v>
      </c>
      <c r="L569" s="164">
        <v>18</v>
      </c>
      <c r="M569" s="249">
        <v>44523</v>
      </c>
      <c r="N569" s="249" t="s">
        <v>2572</v>
      </c>
      <c r="O569" s="250" t="s">
        <v>948</v>
      </c>
      <c r="P569" s="250"/>
      <c r="Q569" s="251">
        <v>21111200249</v>
      </c>
      <c r="R569" s="251">
        <v>5042537081</v>
      </c>
      <c r="S569" s="251">
        <v>6008200166</v>
      </c>
      <c r="U569" s="251">
        <v>18</v>
      </c>
      <c r="V569" s="238"/>
      <c r="W569" s="238"/>
      <c r="X569" s="236"/>
      <c r="Y569" s="237">
        <f>U569-L569</f>
        <v>0</v>
      </c>
      <c r="Z569" s="236"/>
      <c r="AA569" s="236"/>
      <c r="AB569" s="238"/>
      <c r="AC569" s="238"/>
      <c r="AE569" s="156" t="e">
        <f>SUMIFS([5]HARGA!$B$2:$B$31,[5]HARGA!$A$2:$A$31,K569)</f>
        <v>#VALUE!</v>
      </c>
      <c r="AF569" s="156" t="e">
        <f t="shared" si="9"/>
        <v>#VALUE!</v>
      </c>
    </row>
    <row r="570" spans="1:32" s="157" customFormat="1" x14ac:dyDescent="0.25">
      <c r="A570" s="149" t="s">
        <v>2506</v>
      </c>
      <c r="B570" s="160" t="s">
        <v>4305</v>
      </c>
      <c r="C570" s="248">
        <v>44522</v>
      </c>
      <c r="D570" s="161">
        <v>164</v>
      </c>
      <c r="E570" s="160" t="s">
        <v>2512</v>
      </c>
      <c r="F570" s="161">
        <v>5042537081</v>
      </c>
      <c r="G570" s="160" t="s">
        <v>3789</v>
      </c>
      <c r="H570" s="160" t="s">
        <v>948</v>
      </c>
      <c r="I570" s="160" t="s">
        <v>3795</v>
      </c>
      <c r="J570" s="161">
        <v>19310</v>
      </c>
      <c r="K570" s="160" t="s">
        <v>2525</v>
      </c>
      <c r="L570" s="164">
        <v>18</v>
      </c>
      <c r="M570" s="246"/>
      <c r="N570" s="246"/>
      <c r="O570" s="247"/>
      <c r="P570" s="247"/>
      <c r="Q570" s="247"/>
      <c r="R570" s="247"/>
      <c r="S570" s="247"/>
      <c r="T570" s="238"/>
      <c r="U570" s="238"/>
      <c r="V570" s="238"/>
      <c r="W570" s="238"/>
      <c r="X570" s="238"/>
      <c r="Y570" s="238"/>
      <c r="Z570" s="238"/>
      <c r="AA570" s="238"/>
      <c r="AB570" s="238"/>
      <c r="AC570" s="238"/>
      <c r="AE570" s="156" t="e">
        <f>SUMIFS([5]HARGA!$B$2:$B$31,[5]HARGA!$A$2:$A$31,K570)</f>
        <v>#VALUE!</v>
      </c>
      <c r="AF570" s="156" t="e">
        <f t="shared" si="9"/>
        <v>#VALUE!</v>
      </c>
    </row>
    <row r="571" spans="1:32" s="157" customFormat="1" x14ac:dyDescent="0.25">
      <c r="A571" s="149" t="s">
        <v>2506</v>
      </c>
      <c r="B571" s="160" t="s">
        <v>4305</v>
      </c>
      <c r="C571" s="248">
        <v>44522</v>
      </c>
      <c r="D571" s="161">
        <v>164</v>
      </c>
      <c r="E571" s="160" t="s">
        <v>2512</v>
      </c>
      <c r="F571" s="161">
        <v>5042537081</v>
      </c>
      <c r="G571" s="160" t="s">
        <v>3789</v>
      </c>
      <c r="H571" s="160" t="s">
        <v>948</v>
      </c>
      <c r="I571" s="160" t="s">
        <v>3795</v>
      </c>
      <c r="J571" s="160" t="s">
        <v>2517</v>
      </c>
      <c r="K571" s="160" t="s">
        <v>2518</v>
      </c>
      <c r="L571" s="164">
        <v>1344</v>
      </c>
      <c r="M571" s="246"/>
      <c r="N571" s="246"/>
      <c r="O571" s="247"/>
      <c r="P571" s="247"/>
      <c r="Q571" s="247"/>
      <c r="R571" s="247"/>
      <c r="S571" s="247"/>
      <c r="T571" s="251">
        <v>1344</v>
      </c>
      <c r="U571" s="238"/>
      <c r="V571" s="238"/>
      <c r="W571" s="238"/>
      <c r="X571" s="253">
        <f>T571-L571</f>
        <v>0</v>
      </c>
      <c r="Y571" s="238"/>
      <c r="Z571" s="238"/>
      <c r="AA571" s="238"/>
      <c r="AB571" s="238"/>
      <c r="AC571" s="238"/>
      <c r="AE571" s="156" t="e">
        <f>SUMIFS([5]HARGA!$B$2:$B$31,[5]HARGA!$A$2:$A$31,K571)</f>
        <v>#VALUE!</v>
      </c>
      <c r="AF571" s="156" t="e">
        <f t="shared" si="9"/>
        <v>#VALUE!</v>
      </c>
    </row>
    <row r="572" spans="1:32" s="157" customFormat="1" x14ac:dyDescent="0.25">
      <c r="A572" s="149" t="s">
        <v>2506</v>
      </c>
      <c r="B572" s="160" t="s">
        <v>4305</v>
      </c>
      <c r="C572" s="248">
        <v>44522</v>
      </c>
      <c r="D572" s="161">
        <v>164</v>
      </c>
      <c r="E572" s="160" t="s">
        <v>2512</v>
      </c>
      <c r="F572" s="161">
        <v>5042537081</v>
      </c>
      <c r="G572" s="160" t="s">
        <v>3789</v>
      </c>
      <c r="H572" s="160" t="s">
        <v>948</v>
      </c>
      <c r="I572" s="160" t="s">
        <v>3795</v>
      </c>
      <c r="J572" s="161">
        <v>33300</v>
      </c>
      <c r="K572" s="160" t="s">
        <v>65</v>
      </c>
      <c r="L572" s="164">
        <v>28</v>
      </c>
      <c r="M572" s="246"/>
      <c r="N572" s="246"/>
      <c r="O572" s="247"/>
      <c r="P572" s="247"/>
      <c r="Q572" s="247"/>
      <c r="R572" s="247"/>
      <c r="S572" s="247"/>
      <c r="T572" s="238"/>
      <c r="U572" s="238"/>
      <c r="V572" s="238"/>
      <c r="W572" s="238"/>
      <c r="X572" s="238"/>
      <c r="Y572" s="238"/>
      <c r="Z572" s="238"/>
      <c r="AA572" s="238"/>
      <c r="AB572" s="238"/>
      <c r="AC572" s="238"/>
      <c r="AE572" s="156" t="e">
        <f>SUMIFS([5]HARGA!$B$2:$B$31,[5]HARGA!$A$2:$A$31,K572)</f>
        <v>#VALUE!</v>
      </c>
      <c r="AF572" s="156" t="e">
        <f t="shared" si="9"/>
        <v>#VALUE!</v>
      </c>
    </row>
    <row r="573" spans="1:32" s="157" customFormat="1" x14ac:dyDescent="0.25">
      <c r="A573" s="149" t="s">
        <v>2506</v>
      </c>
      <c r="B573" s="160" t="s">
        <v>4306</v>
      </c>
      <c r="C573" s="248">
        <v>44522</v>
      </c>
      <c r="D573" s="161">
        <v>164</v>
      </c>
      <c r="E573" s="160" t="s">
        <v>2512</v>
      </c>
      <c r="F573" s="161">
        <v>5042554535</v>
      </c>
      <c r="G573" s="160" t="s">
        <v>116</v>
      </c>
      <c r="H573" s="160" t="s">
        <v>117</v>
      </c>
      <c r="I573" s="160" t="s">
        <v>3799</v>
      </c>
      <c r="J573" s="161">
        <v>74559</v>
      </c>
      <c r="K573" s="160" t="s">
        <v>2524</v>
      </c>
      <c r="L573" s="164">
        <v>18</v>
      </c>
      <c r="M573" s="249">
        <v>44523</v>
      </c>
      <c r="N573" s="249" t="s">
        <v>116</v>
      </c>
      <c r="O573" s="250" t="s">
        <v>117</v>
      </c>
      <c r="P573" s="250"/>
      <c r="Q573" s="282" t="s">
        <v>3797</v>
      </c>
      <c r="R573" s="298">
        <v>5042554535</v>
      </c>
      <c r="S573" s="251">
        <v>6008200627</v>
      </c>
      <c r="U573" s="251">
        <v>18</v>
      </c>
      <c r="V573" s="238"/>
      <c r="W573" s="238"/>
      <c r="X573" s="238"/>
      <c r="Y573" s="253">
        <f>U573-L573</f>
        <v>0</v>
      </c>
      <c r="Z573" s="238"/>
      <c r="AA573" s="238"/>
      <c r="AB573" s="238"/>
      <c r="AC573" s="238"/>
      <c r="AE573" s="156" t="e">
        <f>SUMIFS([5]HARGA!$B$2:$B$31,[5]HARGA!$A$2:$A$31,K573)</f>
        <v>#VALUE!</v>
      </c>
      <c r="AF573" s="156" t="e">
        <f t="shared" si="9"/>
        <v>#VALUE!</v>
      </c>
    </row>
    <row r="574" spans="1:32" s="157" customFormat="1" x14ac:dyDescent="0.25">
      <c r="A574" s="149" t="s">
        <v>2506</v>
      </c>
      <c r="B574" s="160" t="s">
        <v>4306</v>
      </c>
      <c r="C574" s="248">
        <v>44522</v>
      </c>
      <c r="D574" s="161">
        <v>164</v>
      </c>
      <c r="E574" s="160" t="s">
        <v>2512</v>
      </c>
      <c r="F574" s="161">
        <v>5042554535</v>
      </c>
      <c r="G574" s="160" t="s">
        <v>116</v>
      </c>
      <c r="H574" s="160" t="s">
        <v>117</v>
      </c>
      <c r="I574" s="160" t="s">
        <v>3799</v>
      </c>
      <c r="J574" s="161">
        <v>19310</v>
      </c>
      <c r="K574" s="160" t="s">
        <v>2525</v>
      </c>
      <c r="L574" s="164">
        <v>18</v>
      </c>
      <c r="M574" s="246"/>
      <c r="N574" s="246"/>
      <c r="O574" s="247"/>
      <c r="P574" s="247"/>
      <c r="Q574" s="247"/>
      <c r="R574" s="247"/>
      <c r="S574" s="247"/>
      <c r="T574" s="238"/>
      <c r="U574" s="238"/>
      <c r="V574" s="238"/>
      <c r="W574" s="238"/>
      <c r="X574" s="238"/>
      <c r="Y574" s="238"/>
      <c r="Z574" s="238"/>
      <c r="AA574" s="238"/>
      <c r="AB574" s="238"/>
      <c r="AC574" s="238"/>
      <c r="AE574" s="156" t="e">
        <f>SUMIFS([5]HARGA!$B$2:$B$31,[5]HARGA!$A$2:$A$31,K574)</f>
        <v>#VALUE!</v>
      </c>
      <c r="AF574" s="156" t="e">
        <f t="shared" si="9"/>
        <v>#VALUE!</v>
      </c>
    </row>
    <row r="575" spans="1:32" s="157" customFormat="1" x14ac:dyDescent="0.25">
      <c r="A575" s="149" t="s">
        <v>2506</v>
      </c>
      <c r="B575" s="160" t="s">
        <v>4306</v>
      </c>
      <c r="C575" s="248">
        <v>44522</v>
      </c>
      <c r="D575" s="161">
        <v>164</v>
      </c>
      <c r="E575" s="160" t="s">
        <v>2512</v>
      </c>
      <c r="F575" s="161">
        <v>5042554535</v>
      </c>
      <c r="G575" s="160" t="s">
        <v>116</v>
      </c>
      <c r="H575" s="160" t="s">
        <v>117</v>
      </c>
      <c r="I575" s="160" t="s">
        <v>3799</v>
      </c>
      <c r="J575" s="160" t="s">
        <v>2517</v>
      </c>
      <c r="K575" s="160" t="s">
        <v>2518</v>
      </c>
      <c r="L575" s="164">
        <v>1344</v>
      </c>
      <c r="M575" s="246"/>
      <c r="N575" s="246"/>
      <c r="O575" s="247"/>
      <c r="P575" s="247"/>
      <c r="Q575" s="247"/>
      <c r="R575" s="247"/>
      <c r="S575" s="247"/>
      <c r="T575" s="251">
        <v>1344</v>
      </c>
      <c r="U575" s="238"/>
      <c r="V575" s="238"/>
      <c r="W575" s="238"/>
      <c r="X575" s="253">
        <f>T575-L575</f>
        <v>0</v>
      </c>
      <c r="Y575" s="238"/>
      <c r="Z575" s="238"/>
      <c r="AA575" s="238"/>
      <c r="AB575" s="238"/>
      <c r="AC575" s="238"/>
      <c r="AE575" s="156" t="e">
        <f>SUMIFS([5]HARGA!$B$2:$B$31,[5]HARGA!$A$2:$A$31,K575)</f>
        <v>#VALUE!</v>
      </c>
      <c r="AF575" s="156" t="e">
        <f t="shared" si="9"/>
        <v>#VALUE!</v>
      </c>
    </row>
    <row r="576" spans="1:32" s="157" customFormat="1" x14ac:dyDescent="0.25">
      <c r="A576" s="149" t="s">
        <v>2506</v>
      </c>
      <c r="B576" s="160" t="s">
        <v>4306</v>
      </c>
      <c r="C576" s="248">
        <v>44522</v>
      </c>
      <c r="D576" s="161">
        <v>164</v>
      </c>
      <c r="E576" s="160" t="s">
        <v>2512</v>
      </c>
      <c r="F576" s="161">
        <v>5042554535</v>
      </c>
      <c r="G576" s="160" t="s">
        <v>116</v>
      </c>
      <c r="H576" s="160" t="s">
        <v>117</v>
      </c>
      <c r="I576" s="160" t="s">
        <v>3799</v>
      </c>
      <c r="J576" s="161">
        <v>33300</v>
      </c>
      <c r="K576" s="160" t="s">
        <v>65</v>
      </c>
      <c r="L576" s="164">
        <v>28</v>
      </c>
      <c r="M576" s="246"/>
      <c r="N576" s="246"/>
      <c r="O576" s="247"/>
      <c r="P576" s="247"/>
      <c r="Q576" s="247"/>
      <c r="R576" s="247"/>
      <c r="S576" s="247"/>
      <c r="T576" s="238"/>
      <c r="U576" s="238"/>
      <c r="V576" s="238"/>
      <c r="W576" s="238"/>
      <c r="X576" s="238"/>
      <c r="Y576" s="238"/>
      <c r="Z576" s="238"/>
      <c r="AA576" s="238"/>
      <c r="AB576" s="238"/>
      <c r="AC576" s="238"/>
      <c r="AE576" s="156" t="e">
        <f>SUMIFS([5]HARGA!$B$2:$B$31,[5]HARGA!$A$2:$A$31,K576)</f>
        <v>#VALUE!</v>
      </c>
      <c r="AF576" s="156" t="e">
        <f t="shared" si="9"/>
        <v>#VALUE!</v>
      </c>
    </row>
    <row r="577" spans="1:32" s="157" customFormat="1" x14ac:dyDescent="0.25">
      <c r="A577" s="149" t="s">
        <v>2506</v>
      </c>
      <c r="B577" s="160" t="s">
        <v>4307</v>
      </c>
      <c r="C577" s="248">
        <v>44523</v>
      </c>
      <c r="D577" s="161">
        <v>164</v>
      </c>
      <c r="E577" s="160" t="s">
        <v>2512</v>
      </c>
      <c r="F577" s="161">
        <v>5042553341</v>
      </c>
      <c r="G577" s="160" t="s">
        <v>2158</v>
      </c>
      <c r="H577" s="160" t="s">
        <v>82</v>
      </c>
      <c r="I577" s="160" t="s">
        <v>3812</v>
      </c>
      <c r="J577" s="161">
        <v>74559</v>
      </c>
      <c r="K577" s="160" t="s">
        <v>2524</v>
      </c>
      <c r="L577" s="164">
        <v>18</v>
      </c>
      <c r="M577" s="249">
        <v>44524</v>
      </c>
      <c r="N577" s="250" t="s">
        <v>2158</v>
      </c>
      <c r="O577" s="250" t="s">
        <v>82</v>
      </c>
      <c r="P577" s="250"/>
      <c r="Q577" s="282">
        <v>21111900593</v>
      </c>
      <c r="R577" s="300">
        <v>5042553341</v>
      </c>
      <c r="S577" s="251">
        <v>6008204050</v>
      </c>
      <c r="U577" s="251">
        <v>18</v>
      </c>
      <c r="V577" s="238"/>
      <c r="W577" s="238"/>
      <c r="X577" s="236"/>
      <c r="Y577" s="237">
        <f>U577-L577</f>
        <v>0</v>
      </c>
      <c r="Z577" s="236"/>
      <c r="AA577" s="236"/>
      <c r="AB577" s="250" t="s">
        <v>4308</v>
      </c>
      <c r="AC577" s="238"/>
      <c r="AE577" s="156" t="e">
        <f>SUMIFS([5]HARGA!$B$2:$B$31,[5]HARGA!$A$2:$A$31,K577)</f>
        <v>#VALUE!</v>
      </c>
      <c r="AF577" s="156" t="e">
        <f t="shared" si="9"/>
        <v>#VALUE!</v>
      </c>
    </row>
    <row r="578" spans="1:32" s="157" customFormat="1" x14ac:dyDescent="0.25">
      <c r="A578" s="149" t="s">
        <v>2506</v>
      </c>
      <c r="B578" s="160" t="s">
        <v>4307</v>
      </c>
      <c r="C578" s="248">
        <v>44523</v>
      </c>
      <c r="D578" s="161">
        <v>164</v>
      </c>
      <c r="E578" s="160" t="s">
        <v>2512</v>
      </c>
      <c r="F578" s="161">
        <v>5042553341</v>
      </c>
      <c r="G578" s="160" t="s">
        <v>2158</v>
      </c>
      <c r="H578" s="160" t="s">
        <v>82</v>
      </c>
      <c r="I578" s="160" t="s">
        <v>3812</v>
      </c>
      <c r="J578" s="161">
        <v>19310</v>
      </c>
      <c r="K578" s="160" t="s">
        <v>2525</v>
      </c>
      <c r="L578" s="164">
        <v>18</v>
      </c>
      <c r="M578" s="246"/>
      <c r="N578" s="246"/>
      <c r="O578" s="247"/>
      <c r="P578" s="247"/>
      <c r="Q578" s="247"/>
      <c r="R578" s="247"/>
      <c r="S578" s="247"/>
      <c r="T578" s="238"/>
      <c r="U578" s="238"/>
      <c r="V578" s="238"/>
      <c r="W578" s="238"/>
      <c r="X578" s="236"/>
      <c r="Y578" s="236"/>
      <c r="Z578" s="236"/>
      <c r="AA578" s="236"/>
      <c r="AB578" s="238"/>
      <c r="AC578" s="238"/>
      <c r="AE578" s="156" t="e">
        <f>SUMIFS([5]HARGA!$B$2:$B$31,[5]HARGA!$A$2:$A$31,K578)</f>
        <v>#VALUE!</v>
      </c>
      <c r="AF578" s="156" t="e">
        <f t="shared" si="9"/>
        <v>#VALUE!</v>
      </c>
    </row>
    <row r="579" spans="1:32" s="157" customFormat="1" x14ac:dyDescent="0.25">
      <c r="A579" s="149" t="s">
        <v>2506</v>
      </c>
      <c r="B579" s="160" t="s">
        <v>4307</v>
      </c>
      <c r="C579" s="248">
        <v>44523</v>
      </c>
      <c r="D579" s="161">
        <v>164</v>
      </c>
      <c r="E579" s="160" t="s">
        <v>2512</v>
      </c>
      <c r="F579" s="161">
        <v>5042553341</v>
      </c>
      <c r="G579" s="160" t="s">
        <v>2158</v>
      </c>
      <c r="H579" s="160" t="s">
        <v>82</v>
      </c>
      <c r="I579" s="160" t="s">
        <v>3812</v>
      </c>
      <c r="J579" s="160" t="s">
        <v>2517</v>
      </c>
      <c r="K579" s="160" t="s">
        <v>2518</v>
      </c>
      <c r="L579" s="164">
        <v>18</v>
      </c>
      <c r="M579" s="246"/>
      <c r="N579" s="246"/>
      <c r="O579" s="247"/>
      <c r="P579" s="247"/>
      <c r="Q579" s="247"/>
      <c r="R579" s="247"/>
      <c r="S579" s="247"/>
      <c r="T579" s="251">
        <v>1152</v>
      </c>
      <c r="U579" s="238"/>
      <c r="V579" s="238"/>
      <c r="W579" s="238"/>
      <c r="X579" s="237">
        <f>T579-L579</f>
        <v>1134</v>
      </c>
      <c r="Y579" s="236"/>
      <c r="Z579" s="236"/>
      <c r="AA579" s="236"/>
      <c r="AB579" s="238"/>
      <c r="AC579" s="238"/>
      <c r="AE579" s="156" t="e">
        <f>SUMIFS([5]HARGA!$B$2:$B$31,[5]HARGA!$A$2:$A$31,K579)</f>
        <v>#VALUE!</v>
      </c>
      <c r="AF579" s="156" t="e">
        <f t="shared" si="9"/>
        <v>#VALUE!</v>
      </c>
    </row>
    <row r="580" spans="1:32" s="157" customFormat="1" x14ac:dyDescent="0.25">
      <c r="A580" s="149" t="s">
        <v>2506</v>
      </c>
      <c r="B580" s="160" t="s">
        <v>4307</v>
      </c>
      <c r="C580" s="248">
        <v>44523</v>
      </c>
      <c r="D580" s="161">
        <v>164</v>
      </c>
      <c r="E580" s="160" t="s">
        <v>2512</v>
      </c>
      <c r="F580" s="161">
        <v>5042553341</v>
      </c>
      <c r="G580" s="160" t="s">
        <v>2158</v>
      </c>
      <c r="H580" s="160" t="s">
        <v>82</v>
      </c>
      <c r="I580" s="160" t="s">
        <v>3812</v>
      </c>
      <c r="J580" s="161">
        <v>33300</v>
      </c>
      <c r="K580" s="160" t="s">
        <v>65</v>
      </c>
      <c r="L580" s="164">
        <v>24</v>
      </c>
      <c r="M580" s="246"/>
      <c r="N580" s="246"/>
      <c r="O580" s="247"/>
      <c r="P580" s="247"/>
      <c r="Q580" s="247"/>
      <c r="R580" s="247"/>
      <c r="S580" s="247"/>
      <c r="T580" s="238"/>
      <c r="U580" s="238"/>
      <c r="V580" s="238"/>
      <c r="W580" s="238"/>
      <c r="X580" s="236"/>
      <c r="Y580" s="236"/>
      <c r="Z580" s="236"/>
      <c r="AA580" s="236"/>
      <c r="AB580" s="238"/>
      <c r="AC580" s="238"/>
      <c r="AE580" s="156" t="e">
        <f>SUMIFS([5]HARGA!$B$2:$B$31,[5]HARGA!$A$2:$A$31,K580)</f>
        <v>#VALUE!</v>
      </c>
      <c r="AF580" s="156" t="e">
        <f t="shared" si="9"/>
        <v>#VALUE!</v>
      </c>
    </row>
    <row r="581" spans="1:32" s="157" customFormat="1" x14ac:dyDescent="0.25">
      <c r="A581" s="149"/>
      <c r="B581" s="160" t="s">
        <v>4307</v>
      </c>
      <c r="C581" s="248">
        <v>44523</v>
      </c>
      <c r="D581" s="161">
        <v>164</v>
      </c>
      <c r="E581" s="160" t="s">
        <v>2512</v>
      </c>
      <c r="F581" s="161">
        <v>5042553341</v>
      </c>
      <c r="G581" s="160" t="s">
        <v>2158</v>
      </c>
      <c r="H581" s="160" t="s">
        <v>82</v>
      </c>
      <c r="I581" s="160" t="s">
        <v>3812</v>
      </c>
      <c r="J581" s="160" t="s">
        <v>2517</v>
      </c>
      <c r="K581" s="160" t="s">
        <v>2518</v>
      </c>
      <c r="L581" s="164">
        <v>0</v>
      </c>
      <c r="M581" s="249">
        <v>44524</v>
      </c>
      <c r="N581" s="250" t="s">
        <v>2158</v>
      </c>
      <c r="O581" s="250" t="s">
        <v>82</v>
      </c>
      <c r="P581" s="303" t="s">
        <v>4309</v>
      </c>
      <c r="Q581" s="333"/>
      <c r="R581" s="265"/>
      <c r="S581" s="251">
        <v>6008204050</v>
      </c>
      <c r="T581" s="334">
        <v>-1134</v>
      </c>
      <c r="U581" s="238"/>
      <c r="V581" s="238"/>
      <c r="W581" s="238"/>
      <c r="X581" s="237">
        <f>T581-L581</f>
        <v>-1134</v>
      </c>
      <c r="Y581" s="236"/>
      <c r="Z581" s="236"/>
      <c r="AA581" s="236"/>
      <c r="AB581" s="238" t="s">
        <v>4310</v>
      </c>
      <c r="AC581" s="238"/>
      <c r="AE581" s="156" t="e">
        <f>SUMIFS([5]HARGA!$B$2:$B$31,[5]HARGA!$A$2:$A$31,K581)</f>
        <v>#VALUE!</v>
      </c>
      <c r="AF581" s="156" t="e">
        <f t="shared" si="9"/>
        <v>#VALUE!</v>
      </c>
    </row>
    <row r="582" spans="1:32" s="157" customFormat="1" x14ac:dyDescent="0.25">
      <c r="A582" s="149" t="s">
        <v>2506</v>
      </c>
      <c r="B582" s="160" t="s">
        <v>4311</v>
      </c>
      <c r="C582" s="248">
        <v>44523</v>
      </c>
      <c r="D582" s="161">
        <v>164</v>
      </c>
      <c r="E582" s="160" t="s">
        <v>2512</v>
      </c>
      <c r="F582" s="161">
        <v>5042566889</v>
      </c>
      <c r="G582" s="160" t="s">
        <v>517</v>
      </c>
      <c r="H582" s="160" t="s">
        <v>518</v>
      </c>
      <c r="I582" s="160" t="s">
        <v>3822</v>
      </c>
      <c r="J582" s="161">
        <v>74559</v>
      </c>
      <c r="K582" s="160" t="s">
        <v>2524</v>
      </c>
      <c r="L582" s="164">
        <v>18</v>
      </c>
      <c r="M582" s="249">
        <v>44523</v>
      </c>
      <c r="N582" s="249" t="s">
        <v>517</v>
      </c>
      <c r="O582" s="250" t="s">
        <v>518</v>
      </c>
      <c r="P582" s="250"/>
      <c r="Q582" s="282" t="s">
        <v>3819</v>
      </c>
      <c r="R582" s="300">
        <v>5042566889</v>
      </c>
      <c r="S582" s="251">
        <v>6008198114</v>
      </c>
      <c r="U582" s="251">
        <v>18</v>
      </c>
      <c r="V582" s="238"/>
      <c r="W582" s="238"/>
      <c r="X582" s="236"/>
      <c r="Y582" s="237">
        <f>U582-L582</f>
        <v>0</v>
      </c>
      <c r="Z582" s="236"/>
      <c r="AA582" s="236"/>
      <c r="AB582" s="238"/>
      <c r="AC582" s="238"/>
      <c r="AE582" s="156" t="e">
        <f>SUMIFS([5]HARGA!$B$2:$B$31,[5]HARGA!$A$2:$A$31,K582)</f>
        <v>#VALUE!</v>
      </c>
      <c r="AF582" s="156" t="e">
        <f t="shared" si="9"/>
        <v>#VALUE!</v>
      </c>
    </row>
    <row r="583" spans="1:32" s="157" customFormat="1" x14ac:dyDescent="0.25">
      <c r="A583" s="149" t="s">
        <v>2506</v>
      </c>
      <c r="B583" s="160" t="s">
        <v>4311</v>
      </c>
      <c r="C583" s="248">
        <v>44523</v>
      </c>
      <c r="D583" s="161">
        <v>164</v>
      </c>
      <c r="E583" s="160" t="s">
        <v>2512</v>
      </c>
      <c r="F583" s="161">
        <v>5042566889</v>
      </c>
      <c r="G583" s="160" t="s">
        <v>517</v>
      </c>
      <c r="H583" s="160" t="s">
        <v>518</v>
      </c>
      <c r="I583" s="160" t="s">
        <v>3822</v>
      </c>
      <c r="J583" s="161">
        <v>19310</v>
      </c>
      <c r="K583" s="160" t="s">
        <v>2525</v>
      </c>
      <c r="L583" s="164">
        <v>18</v>
      </c>
      <c r="M583" s="246"/>
      <c r="N583" s="246"/>
      <c r="O583" s="247"/>
      <c r="P583" s="247"/>
      <c r="Q583" s="247"/>
      <c r="R583" s="247"/>
      <c r="S583" s="247"/>
      <c r="T583" s="238"/>
      <c r="U583" s="238"/>
      <c r="V583" s="238"/>
      <c r="W583" s="238"/>
      <c r="X583" s="238"/>
      <c r="Y583" s="238"/>
      <c r="Z583" s="238"/>
      <c r="AA583" s="238"/>
      <c r="AB583" s="238"/>
      <c r="AC583" s="238"/>
      <c r="AE583" s="156" t="e">
        <f>SUMIFS([5]HARGA!$B$2:$B$31,[5]HARGA!$A$2:$A$31,K583)</f>
        <v>#VALUE!</v>
      </c>
      <c r="AF583" s="156" t="e">
        <f t="shared" si="9"/>
        <v>#VALUE!</v>
      </c>
    </row>
    <row r="584" spans="1:32" s="157" customFormat="1" x14ac:dyDescent="0.25">
      <c r="A584" s="149" t="s">
        <v>2506</v>
      </c>
      <c r="B584" s="160" t="s">
        <v>4311</v>
      </c>
      <c r="C584" s="248">
        <v>44523</v>
      </c>
      <c r="D584" s="161">
        <v>164</v>
      </c>
      <c r="E584" s="160" t="s">
        <v>2512</v>
      </c>
      <c r="F584" s="161">
        <v>5042566889</v>
      </c>
      <c r="G584" s="160" t="s">
        <v>517</v>
      </c>
      <c r="H584" s="160" t="s">
        <v>518</v>
      </c>
      <c r="I584" s="160" t="s">
        <v>3822</v>
      </c>
      <c r="J584" s="160" t="s">
        <v>2517</v>
      </c>
      <c r="K584" s="160" t="s">
        <v>2518</v>
      </c>
      <c r="L584" s="164">
        <v>1344</v>
      </c>
      <c r="M584" s="246"/>
      <c r="N584" s="246"/>
      <c r="O584" s="247"/>
      <c r="P584" s="247"/>
      <c r="Q584" s="247"/>
      <c r="R584" s="247"/>
      <c r="S584" s="247"/>
      <c r="T584" s="251">
        <v>1344</v>
      </c>
      <c r="U584" s="238"/>
      <c r="V584" s="238"/>
      <c r="W584" s="238"/>
      <c r="X584" s="253">
        <f>T584-L584</f>
        <v>0</v>
      </c>
      <c r="Y584" s="238"/>
      <c r="Z584" s="238"/>
      <c r="AA584" s="238"/>
      <c r="AB584" s="238"/>
      <c r="AC584" s="238"/>
      <c r="AE584" s="156" t="e">
        <f>SUMIFS([5]HARGA!$B$2:$B$31,[5]HARGA!$A$2:$A$31,K584)</f>
        <v>#VALUE!</v>
      </c>
      <c r="AF584" s="156" t="e">
        <f t="shared" si="9"/>
        <v>#VALUE!</v>
      </c>
    </row>
    <row r="585" spans="1:32" s="157" customFormat="1" x14ac:dyDescent="0.25">
      <c r="A585" s="149" t="s">
        <v>2506</v>
      </c>
      <c r="B585" s="160" t="s">
        <v>4311</v>
      </c>
      <c r="C585" s="248">
        <v>44523</v>
      </c>
      <c r="D585" s="161">
        <v>164</v>
      </c>
      <c r="E585" s="160" t="s">
        <v>2512</v>
      </c>
      <c r="F585" s="161">
        <v>5042566889</v>
      </c>
      <c r="G585" s="160" t="s">
        <v>517</v>
      </c>
      <c r="H585" s="160" t="s">
        <v>518</v>
      </c>
      <c r="I585" s="160" t="s">
        <v>3822</v>
      </c>
      <c r="J585" s="161">
        <v>33300</v>
      </c>
      <c r="K585" s="160" t="s">
        <v>65</v>
      </c>
      <c r="L585" s="164">
        <v>28</v>
      </c>
      <c r="M585" s="246"/>
      <c r="N585" s="246"/>
      <c r="O585" s="247"/>
      <c r="P585" s="247"/>
      <c r="Q585" s="247"/>
      <c r="R585" s="247"/>
      <c r="S585" s="247"/>
      <c r="T585" s="238"/>
      <c r="U585" s="238"/>
      <c r="V585" s="236"/>
      <c r="W585" s="236"/>
      <c r="X585" s="236"/>
      <c r="Y585" s="236"/>
      <c r="Z585" s="238"/>
      <c r="AA585" s="238"/>
      <c r="AB585" s="238"/>
      <c r="AC585" s="238"/>
      <c r="AE585" s="156" t="e">
        <f>SUMIFS([5]HARGA!$B$2:$B$31,[5]HARGA!$A$2:$A$31,K585)</f>
        <v>#VALUE!</v>
      </c>
      <c r="AF585" s="156" t="e">
        <f t="shared" si="9"/>
        <v>#VALUE!</v>
      </c>
    </row>
    <row r="586" spans="1:32" s="157" customFormat="1" x14ac:dyDescent="0.25">
      <c r="A586" s="149" t="s">
        <v>2506</v>
      </c>
      <c r="B586" s="160" t="s">
        <v>4312</v>
      </c>
      <c r="C586" s="248">
        <v>44523</v>
      </c>
      <c r="D586" s="161">
        <v>164</v>
      </c>
      <c r="E586" s="160" t="s">
        <v>2512</v>
      </c>
      <c r="F586" s="161">
        <v>5042569706</v>
      </c>
      <c r="G586" s="160" t="s">
        <v>983</v>
      </c>
      <c r="H586" s="160" t="s">
        <v>984</v>
      </c>
      <c r="I586" s="160" t="s">
        <v>3826</v>
      </c>
      <c r="J586" s="161">
        <v>74559</v>
      </c>
      <c r="K586" s="160" t="s">
        <v>2524</v>
      </c>
      <c r="L586" s="164">
        <v>24</v>
      </c>
      <c r="M586" s="249">
        <v>44524</v>
      </c>
      <c r="N586" s="250" t="s">
        <v>4139</v>
      </c>
      <c r="O586" s="160" t="s">
        <v>984</v>
      </c>
      <c r="P586" s="250"/>
      <c r="Q586" s="251">
        <v>21111900583</v>
      </c>
      <c r="R586" s="251">
        <v>5042569706</v>
      </c>
      <c r="S586" s="251">
        <v>6008201895</v>
      </c>
      <c r="U586" s="251">
        <v>24</v>
      </c>
      <c r="V586" s="236"/>
      <c r="W586" s="236"/>
      <c r="X586" s="236"/>
      <c r="Y586" s="237">
        <f>U586-L586</f>
        <v>0</v>
      </c>
      <c r="Z586" s="238"/>
      <c r="AA586" s="238"/>
      <c r="AB586" s="250" t="s">
        <v>4313</v>
      </c>
      <c r="AC586" s="238"/>
      <c r="AE586" s="156" t="e">
        <f>SUMIFS([5]HARGA!$B$2:$B$31,[5]HARGA!$A$2:$A$31,K586)</f>
        <v>#VALUE!</v>
      </c>
      <c r="AF586" s="156" t="e">
        <f t="shared" si="9"/>
        <v>#VALUE!</v>
      </c>
    </row>
    <row r="587" spans="1:32" s="157" customFormat="1" x14ac:dyDescent="0.25">
      <c r="A587" s="149" t="s">
        <v>2506</v>
      </c>
      <c r="B587" s="160" t="s">
        <v>4312</v>
      </c>
      <c r="C587" s="248">
        <v>44523</v>
      </c>
      <c r="D587" s="161">
        <v>164</v>
      </c>
      <c r="E587" s="160" t="s">
        <v>2512</v>
      </c>
      <c r="F587" s="161">
        <v>5042569706</v>
      </c>
      <c r="G587" s="160" t="s">
        <v>983</v>
      </c>
      <c r="H587" s="160" t="s">
        <v>984</v>
      </c>
      <c r="I587" s="160" t="s">
        <v>3826</v>
      </c>
      <c r="J587" s="161">
        <v>19310</v>
      </c>
      <c r="K587" s="160" t="s">
        <v>2525</v>
      </c>
      <c r="L587" s="164">
        <v>24</v>
      </c>
      <c r="M587" s="246"/>
      <c r="N587" s="246"/>
      <c r="O587" s="247"/>
      <c r="P587" s="247"/>
      <c r="Q587" s="247"/>
      <c r="R587" s="247"/>
      <c r="S587" s="247"/>
      <c r="T587" s="238"/>
      <c r="U587" s="238"/>
      <c r="V587" s="236"/>
      <c r="W587" s="236"/>
      <c r="X587" s="236"/>
      <c r="Y587" s="236"/>
      <c r="Z587" s="238"/>
      <c r="AA587" s="238"/>
      <c r="AB587" s="238"/>
      <c r="AC587" s="238"/>
      <c r="AE587" s="156" t="e">
        <f>SUMIFS([5]HARGA!$B$2:$B$31,[5]HARGA!$A$2:$A$31,K587)</f>
        <v>#VALUE!</v>
      </c>
      <c r="AF587" s="156" t="e">
        <f t="shared" si="9"/>
        <v>#VALUE!</v>
      </c>
    </row>
    <row r="588" spans="1:32" s="157" customFormat="1" x14ac:dyDescent="0.25">
      <c r="A588" s="149" t="s">
        <v>2506</v>
      </c>
      <c r="B588" s="160" t="s">
        <v>4312</v>
      </c>
      <c r="C588" s="248">
        <v>44523</v>
      </c>
      <c r="D588" s="161">
        <v>164</v>
      </c>
      <c r="E588" s="160" t="s">
        <v>2512</v>
      </c>
      <c r="F588" s="161">
        <v>5042569706</v>
      </c>
      <c r="G588" s="160" t="s">
        <v>983</v>
      </c>
      <c r="H588" s="160" t="s">
        <v>984</v>
      </c>
      <c r="I588" s="160" t="s">
        <v>3826</v>
      </c>
      <c r="J588" s="160" t="s">
        <v>2517</v>
      </c>
      <c r="K588" s="160" t="s">
        <v>2518</v>
      </c>
      <c r="L588" s="164">
        <v>24</v>
      </c>
      <c r="M588" s="246"/>
      <c r="N588" s="246"/>
      <c r="O588" s="247"/>
      <c r="P588" s="247"/>
      <c r="Q588" s="247"/>
      <c r="R588" s="247"/>
      <c r="S588" s="247"/>
      <c r="T588" s="251">
        <v>1152</v>
      </c>
      <c r="U588" s="238"/>
      <c r="V588" s="236"/>
      <c r="W588" s="236"/>
      <c r="X588" s="237">
        <f>T588-L588</f>
        <v>1128</v>
      </c>
      <c r="Y588" s="236"/>
      <c r="Z588" s="238"/>
      <c r="AA588" s="238"/>
      <c r="AB588" s="238"/>
      <c r="AC588" s="238"/>
      <c r="AE588" s="156" t="e">
        <f>SUMIFS([5]HARGA!$B$2:$B$31,[5]HARGA!$A$2:$A$31,K588)</f>
        <v>#VALUE!</v>
      </c>
      <c r="AF588" s="156" t="e">
        <f t="shared" si="9"/>
        <v>#VALUE!</v>
      </c>
    </row>
    <row r="589" spans="1:32" s="157" customFormat="1" x14ac:dyDescent="0.25">
      <c r="A589" s="149" t="s">
        <v>2506</v>
      </c>
      <c r="B589" s="160" t="s">
        <v>4312</v>
      </c>
      <c r="C589" s="248">
        <v>44523</v>
      </c>
      <c r="D589" s="161">
        <v>164</v>
      </c>
      <c r="E589" s="160" t="s">
        <v>2512</v>
      </c>
      <c r="F589" s="161">
        <v>5042569706</v>
      </c>
      <c r="G589" s="160" t="s">
        <v>983</v>
      </c>
      <c r="H589" s="160" t="s">
        <v>984</v>
      </c>
      <c r="I589" s="160" t="s">
        <v>3826</v>
      </c>
      <c r="J589" s="161">
        <v>33300</v>
      </c>
      <c r="K589" s="160" t="s">
        <v>65</v>
      </c>
      <c r="L589" s="164">
        <v>24</v>
      </c>
      <c r="M589" s="246"/>
      <c r="N589" s="246"/>
      <c r="O589" s="247"/>
      <c r="P589" s="247"/>
      <c r="Q589" s="247"/>
      <c r="R589" s="247"/>
      <c r="S589" s="247"/>
      <c r="T589" s="238"/>
      <c r="U589" s="238"/>
      <c r="V589" s="236"/>
      <c r="W589" s="236"/>
      <c r="X589" s="236"/>
      <c r="Y589" s="236"/>
      <c r="Z589" s="238"/>
      <c r="AA589" s="238"/>
      <c r="AB589" s="238"/>
      <c r="AC589" s="238"/>
      <c r="AE589" s="156" t="e">
        <f>SUMIFS([5]HARGA!$B$2:$B$31,[5]HARGA!$A$2:$A$31,K589)</f>
        <v>#VALUE!</v>
      </c>
      <c r="AF589" s="156" t="e">
        <f t="shared" si="9"/>
        <v>#VALUE!</v>
      </c>
    </row>
    <row r="590" spans="1:32" s="157" customFormat="1" x14ac:dyDescent="0.25">
      <c r="A590" s="149"/>
      <c r="B590" s="160" t="s">
        <v>4312</v>
      </c>
      <c r="C590" s="248">
        <v>44523</v>
      </c>
      <c r="D590" s="161">
        <v>164</v>
      </c>
      <c r="E590" s="160" t="s">
        <v>2512</v>
      </c>
      <c r="F590" s="161">
        <v>5042569706</v>
      </c>
      <c r="G590" s="160" t="s">
        <v>983</v>
      </c>
      <c r="H590" s="160" t="s">
        <v>984</v>
      </c>
      <c r="I590" s="160" t="s">
        <v>3826</v>
      </c>
      <c r="J590" s="160" t="s">
        <v>2517</v>
      </c>
      <c r="K590" s="160" t="s">
        <v>2518</v>
      </c>
      <c r="L590" s="164">
        <v>0</v>
      </c>
      <c r="M590" s="249">
        <v>44524</v>
      </c>
      <c r="N590" s="250" t="s">
        <v>4139</v>
      </c>
      <c r="O590" s="160" t="s">
        <v>984</v>
      </c>
      <c r="P590" s="303" t="s">
        <v>4314</v>
      </c>
      <c r="Q590" s="247"/>
      <c r="R590" s="247"/>
      <c r="S590" s="251">
        <v>6008201895</v>
      </c>
      <c r="T590" s="238">
        <v>-1128</v>
      </c>
      <c r="U590" s="238"/>
      <c r="V590" s="236"/>
      <c r="W590" s="236"/>
      <c r="X590" s="237">
        <f>T590-L590</f>
        <v>-1128</v>
      </c>
      <c r="Y590" s="236"/>
      <c r="Z590" s="238"/>
      <c r="AA590" s="238"/>
      <c r="AB590" s="238" t="s">
        <v>4315</v>
      </c>
      <c r="AC590" s="238"/>
      <c r="AE590" s="156" t="e">
        <f>SUMIFS([5]HARGA!$B$2:$B$31,[5]HARGA!$A$2:$A$31,K590)</f>
        <v>#VALUE!</v>
      </c>
      <c r="AF590" s="156" t="e">
        <f t="shared" si="9"/>
        <v>#VALUE!</v>
      </c>
    </row>
    <row r="591" spans="1:32" s="157" customFormat="1" x14ac:dyDescent="0.25">
      <c r="A591" s="149" t="s">
        <v>2506</v>
      </c>
      <c r="B591" s="160" t="s">
        <v>4316</v>
      </c>
      <c r="C591" s="248">
        <v>44523</v>
      </c>
      <c r="D591" s="161">
        <v>164</v>
      </c>
      <c r="E591" s="160" t="s">
        <v>2512</v>
      </c>
      <c r="F591" s="161">
        <v>5042570734</v>
      </c>
      <c r="G591" s="160" t="s">
        <v>95</v>
      </c>
      <c r="H591" s="160" t="s">
        <v>96</v>
      </c>
      <c r="I591" s="160" t="s">
        <v>3831</v>
      </c>
      <c r="J591" s="161">
        <v>74559</v>
      </c>
      <c r="K591" s="160" t="s">
        <v>2524</v>
      </c>
      <c r="L591" s="164">
        <v>18</v>
      </c>
      <c r="M591" s="249">
        <v>44524</v>
      </c>
      <c r="N591" s="250" t="s">
        <v>95</v>
      </c>
      <c r="O591" s="250" t="s">
        <v>96</v>
      </c>
      <c r="P591" s="250"/>
      <c r="Q591" s="251">
        <v>21111900572</v>
      </c>
      <c r="R591" s="251">
        <v>5042570734</v>
      </c>
      <c r="S591" s="251">
        <v>6008203613</v>
      </c>
      <c r="U591" s="251">
        <v>18</v>
      </c>
      <c r="V591" s="236"/>
      <c r="W591" s="236"/>
      <c r="X591" s="236"/>
      <c r="Y591" s="237">
        <f>U591-L591</f>
        <v>0</v>
      </c>
      <c r="Z591" s="238"/>
      <c r="AA591" s="238"/>
      <c r="AB591" s="238"/>
      <c r="AC591" s="238"/>
      <c r="AE591" s="156" t="e">
        <f>SUMIFS([5]HARGA!$B$2:$B$31,[5]HARGA!$A$2:$A$31,K591)</f>
        <v>#VALUE!</v>
      </c>
      <c r="AF591" s="156" t="e">
        <f t="shared" si="9"/>
        <v>#VALUE!</v>
      </c>
    </row>
    <row r="592" spans="1:32" s="157" customFormat="1" x14ac:dyDescent="0.25">
      <c r="A592" s="149" t="s">
        <v>2506</v>
      </c>
      <c r="B592" s="160" t="s">
        <v>4316</v>
      </c>
      <c r="C592" s="248">
        <v>44523</v>
      </c>
      <c r="D592" s="161">
        <v>164</v>
      </c>
      <c r="E592" s="160" t="s">
        <v>2512</v>
      </c>
      <c r="F592" s="161">
        <v>5042570734</v>
      </c>
      <c r="G592" s="160" t="s">
        <v>95</v>
      </c>
      <c r="H592" s="160" t="s">
        <v>96</v>
      </c>
      <c r="I592" s="160" t="s">
        <v>3831</v>
      </c>
      <c r="J592" s="161">
        <v>19310</v>
      </c>
      <c r="K592" s="160" t="s">
        <v>2525</v>
      </c>
      <c r="L592" s="164">
        <v>18</v>
      </c>
      <c r="M592" s="246"/>
      <c r="N592" s="246"/>
      <c r="O592" s="247"/>
      <c r="P592" s="247"/>
      <c r="Q592" s="247"/>
      <c r="R592" s="247"/>
      <c r="S592" s="247"/>
      <c r="T592" s="238"/>
      <c r="U592" s="238"/>
      <c r="V592" s="236"/>
      <c r="W592" s="236"/>
      <c r="X592" s="236"/>
      <c r="Y592" s="236"/>
      <c r="Z592" s="238"/>
      <c r="AA592" s="238"/>
      <c r="AB592" s="238"/>
      <c r="AC592" s="238"/>
      <c r="AE592" s="156" t="e">
        <f>SUMIFS([5]HARGA!$B$2:$B$31,[5]HARGA!$A$2:$A$31,K592)</f>
        <v>#VALUE!</v>
      </c>
      <c r="AF592" s="156" t="e">
        <f t="shared" si="9"/>
        <v>#VALUE!</v>
      </c>
    </row>
    <row r="593" spans="1:32" s="157" customFormat="1" x14ac:dyDescent="0.25">
      <c r="A593" s="149" t="s">
        <v>2506</v>
      </c>
      <c r="B593" s="160" t="s">
        <v>4316</v>
      </c>
      <c r="C593" s="248">
        <v>44523</v>
      </c>
      <c r="D593" s="161">
        <v>164</v>
      </c>
      <c r="E593" s="160" t="s">
        <v>2512</v>
      </c>
      <c r="F593" s="161">
        <v>5042570734</v>
      </c>
      <c r="G593" s="160" t="s">
        <v>95</v>
      </c>
      <c r="H593" s="160" t="s">
        <v>96</v>
      </c>
      <c r="I593" s="160" t="s">
        <v>3831</v>
      </c>
      <c r="J593" s="160" t="s">
        <v>2517</v>
      </c>
      <c r="K593" s="160" t="s">
        <v>2518</v>
      </c>
      <c r="L593" s="164">
        <v>1344</v>
      </c>
      <c r="M593" s="246"/>
      <c r="N593" s="246"/>
      <c r="O593" s="247"/>
      <c r="P593" s="247"/>
      <c r="Q593" s="247"/>
      <c r="R593" s="247"/>
      <c r="S593" s="247"/>
      <c r="T593" s="251">
        <v>1344</v>
      </c>
      <c r="U593" s="238"/>
      <c r="V593" s="238"/>
      <c r="W593" s="238"/>
      <c r="X593" s="253">
        <f>T593-L593</f>
        <v>0</v>
      </c>
      <c r="Y593" s="238"/>
      <c r="Z593" s="238"/>
      <c r="AA593" s="238"/>
      <c r="AB593" s="238"/>
      <c r="AC593" s="238"/>
      <c r="AE593" s="156" t="e">
        <f>SUMIFS([5]HARGA!$B$2:$B$31,[5]HARGA!$A$2:$A$31,K593)</f>
        <v>#VALUE!</v>
      </c>
      <c r="AF593" s="156" t="e">
        <f t="shared" si="9"/>
        <v>#VALUE!</v>
      </c>
    </row>
    <row r="594" spans="1:32" s="157" customFormat="1" x14ac:dyDescent="0.25">
      <c r="A594" s="149" t="s">
        <v>2506</v>
      </c>
      <c r="B594" s="160" t="s">
        <v>4316</v>
      </c>
      <c r="C594" s="248">
        <v>44523</v>
      </c>
      <c r="D594" s="161">
        <v>164</v>
      </c>
      <c r="E594" s="160" t="s">
        <v>2512</v>
      </c>
      <c r="F594" s="161">
        <v>5042570734</v>
      </c>
      <c r="G594" s="160" t="s">
        <v>95</v>
      </c>
      <c r="H594" s="160" t="s">
        <v>96</v>
      </c>
      <c r="I594" s="160" t="s">
        <v>3831</v>
      </c>
      <c r="J594" s="161">
        <v>33300</v>
      </c>
      <c r="K594" s="160" t="s">
        <v>65</v>
      </c>
      <c r="L594" s="164">
        <v>28</v>
      </c>
      <c r="M594" s="246"/>
      <c r="N594" s="246"/>
      <c r="O594" s="247"/>
      <c r="P594" s="247"/>
      <c r="Q594" s="247"/>
      <c r="R594" s="247"/>
      <c r="S594" s="247"/>
      <c r="T594" s="238"/>
      <c r="U594" s="238"/>
      <c r="V594" s="238"/>
      <c r="W594" s="238"/>
      <c r="X594" s="238"/>
      <c r="Y594" s="238"/>
      <c r="Z594" s="238"/>
      <c r="AA594" s="238"/>
      <c r="AB594" s="238"/>
      <c r="AC594" s="238"/>
      <c r="AE594" s="156" t="e">
        <f>SUMIFS([5]HARGA!$B$2:$B$31,[5]HARGA!$A$2:$A$31,K594)</f>
        <v>#VALUE!</v>
      </c>
      <c r="AF594" s="156" t="e">
        <f t="shared" si="9"/>
        <v>#VALUE!</v>
      </c>
    </row>
    <row r="595" spans="1:32" s="157" customFormat="1" x14ac:dyDescent="0.25">
      <c r="A595" s="295" t="s">
        <v>2506</v>
      </c>
      <c r="B595" s="166" t="s">
        <v>4317</v>
      </c>
      <c r="C595" s="167">
        <v>44523</v>
      </c>
      <c r="D595" s="168">
        <v>118</v>
      </c>
      <c r="E595" s="166" t="s">
        <v>2541</v>
      </c>
      <c r="F595" s="166"/>
      <c r="G595" s="166" t="s">
        <v>3833</v>
      </c>
      <c r="H595" s="166" t="s">
        <v>1153</v>
      </c>
      <c r="I595" s="166" t="s">
        <v>4173</v>
      </c>
      <c r="J595" s="168">
        <v>10116</v>
      </c>
      <c r="K595" s="166" t="s">
        <v>279</v>
      </c>
      <c r="L595" s="171">
        <v>16</v>
      </c>
      <c r="M595" s="246"/>
      <c r="N595" s="246"/>
      <c r="O595" s="247"/>
      <c r="P595" s="247"/>
      <c r="Q595" s="247"/>
      <c r="R595" s="247"/>
      <c r="S595" s="247"/>
      <c r="T595" s="238"/>
      <c r="U595" s="238"/>
      <c r="V595" s="238"/>
      <c r="W595" s="238"/>
      <c r="X595" s="238"/>
      <c r="Y595" s="238"/>
      <c r="Z595" s="238"/>
      <c r="AA595" s="238"/>
      <c r="AB595" s="238"/>
      <c r="AC595" s="238"/>
      <c r="AE595" s="156" t="e">
        <f>SUMIFS([5]HARGA!$B$2:$B$31,[5]HARGA!$A$2:$A$31,K595)</f>
        <v>#VALUE!</v>
      </c>
      <c r="AF595" s="156" t="e">
        <f t="shared" si="9"/>
        <v>#VALUE!</v>
      </c>
    </row>
    <row r="596" spans="1:32" s="157" customFormat="1" x14ac:dyDescent="0.25">
      <c r="A596" s="149" t="s">
        <v>2506</v>
      </c>
      <c r="B596" s="160" t="s">
        <v>4318</v>
      </c>
      <c r="C596" s="248">
        <v>44523</v>
      </c>
      <c r="D596" s="161">
        <v>164</v>
      </c>
      <c r="E596" s="160" t="s">
        <v>2512</v>
      </c>
      <c r="F596" s="161">
        <v>5042574557</v>
      </c>
      <c r="G596" s="160" t="s">
        <v>3842</v>
      </c>
      <c r="H596" s="160" t="s">
        <v>560</v>
      </c>
      <c r="I596" s="160" t="s">
        <v>3846</v>
      </c>
      <c r="J596" s="161">
        <v>74559</v>
      </c>
      <c r="K596" s="160" t="s">
        <v>2524</v>
      </c>
      <c r="L596" s="164">
        <v>18</v>
      </c>
      <c r="M596" s="249">
        <v>44525</v>
      </c>
      <c r="N596" s="250" t="s">
        <v>4143</v>
      </c>
      <c r="O596" s="250" t="s">
        <v>560</v>
      </c>
      <c r="P596" s="250"/>
      <c r="Q596" s="251">
        <v>21111900575</v>
      </c>
      <c r="R596" s="251">
        <v>5042574557</v>
      </c>
      <c r="S596" s="251">
        <v>6008206729</v>
      </c>
      <c r="U596" s="251">
        <v>18</v>
      </c>
      <c r="V596" s="238"/>
      <c r="W596" s="238"/>
      <c r="X596" s="238"/>
      <c r="Y596" s="253">
        <f>U596-L596</f>
        <v>0</v>
      </c>
      <c r="Z596" s="238"/>
      <c r="AA596" s="238"/>
      <c r="AB596" s="238"/>
      <c r="AC596" s="238"/>
      <c r="AE596" s="156" t="e">
        <f>SUMIFS([5]HARGA!$B$2:$B$31,[5]HARGA!$A$2:$A$31,K596)</f>
        <v>#VALUE!</v>
      </c>
      <c r="AF596" s="156" t="e">
        <f t="shared" si="9"/>
        <v>#VALUE!</v>
      </c>
    </row>
    <row r="597" spans="1:32" s="157" customFormat="1" x14ac:dyDescent="0.25">
      <c r="A597" s="149" t="s">
        <v>2506</v>
      </c>
      <c r="B597" s="160" t="s">
        <v>4318</v>
      </c>
      <c r="C597" s="248">
        <v>44523</v>
      </c>
      <c r="D597" s="161">
        <v>164</v>
      </c>
      <c r="E597" s="160" t="s">
        <v>2512</v>
      </c>
      <c r="F597" s="161">
        <v>5042574557</v>
      </c>
      <c r="G597" s="160" t="s">
        <v>3842</v>
      </c>
      <c r="H597" s="160" t="s">
        <v>560</v>
      </c>
      <c r="I597" s="160" t="s">
        <v>3846</v>
      </c>
      <c r="J597" s="161">
        <v>19310</v>
      </c>
      <c r="K597" s="160" t="s">
        <v>2525</v>
      </c>
      <c r="L597" s="164">
        <v>18</v>
      </c>
      <c r="M597" s="246"/>
      <c r="N597" s="246"/>
      <c r="O597" s="247"/>
      <c r="P597" s="247"/>
      <c r="Q597" s="247"/>
      <c r="R597" s="247"/>
      <c r="S597" s="247"/>
      <c r="T597" s="238"/>
      <c r="U597" s="238"/>
      <c r="V597" s="238"/>
      <c r="W597" s="238"/>
      <c r="X597" s="238"/>
      <c r="Y597" s="238"/>
      <c r="Z597" s="238"/>
      <c r="AA597" s="238"/>
      <c r="AB597" s="238"/>
      <c r="AC597" s="238"/>
      <c r="AE597" s="156" t="e">
        <f>SUMIFS([5]HARGA!$B$2:$B$31,[5]HARGA!$A$2:$A$31,K597)</f>
        <v>#VALUE!</v>
      </c>
      <c r="AF597" s="156" t="e">
        <f t="shared" ref="AF597:AF660" si="10">AE597*L597</f>
        <v>#VALUE!</v>
      </c>
    </row>
    <row r="598" spans="1:32" s="157" customFormat="1" x14ac:dyDescent="0.25">
      <c r="A598" s="149" t="s">
        <v>2506</v>
      </c>
      <c r="B598" s="160" t="s">
        <v>4318</v>
      </c>
      <c r="C598" s="248">
        <v>44523</v>
      </c>
      <c r="D598" s="161">
        <v>164</v>
      </c>
      <c r="E598" s="160" t="s">
        <v>2512</v>
      </c>
      <c r="F598" s="161">
        <v>5042574557</v>
      </c>
      <c r="G598" s="160" t="s">
        <v>3842</v>
      </c>
      <c r="H598" s="160" t="s">
        <v>560</v>
      </c>
      <c r="I598" s="160" t="s">
        <v>3846</v>
      </c>
      <c r="J598" s="160" t="s">
        <v>2517</v>
      </c>
      <c r="K598" s="160" t="s">
        <v>2518</v>
      </c>
      <c r="L598" s="164">
        <v>1152</v>
      </c>
      <c r="M598" s="246"/>
      <c r="N598" s="246"/>
      <c r="O598" s="247"/>
      <c r="P598" s="247"/>
      <c r="Q598" s="247"/>
      <c r="R598" s="247"/>
      <c r="S598" s="247"/>
      <c r="T598" s="251">
        <v>1152</v>
      </c>
      <c r="U598" s="238"/>
      <c r="V598" s="238"/>
      <c r="W598" s="238"/>
      <c r="X598" s="253">
        <f>T598-L598</f>
        <v>0</v>
      </c>
      <c r="Y598" s="238"/>
      <c r="Z598" s="238"/>
      <c r="AA598" s="238"/>
      <c r="AB598" s="238"/>
      <c r="AC598" s="238"/>
      <c r="AE598" s="156" t="e">
        <f>SUMIFS([5]HARGA!$B$2:$B$31,[5]HARGA!$A$2:$A$31,K598)</f>
        <v>#VALUE!</v>
      </c>
      <c r="AF598" s="156" t="e">
        <f t="shared" si="10"/>
        <v>#VALUE!</v>
      </c>
    </row>
    <row r="599" spans="1:32" s="157" customFormat="1" x14ac:dyDescent="0.25">
      <c r="A599" s="149" t="s">
        <v>2506</v>
      </c>
      <c r="B599" s="160" t="s">
        <v>4318</v>
      </c>
      <c r="C599" s="248">
        <v>44523</v>
      </c>
      <c r="D599" s="161">
        <v>164</v>
      </c>
      <c r="E599" s="160" t="s">
        <v>2512</v>
      </c>
      <c r="F599" s="161">
        <v>5042574557</v>
      </c>
      <c r="G599" s="160" t="s">
        <v>3842</v>
      </c>
      <c r="H599" s="160" t="s">
        <v>560</v>
      </c>
      <c r="I599" s="160" t="s">
        <v>3846</v>
      </c>
      <c r="J599" s="161">
        <v>33300</v>
      </c>
      <c r="K599" s="160" t="s">
        <v>65</v>
      </c>
      <c r="L599" s="164">
        <v>24</v>
      </c>
      <c r="M599" s="246"/>
      <c r="N599" s="246"/>
      <c r="O599" s="247"/>
      <c r="P599" s="247"/>
      <c r="Q599" s="247"/>
      <c r="R599" s="247"/>
      <c r="S599" s="247"/>
      <c r="T599" s="238"/>
      <c r="U599" s="238"/>
      <c r="V599" s="238"/>
      <c r="W599" s="238"/>
      <c r="X599" s="238"/>
      <c r="Y599" s="238"/>
      <c r="Z599" s="238"/>
      <c r="AA599" s="238"/>
      <c r="AB599" s="238"/>
      <c r="AC599" s="238"/>
      <c r="AE599" s="156" t="e">
        <f>SUMIFS([5]HARGA!$B$2:$B$31,[5]HARGA!$A$2:$A$31,K599)</f>
        <v>#VALUE!</v>
      </c>
      <c r="AF599" s="156" t="e">
        <f t="shared" si="10"/>
        <v>#VALUE!</v>
      </c>
    </row>
    <row r="600" spans="1:32" s="157" customFormat="1" x14ac:dyDescent="0.25">
      <c r="A600" s="149" t="s">
        <v>2506</v>
      </c>
      <c r="B600" s="160" t="s">
        <v>4319</v>
      </c>
      <c r="C600" s="248">
        <v>44523</v>
      </c>
      <c r="D600" s="161">
        <v>164</v>
      </c>
      <c r="E600" s="160" t="s">
        <v>2512</v>
      </c>
      <c r="F600" s="161">
        <v>5042571256</v>
      </c>
      <c r="G600" s="160" t="s">
        <v>2572</v>
      </c>
      <c r="H600" s="160" t="s">
        <v>948</v>
      </c>
      <c r="I600" s="160" t="s">
        <v>3854</v>
      </c>
      <c r="J600" s="161">
        <v>74559</v>
      </c>
      <c r="K600" s="160" t="s">
        <v>2524</v>
      </c>
      <c r="L600" s="164">
        <v>18</v>
      </c>
      <c r="M600" s="249">
        <v>44524</v>
      </c>
      <c r="N600" s="250" t="s">
        <v>2572</v>
      </c>
      <c r="O600" s="250" t="s">
        <v>948</v>
      </c>
      <c r="P600" s="250"/>
      <c r="Q600" s="251">
        <v>21111900570</v>
      </c>
      <c r="R600" s="251">
        <v>5042571256</v>
      </c>
      <c r="S600" s="251">
        <v>6008200348</v>
      </c>
      <c r="U600" s="251">
        <v>18</v>
      </c>
      <c r="V600" s="238"/>
      <c r="W600" s="238"/>
      <c r="X600" s="238"/>
      <c r="Y600" s="253">
        <f>U600-L600</f>
        <v>0</v>
      </c>
      <c r="Z600" s="238"/>
      <c r="AA600" s="238"/>
      <c r="AB600" s="238"/>
      <c r="AC600" s="238"/>
      <c r="AE600" s="156" t="e">
        <f>SUMIFS([5]HARGA!$B$2:$B$31,[5]HARGA!$A$2:$A$31,K600)</f>
        <v>#VALUE!</v>
      </c>
      <c r="AF600" s="156" t="e">
        <f t="shared" si="10"/>
        <v>#VALUE!</v>
      </c>
    </row>
    <row r="601" spans="1:32" s="157" customFormat="1" x14ac:dyDescent="0.25">
      <c r="A601" s="149" t="s">
        <v>2506</v>
      </c>
      <c r="B601" s="160" t="s">
        <v>4319</v>
      </c>
      <c r="C601" s="248">
        <v>44523</v>
      </c>
      <c r="D601" s="161">
        <v>164</v>
      </c>
      <c r="E601" s="160" t="s">
        <v>2512</v>
      </c>
      <c r="F601" s="161">
        <v>5042571256</v>
      </c>
      <c r="G601" s="160" t="s">
        <v>2572</v>
      </c>
      <c r="H601" s="160" t="s">
        <v>948</v>
      </c>
      <c r="I601" s="160" t="s">
        <v>3854</v>
      </c>
      <c r="J601" s="161">
        <v>19310</v>
      </c>
      <c r="K601" s="160" t="s">
        <v>2525</v>
      </c>
      <c r="L601" s="164">
        <v>18</v>
      </c>
      <c r="M601" s="246"/>
      <c r="N601" s="246"/>
      <c r="O601" s="247"/>
      <c r="P601" s="247"/>
      <c r="Q601" s="247"/>
      <c r="R601" s="247"/>
      <c r="S601" s="247"/>
      <c r="T601" s="238"/>
      <c r="U601" s="238"/>
      <c r="V601" s="238"/>
      <c r="W601" s="238"/>
      <c r="X601" s="238"/>
      <c r="Y601" s="238"/>
      <c r="Z601" s="238"/>
      <c r="AA601" s="238"/>
      <c r="AB601" s="238"/>
      <c r="AC601" s="238"/>
      <c r="AE601" s="156" t="e">
        <f>SUMIFS([5]HARGA!$B$2:$B$31,[5]HARGA!$A$2:$A$31,K601)</f>
        <v>#VALUE!</v>
      </c>
      <c r="AF601" s="156" t="e">
        <f t="shared" si="10"/>
        <v>#VALUE!</v>
      </c>
    </row>
    <row r="602" spans="1:32" s="157" customFormat="1" x14ac:dyDescent="0.25">
      <c r="A602" s="149" t="s">
        <v>2506</v>
      </c>
      <c r="B602" s="160" t="s">
        <v>4319</v>
      </c>
      <c r="C602" s="248">
        <v>44523</v>
      </c>
      <c r="D602" s="161">
        <v>164</v>
      </c>
      <c r="E602" s="160" t="s">
        <v>2512</v>
      </c>
      <c r="F602" s="161">
        <v>5042571256</v>
      </c>
      <c r="G602" s="160" t="s">
        <v>2572</v>
      </c>
      <c r="H602" s="160" t="s">
        <v>948</v>
      </c>
      <c r="I602" s="160" t="s">
        <v>3854</v>
      </c>
      <c r="J602" s="160" t="s">
        <v>2517</v>
      </c>
      <c r="K602" s="160" t="s">
        <v>2518</v>
      </c>
      <c r="L602" s="164">
        <v>1344</v>
      </c>
      <c r="M602" s="246"/>
      <c r="N602" s="246"/>
      <c r="O602" s="247"/>
      <c r="P602" s="247"/>
      <c r="Q602" s="247"/>
      <c r="R602" s="247"/>
      <c r="S602" s="247"/>
      <c r="T602" s="251">
        <v>1344</v>
      </c>
      <c r="U602" s="238"/>
      <c r="V602" s="238"/>
      <c r="W602" s="238"/>
      <c r="X602" s="253">
        <f>T602-L602</f>
        <v>0</v>
      </c>
      <c r="Y602" s="238"/>
      <c r="Z602" s="238"/>
      <c r="AA602" s="238"/>
      <c r="AB602" s="238"/>
      <c r="AC602" s="238"/>
      <c r="AE602" s="156" t="e">
        <f>SUMIFS([5]HARGA!$B$2:$B$31,[5]HARGA!$A$2:$A$31,K602)</f>
        <v>#VALUE!</v>
      </c>
      <c r="AF602" s="156" t="e">
        <f t="shared" si="10"/>
        <v>#VALUE!</v>
      </c>
    </row>
    <row r="603" spans="1:32" s="157" customFormat="1" x14ac:dyDescent="0.25">
      <c r="A603" s="149" t="s">
        <v>2506</v>
      </c>
      <c r="B603" s="160" t="s">
        <v>4319</v>
      </c>
      <c r="C603" s="248">
        <v>44523</v>
      </c>
      <c r="D603" s="161">
        <v>164</v>
      </c>
      <c r="E603" s="160" t="s">
        <v>2512</v>
      </c>
      <c r="F603" s="161">
        <v>5042571256</v>
      </c>
      <c r="G603" s="160" t="s">
        <v>2572</v>
      </c>
      <c r="H603" s="160" t="s">
        <v>948</v>
      </c>
      <c r="I603" s="160" t="s">
        <v>3854</v>
      </c>
      <c r="J603" s="161">
        <v>33300</v>
      </c>
      <c r="K603" s="160" t="s">
        <v>65</v>
      </c>
      <c r="L603" s="164">
        <v>28</v>
      </c>
      <c r="M603" s="246"/>
      <c r="N603" s="246"/>
      <c r="O603" s="247"/>
      <c r="P603" s="247"/>
      <c r="Q603" s="247"/>
      <c r="R603" s="247"/>
      <c r="S603" s="247"/>
      <c r="T603" s="238"/>
      <c r="U603" s="238"/>
      <c r="V603" s="238"/>
      <c r="W603" s="238"/>
      <c r="X603" s="238"/>
      <c r="Y603" s="238"/>
      <c r="Z603" s="238"/>
      <c r="AA603" s="238"/>
      <c r="AB603" s="238"/>
      <c r="AC603" s="238"/>
      <c r="AE603" s="156" t="e">
        <f>SUMIFS([5]HARGA!$B$2:$B$31,[5]HARGA!$A$2:$A$31,K603)</f>
        <v>#VALUE!</v>
      </c>
      <c r="AF603" s="156" t="e">
        <f t="shared" si="10"/>
        <v>#VALUE!</v>
      </c>
    </row>
    <row r="604" spans="1:32" s="157" customFormat="1" x14ac:dyDescent="0.25">
      <c r="A604" s="149" t="s">
        <v>2506</v>
      </c>
      <c r="B604" s="160" t="s">
        <v>3860</v>
      </c>
      <c r="C604" s="248">
        <v>44524</v>
      </c>
      <c r="D604" s="161">
        <v>118</v>
      </c>
      <c r="E604" s="160" t="s">
        <v>2541</v>
      </c>
      <c r="F604" s="161">
        <v>5042576141</v>
      </c>
      <c r="G604" s="160" t="s">
        <v>780</v>
      </c>
      <c r="H604" s="160" t="s">
        <v>781</v>
      </c>
      <c r="I604" s="160" t="s">
        <v>3859</v>
      </c>
      <c r="J604" s="161">
        <v>10116</v>
      </c>
      <c r="K604" s="160" t="s">
        <v>279</v>
      </c>
      <c r="L604" s="164">
        <v>32</v>
      </c>
      <c r="M604" s="248" t="s">
        <v>3855</v>
      </c>
      <c r="N604" s="248">
        <v>44524</v>
      </c>
      <c r="O604" s="238"/>
      <c r="P604" s="238"/>
      <c r="Q604" s="238"/>
      <c r="R604" s="238"/>
      <c r="S604" s="238"/>
      <c r="T604" s="238"/>
      <c r="U604" s="238"/>
      <c r="V604" s="238"/>
      <c r="W604" s="238"/>
      <c r="X604" s="238"/>
      <c r="Y604" s="238"/>
      <c r="Z604" s="238"/>
      <c r="AA604" s="238"/>
      <c r="AB604" s="238"/>
      <c r="AC604" s="238"/>
      <c r="AE604" s="156" t="e">
        <f>SUMIFS([5]HARGA!$B$2:$B$31,[5]HARGA!$A$2:$A$31,K604)</f>
        <v>#VALUE!</v>
      </c>
      <c r="AF604" s="156" t="e">
        <f t="shared" si="10"/>
        <v>#VALUE!</v>
      </c>
    </row>
    <row r="605" spans="1:32" s="157" customFormat="1" x14ac:dyDescent="0.25">
      <c r="A605" s="149" t="s">
        <v>2506</v>
      </c>
      <c r="B605" s="160" t="s">
        <v>4320</v>
      </c>
      <c r="C605" s="248">
        <v>44524</v>
      </c>
      <c r="D605" s="161">
        <v>164</v>
      </c>
      <c r="E605" s="160" t="s">
        <v>2512</v>
      </c>
      <c r="F605" s="161">
        <v>5042582095</v>
      </c>
      <c r="G605" s="160" t="s">
        <v>75</v>
      </c>
      <c r="H605" s="160" t="s">
        <v>76</v>
      </c>
      <c r="I605" s="160" t="s">
        <v>3872</v>
      </c>
      <c r="J605" s="161">
        <v>74559</v>
      </c>
      <c r="K605" s="160" t="s">
        <v>2524</v>
      </c>
      <c r="L605" s="164">
        <v>18</v>
      </c>
      <c r="M605" s="249">
        <v>44524</v>
      </c>
      <c r="N605" s="250" t="s">
        <v>75</v>
      </c>
      <c r="O605" s="250" t="s">
        <v>76</v>
      </c>
      <c r="P605" s="250"/>
      <c r="Q605" s="282" t="s">
        <v>3866</v>
      </c>
      <c r="R605" s="300">
        <v>5042582095</v>
      </c>
      <c r="S605" s="251">
        <v>6008192142</v>
      </c>
      <c r="U605" s="251">
        <v>18</v>
      </c>
      <c r="V605" s="238"/>
      <c r="W605" s="238"/>
      <c r="X605" s="238"/>
      <c r="Y605" s="253">
        <f>U605-L605</f>
        <v>0</v>
      </c>
      <c r="Z605" s="238"/>
      <c r="AA605" s="238"/>
      <c r="AB605" s="238"/>
      <c r="AC605" s="238"/>
      <c r="AE605" s="156" t="e">
        <f>SUMIFS([5]HARGA!$B$2:$B$31,[5]HARGA!$A$2:$A$31,K605)</f>
        <v>#VALUE!</v>
      </c>
      <c r="AF605" s="156" t="e">
        <f t="shared" si="10"/>
        <v>#VALUE!</v>
      </c>
    </row>
    <row r="606" spans="1:32" s="157" customFormat="1" x14ac:dyDescent="0.25">
      <c r="A606" s="149" t="s">
        <v>2506</v>
      </c>
      <c r="B606" s="160" t="s">
        <v>4320</v>
      </c>
      <c r="C606" s="248">
        <v>44524</v>
      </c>
      <c r="D606" s="161">
        <v>164</v>
      </c>
      <c r="E606" s="160" t="s">
        <v>2512</v>
      </c>
      <c r="F606" s="161">
        <v>5042582095</v>
      </c>
      <c r="G606" s="160" t="s">
        <v>75</v>
      </c>
      <c r="H606" s="160" t="s">
        <v>76</v>
      </c>
      <c r="I606" s="160" t="s">
        <v>3872</v>
      </c>
      <c r="J606" s="161">
        <v>19310</v>
      </c>
      <c r="K606" s="160" t="s">
        <v>2525</v>
      </c>
      <c r="L606" s="164">
        <v>18</v>
      </c>
      <c r="M606" s="322"/>
      <c r="N606" s="238"/>
      <c r="O606" s="238"/>
      <c r="P606" s="238"/>
      <c r="Q606" s="238"/>
      <c r="R606" s="238"/>
      <c r="S606" s="238"/>
      <c r="T606" s="238"/>
      <c r="U606" s="238"/>
      <c r="V606" s="238"/>
      <c r="W606" s="238"/>
      <c r="X606" s="238"/>
      <c r="Y606" s="238"/>
      <c r="Z606" s="238"/>
      <c r="AA606" s="238"/>
      <c r="AB606" s="238"/>
      <c r="AC606" s="238"/>
      <c r="AE606" s="156" t="e">
        <f>SUMIFS([5]HARGA!$B$2:$B$31,[5]HARGA!$A$2:$A$31,K606)</f>
        <v>#VALUE!</v>
      </c>
      <c r="AF606" s="156" t="e">
        <f t="shared" si="10"/>
        <v>#VALUE!</v>
      </c>
    </row>
    <row r="607" spans="1:32" s="157" customFormat="1" x14ac:dyDescent="0.25">
      <c r="A607" s="149" t="s">
        <v>2506</v>
      </c>
      <c r="B607" s="160" t="s">
        <v>4320</v>
      </c>
      <c r="C607" s="248">
        <v>44524</v>
      </c>
      <c r="D607" s="161">
        <v>164</v>
      </c>
      <c r="E607" s="160" t="s">
        <v>2512</v>
      </c>
      <c r="F607" s="161">
        <v>5042582095</v>
      </c>
      <c r="G607" s="160" t="s">
        <v>75</v>
      </c>
      <c r="H607" s="160" t="s">
        <v>76</v>
      </c>
      <c r="I607" s="160" t="s">
        <v>3872</v>
      </c>
      <c r="J607" s="160" t="s">
        <v>2517</v>
      </c>
      <c r="K607" s="160" t="s">
        <v>2518</v>
      </c>
      <c r="L607" s="164">
        <v>1344</v>
      </c>
      <c r="M607" s="322"/>
      <c r="N607" s="238"/>
      <c r="O607" s="238"/>
      <c r="P607" s="238"/>
      <c r="Q607" s="238"/>
      <c r="R607" s="238"/>
      <c r="S607" s="238"/>
      <c r="T607" s="251">
        <v>1344</v>
      </c>
      <c r="U607" s="238"/>
      <c r="V607" s="238"/>
      <c r="W607" s="238"/>
      <c r="X607" s="253">
        <f>T607-L607</f>
        <v>0</v>
      </c>
      <c r="Y607" s="238"/>
      <c r="Z607" s="238"/>
      <c r="AA607" s="238"/>
      <c r="AB607" s="238"/>
      <c r="AC607" s="238"/>
      <c r="AE607" s="156" t="e">
        <f>SUMIFS([5]HARGA!$B$2:$B$31,[5]HARGA!$A$2:$A$31,K607)</f>
        <v>#VALUE!</v>
      </c>
      <c r="AF607" s="156" t="e">
        <f t="shared" si="10"/>
        <v>#VALUE!</v>
      </c>
    </row>
    <row r="608" spans="1:32" s="157" customFormat="1" x14ac:dyDescent="0.25">
      <c r="A608" s="149" t="s">
        <v>2506</v>
      </c>
      <c r="B608" s="160" t="s">
        <v>4320</v>
      </c>
      <c r="C608" s="248">
        <v>44524</v>
      </c>
      <c r="D608" s="161">
        <v>164</v>
      </c>
      <c r="E608" s="160" t="s">
        <v>2512</v>
      </c>
      <c r="F608" s="161">
        <v>5042582095</v>
      </c>
      <c r="G608" s="160" t="s">
        <v>75</v>
      </c>
      <c r="H608" s="160" t="s">
        <v>76</v>
      </c>
      <c r="I608" s="160" t="s">
        <v>3872</v>
      </c>
      <c r="J608" s="161">
        <v>33300</v>
      </c>
      <c r="K608" s="160" t="s">
        <v>65</v>
      </c>
      <c r="L608" s="164">
        <v>28</v>
      </c>
      <c r="M608" s="322"/>
      <c r="N608" s="238"/>
      <c r="O608" s="238"/>
      <c r="P608" s="238"/>
      <c r="Q608" s="238"/>
      <c r="R608" s="238"/>
      <c r="S608" s="238"/>
      <c r="T608" s="238"/>
      <c r="U608" s="238"/>
      <c r="V608" s="238"/>
      <c r="W608" s="238"/>
      <c r="X608" s="238"/>
      <c r="Y608" s="238"/>
      <c r="Z608" s="238"/>
      <c r="AA608" s="238"/>
      <c r="AB608" s="238"/>
      <c r="AC608" s="238"/>
      <c r="AE608" s="156" t="e">
        <f>SUMIFS([5]HARGA!$B$2:$B$31,[5]HARGA!$A$2:$A$31,K608)</f>
        <v>#VALUE!</v>
      </c>
      <c r="AF608" s="156" t="e">
        <f t="shared" si="10"/>
        <v>#VALUE!</v>
      </c>
    </row>
    <row r="609" spans="1:32" s="157" customFormat="1" x14ac:dyDescent="0.25">
      <c r="A609" s="149" t="s">
        <v>2506</v>
      </c>
      <c r="B609" s="160" t="s">
        <v>4321</v>
      </c>
      <c r="C609" s="248">
        <v>44524</v>
      </c>
      <c r="D609" s="161">
        <v>164</v>
      </c>
      <c r="E609" s="160" t="s">
        <v>2512</v>
      </c>
      <c r="F609" s="161">
        <v>5042588971</v>
      </c>
      <c r="G609" s="160" t="s">
        <v>497</v>
      </c>
      <c r="H609" s="160" t="s">
        <v>498</v>
      </c>
      <c r="I609" s="160" t="s">
        <v>3877</v>
      </c>
      <c r="J609" s="161">
        <v>74559</v>
      </c>
      <c r="K609" s="160" t="s">
        <v>2524</v>
      </c>
      <c r="L609" s="164">
        <v>18</v>
      </c>
      <c r="M609" s="249">
        <v>44524</v>
      </c>
      <c r="N609" s="250" t="s">
        <v>497</v>
      </c>
      <c r="O609" s="250" t="s">
        <v>498</v>
      </c>
      <c r="P609" s="250"/>
      <c r="Q609" s="251">
        <v>21111900559</v>
      </c>
      <c r="R609" s="251">
        <v>5042588971</v>
      </c>
      <c r="S609" s="251">
        <v>6008206256</v>
      </c>
      <c r="U609" s="251">
        <v>18</v>
      </c>
      <c r="V609" s="238"/>
      <c r="W609" s="238"/>
      <c r="X609" s="238"/>
      <c r="Y609" s="253">
        <f>U609-L609</f>
        <v>0</v>
      </c>
      <c r="Z609" s="238"/>
      <c r="AA609" s="238"/>
      <c r="AB609" s="238"/>
      <c r="AC609" s="238"/>
      <c r="AE609" s="156" t="e">
        <f>SUMIFS([5]HARGA!$B$2:$B$31,[5]HARGA!$A$2:$A$31,K609)</f>
        <v>#VALUE!</v>
      </c>
      <c r="AF609" s="156" t="e">
        <f t="shared" si="10"/>
        <v>#VALUE!</v>
      </c>
    </row>
    <row r="610" spans="1:32" s="157" customFormat="1" x14ac:dyDescent="0.25">
      <c r="A610" s="149" t="s">
        <v>2506</v>
      </c>
      <c r="B610" s="160" t="s">
        <v>4321</v>
      </c>
      <c r="C610" s="248">
        <v>44524</v>
      </c>
      <c r="D610" s="161">
        <v>164</v>
      </c>
      <c r="E610" s="160" t="s">
        <v>2512</v>
      </c>
      <c r="F610" s="161">
        <v>5042588971</v>
      </c>
      <c r="G610" s="160" t="s">
        <v>497</v>
      </c>
      <c r="H610" s="160" t="s">
        <v>498</v>
      </c>
      <c r="I610" s="160" t="s">
        <v>3877</v>
      </c>
      <c r="J610" s="161">
        <v>19310</v>
      </c>
      <c r="K610" s="160" t="s">
        <v>2525</v>
      </c>
      <c r="L610" s="164">
        <v>18</v>
      </c>
      <c r="M610" s="322"/>
      <c r="N610" s="238"/>
      <c r="O610" s="238"/>
      <c r="P610" s="238"/>
      <c r="Q610" s="238"/>
      <c r="R610" s="238"/>
      <c r="S610" s="238"/>
      <c r="T610" s="238"/>
      <c r="U610" s="238"/>
      <c r="V610" s="238"/>
      <c r="W610" s="238"/>
      <c r="X610" s="238"/>
      <c r="Y610" s="238"/>
      <c r="Z610" s="238"/>
      <c r="AA610" s="238"/>
      <c r="AB610" s="238"/>
      <c r="AC610" s="238"/>
      <c r="AE610" s="156" t="e">
        <f>SUMIFS([5]HARGA!$B$2:$B$31,[5]HARGA!$A$2:$A$31,K610)</f>
        <v>#VALUE!</v>
      </c>
      <c r="AF610" s="156" t="e">
        <f t="shared" si="10"/>
        <v>#VALUE!</v>
      </c>
    </row>
    <row r="611" spans="1:32" s="157" customFormat="1" x14ac:dyDescent="0.25">
      <c r="A611" s="149" t="s">
        <v>2506</v>
      </c>
      <c r="B611" s="160" t="s">
        <v>4321</v>
      </c>
      <c r="C611" s="248">
        <v>44524</v>
      </c>
      <c r="D611" s="161">
        <v>164</v>
      </c>
      <c r="E611" s="160" t="s">
        <v>2512</v>
      </c>
      <c r="F611" s="161">
        <v>5042588971</v>
      </c>
      <c r="G611" s="160" t="s">
        <v>497</v>
      </c>
      <c r="H611" s="160" t="s">
        <v>498</v>
      </c>
      <c r="I611" s="160" t="s">
        <v>3877</v>
      </c>
      <c r="J611" s="160" t="s">
        <v>2517</v>
      </c>
      <c r="K611" s="160" t="s">
        <v>2518</v>
      </c>
      <c r="L611" s="164">
        <v>1344</v>
      </c>
      <c r="M611" s="322"/>
      <c r="N611" s="238"/>
      <c r="O611" s="238"/>
      <c r="P611" s="238"/>
      <c r="Q611" s="238"/>
      <c r="R611" s="238"/>
      <c r="S611" s="238"/>
      <c r="T611" s="251">
        <v>1344</v>
      </c>
      <c r="U611" s="238"/>
      <c r="V611" s="238"/>
      <c r="W611" s="238"/>
      <c r="X611" s="253">
        <f>T611-L611</f>
        <v>0</v>
      </c>
      <c r="Y611" s="238"/>
      <c r="Z611" s="238"/>
      <c r="AA611" s="238"/>
      <c r="AB611" s="238"/>
      <c r="AC611" s="238"/>
      <c r="AE611" s="156" t="e">
        <f>SUMIFS([5]HARGA!$B$2:$B$31,[5]HARGA!$A$2:$A$31,K611)</f>
        <v>#VALUE!</v>
      </c>
      <c r="AF611" s="156" t="e">
        <f t="shared" si="10"/>
        <v>#VALUE!</v>
      </c>
    </row>
    <row r="612" spans="1:32" s="157" customFormat="1" x14ac:dyDescent="0.25">
      <c r="A612" s="149" t="s">
        <v>2506</v>
      </c>
      <c r="B612" s="160" t="s">
        <v>4321</v>
      </c>
      <c r="C612" s="248">
        <v>44524</v>
      </c>
      <c r="D612" s="161">
        <v>164</v>
      </c>
      <c r="E612" s="160" t="s">
        <v>2512</v>
      </c>
      <c r="F612" s="161">
        <v>5042588971</v>
      </c>
      <c r="G612" s="160" t="s">
        <v>497</v>
      </c>
      <c r="H612" s="160" t="s">
        <v>498</v>
      </c>
      <c r="I612" s="160" t="s">
        <v>3877</v>
      </c>
      <c r="J612" s="161">
        <v>33300</v>
      </c>
      <c r="K612" s="160" t="s">
        <v>65</v>
      </c>
      <c r="L612" s="164">
        <v>28</v>
      </c>
      <c r="M612" s="322"/>
      <c r="N612" s="238"/>
      <c r="O612" s="238"/>
      <c r="P612" s="238"/>
      <c r="Q612" s="238"/>
      <c r="R612" s="238"/>
      <c r="S612" s="238"/>
      <c r="T612" s="238"/>
      <c r="U612" s="238"/>
      <c r="V612" s="238"/>
      <c r="W612" s="238"/>
      <c r="X612" s="238"/>
      <c r="Y612" s="238"/>
      <c r="Z612" s="238"/>
      <c r="AA612" s="238"/>
      <c r="AB612" s="238"/>
      <c r="AC612" s="238"/>
      <c r="AE612" s="156" t="e">
        <f>SUMIFS([5]HARGA!$B$2:$B$31,[5]HARGA!$A$2:$A$31,K612)</f>
        <v>#VALUE!</v>
      </c>
      <c r="AF612" s="156" t="e">
        <f t="shared" si="10"/>
        <v>#VALUE!</v>
      </c>
    </row>
    <row r="613" spans="1:32" s="157" customFormat="1" x14ac:dyDescent="0.25">
      <c r="A613" s="149" t="s">
        <v>2506</v>
      </c>
      <c r="B613" s="160" t="s">
        <v>4322</v>
      </c>
      <c r="C613" s="248">
        <v>44524</v>
      </c>
      <c r="D613" s="161">
        <v>164</v>
      </c>
      <c r="E613" s="160" t="s">
        <v>2512</v>
      </c>
      <c r="F613" s="161">
        <v>5042592613</v>
      </c>
      <c r="G613" s="160" t="s">
        <v>2556</v>
      </c>
      <c r="H613" s="160" t="s">
        <v>606</v>
      </c>
      <c r="I613" s="160" t="s">
        <v>3885</v>
      </c>
      <c r="J613" s="161">
        <v>74559</v>
      </c>
      <c r="K613" s="160" t="s">
        <v>2524</v>
      </c>
      <c r="L613" s="164">
        <v>8</v>
      </c>
      <c r="M613" s="249">
        <v>44525</v>
      </c>
      <c r="N613" s="250" t="s">
        <v>605</v>
      </c>
      <c r="O613" s="250" t="s">
        <v>606</v>
      </c>
      <c r="P613" s="250"/>
      <c r="Q613" s="251">
        <v>21111900550</v>
      </c>
      <c r="R613" s="251">
        <v>5042592613</v>
      </c>
      <c r="S613" s="251">
        <v>6008201556</v>
      </c>
      <c r="U613" s="251">
        <v>8</v>
      </c>
      <c r="V613" s="238"/>
      <c r="W613" s="238"/>
      <c r="X613" s="238"/>
      <c r="Y613" s="253">
        <f>U613-L613</f>
        <v>0</v>
      </c>
      <c r="Z613" s="238"/>
      <c r="AA613" s="238"/>
      <c r="AB613" s="238"/>
      <c r="AC613" s="238"/>
      <c r="AE613" s="156" t="e">
        <f>SUMIFS([5]HARGA!$B$2:$B$31,[5]HARGA!$A$2:$A$31,K613)</f>
        <v>#VALUE!</v>
      </c>
      <c r="AF613" s="156" t="e">
        <f t="shared" si="10"/>
        <v>#VALUE!</v>
      </c>
    </row>
    <row r="614" spans="1:32" s="157" customFormat="1" x14ac:dyDescent="0.25">
      <c r="A614" s="149" t="s">
        <v>2506</v>
      </c>
      <c r="B614" s="160" t="s">
        <v>4322</v>
      </c>
      <c r="C614" s="248">
        <v>44524</v>
      </c>
      <c r="D614" s="161">
        <v>164</v>
      </c>
      <c r="E614" s="160" t="s">
        <v>2512</v>
      </c>
      <c r="F614" s="161">
        <v>5042592613</v>
      </c>
      <c r="G614" s="160" t="s">
        <v>2556</v>
      </c>
      <c r="H614" s="160" t="s">
        <v>606</v>
      </c>
      <c r="I614" s="160" t="s">
        <v>3885</v>
      </c>
      <c r="J614" s="161">
        <v>19310</v>
      </c>
      <c r="K614" s="160" t="s">
        <v>2525</v>
      </c>
      <c r="L614" s="164">
        <v>8</v>
      </c>
      <c r="M614" s="322"/>
      <c r="N614" s="238"/>
      <c r="O614" s="238"/>
      <c r="P614" s="238"/>
      <c r="Q614" s="238"/>
      <c r="R614" s="238"/>
      <c r="S614" s="238"/>
      <c r="T614" s="238"/>
      <c r="U614" s="238"/>
      <c r="V614" s="238"/>
      <c r="W614" s="238"/>
      <c r="X614" s="238"/>
      <c r="Y614" s="238"/>
      <c r="Z614" s="238"/>
      <c r="AA614" s="238"/>
      <c r="AB614" s="238"/>
      <c r="AC614" s="238"/>
      <c r="AE614" s="156" t="e">
        <f>SUMIFS([5]HARGA!$B$2:$B$31,[5]HARGA!$A$2:$A$31,K614)</f>
        <v>#VALUE!</v>
      </c>
      <c r="AF614" s="156" t="e">
        <f t="shared" si="10"/>
        <v>#VALUE!</v>
      </c>
    </row>
    <row r="615" spans="1:32" s="157" customFormat="1" x14ac:dyDescent="0.25">
      <c r="A615" s="149" t="s">
        <v>2506</v>
      </c>
      <c r="B615" s="160" t="s">
        <v>4322</v>
      </c>
      <c r="C615" s="248">
        <v>44524</v>
      </c>
      <c r="D615" s="161">
        <v>164</v>
      </c>
      <c r="E615" s="160" t="s">
        <v>2512</v>
      </c>
      <c r="F615" s="161">
        <v>5042592613</v>
      </c>
      <c r="G615" s="160" t="s">
        <v>2556</v>
      </c>
      <c r="H615" s="160" t="s">
        <v>606</v>
      </c>
      <c r="I615" s="160" t="s">
        <v>3885</v>
      </c>
      <c r="J615" s="160" t="s">
        <v>2517</v>
      </c>
      <c r="K615" s="160" t="s">
        <v>2518</v>
      </c>
      <c r="L615" s="164">
        <v>1152</v>
      </c>
      <c r="M615" s="322"/>
      <c r="N615" s="238"/>
      <c r="O615" s="238"/>
      <c r="P615" s="238"/>
      <c r="Q615" s="238"/>
      <c r="R615" s="238"/>
      <c r="S615" s="238"/>
      <c r="T615" s="251">
        <v>1152</v>
      </c>
      <c r="U615" s="238"/>
      <c r="V615" s="238"/>
      <c r="W615" s="238"/>
      <c r="X615" s="253">
        <f>T615-L615</f>
        <v>0</v>
      </c>
      <c r="Y615" s="238"/>
      <c r="Z615" s="238"/>
      <c r="AA615" s="238"/>
      <c r="AB615" s="238"/>
      <c r="AC615" s="238"/>
      <c r="AE615" s="156" t="e">
        <f>SUMIFS([5]HARGA!$B$2:$B$31,[5]HARGA!$A$2:$A$31,K615)</f>
        <v>#VALUE!</v>
      </c>
      <c r="AF615" s="156" t="e">
        <f t="shared" si="10"/>
        <v>#VALUE!</v>
      </c>
    </row>
    <row r="616" spans="1:32" s="157" customFormat="1" x14ac:dyDescent="0.25">
      <c r="A616" s="149" t="s">
        <v>2506</v>
      </c>
      <c r="B616" s="160" t="s">
        <v>4322</v>
      </c>
      <c r="C616" s="248">
        <v>44524</v>
      </c>
      <c r="D616" s="161">
        <v>164</v>
      </c>
      <c r="E616" s="160" t="s">
        <v>2512</v>
      </c>
      <c r="F616" s="161">
        <v>5042592613</v>
      </c>
      <c r="G616" s="160" t="s">
        <v>2556</v>
      </c>
      <c r="H616" s="160" t="s">
        <v>606</v>
      </c>
      <c r="I616" s="160" t="s">
        <v>3885</v>
      </c>
      <c r="J616" s="161">
        <v>33300</v>
      </c>
      <c r="K616" s="160" t="s">
        <v>65</v>
      </c>
      <c r="L616" s="164">
        <v>24</v>
      </c>
      <c r="M616" s="322"/>
      <c r="N616" s="238"/>
      <c r="O616" s="238"/>
      <c r="P616" s="238"/>
      <c r="Q616" s="238"/>
      <c r="R616" s="238"/>
      <c r="S616" s="238"/>
      <c r="T616" s="238"/>
      <c r="U616" s="238"/>
      <c r="V616" s="238"/>
      <c r="W616" s="238"/>
      <c r="X616" s="238"/>
      <c r="Y616" s="238"/>
      <c r="Z616" s="238"/>
      <c r="AA616" s="238"/>
      <c r="AB616" s="238"/>
      <c r="AC616" s="238"/>
      <c r="AE616" s="156" t="e">
        <f>SUMIFS([5]HARGA!$B$2:$B$31,[5]HARGA!$A$2:$A$31,K616)</f>
        <v>#VALUE!</v>
      </c>
      <c r="AF616" s="156" t="e">
        <f t="shared" si="10"/>
        <v>#VALUE!</v>
      </c>
    </row>
    <row r="617" spans="1:32" s="157" customFormat="1" x14ac:dyDescent="0.25">
      <c r="A617" s="149" t="s">
        <v>2506</v>
      </c>
      <c r="B617" s="160" t="s">
        <v>3896</v>
      </c>
      <c r="C617" s="248">
        <v>44524</v>
      </c>
      <c r="D617" s="161">
        <v>118</v>
      </c>
      <c r="E617" s="160" t="s">
        <v>2541</v>
      </c>
      <c r="F617" s="161">
        <v>5042604847</v>
      </c>
      <c r="G617" s="160" t="s">
        <v>3247</v>
      </c>
      <c r="H617" s="160" t="s">
        <v>3891</v>
      </c>
      <c r="I617" s="160" t="s">
        <v>3895</v>
      </c>
      <c r="J617" s="161">
        <v>10116</v>
      </c>
      <c r="K617" s="160" t="s">
        <v>279</v>
      </c>
      <c r="L617" s="164">
        <v>32</v>
      </c>
      <c r="M617" s="248" t="s">
        <v>3890</v>
      </c>
      <c r="N617" s="248">
        <v>44524</v>
      </c>
      <c r="O617" s="238"/>
      <c r="P617" s="238"/>
      <c r="Q617" s="238"/>
      <c r="R617" s="238"/>
      <c r="S617" s="238"/>
      <c r="T617" s="238"/>
      <c r="U617" s="238"/>
      <c r="V617" s="238"/>
      <c r="W617" s="238"/>
      <c r="X617" s="238"/>
      <c r="Y617" s="238"/>
      <c r="Z617" s="238"/>
      <c r="AA617" s="238"/>
      <c r="AB617" s="238"/>
      <c r="AC617" s="238"/>
      <c r="AE617" s="156" t="e">
        <f>SUMIFS([5]HARGA!$B$2:$B$31,[5]HARGA!$A$2:$A$31,K617)</f>
        <v>#VALUE!</v>
      </c>
      <c r="AF617" s="156" t="e">
        <f t="shared" si="10"/>
        <v>#VALUE!</v>
      </c>
    </row>
    <row r="618" spans="1:32" s="157" customFormat="1" x14ac:dyDescent="0.25">
      <c r="A618" s="149" t="s">
        <v>2506</v>
      </c>
      <c r="B618" s="160" t="s">
        <v>4323</v>
      </c>
      <c r="C618" s="248">
        <v>44524</v>
      </c>
      <c r="D618" s="161">
        <v>164</v>
      </c>
      <c r="E618" s="160" t="s">
        <v>2512</v>
      </c>
      <c r="F618" s="161">
        <v>5042581678</v>
      </c>
      <c r="G618" s="160" t="s">
        <v>517</v>
      </c>
      <c r="H618" s="160" t="s">
        <v>518</v>
      </c>
      <c r="I618" s="160" t="s">
        <v>3907</v>
      </c>
      <c r="J618" s="161">
        <v>74559</v>
      </c>
      <c r="K618" s="160" t="s">
        <v>2524</v>
      </c>
      <c r="L618" s="164">
        <v>18</v>
      </c>
      <c r="M618" s="249">
        <v>44531</v>
      </c>
      <c r="N618" s="250" t="s">
        <v>517</v>
      </c>
      <c r="O618" s="250" t="s">
        <v>518</v>
      </c>
      <c r="P618" s="250"/>
      <c r="Q618" s="282" t="s">
        <v>3902</v>
      </c>
      <c r="R618" s="300">
        <v>5042581678</v>
      </c>
      <c r="S618" s="251">
        <v>6008225583</v>
      </c>
      <c r="U618" s="251">
        <v>18</v>
      </c>
      <c r="V618" s="238"/>
      <c r="W618" s="238"/>
      <c r="X618" s="238"/>
      <c r="Y618" s="253">
        <f>U618-L618</f>
        <v>0</v>
      </c>
      <c r="Z618" s="238"/>
      <c r="AA618" s="238"/>
      <c r="AB618" s="238"/>
      <c r="AC618" s="238"/>
      <c r="AE618" s="156" t="e">
        <f>SUMIFS([5]HARGA!$B$2:$B$31,[5]HARGA!$A$2:$A$31,K618)</f>
        <v>#VALUE!</v>
      </c>
      <c r="AF618" s="156" t="e">
        <f t="shared" si="10"/>
        <v>#VALUE!</v>
      </c>
    </row>
    <row r="619" spans="1:32" s="157" customFormat="1" x14ac:dyDescent="0.25">
      <c r="A619" s="149" t="s">
        <v>2506</v>
      </c>
      <c r="B619" s="160" t="s">
        <v>4323</v>
      </c>
      <c r="C619" s="248">
        <v>44524</v>
      </c>
      <c r="D619" s="161">
        <v>164</v>
      </c>
      <c r="E619" s="160" t="s">
        <v>2512</v>
      </c>
      <c r="F619" s="161">
        <v>5042581678</v>
      </c>
      <c r="G619" s="160" t="s">
        <v>517</v>
      </c>
      <c r="H619" s="160" t="s">
        <v>518</v>
      </c>
      <c r="I619" s="160" t="s">
        <v>3907</v>
      </c>
      <c r="J619" s="161">
        <v>19310</v>
      </c>
      <c r="K619" s="160" t="s">
        <v>2525</v>
      </c>
      <c r="L619" s="164">
        <v>18</v>
      </c>
      <c r="M619" s="322"/>
      <c r="N619" s="238"/>
      <c r="O619" s="238"/>
      <c r="P619" s="238"/>
      <c r="Q619" s="238"/>
      <c r="R619" s="238"/>
      <c r="S619" s="238"/>
      <c r="T619" s="238"/>
      <c r="U619" s="238"/>
      <c r="V619" s="238"/>
      <c r="W619" s="238"/>
      <c r="X619" s="238"/>
      <c r="Y619" s="238"/>
      <c r="Z619" s="238"/>
      <c r="AA619" s="238"/>
      <c r="AB619" s="238"/>
      <c r="AC619" s="238"/>
      <c r="AE619" s="156" t="e">
        <f>SUMIFS([5]HARGA!$B$2:$B$31,[5]HARGA!$A$2:$A$31,K619)</f>
        <v>#VALUE!</v>
      </c>
      <c r="AF619" s="156" t="e">
        <f t="shared" si="10"/>
        <v>#VALUE!</v>
      </c>
    </row>
    <row r="620" spans="1:32" s="157" customFormat="1" x14ac:dyDescent="0.25">
      <c r="A620" s="149" t="s">
        <v>2506</v>
      </c>
      <c r="B620" s="182" t="s">
        <v>4323</v>
      </c>
      <c r="C620" s="187">
        <v>44524</v>
      </c>
      <c r="D620" s="181">
        <v>164</v>
      </c>
      <c r="E620" s="182" t="s">
        <v>2512</v>
      </c>
      <c r="F620" s="181">
        <v>5042581678</v>
      </c>
      <c r="G620" s="182" t="s">
        <v>517</v>
      </c>
      <c r="H620" s="182" t="s">
        <v>518</v>
      </c>
      <c r="I620" s="182" t="s">
        <v>3907</v>
      </c>
      <c r="J620" s="182" t="s">
        <v>2517</v>
      </c>
      <c r="K620" s="182" t="s">
        <v>2518</v>
      </c>
      <c r="L620" s="185">
        <v>1344</v>
      </c>
      <c r="M620" s="328"/>
      <c r="N620" s="236"/>
      <c r="O620" s="236"/>
      <c r="P620" s="236"/>
      <c r="Q620" s="238"/>
      <c r="R620" s="238"/>
      <c r="S620" s="238"/>
      <c r="T620" s="251">
        <v>1344</v>
      </c>
      <c r="U620" s="238"/>
      <c r="V620" s="238"/>
      <c r="W620" s="238"/>
      <c r="X620" s="253">
        <f>T620-L620</f>
        <v>0</v>
      </c>
      <c r="Y620" s="238"/>
      <c r="Z620" s="238"/>
      <c r="AA620" s="238"/>
      <c r="AB620" s="238"/>
      <c r="AC620" s="238"/>
      <c r="AE620" s="156" t="e">
        <f>SUMIFS([5]HARGA!$B$2:$B$31,[5]HARGA!$A$2:$A$31,K620)</f>
        <v>#VALUE!</v>
      </c>
      <c r="AF620" s="156" t="e">
        <f t="shared" si="10"/>
        <v>#VALUE!</v>
      </c>
    </row>
    <row r="621" spans="1:32" s="157" customFormat="1" x14ac:dyDescent="0.25">
      <c r="A621" s="149" t="s">
        <v>2506</v>
      </c>
      <c r="B621" s="182" t="s">
        <v>4323</v>
      </c>
      <c r="C621" s="187">
        <v>44524</v>
      </c>
      <c r="D621" s="181">
        <v>164</v>
      </c>
      <c r="E621" s="182" t="s">
        <v>2512</v>
      </c>
      <c r="F621" s="181">
        <v>5042581678</v>
      </c>
      <c r="G621" s="182" t="s">
        <v>517</v>
      </c>
      <c r="H621" s="182" t="s">
        <v>518</v>
      </c>
      <c r="I621" s="182" t="s">
        <v>3907</v>
      </c>
      <c r="J621" s="181">
        <v>33300</v>
      </c>
      <c r="K621" s="182" t="s">
        <v>65</v>
      </c>
      <c r="L621" s="185">
        <v>28</v>
      </c>
      <c r="M621" s="328"/>
      <c r="N621" s="236"/>
      <c r="O621" s="236"/>
      <c r="P621" s="236"/>
      <c r="Q621" s="238"/>
      <c r="R621" s="238"/>
      <c r="S621" s="238"/>
      <c r="T621" s="238"/>
      <c r="U621" s="238"/>
      <c r="V621" s="238"/>
      <c r="W621" s="238"/>
      <c r="X621" s="238"/>
      <c r="Y621" s="238"/>
      <c r="Z621" s="238"/>
      <c r="AA621" s="238"/>
      <c r="AB621" s="238"/>
      <c r="AC621" s="238"/>
      <c r="AE621" s="156" t="e">
        <f>SUMIFS([5]HARGA!$B$2:$B$31,[5]HARGA!$A$2:$A$31,K621)</f>
        <v>#VALUE!</v>
      </c>
      <c r="AF621" s="156" t="e">
        <f t="shared" si="10"/>
        <v>#VALUE!</v>
      </c>
    </row>
    <row r="622" spans="1:32" s="157" customFormat="1" x14ac:dyDescent="0.25">
      <c r="A622" s="149" t="s">
        <v>2506</v>
      </c>
      <c r="B622" s="182" t="s">
        <v>3948</v>
      </c>
      <c r="C622" s="187">
        <v>44524</v>
      </c>
      <c r="D622" s="182" t="s">
        <v>2531</v>
      </c>
      <c r="E622" s="182" t="s">
        <v>2532</v>
      </c>
      <c r="F622" s="182"/>
      <c r="G622" s="182" t="s">
        <v>417</v>
      </c>
      <c r="H622" s="182" t="s">
        <v>418</v>
      </c>
      <c r="I622" s="182" t="s">
        <v>3889</v>
      </c>
      <c r="J622" s="181">
        <v>74560</v>
      </c>
      <c r="K622" s="182" t="s">
        <v>377</v>
      </c>
      <c r="L622" s="185">
        <v>24</v>
      </c>
      <c r="M622" s="281">
        <v>44525</v>
      </c>
      <c r="N622" s="245" t="s">
        <v>417</v>
      </c>
      <c r="O622" s="245" t="s">
        <v>418</v>
      </c>
      <c r="P622" s="243" t="s">
        <v>4324</v>
      </c>
      <c r="Q622" s="243" t="s">
        <v>3951</v>
      </c>
      <c r="R622" s="315">
        <v>904021480003</v>
      </c>
      <c r="S622" s="243" t="s">
        <v>4325</v>
      </c>
      <c r="W622" s="289">
        <v>24</v>
      </c>
      <c r="X622" s="238"/>
      <c r="Y622" s="238"/>
      <c r="Z622" s="238"/>
      <c r="AA622" s="253">
        <f>W622-L622</f>
        <v>0</v>
      </c>
      <c r="AB622" s="238"/>
      <c r="AC622" s="238"/>
      <c r="AE622" s="156" t="e">
        <f>SUMIFS([5]HARGA!$B$2:$B$31,[5]HARGA!$A$2:$A$31,K622)</f>
        <v>#VALUE!</v>
      </c>
      <c r="AF622" s="156" t="e">
        <f t="shared" si="10"/>
        <v>#VALUE!</v>
      </c>
    </row>
    <row r="623" spans="1:32" s="157" customFormat="1" x14ac:dyDescent="0.25">
      <c r="A623" s="149" t="s">
        <v>2506</v>
      </c>
      <c r="B623" s="182" t="s">
        <v>3948</v>
      </c>
      <c r="C623" s="187">
        <v>44524</v>
      </c>
      <c r="D623" s="182" t="s">
        <v>2531</v>
      </c>
      <c r="E623" s="182" t="s">
        <v>2532</v>
      </c>
      <c r="F623" s="182"/>
      <c r="G623" s="182" t="s">
        <v>417</v>
      </c>
      <c r="H623" s="182" t="s">
        <v>418</v>
      </c>
      <c r="I623" s="182" t="s">
        <v>3889</v>
      </c>
      <c r="J623" s="181">
        <v>29310</v>
      </c>
      <c r="K623" s="182" t="s">
        <v>2539</v>
      </c>
      <c r="L623" s="185">
        <v>24</v>
      </c>
      <c r="M623" s="328"/>
      <c r="N623" s="236"/>
      <c r="O623" s="236"/>
      <c r="P623" s="236"/>
      <c r="Q623" s="238"/>
      <c r="R623" s="238"/>
      <c r="S623" s="238"/>
      <c r="T623" s="238"/>
      <c r="U623" s="238"/>
      <c r="V623" s="238"/>
      <c r="W623" s="238"/>
      <c r="X623" s="238"/>
      <c r="Y623" s="238"/>
      <c r="Z623" s="238"/>
      <c r="AA623" s="238"/>
      <c r="AB623" s="238"/>
      <c r="AC623" s="238"/>
      <c r="AE623" s="156" t="e">
        <f>SUMIFS([5]HARGA!$B$2:$B$31,[5]HARGA!$A$2:$A$31,K623)</f>
        <v>#VALUE!</v>
      </c>
      <c r="AF623" s="156" t="e">
        <f t="shared" si="10"/>
        <v>#VALUE!</v>
      </c>
    </row>
    <row r="624" spans="1:32" s="157" customFormat="1" x14ac:dyDescent="0.25">
      <c r="A624" s="149" t="s">
        <v>2506</v>
      </c>
      <c r="B624" s="182" t="s">
        <v>3948</v>
      </c>
      <c r="C624" s="187">
        <v>44524</v>
      </c>
      <c r="D624" s="182" t="s">
        <v>2531</v>
      </c>
      <c r="E624" s="182" t="s">
        <v>2532</v>
      </c>
      <c r="F624" s="182"/>
      <c r="G624" s="182" t="s">
        <v>417</v>
      </c>
      <c r="H624" s="182" t="s">
        <v>418</v>
      </c>
      <c r="I624" s="182" t="s">
        <v>3889</v>
      </c>
      <c r="J624" s="182" t="s">
        <v>2534</v>
      </c>
      <c r="K624" s="182" t="s">
        <v>2535</v>
      </c>
      <c r="L624" s="185">
        <v>1344</v>
      </c>
      <c r="M624" s="328"/>
      <c r="N624" s="236"/>
      <c r="O624" s="236"/>
      <c r="P624" s="236"/>
      <c r="Q624" s="238"/>
      <c r="R624" s="238"/>
      <c r="S624" s="238"/>
      <c r="T624" s="238"/>
      <c r="U624" s="238"/>
      <c r="V624" s="289">
        <v>1344</v>
      </c>
      <c r="W624" s="238"/>
      <c r="X624" s="238"/>
      <c r="Y624" s="238"/>
      <c r="Z624" s="253">
        <f>V624-L624</f>
        <v>0</v>
      </c>
      <c r="AA624" s="238"/>
      <c r="AB624" s="238"/>
      <c r="AC624" s="238"/>
      <c r="AE624" s="156" t="e">
        <f>SUMIFS([5]HARGA!$B$2:$B$31,[5]HARGA!$A$2:$A$31,K624)</f>
        <v>#VALUE!</v>
      </c>
      <c r="AF624" s="156" t="e">
        <f t="shared" si="10"/>
        <v>#VALUE!</v>
      </c>
    </row>
    <row r="625" spans="1:32" s="157" customFormat="1" x14ac:dyDescent="0.25">
      <c r="A625" s="149" t="s">
        <v>2506</v>
      </c>
      <c r="B625" s="182" t="s">
        <v>4326</v>
      </c>
      <c r="C625" s="187">
        <v>44524</v>
      </c>
      <c r="D625" s="181">
        <v>164</v>
      </c>
      <c r="E625" s="182" t="s">
        <v>2512</v>
      </c>
      <c r="F625" s="181">
        <v>5042588746</v>
      </c>
      <c r="G625" s="182" t="s">
        <v>2572</v>
      </c>
      <c r="H625" s="182" t="s">
        <v>948</v>
      </c>
      <c r="I625" s="182" t="s">
        <v>3915</v>
      </c>
      <c r="J625" s="181">
        <v>74559</v>
      </c>
      <c r="K625" s="182" t="s">
        <v>2524</v>
      </c>
      <c r="L625" s="185">
        <v>18</v>
      </c>
      <c r="M625" s="241">
        <v>44525</v>
      </c>
      <c r="N625" s="242" t="s">
        <v>2572</v>
      </c>
      <c r="O625" s="242" t="s">
        <v>948</v>
      </c>
      <c r="P625" s="242"/>
      <c r="Q625" s="251">
        <v>21111900539</v>
      </c>
      <c r="R625" s="251">
        <v>5042588746</v>
      </c>
      <c r="S625" s="251">
        <v>6008205996</v>
      </c>
      <c r="U625" s="251">
        <v>18</v>
      </c>
      <c r="V625" s="238"/>
      <c r="W625" s="238"/>
      <c r="X625" s="238"/>
      <c r="Y625" s="253">
        <f>U625-L625</f>
        <v>0</v>
      </c>
      <c r="Z625" s="238"/>
      <c r="AA625" s="238"/>
      <c r="AB625" s="238"/>
      <c r="AC625" s="238"/>
      <c r="AE625" s="156" t="e">
        <f>SUMIFS([5]HARGA!$B$2:$B$31,[5]HARGA!$A$2:$A$31,K625)</f>
        <v>#VALUE!</v>
      </c>
      <c r="AF625" s="156" t="e">
        <f t="shared" si="10"/>
        <v>#VALUE!</v>
      </c>
    </row>
    <row r="626" spans="1:32" s="157" customFormat="1" x14ac:dyDescent="0.25">
      <c r="A626" s="149" t="s">
        <v>2506</v>
      </c>
      <c r="B626" s="182" t="s">
        <v>4326</v>
      </c>
      <c r="C626" s="187">
        <v>44524</v>
      </c>
      <c r="D626" s="181">
        <v>164</v>
      </c>
      <c r="E626" s="182" t="s">
        <v>2512</v>
      </c>
      <c r="F626" s="181">
        <v>5042588746</v>
      </c>
      <c r="G626" s="182" t="s">
        <v>2572</v>
      </c>
      <c r="H626" s="182" t="s">
        <v>948</v>
      </c>
      <c r="I626" s="182" t="s">
        <v>3915</v>
      </c>
      <c r="J626" s="181">
        <v>19310</v>
      </c>
      <c r="K626" s="182" t="s">
        <v>2525</v>
      </c>
      <c r="L626" s="185">
        <v>18</v>
      </c>
      <c r="M626" s="328"/>
      <c r="N626" s="236"/>
      <c r="O626" s="236"/>
      <c r="P626" s="236"/>
      <c r="Q626" s="238"/>
      <c r="R626" s="238"/>
      <c r="S626" s="238"/>
      <c r="T626" s="238"/>
      <c r="U626" s="238"/>
      <c r="V626" s="238"/>
      <c r="W626" s="238"/>
      <c r="X626" s="238"/>
      <c r="Y626" s="238"/>
      <c r="Z626" s="238"/>
      <c r="AA626" s="238"/>
      <c r="AB626" s="238"/>
      <c r="AC626" s="238"/>
      <c r="AE626" s="156" t="e">
        <f>SUMIFS([5]HARGA!$B$2:$B$31,[5]HARGA!$A$2:$A$31,K626)</f>
        <v>#VALUE!</v>
      </c>
      <c r="AF626" s="156" t="e">
        <f t="shared" si="10"/>
        <v>#VALUE!</v>
      </c>
    </row>
    <row r="627" spans="1:32" s="157" customFormat="1" x14ac:dyDescent="0.25">
      <c r="A627" s="149" t="s">
        <v>2506</v>
      </c>
      <c r="B627" s="182" t="s">
        <v>4326</v>
      </c>
      <c r="C627" s="187">
        <v>44524</v>
      </c>
      <c r="D627" s="181">
        <v>164</v>
      </c>
      <c r="E627" s="182" t="s">
        <v>2512</v>
      </c>
      <c r="F627" s="181">
        <v>5042588746</v>
      </c>
      <c r="G627" s="182" t="s">
        <v>2572</v>
      </c>
      <c r="H627" s="182" t="s">
        <v>948</v>
      </c>
      <c r="I627" s="182" t="s">
        <v>3915</v>
      </c>
      <c r="J627" s="182" t="s">
        <v>2517</v>
      </c>
      <c r="K627" s="182" t="s">
        <v>2518</v>
      </c>
      <c r="L627" s="185">
        <v>1344</v>
      </c>
      <c r="M627" s="328"/>
      <c r="N627" s="236"/>
      <c r="O627" s="236"/>
      <c r="P627" s="236"/>
      <c r="Q627" s="238"/>
      <c r="R627" s="238"/>
      <c r="S627" s="238"/>
      <c r="T627" s="251">
        <v>1344</v>
      </c>
      <c r="U627" s="238"/>
      <c r="V627" s="238"/>
      <c r="W627" s="238"/>
      <c r="X627" s="253">
        <f>T627-L627</f>
        <v>0</v>
      </c>
      <c r="Y627" s="238"/>
      <c r="Z627" s="238"/>
      <c r="AA627" s="238"/>
      <c r="AB627" s="238"/>
      <c r="AC627" s="238"/>
      <c r="AE627" s="156" t="e">
        <f>SUMIFS([5]HARGA!$B$2:$B$31,[5]HARGA!$A$2:$A$31,K627)</f>
        <v>#VALUE!</v>
      </c>
      <c r="AF627" s="156" t="e">
        <f t="shared" si="10"/>
        <v>#VALUE!</v>
      </c>
    </row>
    <row r="628" spans="1:32" s="157" customFormat="1" x14ac:dyDescent="0.25">
      <c r="A628" s="149" t="s">
        <v>2506</v>
      </c>
      <c r="B628" s="182" t="s">
        <v>4326</v>
      </c>
      <c r="C628" s="187">
        <v>44524</v>
      </c>
      <c r="D628" s="181">
        <v>164</v>
      </c>
      <c r="E628" s="182" t="s">
        <v>2512</v>
      </c>
      <c r="F628" s="181">
        <v>5042588746</v>
      </c>
      <c r="G628" s="182" t="s">
        <v>2572</v>
      </c>
      <c r="H628" s="182" t="s">
        <v>948</v>
      </c>
      <c r="I628" s="182" t="s">
        <v>3915</v>
      </c>
      <c r="J628" s="181">
        <v>33300</v>
      </c>
      <c r="K628" s="182" t="s">
        <v>65</v>
      </c>
      <c r="L628" s="185">
        <v>28</v>
      </c>
      <c r="M628" s="328"/>
      <c r="N628" s="236"/>
      <c r="O628" s="236"/>
      <c r="P628" s="236"/>
      <c r="Q628" s="238"/>
      <c r="R628" s="238"/>
      <c r="S628" s="238"/>
      <c r="T628" s="238"/>
      <c r="U628" s="238"/>
      <c r="V628" s="238"/>
      <c r="W628" s="238"/>
      <c r="X628" s="238"/>
      <c r="Y628" s="238"/>
      <c r="Z628" s="238"/>
      <c r="AA628" s="238"/>
      <c r="AB628" s="238"/>
      <c r="AC628" s="238"/>
      <c r="AE628" s="156" t="e">
        <f>SUMIFS([5]HARGA!$B$2:$B$31,[5]HARGA!$A$2:$A$31,K628)</f>
        <v>#VALUE!</v>
      </c>
      <c r="AF628" s="156" t="e">
        <f t="shared" si="10"/>
        <v>#VALUE!</v>
      </c>
    </row>
    <row r="629" spans="1:32" s="157" customFormat="1" x14ac:dyDescent="0.25">
      <c r="A629" s="149" t="s">
        <v>2506</v>
      </c>
      <c r="B629" s="182" t="s">
        <v>3923</v>
      </c>
      <c r="C629" s="187">
        <v>44525</v>
      </c>
      <c r="D629" s="181">
        <v>118</v>
      </c>
      <c r="E629" s="182" t="s">
        <v>2541</v>
      </c>
      <c r="F629" s="181">
        <v>5042603109</v>
      </c>
      <c r="G629" s="182" t="s">
        <v>1141</v>
      </c>
      <c r="H629" s="182" t="s">
        <v>1142</v>
      </c>
      <c r="I629" s="182" t="s">
        <v>3922</v>
      </c>
      <c r="J629" s="181">
        <v>10116</v>
      </c>
      <c r="K629" s="182" t="s">
        <v>279</v>
      </c>
      <c r="L629" s="185">
        <v>32</v>
      </c>
      <c r="M629" s="187" t="s">
        <v>4012</v>
      </c>
      <c r="N629" s="187">
        <v>44527</v>
      </c>
      <c r="O629" s="236"/>
      <c r="P629" s="236"/>
      <c r="Q629" s="238"/>
      <c r="R629" s="238"/>
      <c r="S629" s="238"/>
      <c r="T629" s="238"/>
      <c r="U629" s="238"/>
      <c r="V629" s="238"/>
      <c r="W629" s="238"/>
      <c r="X629" s="238"/>
      <c r="Y629" s="238"/>
      <c r="Z629" s="238"/>
      <c r="AA629" s="238"/>
      <c r="AB629" s="238"/>
      <c r="AC629" s="238"/>
      <c r="AE629" s="156" t="e">
        <f>SUMIFS([5]HARGA!$B$2:$B$31,[5]HARGA!$A$2:$A$31,K629)</f>
        <v>#VALUE!</v>
      </c>
      <c r="AF629" s="156" t="e">
        <f t="shared" si="10"/>
        <v>#VALUE!</v>
      </c>
    </row>
    <row r="630" spans="1:32" s="157" customFormat="1" x14ac:dyDescent="0.25">
      <c r="A630" s="149" t="s">
        <v>2506</v>
      </c>
      <c r="B630" s="160" t="s">
        <v>4327</v>
      </c>
      <c r="C630" s="248">
        <v>44525</v>
      </c>
      <c r="D630" s="161">
        <v>164</v>
      </c>
      <c r="E630" s="160" t="s">
        <v>2512</v>
      </c>
      <c r="F630" s="161">
        <v>5042594986</v>
      </c>
      <c r="G630" s="160" t="s">
        <v>2158</v>
      </c>
      <c r="H630" s="160" t="s">
        <v>82</v>
      </c>
      <c r="I630" s="160" t="s">
        <v>3927</v>
      </c>
      <c r="J630" s="161">
        <v>74559</v>
      </c>
      <c r="K630" s="160" t="s">
        <v>2524</v>
      </c>
      <c r="L630" s="164">
        <v>18</v>
      </c>
      <c r="M630" s="249">
        <v>44525</v>
      </c>
      <c r="N630" s="250" t="s">
        <v>2158</v>
      </c>
      <c r="O630" s="250" t="s">
        <v>82</v>
      </c>
      <c r="P630" s="250"/>
      <c r="Q630" s="251">
        <v>21111900525</v>
      </c>
      <c r="R630" s="251">
        <v>5042594986</v>
      </c>
      <c r="S630" s="251">
        <v>6008208965</v>
      </c>
      <c r="U630" s="251">
        <v>18</v>
      </c>
      <c r="V630" s="238"/>
      <c r="W630" s="238"/>
      <c r="X630" s="238"/>
      <c r="Y630" s="253">
        <f>U630-L630</f>
        <v>0</v>
      </c>
      <c r="Z630" s="238"/>
      <c r="AA630" s="238"/>
      <c r="AB630" s="238"/>
      <c r="AC630" s="238"/>
      <c r="AE630" s="156" t="e">
        <f>SUMIFS([5]HARGA!$B$2:$B$31,[5]HARGA!$A$2:$A$31,K630)</f>
        <v>#VALUE!</v>
      </c>
      <c r="AF630" s="156" t="e">
        <f t="shared" si="10"/>
        <v>#VALUE!</v>
      </c>
    </row>
    <row r="631" spans="1:32" s="157" customFormat="1" x14ac:dyDescent="0.25">
      <c r="A631" s="149" t="s">
        <v>2506</v>
      </c>
      <c r="B631" s="160" t="s">
        <v>4327</v>
      </c>
      <c r="C631" s="248">
        <v>44525</v>
      </c>
      <c r="D631" s="161">
        <v>164</v>
      </c>
      <c r="E631" s="160" t="s">
        <v>2512</v>
      </c>
      <c r="F631" s="161">
        <v>5042594986</v>
      </c>
      <c r="G631" s="160" t="s">
        <v>2158</v>
      </c>
      <c r="H631" s="160" t="s">
        <v>82</v>
      </c>
      <c r="I631" s="160" t="s">
        <v>3927</v>
      </c>
      <c r="J631" s="161">
        <v>19310</v>
      </c>
      <c r="K631" s="160" t="s">
        <v>2525</v>
      </c>
      <c r="L631" s="164">
        <v>18</v>
      </c>
      <c r="M631" s="322"/>
      <c r="N631" s="238"/>
      <c r="O631" s="238"/>
      <c r="P631" s="238"/>
      <c r="Q631" s="238"/>
      <c r="R631" s="238"/>
      <c r="S631" s="238"/>
      <c r="T631" s="238"/>
      <c r="U631" s="238"/>
      <c r="V631" s="238"/>
      <c r="W631" s="238"/>
      <c r="X631" s="238"/>
      <c r="Y631" s="238"/>
      <c r="Z631" s="238"/>
      <c r="AA631" s="238"/>
      <c r="AB631" s="238"/>
      <c r="AC631" s="238"/>
      <c r="AE631" s="156" t="e">
        <f>SUMIFS([5]HARGA!$B$2:$B$31,[5]HARGA!$A$2:$A$31,K631)</f>
        <v>#VALUE!</v>
      </c>
      <c r="AF631" s="156" t="e">
        <f t="shared" si="10"/>
        <v>#VALUE!</v>
      </c>
    </row>
    <row r="632" spans="1:32" s="157" customFormat="1" x14ac:dyDescent="0.25">
      <c r="A632" s="149" t="s">
        <v>2506</v>
      </c>
      <c r="B632" s="160" t="s">
        <v>4327</v>
      </c>
      <c r="C632" s="248">
        <v>44525</v>
      </c>
      <c r="D632" s="161">
        <v>164</v>
      </c>
      <c r="E632" s="160" t="s">
        <v>2512</v>
      </c>
      <c r="F632" s="161">
        <v>5042594986</v>
      </c>
      <c r="G632" s="160" t="s">
        <v>2158</v>
      </c>
      <c r="H632" s="160" t="s">
        <v>82</v>
      </c>
      <c r="I632" s="160" t="s">
        <v>3927</v>
      </c>
      <c r="J632" s="160" t="s">
        <v>2517</v>
      </c>
      <c r="K632" s="160" t="s">
        <v>2518</v>
      </c>
      <c r="L632" s="164">
        <v>1152</v>
      </c>
      <c r="M632" s="322"/>
      <c r="N632" s="238"/>
      <c r="O632" s="238"/>
      <c r="P632" s="238"/>
      <c r="Q632" s="238"/>
      <c r="R632" s="238"/>
      <c r="S632" s="238"/>
      <c r="T632" s="251">
        <v>1152</v>
      </c>
      <c r="U632" s="238"/>
      <c r="V632" s="238"/>
      <c r="W632" s="238"/>
      <c r="X632" s="253">
        <f>T632-L632</f>
        <v>0</v>
      </c>
      <c r="Y632" s="238"/>
      <c r="Z632" s="238"/>
      <c r="AA632" s="238"/>
      <c r="AB632" s="238"/>
      <c r="AC632" s="238"/>
      <c r="AE632" s="156" t="e">
        <f>SUMIFS([5]HARGA!$B$2:$B$31,[5]HARGA!$A$2:$A$31,K632)</f>
        <v>#VALUE!</v>
      </c>
      <c r="AF632" s="156" t="e">
        <f t="shared" si="10"/>
        <v>#VALUE!</v>
      </c>
    </row>
    <row r="633" spans="1:32" s="157" customFormat="1" x14ac:dyDescent="0.25">
      <c r="A633" s="149" t="s">
        <v>2506</v>
      </c>
      <c r="B633" s="160" t="s">
        <v>4327</v>
      </c>
      <c r="C633" s="248">
        <v>44525</v>
      </c>
      <c r="D633" s="161">
        <v>164</v>
      </c>
      <c r="E633" s="160" t="s">
        <v>2512</v>
      </c>
      <c r="F633" s="161">
        <v>5042594986</v>
      </c>
      <c r="G633" s="160" t="s">
        <v>2158</v>
      </c>
      <c r="H633" s="160" t="s">
        <v>82</v>
      </c>
      <c r="I633" s="160" t="s">
        <v>3927</v>
      </c>
      <c r="J633" s="161">
        <v>33300</v>
      </c>
      <c r="K633" s="160" t="s">
        <v>65</v>
      </c>
      <c r="L633" s="164">
        <v>24</v>
      </c>
      <c r="M633" s="322"/>
      <c r="N633" s="238"/>
      <c r="O633" s="238"/>
      <c r="P633" s="238"/>
      <c r="Q633" s="238"/>
      <c r="R633" s="238"/>
      <c r="S633" s="238"/>
      <c r="T633" s="238"/>
      <c r="U633" s="238"/>
      <c r="V633" s="238"/>
      <c r="W633" s="238"/>
      <c r="X633" s="238"/>
      <c r="Y633" s="238"/>
      <c r="Z633" s="238"/>
      <c r="AA633" s="238"/>
      <c r="AB633" s="238"/>
      <c r="AC633" s="238"/>
      <c r="AE633" s="156" t="e">
        <f>SUMIFS([5]HARGA!$B$2:$B$31,[5]HARGA!$A$2:$A$31,K633)</f>
        <v>#VALUE!</v>
      </c>
      <c r="AF633" s="156" t="e">
        <f t="shared" si="10"/>
        <v>#VALUE!</v>
      </c>
    </row>
    <row r="634" spans="1:32" s="157" customFormat="1" x14ac:dyDescent="0.25">
      <c r="A634" s="149" t="s">
        <v>2506</v>
      </c>
      <c r="B634" s="160" t="s">
        <v>4328</v>
      </c>
      <c r="C634" s="248">
        <v>44525</v>
      </c>
      <c r="D634" s="161">
        <v>164</v>
      </c>
      <c r="E634" s="160" t="s">
        <v>2512</v>
      </c>
      <c r="F634" s="161">
        <v>5042596318</v>
      </c>
      <c r="G634" s="160" t="s">
        <v>983</v>
      </c>
      <c r="H634" s="160" t="s">
        <v>984</v>
      </c>
      <c r="I634" s="160" t="s">
        <v>3931</v>
      </c>
      <c r="J634" s="161">
        <v>74559</v>
      </c>
      <c r="K634" s="160" t="s">
        <v>2524</v>
      </c>
      <c r="L634" s="164">
        <v>24</v>
      </c>
      <c r="M634" s="249">
        <v>44525</v>
      </c>
      <c r="N634" s="250" t="s">
        <v>4139</v>
      </c>
      <c r="O634" s="250" t="s">
        <v>984</v>
      </c>
      <c r="P634" s="250"/>
      <c r="Q634" s="282" t="s">
        <v>3929</v>
      </c>
      <c r="R634" s="300">
        <v>5042596318</v>
      </c>
      <c r="S634" s="251">
        <v>6008208739</v>
      </c>
      <c r="U634" s="251">
        <v>24</v>
      </c>
      <c r="V634" s="238"/>
      <c r="W634" s="238"/>
      <c r="X634" s="238"/>
      <c r="Y634" s="253">
        <f>U634-L634</f>
        <v>0</v>
      </c>
      <c r="Z634" s="238"/>
      <c r="AA634" s="238"/>
      <c r="AB634" s="238"/>
      <c r="AC634" s="238"/>
      <c r="AE634" s="156" t="e">
        <f>SUMIFS([5]HARGA!$B$2:$B$31,[5]HARGA!$A$2:$A$31,K634)</f>
        <v>#VALUE!</v>
      </c>
      <c r="AF634" s="156" t="e">
        <f t="shared" si="10"/>
        <v>#VALUE!</v>
      </c>
    </row>
    <row r="635" spans="1:32" s="157" customFormat="1" x14ac:dyDescent="0.25">
      <c r="A635" s="149" t="s">
        <v>2506</v>
      </c>
      <c r="B635" s="160" t="s">
        <v>4328</v>
      </c>
      <c r="C635" s="248">
        <v>44525</v>
      </c>
      <c r="D635" s="161">
        <v>164</v>
      </c>
      <c r="E635" s="160" t="s">
        <v>2512</v>
      </c>
      <c r="F635" s="161">
        <v>5042596318</v>
      </c>
      <c r="G635" s="160" t="s">
        <v>983</v>
      </c>
      <c r="H635" s="160" t="s">
        <v>984</v>
      </c>
      <c r="I635" s="160" t="s">
        <v>3931</v>
      </c>
      <c r="J635" s="161">
        <v>19310</v>
      </c>
      <c r="K635" s="160" t="s">
        <v>2525</v>
      </c>
      <c r="L635" s="164">
        <v>24</v>
      </c>
      <c r="M635" s="322"/>
      <c r="N635" s="238"/>
      <c r="O635" s="238"/>
      <c r="P635" s="238"/>
      <c r="Q635" s="238"/>
      <c r="R635" s="238"/>
      <c r="S635" s="238"/>
      <c r="T635" s="238"/>
      <c r="U635" s="238"/>
      <c r="V635" s="238"/>
      <c r="W635" s="238"/>
      <c r="X635" s="238"/>
      <c r="Y635" s="238"/>
      <c r="Z635" s="238"/>
      <c r="AA635" s="238"/>
      <c r="AB635" s="238"/>
      <c r="AC635" s="238"/>
      <c r="AE635" s="156" t="e">
        <f>SUMIFS([5]HARGA!$B$2:$B$31,[5]HARGA!$A$2:$A$31,K635)</f>
        <v>#VALUE!</v>
      </c>
      <c r="AF635" s="156" t="e">
        <f t="shared" si="10"/>
        <v>#VALUE!</v>
      </c>
    </row>
    <row r="636" spans="1:32" s="157" customFormat="1" x14ac:dyDescent="0.25">
      <c r="A636" s="149" t="s">
        <v>2506</v>
      </c>
      <c r="B636" s="160" t="s">
        <v>4328</v>
      </c>
      <c r="C636" s="248">
        <v>44525</v>
      </c>
      <c r="D636" s="161">
        <v>164</v>
      </c>
      <c r="E636" s="160" t="s">
        <v>2512</v>
      </c>
      <c r="F636" s="161">
        <v>5042596318</v>
      </c>
      <c r="G636" s="160" t="s">
        <v>983</v>
      </c>
      <c r="H636" s="160" t="s">
        <v>984</v>
      </c>
      <c r="I636" s="160" t="s">
        <v>3931</v>
      </c>
      <c r="J636" s="160" t="s">
        <v>2517</v>
      </c>
      <c r="K636" s="160" t="s">
        <v>2518</v>
      </c>
      <c r="L636" s="164">
        <v>1152</v>
      </c>
      <c r="M636" s="322"/>
      <c r="N636" s="238"/>
      <c r="O636" s="238"/>
      <c r="P636" s="238"/>
      <c r="Q636" s="238"/>
      <c r="R636" s="238"/>
      <c r="S636" s="238"/>
      <c r="T636" s="251">
        <v>1152</v>
      </c>
      <c r="U636" s="238"/>
      <c r="V636" s="238"/>
      <c r="W636" s="238"/>
      <c r="X636" s="253">
        <f>T636-L636</f>
        <v>0</v>
      </c>
      <c r="Y636" s="238"/>
      <c r="Z636" s="238"/>
      <c r="AA636" s="238"/>
      <c r="AB636" s="238"/>
      <c r="AC636" s="238"/>
      <c r="AE636" s="156" t="e">
        <f>SUMIFS([5]HARGA!$B$2:$B$31,[5]HARGA!$A$2:$A$31,K636)</f>
        <v>#VALUE!</v>
      </c>
      <c r="AF636" s="156" t="e">
        <f t="shared" si="10"/>
        <v>#VALUE!</v>
      </c>
    </row>
    <row r="637" spans="1:32" s="157" customFormat="1" x14ac:dyDescent="0.25">
      <c r="A637" s="149" t="s">
        <v>2506</v>
      </c>
      <c r="B637" s="160" t="s">
        <v>4328</v>
      </c>
      <c r="C637" s="248">
        <v>44525</v>
      </c>
      <c r="D637" s="161">
        <v>164</v>
      </c>
      <c r="E637" s="160" t="s">
        <v>2512</v>
      </c>
      <c r="F637" s="161">
        <v>5042596318</v>
      </c>
      <c r="G637" s="160" t="s">
        <v>983</v>
      </c>
      <c r="H637" s="160" t="s">
        <v>984</v>
      </c>
      <c r="I637" s="160" t="s">
        <v>3931</v>
      </c>
      <c r="J637" s="161">
        <v>33300</v>
      </c>
      <c r="K637" s="160" t="s">
        <v>65</v>
      </c>
      <c r="L637" s="164">
        <v>24</v>
      </c>
      <c r="M637" s="322"/>
      <c r="N637" s="238"/>
      <c r="O637" s="238"/>
      <c r="P637" s="238"/>
      <c r="Q637" s="238"/>
      <c r="R637" s="238"/>
      <c r="S637" s="238"/>
      <c r="T637" s="238"/>
      <c r="U637" s="238"/>
      <c r="V637" s="238"/>
      <c r="W637" s="238"/>
      <c r="X637" s="238"/>
      <c r="Y637" s="238"/>
      <c r="Z637" s="238"/>
      <c r="AA637" s="238"/>
      <c r="AB637" s="238"/>
      <c r="AC637" s="238"/>
      <c r="AE637" s="156" t="e">
        <f>SUMIFS([5]HARGA!$B$2:$B$31,[5]HARGA!$A$2:$A$31,K637)</f>
        <v>#VALUE!</v>
      </c>
      <c r="AF637" s="156" t="e">
        <f t="shared" si="10"/>
        <v>#VALUE!</v>
      </c>
    </row>
    <row r="638" spans="1:32" s="157" customFormat="1" x14ac:dyDescent="0.25">
      <c r="A638" s="149" t="s">
        <v>2506</v>
      </c>
      <c r="B638" s="160" t="s">
        <v>4329</v>
      </c>
      <c r="C638" s="248">
        <v>44525</v>
      </c>
      <c r="D638" s="161">
        <v>164</v>
      </c>
      <c r="E638" s="160" t="s">
        <v>2512</v>
      </c>
      <c r="F638" s="161">
        <v>5042607387</v>
      </c>
      <c r="G638" s="160" t="s">
        <v>75</v>
      </c>
      <c r="H638" s="160" t="s">
        <v>76</v>
      </c>
      <c r="I638" s="160" t="s">
        <v>3939</v>
      </c>
      <c r="J638" s="161">
        <v>74559</v>
      </c>
      <c r="K638" s="160" t="s">
        <v>2524</v>
      </c>
      <c r="L638" s="164">
        <v>18</v>
      </c>
      <c r="M638" s="249">
        <v>44525</v>
      </c>
      <c r="N638" s="250" t="s">
        <v>75</v>
      </c>
      <c r="O638" s="250" t="s">
        <v>76</v>
      </c>
      <c r="P638" s="250"/>
      <c r="Q638" s="282" t="s">
        <v>3934</v>
      </c>
      <c r="R638" s="300">
        <v>5042607387</v>
      </c>
      <c r="S638" s="251">
        <v>6008205956</v>
      </c>
      <c r="U638" s="251">
        <v>18</v>
      </c>
      <c r="V638" s="238"/>
      <c r="W638" s="238"/>
      <c r="X638" s="238"/>
      <c r="Y638" s="253">
        <f>U638-L638</f>
        <v>0</v>
      </c>
      <c r="Z638" s="238"/>
      <c r="AA638" s="238"/>
      <c r="AB638" s="238"/>
      <c r="AC638" s="238"/>
      <c r="AE638" s="156" t="e">
        <f>SUMIFS([5]HARGA!$B$2:$B$31,[5]HARGA!$A$2:$A$31,K638)</f>
        <v>#VALUE!</v>
      </c>
      <c r="AF638" s="156" t="e">
        <f t="shared" si="10"/>
        <v>#VALUE!</v>
      </c>
    </row>
    <row r="639" spans="1:32" s="157" customFormat="1" x14ac:dyDescent="0.25">
      <c r="A639" s="149" t="s">
        <v>2506</v>
      </c>
      <c r="B639" s="160" t="s">
        <v>4329</v>
      </c>
      <c r="C639" s="248">
        <v>44525</v>
      </c>
      <c r="D639" s="161">
        <v>164</v>
      </c>
      <c r="E639" s="160" t="s">
        <v>2512</v>
      </c>
      <c r="F639" s="161">
        <v>5042607387</v>
      </c>
      <c r="G639" s="160" t="s">
        <v>75</v>
      </c>
      <c r="H639" s="160" t="s">
        <v>76</v>
      </c>
      <c r="I639" s="160" t="s">
        <v>3939</v>
      </c>
      <c r="J639" s="161">
        <v>19310</v>
      </c>
      <c r="K639" s="160" t="s">
        <v>2525</v>
      </c>
      <c r="L639" s="164">
        <v>18</v>
      </c>
      <c r="M639" s="322"/>
      <c r="N639" s="238"/>
      <c r="O639" s="238"/>
      <c r="P639" s="238"/>
      <c r="Q639" s="238"/>
      <c r="R639" s="238"/>
      <c r="S639" s="238"/>
      <c r="T639" s="238"/>
      <c r="U639" s="238"/>
      <c r="V639" s="238"/>
      <c r="W639" s="238"/>
      <c r="X639" s="238"/>
      <c r="Y639" s="238"/>
      <c r="Z639" s="238"/>
      <c r="AA639" s="238"/>
      <c r="AB639" s="238"/>
      <c r="AC639" s="238"/>
      <c r="AE639" s="156" t="e">
        <f>SUMIFS([5]HARGA!$B$2:$B$31,[5]HARGA!$A$2:$A$31,K639)</f>
        <v>#VALUE!</v>
      </c>
      <c r="AF639" s="156" t="e">
        <f t="shared" si="10"/>
        <v>#VALUE!</v>
      </c>
    </row>
    <row r="640" spans="1:32" s="157" customFormat="1" x14ac:dyDescent="0.25">
      <c r="A640" s="149" t="s">
        <v>2506</v>
      </c>
      <c r="B640" s="160" t="s">
        <v>4329</v>
      </c>
      <c r="C640" s="248">
        <v>44525</v>
      </c>
      <c r="D640" s="161">
        <v>164</v>
      </c>
      <c r="E640" s="160" t="s">
        <v>2512</v>
      </c>
      <c r="F640" s="161">
        <v>5042607387</v>
      </c>
      <c r="G640" s="160" t="s">
        <v>75</v>
      </c>
      <c r="H640" s="160" t="s">
        <v>76</v>
      </c>
      <c r="I640" s="160" t="s">
        <v>3939</v>
      </c>
      <c r="J640" s="160" t="s">
        <v>2517</v>
      </c>
      <c r="K640" s="160" t="s">
        <v>2518</v>
      </c>
      <c r="L640" s="164">
        <v>1344</v>
      </c>
      <c r="M640" s="322"/>
      <c r="N640" s="238"/>
      <c r="O640" s="238"/>
      <c r="P640" s="238"/>
      <c r="Q640" s="238"/>
      <c r="R640" s="238"/>
      <c r="S640" s="238"/>
      <c r="T640" s="251">
        <v>1344</v>
      </c>
      <c r="U640" s="238"/>
      <c r="V640" s="238"/>
      <c r="W640" s="238"/>
      <c r="X640" s="253">
        <f>T640-L640</f>
        <v>0</v>
      </c>
      <c r="Y640" s="238"/>
      <c r="Z640" s="238"/>
      <c r="AA640" s="238"/>
      <c r="AB640" s="238"/>
      <c r="AC640" s="238"/>
      <c r="AE640" s="156" t="e">
        <f>SUMIFS([5]HARGA!$B$2:$B$31,[5]HARGA!$A$2:$A$31,K640)</f>
        <v>#VALUE!</v>
      </c>
      <c r="AF640" s="156" t="e">
        <f t="shared" si="10"/>
        <v>#VALUE!</v>
      </c>
    </row>
    <row r="641" spans="1:32" s="157" customFormat="1" x14ac:dyDescent="0.25">
      <c r="A641" s="149" t="s">
        <v>2506</v>
      </c>
      <c r="B641" s="160" t="s">
        <v>4329</v>
      </c>
      <c r="C641" s="248">
        <v>44525</v>
      </c>
      <c r="D641" s="161">
        <v>164</v>
      </c>
      <c r="E641" s="160" t="s">
        <v>2512</v>
      </c>
      <c r="F641" s="161">
        <v>5042607387</v>
      </c>
      <c r="G641" s="160" t="s">
        <v>75</v>
      </c>
      <c r="H641" s="160" t="s">
        <v>76</v>
      </c>
      <c r="I641" s="160" t="s">
        <v>3939</v>
      </c>
      <c r="J641" s="161">
        <v>33300</v>
      </c>
      <c r="K641" s="160" t="s">
        <v>65</v>
      </c>
      <c r="L641" s="164">
        <v>28</v>
      </c>
      <c r="M641" s="322"/>
      <c r="N641" s="238"/>
      <c r="O641" s="238"/>
      <c r="P641" s="238"/>
      <c r="Q641" s="238"/>
      <c r="R641" s="238"/>
      <c r="S641" s="238"/>
      <c r="T641" s="238"/>
      <c r="U641" s="238"/>
      <c r="V641" s="238"/>
      <c r="W641" s="238"/>
      <c r="X641" s="238"/>
      <c r="Y641" s="238"/>
      <c r="Z641" s="238"/>
      <c r="AA641" s="238"/>
      <c r="AB641" s="238"/>
      <c r="AC641" s="238"/>
      <c r="AE641" s="156" t="e">
        <f>SUMIFS([5]HARGA!$B$2:$B$31,[5]HARGA!$A$2:$A$31,K641)</f>
        <v>#VALUE!</v>
      </c>
      <c r="AF641" s="156" t="e">
        <f t="shared" si="10"/>
        <v>#VALUE!</v>
      </c>
    </row>
    <row r="642" spans="1:32" s="157" customFormat="1" x14ac:dyDescent="0.25">
      <c r="A642" s="149" t="s">
        <v>2506</v>
      </c>
      <c r="B642" s="160" t="s">
        <v>4330</v>
      </c>
      <c r="C642" s="248">
        <v>44525</v>
      </c>
      <c r="D642" s="161">
        <v>164</v>
      </c>
      <c r="E642" s="160" t="s">
        <v>2512</v>
      </c>
      <c r="F642" s="161">
        <v>5042611602</v>
      </c>
      <c r="G642" s="160" t="s">
        <v>559</v>
      </c>
      <c r="H642" s="160" t="s">
        <v>560</v>
      </c>
      <c r="I642" s="160" t="s">
        <v>3946</v>
      </c>
      <c r="J642" s="161">
        <v>74559</v>
      </c>
      <c r="K642" s="160" t="s">
        <v>2524</v>
      </c>
      <c r="L642" s="164">
        <v>18</v>
      </c>
      <c r="M642" s="249">
        <v>44526</v>
      </c>
      <c r="N642" s="250" t="s">
        <v>4143</v>
      </c>
      <c r="O642" s="250" t="s">
        <v>560</v>
      </c>
      <c r="P642" s="250"/>
      <c r="Q642" s="282" t="s">
        <v>3941</v>
      </c>
      <c r="R642" s="300">
        <v>5042611602</v>
      </c>
      <c r="S642" s="251">
        <v>6008196132</v>
      </c>
      <c r="U642" s="251">
        <v>18</v>
      </c>
      <c r="V642" s="238"/>
      <c r="W642" s="238"/>
      <c r="X642" s="238"/>
      <c r="Y642" s="253">
        <f>U642-L642</f>
        <v>0</v>
      </c>
      <c r="Z642" s="238"/>
      <c r="AA642" s="238"/>
      <c r="AB642" s="238"/>
      <c r="AC642" s="238"/>
      <c r="AE642" s="156" t="e">
        <f>SUMIFS([5]HARGA!$B$2:$B$31,[5]HARGA!$A$2:$A$31,K642)</f>
        <v>#VALUE!</v>
      </c>
      <c r="AF642" s="156" t="e">
        <f t="shared" si="10"/>
        <v>#VALUE!</v>
      </c>
    </row>
    <row r="643" spans="1:32" s="157" customFormat="1" x14ac:dyDescent="0.25">
      <c r="A643" s="149" t="s">
        <v>2506</v>
      </c>
      <c r="B643" s="160" t="s">
        <v>4330</v>
      </c>
      <c r="C643" s="248">
        <v>44525</v>
      </c>
      <c r="D643" s="161">
        <v>164</v>
      </c>
      <c r="E643" s="160" t="s">
        <v>2512</v>
      </c>
      <c r="F643" s="161">
        <v>5042611602</v>
      </c>
      <c r="G643" s="160" t="s">
        <v>559</v>
      </c>
      <c r="H643" s="160" t="s">
        <v>560</v>
      </c>
      <c r="I643" s="160" t="s">
        <v>3946</v>
      </c>
      <c r="J643" s="161">
        <v>19310</v>
      </c>
      <c r="K643" s="160" t="s">
        <v>2525</v>
      </c>
      <c r="L643" s="164">
        <v>18</v>
      </c>
      <c r="M643" s="322"/>
      <c r="N643" s="238"/>
      <c r="O643" s="238"/>
      <c r="P643" s="238"/>
      <c r="Q643" s="238"/>
      <c r="R643" s="238"/>
      <c r="S643" s="238"/>
      <c r="T643" s="238"/>
      <c r="U643" s="238"/>
      <c r="V643" s="238"/>
      <c r="W643" s="238"/>
      <c r="X643" s="238"/>
      <c r="Y643" s="238"/>
      <c r="Z643" s="238"/>
      <c r="AA643" s="238"/>
      <c r="AB643" s="238"/>
      <c r="AC643" s="238"/>
      <c r="AE643" s="156" t="e">
        <f>SUMIFS([5]HARGA!$B$2:$B$31,[5]HARGA!$A$2:$A$31,K643)</f>
        <v>#VALUE!</v>
      </c>
      <c r="AF643" s="156" t="e">
        <f t="shared" si="10"/>
        <v>#VALUE!</v>
      </c>
    </row>
    <row r="644" spans="1:32" s="157" customFormat="1" x14ac:dyDescent="0.25">
      <c r="A644" s="149" t="s">
        <v>2506</v>
      </c>
      <c r="B644" s="160" t="s">
        <v>4330</v>
      </c>
      <c r="C644" s="248">
        <v>44525</v>
      </c>
      <c r="D644" s="161">
        <v>164</v>
      </c>
      <c r="E644" s="160" t="s">
        <v>2512</v>
      </c>
      <c r="F644" s="161">
        <v>5042611602</v>
      </c>
      <c r="G644" s="160" t="s">
        <v>559</v>
      </c>
      <c r="H644" s="160" t="s">
        <v>560</v>
      </c>
      <c r="I644" s="160" t="s">
        <v>3946</v>
      </c>
      <c r="J644" s="160" t="s">
        <v>2517</v>
      </c>
      <c r="K644" s="160" t="s">
        <v>2518</v>
      </c>
      <c r="L644" s="164">
        <v>1152</v>
      </c>
      <c r="M644" s="322"/>
      <c r="N644" s="238"/>
      <c r="O644" s="238"/>
      <c r="P644" s="238"/>
      <c r="Q644" s="238"/>
      <c r="R644" s="238"/>
      <c r="S644" s="238"/>
      <c r="T644" s="251">
        <v>1152</v>
      </c>
      <c r="U644" s="238"/>
      <c r="V644" s="238"/>
      <c r="W644" s="238"/>
      <c r="X644" s="253">
        <f>T644-L644</f>
        <v>0</v>
      </c>
      <c r="Y644" s="238"/>
      <c r="Z644" s="238"/>
      <c r="AA644" s="238"/>
      <c r="AB644" s="238"/>
      <c r="AC644" s="238"/>
      <c r="AE644" s="156" t="e">
        <f>SUMIFS([5]HARGA!$B$2:$B$31,[5]HARGA!$A$2:$A$31,K644)</f>
        <v>#VALUE!</v>
      </c>
      <c r="AF644" s="156" t="e">
        <f t="shared" si="10"/>
        <v>#VALUE!</v>
      </c>
    </row>
    <row r="645" spans="1:32" s="157" customFormat="1" x14ac:dyDescent="0.25">
      <c r="A645" s="149" t="s">
        <v>2506</v>
      </c>
      <c r="B645" s="160" t="s">
        <v>4330</v>
      </c>
      <c r="C645" s="248">
        <v>44525</v>
      </c>
      <c r="D645" s="161">
        <v>164</v>
      </c>
      <c r="E645" s="160" t="s">
        <v>2512</v>
      </c>
      <c r="F645" s="161">
        <v>5042611602</v>
      </c>
      <c r="G645" s="160" t="s">
        <v>559</v>
      </c>
      <c r="H645" s="160" t="s">
        <v>560</v>
      </c>
      <c r="I645" s="160" t="s">
        <v>3946</v>
      </c>
      <c r="J645" s="161">
        <v>33300</v>
      </c>
      <c r="K645" s="160" t="s">
        <v>65</v>
      </c>
      <c r="L645" s="164">
        <v>24</v>
      </c>
      <c r="M645" s="322"/>
      <c r="N645" s="238"/>
      <c r="O645" s="238"/>
      <c r="P645" s="238"/>
      <c r="Q645" s="238"/>
      <c r="R645" s="238"/>
      <c r="S645" s="238"/>
      <c r="T645" s="238"/>
      <c r="U645" s="238"/>
      <c r="V645" s="238"/>
      <c r="W645" s="238"/>
      <c r="X645" s="236"/>
      <c r="Y645" s="236"/>
      <c r="Z645" s="236"/>
      <c r="AA645" s="236"/>
      <c r="AB645" s="238"/>
      <c r="AC645" s="238"/>
      <c r="AE645" s="156" t="e">
        <f>SUMIFS([5]HARGA!$B$2:$B$31,[5]HARGA!$A$2:$A$31,K645)</f>
        <v>#VALUE!</v>
      </c>
      <c r="AF645" s="156" t="e">
        <f t="shared" si="10"/>
        <v>#VALUE!</v>
      </c>
    </row>
    <row r="646" spans="1:32" s="157" customFormat="1" x14ac:dyDescent="0.25">
      <c r="A646" s="149" t="s">
        <v>2506</v>
      </c>
      <c r="B646" s="160" t="s">
        <v>4331</v>
      </c>
      <c r="C646" s="248">
        <v>44525</v>
      </c>
      <c r="D646" s="161">
        <v>164</v>
      </c>
      <c r="E646" s="160" t="s">
        <v>2512</v>
      </c>
      <c r="F646" s="161">
        <v>5042611967</v>
      </c>
      <c r="G646" s="160" t="s">
        <v>2572</v>
      </c>
      <c r="H646" s="160" t="s">
        <v>948</v>
      </c>
      <c r="I646" s="160" t="s">
        <v>3960</v>
      </c>
      <c r="J646" s="161">
        <v>74559</v>
      </c>
      <c r="K646" s="160" t="s">
        <v>2524</v>
      </c>
      <c r="L646" s="164">
        <v>18</v>
      </c>
      <c r="M646" s="249">
        <v>44527</v>
      </c>
      <c r="N646" s="250" t="s">
        <v>2572</v>
      </c>
      <c r="O646" s="250" t="s">
        <v>948</v>
      </c>
      <c r="P646" s="250"/>
      <c r="Q646" s="251">
        <v>21111900512</v>
      </c>
      <c r="R646" s="251">
        <v>5042611967</v>
      </c>
      <c r="S646" s="251">
        <v>6008213129</v>
      </c>
      <c r="U646" s="251">
        <v>18</v>
      </c>
      <c r="V646" s="238"/>
      <c r="W646" s="238"/>
      <c r="X646" s="236"/>
      <c r="Y646" s="237">
        <f>U646-L646</f>
        <v>0</v>
      </c>
      <c r="Z646" s="236"/>
      <c r="AA646" s="236"/>
      <c r="AB646" s="250" t="s">
        <v>4332</v>
      </c>
      <c r="AC646" s="182" t="s">
        <v>4333</v>
      </c>
      <c r="AE646" s="156" t="e">
        <f>SUMIFS([5]HARGA!$B$2:$B$31,[5]HARGA!$A$2:$A$31,K646)</f>
        <v>#VALUE!</v>
      </c>
      <c r="AF646" s="156" t="e">
        <f t="shared" si="10"/>
        <v>#VALUE!</v>
      </c>
    </row>
    <row r="647" spans="1:32" s="157" customFormat="1" x14ac:dyDescent="0.25">
      <c r="A647" s="149" t="s">
        <v>2506</v>
      </c>
      <c r="B647" s="160" t="s">
        <v>4331</v>
      </c>
      <c r="C647" s="248">
        <v>44525</v>
      </c>
      <c r="D647" s="161">
        <v>164</v>
      </c>
      <c r="E647" s="160" t="s">
        <v>2512</v>
      </c>
      <c r="F647" s="161">
        <v>5042611967</v>
      </c>
      <c r="G647" s="160" t="s">
        <v>2572</v>
      </c>
      <c r="H647" s="160" t="s">
        <v>948</v>
      </c>
      <c r="I647" s="160" t="s">
        <v>3960</v>
      </c>
      <c r="J647" s="161">
        <v>19310</v>
      </c>
      <c r="K647" s="160" t="s">
        <v>2525</v>
      </c>
      <c r="L647" s="164">
        <v>18</v>
      </c>
      <c r="M647" s="322"/>
      <c r="N647" s="238"/>
      <c r="O647" s="238"/>
      <c r="P647" s="238"/>
      <c r="Q647" s="238"/>
      <c r="R647" s="238"/>
      <c r="S647" s="238"/>
      <c r="T647" s="238"/>
      <c r="U647" s="238"/>
      <c r="V647" s="238"/>
      <c r="W647" s="238"/>
      <c r="X647" s="236"/>
      <c r="Y647" s="236"/>
      <c r="Z647" s="236"/>
      <c r="AA647" s="236"/>
      <c r="AB647" s="238"/>
      <c r="AC647" s="238"/>
      <c r="AE647" s="156" t="e">
        <f>SUMIFS([5]HARGA!$B$2:$B$31,[5]HARGA!$A$2:$A$31,K647)</f>
        <v>#VALUE!</v>
      </c>
      <c r="AF647" s="156" t="e">
        <f t="shared" si="10"/>
        <v>#VALUE!</v>
      </c>
    </row>
    <row r="648" spans="1:32" s="157" customFormat="1" x14ac:dyDescent="0.25">
      <c r="A648" s="149" t="s">
        <v>2506</v>
      </c>
      <c r="B648" s="182" t="s">
        <v>4331</v>
      </c>
      <c r="C648" s="187">
        <v>44525</v>
      </c>
      <c r="D648" s="181">
        <v>164</v>
      </c>
      <c r="E648" s="182" t="s">
        <v>2512</v>
      </c>
      <c r="F648" s="181">
        <v>5042611967</v>
      </c>
      <c r="G648" s="182" t="s">
        <v>2572</v>
      </c>
      <c r="H648" s="182" t="s">
        <v>948</v>
      </c>
      <c r="I648" s="182" t="s">
        <v>3960</v>
      </c>
      <c r="J648" s="182" t="s">
        <v>2517</v>
      </c>
      <c r="K648" s="182" t="s">
        <v>2518</v>
      </c>
      <c r="L648" s="185">
        <v>1344</v>
      </c>
      <c r="M648" s="328"/>
      <c r="N648" s="238"/>
      <c r="O648" s="238"/>
      <c r="P648" s="238"/>
      <c r="Q648" s="238"/>
      <c r="R648" s="238"/>
      <c r="S648" s="238"/>
      <c r="T648" s="251">
        <v>1340</v>
      </c>
      <c r="U648" s="238"/>
      <c r="V648" s="238"/>
      <c r="W648" s="238"/>
      <c r="X648" s="237">
        <f>T648-L648</f>
        <v>-4</v>
      </c>
      <c r="Y648" s="236"/>
      <c r="Z648" s="236"/>
      <c r="AA648" s="236"/>
      <c r="AB648" s="238"/>
      <c r="AC648" s="238"/>
      <c r="AE648" s="156" t="e">
        <f>SUMIFS([5]HARGA!$B$2:$B$31,[5]HARGA!$A$2:$A$31,K648)</f>
        <v>#VALUE!</v>
      </c>
      <c r="AF648" s="156" t="e">
        <f t="shared" si="10"/>
        <v>#VALUE!</v>
      </c>
    </row>
    <row r="649" spans="1:32" s="157" customFormat="1" x14ac:dyDescent="0.25">
      <c r="A649" s="149" t="s">
        <v>2506</v>
      </c>
      <c r="B649" s="257" t="s">
        <v>4331</v>
      </c>
      <c r="C649" s="258">
        <v>44525</v>
      </c>
      <c r="D649" s="259">
        <v>164</v>
      </c>
      <c r="E649" s="257" t="s">
        <v>2512</v>
      </c>
      <c r="F649" s="259">
        <v>5042611967</v>
      </c>
      <c r="G649" s="257" t="s">
        <v>2572</v>
      </c>
      <c r="H649" s="257" t="s">
        <v>948</v>
      </c>
      <c r="I649" s="257" t="s">
        <v>3960</v>
      </c>
      <c r="J649" s="259">
        <v>33300</v>
      </c>
      <c r="K649" s="257" t="s">
        <v>65</v>
      </c>
      <c r="L649" s="260">
        <v>28</v>
      </c>
      <c r="M649" s="335"/>
      <c r="N649" s="263"/>
      <c r="O649" s="263"/>
      <c r="P649" s="263"/>
      <c r="Q649" s="263"/>
      <c r="R649" s="263"/>
      <c r="S649" s="263"/>
      <c r="T649" s="263"/>
      <c r="U649" s="263"/>
      <c r="V649" s="263"/>
      <c r="W649" s="263"/>
      <c r="X649" s="297"/>
      <c r="Y649" s="297"/>
      <c r="Z649" s="297"/>
      <c r="AA649" s="297"/>
      <c r="AB649" s="238"/>
      <c r="AC649" s="238"/>
      <c r="AE649" s="156" t="e">
        <f>SUMIFS([5]HARGA!$B$2:$B$31,[5]HARGA!$A$2:$A$31,K649)</f>
        <v>#VALUE!</v>
      </c>
      <c r="AF649" s="156" t="e">
        <f t="shared" si="10"/>
        <v>#VALUE!</v>
      </c>
    </row>
    <row r="650" spans="1:32" s="157" customFormat="1" x14ac:dyDescent="0.25">
      <c r="A650" s="160" t="s">
        <v>2506</v>
      </c>
      <c r="B650" s="182" t="s">
        <v>4334</v>
      </c>
      <c r="C650" s="187">
        <v>44525</v>
      </c>
      <c r="D650" s="182" t="s">
        <v>2531</v>
      </c>
      <c r="E650" s="182" t="s">
        <v>2532</v>
      </c>
      <c r="F650" s="182"/>
      <c r="G650" s="182" t="s">
        <v>417</v>
      </c>
      <c r="H650" s="182" t="s">
        <v>418</v>
      </c>
      <c r="I650" s="182" t="s">
        <v>3953</v>
      </c>
      <c r="J650" s="181">
        <v>74560</v>
      </c>
      <c r="K650" s="182" t="s">
        <v>377</v>
      </c>
      <c r="L650" s="185">
        <v>16</v>
      </c>
      <c r="M650" s="281">
        <v>44526</v>
      </c>
      <c r="N650" s="251" t="s">
        <v>417</v>
      </c>
      <c r="O650" s="245" t="s">
        <v>418</v>
      </c>
      <c r="P650" s="243" t="s">
        <v>4335</v>
      </c>
      <c r="Q650" s="243" t="s">
        <v>4034</v>
      </c>
      <c r="R650" s="315">
        <v>904021480007</v>
      </c>
      <c r="S650" s="243" t="s">
        <v>4336</v>
      </c>
      <c r="T650" s="238"/>
      <c r="U650" s="238"/>
      <c r="V650" s="238"/>
      <c r="W650" s="289">
        <v>16</v>
      </c>
      <c r="X650" s="236"/>
      <c r="Y650" s="236"/>
      <c r="Z650" s="236"/>
      <c r="AA650" s="237">
        <f>W650-L650</f>
        <v>0</v>
      </c>
      <c r="AB650" s="238"/>
      <c r="AC650" s="238"/>
      <c r="AE650" s="156" t="e">
        <f>SUMIFS([5]HARGA!$B$2:$B$31,[5]HARGA!$A$2:$A$31,K650)</f>
        <v>#VALUE!</v>
      </c>
      <c r="AF650" s="156" t="e">
        <f t="shared" si="10"/>
        <v>#VALUE!</v>
      </c>
    </row>
    <row r="651" spans="1:32" s="157" customFormat="1" x14ac:dyDescent="0.25">
      <c r="A651" s="160" t="s">
        <v>2506</v>
      </c>
      <c r="B651" s="182" t="s">
        <v>4334</v>
      </c>
      <c r="C651" s="187">
        <v>44525</v>
      </c>
      <c r="D651" s="182" t="s">
        <v>2531</v>
      </c>
      <c r="E651" s="182" t="s">
        <v>2532</v>
      </c>
      <c r="F651" s="182"/>
      <c r="G651" s="182" t="s">
        <v>417</v>
      </c>
      <c r="H651" s="182" t="s">
        <v>418</v>
      </c>
      <c r="I651" s="182" t="s">
        <v>3953</v>
      </c>
      <c r="J651" s="181">
        <v>29310</v>
      </c>
      <c r="K651" s="182" t="s">
        <v>2539</v>
      </c>
      <c r="L651" s="185">
        <v>16</v>
      </c>
      <c r="M651" s="328"/>
      <c r="N651" s="238"/>
      <c r="O651" s="238"/>
      <c r="P651" s="238"/>
      <c r="Q651" s="238"/>
      <c r="R651" s="238"/>
      <c r="S651" s="238"/>
      <c r="T651" s="238"/>
      <c r="U651" s="238"/>
      <c r="V651" s="238"/>
      <c r="W651" s="238"/>
      <c r="X651" s="236"/>
      <c r="Y651" s="236"/>
      <c r="Z651" s="236"/>
      <c r="AA651" s="236"/>
      <c r="AB651" s="238"/>
      <c r="AC651" s="238"/>
      <c r="AE651" s="156" t="e">
        <f>SUMIFS([5]HARGA!$B$2:$B$31,[5]HARGA!$A$2:$A$31,K651)</f>
        <v>#VALUE!</v>
      </c>
      <c r="AF651" s="156" t="e">
        <f t="shared" si="10"/>
        <v>#VALUE!</v>
      </c>
    </row>
    <row r="652" spans="1:32" s="157" customFormat="1" x14ac:dyDescent="0.25">
      <c r="A652" s="160" t="s">
        <v>2506</v>
      </c>
      <c r="B652" s="182" t="s">
        <v>4334</v>
      </c>
      <c r="C652" s="187">
        <v>44525</v>
      </c>
      <c r="D652" s="182" t="s">
        <v>2531</v>
      </c>
      <c r="E652" s="182" t="s">
        <v>2532</v>
      </c>
      <c r="F652" s="182"/>
      <c r="G652" s="182" t="s">
        <v>417</v>
      </c>
      <c r="H652" s="182" t="s">
        <v>418</v>
      </c>
      <c r="I652" s="182" t="s">
        <v>3953</v>
      </c>
      <c r="J652" s="182" t="s">
        <v>2534</v>
      </c>
      <c r="K652" s="182" t="s">
        <v>2535</v>
      </c>
      <c r="L652" s="185">
        <v>1344</v>
      </c>
      <c r="M652" s="328"/>
      <c r="N652" s="238"/>
      <c r="O652" s="238"/>
      <c r="P652" s="238"/>
      <c r="Q652" s="238"/>
      <c r="R652" s="238"/>
      <c r="S652" s="238"/>
      <c r="T652" s="238"/>
      <c r="U652" s="238"/>
      <c r="V652" s="289">
        <v>1344</v>
      </c>
      <c r="W652" s="236"/>
      <c r="X652" s="236"/>
      <c r="Y652" s="236"/>
      <c r="Z652" s="237">
        <f>V652-L652</f>
        <v>0</v>
      </c>
      <c r="AA652" s="236"/>
      <c r="AB652" s="238"/>
      <c r="AC652" s="238"/>
      <c r="AE652" s="156" t="e">
        <f>SUMIFS([5]HARGA!$B$2:$B$31,[5]HARGA!$A$2:$A$31,K652)</f>
        <v>#VALUE!</v>
      </c>
      <c r="AF652" s="156" t="e">
        <f t="shared" si="10"/>
        <v>#VALUE!</v>
      </c>
    </row>
    <row r="653" spans="1:32" s="157" customFormat="1" x14ac:dyDescent="0.25">
      <c r="A653" s="160" t="s">
        <v>2506</v>
      </c>
      <c r="B653" s="182" t="s">
        <v>4337</v>
      </c>
      <c r="C653" s="187">
        <v>44526</v>
      </c>
      <c r="D653" s="181">
        <v>164</v>
      </c>
      <c r="E653" s="182" t="s">
        <v>2512</v>
      </c>
      <c r="F653" s="181">
        <v>5042536937</v>
      </c>
      <c r="G653" s="182" t="s">
        <v>2556</v>
      </c>
      <c r="H653" s="182" t="s">
        <v>606</v>
      </c>
      <c r="I653" s="182" t="s">
        <v>3975</v>
      </c>
      <c r="J653" s="181">
        <v>33300</v>
      </c>
      <c r="K653" s="182" t="s">
        <v>65</v>
      </c>
      <c r="L653" s="185">
        <v>24</v>
      </c>
      <c r="M653" s="241">
        <v>44526</v>
      </c>
      <c r="N653" s="250" t="s">
        <v>605</v>
      </c>
      <c r="O653" s="250" t="s">
        <v>606</v>
      </c>
      <c r="P653" s="250"/>
      <c r="Q653" s="289" t="s">
        <v>3969</v>
      </c>
      <c r="R653" s="244">
        <v>5042536937</v>
      </c>
      <c r="S653" s="251">
        <v>6008213687</v>
      </c>
      <c r="T653" s="238"/>
      <c r="U653" s="238"/>
      <c r="V653" s="238"/>
      <c r="W653" s="236"/>
      <c r="X653" s="236"/>
      <c r="Y653" s="236"/>
      <c r="Z653" s="236"/>
      <c r="AA653" s="236"/>
      <c r="AB653" s="250" t="s">
        <v>4338</v>
      </c>
      <c r="AC653" s="238"/>
      <c r="AE653" s="156" t="e">
        <f>SUMIFS([5]HARGA!$B$2:$B$31,[5]HARGA!$A$2:$A$31,K653)</f>
        <v>#VALUE!</v>
      </c>
      <c r="AF653" s="156" t="e">
        <f t="shared" si="10"/>
        <v>#VALUE!</v>
      </c>
    </row>
    <row r="654" spans="1:32" s="157" customFormat="1" x14ac:dyDescent="0.25">
      <c r="A654" s="160"/>
      <c r="B654" s="182" t="s">
        <v>4337</v>
      </c>
      <c r="C654" s="187">
        <v>44526</v>
      </c>
      <c r="D654" s="181">
        <v>164</v>
      </c>
      <c r="E654" s="182" t="s">
        <v>2512</v>
      </c>
      <c r="F654" s="181">
        <v>5042536937</v>
      </c>
      <c r="G654" s="182" t="s">
        <v>2556</v>
      </c>
      <c r="H654" s="182" t="s">
        <v>606</v>
      </c>
      <c r="I654" s="182" t="s">
        <v>3975</v>
      </c>
      <c r="J654" s="182" t="s">
        <v>2517</v>
      </c>
      <c r="K654" s="182" t="s">
        <v>2518</v>
      </c>
      <c r="L654" s="185">
        <v>0</v>
      </c>
      <c r="M654" s="241"/>
      <c r="N654" s="250"/>
      <c r="O654" s="250"/>
      <c r="P654" s="250"/>
      <c r="Q654" s="289"/>
      <c r="R654" s="244"/>
      <c r="S654" s="251"/>
      <c r="T654" s="238">
        <v>1152</v>
      </c>
      <c r="U654" s="238"/>
      <c r="V654" s="238"/>
      <c r="W654" s="236"/>
      <c r="X654" s="237">
        <f>T654-L654</f>
        <v>1152</v>
      </c>
      <c r="Y654" s="236"/>
      <c r="Z654" s="238"/>
      <c r="AA654" s="238"/>
      <c r="AB654" s="238"/>
      <c r="AC654" s="238"/>
      <c r="AE654" s="156" t="e">
        <f>SUMIFS([5]HARGA!$B$2:$B$31,[5]HARGA!$A$2:$A$31,K654)</f>
        <v>#VALUE!</v>
      </c>
      <c r="AF654" s="156" t="e">
        <f t="shared" si="10"/>
        <v>#VALUE!</v>
      </c>
    </row>
    <row r="655" spans="1:32" s="157" customFormat="1" x14ac:dyDescent="0.25">
      <c r="A655" s="160"/>
      <c r="B655" s="182" t="s">
        <v>4337</v>
      </c>
      <c r="C655" s="187">
        <v>44526</v>
      </c>
      <c r="D655" s="181">
        <v>164</v>
      </c>
      <c r="E655" s="182" t="s">
        <v>2512</v>
      </c>
      <c r="F655" s="181">
        <v>5042536937</v>
      </c>
      <c r="G655" s="182" t="s">
        <v>2556</v>
      </c>
      <c r="H655" s="182" t="s">
        <v>606</v>
      </c>
      <c r="I655" s="182" t="s">
        <v>3975</v>
      </c>
      <c r="J655" s="182" t="s">
        <v>2517</v>
      </c>
      <c r="K655" s="182" t="s">
        <v>2518</v>
      </c>
      <c r="L655" s="185">
        <v>0</v>
      </c>
      <c r="M655" s="241">
        <v>44526</v>
      </c>
      <c r="N655" s="250" t="s">
        <v>605</v>
      </c>
      <c r="O655" s="250" t="s">
        <v>606</v>
      </c>
      <c r="P655" s="303" t="s">
        <v>4339</v>
      </c>
      <c r="Q655" s="289"/>
      <c r="R655" s="244"/>
      <c r="S655" s="251">
        <v>6008213687</v>
      </c>
      <c r="T655" s="238">
        <v>-1152</v>
      </c>
      <c r="U655" s="238"/>
      <c r="V655" s="238"/>
      <c r="W655" s="236"/>
      <c r="X655" s="237">
        <f>T655-L655</f>
        <v>-1152</v>
      </c>
      <c r="Y655" s="236"/>
      <c r="Z655" s="238"/>
      <c r="AA655" s="238"/>
      <c r="AB655" s="238" t="s">
        <v>4340</v>
      </c>
      <c r="AC655" s="238"/>
      <c r="AE655" s="156" t="e">
        <f>SUMIFS([5]HARGA!$B$2:$B$31,[5]HARGA!$A$2:$A$31,K655)</f>
        <v>#VALUE!</v>
      </c>
      <c r="AF655" s="156" t="e">
        <f t="shared" si="10"/>
        <v>#VALUE!</v>
      </c>
    </row>
    <row r="656" spans="1:32" s="157" customFormat="1" x14ac:dyDescent="0.25">
      <c r="A656" s="160" t="s">
        <v>2506</v>
      </c>
      <c r="B656" s="182" t="s">
        <v>3978</v>
      </c>
      <c r="C656" s="187">
        <v>44526</v>
      </c>
      <c r="D656" s="181">
        <v>118</v>
      </c>
      <c r="E656" s="182" t="s">
        <v>2541</v>
      </c>
      <c r="F656" s="182"/>
      <c r="G656" s="182" t="s">
        <v>458</v>
      </c>
      <c r="H656" s="182" t="s">
        <v>459</v>
      </c>
      <c r="I656" s="182" t="s">
        <v>3977</v>
      </c>
      <c r="J656" s="181">
        <v>10116</v>
      </c>
      <c r="K656" s="182" t="s">
        <v>279</v>
      </c>
      <c r="L656" s="185">
        <v>24</v>
      </c>
      <c r="M656" s="187" t="s">
        <v>3976</v>
      </c>
      <c r="N656" s="187">
        <v>44526</v>
      </c>
      <c r="O656" s="238"/>
      <c r="P656" s="238"/>
      <c r="Q656" s="238"/>
      <c r="R656" s="238"/>
      <c r="S656" s="238"/>
      <c r="T656" s="238"/>
      <c r="U656" s="238"/>
      <c r="V656" s="238"/>
      <c r="W656" s="236"/>
      <c r="X656" s="236"/>
      <c r="Y656" s="236"/>
      <c r="Z656" s="238"/>
      <c r="AA656" s="238"/>
      <c r="AB656" s="238"/>
      <c r="AC656" s="238"/>
      <c r="AE656" s="156" t="e">
        <f>SUMIFS([5]HARGA!$B$2:$B$31,[5]HARGA!$A$2:$A$31,K656)</f>
        <v>#VALUE!</v>
      </c>
      <c r="AF656" s="156" t="e">
        <f t="shared" si="10"/>
        <v>#VALUE!</v>
      </c>
    </row>
    <row r="657" spans="1:32" s="157" customFormat="1" x14ac:dyDescent="0.25">
      <c r="A657" s="160" t="s">
        <v>2506</v>
      </c>
      <c r="B657" s="182" t="s">
        <v>4341</v>
      </c>
      <c r="C657" s="187">
        <v>44526</v>
      </c>
      <c r="D657" s="181">
        <v>164</v>
      </c>
      <c r="E657" s="182" t="s">
        <v>2512</v>
      </c>
      <c r="F657" s="181">
        <v>5042603106</v>
      </c>
      <c r="G657" s="182" t="s">
        <v>629</v>
      </c>
      <c r="H657" s="182" t="s">
        <v>630</v>
      </c>
      <c r="I657" s="182" t="s">
        <v>3983</v>
      </c>
      <c r="J657" s="181">
        <v>74559</v>
      </c>
      <c r="K657" s="182" t="s">
        <v>2524</v>
      </c>
      <c r="L657" s="185">
        <v>15</v>
      </c>
      <c r="M657" s="241">
        <v>44527</v>
      </c>
      <c r="N657" s="250" t="s">
        <v>629</v>
      </c>
      <c r="O657" s="250" t="s">
        <v>630</v>
      </c>
      <c r="P657" s="250"/>
      <c r="Q657" s="289" t="s">
        <v>3980</v>
      </c>
      <c r="R657" s="244">
        <v>5042603106</v>
      </c>
      <c r="S657" s="251">
        <v>6008215163</v>
      </c>
      <c r="T657" s="238"/>
      <c r="U657" s="251">
        <v>15</v>
      </c>
      <c r="V657" s="238"/>
      <c r="W657" s="238"/>
      <c r="X657" s="238"/>
      <c r="Y657" s="253">
        <f>U657-L657</f>
        <v>0</v>
      </c>
      <c r="Z657" s="238"/>
      <c r="AA657" s="238"/>
      <c r="AB657" s="238"/>
      <c r="AC657" s="238"/>
      <c r="AE657" s="156" t="e">
        <f>SUMIFS([5]HARGA!$B$2:$B$31,[5]HARGA!$A$2:$A$31,K657)</f>
        <v>#VALUE!</v>
      </c>
      <c r="AF657" s="156" t="e">
        <f t="shared" si="10"/>
        <v>#VALUE!</v>
      </c>
    </row>
    <row r="658" spans="1:32" s="157" customFormat="1" x14ac:dyDescent="0.25">
      <c r="A658" s="160" t="s">
        <v>2506</v>
      </c>
      <c r="B658" s="182" t="s">
        <v>4341</v>
      </c>
      <c r="C658" s="187">
        <v>44526</v>
      </c>
      <c r="D658" s="181">
        <v>164</v>
      </c>
      <c r="E658" s="182" t="s">
        <v>2512</v>
      </c>
      <c r="F658" s="181">
        <v>5042603106</v>
      </c>
      <c r="G658" s="182" t="s">
        <v>629</v>
      </c>
      <c r="H658" s="182" t="s">
        <v>630</v>
      </c>
      <c r="I658" s="182" t="s">
        <v>3983</v>
      </c>
      <c r="J658" s="181">
        <v>19310</v>
      </c>
      <c r="K658" s="182" t="s">
        <v>2525</v>
      </c>
      <c r="L658" s="185">
        <v>15</v>
      </c>
      <c r="M658" s="322"/>
      <c r="N658" s="238"/>
      <c r="O658" s="238"/>
      <c r="P658" s="238"/>
      <c r="Q658" s="238"/>
      <c r="R658" s="238"/>
      <c r="S658" s="238"/>
      <c r="T658" s="238"/>
      <c r="U658" s="238"/>
      <c r="V658" s="238"/>
      <c r="W658" s="238"/>
      <c r="X658" s="238"/>
      <c r="Y658" s="238"/>
      <c r="Z658" s="238"/>
      <c r="AA658" s="238"/>
      <c r="AB658" s="238"/>
      <c r="AC658" s="238"/>
      <c r="AE658" s="156" t="e">
        <f>SUMIFS([5]HARGA!$B$2:$B$31,[5]HARGA!$A$2:$A$31,K658)</f>
        <v>#VALUE!</v>
      </c>
      <c r="AF658" s="156" t="e">
        <f t="shared" si="10"/>
        <v>#VALUE!</v>
      </c>
    </row>
    <row r="659" spans="1:32" s="157" customFormat="1" x14ac:dyDescent="0.25">
      <c r="A659" s="160" t="s">
        <v>2506</v>
      </c>
      <c r="B659" s="182" t="s">
        <v>4341</v>
      </c>
      <c r="C659" s="187">
        <v>44526</v>
      </c>
      <c r="D659" s="181">
        <v>164</v>
      </c>
      <c r="E659" s="182" t="s">
        <v>2512</v>
      </c>
      <c r="F659" s="181">
        <v>5042603106</v>
      </c>
      <c r="G659" s="182" t="s">
        <v>629</v>
      </c>
      <c r="H659" s="182" t="s">
        <v>630</v>
      </c>
      <c r="I659" s="182" t="s">
        <v>3983</v>
      </c>
      <c r="J659" s="182" t="s">
        <v>2517</v>
      </c>
      <c r="K659" s="182" t="s">
        <v>2518</v>
      </c>
      <c r="L659" s="185">
        <v>1152</v>
      </c>
      <c r="M659" s="328"/>
      <c r="N659" s="236"/>
      <c r="O659" s="238"/>
      <c r="P659" s="238"/>
      <c r="Q659" s="238"/>
      <c r="R659" s="238"/>
      <c r="S659" s="238"/>
      <c r="T659" s="251">
        <v>1152</v>
      </c>
      <c r="U659" s="238"/>
      <c r="V659" s="238"/>
      <c r="W659" s="238"/>
      <c r="X659" s="253">
        <f>T659-L659</f>
        <v>0</v>
      </c>
      <c r="Y659" s="238"/>
      <c r="Z659" s="238"/>
      <c r="AA659" s="238"/>
      <c r="AB659" s="238"/>
      <c r="AC659" s="238"/>
      <c r="AE659" s="156" t="e">
        <f>SUMIFS([5]HARGA!$B$2:$B$31,[5]HARGA!$A$2:$A$31,K659)</f>
        <v>#VALUE!</v>
      </c>
      <c r="AF659" s="156" t="e">
        <f t="shared" si="10"/>
        <v>#VALUE!</v>
      </c>
    </row>
    <row r="660" spans="1:32" s="157" customFormat="1" x14ac:dyDescent="0.25">
      <c r="A660" s="160" t="s">
        <v>2506</v>
      </c>
      <c r="B660" s="182" t="s">
        <v>4341</v>
      </c>
      <c r="C660" s="187">
        <v>44526</v>
      </c>
      <c r="D660" s="181">
        <v>164</v>
      </c>
      <c r="E660" s="182" t="s">
        <v>2512</v>
      </c>
      <c r="F660" s="181">
        <v>5042603106</v>
      </c>
      <c r="G660" s="182" t="s">
        <v>629</v>
      </c>
      <c r="H660" s="182" t="s">
        <v>630</v>
      </c>
      <c r="I660" s="182" t="s">
        <v>3983</v>
      </c>
      <c r="J660" s="181">
        <v>33300</v>
      </c>
      <c r="K660" s="182" t="s">
        <v>65</v>
      </c>
      <c r="L660" s="185">
        <v>24</v>
      </c>
      <c r="M660" s="328"/>
      <c r="N660" s="236"/>
      <c r="O660" s="238"/>
      <c r="P660" s="238"/>
      <c r="Q660" s="238"/>
      <c r="R660" s="238"/>
      <c r="S660" s="238"/>
      <c r="T660" s="238"/>
      <c r="U660" s="238"/>
      <c r="V660" s="238"/>
      <c r="W660" s="238"/>
      <c r="X660" s="238"/>
      <c r="Y660" s="238"/>
      <c r="Z660" s="238"/>
      <c r="AA660" s="238"/>
      <c r="AB660" s="238"/>
      <c r="AC660" s="238"/>
      <c r="AE660" s="156" t="e">
        <f>SUMIFS([5]HARGA!$B$2:$B$31,[5]HARGA!$A$2:$A$31,K660)</f>
        <v>#VALUE!</v>
      </c>
      <c r="AF660" s="156" t="e">
        <f t="shared" si="10"/>
        <v>#VALUE!</v>
      </c>
    </row>
    <row r="661" spans="1:32" s="157" customFormat="1" x14ac:dyDescent="0.25">
      <c r="A661" s="149" t="s">
        <v>2506</v>
      </c>
      <c r="B661" s="266" t="s">
        <v>3993</v>
      </c>
      <c r="C661" s="267">
        <v>44526</v>
      </c>
      <c r="D661" s="268">
        <v>118</v>
      </c>
      <c r="E661" s="266" t="s">
        <v>2541</v>
      </c>
      <c r="F661" s="268">
        <v>5042634264</v>
      </c>
      <c r="G661" s="266" t="s">
        <v>833</v>
      </c>
      <c r="H661" s="266" t="s">
        <v>834</v>
      </c>
      <c r="I661" s="266" t="s">
        <v>3992</v>
      </c>
      <c r="J661" s="268">
        <v>10116</v>
      </c>
      <c r="K661" s="266" t="s">
        <v>279</v>
      </c>
      <c r="L661" s="269">
        <v>32</v>
      </c>
      <c r="M661" s="284" t="s">
        <v>3988</v>
      </c>
      <c r="N661" s="284">
        <v>44526</v>
      </c>
      <c r="O661" s="271"/>
      <c r="P661" s="271"/>
      <c r="Q661" s="271"/>
      <c r="R661" s="271"/>
      <c r="S661" s="271"/>
      <c r="T661" s="271"/>
      <c r="U661" s="271"/>
      <c r="V661" s="271"/>
      <c r="W661" s="271"/>
      <c r="X661" s="271"/>
      <c r="Y661" s="271"/>
      <c r="Z661" s="271"/>
      <c r="AA661" s="271"/>
      <c r="AB661" s="238"/>
      <c r="AC661" s="238"/>
      <c r="AE661" s="156" t="e">
        <f>SUMIFS([5]HARGA!$B$2:$B$31,[5]HARGA!$A$2:$A$31,K661)</f>
        <v>#VALUE!</v>
      </c>
      <c r="AF661" s="156" t="e">
        <f t="shared" ref="AF661:AF714" si="11">AE661*L661</f>
        <v>#VALUE!</v>
      </c>
    </row>
    <row r="662" spans="1:32" s="157" customFormat="1" x14ac:dyDescent="0.25">
      <c r="A662" s="149" t="s">
        <v>2506</v>
      </c>
      <c r="B662" s="160" t="s">
        <v>4342</v>
      </c>
      <c r="C662" s="248">
        <v>44526</v>
      </c>
      <c r="D662" s="161">
        <v>164</v>
      </c>
      <c r="E662" s="160" t="s">
        <v>2512</v>
      </c>
      <c r="F662" s="161">
        <v>5042618387</v>
      </c>
      <c r="G662" s="160" t="s">
        <v>2158</v>
      </c>
      <c r="H662" s="160" t="s">
        <v>82</v>
      </c>
      <c r="I662" s="160" t="s">
        <v>4000</v>
      </c>
      <c r="J662" s="161">
        <v>74559</v>
      </c>
      <c r="K662" s="160" t="s">
        <v>2524</v>
      </c>
      <c r="L662" s="164">
        <v>18</v>
      </c>
      <c r="M662" s="249">
        <v>44530</v>
      </c>
      <c r="N662" s="250" t="s">
        <v>2158</v>
      </c>
      <c r="O662" s="250" t="s">
        <v>82</v>
      </c>
      <c r="P662" s="250"/>
      <c r="Q662" s="251">
        <v>21111900495</v>
      </c>
      <c r="R662" s="251">
        <v>5042618387</v>
      </c>
      <c r="S662" s="251">
        <v>6008216194</v>
      </c>
      <c r="U662" s="251">
        <v>18</v>
      </c>
      <c r="V662" s="238"/>
      <c r="W662" s="238"/>
      <c r="X662" s="238"/>
      <c r="Y662" s="253">
        <f>U662-L662</f>
        <v>0</v>
      </c>
      <c r="Z662" s="238"/>
      <c r="AA662" s="238"/>
      <c r="AB662" s="238"/>
      <c r="AC662" s="238"/>
      <c r="AE662" s="156" t="e">
        <f>SUMIFS([5]HARGA!$B$2:$B$31,[5]HARGA!$A$2:$A$31,K662)</f>
        <v>#VALUE!</v>
      </c>
      <c r="AF662" s="156" t="e">
        <f t="shared" si="11"/>
        <v>#VALUE!</v>
      </c>
    </row>
    <row r="663" spans="1:32" s="157" customFormat="1" x14ac:dyDescent="0.25">
      <c r="A663" s="149" t="s">
        <v>2506</v>
      </c>
      <c r="B663" s="160" t="s">
        <v>4342</v>
      </c>
      <c r="C663" s="248">
        <v>44526</v>
      </c>
      <c r="D663" s="161">
        <v>164</v>
      </c>
      <c r="E663" s="160" t="s">
        <v>2512</v>
      </c>
      <c r="F663" s="161">
        <v>5042618387</v>
      </c>
      <c r="G663" s="160" t="s">
        <v>2158</v>
      </c>
      <c r="H663" s="160" t="s">
        <v>82</v>
      </c>
      <c r="I663" s="160" t="s">
        <v>4000</v>
      </c>
      <c r="J663" s="161">
        <v>19310</v>
      </c>
      <c r="K663" s="160" t="s">
        <v>2525</v>
      </c>
      <c r="L663" s="164">
        <v>18</v>
      </c>
      <c r="M663" s="328"/>
      <c r="N663" s="236"/>
      <c r="O663" s="238"/>
      <c r="P663" s="238"/>
      <c r="Q663" s="238"/>
      <c r="R663" s="238"/>
      <c r="S663" s="238"/>
      <c r="T663" s="238"/>
      <c r="U663" s="238"/>
      <c r="V663" s="238"/>
      <c r="W663" s="238"/>
      <c r="X663" s="238"/>
      <c r="Y663" s="238"/>
      <c r="Z663" s="238"/>
      <c r="AA663" s="238"/>
      <c r="AB663" s="238"/>
      <c r="AC663" s="238"/>
      <c r="AE663" s="156" t="e">
        <f>SUMIFS([5]HARGA!$B$2:$B$31,[5]HARGA!$A$2:$A$31,K663)</f>
        <v>#VALUE!</v>
      </c>
      <c r="AF663" s="156" t="e">
        <f t="shared" si="11"/>
        <v>#VALUE!</v>
      </c>
    </row>
    <row r="664" spans="1:32" s="157" customFormat="1" x14ac:dyDescent="0.25">
      <c r="A664" s="149" t="s">
        <v>2506</v>
      </c>
      <c r="B664" s="160" t="s">
        <v>4342</v>
      </c>
      <c r="C664" s="248">
        <v>44526</v>
      </c>
      <c r="D664" s="161">
        <v>164</v>
      </c>
      <c r="E664" s="160" t="s">
        <v>2512</v>
      </c>
      <c r="F664" s="161">
        <v>5042618387</v>
      </c>
      <c r="G664" s="160" t="s">
        <v>2158</v>
      </c>
      <c r="H664" s="160" t="s">
        <v>82</v>
      </c>
      <c r="I664" s="160" t="s">
        <v>4000</v>
      </c>
      <c r="J664" s="160" t="s">
        <v>2517</v>
      </c>
      <c r="K664" s="160" t="s">
        <v>2518</v>
      </c>
      <c r="L664" s="164">
        <v>1152</v>
      </c>
      <c r="M664" s="328"/>
      <c r="N664" s="236"/>
      <c r="O664" s="238"/>
      <c r="P664" s="238"/>
      <c r="Q664" s="238"/>
      <c r="R664" s="238"/>
      <c r="S664" s="238"/>
      <c r="T664" s="251">
        <v>1152</v>
      </c>
      <c r="U664" s="238"/>
      <c r="V664" s="238"/>
      <c r="W664" s="238"/>
      <c r="X664" s="253">
        <f>T664-L664</f>
        <v>0</v>
      </c>
      <c r="Y664" s="238"/>
      <c r="Z664" s="238"/>
      <c r="AA664" s="238"/>
      <c r="AB664" s="238"/>
      <c r="AC664" s="238"/>
      <c r="AE664" s="156" t="e">
        <f>SUMIFS([5]HARGA!$B$2:$B$31,[5]HARGA!$A$2:$A$31,K664)</f>
        <v>#VALUE!</v>
      </c>
      <c r="AF664" s="156" t="e">
        <f t="shared" si="11"/>
        <v>#VALUE!</v>
      </c>
    </row>
    <row r="665" spans="1:32" s="157" customFormat="1" x14ac:dyDescent="0.25">
      <c r="A665" s="149" t="s">
        <v>2506</v>
      </c>
      <c r="B665" s="160" t="s">
        <v>4342</v>
      </c>
      <c r="C665" s="248">
        <v>44526</v>
      </c>
      <c r="D665" s="161">
        <v>164</v>
      </c>
      <c r="E665" s="160" t="s">
        <v>2512</v>
      </c>
      <c r="F665" s="161">
        <v>5042618387</v>
      </c>
      <c r="G665" s="160" t="s">
        <v>2158</v>
      </c>
      <c r="H665" s="160" t="s">
        <v>82</v>
      </c>
      <c r="I665" s="160" t="s">
        <v>4000</v>
      </c>
      <c r="J665" s="161">
        <v>33300</v>
      </c>
      <c r="K665" s="160" t="s">
        <v>65</v>
      </c>
      <c r="L665" s="164">
        <v>24</v>
      </c>
      <c r="M665" s="328"/>
      <c r="N665" s="236"/>
      <c r="O665" s="238"/>
      <c r="P665" s="238"/>
      <c r="Q665" s="238"/>
      <c r="R665" s="238"/>
      <c r="S665" s="238"/>
      <c r="T665" s="238"/>
      <c r="U665" s="238"/>
      <c r="V665" s="238"/>
      <c r="W665" s="238"/>
      <c r="X665" s="238"/>
      <c r="Y665" s="238"/>
      <c r="Z665" s="238"/>
      <c r="AA665" s="238"/>
      <c r="AB665" s="238"/>
      <c r="AC665" s="238"/>
      <c r="AE665" s="156" t="e">
        <f>SUMIFS([5]HARGA!$B$2:$B$31,[5]HARGA!$A$2:$A$31,K665)</f>
        <v>#VALUE!</v>
      </c>
      <c r="AF665" s="156" t="e">
        <f t="shared" si="11"/>
        <v>#VALUE!</v>
      </c>
    </row>
    <row r="666" spans="1:32" s="157" customFormat="1" x14ac:dyDescent="0.25">
      <c r="A666" s="149" t="s">
        <v>2506</v>
      </c>
      <c r="B666" s="160" t="s">
        <v>4007</v>
      </c>
      <c r="C666" s="248">
        <v>44526</v>
      </c>
      <c r="D666" s="161">
        <v>118</v>
      </c>
      <c r="E666" s="160" t="s">
        <v>2541</v>
      </c>
      <c r="F666" s="161">
        <v>5042632531</v>
      </c>
      <c r="G666" s="160" t="s">
        <v>4002</v>
      </c>
      <c r="H666" s="160" t="s">
        <v>825</v>
      </c>
      <c r="I666" s="160" t="s">
        <v>4006</v>
      </c>
      <c r="J666" s="161">
        <v>10116</v>
      </c>
      <c r="K666" s="160" t="s">
        <v>279</v>
      </c>
      <c r="L666" s="164">
        <v>32</v>
      </c>
      <c r="M666" s="187" t="s">
        <v>4001</v>
      </c>
      <c r="N666" s="187">
        <v>44526</v>
      </c>
      <c r="O666" s="238"/>
      <c r="P666" s="238"/>
      <c r="Q666" s="238"/>
      <c r="R666" s="238"/>
      <c r="S666" s="238"/>
      <c r="T666" s="238"/>
      <c r="U666" s="238"/>
      <c r="V666" s="238"/>
      <c r="W666" s="238"/>
      <c r="X666" s="238"/>
      <c r="Y666" s="238"/>
      <c r="Z666" s="238"/>
      <c r="AA666" s="238"/>
      <c r="AB666" s="238"/>
      <c r="AC666" s="238"/>
      <c r="AE666" s="156" t="e">
        <f>SUMIFS([5]HARGA!$B$2:$B$31,[5]HARGA!$A$2:$A$31,K666)</f>
        <v>#VALUE!</v>
      </c>
      <c r="AF666" s="156" t="e">
        <f t="shared" si="11"/>
        <v>#VALUE!</v>
      </c>
    </row>
    <row r="667" spans="1:32" s="157" customFormat="1" x14ac:dyDescent="0.25">
      <c r="A667" s="149" t="s">
        <v>2506</v>
      </c>
      <c r="B667" s="160" t="s">
        <v>4343</v>
      </c>
      <c r="C667" s="248">
        <v>44526</v>
      </c>
      <c r="D667" s="161">
        <v>164</v>
      </c>
      <c r="E667" s="160" t="s">
        <v>2512</v>
      </c>
      <c r="F667" s="161">
        <v>5042622810</v>
      </c>
      <c r="G667" s="160" t="s">
        <v>983</v>
      </c>
      <c r="H667" s="160" t="s">
        <v>984</v>
      </c>
      <c r="I667" s="160" t="s">
        <v>4011</v>
      </c>
      <c r="J667" s="161">
        <v>74559</v>
      </c>
      <c r="K667" s="160" t="s">
        <v>2524</v>
      </c>
      <c r="L667" s="164">
        <v>24</v>
      </c>
      <c r="M667" s="249">
        <v>44527</v>
      </c>
      <c r="N667" s="250" t="s">
        <v>4139</v>
      </c>
      <c r="O667" s="250" t="s">
        <v>984</v>
      </c>
      <c r="P667" s="250"/>
      <c r="Q667" s="282" t="s">
        <v>4009</v>
      </c>
      <c r="R667" s="300">
        <v>5042622810</v>
      </c>
      <c r="S667" s="251">
        <v>6008215165</v>
      </c>
      <c r="U667" s="251">
        <v>24</v>
      </c>
      <c r="V667" s="238"/>
      <c r="W667" s="238"/>
      <c r="X667" s="238"/>
      <c r="Y667" s="253">
        <f>U667-L667</f>
        <v>0</v>
      </c>
      <c r="Z667" s="238"/>
      <c r="AA667" s="238"/>
      <c r="AB667" s="238"/>
      <c r="AC667" s="238"/>
      <c r="AE667" s="156" t="e">
        <f>SUMIFS([5]HARGA!$B$2:$B$31,[5]HARGA!$A$2:$A$31,K667)</f>
        <v>#VALUE!</v>
      </c>
      <c r="AF667" s="156" t="e">
        <f t="shared" si="11"/>
        <v>#VALUE!</v>
      </c>
    </row>
    <row r="668" spans="1:32" s="157" customFormat="1" x14ac:dyDescent="0.25">
      <c r="A668" s="149" t="s">
        <v>2506</v>
      </c>
      <c r="B668" s="160" t="s">
        <v>4343</v>
      </c>
      <c r="C668" s="248">
        <v>44526</v>
      </c>
      <c r="D668" s="161">
        <v>164</v>
      </c>
      <c r="E668" s="160" t="s">
        <v>2512</v>
      </c>
      <c r="F668" s="161">
        <v>5042622810</v>
      </c>
      <c r="G668" s="160" t="s">
        <v>983</v>
      </c>
      <c r="H668" s="160" t="s">
        <v>984</v>
      </c>
      <c r="I668" s="160" t="s">
        <v>4011</v>
      </c>
      <c r="J668" s="161">
        <v>19310</v>
      </c>
      <c r="K668" s="160" t="s">
        <v>2525</v>
      </c>
      <c r="L668" s="164">
        <v>24</v>
      </c>
      <c r="M668" s="328"/>
      <c r="N668" s="236"/>
      <c r="O668" s="238"/>
      <c r="P668" s="238"/>
      <c r="Q668" s="238"/>
      <c r="R668" s="238"/>
      <c r="S668" s="238"/>
      <c r="T668" s="238"/>
      <c r="U668" s="238"/>
      <c r="V668" s="238"/>
      <c r="W668" s="238"/>
      <c r="X668" s="238"/>
      <c r="Y668" s="238"/>
      <c r="Z668" s="238"/>
      <c r="AA668" s="238"/>
      <c r="AB668" s="238"/>
      <c r="AC668" s="238"/>
      <c r="AE668" s="156" t="e">
        <f>SUMIFS([5]HARGA!$B$2:$B$31,[5]HARGA!$A$2:$A$31,K668)</f>
        <v>#VALUE!</v>
      </c>
      <c r="AF668" s="156" t="e">
        <f t="shared" si="11"/>
        <v>#VALUE!</v>
      </c>
    </row>
    <row r="669" spans="1:32" s="157" customFormat="1" x14ac:dyDescent="0.25">
      <c r="A669" s="149" t="s">
        <v>2506</v>
      </c>
      <c r="B669" s="160" t="s">
        <v>4343</v>
      </c>
      <c r="C669" s="248">
        <v>44526</v>
      </c>
      <c r="D669" s="161">
        <v>164</v>
      </c>
      <c r="E669" s="160" t="s">
        <v>2512</v>
      </c>
      <c r="F669" s="161">
        <v>5042622810</v>
      </c>
      <c r="G669" s="160" t="s">
        <v>983</v>
      </c>
      <c r="H669" s="160" t="s">
        <v>984</v>
      </c>
      <c r="I669" s="160" t="s">
        <v>4011</v>
      </c>
      <c r="J669" s="160" t="s">
        <v>2517</v>
      </c>
      <c r="K669" s="160" t="s">
        <v>2518</v>
      </c>
      <c r="L669" s="164">
        <v>1152</v>
      </c>
      <c r="M669" s="328"/>
      <c r="N669" s="236"/>
      <c r="O669" s="238"/>
      <c r="P669" s="238"/>
      <c r="Q669" s="238"/>
      <c r="R669" s="238"/>
      <c r="S669" s="238"/>
      <c r="T669" s="251">
        <v>1152</v>
      </c>
      <c r="U669" s="238"/>
      <c r="V669" s="238"/>
      <c r="W669" s="238"/>
      <c r="X669" s="253">
        <f>T669-L669</f>
        <v>0</v>
      </c>
      <c r="Y669" s="238"/>
      <c r="Z669" s="238"/>
      <c r="AA669" s="238"/>
      <c r="AB669" s="238"/>
      <c r="AC669" s="238"/>
      <c r="AE669" s="156" t="e">
        <f>SUMIFS([5]HARGA!$B$2:$B$31,[5]HARGA!$A$2:$A$31,K669)</f>
        <v>#VALUE!</v>
      </c>
      <c r="AF669" s="156" t="e">
        <f t="shared" si="11"/>
        <v>#VALUE!</v>
      </c>
    </row>
    <row r="670" spans="1:32" s="157" customFormat="1" x14ac:dyDescent="0.25">
      <c r="A670" s="149" t="s">
        <v>2506</v>
      </c>
      <c r="B670" s="160" t="s">
        <v>4343</v>
      </c>
      <c r="C670" s="248">
        <v>44526</v>
      </c>
      <c r="D670" s="161">
        <v>164</v>
      </c>
      <c r="E670" s="160" t="s">
        <v>2512</v>
      </c>
      <c r="F670" s="161">
        <v>5042622810</v>
      </c>
      <c r="G670" s="160" t="s">
        <v>983</v>
      </c>
      <c r="H670" s="160" t="s">
        <v>984</v>
      </c>
      <c r="I670" s="160" t="s">
        <v>4011</v>
      </c>
      <c r="J670" s="161">
        <v>33300</v>
      </c>
      <c r="K670" s="160" t="s">
        <v>65</v>
      </c>
      <c r="L670" s="164">
        <v>24</v>
      </c>
      <c r="M670" s="328"/>
      <c r="N670" s="236"/>
      <c r="O670" s="238"/>
      <c r="P670" s="238"/>
      <c r="Q670" s="238"/>
      <c r="R670" s="238"/>
      <c r="S670" s="238"/>
      <c r="T670" s="238"/>
      <c r="U670" s="238"/>
      <c r="V670" s="238"/>
      <c r="W670" s="238"/>
      <c r="X670" s="238"/>
      <c r="Y670" s="238"/>
      <c r="Z670" s="238"/>
      <c r="AA670" s="238"/>
      <c r="AB670" s="238"/>
      <c r="AC670" s="238"/>
      <c r="AE670" s="156" t="e">
        <f>SUMIFS([5]HARGA!$B$2:$B$31,[5]HARGA!$A$2:$A$31,K670)</f>
        <v>#VALUE!</v>
      </c>
      <c r="AF670" s="156" t="e">
        <f t="shared" si="11"/>
        <v>#VALUE!</v>
      </c>
    </row>
    <row r="671" spans="1:32" s="157" customFormat="1" x14ac:dyDescent="0.25">
      <c r="A671" s="149" t="s">
        <v>2506</v>
      </c>
      <c r="B671" s="160" t="s">
        <v>4344</v>
      </c>
      <c r="C671" s="248">
        <v>44527</v>
      </c>
      <c r="D671" s="161">
        <v>118</v>
      </c>
      <c r="E671" s="160" t="s">
        <v>2541</v>
      </c>
      <c r="F671" s="161">
        <v>5042636743</v>
      </c>
      <c r="G671" s="160" t="s">
        <v>1141</v>
      </c>
      <c r="H671" s="160" t="s">
        <v>1142</v>
      </c>
      <c r="I671" s="160" t="s">
        <v>4015</v>
      </c>
      <c r="J671" s="161">
        <v>10116</v>
      </c>
      <c r="K671" s="160" t="s">
        <v>279</v>
      </c>
      <c r="L671" s="164">
        <v>32</v>
      </c>
      <c r="M671" s="187" t="s">
        <v>4012</v>
      </c>
      <c r="N671" s="187">
        <v>44527</v>
      </c>
      <c r="O671" s="238"/>
      <c r="P671" s="238"/>
      <c r="Q671" s="238"/>
      <c r="R671" s="238"/>
      <c r="S671" s="238"/>
      <c r="T671" s="238"/>
      <c r="U671" s="238"/>
      <c r="V671" s="238"/>
      <c r="W671" s="238"/>
      <c r="X671" s="238"/>
      <c r="Y671" s="238"/>
      <c r="Z671" s="238"/>
      <c r="AA671" s="238"/>
      <c r="AB671" s="238"/>
      <c r="AC671" s="238"/>
      <c r="AE671" s="156" t="e">
        <f>SUMIFS([5]HARGA!$B$2:$B$31,[5]HARGA!$A$2:$A$31,K671)</f>
        <v>#VALUE!</v>
      </c>
      <c r="AF671" s="156" t="e">
        <f t="shared" si="11"/>
        <v>#VALUE!</v>
      </c>
    </row>
    <row r="672" spans="1:32" s="157" customFormat="1" x14ac:dyDescent="0.25">
      <c r="A672" s="149" t="s">
        <v>2506</v>
      </c>
      <c r="B672" s="160" t="s">
        <v>4345</v>
      </c>
      <c r="C672" s="248">
        <v>44527</v>
      </c>
      <c r="D672" s="161">
        <v>164</v>
      </c>
      <c r="E672" s="160" t="s">
        <v>2512</v>
      </c>
      <c r="F672" s="161">
        <v>5042626151</v>
      </c>
      <c r="G672" s="160" t="s">
        <v>218</v>
      </c>
      <c r="H672" s="160" t="s">
        <v>219</v>
      </c>
      <c r="I672" s="160" t="s">
        <v>4023</v>
      </c>
      <c r="J672" s="161">
        <v>74559</v>
      </c>
      <c r="K672" s="160" t="s">
        <v>2524</v>
      </c>
      <c r="L672" s="164">
        <v>18</v>
      </c>
      <c r="M672" s="299">
        <v>44527</v>
      </c>
      <c r="N672" s="160" t="s">
        <v>218</v>
      </c>
      <c r="O672" s="160" t="s">
        <v>219</v>
      </c>
      <c r="P672" s="238"/>
      <c r="Q672" s="234" t="s">
        <v>4021</v>
      </c>
      <c r="R672" s="161">
        <v>5042626151</v>
      </c>
      <c r="S672" s="234">
        <v>6008213079</v>
      </c>
      <c r="U672" s="238">
        <v>18</v>
      </c>
      <c r="V672" s="238"/>
      <c r="W672" s="238"/>
      <c r="X672" s="238"/>
      <c r="Y672" s="253">
        <f>U672-L672</f>
        <v>0</v>
      </c>
      <c r="Z672" s="238"/>
      <c r="AA672" s="238"/>
      <c r="AB672" s="238"/>
      <c r="AC672" s="238"/>
      <c r="AE672" s="156" t="e">
        <f>SUMIFS([5]HARGA!$B$2:$B$31,[5]HARGA!$A$2:$A$31,K672)</f>
        <v>#VALUE!</v>
      </c>
      <c r="AF672" s="156" t="e">
        <f t="shared" si="11"/>
        <v>#VALUE!</v>
      </c>
    </row>
    <row r="673" spans="1:32" s="157" customFormat="1" x14ac:dyDescent="0.25">
      <c r="A673" s="149" t="s">
        <v>2506</v>
      </c>
      <c r="B673" s="160" t="s">
        <v>4345</v>
      </c>
      <c r="C673" s="248">
        <v>44527</v>
      </c>
      <c r="D673" s="161">
        <v>164</v>
      </c>
      <c r="E673" s="160" t="s">
        <v>2512</v>
      </c>
      <c r="F673" s="161">
        <v>5042626151</v>
      </c>
      <c r="G673" s="160" t="s">
        <v>218</v>
      </c>
      <c r="H673" s="160" t="s">
        <v>219</v>
      </c>
      <c r="I673" s="160" t="s">
        <v>4023</v>
      </c>
      <c r="J673" s="161">
        <v>19310</v>
      </c>
      <c r="K673" s="160" t="s">
        <v>2525</v>
      </c>
      <c r="L673" s="164">
        <v>18</v>
      </c>
      <c r="M673" s="328"/>
      <c r="N673" s="236"/>
      <c r="O673" s="238"/>
      <c r="P673" s="238"/>
      <c r="Q673" s="238"/>
      <c r="R673" s="238"/>
      <c r="S673" s="238"/>
      <c r="T673" s="238"/>
      <c r="U673" s="238"/>
      <c r="V673" s="238"/>
      <c r="W673" s="238"/>
      <c r="X673" s="238"/>
      <c r="Y673" s="238"/>
      <c r="Z673" s="238"/>
      <c r="AA673" s="238"/>
      <c r="AB673" s="238"/>
      <c r="AC673" s="238"/>
      <c r="AE673" s="156" t="e">
        <f>SUMIFS([5]HARGA!$B$2:$B$31,[5]HARGA!$A$2:$A$31,K673)</f>
        <v>#VALUE!</v>
      </c>
      <c r="AF673" s="156" t="e">
        <f t="shared" si="11"/>
        <v>#VALUE!</v>
      </c>
    </row>
    <row r="674" spans="1:32" s="157" customFormat="1" x14ac:dyDescent="0.25">
      <c r="A674" s="149" t="s">
        <v>2506</v>
      </c>
      <c r="B674" s="160" t="s">
        <v>4345</v>
      </c>
      <c r="C674" s="248">
        <v>44527</v>
      </c>
      <c r="D674" s="161">
        <v>164</v>
      </c>
      <c r="E674" s="160" t="s">
        <v>2512</v>
      </c>
      <c r="F674" s="161">
        <v>5042626151</v>
      </c>
      <c r="G674" s="160" t="s">
        <v>218</v>
      </c>
      <c r="H674" s="160" t="s">
        <v>219</v>
      </c>
      <c r="I674" s="160" t="s">
        <v>4023</v>
      </c>
      <c r="J674" s="160" t="s">
        <v>2517</v>
      </c>
      <c r="K674" s="160" t="s">
        <v>2518</v>
      </c>
      <c r="L674" s="164">
        <v>1152</v>
      </c>
      <c r="M674" s="322"/>
      <c r="N674" s="238"/>
      <c r="O674" s="238"/>
      <c r="P674" s="238"/>
      <c r="Q674" s="238"/>
      <c r="R674" s="238"/>
      <c r="S674" s="238"/>
      <c r="T674" s="234">
        <v>1152</v>
      </c>
      <c r="U674" s="238"/>
      <c r="V674" s="238"/>
      <c r="W674" s="238"/>
      <c r="X674" s="253">
        <f>T674-L674</f>
        <v>0</v>
      </c>
      <c r="Y674" s="238"/>
      <c r="Z674" s="238"/>
      <c r="AA674" s="238"/>
      <c r="AB674" s="238"/>
      <c r="AC674" s="238"/>
      <c r="AE674" s="156" t="e">
        <f>SUMIFS([5]HARGA!$B$2:$B$31,[5]HARGA!$A$2:$A$31,K674)</f>
        <v>#VALUE!</v>
      </c>
      <c r="AF674" s="156" t="e">
        <f t="shared" si="11"/>
        <v>#VALUE!</v>
      </c>
    </row>
    <row r="675" spans="1:32" s="157" customFormat="1" x14ac:dyDescent="0.25">
      <c r="A675" s="149" t="s">
        <v>2506</v>
      </c>
      <c r="B675" s="160" t="s">
        <v>4345</v>
      </c>
      <c r="C675" s="248">
        <v>44527</v>
      </c>
      <c r="D675" s="161">
        <v>164</v>
      </c>
      <c r="E675" s="160" t="s">
        <v>2512</v>
      </c>
      <c r="F675" s="161">
        <v>5042626151</v>
      </c>
      <c r="G675" s="160" t="s">
        <v>218</v>
      </c>
      <c r="H675" s="160" t="s">
        <v>219</v>
      </c>
      <c r="I675" s="160" t="s">
        <v>4023</v>
      </c>
      <c r="J675" s="161">
        <v>33300</v>
      </c>
      <c r="K675" s="160" t="s">
        <v>65</v>
      </c>
      <c r="L675" s="164">
        <v>24</v>
      </c>
      <c r="M675" s="322"/>
      <c r="N675" s="238"/>
      <c r="O675" s="238"/>
      <c r="P675" s="238"/>
      <c r="Q675" s="238"/>
      <c r="R675" s="238"/>
      <c r="S675" s="238"/>
      <c r="T675" s="238"/>
      <c r="U675" s="238"/>
      <c r="V675" s="238"/>
      <c r="W675" s="238"/>
      <c r="X675" s="238"/>
      <c r="Y675" s="238"/>
      <c r="Z675" s="238"/>
      <c r="AA675" s="238"/>
      <c r="AB675" s="238"/>
      <c r="AC675" s="238"/>
      <c r="AE675" s="156" t="e">
        <f>SUMIFS([5]HARGA!$B$2:$B$31,[5]HARGA!$A$2:$A$31,K675)</f>
        <v>#VALUE!</v>
      </c>
      <c r="AF675" s="156" t="e">
        <f t="shared" si="11"/>
        <v>#VALUE!</v>
      </c>
    </row>
    <row r="676" spans="1:32" s="157" customFormat="1" x14ac:dyDescent="0.25">
      <c r="A676" s="149" t="s">
        <v>2506</v>
      </c>
      <c r="B676" s="182" t="s">
        <v>4346</v>
      </c>
      <c r="C676" s="187">
        <v>44527</v>
      </c>
      <c r="D676" s="181">
        <v>164</v>
      </c>
      <c r="E676" s="182" t="s">
        <v>2512</v>
      </c>
      <c r="F676" s="181">
        <v>5042627334</v>
      </c>
      <c r="G676" s="182" t="s">
        <v>75</v>
      </c>
      <c r="H676" s="182" t="s">
        <v>76</v>
      </c>
      <c r="I676" s="182" t="s">
        <v>4030</v>
      </c>
      <c r="J676" s="181">
        <v>74559</v>
      </c>
      <c r="K676" s="182" t="s">
        <v>2524</v>
      </c>
      <c r="L676" s="185">
        <v>18</v>
      </c>
      <c r="M676" s="241">
        <v>44527</v>
      </c>
      <c r="N676" s="242" t="s">
        <v>75</v>
      </c>
      <c r="O676" s="250" t="s">
        <v>76</v>
      </c>
      <c r="P676" s="250"/>
      <c r="Q676" s="289" t="s">
        <v>4025</v>
      </c>
      <c r="R676" s="244">
        <v>5042627334</v>
      </c>
      <c r="S676" s="251">
        <v>6008214066</v>
      </c>
      <c r="T676" s="238"/>
      <c r="U676" s="251">
        <v>18</v>
      </c>
      <c r="V676" s="238"/>
      <c r="W676" s="238"/>
      <c r="X676" s="238"/>
      <c r="Y676" s="253">
        <f>U676-L676</f>
        <v>0</v>
      </c>
      <c r="Z676" s="238"/>
      <c r="AA676" s="238"/>
      <c r="AB676" s="238"/>
      <c r="AC676" s="238"/>
      <c r="AE676" s="156" t="e">
        <f>SUMIFS([5]HARGA!$B$2:$B$31,[5]HARGA!$A$2:$A$31,K676)</f>
        <v>#VALUE!</v>
      </c>
      <c r="AF676" s="156" t="e">
        <f t="shared" si="11"/>
        <v>#VALUE!</v>
      </c>
    </row>
    <row r="677" spans="1:32" s="157" customFormat="1" x14ac:dyDescent="0.25">
      <c r="A677" s="149" t="s">
        <v>2506</v>
      </c>
      <c r="B677" s="182" t="s">
        <v>4346</v>
      </c>
      <c r="C677" s="187">
        <v>44527</v>
      </c>
      <c r="D677" s="181">
        <v>164</v>
      </c>
      <c r="E677" s="182" t="s">
        <v>2512</v>
      </c>
      <c r="F677" s="181">
        <v>5042627334</v>
      </c>
      <c r="G677" s="182" t="s">
        <v>75</v>
      </c>
      <c r="H677" s="182" t="s">
        <v>76</v>
      </c>
      <c r="I677" s="182" t="s">
        <v>4030</v>
      </c>
      <c r="J677" s="181">
        <v>19310</v>
      </c>
      <c r="K677" s="182" t="s">
        <v>2525</v>
      </c>
      <c r="L677" s="185">
        <v>18</v>
      </c>
      <c r="M677" s="328"/>
      <c r="N677" s="236"/>
      <c r="O677" s="238"/>
      <c r="P677" s="238"/>
      <c r="Q677" s="238"/>
      <c r="R677" s="238"/>
      <c r="S677" s="238"/>
      <c r="T677" s="238"/>
      <c r="U677" s="238"/>
      <c r="V677" s="238"/>
      <c r="W677" s="238"/>
      <c r="X677" s="238"/>
      <c r="Y677" s="238"/>
      <c r="Z677" s="238"/>
      <c r="AA677" s="238"/>
      <c r="AB677" s="238"/>
      <c r="AC677" s="238"/>
      <c r="AE677" s="156" t="e">
        <f>SUMIFS([5]HARGA!$B$2:$B$31,[5]HARGA!$A$2:$A$31,K677)</f>
        <v>#VALUE!</v>
      </c>
      <c r="AF677" s="156" t="e">
        <f t="shared" si="11"/>
        <v>#VALUE!</v>
      </c>
    </row>
    <row r="678" spans="1:32" s="157" customFormat="1" x14ac:dyDescent="0.25">
      <c r="A678" s="149" t="s">
        <v>2506</v>
      </c>
      <c r="B678" s="182" t="s">
        <v>4346</v>
      </c>
      <c r="C678" s="187">
        <v>44527</v>
      </c>
      <c r="D678" s="181">
        <v>164</v>
      </c>
      <c r="E678" s="182" t="s">
        <v>2512</v>
      </c>
      <c r="F678" s="181">
        <v>5042627334</v>
      </c>
      <c r="G678" s="182" t="s">
        <v>75</v>
      </c>
      <c r="H678" s="182" t="s">
        <v>76</v>
      </c>
      <c r="I678" s="182" t="s">
        <v>4030</v>
      </c>
      <c r="J678" s="182" t="s">
        <v>2517</v>
      </c>
      <c r="K678" s="182" t="s">
        <v>2518</v>
      </c>
      <c r="L678" s="185">
        <v>1344</v>
      </c>
      <c r="M678" s="328"/>
      <c r="N678" s="236"/>
      <c r="O678" s="238"/>
      <c r="P678" s="238"/>
      <c r="Q678" s="238"/>
      <c r="R678" s="238"/>
      <c r="S678" s="238"/>
      <c r="T678" s="251">
        <v>1344</v>
      </c>
      <c r="U678" s="238"/>
      <c r="V678" s="238"/>
      <c r="W678" s="238"/>
      <c r="X678" s="253">
        <f>T678-L678</f>
        <v>0</v>
      </c>
      <c r="Y678" s="238"/>
      <c r="Z678" s="238"/>
      <c r="AA678" s="238"/>
      <c r="AB678" s="238"/>
      <c r="AC678" s="238"/>
      <c r="AE678" s="156" t="e">
        <f>SUMIFS([5]HARGA!$B$2:$B$31,[5]HARGA!$A$2:$A$31,K678)</f>
        <v>#VALUE!</v>
      </c>
      <c r="AF678" s="156" t="e">
        <f t="shared" si="11"/>
        <v>#VALUE!</v>
      </c>
    </row>
    <row r="679" spans="1:32" s="157" customFormat="1" x14ac:dyDescent="0.25">
      <c r="A679" s="149" t="s">
        <v>2506</v>
      </c>
      <c r="B679" s="182" t="s">
        <v>4346</v>
      </c>
      <c r="C679" s="187">
        <v>44527</v>
      </c>
      <c r="D679" s="181">
        <v>164</v>
      </c>
      <c r="E679" s="182" t="s">
        <v>2512</v>
      </c>
      <c r="F679" s="181">
        <v>5042627334</v>
      </c>
      <c r="G679" s="182" t="s">
        <v>75</v>
      </c>
      <c r="H679" s="182" t="s">
        <v>76</v>
      </c>
      <c r="I679" s="182" t="s">
        <v>4030</v>
      </c>
      <c r="J679" s="181">
        <v>33300</v>
      </c>
      <c r="K679" s="182" t="s">
        <v>65</v>
      </c>
      <c r="L679" s="185">
        <v>28</v>
      </c>
      <c r="M679" s="328"/>
      <c r="N679" s="236"/>
      <c r="O679" s="238"/>
      <c r="P679" s="238"/>
      <c r="Q679" s="238"/>
      <c r="R679" s="238"/>
      <c r="S679" s="238"/>
      <c r="T679" s="238"/>
      <c r="U679" s="238"/>
      <c r="V679" s="238"/>
      <c r="W679" s="238"/>
      <c r="X679" s="238"/>
      <c r="Y679" s="238"/>
      <c r="Z679" s="238"/>
      <c r="AA679" s="238"/>
      <c r="AB679" s="238"/>
      <c r="AC679" s="238"/>
      <c r="AE679" s="156" t="e">
        <f>SUMIFS([5]HARGA!$B$2:$B$31,[5]HARGA!$A$2:$A$31,K679)</f>
        <v>#VALUE!</v>
      </c>
      <c r="AF679" s="156" t="e">
        <f t="shared" si="11"/>
        <v>#VALUE!</v>
      </c>
    </row>
    <row r="680" spans="1:32" s="157" customFormat="1" x14ac:dyDescent="0.25">
      <c r="A680" s="149" t="s">
        <v>2506</v>
      </c>
      <c r="B680" s="182" t="s">
        <v>4347</v>
      </c>
      <c r="C680" s="187">
        <v>44527</v>
      </c>
      <c r="D680" s="182" t="s">
        <v>2531</v>
      </c>
      <c r="E680" s="182" t="s">
        <v>2532</v>
      </c>
      <c r="F680" s="182"/>
      <c r="G680" s="182" t="s">
        <v>417</v>
      </c>
      <c r="H680" s="182" t="s">
        <v>418</v>
      </c>
      <c r="I680" s="182" t="s">
        <v>4036</v>
      </c>
      <c r="J680" s="181">
        <v>74560</v>
      </c>
      <c r="K680" s="182" t="s">
        <v>377</v>
      </c>
      <c r="L680" s="185">
        <v>13</v>
      </c>
      <c r="M680" s="281">
        <v>44527</v>
      </c>
      <c r="N680" s="251" t="s">
        <v>417</v>
      </c>
      <c r="O680" s="245" t="s">
        <v>418</v>
      </c>
      <c r="P680" s="243" t="s">
        <v>4348</v>
      </c>
      <c r="Q680" s="243" t="s">
        <v>4110</v>
      </c>
      <c r="R680" s="315">
        <v>904021480022</v>
      </c>
      <c r="S680" s="243" t="s">
        <v>4349</v>
      </c>
      <c r="T680" s="238"/>
      <c r="U680" s="238"/>
      <c r="V680" s="238"/>
      <c r="W680" s="289">
        <v>13</v>
      </c>
      <c r="X680" s="238"/>
      <c r="Y680" s="238"/>
      <c r="Z680" s="238"/>
      <c r="AA680" s="253">
        <f>W680-L680</f>
        <v>0</v>
      </c>
      <c r="AB680" s="238"/>
      <c r="AC680" s="238"/>
      <c r="AE680" s="156" t="e">
        <f>SUMIFS([5]HARGA!$B$2:$B$31,[5]HARGA!$A$2:$A$31,K680)</f>
        <v>#VALUE!</v>
      </c>
      <c r="AF680" s="156" t="e">
        <f t="shared" si="11"/>
        <v>#VALUE!</v>
      </c>
    </row>
    <row r="681" spans="1:32" s="157" customFormat="1" x14ac:dyDescent="0.25">
      <c r="A681" s="149" t="s">
        <v>2506</v>
      </c>
      <c r="B681" s="182" t="s">
        <v>4347</v>
      </c>
      <c r="C681" s="187">
        <v>44527</v>
      </c>
      <c r="D681" s="182" t="s">
        <v>2531</v>
      </c>
      <c r="E681" s="182" t="s">
        <v>2532</v>
      </c>
      <c r="F681" s="182"/>
      <c r="G681" s="182" t="s">
        <v>417</v>
      </c>
      <c r="H681" s="182" t="s">
        <v>418</v>
      </c>
      <c r="I681" s="182" t="s">
        <v>4036</v>
      </c>
      <c r="J681" s="181">
        <v>29310</v>
      </c>
      <c r="K681" s="182" t="s">
        <v>2539</v>
      </c>
      <c r="L681" s="185">
        <v>13</v>
      </c>
      <c r="M681" s="328"/>
      <c r="N681" s="236"/>
      <c r="O681" s="238"/>
      <c r="P681" s="238"/>
      <c r="Q681" s="238"/>
      <c r="R681" s="238"/>
      <c r="S681" s="238"/>
      <c r="T681" s="238"/>
      <c r="U681" s="238"/>
      <c r="V681" s="238"/>
      <c r="W681" s="238"/>
      <c r="X681" s="238"/>
      <c r="Y681" s="238"/>
      <c r="Z681" s="238"/>
      <c r="AA681" s="238"/>
      <c r="AB681" s="238"/>
      <c r="AC681" s="238"/>
      <c r="AE681" s="156" t="e">
        <f>SUMIFS([5]HARGA!$B$2:$B$31,[5]HARGA!$A$2:$A$31,K681)</f>
        <v>#VALUE!</v>
      </c>
      <c r="AF681" s="156" t="e">
        <f t="shared" si="11"/>
        <v>#VALUE!</v>
      </c>
    </row>
    <row r="682" spans="1:32" s="157" customFormat="1" x14ac:dyDescent="0.25">
      <c r="A682" s="149" t="s">
        <v>2506</v>
      </c>
      <c r="B682" s="182" t="s">
        <v>4347</v>
      </c>
      <c r="C682" s="187">
        <v>44527</v>
      </c>
      <c r="D682" s="182" t="s">
        <v>2531</v>
      </c>
      <c r="E682" s="182" t="s">
        <v>2532</v>
      </c>
      <c r="F682" s="182"/>
      <c r="G682" s="182" t="s">
        <v>417</v>
      </c>
      <c r="H682" s="182" t="s">
        <v>418</v>
      </c>
      <c r="I682" s="182" t="s">
        <v>4036</v>
      </c>
      <c r="J682" s="182" t="s">
        <v>2534</v>
      </c>
      <c r="K682" s="182" t="s">
        <v>2535</v>
      </c>
      <c r="L682" s="185">
        <v>1344</v>
      </c>
      <c r="M682" s="328"/>
      <c r="N682" s="236"/>
      <c r="O682" s="238"/>
      <c r="P682" s="238"/>
      <c r="Q682" s="238"/>
      <c r="R682" s="238"/>
      <c r="S682" s="238"/>
      <c r="T682" s="238"/>
      <c r="U682" s="238"/>
      <c r="V682" s="289">
        <v>1344</v>
      </c>
      <c r="W682" s="238"/>
      <c r="X682" s="238"/>
      <c r="Y682" s="238"/>
      <c r="Z682" s="253">
        <f>V682-L682</f>
        <v>0</v>
      </c>
      <c r="AA682" s="238"/>
      <c r="AB682" s="238"/>
      <c r="AC682" s="238"/>
      <c r="AE682" s="156" t="e">
        <f>SUMIFS([5]HARGA!$B$2:$B$31,[5]HARGA!$A$2:$A$31,K682)</f>
        <v>#VALUE!</v>
      </c>
      <c r="AF682" s="156" t="e">
        <f t="shared" si="11"/>
        <v>#VALUE!</v>
      </c>
    </row>
    <row r="683" spans="1:32" s="157" customFormat="1" x14ac:dyDescent="0.25">
      <c r="A683" s="149" t="s">
        <v>2506</v>
      </c>
      <c r="B683" s="182" t="s">
        <v>4350</v>
      </c>
      <c r="C683" s="187">
        <v>44527</v>
      </c>
      <c r="D683" s="181">
        <v>164</v>
      </c>
      <c r="E683" s="182" t="s">
        <v>2512</v>
      </c>
      <c r="F683" s="181">
        <v>5042638065</v>
      </c>
      <c r="G683" s="182" t="s">
        <v>559</v>
      </c>
      <c r="H683" s="182" t="s">
        <v>560</v>
      </c>
      <c r="I683" s="182" t="s">
        <v>4043</v>
      </c>
      <c r="J683" s="181">
        <v>74559</v>
      </c>
      <c r="K683" s="182" t="s">
        <v>2524</v>
      </c>
      <c r="L683" s="185">
        <v>18</v>
      </c>
      <c r="M683" s="241">
        <v>44530</v>
      </c>
      <c r="N683" s="242" t="s">
        <v>4143</v>
      </c>
      <c r="O683" s="250" t="s">
        <v>560</v>
      </c>
      <c r="P683" s="250"/>
      <c r="Q683" s="251">
        <v>21111900466</v>
      </c>
      <c r="R683" s="251">
        <v>5042638065</v>
      </c>
      <c r="S683" s="251">
        <v>6008217353</v>
      </c>
      <c r="T683" s="238"/>
      <c r="U683" s="251">
        <v>18</v>
      </c>
      <c r="V683" s="238"/>
      <c r="W683" s="238"/>
      <c r="X683" s="238"/>
      <c r="Y683" s="253">
        <f>U683-L683</f>
        <v>0</v>
      </c>
      <c r="Z683" s="238"/>
      <c r="AA683" s="238"/>
      <c r="AB683" s="238"/>
      <c r="AC683" s="238"/>
      <c r="AE683" s="156" t="e">
        <f>SUMIFS([5]HARGA!$B$2:$B$31,[5]HARGA!$A$2:$A$31,K683)</f>
        <v>#VALUE!</v>
      </c>
      <c r="AF683" s="156" t="e">
        <f t="shared" si="11"/>
        <v>#VALUE!</v>
      </c>
    </row>
    <row r="684" spans="1:32" s="157" customFormat="1" x14ac:dyDescent="0.25">
      <c r="A684" s="149" t="s">
        <v>2506</v>
      </c>
      <c r="B684" s="182" t="s">
        <v>4350</v>
      </c>
      <c r="C684" s="187">
        <v>44527</v>
      </c>
      <c r="D684" s="181">
        <v>164</v>
      </c>
      <c r="E684" s="182" t="s">
        <v>2512</v>
      </c>
      <c r="F684" s="181">
        <v>5042638065</v>
      </c>
      <c r="G684" s="182" t="s">
        <v>559</v>
      </c>
      <c r="H684" s="182" t="s">
        <v>560</v>
      </c>
      <c r="I684" s="182" t="s">
        <v>4043</v>
      </c>
      <c r="J684" s="181">
        <v>19310</v>
      </c>
      <c r="K684" s="182" t="s">
        <v>2525</v>
      </c>
      <c r="L684" s="185">
        <v>18</v>
      </c>
      <c r="M684" s="328"/>
      <c r="N684" s="236"/>
      <c r="O684" s="238"/>
      <c r="P684" s="238"/>
      <c r="Q684" s="238"/>
      <c r="R684" s="238"/>
      <c r="S684" s="238"/>
      <c r="T684" s="238"/>
      <c r="U684" s="238"/>
      <c r="V684" s="238"/>
      <c r="W684" s="238"/>
      <c r="X684" s="238"/>
      <c r="Y684" s="238"/>
      <c r="Z684" s="238"/>
      <c r="AA684" s="238"/>
      <c r="AB684" s="238"/>
      <c r="AC684" s="238"/>
      <c r="AE684" s="156" t="e">
        <f>SUMIFS([5]HARGA!$B$2:$B$31,[5]HARGA!$A$2:$A$31,K684)</f>
        <v>#VALUE!</v>
      </c>
      <c r="AF684" s="156" t="e">
        <f t="shared" si="11"/>
        <v>#VALUE!</v>
      </c>
    </row>
    <row r="685" spans="1:32" s="157" customFormat="1" x14ac:dyDescent="0.25">
      <c r="A685" s="149" t="s">
        <v>2506</v>
      </c>
      <c r="B685" s="182" t="s">
        <v>4350</v>
      </c>
      <c r="C685" s="187">
        <v>44527</v>
      </c>
      <c r="D685" s="181">
        <v>164</v>
      </c>
      <c r="E685" s="182" t="s">
        <v>2512</v>
      </c>
      <c r="F685" s="181">
        <v>5042638065</v>
      </c>
      <c r="G685" s="182" t="s">
        <v>559</v>
      </c>
      <c r="H685" s="182" t="s">
        <v>560</v>
      </c>
      <c r="I685" s="182" t="s">
        <v>4043</v>
      </c>
      <c r="J685" s="182" t="s">
        <v>2517</v>
      </c>
      <c r="K685" s="182" t="s">
        <v>2518</v>
      </c>
      <c r="L685" s="185">
        <v>1152</v>
      </c>
      <c r="M685" s="328"/>
      <c r="N685" s="236"/>
      <c r="O685" s="238"/>
      <c r="P685" s="238"/>
      <c r="Q685" s="238"/>
      <c r="R685" s="238"/>
      <c r="S685" s="238"/>
      <c r="T685" s="251">
        <v>1152</v>
      </c>
      <c r="U685" s="238"/>
      <c r="V685" s="238"/>
      <c r="W685" s="238"/>
      <c r="X685" s="253">
        <f>T685-L685</f>
        <v>0</v>
      </c>
      <c r="Y685" s="238"/>
      <c r="Z685" s="238"/>
      <c r="AA685" s="238"/>
      <c r="AB685" s="238"/>
      <c r="AC685" s="238"/>
      <c r="AE685" s="156" t="e">
        <f>SUMIFS([5]HARGA!$B$2:$B$31,[5]HARGA!$A$2:$A$31,K685)</f>
        <v>#VALUE!</v>
      </c>
      <c r="AF685" s="156" t="e">
        <f t="shared" si="11"/>
        <v>#VALUE!</v>
      </c>
    </row>
    <row r="686" spans="1:32" s="157" customFormat="1" x14ac:dyDescent="0.25">
      <c r="A686" s="149" t="s">
        <v>2506</v>
      </c>
      <c r="B686" s="160" t="s">
        <v>4350</v>
      </c>
      <c r="C686" s="248">
        <v>44527</v>
      </c>
      <c r="D686" s="161">
        <v>164</v>
      </c>
      <c r="E686" s="160" t="s">
        <v>2512</v>
      </c>
      <c r="F686" s="161">
        <v>5042638065</v>
      </c>
      <c r="G686" s="160" t="s">
        <v>559</v>
      </c>
      <c r="H686" s="160" t="s">
        <v>560</v>
      </c>
      <c r="I686" s="160" t="s">
        <v>4043</v>
      </c>
      <c r="J686" s="161">
        <v>33300</v>
      </c>
      <c r="K686" s="160" t="s">
        <v>65</v>
      </c>
      <c r="L686" s="164">
        <v>24</v>
      </c>
      <c r="M686" s="322"/>
      <c r="N686" s="238"/>
      <c r="O686" s="238"/>
      <c r="P686" s="238"/>
      <c r="Q686" s="238"/>
      <c r="R686" s="238"/>
      <c r="S686" s="238"/>
      <c r="T686" s="238"/>
      <c r="U686" s="238"/>
      <c r="V686" s="238"/>
      <c r="W686" s="238"/>
      <c r="X686" s="238"/>
      <c r="Y686" s="238"/>
      <c r="Z686" s="238"/>
      <c r="AA686" s="238"/>
      <c r="AB686" s="238"/>
      <c r="AC686" s="238"/>
      <c r="AE686" s="156" t="e">
        <f>SUMIFS([5]HARGA!$B$2:$B$31,[5]HARGA!$A$2:$A$31,K686)</f>
        <v>#VALUE!</v>
      </c>
      <c r="AF686" s="156" t="e">
        <f t="shared" si="11"/>
        <v>#VALUE!</v>
      </c>
    </row>
    <row r="687" spans="1:32" s="157" customFormat="1" x14ac:dyDescent="0.25">
      <c r="A687" s="149" t="s">
        <v>2506</v>
      </c>
      <c r="B687" s="160" t="s">
        <v>4351</v>
      </c>
      <c r="C687" s="248">
        <v>44527</v>
      </c>
      <c r="D687" s="161">
        <v>164</v>
      </c>
      <c r="E687" s="160" t="s">
        <v>2512</v>
      </c>
      <c r="F687" s="161">
        <v>5042645763</v>
      </c>
      <c r="G687" s="160" t="s">
        <v>2556</v>
      </c>
      <c r="H687" s="160" t="s">
        <v>606</v>
      </c>
      <c r="I687" s="160" t="s">
        <v>4051</v>
      </c>
      <c r="J687" s="161">
        <v>74559</v>
      </c>
      <c r="K687" s="160" t="s">
        <v>2524</v>
      </c>
      <c r="L687" s="164">
        <v>6</v>
      </c>
      <c r="M687" s="249">
        <v>44529</v>
      </c>
      <c r="N687" s="250" t="s">
        <v>605</v>
      </c>
      <c r="O687" s="250" t="s">
        <v>606</v>
      </c>
      <c r="P687" s="250"/>
      <c r="Q687" s="251">
        <v>21111900451</v>
      </c>
      <c r="R687" s="251">
        <v>5042645763</v>
      </c>
      <c r="S687" s="251">
        <v>6008217267</v>
      </c>
      <c r="T687" s="238"/>
      <c r="U687" s="251">
        <v>6</v>
      </c>
      <c r="V687" s="238"/>
      <c r="W687" s="238"/>
      <c r="X687" s="238"/>
      <c r="Y687" s="253">
        <f>U687-L687</f>
        <v>0</v>
      </c>
      <c r="Z687" s="238"/>
      <c r="AA687" s="238"/>
      <c r="AB687" s="238"/>
      <c r="AC687" s="238"/>
      <c r="AE687" s="156" t="e">
        <f>SUMIFS([5]HARGA!$B$2:$B$31,[5]HARGA!$A$2:$A$31,K687)</f>
        <v>#VALUE!</v>
      </c>
      <c r="AF687" s="156" t="e">
        <f t="shared" si="11"/>
        <v>#VALUE!</v>
      </c>
    </row>
    <row r="688" spans="1:32" s="157" customFormat="1" x14ac:dyDescent="0.25">
      <c r="A688" s="149" t="s">
        <v>2506</v>
      </c>
      <c r="B688" s="160" t="s">
        <v>4351</v>
      </c>
      <c r="C688" s="248">
        <v>44527</v>
      </c>
      <c r="D688" s="161">
        <v>164</v>
      </c>
      <c r="E688" s="160" t="s">
        <v>2512</v>
      </c>
      <c r="F688" s="161">
        <v>5042645763</v>
      </c>
      <c r="G688" s="160" t="s">
        <v>2556</v>
      </c>
      <c r="H688" s="160" t="s">
        <v>606</v>
      </c>
      <c r="I688" s="160" t="s">
        <v>4051</v>
      </c>
      <c r="J688" s="161">
        <v>19310</v>
      </c>
      <c r="K688" s="160" t="s">
        <v>2525</v>
      </c>
      <c r="L688" s="164">
        <v>6</v>
      </c>
      <c r="M688" s="322"/>
      <c r="N688" s="238"/>
      <c r="O688" s="238"/>
      <c r="P688" s="238"/>
      <c r="Q688" s="238"/>
      <c r="R688" s="238"/>
      <c r="S688" s="238"/>
      <c r="T688" s="238"/>
      <c r="U688" s="238"/>
      <c r="V688" s="238"/>
      <c r="W688" s="238"/>
      <c r="X688" s="238"/>
      <c r="Y688" s="238"/>
      <c r="Z688" s="238"/>
      <c r="AA688" s="238"/>
      <c r="AB688" s="238"/>
      <c r="AC688" s="238"/>
      <c r="AE688" s="156" t="e">
        <f>SUMIFS([5]HARGA!$B$2:$B$31,[5]HARGA!$A$2:$A$31,K688)</f>
        <v>#VALUE!</v>
      </c>
      <c r="AF688" s="156" t="e">
        <f t="shared" si="11"/>
        <v>#VALUE!</v>
      </c>
    </row>
    <row r="689" spans="1:32" s="157" customFormat="1" x14ac:dyDescent="0.25">
      <c r="A689" s="149" t="s">
        <v>2506</v>
      </c>
      <c r="B689" s="160" t="s">
        <v>4351</v>
      </c>
      <c r="C689" s="248">
        <v>44527</v>
      </c>
      <c r="D689" s="161">
        <v>164</v>
      </c>
      <c r="E689" s="160" t="s">
        <v>2512</v>
      </c>
      <c r="F689" s="161">
        <v>5042645763</v>
      </c>
      <c r="G689" s="160" t="s">
        <v>2556</v>
      </c>
      <c r="H689" s="160" t="s">
        <v>606</v>
      </c>
      <c r="I689" s="160" t="s">
        <v>4051</v>
      </c>
      <c r="J689" s="160" t="s">
        <v>2517</v>
      </c>
      <c r="K689" s="160" t="s">
        <v>2518</v>
      </c>
      <c r="L689" s="164">
        <v>1152</v>
      </c>
      <c r="M689" s="322"/>
      <c r="N689" s="238"/>
      <c r="O689" s="238"/>
      <c r="P689" s="238"/>
      <c r="Q689" s="238"/>
      <c r="R689" s="238"/>
      <c r="S689" s="238"/>
      <c r="T689" s="251">
        <v>1152</v>
      </c>
      <c r="U689" s="238"/>
      <c r="V689" s="238"/>
      <c r="W689" s="238"/>
      <c r="X689" s="253">
        <f>T689-L689</f>
        <v>0</v>
      </c>
      <c r="Y689" s="238"/>
      <c r="Z689" s="238"/>
      <c r="AA689" s="238"/>
      <c r="AB689" s="238"/>
      <c r="AC689" s="238"/>
      <c r="AE689" s="156" t="e">
        <f>SUMIFS([5]HARGA!$B$2:$B$31,[5]HARGA!$A$2:$A$31,K689)</f>
        <v>#VALUE!</v>
      </c>
      <c r="AF689" s="156" t="e">
        <f t="shared" si="11"/>
        <v>#VALUE!</v>
      </c>
    </row>
    <row r="690" spans="1:32" s="157" customFormat="1" x14ac:dyDescent="0.25">
      <c r="A690" s="149" t="s">
        <v>2506</v>
      </c>
      <c r="B690" s="160" t="s">
        <v>4351</v>
      </c>
      <c r="C690" s="248">
        <v>44527</v>
      </c>
      <c r="D690" s="161">
        <v>164</v>
      </c>
      <c r="E690" s="160" t="s">
        <v>2512</v>
      </c>
      <c r="F690" s="161">
        <v>5042645763</v>
      </c>
      <c r="G690" s="160" t="s">
        <v>2556</v>
      </c>
      <c r="H690" s="160" t="s">
        <v>606</v>
      </c>
      <c r="I690" s="160" t="s">
        <v>4051</v>
      </c>
      <c r="J690" s="161">
        <v>33300</v>
      </c>
      <c r="K690" s="160" t="s">
        <v>65</v>
      </c>
      <c r="L690" s="164">
        <v>24</v>
      </c>
      <c r="M690" s="322"/>
      <c r="N690" s="238"/>
      <c r="O690" s="238"/>
      <c r="P690" s="238"/>
      <c r="Q690" s="238"/>
      <c r="R690" s="238"/>
      <c r="S690" s="238"/>
      <c r="T690" s="238"/>
      <c r="U690" s="238"/>
      <c r="V690" s="238"/>
      <c r="W690" s="238"/>
      <c r="X690" s="238"/>
      <c r="Y690" s="238"/>
      <c r="Z690" s="238"/>
      <c r="AA690" s="238"/>
      <c r="AB690" s="238"/>
      <c r="AC690" s="238"/>
      <c r="AE690" s="156" t="e">
        <f>SUMIFS([5]HARGA!$B$2:$B$31,[5]HARGA!$A$2:$A$31,K690)</f>
        <v>#VALUE!</v>
      </c>
      <c r="AF690" s="156" t="e">
        <f t="shared" si="11"/>
        <v>#VALUE!</v>
      </c>
    </row>
    <row r="691" spans="1:32" s="157" customFormat="1" x14ac:dyDescent="0.25">
      <c r="A691" s="149" t="s">
        <v>2506</v>
      </c>
      <c r="B691" s="160" t="s">
        <v>4352</v>
      </c>
      <c r="C691" s="248">
        <v>44529</v>
      </c>
      <c r="D691" s="161">
        <v>164</v>
      </c>
      <c r="E691" s="160" t="s">
        <v>2512</v>
      </c>
      <c r="F691" s="161">
        <v>5042644139</v>
      </c>
      <c r="G691" s="160" t="s">
        <v>2572</v>
      </c>
      <c r="H691" s="160" t="s">
        <v>948</v>
      </c>
      <c r="I691" s="160" t="s">
        <v>4064</v>
      </c>
      <c r="J691" s="161">
        <v>74559</v>
      </c>
      <c r="K691" s="160" t="s">
        <v>2524</v>
      </c>
      <c r="L691" s="164">
        <v>18</v>
      </c>
      <c r="M691" s="249">
        <v>44530</v>
      </c>
      <c r="N691" s="250" t="s">
        <v>2572</v>
      </c>
      <c r="O691" s="250" t="s">
        <v>948</v>
      </c>
      <c r="P691" s="250"/>
      <c r="Q691" s="251">
        <v>21111900453</v>
      </c>
      <c r="R691" s="251">
        <v>5042644139</v>
      </c>
      <c r="S691" s="251">
        <v>6008219725</v>
      </c>
      <c r="U691" s="251">
        <v>18</v>
      </c>
      <c r="V691" s="238"/>
      <c r="W691" s="238"/>
      <c r="X691" s="238"/>
      <c r="Y691" s="253">
        <f>U691-L691</f>
        <v>0</v>
      </c>
      <c r="Z691" s="238"/>
      <c r="AA691" s="238"/>
      <c r="AB691" s="238"/>
      <c r="AC691" s="238"/>
      <c r="AE691" s="156" t="e">
        <f>SUMIFS([5]HARGA!$B$2:$B$31,[5]HARGA!$A$2:$A$31,K691)</f>
        <v>#VALUE!</v>
      </c>
      <c r="AF691" s="156" t="e">
        <f t="shared" si="11"/>
        <v>#VALUE!</v>
      </c>
    </row>
    <row r="692" spans="1:32" s="157" customFormat="1" x14ac:dyDescent="0.25">
      <c r="A692" s="149" t="s">
        <v>2506</v>
      </c>
      <c r="B692" s="160" t="s">
        <v>4352</v>
      </c>
      <c r="C692" s="248">
        <v>44529</v>
      </c>
      <c r="D692" s="161">
        <v>164</v>
      </c>
      <c r="E692" s="160" t="s">
        <v>2512</v>
      </c>
      <c r="F692" s="161">
        <v>5042644139</v>
      </c>
      <c r="G692" s="160" t="s">
        <v>2572</v>
      </c>
      <c r="H692" s="160" t="s">
        <v>948</v>
      </c>
      <c r="I692" s="160" t="s">
        <v>4064</v>
      </c>
      <c r="J692" s="161">
        <v>19310</v>
      </c>
      <c r="K692" s="160" t="s">
        <v>2525</v>
      </c>
      <c r="L692" s="164">
        <v>18</v>
      </c>
      <c r="M692" s="322"/>
      <c r="N692" s="238"/>
      <c r="O692" s="238"/>
      <c r="P692" s="238"/>
      <c r="Q692" s="238"/>
      <c r="R692" s="238"/>
      <c r="S692" s="238"/>
      <c r="T692" s="238"/>
      <c r="U692" s="238"/>
      <c r="V692" s="238"/>
      <c r="W692" s="238"/>
      <c r="X692" s="238"/>
      <c r="Y692" s="238"/>
      <c r="Z692" s="238"/>
      <c r="AA692" s="238"/>
      <c r="AB692" s="238"/>
      <c r="AC692" s="238"/>
      <c r="AE692" s="156" t="e">
        <f>SUMIFS([5]HARGA!$B$2:$B$31,[5]HARGA!$A$2:$A$31,K692)</f>
        <v>#VALUE!</v>
      </c>
      <c r="AF692" s="156" t="e">
        <f t="shared" si="11"/>
        <v>#VALUE!</v>
      </c>
    </row>
    <row r="693" spans="1:32" s="157" customFormat="1" x14ac:dyDescent="0.25">
      <c r="A693" s="149" t="s">
        <v>2506</v>
      </c>
      <c r="B693" s="160" t="s">
        <v>4352</v>
      </c>
      <c r="C693" s="248">
        <v>44529</v>
      </c>
      <c r="D693" s="161">
        <v>164</v>
      </c>
      <c r="E693" s="160" t="s">
        <v>2512</v>
      </c>
      <c r="F693" s="161">
        <v>5042644139</v>
      </c>
      <c r="G693" s="160" t="s">
        <v>2572</v>
      </c>
      <c r="H693" s="160" t="s">
        <v>948</v>
      </c>
      <c r="I693" s="160" t="s">
        <v>4064</v>
      </c>
      <c r="J693" s="160" t="s">
        <v>2517</v>
      </c>
      <c r="K693" s="160" t="s">
        <v>2518</v>
      </c>
      <c r="L693" s="164">
        <v>1344</v>
      </c>
      <c r="M693" s="322"/>
      <c r="N693" s="238"/>
      <c r="O693" s="238"/>
      <c r="P693" s="238"/>
      <c r="Q693" s="238"/>
      <c r="R693" s="238"/>
      <c r="S693" s="238"/>
      <c r="T693" s="251">
        <v>1344</v>
      </c>
      <c r="U693" s="238"/>
      <c r="V693" s="238"/>
      <c r="W693" s="238"/>
      <c r="X693" s="253">
        <f>T693-L693</f>
        <v>0</v>
      </c>
      <c r="Y693" s="238"/>
      <c r="Z693" s="238"/>
      <c r="AA693" s="238"/>
      <c r="AB693" s="238"/>
      <c r="AC693" s="238"/>
      <c r="AE693" s="156" t="e">
        <f>SUMIFS([5]HARGA!$B$2:$B$31,[5]HARGA!$A$2:$A$31,K693)</f>
        <v>#VALUE!</v>
      </c>
      <c r="AF693" s="156" t="e">
        <f t="shared" si="11"/>
        <v>#VALUE!</v>
      </c>
    </row>
    <row r="694" spans="1:32" s="157" customFormat="1" x14ac:dyDescent="0.25">
      <c r="A694" s="149" t="s">
        <v>2506</v>
      </c>
      <c r="B694" s="160" t="s">
        <v>4352</v>
      </c>
      <c r="C694" s="248">
        <v>44529</v>
      </c>
      <c r="D694" s="161">
        <v>164</v>
      </c>
      <c r="E694" s="160" t="s">
        <v>2512</v>
      </c>
      <c r="F694" s="161">
        <v>5042644139</v>
      </c>
      <c r="G694" s="160" t="s">
        <v>2572</v>
      </c>
      <c r="H694" s="160" t="s">
        <v>948</v>
      </c>
      <c r="I694" s="160" t="s">
        <v>4064</v>
      </c>
      <c r="J694" s="161">
        <v>33300</v>
      </c>
      <c r="K694" s="160" t="s">
        <v>65</v>
      </c>
      <c r="L694" s="164">
        <v>28</v>
      </c>
      <c r="M694" s="322"/>
      <c r="N694" s="238"/>
      <c r="O694" s="238"/>
      <c r="P694" s="238"/>
      <c r="Q694" s="238"/>
      <c r="R694" s="238"/>
      <c r="S694" s="238"/>
      <c r="T694" s="238"/>
      <c r="U694" s="238"/>
      <c r="V694" s="238"/>
      <c r="W694" s="238"/>
      <c r="X694" s="238"/>
      <c r="Y694" s="238"/>
      <c r="Z694" s="238"/>
      <c r="AA694" s="238"/>
      <c r="AB694" s="238"/>
      <c r="AC694" s="238"/>
      <c r="AE694" s="156" t="e">
        <f>SUMIFS([5]HARGA!$B$2:$B$31,[5]HARGA!$A$2:$A$31,K694)</f>
        <v>#VALUE!</v>
      </c>
      <c r="AF694" s="156" t="e">
        <f t="shared" si="11"/>
        <v>#VALUE!</v>
      </c>
    </row>
    <row r="695" spans="1:32" s="157" customFormat="1" x14ac:dyDescent="0.25">
      <c r="A695" s="149" t="s">
        <v>2506</v>
      </c>
      <c r="B695" s="160" t="s">
        <v>4070</v>
      </c>
      <c r="C695" s="248">
        <v>44529</v>
      </c>
      <c r="D695" s="161">
        <v>118</v>
      </c>
      <c r="E695" s="160" t="s">
        <v>2541</v>
      </c>
      <c r="F695" s="161">
        <v>5042649948</v>
      </c>
      <c r="G695" s="160" t="s">
        <v>797</v>
      </c>
      <c r="H695" s="160" t="s">
        <v>798</v>
      </c>
      <c r="I695" s="160" t="s">
        <v>4069</v>
      </c>
      <c r="J695" s="161">
        <v>10116</v>
      </c>
      <c r="K695" s="160" t="s">
        <v>279</v>
      </c>
      <c r="L695" s="164">
        <v>32</v>
      </c>
      <c r="M695" s="248" t="s">
        <v>4065</v>
      </c>
      <c r="N695" s="248">
        <v>44529</v>
      </c>
      <c r="O695" s="238"/>
      <c r="P695" s="238"/>
      <c r="Q695" s="238"/>
      <c r="R695" s="238"/>
      <c r="S695" s="238"/>
      <c r="T695" s="238"/>
      <c r="U695" s="238"/>
      <c r="V695" s="238"/>
      <c r="W695" s="238"/>
      <c r="X695" s="238"/>
      <c r="Y695" s="238"/>
      <c r="Z695" s="238"/>
      <c r="AA695" s="238"/>
      <c r="AB695" s="238"/>
      <c r="AC695" s="238"/>
      <c r="AE695" s="156" t="e">
        <f>SUMIFS([5]HARGA!$B$2:$B$31,[5]HARGA!$A$2:$A$31,K695)</f>
        <v>#VALUE!</v>
      </c>
      <c r="AF695" s="156" t="e">
        <f t="shared" si="11"/>
        <v>#VALUE!</v>
      </c>
    </row>
    <row r="696" spans="1:32" s="157" customFormat="1" x14ac:dyDescent="0.25">
      <c r="A696" s="149" t="s">
        <v>2506</v>
      </c>
      <c r="B696" s="160" t="s">
        <v>4353</v>
      </c>
      <c r="C696" s="248">
        <v>44529</v>
      </c>
      <c r="D696" s="161">
        <v>164</v>
      </c>
      <c r="E696" s="160" t="s">
        <v>2512</v>
      </c>
      <c r="F696" s="161">
        <v>5042646475</v>
      </c>
      <c r="G696" s="160" t="s">
        <v>629</v>
      </c>
      <c r="H696" s="160" t="s">
        <v>630</v>
      </c>
      <c r="I696" s="160" t="s">
        <v>4084</v>
      </c>
      <c r="J696" s="161">
        <v>74559</v>
      </c>
      <c r="K696" s="160" t="s">
        <v>2524</v>
      </c>
      <c r="L696" s="164">
        <v>15</v>
      </c>
      <c r="M696" s="249">
        <v>44530</v>
      </c>
      <c r="N696" s="250" t="s">
        <v>629</v>
      </c>
      <c r="O696" s="250" t="s">
        <v>630</v>
      </c>
      <c r="P696" s="250"/>
      <c r="Q696" s="251">
        <v>21111900441</v>
      </c>
      <c r="R696" s="251">
        <v>5042646475</v>
      </c>
      <c r="S696" s="251">
        <v>6008221386</v>
      </c>
      <c r="U696" s="251">
        <v>15</v>
      </c>
      <c r="V696" s="238"/>
      <c r="W696" s="238"/>
      <c r="X696" s="238"/>
      <c r="Y696" s="253">
        <f>U696-L696</f>
        <v>0</v>
      </c>
      <c r="Z696" s="238"/>
      <c r="AA696" s="238"/>
      <c r="AB696" s="238"/>
      <c r="AC696" s="238"/>
      <c r="AE696" s="156" t="e">
        <f>SUMIFS([5]HARGA!$B$2:$B$31,[5]HARGA!$A$2:$A$31,K696)</f>
        <v>#VALUE!</v>
      </c>
      <c r="AF696" s="156" t="e">
        <f t="shared" si="11"/>
        <v>#VALUE!</v>
      </c>
    </row>
    <row r="697" spans="1:32" s="157" customFormat="1" x14ac:dyDescent="0.25">
      <c r="A697" s="149" t="s">
        <v>2506</v>
      </c>
      <c r="B697" s="160" t="s">
        <v>4353</v>
      </c>
      <c r="C697" s="248">
        <v>44529</v>
      </c>
      <c r="D697" s="161">
        <v>164</v>
      </c>
      <c r="E697" s="160" t="s">
        <v>2512</v>
      </c>
      <c r="F697" s="161">
        <v>5042646475</v>
      </c>
      <c r="G697" s="160" t="s">
        <v>629</v>
      </c>
      <c r="H697" s="160" t="s">
        <v>630</v>
      </c>
      <c r="I697" s="160" t="s">
        <v>4084</v>
      </c>
      <c r="J697" s="161">
        <v>19310</v>
      </c>
      <c r="K697" s="160" t="s">
        <v>2525</v>
      </c>
      <c r="L697" s="164">
        <v>15</v>
      </c>
      <c r="M697" s="322"/>
      <c r="N697" s="238"/>
      <c r="O697" s="238"/>
      <c r="P697" s="238"/>
      <c r="Q697" s="238"/>
      <c r="R697" s="238"/>
      <c r="S697" s="238"/>
      <c r="T697" s="238"/>
      <c r="U697" s="238"/>
      <c r="V697" s="238"/>
      <c r="W697" s="238"/>
      <c r="X697" s="238"/>
      <c r="Y697" s="238"/>
      <c r="Z697" s="238"/>
      <c r="AA697" s="238"/>
      <c r="AB697" s="238"/>
      <c r="AC697" s="238"/>
      <c r="AE697" s="156" t="e">
        <f>SUMIFS([5]HARGA!$B$2:$B$31,[5]HARGA!$A$2:$A$31,K697)</f>
        <v>#VALUE!</v>
      </c>
      <c r="AF697" s="156" t="e">
        <f t="shared" si="11"/>
        <v>#VALUE!</v>
      </c>
    </row>
    <row r="698" spans="1:32" s="157" customFormat="1" x14ac:dyDescent="0.25">
      <c r="A698" s="149" t="s">
        <v>2506</v>
      </c>
      <c r="B698" s="160" t="s">
        <v>4353</v>
      </c>
      <c r="C698" s="248">
        <v>44529</v>
      </c>
      <c r="D698" s="161">
        <v>164</v>
      </c>
      <c r="E698" s="160" t="s">
        <v>2512</v>
      </c>
      <c r="F698" s="161">
        <v>5042646475</v>
      </c>
      <c r="G698" s="160" t="s">
        <v>629</v>
      </c>
      <c r="H698" s="160" t="s">
        <v>630</v>
      </c>
      <c r="I698" s="160" t="s">
        <v>4084</v>
      </c>
      <c r="J698" s="160" t="s">
        <v>2517</v>
      </c>
      <c r="K698" s="160" t="s">
        <v>2518</v>
      </c>
      <c r="L698" s="164">
        <v>1152</v>
      </c>
      <c r="M698" s="322"/>
      <c r="N698" s="238"/>
      <c r="O698" s="238"/>
      <c r="P698" s="238"/>
      <c r="Q698" s="238"/>
      <c r="R698" s="238"/>
      <c r="S698" s="238"/>
      <c r="T698" s="251">
        <v>1152</v>
      </c>
      <c r="U698" s="238"/>
      <c r="V698" s="238"/>
      <c r="W698" s="238"/>
      <c r="X698" s="253">
        <f>T698-L698</f>
        <v>0</v>
      </c>
      <c r="Y698" s="238"/>
      <c r="Z698" s="238"/>
      <c r="AA698" s="238"/>
      <c r="AB698" s="238"/>
      <c r="AC698" s="238"/>
      <c r="AE698" s="156" t="e">
        <f>SUMIFS([5]HARGA!$B$2:$B$31,[5]HARGA!$A$2:$A$31,K698)</f>
        <v>#VALUE!</v>
      </c>
      <c r="AF698" s="156" t="e">
        <f t="shared" si="11"/>
        <v>#VALUE!</v>
      </c>
    </row>
    <row r="699" spans="1:32" s="157" customFormat="1" x14ac:dyDescent="0.25">
      <c r="A699" s="149" t="s">
        <v>2506</v>
      </c>
      <c r="B699" s="160" t="s">
        <v>4353</v>
      </c>
      <c r="C699" s="248">
        <v>44529</v>
      </c>
      <c r="D699" s="161">
        <v>164</v>
      </c>
      <c r="E699" s="160" t="s">
        <v>2512</v>
      </c>
      <c r="F699" s="161">
        <v>5042646475</v>
      </c>
      <c r="G699" s="160" t="s">
        <v>629</v>
      </c>
      <c r="H699" s="160" t="s">
        <v>630</v>
      </c>
      <c r="I699" s="160" t="s">
        <v>4084</v>
      </c>
      <c r="J699" s="161">
        <v>33300</v>
      </c>
      <c r="K699" s="160" t="s">
        <v>65</v>
      </c>
      <c r="L699" s="164">
        <v>24</v>
      </c>
      <c r="M699" s="322"/>
      <c r="N699" s="238"/>
      <c r="O699" s="238"/>
      <c r="P699" s="238"/>
      <c r="Q699" s="238"/>
      <c r="R699" s="238"/>
      <c r="S699" s="238"/>
      <c r="T699" s="238"/>
      <c r="U699" s="238"/>
      <c r="V699" s="238"/>
      <c r="W699" s="238"/>
      <c r="X699" s="238"/>
      <c r="Y699" s="238"/>
      <c r="Z699" s="238"/>
      <c r="AA699" s="238"/>
      <c r="AB699" s="238"/>
      <c r="AC699" s="238"/>
      <c r="AE699" s="156" t="e">
        <f>SUMIFS([5]HARGA!$B$2:$B$31,[5]HARGA!$A$2:$A$31,K699)</f>
        <v>#VALUE!</v>
      </c>
      <c r="AF699" s="156" t="e">
        <f t="shared" si="11"/>
        <v>#VALUE!</v>
      </c>
    </row>
    <row r="700" spans="1:32" s="157" customFormat="1" x14ac:dyDescent="0.25">
      <c r="A700" s="149" t="s">
        <v>2506</v>
      </c>
      <c r="B700" s="160" t="s">
        <v>4354</v>
      </c>
      <c r="C700" s="248">
        <v>44529</v>
      </c>
      <c r="D700" s="161">
        <v>164</v>
      </c>
      <c r="E700" s="160" t="s">
        <v>2512</v>
      </c>
      <c r="F700" s="161">
        <v>5042654735</v>
      </c>
      <c r="G700" s="160" t="s">
        <v>75</v>
      </c>
      <c r="H700" s="160" t="s">
        <v>76</v>
      </c>
      <c r="I700" s="160" t="s">
        <v>4094</v>
      </c>
      <c r="J700" s="161">
        <v>74559</v>
      </c>
      <c r="K700" s="160" t="s">
        <v>2524</v>
      </c>
      <c r="L700" s="164">
        <v>18</v>
      </c>
      <c r="M700" s="249">
        <v>44529</v>
      </c>
      <c r="N700" s="250" t="s">
        <v>75</v>
      </c>
      <c r="O700" s="250" t="s">
        <v>76</v>
      </c>
      <c r="P700" s="250"/>
      <c r="Q700" s="251">
        <v>21111900428</v>
      </c>
      <c r="R700" s="251">
        <v>5042654735</v>
      </c>
      <c r="S700" s="251">
        <v>6008217228</v>
      </c>
      <c r="U700" s="251">
        <v>18</v>
      </c>
      <c r="V700" s="238"/>
      <c r="W700" s="238"/>
      <c r="X700" s="238"/>
      <c r="Y700" s="253">
        <f>U700-L700</f>
        <v>0</v>
      </c>
      <c r="Z700" s="238"/>
      <c r="AA700" s="238"/>
      <c r="AB700" s="238"/>
      <c r="AC700" s="238"/>
      <c r="AE700" s="156" t="e">
        <f>SUMIFS([5]HARGA!$B$2:$B$31,[5]HARGA!$A$2:$A$31,K700)</f>
        <v>#VALUE!</v>
      </c>
      <c r="AF700" s="156" t="e">
        <f t="shared" si="11"/>
        <v>#VALUE!</v>
      </c>
    </row>
    <row r="701" spans="1:32" s="157" customFormat="1" x14ac:dyDescent="0.25">
      <c r="A701" s="149" t="s">
        <v>2506</v>
      </c>
      <c r="B701" s="160" t="s">
        <v>4354</v>
      </c>
      <c r="C701" s="248">
        <v>44529</v>
      </c>
      <c r="D701" s="161">
        <v>164</v>
      </c>
      <c r="E701" s="160" t="s">
        <v>2512</v>
      </c>
      <c r="F701" s="161">
        <v>5042654735</v>
      </c>
      <c r="G701" s="160" t="s">
        <v>75</v>
      </c>
      <c r="H701" s="160" t="s">
        <v>76</v>
      </c>
      <c r="I701" s="160" t="s">
        <v>4094</v>
      </c>
      <c r="J701" s="161">
        <v>19310</v>
      </c>
      <c r="K701" s="160" t="s">
        <v>2525</v>
      </c>
      <c r="L701" s="164">
        <v>18</v>
      </c>
      <c r="M701" s="322"/>
      <c r="N701" s="238"/>
      <c r="O701" s="238"/>
      <c r="P701" s="238"/>
      <c r="Q701" s="238"/>
      <c r="R701" s="238"/>
      <c r="S701" s="238"/>
      <c r="T701" s="238"/>
      <c r="U701" s="238"/>
      <c r="V701" s="238"/>
      <c r="W701" s="238"/>
      <c r="X701" s="238"/>
      <c r="Y701" s="238"/>
      <c r="Z701" s="238"/>
      <c r="AA701" s="238"/>
      <c r="AB701" s="238"/>
      <c r="AC701" s="238"/>
      <c r="AE701" s="156" t="e">
        <f>SUMIFS([5]HARGA!$B$2:$B$31,[5]HARGA!$A$2:$A$31,K701)</f>
        <v>#VALUE!</v>
      </c>
      <c r="AF701" s="156" t="e">
        <f t="shared" si="11"/>
        <v>#VALUE!</v>
      </c>
    </row>
    <row r="702" spans="1:32" s="157" customFormat="1" x14ac:dyDescent="0.25">
      <c r="A702" s="149" t="s">
        <v>2506</v>
      </c>
      <c r="B702" s="160" t="s">
        <v>4354</v>
      </c>
      <c r="C702" s="248">
        <v>44529</v>
      </c>
      <c r="D702" s="161">
        <v>164</v>
      </c>
      <c r="E702" s="160" t="s">
        <v>2512</v>
      </c>
      <c r="F702" s="161">
        <v>5042654735</v>
      </c>
      <c r="G702" s="160" t="s">
        <v>75</v>
      </c>
      <c r="H702" s="160" t="s">
        <v>76</v>
      </c>
      <c r="I702" s="160" t="s">
        <v>4094</v>
      </c>
      <c r="J702" s="160" t="s">
        <v>2517</v>
      </c>
      <c r="K702" s="160" t="s">
        <v>2518</v>
      </c>
      <c r="L702" s="164">
        <v>1344</v>
      </c>
      <c r="M702" s="322"/>
      <c r="N702" s="238"/>
      <c r="O702" s="238"/>
      <c r="P702" s="238"/>
      <c r="Q702" s="238"/>
      <c r="R702" s="238"/>
      <c r="S702" s="238"/>
      <c r="T702" s="251">
        <v>1344</v>
      </c>
      <c r="U702" s="238"/>
      <c r="V702" s="238"/>
      <c r="W702" s="238"/>
      <c r="X702" s="253">
        <f>T702-L702</f>
        <v>0</v>
      </c>
      <c r="Y702" s="238"/>
      <c r="Z702" s="238"/>
      <c r="AA702" s="238"/>
      <c r="AB702" s="238"/>
      <c r="AC702" s="238"/>
      <c r="AE702" s="156" t="e">
        <f>SUMIFS([5]HARGA!$B$2:$B$31,[5]HARGA!$A$2:$A$31,K702)</f>
        <v>#VALUE!</v>
      </c>
      <c r="AF702" s="156" t="e">
        <f t="shared" si="11"/>
        <v>#VALUE!</v>
      </c>
    </row>
    <row r="703" spans="1:32" s="157" customFormat="1" x14ac:dyDescent="0.25">
      <c r="A703" s="149" t="s">
        <v>2506</v>
      </c>
      <c r="B703" s="274" t="s">
        <v>4354</v>
      </c>
      <c r="C703" s="275">
        <v>44529</v>
      </c>
      <c r="D703" s="276">
        <v>164</v>
      </c>
      <c r="E703" s="274" t="s">
        <v>2512</v>
      </c>
      <c r="F703" s="276">
        <v>5042654735</v>
      </c>
      <c r="G703" s="274" t="s">
        <v>75</v>
      </c>
      <c r="H703" s="274" t="s">
        <v>76</v>
      </c>
      <c r="I703" s="274" t="s">
        <v>4094</v>
      </c>
      <c r="J703" s="276">
        <v>33300</v>
      </c>
      <c r="K703" s="274" t="s">
        <v>65</v>
      </c>
      <c r="L703" s="277">
        <v>28</v>
      </c>
      <c r="M703" s="336"/>
      <c r="N703" s="263"/>
      <c r="O703" s="263"/>
      <c r="P703" s="263"/>
      <c r="Q703" s="263"/>
      <c r="R703" s="263"/>
      <c r="S703" s="263"/>
      <c r="T703" s="263"/>
      <c r="U703" s="263"/>
      <c r="V703" s="263"/>
      <c r="W703" s="263"/>
      <c r="X703" s="238"/>
      <c r="Y703" s="238"/>
      <c r="Z703" s="238"/>
      <c r="AA703" s="238"/>
      <c r="AB703" s="238"/>
      <c r="AC703" s="238"/>
      <c r="AE703" s="156" t="e">
        <f>SUMIFS([5]HARGA!$B$2:$B$31,[5]HARGA!$A$2:$A$31,K703)</f>
        <v>#VALUE!</v>
      </c>
      <c r="AF703" s="156" t="e">
        <f t="shared" si="11"/>
        <v>#VALUE!</v>
      </c>
    </row>
    <row r="704" spans="1:32" s="157" customFormat="1" x14ac:dyDescent="0.25">
      <c r="A704" s="182" t="s">
        <v>2506</v>
      </c>
      <c r="B704" s="182" t="s">
        <v>4355</v>
      </c>
      <c r="C704" s="187">
        <v>44529</v>
      </c>
      <c r="D704" s="181">
        <v>164</v>
      </c>
      <c r="E704" s="182" t="s">
        <v>2512</v>
      </c>
      <c r="F704" s="181">
        <v>5042653190</v>
      </c>
      <c r="G704" s="182" t="s">
        <v>240</v>
      </c>
      <c r="H704" s="182" t="s">
        <v>241</v>
      </c>
      <c r="I704" s="182" t="s">
        <v>4099</v>
      </c>
      <c r="J704" s="181">
        <v>74559</v>
      </c>
      <c r="K704" s="182" t="s">
        <v>2524</v>
      </c>
      <c r="L704" s="185">
        <v>18</v>
      </c>
      <c r="M704" s="241">
        <v>44529</v>
      </c>
      <c r="N704" s="182" t="s">
        <v>240</v>
      </c>
      <c r="O704" s="182" t="s">
        <v>241</v>
      </c>
      <c r="P704" s="236"/>
      <c r="Q704" s="234" t="s">
        <v>4096</v>
      </c>
      <c r="R704" s="181">
        <v>5042653190</v>
      </c>
      <c r="S704" s="234">
        <v>6008217550</v>
      </c>
      <c r="T704" s="236"/>
      <c r="U704" s="236">
        <v>18</v>
      </c>
      <c r="V704" s="236"/>
      <c r="W704" s="236"/>
      <c r="X704" s="238"/>
      <c r="Y704" s="253">
        <f>U704-L704</f>
        <v>0</v>
      </c>
      <c r="Z704" s="238"/>
      <c r="AA704" s="238"/>
      <c r="AB704" s="238"/>
      <c r="AC704" s="238"/>
      <c r="AE704" s="156" t="e">
        <f>SUMIFS([5]HARGA!$B$2:$B$31,[5]HARGA!$A$2:$A$31,K704)</f>
        <v>#VALUE!</v>
      </c>
      <c r="AF704" s="156" t="e">
        <f t="shared" si="11"/>
        <v>#VALUE!</v>
      </c>
    </row>
    <row r="705" spans="1:32" s="157" customFormat="1" x14ac:dyDescent="0.25">
      <c r="A705" s="182" t="s">
        <v>2506</v>
      </c>
      <c r="B705" s="182" t="s">
        <v>4355</v>
      </c>
      <c r="C705" s="187">
        <v>44529</v>
      </c>
      <c r="D705" s="181">
        <v>164</v>
      </c>
      <c r="E705" s="182" t="s">
        <v>2512</v>
      </c>
      <c r="F705" s="181">
        <v>5042653190</v>
      </c>
      <c r="G705" s="182" t="s">
        <v>240</v>
      </c>
      <c r="H705" s="182" t="s">
        <v>241</v>
      </c>
      <c r="I705" s="182" t="s">
        <v>4099</v>
      </c>
      <c r="J705" s="181">
        <v>19310</v>
      </c>
      <c r="K705" s="182" t="s">
        <v>2525</v>
      </c>
      <c r="L705" s="185">
        <v>18</v>
      </c>
      <c r="M705" s="328"/>
      <c r="N705" s="236"/>
      <c r="O705" s="236"/>
      <c r="P705" s="236"/>
      <c r="Q705" s="236"/>
      <c r="R705" s="236"/>
      <c r="S705" s="236"/>
      <c r="T705" s="236"/>
      <c r="U705" s="236"/>
      <c r="V705" s="236"/>
      <c r="W705" s="236"/>
      <c r="X705" s="238"/>
      <c r="Y705" s="238"/>
      <c r="Z705" s="238"/>
      <c r="AA705" s="238"/>
      <c r="AB705" s="238"/>
      <c r="AC705" s="238"/>
      <c r="AE705" s="156" t="e">
        <f>SUMIFS([5]HARGA!$B$2:$B$31,[5]HARGA!$A$2:$A$31,K705)</f>
        <v>#VALUE!</v>
      </c>
      <c r="AF705" s="156" t="e">
        <f t="shared" si="11"/>
        <v>#VALUE!</v>
      </c>
    </row>
    <row r="706" spans="1:32" s="157" customFormat="1" x14ac:dyDescent="0.25">
      <c r="A706" s="182" t="s">
        <v>2506</v>
      </c>
      <c r="B706" s="182" t="s">
        <v>4355</v>
      </c>
      <c r="C706" s="187">
        <v>44529</v>
      </c>
      <c r="D706" s="181">
        <v>164</v>
      </c>
      <c r="E706" s="182" t="s">
        <v>2512</v>
      </c>
      <c r="F706" s="181">
        <v>5042653190</v>
      </c>
      <c r="G706" s="182" t="s">
        <v>240</v>
      </c>
      <c r="H706" s="182" t="s">
        <v>241</v>
      </c>
      <c r="I706" s="182" t="s">
        <v>4099</v>
      </c>
      <c r="J706" s="182" t="s">
        <v>2517</v>
      </c>
      <c r="K706" s="182" t="s">
        <v>2518</v>
      </c>
      <c r="L706" s="185">
        <v>960</v>
      </c>
      <c r="M706" s="328"/>
      <c r="N706" s="236"/>
      <c r="O706" s="236"/>
      <c r="P706" s="236"/>
      <c r="Q706" s="236"/>
      <c r="R706" s="236"/>
      <c r="S706" s="236"/>
      <c r="T706" s="234">
        <v>960</v>
      </c>
      <c r="U706" s="236"/>
      <c r="V706" s="236"/>
      <c r="W706" s="236"/>
      <c r="X706" s="253">
        <f>T706-L706</f>
        <v>0</v>
      </c>
      <c r="Y706" s="238"/>
      <c r="Z706" s="238"/>
      <c r="AA706" s="238"/>
      <c r="AB706" s="238"/>
      <c r="AC706" s="238"/>
      <c r="AE706" s="156" t="e">
        <f>SUMIFS([5]HARGA!$B$2:$B$31,[5]HARGA!$A$2:$A$31,K706)</f>
        <v>#VALUE!</v>
      </c>
      <c r="AF706" s="156" t="e">
        <f t="shared" si="11"/>
        <v>#VALUE!</v>
      </c>
    </row>
    <row r="707" spans="1:32" s="157" customFormat="1" x14ac:dyDescent="0.25">
      <c r="A707" s="182" t="s">
        <v>2506</v>
      </c>
      <c r="B707" s="182" t="s">
        <v>4355</v>
      </c>
      <c r="C707" s="187">
        <v>44529</v>
      </c>
      <c r="D707" s="181">
        <v>164</v>
      </c>
      <c r="E707" s="182" t="s">
        <v>2512</v>
      </c>
      <c r="F707" s="181">
        <v>5042653190</v>
      </c>
      <c r="G707" s="182" t="s">
        <v>240</v>
      </c>
      <c r="H707" s="182" t="s">
        <v>241</v>
      </c>
      <c r="I707" s="182" t="s">
        <v>4099</v>
      </c>
      <c r="J707" s="181">
        <v>33300</v>
      </c>
      <c r="K707" s="182" t="s">
        <v>65</v>
      </c>
      <c r="L707" s="185">
        <v>20</v>
      </c>
      <c r="M707" s="328"/>
      <c r="N707" s="236"/>
      <c r="O707" s="236"/>
      <c r="P707" s="236"/>
      <c r="Q707" s="236"/>
      <c r="R707" s="236"/>
      <c r="S707" s="236"/>
      <c r="T707" s="236"/>
      <c r="U707" s="236"/>
      <c r="V707" s="236"/>
      <c r="W707" s="236"/>
      <c r="X707" s="238"/>
      <c r="Y707" s="238"/>
      <c r="Z707" s="238"/>
      <c r="AA707" s="238"/>
      <c r="AB707" s="238"/>
      <c r="AC707" s="238"/>
      <c r="AE707" s="156" t="e">
        <f>SUMIFS([5]HARGA!$B$2:$B$31,[5]HARGA!$A$2:$A$31,K707)</f>
        <v>#VALUE!</v>
      </c>
      <c r="AF707" s="156" t="e">
        <f t="shared" si="11"/>
        <v>#VALUE!</v>
      </c>
    </row>
    <row r="708" spans="1:32" s="157" customFormat="1" x14ac:dyDescent="0.25">
      <c r="A708" s="165" t="s">
        <v>2506</v>
      </c>
      <c r="B708" s="283" t="s">
        <v>4356</v>
      </c>
      <c r="C708" s="284">
        <v>44530</v>
      </c>
      <c r="D708" s="283" t="s">
        <v>2531</v>
      </c>
      <c r="E708" s="283" t="s">
        <v>2532</v>
      </c>
      <c r="F708" s="283"/>
      <c r="G708" s="283" t="s">
        <v>417</v>
      </c>
      <c r="H708" s="283" t="s">
        <v>418</v>
      </c>
      <c r="I708" s="283" t="s">
        <v>4112</v>
      </c>
      <c r="J708" s="283" t="s">
        <v>4357</v>
      </c>
      <c r="K708" s="283" t="s">
        <v>377</v>
      </c>
      <c r="L708" s="285">
        <v>15</v>
      </c>
      <c r="M708" s="337">
        <v>44532</v>
      </c>
      <c r="N708" s="338" t="s">
        <v>417</v>
      </c>
      <c r="O708" s="339" t="s">
        <v>418</v>
      </c>
      <c r="P708" s="340" t="s">
        <v>4358</v>
      </c>
      <c r="Q708" s="315">
        <v>904021480026</v>
      </c>
      <c r="R708" s="157" t="s">
        <v>4110</v>
      </c>
      <c r="S708" s="243" t="s">
        <v>4359</v>
      </c>
      <c r="W708" s="339">
        <v>15</v>
      </c>
      <c r="X708" s="238"/>
      <c r="Y708" s="238"/>
      <c r="Z708" s="238"/>
      <c r="AA708" s="253">
        <f>W708-L708</f>
        <v>0</v>
      </c>
      <c r="AB708" s="238"/>
      <c r="AC708" s="238"/>
      <c r="AE708" s="156" t="e">
        <f>SUMIFS([5]HARGA!$B$2:$B$31,[5]HARGA!$A$2:$A$31,K708)</f>
        <v>#VALUE!</v>
      </c>
      <c r="AF708" s="156" t="e">
        <f t="shared" si="11"/>
        <v>#VALUE!</v>
      </c>
    </row>
    <row r="709" spans="1:32" s="157" customFormat="1" x14ac:dyDescent="0.25">
      <c r="A709" s="165" t="s">
        <v>2506</v>
      </c>
      <c r="B709" s="182" t="s">
        <v>4356</v>
      </c>
      <c r="C709" s="187">
        <v>44530</v>
      </c>
      <c r="D709" s="182" t="s">
        <v>2531</v>
      </c>
      <c r="E709" s="182" t="s">
        <v>2532</v>
      </c>
      <c r="F709" s="182"/>
      <c r="G709" s="182" t="s">
        <v>417</v>
      </c>
      <c r="H709" s="182" t="s">
        <v>418</v>
      </c>
      <c r="I709" s="182" t="s">
        <v>4112</v>
      </c>
      <c r="J709" s="182" t="s">
        <v>4360</v>
      </c>
      <c r="K709" s="182" t="s">
        <v>2539</v>
      </c>
      <c r="L709" s="185">
        <v>15</v>
      </c>
      <c r="M709" s="328"/>
      <c r="N709" s="236"/>
      <c r="O709" s="238"/>
      <c r="P709" s="238"/>
      <c r="Q709" s="238"/>
      <c r="R709" s="238"/>
      <c r="S709" s="238"/>
      <c r="T709" s="238"/>
      <c r="U709" s="238"/>
      <c r="V709" s="238"/>
      <c r="W709" s="238"/>
      <c r="X709" s="238"/>
      <c r="Y709" s="238"/>
      <c r="Z709" s="238"/>
      <c r="AA709" s="238"/>
      <c r="AB709" s="238"/>
      <c r="AC709" s="238"/>
      <c r="AE709" s="156" t="e">
        <f>SUMIFS([5]HARGA!$B$2:$B$31,[5]HARGA!$A$2:$A$31,K709)</f>
        <v>#VALUE!</v>
      </c>
      <c r="AF709" s="156" t="e">
        <f t="shared" si="11"/>
        <v>#VALUE!</v>
      </c>
    </row>
    <row r="710" spans="1:32" s="157" customFormat="1" x14ac:dyDescent="0.25">
      <c r="A710" s="165" t="s">
        <v>2506</v>
      </c>
      <c r="B710" s="182" t="s">
        <v>4356</v>
      </c>
      <c r="C710" s="187">
        <v>44530</v>
      </c>
      <c r="D710" s="182" t="s">
        <v>2531</v>
      </c>
      <c r="E710" s="182" t="s">
        <v>2532</v>
      </c>
      <c r="F710" s="182"/>
      <c r="G710" s="182" t="s">
        <v>417</v>
      </c>
      <c r="H710" s="182" t="s">
        <v>418</v>
      </c>
      <c r="I710" s="182" t="s">
        <v>4112</v>
      </c>
      <c r="J710" s="182" t="s">
        <v>2534</v>
      </c>
      <c r="K710" s="182" t="s">
        <v>2535</v>
      </c>
      <c r="L710" s="185">
        <v>1344</v>
      </c>
      <c r="M710" s="328"/>
      <c r="N710" s="236"/>
      <c r="O710" s="238"/>
      <c r="P710" s="238"/>
      <c r="Q710" s="238"/>
      <c r="R710" s="238"/>
      <c r="S710" s="238"/>
      <c r="T710" s="238"/>
      <c r="U710" s="238"/>
      <c r="V710" s="339">
        <v>1344</v>
      </c>
      <c r="W710" s="238"/>
      <c r="X710" s="238"/>
      <c r="Y710" s="238"/>
      <c r="Z710" s="253">
        <f>V710-L710</f>
        <v>0</v>
      </c>
      <c r="AA710" s="238"/>
      <c r="AB710" s="238"/>
      <c r="AC710" s="238"/>
      <c r="AE710" s="156" t="e">
        <f>SUMIFS([5]HARGA!$B$2:$B$31,[5]HARGA!$A$2:$A$31,K710)</f>
        <v>#VALUE!</v>
      </c>
      <c r="AF710" s="156" t="e">
        <f t="shared" si="11"/>
        <v>#VALUE!</v>
      </c>
    </row>
    <row r="711" spans="1:32" s="157" customFormat="1" x14ac:dyDescent="0.25">
      <c r="A711" s="165" t="s">
        <v>2506</v>
      </c>
      <c r="B711" s="182" t="s">
        <v>4361</v>
      </c>
      <c r="C711" s="187">
        <v>44530</v>
      </c>
      <c r="D711" s="181">
        <v>164</v>
      </c>
      <c r="E711" s="182" t="s">
        <v>2512</v>
      </c>
      <c r="F711" s="181">
        <v>5042686694</v>
      </c>
      <c r="G711" s="182" t="s">
        <v>2556</v>
      </c>
      <c r="H711" s="182" t="s">
        <v>606</v>
      </c>
      <c r="I711" s="182" t="s">
        <v>4119</v>
      </c>
      <c r="J711" s="181">
        <v>74559</v>
      </c>
      <c r="K711" s="182" t="s">
        <v>2524</v>
      </c>
      <c r="L711" s="185">
        <v>11</v>
      </c>
      <c r="M711" s="241">
        <v>44531</v>
      </c>
      <c r="N711" s="242" t="s">
        <v>605</v>
      </c>
      <c r="O711" s="250" t="s">
        <v>606</v>
      </c>
      <c r="P711" s="250"/>
      <c r="Q711" s="251">
        <v>21112600469</v>
      </c>
      <c r="R711" s="251">
        <v>5042686694</v>
      </c>
      <c r="S711" s="251">
        <v>6008225253</v>
      </c>
      <c r="U711" s="251">
        <v>11</v>
      </c>
      <c r="V711" s="238"/>
      <c r="W711" s="238"/>
      <c r="X711" s="238"/>
      <c r="Y711" s="253">
        <f>U711-L711</f>
        <v>0</v>
      </c>
      <c r="Z711" s="238"/>
      <c r="AA711" s="238"/>
      <c r="AB711" s="238"/>
      <c r="AC711" s="238"/>
      <c r="AE711" s="156" t="e">
        <f>SUMIFS([5]HARGA!$B$2:$B$31,[5]HARGA!$A$2:$A$31,K711)</f>
        <v>#VALUE!</v>
      </c>
      <c r="AF711" s="156" t="e">
        <f t="shared" si="11"/>
        <v>#VALUE!</v>
      </c>
    </row>
    <row r="712" spans="1:32" s="157" customFormat="1" x14ac:dyDescent="0.25">
      <c r="A712" s="165" t="s">
        <v>2506</v>
      </c>
      <c r="B712" s="182" t="s">
        <v>4361</v>
      </c>
      <c r="C712" s="187">
        <v>44530</v>
      </c>
      <c r="D712" s="181">
        <v>164</v>
      </c>
      <c r="E712" s="182" t="s">
        <v>2512</v>
      </c>
      <c r="F712" s="181">
        <v>5042686694</v>
      </c>
      <c r="G712" s="182" t="s">
        <v>2556</v>
      </c>
      <c r="H712" s="182" t="s">
        <v>606</v>
      </c>
      <c r="I712" s="182" t="s">
        <v>4119</v>
      </c>
      <c r="J712" s="181">
        <v>19310</v>
      </c>
      <c r="K712" s="182" t="s">
        <v>2525</v>
      </c>
      <c r="L712" s="185">
        <v>11</v>
      </c>
      <c r="M712" s="328"/>
      <c r="N712" s="236"/>
      <c r="O712" s="238"/>
      <c r="P712" s="238"/>
      <c r="Q712" s="238"/>
      <c r="R712" s="238"/>
      <c r="S712" s="238"/>
      <c r="T712" s="238"/>
      <c r="U712" s="238"/>
      <c r="V712" s="238"/>
      <c r="W712" s="238"/>
      <c r="X712" s="238"/>
      <c r="Y712" s="238"/>
      <c r="Z712" s="238"/>
      <c r="AA712" s="238"/>
      <c r="AB712" s="238"/>
      <c r="AC712" s="238"/>
      <c r="AE712" s="156" t="e">
        <f>SUMIFS([5]HARGA!$B$2:$B$31,[5]HARGA!$A$2:$A$31,K712)</f>
        <v>#VALUE!</v>
      </c>
      <c r="AF712" s="156" t="e">
        <f t="shared" si="11"/>
        <v>#VALUE!</v>
      </c>
    </row>
    <row r="713" spans="1:32" s="157" customFormat="1" x14ac:dyDescent="0.25">
      <c r="A713" s="149" t="s">
        <v>2506</v>
      </c>
      <c r="B713" s="160" t="s">
        <v>4361</v>
      </c>
      <c r="C713" s="248">
        <v>44530</v>
      </c>
      <c r="D713" s="161">
        <v>164</v>
      </c>
      <c r="E713" s="160" t="s">
        <v>2512</v>
      </c>
      <c r="F713" s="161">
        <v>5042686694</v>
      </c>
      <c r="G713" s="160" t="s">
        <v>2556</v>
      </c>
      <c r="H713" s="160" t="s">
        <v>606</v>
      </c>
      <c r="I713" s="160" t="s">
        <v>4119</v>
      </c>
      <c r="J713" s="160" t="s">
        <v>2517</v>
      </c>
      <c r="K713" s="160" t="s">
        <v>2518</v>
      </c>
      <c r="L713" s="164">
        <v>1152</v>
      </c>
      <c r="M713" s="322"/>
      <c r="N713" s="238"/>
      <c r="O713" s="238"/>
      <c r="P713" s="238"/>
      <c r="Q713" s="238"/>
      <c r="R713" s="238"/>
      <c r="S713" s="238"/>
      <c r="T713" s="251">
        <v>1152</v>
      </c>
      <c r="U713" s="238"/>
      <c r="V713" s="238"/>
      <c r="W713" s="238"/>
      <c r="X713" s="253">
        <f>T713-L713</f>
        <v>0</v>
      </c>
      <c r="Y713" s="238"/>
      <c r="Z713" s="238"/>
      <c r="AA713" s="238"/>
      <c r="AB713" s="238"/>
      <c r="AC713" s="238"/>
      <c r="AE713" s="156" t="e">
        <f>SUMIFS([5]HARGA!$B$2:$B$31,[5]HARGA!$A$2:$A$31,K713)</f>
        <v>#VALUE!</v>
      </c>
      <c r="AF713" s="156" t="e">
        <f t="shared" si="11"/>
        <v>#VALUE!</v>
      </c>
    </row>
    <row r="714" spans="1:32" s="157" customFormat="1" x14ac:dyDescent="0.25">
      <c r="A714" s="149" t="s">
        <v>2506</v>
      </c>
      <c r="B714" s="160" t="s">
        <v>4361</v>
      </c>
      <c r="C714" s="248">
        <v>44530</v>
      </c>
      <c r="D714" s="161">
        <v>164</v>
      </c>
      <c r="E714" s="160" t="s">
        <v>2512</v>
      </c>
      <c r="F714" s="161">
        <v>5042686694</v>
      </c>
      <c r="G714" s="160" t="s">
        <v>2556</v>
      </c>
      <c r="H714" s="160" t="s">
        <v>606</v>
      </c>
      <c r="I714" s="160" t="s">
        <v>4119</v>
      </c>
      <c r="J714" s="161">
        <v>33300</v>
      </c>
      <c r="K714" s="160" t="s">
        <v>65</v>
      </c>
      <c r="L714" s="164">
        <v>24</v>
      </c>
      <c r="M714" s="322"/>
      <c r="N714" s="238"/>
      <c r="O714" s="238"/>
      <c r="P714" s="238"/>
      <c r="Q714" s="238"/>
      <c r="R714" s="238"/>
      <c r="S714" s="238"/>
      <c r="T714" s="238"/>
      <c r="U714" s="238"/>
      <c r="V714" s="238"/>
      <c r="W714" s="238"/>
      <c r="X714" s="238"/>
      <c r="Y714" s="238"/>
      <c r="Z714" s="238"/>
      <c r="AA714" s="238"/>
      <c r="AB714" s="238"/>
      <c r="AC714" s="238"/>
      <c r="AE714" s="156" t="e">
        <f>SUMIFS([5]HARGA!$B$2:$B$31,[5]HARGA!$A$2:$A$31,K714)</f>
        <v>#VALUE!</v>
      </c>
      <c r="AF714" s="156" t="e">
        <f t="shared" si="11"/>
        <v>#VALUE!</v>
      </c>
    </row>
    <row r="715" spans="1:32" x14ac:dyDescent="0.25">
      <c r="B715" s="307"/>
      <c r="C715" s="308"/>
      <c r="D715" s="307"/>
      <c r="E715" s="307"/>
      <c r="F715" s="307"/>
      <c r="G715" s="307"/>
      <c r="H715" s="307"/>
      <c r="I715" s="307"/>
      <c r="J715" s="307"/>
      <c r="K715" s="307"/>
      <c r="L715" s="341">
        <f>SUM(L4:L714)</f>
        <v>207705</v>
      </c>
      <c r="M715" s="309"/>
      <c r="N715" s="310"/>
      <c r="O715" s="311"/>
      <c r="P715" s="311"/>
      <c r="Q715" s="311"/>
      <c r="R715" s="311"/>
      <c r="S715" s="311"/>
      <c r="T715" s="341">
        <f>SUM(T4:T714)</f>
        <v>171106</v>
      </c>
      <c r="U715" s="341">
        <f t="shared" ref="U715:AA715" si="12">SUM(U4:U714)</f>
        <v>3501</v>
      </c>
      <c r="V715" s="341">
        <f t="shared" si="12"/>
        <v>20160</v>
      </c>
      <c r="W715" s="341">
        <f t="shared" si="12"/>
        <v>250</v>
      </c>
      <c r="X715" s="341">
        <f t="shared" si="12"/>
        <v>-8</v>
      </c>
      <c r="Y715" s="341">
        <f t="shared" si="12"/>
        <v>-4</v>
      </c>
      <c r="Z715" s="341">
        <f t="shared" si="12"/>
        <v>0</v>
      </c>
      <c r="AA715" s="341">
        <f t="shared" si="12"/>
        <v>0</v>
      </c>
      <c r="AB715" s="309"/>
      <c r="AC715" s="307"/>
      <c r="AD715" s="292"/>
    </row>
    <row r="716" spans="1:32" x14ac:dyDescent="0.25">
      <c r="B716" t="s">
        <v>4140</v>
      </c>
      <c r="C716" t="s">
        <v>4141</v>
      </c>
    </row>
    <row r="717" spans="1:32" x14ac:dyDescent="0.25">
      <c r="B717" s="312" t="s">
        <v>2551</v>
      </c>
      <c r="C717" s="313">
        <v>1536</v>
      </c>
      <c r="T717" s="135">
        <f>T715-GETPIVOTDATA("JUMLAH",$B$716,"NAMA PRODUK","AQ.5GALLON BTL")</f>
        <v>-8</v>
      </c>
      <c r="U717" s="135">
        <f>U715-GETPIVOTDATA("JUMLAH",$B$716,"NAMA PRODUK","AQ.5GALLON ISI")</f>
        <v>-4</v>
      </c>
      <c r="V717" s="135">
        <f>V715-GETPIVOTDATA("JUMLAH",$B$716,"NAMA PRODUK","VT.5GALON BTL")</f>
        <v>0</v>
      </c>
      <c r="W717" s="135">
        <f>W715-GETPIVOTDATA("JUMLAH",$B$716,"NAMA PRODUK","VT.5GLN ISI")</f>
        <v>0</v>
      </c>
    </row>
    <row r="718" spans="1:32" x14ac:dyDescent="0.25">
      <c r="B718" s="312" t="s">
        <v>2518</v>
      </c>
      <c r="C718" s="313">
        <v>171114</v>
      </c>
    </row>
    <row r="719" spans="1:32" x14ac:dyDescent="0.25">
      <c r="B719" s="312" t="s">
        <v>2524</v>
      </c>
      <c r="C719" s="313">
        <v>3505</v>
      </c>
    </row>
    <row r="720" spans="1:32" x14ac:dyDescent="0.25">
      <c r="B720" s="312" t="s">
        <v>303</v>
      </c>
      <c r="C720" s="313">
        <v>1280</v>
      </c>
    </row>
    <row r="721" spans="2:3" x14ac:dyDescent="0.25">
      <c r="B721" s="312" t="s">
        <v>2525</v>
      </c>
      <c r="C721" s="313">
        <v>3505</v>
      </c>
    </row>
    <row r="722" spans="2:3" x14ac:dyDescent="0.25">
      <c r="B722" s="312" t="s">
        <v>65</v>
      </c>
      <c r="C722" s="313">
        <v>3756</v>
      </c>
    </row>
    <row r="723" spans="2:3" x14ac:dyDescent="0.25">
      <c r="B723" s="312" t="s">
        <v>2553</v>
      </c>
      <c r="C723" s="313">
        <v>30</v>
      </c>
    </row>
    <row r="724" spans="2:3" x14ac:dyDescent="0.25">
      <c r="B724" s="312" t="s">
        <v>3535</v>
      </c>
      <c r="C724" s="313">
        <v>8</v>
      </c>
    </row>
    <row r="725" spans="2:3" x14ac:dyDescent="0.25">
      <c r="B725" s="312" t="s">
        <v>279</v>
      </c>
      <c r="C725" s="313">
        <v>1891</v>
      </c>
    </row>
    <row r="726" spans="2:3" x14ac:dyDescent="0.25">
      <c r="B726" s="312" t="s">
        <v>3533</v>
      </c>
      <c r="C726" s="313">
        <v>420</v>
      </c>
    </row>
    <row r="727" spans="2:3" x14ac:dyDescent="0.25">
      <c r="B727" s="312" t="s">
        <v>2535</v>
      </c>
      <c r="C727" s="313">
        <v>20160</v>
      </c>
    </row>
    <row r="728" spans="2:3" x14ac:dyDescent="0.25">
      <c r="B728" s="312" t="s">
        <v>377</v>
      </c>
      <c r="C728" s="313">
        <v>250</v>
      </c>
    </row>
    <row r="729" spans="2:3" x14ac:dyDescent="0.25">
      <c r="B729" s="312" t="s">
        <v>2539</v>
      </c>
      <c r="C729" s="313">
        <v>250</v>
      </c>
    </row>
    <row r="730" spans="2:3" x14ac:dyDescent="0.25">
      <c r="B730" s="312" t="s">
        <v>4142</v>
      </c>
      <c r="C730" s="313"/>
    </row>
    <row r="731" spans="2:3" x14ac:dyDescent="0.25">
      <c r="B731" s="312" t="s">
        <v>2492</v>
      </c>
      <c r="C731" s="313">
        <v>207705</v>
      </c>
    </row>
    <row r="732" spans="2:3" x14ac:dyDescent="0.25">
      <c r="C732"/>
    </row>
    <row r="733" spans="2:3" x14ac:dyDescent="0.25">
      <c r="C733"/>
    </row>
  </sheetData>
  <autoFilter ref="A3:AF714"/>
  <conditionalFormatting sqref="R551">
    <cfRule type="expression" dxfId="438" priority="1">
      <formula>#REF!&lt;&gt;""</formula>
    </cfRule>
    <cfRule type="expression" dxfId="437" priority="2">
      <formula>#REF!&lt;&gt;""</formula>
    </cfRule>
  </conditionalFormatting>
  <conditionalFormatting sqref="Q618">
    <cfRule type="expression" dxfId="436" priority="3">
      <formula>#REF!&lt;&gt;""</formula>
    </cfRule>
    <cfRule type="expression" dxfId="435" priority="4">
      <formula>$B618&lt;&gt;""</formula>
    </cfRule>
  </conditionalFormatting>
  <dataValidations count="1">
    <dataValidation type="list" allowBlank="1" showInputMessage="1" showErrorMessage="1" sqref="R17 R230 R257 R277 R295 R350 R355 R375 R379 R281 R582 R577 R605 R634 R638 R642 R653:R655 R657 R667 R676 R618">
      <formula1>reason</formula1>
    </dataValidation>
  </dataValidations>
  <pageMargins left="0.7" right="0.7" top="0.75" bottom="0.75" header="0.3" footer="0.3"/>
  <pageSetup paperSize="9" orientation="portrait" horizontalDpi="0" verticalDpi="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BD1841"/>
  <sheetViews>
    <sheetView zoomScale="80" zoomScaleNormal="80" workbookViewId="0">
      <pane xSplit="3" ySplit="1" topLeftCell="D504" activePane="bottomRight" state="frozen"/>
      <selection pane="topRight" activeCell="D1" sqref="D1"/>
      <selection pane="bottomLeft" activeCell="A2" sqref="A2"/>
      <selection pane="bottomRight" activeCell="A759" sqref="A759:L760"/>
    </sheetView>
  </sheetViews>
  <sheetFormatPr defaultRowHeight="15" x14ac:dyDescent="0.25"/>
  <cols>
    <col min="1" max="1" width="49.42578125" customWidth="1"/>
    <col min="2" max="2" width="46.28515625" customWidth="1"/>
    <col min="3" max="3" width="13.28515625" customWidth="1"/>
    <col min="4" max="4" width="9.5703125" customWidth="1"/>
    <col min="5" max="5" width="8.5703125" customWidth="1"/>
    <col min="6" max="6" width="9.5703125" customWidth="1"/>
    <col min="7" max="7" width="12" bestFit="1" customWidth="1"/>
    <col min="8" max="8" width="15" bestFit="1" customWidth="1"/>
    <col min="9" max="9" width="21.42578125" bestFit="1" customWidth="1"/>
    <col min="10" max="10" width="8.5703125" bestFit="1" customWidth="1"/>
    <col min="11" max="11" width="10.140625" bestFit="1" customWidth="1"/>
    <col min="12" max="13" width="18.42578125" customWidth="1"/>
    <col min="14" max="14" width="12.7109375" bestFit="1" customWidth="1"/>
    <col min="15" max="15" width="11.5703125" bestFit="1" customWidth="1"/>
    <col min="16" max="16" width="16.28515625" bestFit="1" customWidth="1"/>
    <col min="17" max="17" width="7.7109375" bestFit="1" customWidth="1"/>
    <col min="18" max="18" width="14.28515625" bestFit="1" customWidth="1"/>
    <col min="19" max="19" width="11.42578125" bestFit="1" customWidth="1"/>
    <col min="20" max="20" width="12.140625" bestFit="1" customWidth="1"/>
    <col min="21" max="23" width="7.85546875" customWidth="1"/>
    <col min="24" max="24" width="20" customWidth="1"/>
    <col min="25" max="25" width="10.28515625" customWidth="1"/>
    <col min="26" max="26" width="12.7109375" bestFit="1" customWidth="1"/>
    <col min="27" max="27" width="11.5703125" bestFit="1" customWidth="1"/>
    <col min="28" max="28" width="6.42578125" customWidth="1"/>
    <col min="29" max="29" width="12.42578125" bestFit="1" customWidth="1"/>
    <col min="30" max="30" width="12.85546875" bestFit="1" customWidth="1"/>
    <col min="31" max="31" width="12.5703125" customWidth="1"/>
    <col min="32" max="34" width="12" bestFit="1" customWidth="1"/>
    <col min="35" max="36" width="12.28515625" bestFit="1" customWidth="1"/>
    <col min="37" max="37" width="11.28515625" bestFit="1" customWidth="1"/>
  </cols>
  <sheetData>
    <row r="1" spans="1:56" x14ac:dyDescent="0.25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3" t="s">
        <v>9</v>
      </c>
      <c r="K1" s="4" t="s">
        <v>10</v>
      </c>
      <c r="L1" s="2" t="s">
        <v>11</v>
      </c>
      <c r="M1" s="2" t="s">
        <v>12</v>
      </c>
      <c r="N1" s="5" t="s">
        <v>13</v>
      </c>
      <c r="O1" s="6" t="s">
        <v>14</v>
      </c>
      <c r="P1" s="5" t="s">
        <v>15</v>
      </c>
      <c r="Q1" s="7" t="s">
        <v>16</v>
      </c>
      <c r="R1" s="8" t="s">
        <v>17</v>
      </c>
      <c r="S1" s="8" t="s">
        <v>18</v>
      </c>
      <c r="T1" s="8" t="s">
        <v>19</v>
      </c>
      <c r="U1" s="9" t="s">
        <v>20</v>
      </c>
      <c r="V1" s="10" t="s">
        <v>21</v>
      </c>
      <c r="W1" s="10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11" t="s">
        <v>27</v>
      </c>
      <c r="AC1" s="12" t="s">
        <v>28</v>
      </c>
      <c r="AD1" s="12" t="s">
        <v>29</v>
      </c>
      <c r="AE1" s="12" t="s">
        <v>30</v>
      </c>
      <c r="AF1" s="13" t="s">
        <v>31</v>
      </c>
      <c r="AG1" s="13" t="s">
        <v>32</v>
      </c>
      <c r="AH1" s="13" t="s">
        <v>33</v>
      </c>
      <c r="AI1" s="14" t="s">
        <v>31</v>
      </c>
      <c r="AJ1" s="14" t="s">
        <v>32</v>
      </c>
      <c r="AK1" s="14" t="s">
        <v>33</v>
      </c>
      <c r="AL1" s="15" t="s">
        <v>34</v>
      </c>
      <c r="AM1" s="15" t="s">
        <v>35</v>
      </c>
      <c r="AN1" s="16" t="s">
        <v>36</v>
      </c>
      <c r="AO1" s="16" t="s">
        <v>37</v>
      </c>
      <c r="AP1" s="16" t="s">
        <v>38</v>
      </c>
      <c r="AQ1" s="17" t="s">
        <v>39</v>
      </c>
      <c r="AR1" s="18" t="s">
        <v>40</v>
      </c>
      <c r="AS1" s="19" t="s">
        <v>41</v>
      </c>
      <c r="AT1" s="19" t="s">
        <v>42</v>
      </c>
      <c r="AU1" s="20" t="s">
        <v>43</v>
      </c>
      <c r="AV1" s="20" t="s">
        <v>44</v>
      </c>
      <c r="AW1" s="20" t="s">
        <v>45</v>
      </c>
      <c r="AX1" s="20" t="s">
        <v>46</v>
      </c>
      <c r="AY1" s="20" t="s">
        <v>47</v>
      </c>
      <c r="AZ1" s="21" t="s">
        <v>48</v>
      </c>
      <c r="BA1" s="21" t="s">
        <v>49</v>
      </c>
      <c r="BB1" s="21" t="s">
        <v>50</v>
      </c>
      <c r="BC1">
        <v>24</v>
      </c>
      <c r="BD1">
        <v>1</v>
      </c>
    </row>
    <row r="2" spans="1:56" x14ac:dyDescent="0.25">
      <c r="A2" s="22" t="s">
        <v>51</v>
      </c>
      <c r="B2" s="22" t="s">
        <v>52</v>
      </c>
      <c r="C2" s="23">
        <v>21102803845</v>
      </c>
      <c r="D2" s="22" t="s">
        <v>53</v>
      </c>
      <c r="E2" s="22" t="s">
        <v>54</v>
      </c>
      <c r="F2" s="22" t="s">
        <v>55</v>
      </c>
      <c r="G2" s="22">
        <v>5042232490</v>
      </c>
      <c r="H2" s="22" t="s">
        <v>56</v>
      </c>
      <c r="I2" s="22" t="s">
        <v>57</v>
      </c>
      <c r="J2" s="24">
        <v>44501</v>
      </c>
      <c r="K2" s="22">
        <v>1152</v>
      </c>
      <c r="L2" s="22" t="s">
        <v>58</v>
      </c>
      <c r="M2" s="22" t="s">
        <v>58</v>
      </c>
      <c r="N2" s="25" t="s">
        <v>59</v>
      </c>
      <c r="O2" s="26">
        <v>44502</v>
      </c>
      <c r="P2" s="27" t="s">
        <v>60</v>
      </c>
      <c r="Q2" s="22">
        <v>1152</v>
      </c>
      <c r="R2" s="23">
        <v>21102101755</v>
      </c>
      <c r="S2" s="22" t="s">
        <v>56</v>
      </c>
      <c r="T2" s="22">
        <v>6008134209</v>
      </c>
      <c r="U2" s="22">
        <v>15</v>
      </c>
      <c r="V2" s="28">
        <v>0</v>
      </c>
      <c r="W2" s="22">
        <v>15</v>
      </c>
      <c r="X2" s="29" t="s">
        <v>61</v>
      </c>
      <c r="Y2" s="22" t="s">
        <v>56</v>
      </c>
      <c r="Z2" s="30" t="s">
        <v>62</v>
      </c>
      <c r="AA2" s="31">
        <v>44499</v>
      </c>
      <c r="AB2" s="22">
        <v>0</v>
      </c>
      <c r="AC2" s="32">
        <v>5042229272</v>
      </c>
      <c r="AD2" s="33" t="s">
        <v>63</v>
      </c>
      <c r="AE2" s="34">
        <v>44509</v>
      </c>
      <c r="AF2" s="35" t="str">
        <f>VLOOKUP(G2,[6]TIV1!L:S,8,FALSE)</f>
        <v>8276895377</v>
      </c>
      <c r="AG2" s="35" t="str">
        <f>VLOOKUP(T2,[6]TIV1!L:S,8,FALSE)</f>
        <v>2050350281</v>
      </c>
      <c r="AH2" s="35" t="str">
        <f>VLOOKUP(AC2,[6]TIV1!L:S,8,FALSE)</f>
        <v>8276895377</v>
      </c>
      <c r="AI2" s="36">
        <f>VLOOKUP(A2&amp;P2,[6]HARGA!C:D,2,0)*Q2</f>
        <v>11347200</v>
      </c>
      <c r="AJ2" s="36">
        <f>VLOOKUP(A2&amp;P2,[6]HARGA!C:D,2,0)*W2</f>
        <v>147750</v>
      </c>
      <c r="AK2" s="36">
        <f>VLOOKUP(A2&amp;P2,[6]HARGA!C:D,2,0)*AB2</f>
        <v>0</v>
      </c>
      <c r="AL2" s="37"/>
      <c r="AM2" s="37"/>
      <c r="AN2" s="37"/>
      <c r="AO2" s="37"/>
      <c r="AP2" s="37"/>
      <c r="AQ2" s="37"/>
      <c r="AR2" s="37"/>
      <c r="AS2" s="37"/>
      <c r="AT2" s="37"/>
      <c r="AU2" s="37"/>
      <c r="AV2" s="37"/>
      <c r="AW2" s="37"/>
      <c r="AX2" s="37"/>
      <c r="AY2" s="37"/>
      <c r="AZ2" s="37"/>
      <c r="BA2" s="37"/>
      <c r="BB2" s="37"/>
      <c r="BC2" s="37"/>
      <c r="BD2">
        <v>1</v>
      </c>
    </row>
    <row r="3" spans="1:56" x14ac:dyDescent="0.25">
      <c r="A3" s="22" t="s">
        <v>51</v>
      </c>
      <c r="B3" s="22" t="s">
        <v>52</v>
      </c>
      <c r="C3" s="23">
        <v>21102803845</v>
      </c>
      <c r="D3" s="22" t="s">
        <v>53</v>
      </c>
      <c r="E3" s="22" t="s">
        <v>54</v>
      </c>
      <c r="F3" s="22" t="s">
        <v>55</v>
      </c>
      <c r="G3" s="22">
        <v>5042232490</v>
      </c>
      <c r="H3" s="22" t="s">
        <v>56</v>
      </c>
      <c r="I3" s="22" t="s">
        <v>57</v>
      </c>
      <c r="J3" s="24">
        <v>44501</v>
      </c>
      <c r="K3" s="22">
        <v>1152</v>
      </c>
      <c r="L3" s="22" t="s">
        <v>58</v>
      </c>
      <c r="M3" s="22" t="s">
        <v>58</v>
      </c>
      <c r="N3" s="25" t="s">
        <v>59</v>
      </c>
      <c r="O3" s="26">
        <v>44502</v>
      </c>
      <c r="P3" s="27" t="s">
        <v>64</v>
      </c>
      <c r="Q3" s="22">
        <v>1152</v>
      </c>
      <c r="R3" s="23">
        <v>21102101755</v>
      </c>
      <c r="S3" s="22" t="s">
        <v>56</v>
      </c>
      <c r="T3" s="22">
        <v>6008134209</v>
      </c>
      <c r="U3" s="22">
        <v>1152</v>
      </c>
      <c r="V3" s="28">
        <v>0</v>
      </c>
      <c r="W3" s="22">
        <v>1152</v>
      </c>
      <c r="X3" s="29" t="s">
        <v>61</v>
      </c>
      <c r="Y3" s="22" t="s">
        <v>56</v>
      </c>
      <c r="Z3" s="30" t="s">
        <v>62</v>
      </c>
      <c r="AA3" s="31">
        <v>44499</v>
      </c>
      <c r="AB3" s="22">
        <v>30</v>
      </c>
      <c r="AC3" s="32">
        <v>5042229272</v>
      </c>
      <c r="AD3" s="33" t="s">
        <v>63</v>
      </c>
      <c r="AE3" s="34">
        <v>44509</v>
      </c>
      <c r="AF3" s="35" t="str">
        <f>VLOOKUP(G3,[6]TIV1!L:S,8,FALSE)</f>
        <v>8276895377</v>
      </c>
      <c r="AG3" s="35" t="str">
        <f>VLOOKUP(T3,[6]TIV1!L:S,8,FALSE)</f>
        <v>2050350281</v>
      </c>
      <c r="AH3" s="35" t="str">
        <f>VLOOKUP(AC3,[6]TIV1!L:S,8,FALSE)</f>
        <v>8276895377</v>
      </c>
      <c r="AI3" s="36">
        <f>VLOOKUP(A3&amp;P3,[6]HARGA!C:D,2,0)*Q3</f>
        <v>34560000</v>
      </c>
      <c r="AJ3" s="36">
        <f>VLOOKUP(A3&amp;P3,[6]HARGA!C:D,2,0)*W3</f>
        <v>34560000</v>
      </c>
      <c r="AK3" s="36">
        <f>VLOOKUP(A3&amp;P3,[6]HARGA!C:D,2,0)*AB3</f>
        <v>900000</v>
      </c>
      <c r="AL3" s="37"/>
      <c r="AM3" s="37"/>
      <c r="AN3" s="37"/>
      <c r="AO3" s="37"/>
      <c r="AP3" s="37"/>
      <c r="AQ3" s="37"/>
      <c r="AR3" s="37"/>
      <c r="AS3" s="37"/>
      <c r="AT3" s="37"/>
      <c r="AU3" s="37"/>
      <c r="AV3" s="37"/>
      <c r="AW3" s="37"/>
      <c r="AX3" s="37"/>
      <c r="AY3" s="37"/>
      <c r="AZ3" s="37"/>
      <c r="BA3" s="37"/>
      <c r="BB3" s="37"/>
      <c r="BC3" s="37"/>
      <c r="BD3">
        <v>1</v>
      </c>
    </row>
    <row r="4" spans="1:56" x14ac:dyDescent="0.25">
      <c r="A4" s="22" t="s">
        <v>51</v>
      </c>
      <c r="B4" s="22" t="s">
        <v>52</v>
      </c>
      <c r="C4" s="23">
        <v>21102803845</v>
      </c>
      <c r="D4" s="22" t="s">
        <v>53</v>
      </c>
      <c r="E4" s="22" t="s">
        <v>54</v>
      </c>
      <c r="F4" s="22" t="s">
        <v>55</v>
      </c>
      <c r="G4" s="22">
        <v>5042232490</v>
      </c>
      <c r="H4" s="22" t="s">
        <v>56</v>
      </c>
      <c r="I4" s="22" t="s">
        <v>57</v>
      </c>
      <c r="J4" s="24">
        <v>44501</v>
      </c>
      <c r="K4" s="22">
        <v>24</v>
      </c>
      <c r="L4" s="22" t="s">
        <v>58</v>
      </c>
      <c r="M4" s="22" t="s">
        <v>58</v>
      </c>
      <c r="N4" s="25" t="s">
        <v>59</v>
      </c>
      <c r="O4" s="26">
        <v>44502</v>
      </c>
      <c r="P4" s="27" t="s">
        <v>65</v>
      </c>
      <c r="Q4" s="22">
        <v>24</v>
      </c>
      <c r="R4" s="23">
        <v>21102101755</v>
      </c>
      <c r="S4" s="22" t="s">
        <v>56</v>
      </c>
      <c r="T4" s="22">
        <v>6008134209</v>
      </c>
      <c r="U4" s="22">
        <v>24</v>
      </c>
      <c r="V4" s="28">
        <v>0</v>
      </c>
      <c r="W4" s="22">
        <v>24</v>
      </c>
      <c r="X4" s="29" t="s">
        <v>61</v>
      </c>
      <c r="Y4" s="22" t="s">
        <v>56</v>
      </c>
      <c r="Z4" s="30" t="s">
        <v>62</v>
      </c>
      <c r="AA4" s="31">
        <v>44499</v>
      </c>
      <c r="AB4" s="22">
        <v>0</v>
      </c>
      <c r="AC4" s="32">
        <v>5042229272</v>
      </c>
      <c r="AD4" s="33" t="s">
        <v>63</v>
      </c>
      <c r="AE4" s="34">
        <v>44509</v>
      </c>
      <c r="AF4" s="35" t="str">
        <f>VLOOKUP(G4,[6]TIV1!L:S,8,FALSE)</f>
        <v>8276895377</v>
      </c>
      <c r="AG4" s="35" t="str">
        <f>VLOOKUP(T4,[6]TIV1!L:S,8,FALSE)</f>
        <v>2050350281</v>
      </c>
      <c r="AH4" s="35" t="str">
        <f>VLOOKUP(AC4,[6]TIV1!L:S,8,FALSE)</f>
        <v>8276895377</v>
      </c>
      <c r="AI4" s="36">
        <f>VLOOKUP(A4&amp;P4,[6]HARGA!C:D,2,0)*Q4</f>
        <v>0</v>
      </c>
      <c r="AJ4" s="36">
        <f>VLOOKUP(A4&amp;P4,[6]HARGA!C:D,2,0)*W4</f>
        <v>0</v>
      </c>
      <c r="AK4" s="36">
        <f>VLOOKUP(A4&amp;P4,[6]HARGA!C:D,2,0)*AB4</f>
        <v>0</v>
      </c>
      <c r="AL4" s="37"/>
      <c r="AM4" s="37"/>
      <c r="AN4" s="37"/>
      <c r="AO4" s="37"/>
      <c r="AP4" s="37"/>
      <c r="AQ4" s="37"/>
      <c r="AR4" s="37"/>
      <c r="AS4" s="37"/>
      <c r="AT4" s="37"/>
      <c r="AU4" s="37"/>
      <c r="AV4" s="37"/>
      <c r="AW4" s="37"/>
      <c r="AX4" s="37"/>
      <c r="AY4" s="37"/>
      <c r="AZ4" s="37"/>
      <c r="BA4" s="37"/>
      <c r="BB4" s="37"/>
      <c r="BC4" s="37"/>
      <c r="BD4">
        <v>1</v>
      </c>
    </row>
    <row r="5" spans="1:56" hidden="1" x14ac:dyDescent="0.25">
      <c r="A5" s="22" t="s">
        <v>66</v>
      </c>
      <c r="B5" s="22" t="s">
        <v>52</v>
      </c>
      <c r="C5" s="23">
        <v>21102903789</v>
      </c>
      <c r="D5" s="22" t="s">
        <v>53</v>
      </c>
      <c r="E5" s="22" t="s">
        <v>67</v>
      </c>
      <c r="F5" s="22" t="s">
        <v>68</v>
      </c>
      <c r="G5" s="22">
        <v>5042230661</v>
      </c>
      <c r="H5" s="22" t="s">
        <v>56</v>
      </c>
      <c r="I5" s="22" t="s">
        <v>69</v>
      </c>
      <c r="J5" s="24">
        <v>44501</v>
      </c>
      <c r="K5" s="22">
        <v>1248</v>
      </c>
      <c r="L5" s="22" t="s">
        <v>70</v>
      </c>
      <c r="M5" s="22" t="s">
        <v>70</v>
      </c>
      <c r="N5" s="38" t="s">
        <v>71</v>
      </c>
      <c r="O5" s="39">
        <v>44502</v>
      </c>
      <c r="P5" s="27" t="s">
        <v>60</v>
      </c>
      <c r="Q5" s="22">
        <v>1248</v>
      </c>
      <c r="R5" s="23">
        <v>21102201403</v>
      </c>
      <c r="S5" s="22" t="s">
        <v>56</v>
      </c>
      <c r="T5" s="22">
        <v>6008133865</v>
      </c>
      <c r="U5" s="22">
        <v>37</v>
      </c>
      <c r="V5" s="28">
        <v>0</v>
      </c>
      <c r="W5" s="22">
        <v>37</v>
      </c>
      <c r="X5" s="29" t="s">
        <v>72</v>
      </c>
      <c r="Y5" s="22" t="s">
        <v>56</v>
      </c>
      <c r="Z5" s="30" t="s">
        <v>73</v>
      </c>
      <c r="AA5" s="31">
        <v>44499</v>
      </c>
      <c r="AB5" s="22">
        <v>2</v>
      </c>
      <c r="AC5" s="32">
        <v>5042233658</v>
      </c>
      <c r="AD5" s="33" t="s">
        <v>74</v>
      </c>
      <c r="AE5" s="34">
        <v>44509</v>
      </c>
      <c r="AF5" s="35" t="str">
        <f>VLOOKUP(G5,[6]TIV1!L:S,8,FALSE)</f>
        <v>8276895965</v>
      </c>
      <c r="AG5" s="35" t="str">
        <f>VLOOKUP(T5,[6]TIV1!L:S,8,FALSE)</f>
        <v>2050350312</v>
      </c>
      <c r="AH5" s="35" t="str">
        <f>VLOOKUP(AC5,[6]TIV1!L:S,8,FALSE)</f>
        <v>8276895965</v>
      </c>
      <c r="AI5" s="36">
        <f>VLOOKUP(A5&amp;P5,[6]HARGA!C:D,2,0)*Q5</f>
        <v>12292800</v>
      </c>
      <c r="AJ5" s="36">
        <f>VLOOKUP(A5&amp;P5,[6]HARGA!C:D,2,0)*W5</f>
        <v>364450</v>
      </c>
      <c r="AK5" s="36">
        <f>VLOOKUP(A5&amp;P5,[6]HARGA!C:D,2,0)*AB5</f>
        <v>19700</v>
      </c>
      <c r="AL5" s="37"/>
      <c r="AM5" s="37"/>
      <c r="AN5" s="37"/>
      <c r="AO5" s="37"/>
      <c r="AP5" s="37"/>
      <c r="AQ5" s="37"/>
      <c r="AR5" s="37"/>
      <c r="AS5" s="37"/>
      <c r="AT5" s="37"/>
      <c r="AU5" s="37"/>
      <c r="AV5" s="37"/>
      <c r="AW5" s="37"/>
      <c r="AX5" s="37"/>
      <c r="AY5" s="37"/>
      <c r="AZ5" s="37"/>
      <c r="BA5" s="37"/>
      <c r="BB5" s="37"/>
      <c r="BC5" s="37"/>
      <c r="BD5">
        <v>1</v>
      </c>
    </row>
    <row r="6" spans="1:56" hidden="1" x14ac:dyDescent="0.25">
      <c r="A6" s="22" t="s">
        <v>66</v>
      </c>
      <c r="B6" s="22" t="s">
        <v>52</v>
      </c>
      <c r="C6" s="23">
        <v>21102903789</v>
      </c>
      <c r="D6" s="22" t="s">
        <v>53</v>
      </c>
      <c r="E6" s="22" t="s">
        <v>67</v>
      </c>
      <c r="F6" s="22" t="s">
        <v>68</v>
      </c>
      <c r="G6" s="22">
        <v>5042230661</v>
      </c>
      <c r="H6" s="22" t="s">
        <v>56</v>
      </c>
      <c r="I6" s="22" t="s">
        <v>69</v>
      </c>
      <c r="J6" s="24">
        <v>44501</v>
      </c>
      <c r="K6" s="22">
        <v>1248</v>
      </c>
      <c r="L6" s="22" t="s">
        <v>70</v>
      </c>
      <c r="M6" s="22" t="s">
        <v>70</v>
      </c>
      <c r="N6" s="38" t="s">
        <v>71</v>
      </c>
      <c r="O6" s="39">
        <v>44502</v>
      </c>
      <c r="P6" s="27" t="s">
        <v>64</v>
      </c>
      <c r="Q6" s="22">
        <v>1248</v>
      </c>
      <c r="R6" s="23">
        <v>21102201403</v>
      </c>
      <c r="S6" s="22" t="s">
        <v>56</v>
      </c>
      <c r="T6" s="22">
        <v>6008133865</v>
      </c>
      <c r="U6" s="22">
        <v>1344</v>
      </c>
      <c r="V6" s="28">
        <v>0</v>
      </c>
      <c r="W6" s="22">
        <v>1344</v>
      </c>
      <c r="X6" s="29" t="s">
        <v>72</v>
      </c>
      <c r="Y6" s="22" t="s">
        <v>56</v>
      </c>
      <c r="Z6" s="30" t="s">
        <v>73</v>
      </c>
      <c r="AA6" s="31">
        <v>44499</v>
      </c>
      <c r="AB6" s="22">
        <v>75</v>
      </c>
      <c r="AC6" s="32">
        <v>5042233658</v>
      </c>
      <c r="AD6" s="33" t="s">
        <v>74</v>
      </c>
      <c r="AE6" s="34">
        <v>44509</v>
      </c>
      <c r="AF6" s="35" t="str">
        <f>VLOOKUP(G6,[6]TIV1!L:S,8,FALSE)</f>
        <v>8276895965</v>
      </c>
      <c r="AG6" s="35" t="str">
        <f>VLOOKUP(T6,[6]TIV1!L:S,8,FALSE)</f>
        <v>2050350312</v>
      </c>
      <c r="AH6" s="35" t="str">
        <f>VLOOKUP(AC6,[6]TIV1!L:S,8,FALSE)</f>
        <v>8276895965</v>
      </c>
      <c r="AI6" s="36">
        <f>VLOOKUP(A6&amp;P6,[6]HARGA!C:D,2,0)*Q6</f>
        <v>37440000</v>
      </c>
      <c r="AJ6" s="36">
        <f>VLOOKUP(A6&amp;P6,[6]HARGA!C:D,2,0)*W6</f>
        <v>40320000</v>
      </c>
      <c r="AK6" s="36">
        <f>VLOOKUP(A6&amp;P6,[6]HARGA!C:D,2,0)*AB6</f>
        <v>2250000</v>
      </c>
      <c r="AL6" s="37"/>
      <c r="AM6" s="37"/>
      <c r="AN6" s="37"/>
      <c r="AO6" s="37"/>
      <c r="AP6" s="37"/>
      <c r="AQ6" s="37"/>
      <c r="AR6" s="37"/>
      <c r="AS6" s="37"/>
      <c r="AT6" s="37"/>
      <c r="AU6" s="37"/>
      <c r="AV6" s="37"/>
      <c r="AW6" s="37"/>
      <c r="AX6" s="37"/>
      <c r="AY6" s="37"/>
      <c r="AZ6" s="37"/>
      <c r="BA6" s="37"/>
      <c r="BB6" s="37"/>
      <c r="BC6" s="37"/>
      <c r="BD6">
        <v>1</v>
      </c>
    </row>
    <row r="7" spans="1:56" x14ac:dyDescent="0.25">
      <c r="A7" s="22" t="s">
        <v>51</v>
      </c>
      <c r="B7" s="22" t="s">
        <v>52</v>
      </c>
      <c r="C7" s="23">
        <v>21102803840</v>
      </c>
      <c r="D7" s="22" t="s">
        <v>53</v>
      </c>
      <c r="E7" s="22" t="s">
        <v>75</v>
      </c>
      <c r="F7" s="22" t="s">
        <v>76</v>
      </c>
      <c r="G7" s="22">
        <v>5042233171</v>
      </c>
      <c r="H7" s="22" t="s">
        <v>56</v>
      </c>
      <c r="I7" s="22" t="s">
        <v>77</v>
      </c>
      <c r="J7" s="24">
        <v>44501</v>
      </c>
      <c r="K7" s="22">
        <v>1344</v>
      </c>
      <c r="L7" s="22" t="s">
        <v>58</v>
      </c>
      <c r="M7" s="22" t="s">
        <v>58</v>
      </c>
      <c r="N7" s="38" t="s">
        <v>78</v>
      </c>
      <c r="O7" s="39">
        <v>44502</v>
      </c>
      <c r="P7" s="27" t="s">
        <v>60</v>
      </c>
      <c r="Q7" s="22">
        <v>1344</v>
      </c>
      <c r="R7" s="23">
        <v>21102101743</v>
      </c>
      <c r="S7" s="22" t="s">
        <v>56</v>
      </c>
      <c r="T7" s="22">
        <v>6008134921</v>
      </c>
      <c r="U7" s="22">
        <v>18</v>
      </c>
      <c r="V7" s="28">
        <v>0</v>
      </c>
      <c r="W7" s="22">
        <v>18</v>
      </c>
      <c r="X7" s="29" t="s">
        <v>58</v>
      </c>
      <c r="Y7" s="22" t="s">
        <v>56</v>
      </c>
      <c r="Z7" s="30" t="s">
        <v>79</v>
      </c>
      <c r="AA7" s="31">
        <v>44500</v>
      </c>
      <c r="AB7" s="22">
        <v>0</v>
      </c>
      <c r="AC7" s="32">
        <v>5042236640</v>
      </c>
      <c r="AD7" s="33" t="s">
        <v>80</v>
      </c>
      <c r="AE7" s="34">
        <v>44502</v>
      </c>
      <c r="AF7" s="35" t="str">
        <f>VLOOKUP(G7,[6]TIV1!L:S,8,FALSE)</f>
        <v>8276895377</v>
      </c>
      <c r="AG7" s="35" t="str">
        <f>VLOOKUP(T7,[6]TIV1!L:S,8,FALSE)</f>
        <v>2050350281</v>
      </c>
      <c r="AH7" s="35" t="str">
        <f>VLOOKUP(AC7,[6]TIV1!L:S,8,FALSE)</f>
        <v>8276895377</v>
      </c>
      <c r="AI7" s="36">
        <f>VLOOKUP(A7&amp;P7,[6]HARGA!C:D,2,0)*Q7</f>
        <v>13238400</v>
      </c>
      <c r="AJ7" s="36">
        <f>VLOOKUP(A7&amp;P7,[6]HARGA!C:D,2,0)*W7</f>
        <v>177300</v>
      </c>
      <c r="AK7" s="36">
        <f>VLOOKUP(A7&amp;P7,[6]HARGA!C:D,2,0)*AB7</f>
        <v>0</v>
      </c>
      <c r="AL7" s="37"/>
      <c r="AM7" s="37"/>
      <c r="AN7" s="37"/>
      <c r="AO7" s="37"/>
      <c r="AP7" s="37"/>
      <c r="AQ7" s="37"/>
      <c r="AR7" s="37"/>
      <c r="AS7" s="37"/>
      <c r="AT7" s="37"/>
      <c r="AU7" s="37"/>
      <c r="AV7" s="37"/>
      <c r="AW7" s="37"/>
      <c r="AX7" s="37"/>
      <c r="AY7" s="37"/>
      <c r="AZ7" s="37"/>
      <c r="BA7" s="37"/>
      <c r="BB7" s="37"/>
      <c r="BC7" s="37"/>
      <c r="BD7">
        <v>1</v>
      </c>
    </row>
    <row r="8" spans="1:56" x14ac:dyDescent="0.25">
      <c r="A8" s="22" t="s">
        <v>51</v>
      </c>
      <c r="B8" s="22" t="s">
        <v>52</v>
      </c>
      <c r="C8" s="23">
        <v>21102803840</v>
      </c>
      <c r="D8" s="22" t="s">
        <v>53</v>
      </c>
      <c r="E8" s="22" t="s">
        <v>75</v>
      </c>
      <c r="F8" s="22" t="s">
        <v>76</v>
      </c>
      <c r="G8" s="22">
        <v>5042233171</v>
      </c>
      <c r="H8" s="22" t="s">
        <v>56</v>
      </c>
      <c r="I8" s="22" t="s">
        <v>77</v>
      </c>
      <c r="J8" s="24">
        <v>44501</v>
      </c>
      <c r="K8" s="22">
        <v>1344</v>
      </c>
      <c r="L8" s="22" t="s">
        <v>58</v>
      </c>
      <c r="M8" s="22" t="s">
        <v>58</v>
      </c>
      <c r="N8" s="38" t="s">
        <v>78</v>
      </c>
      <c r="O8" s="39">
        <v>44502</v>
      </c>
      <c r="P8" s="27" t="s">
        <v>64</v>
      </c>
      <c r="Q8" s="22">
        <v>1344</v>
      </c>
      <c r="R8" s="23">
        <v>21102101743</v>
      </c>
      <c r="S8" s="22" t="s">
        <v>56</v>
      </c>
      <c r="T8" s="22">
        <v>6008134921</v>
      </c>
      <c r="U8" s="22">
        <v>1344</v>
      </c>
      <c r="V8" s="28">
        <v>0</v>
      </c>
      <c r="W8" s="22">
        <v>1344</v>
      </c>
      <c r="X8" s="29" t="s">
        <v>58</v>
      </c>
      <c r="Y8" s="22" t="s">
        <v>56</v>
      </c>
      <c r="Z8" s="30" t="s">
        <v>79</v>
      </c>
      <c r="AA8" s="31">
        <v>44500</v>
      </c>
      <c r="AB8" s="22">
        <v>40</v>
      </c>
      <c r="AC8" s="32">
        <v>5042236640</v>
      </c>
      <c r="AD8" s="33" t="s">
        <v>80</v>
      </c>
      <c r="AE8" s="34">
        <v>44502</v>
      </c>
      <c r="AF8" s="35" t="str">
        <f>VLOOKUP(G8,[6]TIV1!L:S,8,FALSE)</f>
        <v>8276895377</v>
      </c>
      <c r="AG8" s="35" t="str">
        <f>VLOOKUP(T8,[6]TIV1!L:S,8,FALSE)</f>
        <v>2050350281</v>
      </c>
      <c r="AH8" s="35" t="str">
        <f>VLOOKUP(AC8,[6]TIV1!L:S,8,FALSE)</f>
        <v>8276895377</v>
      </c>
      <c r="AI8" s="36">
        <f>VLOOKUP(A8&amp;P8,[6]HARGA!C:D,2,0)*Q8</f>
        <v>40320000</v>
      </c>
      <c r="AJ8" s="36">
        <f>VLOOKUP(A8&amp;P8,[6]HARGA!C:D,2,0)*W8</f>
        <v>40320000</v>
      </c>
      <c r="AK8" s="36">
        <f>VLOOKUP(A8&amp;P8,[6]HARGA!C:D,2,0)*AB8</f>
        <v>1200000</v>
      </c>
      <c r="AL8" s="37"/>
      <c r="AM8" s="37"/>
      <c r="AN8" s="37"/>
      <c r="AO8" s="37"/>
      <c r="AP8" s="37"/>
      <c r="AQ8" s="37"/>
      <c r="AR8" s="37"/>
      <c r="AS8" s="37"/>
      <c r="AT8" s="37"/>
      <c r="AU8" s="37"/>
      <c r="AV8" s="37"/>
      <c r="AW8" s="37"/>
      <c r="AX8" s="37"/>
      <c r="AY8" s="37"/>
      <c r="AZ8" s="37"/>
      <c r="BA8" s="37"/>
      <c r="BB8" s="37"/>
      <c r="BC8" s="37"/>
      <c r="BD8">
        <v>1</v>
      </c>
    </row>
    <row r="9" spans="1:56" x14ac:dyDescent="0.25">
      <c r="A9" s="22" t="s">
        <v>51</v>
      </c>
      <c r="B9" s="22" t="s">
        <v>52</v>
      </c>
      <c r="C9" s="23">
        <v>21102803840</v>
      </c>
      <c r="D9" s="22" t="s">
        <v>53</v>
      </c>
      <c r="E9" s="22" t="s">
        <v>75</v>
      </c>
      <c r="F9" s="22" t="s">
        <v>76</v>
      </c>
      <c r="G9" s="22">
        <v>5042233171</v>
      </c>
      <c r="H9" s="22" t="s">
        <v>56</v>
      </c>
      <c r="I9" s="22" t="s">
        <v>77</v>
      </c>
      <c r="J9" s="24">
        <v>44501</v>
      </c>
      <c r="K9" s="22">
        <v>28</v>
      </c>
      <c r="L9" s="22" t="s">
        <v>58</v>
      </c>
      <c r="M9" s="22" t="s">
        <v>58</v>
      </c>
      <c r="N9" s="38" t="s">
        <v>78</v>
      </c>
      <c r="O9" s="39">
        <v>44502</v>
      </c>
      <c r="P9" s="27" t="s">
        <v>65</v>
      </c>
      <c r="Q9" s="22">
        <v>28</v>
      </c>
      <c r="R9" s="23">
        <v>21102101743</v>
      </c>
      <c r="S9" s="22" t="s">
        <v>56</v>
      </c>
      <c r="T9" s="22">
        <v>6008134921</v>
      </c>
      <c r="U9" s="22">
        <v>28</v>
      </c>
      <c r="V9" s="28">
        <v>0</v>
      </c>
      <c r="W9" s="22">
        <v>28</v>
      </c>
      <c r="X9" s="29" t="s">
        <v>58</v>
      </c>
      <c r="Y9" s="22" t="s">
        <v>56</v>
      </c>
      <c r="Z9" s="30" t="s">
        <v>79</v>
      </c>
      <c r="AA9" s="31">
        <v>44500</v>
      </c>
      <c r="AB9" s="22">
        <v>0</v>
      </c>
      <c r="AC9" s="32">
        <v>5042236640</v>
      </c>
      <c r="AD9" s="33" t="s">
        <v>80</v>
      </c>
      <c r="AE9" s="34">
        <v>44502</v>
      </c>
      <c r="AF9" s="35" t="str">
        <f>VLOOKUP(G9,[6]TIV1!L:S,8,FALSE)</f>
        <v>8276895377</v>
      </c>
      <c r="AG9" s="35" t="str">
        <f>VLOOKUP(T9,[6]TIV1!L:S,8,FALSE)</f>
        <v>2050350281</v>
      </c>
      <c r="AH9" s="35" t="str">
        <f>VLOOKUP(AC9,[6]TIV1!L:S,8,FALSE)</f>
        <v>8276895377</v>
      </c>
      <c r="AI9" s="36">
        <f>VLOOKUP(A9&amp;P9,[6]HARGA!C:D,2,0)*Q9</f>
        <v>0</v>
      </c>
      <c r="AJ9" s="36">
        <f>VLOOKUP(A9&amp;P9,[6]HARGA!C:D,2,0)*W9</f>
        <v>0</v>
      </c>
      <c r="AK9" s="36">
        <f>VLOOKUP(A9&amp;P9,[6]HARGA!C:D,2,0)*AB9</f>
        <v>0</v>
      </c>
      <c r="AL9" s="37"/>
      <c r="AM9" s="37"/>
      <c r="AN9" s="37"/>
      <c r="AO9" s="37"/>
      <c r="AP9" s="37"/>
      <c r="AQ9" s="37"/>
      <c r="AR9" s="37"/>
      <c r="AS9" s="37"/>
      <c r="AT9" s="37"/>
      <c r="AU9" s="37"/>
      <c r="AV9" s="37"/>
      <c r="AW9" s="37"/>
      <c r="AX9" s="37"/>
      <c r="AY9" s="37"/>
      <c r="AZ9" s="37"/>
      <c r="BA9" s="37"/>
      <c r="BB9" s="37"/>
      <c r="BC9" s="37"/>
      <c r="BD9">
        <v>1</v>
      </c>
    </row>
    <row r="10" spans="1:56" x14ac:dyDescent="0.25">
      <c r="A10" s="22" t="s">
        <v>51</v>
      </c>
      <c r="B10" s="22" t="s">
        <v>52</v>
      </c>
      <c r="C10" s="23">
        <v>21102803834</v>
      </c>
      <c r="D10" s="22" t="s">
        <v>53</v>
      </c>
      <c r="E10" s="22" t="s">
        <v>81</v>
      </c>
      <c r="F10" s="22" t="s">
        <v>82</v>
      </c>
      <c r="G10" s="22">
        <v>5042238442</v>
      </c>
      <c r="H10" s="22" t="s">
        <v>56</v>
      </c>
      <c r="I10" s="22" t="s">
        <v>83</v>
      </c>
      <c r="J10" s="24">
        <v>44501</v>
      </c>
      <c r="K10" s="22">
        <v>1104</v>
      </c>
      <c r="L10" s="22" t="s">
        <v>58</v>
      </c>
      <c r="M10" s="22" t="s">
        <v>58</v>
      </c>
      <c r="N10" s="38" t="s">
        <v>84</v>
      </c>
      <c r="O10" s="39">
        <v>44502</v>
      </c>
      <c r="P10" s="27" t="s">
        <v>60</v>
      </c>
      <c r="Q10" s="22">
        <v>1104</v>
      </c>
      <c r="R10" s="23">
        <v>21102101737</v>
      </c>
      <c r="S10" s="22" t="s">
        <v>56</v>
      </c>
      <c r="T10" s="22">
        <v>6008134296</v>
      </c>
      <c r="U10" s="22">
        <v>18</v>
      </c>
      <c r="V10" s="28">
        <v>0</v>
      </c>
      <c r="W10" s="22">
        <v>18</v>
      </c>
      <c r="X10" s="29" t="s">
        <v>58</v>
      </c>
      <c r="Y10" s="22" t="s">
        <v>56</v>
      </c>
      <c r="Z10" s="30" t="s">
        <v>85</v>
      </c>
      <c r="AA10" s="31">
        <v>44500</v>
      </c>
      <c r="AB10" s="22">
        <v>0</v>
      </c>
      <c r="AC10" s="40">
        <v>5042234758</v>
      </c>
      <c r="AD10" s="33" t="s">
        <v>86</v>
      </c>
      <c r="AE10" s="34">
        <v>44502</v>
      </c>
      <c r="AF10" s="35" t="str">
        <f>VLOOKUP(G10,[6]TIV1!L:S,8,FALSE)</f>
        <v>8276895377</v>
      </c>
      <c r="AG10" s="35" t="str">
        <f>VLOOKUP(T10,[6]TIV1!L:S,8,FALSE)</f>
        <v>2050350281</v>
      </c>
      <c r="AH10" s="35" t="str">
        <f>VLOOKUP(AC10,[6]TIV1!L:S,8,FALSE)</f>
        <v>8276895377</v>
      </c>
      <c r="AI10" s="36">
        <f>VLOOKUP(A10&amp;P10,[6]HARGA!C:D,2,0)*Q10</f>
        <v>10874400</v>
      </c>
      <c r="AJ10" s="36">
        <f>VLOOKUP(A10&amp;P10,[6]HARGA!C:D,2,0)*W10</f>
        <v>177300</v>
      </c>
      <c r="AK10" s="36">
        <f>VLOOKUP(A10&amp;P10,[6]HARGA!C:D,2,0)*AB10</f>
        <v>0</v>
      </c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V10" s="37"/>
      <c r="AW10" s="37"/>
      <c r="AX10" s="37"/>
      <c r="AY10" s="37"/>
      <c r="AZ10" s="37"/>
      <c r="BA10" s="37"/>
      <c r="BB10" s="37"/>
      <c r="BC10" s="37"/>
      <c r="BD10">
        <v>1</v>
      </c>
    </row>
    <row r="11" spans="1:56" x14ac:dyDescent="0.25">
      <c r="A11" s="22" t="s">
        <v>51</v>
      </c>
      <c r="B11" s="22" t="s">
        <v>52</v>
      </c>
      <c r="C11" s="23">
        <v>21102803834</v>
      </c>
      <c r="D11" s="22" t="s">
        <v>53</v>
      </c>
      <c r="E11" s="22" t="s">
        <v>81</v>
      </c>
      <c r="F11" s="22" t="s">
        <v>82</v>
      </c>
      <c r="G11" s="22">
        <v>5042238442</v>
      </c>
      <c r="H11" s="22" t="s">
        <v>56</v>
      </c>
      <c r="I11" s="22" t="s">
        <v>83</v>
      </c>
      <c r="J11" s="24">
        <v>44501</v>
      </c>
      <c r="K11" s="22">
        <v>1104</v>
      </c>
      <c r="L11" s="22" t="s">
        <v>58</v>
      </c>
      <c r="M11" s="22" t="s">
        <v>58</v>
      </c>
      <c r="N11" s="38" t="s">
        <v>84</v>
      </c>
      <c r="O11" s="39">
        <v>44502</v>
      </c>
      <c r="P11" s="27" t="s">
        <v>64</v>
      </c>
      <c r="Q11" s="22">
        <v>1104</v>
      </c>
      <c r="R11" s="23">
        <v>21102101737</v>
      </c>
      <c r="S11" s="22" t="s">
        <v>56</v>
      </c>
      <c r="T11" s="22">
        <v>6008134296</v>
      </c>
      <c r="U11" s="22">
        <v>1152</v>
      </c>
      <c r="V11" s="28">
        <v>0</v>
      </c>
      <c r="W11" s="22">
        <v>1152</v>
      </c>
      <c r="X11" s="29" t="s">
        <v>58</v>
      </c>
      <c r="Y11" s="22" t="s">
        <v>56</v>
      </c>
      <c r="Z11" s="30" t="s">
        <v>85</v>
      </c>
      <c r="AA11" s="31">
        <v>44500</v>
      </c>
      <c r="AB11" s="22">
        <v>48</v>
      </c>
      <c r="AC11" s="40">
        <v>5042234758</v>
      </c>
      <c r="AD11" s="33" t="s">
        <v>86</v>
      </c>
      <c r="AE11" s="34">
        <v>44502</v>
      </c>
      <c r="AF11" s="35" t="str">
        <f>VLOOKUP(G11,[6]TIV1!L:S,8,FALSE)</f>
        <v>8276895377</v>
      </c>
      <c r="AG11" s="35" t="str">
        <f>VLOOKUP(T11,[6]TIV1!L:S,8,FALSE)</f>
        <v>2050350281</v>
      </c>
      <c r="AH11" s="35" t="str">
        <f>VLOOKUP(AC11,[6]TIV1!L:S,8,FALSE)</f>
        <v>8276895377</v>
      </c>
      <c r="AI11" s="36">
        <f>VLOOKUP(A11&amp;P11,[6]HARGA!C:D,2,0)*Q11</f>
        <v>33120000</v>
      </c>
      <c r="AJ11" s="36">
        <f>VLOOKUP(A11&amp;P11,[6]HARGA!C:D,2,0)*W11</f>
        <v>34560000</v>
      </c>
      <c r="AK11" s="36">
        <f>VLOOKUP(A11&amp;P11,[6]HARGA!C:D,2,0)*AB11</f>
        <v>1440000</v>
      </c>
      <c r="AL11" s="37"/>
      <c r="AM11" s="37"/>
      <c r="AN11" s="37"/>
      <c r="AO11" s="37"/>
      <c r="AP11" s="37"/>
      <c r="AQ11" s="37"/>
      <c r="AR11" s="37"/>
      <c r="AS11" s="37"/>
      <c r="AT11" s="37"/>
      <c r="AU11" s="37"/>
      <c r="AV11" s="37"/>
      <c r="AW11" s="37"/>
      <c r="AX11" s="37"/>
      <c r="AY11" s="37"/>
      <c r="AZ11" s="37"/>
      <c r="BA11" s="37"/>
      <c r="BB11" s="37"/>
      <c r="BC11" s="37"/>
      <c r="BD11">
        <v>1</v>
      </c>
    </row>
    <row r="12" spans="1:56" x14ac:dyDescent="0.25">
      <c r="A12" s="22" t="s">
        <v>51</v>
      </c>
      <c r="B12" s="22" t="s">
        <v>52</v>
      </c>
      <c r="C12" s="23">
        <v>21102803834</v>
      </c>
      <c r="D12" s="22" t="s">
        <v>53</v>
      </c>
      <c r="E12" s="22" t="s">
        <v>81</v>
      </c>
      <c r="F12" s="22" t="s">
        <v>82</v>
      </c>
      <c r="G12" s="22">
        <v>5042238442</v>
      </c>
      <c r="H12" s="22" t="s">
        <v>56</v>
      </c>
      <c r="I12" s="22" t="s">
        <v>83</v>
      </c>
      <c r="J12" s="24">
        <v>44501</v>
      </c>
      <c r="K12" s="22">
        <v>24</v>
      </c>
      <c r="L12" s="22" t="s">
        <v>58</v>
      </c>
      <c r="M12" s="22" t="s">
        <v>58</v>
      </c>
      <c r="N12" s="38" t="s">
        <v>84</v>
      </c>
      <c r="O12" s="39">
        <v>44502</v>
      </c>
      <c r="P12" s="27" t="s">
        <v>65</v>
      </c>
      <c r="Q12" s="22">
        <v>24</v>
      </c>
      <c r="R12" s="23">
        <v>21102101737</v>
      </c>
      <c r="S12" s="22" t="s">
        <v>56</v>
      </c>
      <c r="T12" s="22">
        <v>6008134296</v>
      </c>
      <c r="U12" s="22">
        <v>24</v>
      </c>
      <c r="V12" s="28">
        <v>0</v>
      </c>
      <c r="W12" s="22">
        <v>24</v>
      </c>
      <c r="X12" s="29" t="s">
        <v>58</v>
      </c>
      <c r="Y12" s="22" t="s">
        <v>56</v>
      </c>
      <c r="Z12" s="30" t="s">
        <v>85</v>
      </c>
      <c r="AA12" s="31">
        <v>44500</v>
      </c>
      <c r="AB12" s="22">
        <v>0</v>
      </c>
      <c r="AC12" s="40">
        <v>5042234758</v>
      </c>
      <c r="AD12" s="33" t="s">
        <v>86</v>
      </c>
      <c r="AE12" s="34">
        <v>44502</v>
      </c>
      <c r="AF12" s="35" t="str">
        <f>VLOOKUP(G12,[6]TIV1!L:S,8,FALSE)</f>
        <v>8276895377</v>
      </c>
      <c r="AG12" s="35" t="str">
        <f>VLOOKUP(T12,[6]TIV1!L:S,8,FALSE)</f>
        <v>2050350281</v>
      </c>
      <c r="AH12" s="35" t="str">
        <f>VLOOKUP(AC12,[6]TIV1!L:S,8,FALSE)</f>
        <v>8276895377</v>
      </c>
      <c r="AI12" s="36">
        <f>VLOOKUP(A12&amp;P12,[6]HARGA!C:D,2,0)*Q12</f>
        <v>0</v>
      </c>
      <c r="AJ12" s="36">
        <f>VLOOKUP(A12&amp;P12,[6]HARGA!C:D,2,0)*W12</f>
        <v>0</v>
      </c>
      <c r="AK12" s="36">
        <f>VLOOKUP(A12&amp;P12,[6]HARGA!C:D,2,0)*AB12</f>
        <v>0</v>
      </c>
      <c r="AL12" s="37"/>
      <c r="AM12" s="37"/>
      <c r="AN12" s="37"/>
      <c r="AO12" s="37"/>
      <c r="AP12" s="37"/>
      <c r="AQ12" s="37"/>
      <c r="AR12" s="37"/>
      <c r="AS12" s="37"/>
      <c r="AT12" s="37"/>
      <c r="AU12" s="37"/>
      <c r="AV12" s="37"/>
      <c r="AW12" s="37"/>
      <c r="AX12" s="37"/>
      <c r="AY12" s="37"/>
      <c r="AZ12" s="37"/>
      <c r="BA12" s="37"/>
      <c r="BB12" s="37"/>
      <c r="BC12" s="37"/>
      <c r="BD12">
        <v>1</v>
      </c>
    </row>
    <row r="13" spans="1:56" hidden="1" x14ac:dyDescent="0.25">
      <c r="A13" s="22" t="s">
        <v>51</v>
      </c>
      <c r="B13" s="22" t="s">
        <v>52</v>
      </c>
      <c r="C13" s="23" t="s">
        <v>87</v>
      </c>
      <c r="D13" s="22" t="s">
        <v>53</v>
      </c>
      <c r="E13" s="22" t="s">
        <v>88</v>
      </c>
      <c r="F13" s="22" t="s">
        <v>89</v>
      </c>
      <c r="G13" s="22" t="s">
        <v>90</v>
      </c>
      <c r="H13" s="22" t="s">
        <v>56</v>
      </c>
      <c r="I13" s="22" t="s">
        <v>83</v>
      </c>
      <c r="J13" s="24">
        <v>44501</v>
      </c>
      <c r="K13" s="22">
        <v>0</v>
      </c>
      <c r="L13" s="22" t="s">
        <v>91</v>
      </c>
      <c r="M13" s="22" t="s">
        <v>91</v>
      </c>
      <c r="N13" s="41" t="s">
        <v>56</v>
      </c>
      <c r="O13" s="42" t="s">
        <v>56</v>
      </c>
      <c r="P13" s="27" t="s">
        <v>60</v>
      </c>
      <c r="Q13" s="22">
        <v>0</v>
      </c>
      <c r="R13" s="23">
        <v>21102101723</v>
      </c>
      <c r="S13" s="22" t="s">
        <v>56</v>
      </c>
      <c r="T13" s="22">
        <v>6008135647</v>
      </c>
      <c r="U13" s="22">
        <v>22</v>
      </c>
      <c r="V13" s="28">
        <v>0</v>
      </c>
      <c r="W13" s="22">
        <v>22</v>
      </c>
      <c r="X13" s="29" t="s">
        <v>92</v>
      </c>
      <c r="Y13" s="22" t="s">
        <v>56</v>
      </c>
      <c r="Z13" s="30" t="s">
        <v>93</v>
      </c>
      <c r="AA13" s="31">
        <v>44500</v>
      </c>
      <c r="AB13" s="22">
        <v>0</v>
      </c>
      <c r="AC13" s="32">
        <v>5042237303</v>
      </c>
      <c r="AD13" s="43" t="s">
        <v>94</v>
      </c>
      <c r="AE13" s="44">
        <v>44518</v>
      </c>
      <c r="AF13" s="35" t="e">
        <f>VLOOKUP(G13,[6]TIV1!L:S,8,FALSE)</f>
        <v>#N/A</v>
      </c>
      <c r="AG13" s="35" t="str">
        <f>VLOOKUP(T13,[6]TIV1!L:S,8,FALSE)</f>
        <v>2050350281</v>
      </c>
      <c r="AH13" s="35" t="str">
        <f>VLOOKUP(AC13,[6]TIV1!L:S,8,FALSE)</f>
        <v>8276895377</v>
      </c>
      <c r="AI13" s="36">
        <f>VLOOKUP(A13&amp;P13,[6]HARGA!C:D,2,0)*Q13</f>
        <v>0</v>
      </c>
      <c r="AJ13" s="36">
        <f>VLOOKUP(A13&amp;P13,[6]HARGA!C:D,2,0)*W13</f>
        <v>216700</v>
      </c>
      <c r="AK13" s="36">
        <f>VLOOKUP(A13&amp;P13,[6]HARGA!C:D,2,0)*AB13</f>
        <v>0</v>
      </c>
      <c r="AL13" s="37"/>
      <c r="AM13" s="37"/>
      <c r="AN13" s="37"/>
      <c r="AO13" s="37"/>
      <c r="AP13" s="37"/>
      <c r="AQ13" s="37"/>
      <c r="AR13" s="37"/>
      <c r="AS13" s="37"/>
      <c r="AT13" s="37"/>
      <c r="AU13" s="37"/>
      <c r="AV13" s="37"/>
      <c r="AW13" s="37"/>
      <c r="AX13" s="37"/>
      <c r="AY13" s="37"/>
      <c r="AZ13" s="37"/>
      <c r="BA13" s="37"/>
      <c r="BB13" s="37"/>
      <c r="BC13" s="37"/>
      <c r="BD13">
        <v>1</v>
      </c>
    </row>
    <row r="14" spans="1:56" hidden="1" x14ac:dyDescent="0.25">
      <c r="A14" s="22" t="s">
        <v>51</v>
      </c>
      <c r="B14" s="22" t="s">
        <v>52</v>
      </c>
      <c r="C14" s="23" t="s">
        <v>87</v>
      </c>
      <c r="D14" s="22" t="s">
        <v>53</v>
      </c>
      <c r="E14" s="22" t="s">
        <v>88</v>
      </c>
      <c r="F14" s="22" t="s">
        <v>89</v>
      </c>
      <c r="G14" s="22" t="s">
        <v>90</v>
      </c>
      <c r="H14" s="22" t="s">
        <v>56</v>
      </c>
      <c r="I14" s="22" t="s">
        <v>83</v>
      </c>
      <c r="J14" s="24">
        <v>44501</v>
      </c>
      <c r="K14" s="22">
        <v>0</v>
      </c>
      <c r="L14" s="22" t="s">
        <v>91</v>
      </c>
      <c r="M14" s="22" t="s">
        <v>91</v>
      </c>
      <c r="N14" s="41" t="s">
        <v>56</v>
      </c>
      <c r="O14" s="42" t="s">
        <v>56</v>
      </c>
      <c r="P14" s="27" t="s">
        <v>64</v>
      </c>
      <c r="Q14" s="22">
        <v>0</v>
      </c>
      <c r="R14" s="23">
        <v>21102101723</v>
      </c>
      <c r="S14" s="22" t="s">
        <v>56</v>
      </c>
      <c r="T14" s="22">
        <v>6008135647</v>
      </c>
      <c r="U14" s="22">
        <v>1344</v>
      </c>
      <c r="V14" s="28">
        <v>0</v>
      </c>
      <c r="W14" s="22">
        <v>1344</v>
      </c>
      <c r="X14" s="29" t="s">
        <v>92</v>
      </c>
      <c r="Y14" s="22" t="s">
        <v>56</v>
      </c>
      <c r="Z14" s="30" t="s">
        <v>93</v>
      </c>
      <c r="AA14" s="31">
        <v>44500</v>
      </c>
      <c r="AB14" s="22">
        <v>30</v>
      </c>
      <c r="AC14" s="32">
        <v>5042237303</v>
      </c>
      <c r="AD14" s="43" t="s">
        <v>94</v>
      </c>
      <c r="AE14" s="44">
        <v>44518</v>
      </c>
      <c r="AF14" s="35" t="e">
        <f>VLOOKUP(G14,[6]TIV1!L:S,8,FALSE)</f>
        <v>#N/A</v>
      </c>
      <c r="AG14" s="35" t="str">
        <f>VLOOKUP(T14,[6]TIV1!L:S,8,FALSE)</f>
        <v>2050350281</v>
      </c>
      <c r="AH14" s="35" t="str">
        <f>VLOOKUP(AC14,[6]TIV1!L:S,8,FALSE)</f>
        <v>8276895377</v>
      </c>
      <c r="AI14" s="36">
        <f>VLOOKUP(A14&amp;P14,[6]HARGA!C:D,2,0)*Q14</f>
        <v>0</v>
      </c>
      <c r="AJ14" s="36">
        <f>VLOOKUP(A14&amp;P14,[6]HARGA!C:D,2,0)*W14</f>
        <v>40320000</v>
      </c>
      <c r="AK14" s="36">
        <f>VLOOKUP(A14&amp;P14,[6]HARGA!C:D,2,0)*AB14</f>
        <v>900000</v>
      </c>
      <c r="AL14" s="37"/>
      <c r="AM14" s="37"/>
      <c r="AN14" s="37"/>
      <c r="AO14" s="37"/>
      <c r="AP14" s="37"/>
      <c r="AQ14" s="37"/>
      <c r="AR14" s="37"/>
      <c r="AS14" s="37"/>
      <c r="AT14" s="37"/>
      <c r="AU14" s="37"/>
      <c r="AV14" s="37"/>
      <c r="AW14" s="37"/>
      <c r="AX14" s="37"/>
      <c r="AY14" s="37"/>
      <c r="AZ14" s="37"/>
      <c r="BA14" s="37"/>
      <c r="BB14" s="37"/>
      <c r="BC14" s="37"/>
      <c r="BD14">
        <v>1</v>
      </c>
    </row>
    <row r="15" spans="1:56" hidden="1" x14ac:dyDescent="0.25">
      <c r="A15" s="22" t="s">
        <v>51</v>
      </c>
      <c r="B15" s="22" t="s">
        <v>52</v>
      </c>
      <c r="C15" s="23" t="s">
        <v>87</v>
      </c>
      <c r="D15" s="22" t="s">
        <v>53</v>
      </c>
      <c r="E15" s="22" t="s">
        <v>88</v>
      </c>
      <c r="F15" s="22" t="s">
        <v>89</v>
      </c>
      <c r="G15" s="22" t="s">
        <v>90</v>
      </c>
      <c r="H15" s="22" t="s">
        <v>56</v>
      </c>
      <c r="I15" s="22" t="s">
        <v>83</v>
      </c>
      <c r="J15" s="24">
        <v>44501</v>
      </c>
      <c r="K15" s="22">
        <v>0</v>
      </c>
      <c r="L15" s="22" t="s">
        <v>91</v>
      </c>
      <c r="M15" s="22" t="s">
        <v>91</v>
      </c>
      <c r="N15" s="41" t="s">
        <v>56</v>
      </c>
      <c r="O15" s="42" t="s">
        <v>56</v>
      </c>
      <c r="P15" s="27" t="s">
        <v>65</v>
      </c>
      <c r="Q15" s="22">
        <v>0</v>
      </c>
      <c r="R15" s="23">
        <v>21102101723</v>
      </c>
      <c r="S15" s="22" t="s">
        <v>56</v>
      </c>
      <c r="T15" s="22">
        <v>6008135647</v>
      </c>
      <c r="U15" s="22">
        <v>28</v>
      </c>
      <c r="V15" s="28">
        <v>0</v>
      </c>
      <c r="W15" s="22">
        <v>28</v>
      </c>
      <c r="X15" s="29" t="s">
        <v>92</v>
      </c>
      <c r="Y15" s="22" t="s">
        <v>56</v>
      </c>
      <c r="Z15" s="30" t="s">
        <v>93</v>
      </c>
      <c r="AA15" s="31">
        <v>44500</v>
      </c>
      <c r="AB15" s="22">
        <v>0</v>
      </c>
      <c r="AC15" s="32">
        <v>5042237303</v>
      </c>
      <c r="AD15" s="43" t="s">
        <v>94</v>
      </c>
      <c r="AE15" s="44">
        <v>44518</v>
      </c>
      <c r="AF15" s="35" t="e">
        <f>VLOOKUP(G15,[6]TIV1!L:S,8,FALSE)</f>
        <v>#N/A</v>
      </c>
      <c r="AG15" s="35" t="str">
        <f>VLOOKUP(T15,[6]TIV1!L:S,8,FALSE)</f>
        <v>2050350281</v>
      </c>
      <c r="AH15" s="35" t="str">
        <f>VLOOKUP(AC15,[6]TIV1!L:S,8,FALSE)</f>
        <v>8276895377</v>
      </c>
      <c r="AI15" s="36">
        <f>VLOOKUP(A15&amp;P15,[6]HARGA!C:D,2,0)*Q15</f>
        <v>0</v>
      </c>
      <c r="AJ15" s="36">
        <f>VLOOKUP(A15&amp;P15,[6]HARGA!C:D,2,0)*W15</f>
        <v>0</v>
      </c>
      <c r="AK15" s="36">
        <f>VLOOKUP(A15&amp;P15,[6]HARGA!C:D,2,0)*AB15</f>
        <v>0</v>
      </c>
      <c r="AL15" s="37"/>
      <c r="AM15" s="37"/>
      <c r="AN15" s="37"/>
      <c r="AO15" s="37"/>
      <c r="AP15" s="37"/>
      <c r="AQ15" s="37"/>
      <c r="AR15" s="37"/>
      <c r="AS15" s="37"/>
      <c r="AT15" s="37"/>
      <c r="AU15" s="37"/>
      <c r="AV15" s="37"/>
      <c r="AW15" s="37"/>
      <c r="AX15" s="37"/>
      <c r="AY15" s="37"/>
      <c r="AZ15" s="37"/>
      <c r="BA15" s="37"/>
      <c r="BB15" s="37"/>
      <c r="BC15" s="37"/>
      <c r="BD15">
        <v>1</v>
      </c>
    </row>
    <row r="16" spans="1:56" x14ac:dyDescent="0.25">
      <c r="A16" s="22" t="s">
        <v>51</v>
      </c>
      <c r="B16" s="22" t="s">
        <v>52</v>
      </c>
      <c r="C16" s="23">
        <v>21102803831</v>
      </c>
      <c r="D16" s="22" t="s">
        <v>53</v>
      </c>
      <c r="E16" s="22" t="s">
        <v>95</v>
      </c>
      <c r="F16" s="22" t="s">
        <v>96</v>
      </c>
      <c r="G16" s="22">
        <v>5042233191</v>
      </c>
      <c r="H16" s="22" t="s">
        <v>56</v>
      </c>
      <c r="I16" s="22" t="s">
        <v>97</v>
      </c>
      <c r="J16" s="24">
        <v>44501</v>
      </c>
      <c r="K16" s="22">
        <v>1248</v>
      </c>
      <c r="L16" s="22" t="s">
        <v>58</v>
      </c>
      <c r="M16" s="22" t="s">
        <v>58</v>
      </c>
      <c r="N16" s="38" t="s">
        <v>98</v>
      </c>
      <c r="O16" s="39">
        <v>44502</v>
      </c>
      <c r="P16" s="27" t="s">
        <v>60</v>
      </c>
      <c r="Q16" s="22">
        <v>1248</v>
      </c>
      <c r="R16" s="28" t="s">
        <v>56</v>
      </c>
      <c r="S16" s="22" t="s">
        <v>56</v>
      </c>
      <c r="T16" s="28" t="s">
        <v>56</v>
      </c>
      <c r="U16" s="28">
        <v>0</v>
      </c>
      <c r="V16" s="28">
        <v>0</v>
      </c>
      <c r="W16" s="28">
        <v>0</v>
      </c>
      <c r="X16" s="28" t="s">
        <v>56</v>
      </c>
      <c r="Y16" s="22" t="s">
        <v>56</v>
      </c>
      <c r="Z16" s="45" t="s">
        <v>56</v>
      </c>
      <c r="AA16" s="45" t="s">
        <v>56</v>
      </c>
      <c r="AB16" s="28">
        <v>0</v>
      </c>
      <c r="AC16" s="28" t="s">
        <v>56</v>
      </c>
      <c r="AD16" s="46" t="s">
        <v>56</v>
      </c>
      <c r="AE16" s="47" t="s">
        <v>56</v>
      </c>
      <c r="AF16" s="35" t="str">
        <f>VLOOKUP(G16,[6]TIV1!L:S,8,FALSE)</f>
        <v>8276895377</v>
      </c>
      <c r="AG16" s="35" t="e">
        <f>VLOOKUP(T16,[6]TIV1!L:S,8,FALSE)</f>
        <v>#N/A</v>
      </c>
      <c r="AH16" s="35" t="e">
        <f>VLOOKUP(AC16,[6]TIV1!L:S,8,FALSE)</f>
        <v>#N/A</v>
      </c>
      <c r="AI16" s="36">
        <f>VLOOKUP(A16&amp;P16,[6]HARGA!C:D,2,0)*Q16</f>
        <v>12292800</v>
      </c>
      <c r="AJ16" s="36">
        <f>VLOOKUP(A16&amp;P16,[6]HARGA!C:D,2,0)*W16</f>
        <v>0</v>
      </c>
      <c r="AK16" s="36">
        <f>VLOOKUP(A16&amp;P16,[6]HARGA!C:D,2,0)*AB16</f>
        <v>0</v>
      </c>
      <c r="AL16" s="37"/>
      <c r="AM16" s="37"/>
      <c r="AN16" s="37"/>
      <c r="AO16" s="37"/>
      <c r="AP16" s="37"/>
      <c r="AQ16" s="37"/>
      <c r="AR16" s="37"/>
      <c r="AS16" s="37"/>
      <c r="AT16" s="37"/>
      <c r="AU16" s="37"/>
      <c r="AV16" s="37"/>
      <c r="AW16" s="37"/>
      <c r="AX16" s="37"/>
      <c r="AY16" s="37"/>
      <c r="AZ16" s="37"/>
      <c r="BA16" s="37"/>
      <c r="BB16" s="37"/>
      <c r="BC16" s="37"/>
      <c r="BD16">
        <v>1</v>
      </c>
    </row>
    <row r="17" spans="1:56" x14ac:dyDescent="0.25">
      <c r="A17" s="22" t="s">
        <v>51</v>
      </c>
      <c r="B17" s="22" t="s">
        <v>52</v>
      </c>
      <c r="C17" s="23">
        <v>21102803831</v>
      </c>
      <c r="D17" s="22" t="s">
        <v>53</v>
      </c>
      <c r="E17" s="22" t="s">
        <v>95</v>
      </c>
      <c r="F17" s="22" t="s">
        <v>96</v>
      </c>
      <c r="G17" s="22">
        <v>5042233191</v>
      </c>
      <c r="H17" s="22" t="s">
        <v>56</v>
      </c>
      <c r="I17" s="22" t="s">
        <v>97</v>
      </c>
      <c r="J17" s="24">
        <v>44501</v>
      </c>
      <c r="K17" s="22">
        <v>1248</v>
      </c>
      <c r="L17" s="22" t="s">
        <v>58</v>
      </c>
      <c r="M17" s="22" t="s">
        <v>58</v>
      </c>
      <c r="N17" s="38" t="s">
        <v>98</v>
      </c>
      <c r="O17" s="39">
        <v>44502</v>
      </c>
      <c r="P17" s="27" t="s">
        <v>64</v>
      </c>
      <c r="Q17" s="22">
        <v>1248</v>
      </c>
      <c r="R17" s="28" t="s">
        <v>56</v>
      </c>
      <c r="S17" s="22" t="s">
        <v>56</v>
      </c>
      <c r="T17" s="28" t="s">
        <v>56</v>
      </c>
      <c r="U17" s="28">
        <v>0</v>
      </c>
      <c r="V17" s="28">
        <v>0</v>
      </c>
      <c r="W17" s="28">
        <v>0</v>
      </c>
      <c r="X17" s="28" t="s">
        <v>56</v>
      </c>
      <c r="Y17" s="22" t="s">
        <v>56</v>
      </c>
      <c r="Z17" s="45" t="s">
        <v>56</v>
      </c>
      <c r="AA17" s="45" t="s">
        <v>56</v>
      </c>
      <c r="AB17" s="28">
        <v>0</v>
      </c>
      <c r="AC17" s="28" t="s">
        <v>56</v>
      </c>
      <c r="AD17" s="46" t="s">
        <v>56</v>
      </c>
      <c r="AE17" s="47" t="s">
        <v>56</v>
      </c>
      <c r="AF17" s="35" t="str">
        <f>VLOOKUP(G17,[6]TIV1!L:S,8,FALSE)</f>
        <v>8276895377</v>
      </c>
      <c r="AG17" s="35" t="e">
        <f>VLOOKUP(T17,[6]TIV1!L:S,8,FALSE)</f>
        <v>#N/A</v>
      </c>
      <c r="AH17" s="35" t="e">
        <f>VLOOKUP(AC17,[6]TIV1!L:S,8,FALSE)</f>
        <v>#N/A</v>
      </c>
      <c r="AI17" s="36">
        <f>VLOOKUP(A17&amp;P17,[6]HARGA!C:D,2,0)*Q17</f>
        <v>37440000</v>
      </c>
      <c r="AJ17" s="36">
        <f>VLOOKUP(A17&amp;P17,[6]HARGA!C:D,2,0)*W17</f>
        <v>0</v>
      </c>
      <c r="AK17" s="36">
        <f>VLOOKUP(A17&amp;P17,[6]HARGA!C:D,2,0)*AB17</f>
        <v>0</v>
      </c>
      <c r="AL17" s="37"/>
      <c r="AM17" s="37"/>
      <c r="AN17" s="37"/>
      <c r="AO17" s="37"/>
      <c r="AP17" s="37"/>
      <c r="AQ17" s="37"/>
      <c r="AR17" s="37"/>
      <c r="AS17" s="37"/>
      <c r="AT17" s="37"/>
      <c r="AU17" s="37"/>
      <c r="AV17" s="37"/>
      <c r="AW17" s="37"/>
      <c r="AX17" s="37"/>
      <c r="AY17" s="37"/>
      <c r="AZ17" s="37"/>
      <c r="BA17" s="37"/>
      <c r="BB17" s="37"/>
      <c r="BC17" s="37"/>
      <c r="BD17">
        <v>1</v>
      </c>
    </row>
    <row r="18" spans="1:56" x14ac:dyDescent="0.25">
      <c r="A18" s="22" t="s">
        <v>51</v>
      </c>
      <c r="B18" s="22" t="s">
        <v>52</v>
      </c>
      <c r="C18" s="23">
        <v>21102803831</v>
      </c>
      <c r="D18" s="22" t="s">
        <v>53</v>
      </c>
      <c r="E18" s="22" t="s">
        <v>95</v>
      </c>
      <c r="F18" s="22" t="s">
        <v>96</v>
      </c>
      <c r="G18" s="22">
        <v>5042233191</v>
      </c>
      <c r="H18" s="22" t="s">
        <v>56</v>
      </c>
      <c r="I18" s="22" t="s">
        <v>97</v>
      </c>
      <c r="J18" s="24">
        <v>44501</v>
      </c>
      <c r="K18" s="22">
        <v>28</v>
      </c>
      <c r="L18" s="22" t="s">
        <v>58</v>
      </c>
      <c r="M18" s="22" t="s">
        <v>58</v>
      </c>
      <c r="N18" s="38" t="s">
        <v>98</v>
      </c>
      <c r="O18" s="39">
        <v>44502</v>
      </c>
      <c r="P18" s="27" t="s">
        <v>65</v>
      </c>
      <c r="Q18" s="22">
        <v>28</v>
      </c>
      <c r="R18" s="28" t="s">
        <v>56</v>
      </c>
      <c r="S18" s="22" t="s">
        <v>56</v>
      </c>
      <c r="T18" s="28" t="s">
        <v>56</v>
      </c>
      <c r="U18" s="28">
        <v>0</v>
      </c>
      <c r="V18" s="28">
        <v>0</v>
      </c>
      <c r="W18" s="28">
        <v>0</v>
      </c>
      <c r="X18" s="28" t="s">
        <v>56</v>
      </c>
      <c r="Y18" s="22" t="s">
        <v>56</v>
      </c>
      <c r="Z18" s="45" t="s">
        <v>56</v>
      </c>
      <c r="AA18" s="45" t="s">
        <v>56</v>
      </c>
      <c r="AB18" s="28">
        <v>0</v>
      </c>
      <c r="AC18" s="28" t="s">
        <v>56</v>
      </c>
      <c r="AD18" s="46" t="s">
        <v>56</v>
      </c>
      <c r="AE18" s="47" t="s">
        <v>56</v>
      </c>
      <c r="AF18" s="35" t="str">
        <f>VLOOKUP(G18,[6]TIV1!L:S,8,FALSE)</f>
        <v>8276895377</v>
      </c>
      <c r="AG18" s="35" t="e">
        <f>VLOOKUP(T18,[6]TIV1!L:S,8,FALSE)</f>
        <v>#N/A</v>
      </c>
      <c r="AH18" s="35" t="e">
        <f>VLOOKUP(AC18,[6]TIV1!L:S,8,FALSE)</f>
        <v>#N/A</v>
      </c>
      <c r="AI18" s="36">
        <f>VLOOKUP(A18&amp;P18,[6]HARGA!C:D,2,0)*Q18</f>
        <v>0</v>
      </c>
      <c r="AJ18" s="36">
        <f>VLOOKUP(A18&amp;P18,[6]HARGA!C:D,2,0)*W18</f>
        <v>0</v>
      </c>
      <c r="AK18" s="36">
        <f>VLOOKUP(A18&amp;P18,[6]HARGA!C:D,2,0)*AB18</f>
        <v>0</v>
      </c>
      <c r="AL18" s="37"/>
      <c r="AM18" s="37"/>
      <c r="AN18" s="37"/>
      <c r="AO18" s="37"/>
      <c r="AP18" s="37"/>
      <c r="AQ18" s="37"/>
      <c r="AR18" s="37"/>
      <c r="AS18" s="37"/>
      <c r="AT18" s="37"/>
      <c r="AU18" s="37"/>
      <c r="AV18" s="37"/>
      <c r="AW18" s="37"/>
      <c r="AX18" s="37"/>
      <c r="AY18" s="37"/>
      <c r="AZ18" s="37"/>
      <c r="BA18" s="37"/>
      <c r="BB18" s="37"/>
      <c r="BC18" s="37"/>
      <c r="BD18">
        <v>1</v>
      </c>
    </row>
    <row r="19" spans="1:56" hidden="1" x14ac:dyDescent="0.25">
      <c r="A19" s="22" t="s">
        <v>51</v>
      </c>
      <c r="B19" s="22" t="s">
        <v>52</v>
      </c>
      <c r="C19" s="23">
        <v>21102803839</v>
      </c>
      <c r="D19" s="22" t="s">
        <v>53</v>
      </c>
      <c r="E19" s="22" t="s">
        <v>99</v>
      </c>
      <c r="F19" s="22" t="s">
        <v>100</v>
      </c>
      <c r="G19" s="22">
        <v>5042237431</v>
      </c>
      <c r="H19" s="22" t="s">
        <v>56</v>
      </c>
      <c r="I19" s="22" t="s">
        <v>101</v>
      </c>
      <c r="J19" s="24">
        <v>44501</v>
      </c>
      <c r="K19" s="22">
        <v>1728</v>
      </c>
      <c r="L19" s="22" t="s">
        <v>102</v>
      </c>
      <c r="M19" s="22" t="s">
        <v>102</v>
      </c>
      <c r="N19" s="38" t="s">
        <v>103</v>
      </c>
      <c r="O19" s="39">
        <v>44502</v>
      </c>
      <c r="P19" s="27" t="s">
        <v>60</v>
      </c>
      <c r="Q19" s="22">
        <v>1728</v>
      </c>
      <c r="R19" s="23">
        <v>21102101763</v>
      </c>
      <c r="S19" s="22" t="s">
        <v>56</v>
      </c>
      <c r="T19" s="22">
        <v>6008135641</v>
      </c>
      <c r="U19" s="22">
        <v>44</v>
      </c>
      <c r="V19" s="28">
        <v>0</v>
      </c>
      <c r="W19" s="22">
        <v>44</v>
      </c>
      <c r="X19" s="29" t="s">
        <v>92</v>
      </c>
      <c r="Y19" s="22" t="s">
        <v>56</v>
      </c>
      <c r="Z19" s="30" t="s">
        <v>104</v>
      </c>
      <c r="AA19" s="31">
        <v>44499</v>
      </c>
      <c r="AB19" s="22">
        <v>1</v>
      </c>
      <c r="AC19" s="32">
        <v>5042236692</v>
      </c>
      <c r="AD19" s="43" t="s">
        <v>105</v>
      </c>
      <c r="AE19" s="44">
        <v>44518</v>
      </c>
      <c r="AF19" s="35" t="str">
        <f>VLOOKUP(G19,[6]TIV1!L:S,8,FALSE)</f>
        <v>8276895377</v>
      </c>
      <c r="AG19" s="35" t="str">
        <f>VLOOKUP(T19,[6]TIV1!L:S,8,FALSE)</f>
        <v>2050350281</v>
      </c>
      <c r="AH19" s="35" t="str">
        <f>VLOOKUP(AC19,[6]TIV1!L:S,8,FALSE)</f>
        <v>8276895377</v>
      </c>
      <c r="AI19" s="36">
        <f>VLOOKUP(A19&amp;P19,[6]HARGA!C:D,2,0)*Q19</f>
        <v>17020800</v>
      </c>
      <c r="AJ19" s="36">
        <f>VLOOKUP(A19&amp;P19,[6]HARGA!C:D,2,0)*W19</f>
        <v>433400</v>
      </c>
      <c r="AK19" s="36">
        <f>VLOOKUP(A19&amp;P19,[6]HARGA!C:D,2,0)*AB19</f>
        <v>9850</v>
      </c>
      <c r="AL19" s="37"/>
      <c r="AM19" s="37"/>
      <c r="AN19" s="37"/>
      <c r="AO19" s="37"/>
      <c r="AP19" s="37"/>
      <c r="AQ19" s="37"/>
      <c r="AR19" s="37"/>
      <c r="AS19" s="37"/>
      <c r="AT19" s="37"/>
      <c r="AU19" s="37"/>
      <c r="AV19" s="37"/>
      <c r="AW19" s="37"/>
      <c r="AX19" s="37"/>
      <c r="AY19" s="37"/>
      <c r="AZ19" s="37"/>
      <c r="BA19" s="37"/>
      <c r="BB19" s="37"/>
      <c r="BC19" s="37"/>
      <c r="BD19">
        <v>1</v>
      </c>
    </row>
    <row r="20" spans="1:56" hidden="1" x14ac:dyDescent="0.25">
      <c r="A20" s="22" t="s">
        <v>51</v>
      </c>
      <c r="B20" s="22" t="s">
        <v>52</v>
      </c>
      <c r="C20" s="23">
        <v>21102803839</v>
      </c>
      <c r="D20" s="22" t="s">
        <v>53</v>
      </c>
      <c r="E20" s="22" t="s">
        <v>99</v>
      </c>
      <c r="F20" s="22" t="s">
        <v>100</v>
      </c>
      <c r="G20" s="22">
        <v>5042237431</v>
      </c>
      <c r="H20" s="22" t="s">
        <v>56</v>
      </c>
      <c r="I20" s="22" t="s">
        <v>101</v>
      </c>
      <c r="J20" s="24">
        <v>44501</v>
      </c>
      <c r="K20" s="22">
        <v>1728</v>
      </c>
      <c r="L20" s="22" t="s">
        <v>102</v>
      </c>
      <c r="M20" s="22" t="s">
        <v>102</v>
      </c>
      <c r="N20" s="38" t="s">
        <v>103</v>
      </c>
      <c r="O20" s="39">
        <v>44502</v>
      </c>
      <c r="P20" s="27" t="s">
        <v>64</v>
      </c>
      <c r="Q20" s="22">
        <v>1728</v>
      </c>
      <c r="R20" s="23">
        <v>21102101763</v>
      </c>
      <c r="S20" s="22" t="s">
        <v>56</v>
      </c>
      <c r="T20" s="22">
        <v>6008135641</v>
      </c>
      <c r="U20" s="22">
        <v>1803</v>
      </c>
      <c r="V20" s="28">
        <v>0</v>
      </c>
      <c r="W20" s="22">
        <v>1803</v>
      </c>
      <c r="X20" s="29" t="s">
        <v>92</v>
      </c>
      <c r="Y20" s="22" t="s">
        <v>56</v>
      </c>
      <c r="Z20" s="30" t="s">
        <v>104</v>
      </c>
      <c r="AA20" s="31">
        <v>44499</v>
      </c>
      <c r="AB20" s="22">
        <v>75</v>
      </c>
      <c r="AC20" s="32">
        <v>5042236692</v>
      </c>
      <c r="AD20" s="43" t="s">
        <v>105</v>
      </c>
      <c r="AE20" s="44">
        <v>44518</v>
      </c>
      <c r="AF20" s="35" t="str">
        <f>VLOOKUP(G20,[6]TIV1!L:S,8,FALSE)</f>
        <v>8276895377</v>
      </c>
      <c r="AG20" s="35" t="str">
        <f>VLOOKUP(T20,[6]TIV1!L:S,8,FALSE)</f>
        <v>2050350281</v>
      </c>
      <c r="AH20" s="35" t="str">
        <f>VLOOKUP(AC20,[6]TIV1!L:S,8,FALSE)</f>
        <v>8276895377</v>
      </c>
      <c r="AI20" s="36">
        <f>VLOOKUP(A20&amp;P20,[6]HARGA!C:D,2,0)*Q20</f>
        <v>51840000</v>
      </c>
      <c r="AJ20" s="36">
        <f>VLOOKUP(A20&amp;P20,[6]HARGA!C:D,2,0)*W20</f>
        <v>54090000</v>
      </c>
      <c r="AK20" s="36">
        <f>VLOOKUP(A20&amp;P20,[6]HARGA!C:D,2,0)*AB20</f>
        <v>2250000</v>
      </c>
      <c r="AL20" s="37"/>
      <c r="AM20" s="37"/>
      <c r="AN20" s="37"/>
      <c r="AO20" s="37"/>
      <c r="AP20" s="37"/>
      <c r="AQ20" s="37"/>
      <c r="AR20" s="37"/>
      <c r="AS20" s="37"/>
      <c r="AT20" s="37"/>
      <c r="AU20" s="37"/>
      <c r="AV20" s="37"/>
      <c r="AW20" s="37"/>
      <c r="AX20" s="37"/>
      <c r="AY20" s="37"/>
      <c r="AZ20" s="37"/>
      <c r="BA20" s="37"/>
      <c r="BB20" s="37"/>
      <c r="BC20" s="37"/>
      <c r="BD20">
        <v>1</v>
      </c>
    </row>
    <row r="21" spans="1:56" hidden="1" x14ac:dyDescent="0.25">
      <c r="A21" s="22" t="s">
        <v>66</v>
      </c>
      <c r="B21" s="22" t="s">
        <v>52</v>
      </c>
      <c r="C21" s="23">
        <v>21102903784</v>
      </c>
      <c r="D21" s="22" t="s">
        <v>53</v>
      </c>
      <c r="E21" s="22" t="s">
        <v>106</v>
      </c>
      <c r="F21" s="22" t="s">
        <v>107</v>
      </c>
      <c r="G21" s="22">
        <v>5042238321</v>
      </c>
      <c r="H21" s="22" t="s">
        <v>56</v>
      </c>
      <c r="I21" s="22" t="s">
        <v>108</v>
      </c>
      <c r="J21" s="24">
        <v>44501</v>
      </c>
      <c r="K21" s="22">
        <v>1344</v>
      </c>
      <c r="L21" s="22" t="s">
        <v>72</v>
      </c>
      <c r="M21" s="22" t="s">
        <v>72</v>
      </c>
      <c r="N21" s="38" t="s">
        <v>109</v>
      </c>
      <c r="O21" s="39">
        <v>44502</v>
      </c>
      <c r="P21" s="27" t="s">
        <v>60</v>
      </c>
      <c r="Q21" s="22">
        <v>1344</v>
      </c>
      <c r="R21" s="23">
        <v>21102201390</v>
      </c>
      <c r="S21" s="22" t="s">
        <v>56</v>
      </c>
      <c r="T21" s="40">
        <v>6008135500</v>
      </c>
      <c r="U21" s="22">
        <v>18</v>
      </c>
      <c r="V21" s="28">
        <v>0</v>
      </c>
      <c r="W21" s="22">
        <v>18</v>
      </c>
      <c r="X21" s="29" t="s">
        <v>110</v>
      </c>
      <c r="Y21" s="22" t="s">
        <v>56</v>
      </c>
      <c r="Z21" s="30" t="s">
        <v>111</v>
      </c>
      <c r="AA21" s="31">
        <v>44499</v>
      </c>
      <c r="AB21" s="22">
        <v>0</v>
      </c>
      <c r="AC21" s="32">
        <v>5042234516</v>
      </c>
      <c r="AD21" s="43" t="s">
        <v>112</v>
      </c>
      <c r="AE21" s="44">
        <v>44508</v>
      </c>
      <c r="AF21" s="35" t="str">
        <f>VLOOKUP(G21,[6]TIV1!L:S,8,FALSE)</f>
        <v>8276895965</v>
      </c>
      <c r="AG21" s="35" t="str">
        <f>VLOOKUP(T21,[6]TIV1!L:S,8,FALSE)</f>
        <v>2050350312</v>
      </c>
      <c r="AH21" s="35" t="str">
        <f>VLOOKUP(AC21,[6]TIV1!L:S,8,FALSE)</f>
        <v>8276895965</v>
      </c>
      <c r="AI21" s="36">
        <f>VLOOKUP(A21&amp;P21,[6]HARGA!C:D,2,0)*Q21</f>
        <v>13238400</v>
      </c>
      <c r="AJ21" s="36">
        <f>VLOOKUP(A21&amp;P21,[6]HARGA!C:D,2,0)*W21</f>
        <v>177300</v>
      </c>
      <c r="AK21" s="36">
        <f>VLOOKUP(A21&amp;P21,[6]HARGA!C:D,2,0)*AB21</f>
        <v>0</v>
      </c>
      <c r="AL21" s="37"/>
      <c r="AM21" s="37"/>
      <c r="AN21" s="37"/>
      <c r="AO21" s="37"/>
      <c r="AP21" s="37"/>
      <c r="AQ21" s="37"/>
      <c r="AR21" s="37"/>
      <c r="AS21" s="37"/>
      <c r="AT21" s="37"/>
      <c r="AU21" s="37"/>
      <c r="AV21" s="37"/>
      <c r="AW21" s="37"/>
      <c r="AX21" s="37"/>
      <c r="AY21" s="37"/>
      <c r="AZ21" s="37"/>
      <c r="BA21" s="37"/>
      <c r="BB21" s="37"/>
      <c r="BC21" s="37"/>
      <c r="BD21">
        <v>1</v>
      </c>
    </row>
    <row r="22" spans="1:56" hidden="1" x14ac:dyDescent="0.25">
      <c r="A22" s="22" t="s">
        <v>66</v>
      </c>
      <c r="B22" s="22" t="s">
        <v>52</v>
      </c>
      <c r="C22" s="23">
        <v>21102903784</v>
      </c>
      <c r="D22" s="22" t="s">
        <v>53</v>
      </c>
      <c r="E22" s="22" t="s">
        <v>106</v>
      </c>
      <c r="F22" s="22" t="s">
        <v>107</v>
      </c>
      <c r="G22" s="22">
        <v>5042238321</v>
      </c>
      <c r="H22" s="22" t="s">
        <v>56</v>
      </c>
      <c r="I22" s="22" t="s">
        <v>108</v>
      </c>
      <c r="J22" s="24">
        <v>44501</v>
      </c>
      <c r="K22" s="22">
        <v>1344</v>
      </c>
      <c r="L22" s="22" t="s">
        <v>72</v>
      </c>
      <c r="M22" s="22" t="s">
        <v>72</v>
      </c>
      <c r="N22" s="38" t="s">
        <v>109</v>
      </c>
      <c r="O22" s="39">
        <v>44502</v>
      </c>
      <c r="P22" s="27" t="s">
        <v>64</v>
      </c>
      <c r="Q22" s="22">
        <v>1344</v>
      </c>
      <c r="R22" s="23">
        <v>21102201390</v>
      </c>
      <c r="S22" s="22" t="s">
        <v>56</v>
      </c>
      <c r="T22" s="40">
        <v>6008135500</v>
      </c>
      <c r="U22" s="22">
        <v>1344</v>
      </c>
      <c r="V22" s="28">
        <v>0</v>
      </c>
      <c r="W22" s="22">
        <v>1344</v>
      </c>
      <c r="X22" s="29" t="s">
        <v>110</v>
      </c>
      <c r="Y22" s="22" t="s">
        <v>56</v>
      </c>
      <c r="Z22" s="30" t="s">
        <v>111</v>
      </c>
      <c r="AA22" s="31">
        <v>44499</v>
      </c>
      <c r="AB22" s="22">
        <v>35</v>
      </c>
      <c r="AC22" s="32">
        <v>5042234516</v>
      </c>
      <c r="AD22" s="43" t="s">
        <v>112</v>
      </c>
      <c r="AE22" s="44">
        <v>44508</v>
      </c>
      <c r="AF22" s="35" t="str">
        <f>VLOOKUP(G22,[6]TIV1!L:S,8,FALSE)</f>
        <v>8276895965</v>
      </c>
      <c r="AG22" s="35" t="str">
        <f>VLOOKUP(T22,[6]TIV1!L:S,8,FALSE)</f>
        <v>2050350312</v>
      </c>
      <c r="AH22" s="35" t="str">
        <f>VLOOKUP(AC22,[6]TIV1!L:S,8,FALSE)</f>
        <v>8276895965</v>
      </c>
      <c r="AI22" s="36">
        <f>VLOOKUP(A22&amp;P22,[6]HARGA!C:D,2,0)*Q22</f>
        <v>40320000</v>
      </c>
      <c r="AJ22" s="36">
        <f>VLOOKUP(A22&amp;P22,[6]HARGA!C:D,2,0)*W22</f>
        <v>40320000</v>
      </c>
      <c r="AK22" s="36">
        <f>VLOOKUP(A22&amp;P22,[6]HARGA!C:D,2,0)*AB22</f>
        <v>1050000</v>
      </c>
      <c r="AL22" s="37"/>
      <c r="AM22" s="37"/>
      <c r="AN22" s="37"/>
      <c r="AO22" s="37"/>
      <c r="AP22" s="37"/>
      <c r="AQ22" s="37"/>
      <c r="AR22" s="37"/>
      <c r="AS22" s="37"/>
      <c r="AT22" s="37"/>
      <c r="AU22" s="37"/>
      <c r="AV22" s="37"/>
      <c r="AW22" s="37"/>
      <c r="AX22" s="37"/>
      <c r="AY22" s="37"/>
      <c r="AZ22" s="37"/>
      <c r="BA22" s="37"/>
      <c r="BB22" s="37"/>
      <c r="BC22" s="37"/>
      <c r="BD22">
        <v>1</v>
      </c>
    </row>
    <row r="23" spans="1:56" hidden="1" x14ac:dyDescent="0.25">
      <c r="A23" s="22" t="s">
        <v>66</v>
      </c>
      <c r="B23" s="22" t="s">
        <v>52</v>
      </c>
      <c r="C23" s="23">
        <v>21102903784</v>
      </c>
      <c r="D23" s="22" t="s">
        <v>53</v>
      </c>
      <c r="E23" s="22" t="s">
        <v>106</v>
      </c>
      <c r="F23" s="22" t="s">
        <v>107</v>
      </c>
      <c r="G23" s="22">
        <v>5042238321</v>
      </c>
      <c r="H23" s="22" t="s">
        <v>56</v>
      </c>
      <c r="I23" s="22" t="s">
        <v>108</v>
      </c>
      <c r="J23" s="24">
        <v>44501</v>
      </c>
      <c r="K23" s="22">
        <v>28</v>
      </c>
      <c r="L23" s="22" t="s">
        <v>72</v>
      </c>
      <c r="M23" s="22" t="s">
        <v>72</v>
      </c>
      <c r="N23" s="38" t="s">
        <v>109</v>
      </c>
      <c r="O23" s="39">
        <v>44502</v>
      </c>
      <c r="P23" s="27" t="s">
        <v>65</v>
      </c>
      <c r="Q23" s="22">
        <v>28</v>
      </c>
      <c r="R23" s="23">
        <v>21102201390</v>
      </c>
      <c r="S23" s="22" t="s">
        <v>56</v>
      </c>
      <c r="T23" s="40">
        <v>6008135500</v>
      </c>
      <c r="U23" s="22">
        <v>28</v>
      </c>
      <c r="V23" s="28">
        <v>0</v>
      </c>
      <c r="W23" s="22">
        <v>28</v>
      </c>
      <c r="X23" s="29" t="s">
        <v>110</v>
      </c>
      <c r="Y23" s="22" t="s">
        <v>56</v>
      </c>
      <c r="Z23" s="30" t="s">
        <v>111</v>
      </c>
      <c r="AA23" s="31">
        <v>44499</v>
      </c>
      <c r="AB23" s="22">
        <v>0</v>
      </c>
      <c r="AC23" s="32">
        <v>5042234516</v>
      </c>
      <c r="AD23" s="43" t="s">
        <v>112</v>
      </c>
      <c r="AE23" s="44">
        <v>44508</v>
      </c>
      <c r="AF23" s="35" t="str">
        <f>VLOOKUP(G23,[6]TIV1!L:S,8,FALSE)</f>
        <v>8276895965</v>
      </c>
      <c r="AG23" s="35" t="str">
        <f>VLOOKUP(T23,[6]TIV1!L:S,8,FALSE)</f>
        <v>2050350312</v>
      </c>
      <c r="AH23" s="35" t="str">
        <f>VLOOKUP(AC23,[6]TIV1!L:S,8,FALSE)</f>
        <v>8276895965</v>
      </c>
      <c r="AI23" s="36">
        <f>VLOOKUP(A23&amp;P23,[6]HARGA!C:D,2,0)*Q23</f>
        <v>0</v>
      </c>
      <c r="AJ23" s="36">
        <f>VLOOKUP(A23&amp;P23,[6]HARGA!C:D,2,0)*W23</f>
        <v>0</v>
      </c>
      <c r="AK23" s="36">
        <f>VLOOKUP(A23&amp;P23,[6]HARGA!C:D,2,0)*AB23</f>
        <v>0</v>
      </c>
      <c r="AL23" s="37"/>
      <c r="AM23" s="37"/>
      <c r="AN23" s="37"/>
      <c r="AO23" s="37"/>
      <c r="AP23" s="37"/>
      <c r="AQ23" s="37"/>
      <c r="AR23" s="37"/>
      <c r="AS23" s="37"/>
      <c r="AT23" s="37"/>
      <c r="AU23" s="37"/>
      <c r="AV23" s="37"/>
      <c r="AW23" s="37"/>
      <c r="AX23" s="37"/>
      <c r="AY23" s="37"/>
      <c r="AZ23" s="37"/>
      <c r="BA23" s="37"/>
      <c r="BB23" s="37"/>
      <c r="BC23" s="37"/>
      <c r="BD23">
        <v>1</v>
      </c>
    </row>
    <row r="24" spans="1:56" hidden="1" x14ac:dyDescent="0.25">
      <c r="A24" s="22" t="s">
        <v>66</v>
      </c>
      <c r="B24" s="22" t="s">
        <v>52</v>
      </c>
      <c r="C24" s="23" t="s">
        <v>113</v>
      </c>
      <c r="D24" s="22" t="s">
        <v>53</v>
      </c>
      <c r="E24" s="22" t="s">
        <v>95</v>
      </c>
      <c r="F24" s="22" t="s">
        <v>96</v>
      </c>
      <c r="G24" s="22" t="s">
        <v>90</v>
      </c>
      <c r="H24" s="22" t="s">
        <v>56</v>
      </c>
      <c r="I24" s="22" t="s">
        <v>108</v>
      </c>
      <c r="J24" s="24">
        <v>44501</v>
      </c>
      <c r="K24" s="22">
        <v>0</v>
      </c>
      <c r="L24" s="22" t="s">
        <v>91</v>
      </c>
      <c r="M24" s="22" t="s">
        <v>91</v>
      </c>
      <c r="N24" s="41" t="s">
        <v>56</v>
      </c>
      <c r="O24" s="42" t="s">
        <v>56</v>
      </c>
      <c r="P24" s="27" t="s">
        <v>60</v>
      </c>
      <c r="Q24" s="22">
        <v>0</v>
      </c>
      <c r="R24" s="23">
        <v>21102201384</v>
      </c>
      <c r="S24" s="22" t="s">
        <v>56</v>
      </c>
      <c r="T24" s="22">
        <v>6008135489</v>
      </c>
      <c r="U24" s="22">
        <v>15</v>
      </c>
      <c r="V24" s="28">
        <v>0</v>
      </c>
      <c r="W24" s="22">
        <v>15</v>
      </c>
      <c r="X24" s="29" t="s">
        <v>110</v>
      </c>
      <c r="Y24" s="22" t="s">
        <v>56</v>
      </c>
      <c r="Z24" s="30" t="s">
        <v>114</v>
      </c>
      <c r="AA24" s="31">
        <v>44500</v>
      </c>
      <c r="AB24" s="22">
        <v>0</v>
      </c>
      <c r="AC24" s="32">
        <v>5042241609</v>
      </c>
      <c r="AD24" s="48" t="s">
        <v>115</v>
      </c>
      <c r="AE24" s="49">
        <v>44534</v>
      </c>
      <c r="AF24" s="35" t="e">
        <f>VLOOKUP(G24,[6]TIV1!L:S,8,FALSE)</f>
        <v>#N/A</v>
      </c>
      <c r="AG24" s="35" t="str">
        <f>VLOOKUP(T24,[6]TIV1!L:S,8,FALSE)</f>
        <v>2050350312</v>
      </c>
      <c r="AH24" s="35" t="str">
        <f>VLOOKUP(AC24,[6]TIV1!L:S,8,FALSE)</f>
        <v>8276895965</v>
      </c>
      <c r="AI24" s="36">
        <f>VLOOKUP(A24&amp;P24,[6]HARGA!C:D,2,0)*Q24</f>
        <v>0</v>
      </c>
      <c r="AJ24" s="36">
        <f>VLOOKUP(A24&amp;P24,[6]HARGA!C:D,2,0)*W24</f>
        <v>147750</v>
      </c>
      <c r="AK24" s="36">
        <f>VLOOKUP(A24&amp;P24,[6]HARGA!C:D,2,0)*AB24</f>
        <v>0</v>
      </c>
      <c r="AL24" s="37"/>
      <c r="AM24" s="37"/>
      <c r="AN24" s="37"/>
      <c r="AO24" s="37"/>
      <c r="AP24" s="37"/>
      <c r="AQ24" s="37"/>
      <c r="AR24" s="37"/>
      <c r="AS24" s="37"/>
      <c r="AT24" s="37"/>
      <c r="AU24" s="37"/>
      <c r="AV24" s="37"/>
      <c r="AW24" s="37"/>
      <c r="AX24" s="37"/>
      <c r="AY24" s="37"/>
      <c r="AZ24" s="37"/>
      <c r="BA24" s="37"/>
      <c r="BB24" s="37"/>
      <c r="BC24" s="37"/>
      <c r="BD24">
        <v>1</v>
      </c>
    </row>
    <row r="25" spans="1:56" hidden="1" x14ac:dyDescent="0.25">
      <c r="A25" s="22" t="s">
        <v>66</v>
      </c>
      <c r="B25" s="22" t="s">
        <v>52</v>
      </c>
      <c r="C25" s="23" t="s">
        <v>113</v>
      </c>
      <c r="D25" s="22" t="s">
        <v>53</v>
      </c>
      <c r="E25" s="22" t="s">
        <v>95</v>
      </c>
      <c r="F25" s="22" t="s">
        <v>96</v>
      </c>
      <c r="G25" s="22" t="s">
        <v>90</v>
      </c>
      <c r="H25" s="22" t="s">
        <v>56</v>
      </c>
      <c r="I25" s="22" t="s">
        <v>108</v>
      </c>
      <c r="J25" s="24">
        <v>44501</v>
      </c>
      <c r="K25" s="22">
        <v>0</v>
      </c>
      <c r="L25" s="22" t="s">
        <v>91</v>
      </c>
      <c r="M25" s="22" t="s">
        <v>91</v>
      </c>
      <c r="N25" s="41" t="s">
        <v>56</v>
      </c>
      <c r="O25" s="42" t="s">
        <v>56</v>
      </c>
      <c r="P25" s="27" t="s">
        <v>64</v>
      </c>
      <c r="Q25" s="22">
        <v>0</v>
      </c>
      <c r="R25" s="23">
        <v>21102201384</v>
      </c>
      <c r="S25" s="22" t="s">
        <v>56</v>
      </c>
      <c r="T25" s="22">
        <v>6008135489</v>
      </c>
      <c r="U25" s="22">
        <v>1344</v>
      </c>
      <c r="V25" s="28">
        <v>0</v>
      </c>
      <c r="W25" s="22">
        <v>1344</v>
      </c>
      <c r="X25" s="29" t="s">
        <v>110</v>
      </c>
      <c r="Y25" s="22" t="s">
        <v>56</v>
      </c>
      <c r="Z25" s="30" t="s">
        <v>114</v>
      </c>
      <c r="AA25" s="31">
        <v>44500</v>
      </c>
      <c r="AB25" s="22">
        <v>96</v>
      </c>
      <c r="AC25" s="32">
        <v>5042241609</v>
      </c>
      <c r="AD25" s="48" t="s">
        <v>115</v>
      </c>
      <c r="AE25" s="49">
        <v>44534</v>
      </c>
      <c r="AF25" s="35" t="e">
        <f>VLOOKUP(G25,[6]TIV1!L:S,8,FALSE)</f>
        <v>#N/A</v>
      </c>
      <c r="AG25" s="35" t="str">
        <f>VLOOKUP(T25,[6]TIV1!L:S,8,FALSE)</f>
        <v>2050350312</v>
      </c>
      <c r="AH25" s="35" t="str">
        <f>VLOOKUP(AC25,[6]TIV1!L:S,8,FALSE)</f>
        <v>8276895965</v>
      </c>
      <c r="AI25" s="36">
        <f>VLOOKUP(A25&amp;P25,[6]HARGA!C:D,2,0)*Q25</f>
        <v>0</v>
      </c>
      <c r="AJ25" s="36">
        <f>VLOOKUP(A25&amp;P25,[6]HARGA!C:D,2,0)*W25</f>
        <v>40320000</v>
      </c>
      <c r="AK25" s="36">
        <f>VLOOKUP(A25&amp;P25,[6]HARGA!C:D,2,0)*AB25</f>
        <v>2880000</v>
      </c>
      <c r="AL25" s="37"/>
      <c r="AM25" s="37"/>
      <c r="AN25" s="37"/>
      <c r="AO25" s="37"/>
      <c r="AP25" s="37"/>
      <c r="AQ25" s="37"/>
      <c r="AR25" s="37"/>
      <c r="AS25" s="37"/>
      <c r="AT25" s="37"/>
      <c r="AU25" s="37"/>
      <c r="AV25" s="37"/>
      <c r="AW25" s="37"/>
      <c r="AX25" s="37"/>
      <c r="AY25" s="37"/>
      <c r="AZ25" s="37"/>
      <c r="BA25" s="37"/>
      <c r="BB25" s="37"/>
      <c r="BC25" s="37"/>
      <c r="BD25">
        <v>1</v>
      </c>
    </row>
    <row r="26" spans="1:56" hidden="1" x14ac:dyDescent="0.25">
      <c r="A26" s="22" t="s">
        <v>66</v>
      </c>
      <c r="B26" s="22" t="s">
        <v>52</v>
      </c>
      <c r="C26" s="23" t="s">
        <v>113</v>
      </c>
      <c r="D26" s="22" t="s">
        <v>53</v>
      </c>
      <c r="E26" s="22" t="s">
        <v>95</v>
      </c>
      <c r="F26" s="22" t="s">
        <v>96</v>
      </c>
      <c r="G26" s="22" t="s">
        <v>90</v>
      </c>
      <c r="H26" s="22" t="s">
        <v>56</v>
      </c>
      <c r="I26" s="22" t="s">
        <v>108</v>
      </c>
      <c r="J26" s="24">
        <v>44501</v>
      </c>
      <c r="K26" s="22">
        <v>0</v>
      </c>
      <c r="L26" s="22" t="s">
        <v>91</v>
      </c>
      <c r="M26" s="22" t="s">
        <v>91</v>
      </c>
      <c r="N26" s="41" t="s">
        <v>56</v>
      </c>
      <c r="O26" s="42" t="s">
        <v>56</v>
      </c>
      <c r="P26" s="27" t="s">
        <v>65</v>
      </c>
      <c r="Q26" s="22">
        <v>0</v>
      </c>
      <c r="R26" s="23">
        <v>21102201384</v>
      </c>
      <c r="S26" s="22" t="s">
        <v>56</v>
      </c>
      <c r="T26" s="22">
        <v>6008135489</v>
      </c>
      <c r="U26" s="22">
        <v>28</v>
      </c>
      <c r="V26" s="28">
        <v>0</v>
      </c>
      <c r="W26" s="22">
        <v>28</v>
      </c>
      <c r="X26" s="29" t="s">
        <v>110</v>
      </c>
      <c r="Y26" s="22" t="s">
        <v>56</v>
      </c>
      <c r="Z26" s="30" t="s">
        <v>114</v>
      </c>
      <c r="AA26" s="31">
        <v>44500</v>
      </c>
      <c r="AB26" s="22">
        <v>0</v>
      </c>
      <c r="AC26" s="32">
        <v>5042241609</v>
      </c>
      <c r="AD26" s="48" t="s">
        <v>115</v>
      </c>
      <c r="AE26" s="49">
        <v>44534</v>
      </c>
      <c r="AF26" s="35" t="e">
        <f>VLOOKUP(G26,[6]TIV1!L:S,8,FALSE)</f>
        <v>#N/A</v>
      </c>
      <c r="AG26" s="35" t="str">
        <f>VLOOKUP(T26,[6]TIV1!L:S,8,FALSE)</f>
        <v>2050350312</v>
      </c>
      <c r="AH26" s="35" t="str">
        <f>VLOOKUP(AC26,[6]TIV1!L:S,8,FALSE)</f>
        <v>8276895965</v>
      </c>
      <c r="AI26" s="36">
        <f>VLOOKUP(A26&amp;P26,[6]HARGA!C:D,2,0)*Q26</f>
        <v>0</v>
      </c>
      <c r="AJ26" s="36">
        <f>VLOOKUP(A26&amp;P26,[6]HARGA!C:D,2,0)*W26</f>
        <v>0</v>
      </c>
      <c r="AK26" s="36">
        <f>VLOOKUP(A26&amp;P26,[6]HARGA!C:D,2,0)*AB26</f>
        <v>0</v>
      </c>
      <c r="AL26" s="37"/>
      <c r="AM26" s="37"/>
      <c r="AN26" s="37"/>
      <c r="AO26" s="37"/>
      <c r="AP26" s="37"/>
      <c r="AQ26" s="37"/>
      <c r="AR26" s="37"/>
      <c r="AS26" s="37"/>
      <c r="AT26" s="37"/>
      <c r="AU26" s="37"/>
      <c r="AV26" s="37"/>
      <c r="AW26" s="37"/>
      <c r="AX26" s="37"/>
      <c r="AY26" s="37"/>
      <c r="AZ26" s="37"/>
      <c r="BA26" s="37"/>
      <c r="BB26" s="37"/>
      <c r="BC26" s="37"/>
      <c r="BD26">
        <v>1</v>
      </c>
    </row>
    <row r="27" spans="1:56" hidden="1" x14ac:dyDescent="0.25">
      <c r="A27" s="22" t="s">
        <v>66</v>
      </c>
      <c r="B27" s="22" t="s">
        <v>52</v>
      </c>
      <c r="C27" s="23">
        <v>21102903782</v>
      </c>
      <c r="D27" s="22" t="s">
        <v>53</v>
      </c>
      <c r="E27" s="22" t="s">
        <v>116</v>
      </c>
      <c r="F27" s="22" t="s">
        <v>117</v>
      </c>
      <c r="G27" s="22">
        <v>5042238585</v>
      </c>
      <c r="H27" s="22" t="s">
        <v>56</v>
      </c>
      <c r="I27" s="22" t="s">
        <v>118</v>
      </c>
      <c r="J27" s="24">
        <v>44501</v>
      </c>
      <c r="K27" s="22">
        <v>1344</v>
      </c>
      <c r="L27" s="22" t="s">
        <v>110</v>
      </c>
      <c r="M27" s="22" t="s">
        <v>110</v>
      </c>
      <c r="N27" s="38" t="s">
        <v>119</v>
      </c>
      <c r="O27" s="39">
        <v>44502</v>
      </c>
      <c r="P27" s="27" t="s">
        <v>60</v>
      </c>
      <c r="Q27" s="22">
        <v>1344</v>
      </c>
      <c r="R27" s="23">
        <v>21102909281</v>
      </c>
      <c r="S27" s="22" t="s">
        <v>56</v>
      </c>
      <c r="T27" s="22">
        <v>6008134381</v>
      </c>
      <c r="U27" s="22">
        <v>24</v>
      </c>
      <c r="V27" s="28">
        <v>0</v>
      </c>
      <c r="W27" s="22">
        <v>24</v>
      </c>
      <c r="X27" s="29" t="s">
        <v>72</v>
      </c>
      <c r="Y27" s="22" t="s">
        <v>56</v>
      </c>
      <c r="Z27" s="30" t="s">
        <v>120</v>
      </c>
      <c r="AA27" s="31">
        <v>44499</v>
      </c>
      <c r="AB27" s="22">
        <v>0</v>
      </c>
      <c r="AC27" s="32">
        <v>5042241560</v>
      </c>
      <c r="AD27" s="43" t="s">
        <v>121</v>
      </c>
      <c r="AE27" s="44">
        <v>44518</v>
      </c>
      <c r="AF27" s="35" t="str">
        <f>VLOOKUP(G27,[6]TIV1!L:S,8,FALSE)</f>
        <v>8276895965</v>
      </c>
      <c r="AG27" s="35" t="str">
        <f>VLOOKUP(T27,[6]TIV1!L:S,8,FALSE)</f>
        <v>2050350312</v>
      </c>
      <c r="AH27" s="35" t="str">
        <f>VLOOKUP(AC27,[6]TIV1!L:S,8,FALSE)</f>
        <v>8276895965</v>
      </c>
      <c r="AI27" s="36">
        <f>VLOOKUP(A27&amp;P27,[6]HARGA!C:D,2,0)*Q27</f>
        <v>13238400</v>
      </c>
      <c r="AJ27" s="36">
        <f>VLOOKUP(A27&amp;P27,[6]HARGA!C:D,2,0)*W27</f>
        <v>236400</v>
      </c>
      <c r="AK27" s="36">
        <f>VLOOKUP(A27&amp;P27,[6]HARGA!C:D,2,0)*AB27</f>
        <v>0</v>
      </c>
      <c r="AL27" s="37"/>
      <c r="AM27" s="37"/>
      <c r="AN27" s="37"/>
      <c r="AO27" s="37"/>
      <c r="AP27" s="37"/>
      <c r="AQ27" s="37"/>
      <c r="AR27" s="37"/>
      <c r="AS27" s="37"/>
      <c r="AT27" s="37"/>
      <c r="AU27" s="37"/>
      <c r="AV27" s="37"/>
      <c r="AW27" s="37"/>
      <c r="AX27" s="37"/>
      <c r="AY27" s="37"/>
      <c r="AZ27" s="37"/>
      <c r="BA27" s="37"/>
      <c r="BB27" s="37"/>
      <c r="BC27" s="37"/>
      <c r="BD27">
        <v>1</v>
      </c>
    </row>
    <row r="28" spans="1:56" hidden="1" x14ac:dyDescent="0.25">
      <c r="A28" s="22" t="s">
        <v>66</v>
      </c>
      <c r="B28" s="22" t="s">
        <v>52</v>
      </c>
      <c r="C28" s="23">
        <v>21102903782</v>
      </c>
      <c r="D28" s="22" t="s">
        <v>53</v>
      </c>
      <c r="E28" s="22" t="s">
        <v>116</v>
      </c>
      <c r="F28" s="22" t="s">
        <v>117</v>
      </c>
      <c r="G28" s="22">
        <v>5042238585</v>
      </c>
      <c r="H28" s="22" t="s">
        <v>56</v>
      </c>
      <c r="I28" s="22" t="s">
        <v>118</v>
      </c>
      <c r="J28" s="24">
        <v>44501</v>
      </c>
      <c r="K28" s="22">
        <v>1344</v>
      </c>
      <c r="L28" s="22" t="s">
        <v>110</v>
      </c>
      <c r="M28" s="22" t="s">
        <v>110</v>
      </c>
      <c r="N28" s="38" t="s">
        <v>119</v>
      </c>
      <c r="O28" s="39">
        <v>44502</v>
      </c>
      <c r="P28" s="27" t="s">
        <v>64</v>
      </c>
      <c r="Q28" s="22">
        <v>1344</v>
      </c>
      <c r="R28" s="23">
        <v>21102909281</v>
      </c>
      <c r="S28" s="22" t="s">
        <v>56</v>
      </c>
      <c r="T28" s="22">
        <v>6008134381</v>
      </c>
      <c r="U28" s="22">
        <v>1344</v>
      </c>
      <c r="V28" s="28">
        <v>0</v>
      </c>
      <c r="W28" s="22">
        <v>1344</v>
      </c>
      <c r="X28" s="29" t="s">
        <v>72</v>
      </c>
      <c r="Y28" s="22" t="s">
        <v>56</v>
      </c>
      <c r="Z28" s="30" t="s">
        <v>120</v>
      </c>
      <c r="AA28" s="31">
        <v>44499</v>
      </c>
      <c r="AB28" s="22">
        <v>40</v>
      </c>
      <c r="AC28" s="32">
        <v>5042241560</v>
      </c>
      <c r="AD28" s="43" t="s">
        <v>121</v>
      </c>
      <c r="AE28" s="44">
        <v>44518</v>
      </c>
      <c r="AF28" s="35" t="str">
        <f>VLOOKUP(G28,[6]TIV1!L:S,8,FALSE)</f>
        <v>8276895965</v>
      </c>
      <c r="AG28" s="35" t="str">
        <f>VLOOKUP(T28,[6]TIV1!L:S,8,FALSE)</f>
        <v>2050350312</v>
      </c>
      <c r="AH28" s="35" t="str">
        <f>VLOOKUP(AC28,[6]TIV1!L:S,8,FALSE)</f>
        <v>8276895965</v>
      </c>
      <c r="AI28" s="36">
        <f>VLOOKUP(A28&amp;P28,[6]HARGA!C:D,2,0)*Q28</f>
        <v>40320000</v>
      </c>
      <c r="AJ28" s="36">
        <f>VLOOKUP(A28&amp;P28,[6]HARGA!C:D,2,0)*W28</f>
        <v>40320000</v>
      </c>
      <c r="AK28" s="36">
        <f>VLOOKUP(A28&amp;P28,[6]HARGA!C:D,2,0)*AB28</f>
        <v>1200000</v>
      </c>
      <c r="AL28" s="37"/>
      <c r="AM28" s="37"/>
      <c r="AN28" s="37"/>
      <c r="AO28" s="37"/>
      <c r="AP28" s="37"/>
      <c r="AQ28" s="37"/>
      <c r="AR28" s="37"/>
      <c r="AS28" s="37"/>
      <c r="AT28" s="37"/>
      <c r="AU28" s="37"/>
      <c r="AV28" s="37"/>
      <c r="AW28" s="37"/>
      <c r="AX28" s="37"/>
      <c r="AY28" s="37"/>
      <c r="AZ28" s="37"/>
      <c r="BA28" s="37"/>
      <c r="BB28" s="37"/>
      <c r="BC28" s="37"/>
      <c r="BD28">
        <v>1</v>
      </c>
    </row>
    <row r="29" spans="1:56" hidden="1" x14ac:dyDescent="0.25">
      <c r="A29" s="22" t="s">
        <v>66</v>
      </c>
      <c r="B29" s="22" t="s">
        <v>52</v>
      </c>
      <c r="C29" s="23">
        <v>21102903782</v>
      </c>
      <c r="D29" s="22" t="s">
        <v>53</v>
      </c>
      <c r="E29" s="22" t="s">
        <v>116</v>
      </c>
      <c r="F29" s="22" t="s">
        <v>117</v>
      </c>
      <c r="G29" s="22">
        <v>5042238585</v>
      </c>
      <c r="H29" s="22" t="s">
        <v>56</v>
      </c>
      <c r="I29" s="22" t="s">
        <v>118</v>
      </c>
      <c r="J29" s="24">
        <v>44501</v>
      </c>
      <c r="K29" s="22">
        <v>28</v>
      </c>
      <c r="L29" s="22" t="s">
        <v>110</v>
      </c>
      <c r="M29" s="22" t="s">
        <v>110</v>
      </c>
      <c r="N29" s="38" t="s">
        <v>119</v>
      </c>
      <c r="O29" s="39">
        <v>44502</v>
      </c>
      <c r="P29" s="27" t="s">
        <v>65</v>
      </c>
      <c r="Q29" s="22">
        <v>28</v>
      </c>
      <c r="R29" s="23">
        <v>21102909281</v>
      </c>
      <c r="S29" s="22" t="s">
        <v>56</v>
      </c>
      <c r="T29" s="22">
        <v>6008134381</v>
      </c>
      <c r="U29" s="22">
        <v>28</v>
      </c>
      <c r="V29" s="28">
        <v>0</v>
      </c>
      <c r="W29" s="22">
        <v>28</v>
      </c>
      <c r="X29" s="29" t="s">
        <v>72</v>
      </c>
      <c r="Y29" s="22" t="s">
        <v>56</v>
      </c>
      <c r="Z29" s="30" t="s">
        <v>120</v>
      </c>
      <c r="AA29" s="31">
        <v>44499</v>
      </c>
      <c r="AB29" s="22">
        <v>0</v>
      </c>
      <c r="AC29" s="32">
        <v>5042241560</v>
      </c>
      <c r="AD29" s="43" t="s">
        <v>121</v>
      </c>
      <c r="AE29" s="44">
        <v>44518</v>
      </c>
      <c r="AF29" s="35" t="str">
        <f>VLOOKUP(G29,[6]TIV1!L:S,8,FALSE)</f>
        <v>8276895965</v>
      </c>
      <c r="AG29" s="35" t="str">
        <f>VLOOKUP(T29,[6]TIV1!L:S,8,FALSE)</f>
        <v>2050350312</v>
      </c>
      <c r="AH29" s="35" t="str">
        <f>VLOOKUP(AC29,[6]TIV1!L:S,8,FALSE)</f>
        <v>8276895965</v>
      </c>
      <c r="AI29" s="36">
        <f>VLOOKUP(A29&amp;P29,[6]HARGA!C:D,2,0)*Q29</f>
        <v>0</v>
      </c>
      <c r="AJ29" s="36">
        <f>VLOOKUP(A29&amp;P29,[6]HARGA!C:D,2,0)*W29</f>
        <v>0</v>
      </c>
      <c r="AK29" s="36">
        <f>VLOOKUP(A29&amp;P29,[6]HARGA!C:D,2,0)*AB29</f>
        <v>0</v>
      </c>
      <c r="AL29" s="37"/>
      <c r="AM29" s="37"/>
      <c r="AN29" s="37"/>
      <c r="AO29" s="37"/>
      <c r="AP29" s="37"/>
      <c r="AQ29" s="37"/>
      <c r="AR29" s="37"/>
      <c r="AS29" s="37"/>
      <c r="AT29" s="37"/>
      <c r="AU29" s="37"/>
      <c r="AV29" s="37"/>
      <c r="AW29" s="37"/>
      <c r="AX29" s="37"/>
      <c r="AY29" s="37"/>
      <c r="AZ29" s="37"/>
      <c r="BA29" s="37"/>
      <c r="BB29" s="37"/>
      <c r="BC29" s="37"/>
      <c r="BD29">
        <v>1</v>
      </c>
    </row>
    <row r="30" spans="1:56" hidden="1" x14ac:dyDescent="0.25">
      <c r="A30" s="22" t="s">
        <v>66</v>
      </c>
      <c r="B30" s="22" t="s">
        <v>52</v>
      </c>
      <c r="C30" s="23">
        <v>21102903778</v>
      </c>
      <c r="D30" s="22" t="s">
        <v>53</v>
      </c>
      <c r="E30" s="22" t="s">
        <v>88</v>
      </c>
      <c r="F30" s="22" t="s">
        <v>89</v>
      </c>
      <c r="G30" s="22">
        <v>5042240029</v>
      </c>
      <c r="H30" s="22" t="s">
        <v>56</v>
      </c>
      <c r="I30" s="22" t="s">
        <v>122</v>
      </c>
      <c r="J30" s="24">
        <v>44501</v>
      </c>
      <c r="K30" s="22">
        <v>1344</v>
      </c>
      <c r="L30" s="22" t="s">
        <v>72</v>
      </c>
      <c r="M30" s="22" t="s">
        <v>72</v>
      </c>
      <c r="N30" s="38" t="s">
        <v>123</v>
      </c>
      <c r="O30" s="39">
        <v>44502</v>
      </c>
      <c r="P30" s="27" t="s">
        <v>60</v>
      </c>
      <c r="Q30" s="22">
        <v>1344</v>
      </c>
      <c r="R30" s="28" t="s">
        <v>56</v>
      </c>
      <c r="S30" s="22" t="s">
        <v>56</v>
      </c>
      <c r="T30" s="28" t="s">
        <v>56</v>
      </c>
      <c r="U30" s="28">
        <v>0</v>
      </c>
      <c r="V30" s="28">
        <v>0</v>
      </c>
      <c r="W30" s="28">
        <v>0</v>
      </c>
      <c r="X30" s="28" t="s">
        <v>56</v>
      </c>
      <c r="Y30" s="22" t="s">
        <v>56</v>
      </c>
      <c r="Z30" s="45" t="s">
        <v>56</v>
      </c>
      <c r="AA30" s="45" t="s">
        <v>56</v>
      </c>
      <c r="AB30" s="28">
        <v>0</v>
      </c>
      <c r="AC30" s="28" t="s">
        <v>56</v>
      </c>
      <c r="AD30" s="46" t="s">
        <v>56</v>
      </c>
      <c r="AE30" s="47" t="s">
        <v>56</v>
      </c>
      <c r="AF30" s="35" t="str">
        <f>VLOOKUP(G30,[6]TIV1!L:S,8,FALSE)</f>
        <v>8276895965</v>
      </c>
      <c r="AG30" s="35" t="e">
        <f>VLOOKUP(T30,[6]TIV1!L:S,8,FALSE)</f>
        <v>#N/A</v>
      </c>
      <c r="AH30" s="35" t="e">
        <f>VLOOKUP(AC30,[6]TIV1!L:S,8,FALSE)</f>
        <v>#N/A</v>
      </c>
      <c r="AI30" s="36">
        <f>VLOOKUP(A30&amp;P30,[6]HARGA!C:D,2,0)*Q30</f>
        <v>13238400</v>
      </c>
      <c r="AJ30" s="36">
        <f>VLOOKUP(A30&amp;P30,[6]HARGA!C:D,2,0)*W30</f>
        <v>0</v>
      </c>
      <c r="AK30" s="36">
        <f>VLOOKUP(A30&amp;P30,[6]HARGA!C:D,2,0)*AB30</f>
        <v>0</v>
      </c>
      <c r="AL30" s="37"/>
      <c r="AM30" s="37"/>
      <c r="AN30" s="37"/>
      <c r="AO30" s="37"/>
      <c r="AP30" s="37"/>
      <c r="AQ30" s="37"/>
      <c r="AR30" s="37"/>
      <c r="AS30" s="37"/>
      <c r="AT30" s="37"/>
      <c r="AU30" s="37"/>
      <c r="AV30" s="37"/>
      <c r="AW30" s="37"/>
      <c r="AX30" s="37"/>
      <c r="AY30" s="37"/>
      <c r="AZ30" s="37"/>
      <c r="BA30" s="37"/>
      <c r="BB30" s="37"/>
      <c r="BC30" s="37"/>
      <c r="BD30">
        <v>1</v>
      </c>
    </row>
    <row r="31" spans="1:56" hidden="1" x14ac:dyDescent="0.25">
      <c r="A31" s="22" t="s">
        <v>66</v>
      </c>
      <c r="B31" s="22" t="s">
        <v>52</v>
      </c>
      <c r="C31" s="23">
        <v>21102903778</v>
      </c>
      <c r="D31" s="22" t="s">
        <v>53</v>
      </c>
      <c r="E31" s="22" t="s">
        <v>88</v>
      </c>
      <c r="F31" s="22" t="s">
        <v>89</v>
      </c>
      <c r="G31" s="22">
        <v>5042240029</v>
      </c>
      <c r="H31" s="22" t="s">
        <v>56</v>
      </c>
      <c r="I31" s="22" t="s">
        <v>122</v>
      </c>
      <c r="J31" s="24">
        <v>44501</v>
      </c>
      <c r="K31" s="22">
        <v>1344</v>
      </c>
      <c r="L31" s="22" t="s">
        <v>72</v>
      </c>
      <c r="M31" s="22" t="s">
        <v>72</v>
      </c>
      <c r="N31" s="38" t="s">
        <v>123</v>
      </c>
      <c r="O31" s="39">
        <v>44502</v>
      </c>
      <c r="P31" s="27" t="s">
        <v>64</v>
      </c>
      <c r="Q31" s="22">
        <v>1344</v>
      </c>
      <c r="R31" s="28" t="s">
        <v>56</v>
      </c>
      <c r="S31" s="22" t="s">
        <v>56</v>
      </c>
      <c r="T31" s="28" t="s">
        <v>56</v>
      </c>
      <c r="U31" s="28">
        <v>0</v>
      </c>
      <c r="V31" s="28">
        <v>0</v>
      </c>
      <c r="W31" s="28">
        <v>0</v>
      </c>
      <c r="X31" s="28" t="s">
        <v>56</v>
      </c>
      <c r="Y31" s="22" t="s">
        <v>56</v>
      </c>
      <c r="Z31" s="45" t="s">
        <v>56</v>
      </c>
      <c r="AA31" s="45" t="s">
        <v>56</v>
      </c>
      <c r="AB31" s="28">
        <v>0</v>
      </c>
      <c r="AC31" s="28" t="s">
        <v>56</v>
      </c>
      <c r="AD31" s="46" t="s">
        <v>56</v>
      </c>
      <c r="AE31" s="47" t="s">
        <v>56</v>
      </c>
      <c r="AF31" s="35" t="str">
        <f>VLOOKUP(G31,[6]TIV1!L:S,8,FALSE)</f>
        <v>8276895965</v>
      </c>
      <c r="AG31" s="35" t="e">
        <f>VLOOKUP(T31,[6]TIV1!L:S,8,FALSE)</f>
        <v>#N/A</v>
      </c>
      <c r="AH31" s="35" t="e">
        <f>VLOOKUP(AC31,[6]TIV1!L:S,8,FALSE)</f>
        <v>#N/A</v>
      </c>
      <c r="AI31" s="36">
        <f>VLOOKUP(A31&amp;P31,[6]HARGA!C:D,2,0)*Q31</f>
        <v>40320000</v>
      </c>
      <c r="AJ31" s="36">
        <f>VLOOKUP(A31&amp;P31,[6]HARGA!C:D,2,0)*W31</f>
        <v>0</v>
      </c>
      <c r="AK31" s="36">
        <f>VLOOKUP(A31&amp;P31,[6]HARGA!C:D,2,0)*AB31</f>
        <v>0</v>
      </c>
      <c r="AL31" s="37"/>
      <c r="AM31" s="37"/>
      <c r="AN31" s="37"/>
      <c r="AO31" s="37"/>
      <c r="AP31" s="37"/>
      <c r="AQ31" s="37"/>
      <c r="AR31" s="37"/>
      <c r="AS31" s="37"/>
      <c r="AT31" s="37"/>
      <c r="AU31" s="37"/>
      <c r="AV31" s="37"/>
      <c r="AW31" s="37"/>
      <c r="AX31" s="37"/>
      <c r="AY31" s="37"/>
      <c r="AZ31" s="37"/>
      <c r="BA31" s="37"/>
      <c r="BB31" s="37"/>
      <c r="BC31" s="37"/>
      <c r="BD31">
        <v>1</v>
      </c>
    </row>
    <row r="32" spans="1:56" hidden="1" x14ac:dyDescent="0.25">
      <c r="A32" s="22" t="s">
        <v>66</v>
      </c>
      <c r="B32" s="22" t="s">
        <v>52</v>
      </c>
      <c r="C32" s="23">
        <v>21102903778</v>
      </c>
      <c r="D32" s="22" t="s">
        <v>53</v>
      </c>
      <c r="E32" s="22" t="s">
        <v>88</v>
      </c>
      <c r="F32" s="22" t="s">
        <v>89</v>
      </c>
      <c r="G32" s="22">
        <v>5042240029</v>
      </c>
      <c r="H32" s="22" t="s">
        <v>56</v>
      </c>
      <c r="I32" s="22" t="s">
        <v>122</v>
      </c>
      <c r="J32" s="24">
        <v>44501</v>
      </c>
      <c r="K32" s="22">
        <v>28</v>
      </c>
      <c r="L32" s="22" t="s">
        <v>72</v>
      </c>
      <c r="M32" s="22" t="s">
        <v>72</v>
      </c>
      <c r="N32" s="38" t="s">
        <v>123</v>
      </c>
      <c r="O32" s="39">
        <v>44502</v>
      </c>
      <c r="P32" s="27" t="s">
        <v>65</v>
      </c>
      <c r="Q32" s="22">
        <v>28</v>
      </c>
      <c r="R32" s="28" t="s">
        <v>56</v>
      </c>
      <c r="S32" s="22" t="s">
        <v>56</v>
      </c>
      <c r="T32" s="28" t="s">
        <v>56</v>
      </c>
      <c r="U32" s="28">
        <v>0</v>
      </c>
      <c r="V32" s="28">
        <v>0</v>
      </c>
      <c r="W32" s="28">
        <v>0</v>
      </c>
      <c r="X32" s="28" t="s">
        <v>56</v>
      </c>
      <c r="Y32" s="22" t="s">
        <v>56</v>
      </c>
      <c r="Z32" s="45" t="s">
        <v>56</v>
      </c>
      <c r="AA32" s="45" t="s">
        <v>56</v>
      </c>
      <c r="AB32" s="28">
        <v>0</v>
      </c>
      <c r="AC32" s="28" t="s">
        <v>56</v>
      </c>
      <c r="AD32" s="46" t="s">
        <v>56</v>
      </c>
      <c r="AE32" s="47" t="s">
        <v>56</v>
      </c>
      <c r="AF32" s="35" t="str">
        <f>VLOOKUP(G32,[6]TIV1!L:S,8,FALSE)</f>
        <v>8276895965</v>
      </c>
      <c r="AG32" s="35" t="e">
        <f>VLOOKUP(T32,[6]TIV1!L:S,8,FALSE)</f>
        <v>#N/A</v>
      </c>
      <c r="AH32" s="35" t="e">
        <f>VLOOKUP(AC32,[6]TIV1!L:S,8,FALSE)</f>
        <v>#N/A</v>
      </c>
      <c r="AI32" s="36">
        <f>VLOOKUP(A32&amp;P32,[6]HARGA!C:D,2,0)*Q32</f>
        <v>0</v>
      </c>
      <c r="AJ32" s="36">
        <f>VLOOKUP(A32&amp;P32,[6]HARGA!C:D,2,0)*W32</f>
        <v>0</v>
      </c>
      <c r="AK32" s="36">
        <f>VLOOKUP(A32&amp;P32,[6]HARGA!C:D,2,0)*AB32</f>
        <v>0</v>
      </c>
      <c r="AL32" s="37"/>
      <c r="AM32" s="37"/>
      <c r="AN32" s="37"/>
      <c r="AO32" s="37"/>
      <c r="AP32" s="37"/>
      <c r="AQ32" s="37"/>
      <c r="AR32" s="37"/>
      <c r="AS32" s="37"/>
      <c r="AT32" s="37"/>
      <c r="AU32" s="37"/>
      <c r="AV32" s="37"/>
      <c r="AW32" s="37"/>
      <c r="AX32" s="37"/>
      <c r="AY32" s="37"/>
      <c r="AZ32" s="37"/>
      <c r="BA32" s="37"/>
      <c r="BB32" s="37"/>
      <c r="BC32" s="37"/>
      <c r="BD32">
        <v>1</v>
      </c>
    </row>
    <row r="33" spans="1:56" hidden="1" x14ac:dyDescent="0.25">
      <c r="A33" s="22" t="s">
        <v>124</v>
      </c>
      <c r="B33" s="22" t="s">
        <v>52</v>
      </c>
      <c r="C33" s="23">
        <v>21102908161</v>
      </c>
      <c r="D33" s="22" t="s">
        <v>53</v>
      </c>
      <c r="E33" s="22" t="s">
        <v>125</v>
      </c>
      <c r="F33" s="22" t="s">
        <v>126</v>
      </c>
      <c r="G33" s="22">
        <v>5042237944</v>
      </c>
      <c r="H33" s="22" t="s">
        <v>56</v>
      </c>
      <c r="I33" s="22" t="s">
        <v>127</v>
      </c>
      <c r="J33" s="24">
        <v>44501</v>
      </c>
      <c r="K33" s="22">
        <v>1248</v>
      </c>
      <c r="L33" s="22" t="s">
        <v>128</v>
      </c>
      <c r="M33" s="22" t="s">
        <v>128</v>
      </c>
      <c r="N33" s="50" t="s">
        <v>129</v>
      </c>
      <c r="O33" s="51">
        <v>44502</v>
      </c>
      <c r="P33" s="27" t="s">
        <v>60</v>
      </c>
      <c r="Q33" s="22">
        <v>1248</v>
      </c>
      <c r="R33" s="28" t="s">
        <v>56</v>
      </c>
      <c r="S33" s="22" t="s">
        <v>56</v>
      </c>
      <c r="T33" s="28" t="s">
        <v>56</v>
      </c>
      <c r="U33" s="28">
        <v>0</v>
      </c>
      <c r="V33" s="28">
        <v>0</v>
      </c>
      <c r="W33" s="28">
        <v>0</v>
      </c>
      <c r="X33" s="28" t="s">
        <v>56</v>
      </c>
      <c r="Y33" s="22" t="s">
        <v>56</v>
      </c>
      <c r="Z33" s="45" t="s">
        <v>56</v>
      </c>
      <c r="AA33" s="45" t="s">
        <v>56</v>
      </c>
      <c r="AB33" s="28">
        <v>0</v>
      </c>
      <c r="AC33" s="28" t="s">
        <v>56</v>
      </c>
      <c r="AD33" s="46" t="s">
        <v>56</v>
      </c>
      <c r="AE33" s="47" t="s">
        <v>56</v>
      </c>
      <c r="AF33" s="35" t="str">
        <f>VLOOKUP(G33,[6]TIV1!L:S,8,FALSE)</f>
        <v>8276895964</v>
      </c>
      <c r="AG33" s="35" t="e">
        <f>VLOOKUP(T33,[6]TIV1!L:S,8,FALSE)</f>
        <v>#N/A</v>
      </c>
      <c r="AH33" s="35" t="e">
        <f>VLOOKUP(AC33,[6]TIV1!L:S,8,FALSE)</f>
        <v>#N/A</v>
      </c>
      <c r="AI33" s="36">
        <f>VLOOKUP(A33&amp;P33,[6]HARGA!C:D,2,0)*Q33</f>
        <v>11768640</v>
      </c>
      <c r="AJ33" s="36">
        <f>VLOOKUP(A33&amp;P33,[6]HARGA!C:D,2,0)*W33</f>
        <v>0</v>
      </c>
      <c r="AK33" s="36">
        <f>VLOOKUP(A33&amp;P33,[6]HARGA!C:D,2,0)*AB33</f>
        <v>0</v>
      </c>
      <c r="AL33" s="37"/>
      <c r="AM33" s="37"/>
      <c r="AN33" s="37"/>
      <c r="AO33" s="37"/>
      <c r="AP33" s="37"/>
      <c r="AQ33" s="37"/>
      <c r="AR33" s="37"/>
      <c r="AS33" s="37"/>
      <c r="AT33" s="37"/>
      <c r="AU33" s="37"/>
      <c r="AV33" s="37"/>
      <c r="AW33" s="37"/>
      <c r="AX33" s="37"/>
      <c r="AY33" s="37"/>
      <c r="AZ33" s="37"/>
      <c r="BA33" s="37"/>
      <c r="BB33" s="37"/>
      <c r="BC33" s="37"/>
      <c r="BD33">
        <v>1</v>
      </c>
    </row>
    <row r="34" spans="1:56" hidden="1" x14ac:dyDescent="0.25">
      <c r="A34" s="22" t="s">
        <v>124</v>
      </c>
      <c r="B34" s="22" t="s">
        <v>52</v>
      </c>
      <c r="C34" s="23">
        <v>21102908161</v>
      </c>
      <c r="D34" s="22" t="s">
        <v>53</v>
      </c>
      <c r="E34" s="22" t="s">
        <v>125</v>
      </c>
      <c r="F34" s="22" t="s">
        <v>126</v>
      </c>
      <c r="G34" s="22">
        <v>5042237944</v>
      </c>
      <c r="H34" s="22" t="s">
        <v>56</v>
      </c>
      <c r="I34" s="22" t="s">
        <v>127</v>
      </c>
      <c r="J34" s="24">
        <v>44501</v>
      </c>
      <c r="K34" s="22">
        <v>1248</v>
      </c>
      <c r="L34" s="22" t="s">
        <v>128</v>
      </c>
      <c r="M34" s="22" t="s">
        <v>128</v>
      </c>
      <c r="N34" s="50" t="s">
        <v>129</v>
      </c>
      <c r="O34" s="51">
        <v>44502</v>
      </c>
      <c r="P34" s="27" t="s">
        <v>64</v>
      </c>
      <c r="Q34" s="22">
        <v>1248</v>
      </c>
      <c r="R34" s="28" t="s">
        <v>56</v>
      </c>
      <c r="S34" s="22" t="s">
        <v>56</v>
      </c>
      <c r="T34" s="28" t="s">
        <v>56</v>
      </c>
      <c r="U34" s="28">
        <v>0</v>
      </c>
      <c r="V34" s="28">
        <v>0</v>
      </c>
      <c r="W34" s="28">
        <v>0</v>
      </c>
      <c r="X34" s="28" t="s">
        <v>56</v>
      </c>
      <c r="Y34" s="22" t="s">
        <v>56</v>
      </c>
      <c r="Z34" s="45" t="s">
        <v>56</v>
      </c>
      <c r="AA34" s="45" t="s">
        <v>56</v>
      </c>
      <c r="AB34" s="28">
        <v>0</v>
      </c>
      <c r="AC34" s="28" t="s">
        <v>56</v>
      </c>
      <c r="AD34" s="46" t="s">
        <v>56</v>
      </c>
      <c r="AE34" s="47" t="s">
        <v>56</v>
      </c>
      <c r="AF34" s="35" t="str">
        <f>VLOOKUP(G34,[6]TIV1!L:S,8,FALSE)</f>
        <v>8276895964</v>
      </c>
      <c r="AG34" s="35" t="e">
        <f>VLOOKUP(T34,[6]TIV1!L:S,8,FALSE)</f>
        <v>#N/A</v>
      </c>
      <c r="AH34" s="35" t="e">
        <f>VLOOKUP(AC34,[6]TIV1!L:S,8,FALSE)</f>
        <v>#N/A</v>
      </c>
      <c r="AI34" s="36">
        <f>VLOOKUP(A34&amp;P34,[6]HARGA!C:D,2,0)*Q34</f>
        <v>37440000</v>
      </c>
      <c r="AJ34" s="36">
        <f>VLOOKUP(A34&amp;P34,[6]HARGA!C:D,2,0)*W34</f>
        <v>0</v>
      </c>
      <c r="AK34" s="36">
        <f>VLOOKUP(A34&amp;P34,[6]HARGA!C:D,2,0)*AB34</f>
        <v>0</v>
      </c>
      <c r="AL34" s="37"/>
      <c r="AM34" s="37"/>
      <c r="AN34" s="37"/>
      <c r="AO34" s="37"/>
      <c r="AP34" s="37"/>
      <c r="AQ34" s="37"/>
      <c r="AR34" s="37"/>
      <c r="AS34" s="37"/>
      <c r="AT34" s="37"/>
      <c r="AU34" s="37"/>
      <c r="AV34" s="37"/>
      <c r="AW34" s="37"/>
      <c r="AX34" s="37"/>
      <c r="AY34" s="37"/>
      <c r="AZ34" s="37"/>
      <c r="BA34" s="37"/>
      <c r="BB34" s="37"/>
      <c r="BC34" s="37"/>
      <c r="BD34">
        <v>1</v>
      </c>
    </row>
    <row r="35" spans="1:56" hidden="1" x14ac:dyDescent="0.25">
      <c r="A35" s="22" t="s">
        <v>66</v>
      </c>
      <c r="B35" s="22" t="s">
        <v>52</v>
      </c>
      <c r="C35" s="23" t="s">
        <v>130</v>
      </c>
      <c r="D35" s="22" t="s">
        <v>53</v>
      </c>
      <c r="E35" s="22" t="s">
        <v>125</v>
      </c>
      <c r="F35" s="22" t="s">
        <v>126</v>
      </c>
      <c r="G35" s="22">
        <v>5042237944</v>
      </c>
      <c r="H35" s="22" t="s">
        <v>56</v>
      </c>
      <c r="I35" s="22" t="s">
        <v>127</v>
      </c>
      <c r="J35" s="24">
        <v>44501</v>
      </c>
      <c r="K35" s="28">
        <v>0</v>
      </c>
      <c r="L35" s="22" t="s">
        <v>128</v>
      </c>
      <c r="M35" s="22" t="s">
        <v>128</v>
      </c>
      <c r="N35" s="50" t="s">
        <v>129</v>
      </c>
      <c r="O35" s="51">
        <v>44502</v>
      </c>
      <c r="P35" s="27" t="s">
        <v>60</v>
      </c>
      <c r="Q35" s="28">
        <v>0</v>
      </c>
      <c r="R35" s="23" t="s">
        <v>131</v>
      </c>
      <c r="S35" s="22" t="s">
        <v>56</v>
      </c>
      <c r="T35" s="22">
        <v>6008130954</v>
      </c>
      <c r="U35" s="22">
        <v>0</v>
      </c>
      <c r="V35" s="28">
        <v>0</v>
      </c>
      <c r="W35" s="22">
        <v>0</v>
      </c>
      <c r="X35" s="29" t="s">
        <v>132</v>
      </c>
      <c r="Y35" s="22" t="s">
        <v>56</v>
      </c>
      <c r="Z35" s="30" t="s">
        <v>133</v>
      </c>
      <c r="AA35" s="31">
        <v>44501</v>
      </c>
      <c r="AB35" s="22">
        <v>0</v>
      </c>
      <c r="AC35" s="32">
        <v>5042239061</v>
      </c>
      <c r="AD35" s="43" t="s">
        <v>134</v>
      </c>
      <c r="AE35" s="44">
        <v>44518</v>
      </c>
      <c r="AF35" s="35" t="str">
        <f>VLOOKUP(G35,[6]TIV1!L:S,8,FALSE)</f>
        <v>8276895964</v>
      </c>
      <c r="AG35" s="35" t="str">
        <f>VLOOKUP(T35,[6]TIV1!L:S,8,FALSE)</f>
        <v>2050350312</v>
      </c>
      <c r="AH35" s="35" t="str">
        <f>VLOOKUP(AC35,[6]TIV1!L:S,8,FALSE)</f>
        <v>8276895965</v>
      </c>
      <c r="AI35" s="36">
        <f>VLOOKUP(A35&amp;P35,[6]HARGA!C:D,2,0)*Q35</f>
        <v>0</v>
      </c>
      <c r="AJ35" s="36">
        <f>VLOOKUP(A35&amp;P35,[6]HARGA!C:D,2,0)*W35</f>
        <v>0</v>
      </c>
      <c r="AK35" s="36">
        <f>VLOOKUP(A35&amp;P35,[6]HARGA!C:D,2,0)*AB35</f>
        <v>0</v>
      </c>
      <c r="AL35" s="37"/>
      <c r="AM35" s="37"/>
      <c r="AN35" s="37"/>
      <c r="AO35" s="37"/>
      <c r="AP35" s="37"/>
      <c r="AQ35" s="37"/>
      <c r="AR35" s="37"/>
      <c r="AS35" s="37"/>
      <c r="AT35" s="37"/>
      <c r="AU35" s="37"/>
      <c r="AV35" s="37"/>
      <c r="AW35" s="37"/>
      <c r="AX35" s="37"/>
      <c r="AY35" s="37"/>
      <c r="AZ35" s="37"/>
      <c r="BA35" s="37"/>
      <c r="BB35" s="37"/>
      <c r="BC35" s="37"/>
      <c r="BD35">
        <v>1</v>
      </c>
    </row>
    <row r="36" spans="1:56" hidden="1" x14ac:dyDescent="0.25">
      <c r="A36" s="22" t="s">
        <v>66</v>
      </c>
      <c r="B36" s="22" t="s">
        <v>52</v>
      </c>
      <c r="C36" s="23" t="s">
        <v>130</v>
      </c>
      <c r="D36" s="22" t="s">
        <v>53</v>
      </c>
      <c r="E36" s="22" t="s">
        <v>125</v>
      </c>
      <c r="F36" s="22" t="s">
        <v>126</v>
      </c>
      <c r="G36" s="22">
        <v>5042237944</v>
      </c>
      <c r="H36" s="22" t="s">
        <v>56</v>
      </c>
      <c r="I36" s="22" t="s">
        <v>127</v>
      </c>
      <c r="J36" s="24">
        <v>44501</v>
      </c>
      <c r="K36" s="28">
        <v>0</v>
      </c>
      <c r="L36" s="22" t="s">
        <v>128</v>
      </c>
      <c r="M36" s="22" t="s">
        <v>128</v>
      </c>
      <c r="N36" s="50" t="s">
        <v>129</v>
      </c>
      <c r="O36" s="51">
        <v>44502</v>
      </c>
      <c r="P36" s="27" t="s">
        <v>64</v>
      </c>
      <c r="Q36" s="28">
        <v>0</v>
      </c>
      <c r="R36" s="23" t="s">
        <v>131</v>
      </c>
      <c r="S36" s="22" t="s">
        <v>56</v>
      </c>
      <c r="T36" s="22">
        <v>6008130954</v>
      </c>
      <c r="U36" s="22">
        <v>1248</v>
      </c>
      <c r="V36" s="28">
        <v>0</v>
      </c>
      <c r="W36" s="22">
        <v>1248</v>
      </c>
      <c r="X36" s="29" t="s">
        <v>132</v>
      </c>
      <c r="Y36" s="22" t="s">
        <v>56</v>
      </c>
      <c r="Z36" s="30" t="s">
        <v>133</v>
      </c>
      <c r="AA36" s="31">
        <v>44501</v>
      </c>
      <c r="AB36" s="22">
        <v>60</v>
      </c>
      <c r="AC36" s="32">
        <v>5042239061</v>
      </c>
      <c r="AD36" s="43" t="s">
        <v>134</v>
      </c>
      <c r="AE36" s="44">
        <v>44518</v>
      </c>
      <c r="AF36" s="35" t="str">
        <f>VLOOKUP(G36,[6]TIV1!L:S,8,FALSE)</f>
        <v>8276895964</v>
      </c>
      <c r="AG36" s="35" t="str">
        <f>VLOOKUP(T36,[6]TIV1!L:S,8,FALSE)</f>
        <v>2050350312</v>
      </c>
      <c r="AH36" s="35" t="str">
        <f>VLOOKUP(AC36,[6]TIV1!L:S,8,FALSE)</f>
        <v>8276895965</v>
      </c>
      <c r="AI36" s="36">
        <f>VLOOKUP(A36&amp;P36,[6]HARGA!C:D,2,0)*Q36</f>
        <v>0</v>
      </c>
      <c r="AJ36" s="36">
        <f>VLOOKUP(A36&amp;P36,[6]HARGA!C:D,2,0)*W36</f>
        <v>37440000</v>
      </c>
      <c r="AK36" s="36">
        <f>VLOOKUP(A36&amp;P36,[6]HARGA!C:D,2,0)*AB36</f>
        <v>1800000</v>
      </c>
      <c r="AL36" s="37"/>
      <c r="AM36" s="37"/>
      <c r="AN36" s="37"/>
      <c r="AO36" s="37"/>
      <c r="AP36" s="37"/>
      <c r="AQ36" s="37"/>
      <c r="AR36" s="37"/>
      <c r="AS36" s="37"/>
      <c r="AT36" s="37"/>
      <c r="AU36" s="37"/>
      <c r="AV36" s="37"/>
      <c r="AW36" s="37"/>
      <c r="AX36" s="37"/>
      <c r="AY36" s="37"/>
      <c r="AZ36" s="37"/>
      <c r="BA36" s="37"/>
      <c r="BB36" s="37"/>
      <c r="BC36" s="37"/>
      <c r="BD36">
        <v>1</v>
      </c>
    </row>
    <row r="37" spans="1:56" hidden="1" x14ac:dyDescent="0.25">
      <c r="A37" s="22" t="s">
        <v>51</v>
      </c>
      <c r="B37" s="22" t="s">
        <v>52</v>
      </c>
      <c r="C37" s="23">
        <v>21102803821</v>
      </c>
      <c r="D37" s="22" t="s">
        <v>135</v>
      </c>
      <c r="E37" s="22" t="s">
        <v>136</v>
      </c>
      <c r="F37" s="22" t="s">
        <v>137</v>
      </c>
      <c r="G37" s="22">
        <v>5042236424</v>
      </c>
      <c r="H37" s="22" t="s">
        <v>56</v>
      </c>
      <c r="I37" s="22" t="s">
        <v>56</v>
      </c>
      <c r="J37" s="24">
        <v>44501</v>
      </c>
      <c r="K37" s="22">
        <v>1392</v>
      </c>
      <c r="L37" s="22" t="s">
        <v>138</v>
      </c>
      <c r="M37" s="22" t="s">
        <v>138</v>
      </c>
      <c r="N37" s="38" t="s">
        <v>139</v>
      </c>
      <c r="O37" s="39">
        <v>44502</v>
      </c>
      <c r="P37" s="27" t="s">
        <v>60</v>
      </c>
      <c r="Q37" s="22">
        <v>1392</v>
      </c>
      <c r="R37" s="28" t="s">
        <v>56</v>
      </c>
      <c r="S37" s="22" t="s">
        <v>56</v>
      </c>
      <c r="T37" s="28" t="s">
        <v>56</v>
      </c>
      <c r="U37" s="28">
        <v>0</v>
      </c>
      <c r="V37" s="28">
        <v>0</v>
      </c>
      <c r="W37" s="28">
        <v>0</v>
      </c>
      <c r="X37" s="28" t="s">
        <v>56</v>
      </c>
      <c r="Y37" s="22" t="s">
        <v>56</v>
      </c>
      <c r="Z37" s="45" t="s">
        <v>56</v>
      </c>
      <c r="AA37" s="45" t="s">
        <v>56</v>
      </c>
      <c r="AB37" s="28">
        <v>0</v>
      </c>
      <c r="AC37" s="28" t="s">
        <v>56</v>
      </c>
      <c r="AD37" s="46" t="s">
        <v>56</v>
      </c>
      <c r="AE37" s="47" t="s">
        <v>56</v>
      </c>
      <c r="AF37" s="35" t="str">
        <f>VLOOKUP(G37,[6]TIV1!L:S,8,FALSE)</f>
        <v>8276895377</v>
      </c>
      <c r="AG37" s="35" t="e">
        <f>VLOOKUP(T37,[6]TIV1!L:S,8,FALSE)</f>
        <v>#N/A</v>
      </c>
      <c r="AH37" s="35" t="e">
        <f>VLOOKUP(AC37,[6]TIV1!L:S,8,FALSE)</f>
        <v>#N/A</v>
      </c>
      <c r="AI37" s="36">
        <f>VLOOKUP(A37&amp;P37,[6]HARGA!C:D,2,0)*Q37</f>
        <v>13711200</v>
      </c>
      <c r="AJ37" s="36">
        <f>VLOOKUP(A37&amp;P37,[6]HARGA!C:D,2,0)*W37</f>
        <v>0</v>
      </c>
      <c r="AK37" s="36">
        <f>VLOOKUP(A37&amp;P37,[6]HARGA!C:D,2,0)*AB37</f>
        <v>0</v>
      </c>
      <c r="AL37" s="37"/>
      <c r="AM37" s="37"/>
      <c r="AN37" s="37"/>
      <c r="AO37" s="37"/>
      <c r="AP37" s="37"/>
      <c r="AQ37" s="37"/>
      <c r="AR37" s="37"/>
      <c r="AS37" s="37"/>
      <c r="AT37" s="37"/>
      <c r="AU37" s="37"/>
      <c r="AV37" s="37"/>
      <c r="AW37" s="37"/>
      <c r="AX37" s="37"/>
      <c r="AY37" s="37"/>
      <c r="AZ37" s="37"/>
      <c r="BA37" s="37"/>
      <c r="BB37" s="37"/>
      <c r="BC37" s="37"/>
      <c r="BD37">
        <v>1</v>
      </c>
    </row>
    <row r="38" spans="1:56" hidden="1" x14ac:dyDescent="0.25">
      <c r="A38" s="22" t="s">
        <v>51</v>
      </c>
      <c r="B38" s="22" t="s">
        <v>52</v>
      </c>
      <c r="C38" s="23">
        <v>21102803821</v>
      </c>
      <c r="D38" s="22" t="s">
        <v>135</v>
      </c>
      <c r="E38" s="22" t="s">
        <v>136</v>
      </c>
      <c r="F38" s="22" t="s">
        <v>137</v>
      </c>
      <c r="G38" s="22">
        <v>5042236424</v>
      </c>
      <c r="H38" s="22" t="s">
        <v>56</v>
      </c>
      <c r="I38" s="22" t="s">
        <v>56</v>
      </c>
      <c r="J38" s="24">
        <v>44501</v>
      </c>
      <c r="K38" s="22">
        <v>1392</v>
      </c>
      <c r="L38" s="22" t="s">
        <v>138</v>
      </c>
      <c r="M38" s="22" t="s">
        <v>138</v>
      </c>
      <c r="N38" s="38" t="s">
        <v>139</v>
      </c>
      <c r="O38" s="39">
        <v>44502</v>
      </c>
      <c r="P38" s="27" t="s">
        <v>64</v>
      </c>
      <c r="Q38" s="22">
        <v>1392</v>
      </c>
      <c r="R38" s="28" t="s">
        <v>56</v>
      </c>
      <c r="S38" s="22" t="s">
        <v>56</v>
      </c>
      <c r="T38" s="28" t="s">
        <v>56</v>
      </c>
      <c r="U38" s="28">
        <v>0</v>
      </c>
      <c r="V38" s="28">
        <v>0</v>
      </c>
      <c r="W38" s="28">
        <v>0</v>
      </c>
      <c r="X38" s="28" t="s">
        <v>56</v>
      </c>
      <c r="Y38" s="22" t="s">
        <v>56</v>
      </c>
      <c r="Z38" s="45" t="s">
        <v>56</v>
      </c>
      <c r="AA38" s="45" t="s">
        <v>56</v>
      </c>
      <c r="AB38" s="28">
        <v>0</v>
      </c>
      <c r="AC38" s="28" t="s">
        <v>56</v>
      </c>
      <c r="AD38" s="46" t="s">
        <v>56</v>
      </c>
      <c r="AE38" s="47" t="s">
        <v>56</v>
      </c>
      <c r="AF38" s="35" t="str">
        <f>VLOOKUP(G38,[6]TIV1!L:S,8,FALSE)</f>
        <v>8276895377</v>
      </c>
      <c r="AG38" s="35" t="e">
        <f>VLOOKUP(T38,[6]TIV1!L:S,8,FALSE)</f>
        <v>#N/A</v>
      </c>
      <c r="AH38" s="35" t="e">
        <f>VLOOKUP(AC38,[6]TIV1!L:S,8,FALSE)</f>
        <v>#N/A</v>
      </c>
      <c r="AI38" s="36">
        <f>VLOOKUP(A38&amp;P38,[6]HARGA!C:D,2,0)*Q38</f>
        <v>41760000</v>
      </c>
      <c r="AJ38" s="36">
        <f>VLOOKUP(A38&amp;P38,[6]HARGA!C:D,2,0)*W38</f>
        <v>0</v>
      </c>
      <c r="AK38" s="36">
        <f>VLOOKUP(A38&amp;P38,[6]HARGA!C:D,2,0)*AB38</f>
        <v>0</v>
      </c>
      <c r="AL38" s="37"/>
      <c r="AM38" s="37"/>
      <c r="AN38" s="37"/>
      <c r="AO38" s="37"/>
      <c r="AP38" s="37"/>
      <c r="AQ38" s="37"/>
      <c r="AR38" s="37"/>
      <c r="AS38" s="37"/>
      <c r="AT38" s="37"/>
      <c r="AU38" s="37"/>
      <c r="AV38" s="37"/>
      <c r="AW38" s="37"/>
      <c r="AX38" s="37"/>
      <c r="AY38" s="37"/>
      <c r="AZ38" s="37"/>
      <c r="BA38" s="37"/>
      <c r="BB38" s="37"/>
      <c r="BC38" s="37"/>
      <c r="BD38">
        <v>1</v>
      </c>
    </row>
    <row r="39" spans="1:56" hidden="1" x14ac:dyDescent="0.25">
      <c r="A39" s="22" t="s">
        <v>66</v>
      </c>
      <c r="B39" s="22" t="s">
        <v>52</v>
      </c>
      <c r="C39" s="23" t="s">
        <v>140</v>
      </c>
      <c r="D39" s="22" t="s">
        <v>135</v>
      </c>
      <c r="E39" s="22" t="s">
        <v>136</v>
      </c>
      <c r="F39" s="22" t="s">
        <v>137</v>
      </c>
      <c r="G39" s="22" t="s">
        <v>90</v>
      </c>
      <c r="H39" s="22" t="s">
        <v>56</v>
      </c>
      <c r="I39" s="22" t="s">
        <v>56</v>
      </c>
      <c r="J39" s="24">
        <v>44501</v>
      </c>
      <c r="K39" s="22">
        <v>0</v>
      </c>
      <c r="L39" s="22" t="s">
        <v>91</v>
      </c>
      <c r="M39" s="22" t="s">
        <v>91</v>
      </c>
      <c r="N39" s="41" t="s">
        <v>56</v>
      </c>
      <c r="O39" s="42" t="s">
        <v>56</v>
      </c>
      <c r="P39" s="27" t="s">
        <v>60</v>
      </c>
      <c r="Q39" s="22">
        <v>0</v>
      </c>
      <c r="R39" s="23">
        <v>21102201401</v>
      </c>
      <c r="S39" s="22" t="s">
        <v>56</v>
      </c>
      <c r="T39" s="22">
        <v>6008134113</v>
      </c>
      <c r="U39" s="22">
        <v>30</v>
      </c>
      <c r="V39" s="28">
        <v>0</v>
      </c>
      <c r="W39" s="22">
        <v>30</v>
      </c>
      <c r="X39" s="29" t="s">
        <v>72</v>
      </c>
      <c r="Y39" s="22" t="s">
        <v>56</v>
      </c>
      <c r="Z39" s="30" t="s">
        <v>141</v>
      </c>
      <c r="AA39" s="31">
        <v>44499</v>
      </c>
      <c r="AB39" s="22">
        <v>0</v>
      </c>
      <c r="AC39" s="32">
        <v>5042241200</v>
      </c>
      <c r="AD39" s="43" t="s">
        <v>142</v>
      </c>
      <c r="AE39" s="44">
        <v>44523</v>
      </c>
      <c r="AF39" s="35" t="e">
        <f>VLOOKUP(G39,[6]TIV1!L:S,8,FALSE)</f>
        <v>#N/A</v>
      </c>
      <c r="AG39" s="35" t="str">
        <f>VLOOKUP(T39,[6]TIV1!L:S,8,FALSE)</f>
        <v>2050350312</v>
      </c>
      <c r="AH39" s="35" t="str">
        <f>VLOOKUP(AC39,[6]TIV1!L:S,8,FALSE)</f>
        <v>8276895965</v>
      </c>
      <c r="AI39" s="36">
        <f>VLOOKUP(A39&amp;P39,[6]HARGA!C:D,2,0)*Q39</f>
        <v>0</v>
      </c>
      <c r="AJ39" s="36">
        <f>VLOOKUP(A39&amp;P39,[6]HARGA!C:D,2,0)*W39</f>
        <v>295500</v>
      </c>
      <c r="AK39" s="36">
        <f>VLOOKUP(A39&amp;P39,[6]HARGA!C:D,2,0)*AB39</f>
        <v>0</v>
      </c>
      <c r="AL39" s="37"/>
      <c r="AM39" s="37"/>
      <c r="AN39" s="37"/>
      <c r="AO39" s="37"/>
      <c r="AP39" s="37"/>
      <c r="AQ39" s="37"/>
      <c r="AR39" s="37"/>
      <c r="AS39" s="37"/>
      <c r="AT39" s="37"/>
      <c r="AU39" s="37"/>
      <c r="AV39" s="37"/>
      <c r="AW39" s="37"/>
      <c r="AX39" s="37"/>
      <c r="AY39" s="37"/>
      <c r="AZ39" s="37"/>
      <c r="BA39" s="37"/>
      <c r="BB39" s="37"/>
      <c r="BC39" s="37"/>
      <c r="BD39">
        <v>1</v>
      </c>
    </row>
    <row r="40" spans="1:56" hidden="1" x14ac:dyDescent="0.25">
      <c r="A40" s="22" t="s">
        <v>66</v>
      </c>
      <c r="B40" s="22" t="s">
        <v>52</v>
      </c>
      <c r="C40" s="23" t="s">
        <v>140</v>
      </c>
      <c r="D40" s="22" t="s">
        <v>135</v>
      </c>
      <c r="E40" s="22" t="s">
        <v>136</v>
      </c>
      <c r="F40" s="22" t="s">
        <v>137</v>
      </c>
      <c r="G40" s="22" t="s">
        <v>90</v>
      </c>
      <c r="H40" s="22" t="s">
        <v>56</v>
      </c>
      <c r="I40" s="22" t="s">
        <v>56</v>
      </c>
      <c r="J40" s="24">
        <v>44501</v>
      </c>
      <c r="K40" s="22">
        <v>0</v>
      </c>
      <c r="L40" s="22" t="s">
        <v>91</v>
      </c>
      <c r="M40" s="22" t="s">
        <v>91</v>
      </c>
      <c r="N40" s="41" t="s">
        <v>56</v>
      </c>
      <c r="O40" s="42" t="s">
        <v>56</v>
      </c>
      <c r="P40" s="27" t="s">
        <v>64</v>
      </c>
      <c r="Q40" s="22">
        <v>0</v>
      </c>
      <c r="R40" s="23">
        <v>21102201401</v>
      </c>
      <c r="S40" s="22" t="s">
        <v>56</v>
      </c>
      <c r="T40" s="22">
        <v>6008134113</v>
      </c>
      <c r="U40" s="22">
        <v>1440</v>
      </c>
      <c r="V40" s="28">
        <v>0</v>
      </c>
      <c r="W40" s="22">
        <v>1440</v>
      </c>
      <c r="X40" s="29" t="s">
        <v>72</v>
      </c>
      <c r="Y40" s="22" t="s">
        <v>56</v>
      </c>
      <c r="Z40" s="30" t="s">
        <v>141</v>
      </c>
      <c r="AA40" s="31">
        <v>44499</v>
      </c>
      <c r="AB40" s="22">
        <v>65</v>
      </c>
      <c r="AC40" s="32">
        <v>5042241200</v>
      </c>
      <c r="AD40" s="43" t="s">
        <v>142</v>
      </c>
      <c r="AE40" s="44">
        <v>44523</v>
      </c>
      <c r="AF40" s="35" t="e">
        <f>VLOOKUP(G40,[6]TIV1!L:S,8,FALSE)</f>
        <v>#N/A</v>
      </c>
      <c r="AG40" s="35" t="str">
        <f>VLOOKUP(T40,[6]TIV1!L:S,8,FALSE)</f>
        <v>2050350312</v>
      </c>
      <c r="AH40" s="35" t="str">
        <f>VLOOKUP(AC40,[6]TIV1!L:S,8,FALSE)</f>
        <v>8276895965</v>
      </c>
      <c r="AI40" s="36">
        <f>VLOOKUP(A40&amp;P40,[6]HARGA!C:D,2,0)*Q40</f>
        <v>0</v>
      </c>
      <c r="AJ40" s="36">
        <f>VLOOKUP(A40&amp;P40,[6]HARGA!C:D,2,0)*W40</f>
        <v>43200000</v>
      </c>
      <c r="AK40" s="36">
        <f>VLOOKUP(A40&amp;P40,[6]HARGA!C:D,2,0)*AB40</f>
        <v>1950000</v>
      </c>
      <c r="AL40" s="37"/>
      <c r="AM40" s="37"/>
      <c r="AN40" s="37"/>
      <c r="AO40" s="37"/>
      <c r="AP40" s="37"/>
      <c r="AQ40" s="37"/>
      <c r="AR40" s="37"/>
      <c r="AS40" s="37"/>
      <c r="AT40" s="37"/>
      <c r="AU40" s="37"/>
      <c r="AV40" s="37"/>
      <c r="AW40" s="37"/>
      <c r="AX40" s="37"/>
      <c r="AY40" s="37"/>
      <c r="AZ40" s="37"/>
      <c r="BA40" s="37"/>
      <c r="BB40" s="37"/>
      <c r="BC40" s="37"/>
      <c r="BD40">
        <v>1</v>
      </c>
    </row>
    <row r="41" spans="1:56" hidden="1" x14ac:dyDescent="0.25">
      <c r="A41" s="22" t="s">
        <v>51</v>
      </c>
      <c r="B41" s="22" t="s">
        <v>52</v>
      </c>
      <c r="C41" s="23">
        <v>21102803835</v>
      </c>
      <c r="D41" s="22" t="s">
        <v>143</v>
      </c>
      <c r="E41" s="22" t="s">
        <v>144</v>
      </c>
      <c r="F41" s="22" t="s">
        <v>145</v>
      </c>
      <c r="G41" s="22">
        <v>5042234650</v>
      </c>
      <c r="H41" s="22" t="s">
        <v>56</v>
      </c>
      <c r="I41" s="22" t="s">
        <v>56</v>
      </c>
      <c r="J41" s="24">
        <v>44501</v>
      </c>
      <c r="K41" s="22">
        <v>1440</v>
      </c>
      <c r="L41" s="22" t="s">
        <v>61</v>
      </c>
      <c r="M41" s="22" t="s">
        <v>61</v>
      </c>
      <c r="N41" s="38" t="s">
        <v>146</v>
      </c>
      <c r="O41" s="39">
        <v>44502</v>
      </c>
      <c r="P41" s="27" t="s">
        <v>60</v>
      </c>
      <c r="Q41" s="22">
        <v>1440</v>
      </c>
      <c r="R41" s="23">
        <v>21102101741</v>
      </c>
      <c r="S41" s="22" t="s">
        <v>56</v>
      </c>
      <c r="T41" s="22">
        <v>6008133078</v>
      </c>
      <c r="U41" s="22">
        <v>40</v>
      </c>
      <c r="V41" s="28">
        <v>0</v>
      </c>
      <c r="W41" s="22">
        <v>40</v>
      </c>
      <c r="X41" s="29" t="s">
        <v>92</v>
      </c>
      <c r="Y41" s="22" t="s">
        <v>56</v>
      </c>
      <c r="Z41" s="30" t="s">
        <v>147</v>
      </c>
      <c r="AA41" s="31">
        <v>44499</v>
      </c>
      <c r="AB41" s="22">
        <v>3</v>
      </c>
      <c r="AC41" s="32">
        <v>5042236220</v>
      </c>
      <c r="AD41" s="33" t="s">
        <v>148</v>
      </c>
      <c r="AE41" s="34">
        <v>44509</v>
      </c>
      <c r="AF41" s="35" t="str">
        <f>VLOOKUP(G41,[6]TIV1!L:S,8,FALSE)</f>
        <v>8276895377</v>
      </c>
      <c r="AG41" s="35" t="str">
        <f>VLOOKUP(T41,[6]TIV1!L:S,8,FALSE)</f>
        <v>2050350281</v>
      </c>
      <c r="AH41" s="35" t="str">
        <f>VLOOKUP(AC41,[6]TIV1!L:S,8,FALSE)</f>
        <v>8276895377</v>
      </c>
      <c r="AI41" s="36">
        <f>VLOOKUP(A41&amp;P41,[6]HARGA!C:D,2,0)*Q41</f>
        <v>14184000</v>
      </c>
      <c r="AJ41" s="36">
        <f>VLOOKUP(A41&amp;P41,[6]HARGA!C:D,2,0)*W41</f>
        <v>394000</v>
      </c>
      <c r="AK41" s="36">
        <f>VLOOKUP(A41&amp;P41,[6]HARGA!C:D,2,0)*AB41</f>
        <v>29550</v>
      </c>
      <c r="AL41" s="37"/>
      <c r="AM41" s="37"/>
      <c r="AN41" s="37"/>
      <c r="AO41" s="37"/>
      <c r="AP41" s="37"/>
      <c r="AQ41" s="37"/>
      <c r="AR41" s="37"/>
      <c r="AS41" s="37"/>
      <c r="AT41" s="37"/>
      <c r="AU41" s="37"/>
      <c r="AV41" s="37"/>
      <c r="AW41" s="37"/>
      <c r="AX41" s="37"/>
      <c r="AY41" s="37"/>
      <c r="AZ41" s="37"/>
      <c r="BA41" s="37"/>
      <c r="BB41" s="37"/>
      <c r="BC41" s="37"/>
      <c r="BD41">
        <v>1</v>
      </c>
    </row>
    <row r="42" spans="1:56" hidden="1" x14ac:dyDescent="0.25">
      <c r="A42" s="22" t="s">
        <v>51</v>
      </c>
      <c r="B42" s="22" t="s">
        <v>52</v>
      </c>
      <c r="C42" s="23">
        <v>21102803835</v>
      </c>
      <c r="D42" s="22" t="s">
        <v>143</v>
      </c>
      <c r="E42" s="22" t="s">
        <v>144</v>
      </c>
      <c r="F42" s="22" t="s">
        <v>145</v>
      </c>
      <c r="G42" s="22">
        <v>5042234650</v>
      </c>
      <c r="H42" s="22" t="s">
        <v>56</v>
      </c>
      <c r="I42" s="22" t="s">
        <v>56</v>
      </c>
      <c r="J42" s="24">
        <v>44501</v>
      </c>
      <c r="K42" s="22">
        <v>1440</v>
      </c>
      <c r="L42" s="22" t="s">
        <v>61</v>
      </c>
      <c r="M42" s="22" t="s">
        <v>61</v>
      </c>
      <c r="N42" s="38" t="s">
        <v>146</v>
      </c>
      <c r="O42" s="39">
        <v>44502</v>
      </c>
      <c r="P42" s="27" t="s">
        <v>64</v>
      </c>
      <c r="Q42" s="22">
        <v>1440</v>
      </c>
      <c r="R42" s="23">
        <v>21102101741</v>
      </c>
      <c r="S42" s="22" t="s">
        <v>56</v>
      </c>
      <c r="T42" s="22">
        <v>6008133078</v>
      </c>
      <c r="U42" s="22">
        <v>1440</v>
      </c>
      <c r="V42" s="28">
        <v>0</v>
      </c>
      <c r="W42" s="22">
        <v>1440</v>
      </c>
      <c r="X42" s="29" t="s">
        <v>92</v>
      </c>
      <c r="Y42" s="22" t="s">
        <v>56</v>
      </c>
      <c r="Z42" s="30" t="s">
        <v>147</v>
      </c>
      <c r="AA42" s="31">
        <v>44499</v>
      </c>
      <c r="AB42" s="22">
        <v>55</v>
      </c>
      <c r="AC42" s="32">
        <v>5042236220</v>
      </c>
      <c r="AD42" s="33" t="s">
        <v>148</v>
      </c>
      <c r="AE42" s="34">
        <v>44509</v>
      </c>
      <c r="AF42" s="35" t="str">
        <f>VLOOKUP(G42,[6]TIV1!L:S,8,FALSE)</f>
        <v>8276895377</v>
      </c>
      <c r="AG42" s="35" t="str">
        <f>VLOOKUP(T42,[6]TIV1!L:S,8,FALSE)</f>
        <v>2050350281</v>
      </c>
      <c r="AH42" s="35" t="str">
        <f>VLOOKUP(AC42,[6]TIV1!L:S,8,FALSE)</f>
        <v>8276895377</v>
      </c>
      <c r="AI42" s="36">
        <f>VLOOKUP(A42&amp;P42,[6]HARGA!C:D,2,0)*Q42</f>
        <v>43200000</v>
      </c>
      <c r="AJ42" s="36">
        <f>VLOOKUP(A42&amp;P42,[6]HARGA!C:D,2,0)*W42</f>
        <v>43200000</v>
      </c>
      <c r="AK42" s="36">
        <f>VLOOKUP(A42&amp;P42,[6]HARGA!C:D,2,0)*AB42</f>
        <v>1650000</v>
      </c>
      <c r="AL42" s="37"/>
      <c r="AM42" s="37"/>
      <c r="AN42" s="37"/>
      <c r="AO42" s="37"/>
      <c r="AP42" s="37"/>
      <c r="AQ42" s="37"/>
      <c r="AR42" s="37"/>
      <c r="AS42" s="37"/>
      <c r="AT42" s="37"/>
      <c r="AU42" s="37"/>
      <c r="AV42" s="37"/>
      <c r="AW42" s="37"/>
      <c r="AX42" s="37"/>
      <c r="AY42" s="37"/>
      <c r="AZ42" s="37"/>
      <c r="BA42" s="37"/>
      <c r="BB42" s="37"/>
      <c r="BC42" s="37"/>
      <c r="BD42">
        <v>1</v>
      </c>
    </row>
    <row r="43" spans="1:56" hidden="1" x14ac:dyDescent="0.25">
      <c r="A43" s="22" t="s">
        <v>51</v>
      </c>
      <c r="B43" s="22" t="s">
        <v>52</v>
      </c>
      <c r="C43" s="23">
        <v>21102803836</v>
      </c>
      <c r="D43" s="22" t="s">
        <v>135</v>
      </c>
      <c r="E43" s="22" t="s">
        <v>149</v>
      </c>
      <c r="F43" s="22" t="s">
        <v>150</v>
      </c>
      <c r="G43" s="22">
        <v>5042232192</v>
      </c>
      <c r="H43" s="22" t="s">
        <v>56</v>
      </c>
      <c r="I43" s="22" t="s">
        <v>56</v>
      </c>
      <c r="J43" s="24">
        <v>44501</v>
      </c>
      <c r="K43" s="22">
        <v>1440</v>
      </c>
      <c r="L43" s="22" t="s">
        <v>138</v>
      </c>
      <c r="M43" s="22" t="s">
        <v>138</v>
      </c>
      <c r="N43" s="38" t="s">
        <v>151</v>
      </c>
      <c r="O43" s="39">
        <v>44502</v>
      </c>
      <c r="P43" s="27" t="s">
        <v>60</v>
      </c>
      <c r="Q43" s="22">
        <v>1440</v>
      </c>
      <c r="R43" s="28" t="s">
        <v>56</v>
      </c>
      <c r="S43" s="22" t="s">
        <v>56</v>
      </c>
      <c r="T43" s="28" t="s">
        <v>56</v>
      </c>
      <c r="U43" s="28">
        <v>0</v>
      </c>
      <c r="V43" s="28">
        <v>0</v>
      </c>
      <c r="W43" s="28">
        <v>0</v>
      </c>
      <c r="X43" s="28" t="s">
        <v>56</v>
      </c>
      <c r="Y43" s="22" t="s">
        <v>56</v>
      </c>
      <c r="Z43" s="45" t="s">
        <v>56</v>
      </c>
      <c r="AA43" s="45" t="s">
        <v>56</v>
      </c>
      <c r="AB43" s="28">
        <v>0</v>
      </c>
      <c r="AC43" s="28" t="s">
        <v>56</v>
      </c>
      <c r="AD43" s="46" t="s">
        <v>56</v>
      </c>
      <c r="AE43" s="47" t="s">
        <v>56</v>
      </c>
      <c r="AF43" s="35" t="str">
        <f>VLOOKUP(G43,[6]TIV1!L:S,8,FALSE)</f>
        <v>8276895377</v>
      </c>
      <c r="AG43" s="35" t="e">
        <f>VLOOKUP(T43,[6]TIV1!L:S,8,FALSE)</f>
        <v>#N/A</v>
      </c>
      <c r="AH43" s="35" t="e">
        <f>VLOOKUP(AC43,[6]TIV1!L:S,8,FALSE)</f>
        <v>#N/A</v>
      </c>
      <c r="AI43" s="36">
        <f>VLOOKUP(A43&amp;P43,[6]HARGA!C:D,2,0)*Q43</f>
        <v>14184000</v>
      </c>
      <c r="AJ43" s="36">
        <f>VLOOKUP(A43&amp;P43,[6]HARGA!C:D,2,0)*W43</f>
        <v>0</v>
      </c>
      <c r="AK43" s="36">
        <f>VLOOKUP(A43&amp;P43,[6]HARGA!C:D,2,0)*AB43</f>
        <v>0</v>
      </c>
      <c r="AL43" s="37"/>
      <c r="AM43" s="37"/>
      <c r="AN43" s="37"/>
      <c r="AO43" s="37"/>
      <c r="AP43" s="37"/>
      <c r="AQ43" s="37"/>
      <c r="AR43" s="37"/>
      <c r="AS43" s="37"/>
      <c r="AT43" s="37"/>
      <c r="AU43" s="37"/>
      <c r="AV43" s="37"/>
      <c r="AW43" s="37"/>
      <c r="AX43" s="37"/>
      <c r="AY43" s="37"/>
      <c r="AZ43" s="37"/>
      <c r="BA43" s="37"/>
      <c r="BB43" s="37"/>
      <c r="BC43" s="37"/>
      <c r="BD43">
        <v>1</v>
      </c>
    </row>
    <row r="44" spans="1:56" hidden="1" x14ac:dyDescent="0.25">
      <c r="A44" s="22" t="s">
        <v>51</v>
      </c>
      <c r="B44" s="22" t="s">
        <v>52</v>
      </c>
      <c r="C44" s="23">
        <v>21102803836</v>
      </c>
      <c r="D44" s="22" t="s">
        <v>135</v>
      </c>
      <c r="E44" s="22" t="s">
        <v>149</v>
      </c>
      <c r="F44" s="22" t="s">
        <v>150</v>
      </c>
      <c r="G44" s="22">
        <v>5042232192</v>
      </c>
      <c r="H44" s="22" t="s">
        <v>56</v>
      </c>
      <c r="I44" s="22" t="s">
        <v>56</v>
      </c>
      <c r="J44" s="24">
        <v>44501</v>
      </c>
      <c r="K44" s="22">
        <v>1440</v>
      </c>
      <c r="L44" s="22" t="s">
        <v>138</v>
      </c>
      <c r="M44" s="22" t="s">
        <v>138</v>
      </c>
      <c r="N44" s="38" t="s">
        <v>151</v>
      </c>
      <c r="O44" s="39">
        <v>44502</v>
      </c>
      <c r="P44" s="27" t="s">
        <v>64</v>
      </c>
      <c r="Q44" s="22">
        <v>1440</v>
      </c>
      <c r="R44" s="28" t="s">
        <v>56</v>
      </c>
      <c r="S44" s="22" t="s">
        <v>56</v>
      </c>
      <c r="T44" s="28" t="s">
        <v>56</v>
      </c>
      <c r="U44" s="28">
        <v>0</v>
      </c>
      <c r="V44" s="28">
        <v>0</v>
      </c>
      <c r="W44" s="28">
        <v>0</v>
      </c>
      <c r="X44" s="28" t="s">
        <v>56</v>
      </c>
      <c r="Y44" s="22" t="s">
        <v>56</v>
      </c>
      <c r="Z44" s="45" t="s">
        <v>56</v>
      </c>
      <c r="AA44" s="45" t="s">
        <v>56</v>
      </c>
      <c r="AB44" s="28">
        <v>0</v>
      </c>
      <c r="AC44" s="28" t="s">
        <v>56</v>
      </c>
      <c r="AD44" s="46" t="s">
        <v>56</v>
      </c>
      <c r="AE44" s="47" t="s">
        <v>56</v>
      </c>
      <c r="AF44" s="35" t="str">
        <f>VLOOKUP(G44,[6]TIV1!L:S,8,FALSE)</f>
        <v>8276895377</v>
      </c>
      <c r="AG44" s="35" t="e">
        <f>VLOOKUP(T44,[6]TIV1!L:S,8,FALSE)</f>
        <v>#N/A</v>
      </c>
      <c r="AH44" s="35" t="e">
        <f>VLOOKUP(AC44,[6]TIV1!L:S,8,FALSE)</f>
        <v>#N/A</v>
      </c>
      <c r="AI44" s="36">
        <f>VLOOKUP(A44&amp;P44,[6]HARGA!C:D,2,0)*Q44</f>
        <v>43200000</v>
      </c>
      <c r="AJ44" s="36">
        <f>VLOOKUP(A44&amp;P44,[6]HARGA!C:D,2,0)*W44</f>
        <v>0</v>
      </c>
      <c r="AK44" s="36">
        <f>VLOOKUP(A44&amp;P44,[6]HARGA!C:D,2,0)*AB44</f>
        <v>0</v>
      </c>
      <c r="AL44" s="37"/>
      <c r="AM44" s="37"/>
      <c r="AN44" s="37"/>
      <c r="AO44" s="37"/>
      <c r="AP44" s="37"/>
      <c r="AQ44" s="37"/>
      <c r="AR44" s="37"/>
      <c r="AS44" s="37"/>
      <c r="AT44" s="37"/>
      <c r="AU44" s="37"/>
      <c r="AV44" s="37"/>
      <c r="AW44" s="37"/>
      <c r="AX44" s="37"/>
      <c r="AY44" s="37"/>
      <c r="AZ44" s="37"/>
      <c r="BA44" s="37"/>
      <c r="BB44" s="37"/>
      <c r="BC44" s="37"/>
      <c r="BD44">
        <v>1</v>
      </c>
    </row>
    <row r="45" spans="1:56" hidden="1" x14ac:dyDescent="0.25">
      <c r="A45" s="22" t="s">
        <v>66</v>
      </c>
      <c r="B45" s="22" t="s">
        <v>52</v>
      </c>
      <c r="C45" s="23" t="s">
        <v>152</v>
      </c>
      <c r="D45" s="22" t="s">
        <v>135</v>
      </c>
      <c r="E45" s="22" t="s">
        <v>149</v>
      </c>
      <c r="F45" s="22" t="s">
        <v>150</v>
      </c>
      <c r="G45" s="22" t="s">
        <v>90</v>
      </c>
      <c r="H45" s="22" t="s">
        <v>56</v>
      </c>
      <c r="I45" s="22" t="s">
        <v>56</v>
      </c>
      <c r="J45" s="24">
        <v>44501</v>
      </c>
      <c r="K45" s="22">
        <v>0</v>
      </c>
      <c r="L45" s="22" t="s">
        <v>91</v>
      </c>
      <c r="M45" s="22" t="s">
        <v>91</v>
      </c>
      <c r="N45" s="41" t="s">
        <v>56</v>
      </c>
      <c r="O45" s="42" t="s">
        <v>56</v>
      </c>
      <c r="P45" s="27" t="s">
        <v>60</v>
      </c>
      <c r="Q45" s="22">
        <v>0</v>
      </c>
      <c r="R45" s="23">
        <v>21102201398</v>
      </c>
      <c r="S45" s="22" t="s">
        <v>56</v>
      </c>
      <c r="T45" s="22">
        <v>6008131429</v>
      </c>
      <c r="U45" s="22">
        <v>24</v>
      </c>
      <c r="V45" s="28">
        <v>0</v>
      </c>
      <c r="W45" s="22">
        <v>24</v>
      </c>
      <c r="X45" s="29" t="s">
        <v>153</v>
      </c>
      <c r="Y45" s="22" t="s">
        <v>56</v>
      </c>
      <c r="Z45" s="30" t="s">
        <v>154</v>
      </c>
      <c r="AA45" s="31">
        <v>44499</v>
      </c>
      <c r="AB45" s="22">
        <v>3</v>
      </c>
      <c r="AC45" s="32">
        <v>5042235139</v>
      </c>
      <c r="AD45" s="33" t="s">
        <v>155</v>
      </c>
      <c r="AE45" s="34">
        <v>44502</v>
      </c>
      <c r="AF45" s="35" t="e">
        <f>VLOOKUP(G45,[6]TIV1!L:S,8,FALSE)</f>
        <v>#N/A</v>
      </c>
      <c r="AG45" s="35" t="str">
        <f>VLOOKUP(T45,[6]TIV1!L:S,8,FALSE)</f>
        <v>2050350312</v>
      </c>
      <c r="AH45" s="35" t="str">
        <f>VLOOKUP(AC45,[6]TIV1!L:S,8,FALSE)</f>
        <v>8276895965</v>
      </c>
      <c r="AI45" s="36">
        <f>VLOOKUP(A45&amp;P45,[6]HARGA!C:D,2,0)*Q45</f>
        <v>0</v>
      </c>
      <c r="AJ45" s="36">
        <f>VLOOKUP(A45&amp;P45,[6]HARGA!C:D,2,0)*W45</f>
        <v>236400</v>
      </c>
      <c r="AK45" s="36">
        <f>VLOOKUP(A45&amp;P45,[6]HARGA!C:D,2,0)*AB45</f>
        <v>29550</v>
      </c>
      <c r="AL45" s="37"/>
      <c r="AM45" s="37"/>
      <c r="AN45" s="37"/>
      <c r="AO45" s="37"/>
      <c r="AP45" s="37"/>
      <c r="AQ45" s="37"/>
      <c r="AR45" s="37"/>
      <c r="AS45" s="37"/>
      <c r="AT45" s="37"/>
      <c r="AU45" s="37"/>
      <c r="AV45" s="37"/>
      <c r="AW45" s="37"/>
      <c r="AX45" s="37"/>
      <c r="AY45" s="37"/>
      <c r="AZ45" s="37"/>
      <c r="BA45" s="37"/>
      <c r="BB45" s="37"/>
      <c r="BC45" s="37"/>
      <c r="BD45">
        <v>1</v>
      </c>
    </row>
    <row r="46" spans="1:56" hidden="1" x14ac:dyDescent="0.25">
      <c r="A46" s="22" t="s">
        <v>66</v>
      </c>
      <c r="B46" s="22" t="s">
        <v>52</v>
      </c>
      <c r="C46" s="23" t="s">
        <v>152</v>
      </c>
      <c r="D46" s="22" t="s">
        <v>135</v>
      </c>
      <c r="E46" s="22" t="s">
        <v>149</v>
      </c>
      <c r="F46" s="22" t="s">
        <v>150</v>
      </c>
      <c r="G46" s="22" t="s">
        <v>90</v>
      </c>
      <c r="H46" s="22" t="s">
        <v>56</v>
      </c>
      <c r="I46" s="22" t="s">
        <v>56</v>
      </c>
      <c r="J46" s="24">
        <v>44501</v>
      </c>
      <c r="K46" s="22">
        <v>0</v>
      </c>
      <c r="L46" s="22" t="s">
        <v>91</v>
      </c>
      <c r="M46" s="22" t="s">
        <v>91</v>
      </c>
      <c r="N46" s="41" t="s">
        <v>56</v>
      </c>
      <c r="O46" s="42" t="s">
        <v>56</v>
      </c>
      <c r="P46" s="27" t="s">
        <v>64</v>
      </c>
      <c r="Q46" s="22">
        <v>0</v>
      </c>
      <c r="R46" s="23">
        <v>21102201398</v>
      </c>
      <c r="S46" s="22" t="s">
        <v>56</v>
      </c>
      <c r="T46" s="22">
        <v>6008131429</v>
      </c>
      <c r="U46" s="22">
        <v>1440</v>
      </c>
      <c r="V46" s="28">
        <v>0</v>
      </c>
      <c r="W46" s="22">
        <v>1440</v>
      </c>
      <c r="X46" s="29" t="s">
        <v>153</v>
      </c>
      <c r="Y46" s="22" t="s">
        <v>56</v>
      </c>
      <c r="Z46" s="30" t="s">
        <v>154</v>
      </c>
      <c r="AA46" s="31">
        <v>44499</v>
      </c>
      <c r="AB46" s="22">
        <v>75</v>
      </c>
      <c r="AC46" s="32">
        <v>5042235139</v>
      </c>
      <c r="AD46" s="33" t="s">
        <v>155</v>
      </c>
      <c r="AE46" s="34">
        <v>44502</v>
      </c>
      <c r="AF46" s="35" t="e">
        <f>VLOOKUP(G46,[6]TIV1!L:S,8,FALSE)</f>
        <v>#N/A</v>
      </c>
      <c r="AG46" s="35" t="str">
        <f>VLOOKUP(T46,[6]TIV1!L:S,8,FALSE)</f>
        <v>2050350312</v>
      </c>
      <c r="AH46" s="35" t="str">
        <f>VLOOKUP(AC46,[6]TIV1!L:S,8,FALSE)</f>
        <v>8276895965</v>
      </c>
      <c r="AI46" s="36">
        <f>VLOOKUP(A46&amp;P46,[6]HARGA!C:D,2,0)*Q46</f>
        <v>0</v>
      </c>
      <c r="AJ46" s="36">
        <f>VLOOKUP(A46&amp;P46,[6]HARGA!C:D,2,0)*W46</f>
        <v>43200000</v>
      </c>
      <c r="AK46" s="36">
        <f>VLOOKUP(A46&amp;P46,[6]HARGA!C:D,2,0)*AB46</f>
        <v>2250000</v>
      </c>
      <c r="AL46" s="37"/>
      <c r="AM46" s="37"/>
      <c r="AN46" s="37"/>
      <c r="AO46" s="37"/>
      <c r="AP46" s="37"/>
      <c r="AQ46" s="37"/>
      <c r="AR46" s="37"/>
      <c r="AS46" s="37"/>
      <c r="AT46" s="37"/>
      <c r="AU46" s="37"/>
      <c r="AV46" s="37"/>
      <c r="AW46" s="37"/>
      <c r="AX46" s="37"/>
      <c r="AY46" s="37"/>
      <c r="AZ46" s="37"/>
      <c r="BA46" s="37"/>
      <c r="BB46" s="37"/>
      <c r="BC46" s="37"/>
      <c r="BD46">
        <v>1</v>
      </c>
    </row>
    <row r="47" spans="1:56" hidden="1" x14ac:dyDescent="0.25">
      <c r="A47" s="22" t="s">
        <v>51</v>
      </c>
      <c r="B47" s="22" t="s">
        <v>52</v>
      </c>
      <c r="C47" s="23">
        <v>21102803837</v>
      </c>
      <c r="D47" s="22" t="s">
        <v>143</v>
      </c>
      <c r="E47" s="22" t="s">
        <v>156</v>
      </c>
      <c r="F47" s="22" t="s">
        <v>157</v>
      </c>
      <c r="G47" s="22">
        <v>5042231273</v>
      </c>
      <c r="H47" s="22" t="s">
        <v>56</v>
      </c>
      <c r="I47" s="22" t="s">
        <v>56</v>
      </c>
      <c r="J47" s="24">
        <v>44501</v>
      </c>
      <c r="K47" s="22">
        <v>1344</v>
      </c>
      <c r="L47" s="22" t="s">
        <v>158</v>
      </c>
      <c r="M47" s="22" t="s">
        <v>158</v>
      </c>
      <c r="N47" s="38" t="s">
        <v>159</v>
      </c>
      <c r="O47" s="39">
        <v>44502</v>
      </c>
      <c r="P47" s="27" t="s">
        <v>60</v>
      </c>
      <c r="Q47" s="22">
        <v>1344</v>
      </c>
      <c r="R47" s="28" t="s">
        <v>56</v>
      </c>
      <c r="S47" s="22" t="s">
        <v>56</v>
      </c>
      <c r="T47" s="28" t="s">
        <v>56</v>
      </c>
      <c r="U47" s="28">
        <v>0</v>
      </c>
      <c r="V47" s="28">
        <v>0</v>
      </c>
      <c r="W47" s="28">
        <v>0</v>
      </c>
      <c r="X47" s="28" t="s">
        <v>56</v>
      </c>
      <c r="Y47" s="22" t="s">
        <v>56</v>
      </c>
      <c r="Z47" s="45" t="s">
        <v>56</v>
      </c>
      <c r="AA47" s="45" t="s">
        <v>56</v>
      </c>
      <c r="AB47" s="28">
        <v>0</v>
      </c>
      <c r="AC47" s="28" t="s">
        <v>56</v>
      </c>
      <c r="AD47" s="46" t="s">
        <v>56</v>
      </c>
      <c r="AE47" s="47" t="s">
        <v>56</v>
      </c>
      <c r="AF47" s="35" t="str">
        <f>VLOOKUP(G47,[6]TIV1!L:S,8,FALSE)</f>
        <v>8276895377</v>
      </c>
      <c r="AG47" s="35" t="e">
        <f>VLOOKUP(T47,[6]TIV1!L:S,8,FALSE)</f>
        <v>#N/A</v>
      </c>
      <c r="AH47" s="35" t="e">
        <f>VLOOKUP(AC47,[6]TIV1!L:S,8,FALSE)</f>
        <v>#N/A</v>
      </c>
      <c r="AI47" s="36">
        <f>VLOOKUP(A47&amp;P47,[6]HARGA!C:D,2,0)*Q47</f>
        <v>13238400</v>
      </c>
      <c r="AJ47" s="36">
        <f>VLOOKUP(A47&amp;P47,[6]HARGA!C:D,2,0)*W47</f>
        <v>0</v>
      </c>
      <c r="AK47" s="36">
        <f>VLOOKUP(A47&amp;P47,[6]HARGA!C:D,2,0)*AB47</f>
        <v>0</v>
      </c>
      <c r="AL47" s="37"/>
      <c r="AM47" s="37"/>
      <c r="AN47" s="37"/>
      <c r="AO47" s="37"/>
      <c r="AP47" s="37"/>
      <c r="AQ47" s="37"/>
      <c r="AR47" s="37"/>
      <c r="AS47" s="37"/>
      <c r="AT47" s="37"/>
      <c r="AU47" s="37"/>
      <c r="AV47" s="37"/>
      <c r="AW47" s="37"/>
      <c r="AX47" s="37"/>
      <c r="AY47" s="37"/>
      <c r="AZ47" s="37"/>
      <c r="BA47" s="37"/>
      <c r="BB47" s="37"/>
      <c r="BC47" s="37"/>
      <c r="BD47">
        <v>1</v>
      </c>
    </row>
    <row r="48" spans="1:56" hidden="1" x14ac:dyDescent="0.25">
      <c r="A48" s="22" t="s">
        <v>51</v>
      </c>
      <c r="B48" s="22" t="s">
        <v>52</v>
      </c>
      <c r="C48" s="23">
        <v>21102803837</v>
      </c>
      <c r="D48" s="22" t="s">
        <v>143</v>
      </c>
      <c r="E48" s="22" t="s">
        <v>156</v>
      </c>
      <c r="F48" s="22" t="s">
        <v>157</v>
      </c>
      <c r="G48" s="22">
        <v>5042231273</v>
      </c>
      <c r="H48" s="22" t="s">
        <v>56</v>
      </c>
      <c r="I48" s="22" t="s">
        <v>56</v>
      </c>
      <c r="J48" s="24">
        <v>44501</v>
      </c>
      <c r="K48" s="22">
        <v>1344</v>
      </c>
      <c r="L48" s="22" t="s">
        <v>158</v>
      </c>
      <c r="M48" s="22" t="s">
        <v>158</v>
      </c>
      <c r="N48" s="38" t="s">
        <v>159</v>
      </c>
      <c r="O48" s="39">
        <v>44502</v>
      </c>
      <c r="P48" s="27" t="s">
        <v>64</v>
      </c>
      <c r="Q48" s="22">
        <v>1344</v>
      </c>
      <c r="R48" s="28" t="s">
        <v>56</v>
      </c>
      <c r="S48" s="22" t="s">
        <v>56</v>
      </c>
      <c r="T48" s="28" t="s">
        <v>56</v>
      </c>
      <c r="U48" s="28">
        <v>0</v>
      </c>
      <c r="V48" s="28">
        <v>0</v>
      </c>
      <c r="W48" s="28">
        <v>0</v>
      </c>
      <c r="X48" s="28" t="s">
        <v>56</v>
      </c>
      <c r="Y48" s="22" t="s">
        <v>56</v>
      </c>
      <c r="Z48" s="45" t="s">
        <v>56</v>
      </c>
      <c r="AA48" s="45" t="s">
        <v>56</v>
      </c>
      <c r="AB48" s="28">
        <v>0</v>
      </c>
      <c r="AC48" s="28" t="s">
        <v>56</v>
      </c>
      <c r="AD48" s="46" t="s">
        <v>56</v>
      </c>
      <c r="AE48" s="47" t="s">
        <v>56</v>
      </c>
      <c r="AF48" s="35" t="str">
        <f>VLOOKUP(G48,[6]TIV1!L:S,8,FALSE)</f>
        <v>8276895377</v>
      </c>
      <c r="AG48" s="35" t="e">
        <f>VLOOKUP(T48,[6]TIV1!L:S,8,FALSE)</f>
        <v>#N/A</v>
      </c>
      <c r="AH48" s="35" t="e">
        <f>VLOOKUP(AC48,[6]TIV1!L:S,8,FALSE)</f>
        <v>#N/A</v>
      </c>
      <c r="AI48" s="36">
        <f>VLOOKUP(A48&amp;P48,[6]HARGA!C:D,2,0)*Q48</f>
        <v>40320000</v>
      </c>
      <c r="AJ48" s="36">
        <f>VLOOKUP(A48&amp;P48,[6]HARGA!C:D,2,0)*W48</f>
        <v>0</v>
      </c>
      <c r="AK48" s="36">
        <f>VLOOKUP(A48&amp;P48,[6]HARGA!C:D,2,0)*AB48</f>
        <v>0</v>
      </c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V48" s="37"/>
      <c r="AW48" s="37"/>
      <c r="AX48" s="37"/>
      <c r="AY48" s="37"/>
      <c r="AZ48" s="37"/>
      <c r="BA48" s="37"/>
      <c r="BB48" s="37"/>
      <c r="BC48" s="37"/>
      <c r="BD48">
        <v>1</v>
      </c>
    </row>
    <row r="49" spans="1:56" hidden="1" x14ac:dyDescent="0.25">
      <c r="A49" s="22" t="s">
        <v>66</v>
      </c>
      <c r="B49" s="22" t="s">
        <v>52</v>
      </c>
      <c r="C49" s="23" t="s">
        <v>160</v>
      </c>
      <c r="D49" s="22" t="s">
        <v>143</v>
      </c>
      <c r="E49" s="22" t="s">
        <v>156</v>
      </c>
      <c r="F49" s="22" t="s">
        <v>157</v>
      </c>
      <c r="G49" s="22" t="s">
        <v>90</v>
      </c>
      <c r="H49" s="22" t="s">
        <v>56</v>
      </c>
      <c r="I49" s="22" t="s">
        <v>56</v>
      </c>
      <c r="J49" s="24">
        <v>44501</v>
      </c>
      <c r="K49" s="22">
        <v>0</v>
      </c>
      <c r="L49" s="22" t="s">
        <v>91</v>
      </c>
      <c r="M49" s="22" t="s">
        <v>91</v>
      </c>
      <c r="N49" s="41" t="s">
        <v>56</v>
      </c>
      <c r="O49" s="42" t="s">
        <v>56</v>
      </c>
      <c r="P49" s="27" t="s">
        <v>60</v>
      </c>
      <c r="Q49" s="22">
        <v>0</v>
      </c>
      <c r="R49" s="23">
        <v>21102201377</v>
      </c>
      <c r="S49" s="22" t="s">
        <v>56</v>
      </c>
      <c r="T49" s="22">
        <v>6008106701</v>
      </c>
      <c r="U49" s="22">
        <v>17</v>
      </c>
      <c r="V49" s="28">
        <v>0</v>
      </c>
      <c r="W49" s="22">
        <v>17</v>
      </c>
      <c r="X49" s="29" t="s">
        <v>70</v>
      </c>
      <c r="Y49" s="22" t="s">
        <v>56</v>
      </c>
      <c r="Z49" s="30" t="s">
        <v>161</v>
      </c>
      <c r="AA49" s="31">
        <v>44500</v>
      </c>
      <c r="AB49" s="22">
        <v>4</v>
      </c>
      <c r="AC49" s="32">
        <v>5042232182</v>
      </c>
      <c r="AD49" s="43" t="s">
        <v>162</v>
      </c>
      <c r="AE49" s="44">
        <v>44518</v>
      </c>
      <c r="AF49" s="35" t="e">
        <f>VLOOKUP(G49,[6]TIV1!L:S,8,FALSE)</f>
        <v>#N/A</v>
      </c>
      <c r="AG49" s="35" t="str">
        <f>VLOOKUP(T49,[6]TIV1!L:S,8,FALSE)</f>
        <v>2050350312</v>
      </c>
      <c r="AH49" s="35" t="str">
        <f>VLOOKUP(AC49,[6]TIV1!L:S,8,FALSE)</f>
        <v>8276895965</v>
      </c>
      <c r="AI49" s="36">
        <f>VLOOKUP(A49&amp;P49,[6]HARGA!C:D,2,0)*Q49</f>
        <v>0</v>
      </c>
      <c r="AJ49" s="36">
        <f>VLOOKUP(A49&amp;P49,[6]HARGA!C:D,2,0)*W49</f>
        <v>167450</v>
      </c>
      <c r="AK49" s="36">
        <f>VLOOKUP(A49&amp;P49,[6]HARGA!C:D,2,0)*AB49</f>
        <v>39400</v>
      </c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V49" s="37"/>
      <c r="AW49" s="37"/>
      <c r="AX49" s="37"/>
      <c r="AY49" s="37"/>
      <c r="AZ49" s="37"/>
      <c r="BA49" s="37"/>
      <c r="BB49" s="37"/>
      <c r="BC49" s="37"/>
      <c r="BD49">
        <v>1</v>
      </c>
    </row>
    <row r="50" spans="1:56" hidden="1" x14ac:dyDescent="0.25">
      <c r="A50" s="22" t="s">
        <v>66</v>
      </c>
      <c r="B50" s="22" t="s">
        <v>52</v>
      </c>
      <c r="C50" s="23" t="s">
        <v>160</v>
      </c>
      <c r="D50" s="22" t="s">
        <v>143</v>
      </c>
      <c r="E50" s="22" t="s">
        <v>156</v>
      </c>
      <c r="F50" s="22" t="s">
        <v>157</v>
      </c>
      <c r="G50" s="22" t="s">
        <v>90</v>
      </c>
      <c r="H50" s="22" t="s">
        <v>56</v>
      </c>
      <c r="I50" s="22" t="s">
        <v>56</v>
      </c>
      <c r="J50" s="24">
        <v>44501</v>
      </c>
      <c r="K50" s="22">
        <v>0</v>
      </c>
      <c r="L50" s="22" t="s">
        <v>91</v>
      </c>
      <c r="M50" s="22" t="s">
        <v>91</v>
      </c>
      <c r="N50" s="41" t="s">
        <v>56</v>
      </c>
      <c r="O50" s="42" t="s">
        <v>56</v>
      </c>
      <c r="P50" s="27" t="s">
        <v>64</v>
      </c>
      <c r="Q50" s="22">
        <v>0</v>
      </c>
      <c r="R50" s="23">
        <v>21102201377</v>
      </c>
      <c r="S50" s="22" t="s">
        <v>56</v>
      </c>
      <c r="T50" s="22">
        <v>6008106701</v>
      </c>
      <c r="U50" s="22">
        <v>1344</v>
      </c>
      <c r="V50" s="28">
        <v>0</v>
      </c>
      <c r="W50" s="22">
        <v>1344</v>
      </c>
      <c r="X50" s="29" t="s">
        <v>70</v>
      </c>
      <c r="Y50" s="22" t="s">
        <v>56</v>
      </c>
      <c r="Z50" s="30" t="s">
        <v>161</v>
      </c>
      <c r="AA50" s="31">
        <v>44500</v>
      </c>
      <c r="AB50" s="22">
        <v>65</v>
      </c>
      <c r="AC50" s="32">
        <v>5042232182</v>
      </c>
      <c r="AD50" s="43" t="s">
        <v>162</v>
      </c>
      <c r="AE50" s="44">
        <v>44518</v>
      </c>
      <c r="AF50" s="35" t="e">
        <f>VLOOKUP(G50,[6]TIV1!L:S,8,FALSE)</f>
        <v>#N/A</v>
      </c>
      <c r="AG50" s="35" t="str">
        <f>VLOOKUP(T50,[6]TIV1!L:S,8,FALSE)</f>
        <v>2050350312</v>
      </c>
      <c r="AH50" s="35" t="str">
        <f>VLOOKUP(AC50,[6]TIV1!L:S,8,FALSE)</f>
        <v>8276895965</v>
      </c>
      <c r="AI50" s="36">
        <f>VLOOKUP(A50&amp;P50,[6]HARGA!C:D,2,0)*Q50</f>
        <v>0</v>
      </c>
      <c r="AJ50" s="36">
        <f>VLOOKUP(A50&amp;P50,[6]HARGA!C:D,2,0)*W50</f>
        <v>40320000</v>
      </c>
      <c r="AK50" s="36">
        <f>VLOOKUP(A50&amp;P50,[6]HARGA!C:D,2,0)*AB50</f>
        <v>1950000</v>
      </c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V50" s="37"/>
      <c r="AW50" s="37"/>
      <c r="AX50" s="37"/>
      <c r="AY50" s="37"/>
      <c r="AZ50" s="37"/>
      <c r="BA50" s="37"/>
      <c r="BB50" s="37"/>
      <c r="BC50" s="37"/>
      <c r="BD50">
        <v>1</v>
      </c>
    </row>
    <row r="51" spans="1:56" hidden="1" x14ac:dyDescent="0.25">
      <c r="A51" s="22" t="s">
        <v>51</v>
      </c>
      <c r="B51" s="22" t="s">
        <v>52</v>
      </c>
      <c r="C51" s="23">
        <v>21102803838</v>
      </c>
      <c r="D51" s="22" t="s">
        <v>163</v>
      </c>
      <c r="E51" s="22" t="s">
        <v>164</v>
      </c>
      <c r="F51" s="22" t="s">
        <v>165</v>
      </c>
      <c r="G51" s="22">
        <v>5042230213</v>
      </c>
      <c r="H51" s="22" t="s">
        <v>56</v>
      </c>
      <c r="I51" s="22" t="s">
        <v>56</v>
      </c>
      <c r="J51" s="24">
        <v>44501</v>
      </c>
      <c r="K51" s="22">
        <v>1440</v>
      </c>
      <c r="L51" s="22" t="s">
        <v>163</v>
      </c>
      <c r="M51" s="22" t="s">
        <v>163</v>
      </c>
      <c r="N51" s="38" t="s">
        <v>166</v>
      </c>
      <c r="O51" s="39">
        <v>44501</v>
      </c>
      <c r="P51" s="27" t="s">
        <v>60</v>
      </c>
      <c r="Q51" s="22">
        <v>1440</v>
      </c>
      <c r="R51" s="23">
        <v>21102101760</v>
      </c>
      <c r="S51" s="22" t="s">
        <v>56</v>
      </c>
      <c r="T51" s="22">
        <v>6008129352</v>
      </c>
      <c r="U51" s="22">
        <v>36</v>
      </c>
      <c r="V51" s="28">
        <v>0</v>
      </c>
      <c r="W51" s="22">
        <v>36</v>
      </c>
      <c r="X51" s="29" t="s">
        <v>163</v>
      </c>
      <c r="Y51" s="22" t="s">
        <v>56</v>
      </c>
      <c r="Z51" s="30" t="s">
        <v>167</v>
      </c>
      <c r="AA51" s="31">
        <v>44501</v>
      </c>
      <c r="AB51" s="22">
        <v>0</v>
      </c>
      <c r="AC51" s="32">
        <v>5042226271</v>
      </c>
      <c r="AD51" s="33" t="s">
        <v>168</v>
      </c>
      <c r="AE51" s="34">
        <v>44501</v>
      </c>
      <c r="AF51" s="35" t="str">
        <f>VLOOKUP(G51,[6]TIV1!L:S,8,FALSE)</f>
        <v>8276895377</v>
      </c>
      <c r="AG51" s="35" t="str">
        <f>VLOOKUP(T51,[6]TIV1!L:S,8,FALSE)</f>
        <v>2050350281</v>
      </c>
      <c r="AH51" s="35" t="str">
        <f>VLOOKUP(AC51,[6]TIV1!L:S,8,FALSE)</f>
        <v>8276895377</v>
      </c>
      <c r="AI51" s="36">
        <f>VLOOKUP(A51&amp;P51,[6]HARGA!C:D,2,0)*Q51</f>
        <v>14184000</v>
      </c>
      <c r="AJ51" s="36">
        <f>VLOOKUP(A51&amp;P51,[6]HARGA!C:D,2,0)*W51</f>
        <v>354600</v>
      </c>
      <c r="AK51" s="36">
        <f>VLOOKUP(A51&amp;P51,[6]HARGA!C:D,2,0)*AB51</f>
        <v>0</v>
      </c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V51" s="37"/>
      <c r="AW51" s="37"/>
      <c r="AX51" s="37"/>
      <c r="AY51" s="37"/>
      <c r="AZ51" s="37"/>
      <c r="BA51" s="37"/>
      <c r="BB51" s="37"/>
      <c r="BC51" s="37"/>
      <c r="BD51">
        <v>1</v>
      </c>
    </row>
    <row r="52" spans="1:56" hidden="1" x14ac:dyDescent="0.25">
      <c r="A52" s="22" t="s">
        <v>51</v>
      </c>
      <c r="B52" s="22" t="s">
        <v>52</v>
      </c>
      <c r="C52" s="23">
        <v>21102803838</v>
      </c>
      <c r="D52" s="22" t="s">
        <v>163</v>
      </c>
      <c r="E52" s="22" t="s">
        <v>164</v>
      </c>
      <c r="F52" s="22" t="s">
        <v>165</v>
      </c>
      <c r="G52" s="22">
        <v>5042230213</v>
      </c>
      <c r="H52" s="22" t="s">
        <v>56</v>
      </c>
      <c r="I52" s="22" t="s">
        <v>56</v>
      </c>
      <c r="J52" s="24">
        <v>44501</v>
      </c>
      <c r="K52" s="22">
        <v>1440</v>
      </c>
      <c r="L52" s="22" t="s">
        <v>163</v>
      </c>
      <c r="M52" s="22" t="s">
        <v>163</v>
      </c>
      <c r="N52" s="38" t="s">
        <v>166</v>
      </c>
      <c r="O52" s="39">
        <v>44501</v>
      </c>
      <c r="P52" s="27" t="s">
        <v>64</v>
      </c>
      <c r="Q52" s="22">
        <v>1440</v>
      </c>
      <c r="R52" s="23">
        <v>21102101760</v>
      </c>
      <c r="S52" s="22" t="s">
        <v>56</v>
      </c>
      <c r="T52" s="22">
        <v>6008129352</v>
      </c>
      <c r="U52" s="22">
        <v>1440</v>
      </c>
      <c r="V52" s="28">
        <v>0</v>
      </c>
      <c r="W52" s="22">
        <v>1440</v>
      </c>
      <c r="X52" s="29" t="s">
        <v>163</v>
      </c>
      <c r="Y52" s="22" t="s">
        <v>56</v>
      </c>
      <c r="Z52" s="30" t="s">
        <v>167</v>
      </c>
      <c r="AA52" s="31">
        <v>44501</v>
      </c>
      <c r="AB52" s="22">
        <v>70</v>
      </c>
      <c r="AC52" s="32">
        <v>5042226271</v>
      </c>
      <c r="AD52" s="33" t="s">
        <v>168</v>
      </c>
      <c r="AE52" s="34">
        <v>44501</v>
      </c>
      <c r="AF52" s="35" t="str">
        <f>VLOOKUP(G52,[6]TIV1!L:S,8,FALSE)</f>
        <v>8276895377</v>
      </c>
      <c r="AG52" s="35" t="str">
        <f>VLOOKUP(T52,[6]TIV1!L:S,8,FALSE)</f>
        <v>2050350281</v>
      </c>
      <c r="AH52" s="35" t="str">
        <f>VLOOKUP(AC52,[6]TIV1!L:S,8,FALSE)</f>
        <v>8276895377</v>
      </c>
      <c r="AI52" s="36">
        <f>VLOOKUP(A52&amp;P52,[6]HARGA!C:D,2,0)*Q52</f>
        <v>43200000</v>
      </c>
      <c r="AJ52" s="36">
        <f>VLOOKUP(A52&amp;P52,[6]HARGA!C:D,2,0)*W52</f>
        <v>43200000</v>
      </c>
      <c r="AK52" s="36">
        <f>VLOOKUP(A52&amp;P52,[6]HARGA!C:D,2,0)*AB52</f>
        <v>2100000</v>
      </c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V52" s="37"/>
      <c r="AW52" s="37"/>
      <c r="AX52" s="37"/>
      <c r="AY52" s="37"/>
      <c r="AZ52" s="37"/>
      <c r="BA52" s="37"/>
      <c r="BB52" s="37"/>
      <c r="BC52" s="37"/>
      <c r="BD52">
        <v>1</v>
      </c>
    </row>
    <row r="53" spans="1:56" hidden="1" x14ac:dyDescent="0.25">
      <c r="A53" s="22" t="s">
        <v>51</v>
      </c>
      <c r="B53" s="22" t="s">
        <v>52</v>
      </c>
      <c r="C53" s="23">
        <v>21102803841</v>
      </c>
      <c r="D53" s="22" t="s">
        <v>143</v>
      </c>
      <c r="E53" s="22" t="s">
        <v>169</v>
      </c>
      <c r="F53" s="22" t="s">
        <v>170</v>
      </c>
      <c r="G53" s="22">
        <v>5042232179</v>
      </c>
      <c r="H53" s="22" t="s">
        <v>56</v>
      </c>
      <c r="I53" s="22" t="s">
        <v>56</v>
      </c>
      <c r="J53" s="24">
        <v>44501</v>
      </c>
      <c r="K53" s="22">
        <v>1440</v>
      </c>
      <c r="L53" s="22" t="s">
        <v>171</v>
      </c>
      <c r="M53" s="22" t="s">
        <v>171</v>
      </c>
      <c r="N53" s="38" t="s">
        <v>172</v>
      </c>
      <c r="O53" s="39">
        <v>44501</v>
      </c>
      <c r="P53" s="27" t="s">
        <v>60</v>
      </c>
      <c r="Q53" s="22">
        <v>1440</v>
      </c>
      <c r="R53" s="23">
        <v>21102101770</v>
      </c>
      <c r="S53" s="22" t="s">
        <v>56</v>
      </c>
      <c r="T53" s="22">
        <v>6008131152</v>
      </c>
      <c r="U53" s="22">
        <v>40</v>
      </c>
      <c r="V53" s="28">
        <v>0</v>
      </c>
      <c r="W53" s="22">
        <v>40</v>
      </c>
      <c r="X53" s="29" t="s">
        <v>61</v>
      </c>
      <c r="Y53" s="22" t="s">
        <v>56</v>
      </c>
      <c r="Z53" s="30" t="s">
        <v>173</v>
      </c>
      <c r="AA53" s="31">
        <v>44499</v>
      </c>
      <c r="AB53" s="22">
        <v>3</v>
      </c>
      <c r="AC53" s="32">
        <v>5042232061</v>
      </c>
      <c r="AD53" s="43" t="s">
        <v>174</v>
      </c>
      <c r="AE53" s="44">
        <v>44518</v>
      </c>
      <c r="AF53" s="35" t="str">
        <f>VLOOKUP(G53,[6]TIV1!L:S,8,FALSE)</f>
        <v>8276895377</v>
      </c>
      <c r="AG53" s="35" t="str">
        <f>VLOOKUP(T53,[6]TIV1!L:S,8,FALSE)</f>
        <v>2050350281</v>
      </c>
      <c r="AH53" s="35" t="str">
        <f>VLOOKUP(AC53,[6]TIV1!L:S,8,FALSE)</f>
        <v>8276895377</v>
      </c>
      <c r="AI53" s="36">
        <f>VLOOKUP(A53&amp;P53,[6]HARGA!C:D,2,0)*Q53</f>
        <v>14184000</v>
      </c>
      <c r="AJ53" s="36">
        <f>VLOOKUP(A53&amp;P53,[6]HARGA!C:D,2,0)*W53</f>
        <v>394000</v>
      </c>
      <c r="AK53" s="36">
        <f>VLOOKUP(A53&amp;P53,[6]HARGA!C:D,2,0)*AB53</f>
        <v>29550</v>
      </c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V53" s="37"/>
      <c r="AW53" s="37"/>
      <c r="AX53" s="37"/>
      <c r="AY53" s="37"/>
      <c r="AZ53" s="37"/>
      <c r="BA53" s="37"/>
      <c r="BB53" s="37"/>
      <c r="BC53" s="37"/>
      <c r="BD53">
        <v>1</v>
      </c>
    </row>
    <row r="54" spans="1:56" hidden="1" x14ac:dyDescent="0.25">
      <c r="A54" s="22" t="s">
        <v>51</v>
      </c>
      <c r="B54" s="22" t="s">
        <v>52</v>
      </c>
      <c r="C54" s="23">
        <v>21102803841</v>
      </c>
      <c r="D54" s="22" t="s">
        <v>143</v>
      </c>
      <c r="E54" s="22" t="s">
        <v>169</v>
      </c>
      <c r="F54" s="22" t="s">
        <v>170</v>
      </c>
      <c r="G54" s="22">
        <v>5042232179</v>
      </c>
      <c r="H54" s="22" t="s">
        <v>56</v>
      </c>
      <c r="I54" s="22" t="s">
        <v>56</v>
      </c>
      <c r="J54" s="24">
        <v>44501</v>
      </c>
      <c r="K54" s="22">
        <v>1440</v>
      </c>
      <c r="L54" s="22" t="s">
        <v>171</v>
      </c>
      <c r="M54" s="22" t="s">
        <v>171</v>
      </c>
      <c r="N54" s="38" t="s">
        <v>172</v>
      </c>
      <c r="O54" s="39">
        <v>44501</v>
      </c>
      <c r="P54" s="27" t="s">
        <v>64</v>
      </c>
      <c r="Q54" s="22">
        <v>1440</v>
      </c>
      <c r="R54" s="23">
        <v>21102101770</v>
      </c>
      <c r="S54" s="22" t="s">
        <v>56</v>
      </c>
      <c r="T54" s="22">
        <v>6008131152</v>
      </c>
      <c r="U54" s="22">
        <v>1440</v>
      </c>
      <c r="V54" s="28">
        <v>0</v>
      </c>
      <c r="W54" s="22">
        <v>1440</v>
      </c>
      <c r="X54" s="29" t="s">
        <v>61</v>
      </c>
      <c r="Y54" s="22" t="s">
        <v>56</v>
      </c>
      <c r="Z54" s="30" t="s">
        <v>173</v>
      </c>
      <c r="AA54" s="31">
        <v>44499</v>
      </c>
      <c r="AB54" s="22">
        <v>80</v>
      </c>
      <c r="AC54" s="32">
        <v>5042232061</v>
      </c>
      <c r="AD54" s="43" t="s">
        <v>174</v>
      </c>
      <c r="AE54" s="44">
        <v>44518</v>
      </c>
      <c r="AF54" s="35" t="str">
        <f>VLOOKUP(G54,[6]TIV1!L:S,8,FALSE)</f>
        <v>8276895377</v>
      </c>
      <c r="AG54" s="35" t="str">
        <f>VLOOKUP(T54,[6]TIV1!L:S,8,FALSE)</f>
        <v>2050350281</v>
      </c>
      <c r="AH54" s="35" t="str">
        <f>VLOOKUP(AC54,[6]TIV1!L:S,8,FALSE)</f>
        <v>8276895377</v>
      </c>
      <c r="AI54" s="36">
        <f>VLOOKUP(A54&amp;P54,[6]HARGA!C:D,2,0)*Q54</f>
        <v>43200000</v>
      </c>
      <c r="AJ54" s="36">
        <f>VLOOKUP(A54&amp;P54,[6]HARGA!C:D,2,0)*W54</f>
        <v>43200000</v>
      </c>
      <c r="AK54" s="36">
        <f>VLOOKUP(A54&amp;P54,[6]HARGA!C:D,2,0)*AB54</f>
        <v>2400000</v>
      </c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V54" s="37"/>
      <c r="AW54" s="37"/>
      <c r="AX54" s="37"/>
      <c r="AY54" s="37"/>
      <c r="AZ54" s="37"/>
      <c r="BA54" s="37"/>
      <c r="BB54" s="37"/>
      <c r="BC54" s="37"/>
      <c r="BD54">
        <v>1</v>
      </c>
    </row>
    <row r="55" spans="1:56" hidden="1" x14ac:dyDescent="0.25">
      <c r="A55" s="22" t="s">
        <v>66</v>
      </c>
      <c r="B55" s="22" t="s">
        <v>52</v>
      </c>
      <c r="C55" s="23">
        <v>21102903779</v>
      </c>
      <c r="D55" s="22" t="s">
        <v>143</v>
      </c>
      <c r="E55" s="22" t="s">
        <v>175</v>
      </c>
      <c r="F55" s="22" t="s">
        <v>176</v>
      </c>
      <c r="G55" s="22">
        <v>5042237958</v>
      </c>
      <c r="H55" s="22" t="s">
        <v>56</v>
      </c>
      <c r="I55" s="22" t="s">
        <v>56</v>
      </c>
      <c r="J55" s="24">
        <v>44501</v>
      </c>
      <c r="K55" s="22">
        <v>1248</v>
      </c>
      <c r="L55" s="22" t="s">
        <v>70</v>
      </c>
      <c r="M55" s="22" t="s">
        <v>70</v>
      </c>
      <c r="N55" s="38" t="s">
        <v>177</v>
      </c>
      <c r="O55" s="39">
        <v>44502</v>
      </c>
      <c r="P55" s="27" t="s">
        <v>60</v>
      </c>
      <c r="Q55" s="22">
        <v>1248</v>
      </c>
      <c r="R55" s="28" t="s">
        <v>56</v>
      </c>
      <c r="S55" s="22" t="s">
        <v>56</v>
      </c>
      <c r="T55" s="28" t="s">
        <v>56</v>
      </c>
      <c r="U55" s="28">
        <v>0</v>
      </c>
      <c r="V55" s="28">
        <v>0</v>
      </c>
      <c r="W55" s="28">
        <v>0</v>
      </c>
      <c r="X55" s="28" t="s">
        <v>56</v>
      </c>
      <c r="Y55" s="22" t="s">
        <v>56</v>
      </c>
      <c r="Z55" s="45" t="s">
        <v>56</v>
      </c>
      <c r="AA55" s="45" t="s">
        <v>56</v>
      </c>
      <c r="AB55" s="28">
        <v>0</v>
      </c>
      <c r="AC55" s="28" t="s">
        <v>56</v>
      </c>
      <c r="AD55" s="46" t="s">
        <v>56</v>
      </c>
      <c r="AE55" s="47" t="s">
        <v>56</v>
      </c>
      <c r="AF55" s="35" t="str">
        <f>VLOOKUP(G55,[6]TIV1!L:S,8,FALSE)</f>
        <v>8276895965</v>
      </c>
      <c r="AG55" s="35" t="e">
        <f>VLOOKUP(T55,[6]TIV1!L:S,8,FALSE)</f>
        <v>#N/A</v>
      </c>
      <c r="AH55" s="35" t="e">
        <f>VLOOKUP(AC55,[6]TIV1!L:S,8,FALSE)</f>
        <v>#N/A</v>
      </c>
      <c r="AI55" s="36">
        <f>VLOOKUP(A55&amp;P55,[6]HARGA!C:D,2,0)*Q55</f>
        <v>12292800</v>
      </c>
      <c r="AJ55" s="36">
        <f>VLOOKUP(A55&amp;P55,[6]HARGA!C:D,2,0)*W55</f>
        <v>0</v>
      </c>
      <c r="AK55" s="36">
        <f>VLOOKUP(A55&amp;P55,[6]HARGA!C:D,2,0)*AB55</f>
        <v>0</v>
      </c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V55" s="37"/>
      <c r="AW55" s="37"/>
      <c r="AX55" s="37"/>
      <c r="AY55" s="37"/>
      <c r="AZ55" s="37"/>
      <c r="BA55" s="37"/>
      <c r="BB55" s="37"/>
      <c r="BC55" s="37"/>
      <c r="BD55">
        <v>1</v>
      </c>
    </row>
    <row r="56" spans="1:56" hidden="1" x14ac:dyDescent="0.25">
      <c r="A56" s="22" t="s">
        <v>66</v>
      </c>
      <c r="B56" s="22" t="s">
        <v>52</v>
      </c>
      <c r="C56" s="23">
        <v>21102903779</v>
      </c>
      <c r="D56" s="22" t="s">
        <v>143</v>
      </c>
      <c r="E56" s="22" t="s">
        <v>175</v>
      </c>
      <c r="F56" s="22" t="s">
        <v>176</v>
      </c>
      <c r="G56" s="22">
        <v>5042237958</v>
      </c>
      <c r="H56" s="22" t="s">
        <v>56</v>
      </c>
      <c r="I56" s="22" t="s">
        <v>56</v>
      </c>
      <c r="J56" s="24">
        <v>44501</v>
      </c>
      <c r="K56" s="22">
        <v>1248</v>
      </c>
      <c r="L56" s="22" t="s">
        <v>70</v>
      </c>
      <c r="M56" s="22" t="s">
        <v>70</v>
      </c>
      <c r="N56" s="38" t="s">
        <v>177</v>
      </c>
      <c r="O56" s="39">
        <v>44502</v>
      </c>
      <c r="P56" s="27" t="s">
        <v>64</v>
      </c>
      <c r="Q56" s="22">
        <v>1248</v>
      </c>
      <c r="R56" s="28" t="s">
        <v>56</v>
      </c>
      <c r="S56" s="22" t="s">
        <v>56</v>
      </c>
      <c r="T56" s="28" t="s">
        <v>56</v>
      </c>
      <c r="U56" s="28">
        <v>0</v>
      </c>
      <c r="V56" s="28">
        <v>0</v>
      </c>
      <c r="W56" s="28">
        <v>0</v>
      </c>
      <c r="X56" s="28" t="s">
        <v>56</v>
      </c>
      <c r="Y56" s="22" t="s">
        <v>56</v>
      </c>
      <c r="Z56" s="45" t="s">
        <v>56</v>
      </c>
      <c r="AA56" s="45" t="s">
        <v>56</v>
      </c>
      <c r="AB56" s="28">
        <v>0</v>
      </c>
      <c r="AC56" s="28" t="s">
        <v>56</v>
      </c>
      <c r="AD56" s="46" t="s">
        <v>56</v>
      </c>
      <c r="AE56" s="47" t="s">
        <v>56</v>
      </c>
      <c r="AF56" s="35" t="str">
        <f>VLOOKUP(G56,[6]TIV1!L:S,8,FALSE)</f>
        <v>8276895965</v>
      </c>
      <c r="AG56" s="35" t="e">
        <f>VLOOKUP(T56,[6]TIV1!L:S,8,FALSE)</f>
        <v>#N/A</v>
      </c>
      <c r="AH56" s="35" t="e">
        <f>VLOOKUP(AC56,[6]TIV1!L:S,8,FALSE)</f>
        <v>#N/A</v>
      </c>
      <c r="AI56" s="36">
        <f>VLOOKUP(A56&amp;P56,[6]HARGA!C:D,2,0)*Q56</f>
        <v>37440000</v>
      </c>
      <c r="AJ56" s="36">
        <f>VLOOKUP(A56&amp;P56,[6]HARGA!C:D,2,0)*W56</f>
        <v>0</v>
      </c>
      <c r="AK56" s="36">
        <f>VLOOKUP(A56&amp;P56,[6]HARGA!C:D,2,0)*AB56</f>
        <v>0</v>
      </c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V56" s="37"/>
      <c r="AW56" s="37"/>
      <c r="AX56" s="37"/>
      <c r="AY56" s="37"/>
      <c r="AZ56" s="37"/>
      <c r="BA56" s="37"/>
      <c r="BB56" s="37"/>
      <c r="BC56" s="37"/>
      <c r="BD56">
        <v>1</v>
      </c>
    </row>
    <row r="57" spans="1:56" hidden="1" x14ac:dyDescent="0.25">
      <c r="A57" s="22" t="s">
        <v>124</v>
      </c>
      <c r="B57" s="22" t="s">
        <v>52</v>
      </c>
      <c r="C57" s="23" t="s">
        <v>178</v>
      </c>
      <c r="D57" s="22" t="s">
        <v>143</v>
      </c>
      <c r="E57" s="22" t="s">
        <v>175</v>
      </c>
      <c r="F57" s="22" t="s">
        <v>176</v>
      </c>
      <c r="G57" s="22">
        <v>5042237958</v>
      </c>
      <c r="H57" s="22" t="s">
        <v>56</v>
      </c>
      <c r="I57" s="22" t="s">
        <v>56</v>
      </c>
      <c r="J57" s="24">
        <v>44501</v>
      </c>
      <c r="K57" s="28">
        <v>0</v>
      </c>
      <c r="L57" s="22" t="s">
        <v>70</v>
      </c>
      <c r="M57" s="22" t="s">
        <v>70</v>
      </c>
      <c r="N57" s="38" t="s">
        <v>177</v>
      </c>
      <c r="O57" s="39">
        <v>44502</v>
      </c>
      <c r="P57" s="27" t="s">
        <v>60</v>
      </c>
      <c r="Q57" s="28">
        <v>0</v>
      </c>
      <c r="R57" s="23">
        <v>21102903790</v>
      </c>
      <c r="S57" s="22" t="s">
        <v>56</v>
      </c>
      <c r="T57" s="22">
        <v>6008134998</v>
      </c>
      <c r="U57" s="22">
        <v>13</v>
      </c>
      <c r="V57" s="28">
        <v>0</v>
      </c>
      <c r="W57" s="22">
        <v>12</v>
      </c>
      <c r="X57" s="29" t="s">
        <v>128</v>
      </c>
      <c r="Y57" s="22" t="s">
        <v>56</v>
      </c>
      <c r="Z57" s="52" t="s">
        <v>179</v>
      </c>
      <c r="AA57" s="53">
        <v>44501</v>
      </c>
      <c r="AB57" s="22">
        <v>1</v>
      </c>
      <c r="AC57" s="32">
        <v>5042243008</v>
      </c>
      <c r="AD57" s="43" t="s">
        <v>180</v>
      </c>
      <c r="AE57" s="44">
        <v>44524</v>
      </c>
      <c r="AF57" s="35" t="str">
        <f>VLOOKUP(G57,[6]TIV1!L:S,8,FALSE)</f>
        <v>8276895965</v>
      </c>
      <c r="AG57" s="35" t="str">
        <f>VLOOKUP(T57,[6]TIV1!L:S,8,FALSE)</f>
        <v>2050350311</v>
      </c>
      <c r="AH57" s="35" t="str">
        <f>VLOOKUP(AC57,[6]TIV1!L:S,8,FALSE)</f>
        <v>8276895964</v>
      </c>
      <c r="AI57" s="36">
        <f>VLOOKUP(A57&amp;P57,[6]HARGA!C:D,2,0)*Q57</f>
        <v>0</v>
      </c>
      <c r="AJ57" s="36">
        <f>VLOOKUP(A57&amp;P57,[6]HARGA!C:D,2,0)*W57</f>
        <v>113160</v>
      </c>
      <c r="AK57" s="36">
        <f>VLOOKUP(A57&amp;P57,[6]HARGA!C:D,2,0)*AB57</f>
        <v>9430</v>
      </c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V57" s="37"/>
      <c r="AW57" s="37"/>
      <c r="AX57" s="37"/>
      <c r="AY57" s="37"/>
      <c r="AZ57" s="37"/>
      <c r="BA57" s="37"/>
      <c r="BB57" s="37"/>
      <c r="BC57" s="37"/>
      <c r="BD57">
        <v>1</v>
      </c>
    </row>
    <row r="58" spans="1:56" hidden="1" x14ac:dyDescent="0.25">
      <c r="A58" s="22" t="s">
        <v>124</v>
      </c>
      <c r="B58" s="22" t="s">
        <v>52</v>
      </c>
      <c r="C58" s="23" t="s">
        <v>178</v>
      </c>
      <c r="D58" s="22" t="s">
        <v>143</v>
      </c>
      <c r="E58" s="22" t="s">
        <v>175</v>
      </c>
      <c r="F58" s="22" t="s">
        <v>176</v>
      </c>
      <c r="G58" s="22">
        <v>5042237958</v>
      </c>
      <c r="H58" s="22" t="s">
        <v>56</v>
      </c>
      <c r="I58" s="22" t="s">
        <v>56</v>
      </c>
      <c r="J58" s="24">
        <v>44501</v>
      </c>
      <c r="K58" s="28">
        <v>0</v>
      </c>
      <c r="L58" s="22" t="s">
        <v>70</v>
      </c>
      <c r="M58" s="22" t="s">
        <v>70</v>
      </c>
      <c r="N58" s="38" t="s">
        <v>177</v>
      </c>
      <c r="O58" s="39">
        <v>44502</v>
      </c>
      <c r="P58" s="27" t="s">
        <v>64</v>
      </c>
      <c r="Q58" s="28">
        <v>0</v>
      </c>
      <c r="R58" s="23">
        <v>21102903790</v>
      </c>
      <c r="S58" s="22" t="s">
        <v>56</v>
      </c>
      <c r="T58" s="22">
        <v>6008134998</v>
      </c>
      <c r="U58" s="22">
        <v>1344</v>
      </c>
      <c r="V58" s="28">
        <v>0</v>
      </c>
      <c r="W58" s="22">
        <v>1344</v>
      </c>
      <c r="X58" s="29" t="s">
        <v>128</v>
      </c>
      <c r="Y58" s="22" t="s">
        <v>56</v>
      </c>
      <c r="Z58" s="52" t="s">
        <v>179</v>
      </c>
      <c r="AA58" s="53">
        <v>44501</v>
      </c>
      <c r="AB58" s="22">
        <v>70</v>
      </c>
      <c r="AC58" s="32">
        <v>5042243008</v>
      </c>
      <c r="AD58" s="43" t="s">
        <v>180</v>
      </c>
      <c r="AE58" s="44">
        <v>44524</v>
      </c>
      <c r="AF58" s="35" t="str">
        <f>VLOOKUP(G58,[6]TIV1!L:S,8,FALSE)</f>
        <v>8276895965</v>
      </c>
      <c r="AG58" s="35" t="str">
        <f>VLOOKUP(T58,[6]TIV1!L:S,8,FALSE)</f>
        <v>2050350311</v>
      </c>
      <c r="AH58" s="35" t="str">
        <f>VLOOKUP(AC58,[6]TIV1!L:S,8,FALSE)</f>
        <v>8276895964</v>
      </c>
      <c r="AI58" s="36">
        <f>VLOOKUP(A58&amp;P58,[6]HARGA!C:D,2,0)*Q58</f>
        <v>0</v>
      </c>
      <c r="AJ58" s="36">
        <f>VLOOKUP(A58&amp;P58,[6]HARGA!C:D,2,0)*W58</f>
        <v>40320000</v>
      </c>
      <c r="AK58" s="36">
        <f>VLOOKUP(A58&amp;P58,[6]HARGA!C:D,2,0)*AB58</f>
        <v>2100000</v>
      </c>
      <c r="AL58" s="37"/>
      <c r="AM58" s="37"/>
      <c r="AN58" s="37"/>
      <c r="AO58" s="37"/>
      <c r="AP58" s="37"/>
      <c r="AQ58" s="37"/>
      <c r="AR58" s="37"/>
      <c r="AS58" s="37"/>
      <c r="AT58" s="37"/>
      <c r="AU58" s="37"/>
      <c r="AV58" s="37"/>
      <c r="AW58" s="37"/>
      <c r="AX58" s="37"/>
      <c r="AY58" s="37"/>
      <c r="AZ58" s="37"/>
      <c r="BA58" s="37"/>
      <c r="BB58" s="37"/>
      <c r="BC58" s="37"/>
      <c r="BD58">
        <v>1</v>
      </c>
    </row>
    <row r="59" spans="1:56" hidden="1" x14ac:dyDescent="0.25">
      <c r="A59" s="22" t="s">
        <v>66</v>
      </c>
      <c r="B59" s="22" t="s">
        <v>52</v>
      </c>
      <c r="C59" s="23">
        <v>21102903785</v>
      </c>
      <c r="D59" s="22" t="s">
        <v>143</v>
      </c>
      <c r="E59" s="22" t="s">
        <v>181</v>
      </c>
      <c r="F59" s="22" t="s">
        <v>182</v>
      </c>
      <c r="G59" s="22">
        <v>5042234824</v>
      </c>
      <c r="H59" s="22" t="s">
        <v>56</v>
      </c>
      <c r="I59" s="22" t="s">
        <v>56</v>
      </c>
      <c r="J59" s="24">
        <v>44501</v>
      </c>
      <c r="K59" s="22">
        <v>1440</v>
      </c>
      <c r="L59" s="22" t="s">
        <v>153</v>
      </c>
      <c r="M59" s="22" t="s">
        <v>153</v>
      </c>
      <c r="N59" s="38" t="s">
        <v>183</v>
      </c>
      <c r="O59" s="39">
        <v>44502</v>
      </c>
      <c r="P59" s="27" t="s">
        <v>60</v>
      </c>
      <c r="Q59" s="22">
        <v>1440</v>
      </c>
      <c r="R59" s="23">
        <v>21102201383</v>
      </c>
      <c r="S59" s="22" t="s">
        <v>56</v>
      </c>
      <c r="T59" s="22">
        <v>6008133076</v>
      </c>
      <c r="U59" s="22">
        <v>38</v>
      </c>
      <c r="V59" s="28">
        <v>0</v>
      </c>
      <c r="W59" s="22">
        <v>38</v>
      </c>
      <c r="X59" s="29" t="s">
        <v>184</v>
      </c>
      <c r="Y59" s="22" t="s">
        <v>56</v>
      </c>
      <c r="Z59" s="30" t="s">
        <v>185</v>
      </c>
      <c r="AA59" s="31">
        <v>44500</v>
      </c>
      <c r="AB59" s="22">
        <v>2</v>
      </c>
      <c r="AC59" s="32">
        <v>5042230035</v>
      </c>
      <c r="AD59" s="33" t="s">
        <v>186</v>
      </c>
      <c r="AE59" s="34">
        <v>44509</v>
      </c>
      <c r="AF59" s="35" t="str">
        <f>VLOOKUP(G59,[6]TIV1!L:S,8,FALSE)</f>
        <v>8276895965</v>
      </c>
      <c r="AG59" s="35" t="str">
        <f>VLOOKUP(T59,[6]TIV1!L:S,8,FALSE)</f>
        <v>2050350312</v>
      </c>
      <c r="AH59" s="35" t="str">
        <f>VLOOKUP(AC59,[6]TIV1!L:S,8,FALSE)</f>
        <v>8276895965</v>
      </c>
      <c r="AI59" s="36">
        <f>VLOOKUP(A59&amp;P59,[6]HARGA!C:D,2,0)*Q59</f>
        <v>14184000</v>
      </c>
      <c r="AJ59" s="36">
        <f>VLOOKUP(A59&amp;P59,[6]HARGA!C:D,2,0)*W59</f>
        <v>374300</v>
      </c>
      <c r="AK59" s="36">
        <f>VLOOKUP(A59&amp;P59,[6]HARGA!C:D,2,0)*AB59</f>
        <v>19700</v>
      </c>
      <c r="AL59" s="37"/>
      <c r="AM59" s="37"/>
      <c r="AN59" s="37"/>
      <c r="AO59" s="37"/>
      <c r="AP59" s="37"/>
      <c r="AQ59" s="37"/>
      <c r="AR59" s="37"/>
      <c r="AS59" s="37"/>
      <c r="AT59" s="37"/>
      <c r="AU59" s="37"/>
      <c r="AV59" s="37"/>
      <c r="AW59" s="37"/>
      <c r="AX59" s="37"/>
      <c r="AY59" s="37"/>
      <c r="AZ59" s="37"/>
      <c r="BA59" s="37"/>
      <c r="BB59" s="37"/>
      <c r="BC59" s="37"/>
      <c r="BD59">
        <v>1</v>
      </c>
    </row>
    <row r="60" spans="1:56" hidden="1" x14ac:dyDescent="0.25">
      <c r="A60" s="22" t="s">
        <v>66</v>
      </c>
      <c r="B60" s="22" t="s">
        <v>52</v>
      </c>
      <c r="C60" s="23">
        <v>21102903785</v>
      </c>
      <c r="D60" s="22" t="s">
        <v>143</v>
      </c>
      <c r="E60" s="22" t="s">
        <v>181</v>
      </c>
      <c r="F60" s="22" t="s">
        <v>182</v>
      </c>
      <c r="G60" s="22">
        <v>5042234824</v>
      </c>
      <c r="H60" s="22" t="s">
        <v>56</v>
      </c>
      <c r="I60" s="22" t="s">
        <v>56</v>
      </c>
      <c r="J60" s="24">
        <v>44501</v>
      </c>
      <c r="K60" s="22">
        <v>1440</v>
      </c>
      <c r="L60" s="22" t="s">
        <v>153</v>
      </c>
      <c r="M60" s="22" t="s">
        <v>153</v>
      </c>
      <c r="N60" s="38" t="s">
        <v>183</v>
      </c>
      <c r="O60" s="39">
        <v>44502</v>
      </c>
      <c r="P60" s="27" t="s">
        <v>64</v>
      </c>
      <c r="Q60" s="22">
        <v>1440</v>
      </c>
      <c r="R60" s="23">
        <v>21102201383</v>
      </c>
      <c r="S60" s="22" t="s">
        <v>56</v>
      </c>
      <c r="T60" s="22">
        <v>6008133076</v>
      </c>
      <c r="U60" s="22">
        <v>1600</v>
      </c>
      <c r="V60" s="28">
        <v>0</v>
      </c>
      <c r="W60" s="22">
        <v>1600</v>
      </c>
      <c r="X60" s="29" t="s">
        <v>184</v>
      </c>
      <c r="Y60" s="22" t="s">
        <v>56</v>
      </c>
      <c r="Z60" s="30" t="s">
        <v>185</v>
      </c>
      <c r="AA60" s="31">
        <v>44500</v>
      </c>
      <c r="AB60" s="22">
        <v>70</v>
      </c>
      <c r="AC60" s="32">
        <v>5042230035</v>
      </c>
      <c r="AD60" s="33" t="s">
        <v>186</v>
      </c>
      <c r="AE60" s="34">
        <v>44509</v>
      </c>
      <c r="AF60" s="35" t="str">
        <f>VLOOKUP(G60,[6]TIV1!L:S,8,FALSE)</f>
        <v>8276895965</v>
      </c>
      <c r="AG60" s="35" t="str">
        <f>VLOOKUP(T60,[6]TIV1!L:S,8,FALSE)</f>
        <v>2050350312</v>
      </c>
      <c r="AH60" s="35" t="str">
        <f>VLOOKUP(AC60,[6]TIV1!L:S,8,FALSE)</f>
        <v>8276895965</v>
      </c>
      <c r="AI60" s="36">
        <f>VLOOKUP(A60&amp;P60,[6]HARGA!C:D,2,0)*Q60</f>
        <v>43200000</v>
      </c>
      <c r="AJ60" s="36">
        <f>VLOOKUP(A60&amp;P60,[6]HARGA!C:D,2,0)*W60</f>
        <v>48000000</v>
      </c>
      <c r="AK60" s="36">
        <f>VLOOKUP(A60&amp;P60,[6]HARGA!C:D,2,0)*AB60</f>
        <v>2100000</v>
      </c>
      <c r="AL60" s="37"/>
      <c r="AM60" s="37"/>
      <c r="AN60" s="37"/>
      <c r="AO60" s="37"/>
      <c r="AP60" s="37"/>
      <c r="AQ60" s="37"/>
      <c r="AR60" s="37"/>
      <c r="AS60" s="37"/>
      <c r="AT60" s="37"/>
      <c r="AU60" s="37"/>
      <c r="AV60" s="37"/>
      <c r="AW60" s="37"/>
      <c r="AX60" s="37"/>
      <c r="AY60" s="37"/>
      <c r="AZ60" s="37"/>
      <c r="BA60" s="37"/>
      <c r="BB60" s="37"/>
      <c r="BC60" s="37"/>
      <c r="BD60">
        <v>1</v>
      </c>
    </row>
    <row r="61" spans="1:56" hidden="1" x14ac:dyDescent="0.25">
      <c r="A61" s="22" t="s">
        <v>66</v>
      </c>
      <c r="B61" s="22" t="s">
        <v>52</v>
      </c>
      <c r="C61" s="23">
        <v>21102903786</v>
      </c>
      <c r="D61" s="22" t="s">
        <v>143</v>
      </c>
      <c r="E61" s="22" t="s">
        <v>187</v>
      </c>
      <c r="F61" s="22" t="s">
        <v>188</v>
      </c>
      <c r="G61" s="22">
        <v>5042232189</v>
      </c>
      <c r="H61" s="22" t="s">
        <v>56</v>
      </c>
      <c r="I61" s="22" t="s">
        <v>56</v>
      </c>
      <c r="J61" s="24">
        <v>44501</v>
      </c>
      <c r="K61" s="22">
        <v>1344</v>
      </c>
      <c r="L61" s="22" t="s">
        <v>189</v>
      </c>
      <c r="M61" s="22" t="s">
        <v>189</v>
      </c>
      <c r="N61" s="38" t="s">
        <v>190</v>
      </c>
      <c r="O61" s="39">
        <v>44502</v>
      </c>
      <c r="P61" s="27" t="s">
        <v>60</v>
      </c>
      <c r="Q61" s="22">
        <v>1344</v>
      </c>
      <c r="R61" s="23">
        <v>21102201404</v>
      </c>
      <c r="S61" s="22" t="s">
        <v>56</v>
      </c>
      <c r="T61" s="22">
        <v>6008135241</v>
      </c>
      <c r="U61" s="22">
        <v>17</v>
      </c>
      <c r="V61" s="28">
        <v>0</v>
      </c>
      <c r="W61" s="22">
        <v>17</v>
      </c>
      <c r="X61" s="29" t="s">
        <v>110</v>
      </c>
      <c r="Y61" s="22" t="s">
        <v>56</v>
      </c>
      <c r="Z61" s="30" t="s">
        <v>191</v>
      </c>
      <c r="AA61" s="31">
        <v>44500</v>
      </c>
      <c r="AB61" s="22">
        <v>2</v>
      </c>
      <c r="AC61" s="32">
        <v>5042237161</v>
      </c>
      <c r="AD61" s="33" t="s">
        <v>192</v>
      </c>
      <c r="AE61" s="34">
        <v>44508</v>
      </c>
      <c r="AF61" s="35" t="str">
        <f>VLOOKUP(G61,[6]TIV1!L:S,8,FALSE)</f>
        <v>8276895965</v>
      </c>
      <c r="AG61" s="35" t="str">
        <f>VLOOKUP(T61,[6]TIV1!L:S,8,FALSE)</f>
        <v>2050350312</v>
      </c>
      <c r="AH61" s="35" t="str">
        <f>VLOOKUP(AC61,[6]TIV1!L:S,8,FALSE)</f>
        <v>8276895965</v>
      </c>
      <c r="AI61" s="36">
        <f>VLOOKUP(A61&amp;P61,[6]HARGA!C:D,2,0)*Q61</f>
        <v>13238400</v>
      </c>
      <c r="AJ61" s="36">
        <f>VLOOKUP(A61&amp;P61,[6]HARGA!C:D,2,0)*W61</f>
        <v>167450</v>
      </c>
      <c r="AK61" s="36">
        <f>VLOOKUP(A61&amp;P61,[6]HARGA!C:D,2,0)*AB61</f>
        <v>19700</v>
      </c>
      <c r="AL61" s="37"/>
      <c r="AM61" s="37"/>
      <c r="AN61" s="37"/>
      <c r="AO61" s="37"/>
      <c r="AP61" s="37"/>
      <c r="AQ61" s="37"/>
      <c r="AR61" s="37"/>
      <c r="AS61" s="37"/>
      <c r="AT61" s="37"/>
      <c r="AU61" s="37"/>
      <c r="AV61" s="37"/>
      <c r="AW61" s="37"/>
      <c r="AX61" s="37"/>
      <c r="AY61" s="37"/>
      <c r="AZ61" s="37"/>
      <c r="BA61" s="37"/>
      <c r="BB61" s="37"/>
      <c r="BC61" s="37"/>
      <c r="BD61">
        <v>1</v>
      </c>
    </row>
    <row r="62" spans="1:56" hidden="1" x14ac:dyDescent="0.25">
      <c r="A62" s="22" t="s">
        <v>66</v>
      </c>
      <c r="B62" s="22" t="s">
        <v>52</v>
      </c>
      <c r="C62" s="23">
        <v>21102903786</v>
      </c>
      <c r="D62" s="22" t="s">
        <v>143</v>
      </c>
      <c r="E62" s="22" t="s">
        <v>187</v>
      </c>
      <c r="F62" s="22" t="s">
        <v>188</v>
      </c>
      <c r="G62" s="22">
        <v>5042232189</v>
      </c>
      <c r="H62" s="22" t="s">
        <v>56</v>
      </c>
      <c r="I62" s="22" t="s">
        <v>56</v>
      </c>
      <c r="J62" s="24">
        <v>44501</v>
      </c>
      <c r="K62" s="22">
        <v>1344</v>
      </c>
      <c r="L62" s="22" t="s">
        <v>189</v>
      </c>
      <c r="M62" s="22" t="s">
        <v>189</v>
      </c>
      <c r="N62" s="38" t="s">
        <v>190</v>
      </c>
      <c r="O62" s="39">
        <v>44502</v>
      </c>
      <c r="P62" s="27" t="s">
        <v>64</v>
      </c>
      <c r="Q62" s="22">
        <v>1344</v>
      </c>
      <c r="R62" s="23">
        <v>21102201404</v>
      </c>
      <c r="S62" s="22" t="s">
        <v>56</v>
      </c>
      <c r="T62" s="22">
        <v>6008135241</v>
      </c>
      <c r="U62" s="22">
        <v>1344</v>
      </c>
      <c r="V62" s="28">
        <v>0</v>
      </c>
      <c r="W62" s="22">
        <v>1344</v>
      </c>
      <c r="X62" s="29" t="s">
        <v>110</v>
      </c>
      <c r="Y62" s="22" t="s">
        <v>56</v>
      </c>
      <c r="Z62" s="30" t="s">
        <v>191</v>
      </c>
      <c r="AA62" s="31">
        <v>44500</v>
      </c>
      <c r="AB62" s="22">
        <v>60</v>
      </c>
      <c r="AC62" s="32">
        <v>5042237161</v>
      </c>
      <c r="AD62" s="33" t="s">
        <v>192</v>
      </c>
      <c r="AE62" s="34">
        <v>44508</v>
      </c>
      <c r="AF62" s="35" t="str">
        <f>VLOOKUP(G62,[6]TIV1!L:S,8,FALSE)</f>
        <v>8276895965</v>
      </c>
      <c r="AG62" s="35" t="str">
        <f>VLOOKUP(T62,[6]TIV1!L:S,8,FALSE)</f>
        <v>2050350312</v>
      </c>
      <c r="AH62" s="35" t="str">
        <f>VLOOKUP(AC62,[6]TIV1!L:S,8,FALSE)</f>
        <v>8276895965</v>
      </c>
      <c r="AI62" s="36">
        <f>VLOOKUP(A62&amp;P62,[6]HARGA!C:D,2,0)*Q62</f>
        <v>40320000</v>
      </c>
      <c r="AJ62" s="36">
        <f>VLOOKUP(A62&amp;P62,[6]HARGA!C:D,2,0)*W62</f>
        <v>40320000</v>
      </c>
      <c r="AK62" s="36">
        <f>VLOOKUP(A62&amp;P62,[6]HARGA!C:D,2,0)*AB62</f>
        <v>1800000</v>
      </c>
      <c r="AL62" s="37"/>
      <c r="AM62" s="37"/>
      <c r="AN62" s="37"/>
      <c r="AO62" s="37"/>
      <c r="AP62" s="37"/>
      <c r="AQ62" s="37"/>
      <c r="AR62" s="37"/>
      <c r="AS62" s="37"/>
      <c r="AT62" s="37"/>
      <c r="AU62" s="37"/>
      <c r="AV62" s="37"/>
      <c r="AW62" s="37"/>
      <c r="AX62" s="37"/>
      <c r="AY62" s="37"/>
      <c r="AZ62" s="37"/>
      <c r="BA62" s="37"/>
      <c r="BB62" s="37"/>
      <c r="BC62" s="37"/>
      <c r="BD62">
        <v>1</v>
      </c>
    </row>
    <row r="63" spans="1:56" hidden="1" x14ac:dyDescent="0.25">
      <c r="A63" s="22" t="s">
        <v>51</v>
      </c>
      <c r="B63" s="22" t="s">
        <v>52</v>
      </c>
      <c r="C63" s="23">
        <v>21102803817</v>
      </c>
      <c r="D63" s="22" t="s">
        <v>193</v>
      </c>
      <c r="E63" s="22" t="s">
        <v>194</v>
      </c>
      <c r="F63" s="22" t="s">
        <v>195</v>
      </c>
      <c r="G63" s="22">
        <v>5042237153</v>
      </c>
      <c r="H63" s="22" t="s">
        <v>56</v>
      </c>
      <c r="I63" s="22" t="s">
        <v>56</v>
      </c>
      <c r="J63" s="24">
        <v>44501</v>
      </c>
      <c r="K63" s="22">
        <v>960</v>
      </c>
      <c r="L63" s="22" t="s">
        <v>92</v>
      </c>
      <c r="M63" s="22" t="str">
        <f>UPPER(L63)</f>
        <v>DEPO PROBOLINGGO</v>
      </c>
      <c r="N63" s="38" t="s">
        <v>196</v>
      </c>
      <c r="O63" s="39">
        <v>44502</v>
      </c>
      <c r="P63" s="27" t="s">
        <v>60</v>
      </c>
      <c r="Q63" s="22">
        <v>960</v>
      </c>
      <c r="R63" s="28" t="s">
        <v>56</v>
      </c>
      <c r="S63" s="22" t="s">
        <v>56</v>
      </c>
      <c r="T63" s="28" t="s">
        <v>56</v>
      </c>
      <c r="U63" s="28">
        <v>0</v>
      </c>
      <c r="V63" s="28">
        <v>0</v>
      </c>
      <c r="W63" s="28">
        <v>0</v>
      </c>
      <c r="X63" s="28" t="s">
        <v>56</v>
      </c>
      <c r="Y63" s="22" t="s">
        <v>56</v>
      </c>
      <c r="Z63" s="45" t="s">
        <v>56</v>
      </c>
      <c r="AA63" s="45" t="s">
        <v>56</v>
      </c>
      <c r="AB63" s="28">
        <v>0</v>
      </c>
      <c r="AC63" s="28" t="s">
        <v>56</v>
      </c>
      <c r="AD63" s="46" t="s">
        <v>56</v>
      </c>
      <c r="AE63" s="47" t="s">
        <v>56</v>
      </c>
      <c r="AF63" s="35" t="str">
        <f>VLOOKUP(G63,[6]TIV1!L:S,8,FALSE)</f>
        <v>8276895377</v>
      </c>
      <c r="AG63" s="35" t="e">
        <f>VLOOKUP(T63,[6]TIV1!L:S,8,FALSE)</f>
        <v>#N/A</v>
      </c>
      <c r="AH63" s="35" t="e">
        <f>VLOOKUP(AC63,[6]TIV1!L:S,8,FALSE)</f>
        <v>#N/A</v>
      </c>
      <c r="AI63" s="36">
        <f>VLOOKUP(A63&amp;P63,[6]HARGA!C:D,2,0)*Q63</f>
        <v>9456000</v>
      </c>
      <c r="AJ63" s="36">
        <f>VLOOKUP(A63&amp;P63,[6]HARGA!C:D,2,0)*W63</f>
        <v>0</v>
      </c>
      <c r="AK63" s="36">
        <f>VLOOKUP(A63&amp;P63,[6]HARGA!C:D,2,0)*AB63</f>
        <v>0</v>
      </c>
      <c r="AL63" s="37"/>
      <c r="AM63" s="37"/>
      <c r="AN63" s="37"/>
      <c r="AO63" s="37"/>
      <c r="AP63" s="37"/>
      <c r="AQ63" s="37"/>
      <c r="AR63" s="37"/>
      <c r="AS63" s="37"/>
      <c r="AT63" s="37"/>
      <c r="AU63" s="37"/>
      <c r="AV63" s="37"/>
      <c r="AW63" s="37"/>
      <c r="AX63" s="37"/>
      <c r="AY63" s="37"/>
      <c r="AZ63" s="37"/>
      <c r="BA63" s="37"/>
      <c r="BB63" s="37"/>
      <c r="BC63" s="37"/>
      <c r="BD63">
        <v>1</v>
      </c>
    </row>
    <row r="64" spans="1:56" hidden="1" x14ac:dyDescent="0.25">
      <c r="A64" s="22" t="s">
        <v>51</v>
      </c>
      <c r="B64" s="22" t="s">
        <v>52</v>
      </c>
      <c r="C64" s="23">
        <v>21102803817</v>
      </c>
      <c r="D64" s="22" t="s">
        <v>193</v>
      </c>
      <c r="E64" s="22" t="s">
        <v>194</v>
      </c>
      <c r="F64" s="22" t="s">
        <v>195</v>
      </c>
      <c r="G64" s="22">
        <v>5042237153</v>
      </c>
      <c r="H64" s="22" t="s">
        <v>56</v>
      </c>
      <c r="I64" s="22" t="s">
        <v>56</v>
      </c>
      <c r="J64" s="24">
        <v>44501</v>
      </c>
      <c r="K64" s="22">
        <v>960</v>
      </c>
      <c r="L64" s="22" t="s">
        <v>92</v>
      </c>
      <c r="M64" s="22" t="str">
        <f>UPPER(L64)</f>
        <v>DEPO PROBOLINGGO</v>
      </c>
      <c r="N64" s="38" t="s">
        <v>196</v>
      </c>
      <c r="O64" s="39">
        <v>44502</v>
      </c>
      <c r="P64" s="27" t="s">
        <v>64</v>
      </c>
      <c r="Q64" s="22">
        <v>960</v>
      </c>
      <c r="R64" s="28" t="s">
        <v>56</v>
      </c>
      <c r="S64" s="22" t="s">
        <v>56</v>
      </c>
      <c r="T64" s="28" t="s">
        <v>56</v>
      </c>
      <c r="U64" s="28">
        <v>0</v>
      </c>
      <c r="V64" s="28">
        <v>0</v>
      </c>
      <c r="W64" s="28">
        <v>0</v>
      </c>
      <c r="X64" s="28" t="s">
        <v>56</v>
      </c>
      <c r="Y64" s="22" t="s">
        <v>56</v>
      </c>
      <c r="Z64" s="45" t="s">
        <v>56</v>
      </c>
      <c r="AA64" s="45" t="s">
        <v>56</v>
      </c>
      <c r="AB64" s="28">
        <v>0</v>
      </c>
      <c r="AC64" s="28" t="s">
        <v>56</v>
      </c>
      <c r="AD64" s="46" t="s">
        <v>56</v>
      </c>
      <c r="AE64" s="47" t="s">
        <v>56</v>
      </c>
      <c r="AF64" s="35" t="str">
        <f>VLOOKUP(G64,[6]TIV1!L:S,8,FALSE)</f>
        <v>8276895377</v>
      </c>
      <c r="AG64" s="35" t="e">
        <f>VLOOKUP(T64,[6]TIV1!L:S,8,FALSE)</f>
        <v>#N/A</v>
      </c>
      <c r="AH64" s="35" t="e">
        <f>VLOOKUP(AC64,[6]TIV1!L:S,8,FALSE)</f>
        <v>#N/A</v>
      </c>
      <c r="AI64" s="36">
        <f>VLOOKUP(A64&amp;P64,[6]HARGA!C:D,2,0)*Q64</f>
        <v>28800000</v>
      </c>
      <c r="AJ64" s="36">
        <f>VLOOKUP(A64&amp;P64,[6]HARGA!C:D,2,0)*W64</f>
        <v>0</v>
      </c>
      <c r="AK64" s="36">
        <f>VLOOKUP(A64&amp;P64,[6]HARGA!C:D,2,0)*AB64</f>
        <v>0</v>
      </c>
      <c r="AL64" s="37"/>
      <c r="AM64" s="37"/>
      <c r="AN64" s="37"/>
      <c r="AO64" s="37"/>
      <c r="AP64" s="37"/>
      <c r="AQ64" s="37"/>
      <c r="AR64" s="37"/>
      <c r="AS64" s="37"/>
      <c r="AT64" s="37"/>
      <c r="AU64" s="37"/>
      <c r="AV64" s="37"/>
      <c r="AW64" s="37"/>
      <c r="AX64" s="37"/>
      <c r="AY64" s="37"/>
      <c r="AZ64" s="37"/>
      <c r="BA64" s="37"/>
      <c r="BB64" s="37"/>
      <c r="BC64" s="37"/>
      <c r="BD64">
        <v>1</v>
      </c>
    </row>
    <row r="65" spans="1:56" hidden="1" x14ac:dyDescent="0.25">
      <c r="A65" s="22" t="s">
        <v>51</v>
      </c>
      <c r="B65" s="22" t="s">
        <v>52</v>
      </c>
      <c r="C65" s="23">
        <v>21102803817</v>
      </c>
      <c r="D65" s="22" t="s">
        <v>193</v>
      </c>
      <c r="E65" s="22" t="s">
        <v>194</v>
      </c>
      <c r="F65" s="22" t="s">
        <v>195</v>
      </c>
      <c r="G65" s="22">
        <v>5042237153</v>
      </c>
      <c r="H65" s="22" t="s">
        <v>56</v>
      </c>
      <c r="I65" s="22" t="s">
        <v>56</v>
      </c>
      <c r="J65" s="24">
        <v>44501</v>
      </c>
      <c r="K65" s="22">
        <v>20</v>
      </c>
      <c r="L65" s="22" t="s">
        <v>92</v>
      </c>
      <c r="M65" s="22" t="s">
        <v>92</v>
      </c>
      <c r="N65" s="38" t="s">
        <v>196</v>
      </c>
      <c r="O65" s="39">
        <v>44502</v>
      </c>
      <c r="P65" s="27" t="s">
        <v>65</v>
      </c>
      <c r="Q65" s="22">
        <v>20</v>
      </c>
      <c r="R65" s="28" t="s">
        <v>56</v>
      </c>
      <c r="S65" s="22" t="s">
        <v>56</v>
      </c>
      <c r="T65" s="28" t="s">
        <v>56</v>
      </c>
      <c r="U65" s="28">
        <v>0</v>
      </c>
      <c r="V65" s="28">
        <v>0</v>
      </c>
      <c r="W65" s="28">
        <v>0</v>
      </c>
      <c r="X65" s="28" t="s">
        <v>56</v>
      </c>
      <c r="Y65" s="22" t="s">
        <v>56</v>
      </c>
      <c r="Z65" s="45" t="s">
        <v>56</v>
      </c>
      <c r="AA65" s="45" t="s">
        <v>56</v>
      </c>
      <c r="AB65" s="28">
        <v>0</v>
      </c>
      <c r="AC65" s="28" t="s">
        <v>56</v>
      </c>
      <c r="AD65" s="46" t="s">
        <v>56</v>
      </c>
      <c r="AE65" s="47" t="s">
        <v>56</v>
      </c>
      <c r="AF65" s="35" t="str">
        <f>VLOOKUP(G65,[6]TIV1!L:S,8,FALSE)</f>
        <v>8276895377</v>
      </c>
      <c r="AG65" s="35" t="e">
        <f>VLOOKUP(T65,[6]TIV1!L:S,8,FALSE)</f>
        <v>#N/A</v>
      </c>
      <c r="AH65" s="35" t="e">
        <f>VLOOKUP(AC65,[6]TIV1!L:S,8,FALSE)</f>
        <v>#N/A</v>
      </c>
      <c r="AI65" s="36">
        <f>VLOOKUP(A65&amp;P65,[6]HARGA!C:D,2,0)*Q65</f>
        <v>0</v>
      </c>
      <c r="AJ65" s="36">
        <f>VLOOKUP(A65&amp;P65,[6]HARGA!C:D,2,0)*W65</f>
        <v>0</v>
      </c>
      <c r="AK65" s="36">
        <f>VLOOKUP(A65&amp;P65,[6]HARGA!C:D,2,0)*AB65</f>
        <v>0</v>
      </c>
      <c r="AL65" s="37"/>
      <c r="AM65" s="37"/>
      <c r="AN65" s="37"/>
      <c r="AO65" s="37"/>
      <c r="AP65" s="37"/>
      <c r="AQ65" s="37"/>
      <c r="AR65" s="37"/>
      <c r="AS65" s="37"/>
      <c r="AT65" s="37"/>
      <c r="AU65" s="37"/>
      <c r="AV65" s="37"/>
      <c r="AW65" s="37"/>
      <c r="AX65" s="37"/>
      <c r="AY65" s="37"/>
      <c r="AZ65" s="37"/>
      <c r="BA65" s="37"/>
      <c r="BB65" s="37"/>
      <c r="BC65" s="37"/>
      <c r="BD65">
        <v>1</v>
      </c>
    </row>
    <row r="66" spans="1:56" hidden="1" x14ac:dyDescent="0.25">
      <c r="A66" s="22" t="s">
        <v>66</v>
      </c>
      <c r="B66" s="22" t="s">
        <v>52</v>
      </c>
      <c r="C66" s="23" t="s">
        <v>197</v>
      </c>
      <c r="D66" s="22" t="s">
        <v>193</v>
      </c>
      <c r="E66" s="22" t="s">
        <v>194</v>
      </c>
      <c r="F66" s="22" t="s">
        <v>195</v>
      </c>
      <c r="G66" s="22">
        <v>5042237153</v>
      </c>
      <c r="H66" s="22" t="s">
        <v>56</v>
      </c>
      <c r="I66" s="22" t="s">
        <v>56</v>
      </c>
      <c r="J66" s="24">
        <v>44501</v>
      </c>
      <c r="K66" s="28">
        <v>0</v>
      </c>
      <c r="L66" s="22" t="s">
        <v>92</v>
      </c>
      <c r="M66" s="22" t="str">
        <f>UPPER(L66)</f>
        <v>DEPO PROBOLINGGO</v>
      </c>
      <c r="N66" s="38" t="s">
        <v>196</v>
      </c>
      <c r="O66" s="39">
        <v>44502</v>
      </c>
      <c r="P66" s="27" t="s">
        <v>60</v>
      </c>
      <c r="Q66" s="28">
        <v>0</v>
      </c>
      <c r="R66" s="23">
        <v>21102201362</v>
      </c>
      <c r="S66" s="22" t="s">
        <v>56</v>
      </c>
      <c r="T66" s="22">
        <v>6008135656</v>
      </c>
      <c r="U66" s="22">
        <v>0</v>
      </c>
      <c r="V66" s="28">
        <v>0</v>
      </c>
      <c r="W66" s="22">
        <v>0</v>
      </c>
      <c r="X66" s="29" t="s">
        <v>110</v>
      </c>
      <c r="Y66" s="22" t="s">
        <v>56</v>
      </c>
      <c r="Z66" s="30" t="s">
        <v>198</v>
      </c>
      <c r="AA66" s="31">
        <v>44501</v>
      </c>
      <c r="AB66" s="22">
        <v>0</v>
      </c>
      <c r="AC66" s="32">
        <v>5042240036</v>
      </c>
      <c r="AD66" s="43" t="s">
        <v>199</v>
      </c>
      <c r="AE66" s="44">
        <v>44518</v>
      </c>
      <c r="AF66" s="35" t="str">
        <f>VLOOKUP(G66,[6]TIV1!L:S,8,FALSE)</f>
        <v>8276895377</v>
      </c>
      <c r="AG66" s="35" t="str">
        <f>VLOOKUP(T66,[6]TIV1!L:S,8,FALSE)</f>
        <v>2050350312</v>
      </c>
      <c r="AH66" s="35" t="str">
        <f>VLOOKUP(AC66,[6]TIV1!L:S,8,FALSE)</f>
        <v>8276895965</v>
      </c>
      <c r="AI66" s="36">
        <f>VLOOKUP(A66&amp;P66,[6]HARGA!C:D,2,0)*Q66</f>
        <v>0</v>
      </c>
      <c r="AJ66" s="36">
        <f>VLOOKUP(A66&amp;P66,[6]HARGA!C:D,2,0)*W66</f>
        <v>0</v>
      </c>
      <c r="AK66" s="36">
        <f>VLOOKUP(A66&amp;P66,[6]HARGA!C:D,2,0)*AB66</f>
        <v>0</v>
      </c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V66" s="37"/>
      <c r="AW66" s="37"/>
      <c r="AX66" s="37"/>
      <c r="AY66" s="37"/>
      <c r="AZ66" s="37"/>
      <c r="BA66" s="37"/>
      <c r="BB66" s="37"/>
      <c r="BC66" s="37"/>
      <c r="BD66">
        <v>1</v>
      </c>
    </row>
    <row r="67" spans="1:56" hidden="1" x14ac:dyDescent="0.25">
      <c r="A67" s="22" t="s">
        <v>66</v>
      </c>
      <c r="B67" s="22" t="s">
        <v>52</v>
      </c>
      <c r="C67" s="23" t="s">
        <v>197</v>
      </c>
      <c r="D67" s="22" t="s">
        <v>193</v>
      </c>
      <c r="E67" s="22" t="s">
        <v>194</v>
      </c>
      <c r="F67" s="22" t="s">
        <v>195</v>
      </c>
      <c r="G67" s="22">
        <v>5042237153</v>
      </c>
      <c r="H67" s="22" t="s">
        <v>56</v>
      </c>
      <c r="I67" s="22" t="s">
        <v>56</v>
      </c>
      <c r="J67" s="24">
        <v>44501</v>
      </c>
      <c r="K67" s="28">
        <v>0</v>
      </c>
      <c r="L67" s="22" t="s">
        <v>92</v>
      </c>
      <c r="M67" s="22" t="str">
        <f>UPPER(L67)</f>
        <v>DEPO PROBOLINGGO</v>
      </c>
      <c r="N67" s="38" t="s">
        <v>196</v>
      </c>
      <c r="O67" s="39">
        <v>44502</v>
      </c>
      <c r="P67" s="27" t="s">
        <v>64</v>
      </c>
      <c r="Q67" s="28">
        <v>0</v>
      </c>
      <c r="R67" s="23">
        <v>21102201362</v>
      </c>
      <c r="S67" s="22" t="s">
        <v>56</v>
      </c>
      <c r="T67" s="22">
        <v>6008135656</v>
      </c>
      <c r="U67" s="22">
        <v>960</v>
      </c>
      <c r="V67" s="28">
        <v>0</v>
      </c>
      <c r="W67" s="22">
        <v>960</v>
      </c>
      <c r="X67" s="29" t="s">
        <v>110</v>
      </c>
      <c r="Y67" s="22" t="s">
        <v>56</v>
      </c>
      <c r="Z67" s="30" t="s">
        <v>198</v>
      </c>
      <c r="AA67" s="31">
        <v>44501</v>
      </c>
      <c r="AB67" s="22">
        <v>40</v>
      </c>
      <c r="AC67" s="32">
        <v>5042240036</v>
      </c>
      <c r="AD67" s="43" t="s">
        <v>199</v>
      </c>
      <c r="AE67" s="44">
        <v>44518</v>
      </c>
      <c r="AF67" s="35" t="str">
        <f>VLOOKUP(G67,[6]TIV1!L:S,8,FALSE)</f>
        <v>8276895377</v>
      </c>
      <c r="AG67" s="35" t="str">
        <f>VLOOKUP(T67,[6]TIV1!L:S,8,FALSE)</f>
        <v>2050350312</v>
      </c>
      <c r="AH67" s="35" t="str">
        <f>VLOOKUP(AC67,[6]TIV1!L:S,8,FALSE)</f>
        <v>8276895965</v>
      </c>
      <c r="AI67" s="36">
        <f>VLOOKUP(A67&amp;P67,[6]HARGA!C:D,2,0)*Q67</f>
        <v>0</v>
      </c>
      <c r="AJ67" s="36">
        <f>VLOOKUP(A67&amp;P67,[6]HARGA!C:D,2,0)*W67</f>
        <v>28800000</v>
      </c>
      <c r="AK67" s="36">
        <f>VLOOKUP(A67&amp;P67,[6]HARGA!C:D,2,0)*AB67</f>
        <v>1200000</v>
      </c>
      <c r="AL67" s="37"/>
      <c r="AM67" s="37"/>
      <c r="AN67" s="37"/>
      <c r="AO67" s="37"/>
      <c r="AP67" s="37"/>
      <c r="AQ67" s="37"/>
      <c r="AR67" s="37"/>
      <c r="AS67" s="37"/>
      <c r="AT67" s="37"/>
      <c r="AU67" s="37"/>
      <c r="AV67" s="37"/>
      <c r="AW67" s="37"/>
      <c r="AX67" s="37"/>
      <c r="AY67" s="37"/>
      <c r="AZ67" s="37"/>
      <c r="BA67" s="37"/>
      <c r="BB67" s="37"/>
      <c r="BC67" s="37"/>
      <c r="BD67">
        <v>1</v>
      </c>
    </row>
    <row r="68" spans="1:56" hidden="1" x14ac:dyDescent="0.25">
      <c r="A68" s="22" t="s">
        <v>66</v>
      </c>
      <c r="B68" s="22" t="s">
        <v>52</v>
      </c>
      <c r="C68" s="23" t="s">
        <v>197</v>
      </c>
      <c r="D68" s="22" t="s">
        <v>193</v>
      </c>
      <c r="E68" s="22" t="s">
        <v>194</v>
      </c>
      <c r="F68" s="22" t="s">
        <v>195</v>
      </c>
      <c r="G68" s="22">
        <v>5042237153</v>
      </c>
      <c r="H68" s="22" t="s">
        <v>56</v>
      </c>
      <c r="I68" s="22" t="s">
        <v>56</v>
      </c>
      <c r="J68" s="24">
        <v>44501</v>
      </c>
      <c r="K68" s="28">
        <v>0</v>
      </c>
      <c r="L68" s="22" t="s">
        <v>92</v>
      </c>
      <c r="M68" s="22" t="s">
        <v>92</v>
      </c>
      <c r="N68" s="38" t="s">
        <v>196</v>
      </c>
      <c r="O68" s="39">
        <v>44502</v>
      </c>
      <c r="P68" s="27" t="s">
        <v>65</v>
      </c>
      <c r="Q68" s="28">
        <v>0</v>
      </c>
      <c r="R68" s="23">
        <v>21102201362</v>
      </c>
      <c r="S68" s="22" t="s">
        <v>56</v>
      </c>
      <c r="T68" s="22">
        <v>6008135656</v>
      </c>
      <c r="U68" s="22">
        <v>20</v>
      </c>
      <c r="V68" s="28">
        <v>0</v>
      </c>
      <c r="W68" s="22">
        <v>20</v>
      </c>
      <c r="X68" s="29" t="s">
        <v>110</v>
      </c>
      <c r="Y68" s="22" t="s">
        <v>56</v>
      </c>
      <c r="Z68" s="30" t="s">
        <v>198</v>
      </c>
      <c r="AA68" s="31">
        <v>44501</v>
      </c>
      <c r="AB68" s="22">
        <v>0</v>
      </c>
      <c r="AC68" s="32">
        <v>5042240036</v>
      </c>
      <c r="AD68" s="43" t="s">
        <v>199</v>
      </c>
      <c r="AE68" s="44">
        <v>44518</v>
      </c>
      <c r="AF68" s="35" t="str">
        <f>VLOOKUP(G68,[6]TIV1!L:S,8,FALSE)</f>
        <v>8276895377</v>
      </c>
      <c r="AG68" s="35" t="str">
        <f>VLOOKUP(T68,[6]TIV1!L:S,8,FALSE)</f>
        <v>2050350312</v>
      </c>
      <c r="AH68" s="35" t="str">
        <f>VLOOKUP(AC68,[6]TIV1!L:S,8,FALSE)</f>
        <v>8276895965</v>
      </c>
      <c r="AI68" s="36">
        <f>VLOOKUP(A68&amp;P68,[6]HARGA!C:D,2,0)*Q68</f>
        <v>0</v>
      </c>
      <c r="AJ68" s="36">
        <f>VLOOKUP(A68&amp;P68,[6]HARGA!C:D,2,0)*W68</f>
        <v>0</v>
      </c>
      <c r="AK68" s="36">
        <f>VLOOKUP(A68&amp;P68,[6]HARGA!C:D,2,0)*AB68</f>
        <v>0</v>
      </c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V68" s="37"/>
      <c r="AW68" s="37"/>
      <c r="AX68" s="37"/>
      <c r="AY68" s="37"/>
      <c r="AZ68" s="37"/>
      <c r="BA68" s="37"/>
      <c r="BB68" s="37"/>
      <c r="BC68" s="37"/>
      <c r="BD68">
        <v>1</v>
      </c>
    </row>
    <row r="69" spans="1:56" hidden="1" x14ac:dyDescent="0.25">
      <c r="A69" s="22" t="s">
        <v>51</v>
      </c>
      <c r="B69" s="22" t="s">
        <v>52</v>
      </c>
      <c r="C69" s="23">
        <v>21102803819</v>
      </c>
      <c r="D69" s="22" t="s">
        <v>193</v>
      </c>
      <c r="E69" s="22" t="s">
        <v>200</v>
      </c>
      <c r="F69" s="22" t="s">
        <v>201</v>
      </c>
      <c r="G69" s="22">
        <v>5042244200</v>
      </c>
      <c r="H69" s="22" t="s">
        <v>56</v>
      </c>
      <c r="I69" s="22" t="s">
        <v>56</v>
      </c>
      <c r="J69" s="24">
        <v>44501</v>
      </c>
      <c r="K69" s="22">
        <v>1008</v>
      </c>
      <c r="L69" s="22" t="s">
        <v>92</v>
      </c>
      <c r="M69" s="22" t="str">
        <f t="shared" ref="M69:M81" si="0">UPPER(L69)</f>
        <v>DEPO PROBOLINGGO</v>
      </c>
      <c r="N69" s="38" t="s">
        <v>202</v>
      </c>
      <c r="O69" s="39">
        <v>44502</v>
      </c>
      <c r="P69" s="27" t="s">
        <v>60</v>
      </c>
      <c r="Q69" s="22">
        <v>1008</v>
      </c>
      <c r="R69" s="23">
        <v>21102101748</v>
      </c>
      <c r="S69" s="22" t="s">
        <v>56</v>
      </c>
      <c r="T69" s="40">
        <v>6008134997</v>
      </c>
      <c r="U69" s="22">
        <v>24</v>
      </c>
      <c r="V69" s="28">
        <v>0</v>
      </c>
      <c r="W69" s="22">
        <v>24</v>
      </c>
      <c r="X69" s="29" t="s">
        <v>203</v>
      </c>
      <c r="Y69" s="22" t="s">
        <v>56</v>
      </c>
      <c r="Z69" s="30" t="s">
        <v>204</v>
      </c>
      <c r="AA69" s="31">
        <v>44499</v>
      </c>
      <c r="AB69" s="22">
        <v>0</v>
      </c>
      <c r="AC69" s="40">
        <v>5042242459</v>
      </c>
      <c r="AD69" s="43" t="s">
        <v>205</v>
      </c>
      <c r="AE69" s="44">
        <v>44523</v>
      </c>
      <c r="AF69" s="35" t="str">
        <f>VLOOKUP(G69,[6]TIV1!L:S,8,FALSE)</f>
        <v>8276895377</v>
      </c>
      <c r="AG69" s="35" t="str">
        <f>VLOOKUP(T69,[6]TIV1!L:S,8,FALSE)</f>
        <v>2050350281</v>
      </c>
      <c r="AH69" s="35" t="str">
        <f>VLOOKUP(AC69,[6]TIV1!L:S,8,FALSE)</f>
        <v>8276895377</v>
      </c>
      <c r="AI69" s="36">
        <f>VLOOKUP(A69&amp;P69,[6]HARGA!C:D,2,0)*Q69</f>
        <v>9928800</v>
      </c>
      <c r="AJ69" s="36">
        <f>VLOOKUP(A69&amp;P69,[6]HARGA!C:D,2,0)*W69</f>
        <v>236400</v>
      </c>
      <c r="AK69" s="36">
        <f>VLOOKUP(A69&amp;P69,[6]HARGA!C:D,2,0)*AB69</f>
        <v>0</v>
      </c>
      <c r="AL69" s="37"/>
      <c r="AM69" s="37"/>
      <c r="AN69" s="37"/>
      <c r="AO69" s="37"/>
      <c r="AP69" s="37"/>
      <c r="AQ69" s="37"/>
      <c r="AR69" s="37"/>
      <c r="AS69" s="37"/>
      <c r="AT69" s="37"/>
      <c r="AU69" s="37"/>
      <c r="AV69" s="37"/>
      <c r="AW69" s="37"/>
      <c r="AX69" s="37"/>
      <c r="AY69" s="37"/>
      <c r="AZ69" s="37"/>
      <c r="BA69" s="37"/>
      <c r="BB69" s="37"/>
      <c r="BC69" s="37"/>
      <c r="BD69">
        <v>1</v>
      </c>
    </row>
    <row r="70" spans="1:56" hidden="1" x14ac:dyDescent="0.25">
      <c r="A70" s="22" t="s">
        <v>51</v>
      </c>
      <c r="B70" s="22" t="s">
        <v>52</v>
      </c>
      <c r="C70" s="23">
        <v>21102803819</v>
      </c>
      <c r="D70" s="22" t="s">
        <v>193</v>
      </c>
      <c r="E70" s="22" t="s">
        <v>200</v>
      </c>
      <c r="F70" s="22" t="s">
        <v>201</v>
      </c>
      <c r="G70" s="22">
        <v>5042244200</v>
      </c>
      <c r="H70" s="22" t="s">
        <v>56</v>
      </c>
      <c r="I70" s="22" t="s">
        <v>56</v>
      </c>
      <c r="J70" s="24">
        <v>44501</v>
      </c>
      <c r="K70" s="22">
        <v>1008</v>
      </c>
      <c r="L70" s="22" t="s">
        <v>92</v>
      </c>
      <c r="M70" s="22" t="str">
        <f t="shared" si="0"/>
        <v>DEPO PROBOLINGGO</v>
      </c>
      <c r="N70" s="38" t="s">
        <v>202</v>
      </c>
      <c r="O70" s="39">
        <v>44502</v>
      </c>
      <c r="P70" s="27" t="s">
        <v>64</v>
      </c>
      <c r="Q70" s="22">
        <v>1008</v>
      </c>
      <c r="R70" s="23">
        <v>21102101748</v>
      </c>
      <c r="S70" s="22" t="s">
        <v>56</v>
      </c>
      <c r="T70" s="40">
        <v>6008134997</v>
      </c>
      <c r="U70" s="22">
        <v>1020</v>
      </c>
      <c r="V70" s="28">
        <v>0</v>
      </c>
      <c r="W70" s="22">
        <v>1020</v>
      </c>
      <c r="X70" s="29" t="s">
        <v>203</v>
      </c>
      <c r="Y70" s="22" t="s">
        <v>56</v>
      </c>
      <c r="Z70" s="30" t="s">
        <v>204</v>
      </c>
      <c r="AA70" s="31">
        <v>44499</v>
      </c>
      <c r="AB70" s="22">
        <v>70</v>
      </c>
      <c r="AC70" s="40">
        <v>5042242459</v>
      </c>
      <c r="AD70" s="43" t="s">
        <v>205</v>
      </c>
      <c r="AE70" s="44">
        <v>44523</v>
      </c>
      <c r="AF70" s="35" t="str">
        <f>VLOOKUP(G70,[6]TIV1!L:S,8,FALSE)</f>
        <v>8276895377</v>
      </c>
      <c r="AG70" s="35" t="str">
        <f>VLOOKUP(T70,[6]TIV1!L:S,8,FALSE)</f>
        <v>2050350281</v>
      </c>
      <c r="AH70" s="35" t="str">
        <f>VLOOKUP(AC70,[6]TIV1!L:S,8,FALSE)</f>
        <v>8276895377</v>
      </c>
      <c r="AI70" s="36">
        <f>VLOOKUP(A70&amp;P70,[6]HARGA!C:D,2,0)*Q70</f>
        <v>30240000</v>
      </c>
      <c r="AJ70" s="36">
        <f>VLOOKUP(A70&amp;P70,[6]HARGA!C:D,2,0)*W70</f>
        <v>30600000</v>
      </c>
      <c r="AK70" s="36">
        <f>VLOOKUP(A70&amp;P70,[6]HARGA!C:D,2,0)*AB70</f>
        <v>2100000</v>
      </c>
      <c r="AL70" s="37"/>
      <c r="AM70" s="37"/>
      <c r="AN70" s="37"/>
      <c r="AO70" s="37"/>
      <c r="AP70" s="37"/>
      <c r="AQ70" s="37"/>
      <c r="AR70" s="37"/>
      <c r="AS70" s="37"/>
      <c r="AT70" s="37"/>
      <c r="AU70" s="37"/>
      <c r="AV70" s="37"/>
      <c r="AW70" s="37"/>
      <c r="AX70" s="37"/>
      <c r="AY70" s="37"/>
      <c r="AZ70" s="37"/>
      <c r="BA70" s="37"/>
      <c r="BB70" s="37"/>
      <c r="BC70" s="37"/>
      <c r="BD70">
        <v>1</v>
      </c>
    </row>
    <row r="71" spans="1:56" hidden="1" x14ac:dyDescent="0.25">
      <c r="A71" s="22" t="s">
        <v>51</v>
      </c>
      <c r="B71" s="22" t="s">
        <v>52</v>
      </c>
      <c r="C71" s="23">
        <v>21102803822</v>
      </c>
      <c r="D71" s="22" t="s">
        <v>193</v>
      </c>
      <c r="E71" s="22" t="s">
        <v>206</v>
      </c>
      <c r="F71" s="22" t="s">
        <v>207</v>
      </c>
      <c r="G71" s="22">
        <v>5042235986</v>
      </c>
      <c r="H71" s="22" t="s">
        <v>56</v>
      </c>
      <c r="I71" s="22" t="s">
        <v>56</v>
      </c>
      <c r="J71" s="24">
        <v>44501</v>
      </c>
      <c r="K71" s="22">
        <v>1008</v>
      </c>
      <c r="L71" s="22" t="s">
        <v>208</v>
      </c>
      <c r="M71" s="22" t="str">
        <f t="shared" si="0"/>
        <v>DEPO PAITON</v>
      </c>
      <c r="N71" s="38" t="s">
        <v>209</v>
      </c>
      <c r="O71" s="39">
        <v>44502</v>
      </c>
      <c r="P71" s="27" t="s">
        <v>60</v>
      </c>
      <c r="Q71" s="22">
        <v>1008</v>
      </c>
      <c r="R71" s="23">
        <v>21102101753</v>
      </c>
      <c r="S71" s="22" t="s">
        <v>56</v>
      </c>
      <c r="T71" s="40">
        <v>6008133101</v>
      </c>
      <c r="U71" s="22">
        <v>30</v>
      </c>
      <c r="V71" s="28">
        <v>0</v>
      </c>
      <c r="W71" s="22">
        <v>30</v>
      </c>
      <c r="X71" s="29" t="s">
        <v>203</v>
      </c>
      <c r="Y71" s="22" t="s">
        <v>56</v>
      </c>
      <c r="Z71" s="30" t="s">
        <v>210</v>
      </c>
      <c r="AA71" s="31">
        <v>44499</v>
      </c>
      <c r="AB71" s="22">
        <v>0</v>
      </c>
      <c r="AC71" s="40">
        <v>5042241285</v>
      </c>
      <c r="AD71" s="43" t="s">
        <v>211</v>
      </c>
      <c r="AE71" s="44">
        <v>44518</v>
      </c>
      <c r="AF71" s="35" t="str">
        <f>VLOOKUP(G71,[6]TIV1!L:S,8,FALSE)</f>
        <v>8276895377</v>
      </c>
      <c r="AG71" s="35" t="str">
        <f>VLOOKUP(T71,[6]TIV1!L:S,8,FALSE)</f>
        <v>2050350281</v>
      </c>
      <c r="AH71" s="35" t="str">
        <f>VLOOKUP(AC71,[6]TIV1!L:S,8,FALSE)</f>
        <v>8276895377</v>
      </c>
      <c r="AI71" s="36">
        <f>VLOOKUP(A71&amp;P71,[6]HARGA!C:D,2,0)*Q71</f>
        <v>9928800</v>
      </c>
      <c r="AJ71" s="36">
        <f>VLOOKUP(A71&amp;P71,[6]HARGA!C:D,2,0)*W71</f>
        <v>295500</v>
      </c>
      <c r="AK71" s="36">
        <f>VLOOKUP(A71&amp;P71,[6]HARGA!C:D,2,0)*AB71</f>
        <v>0</v>
      </c>
      <c r="AL71" s="37"/>
      <c r="AM71" s="37"/>
      <c r="AN71" s="37"/>
      <c r="AO71" s="37"/>
      <c r="AP71" s="37"/>
      <c r="AQ71" s="37"/>
      <c r="AR71" s="37"/>
      <c r="AS71" s="37"/>
      <c r="AT71" s="37"/>
      <c r="AU71" s="37"/>
      <c r="AV71" s="37"/>
      <c r="AW71" s="37"/>
      <c r="AX71" s="37"/>
      <c r="AY71" s="37"/>
      <c r="AZ71" s="37"/>
      <c r="BA71" s="37"/>
      <c r="BB71" s="37"/>
      <c r="BC71" s="37"/>
      <c r="BD71">
        <v>1</v>
      </c>
    </row>
    <row r="72" spans="1:56" hidden="1" x14ac:dyDescent="0.25">
      <c r="A72" s="22" t="s">
        <v>51</v>
      </c>
      <c r="B72" s="22" t="s">
        <v>52</v>
      </c>
      <c r="C72" s="23">
        <v>21102803822</v>
      </c>
      <c r="D72" s="22" t="s">
        <v>193</v>
      </c>
      <c r="E72" s="22" t="s">
        <v>206</v>
      </c>
      <c r="F72" s="22" t="s">
        <v>207</v>
      </c>
      <c r="G72" s="22">
        <v>5042235986</v>
      </c>
      <c r="H72" s="22" t="s">
        <v>56</v>
      </c>
      <c r="I72" s="22" t="s">
        <v>56</v>
      </c>
      <c r="J72" s="24">
        <v>44501</v>
      </c>
      <c r="K72" s="22">
        <v>1008</v>
      </c>
      <c r="L72" s="22" t="s">
        <v>208</v>
      </c>
      <c r="M72" s="22" t="str">
        <f t="shared" si="0"/>
        <v>DEPO PAITON</v>
      </c>
      <c r="N72" s="38" t="s">
        <v>209</v>
      </c>
      <c r="O72" s="39">
        <v>44502</v>
      </c>
      <c r="P72" s="27" t="s">
        <v>64</v>
      </c>
      <c r="Q72" s="22">
        <v>1008</v>
      </c>
      <c r="R72" s="23">
        <v>21102101753</v>
      </c>
      <c r="S72" s="22" t="s">
        <v>56</v>
      </c>
      <c r="T72" s="40">
        <v>6008133101</v>
      </c>
      <c r="U72" s="22">
        <v>1108</v>
      </c>
      <c r="V72" s="28">
        <v>0</v>
      </c>
      <c r="W72" s="22">
        <v>1108</v>
      </c>
      <c r="X72" s="29" t="s">
        <v>203</v>
      </c>
      <c r="Y72" s="22" t="s">
        <v>56</v>
      </c>
      <c r="Z72" s="30" t="s">
        <v>210</v>
      </c>
      <c r="AA72" s="31">
        <v>44499</v>
      </c>
      <c r="AB72" s="22">
        <v>68</v>
      </c>
      <c r="AC72" s="40">
        <v>5042241285</v>
      </c>
      <c r="AD72" s="43" t="s">
        <v>211</v>
      </c>
      <c r="AE72" s="44">
        <v>44518</v>
      </c>
      <c r="AF72" s="35" t="str">
        <f>VLOOKUP(G72,[6]TIV1!L:S,8,FALSE)</f>
        <v>8276895377</v>
      </c>
      <c r="AG72" s="35" t="str">
        <f>VLOOKUP(T72,[6]TIV1!L:S,8,FALSE)</f>
        <v>2050350281</v>
      </c>
      <c r="AH72" s="35" t="str">
        <f>VLOOKUP(AC72,[6]TIV1!L:S,8,FALSE)</f>
        <v>8276895377</v>
      </c>
      <c r="AI72" s="36">
        <f>VLOOKUP(A72&amp;P72,[6]HARGA!C:D,2,0)*Q72</f>
        <v>30240000</v>
      </c>
      <c r="AJ72" s="36">
        <f>VLOOKUP(A72&amp;P72,[6]HARGA!C:D,2,0)*W72</f>
        <v>33240000</v>
      </c>
      <c r="AK72" s="36">
        <f>VLOOKUP(A72&amp;P72,[6]HARGA!C:D,2,0)*AB72</f>
        <v>2040000</v>
      </c>
      <c r="AL72" s="37"/>
      <c r="AM72" s="37"/>
      <c r="AN72" s="37"/>
      <c r="AO72" s="37"/>
      <c r="AP72" s="37"/>
      <c r="AQ72" s="37"/>
      <c r="AR72" s="37"/>
      <c r="AS72" s="37"/>
      <c r="AT72" s="37"/>
      <c r="AU72" s="37"/>
      <c r="AV72" s="37"/>
      <c r="AW72" s="37"/>
      <c r="AX72" s="37"/>
      <c r="AY72" s="37"/>
      <c r="AZ72" s="37"/>
      <c r="BA72" s="37"/>
      <c r="BB72" s="37"/>
      <c r="BC72" s="37"/>
      <c r="BD72">
        <v>1</v>
      </c>
    </row>
    <row r="73" spans="1:56" hidden="1" x14ac:dyDescent="0.25">
      <c r="A73" s="22" t="s">
        <v>51</v>
      </c>
      <c r="B73" s="22" t="s">
        <v>52</v>
      </c>
      <c r="C73" s="23">
        <v>21102803824</v>
      </c>
      <c r="D73" s="22" t="s">
        <v>193</v>
      </c>
      <c r="E73" s="22" t="s">
        <v>212</v>
      </c>
      <c r="F73" s="22" t="s">
        <v>213</v>
      </c>
      <c r="G73" s="22">
        <v>5042167543</v>
      </c>
      <c r="H73" s="22" t="s">
        <v>56</v>
      </c>
      <c r="I73" s="22" t="s">
        <v>56</v>
      </c>
      <c r="J73" s="24">
        <v>44501</v>
      </c>
      <c r="K73" s="22">
        <v>1344</v>
      </c>
      <c r="L73" s="22" t="s">
        <v>171</v>
      </c>
      <c r="M73" s="22" t="str">
        <f t="shared" si="0"/>
        <v>DEPO SUKOREJO</v>
      </c>
      <c r="N73" s="38" t="s">
        <v>214</v>
      </c>
      <c r="O73" s="39">
        <v>44502</v>
      </c>
      <c r="P73" s="27" t="s">
        <v>60</v>
      </c>
      <c r="Q73" s="22">
        <v>1344</v>
      </c>
      <c r="R73" s="28" t="s">
        <v>56</v>
      </c>
      <c r="S73" s="22" t="s">
        <v>56</v>
      </c>
      <c r="T73" s="28" t="s">
        <v>56</v>
      </c>
      <c r="U73" s="28">
        <v>0</v>
      </c>
      <c r="V73" s="28">
        <v>0</v>
      </c>
      <c r="W73" s="28">
        <v>0</v>
      </c>
      <c r="X73" s="28" t="s">
        <v>56</v>
      </c>
      <c r="Y73" s="22" t="s">
        <v>56</v>
      </c>
      <c r="Z73" s="45" t="s">
        <v>56</v>
      </c>
      <c r="AA73" s="45" t="s">
        <v>56</v>
      </c>
      <c r="AB73" s="28">
        <v>0</v>
      </c>
      <c r="AC73" s="28" t="s">
        <v>56</v>
      </c>
      <c r="AD73" s="46" t="s">
        <v>56</v>
      </c>
      <c r="AE73" s="47" t="s">
        <v>56</v>
      </c>
      <c r="AF73" s="35" t="str">
        <f>VLOOKUP(G73,[6]TIV1!L:S,8,FALSE)</f>
        <v>8276895377</v>
      </c>
      <c r="AG73" s="35" t="e">
        <f>VLOOKUP(T73,[6]TIV1!L:S,8,FALSE)</f>
        <v>#N/A</v>
      </c>
      <c r="AH73" s="35" t="e">
        <f>VLOOKUP(AC73,[6]TIV1!L:S,8,FALSE)</f>
        <v>#N/A</v>
      </c>
      <c r="AI73" s="36">
        <f>VLOOKUP(A73&amp;P73,[6]HARGA!C:D,2,0)*Q73</f>
        <v>13238400</v>
      </c>
      <c r="AJ73" s="36">
        <f>VLOOKUP(A73&amp;P73,[6]HARGA!C:D,2,0)*W73</f>
        <v>0</v>
      </c>
      <c r="AK73" s="36">
        <f>VLOOKUP(A73&amp;P73,[6]HARGA!C:D,2,0)*AB73</f>
        <v>0</v>
      </c>
      <c r="AL73" s="37"/>
      <c r="AM73" s="37"/>
      <c r="AN73" s="37"/>
      <c r="AO73" s="37"/>
      <c r="AP73" s="37"/>
      <c r="AQ73" s="37"/>
      <c r="AR73" s="37"/>
      <c r="AS73" s="37"/>
      <c r="AT73" s="37"/>
      <c r="AU73" s="37"/>
      <c r="AV73" s="37"/>
      <c r="AW73" s="37"/>
      <c r="AX73" s="37"/>
      <c r="AY73" s="37"/>
      <c r="AZ73" s="37"/>
      <c r="BA73" s="37"/>
      <c r="BB73" s="37"/>
      <c r="BC73" s="37"/>
      <c r="BD73">
        <v>1</v>
      </c>
    </row>
    <row r="74" spans="1:56" hidden="1" x14ac:dyDescent="0.25">
      <c r="A74" s="22" t="s">
        <v>51</v>
      </c>
      <c r="B74" s="22" t="s">
        <v>52</v>
      </c>
      <c r="C74" s="23">
        <v>21102803824</v>
      </c>
      <c r="D74" s="22" t="s">
        <v>193</v>
      </c>
      <c r="E74" s="22" t="s">
        <v>212</v>
      </c>
      <c r="F74" s="22" t="s">
        <v>213</v>
      </c>
      <c r="G74" s="22">
        <v>5042167543</v>
      </c>
      <c r="H74" s="22" t="s">
        <v>56</v>
      </c>
      <c r="I74" s="22" t="s">
        <v>56</v>
      </c>
      <c r="J74" s="24">
        <v>44501</v>
      </c>
      <c r="K74" s="22">
        <v>1344</v>
      </c>
      <c r="L74" s="22" t="s">
        <v>171</v>
      </c>
      <c r="M74" s="22" t="str">
        <f t="shared" si="0"/>
        <v>DEPO SUKOREJO</v>
      </c>
      <c r="N74" s="38" t="s">
        <v>214</v>
      </c>
      <c r="O74" s="39">
        <v>44502</v>
      </c>
      <c r="P74" s="27" t="s">
        <v>64</v>
      </c>
      <c r="Q74" s="22">
        <v>1344</v>
      </c>
      <c r="R74" s="28" t="s">
        <v>56</v>
      </c>
      <c r="S74" s="22" t="s">
        <v>56</v>
      </c>
      <c r="T74" s="28" t="s">
        <v>56</v>
      </c>
      <c r="U74" s="28">
        <v>0</v>
      </c>
      <c r="V74" s="28">
        <v>0</v>
      </c>
      <c r="W74" s="28">
        <v>0</v>
      </c>
      <c r="X74" s="28" t="s">
        <v>56</v>
      </c>
      <c r="Y74" s="22" t="s">
        <v>56</v>
      </c>
      <c r="Z74" s="45" t="s">
        <v>56</v>
      </c>
      <c r="AA74" s="45" t="s">
        <v>56</v>
      </c>
      <c r="AB74" s="28">
        <v>0</v>
      </c>
      <c r="AC74" s="28" t="s">
        <v>56</v>
      </c>
      <c r="AD74" s="46" t="s">
        <v>56</v>
      </c>
      <c r="AE74" s="47" t="s">
        <v>56</v>
      </c>
      <c r="AF74" s="35" t="str">
        <f>VLOOKUP(G74,[6]TIV1!L:S,8,FALSE)</f>
        <v>8276895377</v>
      </c>
      <c r="AG74" s="35" t="e">
        <f>VLOOKUP(T74,[6]TIV1!L:S,8,FALSE)</f>
        <v>#N/A</v>
      </c>
      <c r="AH74" s="35" t="e">
        <f>VLOOKUP(AC74,[6]TIV1!L:S,8,FALSE)</f>
        <v>#N/A</v>
      </c>
      <c r="AI74" s="36">
        <f>VLOOKUP(A74&amp;P74,[6]HARGA!C:D,2,0)*Q74</f>
        <v>40320000</v>
      </c>
      <c r="AJ74" s="36">
        <f>VLOOKUP(A74&amp;P74,[6]HARGA!C:D,2,0)*W74</f>
        <v>0</v>
      </c>
      <c r="AK74" s="36">
        <f>VLOOKUP(A74&amp;P74,[6]HARGA!C:D,2,0)*AB74</f>
        <v>0</v>
      </c>
      <c r="AL74" s="37"/>
      <c r="AM74" s="37"/>
      <c r="AN74" s="37"/>
      <c r="AO74" s="37"/>
      <c r="AP74" s="37"/>
      <c r="AQ74" s="37"/>
      <c r="AR74" s="37"/>
      <c r="AS74" s="37"/>
      <c r="AT74" s="37"/>
      <c r="AU74" s="37"/>
      <c r="AV74" s="37"/>
      <c r="AW74" s="37"/>
      <c r="AX74" s="37"/>
      <c r="AY74" s="37"/>
      <c r="AZ74" s="37"/>
      <c r="BA74" s="37"/>
      <c r="BB74" s="37"/>
      <c r="BC74" s="37"/>
      <c r="BD74">
        <v>1</v>
      </c>
    </row>
    <row r="75" spans="1:56" hidden="1" x14ac:dyDescent="0.25">
      <c r="A75" s="22" t="s">
        <v>66</v>
      </c>
      <c r="B75" s="22" t="s">
        <v>52</v>
      </c>
      <c r="C75" s="23" t="s">
        <v>215</v>
      </c>
      <c r="D75" s="22" t="s">
        <v>193</v>
      </c>
      <c r="E75" s="22" t="s">
        <v>212</v>
      </c>
      <c r="F75" s="22" t="s">
        <v>213</v>
      </c>
      <c r="G75" s="22">
        <v>5042167543</v>
      </c>
      <c r="H75" s="22" t="s">
        <v>56</v>
      </c>
      <c r="I75" s="22" t="s">
        <v>56</v>
      </c>
      <c r="J75" s="24">
        <v>44501</v>
      </c>
      <c r="K75" s="28">
        <v>0</v>
      </c>
      <c r="L75" s="22" t="s">
        <v>171</v>
      </c>
      <c r="M75" s="22" t="str">
        <f t="shared" si="0"/>
        <v>DEPO SUKOREJO</v>
      </c>
      <c r="N75" s="38" t="s">
        <v>214</v>
      </c>
      <c r="O75" s="39">
        <v>44502</v>
      </c>
      <c r="P75" s="27" t="s">
        <v>60</v>
      </c>
      <c r="Q75" s="28">
        <v>0</v>
      </c>
      <c r="R75" s="23">
        <v>21102201366</v>
      </c>
      <c r="S75" s="22" t="s">
        <v>56</v>
      </c>
      <c r="T75" s="22">
        <v>6008134342</v>
      </c>
      <c r="U75" s="22">
        <v>36</v>
      </c>
      <c r="V75" s="28">
        <v>0</v>
      </c>
      <c r="W75" s="22">
        <v>36</v>
      </c>
      <c r="X75" s="29" t="s">
        <v>72</v>
      </c>
      <c r="Y75" s="22" t="s">
        <v>56</v>
      </c>
      <c r="Z75" s="30" t="s">
        <v>216</v>
      </c>
      <c r="AA75" s="31">
        <v>44501</v>
      </c>
      <c r="AB75" s="22">
        <v>6</v>
      </c>
      <c r="AC75" s="32">
        <v>5042244080</v>
      </c>
      <c r="AD75" s="33" t="s">
        <v>217</v>
      </c>
      <c r="AE75" s="34">
        <v>44508</v>
      </c>
      <c r="AF75" s="35" t="str">
        <f>VLOOKUP(G75,[6]TIV1!L:S,8,FALSE)</f>
        <v>8276895377</v>
      </c>
      <c r="AG75" s="35" t="str">
        <f>VLOOKUP(T75,[6]TIV1!L:S,8,FALSE)</f>
        <v>2050350312</v>
      </c>
      <c r="AH75" s="35" t="str">
        <f>VLOOKUP(AC75,[6]TIV1!L:S,8,FALSE)</f>
        <v>8276895965</v>
      </c>
      <c r="AI75" s="36">
        <f>VLOOKUP(A75&amp;P75,[6]HARGA!C:D,2,0)*Q75</f>
        <v>0</v>
      </c>
      <c r="AJ75" s="36">
        <f>VLOOKUP(A75&amp;P75,[6]HARGA!C:D,2,0)*W75</f>
        <v>354600</v>
      </c>
      <c r="AK75" s="36">
        <f>VLOOKUP(A75&amp;P75,[6]HARGA!C:D,2,0)*AB75</f>
        <v>59100</v>
      </c>
      <c r="AL75" s="37"/>
      <c r="AM75" s="37"/>
      <c r="AN75" s="37"/>
      <c r="AO75" s="37"/>
      <c r="AP75" s="37"/>
      <c r="AQ75" s="37"/>
      <c r="AR75" s="37"/>
      <c r="AS75" s="37"/>
      <c r="AT75" s="37"/>
      <c r="AU75" s="37"/>
      <c r="AV75" s="37"/>
      <c r="AW75" s="37"/>
      <c r="AX75" s="37"/>
      <c r="AY75" s="37"/>
      <c r="AZ75" s="37"/>
      <c r="BA75" s="37"/>
      <c r="BB75" s="37"/>
      <c r="BC75" s="37"/>
      <c r="BD75">
        <v>1</v>
      </c>
    </row>
    <row r="76" spans="1:56" hidden="1" x14ac:dyDescent="0.25">
      <c r="A76" s="22" t="s">
        <v>66</v>
      </c>
      <c r="B76" s="22" t="s">
        <v>52</v>
      </c>
      <c r="C76" s="23" t="s">
        <v>215</v>
      </c>
      <c r="D76" s="22" t="s">
        <v>193</v>
      </c>
      <c r="E76" s="22" t="s">
        <v>212</v>
      </c>
      <c r="F76" s="22" t="s">
        <v>213</v>
      </c>
      <c r="G76" s="22">
        <v>5042167543</v>
      </c>
      <c r="H76" s="22" t="s">
        <v>56</v>
      </c>
      <c r="I76" s="22" t="s">
        <v>56</v>
      </c>
      <c r="J76" s="24">
        <v>44501</v>
      </c>
      <c r="K76" s="28">
        <v>0</v>
      </c>
      <c r="L76" s="22" t="s">
        <v>171</v>
      </c>
      <c r="M76" s="22" t="str">
        <f t="shared" si="0"/>
        <v>DEPO SUKOREJO</v>
      </c>
      <c r="N76" s="38" t="s">
        <v>214</v>
      </c>
      <c r="O76" s="39">
        <v>44502</v>
      </c>
      <c r="P76" s="27" t="s">
        <v>64</v>
      </c>
      <c r="Q76" s="28">
        <v>0</v>
      </c>
      <c r="R76" s="23">
        <v>21102201366</v>
      </c>
      <c r="S76" s="22" t="s">
        <v>56</v>
      </c>
      <c r="T76" s="22">
        <v>6008134342</v>
      </c>
      <c r="U76" s="22">
        <v>1344</v>
      </c>
      <c r="V76" s="28">
        <v>0</v>
      </c>
      <c r="W76" s="22">
        <v>1344</v>
      </c>
      <c r="X76" s="29" t="s">
        <v>72</v>
      </c>
      <c r="Y76" s="22" t="s">
        <v>56</v>
      </c>
      <c r="Z76" s="30" t="s">
        <v>216</v>
      </c>
      <c r="AA76" s="31">
        <v>44501</v>
      </c>
      <c r="AB76" s="22">
        <v>80</v>
      </c>
      <c r="AC76" s="32">
        <v>5042244080</v>
      </c>
      <c r="AD76" s="33" t="s">
        <v>217</v>
      </c>
      <c r="AE76" s="34">
        <v>44508</v>
      </c>
      <c r="AF76" s="35" t="str">
        <f>VLOOKUP(G76,[6]TIV1!L:S,8,FALSE)</f>
        <v>8276895377</v>
      </c>
      <c r="AG76" s="35" t="str">
        <f>VLOOKUP(T76,[6]TIV1!L:S,8,FALSE)</f>
        <v>2050350312</v>
      </c>
      <c r="AH76" s="35" t="str">
        <f>VLOOKUP(AC76,[6]TIV1!L:S,8,FALSE)</f>
        <v>8276895965</v>
      </c>
      <c r="AI76" s="36">
        <f>VLOOKUP(A76&amp;P76,[6]HARGA!C:D,2,0)*Q76</f>
        <v>0</v>
      </c>
      <c r="AJ76" s="36">
        <f>VLOOKUP(A76&amp;P76,[6]HARGA!C:D,2,0)*W76</f>
        <v>40320000</v>
      </c>
      <c r="AK76" s="36">
        <f>VLOOKUP(A76&amp;P76,[6]HARGA!C:D,2,0)*AB76</f>
        <v>2400000</v>
      </c>
      <c r="AL76" s="37"/>
      <c r="AM76" s="37"/>
      <c r="AN76" s="37"/>
      <c r="AO76" s="37"/>
      <c r="AP76" s="37"/>
      <c r="AQ76" s="37"/>
      <c r="AR76" s="37"/>
      <c r="AS76" s="37"/>
      <c r="AT76" s="37"/>
      <c r="AU76" s="37"/>
      <c r="AV76" s="37"/>
      <c r="AW76" s="37"/>
      <c r="AX76" s="37"/>
      <c r="AY76" s="37"/>
      <c r="AZ76" s="37"/>
      <c r="BA76" s="37"/>
      <c r="BB76" s="37"/>
      <c r="BC76" s="37"/>
      <c r="BD76">
        <v>1</v>
      </c>
    </row>
    <row r="77" spans="1:56" x14ac:dyDescent="0.25">
      <c r="A77" s="22" t="s">
        <v>51</v>
      </c>
      <c r="B77" s="22" t="s">
        <v>52</v>
      </c>
      <c r="C77" s="23">
        <v>21102803828</v>
      </c>
      <c r="D77" s="22" t="s">
        <v>193</v>
      </c>
      <c r="E77" s="22" t="s">
        <v>218</v>
      </c>
      <c r="F77" s="22" t="s">
        <v>219</v>
      </c>
      <c r="G77" s="22">
        <v>5042241927</v>
      </c>
      <c r="H77" s="22" t="s">
        <v>56</v>
      </c>
      <c r="I77" s="22" t="s">
        <v>56</v>
      </c>
      <c r="J77" s="24">
        <v>44501</v>
      </c>
      <c r="K77" s="22">
        <v>1104</v>
      </c>
      <c r="L77" s="22" t="s">
        <v>58</v>
      </c>
      <c r="M77" s="22" t="str">
        <f t="shared" si="0"/>
        <v>DEPO PASURUAN</v>
      </c>
      <c r="N77" s="38" t="s">
        <v>220</v>
      </c>
      <c r="O77" s="39">
        <v>44502</v>
      </c>
      <c r="P77" s="27" t="s">
        <v>60</v>
      </c>
      <c r="Q77" s="22">
        <v>1104</v>
      </c>
      <c r="R77" s="28" t="s">
        <v>56</v>
      </c>
      <c r="S77" s="22" t="s">
        <v>56</v>
      </c>
      <c r="T77" s="28" t="s">
        <v>56</v>
      </c>
      <c r="U77" s="28">
        <v>0</v>
      </c>
      <c r="V77" s="28">
        <v>0</v>
      </c>
      <c r="W77" s="28">
        <v>0</v>
      </c>
      <c r="X77" s="28" t="s">
        <v>56</v>
      </c>
      <c r="Y77" s="22" t="s">
        <v>56</v>
      </c>
      <c r="Z77" s="45" t="s">
        <v>56</v>
      </c>
      <c r="AA77" s="45" t="s">
        <v>56</v>
      </c>
      <c r="AB77" s="28">
        <v>0</v>
      </c>
      <c r="AC77" s="28" t="s">
        <v>56</v>
      </c>
      <c r="AD77" s="46" t="s">
        <v>56</v>
      </c>
      <c r="AE77" s="47" t="s">
        <v>56</v>
      </c>
      <c r="AF77" s="35" t="str">
        <f>VLOOKUP(G77,[6]TIV1!L:S,8,FALSE)</f>
        <v>8276895377</v>
      </c>
      <c r="AG77" s="35" t="e">
        <f>VLOOKUP(T77,[6]TIV1!L:S,8,FALSE)</f>
        <v>#N/A</v>
      </c>
      <c r="AH77" s="35" t="e">
        <f>VLOOKUP(AC77,[6]TIV1!L:S,8,FALSE)</f>
        <v>#N/A</v>
      </c>
      <c r="AI77" s="36">
        <f>VLOOKUP(A77&amp;P77,[6]HARGA!C:D,2,0)*Q77</f>
        <v>10874400</v>
      </c>
      <c r="AJ77" s="36">
        <f>VLOOKUP(A77&amp;P77,[6]HARGA!C:D,2,0)*W77</f>
        <v>0</v>
      </c>
      <c r="AK77" s="36">
        <f>VLOOKUP(A77&amp;P77,[6]HARGA!C:D,2,0)*AB77</f>
        <v>0</v>
      </c>
      <c r="AL77" s="37"/>
      <c r="AM77" s="37"/>
      <c r="AN77" s="37"/>
      <c r="AO77" s="37"/>
      <c r="AP77" s="37"/>
      <c r="AQ77" s="37"/>
      <c r="AR77" s="37"/>
      <c r="AS77" s="37"/>
      <c r="AT77" s="37"/>
      <c r="AU77" s="37"/>
      <c r="AV77" s="37"/>
      <c r="AW77" s="37"/>
      <c r="AX77" s="37"/>
      <c r="AY77" s="37"/>
      <c r="AZ77" s="37"/>
      <c r="BA77" s="37"/>
      <c r="BB77" s="37"/>
      <c r="BC77" s="37"/>
      <c r="BD77">
        <v>1</v>
      </c>
    </row>
    <row r="78" spans="1:56" x14ac:dyDescent="0.25">
      <c r="A78" s="22" t="s">
        <v>51</v>
      </c>
      <c r="B78" s="22" t="s">
        <v>52</v>
      </c>
      <c r="C78" s="23">
        <v>21102803828</v>
      </c>
      <c r="D78" s="22" t="s">
        <v>193</v>
      </c>
      <c r="E78" s="22" t="s">
        <v>218</v>
      </c>
      <c r="F78" s="22" t="s">
        <v>219</v>
      </c>
      <c r="G78" s="22">
        <v>5042241927</v>
      </c>
      <c r="H78" s="22" t="s">
        <v>56</v>
      </c>
      <c r="I78" s="22" t="s">
        <v>56</v>
      </c>
      <c r="J78" s="24">
        <v>44501</v>
      </c>
      <c r="K78" s="22">
        <v>1104</v>
      </c>
      <c r="L78" s="22" t="s">
        <v>58</v>
      </c>
      <c r="M78" s="22" t="str">
        <f t="shared" si="0"/>
        <v>DEPO PASURUAN</v>
      </c>
      <c r="N78" s="38" t="s">
        <v>220</v>
      </c>
      <c r="O78" s="39">
        <v>44502</v>
      </c>
      <c r="P78" s="27" t="s">
        <v>64</v>
      </c>
      <c r="Q78" s="22">
        <v>1104</v>
      </c>
      <c r="R78" s="28" t="s">
        <v>56</v>
      </c>
      <c r="S78" s="22" t="s">
        <v>56</v>
      </c>
      <c r="T78" s="28" t="s">
        <v>56</v>
      </c>
      <c r="U78" s="28">
        <v>0</v>
      </c>
      <c r="V78" s="28">
        <v>0</v>
      </c>
      <c r="W78" s="28">
        <v>0</v>
      </c>
      <c r="X78" s="28" t="s">
        <v>56</v>
      </c>
      <c r="Y78" s="22" t="s">
        <v>56</v>
      </c>
      <c r="Z78" s="45" t="s">
        <v>56</v>
      </c>
      <c r="AA78" s="45" t="s">
        <v>56</v>
      </c>
      <c r="AB78" s="28">
        <v>0</v>
      </c>
      <c r="AC78" s="28" t="s">
        <v>56</v>
      </c>
      <c r="AD78" s="46" t="s">
        <v>56</v>
      </c>
      <c r="AE78" s="47" t="s">
        <v>56</v>
      </c>
      <c r="AF78" s="35" t="str">
        <f>VLOOKUP(G78,[6]TIV1!L:S,8,FALSE)</f>
        <v>8276895377</v>
      </c>
      <c r="AG78" s="35" t="e">
        <f>VLOOKUP(T78,[6]TIV1!L:S,8,FALSE)</f>
        <v>#N/A</v>
      </c>
      <c r="AH78" s="35" t="e">
        <f>VLOOKUP(AC78,[6]TIV1!L:S,8,FALSE)</f>
        <v>#N/A</v>
      </c>
      <c r="AI78" s="36">
        <f>VLOOKUP(A78&amp;P78,[6]HARGA!C:D,2,0)*Q78</f>
        <v>33120000</v>
      </c>
      <c r="AJ78" s="36">
        <f>VLOOKUP(A78&amp;P78,[6]HARGA!C:D,2,0)*W78</f>
        <v>0</v>
      </c>
      <c r="AK78" s="36">
        <f>VLOOKUP(A78&amp;P78,[6]HARGA!C:D,2,0)*AB78</f>
        <v>0</v>
      </c>
      <c r="AL78" s="37"/>
      <c r="AM78" s="37"/>
      <c r="AN78" s="37"/>
      <c r="AO78" s="37"/>
      <c r="AP78" s="37"/>
      <c r="AQ78" s="37"/>
      <c r="AR78" s="37"/>
      <c r="AS78" s="37"/>
      <c r="AT78" s="37"/>
      <c r="AU78" s="37"/>
      <c r="AV78" s="37"/>
      <c r="AW78" s="37"/>
      <c r="AX78" s="37"/>
      <c r="AY78" s="37"/>
      <c r="AZ78" s="37"/>
      <c r="BA78" s="37"/>
      <c r="BB78" s="37"/>
      <c r="BC78" s="37"/>
      <c r="BD78">
        <v>1</v>
      </c>
    </row>
    <row r="79" spans="1:56" x14ac:dyDescent="0.25">
      <c r="A79" s="22" t="s">
        <v>51</v>
      </c>
      <c r="B79" s="22" t="s">
        <v>52</v>
      </c>
      <c r="C79" s="23">
        <v>21102803828</v>
      </c>
      <c r="D79" s="22" t="s">
        <v>193</v>
      </c>
      <c r="E79" s="22" t="s">
        <v>218</v>
      </c>
      <c r="F79" s="22" t="s">
        <v>219</v>
      </c>
      <c r="G79" s="22">
        <v>5042241927</v>
      </c>
      <c r="H79" s="22" t="s">
        <v>56</v>
      </c>
      <c r="I79" s="22" t="s">
        <v>56</v>
      </c>
      <c r="J79" s="24">
        <v>44501</v>
      </c>
      <c r="K79" s="22">
        <v>24</v>
      </c>
      <c r="L79" s="22" t="s">
        <v>58</v>
      </c>
      <c r="M79" s="22" t="s">
        <v>58</v>
      </c>
      <c r="N79" s="38" t="s">
        <v>220</v>
      </c>
      <c r="O79" s="39">
        <v>44502</v>
      </c>
      <c r="P79" s="27" t="s">
        <v>65</v>
      </c>
      <c r="Q79" s="22">
        <v>24</v>
      </c>
      <c r="R79" s="28" t="s">
        <v>56</v>
      </c>
      <c r="S79" s="22" t="s">
        <v>56</v>
      </c>
      <c r="T79" s="28" t="s">
        <v>56</v>
      </c>
      <c r="U79" s="28">
        <v>0</v>
      </c>
      <c r="V79" s="28">
        <v>0</v>
      </c>
      <c r="W79" s="28">
        <v>0</v>
      </c>
      <c r="X79" s="28" t="s">
        <v>56</v>
      </c>
      <c r="Y79" s="22" t="s">
        <v>56</v>
      </c>
      <c r="Z79" s="45" t="s">
        <v>56</v>
      </c>
      <c r="AA79" s="45" t="s">
        <v>56</v>
      </c>
      <c r="AB79" s="28">
        <v>0</v>
      </c>
      <c r="AC79" s="28" t="s">
        <v>56</v>
      </c>
      <c r="AD79" s="46" t="s">
        <v>56</v>
      </c>
      <c r="AE79" s="47" t="s">
        <v>56</v>
      </c>
      <c r="AF79" s="35" t="str">
        <f>VLOOKUP(G79,[6]TIV1!L:S,8,FALSE)</f>
        <v>8276895377</v>
      </c>
      <c r="AG79" s="35" t="e">
        <f>VLOOKUP(T79,[6]TIV1!L:S,8,FALSE)</f>
        <v>#N/A</v>
      </c>
      <c r="AH79" s="35" t="e">
        <f>VLOOKUP(AC79,[6]TIV1!L:S,8,FALSE)</f>
        <v>#N/A</v>
      </c>
      <c r="AI79" s="36">
        <f>VLOOKUP(A79&amp;P79,[6]HARGA!C:D,2,0)*Q79</f>
        <v>0</v>
      </c>
      <c r="AJ79" s="36">
        <f>VLOOKUP(A79&amp;P79,[6]HARGA!C:D,2,0)*W79</f>
        <v>0</v>
      </c>
      <c r="AK79" s="36">
        <f>VLOOKUP(A79&amp;P79,[6]HARGA!C:D,2,0)*AB79</f>
        <v>0</v>
      </c>
      <c r="AL79" s="37"/>
      <c r="AM79" s="37"/>
      <c r="AN79" s="37"/>
      <c r="AO79" s="37"/>
      <c r="AP79" s="37"/>
      <c r="AQ79" s="37"/>
      <c r="AR79" s="37"/>
      <c r="AS79" s="37"/>
      <c r="AT79" s="37"/>
      <c r="AU79" s="37"/>
      <c r="AV79" s="37"/>
      <c r="AW79" s="37"/>
      <c r="AX79" s="37"/>
      <c r="AY79" s="37"/>
      <c r="AZ79" s="37"/>
      <c r="BA79" s="37"/>
      <c r="BB79" s="37"/>
      <c r="BC79" s="37"/>
      <c r="BD79">
        <v>1</v>
      </c>
    </row>
    <row r="80" spans="1:56" x14ac:dyDescent="0.25">
      <c r="A80" s="22" t="s">
        <v>66</v>
      </c>
      <c r="B80" s="22" t="s">
        <v>52</v>
      </c>
      <c r="C80" s="23" t="s">
        <v>221</v>
      </c>
      <c r="D80" s="22" t="s">
        <v>193</v>
      </c>
      <c r="E80" s="22" t="s">
        <v>218</v>
      </c>
      <c r="F80" s="22" t="s">
        <v>219</v>
      </c>
      <c r="G80" s="22">
        <v>5042241927</v>
      </c>
      <c r="H80" s="22" t="s">
        <v>56</v>
      </c>
      <c r="I80" s="22" t="s">
        <v>56</v>
      </c>
      <c r="J80" s="24">
        <v>44501</v>
      </c>
      <c r="K80" s="28">
        <v>0</v>
      </c>
      <c r="L80" s="22" t="s">
        <v>58</v>
      </c>
      <c r="M80" s="22" t="str">
        <f t="shared" si="0"/>
        <v>DEPO PASURUAN</v>
      </c>
      <c r="N80" s="38" t="s">
        <v>220</v>
      </c>
      <c r="O80" s="39">
        <v>44502</v>
      </c>
      <c r="P80" s="27" t="s">
        <v>60</v>
      </c>
      <c r="Q80" s="28">
        <v>0</v>
      </c>
      <c r="R80" s="23">
        <v>21102201369</v>
      </c>
      <c r="S80" s="22" t="s">
        <v>56</v>
      </c>
      <c r="T80" s="40">
        <v>6008135747</v>
      </c>
      <c r="U80" s="22">
        <v>18</v>
      </c>
      <c r="V80" s="28">
        <v>0</v>
      </c>
      <c r="W80" s="22">
        <v>18</v>
      </c>
      <c r="X80" s="29" t="s">
        <v>184</v>
      </c>
      <c r="Y80" s="22" t="s">
        <v>56</v>
      </c>
      <c r="Z80" s="30" t="s">
        <v>222</v>
      </c>
      <c r="AA80" s="31">
        <v>44499</v>
      </c>
      <c r="AB80" s="22">
        <v>0</v>
      </c>
      <c r="AC80" s="40">
        <v>5042241426</v>
      </c>
      <c r="AD80" s="33" t="s">
        <v>223</v>
      </c>
      <c r="AE80" s="34">
        <v>44502</v>
      </c>
      <c r="AF80" s="35" t="str">
        <f>VLOOKUP(G80,[6]TIV1!L:S,8,FALSE)</f>
        <v>8276895377</v>
      </c>
      <c r="AG80" s="35" t="str">
        <f>VLOOKUP(T80,[6]TIV1!L:S,8,FALSE)</f>
        <v>2050350312</v>
      </c>
      <c r="AH80" s="35" t="str">
        <f>VLOOKUP(AC80,[6]TIV1!L:S,8,FALSE)</f>
        <v>8276895965</v>
      </c>
      <c r="AI80" s="36">
        <f>VLOOKUP(A80&amp;P80,[6]HARGA!C:D,2,0)*Q80</f>
        <v>0</v>
      </c>
      <c r="AJ80" s="36">
        <f>VLOOKUP(A80&amp;P80,[6]HARGA!C:D,2,0)*W80</f>
        <v>177300</v>
      </c>
      <c r="AK80" s="36">
        <f>VLOOKUP(A80&amp;P80,[6]HARGA!C:D,2,0)*AB80</f>
        <v>0</v>
      </c>
      <c r="AL80" s="37"/>
      <c r="AM80" s="37"/>
      <c r="AN80" s="37"/>
      <c r="AO80" s="37"/>
      <c r="AP80" s="37"/>
      <c r="AQ80" s="37"/>
      <c r="AR80" s="37"/>
      <c r="AS80" s="37"/>
      <c r="AT80" s="37"/>
      <c r="AU80" s="37"/>
      <c r="AV80" s="37"/>
      <c r="AW80" s="37"/>
      <c r="AX80" s="37"/>
      <c r="AY80" s="37"/>
      <c r="AZ80" s="37"/>
      <c r="BA80" s="37"/>
      <c r="BB80" s="37"/>
      <c r="BC80" s="37"/>
      <c r="BD80">
        <v>1</v>
      </c>
    </row>
    <row r="81" spans="1:56" x14ac:dyDescent="0.25">
      <c r="A81" s="22" t="s">
        <v>66</v>
      </c>
      <c r="B81" s="22" t="s">
        <v>52</v>
      </c>
      <c r="C81" s="23" t="s">
        <v>221</v>
      </c>
      <c r="D81" s="22" t="s">
        <v>193</v>
      </c>
      <c r="E81" s="22" t="s">
        <v>218</v>
      </c>
      <c r="F81" s="22" t="s">
        <v>219</v>
      </c>
      <c r="G81" s="22">
        <v>5042241927</v>
      </c>
      <c r="H81" s="22" t="s">
        <v>56</v>
      </c>
      <c r="I81" s="22" t="s">
        <v>56</v>
      </c>
      <c r="J81" s="24">
        <v>44501</v>
      </c>
      <c r="K81" s="28">
        <v>0</v>
      </c>
      <c r="L81" s="22" t="s">
        <v>58</v>
      </c>
      <c r="M81" s="22" t="str">
        <f t="shared" si="0"/>
        <v>DEPO PASURUAN</v>
      </c>
      <c r="N81" s="38" t="s">
        <v>220</v>
      </c>
      <c r="O81" s="39">
        <v>44502</v>
      </c>
      <c r="P81" s="27" t="s">
        <v>64</v>
      </c>
      <c r="Q81" s="28">
        <v>0</v>
      </c>
      <c r="R81" s="23">
        <v>21102201369</v>
      </c>
      <c r="S81" s="22" t="s">
        <v>56</v>
      </c>
      <c r="T81" s="40">
        <v>6008135747</v>
      </c>
      <c r="U81" s="22">
        <v>1152</v>
      </c>
      <c r="V81" s="28">
        <v>0</v>
      </c>
      <c r="W81" s="22">
        <v>1151</v>
      </c>
      <c r="X81" s="29" t="s">
        <v>184</v>
      </c>
      <c r="Y81" s="22" t="s">
        <v>56</v>
      </c>
      <c r="Z81" s="30" t="s">
        <v>222</v>
      </c>
      <c r="AA81" s="31">
        <v>44499</v>
      </c>
      <c r="AB81" s="22">
        <v>48</v>
      </c>
      <c r="AC81" s="40">
        <v>5042241426</v>
      </c>
      <c r="AD81" s="33" t="s">
        <v>223</v>
      </c>
      <c r="AE81" s="34">
        <v>44502</v>
      </c>
      <c r="AF81" s="35" t="str">
        <f>VLOOKUP(G81,[6]TIV1!L:S,8,FALSE)</f>
        <v>8276895377</v>
      </c>
      <c r="AG81" s="35" t="str">
        <f>VLOOKUP(T81,[6]TIV1!L:S,8,FALSE)</f>
        <v>2050350312</v>
      </c>
      <c r="AH81" s="35" t="str">
        <f>VLOOKUP(AC81,[6]TIV1!L:S,8,FALSE)</f>
        <v>8276895965</v>
      </c>
      <c r="AI81" s="36">
        <f>VLOOKUP(A81&amp;P81,[6]HARGA!C:D,2,0)*Q81</f>
        <v>0</v>
      </c>
      <c r="AJ81" s="36">
        <f>VLOOKUP(A81&amp;P81,[6]HARGA!C:D,2,0)*W81</f>
        <v>34530000</v>
      </c>
      <c r="AK81" s="36">
        <f>VLOOKUP(A81&amp;P81,[6]HARGA!C:D,2,0)*AB81</f>
        <v>1440000</v>
      </c>
      <c r="AL81" s="37"/>
      <c r="AM81" s="37"/>
      <c r="AN81" s="37"/>
      <c r="AO81" s="37"/>
      <c r="AP81" s="37"/>
      <c r="AQ81" s="37"/>
      <c r="AR81" s="37"/>
      <c r="AS81" s="37"/>
      <c r="AT81" s="37"/>
      <c r="AU81" s="37"/>
      <c r="AV81" s="37"/>
      <c r="AW81" s="37"/>
      <c r="AX81" s="37"/>
      <c r="AY81" s="37"/>
      <c r="AZ81" s="37"/>
      <c r="BA81" s="37"/>
      <c r="BB81" s="37"/>
      <c r="BC81" s="37"/>
      <c r="BD81">
        <v>1</v>
      </c>
    </row>
    <row r="82" spans="1:56" x14ac:dyDescent="0.25">
      <c r="A82" s="22" t="s">
        <v>66</v>
      </c>
      <c r="B82" s="22" t="s">
        <v>52</v>
      </c>
      <c r="C82" s="23" t="s">
        <v>221</v>
      </c>
      <c r="D82" s="22" t="s">
        <v>193</v>
      </c>
      <c r="E82" s="22" t="s">
        <v>218</v>
      </c>
      <c r="F82" s="22" t="s">
        <v>219</v>
      </c>
      <c r="G82" s="22">
        <v>5042241927</v>
      </c>
      <c r="H82" s="22" t="s">
        <v>56</v>
      </c>
      <c r="I82" s="22" t="s">
        <v>56</v>
      </c>
      <c r="J82" s="24">
        <v>44501</v>
      </c>
      <c r="K82" s="28">
        <v>0</v>
      </c>
      <c r="L82" s="22" t="s">
        <v>58</v>
      </c>
      <c r="M82" s="22" t="s">
        <v>58</v>
      </c>
      <c r="N82" s="38" t="s">
        <v>220</v>
      </c>
      <c r="O82" s="39">
        <v>44502</v>
      </c>
      <c r="P82" s="27" t="s">
        <v>65</v>
      </c>
      <c r="Q82" s="28">
        <v>0</v>
      </c>
      <c r="R82" s="23">
        <v>21102201369</v>
      </c>
      <c r="S82" s="22" t="s">
        <v>56</v>
      </c>
      <c r="T82" s="40">
        <v>6008135747</v>
      </c>
      <c r="U82" s="22">
        <v>24</v>
      </c>
      <c r="V82" s="28">
        <v>0</v>
      </c>
      <c r="W82" s="22">
        <v>24</v>
      </c>
      <c r="X82" s="29" t="s">
        <v>184</v>
      </c>
      <c r="Y82" s="22" t="s">
        <v>56</v>
      </c>
      <c r="Z82" s="30" t="s">
        <v>222</v>
      </c>
      <c r="AA82" s="31">
        <v>44499</v>
      </c>
      <c r="AB82" s="22">
        <v>0</v>
      </c>
      <c r="AC82" s="40">
        <v>5042241426</v>
      </c>
      <c r="AD82" s="33" t="s">
        <v>223</v>
      </c>
      <c r="AE82" s="34">
        <v>44502</v>
      </c>
      <c r="AF82" s="35" t="str">
        <f>VLOOKUP(G82,[6]TIV1!L:S,8,FALSE)</f>
        <v>8276895377</v>
      </c>
      <c r="AG82" s="35" t="str">
        <f>VLOOKUP(T82,[6]TIV1!L:S,8,FALSE)</f>
        <v>2050350312</v>
      </c>
      <c r="AH82" s="35" t="str">
        <f>VLOOKUP(AC82,[6]TIV1!L:S,8,FALSE)</f>
        <v>8276895965</v>
      </c>
      <c r="AI82" s="36">
        <f>VLOOKUP(A82&amp;P82,[6]HARGA!C:D,2,0)*Q82</f>
        <v>0</v>
      </c>
      <c r="AJ82" s="36">
        <f>VLOOKUP(A82&amp;P82,[6]HARGA!C:D,2,0)*W82</f>
        <v>0</v>
      </c>
      <c r="AK82" s="36">
        <f>VLOOKUP(A82&amp;P82,[6]HARGA!C:D,2,0)*AB82</f>
        <v>0</v>
      </c>
      <c r="AL82" s="37"/>
      <c r="AM82" s="37"/>
      <c r="AN82" s="37"/>
      <c r="AO82" s="37"/>
      <c r="AP82" s="37"/>
      <c r="AQ82" s="37"/>
      <c r="AR82" s="37"/>
      <c r="AS82" s="37"/>
      <c r="AT82" s="37"/>
      <c r="AU82" s="37"/>
      <c r="AV82" s="37"/>
      <c r="AW82" s="37"/>
      <c r="AX82" s="37"/>
      <c r="AY82" s="37"/>
      <c r="AZ82" s="37"/>
      <c r="BA82" s="37"/>
      <c r="BB82" s="37"/>
      <c r="BC82" s="37"/>
      <c r="BD82">
        <v>1</v>
      </c>
    </row>
    <row r="83" spans="1:56" hidden="1" x14ac:dyDescent="0.25">
      <c r="A83" s="22" t="s">
        <v>51</v>
      </c>
      <c r="B83" s="22" t="s">
        <v>52</v>
      </c>
      <c r="C83" s="23">
        <v>21102803829</v>
      </c>
      <c r="D83" s="22" t="s">
        <v>193</v>
      </c>
      <c r="E83" s="22" t="s">
        <v>224</v>
      </c>
      <c r="F83" s="22" t="s">
        <v>225</v>
      </c>
      <c r="G83" s="22">
        <v>5042165679</v>
      </c>
      <c r="H83" s="22" t="s">
        <v>56</v>
      </c>
      <c r="I83" s="22" t="s">
        <v>56</v>
      </c>
      <c r="J83" s="24">
        <v>44501</v>
      </c>
      <c r="K83" s="22">
        <v>960</v>
      </c>
      <c r="L83" s="22" t="s">
        <v>138</v>
      </c>
      <c r="M83" s="22" t="str">
        <f>UPPER(L83)</f>
        <v>DEPO JEMBER</v>
      </c>
      <c r="N83" s="38" t="s">
        <v>226</v>
      </c>
      <c r="O83" s="39">
        <v>44502</v>
      </c>
      <c r="P83" s="27" t="s">
        <v>60</v>
      </c>
      <c r="Q83" s="22">
        <v>960</v>
      </c>
      <c r="R83" s="23">
        <v>21102101724</v>
      </c>
      <c r="S83" s="22" t="s">
        <v>56</v>
      </c>
      <c r="T83" s="40">
        <v>6008133783</v>
      </c>
      <c r="U83" s="22">
        <v>20</v>
      </c>
      <c r="V83" s="28">
        <v>0</v>
      </c>
      <c r="W83" s="22">
        <v>20</v>
      </c>
      <c r="X83" s="29" t="s">
        <v>138</v>
      </c>
      <c r="Y83" s="22" t="s">
        <v>56</v>
      </c>
      <c r="Z83" s="30" t="s">
        <v>227</v>
      </c>
      <c r="AA83" s="31">
        <v>44501</v>
      </c>
      <c r="AB83" s="22">
        <v>0</v>
      </c>
      <c r="AC83" s="40">
        <v>5042238394</v>
      </c>
      <c r="AD83" s="33" t="s">
        <v>228</v>
      </c>
      <c r="AE83" s="34">
        <v>44502</v>
      </c>
      <c r="AF83" s="35" t="str">
        <f>VLOOKUP(G83,[6]TIV1!L:S,8,FALSE)</f>
        <v>8276895377</v>
      </c>
      <c r="AG83" s="35" t="str">
        <f>VLOOKUP(T83,[6]TIV1!L:S,8,FALSE)</f>
        <v>2050350281</v>
      </c>
      <c r="AH83" s="35" t="str">
        <f>VLOOKUP(AC83,[6]TIV1!L:S,8,FALSE)</f>
        <v>8276895377</v>
      </c>
      <c r="AI83" s="36">
        <f>VLOOKUP(A83&amp;P83,[6]HARGA!C:D,2,0)*Q83</f>
        <v>9456000</v>
      </c>
      <c r="AJ83" s="36">
        <f>VLOOKUP(A83&amp;P83,[6]HARGA!C:D,2,0)*W83</f>
        <v>197000</v>
      </c>
      <c r="AK83" s="36">
        <f>VLOOKUP(A83&amp;P83,[6]HARGA!C:D,2,0)*AB83</f>
        <v>0</v>
      </c>
      <c r="AL83" s="37"/>
      <c r="AM83" s="37"/>
      <c r="AN83" s="37"/>
      <c r="AO83" s="37"/>
      <c r="AP83" s="37"/>
      <c r="AQ83" s="37"/>
      <c r="AR83" s="37"/>
      <c r="AS83" s="37"/>
      <c r="AT83" s="37"/>
      <c r="AU83" s="37"/>
      <c r="AV83" s="37"/>
      <c r="AW83" s="37"/>
      <c r="AX83" s="37"/>
      <c r="AY83" s="37"/>
      <c r="AZ83" s="37"/>
      <c r="BA83" s="37"/>
      <c r="BB83" s="37"/>
      <c r="BC83" s="37"/>
      <c r="BD83">
        <v>1</v>
      </c>
    </row>
    <row r="84" spans="1:56" hidden="1" x14ac:dyDescent="0.25">
      <c r="A84" s="22" t="s">
        <v>51</v>
      </c>
      <c r="B84" s="22" t="s">
        <v>52</v>
      </c>
      <c r="C84" s="23">
        <v>21102803829</v>
      </c>
      <c r="D84" s="22" t="s">
        <v>193</v>
      </c>
      <c r="E84" s="22" t="s">
        <v>224</v>
      </c>
      <c r="F84" s="22" t="s">
        <v>225</v>
      </c>
      <c r="G84" s="22">
        <v>5042165679</v>
      </c>
      <c r="H84" s="22" t="s">
        <v>56</v>
      </c>
      <c r="I84" s="22" t="s">
        <v>56</v>
      </c>
      <c r="J84" s="24">
        <v>44501</v>
      </c>
      <c r="K84" s="22">
        <v>960</v>
      </c>
      <c r="L84" s="22" t="s">
        <v>138</v>
      </c>
      <c r="M84" s="22" t="str">
        <f>UPPER(L84)</f>
        <v>DEPO JEMBER</v>
      </c>
      <c r="N84" s="38" t="s">
        <v>226</v>
      </c>
      <c r="O84" s="39">
        <v>44502</v>
      </c>
      <c r="P84" s="27" t="s">
        <v>64</v>
      </c>
      <c r="Q84" s="22">
        <v>960</v>
      </c>
      <c r="R84" s="23">
        <v>21102101724</v>
      </c>
      <c r="S84" s="22" t="s">
        <v>56</v>
      </c>
      <c r="T84" s="40">
        <v>6008133783</v>
      </c>
      <c r="U84" s="22">
        <v>960</v>
      </c>
      <c r="V84" s="28">
        <v>0</v>
      </c>
      <c r="W84" s="22">
        <v>960</v>
      </c>
      <c r="X84" s="29" t="s">
        <v>138</v>
      </c>
      <c r="Y84" s="22" t="s">
        <v>56</v>
      </c>
      <c r="Z84" s="30" t="s">
        <v>227</v>
      </c>
      <c r="AA84" s="31">
        <v>44501</v>
      </c>
      <c r="AB84" s="22">
        <v>30</v>
      </c>
      <c r="AC84" s="40">
        <v>5042238394</v>
      </c>
      <c r="AD84" s="33" t="s">
        <v>228</v>
      </c>
      <c r="AE84" s="34">
        <v>44502</v>
      </c>
      <c r="AF84" s="35" t="str">
        <f>VLOOKUP(G84,[6]TIV1!L:S,8,FALSE)</f>
        <v>8276895377</v>
      </c>
      <c r="AG84" s="35" t="str">
        <f>VLOOKUP(T84,[6]TIV1!L:S,8,FALSE)</f>
        <v>2050350281</v>
      </c>
      <c r="AH84" s="35" t="str">
        <f>VLOOKUP(AC84,[6]TIV1!L:S,8,FALSE)</f>
        <v>8276895377</v>
      </c>
      <c r="AI84" s="36">
        <f>VLOOKUP(A84&amp;P84,[6]HARGA!C:D,2,0)*Q84</f>
        <v>28800000</v>
      </c>
      <c r="AJ84" s="36">
        <f>VLOOKUP(A84&amp;P84,[6]HARGA!C:D,2,0)*W84</f>
        <v>28800000</v>
      </c>
      <c r="AK84" s="36">
        <f>VLOOKUP(A84&amp;P84,[6]HARGA!C:D,2,0)*AB84</f>
        <v>900000</v>
      </c>
      <c r="AL84" s="37"/>
      <c r="AM84" s="37"/>
      <c r="AN84" s="37"/>
      <c r="AO84" s="37"/>
      <c r="AP84" s="37"/>
      <c r="AQ84" s="37"/>
      <c r="AR84" s="37"/>
      <c r="AS84" s="37"/>
      <c r="AT84" s="37"/>
      <c r="AU84" s="37"/>
      <c r="AV84" s="37"/>
      <c r="AW84" s="37"/>
      <c r="AX84" s="37"/>
      <c r="AY84" s="37"/>
      <c r="AZ84" s="37"/>
      <c r="BA84" s="37"/>
      <c r="BB84" s="37"/>
      <c r="BC84" s="37"/>
      <c r="BD84">
        <v>1</v>
      </c>
    </row>
    <row r="85" spans="1:56" hidden="1" x14ac:dyDescent="0.25">
      <c r="A85" s="22" t="s">
        <v>51</v>
      </c>
      <c r="B85" s="22" t="s">
        <v>52</v>
      </c>
      <c r="C85" s="23">
        <v>21102803829</v>
      </c>
      <c r="D85" s="22" t="s">
        <v>193</v>
      </c>
      <c r="E85" s="22" t="s">
        <v>224</v>
      </c>
      <c r="F85" s="22" t="s">
        <v>225</v>
      </c>
      <c r="G85" s="22">
        <v>5042165679</v>
      </c>
      <c r="H85" s="22" t="s">
        <v>56</v>
      </c>
      <c r="I85" s="22" t="s">
        <v>56</v>
      </c>
      <c r="J85" s="24">
        <v>44501</v>
      </c>
      <c r="K85" s="22">
        <v>20</v>
      </c>
      <c r="L85" s="22" t="s">
        <v>138</v>
      </c>
      <c r="M85" s="22" t="s">
        <v>138</v>
      </c>
      <c r="N85" s="38" t="s">
        <v>226</v>
      </c>
      <c r="O85" s="39">
        <v>44502</v>
      </c>
      <c r="P85" s="27" t="s">
        <v>65</v>
      </c>
      <c r="Q85" s="22">
        <v>20</v>
      </c>
      <c r="R85" s="23">
        <v>21102101724</v>
      </c>
      <c r="S85" s="22" t="s">
        <v>56</v>
      </c>
      <c r="T85" s="40">
        <v>6008133783</v>
      </c>
      <c r="U85" s="22">
        <v>20</v>
      </c>
      <c r="V85" s="28">
        <v>0</v>
      </c>
      <c r="W85" s="22">
        <v>20</v>
      </c>
      <c r="X85" s="29" t="s">
        <v>138</v>
      </c>
      <c r="Y85" s="22" t="s">
        <v>56</v>
      </c>
      <c r="Z85" s="30" t="s">
        <v>227</v>
      </c>
      <c r="AA85" s="31">
        <v>44501</v>
      </c>
      <c r="AB85" s="22">
        <v>0</v>
      </c>
      <c r="AC85" s="40">
        <v>5042238394</v>
      </c>
      <c r="AD85" s="33" t="s">
        <v>228</v>
      </c>
      <c r="AE85" s="34">
        <v>44502</v>
      </c>
      <c r="AF85" s="35" t="str">
        <f>VLOOKUP(G85,[6]TIV1!L:S,8,FALSE)</f>
        <v>8276895377</v>
      </c>
      <c r="AG85" s="35" t="str">
        <f>VLOOKUP(T85,[6]TIV1!L:S,8,FALSE)</f>
        <v>2050350281</v>
      </c>
      <c r="AH85" s="35" t="str">
        <f>VLOOKUP(AC85,[6]TIV1!L:S,8,FALSE)</f>
        <v>8276895377</v>
      </c>
      <c r="AI85" s="36">
        <f>VLOOKUP(A85&amp;P85,[6]HARGA!C:D,2,0)*Q85</f>
        <v>0</v>
      </c>
      <c r="AJ85" s="36">
        <f>VLOOKUP(A85&amp;P85,[6]HARGA!C:D,2,0)*W85</f>
        <v>0</v>
      </c>
      <c r="AK85" s="36">
        <f>VLOOKUP(A85&amp;P85,[6]HARGA!C:D,2,0)*AB85</f>
        <v>0</v>
      </c>
      <c r="AL85" s="37"/>
      <c r="AM85" s="37"/>
      <c r="AN85" s="37"/>
      <c r="AO85" s="37"/>
      <c r="AP85" s="37"/>
      <c r="AQ85" s="37"/>
      <c r="AR85" s="37"/>
      <c r="AS85" s="37"/>
      <c r="AT85" s="37"/>
      <c r="AU85" s="37"/>
      <c r="AV85" s="37"/>
      <c r="AW85" s="37"/>
      <c r="AX85" s="37"/>
      <c r="AY85" s="37"/>
      <c r="AZ85" s="37"/>
      <c r="BA85" s="37"/>
      <c r="BB85" s="37"/>
      <c r="BC85" s="37"/>
      <c r="BD85">
        <v>1</v>
      </c>
    </row>
    <row r="86" spans="1:56" hidden="1" x14ac:dyDescent="0.25">
      <c r="A86" s="22" t="s">
        <v>51</v>
      </c>
      <c r="B86" s="22" t="s">
        <v>52</v>
      </c>
      <c r="C86" s="23">
        <v>21102803830</v>
      </c>
      <c r="D86" s="22" t="s">
        <v>193</v>
      </c>
      <c r="E86" s="22" t="s">
        <v>229</v>
      </c>
      <c r="F86" s="22" t="s">
        <v>230</v>
      </c>
      <c r="G86" s="22">
        <v>5042237730</v>
      </c>
      <c r="H86" s="22" t="s">
        <v>56</v>
      </c>
      <c r="I86" s="22" t="s">
        <v>56</v>
      </c>
      <c r="J86" s="24">
        <v>44501</v>
      </c>
      <c r="K86" s="22">
        <v>1344</v>
      </c>
      <c r="L86" s="22" t="s">
        <v>203</v>
      </c>
      <c r="M86" s="22" t="str">
        <f t="shared" ref="M86:M91" si="1">UPPER(L86)</f>
        <v>DEPO LUMAJANG</v>
      </c>
      <c r="N86" s="38" t="s">
        <v>231</v>
      </c>
      <c r="O86" s="39">
        <v>44502</v>
      </c>
      <c r="P86" s="27" t="s">
        <v>60</v>
      </c>
      <c r="Q86" s="22">
        <v>1344</v>
      </c>
      <c r="R86" s="23">
        <v>21102101732</v>
      </c>
      <c r="S86" s="22" t="s">
        <v>56</v>
      </c>
      <c r="T86" s="40">
        <v>6008133379</v>
      </c>
      <c r="U86" s="22">
        <v>28</v>
      </c>
      <c r="V86" s="28">
        <v>0</v>
      </c>
      <c r="W86" s="22">
        <v>28</v>
      </c>
      <c r="X86" s="29" t="s">
        <v>92</v>
      </c>
      <c r="Y86" s="22" t="s">
        <v>56</v>
      </c>
      <c r="Z86" s="30" t="s">
        <v>232</v>
      </c>
      <c r="AA86" s="31">
        <v>44500</v>
      </c>
      <c r="AB86" s="22">
        <v>2</v>
      </c>
      <c r="AC86" s="40">
        <v>5042236214</v>
      </c>
      <c r="AD86" s="43" t="s">
        <v>233</v>
      </c>
      <c r="AE86" s="44">
        <v>44524</v>
      </c>
      <c r="AF86" s="35" t="str">
        <f>VLOOKUP(G86,[6]TIV1!L:S,8,FALSE)</f>
        <v>8276895377</v>
      </c>
      <c r="AG86" s="35" t="str">
        <f>VLOOKUP(T86,[6]TIV1!L:S,8,FALSE)</f>
        <v>2050350281</v>
      </c>
      <c r="AH86" s="35" t="str">
        <f>VLOOKUP(AC86,[6]TIV1!L:S,8,FALSE)</f>
        <v>8276895377</v>
      </c>
      <c r="AI86" s="36">
        <f>VLOOKUP(A86&amp;P86,[6]HARGA!C:D,2,0)*Q86</f>
        <v>13238400</v>
      </c>
      <c r="AJ86" s="36">
        <f>VLOOKUP(A86&amp;P86,[6]HARGA!C:D,2,0)*W86</f>
        <v>275800</v>
      </c>
      <c r="AK86" s="36">
        <f>VLOOKUP(A86&amp;P86,[6]HARGA!C:D,2,0)*AB86</f>
        <v>19700</v>
      </c>
      <c r="AL86" s="37"/>
      <c r="AM86" s="37"/>
      <c r="AN86" s="37"/>
      <c r="AO86" s="37"/>
      <c r="AP86" s="37"/>
      <c r="AQ86" s="37"/>
      <c r="AR86" s="37"/>
      <c r="AS86" s="37"/>
      <c r="AT86" s="37"/>
      <c r="AU86" s="37"/>
      <c r="AV86" s="37"/>
      <c r="AW86" s="37"/>
      <c r="AX86" s="37"/>
      <c r="AY86" s="37"/>
      <c r="AZ86" s="37"/>
      <c r="BA86" s="37"/>
      <c r="BB86" s="37"/>
      <c r="BC86" s="37"/>
      <c r="BD86">
        <v>1</v>
      </c>
    </row>
    <row r="87" spans="1:56" hidden="1" x14ac:dyDescent="0.25">
      <c r="A87" s="22" t="s">
        <v>51</v>
      </c>
      <c r="B87" s="22" t="s">
        <v>52</v>
      </c>
      <c r="C87" s="23">
        <v>21102803830</v>
      </c>
      <c r="D87" s="22" t="s">
        <v>193</v>
      </c>
      <c r="E87" s="22" t="s">
        <v>229</v>
      </c>
      <c r="F87" s="22" t="s">
        <v>230</v>
      </c>
      <c r="G87" s="22">
        <v>5042237730</v>
      </c>
      <c r="H87" s="22" t="s">
        <v>56</v>
      </c>
      <c r="I87" s="22" t="s">
        <v>56</v>
      </c>
      <c r="J87" s="24">
        <v>44501</v>
      </c>
      <c r="K87" s="22">
        <v>1344</v>
      </c>
      <c r="L87" s="22" t="s">
        <v>203</v>
      </c>
      <c r="M87" s="22" t="str">
        <f t="shared" si="1"/>
        <v>DEPO LUMAJANG</v>
      </c>
      <c r="N87" s="38" t="s">
        <v>231</v>
      </c>
      <c r="O87" s="39">
        <v>44502</v>
      </c>
      <c r="P87" s="27" t="s">
        <v>64</v>
      </c>
      <c r="Q87" s="22">
        <v>1344</v>
      </c>
      <c r="R87" s="23">
        <v>21102101732</v>
      </c>
      <c r="S87" s="22" t="s">
        <v>56</v>
      </c>
      <c r="T87" s="40">
        <v>6008133379</v>
      </c>
      <c r="U87" s="22">
        <v>1344</v>
      </c>
      <c r="V87" s="28">
        <v>0</v>
      </c>
      <c r="W87" s="22">
        <v>1344</v>
      </c>
      <c r="X87" s="29" t="s">
        <v>92</v>
      </c>
      <c r="Y87" s="22" t="s">
        <v>56</v>
      </c>
      <c r="Z87" s="30" t="s">
        <v>232</v>
      </c>
      <c r="AA87" s="31">
        <v>44500</v>
      </c>
      <c r="AB87" s="22">
        <v>70</v>
      </c>
      <c r="AC87" s="40">
        <v>5042236214</v>
      </c>
      <c r="AD87" s="43" t="s">
        <v>233</v>
      </c>
      <c r="AE87" s="44">
        <v>44524</v>
      </c>
      <c r="AF87" s="35" t="str">
        <f>VLOOKUP(G87,[6]TIV1!L:S,8,FALSE)</f>
        <v>8276895377</v>
      </c>
      <c r="AG87" s="35" t="str">
        <f>VLOOKUP(T87,[6]TIV1!L:S,8,FALSE)</f>
        <v>2050350281</v>
      </c>
      <c r="AH87" s="35" t="str">
        <f>VLOOKUP(AC87,[6]TIV1!L:S,8,FALSE)</f>
        <v>8276895377</v>
      </c>
      <c r="AI87" s="36">
        <f>VLOOKUP(A87&amp;P87,[6]HARGA!C:D,2,0)*Q87</f>
        <v>40320000</v>
      </c>
      <c r="AJ87" s="36">
        <f>VLOOKUP(A87&amp;P87,[6]HARGA!C:D,2,0)*W87</f>
        <v>40320000</v>
      </c>
      <c r="AK87" s="36">
        <f>VLOOKUP(A87&amp;P87,[6]HARGA!C:D,2,0)*AB87</f>
        <v>2100000</v>
      </c>
      <c r="AL87" s="37"/>
      <c r="AM87" s="37"/>
      <c r="AN87" s="37"/>
      <c r="AO87" s="37"/>
      <c r="AP87" s="37"/>
      <c r="AQ87" s="37"/>
      <c r="AR87" s="37"/>
      <c r="AS87" s="37"/>
      <c r="AT87" s="37"/>
      <c r="AU87" s="37"/>
      <c r="AV87" s="37"/>
      <c r="AW87" s="37"/>
      <c r="AX87" s="37"/>
      <c r="AY87" s="37"/>
      <c r="AZ87" s="37"/>
      <c r="BA87" s="37"/>
      <c r="BB87" s="37"/>
      <c r="BC87" s="37"/>
      <c r="BD87">
        <v>1</v>
      </c>
    </row>
    <row r="88" spans="1:56" hidden="1" x14ac:dyDescent="0.25">
      <c r="A88" s="22" t="s">
        <v>51</v>
      </c>
      <c r="B88" s="22" t="s">
        <v>52</v>
      </c>
      <c r="C88" s="23">
        <v>21102803832</v>
      </c>
      <c r="D88" s="22" t="s">
        <v>193</v>
      </c>
      <c r="E88" s="22" t="s">
        <v>234</v>
      </c>
      <c r="F88" s="22" t="s">
        <v>235</v>
      </c>
      <c r="G88" s="22">
        <v>5042236262</v>
      </c>
      <c r="H88" s="22" t="s">
        <v>56</v>
      </c>
      <c r="I88" s="22" t="s">
        <v>56</v>
      </c>
      <c r="J88" s="24">
        <v>44501</v>
      </c>
      <c r="K88" s="22">
        <v>1008</v>
      </c>
      <c r="L88" s="22" t="s">
        <v>236</v>
      </c>
      <c r="M88" s="22" t="str">
        <f t="shared" si="1"/>
        <v>SUMBER MAKMUR</v>
      </c>
      <c r="N88" s="38" t="s">
        <v>237</v>
      </c>
      <c r="O88" s="39">
        <v>44501</v>
      </c>
      <c r="P88" s="27" t="s">
        <v>60</v>
      </c>
      <c r="Q88" s="22">
        <v>1008</v>
      </c>
      <c r="R88" s="23">
        <v>21102101751</v>
      </c>
      <c r="S88" s="22" t="s">
        <v>56</v>
      </c>
      <c r="T88" s="40">
        <v>6008132474</v>
      </c>
      <c r="U88" s="22">
        <v>33</v>
      </c>
      <c r="V88" s="28">
        <v>0</v>
      </c>
      <c r="W88" s="22">
        <v>33</v>
      </c>
      <c r="X88" s="29" t="s">
        <v>208</v>
      </c>
      <c r="Y88" s="22" t="s">
        <v>56</v>
      </c>
      <c r="Z88" s="30" t="s">
        <v>238</v>
      </c>
      <c r="AA88" s="31">
        <v>44499</v>
      </c>
      <c r="AB88" s="22">
        <v>0</v>
      </c>
      <c r="AC88" s="40">
        <v>5042236619</v>
      </c>
      <c r="AD88" s="43" t="s">
        <v>239</v>
      </c>
      <c r="AE88" s="44">
        <v>44518</v>
      </c>
      <c r="AF88" s="35" t="str">
        <f>VLOOKUP(G88,[6]TIV1!L:S,8,FALSE)</f>
        <v>8276895377</v>
      </c>
      <c r="AG88" s="35" t="str">
        <f>VLOOKUP(T88,[6]TIV1!L:S,8,FALSE)</f>
        <v>2050350281</v>
      </c>
      <c r="AH88" s="35" t="str">
        <f>VLOOKUP(AC88,[6]TIV1!L:S,8,FALSE)</f>
        <v>8276895377</v>
      </c>
      <c r="AI88" s="36">
        <f>VLOOKUP(A88&amp;P88,[6]HARGA!C:D,2,0)*Q88</f>
        <v>9928800</v>
      </c>
      <c r="AJ88" s="36">
        <f>VLOOKUP(A88&amp;P88,[6]HARGA!C:D,2,0)*W88</f>
        <v>325050</v>
      </c>
      <c r="AK88" s="36">
        <f>VLOOKUP(A88&amp;P88,[6]HARGA!C:D,2,0)*AB88</f>
        <v>0</v>
      </c>
      <c r="AL88" s="37"/>
      <c r="AM88" s="37"/>
      <c r="AN88" s="37"/>
      <c r="AO88" s="37"/>
      <c r="AP88" s="37"/>
      <c r="AQ88" s="37"/>
      <c r="AR88" s="37"/>
      <c r="AS88" s="37"/>
      <c r="AT88" s="37"/>
      <c r="AU88" s="37"/>
      <c r="AV88" s="37"/>
      <c r="AW88" s="37"/>
      <c r="AX88" s="37"/>
      <c r="AY88" s="37"/>
      <c r="AZ88" s="37"/>
      <c r="BA88" s="37"/>
      <c r="BB88" s="37"/>
      <c r="BC88" s="37"/>
      <c r="BD88">
        <v>1</v>
      </c>
    </row>
    <row r="89" spans="1:56" hidden="1" x14ac:dyDescent="0.25">
      <c r="A89" s="22" t="s">
        <v>51</v>
      </c>
      <c r="B89" s="22" t="s">
        <v>52</v>
      </c>
      <c r="C89" s="23">
        <v>21102803832</v>
      </c>
      <c r="D89" s="22" t="s">
        <v>193</v>
      </c>
      <c r="E89" s="22" t="s">
        <v>234</v>
      </c>
      <c r="F89" s="22" t="s">
        <v>235</v>
      </c>
      <c r="G89" s="22">
        <v>5042236262</v>
      </c>
      <c r="H89" s="22" t="s">
        <v>56</v>
      </c>
      <c r="I89" s="22" t="s">
        <v>56</v>
      </c>
      <c r="J89" s="24">
        <v>44501</v>
      </c>
      <c r="K89" s="22">
        <v>1008</v>
      </c>
      <c r="L89" s="22" t="s">
        <v>236</v>
      </c>
      <c r="M89" s="22" t="str">
        <f t="shared" si="1"/>
        <v>SUMBER MAKMUR</v>
      </c>
      <c r="N89" s="38" t="s">
        <v>237</v>
      </c>
      <c r="O89" s="39">
        <v>44501</v>
      </c>
      <c r="P89" s="27" t="s">
        <v>64</v>
      </c>
      <c r="Q89" s="22">
        <v>1008</v>
      </c>
      <c r="R89" s="23">
        <v>21102101751</v>
      </c>
      <c r="S89" s="22" t="s">
        <v>56</v>
      </c>
      <c r="T89" s="40">
        <v>6008132474</v>
      </c>
      <c r="U89" s="22">
        <v>1100</v>
      </c>
      <c r="V89" s="28">
        <v>0</v>
      </c>
      <c r="W89" s="22">
        <v>1100</v>
      </c>
      <c r="X89" s="29" t="s">
        <v>208</v>
      </c>
      <c r="Y89" s="22" t="s">
        <v>56</v>
      </c>
      <c r="Z89" s="30" t="s">
        <v>238</v>
      </c>
      <c r="AA89" s="31">
        <v>44499</v>
      </c>
      <c r="AB89" s="22">
        <v>50</v>
      </c>
      <c r="AC89" s="40">
        <v>5042236619</v>
      </c>
      <c r="AD89" s="43" t="s">
        <v>239</v>
      </c>
      <c r="AE89" s="44">
        <v>44518</v>
      </c>
      <c r="AF89" s="35" t="str">
        <f>VLOOKUP(G89,[6]TIV1!L:S,8,FALSE)</f>
        <v>8276895377</v>
      </c>
      <c r="AG89" s="35" t="str">
        <f>VLOOKUP(T89,[6]TIV1!L:S,8,FALSE)</f>
        <v>2050350281</v>
      </c>
      <c r="AH89" s="35" t="str">
        <f>VLOOKUP(AC89,[6]TIV1!L:S,8,FALSE)</f>
        <v>8276895377</v>
      </c>
      <c r="AI89" s="36">
        <f>VLOOKUP(A89&amp;P89,[6]HARGA!C:D,2,0)*Q89</f>
        <v>30240000</v>
      </c>
      <c r="AJ89" s="36">
        <f>VLOOKUP(A89&amp;P89,[6]HARGA!C:D,2,0)*W89</f>
        <v>33000000</v>
      </c>
      <c r="AK89" s="36">
        <f>VLOOKUP(A89&amp;P89,[6]HARGA!C:D,2,0)*AB89</f>
        <v>1500000</v>
      </c>
      <c r="AL89" s="37"/>
      <c r="AM89" s="37"/>
      <c r="AN89" s="37"/>
      <c r="AO89" s="37"/>
      <c r="AP89" s="37"/>
      <c r="AQ89" s="37"/>
      <c r="AR89" s="37"/>
      <c r="AS89" s="37"/>
      <c r="AT89" s="37"/>
      <c r="AU89" s="37"/>
      <c r="AV89" s="37"/>
      <c r="AW89" s="37"/>
      <c r="AX89" s="37"/>
      <c r="AY89" s="37"/>
      <c r="AZ89" s="37"/>
      <c r="BA89" s="37"/>
      <c r="BB89" s="37"/>
      <c r="BC89" s="37"/>
      <c r="BD89">
        <v>1</v>
      </c>
    </row>
    <row r="90" spans="1:56" hidden="1" x14ac:dyDescent="0.25">
      <c r="A90" s="22" t="s">
        <v>51</v>
      </c>
      <c r="B90" s="22" t="s">
        <v>52</v>
      </c>
      <c r="C90" s="23">
        <v>21102803833</v>
      </c>
      <c r="D90" s="22" t="s">
        <v>193</v>
      </c>
      <c r="E90" s="22" t="s">
        <v>240</v>
      </c>
      <c r="F90" s="22" t="s">
        <v>241</v>
      </c>
      <c r="G90" s="22">
        <v>5042239163</v>
      </c>
      <c r="H90" s="22" t="s">
        <v>56</v>
      </c>
      <c r="I90" s="22" t="s">
        <v>56</v>
      </c>
      <c r="J90" s="24">
        <v>44501</v>
      </c>
      <c r="K90" s="22">
        <v>960</v>
      </c>
      <c r="L90" s="22" t="s">
        <v>92</v>
      </c>
      <c r="M90" s="22" t="str">
        <f t="shared" si="1"/>
        <v>DEPO PROBOLINGGO</v>
      </c>
      <c r="N90" s="38" t="s">
        <v>242</v>
      </c>
      <c r="O90" s="39">
        <v>44502</v>
      </c>
      <c r="P90" s="27" t="s">
        <v>60</v>
      </c>
      <c r="Q90" s="22">
        <v>960</v>
      </c>
      <c r="R90" s="23">
        <v>21102101718</v>
      </c>
      <c r="S90" s="22" t="s">
        <v>56</v>
      </c>
      <c r="T90" s="40">
        <v>6008127314</v>
      </c>
      <c r="U90" s="22">
        <v>15</v>
      </c>
      <c r="V90" s="28">
        <v>0</v>
      </c>
      <c r="W90" s="22">
        <v>15</v>
      </c>
      <c r="X90" s="29" t="s">
        <v>92</v>
      </c>
      <c r="Y90" s="22" t="s">
        <v>56</v>
      </c>
      <c r="Z90" s="30" t="s">
        <v>243</v>
      </c>
      <c r="AA90" s="31">
        <v>44501</v>
      </c>
      <c r="AB90" s="22">
        <v>0</v>
      </c>
      <c r="AC90" s="40">
        <v>5042235907</v>
      </c>
      <c r="AD90" s="33" t="s">
        <v>244</v>
      </c>
      <c r="AE90" s="34">
        <v>44502</v>
      </c>
      <c r="AF90" s="35" t="str">
        <f>VLOOKUP(G90,[6]TIV1!L:S,8,FALSE)</f>
        <v>8276895377</v>
      </c>
      <c r="AG90" s="35" t="str">
        <f>VLOOKUP(T90,[6]TIV1!L:S,8,FALSE)</f>
        <v>2050350281</v>
      </c>
      <c r="AH90" s="35" t="str">
        <f>VLOOKUP(AC90,[6]TIV1!L:S,8,FALSE)</f>
        <v>8276895377</v>
      </c>
      <c r="AI90" s="36">
        <f>VLOOKUP(A90&amp;P90,[6]HARGA!C:D,2,0)*Q90</f>
        <v>9456000</v>
      </c>
      <c r="AJ90" s="36">
        <f>VLOOKUP(A90&amp;P90,[6]HARGA!C:D,2,0)*W90</f>
        <v>147750</v>
      </c>
      <c r="AK90" s="36">
        <f>VLOOKUP(A90&amp;P90,[6]HARGA!C:D,2,0)*AB90</f>
        <v>0</v>
      </c>
      <c r="AL90" s="37"/>
      <c r="AM90" s="37"/>
      <c r="AN90" s="37"/>
      <c r="AO90" s="37"/>
      <c r="AP90" s="37"/>
      <c r="AQ90" s="37"/>
      <c r="AR90" s="37"/>
      <c r="AS90" s="37"/>
      <c r="AT90" s="37"/>
      <c r="AU90" s="37"/>
      <c r="AV90" s="37"/>
      <c r="AW90" s="37"/>
      <c r="AX90" s="37"/>
      <c r="AY90" s="37"/>
      <c r="AZ90" s="37"/>
      <c r="BA90" s="37"/>
      <c r="BB90" s="37"/>
      <c r="BC90" s="37"/>
      <c r="BD90">
        <v>1</v>
      </c>
    </row>
    <row r="91" spans="1:56" hidden="1" x14ac:dyDescent="0.25">
      <c r="A91" s="22" t="s">
        <v>51</v>
      </c>
      <c r="B91" s="22" t="s">
        <v>52</v>
      </c>
      <c r="C91" s="23">
        <v>21102803833</v>
      </c>
      <c r="D91" s="22" t="s">
        <v>193</v>
      </c>
      <c r="E91" s="22" t="s">
        <v>240</v>
      </c>
      <c r="F91" s="22" t="s">
        <v>241</v>
      </c>
      <c r="G91" s="22">
        <v>5042239163</v>
      </c>
      <c r="H91" s="22" t="s">
        <v>56</v>
      </c>
      <c r="I91" s="22" t="s">
        <v>56</v>
      </c>
      <c r="J91" s="24">
        <v>44501</v>
      </c>
      <c r="K91" s="22">
        <v>960</v>
      </c>
      <c r="L91" s="22" t="s">
        <v>92</v>
      </c>
      <c r="M91" s="22" t="str">
        <f t="shared" si="1"/>
        <v>DEPO PROBOLINGGO</v>
      </c>
      <c r="N91" s="38" t="s">
        <v>242</v>
      </c>
      <c r="O91" s="39">
        <v>44502</v>
      </c>
      <c r="P91" s="27" t="s">
        <v>64</v>
      </c>
      <c r="Q91" s="22">
        <v>960</v>
      </c>
      <c r="R91" s="23">
        <v>21102101718</v>
      </c>
      <c r="S91" s="22" t="s">
        <v>56</v>
      </c>
      <c r="T91" s="40">
        <v>6008127314</v>
      </c>
      <c r="U91" s="22">
        <v>960</v>
      </c>
      <c r="V91" s="28">
        <v>0</v>
      </c>
      <c r="W91" s="22">
        <v>960</v>
      </c>
      <c r="X91" s="29" t="s">
        <v>92</v>
      </c>
      <c r="Y91" s="22" t="s">
        <v>56</v>
      </c>
      <c r="Z91" s="30" t="s">
        <v>243</v>
      </c>
      <c r="AA91" s="31">
        <v>44501</v>
      </c>
      <c r="AB91" s="22">
        <v>35</v>
      </c>
      <c r="AC91" s="40">
        <v>5042235907</v>
      </c>
      <c r="AD91" s="33" t="s">
        <v>244</v>
      </c>
      <c r="AE91" s="34">
        <v>44502</v>
      </c>
      <c r="AF91" s="35" t="str">
        <f>VLOOKUP(G91,[6]TIV1!L:S,8,FALSE)</f>
        <v>8276895377</v>
      </c>
      <c r="AG91" s="35" t="str">
        <f>VLOOKUP(T91,[6]TIV1!L:S,8,FALSE)</f>
        <v>2050350281</v>
      </c>
      <c r="AH91" s="35" t="str">
        <f>VLOOKUP(AC91,[6]TIV1!L:S,8,FALSE)</f>
        <v>8276895377</v>
      </c>
      <c r="AI91" s="36">
        <f>VLOOKUP(A91&amp;P91,[6]HARGA!C:D,2,0)*Q91</f>
        <v>28800000</v>
      </c>
      <c r="AJ91" s="36">
        <f>VLOOKUP(A91&amp;P91,[6]HARGA!C:D,2,0)*W91</f>
        <v>28800000</v>
      </c>
      <c r="AK91" s="36">
        <f>VLOOKUP(A91&amp;P91,[6]HARGA!C:D,2,0)*AB91</f>
        <v>1050000</v>
      </c>
      <c r="AL91" s="37"/>
      <c r="AM91" s="37"/>
      <c r="AN91" s="37"/>
      <c r="AO91" s="37"/>
      <c r="AP91" s="37"/>
      <c r="AQ91" s="37"/>
      <c r="AR91" s="37"/>
      <c r="AS91" s="37"/>
      <c r="AT91" s="37"/>
      <c r="AU91" s="37"/>
      <c r="AV91" s="37"/>
      <c r="AW91" s="37"/>
      <c r="AX91" s="37"/>
      <c r="AY91" s="37"/>
      <c r="AZ91" s="37"/>
      <c r="BA91" s="37"/>
      <c r="BB91" s="37"/>
      <c r="BC91" s="37"/>
      <c r="BD91">
        <v>1</v>
      </c>
    </row>
    <row r="92" spans="1:56" hidden="1" x14ac:dyDescent="0.25">
      <c r="A92" s="22" t="s">
        <v>51</v>
      </c>
      <c r="B92" s="22" t="s">
        <v>52</v>
      </c>
      <c r="C92" s="23">
        <v>21102803833</v>
      </c>
      <c r="D92" s="22" t="s">
        <v>193</v>
      </c>
      <c r="E92" s="22" t="s">
        <v>240</v>
      </c>
      <c r="F92" s="22" t="s">
        <v>241</v>
      </c>
      <c r="G92" s="22">
        <v>5042239163</v>
      </c>
      <c r="H92" s="22" t="s">
        <v>56</v>
      </c>
      <c r="I92" s="22" t="s">
        <v>56</v>
      </c>
      <c r="J92" s="24">
        <v>44501</v>
      </c>
      <c r="K92" s="22">
        <v>20</v>
      </c>
      <c r="L92" s="22" t="s">
        <v>92</v>
      </c>
      <c r="M92" s="22" t="s">
        <v>92</v>
      </c>
      <c r="N92" s="38" t="s">
        <v>242</v>
      </c>
      <c r="O92" s="39">
        <v>44502</v>
      </c>
      <c r="P92" s="27" t="s">
        <v>65</v>
      </c>
      <c r="Q92" s="22">
        <v>20</v>
      </c>
      <c r="R92" s="23">
        <v>21102101718</v>
      </c>
      <c r="S92" s="22" t="s">
        <v>56</v>
      </c>
      <c r="T92" s="40">
        <v>6008127314</v>
      </c>
      <c r="U92" s="22">
        <v>20</v>
      </c>
      <c r="V92" s="28">
        <v>0</v>
      </c>
      <c r="W92" s="22">
        <v>20</v>
      </c>
      <c r="X92" s="29" t="s">
        <v>92</v>
      </c>
      <c r="Y92" s="22" t="s">
        <v>56</v>
      </c>
      <c r="Z92" s="30" t="s">
        <v>243</v>
      </c>
      <c r="AA92" s="31">
        <v>44501</v>
      </c>
      <c r="AB92" s="22">
        <v>0</v>
      </c>
      <c r="AC92" s="40">
        <v>5042235907</v>
      </c>
      <c r="AD92" s="33" t="s">
        <v>244</v>
      </c>
      <c r="AE92" s="34">
        <v>44502</v>
      </c>
      <c r="AF92" s="35" t="str">
        <f>VLOOKUP(G92,[6]TIV1!L:S,8,FALSE)</f>
        <v>8276895377</v>
      </c>
      <c r="AG92" s="35" t="str">
        <f>VLOOKUP(T92,[6]TIV1!L:S,8,FALSE)</f>
        <v>2050350281</v>
      </c>
      <c r="AH92" s="35" t="str">
        <f>VLOOKUP(AC92,[6]TIV1!L:S,8,FALSE)</f>
        <v>8276895377</v>
      </c>
      <c r="AI92" s="36">
        <f>VLOOKUP(A92&amp;P92,[6]HARGA!C:D,2,0)*Q92</f>
        <v>0</v>
      </c>
      <c r="AJ92" s="36">
        <f>VLOOKUP(A92&amp;P92,[6]HARGA!C:D,2,0)*W92</f>
        <v>0</v>
      </c>
      <c r="AK92" s="36">
        <f>VLOOKUP(A92&amp;P92,[6]HARGA!C:D,2,0)*AB92</f>
        <v>0</v>
      </c>
      <c r="AL92" s="37"/>
      <c r="AM92" s="37"/>
      <c r="AN92" s="37"/>
      <c r="AO92" s="37"/>
      <c r="AP92" s="37"/>
      <c r="AQ92" s="37"/>
      <c r="AR92" s="37"/>
      <c r="AS92" s="37"/>
      <c r="AT92" s="37"/>
      <c r="AU92" s="37"/>
      <c r="AV92" s="37"/>
      <c r="AW92" s="37"/>
      <c r="AX92" s="37"/>
      <c r="AY92" s="37"/>
      <c r="AZ92" s="37"/>
      <c r="BA92" s="37"/>
      <c r="BB92" s="37"/>
      <c r="BC92" s="37"/>
      <c r="BD92">
        <v>1</v>
      </c>
    </row>
    <row r="93" spans="1:56" hidden="1" x14ac:dyDescent="0.25">
      <c r="A93" s="22" t="s">
        <v>66</v>
      </c>
      <c r="B93" s="22" t="s">
        <v>52</v>
      </c>
      <c r="C93" s="23">
        <v>21102903780</v>
      </c>
      <c r="D93" s="22" t="s">
        <v>193</v>
      </c>
      <c r="E93" s="22" t="s">
        <v>245</v>
      </c>
      <c r="F93" s="22" t="s">
        <v>246</v>
      </c>
      <c r="G93" s="22">
        <v>5042240412</v>
      </c>
      <c r="H93" s="22" t="s">
        <v>56</v>
      </c>
      <c r="I93" s="22" t="s">
        <v>56</v>
      </c>
      <c r="J93" s="24">
        <v>44501</v>
      </c>
      <c r="K93" s="22">
        <v>960</v>
      </c>
      <c r="L93" s="22" t="s">
        <v>110</v>
      </c>
      <c r="M93" s="22" t="str">
        <f>UPPER(L93)</f>
        <v>DEPO MARGOMULYO</v>
      </c>
      <c r="N93" s="38" t="s">
        <v>247</v>
      </c>
      <c r="O93" s="39">
        <v>44502</v>
      </c>
      <c r="P93" s="27" t="s">
        <v>60</v>
      </c>
      <c r="Q93" s="22">
        <v>960</v>
      </c>
      <c r="R93" s="23">
        <v>21102903787</v>
      </c>
      <c r="S93" s="22" t="s">
        <v>56</v>
      </c>
      <c r="T93" s="40">
        <v>6008132307</v>
      </c>
      <c r="U93" s="22">
        <v>24</v>
      </c>
      <c r="V93" s="28">
        <v>0</v>
      </c>
      <c r="W93" s="22">
        <v>24</v>
      </c>
      <c r="X93" s="29" t="s">
        <v>110</v>
      </c>
      <c r="Y93" s="22" t="s">
        <v>56</v>
      </c>
      <c r="Z93" s="30" t="s">
        <v>248</v>
      </c>
      <c r="AA93" s="31">
        <v>44501</v>
      </c>
      <c r="AB93" s="22">
        <v>1</v>
      </c>
      <c r="AC93" s="40">
        <v>5042240697</v>
      </c>
      <c r="AD93" s="33" t="s">
        <v>249</v>
      </c>
      <c r="AE93" s="34">
        <v>44502</v>
      </c>
      <c r="AF93" s="35" t="str">
        <f>VLOOKUP(G93,[6]TIV1!L:S,8,FALSE)</f>
        <v>8276895965</v>
      </c>
      <c r="AG93" s="35" t="str">
        <f>VLOOKUP(T93,[6]TIV1!L:S,8,FALSE)</f>
        <v>2050350312</v>
      </c>
      <c r="AH93" s="35" t="str">
        <f>VLOOKUP(AC93,[6]TIV1!L:S,8,FALSE)</f>
        <v>8276895965</v>
      </c>
      <c r="AI93" s="36">
        <f>VLOOKUP(A93&amp;P93,[6]HARGA!C:D,2,0)*Q93</f>
        <v>9456000</v>
      </c>
      <c r="AJ93" s="36">
        <f>VLOOKUP(A93&amp;P93,[6]HARGA!C:D,2,0)*W93</f>
        <v>236400</v>
      </c>
      <c r="AK93" s="36">
        <f>VLOOKUP(A93&amp;P93,[6]HARGA!C:D,2,0)*AB93</f>
        <v>9850</v>
      </c>
      <c r="AL93" s="37"/>
      <c r="AM93" s="37"/>
      <c r="AN93" s="37"/>
      <c r="AO93" s="37"/>
      <c r="AP93" s="37"/>
      <c r="AQ93" s="37"/>
      <c r="AR93" s="37"/>
      <c r="AS93" s="37"/>
      <c r="AT93" s="37"/>
      <c r="AU93" s="37"/>
      <c r="AV93" s="37"/>
      <c r="AW93" s="37"/>
      <c r="AX93" s="37"/>
      <c r="AY93" s="37"/>
      <c r="AZ93" s="37"/>
      <c r="BA93" s="37"/>
      <c r="BB93" s="37"/>
      <c r="BC93" s="37"/>
      <c r="BD93">
        <v>1</v>
      </c>
    </row>
    <row r="94" spans="1:56" hidden="1" x14ac:dyDescent="0.25">
      <c r="A94" s="22" t="s">
        <v>66</v>
      </c>
      <c r="B94" s="22" t="s">
        <v>52</v>
      </c>
      <c r="C94" s="23">
        <v>21102903780</v>
      </c>
      <c r="D94" s="22" t="s">
        <v>193</v>
      </c>
      <c r="E94" s="22" t="s">
        <v>245</v>
      </c>
      <c r="F94" s="22" t="s">
        <v>246</v>
      </c>
      <c r="G94" s="22">
        <v>5042240412</v>
      </c>
      <c r="H94" s="22" t="s">
        <v>56</v>
      </c>
      <c r="I94" s="22" t="s">
        <v>56</v>
      </c>
      <c r="J94" s="24">
        <v>44501</v>
      </c>
      <c r="K94" s="22">
        <v>960</v>
      </c>
      <c r="L94" s="22" t="s">
        <v>110</v>
      </c>
      <c r="M94" s="22" t="str">
        <f>UPPER(L94)</f>
        <v>DEPO MARGOMULYO</v>
      </c>
      <c r="N94" s="38" t="s">
        <v>247</v>
      </c>
      <c r="O94" s="39">
        <v>44502</v>
      </c>
      <c r="P94" s="27" t="s">
        <v>64</v>
      </c>
      <c r="Q94" s="22">
        <v>960</v>
      </c>
      <c r="R94" s="23">
        <v>21102903787</v>
      </c>
      <c r="S94" s="22" t="s">
        <v>56</v>
      </c>
      <c r="T94" s="40">
        <v>6008132307</v>
      </c>
      <c r="U94" s="22">
        <v>960</v>
      </c>
      <c r="V94" s="28">
        <v>0</v>
      </c>
      <c r="W94" s="22">
        <v>960</v>
      </c>
      <c r="X94" s="29" t="s">
        <v>110</v>
      </c>
      <c r="Y94" s="22" t="s">
        <v>56</v>
      </c>
      <c r="Z94" s="30" t="s">
        <v>248</v>
      </c>
      <c r="AA94" s="31">
        <v>44501</v>
      </c>
      <c r="AB94" s="22">
        <v>50</v>
      </c>
      <c r="AC94" s="40">
        <v>5042240697</v>
      </c>
      <c r="AD94" s="33" t="s">
        <v>249</v>
      </c>
      <c r="AE94" s="34">
        <v>44502</v>
      </c>
      <c r="AF94" s="35" t="str">
        <f>VLOOKUP(G94,[6]TIV1!L:S,8,FALSE)</f>
        <v>8276895965</v>
      </c>
      <c r="AG94" s="35" t="str">
        <f>VLOOKUP(T94,[6]TIV1!L:S,8,FALSE)</f>
        <v>2050350312</v>
      </c>
      <c r="AH94" s="35" t="str">
        <f>VLOOKUP(AC94,[6]TIV1!L:S,8,FALSE)</f>
        <v>8276895965</v>
      </c>
      <c r="AI94" s="36">
        <f>VLOOKUP(A94&amp;P94,[6]HARGA!C:D,2,0)*Q94</f>
        <v>28800000</v>
      </c>
      <c r="AJ94" s="36">
        <f>VLOOKUP(A94&amp;P94,[6]HARGA!C:D,2,0)*W94</f>
        <v>28800000</v>
      </c>
      <c r="AK94" s="36">
        <f>VLOOKUP(A94&amp;P94,[6]HARGA!C:D,2,0)*AB94</f>
        <v>1500000</v>
      </c>
      <c r="AL94" s="37"/>
      <c r="AM94" s="37"/>
      <c r="AN94" s="37"/>
      <c r="AO94" s="37"/>
      <c r="AP94" s="37"/>
      <c r="AQ94" s="37"/>
      <c r="AR94" s="37"/>
      <c r="AS94" s="37"/>
      <c r="AT94" s="37"/>
      <c r="AU94" s="37"/>
      <c r="AV94" s="37"/>
      <c r="AW94" s="37"/>
      <c r="AX94" s="37"/>
      <c r="AY94" s="37"/>
      <c r="AZ94" s="37"/>
      <c r="BA94" s="37"/>
      <c r="BB94" s="37"/>
      <c r="BC94" s="37"/>
      <c r="BD94">
        <v>1</v>
      </c>
    </row>
    <row r="95" spans="1:56" hidden="1" x14ac:dyDescent="0.25">
      <c r="A95" s="22" t="s">
        <v>66</v>
      </c>
      <c r="B95" s="22" t="s">
        <v>52</v>
      </c>
      <c r="C95" s="23">
        <v>21102903780</v>
      </c>
      <c r="D95" s="22" t="s">
        <v>193</v>
      </c>
      <c r="E95" s="22" t="s">
        <v>245</v>
      </c>
      <c r="F95" s="22" t="s">
        <v>246</v>
      </c>
      <c r="G95" s="22">
        <v>5042240412</v>
      </c>
      <c r="H95" s="22" t="s">
        <v>56</v>
      </c>
      <c r="I95" s="22" t="s">
        <v>56</v>
      </c>
      <c r="J95" s="24">
        <v>44501</v>
      </c>
      <c r="K95" s="22">
        <v>20</v>
      </c>
      <c r="L95" s="22" t="s">
        <v>110</v>
      </c>
      <c r="M95" s="22" t="s">
        <v>110</v>
      </c>
      <c r="N95" s="38" t="s">
        <v>247</v>
      </c>
      <c r="O95" s="39">
        <v>44502</v>
      </c>
      <c r="P95" s="27" t="s">
        <v>65</v>
      </c>
      <c r="Q95" s="22">
        <v>20</v>
      </c>
      <c r="R95" s="23">
        <v>21102903787</v>
      </c>
      <c r="S95" s="22" t="s">
        <v>56</v>
      </c>
      <c r="T95" s="40">
        <v>6008132307</v>
      </c>
      <c r="U95" s="22">
        <v>20</v>
      </c>
      <c r="V95" s="28">
        <v>0</v>
      </c>
      <c r="W95" s="22">
        <v>20</v>
      </c>
      <c r="X95" s="29" t="s">
        <v>110</v>
      </c>
      <c r="Y95" s="22" t="s">
        <v>56</v>
      </c>
      <c r="Z95" s="30" t="s">
        <v>248</v>
      </c>
      <c r="AA95" s="31">
        <v>44501</v>
      </c>
      <c r="AB95" s="22">
        <v>0</v>
      </c>
      <c r="AC95" s="40">
        <v>5042240697</v>
      </c>
      <c r="AD95" s="33" t="s">
        <v>249</v>
      </c>
      <c r="AE95" s="34">
        <v>44502</v>
      </c>
      <c r="AF95" s="35" t="str">
        <f>VLOOKUP(G95,[6]TIV1!L:S,8,FALSE)</f>
        <v>8276895965</v>
      </c>
      <c r="AG95" s="35" t="str">
        <f>VLOOKUP(T95,[6]TIV1!L:S,8,FALSE)</f>
        <v>2050350312</v>
      </c>
      <c r="AH95" s="35" t="str">
        <f>VLOOKUP(AC95,[6]TIV1!L:S,8,FALSE)</f>
        <v>8276895965</v>
      </c>
      <c r="AI95" s="36">
        <f>VLOOKUP(A95&amp;P95,[6]HARGA!C:D,2,0)*Q95</f>
        <v>0</v>
      </c>
      <c r="AJ95" s="36">
        <f>VLOOKUP(A95&amp;P95,[6]HARGA!C:D,2,0)*W95</f>
        <v>0</v>
      </c>
      <c r="AK95" s="36">
        <f>VLOOKUP(A95&amp;P95,[6]HARGA!C:D,2,0)*AB95</f>
        <v>0</v>
      </c>
      <c r="AL95" s="37"/>
      <c r="AM95" s="37"/>
      <c r="AN95" s="37"/>
      <c r="AO95" s="37"/>
      <c r="AP95" s="37"/>
      <c r="AQ95" s="37"/>
      <c r="AR95" s="37"/>
      <c r="AS95" s="37"/>
      <c r="AT95" s="37"/>
      <c r="AU95" s="37"/>
      <c r="AV95" s="37"/>
      <c r="AW95" s="37"/>
      <c r="AX95" s="37"/>
      <c r="AY95" s="37"/>
      <c r="AZ95" s="37"/>
      <c r="BA95" s="37"/>
      <c r="BB95" s="37"/>
      <c r="BC95" s="37"/>
      <c r="BD95">
        <v>1</v>
      </c>
    </row>
    <row r="96" spans="1:56" hidden="1" x14ac:dyDescent="0.25">
      <c r="A96" s="22" t="s">
        <v>66</v>
      </c>
      <c r="B96" s="22" t="s">
        <v>52</v>
      </c>
      <c r="C96" s="23">
        <v>21102903783</v>
      </c>
      <c r="D96" s="22" t="s">
        <v>193</v>
      </c>
      <c r="E96" s="22" t="s">
        <v>250</v>
      </c>
      <c r="F96" s="22" t="s">
        <v>251</v>
      </c>
      <c r="G96" s="22">
        <v>5042234622</v>
      </c>
      <c r="H96" s="22" t="s">
        <v>56</v>
      </c>
      <c r="I96" s="22" t="s">
        <v>56</v>
      </c>
      <c r="J96" s="24">
        <v>44501</v>
      </c>
      <c r="K96" s="22">
        <v>1344</v>
      </c>
      <c r="L96" s="22" t="s">
        <v>70</v>
      </c>
      <c r="M96" s="22" t="str">
        <f t="shared" ref="M96:M101" si="2">UPPER(L96)</f>
        <v>DEPO BALONG PANGGANG</v>
      </c>
      <c r="N96" s="38" t="s">
        <v>252</v>
      </c>
      <c r="O96" s="39">
        <v>44502</v>
      </c>
      <c r="P96" s="27" t="s">
        <v>60</v>
      </c>
      <c r="Q96" s="22">
        <v>1344</v>
      </c>
      <c r="R96" s="28" t="s">
        <v>56</v>
      </c>
      <c r="S96" s="22" t="s">
        <v>56</v>
      </c>
      <c r="T96" s="28" t="s">
        <v>56</v>
      </c>
      <c r="U96" s="28">
        <v>0</v>
      </c>
      <c r="V96" s="28">
        <v>0</v>
      </c>
      <c r="W96" s="28">
        <v>0</v>
      </c>
      <c r="X96" s="28" t="s">
        <v>56</v>
      </c>
      <c r="Y96" s="22" t="s">
        <v>56</v>
      </c>
      <c r="Z96" s="45" t="s">
        <v>56</v>
      </c>
      <c r="AA96" s="45" t="s">
        <v>56</v>
      </c>
      <c r="AB96" s="28">
        <v>0</v>
      </c>
      <c r="AC96" s="28" t="s">
        <v>56</v>
      </c>
      <c r="AD96" s="46" t="s">
        <v>56</v>
      </c>
      <c r="AE96" s="47" t="s">
        <v>56</v>
      </c>
      <c r="AF96" s="35" t="str">
        <f>VLOOKUP(G96,[6]TIV1!L:S,8,FALSE)</f>
        <v>8276895965</v>
      </c>
      <c r="AG96" s="35" t="e">
        <f>VLOOKUP(T96,[6]TIV1!L:S,8,FALSE)</f>
        <v>#N/A</v>
      </c>
      <c r="AH96" s="35" t="e">
        <f>VLOOKUP(AC96,[6]TIV1!L:S,8,FALSE)</f>
        <v>#N/A</v>
      </c>
      <c r="AI96" s="36">
        <f>VLOOKUP(A96&amp;P96,[6]HARGA!C:D,2,0)*Q96</f>
        <v>13238400</v>
      </c>
      <c r="AJ96" s="36">
        <f>VLOOKUP(A96&amp;P96,[6]HARGA!C:D,2,0)*W96</f>
        <v>0</v>
      </c>
      <c r="AK96" s="36">
        <f>VLOOKUP(A96&amp;P96,[6]HARGA!C:D,2,0)*AB96</f>
        <v>0</v>
      </c>
      <c r="AL96" s="37"/>
      <c r="AM96" s="37"/>
      <c r="AN96" s="37"/>
      <c r="AO96" s="37"/>
      <c r="AP96" s="37"/>
      <c r="AQ96" s="37"/>
      <c r="AR96" s="37"/>
      <c r="AS96" s="37"/>
      <c r="AT96" s="37"/>
      <c r="AU96" s="37"/>
      <c r="AV96" s="37"/>
      <c r="AW96" s="37"/>
      <c r="AX96" s="37"/>
      <c r="AY96" s="37"/>
      <c r="AZ96" s="37"/>
      <c r="BA96" s="37"/>
      <c r="BB96" s="37"/>
      <c r="BC96" s="37"/>
      <c r="BD96">
        <v>1</v>
      </c>
    </row>
    <row r="97" spans="1:56" hidden="1" x14ac:dyDescent="0.25">
      <c r="A97" s="22" t="s">
        <v>66</v>
      </c>
      <c r="B97" s="22" t="s">
        <v>52</v>
      </c>
      <c r="C97" s="23">
        <v>21102903783</v>
      </c>
      <c r="D97" s="22" t="s">
        <v>193</v>
      </c>
      <c r="E97" s="22" t="s">
        <v>250</v>
      </c>
      <c r="F97" s="22" t="s">
        <v>251</v>
      </c>
      <c r="G97" s="22">
        <v>5042234622</v>
      </c>
      <c r="H97" s="22" t="s">
        <v>56</v>
      </c>
      <c r="I97" s="22" t="s">
        <v>56</v>
      </c>
      <c r="J97" s="24">
        <v>44501</v>
      </c>
      <c r="K97" s="22">
        <v>1344</v>
      </c>
      <c r="L97" s="22" t="s">
        <v>70</v>
      </c>
      <c r="M97" s="22" t="str">
        <f t="shared" si="2"/>
        <v>DEPO BALONG PANGGANG</v>
      </c>
      <c r="N97" s="38" t="s">
        <v>252</v>
      </c>
      <c r="O97" s="39">
        <v>44502</v>
      </c>
      <c r="P97" s="27" t="s">
        <v>64</v>
      </c>
      <c r="Q97" s="22">
        <v>1344</v>
      </c>
      <c r="R97" s="28" t="s">
        <v>56</v>
      </c>
      <c r="S97" s="22" t="s">
        <v>56</v>
      </c>
      <c r="T97" s="28" t="s">
        <v>56</v>
      </c>
      <c r="U97" s="28">
        <v>0</v>
      </c>
      <c r="V97" s="28">
        <v>0</v>
      </c>
      <c r="W97" s="28">
        <v>0</v>
      </c>
      <c r="X97" s="28" t="s">
        <v>56</v>
      </c>
      <c r="Y97" s="22" t="s">
        <v>56</v>
      </c>
      <c r="Z97" s="45" t="s">
        <v>56</v>
      </c>
      <c r="AA97" s="45" t="s">
        <v>56</v>
      </c>
      <c r="AB97" s="28">
        <v>0</v>
      </c>
      <c r="AC97" s="28" t="s">
        <v>56</v>
      </c>
      <c r="AD97" s="46" t="s">
        <v>56</v>
      </c>
      <c r="AE97" s="47" t="s">
        <v>56</v>
      </c>
      <c r="AF97" s="35" t="str">
        <f>VLOOKUP(G97,[6]TIV1!L:S,8,FALSE)</f>
        <v>8276895965</v>
      </c>
      <c r="AG97" s="35" t="e">
        <f>VLOOKUP(T97,[6]TIV1!L:S,8,FALSE)</f>
        <v>#N/A</v>
      </c>
      <c r="AH97" s="35" t="e">
        <f>VLOOKUP(AC97,[6]TIV1!L:S,8,FALSE)</f>
        <v>#N/A</v>
      </c>
      <c r="AI97" s="36">
        <f>VLOOKUP(A97&amp;P97,[6]HARGA!C:D,2,0)*Q97</f>
        <v>40320000</v>
      </c>
      <c r="AJ97" s="36">
        <f>VLOOKUP(A97&amp;P97,[6]HARGA!C:D,2,0)*W97</f>
        <v>0</v>
      </c>
      <c r="AK97" s="36">
        <f>VLOOKUP(A97&amp;P97,[6]HARGA!C:D,2,0)*AB97</f>
        <v>0</v>
      </c>
      <c r="AL97" s="37"/>
      <c r="AM97" s="37"/>
      <c r="AN97" s="37"/>
      <c r="AO97" s="37"/>
      <c r="AP97" s="37"/>
      <c r="AQ97" s="37"/>
      <c r="AR97" s="37"/>
      <c r="AS97" s="37"/>
      <c r="AT97" s="37"/>
      <c r="AU97" s="37"/>
      <c r="AV97" s="37"/>
      <c r="AW97" s="37"/>
      <c r="AX97" s="37"/>
      <c r="AY97" s="37"/>
      <c r="AZ97" s="37"/>
      <c r="BA97" s="37"/>
      <c r="BB97" s="37"/>
      <c r="BC97" s="37"/>
      <c r="BD97">
        <v>1</v>
      </c>
    </row>
    <row r="98" spans="1:56" hidden="1" x14ac:dyDescent="0.25">
      <c r="A98" s="22" t="s">
        <v>51</v>
      </c>
      <c r="B98" s="22" t="s">
        <v>52</v>
      </c>
      <c r="C98" s="23" t="s">
        <v>253</v>
      </c>
      <c r="D98" s="22" t="s">
        <v>193</v>
      </c>
      <c r="E98" s="22" t="s">
        <v>250</v>
      </c>
      <c r="F98" s="22" t="s">
        <v>251</v>
      </c>
      <c r="G98" s="22">
        <v>5042234622</v>
      </c>
      <c r="H98" s="22" t="s">
        <v>56</v>
      </c>
      <c r="I98" s="22" t="s">
        <v>56</v>
      </c>
      <c r="J98" s="24">
        <v>44501</v>
      </c>
      <c r="K98" s="28">
        <v>0</v>
      </c>
      <c r="L98" s="22" t="s">
        <v>70</v>
      </c>
      <c r="M98" s="22" t="str">
        <f t="shared" si="2"/>
        <v>DEPO BALONG PANGGANG</v>
      </c>
      <c r="N98" s="38" t="s">
        <v>252</v>
      </c>
      <c r="O98" s="39">
        <v>44502</v>
      </c>
      <c r="P98" s="27" t="s">
        <v>60</v>
      </c>
      <c r="Q98" s="28">
        <v>0</v>
      </c>
      <c r="R98" s="23">
        <v>21102101733</v>
      </c>
      <c r="S98" s="22" t="s">
        <v>56</v>
      </c>
      <c r="T98" s="40">
        <v>6008133075</v>
      </c>
      <c r="U98" s="22">
        <v>22</v>
      </c>
      <c r="V98" s="28">
        <v>0</v>
      </c>
      <c r="W98" s="22">
        <v>22</v>
      </c>
      <c r="X98" s="29" t="s">
        <v>171</v>
      </c>
      <c r="Y98" s="22" t="s">
        <v>56</v>
      </c>
      <c r="Z98" s="30" t="s">
        <v>254</v>
      </c>
      <c r="AA98" s="31">
        <v>44500</v>
      </c>
      <c r="AB98" s="22">
        <v>0</v>
      </c>
      <c r="AC98" s="40">
        <v>5042236525</v>
      </c>
      <c r="AD98" s="33" t="s">
        <v>255</v>
      </c>
      <c r="AE98" s="34">
        <v>44509</v>
      </c>
      <c r="AF98" s="35" t="str">
        <f>VLOOKUP(G98,[6]TIV1!L:S,8,FALSE)</f>
        <v>8276895965</v>
      </c>
      <c r="AG98" s="35" t="str">
        <f>VLOOKUP(T98,[6]TIV1!L:S,8,FALSE)</f>
        <v>2050350281</v>
      </c>
      <c r="AH98" s="35" t="str">
        <f>VLOOKUP(AC98,[6]TIV1!L:S,8,FALSE)</f>
        <v>8276895377</v>
      </c>
      <c r="AI98" s="36">
        <f>VLOOKUP(A98&amp;P98,[6]HARGA!C:D,2,0)*Q98</f>
        <v>0</v>
      </c>
      <c r="AJ98" s="36">
        <f>VLOOKUP(A98&amp;P98,[6]HARGA!C:D,2,0)*W98</f>
        <v>216700</v>
      </c>
      <c r="AK98" s="36">
        <f>VLOOKUP(A98&amp;P98,[6]HARGA!C:D,2,0)*AB98</f>
        <v>0</v>
      </c>
      <c r="AL98" s="37"/>
      <c r="AM98" s="37"/>
      <c r="AN98" s="37"/>
      <c r="AO98" s="37"/>
      <c r="AP98" s="37"/>
      <c r="AQ98" s="37"/>
      <c r="AR98" s="37"/>
      <c r="AS98" s="37"/>
      <c r="AT98" s="37"/>
      <c r="AU98" s="37"/>
      <c r="AV98" s="37"/>
      <c r="AW98" s="37"/>
      <c r="AX98" s="37"/>
      <c r="AY98" s="37"/>
      <c r="AZ98" s="37"/>
      <c r="BA98" s="37"/>
      <c r="BB98" s="37"/>
      <c r="BC98" s="37"/>
      <c r="BD98">
        <v>1</v>
      </c>
    </row>
    <row r="99" spans="1:56" hidden="1" x14ac:dyDescent="0.25">
      <c r="A99" s="22" t="s">
        <v>51</v>
      </c>
      <c r="B99" s="22" t="s">
        <v>52</v>
      </c>
      <c r="C99" s="23" t="s">
        <v>253</v>
      </c>
      <c r="D99" s="22" t="s">
        <v>193</v>
      </c>
      <c r="E99" s="22" t="s">
        <v>250</v>
      </c>
      <c r="F99" s="22" t="s">
        <v>251</v>
      </c>
      <c r="G99" s="22">
        <v>5042234622</v>
      </c>
      <c r="H99" s="22" t="s">
        <v>56</v>
      </c>
      <c r="I99" s="22" t="s">
        <v>56</v>
      </c>
      <c r="J99" s="24">
        <v>44501</v>
      </c>
      <c r="K99" s="28">
        <v>0</v>
      </c>
      <c r="L99" s="22" t="s">
        <v>70</v>
      </c>
      <c r="M99" s="22" t="str">
        <f t="shared" si="2"/>
        <v>DEPO BALONG PANGGANG</v>
      </c>
      <c r="N99" s="38" t="s">
        <v>252</v>
      </c>
      <c r="O99" s="39">
        <v>44502</v>
      </c>
      <c r="P99" s="27" t="s">
        <v>64</v>
      </c>
      <c r="Q99" s="28">
        <v>0</v>
      </c>
      <c r="R99" s="23">
        <v>21102101733</v>
      </c>
      <c r="S99" s="22" t="s">
        <v>56</v>
      </c>
      <c r="T99" s="40">
        <v>6008133075</v>
      </c>
      <c r="U99" s="22">
        <v>1344</v>
      </c>
      <c r="V99" s="54">
        <f>W99-U99</f>
        <v>100</v>
      </c>
      <c r="W99" s="22">
        <v>1444</v>
      </c>
      <c r="X99" s="29" t="s">
        <v>171</v>
      </c>
      <c r="Y99" s="22" t="s">
        <v>56</v>
      </c>
      <c r="Z99" s="30" t="s">
        <v>254</v>
      </c>
      <c r="AA99" s="31">
        <v>44500</v>
      </c>
      <c r="AB99" s="22">
        <v>70</v>
      </c>
      <c r="AC99" s="40">
        <v>5042236525</v>
      </c>
      <c r="AD99" s="33" t="s">
        <v>255</v>
      </c>
      <c r="AE99" s="34">
        <v>44509</v>
      </c>
      <c r="AF99" s="35" t="str">
        <f>VLOOKUP(G99,[6]TIV1!L:S,8,FALSE)</f>
        <v>8276895965</v>
      </c>
      <c r="AG99" s="35" t="str">
        <f>VLOOKUP(T99,[6]TIV1!L:S,8,FALSE)</f>
        <v>2050350281</v>
      </c>
      <c r="AH99" s="35" t="str">
        <f>VLOOKUP(AC99,[6]TIV1!L:S,8,FALSE)</f>
        <v>8276895377</v>
      </c>
      <c r="AI99" s="36">
        <f>VLOOKUP(A99&amp;P99,[6]HARGA!C:D,2,0)*Q99</f>
        <v>0</v>
      </c>
      <c r="AJ99" s="36">
        <f>VLOOKUP(A99&amp;P99,[6]HARGA!C:D,2,0)*W99</f>
        <v>43320000</v>
      </c>
      <c r="AK99" s="36">
        <f>VLOOKUP(A99&amp;P99,[6]HARGA!C:D,2,0)*AB99</f>
        <v>2100000</v>
      </c>
      <c r="AL99" s="37"/>
      <c r="AM99" s="37"/>
      <c r="AN99" s="37"/>
      <c r="AO99" s="37"/>
      <c r="AP99" s="37"/>
      <c r="AQ99" s="37"/>
      <c r="AR99" s="37"/>
      <c r="AS99" s="37"/>
      <c r="AT99" s="37"/>
      <c r="AU99" s="37"/>
      <c r="AV99" s="37"/>
      <c r="AW99" s="37"/>
      <c r="AX99" s="37"/>
      <c r="AY99" s="37"/>
      <c r="AZ99" s="37"/>
      <c r="BA99" s="37"/>
      <c r="BB99" s="37"/>
      <c r="BC99" s="37"/>
      <c r="BD99">
        <v>1</v>
      </c>
    </row>
    <row r="100" spans="1:56" hidden="1" x14ac:dyDescent="0.25">
      <c r="A100" s="22" t="s">
        <v>66</v>
      </c>
      <c r="B100" s="22" t="s">
        <v>52</v>
      </c>
      <c r="C100" s="23">
        <v>21102903787</v>
      </c>
      <c r="D100" s="22" t="s">
        <v>193</v>
      </c>
      <c r="E100" s="22" t="s">
        <v>245</v>
      </c>
      <c r="F100" s="22" t="s">
        <v>246</v>
      </c>
      <c r="G100" s="22">
        <v>5042183735</v>
      </c>
      <c r="H100" s="22" t="s">
        <v>56</v>
      </c>
      <c r="I100" s="22" t="s">
        <v>56</v>
      </c>
      <c r="J100" s="24">
        <v>44501</v>
      </c>
      <c r="K100" s="22">
        <v>960</v>
      </c>
      <c r="L100" s="22" t="s">
        <v>110</v>
      </c>
      <c r="M100" s="22" t="str">
        <f t="shared" si="2"/>
        <v>DEPO MARGOMULYO</v>
      </c>
      <c r="N100" s="38" t="s">
        <v>256</v>
      </c>
      <c r="O100" s="39">
        <v>44501</v>
      </c>
      <c r="P100" s="27" t="s">
        <v>60</v>
      </c>
      <c r="Q100" s="22">
        <v>960</v>
      </c>
      <c r="R100" s="28" t="s">
        <v>56</v>
      </c>
      <c r="S100" s="22" t="s">
        <v>56</v>
      </c>
      <c r="T100" s="28" t="s">
        <v>56</v>
      </c>
      <c r="U100" s="28">
        <v>0</v>
      </c>
      <c r="V100" s="28">
        <v>0</v>
      </c>
      <c r="W100" s="28">
        <v>0</v>
      </c>
      <c r="X100" s="28" t="s">
        <v>56</v>
      </c>
      <c r="Y100" s="22" t="s">
        <v>56</v>
      </c>
      <c r="Z100" s="45" t="s">
        <v>56</v>
      </c>
      <c r="AA100" s="45" t="s">
        <v>56</v>
      </c>
      <c r="AB100" s="28">
        <v>0</v>
      </c>
      <c r="AC100" s="28" t="s">
        <v>56</v>
      </c>
      <c r="AD100" s="46" t="s">
        <v>56</v>
      </c>
      <c r="AE100" s="47" t="s">
        <v>56</v>
      </c>
      <c r="AF100" s="35" t="str">
        <f>VLOOKUP(G100,[6]TIV1!L:S,8,FALSE)</f>
        <v>8276895965</v>
      </c>
      <c r="AG100" s="35" t="e">
        <f>VLOOKUP(T100,[6]TIV1!L:S,8,FALSE)</f>
        <v>#N/A</v>
      </c>
      <c r="AH100" s="35" t="e">
        <f>VLOOKUP(AC100,[6]TIV1!L:S,8,FALSE)</f>
        <v>#N/A</v>
      </c>
      <c r="AI100" s="36">
        <f>VLOOKUP(A100&amp;P100,[6]HARGA!C:D,2,0)*Q100</f>
        <v>9456000</v>
      </c>
      <c r="AJ100" s="36">
        <f>VLOOKUP(A100&amp;P100,[6]HARGA!C:D,2,0)*W100</f>
        <v>0</v>
      </c>
      <c r="AK100" s="36">
        <f>VLOOKUP(A100&amp;P100,[6]HARGA!C:D,2,0)*AB100</f>
        <v>0</v>
      </c>
      <c r="AL100" s="37"/>
      <c r="AM100" s="37"/>
      <c r="AN100" s="37"/>
      <c r="AO100" s="37"/>
      <c r="AP100" s="37"/>
      <c r="AQ100" s="37"/>
      <c r="AR100" s="37"/>
      <c r="AS100" s="37"/>
      <c r="AT100" s="37"/>
      <c r="AU100" s="37"/>
      <c r="AV100" s="37"/>
      <c r="AW100" s="37"/>
      <c r="AX100" s="37"/>
      <c r="AY100" s="37"/>
      <c r="AZ100" s="37"/>
      <c r="BA100" s="37"/>
      <c r="BB100" s="37"/>
      <c r="BC100" s="37"/>
      <c r="BD100">
        <v>1</v>
      </c>
    </row>
    <row r="101" spans="1:56" hidden="1" x14ac:dyDescent="0.25">
      <c r="A101" s="22" t="s">
        <v>66</v>
      </c>
      <c r="B101" s="22" t="s">
        <v>52</v>
      </c>
      <c r="C101" s="23">
        <v>21102903787</v>
      </c>
      <c r="D101" s="22" t="s">
        <v>193</v>
      </c>
      <c r="E101" s="22" t="s">
        <v>245</v>
      </c>
      <c r="F101" s="22" t="s">
        <v>246</v>
      </c>
      <c r="G101" s="22">
        <v>5042183735</v>
      </c>
      <c r="H101" s="22" t="s">
        <v>56</v>
      </c>
      <c r="I101" s="22" t="s">
        <v>56</v>
      </c>
      <c r="J101" s="24">
        <v>44501</v>
      </c>
      <c r="K101" s="22">
        <v>960</v>
      </c>
      <c r="L101" s="22" t="s">
        <v>110</v>
      </c>
      <c r="M101" s="22" t="str">
        <f t="shared" si="2"/>
        <v>DEPO MARGOMULYO</v>
      </c>
      <c r="N101" s="38" t="s">
        <v>256</v>
      </c>
      <c r="O101" s="39">
        <v>44501</v>
      </c>
      <c r="P101" s="27" t="s">
        <v>64</v>
      </c>
      <c r="Q101" s="22">
        <v>960</v>
      </c>
      <c r="R101" s="28" t="s">
        <v>56</v>
      </c>
      <c r="S101" s="22" t="s">
        <v>56</v>
      </c>
      <c r="T101" s="28" t="s">
        <v>56</v>
      </c>
      <c r="U101" s="28">
        <v>0</v>
      </c>
      <c r="V101" s="28">
        <v>0</v>
      </c>
      <c r="W101" s="28">
        <v>0</v>
      </c>
      <c r="X101" s="28" t="s">
        <v>56</v>
      </c>
      <c r="Y101" s="22" t="s">
        <v>56</v>
      </c>
      <c r="Z101" s="45" t="s">
        <v>56</v>
      </c>
      <c r="AA101" s="45" t="s">
        <v>56</v>
      </c>
      <c r="AB101" s="28">
        <v>0</v>
      </c>
      <c r="AC101" s="28" t="s">
        <v>56</v>
      </c>
      <c r="AD101" s="46" t="s">
        <v>56</v>
      </c>
      <c r="AE101" s="47" t="s">
        <v>56</v>
      </c>
      <c r="AF101" s="35" t="str">
        <f>VLOOKUP(G101,[6]TIV1!L:S,8,FALSE)</f>
        <v>8276895965</v>
      </c>
      <c r="AG101" s="35" t="e">
        <f>VLOOKUP(T101,[6]TIV1!L:S,8,FALSE)</f>
        <v>#N/A</v>
      </c>
      <c r="AH101" s="35" t="e">
        <f>VLOOKUP(AC101,[6]TIV1!L:S,8,FALSE)</f>
        <v>#N/A</v>
      </c>
      <c r="AI101" s="36">
        <f>VLOOKUP(A101&amp;P101,[6]HARGA!C:D,2,0)*Q101</f>
        <v>28800000</v>
      </c>
      <c r="AJ101" s="36">
        <f>VLOOKUP(A101&amp;P101,[6]HARGA!C:D,2,0)*W101</f>
        <v>0</v>
      </c>
      <c r="AK101" s="36">
        <f>VLOOKUP(A101&amp;P101,[6]HARGA!C:D,2,0)*AB101</f>
        <v>0</v>
      </c>
      <c r="AL101" s="37"/>
      <c r="AM101" s="37"/>
      <c r="AN101" s="37"/>
      <c r="AO101" s="37"/>
      <c r="AP101" s="37"/>
      <c r="AQ101" s="37"/>
      <c r="AR101" s="37"/>
      <c r="AS101" s="37"/>
      <c r="AT101" s="37"/>
      <c r="AU101" s="37"/>
      <c r="AV101" s="37"/>
      <c r="AW101" s="37"/>
      <c r="AX101" s="37"/>
      <c r="AY101" s="37"/>
      <c r="AZ101" s="37"/>
      <c r="BA101" s="37"/>
      <c r="BB101" s="37"/>
      <c r="BC101" s="37"/>
      <c r="BD101">
        <v>1</v>
      </c>
    </row>
    <row r="102" spans="1:56" hidden="1" x14ac:dyDescent="0.25">
      <c r="A102" s="22" t="s">
        <v>66</v>
      </c>
      <c r="B102" s="22" t="s">
        <v>52</v>
      </c>
      <c r="C102" s="23">
        <v>21102903787</v>
      </c>
      <c r="D102" s="22" t="s">
        <v>193</v>
      </c>
      <c r="E102" s="22" t="s">
        <v>245</v>
      </c>
      <c r="F102" s="22" t="s">
        <v>246</v>
      </c>
      <c r="G102" s="22">
        <v>5042183735</v>
      </c>
      <c r="H102" s="22" t="s">
        <v>56</v>
      </c>
      <c r="I102" s="22" t="s">
        <v>56</v>
      </c>
      <c r="J102" s="24">
        <v>44501</v>
      </c>
      <c r="K102" s="22">
        <v>20</v>
      </c>
      <c r="L102" s="22" t="s">
        <v>110</v>
      </c>
      <c r="M102" s="22" t="s">
        <v>110</v>
      </c>
      <c r="N102" s="38" t="s">
        <v>256</v>
      </c>
      <c r="O102" s="39">
        <v>44501</v>
      </c>
      <c r="P102" s="27" t="s">
        <v>65</v>
      </c>
      <c r="Q102" s="22">
        <v>20</v>
      </c>
      <c r="R102" s="28" t="s">
        <v>56</v>
      </c>
      <c r="S102" s="22" t="s">
        <v>56</v>
      </c>
      <c r="T102" s="28" t="s">
        <v>56</v>
      </c>
      <c r="U102" s="28">
        <v>0</v>
      </c>
      <c r="V102" s="28">
        <v>0</v>
      </c>
      <c r="W102" s="28">
        <v>0</v>
      </c>
      <c r="X102" s="28" t="s">
        <v>56</v>
      </c>
      <c r="Y102" s="22" t="s">
        <v>56</v>
      </c>
      <c r="Z102" s="45" t="s">
        <v>56</v>
      </c>
      <c r="AA102" s="45" t="s">
        <v>56</v>
      </c>
      <c r="AB102" s="28">
        <v>0</v>
      </c>
      <c r="AC102" s="28" t="s">
        <v>56</v>
      </c>
      <c r="AD102" s="46" t="s">
        <v>56</v>
      </c>
      <c r="AE102" s="47" t="s">
        <v>56</v>
      </c>
      <c r="AF102" s="35" t="str">
        <f>VLOOKUP(G102,[6]TIV1!L:S,8,FALSE)</f>
        <v>8276895965</v>
      </c>
      <c r="AG102" s="35" t="e">
        <f>VLOOKUP(T102,[6]TIV1!L:S,8,FALSE)</f>
        <v>#N/A</v>
      </c>
      <c r="AH102" s="35" t="e">
        <f>VLOOKUP(AC102,[6]TIV1!L:S,8,FALSE)</f>
        <v>#N/A</v>
      </c>
      <c r="AI102" s="36">
        <f>VLOOKUP(A102&amp;P102,[6]HARGA!C:D,2,0)*Q102</f>
        <v>0</v>
      </c>
      <c r="AJ102" s="36">
        <f>VLOOKUP(A102&amp;P102,[6]HARGA!C:D,2,0)*W102</f>
        <v>0</v>
      </c>
      <c r="AK102" s="36">
        <f>VLOOKUP(A102&amp;P102,[6]HARGA!C:D,2,0)*AB102</f>
        <v>0</v>
      </c>
      <c r="AL102" s="37"/>
      <c r="AM102" s="37"/>
      <c r="AN102" s="37"/>
      <c r="AO102" s="37"/>
      <c r="AP102" s="37"/>
      <c r="AQ102" s="37"/>
      <c r="AR102" s="37"/>
      <c r="AS102" s="37"/>
      <c r="AT102" s="37"/>
      <c r="AU102" s="37"/>
      <c r="AV102" s="37"/>
      <c r="AW102" s="37"/>
      <c r="AX102" s="37"/>
      <c r="AY102" s="37"/>
      <c r="AZ102" s="37"/>
      <c r="BA102" s="37"/>
      <c r="BB102" s="37"/>
      <c r="BC102" s="37"/>
      <c r="BD102">
        <v>1</v>
      </c>
    </row>
    <row r="103" spans="1:56" hidden="1" x14ac:dyDescent="0.25">
      <c r="A103" s="22" t="s">
        <v>51</v>
      </c>
      <c r="B103" s="22" t="s">
        <v>52</v>
      </c>
      <c r="C103" s="23" t="s">
        <v>257</v>
      </c>
      <c r="D103" s="22" t="s">
        <v>193</v>
      </c>
      <c r="E103" s="22" t="s">
        <v>245</v>
      </c>
      <c r="F103" s="22" t="s">
        <v>246</v>
      </c>
      <c r="G103" s="22">
        <v>5042183735</v>
      </c>
      <c r="H103" s="22" t="s">
        <v>56</v>
      </c>
      <c r="I103" s="22" t="s">
        <v>56</v>
      </c>
      <c r="J103" s="24">
        <v>44501</v>
      </c>
      <c r="K103" s="28">
        <v>0</v>
      </c>
      <c r="L103" s="22" t="s">
        <v>110</v>
      </c>
      <c r="M103" s="22" t="str">
        <f>UPPER(L103)</f>
        <v>DEPO MARGOMULYO</v>
      </c>
      <c r="N103" s="38" t="s">
        <v>256</v>
      </c>
      <c r="O103" s="39">
        <v>44501</v>
      </c>
      <c r="P103" s="27" t="s">
        <v>60</v>
      </c>
      <c r="Q103" s="28">
        <v>0</v>
      </c>
      <c r="R103" s="23">
        <v>21102101744</v>
      </c>
      <c r="S103" s="22" t="s">
        <v>56</v>
      </c>
      <c r="T103" s="40">
        <v>6008133263</v>
      </c>
      <c r="U103" s="22">
        <v>24</v>
      </c>
      <c r="V103" s="28">
        <v>0</v>
      </c>
      <c r="W103" s="22">
        <v>24</v>
      </c>
      <c r="X103" s="29" t="s">
        <v>138</v>
      </c>
      <c r="Y103" s="22" t="s">
        <v>56</v>
      </c>
      <c r="Z103" s="30" t="s">
        <v>258</v>
      </c>
      <c r="AA103" s="31">
        <v>44499</v>
      </c>
      <c r="AB103" s="22">
        <v>0</v>
      </c>
      <c r="AC103" s="40">
        <v>5042232174</v>
      </c>
      <c r="AD103" s="43" t="s">
        <v>259</v>
      </c>
      <c r="AE103" s="44">
        <v>44518</v>
      </c>
      <c r="AF103" s="35" t="str">
        <f>VLOOKUP(G103,[6]TIV1!L:S,8,FALSE)</f>
        <v>8276895965</v>
      </c>
      <c r="AG103" s="35" t="str">
        <f>VLOOKUP(T103,[6]TIV1!L:S,8,FALSE)</f>
        <v>2050350281</v>
      </c>
      <c r="AH103" s="35" t="str">
        <f>VLOOKUP(AC103,[6]TIV1!L:S,8,FALSE)</f>
        <v>8276895377</v>
      </c>
      <c r="AI103" s="36">
        <f>VLOOKUP(A103&amp;P103,[6]HARGA!C:D,2,0)*Q103</f>
        <v>0</v>
      </c>
      <c r="AJ103" s="36">
        <f>VLOOKUP(A103&amp;P103,[6]HARGA!C:D,2,0)*W103</f>
        <v>236400</v>
      </c>
      <c r="AK103" s="36">
        <f>VLOOKUP(A103&amp;P103,[6]HARGA!C:D,2,0)*AB103</f>
        <v>0</v>
      </c>
      <c r="AL103" s="37"/>
      <c r="AM103" s="37"/>
      <c r="AN103" s="37"/>
      <c r="AO103" s="37"/>
      <c r="AP103" s="37"/>
      <c r="AQ103" s="37"/>
      <c r="AR103" s="37"/>
      <c r="AS103" s="37"/>
      <c r="AT103" s="37"/>
      <c r="AU103" s="37"/>
      <c r="AV103" s="37"/>
      <c r="AW103" s="37"/>
      <c r="AX103" s="37"/>
      <c r="AY103" s="37"/>
      <c r="AZ103" s="37"/>
      <c r="BA103" s="37"/>
      <c r="BB103" s="37"/>
      <c r="BC103" s="37"/>
      <c r="BD103">
        <v>1</v>
      </c>
    </row>
    <row r="104" spans="1:56" hidden="1" x14ac:dyDescent="0.25">
      <c r="A104" s="22" t="s">
        <v>51</v>
      </c>
      <c r="B104" s="22" t="s">
        <v>52</v>
      </c>
      <c r="C104" s="23" t="s">
        <v>257</v>
      </c>
      <c r="D104" s="22" t="s">
        <v>193</v>
      </c>
      <c r="E104" s="22" t="s">
        <v>245</v>
      </c>
      <c r="F104" s="22" t="s">
        <v>246</v>
      </c>
      <c r="G104" s="22">
        <v>5042183735</v>
      </c>
      <c r="H104" s="22" t="s">
        <v>56</v>
      </c>
      <c r="I104" s="22" t="s">
        <v>56</v>
      </c>
      <c r="J104" s="24">
        <v>44501</v>
      </c>
      <c r="K104" s="28">
        <v>0</v>
      </c>
      <c r="L104" s="22" t="s">
        <v>110</v>
      </c>
      <c r="M104" s="22" t="str">
        <f>UPPER(L104)</f>
        <v>DEPO MARGOMULYO</v>
      </c>
      <c r="N104" s="38" t="s">
        <v>256</v>
      </c>
      <c r="O104" s="39">
        <v>44501</v>
      </c>
      <c r="P104" s="27" t="s">
        <v>64</v>
      </c>
      <c r="Q104" s="28">
        <v>0</v>
      </c>
      <c r="R104" s="23">
        <v>21102101744</v>
      </c>
      <c r="S104" s="22" t="s">
        <v>56</v>
      </c>
      <c r="T104" s="40">
        <v>6008133263</v>
      </c>
      <c r="U104" s="22">
        <v>960</v>
      </c>
      <c r="V104" s="28">
        <v>0</v>
      </c>
      <c r="W104" s="22">
        <v>959</v>
      </c>
      <c r="X104" s="29" t="s">
        <v>138</v>
      </c>
      <c r="Y104" s="22" t="s">
        <v>56</v>
      </c>
      <c r="Z104" s="30" t="s">
        <v>258</v>
      </c>
      <c r="AA104" s="31">
        <v>44499</v>
      </c>
      <c r="AB104" s="22">
        <v>40</v>
      </c>
      <c r="AC104" s="40">
        <v>5042232174</v>
      </c>
      <c r="AD104" s="43" t="s">
        <v>259</v>
      </c>
      <c r="AE104" s="44">
        <v>44518</v>
      </c>
      <c r="AF104" s="35" t="str">
        <f>VLOOKUP(G104,[6]TIV1!L:S,8,FALSE)</f>
        <v>8276895965</v>
      </c>
      <c r="AG104" s="35" t="str">
        <f>VLOOKUP(T104,[6]TIV1!L:S,8,FALSE)</f>
        <v>2050350281</v>
      </c>
      <c r="AH104" s="35" t="str">
        <f>VLOOKUP(AC104,[6]TIV1!L:S,8,FALSE)</f>
        <v>8276895377</v>
      </c>
      <c r="AI104" s="36">
        <f>VLOOKUP(A104&amp;P104,[6]HARGA!C:D,2,0)*Q104</f>
        <v>0</v>
      </c>
      <c r="AJ104" s="36">
        <f>VLOOKUP(A104&amp;P104,[6]HARGA!C:D,2,0)*W104</f>
        <v>28770000</v>
      </c>
      <c r="AK104" s="36">
        <f>VLOOKUP(A104&amp;P104,[6]HARGA!C:D,2,0)*AB104</f>
        <v>1200000</v>
      </c>
      <c r="AL104" s="37"/>
      <c r="AM104" s="37"/>
      <c r="AN104" s="37"/>
      <c r="AO104" s="37"/>
      <c r="AP104" s="37"/>
      <c r="AQ104" s="37"/>
      <c r="AR104" s="37"/>
      <c r="AS104" s="37"/>
      <c r="AT104" s="37"/>
      <c r="AU104" s="37"/>
      <c r="AV104" s="37"/>
      <c r="AW104" s="37"/>
      <c r="AX104" s="37"/>
      <c r="AY104" s="37"/>
      <c r="AZ104" s="37"/>
      <c r="BA104" s="37"/>
      <c r="BB104" s="37"/>
      <c r="BC104" s="37"/>
      <c r="BD104">
        <v>1</v>
      </c>
    </row>
    <row r="105" spans="1:56" hidden="1" x14ac:dyDescent="0.25">
      <c r="A105" s="22" t="s">
        <v>51</v>
      </c>
      <c r="B105" s="22" t="s">
        <v>52</v>
      </c>
      <c r="C105" s="23" t="s">
        <v>257</v>
      </c>
      <c r="D105" s="22" t="s">
        <v>193</v>
      </c>
      <c r="E105" s="22" t="s">
        <v>245</v>
      </c>
      <c r="F105" s="22" t="s">
        <v>246</v>
      </c>
      <c r="G105" s="22">
        <v>5042183735</v>
      </c>
      <c r="H105" s="22" t="s">
        <v>56</v>
      </c>
      <c r="I105" s="22" t="s">
        <v>56</v>
      </c>
      <c r="J105" s="24">
        <v>44501</v>
      </c>
      <c r="K105" s="28">
        <v>0</v>
      </c>
      <c r="L105" s="22" t="s">
        <v>110</v>
      </c>
      <c r="M105" s="22" t="s">
        <v>110</v>
      </c>
      <c r="N105" s="38" t="s">
        <v>256</v>
      </c>
      <c r="O105" s="39">
        <v>44501</v>
      </c>
      <c r="P105" s="27" t="s">
        <v>65</v>
      </c>
      <c r="Q105" s="28">
        <v>0</v>
      </c>
      <c r="R105" s="23">
        <v>21102101744</v>
      </c>
      <c r="S105" s="22" t="s">
        <v>56</v>
      </c>
      <c r="T105" s="40">
        <v>6008133263</v>
      </c>
      <c r="U105" s="22">
        <v>20</v>
      </c>
      <c r="V105" s="28">
        <v>0</v>
      </c>
      <c r="W105" s="22">
        <v>20</v>
      </c>
      <c r="X105" s="29" t="s">
        <v>138</v>
      </c>
      <c r="Y105" s="22" t="s">
        <v>56</v>
      </c>
      <c r="Z105" s="30" t="s">
        <v>258</v>
      </c>
      <c r="AA105" s="31">
        <v>44499</v>
      </c>
      <c r="AB105" s="22">
        <v>0</v>
      </c>
      <c r="AC105" s="40">
        <v>5042232174</v>
      </c>
      <c r="AD105" s="43" t="s">
        <v>259</v>
      </c>
      <c r="AE105" s="44">
        <v>44518</v>
      </c>
      <c r="AF105" s="35" t="str">
        <f>VLOOKUP(G105,[6]TIV1!L:S,8,FALSE)</f>
        <v>8276895965</v>
      </c>
      <c r="AG105" s="35" t="str">
        <f>VLOOKUP(T105,[6]TIV1!L:S,8,FALSE)</f>
        <v>2050350281</v>
      </c>
      <c r="AH105" s="35" t="str">
        <f>VLOOKUP(AC105,[6]TIV1!L:S,8,FALSE)</f>
        <v>8276895377</v>
      </c>
      <c r="AI105" s="36">
        <f>VLOOKUP(A105&amp;P105,[6]HARGA!C:D,2,0)*Q105</f>
        <v>0</v>
      </c>
      <c r="AJ105" s="36">
        <f>VLOOKUP(A105&amp;P105,[6]HARGA!C:D,2,0)*W105</f>
        <v>0</v>
      </c>
      <c r="AK105" s="36">
        <f>VLOOKUP(A105&amp;P105,[6]HARGA!C:D,2,0)*AB105</f>
        <v>0</v>
      </c>
      <c r="AL105" s="37"/>
      <c r="AM105" s="37"/>
      <c r="AN105" s="37"/>
      <c r="AO105" s="37"/>
      <c r="AP105" s="37"/>
      <c r="AQ105" s="37"/>
      <c r="AR105" s="37"/>
      <c r="AS105" s="37"/>
      <c r="AT105" s="37"/>
      <c r="AU105" s="37"/>
      <c r="AV105" s="37"/>
      <c r="AW105" s="37"/>
      <c r="AX105" s="37"/>
      <c r="AY105" s="37"/>
      <c r="AZ105" s="37"/>
      <c r="BA105" s="37"/>
      <c r="BB105" s="37"/>
      <c r="BC105" s="37"/>
      <c r="BD105">
        <v>1</v>
      </c>
    </row>
    <row r="106" spans="1:56" hidden="1" x14ac:dyDescent="0.25">
      <c r="A106" s="22" t="s">
        <v>66</v>
      </c>
      <c r="B106" s="22" t="s">
        <v>52</v>
      </c>
      <c r="C106" s="23">
        <v>21102903788</v>
      </c>
      <c r="D106" s="22" t="s">
        <v>193</v>
      </c>
      <c r="E106" s="22" t="s">
        <v>260</v>
      </c>
      <c r="F106" s="22" t="s">
        <v>261</v>
      </c>
      <c r="G106" s="22">
        <v>5042221784</v>
      </c>
      <c r="H106" s="22" t="s">
        <v>56</v>
      </c>
      <c r="I106" s="22" t="s">
        <v>56</v>
      </c>
      <c r="J106" s="24">
        <v>44501</v>
      </c>
      <c r="K106" s="22">
        <v>1152</v>
      </c>
      <c r="L106" s="22" t="s">
        <v>184</v>
      </c>
      <c r="M106" s="22" t="str">
        <f>UPPER(L106)</f>
        <v>DEPO GRESIK</v>
      </c>
      <c r="N106" s="38" t="s">
        <v>262</v>
      </c>
      <c r="O106" s="39">
        <v>44501</v>
      </c>
      <c r="P106" s="27" t="s">
        <v>60</v>
      </c>
      <c r="Q106" s="22">
        <v>1104</v>
      </c>
      <c r="R106" s="28" t="s">
        <v>56</v>
      </c>
      <c r="S106" s="22" t="s">
        <v>56</v>
      </c>
      <c r="T106" s="28" t="s">
        <v>56</v>
      </c>
      <c r="U106" s="28">
        <v>0</v>
      </c>
      <c r="V106" s="28">
        <v>0</v>
      </c>
      <c r="W106" s="28">
        <v>0</v>
      </c>
      <c r="X106" s="28" t="s">
        <v>56</v>
      </c>
      <c r="Y106" s="22" t="s">
        <v>56</v>
      </c>
      <c r="Z106" s="45" t="s">
        <v>56</v>
      </c>
      <c r="AA106" s="45" t="s">
        <v>56</v>
      </c>
      <c r="AB106" s="28">
        <v>0</v>
      </c>
      <c r="AC106" s="28" t="s">
        <v>56</v>
      </c>
      <c r="AD106" s="46" t="s">
        <v>56</v>
      </c>
      <c r="AE106" s="47" t="s">
        <v>56</v>
      </c>
      <c r="AF106" s="35" t="str">
        <f>VLOOKUP(G106,[6]TIV1!L:S,8,FALSE)</f>
        <v>8276895965</v>
      </c>
      <c r="AG106" s="35" t="e">
        <f>VLOOKUP(T106,[6]TIV1!L:S,8,FALSE)</f>
        <v>#N/A</v>
      </c>
      <c r="AH106" s="35" t="e">
        <f>VLOOKUP(AC106,[6]TIV1!L:S,8,FALSE)</f>
        <v>#N/A</v>
      </c>
      <c r="AI106" s="36">
        <f>VLOOKUP(A106&amp;P106,[6]HARGA!C:D,2,0)*Q106</f>
        <v>10874400</v>
      </c>
      <c r="AJ106" s="36">
        <f>VLOOKUP(A106&amp;P106,[6]HARGA!C:D,2,0)*W106</f>
        <v>0</v>
      </c>
      <c r="AK106" s="36">
        <f>VLOOKUP(A106&amp;P106,[6]HARGA!C:D,2,0)*AB106</f>
        <v>0</v>
      </c>
      <c r="AL106" s="37"/>
      <c r="AM106" s="37"/>
      <c r="AN106" s="37"/>
      <c r="AO106" s="37"/>
      <c r="AP106" s="37"/>
      <c r="AQ106" s="37"/>
      <c r="AR106" s="37"/>
      <c r="AS106" s="37"/>
      <c r="AT106" s="37"/>
      <c r="AU106" s="37"/>
      <c r="AV106" s="37"/>
      <c r="AW106" s="37"/>
      <c r="AX106" s="37"/>
      <c r="AY106" s="37"/>
      <c r="AZ106" s="37"/>
      <c r="BA106" s="37"/>
      <c r="BB106" s="37"/>
      <c r="BC106" s="37"/>
      <c r="BD106">
        <v>1</v>
      </c>
    </row>
    <row r="107" spans="1:56" hidden="1" x14ac:dyDescent="0.25">
      <c r="A107" s="22" t="s">
        <v>66</v>
      </c>
      <c r="B107" s="22" t="s">
        <v>52</v>
      </c>
      <c r="C107" s="23">
        <v>21102903788</v>
      </c>
      <c r="D107" s="22" t="s">
        <v>193</v>
      </c>
      <c r="E107" s="22" t="s">
        <v>260</v>
      </c>
      <c r="F107" s="22" t="s">
        <v>261</v>
      </c>
      <c r="G107" s="22">
        <v>5042221784</v>
      </c>
      <c r="H107" s="22" t="s">
        <v>56</v>
      </c>
      <c r="I107" s="22" t="s">
        <v>56</v>
      </c>
      <c r="J107" s="24">
        <v>44501</v>
      </c>
      <c r="K107" s="22">
        <v>1152</v>
      </c>
      <c r="L107" s="22" t="s">
        <v>184</v>
      </c>
      <c r="M107" s="22" t="str">
        <f>UPPER(L107)</f>
        <v>DEPO GRESIK</v>
      </c>
      <c r="N107" s="38" t="s">
        <v>262</v>
      </c>
      <c r="O107" s="39">
        <v>44501</v>
      </c>
      <c r="P107" s="27" t="s">
        <v>64</v>
      </c>
      <c r="Q107" s="22">
        <v>1104</v>
      </c>
      <c r="R107" s="28" t="s">
        <v>56</v>
      </c>
      <c r="S107" s="22" t="s">
        <v>56</v>
      </c>
      <c r="T107" s="28" t="s">
        <v>56</v>
      </c>
      <c r="U107" s="28">
        <v>0</v>
      </c>
      <c r="V107" s="28">
        <v>0</v>
      </c>
      <c r="W107" s="28">
        <v>0</v>
      </c>
      <c r="X107" s="28" t="s">
        <v>56</v>
      </c>
      <c r="Y107" s="22" t="s">
        <v>56</v>
      </c>
      <c r="Z107" s="45" t="s">
        <v>56</v>
      </c>
      <c r="AA107" s="45" t="s">
        <v>56</v>
      </c>
      <c r="AB107" s="28">
        <v>0</v>
      </c>
      <c r="AC107" s="28" t="s">
        <v>56</v>
      </c>
      <c r="AD107" s="46" t="s">
        <v>56</v>
      </c>
      <c r="AE107" s="47" t="s">
        <v>56</v>
      </c>
      <c r="AF107" s="35" t="str">
        <f>VLOOKUP(G107,[6]TIV1!L:S,8,FALSE)</f>
        <v>8276895965</v>
      </c>
      <c r="AG107" s="35" t="e">
        <f>VLOOKUP(T107,[6]TIV1!L:S,8,FALSE)</f>
        <v>#N/A</v>
      </c>
      <c r="AH107" s="35" t="e">
        <f>VLOOKUP(AC107,[6]TIV1!L:S,8,FALSE)</f>
        <v>#N/A</v>
      </c>
      <c r="AI107" s="36">
        <f>VLOOKUP(A107&amp;P107,[6]HARGA!C:D,2,0)*Q107</f>
        <v>33120000</v>
      </c>
      <c r="AJ107" s="36">
        <f>VLOOKUP(A107&amp;P107,[6]HARGA!C:D,2,0)*W107</f>
        <v>0</v>
      </c>
      <c r="AK107" s="36">
        <f>VLOOKUP(A107&amp;P107,[6]HARGA!C:D,2,0)*AB107</f>
        <v>0</v>
      </c>
      <c r="AL107" s="37"/>
      <c r="AM107" s="37"/>
      <c r="AN107" s="37"/>
      <c r="AO107" s="37"/>
      <c r="AP107" s="37"/>
      <c r="AQ107" s="37"/>
      <c r="AR107" s="37"/>
      <c r="AS107" s="37"/>
      <c r="AT107" s="37"/>
      <c r="AU107" s="37"/>
      <c r="AV107" s="37"/>
      <c r="AW107" s="37"/>
      <c r="AX107" s="37"/>
      <c r="AY107" s="37"/>
      <c r="AZ107" s="37"/>
      <c r="BA107" s="37"/>
      <c r="BB107" s="37"/>
      <c r="BC107" s="37"/>
      <c r="BD107">
        <v>1</v>
      </c>
    </row>
    <row r="108" spans="1:56" hidden="1" x14ac:dyDescent="0.25">
      <c r="A108" s="22" t="s">
        <v>66</v>
      </c>
      <c r="B108" s="22" t="s">
        <v>52</v>
      </c>
      <c r="C108" s="23">
        <v>21102903788</v>
      </c>
      <c r="D108" s="22" t="s">
        <v>193</v>
      </c>
      <c r="E108" s="22" t="s">
        <v>260</v>
      </c>
      <c r="F108" s="22" t="s">
        <v>261</v>
      </c>
      <c r="G108" s="22">
        <v>5042221784</v>
      </c>
      <c r="H108" s="22" t="s">
        <v>56</v>
      </c>
      <c r="I108" s="22" t="s">
        <v>56</v>
      </c>
      <c r="J108" s="24">
        <v>44501</v>
      </c>
      <c r="K108" s="22">
        <v>24</v>
      </c>
      <c r="L108" s="22" t="s">
        <v>184</v>
      </c>
      <c r="M108" s="22" t="s">
        <v>184</v>
      </c>
      <c r="N108" s="38" t="s">
        <v>262</v>
      </c>
      <c r="O108" s="39">
        <v>44501</v>
      </c>
      <c r="P108" s="27" t="s">
        <v>65</v>
      </c>
      <c r="Q108" s="22">
        <v>24</v>
      </c>
      <c r="R108" s="28" t="s">
        <v>56</v>
      </c>
      <c r="S108" s="22" t="s">
        <v>56</v>
      </c>
      <c r="T108" s="28" t="s">
        <v>56</v>
      </c>
      <c r="U108" s="28">
        <v>0</v>
      </c>
      <c r="V108" s="28">
        <v>0</v>
      </c>
      <c r="W108" s="28">
        <v>0</v>
      </c>
      <c r="X108" s="28" t="s">
        <v>56</v>
      </c>
      <c r="Y108" s="22" t="s">
        <v>56</v>
      </c>
      <c r="Z108" s="45" t="s">
        <v>56</v>
      </c>
      <c r="AA108" s="45" t="s">
        <v>56</v>
      </c>
      <c r="AB108" s="28">
        <v>0</v>
      </c>
      <c r="AC108" s="28" t="s">
        <v>56</v>
      </c>
      <c r="AD108" s="46" t="s">
        <v>56</v>
      </c>
      <c r="AE108" s="47" t="s">
        <v>56</v>
      </c>
      <c r="AF108" s="35" t="str">
        <f>VLOOKUP(G108,[6]TIV1!L:S,8,FALSE)</f>
        <v>8276895965</v>
      </c>
      <c r="AG108" s="35" t="e">
        <f>VLOOKUP(T108,[6]TIV1!L:S,8,FALSE)</f>
        <v>#N/A</v>
      </c>
      <c r="AH108" s="35" t="e">
        <f>VLOOKUP(AC108,[6]TIV1!L:S,8,FALSE)</f>
        <v>#N/A</v>
      </c>
      <c r="AI108" s="36">
        <f>VLOOKUP(A108&amp;P108,[6]HARGA!C:D,2,0)*Q108</f>
        <v>0</v>
      </c>
      <c r="AJ108" s="36">
        <f>VLOOKUP(A108&amp;P108,[6]HARGA!C:D,2,0)*W108</f>
        <v>0</v>
      </c>
      <c r="AK108" s="36">
        <f>VLOOKUP(A108&amp;P108,[6]HARGA!C:D,2,0)*AB108</f>
        <v>0</v>
      </c>
      <c r="AL108" s="37"/>
      <c r="AM108" s="37"/>
      <c r="AN108" s="37"/>
      <c r="AO108" s="37"/>
      <c r="AP108" s="37"/>
      <c r="AQ108" s="37"/>
      <c r="AR108" s="37"/>
      <c r="AS108" s="37"/>
      <c r="AT108" s="37"/>
      <c r="AU108" s="37"/>
      <c r="AV108" s="37"/>
      <c r="AW108" s="37"/>
      <c r="AX108" s="37"/>
      <c r="AY108" s="37"/>
      <c r="AZ108" s="37"/>
      <c r="BA108" s="37"/>
      <c r="BB108" s="37"/>
      <c r="BC108" s="37"/>
      <c r="BD108">
        <v>1</v>
      </c>
    </row>
    <row r="109" spans="1:56" hidden="1" x14ac:dyDescent="0.25">
      <c r="A109" s="22" t="s">
        <v>51</v>
      </c>
      <c r="B109" s="22" t="s">
        <v>52</v>
      </c>
      <c r="C109" s="23" t="s">
        <v>263</v>
      </c>
      <c r="D109" s="22" t="s">
        <v>193</v>
      </c>
      <c r="E109" s="22" t="s">
        <v>260</v>
      </c>
      <c r="F109" s="22" t="s">
        <v>261</v>
      </c>
      <c r="G109" s="22">
        <v>5042221784</v>
      </c>
      <c r="H109" s="22" t="s">
        <v>56</v>
      </c>
      <c r="I109" s="22" t="s">
        <v>56</v>
      </c>
      <c r="J109" s="24">
        <v>44501</v>
      </c>
      <c r="K109" s="28">
        <v>0</v>
      </c>
      <c r="L109" s="22" t="s">
        <v>184</v>
      </c>
      <c r="M109" s="22" t="str">
        <f>UPPER(L109)</f>
        <v>DEPO GRESIK</v>
      </c>
      <c r="N109" s="38" t="s">
        <v>262</v>
      </c>
      <c r="O109" s="39">
        <v>44501</v>
      </c>
      <c r="P109" s="27" t="s">
        <v>60</v>
      </c>
      <c r="Q109" s="28">
        <v>0</v>
      </c>
      <c r="R109" s="23">
        <v>21102803842</v>
      </c>
      <c r="S109" s="22" t="s">
        <v>56</v>
      </c>
      <c r="T109" s="40">
        <v>6008132618</v>
      </c>
      <c r="U109" s="22">
        <v>18</v>
      </c>
      <c r="V109" s="28">
        <v>0</v>
      </c>
      <c r="W109" s="22">
        <v>18</v>
      </c>
      <c r="X109" s="29" t="s">
        <v>58</v>
      </c>
      <c r="Y109" s="22" t="s">
        <v>56</v>
      </c>
      <c r="Z109" s="30" t="s">
        <v>264</v>
      </c>
      <c r="AA109" s="31">
        <v>44500</v>
      </c>
      <c r="AB109" s="22">
        <v>0</v>
      </c>
      <c r="AC109" s="40">
        <v>5042230361</v>
      </c>
      <c r="AD109" s="33" t="s">
        <v>265</v>
      </c>
      <c r="AE109" s="34">
        <v>44501</v>
      </c>
      <c r="AF109" s="35" t="str">
        <f>VLOOKUP(G109,[6]TIV1!L:S,8,FALSE)</f>
        <v>8276895965</v>
      </c>
      <c r="AG109" s="35" t="str">
        <f>VLOOKUP(T109,[6]TIV1!L:S,8,FALSE)</f>
        <v>2050350281</v>
      </c>
      <c r="AH109" s="35" t="str">
        <f>VLOOKUP(AC109,[6]TIV1!L:S,8,FALSE)</f>
        <v>8276895377</v>
      </c>
      <c r="AI109" s="36">
        <f>VLOOKUP(A109&amp;P109,[6]HARGA!C:D,2,0)*Q109</f>
        <v>0</v>
      </c>
      <c r="AJ109" s="36">
        <f>VLOOKUP(A109&amp;P109,[6]HARGA!C:D,2,0)*W109</f>
        <v>177300</v>
      </c>
      <c r="AK109" s="36">
        <f>VLOOKUP(A109&amp;P109,[6]HARGA!C:D,2,0)*AB109</f>
        <v>0</v>
      </c>
      <c r="AL109" s="37"/>
      <c r="AM109" s="37"/>
      <c r="AN109" s="37"/>
      <c r="AO109" s="37"/>
      <c r="AP109" s="37"/>
      <c r="AQ109" s="37"/>
      <c r="AR109" s="37"/>
      <c r="AS109" s="37"/>
      <c r="AT109" s="37"/>
      <c r="AU109" s="37"/>
      <c r="AV109" s="37"/>
      <c r="AW109" s="37"/>
      <c r="AX109" s="37"/>
      <c r="AY109" s="37"/>
      <c r="AZ109" s="37"/>
      <c r="BA109" s="37"/>
      <c r="BB109" s="37"/>
      <c r="BC109" s="37"/>
      <c r="BD109">
        <v>1</v>
      </c>
    </row>
    <row r="110" spans="1:56" hidden="1" x14ac:dyDescent="0.25">
      <c r="A110" s="22" t="s">
        <v>51</v>
      </c>
      <c r="B110" s="22" t="s">
        <v>52</v>
      </c>
      <c r="C110" s="23" t="s">
        <v>263</v>
      </c>
      <c r="D110" s="22" t="s">
        <v>193</v>
      </c>
      <c r="E110" s="22" t="s">
        <v>260</v>
      </c>
      <c r="F110" s="22" t="s">
        <v>261</v>
      </c>
      <c r="G110" s="22">
        <v>5042221784</v>
      </c>
      <c r="H110" s="22" t="s">
        <v>56</v>
      </c>
      <c r="I110" s="22" t="s">
        <v>56</v>
      </c>
      <c r="J110" s="24">
        <v>44501</v>
      </c>
      <c r="K110" s="28">
        <v>0</v>
      </c>
      <c r="L110" s="22" t="s">
        <v>184</v>
      </c>
      <c r="M110" s="22" t="str">
        <f>UPPER(L110)</f>
        <v>DEPO GRESIK</v>
      </c>
      <c r="N110" s="38" t="s">
        <v>262</v>
      </c>
      <c r="O110" s="39">
        <v>44501</v>
      </c>
      <c r="P110" s="27" t="s">
        <v>64</v>
      </c>
      <c r="Q110" s="28">
        <v>0</v>
      </c>
      <c r="R110" s="23">
        <v>21102803842</v>
      </c>
      <c r="S110" s="22" t="s">
        <v>56</v>
      </c>
      <c r="T110" s="40">
        <v>6008132618</v>
      </c>
      <c r="U110" s="22">
        <v>1152</v>
      </c>
      <c r="V110" s="28">
        <v>0</v>
      </c>
      <c r="W110" s="22">
        <v>1152</v>
      </c>
      <c r="X110" s="29" t="s">
        <v>58</v>
      </c>
      <c r="Y110" s="22" t="s">
        <v>56</v>
      </c>
      <c r="Z110" s="30" t="s">
        <v>264</v>
      </c>
      <c r="AA110" s="31">
        <v>44500</v>
      </c>
      <c r="AB110" s="22">
        <v>48</v>
      </c>
      <c r="AC110" s="40">
        <v>5042230361</v>
      </c>
      <c r="AD110" s="33" t="s">
        <v>265</v>
      </c>
      <c r="AE110" s="34">
        <v>44501</v>
      </c>
      <c r="AF110" s="35" t="str">
        <f>VLOOKUP(G110,[6]TIV1!L:S,8,FALSE)</f>
        <v>8276895965</v>
      </c>
      <c r="AG110" s="35" t="str">
        <f>VLOOKUP(T110,[6]TIV1!L:S,8,FALSE)</f>
        <v>2050350281</v>
      </c>
      <c r="AH110" s="35" t="str">
        <f>VLOOKUP(AC110,[6]TIV1!L:S,8,FALSE)</f>
        <v>8276895377</v>
      </c>
      <c r="AI110" s="36">
        <f>VLOOKUP(A110&amp;P110,[6]HARGA!C:D,2,0)*Q110</f>
        <v>0</v>
      </c>
      <c r="AJ110" s="36">
        <f>VLOOKUP(A110&amp;P110,[6]HARGA!C:D,2,0)*W110</f>
        <v>34560000</v>
      </c>
      <c r="AK110" s="36">
        <f>VLOOKUP(A110&amp;P110,[6]HARGA!C:D,2,0)*AB110</f>
        <v>1440000</v>
      </c>
      <c r="AL110" s="37"/>
      <c r="AM110" s="37"/>
      <c r="AN110" s="37"/>
      <c r="AO110" s="37"/>
      <c r="AP110" s="37"/>
      <c r="AQ110" s="37"/>
      <c r="AR110" s="37"/>
      <c r="AS110" s="37"/>
      <c r="AT110" s="37"/>
      <c r="AU110" s="37"/>
      <c r="AV110" s="37"/>
      <c r="AW110" s="37"/>
      <c r="AX110" s="37"/>
      <c r="AY110" s="37"/>
      <c r="AZ110" s="37"/>
      <c r="BA110" s="37"/>
      <c r="BB110" s="37"/>
      <c r="BC110" s="37"/>
      <c r="BD110">
        <v>1</v>
      </c>
    </row>
    <row r="111" spans="1:56" hidden="1" x14ac:dyDescent="0.25">
      <c r="A111" s="22" t="s">
        <v>51</v>
      </c>
      <c r="B111" s="22" t="s">
        <v>52</v>
      </c>
      <c r="C111" s="23" t="s">
        <v>263</v>
      </c>
      <c r="D111" s="22" t="s">
        <v>193</v>
      </c>
      <c r="E111" s="22" t="s">
        <v>260</v>
      </c>
      <c r="F111" s="22" t="s">
        <v>261</v>
      </c>
      <c r="G111" s="22">
        <v>5042221784</v>
      </c>
      <c r="H111" s="22" t="s">
        <v>56</v>
      </c>
      <c r="I111" s="22" t="s">
        <v>56</v>
      </c>
      <c r="J111" s="24">
        <v>44501</v>
      </c>
      <c r="K111" s="28">
        <v>0</v>
      </c>
      <c r="L111" s="22" t="s">
        <v>184</v>
      </c>
      <c r="M111" s="22" t="s">
        <v>184</v>
      </c>
      <c r="N111" s="38" t="s">
        <v>262</v>
      </c>
      <c r="O111" s="39">
        <v>44501</v>
      </c>
      <c r="P111" s="27" t="s">
        <v>65</v>
      </c>
      <c r="Q111" s="28">
        <v>0</v>
      </c>
      <c r="R111" s="23">
        <v>21102803842</v>
      </c>
      <c r="S111" s="22" t="s">
        <v>56</v>
      </c>
      <c r="T111" s="40">
        <v>6008132618</v>
      </c>
      <c r="U111" s="22">
        <v>24</v>
      </c>
      <c r="V111" s="28">
        <v>0</v>
      </c>
      <c r="W111" s="22">
        <v>24</v>
      </c>
      <c r="X111" s="29" t="s">
        <v>58</v>
      </c>
      <c r="Y111" s="22" t="s">
        <v>56</v>
      </c>
      <c r="Z111" s="30" t="s">
        <v>264</v>
      </c>
      <c r="AA111" s="31">
        <v>44500</v>
      </c>
      <c r="AB111" s="22">
        <v>0</v>
      </c>
      <c r="AC111" s="40">
        <v>5042230361</v>
      </c>
      <c r="AD111" s="33" t="s">
        <v>265</v>
      </c>
      <c r="AE111" s="34">
        <v>44501</v>
      </c>
      <c r="AF111" s="35" t="str">
        <f>VLOOKUP(G111,[6]TIV1!L:S,8,FALSE)</f>
        <v>8276895965</v>
      </c>
      <c r="AG111" s="35" t="str">
        <f>VLOOKUP(T111,[6]TIV1!L:S,8,FALSE)</f>
        <v>2050350281</v>
      </c>
      <c r="AH111" s="35" t="str">
        <f>VLOOKUP(AC111,[6]TIV1!L:S,8,FALSE)</f>
        <v>8276895377</v>
      </c>
      <c r="AI111" s="36">
        <f>VLOOKUP(A111&amp;P111,[6]HARGA!C:D,2,0)*Q111</f>
        <v>0</v>
      </c>
      <c r="AJ111" s="36">
        <f>VLOOKUP(A111&amp;P111,[6]HARGA!C:D,2,0)*W111</f>
        <v>0</v>
      </c>
      <c r="AK111" s="36">
        <f>VLOOKUP(A111&amp;P111,[6]HARGA!C:D,2,0)*AB111</f>
        <v>0</v>
      </c>
      <c r="AL111" s="37"/>
      <c r="AM111" s="37"/>
      <c r="AN111" s="37"/>
      <c r="AO111" s="37"/>
      <c r="AP111" s="37"/>
      <c r="AQ111" s="37"/>
      <c r="AR111" s="37"/>
      <c r="AS111" s="37"/>
      <c r="AT111" s="37"/>
      <c r="AU111" s="37"/>
      <c r="AV111" s="37"/>
      <c r="AW111" s="37"/>
      <c r="AX111" s="37"/>
      <c r="AY111" s="37"/>
      <c r="AZ111" s="37"/>
      <c r="BA111" s="37"/>
      <c r="BB111" s="37"/>
      <c r="BC111" s="37"/>
      <c r="BD111">
        <v>1</v>
      </c>
    </row>
    <row r="112" spans="1:56" hidden="1" x14ac:dyDescent="0.25">
      <c r="A112" s="22" t="s">
        <v>51</v>
      </c>
      <c r="B112" s="22" t="s">
        <v>52</v>
      </c>
      <c r="C112" s="23">
        <v>21102803844</v>
      </c>
      <c r="D112" s="22" t="s">
        <v>266</v>
      </c>
      <c r="E112" s="22" t="s">
        <v>267</v>
      </c>
      <c r="F112" s="22" t="s">
        <v>268</v>
      </c>
      <c r="G112" s="22">
        <v>5042232325</v>
      </c>
      <c r="H112" s="22" t="s">
        <v>56</v>
      </c>
      <c r="I112" s="22" t="s">
        <v>56</v>
      </c>
      <c r="J112" s="24">
        <v>44501</v>
      </c>
      <c r="K112" s="22">
        <v>1344</v>
      </c>
      <c r="L112" s="22" t="s">
        <v>269</v>
      </c>
      <c r="M112" s="22" t="s">
        <v>269</v>
      </c>
      <c r="N112" s="38" t="s">
        <v>270</v>
      </c>
      <c r="O112" s="39">
        <v>44501</v>
      </c>
      <c r="P112" s="27" t="s">
        <v>60</v>
      </c>
      <c r="Q112" s="22">
        <v>1344</v>
      </c>
      <c r="R112" s="23">
        <v>21102200159</v>
      </c>
      <c r="S112" s="22" t="s">
        <v>56</v>
      </c>
      <c r="T112" s="22">
        <v>6008133469</v>
      </c>
      <c r="U112" s="22">
        <v>58</v>
      </c>
      <c r="V112" s="28">
        <v>0</v>
      </c>
      <c r="W112" s="22">
        <v>58</v>
      </c>
      <c r="X112" s="29" t="s">
        <v>269</v>
      </c>
      <c r="Y112" s="22" t="s">
        <v>56</v>
      </c>
      <c r="Z112" s="30" t="s">
        <v>271</v>
      </c>
      <c r="AA112" s="31">
        <v>44501</v>
      </c>
      <c r="AB112" s="22">
        <v>16</v>
      </c>
      <c r="AC112" s="32">
        <v>5042229803</v>
      </c>
      <c r="AD112" s="33" t="s">
        <v>272</v>
      </c>
      <c r="AE112" s="34">
        <v>44501</v>
      </c>
      <c r="AF112" s="35" t="str">
        <f>VLOOKUP(G112,[6]TIV1!L:S,8,FALSE)</f>
        <v>8276895377</v>
      </c>
      <c r="AG112" s="35" t="str">
        <f>VLOOKUP(T112,[6]TIV1!L:S,8,FALSE)</f>
        <v>2050350281</v>
      </c>
      <c r="AH112" s="35" t="str">
        <f>VLOOKUP(AC112,[6]TIV1!L:S,8,FALSE)</f>
        <v>8276895377</v>
      </c>
      <c r="AI112" s="36">
        <f>VLOOKUP(A112&amp;P112,[6]HARGA!C:D,2,0)*Q112</f>
        <v>13238400</v>
      </c>
      <c r="AJ112" s="36">
        <f>VLOOKUP(A112&amp;P112,[6]HARGA!C:D,2,0)*W112</f>
        <v>571300</v>
      </c>
      <c r="AK112" s="36">
        <f>VLOOKUP(A112&amp;P112,[6]HARGA!C:D,2,0)*AB112</f>
        <v>157600</v>
      </c>
      <c r="AL112" s="37"/>
      <c r="AM112" s="37"/>
      <c r="AN112" s="37"/>
      <c r="AO112" s="37"/>
      <c r="AP112" s="37"/>
      <c r="AQ112" s="37"/>
      <c r="AR112" s="37"/>
      <c r="AS112" s="37"/>
      <c r="AT112" s="37"/>
      <c r="AU112" s="37"/>
      <c r="AV112" s="37"/>
      <c r="AW112" s="37"/>
      <c r="AX112" s="37"/>
      <c r="AY112" s="37"/>
      <c r="AZ112" s="37"/>
      <c r="BA112" s="37"/>
      <c r="BB112" s="37"/>
      <c r="BC112" s="37"/>
      <c r="BD112">
        <v>1</v>
      </c>
    </row>
    <row r="113" spans="1:56" hidden="1" x14ac:dyDescent="0.25">
      <c r="A113" s="22" t="s">
        <v>51</v>
      </c>
      <c r="B113" s="22" t="s">
        <v>52</v>
      </c>
      <c r="C113" s="23">
        <v>21102803844</v>
      </c>
      <c r="D113" s="22" t="s">
        <v>266</v>
      </c>
      <c r="E113" s="22" t="s">
        <v>267</v>
      </c>
      <c r="F113" s="22" t="s">
        <v>268</v>
      </c>
      <c r="G113" s="22">
        <v>5042232325</v>
      </c>
      <c r="H113" s="22" t="s">
        <v>56</v>
      </c>
      <c r="I113" s="22" t="s">
        <v>56</v>
      </c>
      <c r="J113" s="24">
        <v>44501</v>
      </c>
      <c r="K113" s="22">
        <v>1344</v>
      </c>
      <c r="L113" s="22" t="s">
        <v>269</v>
      </c>
      <c r="M113" s="22" t="s">
        <v>269</v>
      </c>
      <c r="N113" s="38" t="s">
        <v>270</v>
      </c>
      <c r="O113" s="39">
        <v>44501</v>
      </c>
      <c r="P113" s="27" t="s">
        <v>64</v>
      </c>
      <c r="Q113" s="22">
        <v>1344</v>
      </c>
      <c r="R113" s="23">
        <v>21102200159</v>
      </c>
      <c r="S113" s="22" t="s">
        <v>56</v>
      </c>
      <c r="T113" s="22">
        <v>6008133469</v>
      </c>
      <c r="U113" s="22">
        <v>1344</v>
      </c>
      <c r="V113" s="28">
        <v>0</v>
      </c>
      <c r="W113" s="22">
        <v>1344</v>
      </c>
      <c r="X113" s="29" t="s">
        <v>269</v>
      </c>
      <c r="Y113" s="22" t="s">
        <v>56</v>
      </c>
      <c r="Z113" s="30" t="s">
        <v>271</v>
      </c>
      <c r="AA113" s="31">
        <v>44501</v>
      </c>
      <c r="AB113" s="22">
        <v>66</v>
      </c>
      <c r="AC113" s="32">
        <v>5042229803</v>
      </c>
      <c r="AD113" s="33" t="s">
        <v>272</v>
      </c>
      <c r="AE113" s="34">
        <v>44501</v>
      </c>
      <c r="AF113" s="35" t="str">
        <f>VLOOKUP(G113,[6]TIV1!L:S,8,FALSE)</f>
        <v>8276895377</v>
      </c>
      <c r="AG113" s="35" t="str">
        <f>VLOOKUP(T113,[6]TIV1!L:S,8,FALSE)</f>
        <v>2050350281</v>
      </c>
      <c r="AH113" s="35" t="str">
        <f>VLOOKUP(AC113,[6]TIV1!L:S,8,FALSE)</f>
        <v>8276895377</v>
      </c>
      <c r="AI113" s="36">
        <f>VLOOKUP(A113&amp;P113,[6]HARGA!C:D,2,0)*Q113</f>
        <v>40320000</v>
      </c>
      <c r="AJ113" s="36">
        <f>VLOOKUP(A113&amp;P113,[6]HARGA!C:D,2,0)*W113</f>
        <v>40320000</v>
      </c>
      <c r="AK113" s="36">
        <f>VLOOKUP(A113&amp;P113,[6]HARGA!C:D,2,0)*AB113</f>
        <v>1980000</v>
      </c>
      <c r="AL113" s="37"/>
      <c r="AM113" s="37"/>
      <c r="AN113" s="37"/>
      <c r="AO113" s="37"/>
      <c r="AP113" s="37"/>
      <c r="AQ113" s="37"/>
      <c r="AR113" s="37"/>
      <c r="AS113" s="37"/>
      <c r="AT113" s="37"/>
      <c r="AU113" s="37"/>
      <c r="AV113" s="37"/>
      <c r="AW113" s="37"/>
      <c r="AX113" s="37"/>
      <c r="AY113" s="37"/>
      <c r="AZ113" s="37"/>
      <c r="BA113" s="37"/>
      <c r="BB113" s="37"/>
      <c r="BC113" s="37"/>
      <c r="BD113">
        <v>1</v>
      </c>
    </row>
    <row r="114" spans="1:56" hidden="1" x14ac:dyDescent="0.25">
      <c r="A114" s="22" t="s">
        <v>51</v>
      </c>
      <c r="B114" s="22" t="s">
        <v>273</v>
      </c>
      <c r="C114" s="23">
        <v>21102803679</v>
      </c>
      <c r="D114" s="22" t="s">
        <v>53</v>
      </c>
      <c r="E114" s="22" t="s">
        <v>274</v>
      </c>
      <c r="F114" s="22" t="s">
        <v>275</v>
      </c>
      <c r="G114" s="22">
        <v>5042232258</v>
      </c>
      <c r="H114" s="22" t="s">
        <v>56</v>
      </c>
      <c r="I114" s="22" t="s">
        <v>56</v>
      </c>
      <c r="J114" s="24">
        <v>44501</v>
      </c>
      <c r="K114" s="22">
        <v>1120</v>
      </c>
      <c r="L114" s="22" t="s">
        <v>61</v>
      </c>
      <c r="M114" s="22" t="s">
        <v>61</v>
      </c>
      <c r="N114" s="38" t="s">
        <v>276</v>
      </c>
      <c r="O114" s="39">
        <v>44502</v>
      </c>
      <c r="P114" s="27" t="s">
        <v>277</v>
      </c>
      <c r="Q114" s="22">
        <v>1120</v>
      </c>
      <c r="R114" s="28" t="s">
        <v>56</v>
      </c>
      <c r="S114" s="22" t="s">
        <v>56</v>
      </c>
      <c r="T114" s="22">
        <v>6008133184</v>
      </c>
      <c r="U114" s="22">
        <v>0</v>
      </c>
      <c r="V114" s="28">
        <v>0</v>
      </c>
      <c r="W114" s="22">
        <v>0</v>
      </c>
      <c r="X114" s="22" t="s">
        <v>61</v>
      </c>
      <c r="Y114" s="22" t="s">
        <v>56</v>
      </c>
      <c r="Z114" s="38" t="s">
        <v>278</v>
      </c>
      <c r="AA114" s="39">
        <v>44502</v>
      </c>
      <c r="AB114" s="28">
        <v>0</v>
      </c>
      <c r="AC114" s="28" t="s">
        <v>56</v>
      </c>
      <c r="AD114" s="46" t="s">
        <v>56</v>
      </c>
      <c r="AE114" s="47" t="s">
        <v>56</v>
      </c>
      <c r="AF114" s="35" t="str">
        <f>VLOOKUP(G114,[6]TIV1!L:S,8,FALSE)</f>
        <v>8276895378</v>
      </c>
      <c r="AG114" s="35" t="str">
        <f>VLOOKUP(T114,[6]TIV1!L:S,8,FALSE)</f>
        <v>2050350280</v>
      </c>
      <c r="AH114" s="35" t="e">
        <f>VLOOKUP(AC114,[6]TIV1!L:S,8,FALSE)</f>
        <v>#N/A</v>
      </c>
      <c r="AI114" s="36">
        <f>VLOOKUP(A114&amp;P114,[6]HARGA!C:D,2,0)*Q114</f>
        <v>45360000</v>
      </c>
      <c r="AJ114" s="36">
        <f>VLOOKUP(A114&amp;P114,[6]HARGA!C:D,2,0)*W114</f>
        <v>0</v>
      </c>
      <c r="AK114" s="36">
        <f>VLOOKUP(A114&amp;P114,[6]HARGA!C:D,2,0)*AB114</f>
        <v>0</v>
      </c>
      <c r="AL114" s="32"/>
      <c r="AM114" s="32"/>
      <c r="AN114" s="32"/>
      <c r="AO114" s="32"/>
      <c r="AP114" s="37"/>
      <c r="AQ114" s="37"/>
      <c r="AR114" s="37"/>
      <c r="AS114" s="37"/>
      <c r="AT114" s="37"/>
      <c r="AU114" s="37"/>
      <c r="AV114" s="37"/>
      <c r="AW114" s="37"/>
      <c r="AX114" s="37"/>
      <c r="AY114" s="37"/>
      <c r="AZ114" s="37"/>
      <c r="BA114" s="37"/>
      <c r="BB114" s="37"/>
      <c r="BC114" s="37"/>
      <c r="BD114">
        <v>1</v>
      </c>
    </row>
    <row r="115" spans="1:56" hidden="1" x14ac:dyDescent="0.25">
      <c r="A115" s="22" t="s">
        <v>51</v>
      </c>
      <c r="B115" s="22" t="s">
        <v>273</v>
      </c>
      <c r="C115" s="23">
        <v>21102803679</v>
      </c>
      <c r="D115" s="22" t="s">
        <v>53</v>
      </c>
      <c r="E115" s="22" t="s">
        <v>274</v>
      </c>
      <c r="F115" s="22" t="s">
        <v>275</v>
      </c>
      <c r="G115" s="22">
        <v>5042232258</v>
      </c>
      <c r="H115" s="22" t="s">
        <v>56</v>
      </c>
      <c r="I115" s="22" t="s">
        <v>56</v>
      </c>
      <c r="J115" s="24">
        <v>44501</v>
      </c>
      <c r="K115" s="22">
        <v>16</v>
      </c>
      <c r="L115" s="22" t="s">
        <v>61</v>
      </c>
      <c r="M115" s="22" t="s">
        <v>61</v>
      </c>
      <c r="N115" s="38" t="s">
        <v>276</v>
      </c>
      <c r="O115" s="39">
        <v>44502</v>
      </c>
      <c r="P115" s="27" t="s">
        <v>279</v>
      </c>
      <c r="Q115" s="22">
        <v>16</v>
      </c>
      <c r="R115" s="28" t="s">
        <v>56</v>
      </c>
      <c r="S115" s="22" t="s">
        <v>56</v>
      </c>
      <c r="T115" s="22">
        <v>6008133184</v>
      </c>
      <c r="U115" s="22">
        <v>16</v>
      </c>
      <c r="V115" s="28">
        <v>0</v>
      </c>
      <c r="W115" s="22">
        <v>16</v>
      </c>
      <c r="X115" s="22" t="s">
        <v>61</v>
      </c>
      <c r="Y115" s="22" t="s">
        <v>56</v>
      </c>
      <c r="Z115" s="38" t="s">
        <v>278</v>
      </c>
      <c r="AA115" s="39">
        <v>44502</v>
      </c>
      <c r="AB115" s="28">
        <v>0</v>
      </c>
      <c r="AC115" s="28" t="s">
        <v>56</v>
      </c>
      <c r="AD115" s="46" t="s">
        <v>56</v>
      </c>
      <c r="AE115" s="47" t="s">
        <v>56</v>
      </c>
      <c r="AF115" s="35" t="str">
        <f>VLOOKUP(G115,[6]TIV1!L:S,8,FALSE)</f>
        <v>8276895378</v>
      </c>
      <c r="AG115" s="35" t="str">
        <f>VLOOKUP(T115,[6]TIV1!L:S,8,FALSE)</f>
        <v>2050350280</v>
      </c>
      <c r="AH115" s="35" t="e">
        <f>VLOOKUP(AC115,[6]TIV1!L:S,8,FALSE)</f>
        <v>#N/A</v>
      </c>
      <c r="AI115" s="36">
        <f>VLOOKUP(A115&amp;P115,[6]HARGA!C:D,2,0)*Q115</f>
        <v>1600000</v>
      </c>
      <c r="AJ115" s="36">
        <f>VLOOKUP(A115&amp;P115,[6]HARGA!C:D,2,0)*W115</f>
        <v>1600000</v>
      </c>
      <c r="AK115" s="36">
        <f>VLOOKUP(A115&amp;P115,[6]HARGA!C:D,2,0)*AB115</f>
        <v>0</v>
      </c>
      <c r="AL115" s="32"/>
      <c r="AM115" s="32"/>
      <c r="AN115" s="32"/>
      <c r="AO115" s="32"/>
      <c r="AP115" s="37"/>
      <c r="AQ115" s="37"/>
      <c r="AR115" s="37"/>
      <c r="AS115" s="37"/>
      <c r="AT115" s="37"/>
      <c r="AU115" s="37"/>
      <c r="AV115" s="37"/>
      <c r="AW115" s="37"/>
      <c r="AX115" s="37"/>
      <c r="AY115" s="37"/>
      <c r="AZ115" s="37"/>
      <c r="BA115" s="37"/>
      <c r="BB115" s="37"/>
      <c r="BC115" s="37"/>
      <c r="BD115">
        <v>1</v>
      </c>
    </row>
    <row r="116" spans="1:56" hidden="1" x14ac:dyDescent="0.25">
      <c r="A116" s="22" t="s">
        <v>51</v>
      </c>
      <c r="B116" s="22" t="s">
        <v>273</v>
      </c>
      <c r="C116" s="23">
        <v>21102803672</v>
      </c>
      <c r="D116" s="22" t="s">
        <v>193</v>
      </c>
      <c r="E116" s="22" t="s">
        <v>280</v>
      </c>
      <c r="F116" s="22" t="s">
        <v>281</v>
      </c>
      <c r="G116" s="22">
        <v>5042233316</v>
      </c>
      <c r="H116" s="22" t="s">
        <v>56</v>
      </c>
      <c r="I116" s="22" t="s">
        <v>56</v>
      </c>
      <c r="J116" s="24">
        <v>44501</v>
      </c>
      <c r="K116" s="22">
        <v>1120</v>
      </c>
      <c r="L116" s="22" t="s">
        <v>138</v>
      </c>
      <c r="M116" s="22" t="s">
        <v>138</v>
      </c>
      <c r="N116" s="38" t="s">
        <v>282</v>
      </c>
      <c r="O116" s="39">
        <v>44502</v>
      </c>
      <c r="P116" s="27" t="s">
        <v>277</v>
      </c>
      <c r="Q116" s="22">
        <v>1120</v>
      </c>
      <c r="R116" s="28" t="s">
        <v>56</v>
      </c>
      <c r="S116" s="22" t="s">
        <v>56</v>
      </c>
      <c r="T116" s="22">
        <v>6008131787</v>
      </c>
      <c r="U116" s="22">
        <v>0</v>
      </c>
      <c r="V116" s="28">
        <v>0</v>
      </c>
      <c r="W116" s="22">
        <v>0</v>
      </c>
      <c r="X116" s="22" t="s">
        <v>138</v>
      </c>
      <c r="Y116" s="22" t="s">
        <v>56</v>
      </c>
      <c r="Z116" s="38" t="s">
        <v>283</v>
      </c>
      <c r="AA116" s="39">
        <v>44502</v>
      </c>
      <c r="AB116" s="28">
        <v>0</v>
      </c>
      <c r="AC116" s="28" t="s">
        <v>56</v>
      </c>
      <c r="AD116" s="46" t="s">
        <v>56</v>
      </c>
      <c r="AE116" s="47" t="s">
        <v>56</v>
      </c>
      <c r="AF116" s="35" t="str">
        <f>VLOOKUP(G116,[6]TIV1!L:S,8,FALSE)</f>
        <v>8276895378</v>
      </c>
      <c r="AG116" s="35" t="str">
        <f>VLOOKUP(T116,[6]TIV1!L:S,8,FALSE)</f>
        <v>2050350280</v>
      </c>
      <c r="AH116" s="35" t="e">
        <f>VLOOKUP(AC116,[6]TIV1!L:S,8,FALSE)</f>
        <v>#N/A</v>
      </c>
      <c r="AI116" s="36">
        <f>VLOOKUP(A116&amp;P116,[6]HARGA!C:D,2,0)*Q116</f>
        <v>45360000</v>
      </c>
      <c r="AJ116" s="36">
        <f>VLOOKUP(A116&amp;P116,[6]HARGA!C:D,2,0)*W116</f>
        <v>0</v>
      </c>
      <c r="AK116" s="36">
        <f>VLOOKUP(A116&amp;P116,[6]HARGA!C:D,2,0)*AB116</f>
        <v>0</v>
      </c>
      <c r="AL116" s="32"/>
      <c r="AM116" s="32"/>
      <c r="AN116" s="32"/>
      <c r="AO116" s="32"/>
      <c r="AP116" s="37"/>
      <c r="AQ116" s="37"/>
      <c r="AR116" s="37"/>
      <c r="AS116" s="37"/>
      <c r="AT116" s="37"/>
      <c r="AU116" s="37"/>
      <c r="AV116" s="37"/>
      <c r="AW116" s="37"/>
      <c r="AX116" s="37"/>
      <c r="AY116" s="37"/>
      <c r="AZ116" s="37"/>
      <c r="BA116" s="37"/>
      <c r="BB116" s="37"/>
      <c r="BC116" s="37"/>
      <c r="BD116">
        <v>1</v>
      </c>
    </row>
    <row r="117" spans="1:56" hidden="1" x14ac:dyDescent="0.25">
      <c r="A117" s="22" t="s">
        <v>51</v>
      </c>
      <c r="B117" s="22" t="s">
        <v>273</v>
      </c>
      <c r="C117" s="23">
        <v>21102803672</v>
      </c>
      <c r="D117" s="22" t="s">
        <v>193</v>
      </c>
      <c r="E117" s="22" t="s">
        <v>280</v>
      </c>
      <c r="F117" s="22" t="s">
        <v>281</v>
      </c>
      <c r="G117" s="22">
        <v>5042233316</v>
      </c>
      <c r="H117" s="22" t="s">
        <v>56</v>
      </c>
      <c r="I117" s="22" t="s">
        <v>56</v>
      </c>
      <c r="J117" s="24">
        <v>44501</v>
      </c>
      <c r="K117" s="22">
        <v>16</v>
      </c>
      <c r="L117" s="22" t="s">
        <v>138</v>
      </c>
      <c r="M117" s="22" t="s">
        <v>138</v>
      </c>
      <c r="N117" s="38" t="s">
        <v>282</v>
      </c>
      <c r="O117" s="39">
        <v>44502</v>
      </c>
      <c r="P117" s="27" t="s">
        <v>279</v>
      </c>
      <c r="Q117" s="22">
        <v>16</v>
      </c>
      <c r="R117" s="28" t="s">
        <v>56</v>
      </c>
      <c r="S117" s="22" t="s">
        <v>56</v>
      </c>
      <c r="T117" s="22">
        <v>6008131787</v>
      </c>
      <c r="U117" s="22">
        <v>16</v>
      </c>
      <c r="V117" s="28">
        <v>0</v>
      </c>
      <c r="W117" s="22">
        <v>16</v>
      </c>
      <c r="X117" s="22" t="s">
        <v>138</v>
      </c>
      <c r="Y117" s="22" t="s">
        <v>56</v>
      </c>
      <c r="Z117" s="38" t="s">
        <v>283</v>
      </c>
      <c r="AA117" s="39">
        <v>44502</v>
      </c>
      <c r="AB117" s="28">
        <v>0</v>
      </c>
      <c r="AC117" s="28" t="s">
        <v>56</v>
      </c>
      <c r="AD117" s="46" t="s">
        <v>56</v>
      </c>
      <c r="AE117" s="47" t="s">
        <v>56</v>
      </c>
      <c r="AF117" s="35" t="str">
        <f>VLOOKUP(G117,[6]TIV1!L:S,8,FALSE)</f>
        <v>8276895378</v>
      </c>
      <c r="AG117" s="35" t="str">
        <f>VLOOKUP(T117,[6]TIV1!L:S,8,FALSE)</f>
        <v>2050350280</v>
      </c>
      <c r="AH117" s="35" t="e">
        <f>VLOOKUP(AC117,[6]TIV1!L:S,8,FALSE)</f>
        <v>#N/A</v>
      </c>
      <c r="AI117" s="36">
        <f>VLOOKUP(A117&amp;P117,[6]HARGA!C:D,2,0)*Q117</f>
        <v>1600000</v>
      </c>
      <c r="AJ117" s="36">
        <f>VLOOKUP(A117&amp;P117,[6]HARGA!C:D,2,0)*W117</f>
        <v>1600000</v>
      </c>
      <c r="AK117" s="36">
        <f>VLOOKUP(A117&amp;P117,[6]HARGA!C:D,2,0)*AB117</f>
        <v>0</v>
      </c>
      <c r="AL117" s="32"/>
      <c r="AM117" s="32"/>
      <c r="AN117" s="32"/>
      <c r="AO117" s="32"/>
      <c r="AP117" s="37"/>
      <c r="AQ117" s="37"/>
      <c r="AR117" s="37"/>
      <c r="AS117" s="37"/>
      <c r="AT117" s="37"/>
      <c r="AU117" s="37"/>
      <c r="AV117" s="37"/>
      <c r="AW117" s="37"/>
      <c r="AX117" s="37"/>
      <c r="AY117" s="37"/>
      <c r="AZ117" s="37"/>
      <c r="BA117" s="37"/>
      <c r="BB117" s="37"/>
      <c r="BC117" s="37"/>
      <c r="BD117">
        <v>1</v>
      </c>
    </row>
    <row r="118" spans="1:56" hidden="1" x14ac:dyDescent="0.25">
      <c r="A118" s="22" t="s">
        <v>51</v>
      </c>
      <c r="B118" s="22" t="s">
        <v>273</v>
      </c>
      <c r="C118" s="23">
        <v>21102908097</v>
      </c>
      <c r="D118" s="22" t="s">
        <v>284</v>
      </c>
      <c r="E118" s="22" t="s">
        <v>285</v>
      </c>
      <c r="F118" s="22" t="s">
        <v>286</v>
      </c>
      <c r="G118" s="22">
        <v>5042243321</v>
      </c>
      <c r="H118" s="22" t="s">
        <v>56</v>
      </c>
      <c r="I118" s="22" t="s">
        <v>56</v>
      </c>
      <c r="J118" s="24">
        <v>44501</v>
      </c>
      <c r="K118" s="22">
        <v>264</v>
      </c>
      <c r="L118" s="22" t="s">
        <v>92</v>
      </c>
      <c r="M118" s="22" t="s">
        <v>92</v>
      </c>
      <c r="N118" s="38" t="s">
        <v>287</v>
      </c>
      <c r="O118" s="39">
        <v>44502</v>
      </c>
      <c r="P118" s="27" t="s">
        <v>288</v>
      </c>
      <c r="Q118" s="22">
        <v>264</v>
      </c>
      <c r="R118" s="28" t="s">
        <v>56</v>
      </c>
      <c r="S118" s="22" t="s">
        <v>56</v>
      </c>
      <c r="T118" s="28" t="s">
        <v>56</v>
      </c>
      <c r="U118" s="28">
        <v>0</v>
      </c>
      <c r="V118" s="28">
        <v>0</v>
      </c>
      <c r="W118" s="28">
        <v>0</v>
      </c>
      <c r="X118" s="28" t="s">
        <v>56</v>
      </c>
      <c r="Y118" s="22" t="s">
        <v>56</v>
      </c>
      <c r="Z118" s="45" t="s">
        <v>56</v>
      </c>
      <c r="AA118" s="45" t="s">
        <v>56</v>
      </c>
      <c r="AB118" s="28">
        <v>0</v>
      </c>
      <c r="AC118" s="28" t="s">
        <v>56</v>
      </c>
      <c r="AD118" s="46" t="s">
        <v>56</v>
      </c>
      <c r="AE118" s="47" t="s">
        <v>56</v>
      </c>
      <c r="AF118" s="35" t="str">
        <f>VLOOKUP(G118,[6]TIV1!L:S,8,FALSE)</f>
        <v>8276895378</v>
      </c>
      <c r="AG118" s="35" t="e">
        <f>VLOOKUP(T118,[6]TIV1!L:S,8,FALSE)</f>
        <v>#N/A</v>
      </c>
      <c r="AH118" s="35" t="e">
        <f>VLOOKUP(AC118,[6]TIV1!L:S,8,FALSE)</f>
        <v>#N/A</v>
      </c>
      <c r="AI118" s="36">
        <f>VLOOKUP(A118&amp;P118,[6]HARGA!C:D,2,0)*Q118</f>
        <v>8949600</v>
      </c>
      <c r="AJ118" s="36">
        <f>VLOOKUP(A118&amp;P118,[6]HARGA!C:D,2,0)*W118</f>
        <v>0</v>
      </c>
      <c r="AK118" s="36">
        <f>VLOOKUP(A118&amp;P118,[6]HARGA!C:D,2,0)*AB118</f>
        <v>0</v>
      </c>
      <c r="AL118" s="32"/>
      <c r="AM118" s="32"/>
      <c r="AN118" s="32"/>
      <c r="AO118" s="32"/>
      <c r="AP118" s="37"/>
      <c r="AQ118" s="37"/>
      <c r="AR118" s="37"/>
      <c r="AS118" s="37"/>
      <c r="AT118" s="37"/>
      <c r="AU118" s="37"/>
      <c r="AV118" s="37"/>
      <c r="AW118" s="37"/>
      <c r="AX118" s="37"/>
      <c r="AY118" s="37"/>
      <c r="AZ118" s="37"/>
      <c r="BA118" s="37"/>
      <c r="BB118" s="37"/>
      <c r="BC118" s="37"/>
      <c r="BD118">
        <v>1</v>
      </c>
    </row>
    <row r="119" spans="1:56" hidden="1" x14ac:dyDescent="0.25">
      <c r="A119" s="22" t="s">
        <v>51</v>
      </c>
      <c r="B119" s="22" t="s">
        <v>273</v>
      </c>
      <c r="C119" s="23">
        <v>21102908097</v>
      </c>
      <c r="D119" s="22" t="s">
        <v>284</v>
      </c>
      <c r="E119" s="22" t="s">
        <v>285</v>
      </c>
      <c r="F119" s="22" t="s">
        <v>286</v>
      </c>
      <c r="G119" s="22">
        <v>5042243321</v>
      </c>
      <c r="H119" s="22" t="s">
        <v>56</v>
      </c>
      <c r="I119" s="22" t="s">
        <v>56</v>
      </c>
      <c r="J119" s="24">
        <v>44501</v>
      </c>
      <c r="K119" s="22">
        <v>176</v>
      </c>
      <c r="L119" s="22" t="s">
        <v>92</v>
      </c>
      <c r="M119" s="22" t="s">
        <v>92</v>
      </c>
      <c r="N119" s="38" t="s">
        <v>287</v>
      </c>
      <c r="O119" s="39">
        <v>44502</v>
      </c>
      <c r="P119" s="27" t="s">
        <v>289</v>
      </c>
      <c r="Q119" s="22">
        <v>176</v>
      </c>
      <c r="R119" s="28" t="s">
        <v>56</v>
      </c>
      <c r="S119" s="22" t="s">
        <v>56</v>
      </c>
      <c r="T119" s="28" t="s">
        <v>56</v>
      </c>
      <c r="U119" s="28">
        <v>0</v>
      </c>
      <c r="V119" s="28">
        <v>0</v>
      </c>
      <c r="W119" s="28">
        <v>0</v>
      </c>
      <c r="X119" s="28" t="s">
        <v>56</v>
      </c>
      <c r="Y119" s="22" t="s">
        <v>56</v>
      </c>
      <c r="Z119" s="45" t="s">
        <v>56</v>
      </c>
      <c r="AA119" s="45" t="s">
        <v>56</v>
      </c>
      <c r="AB119" s="28">
        <v>0</v>
      </c>
      <c r="AC119" s="28" t="s">
        <v>56</v>
      </c>
      <c r="AD119" s="46" t="s">
        <v>56</v>
      </c>
      <c r="AE119" s="47" t="s">
        <v>56</v>
      </c>
      <c r="AF119" s="35" t="str">
        <f>VLOOKUP(G119,[6]TIV1!L:S,8,FALSE)</f>
        <v>8276895378</v>
      </c>
      <c r="AG119" s="35" t="e">
        <f>VLOOKUP(T119,[6]TIV1!L:S,8,FALSE)</f>
        <v>#N/A</v>
      </c>
      <c r="AH119" s="35" t="e">
        <f>VLOOKUP(AC119,[6]TIV1!L:S,8,FALSE)</f>
        <v>#N/A</v>
      </c>
      <c r="AI119" s="36">
        <f>VLOOKUP(A119&amp;P119,[6]HARGA!C:D,2,0)*Q119</f>
        <v>5966400</v>
      </c>
      <c r="AJ119" s="36">
        <f>VLOOKUP(A119&amp;P119,[6]HARGA!C:D,2,0)*W119</f>
        <v>0</v>
      </c>
      <c r="AK119" s="36">
        <f>VLOOKUP(A119&amp;P119,[6]HARGA!C:D,2,0)*AB119</f>
        <v>0</v>
      </c>
      <c r="AL119" s="32"/>
      <c r="AM119" s="32"/>
      <c r="AN119" s="32"/>
      <c r="AO119" s="32"/>
      <c r="AP119" s="37"/>
      <c r="AQ119" s="37"/>
      <c r="AR119" s="37"/>
      <c r="AS119" s="37"/>
      <c r="AT119" s="37"/>
      <c r="AU119" s="37"/>
      <c r="AV119" s="37"/>
      <c r="AW119" s="37"/>
      <c r="AX119" s="37"/>
      <c r="AY119" s="37"/>
      <c r="AZ119" s="37"/>
      <c r="BA119" s="37"/>
      <c r="BB119" s="37"/>
      <c r="BC119" s="37"/>
      <c r="BD119">
        <v>1</v>
      </c>
    </row>
    <row r="120" spans="1:56" hidden="1" x14ac:dyDescent="0.25">
      <c r="A120" s="22" t="s">
        <v>51</v>
      </c>
      <c r="B120" s="22" t="s">
        <v>273</v>
      </c>
      <c r="C120" s="23">
        <v>21102908097</v>
      </c>
      <c r="D120" s="22" t="s">
        <v>284</v>
      </c>
      <c r="E120" s="22" t="s">
        <v>285</v>
      </c>
      <c r="F120" s="22" t="s">
        <v>286</v>
      </c>
      <c r="G120" s="22">
        <v>5042243321</v>
      </c>
      <c r="H120" s="22" t="s">
        <v>56</v>
      </c>
      <c r="I120" s="22" t="s">
        <v>56</v>
      </c>
      <c r="J120" s="24">
        <v>44501</v>
      </c>
      <c r="K120" s="22">
        <v>264</v>
      </c>
      <c r="L120" s="22" t="s">
        <v>92</v>
      </c>
      <c r="M120" s="22" t="s">
        <v>92</v>
      </c>
      <c r="N120" s="38" t="s">
        <v>287</v>
      </c>
      <c r="O120" s="39">
        <v>44502</v>
      </c>
      <c r="P120" s="27" t="s">
        <v>290</v>
      </c>
      <c r="Q120" s="22">
        <v>264</v>
      </c>
      <c r="R120" s="28" t="s">
        <v>56</v>
      </c>
      <c r="S120" s="22" t="s">
        <v>56</v>
      </c>
      <c r="T120" s="28" t="s">
        <v>56</v>
      </c>
      <c r="U120" s="28">
        <v>0</v>
      </c>
      <c r="V120" s="28">
        <v>0</v>
      </c>
      <c r="W120" s="28">
        <v>0</v>
      </c>
      <c r="X120" s="28" t="s">
        <v>56</v>
      </c>
      <c r="Y120" s="22" t="s">
        <v>56</v>
      </c>
      <c r="Z120" s="45" t="s">
        <v>56</v>
      </c>
      <c r="AA120" s="45" t="s">
        <v>56</v>
      </c>
      <c r="AB120" s="28">
        <v>0</v>
      </c>
      <c r="AC120" s="28" t="s">
        <v>56</v>
      </c>
      <c r="AD120" s="46" t="s">
        <v>56</v>
      </c>
      <c r="AE120" s="47" t="s">
        <v>56</v>
      </c>
      <c r="AF120" s="35" t="str">
        <f>VLOOKUP(G120,[6]TIV1!L:S,8,FALSE)</f>
        <v>8276895378</v>
      </c>
      <c r="AG120" s="35" t="e">
        <f>VLOOKUP(T120,[6]TIV1!L:S,8,FALSE)</f>
        <v>#N/A</v>
      </c>
      <c r="AH120" s="35" t="e">
        <f>VLOOKUP(AC120,[6]TIV1!L:S,8,FALSE)</f>
        <v>#N/A</v>
      </c>
      <c r="AI120" s="36">
        <f>VLOOKUP(A120&amp;P120,[6]HARGA!C:D,2,0)*Q120</f>
        <v>8949600</v>
      </c>
      <c r="AJ120" s="36">
        <f>VLOOKUP(A120&amp;P120,[6]HARGA!C:D,2,0)*W120</f>
        <v>0</v>
      </c>
      <c r="AK120" s="36">
        <f>VLOOKUP(A120&amp;P120,[6]HARGA!C:D,2,0)*AB120</f>
        <v>0</v>
      </c>
      <c r="AL120" s="32"/>
      <c r="AM120" s="32"/>
      <c r="AN120" s="32"/>
      <c r="AO120" s="32"/>
      <c r="AP120" s="37"/>
      <c r="AQ120" s="37"/>
      <c r="AR120" s="37"/>
      <c r="AS120" s="37"/>
      <c r="AT120" s="37"/>
      <c r="AU120" s="37"/>
      <c r="AV120" s="37"/>
      <c r="AW120" s="37"/>
      <c r="AX120" s="37"/>
      <c r="AY120" s="37"/>
      <c r="AZ120" s="37"/>
      <c r="BA120" s="37"/>
      <c r="BB120" s="37"/>
      <c r="BC120" s="37"/>
      <c r="BD120">
        <v>1</v>
      </c>
    </row>
    <row r="121" spans="1:56" hidden="1" x14ac:dyDescent="0.25">
      <c r="A121" s="22" t="s">
        <v>51</v>
      </c>
      <c r="B121" s="22" t="s">
        <v>273</v>
      </c>
      <c r="C121" s="23">
        <v>21102908097</v>
      </c>
      <c r="D121" s="22" t="s">
        <v>284</v>
      </c>
      <c r="E121" s="22" t="s">
        <v>285</v>
      </c>
      <c r="F121" s="22" t="s">
        <v>286</v>
      </c>
      <c r="G121" s="22">
        <v>5042243321</v>
      </c>
      <c r="H121" s="22" t="s">
        <v>56</v>
      </c>
      <c r="I121" s="22" t="s">
        <v>56</v>
      </c>
      <c r="J121" s="24">
        <v>44501</v>
      </c>
      <c r="K121" s="22">
        <v>176</v>
      </c>
      <c r="L121" s="22" t="s">
        <v>92</v>
      </c>
      <c r="M121" s="22" t="s">
        <v>92</v>
      </c>
      <c r="N121" s="38" t="s">
        <v>287</v>
      </c>
      <c r="O121" s="39">
        <v>44502</v>
      </c>
      <c r="P121" s="27" t="s">
        <v>291</v>
      </c>
      <c r="Q121" s="22">
        <v>176</v>
      </c>
      <c r="R121" s="28" t="s">
        <v>56</v>
      </c>
      <c r="S121" s="22" t="s">
        <v>56</v>
      </c>
      <c r="T121" s="28" t="s">
        <v>56</v>
      </c>
      <c r="U121" s="28">
        <v>0</v>
      </c>
      <c r="V121" s="28">
        <v>0</v>
      </c>
      <c r="W121" s="28">
        <v>0</v>
      </c>
      <c r="X121" s="28" t="s">
        <v>56</v>
      </c>
      <c r="Y121" s="22" t="s">
        <v>56</v>
      </c>
      <c r="Z121" s="45" t="s">
        <v>56</v>
      </c>
      <c r="AA121" s="45" t="s">
        <v>56</v>
      </c>
      <c r="AB121" s="28">
        <v>0</v>
      </c>
      <c r="AC121" s="28" t="s">
        <v>56</v>
      </c>
      <c r="AD121" s="46" t="s">
        <v>56</v>
      </c>
      <c r="AE121" s="47" t="s">
        <v>56</v>
      </c>
      <c r="AF121" s="35" t="str">
        <f>VLOOKUP(G121,[6]TIV1!L:S,8,FALSE)</f>
        <v>8276895378</v>
      </c>
      <c r="AG121" s="35" t="e">
        <f>VLOOKUP(T121,[6]TIV1!L:S,8,FALSE)</f>
        <v>#N/A</v>
      </c>
      <c r="AH121" s="35" t="e">
        <f>VLOOKUP(AC121,[6]TIV1!L:S,8,FALSE)</f>
        <v>#N/A</v>
      </c>
      <c r="AI121" s="36">
        <f>VLOOKUP(A121&amp;P121,[6]HARGA!C:D,2,0)*Q121</f>
        <v>5966400</v>
      </c>
      <c r="AJ121" s="36">
        <f>VLOOKUP(A121&amp;P121,[6]HARGA!C:D,2,0)*W121</f>
        <v>0</v>
      </c>
      <c r="AK121" s="36">
        <f>VLOOKUP(A121&amp;P121,[6]HARGA!C:D,2,0)*AB121</f>
        <v>0</v>
      </c>
      <c r="AL121" s="32"/>
      <c r="AM121" s="32"/>
      <c r="AN121" s="32"/>
      <c r="AO121" s="32"/>
      <c r="AP121" s="37"/>
      <c r="AQ121" s="37"/>
      <c r="AR121" s="37"/>
      <c r="AS121" s="37"/>
      <c r="AT121" s="37"/>
      <c r="AU121" s="37"/>
      <c r="AV121" s="37"/>
      <c r="AW121" s="37"/>
      <c r="AX121" s="37"/>
      <c r="AY121" s="37"/>
      <c r="AZ121" s="37"/>
      <c r="BA121" s="37"/>
      <c r="BB121" s="37"/>
      <c r="BC121" s="37"/>
      <c r="BD121">
        <v>1</v>
      </c>
    </row>
    <row r="122" spans="1:56" x14ac:dyDescent="0.25">
      <c r="A122" s="22" t="s">
        <v>51</v>
      </c>
      <c r="B122" s="22" t="s">
        <v>273</v>
      </c>
      <c r="C122" s="23">
        <v>21110100144</v>
      </c>
      <c r="D122" s="22" t="s">
        <v>292</v>
      </c>
      <c r="E122" s="22" t="s">
        <v>293</v>
      </c>
      <c r="F122" s="22" t="s">
        <v>294</v>
      </c>
      <c r="G122" s="22">
        <v>5042241218</v>
      </c>
      <c r="H122" s="22" t="s">
        <v>56</v>
      </c>
      <c r="I122" s="22" t="s">
        <v>56</v>
      </c>
      <c r="J122" s="24">
        <v>44501</v>
      </c>
      <c r="K122" s="22">
        <v>176</v>
      </c>
      <c r="L122" s="22" t="s">
        <v>58</v>
      </c>
      <c r="M122" s="22" t="s">
        <v>58</v>
      </c>
      <c r="N122" s="38" t="s">
        <v>295</v>
      </c>
      <c r="O122" s="39">
        <v>44502</v>
      </c>
      <c r="P122" s="27" t="s">
        <v>290</v>
      </c>
      <c r="Q122" s="22">
        <v>176</v>
      </c>
      <c r="R122" s="28" t="s">
        <v>56</v>
      </c>
      <c r="S122" s="22" t="s">
        <v>56</v>
      </c>
      <c r="T122" s="28" t="s">
        <v>56</v>
      </c>
      <c r="U122" s="28">
        <v>0</v>
      </c>
      <c r="V122" s="28">
        <v>0</v>
      </c>
      <c r="W122" s="28">
        <v>0</v>
      </c>
      <c r="X122" s="28" t="s">
        <v>56</v>
      </c>
      <c r="Y122" s="22" t="s">
        <v>56</v>
      </c>
      <c r="Z122" s="45" t="s">
        <v>56</v>
      </c>
      <c r="AA122" s="45" t="s">
        <v>56</v>
      </c>
      <c r="AB122" s="28">
        <v>0</v>
      </c>
      <c r="AC122" s="28" t="s">
        <v>56</v>
      </c>
      <c r="AD122" s="46" t="s">
        <v>56</v>
      </c>
      <c r="AE122" s="47" t="s">
        <v>56</v>
      </c>
      <c r="AF122" s="35" t="str">
        <f>VLOOKUP(G122,[6]TIV1!L:S,8,FALSE)</f>
        <v>8276895378</v>
      </c>
      <c r="AG122" s="35" t="e">
        <f>VLOOKUP(T122,[6]TIV1!L:S,8,FALSE)</f>
        <v>#N/A</v>
      </c>
      <c r="AH122" s="35" t="e">
        <f>VLOOKUP(AC122,[6]TIV1!L:S,8,FALSE)</f>
        <v>#N/A</v>
      </c>
      <c r="AI122" s="36">
        <f>VLOOKUP(A122&amp;P122,[6]HARGA!C:D,2,0)*Q122</f>
        <v>5966400</v>
      </c>
      <c r="AJ122" s="36">
        <f>VLOOKUP(A122&amp;P122,[6]HARGA!C:D,2,0)*W122</f>
        <v>0</v>
      </c>
      <c r="AK122" s="36">
        <f>VLOOKUP(A122&amp;P122,[6]HARGA!C:D,2,0)*AB122</f>
        <v>0</v>
      </c>
      <c r="AL122" s="32"/>
      <c r="AM122" s="32"/>
      <c r="AN122" s="32"/>
      <c r="AO122" s="32"/>
      <c r="AP122" s="37"/>
      <c r="AQ122" s="37"/>
      <c r="AR122" s="37"/>
      <c r="AS122" s="37"/>
      <c r="AT122" s="37"/>
      <c r="AU122" s="37"/>
      <c r="AV122" s="37"/>
      <c r="AW122" s="37"/>
      <c r="AX122" s="37"/>
      <c r="AY122" s="37"/>
      <c r="AZ122" s="37"/>
      <c r="BA122" s="37"/>
      <c r="BB122" s="37"/>
      <c r="BC122" s="37"/>
      <c r="BD122">
        <v>1</v>
      </c>
    </row>
    <row r="123" spans="1:56" x14ac:dyDescent="0.25">
      <c r="A123" s="22" t="s">
        <v>51</v>
      </c>
      <c r="B123" s="22" t="s">
        <v>273</v>
      </c>
      <c r="C123" s="23">
        <v>21110100144</v>
      </c>
      <c r="D123" s="22" t="s">
        <v>292</v>
      </c>
      <c r="E123" s="22" t="s">
        <v>293</v>
      </c>
      <c r="F123" s="22" t="s">
        <v>294</v>
      </c>
      <c r="G123" s="22">
        <v>5042241218</v>
      </c>
      <c r="H123" s="22" t="s">
        <v>56</v>
      </c>
      <c r="I123" s="22" t="s">
        <v>56</v>
      </c>
      <c r="J123" s="24">
        <v>44501</v>
      </c>
      <c r="K123" s="22">
        <v>176</v>
      </c>
      <c r="L123" s="22" t="s">
        <v>58</v>
      </c>
      <c r="M123" s="22" t="s">
        <v>58</v>
      </c>
      <c r="N123" s="38" t="s">
        <v>295</v>
      </c>
      <c r="O123" s="39">
        <v>44502</v>
      </c>
      <c r="P123" s="27" t="s">
        <v>291</v>
      </c>
      <c r="Q123" s="22">
        <v>176</v>
      </c>
      <c r="R123" s="28" t="s">
        <v>56</v>
      </c>
      <c r="S123" s="22" t="s">
        <v>56</v>
      </c>
      <c r="T123" s="28" t="s">
        <v>56</v>
      </c>
      <c r="U123" s="28">
        <v>0</v>
      </c>
      <c r="V123" s="28">
        <v>0</v>
      </c>
      <c r="W123" s="28">
        <v>0</v>
      </c>
      <c r="X123" s="28" t="s">
        <v>56</v>
      </c>
      <c r="Y123" s="22" t="s">
        <v>56</v>
      </c>
      <c r="Z123" s="45" t="s">
        <v>56</v>
      </c>
      <c r="AA123" s="45" t="s">
        <v>56</v>
      </c>
      <c r="AB123" s="28">
        <v>0</v>
      </c>
      <c r="AC123" s="28" t="s">
        <v>56</v>
      </c>
      <c r="AD123" s="46" t="s">
        <v>56</v>
      </c>
      <c r="AE123" s="47" t="s">
        <v>56</v>
      </c>
      <c r="AF123" s="35" t="str">
        <f>VLOOKUP(G123,[6]TIV1!L:S,8,FALSE)</f>
        <v>8276895378</v>
      </c>
      <c r="AG123" s="35" t="e">
        <f>VLOOKUP(T123,[6]TIV1!L:S,8,FALSE)</f>
        <v>#N/A</v>
      </c>
      <c r="AH123" s="35" t="e">
        <f>VLOOKUP(AC123,[6]TIV1!L:S,8,FALSE)</f>
        <v>#N/A</v>
      </c>
      <c r="AI123" s="36">
        <f>VLOOKUP(A123&amp;P123,[6]HARGA!C:D,2,0)*Q123</f>
        <v>5966400</v>
      </c>
      <c r="AJ123" s="36">
        <f>VLOOKUP(A123&amp;P123,[6]HARGA!C:D,2,0)*W123</f>
        <v>0</v>
      </c>
      <c r="AK123" s="36">
        <f>VLOOKUP(A123&amp;P123,[6]HARGA!C:D,2,0)*AB123</f>
        <v>0</v>
      </c>
      <c r="AL123" s="32"/>
      <c r="AM123" s="32"/>
      <c r="AN123" s="32"/>
      <c r="AO123" s="32"/>
      <c r="AP123" s="37"/>
      <c r="AQ123" s="37"/>
      <c r="AR123" s="37"/>
      <c r="AS123" s="37"/>
      <c r="AT123" s="37"/>
      <c r="AU123" s="37"/>
      <c r="AV123" s="37"/>
      <c r="AW123" s="37"/>
      <c r="AX123" s="37"/>
      <c r="AY123" s="37"/>
      <c r="AZ123" s="37"/>
      <c r="BA123" s="37"/>
      <c r="BB123" s="37"/>
      <c r="BC123" s="37"/>
      <c r="BD123">
        <v>1</v>
      </c>
    </row>
    <row r="124" spans="1:56" x14ac:dyDescent="0.25">
      <c r="A124" s="22" t="s">
        <v>51</v>
      </c>
      <c r="B124" s="22" t="s">
        <v>273</v>
      </c>
      <c r="C124" s="23">
        <v>21110100144</v>
      </c>
      <c r="D124" s="22" t="s">
        <v>292</v>
      </c>
      <c r="E124" s="22" t="s">
        <v>293</v>
      </c>
      <c r="F124" s="22" t="s">
        <v>294</v>
      </c>
      <c r="G124" s="22">
        <v>5042241218</v>
      </c>
      <c r="H124" s="22" t="s">
        <v>56</v>
      </c>
      <c r="I124" s="22" t="s">
        <v>56</v>
      </c>
      <c r="J124" s="24">
        <v>44501</v>
      </c>
      <c r="K124" s="22">
        <v>352</v>
      </c>
      <c r="L124" s="22" t="s">
        <v>58</v>
      </c>
      <c r="M124" s="22" t="s">
        <v>58</v>
      </c>
      <c r="N124" s="38" t="s">
        <v>295</v>
      </c>
      <c r="O124" s="39">
        <v>44502</v>
      </c>
      <c r="P124" s="27" t="s">
        <v>288</v>
      </c>
      <c r="Q124" s="22">
        <v>352</v>
      </c>
      <c r="R124" s="28" t="s">
        <v>56</v>
      </c>
      <c r="S124" s="22" t="s">
        <v>56</v>
      </c>
      <c r="T124" s="28" t="s">
        <v>56</v>
      </c>
      <c r="U124" s="28">
        <v>0</v>
      </c>
      <c r="V124" s="28">
        <v>0</v>
      </c>
      <c r="W124" s="28">
        <v>0</v>
      </c>
      <c r="X124" s="28" t="s">
        <v>56</v>
      </c>
      <c r="Y124" s="22" t="s">
        <v>56</v>
      </c>
      <c r="Z124" s="45" t="s">
        <v>56</v>
      </c>
      <c r="AA124" s="45" t="s">
        <v>56</v>
      </c>
      <c r="AB124" s="28">
        <v>0</v>
      </c>
      <c r="AC124" s="28" t="s">
        <v>56</v>
      </c>
      <c r="AD124" s="46" t="s">
        <v>56</v>
      </c>
      <c r="AE124" s="47" t="s">
        <v>56</v>
      </c>
      <c r="AF124" s="35" t="str">
        <f>VLOOKUP(G124,[6]TIV1!L:S,8,FALSE)</f>
        <v>8276895378</v>
      </c>
      <c r="AG124" s="35" t="e">
        <f>VLOOKUP(T124,[6]TIV1!L:S,8,FALSE)</f>
        <v>#N/A</v>
      </c>
      <c r="AH124" s="35" t="e">
        <f>VLOOKUP(AC124,[6]TIV1!L:S,8,FALSE)</f>
        <v>#N/A</v>
      </c>
      <c r="AI124" s="36">
        <f>VLOOKUP(A124&amp;P124,[6]HARGA!C:D,2,0)*Q124</f>
        <v>11932800</v>
      </c>
      <c r="AJ124" s="36">
        <f>VLOOKUP(A124&amp;P124,[6]HARGA!C:D,2,0)*W124</f>
        <v>0</v>
      </c>
      <c r="AK124" s="36">
        <f>VLOOKUP(A124&amp;P124,[6]HARGA!C:D,2,0)*AB124</f>
        <v>0</v>
      </c>
      <c r="AL124" s="32"/>
      <c r="AM124" s="32"/>
      <c r="AN124" s="32"/>
      <c r="AO124" s="32"/>
      <c r="AP124" s="37"/>
      <c r="AQ124" s="37"/>
      <c r="AR124" s="37"/>
      <c r="AS124" s="37"/>
      <c r="AT124" s="37"/>
      <c r="AU124" s="37"/>
      <c r="AV124" s="37"/>
      <c r="AW124" s="37"/>
      <c r="AX124" s="37"/>
      <c r="AY124" s="37"/>
      <c r="AZ124" s="37"/>
      <c r="BA124" s="37"/>
      <c r="BB124" s="37"/>
      <c r="BC124" s="37"/>
      <c r="BD124">
        <v>1</v>
      </c>
    </row>
    <row r="125" spans="1:56" x14ac:dyDescent="0.25">
      <c r="A125" s="22" t="s">
        <v>51</v>
      </c>
      <c r="B125" s="22" t="s">
        <v>273</v>
      </c>
      <c r="C125" s="23">
        <v>21110100144</v>
      </c>
      <c r="D125" s="22" t="s">
        <v>292</v>
      </c>
      <c r="E125" s="22" t="s">
        <v>293</v>
      </c>
      <c r="F125" s="22" t="s">
        <v>294</v>
      </c>
      <c r="G125" s="22">
        <v>5042241218</v>
      </c>
      <c r="H125" s="22" t="s">
        <v>56</v>
      </c>
      <c r="I125" s="22" t="s">
        <v>56</v>
      </c>
      <c r="J125" s="24">
        <v>44501</v>
      </c>
      <c r="K125" s="22">
        <v>176</v>
      </c>
      <c r="L125" s="22" t="s">
        <v>58</v>
      </c>
      <c r="M125" s="22" t="s">
        <v>58</v>
      </c>
      <c r="N125" s="38" t="s">
        <v>295</v>
      </c>
      <c r="O125" s="39">
        <v>44502</v>
      </c>
      <c r="P125" s="27" t="s">
        <v>289</v>
      </c>
      <c r="Q125" s="22">
        <v>176</v>
      </c>
      <c r="R125" s="28" t="s">
        <v>56</v>
      </c>
      <c r="S125" s="22" t="s">
        <v>56</v>
      </c>
      <c r="T125" s="28" t="s">
        <v>56</v>
      </c>
      <c r="U125" s="28">
        <v>0</v>
      </c>
      <c r="V125" s="28">
        <v>0</v>
      </c>
      <c r="W125" s="28">
        <v>0</v>
      </c>
      <c r="X125" s="28" t="s">
        <v>56</v>
      </c>
      <c r="Y125" s="22" t="s">
        <v>56</v>
      </c>
      <c r="Z125" s="45" t="s">
        <v>56</v>
      </c>
      <c r="AA125" s="45" t="s">
        <v>56</v>
      </c>
      <c r="AB125" s="28">
        <v>0</v>
      </c>
      <c r="AC125" s="28" t="s">
        <v>56</v>
      </c>
      <c r="AD125" s="46" t="s">
        <v>56</v>
      </c>
      <c r="AE125" s="47" t="s">
        <v>56</v>
      </c>
      <c r="AF125" s="35" t="str">
        <f>VLOOKUP(G125,[6]TIV1!L:S,8,FALSE)</f>
        <v>8276895378</v>
      </c>
      <c r="AG125" s="35" t="e">
        <f>VLOOKUP(T125,[6]TIV1!L:S,8,FALSE)</f>
        <v>#N/A</v>
      </c>
      <c r="AH125" s="35" t="e">
        <f>VLOOKUP(AC125,[6]TIV1!L:S,8,FALSE)</f>
        <v>#N/A</v>
      </c>
      <c r="AI125" s="36">
        <f>VLOOKUP(A125&amp;P125,[6]HARGA!C:D,2,0)*Q125</f>
        <v>5966400</v>
      </c>
      <c r="AJ125" s="36">
        <f>VLOOKUP(A125&amp;P125,[6]HARGA!C:D,2,0)*W125</f>
        <v>0</v>
      </c>
      <c r="AK125" s="36">
        <f>VLOOKUP(A125&amp;P125,[6]HARGA!C:D,2,0)*AB125</f>
        <v>0</v>
      </c>
      <c r="AL125" s="32"/>
      <c r="AM125" s="32"/>
      <c r="AN125" s="32"/>
      <c r="AO125" s="32"/>
      <c r="AP125" s="37"/>
      <c r="AQ125" s="37"/>
      <c r="AR125" s="37"/>
      <c r="AS125" s="37"/>
      <c r="AT125" s="37"/>
      <c r="AU125" s="37"/>
      <c r="AV125" s="37"/>
      <c r="AW125" s="37"/>
      <c r="AX125" s="37"/>
      <c r="AY125" s="37"/>
      <c r="AZ125" s="37"/>
      <c r="BA125" s="37"/>
      <c r="BB125" s="37"/>
      <c r="BC125" s="37"/>
      <c r="BD125">
        <v>1</v>
      </c>
    </row>
    <row r="126" spans="1:56" hidden="1" x14ac:dyDescent="0.25">
      <c r="A126" s="22" t="s">
        <v>51</v>
      </c>
      <c r="B126" s="22" t="s">
        <v>273</v>
      </c>
      <c r="C126" s="23">
        <v>21102900175</v>
      </c>
      <c r="D126" s="22" t="s">
        <v>292</v>
      </c>
      <c r="E126" s="22" t="s">
        <v>296</v>
      </c>
      <c r="F126" s="22" t="s">
        <v>297</v>
      </c>
      <c r="G126" s="22">
        <v>5042243121</v>
      </c>
      <c r="H126" s="22" t="s">
        <v>56</v>
      </c>
      <c r="I126" s="22" t="s">
        <v>56</v>
      </c>
      <c r="J126" s="24">
        <v>44501</v>
      </c>
      <c r="K126" s="22">
        <v>264</v>
      </c>
      <c r="L126" s="22" t="s">
        <v>203</v>
      </c>
      <c r="M126" s="22" t="s">
        <v>203</v>
      </c>
      <c r="N126" s="38" t="s">
        <v>298</v>
      </c>
      <c r="O126" s="39">
        <v>44502</v>
      </c>
      <c r="P126" s="27" t="s">
        <v>288</v>
      </c>
      <c r="Q126" s="22">
        <v>264</v>
      </c>
      <c r="R126" s="28" t="s">
        <v>56</v>
      </c>
      <c r="S126" s="22" t="s">
        <v>56</v>
      </c>
      <c r="T126" s="28" t="s">
        <v>56</v>
      </c>
      <c r="U126" s="28">
        <v>0</v>
      </c>
      <c r="V126" s="28">
        <v>0</v>
      </c>
      <c r="W126" s="28">
        <v>0</v>
      </c>
      <c r="X126" s="28" t="s">
        <v>56</v>
      </c>
      <c r="Y126" s="22" t="s">
        <v>56</v>
      </c>
      <c r="Z126" s="45" t="s">
        <v>56</v>
      </c>
      <c r="AA126" s="45" t="s">
        <v>56</v>
      </c>
      <c r="AB126" s="28">
        <v>0</v>
      </c>
      <c r="AC126" s="28" t="s">
        <v>56</v>
      </c>
      <c r="AD126" s="46" t="s">
        <v>56</v>
      </c>
      <c r="AE126" s="47" t="s">
        <v>56</v>
      </c>
      <c r="AF126" s="35" t="str">
        <f>VLOOKUP(G126,[6]TIV1!L:S,8,FALSE)</f>
        <v>8276895378</v>
      </c>
      <c r="AG126" s="35" t="e">
        <f>VLOOKUP(T126,[6]TIV1!L:S,8,FALSE)</f>
        <v>#N/A</v>
      </c>
      <c r="AH126" s="35" t="e">
        <f>VLOOKUP(AC126,[6]TIV1!L:S,8,FALSE)</f>
        <v>#N/A</v>
      </c>
      <c r="AI126" s="36">
        <f>VLOOKUP(A126&amp;P126,[6]HARGA!C:D,2,0)*Q126</f>
        <v>8949600</v>
      </c>
      <c r="AJ126" s="36">
        <f>VLOOKUP(A126&amp;P126,[6]HARGA!C:D,2,0)*W126</f>
        <v>0</v>
      </c>
      <c r="AK126" s="36">
        <f>VLOOKUP(A126&amp;P126,[6]HARGA!C:D,2,0)*AB126</f>
        <v>0</v>
      </c>
      <c r="AL126" s="32"/>
      <c r="AM126" s="32"/>
      <c r="AN126" s="32"/>
      <c r="AO126" s="32"/>
      <c r="AP126" s="37"/>
      <c r="AQ126" s="37"/>
      <c r="AR126" s="37"/>
      <c r="AS126" s="37"/>
      <c r="AT126" s="37"/>
      <c r="AU126" s="37"/>
      <c r="AV126" s="37"/>
      <c r="AW126" s="37"/>
      <c r="AX126" s="37"/>
      <c r="AY126" s="37"/>
      <c r="AZ126" s="37"/>
      <c r="BA126" s="37"/>
      <c r="BB126" s="37"/>
      <c r="BC126" s="37"/>
      <c r="BD126">
        <v>1</v>
      </c>
    </row>
    <row r="127" spans="1:56" hidden="1" x14ac:dyDescent="0.25">
      <c r="A127" s="22" t="s">
        <v>51</v>
      </c>
      <c r="B127" s="22" t="s">
        <v>273</v>
      </c>
      <c r="C127" s="23">
        <v>21102900175</v>
      </c>
      <c r="D127" s="22" t="s">
        <v>292</v>
      </c>
      <c r="E127" s="22" t="s">
        <v>296</v>
      </c>
      <c r="F127" s="22" t="s">
        <v>297</v>
      </c>
      <c r="G127" s="22">
        <v>5042243121</v>
      </c>
      <c r="H127" s="22" t="s">
        <v>56</v>
      </c>
      <c r="I127" s="22" t="s">
        <v>56</v>
      </c>
      <c r="J127" s="24">
        <v>44501</v>
      </c>
      <c r="K127" s="22">
        <v>264</v>
      </c>
      <c r="L127" s="22" t="s">
        <v>203</v>
      </c>
      <c r="M127" s="22" t="s">
        <v>203</v>
      </c>
      <c r="N127" s="38" t="s">
        <v>298</v>
      </c>
      <c r="O127" s="39">
        <v>44502</v>
      </c>
      <c r="P127" s="27" t="s">
        <v>289</v>
      </c>
      <c r="Q127" s="22">
        <v>264</v>
      </c>
      <c r="R127" s="28" t="s">
        <v>56</v>
      </c>
      <c r="S127" s="22" t="s">
        <v>56</v>
      </c>
      <c r="T127" s="28" t="s">
        <v>56</v>
      </c>
      <c r="U127" s="28">
        <v>0</v>
      </c>
      <c r="V127" s="28">
        <v>0</v>
      </c>
      <c r="W127" s="28">
        <v>0</v>
      </c>
      <c r="X127" s="28" t="s">
        <v>56</v>
      </c>
      <c r="Y127" s="22" t="s">
        <v>56</v>
      </c>
      <c r="Z127" s="45" t="s">
        <v>56</v>
      </c>
      <c r="AA127" s="45" t="s">
        <v>56</v>
      </c>
      <c r="AB127" s="28">
        <v>0</v>
      </c>
      <c r="AC127" s="28" t="s">
        <v>56</v>
      </c>
      <c r="AD127" s="46" t="s">
        <v>56</v>
      </c>
      <c r="AE127" s="47" t="s">
        <v>56</v>
      </c>
      <c r="AF127" s="35" t="str">
        <f>VLOOKUP(G127,[6]TIV1!L:S,8,FALSE)</f>
        <v>8276895378</v>
      </c>
      <c r="AG127" s="35" t="e">
        <f>VLOOKUP(T127,[6]TIV1!L:S,8,FALSE)</f>
        <v>#N/A</v>
      </c>
      <c r="AH127" s="35" t="e">
        <f>VLOOKUP(AC127,[6]TIV1!L:S,8,FALSE)</f>
        <v>#N/A</v>
      </c>
      <c r="AI127" s="36">
        <f>VLOOKUP(A127&amp;P127,[6]HARGA!C:D,2,0)*Q127</f>
        <v>8949600</v>
      </c>
      <c r="AJ127" s="36">
        <f>VLOOKUP(A127&amp;P127,[6]HARGA!C:D,2,0)*W127</f>
        <v>0</v>
      </c>
      <c r="AK127" s="36">
        <f>VLOOKUP(A127&amp;P127,[6]HARGA!C:D,2,0)*AB127</f>
        <v>0</v>
      </c>
      <c r="AL127" s="32"/>
      <c r="AM127" s="32"/>
      <c r="AN127" s="32"/>
      <c r="AO127" s="32"/>
      <c r="AP127" s="37"/>
      <c r="AQ127" s="37"/>
      <c r="AR127" s="37"/>
      <c r="AS127" s="37"/>
      <c r="AT127" s="37"/>
      <c r="AU127" s="37"/>
      <c r="AV127" s="37"/>
      <c r="AW127" s="37"/>
      <c r="AX127" s="37"/>
      <c r="AY127" s="37"/>
      <c r="AZ127" s="37"/>
      <c r="BA127" s="37"/>
      <c r="BB127" s="37"/>
      <c r="BC127" s="37"/>
      <c r="BD127">
        <v>1</v>
      </c>
    </row>
    <row r="128" spans="1:56" hidden="1" x14ac:dyDescent="0.25">
      <c r="A128" s="22" t="s">
        <v>51</v>
      </c>
      <c r="B128" s="22" t="s">
        <v>273</v>
      </c>
      <c r="C128" s="23">
        <v>21102900175</v>
      </c>
      <c r="D128" s="22" t="s">
        <v>292</v>
      </c>
      <c r="E128" s="22" t="s">
        <v>296</v>
      </c>
      <c r="F128" s="22" t="s">
        <v>297</v>
      </c>
      <c r="G128" s="22">
        <v>5042243121</v>
      </c>
      <c r="H128" s="22" t="s">
        <v>56</v>
      </c>
      <c r="I128" s="22" t="s">
        <v>56</v>
      </c>
      <c r="J128" s="24">
        <v>44501</v>
      </c>
      <c r="K128" s="22">
        <v>176</v>
      </c>
      <c r="L128" s="22" t="s">
        <v>203</v>
      </c>
      <c r="M128" s="22" t="s">
        <v>203</v>
      </c>
      <c r="N128" s="38" t="s">
        <v>298</v>
      </c>
      <c r="O128" s="39">
        <v>44502</v>
      </c>
      <c r="P128" s="27" t="s">
        <v>290</v>
      </c>
      <c r="Q128" s="22">
        <v>176</v>
      </c>
      <c r="R128" s="28" t="s">
        <v>56</v>
      </c>
      <c r="S128" s="22" t="s">
        <v>56</v>
      </c>
      <c r="T128" s="28" t="s">
        <v>56</v>
      </c>
      <c r="U128" s="28">
        <v>0</v>
      </c>
      <c r="V128" s="28">
        <v>0</v>
      </c>
      <c r="W128" s="28">
        <v>0</v>
      </c>
      <c r="X128" s="28" t="s">
        <v>56</v>
      </c>
      <c r="Y128" s="22" t="s">
        <v>56</v>
      </c>
      <c r="Z128" s="45" t="s">
        <v>56</v>
      </c>
      <c r="AA128" s="45" t="s">
        <v>56</v>
      </c>
      <c r="AB128" s="28">
        <v>0</v>
      </c>
      <c r="AC128" s="28" t="s">
        <v>56</v>
      </c>
      <c r="AD128" s="46" t="s">
        <v>56</v>
      </c>
      <c r="AE128" s="47" t="s">
        <v>56</v>
      </c>
      <c r="AF128" s="35" t="str">
        <f>VLOOKUP(G128,[6]TIV1!L:S,8,FALSE)</f>
        <v>8276895378</v>
      </c>
      <c r="AG128" s="35" t="e">
        <f>VLOOKUP(T128,[6]TIV1!L:S,8,FALSE)</f>
        <v>#N/A</v>
      </c>
      <c r="AH128" s="35" t="e">
        <f>VLOOKUP(AC128,[6]TIV1!L:S,8,FALSE)</f>
        <v>#N/A</v>
      </c>
      <c r="AI128" s="36">
        <f>VLOOKUP(A128&amp;P128,[6]HARGA!C:D,2,0)*Q128</f>
        <v>5966400</v>
      </c>
      <c r="AJ128" s="36">
        <f>VLOOKUP(A128&amp;P128,[6]HARGA!C:D,2,0)*W128</f>
        <v>0</v>
      </c>
      <c r="AK128" s="36">
        <f>VLOOKUP(A128&amp;P128,[6]HARGA!C:D,2,0)*AB128</f>
        <v>0</v>
      </c>
      <c r="AL128" s="32"/>
      <c r="AM128" s="32"/>
      <c r="AN128" s="32"/>
      <c r="AO128" s="32"/>
      <c r="AP128" s="37"/>
      <c r="AQ128" s="37"/>
      <c r="AR128" s="37"/>
      <c r="AS128" s="37"/>
      <c r="AT128" s="37"/>
      <c r="AU128" s="37"/>
      <c r="AV128" s="37"/>
      <c r="AW128" s="37"/>
      <c r="AX128" s="37"/>
      <c r="AY128" s="37"/>
      <c r="AZ128" s="37"/>
      <c r="BA128" s="37"/>
      <c r="BB128" s="37"/>
      <c r="BC128" s="37"/>
      <c r="BD128">
        <v>1</v>
      </c>
    </row>
    <row r="129" spans="1:56" hidden="1" x14ac:dyDescent="0.25">
      <c r="A129" s="22" t="s">
        <v>51</v>
      </c>
      <c r="B129" s="22" t="s">
        <v>273</v>
      </c>
      <c r="C129" s="23">
        <v>21102900175</v>
      </c>
      <c r="D129" s="22" t="s">
        <v>292</v>
      </c>
      <c r="E129" s="22" t="s">
        <v>296</v>
      </c>
      <c r="F129" s="22" t="s">
        <v>297</v>
      </c>
      <c r="G129" s="22">
        <v>5042243121</v>
      </c>
      <c r="H129" s="22" t="s">
        <v>56</v>
      </c>
      <c r="I129" s="22" t="s">
        <v>56</v>
      </c>
      <c r="J129" s="24">
        <v>44501</v>
      </c>
      <c r="K129" s="22">
        <v>176</v>
      </c>
      <c r="L129" s="22" t="s">
        <v>203</v>
      </c>
      <c r="M129" s="22" t="s">
        <v>203</v>
      </c>
      <c r="N129" s="38" t="s">
        <v>298</v>
      </c>
      <c r="O129" s="39">
        <v>44502</v>
      </c>
      <c r="P129" s="27" t="s">
        <v>291</v>
      </c>
      <c r="Q129" s="22">
        <v>176</v>
      </c>
      <c r="R129" s="28" t="s">
        <v>56</v>
      </c>
      <c r="S129" s="22" t="s">
        <v>56</v>
      </c>
      <c r="T129" s="28" t="s">
        <v>56</v>
      </c>
      <c r="U129" s="28">
        <v>0</v>
      </c>
      <c r="V129" s="28">
        <v>0</v>
      </c>
      <c r="W129" s="28">
        <v>0</v>
      </c>
      <c r="X129" s="28" t="s">
        <v>56</v>
      </c>
      <c r="Y129" s="22" t="s">
        <v>56</v>
      </c>
      <c r="Z129" s="45" t="s">
        <v>56</v>
      </c>
      <c r="AA129" s="45" t="s">
        <v>56</v>
      </c>
      <c r="AB129" s="28">
        <v>0</v>
      </c>
      <c r="AC129" s="28" t="s">
        <v>56</v>
      </c>
      <c r="AD129" s="46" t="s">
        <v>56</v>
      </c>
      <c r="AE129" s="47" t="s">
        <v>56</v>
      </c>
      <c r="AF129" s="35" t="str">
        <f>VLOOKUP(G129,[6]TIV1!L:S,8,FALSE)</f>
        <v>8276895378</v>
      </c>
      <c r="AG129" s="35" t="e">
        <f>VLOOKUP(T129,[6]TIV1!L:S,8,FALSE)</f>
        <v>#N/A</v>
      </c>
      <c r="AH129" s="35" t="e">
        <f>VLOOKUP(AC129,[6]TIV1!L:S,8,FALSE)</f>
        <v>#N/A</v>
      </c>
      <c r="AI129" s="36">
        <f>VLOOKUP(A129&amp;P129,[6]HARGA!C:D,2,0)*Q129</f>
        <v>5966400</v>
      </c>
      <c r="AJ129" s="36">
        <f>VLOOKUP(A129&amp;P129,[6]HARGA!C:D,2,0)*W129</f>
        <v>0</v>
      </c>
      <c r="AK129" s="36">
        <f>VLOOKUP(A129&amp;P129,[6]HARGA!C:D,2,0)*AB129</f>
        <v>0</v>
      </c>
      <c r="AL129" s="32"/>
      <c r="AM129" s="32"/>
      <c r="AN129" s="32"/>
      <c r="AO129" s="32"/>
      <c r="AP129" s="37"/>
      <c r="AQ129" s="37"/>
      <c r="AR129" s="37"/>
      <c r="AS129" s="37"/>
      <c r="AT129" s="37"/>
      <c r="AU129" s="37"/>
      <c r="AV129" s="37"/>
      <c r="AW129" s="37"/>
      <c r="AX129" s="37"/>
      <c r="AY129" s="37"/>
      <c r="AZ129" s="37"/>
      <c r="BA129" s="37"/>
      <c r="BB129" s="37"/>
      <c r="BC129" s="37"/>
      <c r="BD129">
        <v>1</v>
      </c>
    </row>
    <row r="130" spans="1:56" hidden="1" x14ac:dyDescent="0.25">
      <c r="A130" s="22" t="s">
        <v>51</v>
      </c>
      <c r="B130" s="22" t="s">
        <v>273</v>
      </c>
      <c r="C130" s="23">
        <v>21102803688</v>
      </c>
      <c r="D130" s="22" t="s">
        <v>53</v>
      </c>
      <c r="E130" s="22" t="s">
        <v>299</v>
      </c>
      <c r="F130" s="22" t="s">
        <v>300</v>
      </c>
      <c r="G130" s="22">
        <v>5042236238</v>
      </c>
      <c r="H130" s="22" t="s">
        <v>56</v>
      </c>
      <c r="I130" s="22" t="s">
        <v>56</v>
      </c>
      <c r="J130" s="24">
        <v>44501</v>
      </c>
      <c r="K130" s="22">
        <v>1280</v>
      </c>
      <c r="L130" s="22" t="s">
        <v>301</v>
      </c>
      <c r="M130" s="22" t="s">
        <v>301</v>
      </c>
      <c r="N130" s="38" t="s">
        <v>302</v>
      </c>
      <c r="O130" s="39">
        <v>44501</v>
      </c>
      <c r="P130" s="27" t="s">
        <v>303</v>
      </c>
      <c r="Q130" s="22">
        <v>1280</v>
      </c>
      <c r="R130" s="28" t="s">
        <v>56</v>
      </c>
      <c r="S130" s="22" t="s">
        <v>56</v>
      </c>
      <c r="T130" s="22">
        <v>6008133991</v>
      </c>
      <c r="U130" s="22">
        <v>0</v>
      </c>
      <c r="V130" s="28">
        <v>0</v>
      </c>
      <c r="W130" s="22">
        <v>0</v>
      </c>
      <c r="X130" s="22" t="s">
        <v>301</v>
      </c>
      <c r="Y130" s="22" t="s">
        <v>56</v>
      </c>
      <c r="Z130" s="38" t="s">
        <v>304</v>
      </c>
      <c r="AA130" s="39">
        <v>44501</v>
      </c>
      <c r="AB130" s="28">
        <v>0</v>
      </c>
      <c r="AC130" s="28" t="s">
        <v>56</v>
      </c>
      <c r="AD130" s="46" t="s">
        <v>56</v>
      </c>
      <c r="AE130" s="47" t="s">
        <v>56</v>
      </c>
      <c r="AF130" s="35" t="str">
        <f>VLOOKUP(G130,[6]TIV1!L:S,8,FALSE)</f>
        <v>8276895378</v>
      </c>
      <c r="AG130" s="35" t="str">
        <f>VLOOKUP(T130,[6]TIV1!L:S,8,FALSE)</f>
        <v>2050350280</v>
      </c>
      <c r="AH130" s="35" t="e">
        <f>VLOOKUP(AC130,[6]TIV1!L:S,8,FALSE)</f>
        <v>#N/A</v>
      </c>
      <c r="AI130" s="36">
        <f>VLOOKUP(A130&amp;P130,[6]HARGA!C:D,2,0)*Q130</f>
        <v>47667200</v>
      </c>
      <c r="AJ130" s="36">
        <f>VLOOKUP(A130&amp;P130,[6]HARGA!C:D,2,0)*W130</f>
        <v>0</v>
      </c>
      <c r="AK130" s="36">
        <f>VLOOKUP(A130&amp;P130,[6]HARGA!C:D,2,0)*AB130</f>
        <v>0</v>
      </c>
      <c r="AL130" s="32"/>
      <c r="AM130" s="32"/>
      <c r="AN130" s="32"/>
      <c r="AO130" s="32"/>
      <c r="AP130" s="37"/>
      <c r="AQ130" s="37"/>
      <c r="AR130" s="37"/>
      <c r="AS130" s="37"/>
      <c r="AT130" s="37"/>
      <c r="AU130" s="37"/>
      <c r="AV130" s="37"/>
      <c r="AW130" s="37"/>
      <c r="AX130" s="37"/>
      <c r="AY130" s="37"/>
      <c r="AZ130" s="37"/>
      <c r="BA130" s="37"/>
      <c r="BB130" s="37"/>
      <c r="BC130" s="37"/>
      <c r="BD130">
        <v>1</v>
      </c>
    </row>
    <row r="131" spans="1:56" hidden="1" x14ac:dyDescent="0.25">
      <c r="A131" s="22" t="s">
        <v>51</v>
      </c>
      <c r="B131" s="22" t="s">
        <v>273</v>
      </c>
      <c r="C131" s="23">
        <v>21102803688</v>
      </c>
      <c r="D131" s="22" t="s">
        <v>53</v>
      </c>
      <c r="E131" s="22" t="s">
        <v>299</v>
      </c>
      <c r="F131" s="22" t="s">
        <v>300</v>
      </c>
      <c r="G131" s="22">
        <v>5042236238</v>
      </c>
      <c r="H131" s="22" t="s">
        <v>56</v>
      </c>
      <c r="I131" s="22" t="s">
        <v>56</v>
      </c>
      <c r="J131" s="24">
        <v>44501</v>
      </c>
      <c r="K131" s="22">
        <v>32</v>
      </c>
      <c r="L131" s="22" t="s">
        <v>301</v>
      </c>
      <c r="M131" s="22" t="s">
        <v>301</v>
      </c>
      <c r="N131" s="38" t="s">
        <v>302</v>
      </c>
      <c r="O131" s="39">
        <v>44501</v>
      </c>
      <c r="P131" s="27" t="s">
        <v>279</v>
      </c>
      <c r="Q131" s="22">
        <v>32</v>
      </c>
      <c r="R131" s="28" t="s">
        <v>56</v>
      </c>
      <c r="S131" s="22" t="s">
        <v>56</v>
      </c>
      <c r="T131" s="22">
        <v>6008133991</v>
      </c>
      <c r="U131" s="22">
        <v>32</v>
      </c>
      <c r="V131" s="28">
        <v>0</v>
      </c>
      <c r="W131" s="22">
        <v>32</v>
      </c>
      <c r="X131" s="22" t="s">
        <v>301</v>
      </c>
      <c r="Y131" s="22" t="s">
        <v>56</v>
      </c>
      <c r="Z131" s="38" t="s">
        <v>304</v>
      </c>
      <c r="AA131" s="39">
        <v>44501</v>
      </c>
      <c r="AB131" s="28">
        <v>0</v>
      </c>
      <c r="AC131" s="28" t="s">
        <v>56</v>
      </c>
      <c r="AD131" s="46" t="s">
        <v>56</v>
      </c>
      <c r="AE131" s="47" t="s">
        <v>56</v>
      </c>
      <c r="AF131" s="35" t="str">
        <f>VLOOKUP(G131,[6]TIV1!L:S,8,FALSE)</f>
        <v>8276895378</v>
      </c>
      <c r="AG131" s="35" t="str">
        <f>VLOOKUP(T131,[6]TIV1!L:S,8,FALSE)</f>
        <v>2050350280</v>
      </c>
      <c r="AH131" s="35" t="e">
        <f>VLOOKUP(AC131,[6]TIV1!L:S,8,FALSE)</f>
        <v>#N/A</v>
      </c>
      <c r="AI131" s="36">
        <f>VLOOKUP(A131&amp;P131,[6]HARGA!C:D,2,0)*Q131</f>
        <v>3200000</v>
      </c>
      <c r="AJ131" s="36">
        <f>VLOOKUP(A131&amp;P131,[6]HARGA!C:D,2,0)*W131</f>
        <v>3200000</v>
      </c>
      <c r="AK131" s="36">
        <f>VLOOKUP(A131&amp;P131,[6]HARGA!C:D,2,0)*AB131</f>
        <v>0</v>
      </c>
      <c r="AL131" s="32"/>
      <c r="AM131" s="32"/>
      <c r="AN131" s="32"/>
      <c r="AO131" s="32"/>
      <c r="AP131" s="37"/>
      <c r="AQ131" s="37"/>
      <c r="AR131" s="37"/>
      <c r="AS131" s="37"/>
      <c r="AT131" s="37"/>
      <c r="AU131" s="37"/>
      <c r="AV131" s="37"/>
      <c r="AW131" s="37"/>
      <c r="AX131" s="37"/>
      <c r="AY131" s="37"/>
      <c r="AZ131" s="37"/>
      <c r="BA131" s="37"/>
      <c r="BB131" s="37"/>
      <c r="BC131" s="37"/>
      <c r="BD131">
        <v>1</v>
      </c>
    </row>
    <row r="132" spans="1:56" hidden="1" x14ac:dyDescent="0.25">
      <c r="A132" s="22" t="s">
        <v>305</v>
      </c>
      <c r="B132" s="22" t="s">
        <v>273</v>
      </c>
      <c r="C132" s="23">
        <v>21102908194</v>
      </c>
      <c r="D132" s="22" t="s">
        <v>53</v>
      </c>
      <c r="E132" s="22" t="s">
        <v>306</v>
      </c>
      <c r="F132" s="22" t="s">
        <v>307</v>
      </c>
      <c r="G132" s="22">
        <v>5042241490</v>
      </c>
      <c r="H132" s="22" t="s">
        <v>56</v>
      </c>
      <c r="I132" s="22" t="s">
        <v>56</v>
      </c>
      <c r="J132" s="24">
        <v>44501</v>
      </c>
      <c r="K132" s="22">
        <v>1280</v>
      </c>
      <c r="L132" s="22" t="s">
        <v>308</v>
      </c>
      <c r="M132" s="22" t="s">
        <v>308</v>
      </c>
      <c r="N132" s="50" t="s">
        <v>309</v>
      </c>
      <c r="O132" s="51">
        <v>44502</v>
      </c>
      <c r="P132" s="27" t="s">
        <v>303</v>
      </c>
      <c r="Q132" s="22">
        <v>1280</v>
      </c>
      <c r="R132" s="28" t="s">
        <v>56</v>
      </c>
      <c r="S132" s="22" t="s">
        <v>56</v>
      </c>
      <c r="T132" s="22">
        <v>6008131794</v>
      </c>
      <c r="U132" s="22">
        <v>0</v>
      </c>
      <c r="V132" s="28">
        <v>0</v>
      </c>
      <c r="W132" s="22">
        <v>0</v>
      </c>
      <c r="X132" s="22" t="s">
        <v>308</v>
      </c>
      <c r="Y132" s="22" t="s">
        <v>56</v>
      </c>
      <c r="Z132" s="50" t="s">
        <v>310</v>
      </c>
      <c r="AA132" s="51">
        <v>44502</v>
      </c>
      <c r="AB132" s="28">
        <v>0</v>
      </c>
      <c r="AC132" s="28" t="s">
        <v>56</v>
      </c>
      <c r="AD132" s="46" t="s">
        <v>56</v>
      </c>
      <c r="AE132" s="47" t="s">
        <v>56</v>
      </c>
      <c r="AF132" s="35" t="str">
        <f>VLOOKUP(G132,[6]TIV1!L:S,8,FALSE)</f>
        <v>8276895987</v>
      </c>
      <c r="AG132" s="35" t="str">
        <f>VLOOKUP(T132,[6]TIV1!L:S,8,FALSE)</f>
        <v>2050350324</v>
      </c>
      <c r="AH132" s="35" t="e">
        <f>VLOOKUP(AC132,[6]TIV1!L:S,8,FALSE)</f>
        <v>#N/A</v>
      </c>
      <c r="AI132" s="36">
        <f>VLOOKUP(A132&amp;P132,[6]HARGA!C:D,2,0)*Q132</f>
        <v>47667200</v>
      </c>
      <c r="AJ132" s="36">
        <f>VLOOKUP(A132&amp;P132,[6]HARGA!C:D,2,0)*W132</f>
        <v>0</v>
      </c>
      <c r="AK132" s="36">
        <f>VLOOKUP(A132&amp;P132,[6]HARGA!C:D,2,0)*AB132</f>
        <v>0</v>
      </c>
      <c r="AL132" s="32"/>
      <c r="AM132" s="32"/>
      <c r="AN132" s="32"/>
      <c r="AO132" s="32"/>
      <c r="AP132" s="37"/>
      <c r="AQ132" s="37"/>
      <c r="AR132" s="37"/>
      <c r="AS132" s="37"/>
      <c r="AT132" s="37"/>
      <c r="AU132" s="37"/>
      <c r="AV132" s="37"/>
      <c r="AW132" s="37"/>
      <c r="AX132" s="37"/>
      <c r="AY132" s="37"/>
      <c r="AZ132" s="37"/>
      <c r="BA132" s="37"/>
      <c r="BB132" s="37"/>
      <c r="BC132" s="37"/>
      <c r="BD132">
        <v>1</v>
      </c>
    </row>
    <row r="133" spans="1:56" hidden="1" x14ac:dyDescent="0.25">
      <c r="A133" s="22" t="s">
        <v>305</v>
      </c>
      <c r="B133" s="22" t="s">
        <v>273</v>
      </c>
      <c r="C133" s="23">
        <v>21102908194</v>
      </c>
      <c r="D133" s="22" t="s">
        <v>53</v>
      </c>
      <c r="E133" s="22" t="s">
        <v>306</v>
      </c>
      <c r="F133" s="22" t="s">
        <v>307</v>
      </c>
      <c r="G133" s="22">
        <v>5042241490</v>
      </c>
      <c r="H133" s="22" t="s">
        <v>56</v>
      </c>
      <c r="I133" s="22" t="s">
        <v>56</v>
      </c>
      <c r="J133" s="24">
        <v>44501</v>
      </c>
      <c r="K133" s="22">
        <v>32</v>
      </c>
      <c r="L133" s="22" t="s">
        <v>308</v>
      </c>
      <c r="M133" s="22" t="s">
        <v>308</v>
      </c>
      <c r="N133" s="50" t="s">
        <v>309</v>
      </c>
      <c r="O133" s="51">
        <v>44502</v>
      </c>
      <c r="P133" s="27" t="s">
        <v>279</v>
      </c>
      <c r="Q133" s="22">
        <v>32</v>
      </c>
      <c r="R133" s="28" t="s">
        <v>56</v>
      </c>
      <c r="S133" s="22" t="s">
        <v>56</v>
      </c>
      <c r="T133" s="22">
        <v>6008131794</v>
      </c>
      <c r="U133" s="22">
        <v>32</v>
      </c>
      <c r="V133" s="28">
        <v>0</v>
      </c>
      <c r="W133" s="22">
        <v>32</v>
      </c>
      <c r="X133" s="22" t="s">
        <v>308</v>
      </c>
      <c r="Y133" s="22" t="s">
        <v>56</v>
      </c>
      <c r="Z133" s="50" t="s">
        <v>310</v>
      </c>
      <c r="AA133" s="51">
        <v>44502</v>
      </c>
      <c r="AB133" s="28">
        <v>0</v>
      </c>
      <c r="AC133" s="28" t="s">
        <v>56</v>
      </c>
      <c r="AD133" s="46" t="s">
        <v>56</v>
      </c>
      <c r="AE133" s="47" t="s">
        <v>56</v>
      </c>
      <c r="AF133" s="35" t="str">
        <f>VLOOKUP(G133,[6]TIV1!L:S,8,FALSE)</f>
        <v>8276895987</v>
      </c>
      <c r="AG133" s="35" t="str">
        <f>VLOOKUP(T133,[6]TIV1!L:S,8,FALSE)</f>
        <v>2050350324</v>
      </c>
      <c r="AH133" s="35" t="e">
        <f>VLOOKUP(AC133,[6]TIV1!L:S,8,FALSE)</f>
        <v>#N/A</v>
      </c>
      <c r="AI133" s="36">
        <f>VLOOKUP(A133&amp;P133,[6]HARGA!C:D,2,0)*Q133</f>
        <v>3200000</v>
      </c>
      <c r="AJ133" s="36">
        <f>VLOOKUP(A133&amp;P133,[6]HARGA!C:D,2,0)*W133</f>
        <v>3200000</v>
      </c>
      <c r="AK133" s="36">
        <f>VLOOKUP(A133&amp;P133,[6]HARGA!C:D,2,0)*AB133</f>
        <v>0</v>
      </c>
      <c r="AL133" s="32"/>
      <c r="AM133" s="32"/>
      <c r="AN133" s="32"/>
      <c r="AO133" s="32"/>
      <c r="AP133" s="37"/>
      <c r="AQ133" s="37"/>
      <c r="AR133" s="37"/>
      <c r="AS133" s="37"/>
      <c r="AT133" s="37"/>
      <c r="AU133" s="37"/>
      <c r="AV133" s="37"/>
      <c r="AW133" s="37"/>
      <c r="AX133" s="37"/>
      <c r="AY133" s="37"/>
      <c r="AZ133" s="37"/>
      <c r="BA133" s="37"/>
      <c r="BB133" s="37"/>
      <c r="BC133" s="37"/>
      <c r="BD133">
        <v>1</v>
      </c>
    </row>
    <row r="134" spans="1:56" hidden="1" x14ac:dyDescent="0.25">
      <c r="A134" s="22" t="s">
        <v>66</v>
      </c>
      <c r="B134" s="22" t="s">
        <v>273</v>
      </c>
      <c r="C134" s="23">
        <v>21102903831</v>
      </c>
      <c r="D134" s="22" t="s">
        <v>193</v>
      </c>
      <c r="E134" s="22" t="s">
        <v>311</v>
      </c>
      <c r="F134" s="22" t="s">
        <v>312</v>
      </c>
      <c r="G134" s="22">
        <v>5042234911</v>
      </c>
      <c r="H134" s="22" t="s">
        <v>56</v>
      </c>
      <c r="I134" s="22" t="s">
        <v>56</v>
      </c>
      <c r="J134" s="24">
        <v>44501</v>
      </c>
      <c r="K134" s="22">
        <v>1104</v>
      </c>
      <c r="L134" s="22" t="s">
        <v>110</v>
      </c>
      <c r="M134" s="22" t="s">
        <v>110</v>
      </c>
      <c r="N134" s="38" t="s">
        <v>313</v>
      </c>
      <c r="O134" s="39">
        <v>44501</v>
      </c>
      <c r="P134" s="27" t="s">
        <v>60</v>
      </c>
      <c r="Q134" s="22">
        <v>1104</v>
      </c>
      <c r="R134" s="23">
        <v>21102903834</v>
      </c>
      <c r="S134" s="22" t="s">
        <v>56</v>
      </c>
      <c r="T134" s="22">
        <v>6008135760</v>
      </c>
      <c r="U134" s="22">
        <v>24</v>
      </c>
      <c r="V134" s="28">
        <v>0</v>
      </c>
      <c r="W134" s="22">
        <v>24</v>
      </c>
      <c r="X134" s="22" t="s">
        <v>110</v>
      </c>
      <c r="Y134" s="22" t="s">
        <v>56</v>
      </c>
      <c r="Z134" s="30" t="s">
        <v>314</v>
      </c>
      <c r="AA134" s="31">
        <v>44501</v>
      </c>
      <c r="AB134" s="28">
        <v>0</v>
      </c>
      <c r="AC134" s="40">
        <v>5042232308</v>
      </c>
      <c r="AD134" s="33" t="s">
        <v>315</v>
      </c>
      <c r="AE134" s="34">
        <v>44501</v>
      </c>
      <c r="AF134" s="35" t="str">
        <f>VLOOKUP(G134,[6]TIV1!L:S,8,FALSE)</f>
        <v>8276895965</v>
      </c>
      <c r="AG134" s="35" t="str">
        <f>VLOOKUP(T134,[6]TIV1!L:S,8,FALSE)</f>
        <v>2050350312</v>
      </c>
      <c r="AH134" s="35" t="str">
        <f>VLOOKUP(AC134,[6]TIV1!L:S,8,FALSE)</f>
        <v>8276895965</v>
      </c>
      <c r="AI134" s="36">
        <f>VLOOKUP(A134&amp;P134,[6]HARGA!C:D,2,0)*Q134</f>
        <v>10874400</v>
      </c>
      <c r="AJ134" s="36">
        <f>VLOOKUP(A134&amp;P134,[6]HARGA!C:D,2,0)*W134</f>
        <v>236400</v>
      </c>
      <c r="AK134" s="36">
        <f>VLOOKUP(A134&amp;P134,[6]HARGA!C:D,2,0)*AB134</f>
        <v>0</v>
      </c>
      <c r="AL134" s="32"/>
      <c r="AM134" s="32"/>
      <c r="AN134" s="32"/>
      <c r="AO134" s="32"/>
      <c r="AP134" s="37"/>
      <c r="AQ134" s="37"/>
      <c r="AR134" s="37"/>
      <c r="AS134" s="37"/>
      <c r="AT134" s="37"/>
      <c r="AU134" s="37"/>
      <c r="AV134" s="37"/>
      <c r="AW134" s="37"/>
      <c r="AX134" s="37"/>
      <c r="AY134" s="37"/>
      <c r="AZ134" s="37"/>
      <c r="BA134" s="37"/>
      <c r="BB134" s="37"/>
      <c r="BC134" s="37"/>
      <c r="BD134">
        <v>1</v>
      </c>
    </row>
    <row r="135" spans="1:56" hidden="1" x14ac:dyDescent="0.25">
      <c r="A135" s="22" t="s">
        <v>66</v>
      </c>
      <c r="B135" s="22" t="s">
        <v>273</v>
      </c>
      <c r="C135" s="23">
        <v>21102903831</v>
      </c>
      <c r="D135" s="22" t="s">
        <v>193</v>
      </c>
      <c r="E135" s="22" t="s">
        <v>311</v>
      </c>
      <c r="F135" s="22" t="s">
        <v>312</v>
      </c>
      <c r="G135" s="22">
        <v>5042234911</v>
      </c>
      <c r="H135" s="22" t="s">
        <v>56</v>
      </c>
      <c r="I135" s="22" t="s">
        <v>56</v>
      </c>
      <c r="J135" s="24">
        <v>44501</v>
      </c>
      <c r="K135" s="22">
        <v>1104</v>
      </c>
      <c r="L135" s="22" t="s">
        <v>110</v>
      </c>
      <c r="M135" s="22" t="s">
        <v>110</v>
      </c>
      <c r="N135" s="38" t="s">
        <v>313</v>
      </c>
      <c r="O135" s="39">
        <v>44501</v>
      </c>
      <c r="P135" s="27" t="s">
        <v>64</v>
      </c>
      <c r="Q135" s="22">
        <v>1104</v>
      </c>
      <c r="R135" s="23">
        <v>21102903834</v>
      </c>
      <c r="S135" s="22" t="s">
        <v>56</v>
      </c>
      <c r="T135" s="22">
        <v>6008135760</v>
      </c>
      <c r="U135" s="22">
        <v>1152</v>
      </c>
      <c r="V135" s="28">
        <v>0</v>
      </c>
      <c r="W135" s="22">
        <v>1152</v>
      </c>
      <c r="X135" s="22" t="s">
        <v>110</v>
      </c>
      <c r="Y135" s="22" t="s">
        <v>56</v>
      </c>
      <c r="Z135" s="30" t="s">
        <v>314</v>
      </c>
      <c r="AA135" s="31">
        <v>44501</v>
      </c>
      <c r="AB135" s="28">
        <v>73</v>
      </c>
      <c r="AC135" s="40">
        <v>5042232308</v>
      </c>
      <c r="AD135" s="33" t="s">
        <v>315</v>
      </c>
      <c r="AE135" s="34">
        <v>44501</v>
      </c>
      <c r="AF135" s="35" t="str">
        <f>VLOOKUP(G135,[6]TIV1!L:S,8,FALSE)</f>
        <v>8276895965</v>
      </c>
      <c r="AG135" s="35" t="str">
        <f>VLOOKUP(T135,[6]TIV1!L:S,8,FALSE)</f>
        <v>2050350312</v>
      </c>
      <c r="AH135" s="35" t="str">
        <f>VLOOKUP(AC135,[6]TIV1!L:S,8,FALSE)</f>
        <v>8276895965</v>
      </c>
      <c r="AI135" s="36">
        <f>VLOOKUP(A135&amp;P135,[6]HARGA!C:D,2,0)*Q135</f>
        <v>33120000</v>
      </c>
      <c r="AJ135" s="36">
        <f>VLOOKUP(A135&amp;P135,[6]HARGA!C:D,2,0)*W135</f>
        <v>34560000</v>
      </c>
      <c r="AK135" s="36">
        <f>VLOOKUP(A135&amp;P135,[6]HARGA!C:D,2,0)*AB135</f>
        <v>2190000</v>
      </c>
      <c r="AL135" s="32"/>
      <c r="AM135" s="32"/>
      <c r="AN135" s="32"/>
      <c r="AO135" s="32"/>
      <c r="AP135" s="37"/>
      <c r="AQ135" s="37"/>
      <c r="AR135" s="37"/>
      <c r="AS135" s="37"/>
      <c r="AT135" s="37"/>
      <c r="AU135" s="37"/>
      <c r="AV135" s="37"/>
      <c r="AW135" s="37"/>
      <c r="AX135" s="37"/>
      <c r="AY135" s="37"/>
      <c r="AZ135" s="37"/>
      <c r="BA135" s="37"/>
      <c r="BB135" s="37"/>
      <c r="BC135" s="37"/>
      <c r="BD135">
        <v>1</v>
      </c>
    </row>
    <row r="136" spans="1:56" hidden="1" x14ac:dyDescent="0.25">
      <c r="A136" s="22" t="s">
        <v>66</v>
      </c>
      <c r="B136" s="22" t="s">
        <v>273</v>
      </c>
      <c r="C136" s="23">
        <v>21102903831</v>
      </c>
      <c r="D136" s="22" t="s">
        <v>193</v>
      </c>
      <c r="E136" s="22" t="s">
        <v>311</v>
      </c>
      <c r="F136" s="22" t="s">
        <v>312</v>
      </c>
      <c r="G136" s="22">
        <v>5042234911</v>
      </c>
      <c r="H136" s="22" t="s">
        <v>56</v>
      </c>
      <c r="I136" s="22" t="s">
        <v>56</v>
      </c>
      <c r="J136" s="24">
        <v>44501</v>
      </c>
      <c r="K136" s="22">
        <v>24</v>
      </c>
      <c r="L136" s="22" t="s">
        <v>110</v>
      </c>
      <c r="M136" s="22" t="s">
        <v>110</v>
      </c>
      <c r="N136" s="38" t="s">
        <v>313</v>
      </c>
      <c r="O136" s="39">
        <v>44501</v>
      </c>
      <c r="P136" s="27" t="s">
        <v>65</v>
      </c>
      <c r="Q136" s="22">
        <v>24</v>
      </c>
      <c r="R136" s="23">
        <v>21102903834</v>
      </c>
      <c r="S136" s="22" t="s">
        <v>56</v>
      </c>
      <c r="T136" s="22">
        <v>6008135760</v>
      </c>
      <c r="U136" s="22">
        <v>24</v>
      </c>
      <c r="V136" s="28">
        <v>0</v>
      </c>
      <c r="W136" s="22">
        <v>24</v>
      </c>
      <c r="X136" s="22" t="s">
        <v>110</v>
      </c>
      <c r="Y136" s="22" t="s">
        <v>56</v>
      </c>
      <c r="Z136" s="30" t="s">
        <v>314</v>
      </c>
      <c r="AA136" s="31">
        <v>44501</v>
      </c>
      <c r="AB136" s="28">
        <v>0</v>
      </c>
      <c r="AC136" s="40">
        <v>5042232308</v>
      </c>
      <c r="AD136" s="33" t="s">
        <v>315</v>
      </c>
      <c r="AE136" s="34">
        <v>44501</v>
      </c>
      <c r="AF136" s="35" t="str">
        <f>VLOOKUP(G136,[6]TIV1!L:S,8,FALSE)</f>
        <v>8276895965</v>
      </c>
      <c r="AG136" s="35" t="str">
        <f>VLOOKUP(T136,[6]TIV1!L:S,8,FALSE)</f>
        <v>2050350312</v>
      </c>
      <c r="AH136" s="35" t="str">
        <f>VLOOKUP(AC136,[6]TIV1!L:S,8,FALSE)</f>
        <v>8276895965</v>
      </c>
      <c r="AI136" s="36">
        <f>VLOOKUP(A136&amp;P136,[6]HARGA!C:D,2,0)*Q136</f>
        <v>0</v>
      </c>
      <c r="AJ136" s="36">
        <f>VLOOKUP(A136&amp;P136,[6]HARGA!C:D,2,0)*W136</f>
        <v>0</v>
      </c>
      <c r="AK136" s="36">
        <f>VLOOKUP(A136&amp;P136,[6]HARGA!C:D,2,0)*AB136</f>
        <v>0</v>
      </c>
      <c r="AL136" s="32"/>
      <c r="AM136" s="32"/>
      <c r="AN136" s="32"/>
      <c r="AO136" s="32"/>
      <c r="AP136" s="37"/>
      <c r="AQ136" s="37"/>
      <c r="AR136" s="37"/>
      <c r="AS136" s="37"/>
      <c r="AT136" s="37"/>
      <c r="AU136" s="37"/>
      <c r="AV136" s="37"/>
      <c r="AW136" s="37"/>
      <c r="AX136" s="37"/>
      <c r="AY136" s="37"/>
      <c r="AZ136" s="37"/>
      <c r="BA136" s="37"/>
      <c r="BB136" s="37"/>
      <c r="BC136" s="37"/>
      <c r="BD136">
        <v>1</v>
      </c>
    </row>
    <row r="137" spans="1:56" hidden="1" x14ac:dyDescent="0.25">
      <c r="A137" s="22" t="s">
        <v>66</v>
      </c>
      <c r="B137" s="22" t="s">
        <v>273</v>
      </c>
      <c r="C137" s="23">
        <v>21102903829</v>
      </c>
      <c r="D137" s="22" t="s">
        <v>193</v>
      </c>
      <c r="E137" s="22" t="s">
        <v>316</v>
      </c>
      <c r="F137" s="22" t="s">
        <v>317</v>
      </c>
      <c r="G137" s="22">
        <v>5042236869</v>
      </c>
      <c r="H137" s="22" t="s">
        <v>56</v>
      </c>
      <c r="I137" s="22" t="s">
        <v>56</v>
      </c>
      <c r="J137" s="24">
        <v>44501</v>
      </c>
      <c r="K137" s="22">
        <v>1104</v>
      </c>
      <c r="L137" s="22" t="s">
        <v>110</v>
      </c>
      <c r="M137" s="22" t="s">
        <v>110</v>
      </c>
      <c r="N137" s="38" t="s">
        <v>318</v>
      </c>
      <c r="O137" s="39">
        <v>44501</v>
      </c>
      <c r="P137" s="27" t="s">
        <v>60</v>
      </c>
      <c r="Q137" s="22">
        <v>1104</v>
      </c>
      <c r="R137" s="23">
        <v>21102201233</v>
      </c>
      <c r="S137" s="22" t="s">
        <v>56</v>
      </c>
      <c r="T137" s="22">
        <v>6008134727</v>
      </c>
      <c r="U137" s="22">
        <v>24</v>
      </c>
      <c r="V137" s="28">
        <v>0</v>
      </c>
      <c r="W137" s="22">
        <v>24</v>
      </c>
      <c r="X137" s="22" t="s">
        <v>110</v>
      </c>
      <c r="Y137" s="22" t="s">
        <v>56</v>
      </c>
      <c r="Z137" s="30" t="s">
        <v>319</v>
      </c>
      <c r="AA137" s="31">
        <v>44500</v>
      </c>
      <c r="AB137" s="28">
        <v>0</v>
      </c>
      <c r="AC137" s="40">
        <v>5042236998</v>
      </c>
      <c r="AD137" s="33" t="s">
        <v>320</v>
      </c>
      <c r="AE137" s="34">
        <v>44501</v>
      </c>
      <c r="AF137" s="35" t="str">
        <f>VLOOKUP(G137,[6]TIV1!L:S,8,FALSE)</f>
        <v>8276895965</v>
      </c>
      <c r="AG137" s="35" t="str">
        <f>VLOOKUP(T137,[6]TIV1!L:S,8,FALSE)</f>
        <v>2050350312</v>
      </c>
      <c r="AH137" s="35" t="str">
        <f>VLOOKUP(AC137,[6]TIV1!L:S,8,FALSE)</f>
        <v>8276895965</v>
      </c>
      <c r="AI137" s="36">
        <f>VLOOKUP(A137&amp;P137,[6]HARGA!C:D,2,0)*Q137</f>
        <v>10874400</v>
      </c>
      <c r="AJ137" s="36">
        <f>VLOOKUP(A137&amp;P137,[6]HARGA!C:D,2,0)*W137</f>
        <v>236400</v>
      </c>
      <c r="AK137" s="36">
        <f>VLOOKUP(A137&amp;P137,[6]HARGA!C:D,2,0)*AB137</f>
        <v>0</v>
      </c>
      <c r="AL137" s="32"/>
      <c r="AM137" s="32"/>
      <c r="AN137" s="32"/>
      <c r="AO137" s="32"/>
      <c r="AP137" s="37"/>
      <c r="AQ137" s="37"/>
      <c r="AR137" s="37"/>
      <c r="AS137" s="37"/>
      <c r="AT137" s="37"/>
      <c r="AU137" s="37"/>
      <c r="AV137" s="37"/>
      <c r="AW137" s="37"/>
      <c r="AX137" s="37"/>
      <c r="AY137" s="37"/>
      <c r="AZ137" s="37"/>
      <c r="BA137" s="37"/>
      <c r="BB137" s="37"/>
      <c r="BC137" s="37"/>
      <c r="BD137">
        <v>1</v>
      </c>
    </row>
    <row r="138" spans="1:56" hidden="1" x14ac:dyDescent="0.25">
      <c r="A138" s="22" t="s">
        <v>66</v>
      </c>
      <c r="B138" s="22" t="s">
        <v>273</v>
      </c>
      <c r="C138" s="23">
        <v>21102903829</v>
      </c>
      <c r="D138" s="22" t="s">
        <v>193</v>
      </c>
      <c r="E138" s="22" t="s">
        <v>316</v>
      </c>
      <c r="F138" s="22" t="s">
        <v>317</v>
      </c>
      <c r="G138" s="22">
        <v>5042236869</v>
      </c>
      <c r="H138" s="22" t="s">
        <v>56</v>
      </c>
      <c r="I138" s="22" t="s">
        <v>56</v>
      </c>
      <c r="J138" s="24">
        <v>44501</v>
      </c>
      <c r="K138" s="22">
        <v>1104</v>
      </c>
      <c r="L138" s="22" t="s">
        <v>110</v>
      </c>
      <c r="M138" s="22" t="s">
        <v>110</v>
      </c>
      <c r="N138" s="38" t="s">
        <v>318</v>
      </c>
      <c r="O138" s="39">
        <v>44501</v>
      </c>
      <c r="P138" s="27" t="s">
        <v>64</v>
      </c>
      <c r="Q138" s="22">
        <v>1104</v>
      </c>
      <c r="R138" s="23">
        <v>21102201233</v>
      </c>
      <c r="S138" s="22" t="s">
        <v>56</v>
      </c>
      <c r="T138" s="22">
        <v>6008134727</v>
      </c>
      <c r="U138" s="22">
        <v>1152</v>
      </c>
      <c r="V138" s="28">
        <v>0</v>
      </c>
      <c r="W138" s="22">
        <v>1152</v>
      </c>
      <c r="X138" s="22" t="s">
        <v>110</v>
      </c>
      <c r="Y138" s="22" t="s">
        <v>56</v>
      </c>
      <c r="Z138" s="30" t="s">
        <v>319</v>
      </c>
      <c r="AA138" s="31">
        <v>44500</v>
      </c>
      <c r="AB138" s="28">
        <v>76</v>
      </c>
      <c r="AC138" s="40">
        <v>5042236998</v>
      </c>
      <c r="AD138" s="33" t="s">
        <v>320</v>
      </c>
      <c r="AE138" s="34">
        <v>44501</v>
      </c>
      <c r="AF138" s="35" t="str">
        <f>VLOOKUP(G138,[6]TIV1!L:S,8,FALSE)</f>
        <v>8276895965</v>
      </c>
      <c r="AG138" s="35" t="str">
        <f>VLOOKUP(T138,[6]TIV1!L:S,8,FALSE)</f>
        <v>2050350312</v>
      </c>
      <c r="AH138" s="35" t="str">
        <f>VLOOKUP(AC138,[6]TIV1!L:S,8,FALSE)</f>
        <v>8276895965</v>
      </c>
      <c r="AI138" s="36">
        <f>VLOOKUP(A138&amp;P138,[6]HARGA!C:D,2,0)*Q138</f>
        <v>33120000</v>
      </c>
      <c r="AJ138" s="36">
        <f>VLOOKUP(A138&amp;P138,[6]HARGA!C:D,2,0)*W138</f>
        <v>34560000</v>
      </c>
      <c r="AK138" s="36">
        <f>VLOOKUP(A138&amp;P138,[6]HARGA!C:D,2,0)*AB138</f>
        <v>2280000</v>
      </c>
      <c r="AL138" s="32"/>
      <c r="AM138" s="32"/>
      <c r="AN138" s="32"/>
      <c r="AO138" s="32"/>
      <c r="AP138" s="37"/>
      <c r="AQ138" s="37"/>
      <c r="AR138" s="37"/>
      <c r="AS138" s="37"/>
      <c r="AT138" s="37"/>
      <c r="AU138" s="37"/>
      <c r="AV138" s="37"/>
      <c r="AW138" s="37"/>
      <c r="AX138" s="37"/>
      <c r="AY138" s="37"/>
      <c r="AZ138" s="37"/>
      <c r="BA138" s="37"/>
      <c r="BB138" s="37"/>
      <c r="BC138" s="37"/>
      <c r="BD138">
        <v>1</v>
      </c>
    </row>
    <row r="139" spans="1:56" hidden="1" x14ac:dyDescent="0.25">
      <c r="A139" s="22" t="s">
        <v>66</v>
      </c>
      <c r="B139" s="22" t="s">
        <v>273</v>
      </c>
      <c r="C139" s="23">
        <v>21102903829</v>
      </c>
      <c r="D139" s="22" t="s">
        <v>193</v>
      </c>
      <c r="E139" s="22" t="s">
        <v>316</v>
      </c>
      <c r="F139" s="22" t="s">
        <v>317</v>
      </c>
      <c r="G139" s="22">
        <v>5042236869</v>
      </c>
      <c r="H139" s="22" t="s">
        <v>56</v>
      </c>
      <c r="I139" s="22" t="s">
        <v>56</v>
      </c>
      <c r="J139" s="24">
        <v>44501</v>
      </c>
      <c r="K139" s="22">
        <v>24</v>
      </c>
      <c r="L139" s="22" t="s">
        <v>110</v>
      </c>
      <c r="M139" s="22" t="s">
        <v>110</v>
      </c>
      <c r="N139" s="38" t="s">
        <v>318</v>
      </c>
      <c r="O139" s="39">
        <v>44501</v>
      </c>
      <c r="P139" s="27" t="s">
        <v>65</v>
      </c>
      <c r="Q139" s="22">
        <v>24</v>
      </c>
      <c r="R139" s="23">
        <v>21102201233</v>
      </c>
      <c r="S139" s="22" t="s">
        <v>56</v>
      </c>
      <c r="T139" s="22">
        <v>6008134727</v>
      </c>
      <c r="U139" s="22">
        <v>24</v>
      </c>
      <c r="V139" s="28">
        <v>0</v>
      </c>
      <c r="W139" s="22">
        <v>24</v>
      </c>
      <c r="X139" s="22" t="s">
        <v>110</v>
      </c>
      <c r="Y139" s="22" t="s">
        <v>56</v>
      </c>
      <c r="Z139" s="30" t="s">
        <v>319</v>
      </c>
      <c r="AA139" s="31">
        <v>44500</v>
      </c>
      <c r="AB139" s="28">
        <v>0</v>
      </c>
      <c r="AC139" s="40">
        <v>5042236998</v>
      </c>
      <c r="AD139" s="33" t="s">
        <v>320</v>
      </c>
      <c r="AE139" s="34">
        <v>44501</v>
      </c>
      <c r="AF139" s="35" t="str">
        <f>VLOOKUP(G139,[6]TIV1!L:S,8,FALSE)</f>
        <v>8276895965</v>
      </c>
      <c r="AG139" s="35" t="str">
        <f>VLOOKUP(T139,[6]TIV1!L:S,8,FALSE)</f>
        <v>2050350312</v>
      </c>
      <c r="AH139" s="35" t="str">
        <f>VLOOKUP(AC139,[6]TIV1!L:S,8,FALSE)</f>
        <v>8276895965</v>
      </c>
      <c r="AI139" s="36">
        <f>VLOOKUP(A139&amp;P139,[6]HARGA!C:D,2,0)*Q139</f>
        <v>0</v>
      </c>
      <c r="AJ139" s="36">
        <f>VLOOKUP(A139&amp;P139,[6]HARGA!C:D,2,0)*W139</f>
        <v>0</v>
      </c>
      <c r="AK139" s="36">
        <f>VLOOKUP(A139&amp;P139,[6]HARGA!C:D,2,0)*AB139</f>
        <v>0</v>
      </c>
      <c r="AL139" s="32"/>
      <c r="AM139" s="32"/>
      <c r="AN139" s="32"/>
      <c r="AO139" s="32"/>
      <c r="AP139" s="37"/>
      <c r="AQ139" s="37"/>
      <c r="AR139" s="37"/>
      <c r="AS139" s="37"/>
      <c r="AT139" s="37"/>
      <c r="AU139" s="37"/>
      <c r="AV139" s="37"/>
      <c r="AW139" s="37"/>
      <c r="AX139" s="37"/>
      <c r="AY139" s="37"/>
      <c r="AZ139" s="37"/>
      <c r="BA139" s="37"/>
      <c r="BB139" s="37"/>
      <c r="BC139" s="37"/>
      <c r="BD139">
        <v>1</v>
      </c>
    </row>
    <row r="140" spans="1:56" hidden="1" x14ac:dyDescent="0.25">
      <c r="A140" s="22" t="s">
        <v>66</v>
      </c>
      <c r="B140" s="22" t="s">
        <v>273</v>
      </c>
      <c r="C140" s="23">
        <v>21102903830</v>
      </c>
      <c r="D140" s="29" t="s">
        <v>193</v>
      </c>
      <c r="E140" s="29" t="s">
        <v>321</v>
      </c>
      <c r="F140" s="29" t="s">
        <v>322</v>
      </c>
      <c r="G140" s="22">
        <v>5042238601</v>
      </c>
      <c r="H140" s="22" t="s">
        <v>56</v>
      </c>
      <c r="I140" s="22" t="s">
        <v>56</v>
      </c>
      <c r="J140" s="24">
        <v>44501</v>
      </c>
      <c r="K140" s="22">
        <v>912</v>
      </c>
      <c r="L140" s="22" t="s">
        <v>110</v>
      </c>
      <c r="M140" s="22" t="s">
        <v>110</v>
      </c>
      <c r="N140" s="38" t="s">
        <v>323</v>
      </c>
      <c r="O140" s="39">
        <v>44501</v>
      </c>
      <c r="P140" s="27" t="s">
        <v>60</v>
      </c>
      <c r="Q140" s="22">
        <v>912</v>
      </c>
      <c r="R140" s="23">
        <v>21102201237</v>
      </c>
      <c r="S140" s="22" t="s">
        <v>56</v>
      </c>
      <c r="T140" s="22">
        <v>6008134564</v>
      </c>
      <c r="U140" s="22">
        <v>24</v>
      </c>
      <c r="V140" s="28">
        <v>0</v>
      </c>
      <c r="W140" s="22">
        <v>24</v>
      </c>
      <c r="X140" s="22" t="s">
        <v>110</v>
      </c>
      <c r="Y140" s="22" t="s">
        <v>56</v>
      </c>
      <c r="Z140" s="30" t="s">
        <v>324</v>
      </c>
      <c r="AA140" s="31">
        <v>44499</v>
      </c>
      <c r="AB140" s="28">
        <v>2</v>
      </c>
      <c r="AC140" s="40">
        <v>5042232869</v>
      </c>
      <c r="AD140" s="33" t="s">
        <v>325</v>
      </c>
      <c r="AE140" s="34">
        <v>44501</v>
      </c>
      <c r="AF140" s="35" t="str">
        <f>VLOOKUP(G140,[6]TIV1!L:S,8,FALSE)</f>
        <v>8276895965</v>
      </c>
      <c r="AG140" s="35" t="str">
        <f>VLOOKUP(T140,[6]TIV1!L:S,8,FALSE)</f>
        <v>2050350312</v>
      </c>
      <c r="AH140" s="35" t="str">
        <f>VLOOKUP(AC140,[6]TIV1!L:S,8,FALSE)</f>
        <v>8276895965</v>
      </c>
      <c r="AI140" s="36">
        <f>VLOOKUP(A140&amp;P140,[6]HARGA!C:D,2,0)*Q140</f>
        <v>8983200</v>
      </c>
      <c r="AJ140" s="36">
        <f>VLOOKUP(A140&amp;P140,[6]HARGA!C:D,2,0)*W140</f>
        <v>236400</v>
      </c>
      <c r="AK140" s="36">
        <f>VLOOKUP(A140&amp;P140,[6]HARGA!C:D,2,0)*AB140</f>
        <v>19700</v>
      </c>
      <c r="AL140" s="32"/>
      <c r="AM140" s="32"/>
      <c r="AN140" s="32"/>
      <c r="AO140" s="32"/>
      <c r="AP140" s="37"/>
      <c r="AQ140" s="37"/>
      <c r="AR140" s="37"/>
      <c r="AS140" s="37"/>
      <c r="AT140" s="37"/>
      <c r="AU140" s="37"/>
      <c r="AV140" s="37"/>
      <c r="AW140" s="37"/>
      <c r="AX140" s="37"/>
      <c r="AY140" s="37"/>
      <c r="AZ140" s="37"/>
      <c r="BA140" s="37"/>
      <c r="BB140" s="37"/>
      <c r="BC140" s="37"/>
      <c r="BD140">
        <v>1</v>
      </c>
    </row>
    <row r="141" spans="1:56" hidden="1" x14ac:dyDescent="0.25">
      <c r="A141" s="22" t="s">
        <v>66</v>
      </c>
      <c r="B141" s="22" t="s">
        <v>273</v>
      </c>
      <c r="C141" s="23">
        <v>21102903830</v>
      </c>
      <c r="D141" s="29" t="s">
        <v>193</v>
      </c>
      <c r="E141" s="29" t="s">
        <v>321</v>
      </c>
      <c r="F141" s="29" t="s">
        <v>322</v>
      </c>
      <c r="G141" s="22">
        <v>5042238601</v>
      </c>
      <c r="H141" s="22" t="s">
        <v>56</v>
      </c>
      <c r="I141" s="22" t="s">
        <v>56</v>
      </c>
      <c r="J141" s="24">
        <v>44501</v>
      </c>
      <c r="K141" s="22">
        <v>912</v>
      </c>
      <c r="L141" s="22" t="s">
        <v>110</v>
      </c>
      <c r="M141" s="22" t="s">
        <v>110</v>
      </c>
      <c r="N141" s="38" t="s">
        <v>323</v>
      </c>
      <c r="O141" s="39">
        <v>44501</v>
      </c>
      <c r="P141" s="27" t="s">
        <v>64</v>
      </c>
      <c r="Q141" s="22">
        <v>912</v>
      </c>
      <c r="R141" s="23">
        <v>21102201237</v>
      </c>
      <c r="S141" s="22" t="s">
        <v>56</v>
      </c>
      <c r="T141" s="22">
        <v>6008134564</v>
      </c>
      <c r="U141" s="22">
        <v>960</v>
      </c>
      <c r="V141" s="28">
        <v>0</v>
      </c>
      <c r="W141" s="22">
        <v>960</v>
      </c>
      <c r="X141" s="22" t="s">
        <v>110</v>
      </c>
      <c r="Y141" s="22" t="s">
        <v>56</v>
      </c>
      <c r="Z141" s="30" t="s">
        <v>324</v>
      </c>
      <c r="AA141" s="31">
        <v>44499</v>
      </c>
      <c r="AB141" s="28">
        <v>48</v>
      </c>
      <c r="AC141" s="40">
        <v>5042232869</v>
      </c>
      <c r="AD141" s="33" t="s">
        <v>325</v>
      </c>
      <c r="AE141" s="34">
        <v>44501</v>
      </c>
      <c r="AF141" s="35" t="str">
        <f>VLOOKUP(G141,[6]TIV1!L:S,8,FALSE)</f>
        <v>8276895965</v>
      </c>
      <c r="AG141" s="35" t="str">
        <f>VLOOKUP(T141,[6]TIV1!L:S,8,FALSE)</f>
        <v>2050350312</v>
      </c>
      <c r="AH141" s="35" t="str">
        <f>VLOOKUP(AC141,[6]TIV1!L:S,8,FALSE)</f>
        <v>8276895965</v>
      </c>
      <c r="AI141" s="36">
        <f>VLOOKUP(A141&amp;P141,[6]HARGA!C:D,2,0)*Q141</f>
        <v>27360000</v>
      </c>
      <c r="AJ141" s="36">
        <f>VLOOKUP(A141&amp;P141,[6]HARGA!C:D,2,0)*W141</f>
        <v>28800000</v>
      </c>
      <c r="AK141" s="36">
        <f>VLOOKUP(A141&amp;P141,[6]HARGA!C:D,2,0)*AB141</f>
        <v>1440000</v>
      </c>
      <c r="AL141" s="32"/>
      <c r="AM141" s="32"/>
      <c r="AN141" s="32"/>
      <c r="AO141" s="32"/>
      <c r="AP141" s="37"/>
      <c r="AQ141" s="37"/>
      <c r="AR141" s="37"/>
      <c r="AS141" s="37"/>
      <c r="AT141" s="37"/>
      <c r="AU141" s="37"/>
      <c r="AV141" s="37"/>
      <c r="AW141" s="37"/>
      <c r="AX141" s="37"/>
      <c r="AY141" s="37"/>
      <c r="AZ141" s="37"/>
      <c r="BA141" s="37"/>
      <c r="BB141" s="37"/>
      <c r="BC141" s="37"/>
      <c r="BD141">
        <v>1</v>
      </c>
    </row>
    <row r="142" spans="1:56" hidden="1" x14ac:dyDescent="0.25">
      <c r="A142" s="22" t="s">
        <v>66</v>
      </c>
      <c r="B142" s="22" t="s">
        <v>273</v>
      </c>
      <c r="C142" s="23">
        <v>21102903830</v>
      </c>
      <c r="D142" s="29" t="s">
        <v>193</v>
      </c>
      <c r="E142" s="29" t="s">
        <v>321</v>
      </c>
      <c r="F142" s="29" t="s">
        <v>322</v>
      </c>
      <c r="G142" s="22">
        <v>5042238601</v>
      </c>
      <c r="H142" s="22" t="s">
        <v>56</v>
      </c>
      <c r="I142" s="22" t="s">
        <v>56</v>
      </c>
      <c r="J142" s="24">
        <v>44501</v>
      </c>
      <c r="K142" s="22">
        <v>20</v>
      </c>
      <c r="L142" s="22" t="s">
        <v>110</v>
      </c>
      <c r="M142" s="22" t="s">
        <v>110</v>
      </c>
      <c r="N142" s="38" t="s">
        <v>323</v>
      </c>
      <c r="O142" s="39">
        <v>44501</v>
      </c>
      <c r="P142" s="27" t="s">
        <v>65</v>
      </c>
      <c r="Q142" s="22">
        <v>20</v>
      </c>
      <c r="R142" s="23">
        <v>21102201237</v>
      </c>
      <c r="S142" s="22" t="s">
        <v>56</v>
      </c>
      <c r="T142" s="22">
        <v>6008134564</v>
      </c>
      <c r="U142" s="22">
        <v>20</v>
      </c>
      <c r="V142" s="28">
        <v>0</v>
      </c>
      <c r="W142" s="22">
        <v>20</v>
      </c>
      <c r="X142" s="22" t="s">
        <v>110</v>
      </c>
      <c r="Y142" s="22" t="s">
        <v>56</v>
      </c>
      <c r="Z142" s="30" t="s">
        <v>324</v>
      </c>
      <c r="AA142" s="31">
        <v>44499</v>
      </c>
      <c r="AB142" s="28">
        <v>0</v>
      </c>
      <c r="AC142" s="40">
        <v>5042232869</v>
      </c>
      <c r="AD142" s="33" t="s">
        <v>325</v>
      </c>
      <c r="AE142" s="34">
        <v>44501</v>
      </c>
      <c r="AF142" s="35" t="str">
        <f>VLOOKUP(G142,[6]TIV1!L:S,8,FALSE)</f>
        <v>8276895965</v>
      </c>
      <c r="AG142" s="35" t="str">
        <f>VLOOKUP(T142,[6]TIV1!L:S,8,FALSE)</f>
        <v>2050350312</v>
      </c>
      <c r="AH142" s="35" t="str">
        <f>VLOOKUP(AC142,[6]TIV1!L:S,8,FALSE)</f>
        <v>8276895965</v>
      </c>
      <c r="AI142" s="36">
        <f>VLOOKUP(A142&amp;P142,[6]HARGA!C:D,2,0)*Q142</f>
        <v>0</v>
      </c>
      <c r="AJ142" s="36">
        <f>VLOOKUP(A142&amp;P142,[6]HARGA!C:D,2,0)*W142</f>
        <v>0</v>
      </c>
      <c r="AK142" s="36">
        <f>VLOOKUP(A142&amp;P142,[6]HARGA!C:D,2,0)*AB142</f>
        <v>0</v>
      </c>
      <c r="AL142" s="32"/>
      <c r="AM142" s="32"/>
      <c r="AN142" s="32"/>
      <c r="AO142" s="32"/>
      <c r="AP142" s="37"/>
      <c r="AQ142" s="37"/>
      <c r="AR142" s="37"/>
      <c r="AS142" s="37"/>
      <c r="AT142" s="37"/>
      <c r="AU142" s="37"/>
      <c r="AV142" s="37"/>
      <c r="AW142" s="37"/>
      <c r="AX142" s="37"/>
      <c r="AY142" s="37"/>
      <c r="AZ142" s="37"/>
      <c r="BA142" s="37"/>
      <c r="BB142" s="37"/>
      <c r="BC142" s="37"/>
      <c r="BD142">
        <v>1</v>
      </c>
    </row>
    <row r="143" spans="1:56" hidden="1" x14ac:dyDescent="0.25">
      <c r="A143" s="22" t="s">
        <v>66</v>
      </c>
      <c r="B143" s="22" t="s">
        <v>273</v>
      </c>
      <c r="C143" s="23">
        <v>21102903832</v>
      </c>
      <c r="D143" s="22" t="s">
        <v>53</v>
      </c>
      <c r="E143" s="50" t="s">
        <v>326</v>
      </c>
      <c r="F143" s="22" t="s">
        <v>327</v>
      </c>
      <c r="G143" s="22">
        <v>5042233505</v>
      </c>
      <c r="H143" s="22" t="s">
        <v>56</v>
      </c>
      <c r="I143" s="22" t="s">
        <v>56</v>
      </c>
      <c r="J143" s="24">
        <v>44501</v>
      </c>
      <c r="K143" s="22">
        <v>1104</v>
      </c>
      <c r="L143" s="22" t="s">
        <v>184</v>
      </c>
      <c r="M143" s="22" t="s">
        <v>184</v>
      </c>
      <c r="N143" s="38" t="s">
        <v>328</v>
      </c>
      <c r="O143" s="39">
        <v>44502</v>
      </c>
      <c r="P143" s="27" t="s">
        <v>60</v>
      </c>
      <c r="Q143" s="22">
        <v>1104</v>
      </c>
      <c r="R143" s="23">
        <v>21102201232</v>
      </c>
      <c r="S143" s="22" t="s">
        <v>56</v>
      </c>
      <c r="T143" s="22">
        <v>6008131472</v>
      </c>
      <c r="U143" s="22">
        <v>18</v>
      </c>
      <c r="V143" s="28">
        <v>0</v>
      </c>
      <c r="W143" s="22">
        <v>18</v>
      </c>
      <c r="X143" s="22" t="s">
        <v>184</v>
      </c>
      <c r="Y143" s="22" t="s">
        <v>56</v>
      </c>
      <c r="Z143" s="30" t="s">
        <v>329</v>
      </c>
      <c r="AA143" s="31">
        <v>44500</v>
      </c>
      <c r="AB143" s="28">
        <v>0</v>
      </c>
      <c r="AC143" s="40">
        <v>5042233496</v>
      </c>
      <c r="AD143" s="33" t="s">
        <v>330</v>
      </c>
      <c r="AE143" s="34">
        <v>44502</v>
      </c>
      <c r="AF143" s="35" t="str">
        <f>VLOOKUP(G143,[6]TIV1!L:S,8,FALSE)</f>
        <v>8276895965</v>
      </c>
      <c r="AG143" s="35" t="str">
        <f>VLOOKUP(T143,[6]TIV1!L:S,8,FALSE)</f>
        <v>2050350312</v>
      </c>
      <c r="AH143" s="35" t="str">
        <f>VLOOKUP(AC143,[6]TIV1!L:S,8,FALSE)</f>
        <v>8276895965</v>
      </c>
      <c r="AI143" s="36">
        <f>VLOOKUP(A143&amp;P143,[6]HARGA!C:D,2,0)*Q143</f>
        <v>10874400</v>
      </c>
      <c r="AJ143" s="36">
        <f>VLOOKUP(A143&amp;P143,[6]HARGA!C:D,2,0)*W143</f>
        <v>177300</v>
      </c>
      <c r="AK143" s="36">
        <f>VLOOKUP(A143&amp;P143,[6]HARGA!C:D,2,0)*AB143</f>
        <v>0</v>
      </c>
      <c r="AL143" s="32"/>
      <c r="AM143" s="32"/>
      <c r="AN143" s="32"/>
      <c r="AO143" s="32"/>
      <c r="AP143" s="37"/>
      <c r="AQ143" s="37"/>
      <c r="AR143" s="37"/>
      <c r="AS143" s="37"/>
      <c r="AT143" s="37"/>
      <c r="AU143" s="37"/>
      <c r="AV143" s="37"/>
      <c r="AW143" s="37"/>
      <c r="AX143" s="37"/>
      <c r="AY143" s="37"/>
      <c r="AZ143" s="37"/>
      <c r="BA143" s="37"/>
      <c r="BB143" s="37"/>
      <c r="BC143" s="37"/>
      <c r="BD143">
        <v>1</v>
      </c>
    </row>
    <row r="144" spans="1:56" hidden="1" x14ac:dyDescent="0.25">
      <c r="A144" s="22" t="s">
        <v>66</v>
      </c>
      <c r="B144" s="22" t="s">
        <v>273</v>
      </c>
      <c r="C144" s="23">
        <v>21102903832</v>
      </c>
      <c r="D144" s="22" t="s">
        <v>53</v>
      </c>
      <c r="E144" s="50" t="s">
        <v>326</v>
      </c>
      <c r="F144" s="22" t="s">
        <v>327</v>
      </c>
      <c r="G144" s="22">
        <v>5042233505</v>
      </c>
      <c r="H144" s="22" t="s">
        <v>56</v>
      </c>
      <c r="I144" s="22" t="s">
        <v>56</v>
      </c>
      <c r="J144" s="24">
        <v>44501</v>
      </c>
      <c r="K144" s="22">
        <v>1104</v>
      </c>
      <c r="L144" s="22" t="s">
        <v>184</v>
      </c>
      <c r="M144" s="22" t="s">
        <v>184</v>
      </c>
      <c r="N144" s="38" t="s">
        <v>328</v>
      </c>
      <c r="O144" s="39">
        <v>44502</v>
      </c>
      <c r="P144" s="27" t="s">
        <v>64</v>
      </c>
      <c r="Q144" s="22">
        <v>1104</v>
      </c>
      <c r="R144" s="23">
        <v>21102201232</v>
      </c>
      <c r="S144" s="22" t="s">
        <v>56</v>
      </c>
      <c r="T144" s="22">
        <v>6008131472</v>
      </c>
      <c r="U144" s="22">
        <v>1152</v>
      </c>
      <c r="V144" s="28">
        <v>0</v>
      </c>
      <c r="W144" s="22">
        <v>1152</v>
      </c>
      <c r="X144" s="22" t="s">
        <v>184</v>
      </c>
      <c r="Y144" s="22" t="s">
        <v>56</v>
      </c>
      <c r="Z144" s="30" t="s">
        <v>329</v>
      </c>
      <c r="AA144" s="31">
        <v>44500</v>
      </c>
      <c r="AB144" s="28">
        <v>65</v>
      </c>
      <c r="AC144" s="40">
        <v>5042233496</v>
      </c>
      <c r="AD144" s="33" t="s">
        <v>330</v>
      </c>
      <c r="AE144" s="34">
        <v>44502</v>
      </c>
      <c r="AF144" s="35" t="str">
        <f>VLOOKUP(G144,[6]TIV1!L:S,8,FALSE)</f>
        <v>8276895965</v>
      </c>
      <c r="AG144" s="35" t="str">
        <f>VLOOKUP(T144,[6]TIV1!L:S,8,FALSE)</f>
        <v>2050350312</v>
      </c>
      <c r="AH144" s="35" t="str">
        <f>VLOOKUP(AC144,[6]TIV1!L:S,8,FALSE)</f>
        <v>8276895965</v>
      </c>
      <c r="AI144" s="36">
        <f>VLOOKUP(A144&amp;P144,[6]HARGA!C:D,2,0)*Q144</f>
        <v>33120000</v>
      </c>
      <c r="AJ144" s="36">
        <f>VLOOKUP(A144&amp;P144,[6]HARGA!C:D,2,0)*W144</f>
        <v>34560000</v>
      </c>
      <c r="AK144" s="36">
        <f>VLOOKUP(A144&amp;P144,[6]HARGA!C:D,2,0)*AB144</f>
        <v>1950000</v>
      </c>
      <c r="AL144" s="32"/>
      <c r="AM144" s="32"/>
      <c r="AN144" s="32"/>
      <c r="AO144" s="32"/>
      <c r="AP144" s="37"/>
      <c r="AQ144" s="37"/>
      <c r="AR144" s="37"/>
      <c r="AS144" s="37"/>
      <c r="AT144" s="37"/>
      <c r="AU144" s="37"/>
      <c r="AV144" s="37"/>
      <c r="AW144" s="37"/>
      <c r="AX144" s="37"/>
      <c r="AY144" s="37"/>
      <c r="AZ144" s="37"/>
      <c r="BA144" s="37"/>
      <c r="BB144" s="37"/>
      <c r="BC144" s="37"/>
      <c r="BD144">
        <v>1</v>
      </c>
    </row>
    <row r="145" spans="1:56" hidden="1" x14ac:dyDescent="0.25">
      <c r="A145" s="22" t="s">
        <v>66</v>
      </c>
      <c r="B145" s="22" t="s">
        <v>273</v>
      </c>
      <c r="C145" s="23">
        <v>21102903832</v>
      </c>
      <c r="D145" s="22" t="s">
        <v>53</v>
      </c>
      <c r="E145" s="50" t="s">
        <v>326</v>
      </c>
      <c r="F145" s="22" t="s">
        <v>327</v>
      </c>
      <c r="G145" s="22">
        <v>5042233505</v>
      </c>
      <c r="H145" s="22" t="s">
        <v>56</v>
      </c>
      <c r="I145" s="22" t="s">
        <v>56</v>
      </c>
      <c r="J145" s="24">
        <v>44501</v>
      </c>
      <c r="K145" s="22">
        <v>24</v>
      </c>
      <c r="L145" s="22" t="s">
        <v>184</v>
      </c>
      <c r="M145" s="22" t="s">
        <v>184</v>
      </c>
      <c r="N145" s="38" t="s">
        <v>328</v>
      </c>
      <c r="O145" s="39">
        <v>44502</v>
      </c>
      <c r="P145" s="27" t="s">
        <v>65</v>
      </c>
      <c r="Q145" s="22">
        <v>24</v>
      </c>
      <c r="R145" s="23">
        <v>21102201232</v>
      </c>
      <c r="S145" s="22" t="s">
        <v>56</v>
      </c>
      <c r="T145" s="22">
        <v>6008131472</v>
      </c>
      <c r="U145" s="22">
        <v>24</v>
      </c>
      <c r="V145" s="28">
        <v>0</v>
      </c>
      <c r="W145" s="22">
        <v>24</v>
      </c>
      <c r="X145" s="22" t="s">
        <v>184</v>
      </c>
      <c r="Y145" s="22" t="s">
        <v>56</v>
      </c>
      <c r="Z145" s="30" t="s">
        <v>329</v>
      </c>
      <c r="AA145" s="31">
        <v>44500</v>
      </c>
      <c r="AB145" s="28">
        <v>0</v>
      </c>
      <c r="AC145" s="40">
        <v>5042233496</v>
      </c>
      <c r="AD145" s="33" t="s">
        <v>330</v>
      </c>
      <c r="AE145" s="34">
        <v>44502</v>
      </c>
      <c r="AF145" s="35" t="str">
        <f>VLOOKUP(G145,[6]TIV1!L:S,8,FALSE)</f>
        <v>8276895965</v>
      </c>
      <c r="AG145" s="35" t="str">
        <f>VLOOKUP(T145,[6]TIV1!L:S,8,FALSE)</f>
        <v>2050350312</v>
      </c>
      <c r="AH145" s="35" t="str">
        <f>VLOOKUP(AC145,[6]TIV1!L:S,8,FALSE)</f>
        <v>8276895965</v>
      </c>
      <c r="AI145" s="36">
        <f>VLOOKUP(A145&amp;P145,[6]HARGA!C:D,2,0)*Q145</f>
        <v>0</v>
      </c>
      <c r="AJ145" s="36">
        <f>VLOOKUP(A145&amp;P145,[6]HARGA!C:D,2,0)*W145</f>
        <v>0</v>
      </c>
      <c r="AK145" s="36">
        <f>VLOOKUP(A145&amp;P145,[6]HARGA!C:D,2,0)*AB145</f>
        <v>0</v>
      </c>
      <c r="AL145" s="32"/>
      <c r="AM145" s="32"/>
      <c r="AN145" s="32"/>
      <c r="AO145" s="32"/>
      <c r="AP145" s="37"/>
      <c r="AQ145" s="37"/>
      <c r="AR145" s="37"/>
      <c r="AS145" s="37"/>
      <c r="AT145" s="37"/>
      <c r="AU145" s="37"/>
      <c r="AV145" s="37"/>
      <c r="AW145" s="37"/>
      <c r="AX145" s="37"/>
      <c r="AY145" s="37"/>
      <c r="AZ145" s="37"/>
      <c r="BA145" s="37"/>
      <c r="BB145" s="37"/>
      <c r="BC145" s="37"/>
      <c r="BD145">
        <v>1</v>
      </c>
    </row>
    <row r="146" spans="1:56" hidden="1" x14ac:dyDescent="0.25">
      <c r="A146" s="22" t="s">
        <v>66</v>
      </c>
      <c r="B146" s="22" t="s">
        <v>273</v>
      </c>
      <c r="C146" s="23">
        <v>21102903827</v>
      </c>
      <c r="D146" s="22" t="s">
        <v>53</v>
      </c>
      <c r="E146" s="22" t="s">
        <v>331</v>
      </c>
      <c r="F146" s="22" t="s">
        <v>332</v>
      </c>
      <c r="G146" s="22">
        <v>5042222419</v>
      </c>
      <c r="H146" s="22" t="s">
        <v>56</v>
      </c>
      <c r="I146" s="22" t="s">
        <v>56</v>
      </c>
      <c r="J146" s="24">
        <v>44501</v>
      </c>
      <c r="K146" s="22">
        <v>632</v>
      </c>
      <c r="L146" s="22" t="s">
        <v>110</v>
      </c>
      <c r="M146" s="22" t="s">
        <v>110</v>
      </c>
      <c r="N146" s="38" t="s">
        <v>333</v>
      </c>
      <c r="O146" s="39">
        <v>44502</v>
      </c>
      <c r="P146" s="27" t="s">
        <v>60</v>
      </c>
      <c r="Q146" s="22">
        <v>632</v>
      </c>
      <c r="R146" s="23">
        <v>21102201236</v>
      </c>
      <c r="S146" s="22" t="s">
        <v>56</v>
      </c>
      <c r="T146" s="22">
        <v>6008106700</v>
      </c>
      <c r="U146" s="22">
        <v>24</v>
      </c>
      <c r="V146" s="28">
        <v>0</v>
      </c>
      <c r="W146" s="22">
        <v>24</v>
      </c>
      <c r="X146" s="22" t="s">
        <v>110</v>
      </c>
      <c r="Y146" s="22" t="s">
        <v>56</v>
      </c>
      <c r="Z146" s="30" t="s">
        <v>334</v>
      </c>
      <c r="AA146" s="31">
        <v>44500</v>
      </c>
      <c r="AB146" s="28">
        <v>0</v>
      </c>
      <c r="AC146" s="40">
        <v>5042222737</v>
      </c>
      <c r="AD146" s="33" t="s">
        <v>335</v>
      </c>
      <c r="AE146" s="34">
        <v>44502</v>
      </c>
      <c r="AF146" s="35" t="str">
        <f>VLOOKUP(G146,[6]TIV1!L:S,8,FALSE)</f>
        <v>8276895965</v>
      </c>
      <c r="AG146" s="35" t="str">
        <f>VLOOKUP(T146,[6]TIV1!L:S,8,FALSE)</f>
        <v>2050350312</v>
      </c>
      <c r="AH146" s="35" t="str">
        <f>VLOOKUP(AC146,[6]TIV1!L:S,8,FALSE)</f>
        <v>8276895965</v>
      </c>
      <c r="AI146" s="36">
        <f>VLOOKUP(A146&amp;P146,[6]HARGA!C:D,2,0)*Q146</f>
        <v>6225200</v>
      </c>
      <c r="AJ146" s="36">
        <f>VLOOKUP(A146&amp;P146,[6]HARGA!C:D,2,0)*W146</f>
        <v>236400</v>
      </c>
      <c r="AK146" s="36">
        <f>VLOOKUP(A146&amp;P146,[6]HARGA!C:D,2,0)*AB146</f>
        <v>0</v>
      </c>
      <c r="AL146" s="32"/>
      <c r="AM146" s="32"/>
      <c r="AN146" s="32"/>
      <c r="AO146" s="32"/>
      <c r="AP146" s="37"/>
      <c r="AQ146" s="37"/>
      <c r="AR146" s="37"/>
      <c r="AS146" s="37"/>
      <c r="AT146" s="37"/>
      <c r="AU146" s="37"/>
      <c r="AV146" s="37"/>
      <c r="AW146" s="37"/>
      <c r="AX146" s="37"/>
      <c r="AY146" s="37"/>
      <c r="AZ146" s="37"/>
      <c r="BA146" s="37"/>
      <c r="BB146" s="37"/>
      <c r="BC146" s="37"/>
      <c r="BD146">
        <v>1</v>
      </c>
    </row>
    <row r="147" spans="1:56" hidden="1" x14ac:dyDescent="0.25">
      <c r="A147" s="22" t="s">
        <v>66</v>
      </c>
      <c r="B147" s="22" t="s">
        <v>273</v>
      </c>
      <c r="C147" s="23">
        <v>21102903827</v>
      </c>
      <c r="D147" s="22" t="s">
        <v>53</v>
      </c>
      <c r="E147" s="22" t="s">
        <v>331</v>
      </c>
      <c r="F147" s="22" t="s">
        <v>332</v>
      </c>
      <c r="G147" s="22">
        <v>5042222419</v>
      </c>
      <c r="H147" s="22" t="s">
        <v>56</v>
      </c>
      <c r="I147" s="22" t="s">
        <v>56</v>
      </c>
      <c r="J147" s="24">
        <v>44501</v>
      </c>
      <c r="K147" s="22">
        <v>632</v>
      </c>
      <c r="L147" s="22" t="s">
        <v>110</v>
      </c>
      <c r="M147" s="22" t="s">
        <v>110</v>
      </c>
      <c r="N147" s="38" t="s">
        <v>333</v>
      </c>
      <c r="O147" s="39">
        <v>44502</v>
      </c>
      <c r="P147" s="27" t="s">
        <v>64</v>
      </c>
      <c r="Q147" s="22">
        <v>632</v>
      </c>
      <c r="R147" s="23">
        <v>21102201236</v>
      </c>
      <c r="S147" s="22" t="s">
        <v>56</v>
      </c>
      <c r="T147" s="22">
        <v>6008106700</v>
      </c>
      <c r="U147" s="22">
        <v>768</v>
      </c>
      <c r="V147" s="28">
        <v>0</v>
      </c>
      <c r="W147" s="22">
        <v>768</v>
      </c>
      <c r="X147" s="22" t="s">
        <v>110</v>
      </c>
      <c r="Y147" s="22" t="s">
        <v>56</v>
      </c>
      <c r="Z147" s="30" t="s">
        <v>334</v>
      </c>
      <c r="AA147" s="31">
        <v>44500</v>
      </c>
      <c r="AB147" s="28">
        <v>136</v>
      </c>
      <c r="AC147" s="40">
        <v>5042222737</v>
      </c>
      <c r="AD147" s="33" t="s">
        <v>335</v>
      </c>
      <c r="AE147" s="34">
        <v>44502</v>
      </c>
      <c r="AF147" s="35" t="str">
        <f>VLOOKUP(G147,[6]TIV1!L:S,8,FALSE)</f>
        <v>8276895965</v>
      </c>
      <c r="AG147" s="35" t="str">
        <f>VLOOKUP(T147,[6]TIV1!L:S,8,FALSE)</f>
        <v>2050350312</v>
      </c>
      <c r="AH147" s="35" t="str">
        <f>VLOOKUP(AC147,[6]TIV1!L:S,8,FALSE)</f>
        <v>8276895965</v>
      </c>
      <c r="AI147" s="36">
        <f>VLOOKUP(A147&amp;P147,[6]HARGA!C:D,2,0)*Q147</f>
        <v>18960000</v>
      </c>
      <c r="AJ147" s="36">
        <f>VLOOKUP(A147&amp;P147,[6]HARGA!C:D,2,0)*W147</f>
        <v>23040000</v>
      </c>
      <c r="AK147" s="36">
        <f>VLOOKUP(A147&amp;P147,[6]HARGA!C:D,2,0)*AB147</f>
        <v>4080000</v>
      </c>
      <c r="AL147" s="32"/>
      <c r="AM147" s="32"/>
      <c r="AN147" s="32"/>
      <c r="AO147" s="32"/>
      <c r="AP147" s="37"/>
      <c r="AQ147" s="37"/>
      <c r="AR147" s="37"/>
      <c r="AS147" s="37"/>
      <c r="AT147" s="37"/>
      <c r="AU147" s="37"/>
      <c r="AV147" s="37"/>
      <c r="AW147" s="37"/>
      <c r="AX147" s="37"/>
      <c r="AY147" s="37"/>
      <c r="AZ147" s="37"/>
      <c r="BA147" s="37"/>
      <c r="BB147" s="37"/>
      <c r="BC147" s="37"/>
      <c r="BD147">
        <v>1</v>
      </c>
    </row>
    <row r="148" spans="1:56" hidden="1" x14ac:dyDescent="0.25">
      <c r="A148" s="22" t="s">
        <v>66</v>
      </c>
      <c r="B148" s="22" t="s">
        <v>273</v>
      </c>
      <c r="C148" s="23">
        <v>21102903827</v>
      </c>
      <c r="D148" s="22" t="s">
        <v>53</v>
      </c>
      <c r="E148" s="22" t="s">
        <v>331</v>
      </c>
      <c r="F148" s="22" t="s">
        <v>332</v>
      </c>
      <c r="G148" s="22">
        <v>5042222419</v>
      </c>
      <c r="H148" s="22" t="s">
        <v>56</v>
      </c>
      <c r="I148" s="22" t="s">
        <v>56</v>
      </c>
      <c r="J148" s="24">
        <v>44501</v>
      </c>
      <c r="K148" s="22">
        <v>16</v>
      </c>
      <c r="L148" s="22" t="s">
        <v>110</v>
      </c>
      <c r="M148" s="22" t="s">
        <v>110</v>
      </c>
      <c r="N148" s="38" t="s">
        <v>333</v>
      </c>
      <c r="O148" s="39">
        <v>44502</v>
      </c>
      <c r="P148" s="27" t="s">
        <v>65</v>
      </c>
      <c r="Q148" s="22">
        <v>16</v>
      </c>
      <c r="R148" s="23">
        <v>21102201236</v>
      </c>
      <c r="S148" s="22" t="s">
        <v>56</v>
      </c>
      <c r="T148" s="22">
        <v>6008106700</v>
      </c>
      <c r="U148" s="22">
        <v>16</v>
      </c>
      <c r="V148" s="28">
        <v>0</v>
      </c>
      <c r="W148" s="22">
        <v>16</v>
      </c>
      <c r="X148" s="22" t="s">
        <v>110</v>
      </c>
      <c r="Y148" s="22" t="s">
        <v>56</v>
      </c>
      <c r="Z148" s="30" t="s">
        <v>334</v>
      </c>
      <c r="AA148" s="31">
        <v>44500</v>
      </c>
      <c r="AB148" s="28">
        <v>0</v>
      </c>
      <c r="AC148" s="40">
        <v>5042222737</v>
      </c>
      <c r="AD148" s="33" t="s">
        <v>335</v>
      </c>
      <c r="AE148" s="34">
        <v>44502</v>
      </c>
      <c r="AF148" s="35" t="str">
        <f>VLOOKUP(G148,[6]TIV1!L:S,8,FALSE)</f>
        <v>8276895965</v>
      </c>
      <c r="AG148" s="35" t="str">
        <f>VLOOKUP(T148,[6]TIV1!L:S,8,FALSE)</f>
        <v>2050350312</v>
      </c>
      <c r="AH148" s="35" t="str">
        <f>VLOOKUP(AC148,[6]TIV1!L:S,8,FALSE)</f>
        <v>8276895965</v>
      </c>
      <c r="AI148" s="36">
        <f>VLOOKUP(A148&amp;P148,[6]HARGA!C:D,2,0)*Q148</f>
        <v>0</v>
      </c>
      <c r="AJ148" s="36">
        <f>VLOOKUP(A148&amp;P148,[6]HARGA!C:D,2,0)*W148</f>
        <v>0</v>
      </c>
      <c r="AK148" s="36">
        <f>VLOOKUP(A148&amp;P148,[6]HARGA!C:D,2,0)*AB148</f>
        <v>0</v>
      </c>
      <c r="AL148" s="32"/>
      <c r="AM148" s="32"/>
      <c r="AN148" s="32"/>
      <c r="AO148" s="32"/>
      <c r="AP148" s="37"/>
      <c r="AQ148" s="37"/>
      <c r="AR148" s="37"/>
      <c r="AS148" s="37"/>
      <c r="AT148" s="37"/>
      <c r="AU148" s="37"/>
      <c r="AV148" s="37"/>
      <c r="AW148" s="37"/>
      <c r="AX148" s="37"/>
      <c r="AY148" s="37"/>
      <c r="AZ148" s="37"/>
      <c r="BA148" s="37"/>
      <c r="BB148" s="37"/>
      <c r="BC148" s="37"/>
      <c r="BD148">
        <v>1</v>
      </c>
    </row>
    <row r="149" spans="1:56" hidden="1" x14ac:dyDescent="0.25">
      <c r="A149" s="22" t="s">
        <v>66</v>
      </c>
      <c r="B149" s="22" t="s">
        <v>273</v>
      </c>
      <c r="C149" s="23">
        <v>21102903833</v>
      </c>
      <c r="D149" s="22" t="s">
        <v>193</v>
      </c>
      <c r="E149" s="50" t="s">
        <v>336</v>
      </c>
      <c r="F149" s="22" t="s">
        <v>337</v>
      </c>
      <c r="G149" s="22">
        <v>5042220389</v>
      </c>
      <c r="H149" s="22" t="s">
        <v>56</v>
      </c>
      <c r="I149" s="22" t="s">
        <v>56</v>
      </c>
      <c r="J149" s="24">
        <v>44501</v>
      </c>
      <c r="K149" s="22">
        <v>720</v>
      </c>
      <c r="L149" s="22" t="s">
        <v>110</v>
      </c>
      <c r="M149" s="22" t="s">
        <v>110</v>
      </c>
      <c r="N149" s="38" t="s">
        <v>338</v>
      </c>
      <c r="O149" s="39">
        <v>44501</v>
      </c>
      <c r="P149" s="27" t="s">
        <v>60</v>
      </c>
      <c r="Q149" s="22">
        <v>720</v>
      </c>
      <c r="R149" s="23">
        <v>21102201231</v>
      </c>
      <c r="S149" s="22" t="s">
        <v>56</v>
      </c>
      <c r="T149" s="22">
        <v>6008132834</v>
      </c>
      <c r="U149" s="22">
        <v>24</v>
      </c>
      <c r="V149" s="28">
        <v>0</v>
      </c>
      <c r="W149" s="22">
        <v>24</v>
      </c>
      <c r="X149" s="22" t="s">
        <v>110</v>
      </c>
      <c r="Y149" s="22" t="s">
        <v>56</v>
      </c>
      <c r="Z149" s="30" t="s">
        <v>339</v>
      </c>
      <c r="AA149" s="31">
        <v>44499</v>
      </c>
      <c r="AB149" s="28">
        <v>0</v>
      </c>
      <c r="AC149" s="40">
        <v>5042226258</v>
      </c>
      <c r="AD149" s="33" t="s">
        <v>340</v>
      </c>
      <c r="AE149" s="34">
        <v>44501</v>
      </c>
      <c r="AF149" s="35" t="str">
        <f>VLOOKUP(G149,[6]TIV1!L:S,8,FALSE)</f>
        <v>8276895965</v>
      </c>
      <c r="AG149" s="35" t="str">
        <f>VLOOKUP(T149,[6]TIV1!L:S,8,FALSE)</f>
        <v>2050350312</v>
      </c>
      <c r="AH149" s="35" t="str">
        <f>VLOOKUP(AC149,[6]TIV1!L:S,8,FALSE)</f>
        <v>8276895965</v>
      </c>
      <c r="AI149" s="36">
        <f>VLOOKUP(A149&amp;P149,[6]HARGA!C:D,2,0)*Q149</f>
        <v>7092000</v>
      </c>
      <c r="AJ149" s="36">
        <f>VLOOKUP(A149&amp;P149,[6]HARGA!C:D,2,0)*W149</f>
        <v>236400</v>
      </c>
      <c r="AK149" s="36">
        <f>VLOOKUP(A149&amp;P149,[6]HARGA!C:D,2,0)*AB149</f>
        <v>0</v>
      </c>
      <c r="AL149" s="32"/>
      <c r="AM149" s="32"/>
      <c r="AN149" s="32"/>
      <c r="AO149" s="32"/>
      <c r="AP149" s="37"/>
      <c r="AQ149" s="37"/>
      <c r="AR149" s="37"/>
      <c r="AS149" s="37"/>
      <c r="AT149" s="37"/>
      <c r="AU149" s="37"/>
      <c r="AV149" s="37"/>
      <c r="AW149" s="37"/>
      <c r="AX149" s="37"/>
      <c r="AY149" s="37"/>
      <c r="AZ149" s="37"/>
      <c r="BA149" s="37"/>
      <c r="BB149" s="37"/>
      <c r="BC149" s="37"/>
      <c r="BD149">
        <v>1</v>
      </c>
    </row>
    <row r="150" spans="1:56" hidden="1" x14ac:dyDescent="0.25">
      <c r="A150" s="22" t="s">
        <v>66</v>
      </c>
      <c r="B150" s="22" t="s">
        <v>273</v>
      </c>
      <c r="C150" s="23">
        <v>21102903833</v>
      </c>
      <c r="D150" s="22" t="s">
        <v>193</v>
      </c>
      <c r="E150" s="50" t="s">
        <v>336</v>
      </c>
      <c r="F150" s="22" t="s">
        <v>337</v>
      </c>
      <c r="G150" s="22">
        <v>5042220389</v>
      </c>
      <c r="H150" s="22" t="s">
        <v>56</v>
      </c>
      <c r="I150" s="22" t="s">
        <v>56</v>
      </c>
      <c r="J150" s="24">
        <v>44501</v>
      </c>
      <c r="K150" s="22">
        <v>720</v>
      </c>
      <c r="L150" s="22" t="s">
        <v>110</v>
      </c>
      <c r="M150" s="22" t="s">
        <v>110</v>
      </c>
      <c r="N150" s="38" t="s">
        <v>338</v>
      </c>
      <c r="O150" s="39">
        <v>44501</v>
      </c>
      <c r="P150" s="27" t="s">
        <v>64</v>
      </c>
      <c r="Q150" s="22">
        <v>720</v>
      </c>
      <c r="R150" s="23">
        <v>21102201231</v>
      </c>
      <c r="S150" s="22" t="s">
        <v>56</v>
      </c>
      <c r="T150" s="22">
        <v>6008132834</v>
      </c>
      <c r="U150" s="22">
        <v>768</v>
      </c>
      <c r="V150" s="28">
        <v>0</v>
      </c>
      <c r="W150" s="22">
        <v>768</v>
      </c>
      <c r="X150" s="22" t="s">
        <v>110</v>
      </c>
      <c r="Y150" s="22" t="s">
        <v>56</v>
      </c>
      <c r="Z150" s="30" t="s">
        <v>339</v>
      </c>
      <c r="AA150" s="31">
        <v>44499</v>
      </c>
      <c r="AB150" s="28">
        <v>60</v>
      </c>
      <c r="AC150" s="40">
        <v>5042226258</v>
      </c>
      <c r="AD150" s="33" t="s">
        <v>340</v>
      </c>
      <c r="AE150" s="34">
        <v>44501</v>
      </c>
      <c r="AF150" s="35" t="str">
        <f>VLOOKUP(G150,[6]TIV1!L:S,8,FALSE)</f>
        <v>8276895965</v>
      </c>
      <c r="AG150" s="35" t="str">
        <f>VLOOKUP(T150,[6]TIV1!L:S,8,FALSE)</f>
        <v>2050350312</v>
      </c>
      <c r="AH150" s="35" t="str">
        <f>VLOOKUP(AC150,[6]TIV1!L:S,8,FALSE)</f>
        <v>8276895965</v>
      </c>
      <c r="AI150" s="36">
        <f>VLOOKUP(A150&amp;P150,[6]HARGA!C:D,2,0)*Q150</f>
        <v>21600000</v>
      </c>
      <c r="AJ150" s="36">
        <f>VLOOKUP(A150&amp;P150,[6]HARGA!C:D,2,0)*W150</f>
        <v>23040000</v>
      </c>
      <c r="AK150" s="36">
        <f>VLOOKUP(A150&amp;P150,[6]HARGA!C:D,2,0)*AB150</f>
        <v>1800000</v>
      </c>
      <c r="AL150" s="32"/>
      <c r="AM150" s="32"/>
      <c r="AN150" s="32"/>
      <c r="AO150" s="32"/>
      <c r="AP150" s="37"/>
      <c r="AQ150" s="37"/>
      <c r="AR150" s="37"/>
      <c r="AS150" s="37"/>
      <c r="AT150" s="37"/>
      <c r="AU150" s="37"/>
      <c r="AV150" s="37"/>
      <c r="AW150" s="37"/>
      <c r="AX150" s="37"/>
      <c r="AY150" s="37"/>
      <c r="AZ150" s="37"/>
      <c r="BA150" s="37"/>
      <c r="BB150" s="37"/>
      <c r="BC150" s="37"/>
      <c r="BD150">
        <v>1</v>
      </c>
    </row>
    <row r="151" spans="1:56" hidden="1" x14ac:dyDescent="0.25">
      <c r="A151" s="22" t="s">
        <v>66</v>
      </c>
      <c r="B151" s="22" t="s">
        <v>273</v>
      </c>
      <c r="C151" s="23">
        <v>21102903833</v>
      </c>
      <c r="D151" s="22" t="s">
        <v>193</v>
      </c>
      <c r="E151" s="50" t="s">
        <v>336</v>
      </c>
      <c r="F151" s="22" t="s">
        <v>337</v>
      </c>
      <c r="G151" s="22">
        <v>5042220389</v>
      </c>
      <c r="H151" s="22" t="s">
        <v>56</v>
      </c>
      <c r="I151" s="22" t="s">
        <v>56</v>
      </c>
      <c r="J151" s="24">
        <v>44501</v>
      </c>
      <c r="K151" s="22">
        <v>16</v>
      </c>
      <c r="L151" s="22" t="s">
        <v>110</v>
      </c>
      <c r="M151" s="22" t="s">
        <v>110</v>
      </c>
      <c r="N151" s="38" t="s">
        <v>338</v>
      </c>
      <c r="O151" s="39">
        <v>44501</v>
      </c>
      <c r="P151" s="27" t="s">
        <v>65</v>
      </c>
      <c r="Q151" s="22">
        <v>16</v>
      </c>
      <c r="R151" s="23">
        <v>21102201231</v>
      </c>
      <c r="S151" s="22" t="s">
        <v>56</v>
      </c>
      <c r="T151" s="22">
        <v>6008132834</v>
      </c>
      <c r="U151" s="22">
        <v>16</v>
      </c>
      <c r="V151" s="28">
        <v>0</v>
      </c>
      <c r="W151" s="22">
        <v>16</v>
      </c>
      <c r="X151" s="22" t="s">
        <v>110</v>
      </c>
      <c r="Y151" s="22" t="s">
        <v>56</v>
      </c>
      <c r="Z151" s="30" t="s">
        <v>339</v>
      </c>
      <c r="AA151" s="31">
        <v>44499</v>
      </c>
      <c r="AB151" s="28">
        <v>0</v>
      </c>
      <c r="AC151" s="40">
        <v>5042226258</v>
      </c>
      <c r="AD151" s="33" t="s">
        <v>340</v>
      </c>
      <c r="AE151" s="34">
        <v>44501</v>
      </c>
      <c r="AF151" s="35" t="str">
        <f>VLOOKUP(G151,[6]TIV1!L:S,8,FALSE)</f>
        <v>8276895965</v>
      </c>
      <c r="AG151" s="35" t="str">
        <f>VLOOKUP(T151,[6]TIV1!L:S,8,FALSE)</f>
        <v>2050350312</v>
      </c>
      <c r="AH151" s="35" t="str">
        <f>VLOOKUP(AC151,[6]TIV1!L:S,8,FALSE)</f>
        <v>8276895965</v>
      </c>
      <c r="AI151" s="36">
        <f>VLOOKUP(A151&amp;P151,[6]HARGA!C:D,2,0)*Q151</f>
        <v>0</v>
      </c>
      <c r="AJ151" s="36">
        <f>VLOOKUP(A151&amp;P151,[6]HARGA!C:D,2,0)*W151</f>
        <v>0</v>
      </c>
      <c r="AK151" s="36">
        <f>VLOOKUP(A151&amp;P151,[6]HARGA!C:D,2,0)*AB151</f>
        <v>0</v>
      </c>
      <c r="AL151" s="32"/>
      <c r="AM151" s="32"/>
      <c r="AN151" s="32"/>
      <c r="AO151" s="32"/>
      <c r="AP151" s="37"/>
      <c r="AQ151" s="37"/>
      <c r="AR151" s="37"/>
      <c r="AS151" s="37"/>
      <c r="AT151" s="37"/>
      <c r="AU151" s="37"/>
      <c r="AV151" s="37"/>
      <c r="AW151" s="37"/>
      <c r="AX151" s="37"/>
      <c r="AY151" s="37"/>
      <c r="AZ151" s="37"/>
      <c r="BA151" s="37"/>
      <c r="BB151" s="37"/>
      <c r="BC151" s="37"/>
      <c r="BD151">
        <v>1</v>
      </c>
    </row>
    <row r="152" spans="1:56" hidden="1" x14ac:dyDescent="0.25">
      <c r="A152" s="22" t="s">
        <v>51</v>
      </c>
      <c r="B152" s="22" t="s">
        <v>341</v>
      </c>
      <c r="C152" s="23">
        <v>21102803851</v>
      </c>
      <c r="D152" s="22" t="s">
        <v>53</v>
      </c>
      <c r="E152" s="22" t="s">
        <v>342</v>
      </c>
      <c r="F152" s="22" t="s">
        <v>343</v>
      </c>
      <c r="G152" s="22">
        <v>5042227704</v>
      </c>
      <c r="H152" s="22" t="s">
        <v>56</v>
      </c>
      <c r="I152" s="22" t="s">
        <v>56</v>
      </c>
      <c r="J152" s="24">
        <v>44501</v>
      </c>
      <c r="K152" s="22">
        <v>1280</v>
      </c>
      <c r="L152" s="22" t="s">
        <v>158</v>
      </c>
      <c r="M152" s="22" t="s">
        <v>158</v>
      </c>
      <c r="N152" s="38" t="s">
        <v>344</v>
      </c>
      <c r="O152" s="39">
        <v>44501</v>
      </c>
      <c r="P152" s="27" t="s">
        <v>303</v>
      </c>
      <c r="Q152" s="22">
        <v>1280</v>
      </c>
      <c r="R152" s="22" t="s">
        <v>56</v>
      </c>
      <c r="S152" s="22" t="s">
        <v>56</v>
      </c>
      <c r="T152" s="22">
        <v>6008127308</v>
      </c>
      <c r="U152" s="22">
        <v>0</v>
      </c>
      <c r="V152" s="28">
        <v>0</v>
      </c>
      <c r="W152" s="22">
        <v>0</v>
      </c>
      <c r="X152" s="22" t="s">
        <v>158</v>
      </c>
      <c r="Y152" s="22" t="s">
        <v>56</v>
      </c>
      <c r="Z152" s="38" t="s">
        <v>345</v>
      </c>
      <c r="AA152" s="39">
        <v>44501</v>
      </c>
      <c r="AB152" s="28">
        <v>0</v>
      </c>
      <c r="AC152" s="40">
        <v>5042230360</v>
      </c>
      <c r="AD152" s="40" t="s">
        <v>346</v>
      </c>
      <c r="AE152" s="55">
        <v>44504</v>
      </c>
      <c r="AF152" s="35" t="str">
        <f>VLOOKUP(G152,[6]TIV1!L:S,8,FALSE)</f>
        <v>8276895378</v>
      </c>
      <c r="AG152" s="35" t="str">
        <f>VLOOKUP(T152,[6]TIV1!L:S,8,FALSE)</f>
        <v>2050350280</v>
      </c>
      <c r="AH152" s="35" t="str">
        <f>VLOOKUP(AC152,[6]TIV1!L:S,8,FALSE)</f>
        <v>8276895378</v>
      </c>
      <c r="AI152" s="36">
        <f>VLOOKUP(A152&amp;P152,[6]HARGA!C:D,2,0)*Q152</f>
        <v>47667200</v>
      </c>
      <c r="AJ152" s="36">
        <f>VLOOKUP(A152&amp;P152,[6]HARGA!C:D,2,0)*W152</f>
        <v>0</v>
      </c>
      <c r="AK152" s="36">
        <f>VLOOKUP(A152&amp;P152,[6]HARGA!C:D,2,0)*AB152</f>
        <v>0</v>
      </c>
      <c r="AL152" s="32"/>
      <c r="AM152" s="32"/>
      <c r="AN152" s="32"/>
      <c r="AO152" s="32"/>
      <c r="AP152" s="37"/>
      <c r="AQ152" s="37"/>
      <c r="AR152" s="37"/>
      <c r="AS152" s="37"/>
      <c r="AT152" s="37"/>
      <c r="AU152" s="37"/>
      <c r="AV152" s="37"/>
      <c r="AW152" s="37"/>
      <c r="AX152" s="37"/>
      <c r="AY152" s="37"/>
      <c r="AZ152" s="37"/>
      <c r="BA152" s="37"/>
      <c r="BB152" s="37"/>
      <c r="BC152" s="37"/>
      <c r="BD152">
        <v>1</v>
      </c>
    </row>
    <row r="153" spans="1:56" hidden="1" x14ac:dyDescent="0.25">
      <c r="A153" s="22" t="s">
        <v>51</v>
      </c>
      <c r="B153" s="22" t="s">
        <v>341</v>
      </c>
      <c r="C153" s="23">
        <v>21102803851</v>
      </c>
      <c r="D153" s="22" t="s">
        <v>53</v>
      </c>
      <c r="E153" s="22" t="s">
        <v>342</v>
      </c>
      <c r="F153" s="22" t="s">
        <v>343</v>
      </c>
      <c r="G153" s="22">
        <v>5042227704</v>
      </c>
      <c r="H153" s="22" t="s">
        <v>56</v>
      </c>
      <c r="I153" s="22" t="s">
        <v>56</v>
      </c>
      <c r="J153" s="24">
        <v>44501</v>
      </c>
      <c r="K153" s="22">
        <v>32</v>
      </c>
      <c r="L153" s="22" t="s">
        <v>158</v>
      </c>
      <c r="M153" s="22" t="s">
        <v>158</v>
      </c>
      <c r="N153" s="38" t="s">
        <v>344</v>
      </c>
      <c r="O153" s="39">
        <v>44501</v>
      </c>
      <c r="P153" s="27" t="s">
        <v>279</v>
      </c>
      <c r="Q153" s="22">
        <v>32</v>
      </c>
      <c r="R153" s="22" t="s">
        <v>56</v>
      </c>
      <c r="S153" s="22" t="s">
        <v>56</v>
      </c>
      <c r="T153" s="22">
        <v>6008127308</v>
      </c>
      <c r="U153" s="22">
        <v>32</v>
      </c>
      <c r="V153" s="28">
        <v>0</v>
      </c>
      <c r="W153" s="22">
        <v>32</v>
      </c>
      <c r="X153" s="22" t="s">
        <v>158</v>
      </c>
      <c r="Y153" s="22" t="s">
        <v>56</v>
      </c>
      <c r="Z153" s="38" t="s">
        <v>345</v>
      </c>
      <c r="AA153" s="39">
        <v>44501</v>
      </c>
      <c r="AB153" s="28">
        <v>3</v>
      </c>
      <c r="AC153" s="40">
        <v>5042230360</v>
      </c>
      <c r="AD153" s="40" t="s">
        <v>346</v>
      </c>
      <c r="AE153" s="55">
        <v>44504</v>
      </c>
      <c r="AF153" s="35" t="str">
        <f>VLOOKUP(G153,[6]TIV1!L:S,8,FALSE)</f>
        <v>8276895378</v>
      </c>
      <c r="AG153" s="35" t="str">
        <f>VLOOKUP(T153,[6]TIV1!L:S,8,FALSE)</f>
        <v>2050350280</v>
      </c>
      <c r="AH153" s="35" t="str">
        <f>VLOOKUP(AC153,[6]TIV1!L:S,8,FALSE)</f>
        <v>8276895378</v>
      </c>
      <c r="AI153" s="36">
        <f>VLOOKUP(A153&amp;P153,[6]HARGA!C:D,2,0)*Q153</f>
        <v>3200000</v>
      </c>
      <c r="AJ153" s="36">
        <f>VLOOKUP(A153&amp;P153,[6]HARGA!C:D,2,0)*W153</f>
        <v>3200000</v>
      </c>
      <c r="AK153" s="36">
        <f>VLOOKUP(A153&amp;P153,[6]HARGA!C:D,2,0)*AB153</f>
        <v>300000</v>
      </c>
      <c r="AL153" s="32"/>
      <c r="AM153" s="32"/>
      <c r="AN153" s="32"/>
      <c r="AO153" s="32"/>
      <c r="AP153" s="37"/>
      <c r="AQ153" s="37"/>
      <c r="AR153" s="37"/>
      <c r="AS153" s="37"/>
      <c r="AT153" s="37"/>
      <c r="AU153" s="37"/>
      <c r="AV153" s="37"/>
      <c r="AW153" s="37"/>
      <c r="AX153" s="37"/>
      <c r="AY153" s="37"/>
      <c r="AZ153" s="37"/>
      <c r="BA153" s="37"/>
      <c r="BB153" s="37"/>
      <c r="BC153" s="37"/>
      <c r="BD153">
        <v>1</v>
      </c>
    </row>
    <row r="154" spans="1:56" hidden="1" x14ac:dyDescent="0.25">
      <c r="A154" s="22" t="s">
        <v>51</v>
      </c>
      <c r="B154" s="22" t="s">
        <v>341</v>
      </c>
      <c r="C154" s="23">
        <v>21102803847</v>
      </c>
      <c r="D154" s="50" t="s">
        <v>193</v>
      </c>
      <c r="E154" s="50" t="s">
        <v>218</v>
      </c>
      <c r="F154" s="50" t="s">
        <v>347</v>
      </c>
      <c r="G154" s="22">
        <v>5042235837</v>
      </c>
      <c r="H154" s="22" t="s">
        <v>56</v>
      </c>
      <c r="I154" s="22" t="s">
        <v>56</v>
      </c>
      <c r="J154" s="24">
        <v>44501</v>
      </c>
      <c r="K154" s="22">
        <v>1280</v>
      </c>
      <c r="L154" s="22" t="s">
        <v>348</v>
      </c>
      <c r="M154" s="22" t="s">
        <v>348</v>
      </c>
      <c r="N154" s="38" t="s">
        <v>349</v>
      </c>
      <c r="O154" s="39">
        <v>44502</v>
      </c>
      <c r="P154" s="27" t="s">
        <v>303</v>
      </c>
      <c r="Q154" s="22">
        <v>1280</v>
      </c>
      <c r="R154" s="22" t="s">
        <v>56</v>
      </c>
      <c r="S154" s="22" t="s">
        <v>56</v>
      </c>
      <c r="T154" s="22">
        <v>6008134497</v>
      </c>
      <c r="U154" s="22">
        <v>0</v>
      </c>
      <c r="V154" s="28">
        <v>0</v>
      </c>
      <c r="W154" s="22">
        <v>0</v>
      </c>
      <c r="X154" s="22" t="s">
        <v>348</v>
      </c>
      <c r="Y154" s="22" t="s">
        <v>56</v>
      </c>
      <c r="Z154" s="38" t="s">
        <v>350</v>
      </c>
      <c r="AA154" s="39">
        <v>44502</v>
      </c>
      <c r="AB154" s="28">
        <v>0</v>
      </c>
      <c r="AC154" s="28" t="s">
        <v>56</v>
      </c>
      <c r="AD154" s="46" t="s">
        <v>56</v>
      </c>
      <c r="AE154" s="56" t="s">
        <v>56</v>
      </c>
      <c r="AF154" s="35" t="str">
        <f>VLOOKUP(G154,[6]TIV1!L:S,8,FALSE)</f>
        <v>8276895378</v>
      </c>
      <c r="AG154" s="35" t="str">
        <f>VLOOKUP(T154,[6]TIV1!L:S,8,FALSE)</f>
        <v>2050350280</v>
      </c>
      <c r="AH154" s="35" t="e">
        <f>VLOOKUP(AC154,[6]TIV1!L:S,8,FALSE)</f>
        <v>#N/A</v>
      </c>
      <c r="AI154" s="36">
        <f>VLOOKUP(A154&amp;P154,[6]HARGA!C:D,2,0)*Q154</f>
        <v>47667200</v>
      </c>
      <c r="AJ154" s="36">
        <f>VLOOKUP(A154&amp;P154,[6]HARGA!C:D,2,0)*W154</f>
        <v>0</v>
      </c>
      <c r="AK154" s="36">
        <f>VLOOKUP(A154&amp;P154,[6]HARGA!C:D,2,0)*AB154</f>
        <v>0</v>
      </c>
      <c r="AL154" s="32"/>
      <c r="AM154" s="32"/>
      <c r="AN154" s="32"/>
      <c r="AO154" s="32"/>
      <c r="AP154" s="37"/>
      <c r="AQ154" s="37"/>
      <c r="AR154" s="37"/>
      <c r="AS154" s="37"/>
      <c r="AT154" s="37"/>
      <c r="AU154" s="37"/>
      <c r="AV154" s="37"/>
      <c r="AW154" s="37"/>
      <c r="AX154" s="37"/>
      <c r="AY154" s="37"/>
      <c r="AZ154" s="37"/>
      <c r="BA154" s="37"/>
      <c r="BB154" s="37"/>
      <c r="BC154" s="37"/>
      <c r="BD154">
        <v>1</v>
      </c>
    </row>
    <row r="155" spans="1:56" hidden="1" x14ac:dyDescent="0.25">
      <c r="A155" s="22" t="s">
        <v>51</v>
      </c>
      <c r="B155" s="22" t="s">
        <v>341</v>
      </c>
      <c r="C155" s="23">
        <v>21102803847</v>
      </c>
      <c r="D155" s="50" t="s">
        <v>193</v>
      </c>
      <c r="E155" s="50" t="s">
        <v>218</v>
      </c>
      <c r="F155" s="50" t="s">
        <v>347</v>
      </c>
      <c r="G155" s="22">
        <v>5042235837</v>
      </c>
      <c r="H155" s="22" t="s">
        <v>56</v>
      </c>
      <c r="I155" s="22" t="s">
        <v>56</v>
      </c>
      <c r="J155" s="24">
        <v>44501</v>
      </c>
      <c r="K155" s="22">
        <v>32</v>
      </c>
      <c r="L155" s="22" t="s">
        <v>348</v>
      </c>
      <c r="M155" s="22" t="s">
        <v>348</v>
      </c>
      <c r="N155" s="38" t="s">
        <v>349</v>
      </c>
      <c r="O155" s="39">
        <v>44502</v>
      </c>
      <c r="P155" s="27" t="s">
        <v>279</v>
      </c>
      <c r="Q155" s="22">
        <v>32</v>
      </c>
      <c r="R155" s="22" t="s">
        <v>56</v>
      </c>
      <c r="S155" s="22" t="s">
        <v>56</v>
      </c>
      <c r="T155" s="22">
        <v>6008134497</v>
      </c>
      <c r="U155" s="22">
        <v>32</v>
      </c>
      <c r="V155" s="28">
        <v>0</v>
      </c>
      <c r="W155" s="22">
        <v>32</v>
      </c>
      <c r="X155" s="22" t="s">
        <v>348</v>
      </c>
      <c r="Y155" s="22" t="s">
        <v>56</v>
      </c>
      <c r="Z155" s="38" t="s">
        <v>350</v>
      </c>
      <c r="AA155" s="39">
        <v>44502</v>
      </c>
      <c r="AB155" s="28">
        <v>0</v>
      </c>
      <c r="AC155" s="28" t="s">
        <v>56</v>
      </c>
      <c r="AD155" s="46" t="s">
        <v>56</v>
      </c>
      <c r="AE155" s="56" t="s">
        <v>56</v>
      </c>
      <c r="AF155" s="35" t="str">
        <f>VLOOKUP(G155,[6]TIV1!L:S,8,FALSE)</f>
        <v>8276895378</v>
      </c>
      <c r="AG155" s="35" t="str">
        <f>VLOOKUP(T155,[6]TIV1!L:S,8,FALSE)</f>
        <v>2050350280</v>
      </c>
      <c r="AH155" s="35" t="e">
        <f>VLOOKUP(AC155,[6]TIV1!L:S,8,FALSE)</f>
        <v>#N/A</v>
      </c>
      <c r="AI155" s="36">
        <f>VLOOKUP(A155&amp;P155,[6]HARGA!C:D,2,0)*Q155</f>
        <v>3200000</v>
      </c>
      <c r="AJ155" s="36">
        <f>VLOOKUP(A155&amp;P155,[6]HARGA!C:D,2,0)*W155</f>
        <v>3200000</v>
      </c>
      <c r="AK155" s="36">
        <f>VLOOKUP(A155&amp;P155,[6]HARGA!C:D,2,0)*AB155</f>
        <v>0</v>
      </c>
      <c r="AL155" s="32"/>
      <c r="AM155" s="32"/>
      <c r="AN155" s="32"/>
      <c r="AO155" s="32"/>
      <c r="AP155" s="37"/>
      <c r="AQ155" s="37"/>
      <c r="AR155" s="37"/>
      <c r="AS155" s="37"/>
      <c r="AT155" s="37"/>
      <c r="AU155" s="37"/>
      <c r="AV155" s="37"/>
      <c r="AW155" s="37"/>
      <c r="AX155" s="37"/>
      <c r="AY155" s="37"/>
      <c r="AZ155" s="37"/>
      <c r="BA155" s="37"/>
      <c r="BB155" s="37"/>
      <c r="BC155" s="37"/>
      <c r="BD155">
        <v>1</v>
      </c>
    </row>
    <row r="156" spans="1:56" hidden="1" x14ac:dyDescent="0.25">
      <c r="A156" s="29" t="s">
        <v>51</v>
      </c>
      <c r="B156" s="57" t="s">
        <v>351</v>
      </c>
      <c r="C156" s="58" t="s">
        <v>352</v>
      </c>
      <c r="D156" s="29" t="s">
        <v>353</v>
      </c>
      <c r="E156" s="29" t="s">
        <v>354</v>
      </c>
      <c r="F156" s="29" t="s">
        <v>355</v>
      </c>
      <c r="G156" s="59">
        <v>5042253301</v>
      </c>
      <c r="H156" s="22" t="s">
        <v>56</v>
      </c>
      <c r="I156" s="29" t="s">
        <v>356</v>
      </c>
      <c r="J156" s="24">
        <v>44501</v>
      </c>
      <c r="K156" s="29">
        <v>700</v>
      </c>
      <c r="L156" s="29" t="s">
        <v>138</v>
      </c>
      <c r="M156" s="29" t="s">
        <v>138</v>
      </c>
      <c r="N156" s="38" t="s">
        <v>357</v>
      </c>
      <c r="O156" s="39">
        <v>44502</v>
      </c>
      <c r="P156" s="27" t="s">
        <v>358</v>
      </c>
      <c r="Q156" s="29">
        <v>700</v>
      </c>
      <c r="R156" s="28" t="s">
        <v>56</v>
      </c>
      <c r="S156" s="22" t="s">
        <v>56</v>
      </c>
      <c r="T156" s="28" t="s">
        <v>56</v>
      </c>
      <c r="U156" s="28">
        <v>0</v>
      </c>
      <c r="V156" s="28">
        <v>0</v>
      </c>
      <c r="W156" s="28">
        <v>0</v>
      </c>
      <c r="X156" s="28" t="s">
        <v>56</v>
      </c>
      <c r="Y156" s="22" t="s">
        <v>56</v>
      </c>
      <c r="Z156" s="45" t="s">
        <v>56</v>
      </c>
      <c r="AA156" s="45" t="s">
        <v>56</v>
      </c>
      <c r="AB156" s="28">
        <v>0</v>
      </c>
      <c r="AC156" s="28" t="s">
        <v>56</v>
      </c>
      <c r="AD156" s="46" t="s">
        <v>56</v>
      </c>
      <c r="AE156" s="56" t="s">
        <v>56</v>
      </c>
      <c r="AF156" s="35" t="str">
        <f>VLOOKUP(G156,[6]TIV1!L:S,8,FALSE)</f>
        <v>8276895378</v>
      </c>
      <c r="AG156" s="35" t="e">
        <f>VLOOKUP(T156,[6]TIV1!L:S,8,FALSE)</f>
        <v>#N/A</v>
      </c>
      <c r="AH156" s="35" t="e">
        <f>VLOOKUP(AC156,[6]TIV1!L:S,8,FALSE)</f>
        <v>#N/A</v>
      </c>
      <c r="AI156" s="36">
        <f>VLOOKUP(A156&amp;P156,[6]HARGA!C:D,2,0)*Q156</f>
        <v>10430000</v>
      </c>
      <c r="AJ156" s="36">
        <f>VLOOKUP(A156&amp;P156,[6]HARGA!C:D,2,0)*W156</f>
        <v>0</v>
      </c>
      <c r="AK156" s="36">
        <f>VLOOKUP(A156&amp;P156,[6]HARGA!C:D,2,0)*AB156</f>
        <v>0</v>
      </c>
      <c r="AL156" s="28" t="s">
        <v>56</v>
      </c>
      <c r="AM156" s="37"/>
      <c r="AN156" s="37"/>
      <c r="AO156" s="37"/>
      <c r="AP156" s="37"/>
      <c r="AQ156" s="37"/>
      <c r="AR156" s="37"/>
      <c r="AS156" s="37"/>
      <c r="AT156" s="37"/>
      <c r="AU156" s="37"/>
      <c r="AV156" s="37"/>
      <c r="AW156" s="37"/>
      <c r="AX156" s="37"/>
      <c r="AY156" s="37"/>
      <c r="AZ156" s="37"/>
      <c r="BA156" s="37"/>
      <c r="BB156" s="37"/>
      <c r="BC156" s="37"/>
      <c r="BD156">
        <v>1</v>
      </c>
    </row>
    <row r="157" spans="1:56" hidden="1" x14ac:dyDescent="0.25">
      <c r="A157" s="29" t="s">
        <v>51</v>
      </c>
      <c r="B157" s="57" t="s">
        <v>351</v>
      </c>
      <c r="C157" s="58" t="s">
        <v>352</v>
      </c>
      <c r="D157" s="29" t="s">
        <v>353</v>
      </c>
      <c r="E157" s="29" t="s">
        <v>354</v>
      </c>
      <c r="F157" s="29" t="s">
        <v>355</v>
      </c>
      <c r="G157" s="59">
        <v>5042253301</v>
      </c>
      <c r="H157" s="22" t="s">
        <v>56</v>
      </c>
      <c r="I157" s="29" t="s">
        <v>356</v>
      </c>
      <c r="J157" s="24">
        <v>44501</v>
      </c>
      <c r="K157" s="29">
        <v>14</v>
      </c>
      <c r="L157" s="29" t="s">
        <v>138</v>
      </c>
      <c r="M157" s="29" t="s">
        <v>138</v>
      </c>
      <c r="N157" s="38" t="s">
        <v>357</v>
      </c>
      <c r="O157" s="39">
        <v>44502</v>
      </c>
      <c r="P157" s="27" t="s">
        <v>359</v>
      </c>
      <c r="Q157" s="60">
        <v>0</v>
      </c>
      <c r="R157" s="28" t="s">
        <v>56</v>
      </c>
      <c r="S157" s="22" t="s">
        <v>56</v>
      </c>
      <c r="T157" s="28" t="s">
        <v>56</v>
      </c>
      <c r="U157" s="28">
        <v>0</v>
      </c>
      <c r="V157" s="28">
        <v>0</v>
      </c>
      <c r="W157" s="28">
        <v>0</v>
      </c>
      <c r="X157" s="28" t="s">
        <v>56</v>
      </c>
      <c r="Y157" s="22" t="s">
        <v>56</v>
      </c>
      <c r="Z157" s="45" t="s">
        <v>56</v>
      </c>
      <c r="AA157" s="45" t="s">
        <v>56</v>
      </c>
      <c r="AB157" s="28">
        <v>0</v>
      </c>
      <c r="AC157" s="28" t="s">
        <v>56</v>
      </c>
      <c r="AD157" s="46" t="s">
        <v>56</v>
      </c>
      <c r="AE157" s="56" t="s">
        <v>56</v>
      </c>
      <c r="AF157" s="35" t="str">
        <f>VLOOKUP(G157,[6]TIV1!L:S,8,FALSE)</f>
        <v>8276895378</v>
      </c>
      <c r="AG157" s="35" t="e">
        <f>VLOOKUP(T157,[6]TIV1!L:S,8,FALSE)</f>
        <v>#N/A</v>
      </c>
      <c r="AH157" s="35" t="e">
        <f>VLOOKUP(AC157,[6]TIV1!L:S,8,FALSE)</f>
        <v>#N/A</v>
      </c>
      <c r="AI157" s="36">
        <f>VLOOKUP(A157&amp;P157,[6]HARGA!C:D,2,0)*Q157</f>
        <v>0</v>
      </c>
      <c r="AJ157" s="36">
        <f>VLOOKUP(A157&amp;P157,[6]HARGA!C:D,2,0)*W157</f>
        <v>0</v>
      </c>
      <c r="AK157" s="36">
        <f>VLOOKUP(A157&amp;P157,[6]HARGA!C:D,2,0)*AB157</f>
        <v>0</v>
      </c>
      <c r="AL157" s="28" t="s">
        <v>56</v>
      </c>
      <c r="AM157" s="37"/>
      <c r="AN157" s="37"/>
      <c r="AO157" s="37"/>
      <c r="AP157" s="37"/>
      <c r="AQ157" s="37"/>
      <c r="AR157" s="37"/>
      <c r="AS157" s="37"/>
      <c r="AT157" s="37"/>
      <c r="AU157" s="37"/>
      <c r="AV157" s="37"/>
      <c r="AW157" s="37"/>
      <c r="AX157" s="37"/>
      <c r="AY157" s="37"/>
      <c r="AZ157" s="37"/>
      <c r="BA157" s="37"/>
      <c r="BB157" s="37"/>
      <c r="BC157" s="37"/>
      <c r="BD157">
        <v>1</v>
      </c>
    </row>
    <row r="158" spans="1:56" hidden="1" x14ac:dyDescent="0.25">
      <c r="A158" s="29" t="s">
        <v>51</v>
      </c>
      <c r="B158" s="57" t="s">
        <v>351</v>
      </c>
      <c r="C158" s="58">
        <v>907221450003</v>
      </c>
      <c r="D158" s="29" t="s">
        <v>353</v>
      </c>
      <c r="E158" s="29" t="s">
        <v>354</v>
      </c>
      <c r="F158" s="29" t="s">
        <v>355</v>
      </c>
      <c r="G158" s="59">
        <v>5042253301</v>
      </c>
      <c r="H158" s="22" t="s">
        <v>56</v>
      </c>
      <c r="I158" s="29" t="s">
        <v>360</v>
      </c>
      <c r="J158" s="24">
        <v>44501</v>
      </c>
      <c r="K158" s="29">
        <v>600</v>
      </c>
      <c r="L158" s="29" t="s">
        <v>138</v>
      </c>
      <c r="M158" s="29" t="s">
        <v>138</v>
      </c>
      <c r="N158" s="38" t="s">
        <v>361</v>
      </c>
      <c r="O158" s="39">
        <v>44502</v>
      </c>
      <c r="P158" s="27" t="s">
        <v>362</v>
      </c>
      <c r="Q158" s="29">
        <v>600</v>
      </c>
      <c r="R158" s="28" t="s">
        <v>56</v>
      </c>
      <c r="S158" s="22" t="s">
        <v>56</v>
      </c>
      <c r="T158" s="28" t="s">
        <v>56</v>
      </c>
      <c r="U158" s="28">
        <v>0</v>
      </c>
      <c r="V158" s="28">
        <v>0</v>
      </c>
      <c r="W158" s="28">
        <v>0</v>
      </c>
      <c r="X158" s="28" t="s">
        <v>56</v>
      </c>
      <c r="Y158" s="22" t="s">
        <v>56</v>
      </c>
      <c r="Z158" s="45" t="s">
        <v>56</v>
      </c>
      <c r="AA158" s="45" t="s">
        <v>56</v>
      </c>
      <c r="AB158" s="28">
        <v>0</v>
      </c>
      <c r="AC158" s="28" t="s">
        <v>56</v>
      </c>
      <c r="AD158" s="46" t="s">
        <v>56</v>
      </c>
      <c r="AE158" s="56" t="s">
        <v>56</v>
      </c>
      <c r="AF158" s="35" t="str">
        <f>VLOOKUP(G158,[6]TIV1!L:S,8,FALSE)</f>
        <v>8276895378</v>
      </c>
      <c r="AG158" s="35" t="e">
        <f>VLOOKUP(T158,[6]TIV1!L:S,8,FALSE)</f>
        <v>#N/A</v>
      </c>
      <c r="AH158" s="35" t="e">
        <f>VLOOKUP(AC158,[6]TIV1!L:S,8,FALSE)</f>
        <v>#N/A</v>
      </c>
      <c r="AI158" s="36">
        <f>VLOOKUP(A158&amp;P158,[6]HARGA!C:D,2,0)*Q158</f>
        <v>15372000</v>
      </c>
      <c r="AJ158" s="36">
        <f>VLOOKUP(A158&amp;P158,[6]HARGA!C:D,2,0)*W158</f>
        <v>0</v>
      </c>
      <c r="AK158" s="36">
        <f>VLOOKUP(A158&amp;P158,[6]HARGA!C:D,2,0)*AB158</f>
        <v>0</v>
      </c>
      <c r="AL158" s="28" t="s">
        <v>56</v>
      </c>
      <c r="AM158" s="37"/>
      <c r="AN158" s="37"/>
      <c r="AO158" s="37"/>
      <c r="AP158" s="37"/>
      <c r="AQ158" s="37"/>
      <c r="AR158" s="37"/>
      <c r="AS158" s="37"/>
      <c r="AT158" s="37"/>
      <c r="AU158" s="37"/>
      <c r="AV158" s="37"/>
      <c r="AW158" s="37"/>
      <c r="AX158" s="37"/>
      <c r="AY158" s="37"/>
      <c r="AZ158" s="37"/>
      <c r="BA158" s="37"/>
      <c r="BB158" s="37"/>
      <c r="BC158" s="37"/>
      <c r="BD158">
        <v>1</v>
      </c>
    </row>
    <row r="159" spans="1:56" hidden="1" x14ac:dyDescent="0.25">
      <c r="A159" s="29" t="s">
        <v>51</v>
      </c>
      <c r="B159" s="57" t="s">
        <v>363</v>
      </c>
      <c r="C159" s="58" t="s">
        <v>364</v>
      </c>
      <c r="D159" s="29" t="s">
        <v>193</v>
      </c>
      <c r="E159" s="29" t="s">
        <v>365</v>
      </c>
      <c r="F159" s="29" t="s">
        <v>366</v>
      </c>
      <c r="G159" s="59">
        <v>5042248639</v>
      </c>
      <c r="H159" s="22" t="s">
        <v>56</v>
      </c>
      <c r="I159" s="29" t="s">
        <v>367</v>
      </c>
      <c r="J159" s="24">
        <v>44501</v>
      </c>
      <c r="K159" s="29">
        <v>1000</v>
      </c>
      <c r="L159" s="29" t="s">
        <v>92</v>
      </c>
      <c r="M159" s="29" t="s">
        <v>92</v>
      </c>
      <c r="N159" s="38" t="s">
        <v>368</v>
      </c>
      <c r="O159" s="39">
        <v>44502</v>
      </c>
      <c r="P159" s="27" t="s">
        <v>362</v>
      </c>
      <c r="Q159" s="29">
        <v>1000</v>
      </c>
      <c r="R159" s="28" t="s">
        <v>56</v>
      </c>
      <c r="S159" s="22" t="s">
        <v>56</v>
      </c>
      <c r="T159" s="28" t="s">
        <v>56</v>
      </c>
      <c r="U159" s="28">
        <v>0</v>
      </c>
      <c r="V159" s="28">
        <v>0</v>
      </c>
      <c r="W159" s="28">
        <v>0</v>
      </c>
      <c r="X159" s="28" t="s">
        <v>56</v>
      </c>
      <c r="Y159" s="22" t="s">
        <v>56</v>
      </c>
      <c r="Z159" s="45" t="s">
        <v>56</v>
      </c>
      <c r="AA159" s="45" t="s">
        <v>56</v>
      </c>
      <c r="AB159" s="28">
        <v>0</v>
      </c>
      <c r="AC159" s="28" t="s">
        <v>56</v>
      </c>
      <c r="AD159" s="46" t="s">
        <v>56</v>
      </c>
      <c r="AE159" s="56" t="s">
        <v>56</v>
      </c>
      <c r="AF159" s="35" t="str">
        <f>VLOOKUP(G159,[6]TIV1!L:S,8,FALSE)</f>
        <v>8276895378</v>
      </c>
      <c r="AG159" s="35" t="e">
        <f>VLOOKUP(T159,[6]TIV1!L:S,8,FALSE)</f>
        <v>#N/A</v>
      </c>
      <c r="AH159" s="35" t="e">
        <f>VLOOKUP(AC159,[6]TIV1!L:S,8,FALSE)</f>
        <v>#N/A</v>
      </c>
      <c r="AI159" s="36">
        <f>VLOOKUP(A159&amp;P159,[6]HARGA!C:D,2,0)*Q159</f>
        <v>25620000</v>
      </c>
      <c r="AJ159" s="36">
        <f>VLOOKUP(A159&amp;P159,[6]HARGA!C:D,2,0)*W159</f>
        <v>0</v>
      </c>
      <c r="AK159" s="36">
        <f>VLOOKUP(A159&amp;P159,[6]HARGA!C:D,2,0)*AB159</f>
        <v>0</v>
      </c>
      <c r="AL159" s="28" t="s">
        <v>56</v>
      </c>
      <c r="AM159" s="37"/>
      <c r="AN159" s="37"/>
      <c r="AO159" s="37"/>
      <c r="AP159" s="37"/>
      <c r="AQ159" s="37"/>
      <c r="AR159" s="37"/>
      <c r="AS159" s="37"/>
      <c r="AT159" s="37"/>
      <c r="AU159" s="37"/>
      <c r="AV159" s="37"/>
      <c r="AW159" s="37"/>
      <c r="AX159" s="37"/>
      <c r="AY159" s="37"/>
      <c r="AZ159" s="37"/>
      <c r="BA159" s="37"/>
      <c r="BB159" s="37"/>
      <c r="BC159" s="37"/>
      <c r="BD159">
        <v>1</v>
      </c>
    </row>
    <row r="160" spans="1:56" hidden="1" x14ac:dyDescent="0.25">
      <c r="A160" s="29" t="s">
        <v>51</v>
      </c>
      <c r="B160" s="57" t="s">
        <v>363</v>
      </c>
      <c r="C160" s="58" t="s">
        <v>369</v>
      </c>
      <c r="D160" s="29" t="s">
        <v>193</v>
      </c>
      <c r="E160" s="29" t="s">
        <v>365</v>
      </c>
      <c r="F160" s="29" t="s">
        <v>366</v>
      </c>
      <c r="G160" s="59">
        <v>5042248639</v>
      </c>
      <c r="H160" s="22" t="s">
        <v>56</v>
      </c>
      <c r="I160" s="29" t="s">
        <v>370</v>
      </c>
      <c r="J160" s="24">
        <v>44501</v>
      </c>
      <c r="K160" s="29">
        <v>235</v>
      </c>
      <c r="L160" s="29" t="s">
        <v>92</v>
      </c>
      <c r="M160" s="29" t="s">
        <v>92</v>
      </c>
      <c r="N160" s="38" t="s">
        <v>371</v>
      </c>
      <c r="O160" s="39">
        <v>44502</v>
      </c>
      <c r="P160" s="27" t="s">
        <v>362</v>
      </c>
      <c r="Q160" s="29">
        <v>235</v>
      </c>
      <c r="R160" s="28" t="s">
        <v>56</v>
      </c>
      <c r="S160" s="22" t="s">
        <v>56</v>
      </c>
      <c r="T160" s="28" t="s">
        <v>56</v>
      </c>
      <c r="U160" s="28">
        <v>0</v>
      </c>
      <c r="V160" s="28">
        <v>0</v>
      </c>
      <c r="W160" s="28">
        <v>0</v>
      </c>
      <c r="X160" s="28" t="s">
        <v>56</v>
      </c>
      <c r="Y160" s="22" t="s">
        <v>56</v>
      </c>
      <c r="Z160" s="45" t="s">
        <v>56</v>
      </c>
      <c r="AA160" s="45" t="s">
        <v>56</v>
      </c>
      <c r="AB160" s="28">
        <v>0</v>
      </c>
      <c r="AC160" s="28" t="s">
        <v>56</v>
      </c>
      <c r="AD160" s="46" t="s">
        <v>56</v>
      </c>
      <c r="AE160" s="56" t="s">
        <v>56</v>
      </c>
      <c r="AF160" s="35" t="str">
        <f>VLOOKUP(G160,[6]TIV1!L:S,8,FALSE)</f>
        <v>8276895378</v>
      </c>
      <c r="AG160" s="35" t="e">
        <f>VLOOKUP(T160,[6]TIV1!L:S,8,FALSE)</f>
        <v>#N/A</v>
      </c>
      <c r="AH160" s="35" t="e">
        <f>VLOOKUP(AC160,[6]TIV1!L:S,8,FALSE)</f>
        <v>#N/A</v>
      </c>
      <c r="AI160" s="36">
        <f>VLOOKUP(A160&amp;P160,[6]HARGA!C:D,2,0)*Q160</f>
        <v>6020700</v>
      </c>
      <c r="AJ160" s="36">
        <f>VLOOKUP(A160&amp;P160,[6]HARGA!C:D,2,0)*W160</f>
        <v>0</v>
      </c>
      <c r="AK160" s="36">
        <f>VLOOKUP(A160&amp;P160,[6]HARGA!C:D,2,0)*AB160</f>
        <v>0</v>
      </c>
      <c r="AL160" s="28" t="s">
        <v>56</v>
      </c>
      <c r="AM160" s="37"/>
      <c r="AN160" s="37"/>
      <c r="AO160" s="37"/>
      <c r="AP160" s="37"/>
      <c r="AQ160" s="37"/>
      <c r="AR160" s="37"/>
      <c r="AS160" s="37"/>
      <c r="AT160" s="37"/>
      <c r="AU160" s="37"/>
      <c r="AV160" s="37"/>
      <c r="AW160" s="37"/>
      <c r="AX160" s="37"/>
      <c r="AY160" s="37"/>
      <c r="AZ160" s="37"/>
      <c r="BA160" s="37"/>
      <c r="BB160" s="37"/>
      <c r="BC160" s="37"/>
      <c r="BD160">
        <v>1</v>
      </c>
    </row>
    <row r="161" spans="1:56" hidden="1" x14ac:dyDescent="0.25">
      <c r="A161" s="29" t="s">
        <v>66</v>
      </c>
      <c r="B161" s="57" t="s">
        <v>351</v>
      </c>
      <c r="C161" s="58" t="s">
        <v>372</v>
      </c>
      <c r="D161" s="29" t="s">
        <v>193</v>
      </c>
      <c r="E161" s="29" t="s">
        <v>373</v>
      </c>
      <c r="F161" s="29" t="s">
        <v>374</v>
      </c>
      <c r="G161" s="61">
        <v>5042251198</v>
      </c>
      <c r="H161" s="22" t="s">
        <v>56</v>
      </c>
      <c r="I161" s="29" t="s">
        <v>375</v>
      </c>
      <c r="J161" s="24">
        <v>44501</v>
      </c>
      <c r="K161" s="29">
        <v>1440</v>
      </c>
      <c r="L161" s="29" t="s">
        <v>110</v>
      </c>
      <c r="M161" s="29" t="s">
        <v>110</v>
      </c>
      <c r="N161" s="38" t="s">
        <v>376</v>
      </c>
      <c r="O161" s="39">
        <v>44502</v>
      </c>
      <c r="P161" s="27" t="s">
        <v>377</v>
      </c>
      <c r="Q161" s="29">
        <v>1440</v>
      </c>
      <c r="R161" s="28" t="s">
        <v>56</v>
      </c>
      <c r="S161" s="22" t="s">
        <v>56</v>
      </c>
      <c r="T161" s="28" t="s">
        <v>56</v>
      </c>
      <c r="U161" s="28">
        <v>0</v>
      </c>
      <c r="V161" s="28">
        <v>0</v>
      </c>
      <c r="W161" s="28">
        <v>0</v>
      </c>
      <c r="X161" s="28" t="s">
        <v>56</v>
      </c>
      <c r="Y161" s="22" t="s">
        <v>56</v>
      </c>
      <c r="Z161" s="45" t="s">
        <v>56</v>
      </c>
      <c r="AA161" s="45" t="s">
        <v>56</v>
      </c>
      <c r="AB161" s="28">
        <v>0</v>
      </c>
      <c r="AC161" s="28" t="s">
        <v>56</v>
      </c>
      <c r="AD161" s="46" t="s">
        <v>56</v>
      </c>
      <c r="AE161" s="56" t="s">
        <v>56</v>
      </c>
      <c r="AF161" s="35" t="str">
        <f>VLOOKUP(G161,[6]TIV1!L:S,8,FALSE)</f>
        <v>8276895966</v>
      </c>
      <c r="AG161" s="35" t="e">
        <f>VLOOKUP(T161,[6]TIV1!L:S,8,FALSE)</f>
        <v>#N/A</v>
      </c>
      <c r="AH161" s="35" t="e">
        <f>VLOOKUP(AC161,[6]TIV1!L:S,8,FALSE)</f>
        <v>#N/A</v>
      </c>
      <c r="AI161" s="36">
        <f>VLOOKUP(A161&amp;P161,[6]HARGA!C:D,2,0)*Q161</f>
        <v>10713600</v>
      </c>
      <c r="AJ161" s="36">
        <f>VLOOKUP(A161&amp;P161,[6]HARGA!C:D,2,0)*W161</f>
        <v>0</v>
      </c>
      <c r="AK161" s="36">
        <f>VLOOKUP(A161&amp;P161,[6]HARGA!C:D,2,0)*AB161</f>
        <v>0</v>
      </c>
      <c r="AL161" s="28" t="s">
        <v>56</v>
      </c>
      <c r="AM161" s="37"/>
      <c r="AN161" s="37"/>
      <c r="AO161" s="37"/>
      <c r="AP161" s="37"/>
      <c r="AQ161" s="37"/>
      <c r="AR161" s="37"/>
      <c r="AS161" s="37"/>
      <c r="AT161" s="37"/>
      <c r="AU161" s="37"/>
      <c r="AV161" s="37"/>
      <c r="AW161" s="37"/>
      <c r="AX161" s="37"/>
      <c r="AY161" s="37"/>
      <c r="AZ161" s="37"/>
      <c r="BA161" s="37"/>
      <c r="BB161" s="37"/>
      <c r="BC161" s="37"/>
      <c r="BD161">
        <v>1</v>
      </c>
    </row>
    <row r="162" spans="1:56" hidden="1" x14ac:dyDescent="0.25">
      <c r="A162" s="29" t="s">
        <v>66</v>
      </c>
      <c r="B162" s="57" t="s">
        <v>351</v>
      </c>
      <c r="C162" s="58" t="s">
        <v>372</v>
      </c>
      <c r="D162" s="29" t="s">
        <v>193</v>
      </c>
      <c r="E162" s="29" t="s">
        <v>373</v>
      </c>
      <c r="F162" s="29" t="s">
        <v>374</v>
      </c>
      <c r="G162" s="61">
        <v>5042251198</v>
      </c>
      <c r="H162" s="22" t="s">
        <v>56</v>
      </c>
      <c r="I162" s="29" t="s">
        <v>375</v>
      </c>
      <c r="J162" s="24">
        <v>44501</v>
      </c>
      <c r="K162" s="29">
        <v>1440</v>
      </c>
      <c r="L162" s="29" t="s">
        <v>110</v>
      </c>
      <c r="M162" s="29" t="s">
        <v>110</v>
      </c>
      <c r="N162" s="38" t="s">
        <v>376</v>
      </c>
      <c r="O162" s="39">
        <v>44502</v>
      </c>
      <c r="P162" s="27" t="s">
        <v>378</v>
      </c>
      <c r="Q162" s="29">
        <v>1440</v>
      </c>
      <c r="R162" s="28" t="s">
        <v>56</v>
      </c>
      <c r="S162" s="22" t="s">
        <v>56</v>
      </c>
      <c r="T162" s="28" t="s">
        <v>56</v>
      </c>
      <c r="U162" s="28">
        <v>0</v>
      </c>
      <c r="V162" s="28">
        <v>0</v>
      </c>
      <c r="W162" s="28">
        <v>0</v>
      </c>
      <c r="X162" s="28" t="s">
        <v>56</v>
      </c>
      <c r="Y162" s="22" t="s">
        <v>56</v>
      </c>
      <c r="Z162" s="45" t="s">
        <v>56</v>
      </c>
      <c r="AA162" s="45" t="s">
        <v>56</v>
      </c>
      <c r="AB162" s="28">
        <v>0</v>
      </c>
      <c r="AC162" s="28" t="s">
        <v>56</v>
      </c>
      <c r="AD162" s="46" t="s">
        <v>56</v>
      </c>
      <c r="AE162" s="56" t="s">
        <v>56</v>
      </c>
      <c r="AF162" s="35" t="str">
        <f>VLOOKUP(G162,[6]TIV1!L:S,8,FALSE)</f>
        <v>8276895966</v>
      </c>
      <c r="AG162" s="35" t="e">
        <f>VLOOKUP(T162,[6]TIV1!L:S,8,FALSE)</f>
        <v>#N/A</v>
      </c>
      <c r="AH162" s="35" t="e">
        <f>VLOOKUP(AC162,[6]TIV1!L:S,8,FALSE)</f>
        <v>#N/A</v>
      </c>
      <c r="AI162" s="36">
        <f>VLOOKUP(A162&amp;P162,[6]HARGA!C:D,2,0)*Q162</f>
        <v>43200000</v>
      </c>
      <c r="AJ162" s="36">
        <f>VLOOKUP(A162&amp;P162,[6]HARGA!C:D,2,0)*W162</f>
        <v>0</v>
      </c>
      <c r="AK162" s="36">
        <f>VLOOKUP(A162&amp;P162,[6]HARGA!C:D,2,0)*AB162</f>
        <v>0</v>
      </c>
      <c r="AL162" s="28" t="s">
        <v>56</v>
      </c>
      <c r="AM162" s="37"/>
      <c r="AN162" s="37"/>
      <c r="AO162" s="37"/>
      <c r="AP162" s="37"/>
      <c r="AQ162" s="37"/>
      <c r="AR162" s="37"/>
      <c r="AS162" s="37"/>
      <c r="AT162" s="37"/>
      <c r="AU162" s="37"/>
      <c r="AV162" s="37"/>
      <c r="AW162" s="37"/>
      <c r="AX162" s="37"/>
      <c r="AY162" s="37"/>
      <c r="AZ162" s="37"/>
      <c r="BA162" s="37"/>
      <c r="BB162" s="37"/>
      <c r="BC162" s="37"/>
      <c r="BD162">
        <v>1</v>
      </c>
    </row>
    <row r="163" spans="1:56" hidden="1" x14ac:dyDescent="0.25">
      <c r="A163" s="29" t="s">
        <v>66</v>
      </c>
      <c r="B163" s="57" t="s">
        <v>351</v>
      </c>
      <c r="C163" s="58" t="s">
        <v>379</v>
      </c>
      <c r="D163" s="29" t="s">
        <v>193</v>
      </c>
      <c r="E163" s="29" t="s">
        <v>373</v>
      </c>
      <c r="F163" s="29" t="s">
        <v>374</v>
      </c>
      <c r="G163" s="61">
        <v>5042251198</v>
      </c>
      <c r="H163" s="22" t="s">
        <v>56</v>
      </c>
      <c r="I163" s="29" t="s">
        <v>375</v>
      </c>
      <c r="J163" s="24">
        <v>44501</v>
      </c>
      <c r="K163" s="29">
        <v>0</v>
      </c>
      <c r="L163" s="29" t="s">
        <v>56</v>
      </c>
      <c r="M163" s="29" t="s">
        <v>56</v>
      </c>
      <c r="N163" s="29" t="s">
        <v>56</v>
      </c>
      <c r="O163" s="29" t="s">
        <v>56</v>
      </c>
      <c r="P163" s="27" t="s">
        <v>377</v>
      </c>
      <c r="Q163" s="29">
        <v>0</v>
      </c>
      <c r="R163" s="58" t="s">
        <v>372</v>
      </c>
      <c r="S163" s="22" t="s">
        <v>56</v>
      </c>
      <c r="T163" s="62">
        <v>6008146364</v>
      </c>
      <c r="U163" s="28">
        <v>18</v>
      </c>
      <c r="V163" s="28">
        <v>0</v>
      </c>
      <c r="W163" s="28">
        <v>18</v>
      </c>
      <c r="X163" s="29" t="s">
        <v>110</v>
      </c>
      <c r="Y163" s="22" t="s">
        <v>56</v>
      </c>
      <c r="Z163" s="63" t="s">
        <v>380</v>
      </c>
      <c r="AA163" s="64">
        <v>44502</v>
      </c>
      <c r="AB163" s="28">
        <v>0</v>
      </c>
      <c r="AC163" s="62">
        <v>5042287314</v>
      </c>
      <c r="AD163" s="30" t="s">
        <v>381</v>
      </c>
      <c r="AE163" s="31">
        <v>44504</v>
      </c>
      <c r="AF163" s="35" t="str">
        <f>VLOOKUP(G163,[6]TIV1!L:S,8,FALSE)</f>
        <v>8276895966</v>
      </c>
      <c r="AG163" s="35" t="str">
        <f>VLOOKUP(T163,[6]TIV1!L:S,8,FALSE)</f>
        <v>2050350313</v>
      </c>
      <c r="AH163" s="35" t="str">
        <f>VLOOKUP(AC163,[6]TIV1!L:S,8,FALSE)</f>
        <v>8276895965</v>
      </c>
      <c r="AI163" s="36">
        <f>VLOOKUP(A163&amp;P163,[6]HARGA!C:D,2,0)*Q163</f>
        <v>0</v>
      </c>
      <c r="AJ163" s="36">
        <f>VLOOKUP(A163&amp;P163,[6]HARGA!C:D,2,0)*W163</f>
        <v>133920</v>
      </c>
      <c r="AK163" s="36">
        <f>VLOOKUP(A163&amp;P163,[6]HARGA!C:D,2,0)*AB163</f>
        <v>0</v>
      </c>
      <c r="AL163" s="65"/>
      <c r="AM163" s="37"/>
      <c r="AN163" s="37"/>
      <c r="AO163" s="37"/>
      <c r="AP163" s="37"/>
      <c r="AQ163" s="37"/>
      <c r="AR163" s="37"/>
      <c r="AS163" s="37"/>
      <c r="AT163" s="37"/>
      <c r="AU163" s="37"/>
      <c r="AV163" s="37"/>
      <c r="AW163" s="37"/>
      <c r="AX163" s="37"/>
      <c r="AY163" s="37"/>
      <c r="AZ163" s="37"/>
      <c r="BA163" s="37"/>
      <c r="BB163" s="37"/>
      <c r="BC163" s="37"/>
      <c r="BD163">
        <v>1</v>
      </c>
    </row>
    <row r="164" spans="1:56" hidden="1" x14ac:dyDescent="0.25">
      <c r="A164" s="29" t="s">
        <v>66</v>
      </c>
      <c r="B164" s="57" t="s">
        <v>351</v>
      </c>
      <c r="C164" s="58" t="s">
        <v>379</v>
      </c>
      <c r="D164" s="29" t="s">
        <v>193</v>
      </c>
      <c r="E164" s="29" t="s">
        <v>373</v>
      </c>
      <c r="F164" s="29" t="s">
        <v>374</v>
      </c>
      <c r="G164" s="61">
        <v>5042251198</v>
      </c>
      <c r="H164" s="22" t="s">
        <v>56</v>
      </c>
      <c r="I164" s="29" t="s">
        <v>375</v>
      </c>
      <c r="J164" s="24">
        <v>44501</v>
      </c>
      <c r="K164" s="29">
        <v>0</v>
      </c>
      <c r="L164" s="29" t="s">
        <v>56</v>
      </c>
      <c r="M164" s="29" t="s">
        <v>56</v>
      </c>
      <c r="N164" s="29" t="s">
        <v>56</v>
      </c>
      <c r="O164" s="29" t="s">
        <v>56</v>
      </c>
      <c r="P164" s="27" t="s">
        <v>378</v>
      </c>
      <c r="Q164" s="29">
        <v>0</v>
      </c>
      <c r="R164" s="58" t="s">
        <v>372</v>
      </c>
      <c r="S164" s="22" t="s">
        <v>56</v>
      </c>
      <c r="T164" s="62">
        <v>6008146364</v>
      </c>
      <c r="U164" s="28">
        <v>1440</v>
      </c>
      <c r="V164" s="28">
        <v>0</v>
      </c>
      <c r="W164" s="28">
        <v>1440</v>
      </c>
      <c r="X164" s="29" t="s">
        <v>110</v>
      </c>
      <c r="Y164" s="22" t="s">
        <v>56</v>
      </c>
      <c r="Z164" s="63" t="s">
        <v>380</v>
      </c>
      <c r="AA164" s="64">
        <v>44502</v>
      </c>
      <c r="AB164" s="28">
        <v>69</v>
      </c>
      <c r="AC164" s="62">
        <v>5042287314</v>
      </c>
      <c r="AD164" s="30" t="s">
        <v>381</v>
      </c>
      <c r="AE164" s="31">
        <v>44504</v>
      </c>
      <c r="AF164" s="35" t="str">
        <f>VLOOKUP(G164,[6]TIV1!L:S,8,FALSE)</f>
        <v>8276895966</v>
      </c>
      <c r="AG164" s="35" t="str">
        <f>VLOOKUP(T164,[6]TIV1!L:S,8,FALSE)</f>
        <v>2050350313</v>
      </c>
      <c r="AH164" s="35" t="str">
        <f>VLOOKUP(AC164,[6]TIV1!L:S,8,FALSE)</f>
        <v>8276895965</v>
      </c>
      <c r="AI164" s="36">
        <f>VLOOKUP(A164&amp;P164,[6]HARGA!C:D,2,0)*Q164</f>
        <v>0</v>
      </c>
      <c r="AJ164" s="36">
        <f>VLOOKUP(A164&amp;P164,[6]HARGA!C:D,2,0)*W164</f>
        <v>43200000</v>
      </c>
      <c r="AK164" s="36">
        <f>VLOOKUP(A164&amp;P164,[6]HARGA!C:D,2,0)*AB164</f>
        <v>2070000</v>
      </c>
      <c r="AL164" s="65"/>
      <c r="AM164" s="37"/>
      <c r="AN164" s="37"/>
      <c r="AO164" s="37"/>
      <c r="AP164" s="37"/>
      <c r="AQ164" s="37"/>
      <c r="AR164" s="37"/>
      <c r="AS164" s="37"/>
      <c r="AT164" s="37"/>
      <c r="AU164" s="37"/>
      <c r="AV164" s="37"/>
      <c r="AW164" s="37"/>
      <c r="AX164" s="37"/>
      <c r="AY164" s="37"/>
      <c r="AZ164" s="37"/>
      <c r="BA164" s="37"/>
      <c r="BB164" s="37"/>
      <c r="BC164" s="37"/>
      <c r="BD164">
        <v>1</v>
      </c>
    </row>
    <row r="165" spans="1:56" hidden="1" x14ac:dyDescent="0.25">
      <c r="A165" s="29" t="s">
        <v>66</v>
      </c>
      <c r="B165" s="57" t="s">
        <v>351</v>
      </c>
      <c r="C165" s="58" t="s">
        <v>382</v>
      </c>
      <c r="D165" s="29" t="s">
        <v>193</v>
      </c>
      <c r="E165" s="29" t="s">
        <v>373</v>
      </c>
      <c r="F165" s="29" t="s">
        <v>374</v>
      </c>
      <c r="G165" s="22" t="s">
        <v>56</v>
      </c>
      <c r="H165" s="22" t="s">
        <v>56</v>
      </c>
      <c r="I165" s="22" t="s">
        <v>56</v>
      </c>
      <c r="J165" s="24">
        <v>44501</v>
      </c>
      <c r="K165" s="29">
        <v>0</v>
      </c>
      <c r="L165" s="29" t="s">
        <v>56</v>
      </c>
      <c r="M165" s="29" t="s">
        <v>56</v>
      </c>
      <c r="N165" s="29" t="s">
        <v>56</v>
      </c>
      <c r="O165" s="29" t="s">
        <v>56</v>
      </c>
      <c r="P165" s="27" t="s">
        <v>377</v>
      </c>
      <c r="Q165" s="29">
        <v>0</v>
      </c>
      <c r="R165" s="58">
        <v>21102201379</v>
      </c>
      <c r="S165" s="22" t="s">
        <v>56</v>
      </c>
      <c r="T165" s="62">
        <v>6008138924</v>
      </c>
      <c r="U165" s="28">
        <v>0</v>
      </c>
      <c r="V165" s="28">
        <v>0</v>
      </c>
      <c r="W165" s="28">
        <v>0</v>
      </c>
      <c r="X165" s="29" t="s">
        <v>72</v>
      </c>
      <c r="Y165" s="22" t="s">
        <v>56</v>
      </c>
      <c r="Z165" s="30" t="s">
        <v>383</v>
      </c>
      <c r="AA165" s="31">
        <v>44501</v>
      </c>
      <c r="AB165" s="28">
        <v>0</v>
      </c>
      <c r="AC165" s="62">
        <v>5042253644</v>
      </c>
      <c r="AD165" s="30" t="s">
        <v>384</v>
      </c>
      <c r="AE165" s="31">
        <v>44506</v>
      </c>
      <c r="AF165" s="35" t="e">
        <f>VLOOKUP(G165,[6]TIV1!L:S,8,FALSE)</f>
        <v>#N/A</v>
      </c>
      <c r="AG165" s="35" t="str">
        <f>VLOOKUP(T165,[6]TIV1!L:S,8,FALSE)</f>
        <v>2050350312</v>
      </c>
      <c r="AH165" s="35" t="str">
        <f>VLOOKUP(AC165,[6]TIV1!L:S,8,FALSE)</f>
        <v>8276895965</v>
      </c>
      <c r="AI165" s="36">
        <f>VLOOKUP(A165&amp;P165,[6]HARGA!C:D,2,0)*Q165</f>
        <v>0</v>
      </c>
      <c r="AJ165" s="36">
        <f>VLOOKUP(A165&amp;P165,[6]HARGA!C:D,2,0)*W165</f>
        <v>0</v>
      </c>
      <c r="AK165" s="36">
        <f>VLOOKUP(A165&amp;P165,[6]HARGA!C:D,2,0)*AB165</f>
        <v>0</v>
      </c>
      <c r="AL165" s="41" t="s">
        <v>385</v>
      </c>
      <c r="AM165" s="37"/>
      <c r="AN165" s="37"/>
      <c r="AO165" s="37"/>
      <c r="AP165" s="37"/>
      <c r="AQ165" s="37"/>
      <c r="AR165" s="37"/>
      <c r="AS165" s="37"/>
      <c r="AT165" s="37"/>
      <c r="AU165" s="37"/>
      <c r="AV165" s="37"/>
      <c r="AW165" s="37"/>
      <c r="AX165" s="37"/>
      <c r="AY165" s="37"/>
      <c r="AZ165" s="37"/>
      <c r="BA165" s="37"/>
      <c r="BB165" s="37"/>
      <c r="BC165" s="37"/>
      <c r="BD165">
        <v>1</v>
      </c>
    </row>
    <row r="166" spans="1:56" hidden="1" x14ac:dyDescent="0.25">
      <c r="A166" s="29" t="s">
        <v>66</v>
      </c>
      <c r="B166" s="57" t="s">
        <v>351</v>
      </c>
      <c r="C166" s="58" t="s">
        <v>382</v>
      </c>
      <c r="D166" s="29" t="s">
        <v>193</v>
      </c>
      <c r="E166" s="29" t="s">
        <v>373</v>
      </c>
      <c r="F166" s="29" t="s">
        <v>374</v>
      </c>
      <c r="G166" s="22" t="s">
        <v>56</v>
      </c>
      <c r="H166" s="22" t="s">
        <v>56</v>
      </c>
      <c r="I166" s="22" t="s">
        <v>56</v>
      </c>
      <c r="J166" s="24">
        <v>44501</v>
      </c>
      <c r="K166" s="29">
        <v>0</v>
      </c>
      <c r="L166" s="29" t="s">
        <v>56</v>
      </c>
      <c r="M166" s="29" t="s">
        <v>56</v>
      </c>
      <c r="N166" s="29" t="s">
        <v>56</v>
      </c>
      <c r="O166" s="29" t="s">
        <v>56</v>
      </c>
      <c r="P166" s="27" t="s">
        <v>378</v>
      </c>
      <c r="Q166" s="29">
        <v>0</v>
      </c>
      <c r="R166" s="58">
        <v>21102201379</v>
      </c>
      <c r="S166" s="22" t="s">
        <v>56</v>
      </c>
      <c r="T166" s="62">
        <v>6008138924</v>
      </c>
      <c r="U166" s="28">
        <v>1440</v>
      </c>
      <c r="V166" s="28">
        <v>0</v>
      </c>
      <c r="W166" s="28">
        <v>1440</v>
      </c>
      <c r="X166" s="29" t="s">
        <v>72</v>
      </c>
      <c r="Y166" s="22" t="s">
        <v>56</v>
      </c>
      <c r="Z166" s="30" t="s">
        <v>383</v>
      </c>
      <c r="AA166" s="31">
        <v>44501</v>
      </c>
      <c r="AB166" s="28">
        <v>75</v>
      </c>
      <c r="AC166" s="62">
        <v>5042253644</v>
      </c>
      <c r="AD166" s="30" t="s">
        <v>384</v>
      </c>
      <c r="AE166" s="31">
        <v>44506</v>
      </c>
      <c r="AF166" s="35" t="e">
        <f>VLOOKUP(G166,[6]TIV1!L:S,8,FALSE)</f>
        <v>#N/A</v>
      </c>
      <c r="AG166" s="35" t="str">
        <f>VLOOKUP(T166,[6]TIV1!L:S,8,FALSE)</f>
        <v>2050350312</v>
      </c>
      <c r="AH166" s="35" t="str">
        <f>VLOOKUP(AC166,[6]TIV1!L:S,8,FALSE)</f>
        <v>8276895965</v>
      </c>
      <c r="AI166" s="36">
        <f>VLOOKUP(A166&amp;P166,[6]HARGA!C:D,2,0)*Q166</f>
        <v>0</v>
      </c>
      <c r="AJ166" s="36">
        <f>VLOOKUP(A166&amp;P166,[6]HARGA!C:D,2,0)*W166</f>
        <v>43200000</v>
      </c>
      <c r="AK166" s="36">
        <f>VLOOKUP(A166&amp;P166,[6]HARGA!C:D,2,0)*AB166</f>
        <v>2250000</v>
      </c>
      <c r="AL166" s="41" t="s">
        <v>385</v>
      </c>
      <c r="AM166" s="37"/>
      <c r="AN166" s="37"/>
      <c r="AO166" s="37"/>
      <c r="AP166" s="37"/>
      <c r="AQ166" s="37"/>
      <c r="AR166" s="37"/>
      <c r="AS166" s="37"/>
      <c r="AT166" s="37"/>
      <c r="AU166" s="37"/>
      <c r="AV166" s="37"/>
      <c r="AW166" s="37"/>
      <c r="AX166" s="37"/>
      <c r="AY166" s="37"/>
      <c r="AZ166" s="37"/>
      <c r="BA166" s="37"/>
      <c r="BB166" s="37"/>
      <c r="BC166" s="37"/>
      <c r="BD166">
        <v>1</v>
      </c>
    </row>
    <row r="167" spans="1:56" hidden="1" x14ac:dyDescent="0.25">
      <c r="A167" s="29" t="s">
        <v>66</v>
      </c>
      <c r="B167" s="57" t="s">
        <v>363</v>
      </c>
      <c r="C167" s="58">
        <v>905721450005</v>
      </c>
      <c r="D167" s="29" t="s">
        <v>386</v>
      </c>
      <c r="E167" s="29" t="s">
        <v>387</v>
      </c>
      <c r="F167" s="29" t="s">
        <v>388</v>
      </c>
      <c r="G167" s="59">
        <v>5042253681</v>
      </c>
      <c r="H167" s="22" t="s">
        <v>56</v>
      </c>
      <c r="I167" s="29" t="s">
        <v>389</v>
      </c>
      <c r="J167" s="24">
        <v>44501</v>
      </c>
      <c r="K167" s="29">
        <v>1300</v>
      </c>
      <c r="L167" s="29" t="s">
        <v>110</v>
      </c>
      <c r="M167" s="29" t="s">
        <v>110</v>
      </c>
      <c r="N167" s="38" t="s">
        <v>390</v>
      </c>
      <c r="O167" s="39">
        <v>44501</v>
      </c>
      <c r="P167" s="27" t="s">
        <v>377</v>
      </c>
      <c r="Q167" s="29">
        <v>1300</v>
      </c>
      <c r="R167" s="28" t="s">
        <v>56</v>
      </c>
      <c r="S167" s="22" t="s">
        <v>56</v>
      </c>
      <c r="T167" s="28" t="s">
        <v>56</v>
      </c>
      <c r="U167" s="28">
        <v>0</v>
      </c>
      <c r="V167" s="28">
        <v>0</v>
      </c>
      <c r="W167" s="28">
        <v>0</v>
      </c>
      <c r="X167" s="28" t="s">
        <v>56</v>
      </c>
      <c r="Y167" s="22" t="s">
        <v>56</v>
      </c>
      <c r="Z167" s="45" t="s">
        <v>56</v>
      </c>
      <c r="AA167" s="45" t="s">
        <v>56</v>
      </c>
      <c r="AB167" s="28">
        <v>0</v>
      </c>
      <c r="AC167" s="28" t="s">
        <v>56</v>
      </c>
      <c r="AD167" s="46" t="s">
        <v>56</v>
      </c>
      <c r="AE167" s="56" t="s">
        <v>56</v>
      </c>
      <c r="AF167" s="35" t="str">
        <f>VLOOKUP(G167,[6]TIV1!L:S,8,FALSE)</f>
        <v>8276895966</v>
      </c>
      <c r="AG167" s="35" t="e">
        <f>VLOOKUP(T167,[6]TIV1!L:S,8,FALSE)</f>
        <v>#N/A</v>
      </c>
      <c r="AH167" s="35" t="e">
        <f>VLOOKUP(AC167,[6]TIV1!L:S,8,FALSE)</f>
        <v>#N/A</v>
      </c>
      <c r="AI167" s="36">
        <f>VLOOKUP(A167&amp;P167,[6]HARGA!C:D,2,0)*Q167</f>
        <v>9672000</v>
      </c>
      <c r="AJ167" s="36">
        <f>VLOOKUP(A167&amp;P167,[6]HARGA!C:D,2,0)*W167</f>
        <v>0</v>
      </c>
      <c r="AK167" s="36">
        <f>VLOOKUP(A167&amp;P167,[6]HARGA!C:D,2,0)*AB167</f>
        <v>0</v>
      </c>
      <c r="AL167" s="28" t="s">
        <v>56</v>
      </c>
      <c r="AM167" s="37"/>
      <c r="AN167" s="37"/>
      <c r="AO167" s="37"/>
      <c r="AP167" s="37"/>
      <c r="AQ167" s="37"/>
      <c r="AR167" s="37"/>
      <c r="AS167" s="37"/>
      <c r="AT167" s="37"/>
      <c r="AU167" s="37"/>
      <c r="AV167" s="37"/>
      <c r="AW167" s="37"/>
      <c r="AX167" s="37"/>
      <c r="AY167" s="37"/>
      <c r="AZ167" s="37"/>
      <c r="BA167" s="37"/>
      <c r="BB167" s="37"/>
      <c r="BC167" s="37"/>
      <c r="BD167">
        <v>1</v>
      </c>
    </row>
    <row r="168" spans="1:56" hidden="1" x14ac:dyDescent="0.25">
      <c r="A168" s="29" t="s">
        <v>66</v>
      </c>
      <c r="B168" s="57" t="s">
        <v>363</v>
      </c>
      <c r="C168" s="58">
        <v>905721450005</v>
      </c>
      <c r="D168" s="29" t="s">
        <v>386</v>
      </c>
      <c r="E168" s="29" t="s">
        <v>387</v>
      </c>
      <c r="F168" s="29" t="s">
        <v>388</v>
      </c>
      <c r="G168" s="59">
        <v>5042253681</v>
      </c>
      <c r="H168" s="22" t="s">
        <v>56</v>
      </c>
      <c r="I168" s="29" t="s">
        <v>389</v>
      </c>
      <c r="J168" s="24">
        <v>44501</v>
      </c>
      <c r="K168" s="29">
        <v>1300</v>
      </c>
      <c r="L168" s="29" t="s">
        <v>110</v>
      </c>
      <c r="M168" s="29" t="s">
        <v>110</v>
      </c>
      <c r="N168" s="38" t="s">
        <v>390</v>
      </c>
      <c r="O168" s="39">
        <v>44501</v>
      </c>
      <c r="P168" s="27" t="s">
        <v>378</v>
      </c>
      <c r="Q168" s="29">
        <v>1300</v>
      </c>
      <c r="R168" s="28" t="s">
        <v>56</v>
      </c>
      <c r="S168" s="22" t="s">
        <v>56</v>
      </c>
      <c r="T168" s="28" t="s">
        <v>56</v>
      </c>
      <c r="U168" s="28">
        <v>0</v>
      </c>
      <c r="V168" s="28">
        <v>0</v>
      </c>
      <c r="W168" s="28">
        <v>0</v>
      </c>
      <c r="X168" s="28" t="s">
        <v>56</v>
      </c>
      <c r="Y168" s="22" t="s">
        <v>56</v>
      </c>
      <c r="Z168" s="45" t="s">
        <v>56</v>
      </c>
      <c r="AA168" s="45" t="s">
        <v>56</v>
      </c>
      <c r="AB168" s="28">
        <v>0</v>
      </c>
      <c r="AC168" s="28" t="s">
        <v>56</v>
      </c>
      <c r="AD168" s="46" t="s">
        <v>56</v>
      </c>
      <c r="AE168" s="56" t="s">
        <v>56</v>
      </c>
      <c r="AF168" s="35" t="str">
        <f>VLOOKUP(G168,[6]TIV1!L:S,8,FALSE)</f>
        <v>8276895966</v>
      </c>
      <c r="AG168" s="35" t="e">
        <f>VLOOKUP(T168,[6]TIV1!L:S,8,FALSE)</f>
        <v>#N/A</v>
      </c>
      <c r="AH168" s="35" t="e">
        <f>VLOOKUP(AC168,[6]TIV1!L:S,8,FALSE)</f>
        <v>#N/A</v>
      </c>
      <c r="AI168" s="36">
        <f>VLOOKUP(A168&amp;P168,[6]HARGA!C:D,2,0)*Q168</f>
        <v>39000000</v>
      </c>
      <c r="AJ168" s="36">
        <f>VLOOKUP(A168&amp;P168,[6]HARGA!C:D,2,0)*W168</f>
        <v>0</v>
      </c>
      <c r="AK168" s="36">
        <f>VLOOKUP(A168&amp;P168,[6]HARGA!C:D,2,0)*AB168</f>
        <v>0</v>
      </c>
      <c r="AL168" s="28" t="s">
        <v>56</v>
      </c>
      <c r="AM168" s="37"/>
      <c r="AN168" s="37"/>
      <c r="AO168" s="37"/>
      <c r="AP168" s="37"/>
      <c r="AQ168" s="37"/>
      <c r="AR168" s="37"/>
      <c r="AS168" s="37"/>
      <c r="AT168" s="37"/>
      <c r="AU168" s="37"/>
      <c r="AV168" s="37"/>
      <c r="AW168" s="37"/>
      <c r="AX168" s="37"/>
      <c r="AY168" s="37"/>
      <c r="AZ168" s="37"/>
      <c r="BA168" s="37"/>
      <c r="BB168" s="37"/>
      <c r="BC168" s="37"/>
      <c r="BD168">
        <v>1</v>
      </c>
    </row>
    <row r="169" spans="1:56" hidden="1" x14ac:dyDescent="0.25">
      <c r="A169" s="29" t="s">
        <v>66</v>
      </c>
      <c r="B169" s="57" t="s">
        <v>363</v>
      </c>
      <c r="C169" s="58" t="s">
        <v>391</v>
      </c>
      <c r="D169" s="29" t="s">
        <v>386</v>
      </c>
      <c r="E169" s="29" t="s">
        <v>387</v>
      </c>
      <c r="F169" s="29" t="s">
        <v>388</v>
      </c>
      <c r="G169" s="59">
        <v>5042253681</v>
      </c>
      <c r="H169" s="22" t="s">
        <v>56</v>
      </c>
      <c r="I169" s="29" t="s">
        <v>389</v>
      </c>
      <c r="J169" s="24">
        <v>44501</v>
      </c>
      <c r="K169" s="29">
        <v>0</v>
      </c>
      <c r="L169" s="29" t="s">
        <v>56</v>
      </c>
      <c r="M169" s="29" t="s">
        <v>56</v>
      </c>
      <c r="N169" s="29" t="s">
        <v>56</v>
      </c>
      <c r="O169" s="29" t="s">
        <v>56</v>
      </c>
      <c r="P169" s="27" t="s">
        <v>377</v>
      </c>
      <c r="Q169" s="29">
        <v>0</v>
      </c>
      <c r="R169" s="58">
        <v>905721450005</v>
      </c>
      <c r="S169" s="22" t="s">
        <v>56</v>
      </c>
      <c r="T169" s="62">
        <v>6008141327</v>
      </c>
      <c r="U169" s="28">
        <v>3</v>
      </c>
      <c r="V169" s="28">
        <v>0</v>
      </c>
      <c r="W169" s="28">
        <v>3</v>
      </c>
      <c r="X169" s="29" t="s">
        <v>110</v>
      </c>
      <c r="Y169" s="22" t="s">
        <v>56</v>
      </c>
      <c r="Z169" s="63" t="s">
        <v>392</v>
      </c>
      <c r="AA169" s="64">
        <v>44501</v>
      </c>
      <c r="AB169" s="28">
        <v>0</v>
      </c>
      <c r="AC169" s="28" t="s">
        <v>56</v>
      </c>
      <c r="AD169" s="46" t="s">
        <v>56</v>
      </c>
      <c r="AE169" s="56" t="s">
        <v>56</v>
      </c>
      <c r="AF169" s="35" t="str">
        <f>VLOOKUP(G169,[6]TIV1!L:S,8,FALSE)</f>
        <v>8276895966</v>
      </c>
      <c r="AG169" s="35" t="str">
        <f>VLOOKUP(T169,[6]TIV1!L:S,8,FALSE)</f>
        <v>2050350313</v>
      </c>
      <c r="AH169" s="35" t="e">
        <f>VLOOKUP(AC169,[6]TIV1!L:S,8,FALSE)</f>
        <v>#N/A</v>
      </c>
      <c r="AI169" s="36">
        <f>VLOOKUP(A169&amp;P169,[6]HARGA!C:D,2,0)*Q169</f>
        <v>0</v>
      </c>
      <c r="AJ169" s="36">
        <f>VLOOKUP(A169&amp;P169,[6]HARGA!C:D,2,0)*W169</f>
        <v>22320</v>
      </c>
      <c r="AK169" s="36">
        <f>VLOOKUP(A169&amp;P169,[6]HARGA!C:D,2,0)*AB169</f>
        <v>0</v>
      </c>
      <c r="AL169" s="65"/>
      <c r="AM169" s="37"/>
      <c r="AN169" s="37"/>
      <c r="AO169" s="37"/>
      <c r="AP169" s="37"/>
      <c r="AQ169" s="37"/>
      <c r="AR169" s="37"/>
      <c r="AS169" s="37"/>
      <c r="AT169" s="37"/>
      <c r="AU169" s="37"/>
      <c r="AV169" s="37"/>
      <c r="AW169" s="37"/>
      <c r="AX169" s="37"/>
      <c r="AY169" s="37"/>
      <c r="AZ169" s="37"/>
      <c r="BA169" s="37"/>
      <c r="BB169" s="37"/>
      <c r="BC169" s="37"/>
      <c r="BD169">
        <v>1</v>
      </c>
    </row>
    <row r="170" spans="1:56" hidden="1" x14ac:dyDescent="0.25">
      <c r="A170" s="29" t="s">
        <v>66</v>
      </c>
      <c r="B170" s="57" t="s">
        <v>363</v>
      </c>
      <c r="C170" s="58" t="s">
        <v>391</v>
      </c>
      <c r="D170" s="29" t="s">
        <v>386</v>
      </c>
      <c r="E170" s="29" t="s">
        <v>387</v>
      </c>
      <c r="F170" s="29" t="s">
        <v>388</v>
      </c>
      <c r="G170" s="59">
        <v>5042253681</v>
      </c>
      <c r="H170" s="22" t="s">
        <v>56</v>
      </c>
      <c r="I170" s="29" t="s">
        <v>389</v>
      </c>
      <c r="J170" s="24">
        <v>44501</v>
      </c>
      <c r="K170" s="29">
        <v>0</v>
      </c>
      <c r="L170" s="29" t="s">
        <v>56</v>
      </c>
      <c r="M170" s="29" t="s">
        <v>56</v>
      </c>
      <c r="N170" s="29" t="s">
        <v>56</v>
      </c>
      <c r="O170" s="29" t="s">
        <v>56</v>
      </c>
      <c r="P170" s="27" t="s">
        <v>378</v>
      </c>
      <c r="Q170" s="29">
        <v>0</v>
      </c>
      <c r="R170" s="58">
        <v>905721450005</v>
      </c>
      <c r="S170" s="22" t="s">
        <v>56</v>
      </c>
      <c r="T170" s="62">
        <v>6008141327</v>
      </c>
      <c r="U170" s="28">
        <v>1341</v>
      </c>
      <c r="V170" s="28">
        <v>0</v>
      </c>
      <c r="W170" s="28">
        <v>1341</v>
      </c>
      <c r="X170" s="29" t="s">
        <v>110</v>
      </c>
      <c r="Y170" s="22" t="s">
        <v>56</v>
      </c>
      <c r="Z170" s="63" t="s">
        <v>392</v>
      </c>
      <c r="AA170" s="64">
        <v>44501</v>
      </c>
      <c r="AB170" s="28">
        <v>0</v>
      </c>
      <c r="AC170" s="28" t="s">
        <v>56</v>
      </c>
      <c r="AD170" s="46" t="s">
        <v>56</v>
      </c>
      <c r="AE170" s="56" t="s">
        <v>56</v>
      </c>
      <c r="AF170" s="35" t="str">
        <f>VLOOKUP(G170,[6]TIV1!L:S,8,FALSE)</f>
        <v>8276895966</v>
      </c>
      <c r="AG170" s="35" t="str">
        <f>VLOOKUP(T170,[6]TIV1!L:S,8,FALSE)</f>
        <v>2050350313</v>
      </c>
      <c r="AH170" s="35" t="e">
        <f>VLOOKUP(AC170,[6]TIV1!L:S,8,FALSE)</f>
        <v>#N/A</v>
      </c>
      <c r="AI170" s="36">
        <f>VLOOKUP(A170&amp;P170,[6]HARGA!C:D,2,0)*Q170</f>
        <v>0</v>
      </c>
      <c r="AJ170" s="36">
        <f>VLOOKUP(A170&amp;P170,[6]HARGA!C:D,2,0)*W170</f>
        <v>40230000</v>
      </c>
      <c r="AK170" s="36">
        <f>VLOOKUP(A170&amp;P170,[6]HARGA!C:D,2,0)*AB170</f>
        <v>0</v>
      </c>
      <c r="AL170" s="65"/>
      <c r="AM170" s="37"/>
      <c r="AN170" s="37"/>
      <c r="AO170" s="37"/>
      <c r="AP170" s="37"/>
      <c r="AQ170" s="37"/>
      <c r="AR170" s="37"/>
      <c r="AS170" s="37"/>
      <c r="AT170" s="37"/>
      <c r="AU170" s="37"/>
      <c r="AV170" s="37"/>
      <c r="AW170" s="37"/>
      <c r="AX170" s="37"/>
      <c r="AY170" s="37"/>
      <c r="AZ170" s="37"/>
      <c r="BA170" s="37"/>
      <c r="BB170" s="37"/>
      <c r="BC170" s="37"/>
      <c r="BD170">
        <v>1</v>
      </c>
    </row>
    <row r="171" spans="1:56" hidden="1" x14ac:dyDescent="0.25">
      <c r="A171" s="66" t="s">
        <v>393</v>
      </c>
      <c r="B171" s="67" t="s">
        <v>363</v>
      </c>
      <c r="C171" s="68">
        <v>905721440015</v>
      </c>
      <c r="D171" s="69" t="s">
        <v>394</v>
      </c>
      <c r="E171" s="66" t="s">
        <v>395</v>
      </c>
      <c r="F171" s="66" t="s">
        <v>396</v>
      </c>
      <c r="G171" s="70">
        <v>5042234068</v>
      </c>
      <c r="H171" s="71" t="s">
        <v>397</v>
      </c>
      <c r="I171" s="71" t="s">
        <v>56</v>
      </c>
      <c r="J171" s="72">
        <v>44501</v>
      </c>
      <c r="K171" s="66">
        <v>2035</v>
      </c>
      <c r="L171" s="66" t="s">
        <v>398</v>
      </c>
      <c r="M171" s="66" t="s">
        <v>398</v>
      </c>
      <c r="N171" s="73" t="s">
        <v>399</v>
      </c>
      <c r="O171" s="56">
        <v>44510.041666666664</v>
      </c>
      <c r="P171" s="40" t="s">
        <v>362</v>
      </c>
      <c r="Q171" s="66">
        <v>1018</v>
      </c>
      <c r="R171" s="28" t="s">
        <v>56</v>
      </c>
      <c r="S171" s="22" t="s">
        <v>56</v>
      </c>
      <c r="T171" s="28" t="s">
        <v>56</v>
      </c>
      <c r="U171" s="28">
        <v>0</v>
      </c>
      <c r="V171" s="22">
        <v>0</v>
      </c>
      <c r="W171" s="28">
        <v>0</v>
      </c>
      <c r="X171" s="28" t="s">
        <v>56</v>
      </c>
      <c r="Y171" s="22" t="s">
        <v>56</v>
      </c>
      <c r="Z171" s="45" t="s">
        <v>56</v>
      </c>
      <c r="AA171" s="45" t="s">
        <v>56</v>
      </c>
      <c r="AB171" s="28">
        <v>0</v>
      </c>
      <c r="AC171" s="28" t="s">
        <v>56</v>
      </c>
      <c r="AD171" s="46" t="s">
        <v>56</v>
      </c>
      <c r="AE171" s="56" t="s">
        <v>56</v>
      </c>
      <c r="AF171" s="35" t="str">
        <f>VLOOKUP(G171,[6]TIV1!L:S,8,FALSE)</f>
        <v>8276896007</v>
      </c>
      <c r="AG171" s="35" t="e">
        <f>VLOOKUP(T171,[6]TIV1!L:S,8,FALSE)</f>
        <v>#N/A</v>
      </c>
      <c r="AH171" s="35" t="e">
        <f>VLOOKUP(AC171,[6]TIV1!L:S,8,FALSE)</f>
        <v>#N/A</v>
      </c>
      <c r="AI171" s="36">
        <f>VLOOKUP(A171&amp;P171,[6]HARGA!C:D,2,0)*Q171</f>
        <v>26081160</v>
      </c>
      <c r="AJ171" s="36">
        <f>VLOOKUP(A171&amp;P171,[6]HARGA!C:D,2,0)*W171</f>
        <v>0</v>
      </c>
      <c r="AK171" s="36">
        <f>VLOOKUP(A171&amp;P171,[6]HARGA!C:D,2,0)*AB171</f>
        <v>0</v>
      </c>
      <c r="AL171" s="37"/>
      <c r="AM171" s="37"/>
      <c r="AN171" s="37"/>
      <c r="AO171" s="37"/>
      <c r="AP171" s="37"/>
      <c r="AQ171" s="37"/>
      <c r="AR171" s="37"/>
      <c r="AS171" s="37"/>
      <c r="AT171" s="37"/>
      <c r="AU171" s="37"/>
      <c r="AV171" s="37"/>
      <c r="AW171" s="37"/>
      <c r="AX171" s="37"/>
      <c r="AY171" s="37"/>
      <c r="AZ171" s="37"/>
      <c r="BA171" s="37"/>
      <c r="BB171" s="37"/>
      <c r="BC171" s="37"/>
      <c r="BD171">
        <v>1</v>
      </c>
    </row>
    <row r="172" spans="1:56" hidden="1" x14ac:dyDescent="0.25">
      <c r="A172" s="66" t="s">
        <v>393</v>
      </c>
      <c r="B172" s="67" t="s">
        <v>363</v>
      </c>
      <c r="C172" s="68">
        <v>905721440021</v>
      </c>
      <c r="D172" s="69" t="s">
        <v>394</v>
      </c>
      <c r="E172" s="66" t="s">
        <v>395</v>
      </c>
      <c r="F172" s="66" t="s">
        <v>396</v>
      </c>
      <c r="G172" s="70">
        <v>5042234068</v>
      </c>
      <c r="H172" s="71" t="s">
        <v>400</v>
      </c>
      <c r="I172" s="71" t="s">
        <v>56</v>
      </c>
      <c r="J172" s="72">
        <v>44501</v>
      </c>
      <c r="K172" s="66">
        <v>0</v>
      </c>
      <c r="L172" s="66" t="s">
        <v>398</v>
      </c>
      <c r="M172" s="66" t="s">
        <v>398</v>
      </c>
      <c r="N172" s="73" t="s">
        <v>401</v>
      </c>
      <c r="O172" s="56">
        <v>44513.041666666664</v>
      </c>
      <c r="P172" s="40" t="s">
        <v>362</v>
      </c>
      <c r="Q172" s="66">
        <f>2035-1018</f>
        <v>1017</v>
      </c>
      <c r="R172" s="28" t="s">
        <v>56</v>
      </c>
      <c r="S172" s="22" t="s">
        <v>56</v>
      </c>
      <c r="T172" s="28" t="s">
        <v>56</v>
      </c>
      <c r="U172" s="28">
        <v>0</v>
      </c>
      <c r="V172" s="22">
        <v>0</v>
      </c>
      <c r="W172" s="28">
        <v>0</v>
      </c>
      <c r="X172" s="28" t="s">
        <v>56</v>
      </c>
      <c r="Y172" s="22" t="s">
        <v>56</v>
      </c>
      <c r="Z172" s="45" t="s">
        <v>56</v>
      </c>
      <c r="AA172" s="45" t="s">
        <v>56</v>
      </c>
      <c r="AB172" s="28">
        <v>0</v>
      </c>
      <c r="AC172" s="28" t="s">
        <v>56</v>
      </c>
      <c r="AD172" s="46" t="s">
        <v>56</v>
      </c>
      <c r="AE172" s="56" t="s">
        <v>56</v>
      </c>
      <c r="AF172" s="35" t="str">
        <f>VLOOKUP(G172,[6]TIV1!L:S,8,FALSE)</f>
        <v>8276896007</v>
      </c>
      <c r="AG172" s="35" t="e">
        <f>VLOOKUP(T172,[6]TIV1!L:S,8,FALSE)</f>
        <v>#N/A</v>
      </c>
      <c r="AH172" s="35" t="e">
        <f>VLOOKUP(AC172,[6]TIV1!L:S,8,FALSE)</f>
        <v>#N/A</v>
      </c>
      <c r="AI172" s="36">
        <f>VLOOKUP(A172&amp;P172,[6]HARGA!C:D,2,0)*Q172</f>
        <v>26055540</v>
      </c>
      <c r="AJ172" s="36">
        <f>VLOOKUP(A172&amp;P172,[6]HARGA!C:D,2,0)*W172</f>
        <v>0</v>
      </c>
      <c r="AK172" s="36">
        <f>VLOOKUP(A172&amp;P172,[6]HARGA!C:D,2,0)*AB172</f>
        <v>0</v>
      </c>
      <c r="AL172" s="37"/>
      <c r="AM172" s="37"/>
      <c r="AN172" s="37"/>
      <c r="AO172" s="37"/>
      <c r="AP172" s="37"/>
      <c r="AQ172" s="37"/>
      <c r="AR172" s="37"/>
      <c r="AS172" s="37"/>
      <c r="AT172" s="37"/>
      <c r="AU172" s="37"/>
      <c r="AV172" s="37"/>
      <c r="AW172" s="37"/>
      <c r="AX172" s="37"/>
      <c r="AY172" s="37"/>
      <c r="AZ172" s="37"/>
      <c r="BA172" s="37"/>
      <c r="BB172" s="37"/>
      <c r="BC172" s="37"/>
      <c r="BD172">
        <v>1</v>
      </c>
    </row>
    <row r="173" spans="1:56" hidden="1" x14ac:dyDescent="0.25">
      <c r="A173" s="22" t="s">
        <v>66</v>
      </c>
      <c r="B173" s="22" t="s">
        <v>402</v>
      </c>
      <c r="C173" s="23">
        <v>21102804162</v>
      </c>
      <c r="D173" s="22" t="s">
        <v>53</v>
      </c>
      <c r="E173" s="22" t="s">
        <v>403</v>
      </c>
      <c r="F173" s="22" t="s">
        <v>404</v>
      </c>
      <c r="G173" s="22">
        <v>5042227806</v>
      </c>
      <c r="H173" s="22" t="s">
        <v>56</v>
      </c>
      <c r="I173" s="22" t="s">
        <v>56</v>
      </c>
      <c r="J173" s="24">
        <v>44501</v>
      </c>
      <c r="K173" s="22">
        <v>1365</v>
      </c>
      <c r="L173" s="29" t="s">
        <v>110</v>
      </c>
      <c r="M173" s="29" t="s">
        <v>110</v>
      </c>
      <c r="N173" s="38" t="s">
        <v>405</v>
      </c>
      <c r="O173" s="39">
        <v>44502</v>
      </c>
      <c r="P173" s="27" t="s">
        <v>277</v>
      </c>
      <c r="Q173" s="22">
        <v>1365</v>
      </c>
      <c r="R173" s="28" t="s">
        <v>56</v>
      </c>
      <c r="S173" s="22" t="s">
        <v>56</v>
      </c>
      <c r="T173" s="28" t="s">
        <v>56</v>
      </c>
      <c r="U173" s="28">
        <v>0</v>
      </c>
      <c r="V173" s="28">
        <v>0</v>
      </c>
      <c r="W173" s="28">
        <v>0</v>
      </c>
      <c r="X173" s="28" t="s">
        <v>56</v>
      </c>
      <c r="Y173" s="22" t="s">
        <v>56</v>
      </c>
      <c r="Z173" s="45" t="s">
        <v>56</v>
      </c>
      <c r="AA173" s="45" t="s">
        <v>56</v>
      </c>
      <c r="AB173" s="28">
        <v>0</v>
      </c>
      <c r="AC173" s="28" t="s">
        <v>56</v>
      </c>
      <c r="AD173" s="46" t="s">
        <v>56</v>
      </c>
      <c r="AE173" s="56" t="s">
        <v>56</v>
      </c>
      <c r="AF173" s="35" t="str">
        <f>VLOOKUP(G173,[6]TIV1!L:S,8,FALSE)</f>
        <v>8276895966</v>
      </c>
      <c r="AG173" s="35" t="e">
        <f>VLOOKUP(T173,[6]TIV1!L:S,8,FALSE)</f>
        <v>#N/A</v>
      </c>
      <c r="AH173" s="35" t="e">
        <f>VLOOKUP(AC173,[6]TIV1!L:S,8,FALSE)</f>
        <v>#N/A</v>
      </c>
      <c r="AI173" s="36">
        <f>VLOOKUP(A173&amp;P173,[6]HARGA!C:D,2,0)*Q173</f>
        <v>55282500</v>
      </c>
      <c r="AJ173" s="36">
        <f>VLOOKUP(A173&amp;P173,[6]HARGA!C:D,2,0)*W173</f>
        <v>0</v>
      </c>
      <c r="AK173" s="36">
        <f>VLOOKUP(A173&amp;P173,[6]HARGA!C:D,2,0)*AB173</f>
        <v>0</v>
      </c>
      <c r="AL173" s="32"/>
      <c r="AM173" s="32"/>
      <c r="AN173" s="32"/>
      <c r="AO173" s="32"/>
      <c r="AP173" s="37"/>
      <c r="AQ173" s="37"/>
      <c r="AR173" s="37"/>
      <c r="AS173" s="37"/>
      <c r="AT173" s="37"/>
      <c r="AU173" s="37"/>
      <c r="AV173" s="37"/>
      <c r="AW173" s="37"/>
      <c r="AX173" s="37"/>
      <c r="AY173" s="37"/>
      <c r="AZ173" s="37"/>
      <c r="BA173" s="37"/>
      <c r="BB173" s="37"/>
      <c r="BC173" s="37"/>
      <c r="BD173">
        <v>1</v>
      </c>
    </row>
    <row r="174" spans="1:56" hidden="1" x14ac:dyDescent="0.25">
      <c r="A174" s="22" t="s">
        <v>66</v>
      </c>
      <c r="B174" s="22" t="s">
        <v>406</v>
      </c>
      <c r="C174" s="23">
        <v>21102900041</v>
      </c>
      <c r="D174" s="22" t="s">
        <v>53</v>
      </c>
      <c r="E174" s="29" t="s">
        <v>169</v>
      </c>
      <c r="F174" s="29" t="s">
        <v>407</v>
      </c>
      <c r="G174" s="22">
        <v>5042227393</v>
      </c>
      <c r="H174" s="22" t="s">
        <v>56</v>
      </c>
      <c r="I174" s="22" t="s">
        <v>56</v>
      </c>
      <c r="J174" s="24">
        <v>44501</v>
      </c>
      <c r="K174" s="22">
        <v>2816</v>
      </c>
      <c r="L174" s="22" t="s">
        <v>408</v>
      </c>
      <c r="M174" s="29" t="s">
        <v>110</v>
      </c>
      <c r="N174" s="38" t="s">
        <v>409</v>
      </c>
      <c r="O174" s="39">
        <v>44501</v>
      </c>
      <c r="P174" s="27" t="s">
        <v>288</v>
      </c>
      <c r="Q174" s="22">
        <v>2816</v>
      </c>
      <c r="R174" s="22" t="s">
        <v>56</v>
      </c>
      <c r="S174" s="22" t="s">
        <v>56</v>
      </c>
      <c r="T174" s="22">
        <v>6008131772</v>
      </c>
      <c r="U174" s="22">
        <v>0</v>
      </c>
      <c r="V174" s="28">
        <v>0</v>
      </c>
      <c r="W174" s="22">
        <v>0</v>
      </c>
      <c r="X174" s="29" t="s">
        <v>110</v>
      </c>
      <c r="Y174" s="22" t="s">
        <v>56</v>
      </c>
      <c r="Z174" s="38" t="s">
        <v>410</v>
      </c>
      <c r="AA174" s="39">
        <v>44501</v>
      </c>
      <c r="AB174" s="28">
        <v>0</v>
      </c>
      <c r="AC174" s="28" t="s">
        <v>56</v>
      </c>
      <c r="AD174" s="46" t="s">
        <v>56</v>
      </c>
      <c r="AE174" s="56" t="s">
        <v>56</v>
      </c>
      <c r="AF174" s="35" t="str">
        <f>VLOOKUP(G174,[6]TIV1!L:S,8,FALSE)</f>
        <v>8276895966</v>
      </c>
      <c r="AG174" s="35" t="str">
        <f>VLOOKUP(T174,[6]TIV1!L:S,8,FALSE)</f>
        <v>2050350313</v>
      </c>
      <c r="AH174" s="35" t="e">
        <f>VLOOKUP(AC174,[6]TIV1!L:S,8,FALSE)</f>
        <v>#N/A</v>
      </c>
      <c r="AI174" s="36">
        <f>VLOOKUP(A174&amp;P174,[6]HARGA!C:D,2,0)*Q174</f>
        <v>95462400</v>
      </c>
      <c r="AJ174" s="36">
        <f>VLOOKUP(A174&amp;P174,[6]HARGA!C:D,2,0)*W174</f>
        <v>0</v>
      </c>
      <c r="AK174" s="36">
        <f>VLOOKUP(A174&amp;P174,[6]HARGA!C:D,2,0)*AB174</f>
        <v>0</v>
      </c>
      <c r="AL174" s="32"/>
      <c r="AM174" s="32"/>
      <c r="AN174" s="32"/>
      <c r="AO174" s="32"/>
      <c r="AP174" s="37"/>
      <c r="AQ174" s="37"/>
      <c r="AR174" s="37"/>
      <c r="AS174" s="37"/>
      <c r="AT174" s="37"/>
      <c r="AU174" s="37"/>
      <c r="AV174" s="37"/>
      <c r="AW174" s="37"/>
      <c r="AX174" s="37"/>
      <c r="AY174" s="37"/>
      <c r="AZ174" s="37"/>
      <c r="BA174" s="37"/>
      <c r="BB174" s="37"/>
      <c r="BC174" s="37"/>
      <c r="BD174">
        <v>1</v>
      </c>
    </row>
    <row r="175" spans="1:56" hidden="1" x14ac:dyDescent="0.25">
      <c r="A175" s="22" t="s">
        <v>66</v>
      </c>
      <c r="B175" s="22" t="s">
        <v>406</v>
      </c>
      <c r="C175" s="23">
        <v>21102900041</v>
      </c>
      <c r="D175" s="22" t="s">
        <v>53</v>
      </c>
      <c r="E175" s="29" t="s">
        <v>169</v>
      </c>
      <c r="F175" s="29" t="s">
        <v>407</v>
      </c>
      <c r="G175" s="22">
        <v>5042227393</v>
      </c>
      <c r="H175" s="22" t="s">
        <v>56</v>
      </c>
      <c r="I175" s="22" t="s">
        <v>56</v>
      </c>
      <c r="J175" s="24">
        <v>44501</v>
      </c>
      <c r="K175" s="22">
        <v>32</v>
      </c>
      <c r="L175" s="22" t="s">
        <v>408</v>
      </c>
      <c r="M175" s="29" t="s">
        <v>110</v>
      </c>
      <c r="N175" s="38" t="s">
        <v>409</v>
      </c>
      <c r="O175" s="39">
        <v>44501</v>
      </c>
      <c r="P175" s="27" t="s">
        <v>279</v>
      </c>
      <c r="Q175" s="22">
        <v>32</v>
      </c>
      <c r="R175" s="22" t="s">
        <v>56</v>
      </c>
      <c r="S175" s="22" t="s">
        <v>56</v>
      </c>
      <c r="T175" s="22">
        <v>6008131772</v>
      </c>
      <c r="U175" s="22">
        <v>32</v>
      </c>
      <c r="V175" s="28">
        <v>0</v>
      </c>
      <c r="W175" s="22">
        <v>32</v>
      </c>
      <c r="X175" s="29" t="s">
        <v>110</v>
      </c>
      <c r="Y175" s="22" t="s">
        <v>56</v>
      </c>
      <c r="Z175" s="38" t="s">
        <v>410</v>
      </c>
      <c r="AA175" s="39">
        <v>44501</v>
      </c>
      <c r="AB175" s="28">
        <v>0</v>
      </c>
      <c r="AC175" s="28" t="s">
        <v>56</v>
      </c>
      <c r="AD175" s="46" t="s">
        <v>56</v>
      </c>
      <c r="AE175" s="56" t="s">
        <v>56</v>
      </c>
      <c r="AF175" s="35" t="str">
        <f>VLOOKUP(G175,[6]TIV1!L:S,8,FALSE)</f>
        <v>8276895966</v>
      </c>
      <c r="AG175" s="35" t="str">
        <f>VLOOKUP(T175,[6]TIV1!L:S,8,FALSE)</f>
        <v>2050350313</v>
      </c>
      <c r="AH175" s="35" t="e">
        <f>VLOOKUP(AC175,[6]TIV1!L:S,8,FALSE)</f>
        <v>#N/A</v>
      </c>
      <c r="AI175" s="36">
        <f>VLOOKUP(A175&amp;P175,[6]HARGA!C:D,2,0)*Q175</f>
        <v>3200000</v>
      </c>
      <c r="AJ175" s="36">
        <f>VLOOKUP(A175&amp;P175,[6]HARGA!C:D,2,0)*W175</f>
        <v>3200000</v>
      </c>
      <c r="AK175" s="36">
        <f>VLOOKUP(A175&amp;P175,[6]HARGA!C:D,2,0)*AB175</f>
        <v>0</v>
      </c>
      <c r="AL175" s="32"/>
      <c r="AM175" s="32"/>
      <c r="AN175" s="32"/>
      <c r="AO175" s="32"/>
      <c r="AP175" s="37"/>
      <c r="AQ175" s="37"/>
      <c r="AR175" s="37"/>
      <c r="AS175" s="37"/>
      <c r="AT175" s="37"/>
      <c r="AU175" s="37"/>
      <c r="AV175" s="37"/>
      <c r="AW175" s="37"/>
      <c r="AX175" s="37"/>
      <c r="AY175" s="37"/>
      <c r="AZ175" s="37"/>
      <c r="BA175" s="37"/>
      <c r="BB175" s="37"/>
      <c r="BC175" s="37"/>
      <c r="BD175">
        <v>1</v>
      </c>
    </row>
    <row r="176" spans="1:56" hidden="1" x14ac:dyDescent="0.25">
      <c r="A176" s="60" t="s">
        <v>51</v>
      </c>
      <c r="B176" s="74" t="s">
        <v>351</v>
      </c>
      <c r="C176" s="75" t="s">
        <v>411</v>
      </c>
      <c r="D176" s="60" t="s">
        <v>353</v>
      </c>
      <c r="E176" s="60" t="s">
        <v>412</v>
      </c>
      <c r="F176" s="60" t="s">
        <v>413</v>
      </c>
      <c r="G176" s="76">
        <v>5042176837</v>
      </c>
      <c r="H176" s="60" t="s">
        <v>56</v>
      </c>
      <c r="I176" s="60" t="s">
        <v>414</v>
      </c>
      <c r="J176" s="77">
        <v>44501</v>
      </c>
      <c r="K176" s="60">
        <v>0</v>
      </c>
      <c r="L176" s="60" t="s">
        <v>56</v>
      </c>
      <c r="M176" s="60" t="s">
        <v>56</v>
      </c>
      <c r="N176" s="60" t="s">
        <v>56</v>
      </c>
      <c r="O176" s="60" t="s">
        <v>56</v>
      </c>
      <c r="P176" s="27" t="s">
        <v>377</v>
      </c>
      <c r="Q176" s="60">
        <v>0</v>
      </c>
      <c r="R176" s="75">
        <v>907221440008</v>
      </c>
      <c r="S176" s="60" t="s">
        <v>56</v>
      </c>
      <c r="T176" s="28">
        <v>6008138804</v>
      </c>
      <c r="U176" s="28">
        <v>15</v>
      </c>
      <c r="V176" s="60">
        <v>0</v>
      </c>
      <c r="W176" s="28">
        <v>15</v>
      </c>
      <c r="X176" s="60" t="s">
        <v>61</v>
      </c>
      <c r="Y176" s="60" t="s">
        <v>56</v>
      </c>
      <c r="Z176" s="78" t="s">
        <v>415</v>
      </c>
      <c r="AA176" s="79">
        <v>44496</v>
      </c>
      <c r="AB176" s="28">
        <v>0</v>
      </c>
      <c r="AC176" s="28" t="s">
        <v>56</v>
      </c>
      <c r="AD176" s="80" t="s">
        <v>56</v>
      </c>
      <c r="AE176" s="81" t="s">
        <v>56</v>
      </c>
      <c r="AF176" s="35" t="str">
        <f>VLOOKUP(G176,[7]TIV4!L:S,8,FALSE)</f>
        <v>8276861158</v>
      </c>
      <c r="AG176" s="35" t="str">
        <f>VLOOKUP(T176,[6]TIV1!L:S,8,FALSE)</f>
        <v>2050350280</v>
      </c>
      <c r="AH176" s="35" t="e">
        <f>VLOOKUP(AC176,[6]TIV1!L:S,8,FALSE)</f>
        <v>#N/A</v>
      </c>
      <c r="AI176" s="36">
        <f>VLOOKUP(A176&amp;P176,[6]HARGA!C:D,2,0)*Q176</f>
        <v>0</v>
      </c>
      <c r="AJ176" s="36">
        <f>VLOOKUP(A176&amp;P176,[6]HARGA!C:D,2,0)*W176</f>
        <v>111600</v>
      </c>
      <c r="AK176" s="36">
        <f>VLOOKUP(A176&amp;P176,[6]HARGA!C:D,2,0)*AB176</f>
        <v>0</v>
      </c>
      <c r="AL176" s="82"/>
      <c r="AM176" s="35"/>
      <c r="AN176" s="35"/>
      <c r="AO176" s="35"/>
      <c r="AP176" s="35"/>
      <c r="AQ176" s="35"/>
      <c r="AR176" s="35"/>
      <c r="AS176" s="35"/>
      <c r="AT176" s="35"/>
      <c r="AU176" s="35"/>
      <c r="AV176" s="35"/>
      <c r="AW176" s="35"/>
      <c r="AX176" s="35"/>
      <c r="AY176" s="35"/>
      <c r="AZ176" s="35"/>
      <c r="BA176" s="35"/>
      <c r="BB176" s="35"/>
      <c r="BC176" s="35"/>
      <c r="BD176">
        <v>1</v>
      </c>
    </row>
    <row r="177" spans="1:56" hidden="1" x14ac:dyDescent="0.25">
      <c r="A177" s="60" t="s">
        <v>51</v>
      </c>
      <c r="B177" s="74" t="s">
        <v>351</v>
      </c>
      <c r="C177" s="75" t="s">
        <v>411</v>
      </c>
      <c r="D177" s="60" t="s">
        <v>353</v>
      </c>
      <c r="E177" s="60" t="s">
        <v>412</v>
      </c>
      <c r="F177" s="60" t="s">
        <v>413</v>
      </c>
      <c r="G177" s="76">
        <v>5042176837</v>
      </c>
      <c r="H177" s="60" t="s">
        <v>56</v>
      </c>
      <c r="I177" s="60" t="s">
        <v>414</v>
      </c>
      <c r="J177" s="77">
        <v>44501</v>
      </c>
      <c r="K177" s="60">
        <v>0</v>
      </c>
      <c r="L177" s="60" t="s">
        <v>56</v>
      </c>
      <c r="M177" s="60" t="s">
        <v>56</v>
      </c>
      <c r="N177" s="60" t="s">
        <v>56</v>
      </c>
      <c r="O177" s="60" t="s">
        <v>56</v>
      </c>
      <c r="P177" s="27" t="s">
        <v>378</v>
      </c>
      <c r="Q177" s="60">
        <v>0</v>
      </c>
      <c r="R177" s="75">
        <v>907221440008</v>
      </c>
      <c r="S177" s="60" t="s">
        <v>56</v>
      </c>
      <c r="T177" s="28">
        <v>6008138804</v>
      </c>
      <c r="U177" s="28">
        <v>1100</v>
      </c>
      <c r="V177" s="60">
        <v>0</v>
      </c>
      <c r="W177" s="28">
        <v>1100</v>
      </c>
      <c r="X177" s="60" t="s">
        <v>61</v>
      </c>
      <c r="Y177" s="60" t="s">
        <v>56</v>
      </c>
      <c r="Z177" s="78" t="s">
        <v>415</v>
      </c>
      <c r="AA177" s="79">
        <v>44496</v>
      </c>
      <c r="AB177" s="28">
        <v>0</v>
      </c>
      <c r="AC177" s="28" t="s">
        <v>56</v>
      </c>
      <c r="AD177" s="80" t="s">
        <v>56</v>
      </c>
      <c r="AE177" s="81" t="s">
        <v>56</v>
      </c>
      <c r="AF177" s="35" t="str">
        <f>VLOOKUP(G177,[7]TIV4!L:S,8,FALSE)</f>
        <v>8276861158</v>
      </c>
      <c r="AG177" s="35" t="str">
        <f>VLOOKUP(T177,[6]TIV1!L:S,8,FALSE)</f>
        <v>2050350280</v>
      </c>
      <c r="AH177" s="35" t="e">
        <f>VLOOKUP(AC177,[6]TIV1!L:S,8,FALSE)</f>
        <v>#N/A</v>
      </c>
      <c r="AI177" s="36">
        <f>VLOOKUP(A177&amp;P177,[6]HARGA!C:D,2,0)*Q177</f>
        <v>0</v>
      </c>
      <c r="AJ177" s="36">
        <f>VLOOKUP(A177&amp;P177,[6]HARGA!C:D,2,0)*W177</f>
        <v>33000000</v>
      </c>
      <c r="AK177" s="36">
        <f>VLOOKUP(A177&amp;P177,[6]HARGA!C:D,2,0)*AB177</f>
        <v>0</v>
      </c>
      <c r="AL177" s="82"/>
      <c r="AM177" s="35"/>
      <c r="AN177" s="35"/>
      <c r="AO177" s="35"/>
      <c r="AP177" s="35"/>
      <c r="AQ177" s="35"/>
      <c r="AR177" s="35"/>
      <c r="AS177" s="35"/>
      <c r="AT177" s="35"/>
      <c r="AU177" s="35"/>
      <c r="AV177" s="35"/>
      <c r="AW177" s="35"/>
      <c r="AX177" s="35"/>
      <c r="AY177" s="35"/>
      <c r="AZ177" s="35"/>
      <c r="BA177" s="35"/>
      <c r="BB177" s="35"/>
      <c r="BC177" s="35"/>
      <c r="BD177">
        <v>1</v>
      </c>
    </row>
    <row r="178" spans="1:56" hidden="1" x14ac:dyDescent="0.25">
      <c r="A178" s="60" t="s">
        <v>51</v>
      </c>
      <c r="B178" s="74" t="s">
        <v>351</v>
      </c>
      <c r="C178" s="75" t="s">
        <v>416</v>
      </c>
      <c r="D178" s="60" t="s">
        <v>193</v>
      </c>
      <c r="E178" s="60" t="s">
        <v>417</v>
      </c>
      <c r="F178" s="60" t="s">
        <v>418</v>
      </c>
      <c r="G178" s="76">
        <v>5042195487</v>
      </c>
      <c r="H178" s="60" t="s">
        <v>56</v>
      </c>
      <c r="I178" s="60" t="s">
        <v>419</v>
      </c>
      <c r="J178" s="77">
        <v>44501</v>
      </c>
      <c r="K178" s="60">
        <v>0</v>
      </c>
      <c r="L178" s="60" t="s">
        <v>56</v>
      </c>
      <c r="M178" s="60" t="s">
        <v>56</v>
      </c>
      <c r="N178" s="60" t="s">
        <v>56</v>
      </c>
      <c r="O178" s="60" t="s">
        <v>56</v>
      </c>
      <c r="P178" s="27" t="s">
        <v>377</v>
      </c>
      <c r="Q178" s="60">
        <v>0</v>
      </c>
      <c r="R178" s="75">
        <v>904021440019</v>
      </c>
      <c r="S178" s="60" t="s">
        <v>56</v>
      </c>
      <c r="T178" s="28">
        <v>6008135214</v>
      </c>
      <c r="U178" s="28">
        <v>14</v>
      </c>
      <c r="V178" s="28">
        <v>0</v>
      </c>
      <c r="W178" s="28">
        <v>14</v>
      </c>
      <c r="X178" s="60" t="s">
        <v>58</v>
      </c>
      <c r="Y178" s="60" t="s">
        <v>56</v>
      </c>
      <c r="Z178" s="78" t="s">
        <v>420</v>
      </c>
      <c r="AA178" s="79">
        <v>44497</v>
      </c>
      <c r="AB178" s="28">
        <v>0</v>
      </c>
      <c r="AC178" s="28">
        <v>5042236991</v>
      </c>
      <c r="AD178" s="78" t="s">
        <v>421</v>
      </c>
      <c r="AE178" s="79">
        <v>44499</v>
      </c>
      <c r="AF178" s="35" t="str">
        <f>VLOOKUP(G178,[7]TIV4!L:S,8,FALSE)</f>
        <v>8276861158</v>
      </c>
      <c r="AG178" s="35" t="str">
        <f>VLOOKUP(T178,[6]TIV1!L:S,8,FALSE)</f>
        <v>2050350280</v>
      </c>
      <c r="AH178" s="35" t="str">
        <f>VLOOKUP(AC178,[6]TIV1!L:S,8,FALSE)</f>
        <v>8276895378</v>
      </c>
      <c r="AI178" s="36">
        <f>VLOOKUP(A178&amp;P178,[6]HARGA!C:D,2,0)*Q178</f>
        <v>0</v>
      </c>
      <c r="AJ178" s="36">
        <f>VLOOKUP(A178&amp;P178,[6]HARGA!C:D,2,0)*W178</f>
        <v>104160</v>
      </c>
      <c r="AK178" s="36">
        <f>VLOOKUP(A178&amp;P178,[6]HARGA!C:D,2,0)*AB178</f>
        <v>0</v>
      </c>
      <c r="AL178" s="82"/>
      <c r="AM178" s="35"/>
      <c r="AN178" s="35"/>
      <c r="AO178" s="35"/>
      <c r="AP178" s="35"/>
      <c r="AQ178" s="35"/>
      <c r="AR178" s="35"/>
      <c r="AS178" s="35"/>
      <c r="AT178" s="35"/>
      <c r="AU178" s="35"/>
      <c r="AV178" s="35"/>
      <c r="AW178" s="35"/>
      <c r="AX178" s="35"/>
      <c r="AY178" s="35"/>
      <c r="AZ178" s="35"/>
      <c r="BA178" s="35"/>
      <c r="BB178" s="35"/>
      <c r="BC178" s="35"/>
      <c r="BD178">
        <v>1</v>
      </c>
    </row>
    <row r="179" spans="1:56" hidden="1" x14ac:dyDescent="0.25">
      <c r="A179" s="60" t="s">
        <v>51</v>
      </c>
      <c r="B179" s="74" t="s">
        <v>351</v>
      </c>
      <c r="C179" s="75" t="s">
        <v>416</v>
      </c>
      <c r="D179" s="60" t="s">
        <v>193</v>
      </c>
      <c r="E179" s="60" t="s">
        <v>417</v>
      </c>
      <c r="F179" s="60" t="s">
        <v>418</v>
      </c>
      <c r="G179" s="76">
        <v>5042195487</v>
      </c>
      <c r="H179" s="60" t="s">
        <v>56</v>
      </c>
      <c r="I179" s="60" t="s">
        <v>419</v>
      </c>
      <c r="J179" s="77">
        <v>44501</v>
      </c>
      <c r="K179" s="60">
        <v>0</v>
      </c>
      <c r="L179" s="60" t="s">
        <v>56</v>
      </c>
      <c r="M179" s="60" t="s">
        <v>56</v>
      </c>
      <c r="N179" s="60" t="s">
        <v>56</v>
      </c>
      <c r="O179" s="60" t="s">
        <v>56</v>
      </c>
      <c r="P179" s="27" t="s">
        <v>378</v>
      </c>
      <c r="Q179" s="60">
        <v>0</v>
      </c>
      <c r="R179" s="75">
        <v>904021440019</v>
      </c>
      <c r="S179" s="60" t="s">
        <v>56</v>
      </c>
      <c r="T179" s="28">
        <v>6008135214</v>
      </c>
      <c r="U179" s="28">
        <v>1344</v>
      </c>
      <c r="V179" s="28">
        <v>0</v>
      </c>
      <c r="W179" s="28">
        <v>1344</v>
      </c>
      <c r="X179" s="60" t="s">
        <v>58</v>
      </c>
      <c r="Y179" s="60" t="s">
        <v>56</v>
      </c>
      <c r="Z179" s="78" t="s">
        <v>420</v>
      </c>
      <c r="AA179" s="79">
        <v>44497</v>
      </c>
      <c r="AB179" s="28">
        <v>64</v>
      </c>
      <c r="AC179" s="28">
        <v>5042236991</v>
      </c>
      <c r="AD179" s="78" t="s">
        <v>421</v>
      </c>
      <c r="AE179" s="79">
        <v>44499</v>
      </c>
      <c r="AF179" s="35" t="str">
        <f>VLOOKUP(G179,[7]TIV4!L:S,8,FALSE)</f>
        <v>8276861158</v>
      </c>
      <c r="AG179" s="35" t="str">
        <f>VLOOKUP(T179,[6]TIV1!L:S,8,FALSE)</f>
        <v>2050350280</v>
      </c>
      <c r="AH179" s="35" t="str">
        <f>VLOOKUP(AC179,[6]TIV1!L:S,8,FALSE)</f>
        <v>8276895378</v>
      </c>
      <c r="AI179" s="36">
        <f>VLOOKUP(A179&amp;P179,[6]HARGA!C:D,2,0)*Q179</f>
        <v>0</v>
      </c>
      <c r="AJ179" s="36">
        <f>VLOOKUP(A179&amp;P179,[6]HARGA!C:D,2,0)*W179</f>
        <v>40320000</v>
      </c>
      <c r="AK179" s="36">
        <f>VLOOKUP(A179&amp;P179,[6]HARGA!C:D,2,0)*AB179</f>
        <v>1920000</v>
      </c>
      <c r="AL179" s="82"/>
      <c r="AM179" s="35"/>
      <c r="AN179" s="35"/>
      <c r="AO179" s="35"/>
      <c r="AP179" s="35"/>
      <c r="AQ179" s="35"/>
      <c r="AR179" s="35"/>
      <c r="AS179" s="35"/>
      <c r="AT179" s="35"/>
      <c r="AU179" s="35"/>
      <c r="AV179" s="35"/>
      <c r="AW179" s="35"/>
      <c r="AX179" s="35"/>
      <c r="AY179" s="35"/>
      <c r="AZ179" s="35"/>
      <c r="BA179" s="35"/>
      <c r="BB179" s="35"/>
      <c r="BC179" s="35"/>
      <c r="BD179">
        <v>1</v>
      </c>
    </row>
    <row r="180" spans="1:56" hidden="1" x14ac:dyDescent="0.25">
      <c r="A180" s="60" t="s">
        <v>66</v>
      </c>
      <c r="B180" s="74" t="s">
        <v>363</v>
      </c>
      <c r="C180" s="75" t="s">
        <v>422</v>
      </c>
      <c r="D180" s="60" t="s">
        <v>386</v>
      </c>
      <c r="E180" s="60" t="s">
        <v>387</v>
      </c>
      <c r="F180" s="60" t="s">
        <v>388</v>
      </c>
      <c r="G180" s="76">
        <v>5042189549</v>
      </c>
      <c r="H180" s="60" t="s">
        <v>56</v>
      </c>
      <c r="I180" s="60" t="s">
        <v>423</v>
      </c>
      <c r="J180" s="77">
        <v>44501</v>
      </c>
      <c r="K180" s="60">
        <v>0</v>
      </c>
      <c r="L180" s="60" t="s">
        <v>56</v>
      </c>
      <c r="M180" s="60" t="s">
        <v>56</v>
      </c>
      <c r="N180" s="60" t="s">
        <v>56</v>
      </c>
      <c r="O180" s="60" t="s">
        <v>56</v>
      </c>
      <c r="P180" s="27" t="s">
        <v>377</v>
      </c>
      <c r="Q180" s="60">
        <v>0</v>
      </c>
      <c r="R180" s="75">
        <v>905721440023</v>
      </c>
      <c r="S180" s="60" t="s">
        <v>56</v>
      </c>
      <c r="T180" s="28">
        <v>6008133580</v>
      </c>
      <c r="U180" s="28">
        <v>2</v>
      </c>
      <c r="V180" s="28">
        <v>0</v>
      </c>
      <c r="W180" s="28">
        <v>2</v>
      </c>
      <c r="X180" s="60" t="s">
        <v>110</v>
      </c>
      <c r="Y180" s="60" t="s">
        <v>56</v>
      </c>
      <c r="Z180" s="78" t="s">
        <v>424</v>
      </c>
      <c r="AA180" s="79">
        <v>44497</v>
      </c>
      <c r="AB180" s="28">
        <v>0</v>
      </c>
      <c r="AC180" s="28" t="s">
        <v>56</v>
      </c>
      <c r="AD180" s="80" t="s">
        <v>56</v>
      </c>
      <c r="AE180" s="81" t="s">
        <v>56</v>
      </c>
      <c r="AF180" s="35" t="str">
        <f>VLOOKUP(G180,[7]TIV4!L:S,8,FALSE)</f>
        <v>8276862036</v>
      </c>
      <c r="AG180" s="35" t="str">
        <f>VLOOKUP(T180,[6]TIV1!L:S,8,FALSE)</f>
        <v>2050350313</v>
      </c>
      <c r="AH180" s="35" t="e">
        <f>VLOOKUP(AC180,[6]TIV1!L:S,8,FALSE)</f>
        <v>#N/A</v>
      </c>
      <c r="AI180" s="36">
        <f>VLOOKUP(A180&amp;P180,[6]HARGA!C:D,2,0)*Q180</f>
        <v>0</v>
      </c>
      <c r="AJ180" s="36">
        <f>VLOOKUP(A180&amp;P180,[6]HARGA!C:D,2,0)*W180</f>
        <v>14880</v>
      </c>
      <c r="AK180" s="36">
        <f>VLOOKUP(A180&amp;P180,[6]HARGA!C:D,2,0)*AB180</f>
        <v>0</v>
      </c>
      <c r="AL180" s="82"/>
      <c r="AM180" s="35"/>
      <c r="AN180" s="35"/>
      <c r="AO180" s="35"/>
      <c r="AP180" s="35"/>
      <c r="AQ180" s="35"/>
      <c r="AR180" s="35"/>
      <c r="AS180" s="35"/>
      <c r="AT180" s="35"/>
      <c r="AU180" s="35"/>
      <c r="AV180" s="35"/>
      <c r="AW180" s="35"/>
      <c r="AX180" s="35"/>
      <c r="AY180" s="35"/>
      <c r="AZ180" s="35"/>
      <c r="BA180" s="35"/>
      <c r="BB180" s="35"/>
      <c r="BC180" s="35"/>
      <c r="BD180">
        <v>1</v>
      </c>
    </row>
    <row r="181" spans="1:56" hidden="1" x14ac:dyDescent="0.25">
      <c r="A181" s="60" t="s">
        <v>66</v>
      </c>
      <c r="B181" s="74" t="s">
        <v>363</v>
      </c>
      <c r="C181" s="75" t="s">
        <v>422</v>
      </c>
      <c r="D181" s="60" t="s">
        <v>386</v>
      </c>
      <c r="E181" s="60" t="s">
        <v>387</v>
      </c>
      <c r="F181" s="60" t="s">
        <v>388</v>
      </c>
      <c r="G181" s="76">
        <v>5042189549</v>
      </c>
      <c r="H181" s="60" t="s">
        <v>56</v>
      </c>
      <c r="I181" s="60" t="s">
        <v>423</v>
      </c>
      <c r="J181" s="77">
        <v>44501</v>
      </c>
      <c r="K181" s="60">
        <v>0</v>
      </c>
      <c r="L181" s="60" t="s">
        <v>56</v>
      </c>
      <c r="M181" s="60" t="s">
        <v>56</v>
      </c>
      <c r="N181" s="60" t="s">
        <v>56</v>
      </c>
      <c r="O181" s="60" t="s">
        <v>56</v>
      </c>
      <c r="P181" s="27" t="s">
        <v>378</v>
      </c>
      <c r="Q181" s="60">
        <v>0</v>
      </c>
      <c r="R181" s="75">
        <v>905721440023</v>
      </c>
      <c r="S181" s="60" t="s">
        <v>56</v>
      </c>
      <c r="T181" s="28">
        <v>6008133580</v>
      </c>
      <c r="U181" s="28">
        <v>1341</v>
      </c>
      <c r="V181" s="28">
        <v>0</v>
      </c>
      <c r="W181" s="28">
        <v>1341</v>
      </c>
      <c r="X181" s="60" t="s">
        <v>110</v>
      </c>
      <c r="Y181" s="60" t="s">
        <v>56</v>
      </c>
      <c r="Z181" s="78" t="s">
        <v>424</v>
      </c>
      <c r="AA181" s="79">
        <v>44497</v>
      </c>
      <c r="AB181" s="28">
        <v>0</v>
      </c>
      <c r="AC181" s="28" t="s">
        <v>56</v>
      </c>
      <c r="AD181" s="80" t="s">
        <v>56</v>
      </c>
      <c r="AE181" s="81" t="s">
        <v>56</v>
      </c>
      <c r="AF181" s="35" t="str">
        <f>VLOOKUP(G181,[7]TIV4!L:S,8,FALSE)</f>
        <v>8276862036</v>
      </c>
      <c r="AG181" s="35" t="str">
        <f>VLOOKUP(T181,[6]TIV1!L:S,8,FALSE)</f>
        <v>2050350313</v>
      </c>
      <c r="AH181" s="35" t="e">
        <f>VLOOKUP(AC181,[6]TIV1!L:S,8,FALSE)</f>
        <v>#N/A</v>
      </c>
      <c r="AI181" s="36">
        <f>VLOOKUP(A181&amp;P181,[6]HARGA!C:D,2,0)*Q181</f>
        <v>0</v>
      </c>
      <c r="AJ181" s="36">
        <f>VLOOKUP(A181&amp;P181,[6]HARGA!C:D,2,0)*W181</f>
        <v>40230000</v>
      </c>
      <c r="AK181" s="36">
        <f>VLOOKUP(A181&amp;P181,[6]HARGA!C:D,2,0)*AB181</f>
        <v>0</v>
      </c>
      <c r="AL181" s="82"/>
      <c r="AM181" s="35"/>
      <c r="AN181" s="35"/>
      <c r="AO181" s="35"/>
      <c r="AP181" s="35"/>
      <c r="AQ181" s="35"/>
      <c r="AR181" s="35"/>
      <c r="AS181" s="35"/>
      <c r="AT181" s="35"/>
      <c r="AU181" s="35"/>
      <c r="AV181" s="35"/>
      <c r="AW181" s="35"/>
      <c r="AX181" s="35"/>
      <c r="AY181" s="35"/>
      <c r="AZ181" s="35"/>
      <c r="BA181" s="35"/>
      <c r="BB181" s="35"/>
      <c r="BC181" s="35"/>
      <c r="BD181">
        <v>1</v>
      </c>
    </row>
    <row r="182" spans="1:56" hidden="1" x14ac:dyDescent="0.25">
      <c r="A182" s="60" t="s">
        <v>51</v>
      </c>
      <c r="B182" s="83" t="s">
        <v>351</v>
      </c>
      <c r="C182" s="75" t="s">
        <v>425</v>
      </c>
      <c r="D182" s="60" t="s">
        <v>386</v>
      </c>
      <c r="E182" s="60" t="s">
        <v>311</v>
      </c>
      <c r="F182" s="60" t="s">
        <v>426</v>
      </c>
      <c r="G182" s="76">
        <v>5042232899</v>
      </c>
      <c r="H182" s="60" t="s">
        <v>56</v>
      </c>
      <c r="I182" s="60" t="s">
        <v>427</v>
      </c>
      <c r="J182" s="77">
        <v>44501</v>
      </c>
      <c r="K182" s="60">
        <v>263</v>
      </c>
      <c r="L182" s="60" t="s">
        <v>163</v>
      </c>
      <c r="M182" s="60" t="s">
        <v>163</v>
      </c>
      <c r="N182" s="84" t="s">
        <v>428</v>
      </c>
      <c r="O182" s="85">
        <v>44497</v>
      </c>
      <c r="P182" s="27" t="s">
        <v>429</v>
      </c>
      <c r="Q182" s="60">
        <v>263</v>
      </c>
      <c r="R182" s="28" t="s">
        <v>56</v>
      </c>
      <c r="S182" s="60" t="s">
        <v>56</v>
      </c>
      <c r="T182" s="28" t="s">
        <v>56</v>
      </c>
      <c r="U182" s="28">
        <v>0</v>
      </c>
      <c r="V182" s="28">
        <v>0</v>
      </c>
      <c r="W182" s="28">
        <v>0</v>
      </c>
      <c r="X182" s="28" t="s">
        <v>56</v>
      </c>
      <c r="Y182" s="60" t="s">
        <v>56</v>
      </c>
      <c r="Z182" s="86" t="s">
        <v>56</v>
      </c>
      <c r="AA182" s="86" t="s">
        <v>56</v>
      </c>
      <c r="AB182" s="28">
        <v>0</v>
      </c>
      <c r="AC182" s="28" t="s">
        <v>56</v>
      </c>
      <c r="AD182" s="80" t="s">
        <v>56</v>
      </c>
      <c r="AE182" s="81" t="s">
        <v>56</v>
      </c>
      <c r="AF182" s="35" t="str">
        <f>VLOOKUP(G182,[6]TIV1!L:S,8,FALSE)</f>
        <v>8276895378</v>
      </c>
      <c r="AG182" s="35" t="e">
        <f>VLOOKUP(T182,[6]TIV1!L:S,8,FALSE)</f>
        <v>#N/A</v>
      </c>
      <c r="AH182" s="35" t="e">
        <f>VLOOKUP(AC182,[6]TIV1!L:S,8,FALSE)</f>
        <v>#N/A</v>
      </c>
      <c r="AI182" s="36">
        <f>VLOOKUP(A182&amp;P182,[6]HARGA!C:D,2,0)*Q182</f>
        <v>6319890</v>
      </c>
      <c r="AJ182" s="36">
        <f>VLOOKUP(A182&amp;P182,[6]HARGA!C:D,2,0)*W182</f>
        <v>0</v>
      </c>
      <c r="AK182" s="36">
        <f>VLOOKUP(A182&amp;P182,[6]HARGA!C:D,2,0)*AB182</f>
        <v>0</v>
      </c>
      <c r="AL182" s="28" t="s">
        <v>56</v>
      </c>
      <c r="AM182" s="35"/>
      <c r="AN182" s="35"/>
      <c r="AO182" s="35"/>
      <c r="AP182" s="35"/>
      <c r="AQ182" s="35"/>
      <c r="AR182" s="35"/>
      <c r="AS182" s="35"/>
      <c r="AT182" s="35"/>
      <c r="AU182" s="35"/>
      <c r="AV182" s="35"/>
      <c r="AW182" s="35"/>
      <c r="AX182" s="35"/>
      <c r="AY182" s="35"/>
      <c r="AZ182" s="35"/>
      <c r="BA182" s="35"/>
      <c r="BB182" s="35"/>
      <c r="BC182" s="35"/>
      <c r="BD182">
        <v>1</v>
      </c>
    </row>
    <row r="183" spans="1:56" x14ac:dyDescent="0.25">
      <c r="A183" s="60" t="s">
        <v>51</v>
      </c>
      <c r="B183" s="83" t="s">
        <v>363</v>
      </c>
      <c r="C183" s="75" t="s">
        <v>430</v>
      </c>
      <c r="D183" s="60" t="s">
        <v>193</v>
      </c>
      <c r="E183" s="60" t="s">
        <v>431</v>
      </c>
      <c r="F183" s="60" t="s">
        <v>432</v>
      </c>
      <c r="G183" s="76">
        <v>5042234065</v>
      </c>
      <c r="H183" s="60" t="s">
        <v>56</v>
      </c>
      <c r="I183" s="60" t="s">
        <v>433</v>
      </c>
      <c r="J183" s="77">
        <v>44501</v>
      </c>
      <c r="K183" s="60">
        <v>200</v>
      </c>
      <c r="L183" s="60" t="s">
        <v>58</v>
      </c>
      <c r="M183" s="60" t="s">
        <v>58</v>
      </c>
      <c r="N183" s="84" t="s">
        <v>434</v>
      </c>
      <c r="O183" s="85">
        <v>44498</v>
      </c>
      <c r="P183" s="27" t="s">
        <v>358</v>
      </c>
      <c r="Q183" s="60">
        <v>200</v>
      </c>
      <c r="R183" s="28" t="s">
        <v>56</v>
      </c>
      <c r="S183" s="60" t="s">
        <v>56</v>
      </c>
      <c r="T183" s="28" t="s">
        <v>56</v>
      </c>
      <c r="U183" s="28">
        <v>0</v>
      </c>
      <c r="V183" s="28">
        <v>0</v>
      </c>
      <c r="W183" s="28">
        <v>0</v>
      </c>
      <c r="X183" s="28" t="s">
        <v>56</v>
      </c>
      <c r="Y183" s="60" t="s">
        <v>56</v>
      </c>
      <c r="Z183" s="86" t="s">
        <v>56</v>
      </c>
      <c r="AA183" s="86" t="s">
        <v>56</v>
      </c>
      <c r="AB183" s="28">
        <v>0</v>
      </c>
      <c r="AC183" s="28" t="s">
        <v>56</v>
      </c>
      <c r="AD183" s="80" t="s">
        <v>56</v>
      </c>
      <c r="AE183" s="81" t="s">
        <v>56</v>
      </c>
      <c r="AF183" s="35" t="str">
        <f>VLOOKUP(G183,[6]TIV1!L:S,8,FALSE)</f>
        <v>8276895378</v>
      </c>
      <c r="AG183" s="35" t="e">
        <f>VLOOKUP(T183,[6]TIV1!L:S,8,FALSE)</f>
        <v>#N/A</v>
      </c>
      <c r="AH183" s="35" t="e">
        <f>VLOOKUP(AC183,[6]TIV1!L:S,8,FALSE)</f>
        <v>#N/A</v>
      </c>
      <c r="AI183" s="36">
        <f>VLOOKUP(A183&amp;P183,[6]HARGA!C:D,2,0)*Q183</f>
        <v>2980000</v>
      </c>
      <c r="AJ183" s="36">
        <f>VLOOKUP(A183&amp;P183,[6]HARGA!C:D,2,0)*W183</f>
        <v>0</v>
      </c>
      <c r="AK183" s="36">
        <f>VLOOKUP(A183&amp;P183,[6]HARGA!C:D,2,0)*AB183</f>
        <v>0</v>
      </c>
      <c r="AL183" s="28" t="s">
        <v>56</v>
      </c>
      <c r="AM183" s="35"/>
      <c r="AN183" s="35"/>
      <c r="AO183" s="35"/>
      <c r="AP183" s="35"/>
      <c r="AQ183" s="35"/>
      <c r="AR183" s="35"/>
      <c r="AS183" s="35"/>
      <c r="AT183" s="35"/>
      <c r="AU183" s="35"/>
      <c r="AV183" s="35"/>
      <c r="AW183" s="35"/>
      <c r="AX183" s="35"/>
      <c r="AY183" s="35"/>
      <c r="AZ183" s="35"/>
      <c r="BA183" s="35"/>
      <c r="BB183" s="35"/>
      <c r="BC183" s="35"/>
      <c r="BD183">
        <v>1</v>
      </c>
    </row>
    <row r="184" spans="1:56" x14ac:dyDescent="0.25">
      <c r="A184" s="60" t="s">
        <v>51</v>
      </c>
      <c r="B184" s="83" t="s">
        <v>363</v>
      </c>
      <c r="C184" s="75" t="s">
        <v>430</v>
      </c>
      <c r="D184" s="60" t="s">
        <v>193</v>
      </c>
      <c r="E184" s="60" t="s">
        <v>431</v>
      </c>
      <c r="F184" s="60" t="s">
        <v>432</v>
      </c>
      <c r="G184" s="76">
        <v>5042234065</v>
      </c>
      <c r="H184" s="60" t="s">
        <v>56</v>
      </c>
      <c r="I184" s="60" t="s">
        <v>433</v>
      </c>
      <c r="J184" s="77">
        <v>44501</v>
      </c>
      <c r="K184" s="60">
        <v>4</v>
      </c>
      <c r="L184" s="60" t="s">
        <v>58</v>
      </c>
      <c r="M184" s="60" t="s">
        <v>58</v>
      </c>
      <c r="N184" s="84" t="s">
        <v>434</v>
      </c>
      <c r="O184" s="85">
        <v>44498</v>
      </c>
      <c r="P184" s="27" t="s">
        <v>359</v>
      </c>
      <c r="Q184" s="60">
        <v>0</v>
      </c>
      <c r="R184" s="28" t="s">
        <v>56</v>
      </c>
      <c r="S184" s="60" t="s">
        <v>56</v>
      </c>
      <c r="T184" s="28" t="s">
        <v>56</v>
      </c>
      <c r="U184" s="28">
        <v>0</v>
      </c>
      <c r="V184" s="28">
        <v>0</v>
      </c>
      <c r="W184" s="28">
        <v>0</v>
      </c>
      <c r="X184" s="28" t="s">
        <v>56</v>
      </c>
      <c r="Y184" s="60" t="s">
        <v>56</v>
      </c>
      <c r="Z184" s="86" t="s">
        <v>56</v>
      </c>
      <c r="AA184" s="86" t="s">
        <v>56</v>
      </c>
      <c r="AB184" s="28">
        <v>0</v>
      </c>
      <c r="AC184" s="28" t="s">
        <v>56</v>
      </c>
      <c r="AD184" s="80" t="s">
        <v>56</v>
      </c>
      <c r="AE184" s="81" t="s">
        <v>56</v>
      </c>
      <c r="AF184" s="35" t="str">
        <f>VLOOKUP(G184,[6]TIV1!L:S,8,FALSE)</f>
        <v>8276895378</v>
      </c>
      <c r="AG184" s="35" t="e">
        <f>VLOOKUP(T184,[6]TIV1!L:S,8,FALSE)</f>
        <v>#N/A</v>
      </c>
      <c r="AH184" s="35" t="e">
        <f>VLOOKUP(AC184,[6]TIV1!L:S,8,FALSE)</f>
        <v>#N/A</v>
      </c>
      <c r="AI184" s="36">
        <f>VLOOKUP(A184&amp;P184,[6]HARGA!C:D,2,0)*Q184</f>
        <v>0</v>
      </c>
      <c r="AJ184" s="36">
        <f>VLOOKUP(A184&amp;P184,[6]HARGA!C:D,2,0)*W184</f>
        <v>0</v>
      </c>
      <c r="AK184" s="36">
        <f>VLOOKUP(A184&amp;P184,[6]HARGA!C:D,2,0)*AB184</f>
        <v>0</v>
      </c>
      <c r="AL184" s="28" t="s">
        <v>56</v>
      </c>
      <c r="AM184" s="35"/>
      <c r="AN184" s="35"/>
      <c r="AO184" s="35"/>
      <c r="AP184" s="35"/>
      <c r="AQ184" s="35"/>
      <c r="AR184" s="35"/>
      <c r="AS184" s="35"/>
      <c r="AT184" s="35"/>
      <c r="AU184" s="35"/>
      <c r="AV184" s="35"/>
      <c r="AW184" s="35"/>
      <c r="AX184" s="35"/>
      <c r="AY184" s="35"/>
      <c r="AZ184" s="35"/>
      <c r="BA184" s="35"/>
      <c r="BB184" s="35"/>
      <c r="BC184" s="35"/>
      <c r="BD184">
        <v>1</v>
      </c>
    </row>
    <row r="185" spans="1:56" x14ac:dyDescent="0.25">
      <c r="A185" s="60" t="s">
        <v>51</v>
      </c>
      <c r="B185" s="83" t="s">
        <v>363</v>
      </c>
      <c r="C185" s="75">
        <v>905721440026</v>
      </c>
      <c r="D185" s="60" t="s">
        <v>193</v>
      </c>
      <c r="E185" s="60" t="s">
        <v>431</v>
      </c>
      <c r="F185" s="60" t="s">
        <v>432</v>
      </c>
      <c r="G185" s="76">
        <v>5042234065</v>
      </c>
      <c r="H185" s="60" t="s">
        <v>56</v>
      </c>
      <c r="I185" s="60" t="s">
        <v>435</v>
      </c>
      <c r="J185" s="77">
        <v>44501</v>
      </c>
      <c r="K185" s="60">
        <v>1000</v>
      </c>
      <c r="L185" s="60" t="s">
        <v>58</v>
      </c>
      <c r="M185" s="60" t="s">
        <v>58</v>
      </c>
      <c r="N185" s="84" t="s">
        <v>436</v>
      </c>
      <c r="O185" s="85">
        <v>44498</v>
      </c>
      <c r="P185" s="27" t="s">
        <v>362</v>
      </c>
      <c r="Q185" s="60">
        <v>1000</v>
      </c>
      <c r="R185" s="28" t="s">
        <v>56</v>
      </c>
      <c r="S185" s="60" t="s">
        <v>56</v>
      </c>
      <c r="T185" s="28" t="s">
        <v>56</v>
      </c>
      <c r="U185" s="28">
        <v>0</v>
      </c>
      <c r="V185" s="28">
        <v>0</v>
      </c>
      <c r="W185" s="28">
        <v>0</v>
      </c>
      <c r="X185" s="28" t="s">
        <v>56</v>
      </c>
      <c r="Y185" s="60" t="s">
        <v>56</v>
      </c>
      <c r="Z185" s="86" t="s">
        <v>56</v>
      </c>
      <c r="AA185" s="86" t="s">
        <v>56</v>
      </c>
      <c r="AB185" s="28">
        <v>0</v>
      </c>
      <c r="AC185" s="28" t="s">
        <v>56</v>
      </c>
      <c r="AD185" s="80" t="s">
        <v>56</v>
      </c>
      <c r="AE185" s="81" t="s">
        <v>56</v>
      </c>
      <c r="AF185" s="35" t="str">
        <f>VLOOKUP(G185,[6]TIV1!L:S,8,FALSE)</f>
        <v>8276895378</v>
      </c>
      <c r="AG185" s="35" t="e">
        <f>VLOOKUP(T185,[6]TIV1!L:S,8,FALSE)</f>
        <v>#N/A</v>
      </c>
      <c r="AH185" s="35" t="e">
        <f>VLOOKUP(AC185,[6]TIV1!L:S,8,FALSE)</f>
        <v>#N/A</v>
      </c>
      <c r="AI185" s="36">
        <f>VLOOKUP(A185&amp;P185,[6]HARGA!C:D,2,0)*Q185</f>
        <v>25620000</v>
      </c>
      <c r="AJ185" s="36">
        <f>VLOOKUP(A185&amp;P185,[6]HARGA!C:D,2,0)*W185</f>
        <v>0</v>
      </c>
      <c r="AK185" s="36">
        <f>VLOOKUP(A185&amp;P185,[6]HARGA!C:D,2,0)*AB185</f>
        <v>0</v>
      </c>
      <c r="AL185" s="28" t="s">
        <v>56</v>
      </c>
      <c r="AM185" s="35"/>
      <c r="AN185" s="35"/>
      <c r="AO185" s="35"/>
      <c r="AP185" s="35"/>
      <c r="AQ185" s="35"/>
      <c r="AR185" s="35"/>
      <c r="AS185" s="35"/>
      <c r="AT185" s="35"/>
      <c r="AU185" s="35"/>
      <c r="AV185" s="35"/>
      <c r="AW185" s="35"/>
      <c r="AX185" s="35"/>
      <c r="AY185" s="35"/>
      <c r="AZ185" s="35"/>
      <c r="BA185" s="35"/>
      <c r="BB185" s="35"/>
      <c r="BC185" s="35"/>
      <c r="BD185">
        <v>1</v>
      </c>
    </row>
    <row r="186" spans="1:56" x14ac:dyDescent="0.25">
      <c r="A186" s="60" t="s">
        <v>51</v>
      </c>
      <c r="B186" s="83" t="s">
        <v>363</v>
      </c>
      <c r="C186" s="75">
        <v>905721440027</v>
      </c>
      <c r="D186" s="60" t="s">
        <v>193</v>
      </c>
      <c r="E186" s="60" t="s">
        <v>431</v>
      </c>
      <c r="F186" s="60" t="s">
        <v>432</v>
      </c>
      <c r="G186" s="76">
        <v>5042234065</v>
      </c>
      <c r="H186" s="60" t="s">
        <v>56</v>
      </c>
      <c r="I186" s="60" t="s">
        <v>437</v>
      </c>
      <c r="J186" s="77">
        <v>44501</v>
      </c>
      <c r="K186" s="60">
        <v>178</v>
      </c>
      <c r="L186" s="60" t="s">
        <v>58</v>
      </c>
      <c r="M186" s="60" t="s">
        <v>58</v>
      </c>
      <c r="N186" s="84" t="s">
        <v>438</v>
      </c>
      <c r="O186" s="85">
        <v>44498</v>
      </c>
      <c r="P186" s="27" t="s">
        <v>439</v>
      </c>
      <c r="Q186" s="60">
        <v>178</v>
      </c>
      <c r="R186" s="28" t="s">
        <v>56</v>
      </c>
      <c r="S186" s="60" t="s">
        <v>56</v>
      </c>
      <c r="T186" s="28" t="s">
        <v>56</v>
      </c>
      <c r="U186" s="28">
        <v>0</v>
      </c>
      <c r="V186" s="28">
        <v>0</v>
      </c>
      <c r="W186" s="28">
        <v>0</v>
      </c>
      <c r="X186" s="28" t="s">
        <v>56</v>
      </c>
      <c r="Y186" s="60" t="s">
        <v>56</v>
      </c>
      <c r="Z186" s="86" t="s">
        <v>56</v>
      </c>
      <c r="AA186" s="86" t="s">
        <v>56</v>
      </c>
      <c r="AB186" s="28">
        <v>0</v>
      </c>
      <c r="AC186" s="28" t="s">
        <v>56</v>
      </c>
      <c r="AD186" s="80" t="s">
        <v>56</v>
      </c>
      <c r="AE186" s="81" t="s">
        <v>56</v>
      </c>
      <c r="AF186" s="35" t="str">
        <f>VLOOKUP(G186,[6]TIV1!L:S,8,FALSE)</f>
        <v>8276895378</v>
      </c>
      <c r="AG186" s="35" t="e">
        <f>VLOOKUP(T186,[6]TIV1!L:S,8,FALSE)</f>
        <v>#N/A</v>
      </c>
      <c r="AH186" s="35" t="e">
        <f>VLOOKUP(AC186,[6]TIV1!L:S,8,FALSE)</f>
        <v>#N/A</v>
      </c>
      <c r="AI186" s="36">
        <f>VLOOKUP(A186&amp;P186,[6]HARGA!C:D,2,0)*Q186</f>
        <v>3862600</v>
      </c>
      <c r="AJ186" s="36">
        <f>VLOOKUP(A186&amp;P186,[6]HARGA!C:D,2,0)*W186</f>
        <v>0</v>
      </c>
      <c r="AK186" s="36">
        <f>VLOOKUP(A186&amp;P186,[6]HARGA!C:D,2,0)*AB186</f>
        <v>0</v>
      </c>
      <c r="AL186" s="28" t="s">
        <v>56</v>
      </c>
      <c r="AM186" s="35"/>
      <c r="AN186" s="35"/>
      <c r="AO186" s="35"/>
      <c r="AP186" s="35"/>
      <c r="AQ186" s="35"/>
      <c r="AR186" s="35"/>
      <c r="AS186" s="35"/>
      <c r="AT186" s="35"/>
      <c r="AU186" s="35"/>
      <c r="AV186" s="35"/>
      <c r="AW186" s="35"/>
      <c r="AX186" s="35"/>
      <c r="AY186" s="35"/>
      <c r="AZ186" s="35"/>
      <c r="BA186" s="35"/>
      <c r="BB186" s="35"/>
      <c r="BC186" s="35"/>
      <c r="BD186">
        <v>1</v>
      </c>
    </row>
    <row r="187" spans="1:56" hidden="1" x14ac:dyDescent="0.25">
      <c r="A187" s="60" t="s">
        <v>51</v>
      </c>
      <c r="B187" s="83" t="s">
        <v>351</v>
      </c>
      <c r="C187" s="75">
        <v>907221440021</v>
      </c>
      <c r="D187" s="60" t="s">
        <v>353</v>
      </c>
      <c r="E187" s="60" t="s">
        <v>412</v>
      </c>
      <c r="F187" s="60" t="s">
        <v>413</v>
      </c>
      <c r="G187" s="76">
        <v>5042232899</v>
      </c>
      <c r="H187" s="60" t="s">
        <v>56</v>
      </c>
      <c r="I187" s="60" t="s">
        <v>440</v>
      </c>
      <c r="J187" s="77">
        <v>44501</v>
      </c>
      <c r="K187" s="60">
        <v>1300</v>
      </c>
      <c r="L187" s="60" t="s">
        <v>61</v>
      </c>
      <c r="M187" s="60" t="s">
        <v>61</v>
      </c>
      <c r="N187" s="84" t="s">
        <v>441</v>
      </c>
      <c r="O187" s="85">
        <v>44499</v>
      </c>
      <c r="P187" s="27" t="s">
        <v>429</v>
      </c>
      <c r="Q187" s="60">
        <v>1300</v>
      </c>
      <c r="R187" s="28" t="s">
        <v>56</v>
      </c>
      <c r="S187" s="60" t="s">
        <v>56</v>
      </c>
      <c r="T187" s="28" t="s">
        <v>56</v>
      </c>
      <c r="U187" s="28">
        <v>0</v>
      </c>
      <c r="V187" s="28">
        <v>0</v>
      </c>
      <c r="W187" s="28">
        <v>0</v>
      </c>
      <c r="X187" s="28" t="s">
        <v>56</v>
      </c>
      <c r="Y187" s="60" t="s">
        <v>56</v>
      </c>
      <c r="Z187" s="86" t="s">
        <v>56</v>
      </c>
      <c r="AA187" s="86" t="s">
        <v>56</v>
      </c>
      <c r="AB187" s="28">
        <v>0</v>
      </c>
      <c r="AC187" s="28" t="s">
        <v>56</v>
      </c>
      <c r="AD187" s="80" t="s">
        <v>56</v>
      </c>
      <c r="AE187" s="81" t="s">
        <v>56</v>
      </c>
      <c r="AF187" s="35" t="str">
        <f>VLOOKUP(G187,[6]TIV1!L:S,8,FALSE)</f>
        <v>8276895378</v>
      </c>
      <c r="AG187" s="35" t="e">
        <f>VLOOKUP(T187,[6]TIV1!L:S,8,FALSE)</f>
        <v>#N/A</v>
      </c>
      <c r="AH187" s="35" t="e">
        <f>VLOOKUP(AC187,[6]TIV1!L:S,8,FALSE)</f>
        <v>#N/A</v>
      </c>
      <c r="AI187" s="36">
        <f>VLOOKUP(A187&amp;P187,[6]HARGA!C:D,2,0)*Q187</f>
        <v>31239000</v>
      </c>
      <c r="AJ187" s="36">
        <f>VLOOKUP(A187&amp;P187,[6]HARGA!C:D,2,0)*W187</f>
        <v>0</v>
      </c>
      <c r="AK187" s="36">
        <f>VLOOKUP(A187&amp;P187,[6]HARGA!C:D,2,0)*AB187</f>
        <v>0</v>
      </c>
      <c r="AL187" s="28" t="s">
        <v>56</v>
      </c>
      <c r="AM187" s="35"/>
      <c r="AN187" s="35"/>
      <c r="AO187" s="35"/>
      <c r="AP187" s="35"/>
      <c r="AQ187" s="35"/>
      <c r="AR187" s="35"/>
      <c r="AS187" s="35"/>
      <c r="AT187" s="35"/>
      <c r="AU187" s="35"/>
      <c r="AV187" s="35"/>
      <c r="AW187" s="35"/>
      <c r="AX187" s="35"/>
      <c r="AY187" s="35"/>
      <c r="AZ187" s="35"/>
      <c r="BA187" s="35"/>
      <c r="BB187" s="35"/>
      <c r="BC187" s="35"/>
      <c r="BD187">
        <v>1</v>
      </c>
    </row>
    <row r="188" spans="1:56" hidden="1" x14ac:dyDescent="0.25">
      <c r="A188" s="60" t="s">
        <v>51</v>
      </c>
      <c r="B188" s="83" t="s">
        <v>351</v>
      </c>
      <c r="C188" s="75">
        <v>907221440025</v>
      </c>
      <c r="D188" s="60" t="s">
        <v>353</v>
      </c>
      <c r="E188" s="60" t="s">
        <v>442</v>
      </c>
      <c r="F188" s="60" t="s">
        <v>443</v>
      </c>
      <c r="G188" s="76">
        <v>5042232898</v>
      </c>
      <c r="H188" s="60" t="s">
        <v>56</v>
      </c>
      <c r="I188" s="60" t="s">
        <v>444</v>
      </c>
      <c r="J188" s="77">
        <v>44501</v>
      </c>
      <c r="K188" s="60">
        <v>1100</v>
      </c>
      <c r="L188" s="60" t="s">
        <v>138</v>
      </c>
      <c r="M188" s="60" t="s">
        <v>138</v>
      </c>
      <c r="N188" s="84" t="s">
        <v>445</v>
      </c>
      <c r="O188" s="85">
        <v>44499</v>
      </c>
      <c r="P188" s="27" t="s">
        <v>377</v>
      </c>
      <c r="Q188" s="60">
        <v>1100</v>
      </c>
      <c r="R188" s="28" t="s">
        <v>56</v>
      </c>
      <c r="S188" s="60" t="s">
        <v>56</v>
      </c>
      <c r="T188" s="28" t="s">
        <v>56</v>
      </c>
      <c r="U188" s="28">
        <v>0</v>
      </c>
      <c r="V188" s="28">
        <v>0</v>
      </c>
      <c r="W188" s="28">
        <v>0</v>
      </c>
      <c r="X188" s="28" t="s">
        <v>56</v>
      </c>
      <c r="Y188" s="60" t="s">
        <v>56</v>
      </c>
      <c r="Z188" s="86" t="s">
        <v>56</v>
      </c>
      <c r="AA188" s="86" t="s">
        <v>56</v>
      </c>
      <c r="AB188" s="28">
        <v>0</v>
      </c>
      <c r="AC188" s="28" t="s">
        <v>56</v>
      </c>
      <c r="AD188" s="80" t="s">
        <v>56</v>
      </c>
      <c r="AE188" s="81" t="s">
        <v>56</v>
      </c>
      <c r="AF188" s="35" t="str">
        <f>VLOOKUP(G188,[6]TIV1!L:S,8,FALSE)</f>
        <v>8276895378</v>
      </c>
      <c r="AG188" s="35" t="e">
        <f>VLOOKUP(T188,[6]TIV1!L:S,8,FALSE)</f>
        <v>#N/A</v>
      </c>
      <c r="AH188" s="35" t="e">
        <f>VLOOKUP(AC188,[6]TIV1!L:S,8,FALSE)</f>
        <v>#N/A</v>
      </c>
      <c r="AI188" s="36">
        <f>VLOOKUP(A188&amp;P188,[6]HARGA!C:D,2,0)*Q188</f>
        <v>8184000</v>
      </c>
      <c r="AJ188" s="36">
        <f>VLOOKUP(A188&amp;P188,[6]HARGA!C:D,2,0)*W188</f>
        <v>0</v>
      </c>
      <c r="AK188" s="36">
        <f>VLOOKUP(A188&amp;P188,[6]HARGA!C:D,2,0)*AB188</f>
        <v>0</v>
      </c>
      <c r="AL188" s="28" t="s">
        <v>56</v>
      </c>
      <c r="AM188" s="35"/>
      <c r="AN188" s="35"/>
      <c r="AO188" s="35"/>
      <c r="AP188" s="35"/>
      <c r="AQ188" s="35"/>
      <c r="AR188" s="35"/>
      <c r="AS188" s="35"/>
      <c r="AT188" s="35"/>
      <c r="AU188" s="35"/>
      <c r="AV188" s="35"/>
      <c r="AW188" s="35"/>
      <c r="AX188" s="35"/>
      <c r="AY188" s="35"/>
      <c r="AZ188" s="35"/>
      <c r="BA188" s="35"/>
      <c r="BB188" s="35"/>
      <c r="BC188" s="35"/>
      <c r="BD188">
        <v>1</v>
      </c>
    </row>
    <row r="189" spans="1:56" hidden="1" x14ac:dyDescent="0.25">
      <c r="A189" s="60" t="s">
        <v>51</v>
      </c>
      <c r="B189" s="83" t="s">
        <v>351</v>
      </c>
      <c r="C189" s="75">
        <v>907221440025</v>
      </c>
      <c r="D189" s="60" t="s">
        <v>353</v>
      </c>
      <c r="E189" s="60" t="s">
        <v>442</v>
      </c>
      <c r="F189" s="60" t="s">
        <v>443</v>
      </c>
      <c r="G189" s="76">
        <v>5042232898</v>
      </c>
      <c r="H189" s="60" t="s">
        <v>56</v>
      </c>
      <c r="I189" s="60" t="s">
        <v>444</v>
      </c>
      <c r="J189" s="77">
        <v>44501</v>
      </c>
      <c r="K189" s="60">
        <v>1100</v>
      </c>
      <c r="L189" s="60" t="s">
        <v>138</v>
      </c>
      <c r="M189" s="60" t="s">
        <v>138</v>
      </c>
      <c r="N189" s="84" t="s">
        <v>445</v>
      </c>
      <c r="O189" s="85">
        <v>44499</v>
      </c>
      <c r="P189" s="27" t="s">
        <v>378</v>
      </c>
      <c r="Q189" s="60">
        <v>1100</v>
      </c>
      <c r="R189" s="28" t="s">
        <v>56</v>
      </c>
      <c r="S189" s="60" t="s">
        <v>56</v>
      </c>
      <c r="T189" s="28" t="s">
        <v>56</v>
      </c>
      <c r="U189" s="28">
        <v>0</v>
      </c>
      <c r="V189" s="28">
        <v>0</v>
      </c>
      <c r="W189" s="28">
        <v>0</v>
      </c>
      <c r="X189" s="28" t="s">
        <v>56</v>
      </c>
      <c r="Y189" s="60" t="s">
        <v>56</v>
      </c>
      <c r="Z189" s="86" t="s">
        <v>56</v>
      </c>
      <c r="AA189" s="86" t="s">
        <v>56</v>
      </c>
      <c r="AB189" s="28">
        <v>0</v>
      </c>
      <c r="AC189" s="28" t="s">
        <v>56</v>
      </c>
      <c r="AD189" s="80" t="s">
        <v>56</v>
      </c>
      <c r="AE189" s="81" t="s">
        <v>56</v>
      </c>
      <c r="AF189" s="35" t="str">
        <f>VLOOKUP(G189,[6]TIV1!L:S,8,FALSE)</f>
        <v>8276895378</v>
      </c>
      <c r="AG189" s="35" t="e">
        <f>VLOOKUP(T189,[6]TIV1!L:S,8,FALSE)</f>
        <v>#N/A</v>
      </c>
      <c r="AH189" s="35" t="e">
        <f>VLOOKUP(AC189,[6]TIV1!L:S,8,FALSE)</f>
        <v>#N/A</v>
      </c>
      <c r="AI189" s="36">
        <f>VLOOKUP(A189&amp;P189,[6]HARGA!C:D,2,0)*Q189</f>
        <v>33000000</v>
      </c>
      <c r="AJ189" s="36">
        <f>VLOOKUP(A189&amp;P189,[6]HARGA!C:D,2,0)*W189</f>
        <v>0</v>
      </c>
      <c r="AK189" s="36">
        <f>VLOOKUP(A189&amp;P189,[6]HARGA!C:D,2,0)*AB189</f>
        <v>0</v>
      </c>
      <c r="AL189" s="28" t="s">
        <v>56</v>
      </c>
      <c r="AM189" s="35"/>
      <c r="AN189" s="35"/>
      <c r="AO189" s="35"/>
      <c r="AP189" s="35"/>
      <c r="AQ189" s="35"/>
      <c r="AR189" s="35"/>
      <c r="AS189" s="35"/>
      <c r="AT189" s="35"/>
      <c r="AU189" s="35"/>
      <c r="AV189" s="35"/>
      <c r="AW189" s="35"/>
      <c r="AX189" s="35"/>
      <c r="AY189" s="35"/>
      <c r="AZ189" s="35"/>
      <c r="BA189" s="35"/>
      <c r="BB189" s="35"/>
      <c r="BC189" s="35"/>
      <c r="BD189">
        <v>1</v>
      </c>
    </row>
    <row r="190" spans="1:56" hidden="1" x14ac:dyDescent="0.25">
      <c r="A190" s="60" t="s">
        <v>51</v>
      </c>
      <c r="B190" s="83" t="s">
        <v>351</v>
      </c>
      <c r="C190" s="75" t="s">
        <v>446</v>
      </c>
      <c r="D190" s="60" t="s">
        <v>353</v>
      </c>
      <c r="E190" s="60" t="s">
        <v>442</v>
      </c>
      <c r="F190" s="60" t="s">
        <v>443</v>
      </c>
      <c r="G190" s="76">
        <v>5042232898</v>
      </c>
      <c r="H190" s="60" t="s">
        <v>56</v>
      </c>
      <c r="I190" s="60" t="s">
        <v>444</v>
      </c>
      <c r="J190" s="77">
        <v>44501</v>
      </c>
      <c r="K190" s="60">
        <v>0</v>
      </c>
      <c r="L190" s="60" t="s">
        <v>56</v>
      </c>
      <c r="M190" s="60" t="s">
        <v>56</v>
      </c>
      <c r="N190" s="60" t="s">
        <v>56</v>
      </c>
      <c r="O190" s="60" t="s">
        <v>56</v>
      </c>
      <c r="P190" s="27" t="s">
        <v>377</v>
      </c>
      <c r="Q190" s="60">
        <v>0</v>
      </c>
      <c r="R190" s="75">
        <v>907221440025</v>
      </c>
      <c r="S190" s="60" t="s">
        <v>56</v>
      </c>
      <c r="T190" s="28">
        <v>6008138803</v>
      </c>
      <c r="U190" s="28">
        <v>5</v>
      </c>
      <c r="V190" s="28">
        <v>0</v>
      </c>
      <c r="W190" s="28">
        <v>5</v>
      </c>
      <c r="X190" s="60" t="s">
        <v>138</v>
      </c>
      <c r="Y190" s="60" t="s">
        <v>56</v>
      </c>
      <c r="Z190" s="78" t="s">
        <v>447</v>
      </c>
      <c r="AA190" s="79">
        <v>44499</v>
      </c>
      <c r="AB190" s="28">
        <v>0</v>
      </c>
      <c r="AC190" s="28" t="s">
        <v>56</v>
      </c>
      <c r="AD190" s="80" t="s">
        <v>56</v>
      </c>
      <c r="AE190" s="81" t="s">
        <v>56</v>
      </c>
      <c r="AF190" s="35" t="str">
        <f>VLOOKUP(G190,[6]TIV1!L:S,8,FALSE)</f>
        <v>8276895378</v>
      </c>
      <c r="AG190" s="35" t="str">
        <f>VLOOKUP(T190,[6]TIV1!L:S,8,FALSE)</f>
        <v>2050350280</v>
      </c>
      <c r="AH190" s="35" t="e">
        <f>VLOOKUP(AC190,[6]TIV1!L:S,8,FALSE)</f>
        <v>#N/A</v>
      </c>
      <c r="AI190" s="36">
        <f>VLOOKUP(A190&amp;P190,[6]HARGA!C:D,2,0)*Q190</f>
        <v>0</v>
      </c>
      <c r="AJ190" s="36">
        <f>VLOOKUP(A190&amp;P190,[6]HARGA!C:D,2,0)*W190</f>
        <v>37200</v>
      </c>
      <c r="AK190" s="36">
        <f>VLOOKUP(A190&amp;P190,[6]HARGA!C:D,2,0)*AB190</f>
        <v>0</v>
      </c>
      <c r="AL190" s="82"/>
      <c r="AM190" s="35"/>
      <c r="AN190" s="35"/>
      <c r="AO190" s="35"/>
      <c r="AP190" s="35"/>
      <c r="AQ190" s="35"/>
      <c r="AR190" s="35"/>
      <c r="AS190" s="35"/>
      <c r="AT190" s="35"/>
      <c r="AU190" s="35"/>
      <c r="AV190" s="35"/>
      <c r="AW190" s="35"/>
      <c r="AX190" s="35"/>
      <c r="AY190" s="35"/>
      <c r="AZ190" s="35"/>
      <c r="BA190" s="35"/>
      <c r="BB190" s="35"/>
      <c r="BC190" s="35"/>
      <c r="BD190">
        <v>1</v>
      </c>
    </row>
    <row r="191" spans="1:56" hidden="1" x14ac:dyDescent="0.25">
      <c r="A191" s="60" t="s">
        <v>51</v>
      </c>
      <c r="B191" s="83" t="s">
        <v>351</v>
      </c>
      <c r="C191" s="75" t="s">
        <v>446</v>
      </c>
      <c r="D191" s="60" t="s">
        <v>353</v>
      </c>
      <c r="E191" s="60" t="s">
        <v>442</v>
      </c>
      <c r="F191" s="60" t="s">
        <v>443</v>
      </c>
      <c r="G191" s="76">
        <v>5042232898</v>
      </c>
      <c r="H191" s="60" t="s">
        <v>56</v>
      </c>
      <c r="I191" s="60" t="s">
        <v>444</v>
      </c>
      <c r="J191" s="77">
        <v>44501</v>
      </c>
      <c r="K191" s="60">
        <v>0</v>
      </c>
      <c r="L191" s="60" t="s">
        <v>56</v>
      </c>
      <c r="M191" s="60" t="s">
        <v>56</v>
      </c>
      <c r="N191" s="60" t="s">
        <v>56</v>
      </c>
      <c r="O191" s="60" t="s">
        <v>56</v>
      </c>
      <c r="P191" s="27" t="s">
        <v>378</v>
      </c>
      <c r="Q191" s="60">
        <v>0</v>
      </c>
      <c r="R191" s="75">
        <v>907221440025</v>
      </c>
      <c r="S191" s="60" t="s">
        <v>56</v>
      </c>
      <c r="T191" s="28">
        <v>6008138803</v>
      </c>
      <c r="U191" s="28">
        <v>1020</v>
      </c>
      <c r="V191" s="28">
        <v>0</v>
      </c>
      <c r="W191" s="28">
        <v>1020</v>
      </c>
      <c r="X191" s="60" t="s">
        <v>138</v>
      </c>
      <c r="Y191" s="60" t="s">
        <v>56</v>
      </c>
      <c r="Z191" s="78" t="s">
        <v>447</v>
      </c>
      <c r="AA191" s="79">
        <v>44499</v>
      </c>
      <c r="AB191" s="28">
        <v>0</v>
      </c>
      <c r="AC191" s="28" t="s">
        <v>56</v>
      </c>
      <c r="AD191" s="80" t="s">
        <v>56</v>
      </c>
      <c r="AE191" s="81" t="s">
        <v>56</v>
      </c>
      <c r="AF191" s="35" t="str">
        <f>VLOOKUP(G191,[6]TIV1!L:S,8,FALSE)</f>
        <v>8276895378</v>
      </c>
      <c r="AG191" s="35" t="str">
        <f>VLOOKUP(T191,[6]TIV1!L:S,8,FALSE)</f>
        <v>2050350280</v>
      </c>
      <c r="AH191" s="35" t="e">
        <f>VLOOKUP(AC191,[6]TIV1!L:S,8,FALSE)</f>
        <v>#N/A</v>
      </c>
      <c r="AI191" s="36">
        <f>VLOOKUP(A191&amp;P191,[6]HARGA!C:D,2,0)*Q191</f>
        <v>0</v>
      </c>
      <c r="AJ191" s="36">
        <f>VLOOKUP(A191&amp;P191,[6]HARGA!C:D,2,0)*W191</f>
        <v>30600000</v>
      </c>
      <c r="AK191" s="36">
        <f>VLOOKUP(A191&amp;P191,[6]HARGA!C:D,2,0)*AB191</f>
        <v>0</v>
      </c>
      <c r="AL191" s="82"/>
      <c r="AM191" s="35"/>
      <c r="AN191" s="35"/>
      <c r="AO191" s="35"/>
      <c r="AP191" s="35"/>
      <c r="AQ191" s="35"/>
      <c r="AR191" s="35"/>
      <c r="AS191" s="35"/>
      <c r="AT191" s="35"/>
      <c r="AU191" s="35"/>
      <c r="AV191" s="35"/>
      <c r="AW191" s="35"/>
      <c r="AX191" s="35"/>
      <c r="AY191" s="35"/>
      <c r="AZ191" s="35"/>
      <c r="BA191" s="35"/>
      <c r="BB191" s="35"/>
      <c r="BC191" s="35"/>
      <c r="BD191">
        <v>1</v>
      </c>
    </row>
    <row r="192" spans="1:56" x14ac:dyDescent="0.25">
      <c r="A192" s="60" t="s">
        <v>51</v>
      </c>
      <c r="B192" s="83" t="s">
        <v>351</v>
      </c>
      <c r="C192" s="75">
        <v>904021440027</v>
      </c>
      <c r="D192" s="60" t="s">
        <v>193</v>
      </c>
      <c r="E192" s="60" t="s">
        <v>417</v>
      </c>
      <c r="F192" s="60" t="s">
        <v>418</v>
      </c>
      <c r="G192" s="76">
        <v>5042236983</v>
      </c>
      <c r="H192" s="60" t="s">
        <v>56</v>
      </c>
      <c r="I192" s="60" t="s">
        <v>448</v>
      </c>
      <c r="J192" s="77">
        <v>44501</v>
      </c>
      <c r="K192" s="60">
        <v>1300</v>
      </c>
      <c r="L192" s="60" t="s">
        <v>58</v>
      </c>
      <c r="M192" s="60" t="s">
        <v>58</v>
      </c>
      <c r="N192" s="84" t="s">
        <v>449</v>
      </c>
      <c r="O192" s="85">
        <v>44499</v>
      </c>
      <c r="P192" s="27" t="s">
        <v>377</v>
      </c>
      <c r="Q192" s="60">
        <v>1300</v>
      </c>
      <c r="R192" s="28" t="s">
        <v>56</v>
      </c>
      <c r="S192" s="60" t="s">
        <v>56</v>
      </c>
      <c r="T192" s="28" t="s">
        <v>56</v>
      </c>
      <c r="U192" s="28">
        <v>0</v>
      </c>
      <c r="V192" s="28">
        <v>0</v>
      </c>
      <c r="W192" s="28">
        <v>0</v>
      </c>
      <c r="X192" s="28" t="s">
        <v>56</v>
      </c>
      <c r="Y192" s="60" t="s">
        <v>56</v>
      </c>
      <c r="Z192" s="86" t="s">
        <v>56</v>
      </c>
      <c r="AA192" s="86" t="s">
        <v>56</v>
      </c>
      <c r="AB192" s="28">
        <v>0</v>
      </c>
      <c r="AC192" s="28" t="s">
        <v>56</v>
      </c>
      <c r="AD192" s="80" t="s">
        <v>56</v>
      </c>
      <c r="AE192" s="81" t="s">
        <v>56</v>
      </c>
      <c r="AF192" s="35" t="str">
        <f>VLOOKUP(G192,[6]TIV1!L:S,8,FALSE)</f>
        <v>8276895378</v>
      </c>
      <c r="AG192" s="35" t="e">
        <f>VLOOKUP(T192,[6]TIV1!L:S,8,FALSE)</f>
        <v>#N/A</v>
      </c>
      <c r="AH192" s="35" t="e">
        <f>VLOOKUP(AC192,[6]TIV1!L:S,8,FALSE)</f>
        <v>#N/A</v>
      </c>
      <c r="AI192" s="36">
        <f>VLOOKUP(A192&amp;P192,[6]HARGA!C:D,2,0)*Q192</f>
        <v>9672000</v>
      </c>
      <c r="AJ192" s="36">
        <f>VLOOKUP(A192&amp;P192,[6]HARGA!C:D,2,0)*W192</f>
        <v>0</v>
      </c>
      <c r="AK192" s="36">
        <f>VLOOKUP(A192&amp;P192,[6]HARGA!C:D,2,0)*AB192</f>
        <v>0</v>
      </c>
      <c r="AL192" s="28" t="s">
        <v>56</v>
      </c>
      <c r="AM192" s="35"/>
      <c r="AN192" s="35"/>
      <c r="AO192" s="35"/>
      <c r="AP192" s="35"/>
      <c r="AQ192" s="35"/>
      <c r="AR192" s="35"/>
      <c r="AS192" s="35"/>
      <c r="AT192" s="35"/>
      <c r="AU192" s="35"/>
      <c r="AV192" s="35"/>
      <c r="AW192" s="35"/>
      <c r="AX192" s="35"/>
      <c r="AY192" s="35"/>
      <c r="AZ192" s="35"/>
      <c r="BA192" s="35"/>
      <c r="BB192" s="35"/>
      <c r="BC192" s="35"/>
      <c r="BD192">
        <v>1</v>
      </c>
    </row>
    <row r="193" spans="1:56" x14ac:dyDescent="0.25">
      <c r="A193" s="60" t="s">
        <v>51</v>
      </c>
      <c r="B193" s="83" t="s">
        <v>351</v>
      </c>
      <c r="C193" s="75">
        <v>904021440027</v>
      </c>
      <c r="D193" s="60" t="s">
        <v>193</v>
      </c>
      <c r="E193" s="60" t="s">
        <v>417</v>
      </c>
      <c r="F193" s="60" t="s">
        <v>418</v>
      </c>
      <c r="G193" s="76">
        <v>5042236983</v>
      </c>
      <c r="H193" s="60" t="s">
        <v>56</v>
      </c>
      <c r="I193" s="60" t="s">
        <v>448</v>
      </c>
      <c r="J193" s="77">
        <v>44501</v>
      </c>
      <c r="K193" s="60">
        <v>1300</v>
      </c>
      <c r="L193" s="60" t="s">
        <v>58</v>
      </c>
      <c r="M193" s="60" t="s">
        <v>58</v>
      </c>
      <c r="N193" s="84" t="s">
        <v>449</v>
      </c>
      <c r="O193" s="85">
        <v>44499</v>
      </c>
      <c r="P193" s="27" t="s">
        <v>378</v>
      </c>
      <c r="Q193" s="60">
        <v>1300</v>
      </c>
      <c r="R193" s="28" t="s">
        <v>56</v>
      </c>
      <c r="S193" s="60" t="s">
        <v>56</v>
      </c>
      <c r="T193" s="28" t="s">
        <v>56</v>
      </c>
      <c r="U193" s="28">
        <v>0</v>
      </c>
      <c r="V193" s="28">
        <v>0</v>
      </c>
      <c r="W193" s="28">
        <v>0</v>
      </c>
      <c r="X193" s="28" t="s">
        <v>56</v>
      </c>
      <c r="Y193" s="60" t="s">
        <v>56</v>
      </c>
      <c r="Z193" s="86" t="s">
        <v>56</v>
      </c>
      <c r="AA193" s="86" t="s">
        <v>56</v>
      </c>
      <c r="AB193" s="28">
        <v>0</v>
      </c>
      <c r="AC193" s="28" t="s">
        <v>56</v>
      </c>
      <c r="AD193" s="80" t="s">
        <v>56</v>
      </c>
      <c r="AE193" s="81" t="s">
        <v>56</v>
      </c>
      <c r="AF193" s="35" t="str">
        <f>VLOOKUP(G193,[6]TIV1!L:S,8,FALSE)</f>
        <v>8276895378</v>
      </c>
      <c r="AG193" s="35" t="e">
        <f>VLOOKUP(T193,[6]TIV1!L:S,8,FALSE)</f>
        <v>#N/A</v>
      </c>
      <c r="AH193" s="35" t="e">
        <f>VLOOKUP(AC193,[6]TIV1!L:S,8,FALSE)</f>
        <v>#N/A</v>
      </c>
      <c r="AI193" s="36">
        <f>VLOOKUP(A193&amp;P193,[6]HARGA!C:D,2,0)*Q193</f>
        <v>39000000</v>
      </c>
      <c r="AJ193" s="36">
        <f>VLOOKUP(A193&amp;P193,[6]HARGA!C:D,2,0)*W193</f>
        <v>0</v>
      </c>
      <c r="AK193" s="36">
        <f>VLOOKUP(A193&amp;P193,[6]HARGA!C:D,2,0)*AB193</f>
        <v>0</v>
      </c>
      <c r="AL193" s="28" t="s">
        <v>56</v>
      </c>
      <c r="AM193" s="35"/>
      <c r="AN193" s="35"/>
      <c r="AO193" s="35"/>
      <c r="AP193" s="35"/>
      <c r="AQ193" s="35"/>
      <c r="AR193" s="35"/>
      <c r="AS193" s="35"/>
      <c r="AT193" s="35"/>
      <c r="AU193" s="35"/>
      <c r="AV193" s="35"/>
      <c r="AW193" s="35"/>
      <c r="AX193" s="35"/>
      <c r="AY193" s="35"/>
      <c r="AZ193" s="35"/>
      <c r="BA193" s="35"/>
      <c r="BB193" s="35"/>
      <c r="BC193" s="35"/>
      <c r="BD193">
        <v>1</v>
      </c>
    </row>
    <row r="194" spans="1:56" hidden="1" x14ac:dyDescent="0.25">
      <c r="A194" s="60" t="s">
        <v>51</v>
      </c>
      <c r="B194" s="83" t="s">
        <v>351</v>
      </c>
      <c r="C194" s="75" t="s">
        <v>450</v>
      </c>
      <c r="D194" s="60" t="s">
        <v>193</v>
      </c>
      <c r="E194" s="60" t="s">
        <v>417</v>
      </c>
      <c r="F194" s="60" t="s">
        <v>418</v>
      </c>
      <c r="G194" s="76">
        <v>5042236983</v>
      </c>
      <c r="H194" s="60" t="s">
        <v>56</v>
      </c>
      <c r="I194" s="60" t="s">
        <v>448</v>
      </c>
      <c r="J194" s="77">
        <v>44501</v>
      </c>
      <c r="K194" s="60">
        <v>0</v>
      </c>
      <c r="L194" s="60" t="s">
        <v>56</v>
      </c>
      <c r="M194" s="60" t="s">
        <v>56</v>
      </c>
      <c r="N194" s="60" t="s">
        <v>56</v>
      </c>
      <c r="O194" s="60" t="s">
        <v>56</v>
      </c>
      <c r="P194" s="27" t="s">
        <v>377</v>
      </c>
      <c r="Q194" s="60">
        <v>0</v>
      </c>
      <c r="R194" s="75">
        <v>904021440027</v>
      </c>
      <c r="S194" s="60" t="s">
        <v>56</v>
      </c>
      <c r="T194" s="28">
        <v>6008135214</v>
      </c>
      <c r="U194" s="28">
        <v>13</v>
      </c>
      <c r="V194" s="28">
        <v>0</v>
      </c>
      <c r="W194" s="28">
        <v>13</v>
      </c>
      <c r="X194" s="60" t="s">
        <v>58</v>
      </c>
      <c r="Y194" s="60" t="s">
        <v>56</v>
      </c>
      <c r="Z194" s="78" t="s">
        <v>451</v>
      </c>
      <c r="AA194" s="79">
        <v>44499</v>
      </c>
      <c r="AB194" s="28">
        <v>0</v>
      </c>
      <c r="AC194" s="28">
        <v>5042236991</v>
      </c>
      <c r="AD194" s="78" t="s">
        <v>452</v>
      </c>
      <c r="AE194" s="79">
        <v>44501</v>
      </c>
      <c r="AF194" s="35" t="str">
        <f>VLOOKUP(G194,[6]TIV1!L:S,8,FALSE)</f>
        <v>8276895378</v>
      </c>
      <c r="AG194" s="35" t="str">
        <f>VLOOKUP(T194,[6]TIV1!L:S,8,FALSE)</f>
        <v>2050350280</v>
      </c>
      <c r="AH194" s="35" t="str">
        <f>VLOOKUP(AC194,[6]TIV1!L:S,8,FALSE)</f>
        <v>8276895378</v>
      </c>
      <c r="AI194" s="36">
        <f>VLOOKUP(A194&amp;P194,[6]HARGA!C:D,2,0)*Q194</f>
        <v>0</v>
      </c>
      <c r="AJ194" s="36">
        <f>VLOOKUP(A194&amp;P194,[6]HARGA!C:D,2,0)*W194</f>
        <v>96720</v>
      </c>
      <c r="AK194" s="36">
        <f>VLOOKUP(A194&amp;P194,[6]HARGA!C:D,2,0)*AB194</f>
        <v>0</v>
      </c>
      <c r="AL194" s="82"/>
      <c r="AM194" s="35"/>
      <c r="AN194" s="35"/>
      <c r="AO194" s="35"/>
      <c r="AP194" s="35"/>
      <c r="AQ194" s="35"/>
      <c r="AR194" s="35"/>
      <c r="AS194" s="35"/>
      <c r="AT194" s="35"/>
      <c r="AU194" s="35"/>
      <c r="AV194" s="35"/>
      <c r="AW194" s="35"/>
      <c r="AX194" s="35"/>
      <c r="AY194" s="35"/>
      <c r="AZ194" s="35"/>
      <c r="BA194" s="35"/>
      <c r="BB194" s="35"/>
      <c r="BC194" s="35"/>
      <c r="BD194">
        <v>1</v>
      </c>
    </row>
    <row r="195" spans="1:56" hidden="1" x14ac:dyDescent="0.25">
      <c r="A195" s="60" t="s">
        <v>51</v>
      </c>
      <c r="B195" s="83" t="s">
        <v>351</v>
      </c>
      <c r="C195" s="75" t="s">
        <v>450</v>
      </c>
      <c r="D195" s="60" t="s">
        <v>193</v>
      </c>
      <c r="E195" s="60" t="s">
        <v>417</v>
      </c>
      <c r="F195" s="60" t="s">
        <v>418</v>
      </c>
      <c r="G195" s="76">
        <v>5042236983</v>
      </c>
      <c r="H195" s="60" t="s">
        <v>56</v>
      </c>
      <c r="I195" s="60" t="s">
        <v>448</v>
      </c>
      <c r="J195" s="77">
        <v>44501</v>
      </c>
      <c r="K195" s="60">
        <v>0</v>
      </c>
      <c r="L195" s="60" t="s">
        <v>56</v>
      </c>
      <c r="M195" s="60" t="s">
        <v>56</v>
      </c>
      <c r="N195" s="60" t="s">
        <v>56</v>
      </c>
      <c r="O195" s="60" t="s">
        <v>56</v>
      </c>
      <c r="P195" s="27" t="s">
        <v>378</v>
      </c>
      <c r="Q195" s="60">
        <v>0</v>
      </c>
      <c r="R195" s="75">
        <v>904021440027</v>
      </c>
      <c r="S195" s="60" t="s">
        <v>56</v>
      </c>
      <c r="T195" s="28">
        <v>6008135214</v>
      </c>
      <c r="U195" s="28">
        <v>1344</v>
      </c>
      <c r="V195" s="28">
        <v>0</v>
      </c>
      <c r="W195" s="28">
        <v>1344</v>
      </c>
      <c r="X195" s="60" t="s">
        <v>58</v>
      </c>
      <c r="Y195" s="60" t="s">
        <v>56</v>
      </c>
      <c r="Z195" s="78" t="s">
        <v>451</v>
      </c>
      <c r="AA195" s="79">
        <v>44499</v>
      </c>
      <c r="AB195" s="28">
        <v>82</v>
      </c>
      <c r="AC195" s="28">
        <v>5042236991</v>
      </c>
      <c r="AD195" s="78" t="s">
        <v>452</v>
      </c>
      <c r="AE195" s="79">
        <v>44501</v>
      </c>
      <c r="AF195" s="35" t="str">
        <f>VLOOKUP(G195,[6]TIV1!L:S,8,FALSE)</f>
        <v>8276895378</v>
      </c>
      <c r="AG195" s="35" t="str">
        <f>VLOOKUP(T195,[6]TIV1!L:S,8,FALSE)</f>
        <v>2050350280</v>
      </c>
      <c r="AH195" s="35" t="str">
        <f>VLOOKUP(AC195,[6]TIV1!L:S,8,FALSE)</f>
        <v>8276895378</v>
      </c>
      <c r="AI195" s="36">
        <f>VLOOKUP(A195&amp;P195,[6]HARGA!C:D,2,0)*Q195</f>
        <v>0</v>
      </c>
      <c r="AJ195" s="36">
        <f>VLOOKUP(A195&amp;P195,[6]HARGA!C:D,2,0)*W195</f>
        <v>40320000</v>
      </c>
      <c r="AK195" s="36">
        <f>VLOOKUP(A195&amp;P195,[6]HARGA!C:D,2,0)*AB195</f>
        <v>2460000</v>
      </c>
      <c r="AL195" s="82"/>
      <c r="AM195" s="35"/>
      <c r="AN195" s="35"/>
      <c r="AO195" s="35"/>
      <c r="AP195" s="35"/>
      <c r="AQ195" s="35"/>
      <c r="AR195" s="35"/>
      <c r="AS195" s="35"/>
      <c r="AT195" s="35"/>
      <c r="AU195" s="35"/>
      <c r="AV195" s="35"/>
      <c r="AW195" s="35"/>
      <c r="AX195" s="35"/>
      <c r="AY195" s="35"/>
      <c r="AZ195" s="35"/>
      <c r="BA195" s="35"/>
      <c r="BB195" s="35"/>
      <c r="BC195" s="35"/>
      <c r="BD195">
        <v>1</v>
      </c>
    </row>
    <row r="196" spans="1:56" hidden="1" x14ac:dyDescent="0.25">
      <c r="A196" s="60" t="s">
        <v>66</v>
      </c>
      <c r="B196" s="83" t="s">
        <v>363</v>
      </c>
      <c r="C196" s="75">
        <v>905721440031</v>
      </c>
      <c r="D196" s="60" t="s">
        <v>386</v>
      </c>
      <c r="E196" s="60" t="s">
        <v>387</v>
      </c>
      <c r="F196" s="60" t="s">
        <v>388</v>
      </c>
      <c r="G196" s="76">
        <v>5042234067</v>
      </c>
      <c r="H196" s="60" t="s">
        <v>56</v>
      </c>
      <c r="I196" s="60" t="s">
        <v>453</v>
      </c>
      <c r="J196" s="77">
        <v>44501</v>
      </c>
      <c r="K196" s="60">
        <v>1300</v>
      </c>
      <c r="L196" s="60" t="s">
        <v>72</v>
      </c>
      <c r="M196" s="60" t="s">
        <v>72</v>
      </c>
      <c r="N196" s="84" t="s">
        <v>454</v>
      </c>
      <c r="O196" s="85">
        <v>44498</v>
      </c>
      <c r="P196" s="27" t="s">
        <v>377</v>
      </c>
      <c r="Q196" s="60">
        <v>1300</v>
      </c>
      <c r="R196" s="28" t="s">
        <v>56</v>
      </c>
      <c r="S196" s="60" t="s">
        <v>56</v>
      </c>
      <c r="T196" s="28" t="s">
        <v>56</v>
      </c>
      <c r="U196" s="28">
        <v>0</v>
      </c>
      <c r="V196" s="28">
        <v>0</v>
      </c>
      <c r="W196" s="28">
        <v>0</v>
      </c>
      <c r="X196" s="28" t="s">
        <v>56</v>
      </c>
      <c r="Y196" s="60" t="s">
        <v>56</v>
      </c>
      <c r="Z196" s="86" t="s">
        <v>56</v>
      </c>
      <c r="AA196" s="86" t="s">
        <v>56</v>
      </c>
      <c r="AB196" s="28">
        <v>0</v>
      </c>
      <c r="AC196" s="28" t="s">
        <v>56</v>
      </c>
      <c r="AD196" s="80" t="s">
        <v>56</v>
      </c>
      <c r="AE196" s="81" t="s">
        <v>56</v>
      </c>
      <c r="AF196" s="35" t="str">
        <f>VLOOKUP(G196,[6]TIV1!L:S,8,FALSE)</f>
        <v>8276895966</v>
      </c>
      <c r="AG196" s="35" t="e">
        <f>VLOOKUP(T196,[6]TIV1!L:S,8,FALSE)</f>
        <v>#N/A</v>
      </c>
      <c r="AH196" s="35" t="e">
        <f>VLOOKUP(AC196,[6]TIV1!L:S,8,FALSE)</f>
        <v>#N/A</v>
      </c>
      <c r="AI196" s="36">
        <f>VLOOKUP(A196&amp;P196,[6]HARGA!C:D,2,0)*Q196</f>
        <v>9672000</v>
      </c>
      <c r="AJ196" s="36">
        <f>VLOOKUP(A196&amp;P196,[6]HARGA!C:D,2,0)*W196</f>
        <v>0</v>
      </c>
      <c r="AK196" s="36">
        <f>VLOOKUP(A196&amp;P196,[6]HARGA!C:D,2,0)*AB196</f>
        <v>0</v>
      </c>
      <c r="AL196" s="28" t="s">
        <v>56</v>
      </c>
      <c r="AM196" s="35"/>
      <c r="AN196" s="35"/>
      <c r="AO196" s="35"/>
      <c r="AP196" s="35"/>
      <c r="AQ196" s="35"/>
      <c r="AR196" s="35"/>
      <c r="AS196" s="35"/>
      <c r="AT196" s="35"/>
      <c r="AU196" s="35"/>
      <c r="AV196" s="35"/>
      <c r="AW196" s="35"/>
      <c r="AX196" s="35"/>
      <c r="AY196" s="35"/>
      <c r="AZ196" s="35"/>
      <c r="BA196" s="35"/>
      <c r="BB196" s="35"/>
      <c r="BC196" s="35"/>
      <c r="BD196">
        <v>1</v>
      </c>
    </row>
    <row r="197" spans="1:56" hidden="1" x14ac:dyDescent="0.25">
      <c r="A197" s="60" t="s">
        <v>66</v>
      </c>
      <c r="B197" s="83" t="s">
        <v>363</v>
      </c>
      <c r="C197" s="75">
        <v>905721440031</v>
      </c>
      <c r="D197" s="60" t="s">
        <v>386</v>
      </c>
      <c r="E197" s="60" t="s">
        <v>387</v>
      </c>
      <c r="F197" s="60" t="s">
        <v>388</v>
      </c>
      <c r="G197" s="76">
        <v>5042234067</v>
      </c>
      <c r="H197" s="60" t="s">
        <v>56</v>
      </c>
      <c r="I197" s="60" t="s">
        <v>453</v>
      </c>
      <c r="J197" s="77">
        <v>44501</v>
      </c>
      <c r="K197" s="60">
        <v>1300</v>
      </c>
      <c r="L197" s="60" t="s">
        <v>72</v>
      </c>
      <c r="M197" s="60" t="s">
        <v>72</v>
      </c>
      <c r="N197" s="84" t="s">
        <v>454</v>
      </c>
      <c r="O197" s="85">
        <v>44498</v>
      </c>
      <c r="P197" s="27" t="s">
        <v>378</v>
      </c>
      <c r="Q197" s="60">
        <v>1300</v>
      </c>
      <c r="R197" s="28" t="s">
        <v>56</v>
      </c>
      <c r="S197" s="60" t="s">
        <v>56</v>
      </c>
      <c r="T197" s="28" t="s">
        <v>56</v>
      </c>
      <c r="U197" s="28">
        <v>0</v>
      </c>
      <c r="V197" s="28">
        <v>0</v>
      </c>
      <c r="W197" s="28">
        <v>0</v>
      </c>
      <c r="X197" s="28" t="s">
        <v>56</v>
      </c>
      <c r="Y197" s="60" t="s">
        <v>56</v>
      </c>
      <c r="Z197" s="86" t="s">
        <v>56</v>
      </c>
      <c r="AA197" s="86" t="s">
        <v>56</v>
      </c>
      <c r="AB197" s="28">
        <v>0</v>
      </c>
      <c r="AC197" s="28" t="s">
        <v>56</v>
      </c>
      <c r="AD197" s="80" t="s">
        <v>56</v>
      </c>
      <c r="AE197" s="81" t="s">
        <v>56</v>
      </c>
      <c r="AF197" s="35" t="str">
        <f>VLOOKUP(G197,[6]TIV1!L:S,8,FALSE)</f>
        <v>8276895966</v>
      </c>
      <c r="AG197" s="35" t="e">
        <f>VLOOKUP(T197,[6]TIV1!L:S,8,FALSE)</f>
        <v>#N/A</v>
      </c>
      <c r="AH197" s="35" t="e">
        <f>VLOOKUP(AC197,[6]TIV1!L:S,8,FALSE)</f>
        <v>#N/A</v>
      </c>
      <c r="AI197" s="36">
        <f>VLOOKUP(A197&amp;P197,[6]HARGA!C:D,2,0)*Q197</f>
        <v>39000000</v>
      </c>
      <c r="AJ197" s="36">
        <f>VLOOKUP(A197&amp;P197,[6]HARGA!C:D,2,0)*W197</f>
        <v>0</v>
      </c>
      <c r="AK197" s="36">
        <f>VLOOKUP(A197&amp;P197,[6]HARGA!C:D,2,0)*AB197</f>
        <v>0</v>
      </c>
      <c r="AL197" s="28" t="s">
        <v>56</v>
      </c>
      <c r="AM197" s="35"/>
      <c r="AN197" s="35"/>
      <c r="AO197" s="35"/>
      <c r="AP197" s="35"/>
      <c r="AQ197" s="35"/>
      <c r="AR197" s="35"/>
      <c r="AS197" s="35"/>
      <c r="AT197" s="35"/>
      <c r="AU197" s="35"/>
      <c r="AV197" s="35"/>
      <c r="AW197" s="35"/>
      <c r="AX197" s="35"/>
      <c r="AY197" s="35"/>
      <c r="AZ197" s="35"/>
      <c r="BA197" s="35"/>
      <c r="BB197" s="35"/>
      <c r="BC197" s="35"/>
      <c r="BD197">
        <v>1</v>
      </c>
    </row>
    <row r="198" spans="1:56" hidden="1" x14ac:dyDescent="0.25">
      <c r="A198" s="60" t="s">
        <v>66</v>
      </c>
      <c r="B198" s="83" t="s">
        <v>363</v>
      </c>
      <c r="C198" s="75" t="s">
        <v>455</v>
      </c>
      <c r="D198" s="60" t="s">
        <v>386</v>
      </c>
      <c r="E198" s="60" t="s">
        <v>387</v>
      </c>
      <c r="F198" s="60" t="s">
        <v>388</v>
      </c>
      <c r="G198" s="76">
        <v>5042234067</v>
      </c>
      <c r="H198" s="60" t="s">
        <v>56</v>
      </c>
      <c r="I198" s="60" t="s">
        <v>453</v>
      </c>
      <c r="J198" s="77">
        <v>44501</v>
      </c>
      <c r="K198" s="60">
        <v>0</v>
      </c>
      <c r="L198" s="60" t="s">
        <v>56</v>
      </c>
      <c r="M198" s="60" t="s">
        <v>56</v>
      </c>
      <c r="N198" s="60" t="s">
        <v>56</v>
      </c>
      <c r="O198" s="60" t="s">
        <v>56</v>
      </c>
      <c r="P198" s="27" t="s">
        <v>377</v>
      </c>
      <c r="Q198" s="60">
        <v>0</v>
      </c>
      <c r="R198" s="75">
        <v>905721440031</v>
      </c>
      <c r="S198" s="60" t="s">
        <v>56</v>
      </c>
      <c r="T198" s="28">
        <v>6008133580</v>
      </c>
      <c r="U198" s="28">
        <v>6</v>
      </c>
      <c r="V198" s="28">
        <v>0</v>
      </c>
      <c r="W198" s="28">
        <v>6</v>
      </c>
      <c r="X198" s="60" t="s">
        <v>72</v>
      </c>
      <c r="Y198" s="60" t="s">
        <v>56</v>
      </c>
      <c r="Z198" s="78" t="s">
        <v>456</v>
      </c>
      <c r="AA198" s="79">
        <v>44498</v>
      </c>
      <c r="AB198" s="28">
        <v>0</v>
      </c>
      <c r="AC198" s="28" t="s">
        <v>56</v>
      </c>
      <c r="AD198" s="80" t="s">
        <v>56</v>
      </c>
      <c r="AE198" s="81" t="s">
        <v>56</v>
      </c>
      <c r="AF198" s="35" t="str">
        <f>VLOOKUP(G198,[6]TIV1!L:S,8,FALSE)</f>
        <v>8276895966</v>
      </c>
      <c r="AG198" s="35" t="str">
        <f>VLOOKUP(T198,[6]TIV1!L:S,8,FALSE)</f>
        <v>2050350313</v>
      </c>
      <c r="AH198" s="35" t="e">
        <f>VLOOKUP(AC198,[6]TIV1!L:S,8,FALSE)</f>
        <v>#N/A</v>
      </c>
      <c r="AI198" s="36">
        <f>VLOOKUP(A198&amp;P198,[6]HARGA!C:D,2,0)*Q198</f>
        <v>0</v>
      </c>
      <c r="AJ198" s="36">
        <f>VLOOKUP(A198&amp;P198,[6]HARGA!C:D,2,0)*W198</f>
        <v>44640</v>
      </c>
      <c r="AK198" s="36">
        <f>VLOOKUP(A198&amp;P198,[6]HARGA!C:D,2,0)*AB198</f>
        <v>0</v>
      </c>
      <c r="AL198" s="82"/>
      <c r="AM198" s="35"/>
      <c r="AN198" s="35"/>
      <c r="AO198" s="35"/>
      <c r="AP198" s="35"/>
      <c r="AQ198" s="35"/>
      <c r="AR198" s="35"/>
      <c r="AS198" s="35"/>
      <c r="AT198" s="35"/>
      <c r="AU198" s="35"/>
      <c r="AV198" s="35"/>
      <c r="AW198" s="35"/>
      <c r="AX198" s="35"/>
      <c r="AY198" s="35"/>
      <c r="AZ198" s="35"/>
      <c r="BA198" s="35"/>
      <c r="BB198" s="35"/>
      <c r="BC198" s="35"/>
      <c r="BD198">
        <v>1</v>
      </c>
    </row>
    <row r="199" spans="1:56" hidden="1" x14ac:dyDescent="0.25">
      <c r="A199" s="60" t="s">
        <v>66</v>
      </c>
      <c r="B199" s="83" t="s">
        <v>363</v>
      </c>
      <c r="C199" s="75" t="s">
        <v>455</v>
      </c>
      <c r="D199" s="60" t="s">
        <v>386</v>
      </c>
      <c r="E199" s="60" t="s">
        <v>387</v>
      </c>
      <c r="F199" s="60" t="s">
        <v>388</v>
      </c>
      <c r="G199" s="76">
        <v>5042234067</v>
      </c>
      <c r="H199" s="60" t="s">
        <v>56</v>
      </c>
      <c r="I199" s="60" t="s">
        <v>453</v>
      </c>
      <c r="J199" s="77">
        <v>44501</v>
      </c>
      <c r="K199" s="60">
        <v>0</v>
      </c>
      <c r="L199" s="60" t="s">
        <v>56</v>
      </c>
      <c r="M199" s="60" t="s">
        <v>56</v>
      </c>
      <c r="N199" s="60" t="s">
        <v>56</v>
      </c>
      <c r="O199" s="60" t="s">
        <v>56</v>
      </c>
      <c r="P199" s="27" t="s">
        <v>378</v>
      </c>
      <c r="Q199" s="60">
        <v>0</v>
      </c>
      <c r="R199" s="75">
        <v>905721440031</v>
      </c>
      <c r="S199" s="60" t="s">
        <v>56</v>
      </c>
      <c r="T199" s="28">
        <v>6008133580</v>
      </c>
      <c r="U199" s="28">
        <v>1341</v>
      </c>
      <c r="V199" s="28">
        <v>0</v>
      </c>
      <c r="W199" s="28">
        <v>1341</v>
      </c>
      <c r="X199" s="60" t="s">
        <v>72</v>
      </c>
      <c r="Y199" s="60" t="s">
        <v>56</v>
      </c>
      <c r="Z199" s="78" t="s">
        <v>456</v>
      </c>
      <c r="AA199" s="79">
        <v>44498</v>
      </c>
      <c r="AB199" s="28">
        <v>0</v>
      </c>
      <c r="AC199" s="28" t="s">
        <v>56</v>
      </c>
      <c r="AD199" s="80" t="s">
        <v>56</v>
      </c>
      <c r="AE199" s="81" t="s">
        <v>56</v>
      </c>
      <c r="AF199" s="35" t="str">
        <f>VLOOKUP(G199,[6]TIV1!L:S,8,FALSE)</f>
        <v>8276895966</v>
      </c>
      <c r="AG199" s="35" t="str">
        <f>VLOOKUP(T199,[6]TIV1!L:S,8,FALSE)</f>
        <v>2050350313</v>
      </c>
      <c r="AH199" s="35" t="e">
        <f>VLOOKUP(AC199,[6]TIV1!L:S,8,FALSE)</f>
        <v>#N/A</v>
      </c>
      <c r="AI199" s="36">
        <f>VLOOKUP(A199&amp;P199,[6]HARGA!C:D,2,0)*Q199</f>
        <v>0</v>
      </c>
      <c r="AJ199" s="36">
        <f>VLOOKUP(A199&amp;P199,[6]HARGA!C:D,2,0)*W199</f>
        <v>40230000</v>
      </c>
      <c r="AK199" s="36">
        <f>VLOOKUP(A199&amp;P199,[6]HARGA!C:D,2,0)*AB199</f>
        <v>0</v>
      </c>
      <c r="AL199" s="82"/>
      <c r="AM199" s="35"/>
      <c r="AN199" s="35"/>
      <c r="AO199" s="35"/>
      <c r="AP199" s="35"/>
      <c r="AQ199" s="35"/>
      <c r="AR199" s="35"/>
      <c r="AS199" s="35"/>
      <c r="AT199" s="35"/>
      <c r="AU199" s="35"/>
      <c r="AV199" s="35"/>
      <c r="AW199" s="35"/>
      <c r="AX199" s="35"/>
      <c r="AY199" s="35"/>
      <c r="AZ199" s="35"/>
      <c r="BA199" s="35"/>
      <c r="BB199" s="35"/>
      <c r="BC199" s="35"/>
      <c r="BD199">
        <v>1</v>
      </c>
    </row>
    <row r="200" spans="1:56" hidden="1" x14ac:dyDescent="0.25">
      <c r="A200" s="60" t="s">
        <v>51</v>
      </c>
      <c r="B200" s="83" t="s">
        <v>363</v>
      </c>
      <c r="C200" s="75" t="s">
        <v>457</v>
      </c>
      <c r="D200" s="60" t="s">
        <v>193</v>
      </c>
      <c r="E200" s="60" t="s">
        <v>458</v>
      </c>
      <c r="F200" s="60" t="s">
        <v>459</v>
      </c>
      <c r="G200" s="76">
        <v>5042234066</v>
      </c>
      <c r="H200" s="60" t="s">
        <v>56</v>
      </c>
      <c r="I200" s="60" t="s">
        <v>460</v>
      </c>
      <c r="J200" s="77">
        <v>44501</v>
      </c>
      <c r="K200" s="60">
        <v>1280</v>
      </c>
      <c r="L200" s="60" t="s">
        <v>61</v>
      </c>
      <c r="M200" s="60" t="s">
        <v>61</v>
      </c>
      <c r="N200" s="84" t="s">
        <v>461</v>
      </c>
      <c r="O200" s="85">
        <v>44501</v>
      </c>
      <c r="P200" s="27" t="s">
        <v>439</v>
      </c>
      <c r="Q200" s="60">
        <v>1280</v>
      </c>
      <c r="R200" s="28" t="s">
        <v>56</v>
      </c>
      <c r="S200" s="60" t="s">
        <v>56</v>
      </c>
      <c r="T200" s="28" t="s">
        <v>56</v>
      </c>
      <c r="U200" s="28">
        <v>0</v>
      </c>
      <c r="V200" s="28">
        <v>0</v>
      </c>
      <c r="W200" s="28">
        <v>0</v>
      </c>
      <c r="X200" s="28" t="s">
        <v>56</v>
      </c>
      <c r="Y200" s="60" t="s">
        <v>56</v>
      </c>
      <c r="Z200" s="86" t="s">
        <v>56</v>
      </c>
      <c r="AA200" s="86" t="s">
        <v>56</v>
      </c>
      <c r="AB200" s="28">
        <v>0</v>
      </c>
      <c r="AC200" s="28" t="s">
        <v>56</v>
      </c>
      <c r="AD200" s="80" t="s">
        <v>56</v>
      </c>
      <c r="AE200" s="81" t="s">
        <v>56</v>
      </c>
      <c r="AF200" s="35" t="str">
        <f>VLOOKUP(G200,[6]TIV1!L:S,8,FALSE)</f>
        <v>8276895378</v>
      </c>
      <c r="AG200" s="35" t="e">
        <f>VLOOKUP(T200,[6]TIV1!L:S,8,FALSE)</f>
        <v>#N/A</v>
      </c>
      <c r="AH200" s="35" t="e">
        <f>VLOOKUP(AC200,[6]TIV1!L:S,8,FALSE)</f>
        <v>#N/A</v>
      </c>
      <c r="AI200" s="36">
        <f>VLOOKUP(A200&amp;P200,[6]HARGA!C:D,2,0)*Q200</f>
        <v>27776000</v>
      </c>
      <c r="AJ200" s="36">
        <f>VLOOKUP(A200&amp;P200,[6]HARGA!C:D,2,0)*W200</f>
        <v>0</v>
      </c>
      <c r="AK200" s="36">
        <f>VLOOKUP(A200&amp;P200,[6]HARGA!C:D,2,0)*AB200</f>
        <v>0</v>
      </c>
      <c r="AL200" s="28" t="s">
        <v>56</v>
      </c>
      <c r="AM200" s="35"/>
      <c r="AN200" s="35"/>
      <c r="AO200" s="35"/>
      <c r="AP200" s="35"/>
      <c r="AQ200" s="35"/>
      <c r="AR200" s="35"/>
      <c r="AS200" s="35"/>
      <c r="AT200" s="35"/>
      <c r="AU200" s="35"/>
      <c r="AV200" s="35"/>
      <c r="AW200" s="35"/>
      <c r="AX200" s="35"/>
      <c r="AY200" s="35"/>
      <c r="AZ200" s="35"/>
      <c r="BA200" s="35"/>
      <c r="BB200" s="35"/>
      <c r="BC200" s="35"/>
      <c r="BD200">
        <v>1</v>
      </c>
    </row>
    <row r="201" spans="1:56" hidden="1" x14ac:dyDescent="0.25">
      <c r="A201" s="60" t="s">
        <v>51</v>
      </c>
      <c r="B201" s="83" t="s">
        <v>363</v>
      </c>
      <c r="C201" s="75" t="s">
        <v>462</v>
      </c>
      <c r="D201" s="60" t="s">
        <v>193</v>
      </c>
      <c r="E201" s="60" t="s">
        <v>458</v>
      </c>
      <c r="F201" s="60" t="s">
        <v>459</v>
      </c>
      <c r="G201" s="76">
        <v>5042234066</v>
      </c>
      <c r="H201" s="60" t="s">
        <v>56</v>
      </c>
      <c r="I201" s="60" t="s">
        <v>463</v>
      </c>
      <c r="J201" s="77">
        <v>44501</v>
      </c>
      <c r="K201" s="60">
        <v>850</v>
      </c>
      <c r="L201" s="60" t="s">
        <v>61</v>
      </c>
      <c r="M201" s="60" t="s">
        <v>61</v>
      </c>
      <c r="N201" s="84" t="s">
        <v>464</v>
      </c>
      <c r="O201" s="85">
        <v>44501</v>
      </c>
      <c r="P201" s="27" t="s">
        <v>358</v>
      </c>
      <c r="Q201" s="60">
        <v>850</v>
      </c>
      <c r="R201" s="28" t="s">
        <v>56</v>
      </c>
      <c r="S201" s="60" t="s">
        <v>56</v>
      </c>
      <c r="T201" s="28" t="s">
        <v>56</v>
      </c>
      <c r="U201" s="28">
        <v>0</v>
      </c>
      <c r="V201" s="28">
        <v>0</v>
      </c>
      <c r="W201" s="28">
        <v>0</v>
      </c>
      <c r="X201" s="28" t="s">
        <v>56</v>
      </c>
      <c r="Y201" s="60" t="s">
        <v>56</v>
      </c>
      <c r="Z201" s="86" t="s">
        <v>56</v>
      </c>
      <c r="AA201" s="86" t="s">
        <v>56</v>
      </c>
      <c r="AB201" s="28">
        <v>0</v>
      </c>
      <c r="AC201" s="28" t="s">
        <v>56</v>
      </c>
      <c r="AD201" s="80" t="s">
        <v>56</v>
      </c>
      <c r="AE201" s="81" t="s">
        <v>56</v>
      </c>
      <c r="AF201" s="35" t="str">
        <f>VLOOKUP(G201,[6]TIV1!L:S,8,FALSE)</f>
        <v>8276895378</v>
      </c>
      <c r="AG201" s="35" t="e">
        <f>VLOOKUP(T201,[6]TIV1!L:S,8,FALSE)</f>
        <v>#N/A</v>
      </c>
      <c r="AH201" s="35" t="e">
        <f>VLOOKUP(AC201,[6]TIV1!L:S,8,FALSE)</f>
        <v>#N/A</v>
      </c>
      <c r="AI201" s="36">
        <f>VLOOKUP(A201&amp;P201,[6]HARGA!C:D,2,0)*Q201</f>
        <v>12665000</v>
      </c>
      <c r="AJ201" s="36">
        <f>VLOOKUP(A201&amp;P201,[6]HARGA!C:D,2,0)*W201</f>
        <v>0</v>
      </c>
      <c r="AK201" s="36">
        <f>VLOOKUP(A201&amp;P201,[6]HARGA!C:D,2,0)*AB201</f>
        <v>0</v>
      </c>
      <c r="AL201" s="28" t="s">
        <v>56</v>
      </c>
      <c r="AM201" s="35"/>
      <c r="AN201" s="35"/>
      <c r="AO201" s="35"/>
      <c r="AP201" s="35"/>
      <c r="AQ201" s="35"/>
      <c r="AR201" s="35"/>
      <c r="AS201" s="35"/>
      <c r="AT201" s="35"/>
      <c r="AU201" s="35"/>
      <c r="AV201" s="35"/>
      <c r="AW201" s="35"/>
      <c r="AX201" s="35"/>
      <c r="AY201" s="35"/>
      <c r="AZ201" s="35"/>
      <c r="BA201" s="35"/>
      <c r="BB201" s="35"/>
      <c r="BC201" s="35"/>
      <c r="BD201">
        <v>1</v>
      </c>
    </row>
    <row r="202" spans="1:56" hidden="1" x14ac:dyDescent="0.25">
      <c r="A202" s="60" t="s">
        <v>51</v>
      </c>
      <c r="B202" s="83" t="s">
        <v>363</v>
      </c>
      <c r="C202" s="75" t="s">
        <v>462</v>
      </c>
      <c r="D202" s="60" t="s">
        <v>193</v>
      </c>
      <c r="E202" s="60" t="s">
        <v>458</v>
      </c>
      <c r="F202" s="60" t="s">
        <v>459</v>
      </c>
      <c r="G202" s="76">
        <v>5042234066</v>
      </c>
      <c r="H202" s="60" t="s">
        <v>56</v>
      </c>
      <c r="I202" s="60" t="s">
        <v>463</v>
      </c>
      <c r="J202" s="77">
        <v>44501</v>
      </c>
      <c r="K202" s="60">
        <v>17</v>
      </c>
      <c r="L202" s="60" t="s">
        <v>61</v>
      </c>
      <c r="M202" s="60" t="s">
        <v>61</v>
      </c>
      <c r="N202" s="84" t="s">
        <v>464</v>
      </c>
      <c r="O202" s="85">
        <v>44501</v>
      </c>
      <c r="P202" s="27" t="s">
        <v>359</v>
      </c>
      <c r="Q202" s="28">
        <v>0</v>
      </c>
      <c r="R202" s="28" t="s">
        <v>56</v>
      </c>
      <c r="S202" s="60" t="s">
        <v>56</v>
      </c>
      <c r="T202" s="28" t="s">
        <v>56</v>
      </c>
      <c r="U202" s="28">
        <v>0</v>
      </c>
      <c r="V202" s="28">
        <v>0</v>
      </c>
      <c r="W202" s="28">
        <v>0</v>
      </c>
      <c r="X202" s="28" t="s">
        <v>56</v>
      </c>
      <c r="Y202" s="60" t="s">
        <v>56</v>
      </c>
      <c r="Z202" s="86" t="s">
        <v>56</v>
      </c>
      <c r="AA202" s="86" t="s">
        <v>56</v>
      </c>
      <c r="AB202" s="28">
        <v>0</v>
      </c>
      <c r="AC202" s="28" t="s">
        <v>56</v>
      </c>
      <c r="AD202" s="80" t="s">
        <v>56</v>
      </c>
      <c r="AE202" s="81" t="s">
        <v>56</v>
      </c>
      <c r="AF202" s="35" t="str">
        <f>VLOOKUP(G202,[6]TIV1!L:S,8,FALSE)</f>
        <v>8276895378</v>
      </c>
      <c r="AG202" s="35" t="e">
        <f>VLOOKUP(T202,[6]TIV1!L:S,8,FALSE)</f>
        <v>#N/A</v>
      </c>
      <c r="AH202" s="35" t="e">
        <f>VLOOKUP(AC202,[6]TIV1!L:S,8,FALSE)</f>
        <v>#N/A</v>
      </c>
      <c r="AI202" s="36">
        <f>VLOOKUP(A202&amp;P202,[6]HARGA!C:D,2,0)*Q202</f>
        <v>0</v>
      </c>
      <c r="AJ202" s="36">
        <f>VLOOKUP(A202&amp;P202,[6]HARGA!C:D,2,0)*W202</f>
        <v>0</v>
      </c>
      <c r="AK202" s="36">
        <f>VLOOKUP(A202&amp;P202,[6]HARGA!C:D,2,0)*AB202</f>
        <v>0</v>
      </c>
      <c r="AL202" s="28" t="s">
        <v>56</v>
      </c>
      <c r="AM202" s="35"/>
      <c r="AN202" s="35"/>
      <c r="AO202" s="35"/>
      <c r="AP202" s="35"/>
      <c r="AQ202" s="35"/>
      <c r="AR202" s="35"/>
      <c r="AS202" s="35"/>
      <c r="AT202" s="35"/>
      <c r="AU202" s="35"/>
      <c r="AV202" s="35"/>
      <c r="AW202" s="35"/>
      <c r="AX202" s="35"/>
      <c r="AY202" s="35"/>
      <c r="AZ202" s="35"/>
      <c r="BA202" s="35"/>
      <c r="BB202" s="35"/>
      <c r="BC202" s="35"/>
      <c r="BD202">
        <v>1</v>
      </c>
    </row>
    <row r="203" spans="1:56" hidden="1" x14ac:dyDescent="0.25">
      <c r="A203" s="60" t="s">
        <v>51</v>
      </c>
      <c r="B203" s="83" t="s">
        <v>363</v>
      </c>
      <c r="C203" s="75" t="s">
        <v>465</v>
      </c>
      <c r="D203" s="60" t="s">
        <v>193</v>
      </c>
      <c r="E203" s="60" t="s">
        <v>466</v>
      </c>
      <c r="F203" s="60" t="s">
        <v>467</v>
      </c>
      <c r="G203" s="76">
        <v>5042234064</v>
      </c>
      <c r="H203" s="60" t="s">
        <v>56</v>
      </c>
      <c r="I203" s="60" t="s">
        <v>468</v>
      </c>
      <c r="J203" s="77">
        <v>44501</v>
      </c>
      <c r="K203" s="60">
        <v>1000</v>
      </c>
      <c r="L203" s="60" t="s">
        <v>92</v>
      </c>
      <c r="M203" s="60" t="s">
        <v>92</v>
      </c>
      <c r="N203" s="84" t="s">
        <v>469</v>
      </c>
      <c r="O203" s="85">
        <v>44499</v>
      </c>
      <c r="P203" s="27" t="s">
        <v>358</v>
      </c>
      <c r="Q203" s="60">
        <v>1000</v>
      </c>
      <c r="R203" s="28" t="s">
        <v>56</v>
      </c>
      <c r="S203" s="60" t="s">
        <v>56</v>
      </c>
      <c r="T203" s="28" t="s">
        <v>56</v>
      </c>
      <c r="U203" s="28">
        <v>0</v>
      </c>
      <c r="V203" s="28">
        <v>0</v>
      </c>
      <c r="W203" s="28">
        <v>0</v>
      </c>
      <c r="X203" s="28" t="s">
        <v>56</v>
      </c>
      <c r="Y203" s="60" t="s">
        <v>56</v>
      </c>
      <c r="Z203" s="86" t="s">
        <v>56</v>
      </c>
      <c r="AA203" s="86" t="s">
        <v>56</v>
      </c>
      <c r="AB203" s="28">
        <v>0</v>
      </c>
      <c r="AC203" s="28" t="s">
        <v>56</v>
      </c>
      <c r="AD203" s="80" t="s">
        <v>56</v>
      </c>
      <c r="AE203" s="81" t="s">
        <v>56</v>
      </c>
      <c r="AF203" s="35" t="str">
        <f>VLOOKUP(G203,[6]TIV1!L:S,8,FALSE)</f>
        <v>8276895378</v>
      </c>
      <c r="AG203" s="35" t="e">
        <f>VLOOKUP(T203,[6]TIV1!L:S,8,FALSE)</f>
        <v>#N/A</v>
      </c>
      <c r="AH203" s="35" t="e">
        <f>VLOOKUP(AC203,[6]TIV1!L:S,8,FALSE)</f>
        <v>#N/A</v>
      </c>
      <c r="AI203" s="36">
        <f>VLOOKUP(A203&amp;P203,[6]HARGA!C:D,2,0)*Q203</f>
        <v>14900000</v>
      </c>
      <c r="AJ203" s="36">
        <f>VLOOKUP(A203&amp;P203,[6]HARGA!C:D,2,0)*W203</f>
        <v>0</v>
      </c>
      <c r="AK203" s="36">
        <f>VLOOKUP(A203&amp;P203,[6]HARGA!C:D,2,0)*AB203</f>
        <v>0</v>
      </c>
      <c r="AL203" s="28" t="s">
        <v>56</v>
      </c>
      <c r="AM203" s="35"/>
      <c r="AN203" s="35"/>
      <c r="AO203" s="35"/>
      <c r="AP203" s="35"/>
      <c r="AQ203" s="35"/>
      <c r="AR203" s="35"/>
      <c r="AS203" s="35"/>
      <c r="AT203" s="35"/>
      <c r="AU203" s="35"/>
      <c r="AV203" s="35"/>
      <c r="AW203" s="35"/>
      <c r="AX203" s="35"/>
      <c r="AY203" s="35"/>
      <c r="AZ203" s="35"/>
      <c r="BA203" s="35"/>
      <c r="BB203" s="35"/>
      <c r="BC203" s="35"/>
      <c r="BD203">
        <v>1</v>
      </c>
    </row>
    <row r="204" spans="1:56" hidden="1" x14ac:dyDescent="0.25">
      <c r="A204" s="60" t="s">
        <v>51</v>
      </c>
      <c r="B204" s="83" t="s">
        <v>363</v>
      </c>
      <c r="C204" s="75" t="s">
        <v>465</v>
      </c>
      <c r="D204" s="60" t="s">
        <v>193</v>
      </c>
      <c r="E204" s="60" t="s">
        <v>466</v>
      </c>
      <c r="F204" s="60" t="s">
        <v>467</v>
      </c>
      <c r="G204" s="76">
        <v>5042234064</v>
      </c>
      <c r="H204" s="60" t="s">
        <v>56</v>
      </c>
      <c r="I204" s="60" t="s">
        <v>468</v>
      </c>
      <c r="J204" s="77">
        <v>44501</v>
      </c>
      <c r="K204" s="60">
        <v>20</v>
      </c>
      <c r="L204" s="60" t="s">
        <v>92</v>
      </c>
      <c r="M204" s="60" t="s">
        <v>92</v>
      </c>
      <c r="N204" s="84" t="s">
        <v>469</v>
      </c>
      <c r="O204" s="85">
        <v>44499</v>
      </c>
      <c r="P204" s="27" t="s">
        <v>359</v>
      </c>
      <c r="Q204" s="28">
        <v>0</v>
      </c>
      <c r="R204" s="28" t="s">
        <v>56</v>
      </c>
      <c r="S204" s="60" t="s">
        <v>56</v>
      </c>
      <c r="T204" s="28" t="s">
        <v>56</v>
      </c>
      <c r="U204" s="28">
        <v>0</v>
      </c>
      <c r="V204" s="28">
        <v>0</v>
      </c>
      <c r="W204" s="28">
        <v>0</v>
      </c>
      <c r="X204" s="28" t="s">
        <v>56</v>
      </c>
      <c r="Y204" s="60" t="s">
        <v>56</v>
      </c>
      <c r="Z204" s="86" t="s">
        <v>56</v>
      </c>
      <c r="AA204" s="86" t="s">
        <v>56</v>
      </c>
      <c r="AB204" s="28">
        <v>0</v>
      </c>
      <c r="AC204" s="28" t="s">
        <v>56</v>
      </c>
      <c r="AD204" s="80" t="s">
        <v>56</v>
      </c>
      <c r="AE204" s="81" t="s">
        <v>56</v>
      </c>
      <c r="AF204" s="35" t="str">
        <f>VLOOKUP(G204,[6]TIV1!L:S,8,FALSE)</f>
        <v>8276895378</v>
      </c>
      <c r="AG204" s="35" t="e">
        <f>VLOOKUP(T204,[6]TIV1!L:S,8,FALSE)</f>
        <v>#N/A</v>
      </c>
      <c r="AH204" s="35" t="e">
        <f>VLOOKUP(AC204,[6]TIV1!L:S,8,FALSE)</f>
        <v>#N/A</v>
      </c>
      <c r="AI204" s="36">
        <f>VLOOKUP(A204&amp;P204,[6]HARGA!C:D,2,0)*Q204</f>
        <v>0</v>
      </c>
      <c r="AJ204" s="36">
        <f>VLOOKUP(A204&amp;P204,[6]HARGA!C:D,2,0)*W204</f>
        <v>0</v>
      </c>
      <c r="AK204" s="36">
        <f>VLOOKUP(A204&amp;P204,[6]HARGA!C:D,2,0)*AB204</f>
        <v>0</v>
      </c>
      <c r="AL204" s="28" t="s">
        <v>56</v>
      </c>
      <c r="AM204" s="35"/>
      <c r="AN204" s="35"/>
      <c r="AO204" s="35"/>
      <c r="AP204" s="35"/>
      <c r="AQ204" s="35"/>
      <c r="AR204" s="35"/>
      <c r="AS204" s="35"/>
      <c r="AT204" s="35"/>
      <c r="AU204" s="35"/>
      <c r="AV204" s="35"/>
      <c r="AW204" s="35"/>
      <c r="AX204" s="35"/>
      <c r="AY204" s="35"/>
      <c r="AZ204" s="35"/>
      <c r="BA204" s="35"/>
      <c r="BB204" s="35"/>
      <c r="BC204" s="35"/>
      <c r="BD204">
        <v>1</v>
      </c>
    </row>
    <row r="205" spans="1:56" hidden="1" x14ac:dyDescent="0.25">
      <c r="A205" s="60" t="s">
        <v>51</v>
      </c>
      <c r="B205" s="83" t="s">
        <v>363</v>
      </c>
      <c r="C205" s="75" t="s">
        <v>470</v>
      </c>
      <c r="D205" s="60" t="s">
        <v>193</v>
      </c>
      <c r="E205" s="60" t="s">
        <v>466</v>
      </c>
      <c r="F205" s="60" t="s">
        <v>467</v>
      </c>
      <c r="G205" s="76">
        <v>5042234064</v>
      </c>
      <c r="H205" s="60" t="s">
        <v>56</v>
      </c>
      <c r="I205" s="60" t="s">
        <v>471</v>
      </c>
      <c r="J205" s="77">
        <v>44501</v>
      </c>
      <c r="K205" s="60">
        <v>600</v>
      </c>
      <c r="L205" s="60" t="s">
        <v>92</v>
      </c>
      <c r="M205" s="60" t="s">
        <v>92</v>
      </c>
      <c r="N205" s="84" t="s">
        <v>472</v>
      </c>
      <c r="O205" s="85">
        <v>44499</v>
      </c>
      <c r="P205" s="27" t="s">
        <v>362</v>
      </c>
      <c r="Q205" s="60">
        <v>600</v>
      </c>
      <c r="R205" s="28" t="s">
        <v>56</v>
      </c>
      <c r="S205" s="60" t="s">
        <v>56</v>
      </c>
      <c r="T205" s="28" t="s">
        <v>56</v>
      </c>
      <c r="U205" s="28">
        <v>0</v>
      </c>
      <c r="V205" s="28">
        <v>0</v>
      </c>
      <c r="W205" s="28">
        <v>0</v>
      </c>
      <c r="X205" s="28" t="s">
        <v>56</v>
      </c>
      <c r="Y205" s="60" t="s">
        <v>56</v>
      </c>
      <c r="Z205" s="86" t="s">
        <v>56</v>
      </c>
      <c r="AA205" s="86" t="s">
        <v>56</v>
      </c>
      <c r="AB205" s="28">
        <v>0</v>
      </c>
      <c r="AC205" s="28" t="s">
        <v>56</v>
      </c>
      <c r="AD205" s="80" t="s">
        <v>56</v>
      </c>
      <c r="AE205" s="81" t="s">
        <v>56</v>
      </c>
      <c r="AF205" s="35" t="str">
        <f>VLOOKUP(G205,[6]TIV1!L:S,8,FALSE)</f>
        <v>8276895378</v>
      </c>
      <c r="AG205" s="35" t="e">
        <f>VLOOKUP(T205,[6]TIV1!L:S,8,FALSE)</f>
        <v>#N/A</v>
      </c>
      <c r="AH205" s="35" t="e">
        <f>VLOOKUP(AC205,[6]TIV1!L:S,8,FALSE)</f>
        <v>#N/A</v>
      </c>
      <c r="AI205" s="36">
        <f>VLOOKUP(A205&amp;P205,[6]HARGA!C:D,2,0)*Q205</f>
        <v>15372000</v>
      </c>
      <c r="AJ205" s="36">
        <f>VLOOKUP(A205&amp;P205,[6]HARGA!C:D,2,0)*W205</f>
        <v>0</v>
      </c>
      <c r="AK205" s="36">
        <f>VLOOKUP(A205&amp;P205,[6]HARGA!C:D,2,0)*AB205</f>
        <v>0</v>
      </c>
      <c r="AL205" s="28" t="s">
        <v>56</v>
      </c>
      <c r="AM205" s="35"/>
      <c r="AN205" s="35"/>
      <c r="AO205" s="35"/>
      <c r="AP205" s="35"/>
      <c r="AQ205" s="35"/>
      <c r="AR205" s="35"/>
      <c r="AS205" s="35"/>
      <c r="AT205" s="35"/>
      <c r="AU205" s="35"/>
      <c r="AV205" s="35"/>
      <c r="AW205" s="35"/>
      <c r="AX205" s="35"/>
      <c r="AY205" s="35"/>
      <c r="AZ205" s="35"/>
      <c r="BA205" s="35"/>
      <c r="BB205" s="35"/>
      <c r="BC205" s="35"/>
      <c r="BD205">
        <v>1</v>
      </c>
    </row>
    <row r="206" spans="1:56" hidden="1" x14ac:dyDescent="0.25">
      <c r="A206" s="60" t="s">
        <v>51</v>
      </c>
      <c r="B206" s="83" t="s">
        <v>351</v>
      </c>
      <c r="C206" s="75">
        <v>907221440004</v>
      </c>
      <c r="D206" s="60" t="s">
        <v>353</v>
      </c>
      <c r="E206" s="60" t="s">
        <v>473</v>
      </c>
      <c r="F206" s="60" t="s">
        <v>474</v>
      </c>
      <c r="G206" s="76">
        <v>5042232897</v>
      </c>
      <c r="H206" s="60" t="s">
        <v>56</v>
      </c>
      <c r="I206" s="60" t="s">
        <v>475</v>
      </c>
      <c r="J206" s="77">
        <v>44501</v>
      </c>
      <c r="K206" s="60">
        <v>300</v>
      </c>
      <c r="L206" s="60" t="s">
        <v>348</v>
      </c>
      <c r="M206" s="60" t="s">
        <v>348</v>
      </c>
      <c r="N206" s="84" t="s">
        <v>476</v>
      </c>
      <c r="O206" s="85">
        <v>44501</v>
      </c>
      <c r="P206" s="27" t="s">
        <v>362</v>
      </c>
      <c r="Q206" s="60">
        <v>300</v>
      </c>
      <c r="R206" s="28" t="s">
        <v>56</v>
      </c>
      <c r="S206" s="60" t="s">
        <v>56</v>
      </c>
      <c r="T206" s="28" t="s">
        <v>56</v>
      </c>
      <c r="U206" s="28">
        <v>0</v>
      </c>
      <c r="V206" s="28">
        <v>0</v>
      </c>
      <c r="W206" s="28">
        <v>0</v>
      </c>
      <c r="X206" s="28" t="s">
        <v>56</v>
      </c>
      <c r="Y206" s="60" t="s">
        <v>56</v>
      </c>
      <c r="Z206" s="86" t="s">
        <v>56</v>
      </c>
      <c r="AA206" s="86" t="s">
        <v>56</v>
      </c>
      <c r="AB206" s="28">
        <v>0</v>
      </c>
      <c r="AC206" s="28" t="s">
        <v>56</v>
      </c>
      <c r="AD206" s="80" t="s">
        <v>56</v>
      </c>
      <c r="AE206" s="81" t="s">
        <v>56</v>
      </c>
      <c r="AF206" s="35" t="str">
        <f>VLOOKUP(G206,[6]TIV1!L:S,8,FALSE)</f>
        <v>8276895378</v>
      </c>
      <c r="AG206" s="35" t="e">
        <f>VLOOKUP(T206,[6]TIV1!L:S,8,FALSE)</f>
        <v>#N/A</v>
      </c>
      <c r="AH206" s="35" t="e">
        <f>VLOOKUP(AC206,[6]TIV1!L:S,8,FALSE)</f>
        <v>#N/A</v>
      </c>
      <c r="AI206" s="36">
        <f>VLOOKUP(A206&amp;P206,[6]HARGA!C:D,2,0)*Q206</f>
        <v>7686000</v>
      </c>
      <c r="AJ206" s="36">
        <f>VLOOKUP(A206&amp;P206,[6]HARGA!C:D,2,0)*W206</f>
        <v>0</v>
      </c>
      <c r="AK206" s="36">
        <f>VLOOKUP(A206&amp;P206,[6]HARGA!C:D,2,0)*AB206</f>
        <v>0</v>
      </c>
      <c r="AL206" s="28" t="s">
        <v>56</v>
      </c>
      <c r="AM206" s="35"/>
      <c r="AN206" s="35"/>
      <c r="AO206" s="35"/>
      <c r="AP206" s="35"/>
      <c r="AQ206" s="35"/>
      <c r="AR206" s="35"/>
      <c r="AS206" s="35"/>
      <c r="AT206" s="35"/>
      <c r="AU206" s="35"/>
      <c r="AV206" s="35"/>
      <c r="AW206" s="35"/>
      <c r="AX206" s="35"/>
      <c r="AY206" s="35"/>
      <c r="AZ206" s="35"/>
      <c r="BA206" s="35"/>
      <c r="BB206" s="35"/>
      <c r="BC206" s="35"/>
      <c r="BD206">
        <v>1</v>
      </c>
    </row>
    <row r="207" spans="1:56" hidden="1" x14ac:dyDescent="0.25">
      <c r="A207" s="60" t="s">
        <v>51</v>
      </c>
      <c r="B207" s="83" t="s">
        <v>351</v>
      </c>
      <c r="C207" s="75">
        <v>907221440006</v>
      </c>
      <c r="D207" s="60" t="s">
        <v>353</v>
      </c>
      <c r="E207" s="60" t="s">
        <v>473</v>
      </c>
      <c r="F207" s="60" t="s">
        <v>474</v>
      </c>
      <c r="G207" s="76">
        <v>5042232897</v>
      </c>
      <c r="H207" s="60" t="s">
        <v>56</v>
      </c>
      <c r="I207" s="60" t="s">
        <v>477</v>
      </c>
      <c r="J207" s="77">
        <v>44501</v>
      </c>
      <c r="K207" s="60">
        <v>500</v>
      </c>
      <c r="L207" s="60" t="s">
        <v>348</v>
      </c>
      <c r="M207" s="60" t="s">
        <v>348</v>
      </c>
      <c r="N207" s="84" t="s">
        <v>478</v>
      </c>
      <c r="O207" s="85">
        <v>44501</v>
      </c>
      <c r="P207" s="27" t="s">
        <v>358</v>
      </c>
      <c r="Q207" s="60">
        <v>500</v>
      </c>
      <c r="R207" s="28" t="s">
        <v>56</v>
      </c>
      <c r="S207" s="60" t="s">
        <v>56</v>
      </c>
      <c r="T207" s="28" t="s">
        <v>56</v>
      </c>
      <c r="U207" s="28">
        <v>0</v>
      </c>
      <c r="V207" s="28">
        <v>0</v>
      </c>
      <c r="W207" s="28">
        <v>0</v>
      </c>
      <c r="X207" s="28" t="s">
        <v>56</v>
      </c>
      <c r="Y207" s="60" t="s">
        <v>56</v>
      </c>
      <c r="Z207" s="86" t="s">
        <v>56</v>
      </c>
      <c r="AA207" s="86" t="s">
        <v>56</v>
      </c>
      <c r="AB207" s="28">
        <v>0</v>
      </c>
      <c r="AC207" s="28" t="s">
        <v>56</v>
      </c>
      <c r="AD207" s="80" t="s">
        <v>56</v>
      </c>
      <c r="AE207" s="81" t="s">
        <v>56</v>
      </c>
      <c r="AF207" s="35" t="str">
        <f>VLOOKUP(G207,[6]TIV1!L:S,8,FALSE)</f>
        <v>8276895378</v>
      </c>
      <c r="AG207" s="35" t="e">
        <f>VLOOKUP(T207,[6]TIV1!L:S,8,FALSE)</f>
        <v>#N/A</v>
      </c>
      <c r="AH207" s="35" t="e">
        <f>VLOOKUP(AC207,[6]TIV1!L:S,8,FALSE)</f>
        <v>#N/A</v>
      </c>
      <c r="AI207" s="36">
        <f>VLOOKUP(A207&amp;P207,[6]HARGA!C:D,2,0)*Q207</f>
        <v>7450000</v>
      </c>
      <c r="AJ207" s="36">
        <f>VLOOKUP(A207&amp;P207,[6]HARGA!C:D,2,0)*W207</f>
        <v>0</v>
      </c>
      <c r="AK207" s="36">
        <f>VLOOKUP(A207&amp;P207,[6]HARGA!C:D,2,0)*AB207</f>
        <v>0</v>
      </c>
      <c r="AL207" s="28" t="s">
        <v>56</v>
      </c>
      <c r="AM207" s="35"/>
      <c r="AN207" s="35"/>
      <c r="AO207" s="35"/>
      <c r="AP207" s="35"/>
      <c r="AQ207" s="35"/>
      <c r="AR207" s="35"/>
      <c r="AS207" s="35"/>
      <c r="AT207" s="35"/>
      <c r="AU207" s="35"/>
      <c r="AV207" s="35"/>
      <c r="AW207" s="35"/>
      <c r="AX207" s="35"/>
      <c r="AY207" s="35"/>
      <c r="AZ207" s="35"/>
      <c r="BA207" s="35"/>
      <c r="BB207" s="35"/>
      <c r="BC207" s="35"/>
      <c r="BD207">
        <v>1</v>
      </c>
    </row>
    <row r="208" spans="1:56" hidden="1" x14ac:dyDescent="0.25">
      <c r="A208" s="60" t="s">
        <v>51</v>
      </c>
      <c r="B208" s="83" t="s">
        <v>351</v>
      </c>
      <c r="C208" s="75">
        <v>907221440006</v>
      </c>
      <c r="D208" s="60" t="s">
        <v>353</v>
      </c>
      <c r="E208" s="60" t="s">
        <v>473</v>
      </c>
      <c r="F208" s="60" t="s">
        <v>474</v>
      </c>
      <c r="G208" s="76">
        <v>5042232897</v>
      </c>
      <c r="H208" s="60" t="s">
        <v>56</v>
      </c>
      <c r="I208" s="60" t="s">
        <v>477</v>
      </c>
      <c r="J208" s="77">
        <v>44501</v>
      </c>
      <c r="K208" s="60">
        <v>10</v>
      </c>
      <c r="L208" s="60" t="s">
        <v>348</v>
      </c>
      <c r="M208" s="60" t="s">
        <v>348</v>
      </c>
      <c r="N208" s="84" t="s">
        <v>478</v>
      </c>
      <c r="O208" s="85">
        <v>44501</v>
      </c>
      <c r="P208" s="27" t="s">
        <v>359</v>
      </c>
      <c r="Q208" s="28">
        <v>0</v>
      </c>
      <c r="R208" s="28" t="s">
        <v>56</v>
      </c>
      <c r="S208" s="60" t="s">
        <v>56</v>
      </c>
      <c r="T208" s="28" t="s">
        <v>56</v>
      </c>
      <c r="U208" s="28">
        <v>0</v>
      </c>
      <c r="V208" s="28">
        <v>0</v>
      </c>
      <c r="W208" s="28">
        <v>0</v>
      </c>
      <c r="X208" s="28" t="s">
        <v>56</v>
      </c>
      <c r="Y208" s="60" t="s">
        <v>56</v>
      </c>
      <c r="Z208" s="86" t="s">
        <v>56</v>
      </c>
      <c r="AA208" s="86" t="s">
        <v>56</v>
      </c>
      <c r="AB208" s="28">
        <v>0</v>
      </c>
      <c r="AC208" s="28" t="s">
        <v>56</v>
      </c>
      <c r="AD208" s="80" t="s">
        <v>56</v>
      </c>
      <c r="AE208" s="81" t="s">
        <v>56</v>
      </c>
      <c r="AF208" s="35" t="str">
        <f>VLOOKUP(G208,[6]TIV1!L:S,8,FALSE)</f>
        <v>8276895378</v>
      </c>
      <c r="AG208" s="35" t="e">
        <f>VLOOKUP(T208,[6]TIV1!L:S,8,FALSE)</f>
        <v>#N/A</v>
      </c>
      <c r="AH208" s="35" t="e">
        <f>VLOOKUP(AC208,[6]TIV1!L:S,8,FALSE)</f>
        <v>#N/A</v>
      </c>
      <c r="AI208" s="36">
        <f>VLOOKUP(A208&amp;P208,[6]HARGA!C:D,2,0)*Q208</f>
        <v>0</v>
      </c>
      <c r="AJ208" s="36">
        <f>VLOOKUP(A208&amp;P208,[6]HARGA!C:D,2,0)*W208</f>
        <v>0</v>
      </c>
      <c r="AK208" s="36">
        <f>VLOOKUP(A208&amp;P208,[6]HARGA!C:D,2,0)*AB208</f>
        <v>0</v>
      </c>
      <c r="AL208" s="28" t="s">
        <v>56</v>
      </c>
      <c r="AM208" s="35"/>
      <c r="AN208" s="35"/>
      <c r="AO208" s="35"/>
      <c r="AP208" s="35"/>
      <c r="AQ208" s="35"/>
      <c r="AR208" s="35"/>
      <c r="AS208" s="35"/>
      <c r="AT208" s="35"/>
      <c r="AU208" s="35"/>
      <c r="AV208" s="35"/>
      <c r="AW208" s="35"/>
      <c r="AX208" s="35"/>
      <c r="AY208" s="35"/>
      <c r="AZ208" s="35"/>
      <c r="BA208" s="35"/>
      <c r="BB208" s="35"/>
      <c r="BC208" s="35"/>
      <c r="BD208">
        <v>1</v>
      </c>
    </row>
    <row r="209" spans="1:56" hidden="1" x14ac:dyDescent="0.25">
      <c r="A209" s="60" t="s">
        <v>51</v>
      </c>
      <c r="B209" s="83" t="s">
        <v>351</v>
      </c>
      <c r="C209" s="75">
        <v>907221440027</v>
      </c>
      <c r="D209" s="60" t="s">
        <v>353</v>
      </c>
      <c r="E209" s="60" t="s">
        <v>473</v>
      </c>
      <c r="F209" s="60" t="s">
        <v>474</v>
      </c>
      <c r="G209" s="76">
        <v>5042232897</v>
      </c>
      <c r="H209" s="60" t="s">
        <v>56</v>
      </c>
      <c r="I209" s="60" t="s">
        <v>479</v>
      </c>
      <c r="J209" s="77">
        <v>44501</v>
      </c>
      <c r="K209" s="60">
        <v>500</v>
      </c>
      <c r="L209" s="60" t="s">
        <v>348</v>
      </c>
      <c r="M209" s="60" t="s">
        <v>348</v>
      </c>
      <c r="N209" s="84" t="s">
        <v>480</v>
      </c>
      <c r="O209" s="85">
        <v>44501</v>
      </c>
      <c r="P209" s="27" t="s">
        <v>429</v>
      </c>
      <c r="Q209" s="60">
        <v>500</v>
      </c>
      <c r="R209" s="28" t="s">
        <v>56</v>
      </c>
      <c r="S209" s="60" t="s">
        <v>56</v>
      </c>
      <c r="T209" s="28" t="s">
        <v>56</v>
      </c>
      <c r="U209" s="28">
        <v>0</v>
      </c>
      <c r="V209" s="28">
        <v>0</v>
      </c>
      <c r="W209" s="28">
        <v>0</v>
      </c>
      <c r="X209" s="28" t="s">
        <v>56</v>
      </c>
      <c r="Y209" s="60" t="s">
        <v>56</v>
      </c>
      <c r="Z209" s="86" t="s">
        <v>56</v>
      </c>
      <c r="AA209" s="86" t="s">
        <v>56</v>
      </c>
      <c r="AB209" s="28">
        <v>0</v>
      </c>
      <c r="AC209" s="28" t="s">
        <v>56</v>
      </c>
      <c r="AD209" s="80" t="s">
        <v>56</v>
      </c>
      <c r="AE209" s="81" t="s">
        <v>56</v>
      </c>
      <c r="AF209" s="35" t="str">
        <f>VLOOKUP(G209,[6]TIV1!L:S,8,FALSE)</f>
        <v>8276895378</v>
      </c>
      <c r="AG209" s="35" t="e">
        <f>VLOOKUP(T209,[6]TIV1!L:S,8,FALSE)</f>
        <v>#N/A</v>
      </c>
      <c r="AH209" s="35" t="e">
        <f>VLOOKUP(AC209,[6]TIV1!L:S,8,FALSE)</f>
        <v>#N/A</v>
      </c>
      <c r="AI209" s="36">
        <f>VLOOKUP(A209&amp;P209,[6]HARGA!C:D,2,0)*Q209</f>
        <v>12015000</v>
      </c>
      <c r="AJ209" s="36">
        <f>VLOOKUP(A209&amp;P209,[6]HARGA!C:D,2,0)*W209</f>
        <v>0</v>
      </c>
      <c r="AK209" s="36">
        <f>VLOOKUP(A209&amp;P209,[6]HARGA!C:D,2,0)*AB209</f>
        <v>0</v>
      </c>
      <c r="AL209" s="28" t="s">
        <v>56</v>
      </c>
      <c r="AM209" s="35"/>
      <c r="AN209" s="35"/>
      <c r="AO209" s="35"/>
      <c r="AP209" s="35"/>
      <c r="AQ209" s="35"/>
      <c r="AR209" s="35"/>
      <c r="AS209" s="35"/>
      <c r="AT209" s="35"/>
      <c r="AU209" s="35"/>
      <c r="AV209" s="35"/>
      <c r="AW209" s="35"/>
      <c r="AX209" s="35"/>
      <c r="AY209" s="35"/>
      <c r="AZ209" s="35"/>
      <c r="BA209" s="35"/>
      <c r="BB209" s="35"/>
      <c r="BC209" s="35"/>
      <c r="BD209">
        <v>1</v>
      </c>
    </row>
    <row r="210" spans="1:56" x14ac:dyDescent="0.25">
      <c r="A210" s="60" t="s">
        <v>51</v>
      </c>
      <c r="B210" s="83" t="s">
        <v>351</v>
      </c>
      <c r="C210" s="75">
        <v>904021440034</v>
      </c>
      <c r="D210" s="60" t="s">
        <v>193</v>
      </c>
      <c r="E210" s="60" t="s">
        <v>417</v>
      </c>
      <c r="F210" s="60" t="s">
        <v>418</v>
      </c>
      <c r="G210" s="76">
        <v>5042236983</v>
      </c>
      <c r="H210" s="60" t="s">
        <v>56</v>
      </c>
      <c r="I210" s="60" t="s">
        <v>481</v>
      </c>
      <c r="J210" s="77">
        <v>44501</v>
      </c>
      <c r="K210" s="60">
        <v>1250</v>
      </c>
      <c r="L210" s="60" t="s">
        <v>58</v>
      </c>
      <c r="M210" s="60" t="s">
        <v>58</v>
      </c>
      <c r="N210" s="84" t="s">
        <v>482</v>
      </c>
      <c r="O210" s="85">
        <v>44501</v>
      </c>
      <c r="P210" s="27" t="s">
        <v>377</v>
      </c>
      <c r="Q210" s="60">
        <v>1250</v>
      </c>
      <c r="R210" s="28" t="s">
        <v>56</v>
      </c>
      <c r="S210" s="60" t="s">
        <v>56</v>
      </c>
      <c r="T210" s="28" t="s">
        <v>56</v>
      </c>
      <c r="U210" s="28">
        <v>0</v>
      </c>
      <c r="V210" s="28">
        <v>0</v>
      </c>
      <c r="W210" s="28">
        <v>0</v>
      </c>
      <c r="X210" s="28" t="s">
        <v>56</v>
      </c>
      <c r="Y210" s="60" t="s">
        <v>56</v>
      </c>
      <c r="Z210" s="86" t="s">
        <v>56</v>
      </c>
      <c r="AA210" s="86" t="s">
        <v>56</v>
      </c>
      <c r="AB210" s="28">
        <v>0</v>
      </c>
      <c r="AC210" s="28" t="s">
        <v>56</v>
      </c>
      <c r="AD210" s="80" t="s">
        <v>56</v>
      </c>
      <c r="AE210" s="81" t="s">
        <v>56</v>
      </c>
      <c r="AF210" s="35" t="str">
        <f>VLOOKUP(G210,[6]TIV1!L:S,8,FALSE)</f>
        <v>8276895378</v>
      </c>
      <c r="AG210" s="35" t="e">
        <f>VLOOKUP(T210,[6]TIV1!L:S,8,FALSE)</f>
        <v>#N/A</v>
      </c>
      <c r="AH210" s="35" t="e">
        <f>VLOOKUP(AC210,[6]TIV1!L:S,8,FALSE)</f>
        <v>#N/A</v>
      </c>
      <c r="AI210" s="36">
        <f>VLOOKUP(A210&amp;P210,[6]HARGA!C:D,2,0)*Q210</f>
        <v>9300000</v>
      </c>
      <c r="AJ210" s="36">
        <f>VLOOKUP(A210&amp;P210,[6]HARGA!C:D,2,0)*W210</f>
        <v>0</v>
      </c>
      <c r="AK210" s="36">
        <f>VLOOKUP(A210&amp;P210,[6]HARGA!C:D,2,0)*AB210</f>
        <v>0</v>
      </c>
      <c r="AL210" s="28" t="s">
        <v>56</v>
      </c>
      <c r="AM210" s="35"/>
      <c r="AN210" s="35"/>
      <c r="AO210" s="35"/>
      <c r="AP210" s="35"/>
      <c r="AQ210" s="35"/>
      <c r="AR210" s="35"/>
      <c r="AS210" s="35"/>
      <c r="AT210" s="35"/>
      <c r="AU210" s="35"/>
      <c r="AV210" s="35"/>
      <c r="AW210" s="35"/>
      <c r="AX210" s="35"/>
      <c r="AY210" s="35"/>
      <c r="AZ210" s="35"/>
      <c r="BA210" s="35"/>
      <c r="BB210" s="35"/>
      <c r="BC210" s="35"/>
      <c r="BD210">
        <v>1</v>
      </c>
    </row>
    <row r="211" spans="1:56" x14ac:dyDescent="0.25">
      <c r="A211" s="60" t="s">
        <v>51</v>
      </c>
      <c r="B211" s="83" t="s">
        <v>351</v>
      </c>
      <c r="C211" s="75">
        <v>904021440034</v>
      </c>
      <c r="D211" s="60" t="s">
        <v>193</v>
      </c>
      <c r="E211" s="60" t="s">
        <v>417</v>
      </c>
      <c r="F211" s="60" t="s">
        <v>418</v>
      </c>
      <c r="G211" s="76">
        <v>5042236983</v>
      </c>
      <c r="H211" s="60" t="s">
        <v>56</v>
      </c>
      <c r="I211" s="60" t="s">
        <v>481</v>
      </c>
      <c r="J211" s="77">
        <v>44501</v>
      </c>
      <c r="K211" s="60">
        <v>1250</v>
      </c>
      <c r="L211" s="60" t="s">
        <v>58</v>
      </c>
      <c r="M211" s="60" t="s">
        <v>58</v>
      </c>
      <c r="N211" s="84" t="s">
        <v>482</v>
      </c>
      <c r="O211" s="85">
        <v>44501</v>
      </c>
      <c r="P211" s="27" t="s">
        <v>378</v>
      </c>
      <c r="Q211" s="60">
        <v>1250</v>
      </c>
      <c r="R211" s="28" t="s">
        <v>56</v>
      </c>
      <c r="S211" s="60" t="s">
        <v>56</v>
      </c>
      <c r="T211" s="28" t="s">
        <v>56</v>
      </c>
      <c r="U211" s="28">
        <v>0</v>
      </c>
      <c r="V211" s="28">
        <v>0</v>
      </c>
      <c r="W211" s="28">
        <v>0</v>
      </c>
      <c r="X211" s="28" t="s">
        <v>56</v>
      </c>
      <c r="Y211" s="60" t="s">
        <v>56</v>
      </c>
      <c r="Z211" s="86" t="s">
        <v>56</v>
      </c>
      <c r="AA211" s="86" t="s">
        <v>56</v>
      </c>
      <c r="AB211" s="28">
        <v>0</v>
      </c>
      <c r="AC211" s="28" t="s">
        <v>56</v>
      </c>
      <c r="AD211" s="80" t="s">
        <v>56</v>
      </c>
      <c r="AE211" s="81" t="s">
        <v>56</v>
      </c>
      <c r="AF211" s="35" t="str">
        <f>VLOOKUP(G211,[6]TIV1!L:S,8,FALSE)</f>
        <v>8276895378</v>
      </c>
      <c r="AG211" s="35" t="e">
        <f>VLOOKUP(T211,[6]TIV1!L:S,8,FALSE)</f>
        <v>#N/A</v>
      </c>
      <c r="AH211" s="35" t="e">
        <f>VLOOKUP(AC211,[6]TIV1!L:S,8,FALSE)</f>
        <v>#N/A</v>
      </c>
      <c r="AI211" s="36">
        <f>VLOOKUP(A211&amp;P211,[6]HARGA!C:D,2,0)*Q211</f>
        <v>37500000</v>
      </c>
      <c r="AJ211" s="36">
        <f>VLOOKUP(A211&amp;P211,[6]HARGA!C:D,2,0)*W211</f>
        <v>0</v>
      </c>
      <c r="AK211" s="36">
        <f>VLOOKUP(A211&amp;P211,[6]HARGA!C:D,2,0)*AB211</f>
        <v>0</v>
      </c>
      <c r="AL211" s="28" t="s">
        <v>56</v>
      </c>
      <c r="AM211" s="35"/>
      <c r="AN211" s="35"/>
      <c r="AO211" s="35"/>
      <c r="AP211" s="35"/>
      <c r="AQ211" s="35"/>
      <c r="AR211" s="35"/>
      <c r="AS211" s="35"/>
      <c r="AT211" s="35"/>
      <c r="AU211" s="35"/>
      <c r="AV211" s="35"/>
      <c r="AW211" s="35"/>
      <c r="AX211" s="35"/>
      <c r="AY211" s="35"/>
      <c r="AZ211" s="35"/>
      <c r="BA211" s="35"/>
      <c r="BB211" s="35"/>
      <c r="BC211" s="35"/>
      <c r="BD211">
        <v>1</v>
      </c>
    </row>
    <row r="212" spans="1:56" hidden="1" x14ac:dyDescent="0.25">
      <c r="A212" s="60" t="s">
        <v>51</v>
      </c>
      <c r="B212" s="83" t="s">
        <v>351</v>
      </c>
      <c r="C212" s="75" t="s">
        <v>483</v>
      </c>
      <c r="D212" s="60" t="s">
        <v>193</v>
      </c>
      <c r="E212" s="60" t="s">
        <v>417</v>
      </c>
      <c r="F212" s="60" t="s">
        <v>418</v>
      </c>
      <c r="G212" s="76">
        <v>5042236983</v>
      </c>
      <c r="H212" s="60" t="s">
        <v>56</v>
      </c>
      <c r="I212" s="60" t="s">
        <v>481</v>
      </c>
      <c r="J212" s="77">
        <v>44501</v>
      </c>
      <c r="K212" s="60">
        <v>0</v>
      </c>
      <c r="L212" s="60" t="s">
        <v>56</v>
      </c>
      <c r="M212" s="60" t="s">
        <v>56</v>
      </c>
      <c r="N212" s="60" t="s">
        <v>56</v>
      </c>
      <c r="O212" s="60" t="s">
        <v>56</v>
      </c>
      <c r="P212" s="27" t="s">
        <v>377</v>
      </c>
      <c r="Q212" s="60">
        <v>0</v>
      </c>
      <c r="R212" s="75">
        <v>904021440034</v>
      </c>
      <c r="S212" s="60" t="s">
        <v>56</v>
      </c>
      <c r="T212" s="62">
        <v>6008146363</v>
      </c>
      <c r="U212" s="28">
        <v>11</v>
      </c>
      <c r="V212" s="28">
        <v>0</v>
      </c>
      <c r="W212" s="28">
        <v>11</v>
      </c>
      <c r="X212" s="60" t="s">
        <v>58</v>
      </c>
      <c r="Y212" s="60" t="s">
        <v>56</v>
      </c>
      <c r="Z212" s="78" t="s">
        <v>484</v>
      </c>
      <c r="AA212" s="79">
        <v>44501</v>
      </c>
      <c r="AB212" s="28">
        <v>0</v>
      </c>
      <c r="AC212" s="62">
        <v>5042287313</v>
      </c>
      <c r="AD212" s="30" t="s">
        <v>485</v>
      </c>
      <c r="AE212" s="31">
        <v>44503</v>
      </c>
      <c r="AF212" s="35" t="str">
        <f>VLOOKUP(G212,[6]TIV1!L:S,8,FALSE)</f>
        <v>8276895378</v>
      </c>
      <c r="AG212" s="35" t="str">
        <f>VLOOKUP(T212,[6]TIV1!L:S,8,FALSE)</f>
        <v>2050350280</v>
      </c>
      <c r="AH212" s="35" t="str">
        <f>VLOOKUP(AC212,[6]TIV1!L:S,8,FALSE)</f>
        <v>8276895378</v>
      </c>
      <c r="AI212" s="36">
        <f>VLOOKUP(A212&amp;P212,[6]HARGA!C:D,2,0)*Q212</f>
        <v>0</v>
      </c>
      <c r="AJ212" s="36">
        <f>VLOOKUP(A212&amp;P212,[6]HARGA!C:D,2,0)*W212</f>
        <v>81840</v>
      </c>
      <c r="AK212" s="36">
        <f>VLOOKUP(A212&amp;P212,[6]HARGA!C:D,2,0)*AB212</f>
        <v>0</v>
      </c>
      <c r="AL212" s="82"/>
      <c r="AM212" s="35"/>
      <c r="AN212" s="35"/>
      <c r="AO212" s="35"/>
      <c r="AP212" s="35"/>
      <c r="AQ212" s="35"/>
      <c r="AR212" s="35"/>
      <c r="AS212" s="35"/>
      <c r="AT212" s="35"/>
      <c r="AU212" s="35"/>
      <c r="AV212" s="35"/>
      <c r="AW212" s="35"/>
      <c r="AX212" s="35"/>
      <c r="AY212" s="35"/>
      <c r="AZ212" s="35"/>
      <c r="BA212" s="35"/>
      <c r="BB212" s="35"/>
      <c r="BC212" s="35"/>
      <c r="BD212">
        <v>1</v>
      </c>
    </row>
    <row r="213" spans="1:56" hidden="1" x14ac:dyDescent="0.25">
      <c r="A213" s="60" t="s">
        <v>51</v>
      </c>
      <c r="B213" s="83" t="s">
        <v>351</v>
      </c>
      <c r="C213" s="75" t="s">
        <v>483</v>
      </c>
      <c r="D213" s="60" t="s">
        <v>193</v>
      </c>
      <c r="E213" s="60" t="s">
        <v>417</v>
      </c>
      <c r="F213" s="60" t="s">
        <v>418</v>
      </c>
      <c r="G213" s="76">
        <v>5042236983</v>
      </c>
      <c r="H213" s="60" t="s">
        <v>56</v>
      </c>
      <c r="I213" s="60" t="s">
        <v>481</v>
      </c>
      <c r="J213" s="77">
        <v>44501</v>
      </c>
      <c r="K213" s="60">
        <v>0</v>
      </c>
      <c r="L213" s="60" t="s">
        <v>56</v>
      </c>
      <c r="M213" s="60" t="s">
        <v>56</v>
      </c>
      <c r="N213" s="60" t="s">
        <v>56</v>
      </c>
      <c r="O213" s="60" t="s">
        <v>56</v>
      </c>
      <c r="P213" s="27" t="s">
        <v>378</v>
      </c>
      <c r="Q213" s="60">
        <v>0</v>
      </c>
      <c r="R213" s="75">
        <v>904021440034</v>
      </c>
      <c r="S213" s="60" t="s">
        <v>56</v>
      </c>
      <c r="T213" s="62">
        <v>6008146363</v>
      </c>
      <c r="U213" s="28">
        <v>1344</v>
      </c>
      <c r="V213" s="28">
        <v>0</v>
      </c>
      <c r="W213" s="28">
        <v>1344</v>
      </c>
      <c r="X213" s="60" t="s">
        <v>58</v>
      </c>
      <c r="Y213" s="60" t="s">
        <v>56</v>
      </c>
      <c r="Z213" s="78" t="s">
        <v>484</v>
      </c>
      <c r="AA213" s="79">
        <v>44501</v>
      </c>
      <c r="AB213" s="28">
        <v>40</v>
      </c>
      <c r="AC213" s="62">
        <v>5042287313</v>
      </c>
      <c r="AD213" s="30" t="s">
        <v>485</v>
      </c>
      <c r="AE213" s="31">
        <v>44503</v>
      </c>
      <c r="AF213" s="35" t="str">
        <f>VLOOKUP(G213,[6]TIV1!L:S,8,FALSE)</f>
        <v>8276895378</v>
      </c>
      <c r="AG213" s="35" t="str">
        <f>VLOOKUP(T213,[6]TIV1!L:S,8,FALSE)</f>
        <v>2050350280</v>
      </c>
      <c r="AH213" s="35" t="str">
        <f>VLOOKUP(AC213,[6]TIV1!L:S,8,FALSE)</f>
        <v>8276895378</v>
      </c>
      <c r="AI213" s="36">
        <f>VLOOKUP(A213&amp;P213,[6]HARGA!C:D,2,0)*Q213</f>
        <v>0</v>
      </c>
      <c r="AJ213" s="36">
        <f>VLOOKUP(A213&amp;P213,[6]HARGA!C:D,2,0)*W213</f>
        <v>40320000</v>
      </c>
      <c r="AK213" s="36">
        <f>VLOOKUP(A213&amp;P213,[6]HARGA!C:D,2,0)*AB213</f>
        <v>1200000</v>
      </c>
      <c r="AL213" s="82"/>
      <c r="AM213" s="35"/>
      <c r="AN213" s="35"/>
      <c r="AO213" s="35"/>
      <c r="AP213" s="35"/>
      <c r="AQ213" s="35"/>
      <c r="AR213" s="35"/>
      <c r="AS213" s="35"/>
      <c r="AT213" s="35"/>
      <c r="AU213" s="35"/>
      <c r="AV213" s="35"/>
      <c r="AW213" s="35"/>
      <c r="AX213" s="35"/>
      <c r="AY213" s="35"/>
      <c r="AZ213" s="35"/>
      <c r="BA213" s="35"/>
      <c r="BB213" s="35"/>
      <c r="BC213" s="35"/>
      <c r="BD213">
        <v>1</v>
      </c>
    </row>
    <row r="214" spans="1:56" hidden="1" x14ac:dyDescent="0.25">
      <c r="A214" s="60" t="s">
        <v>51</v>
      </c>
      <c r="B214" s="83" t="s">
        <v>363</v>
      </c>
      <c r="C214" s="75" t="s">
        <v>486</v>
      </c>
      <c r="D214" s="60" t="s">
        <v>193</v>
      </c>
      <c r="E214" s="60" t="s">
        <v>458</v>
      </c>
      <c r="F214" s="60" t="s">
        <v>459</v>
      </c>
      <c r="G214" s="76">
        <v>5042234066</v>
      </c>
      <c r="H214" s="60" t="s">
        <v>56</v>
      </c>
      <c r="I214" s="60" t="s">
        <v>487</v>
      </c>
      <c r="J214" s="77">
        <v>44501</v>
      </c>
      <c r="K214" s="60">
        <v>150</v>
      </c>
      <c r="L214" s="60" t="s">
        <v>61</v>
      </c>
      <c r="M214" s="60" t="s">
        <v>61</v>
      </c>
      <c r="N214" s="84" t="s">
        <v>488</v>
      </c>
      <c r="O214" s="85">
        <v>44501</v>
      </c>
      <c r="P214" s="27" t="s">
        <v>358</v>
      </c>
      <c r="Q214" s="60">
        <v>150</v>
      </c>
      <c r="R214" s="28" t="s">
        <v>56</v>
      </c>
      <c r="S214" s="60" t="s">
        <v>56</v>
      </c>
      <c r="T214" s="28" t="s">
        <v>56</v>
      </c>
      <c r="U214" s="28">
        <v>0</v>
      </c>
      <c r="V214" s="28">
        <v>0</v>
      </c>
      <c r="W214" s="28">
        <v>0</v>
      </c>
      <c r="X214" s="28" t="s">
        <v>56</v>
      </c>
      <c r="Y214" s="60" t="s">
        <v>56</v>
      </c>
      <c r="Z214" s="86" t="s">
        <v>56</v>
      </c>
      <c r="AA214" s="86" t="s">
        <v>56</v>
      </c>
      <c r="AB214" s="28">
        <v>0</v>
      </c>
      <c r="AC214" s="28" t="s">
        <v>56</v>
      </c>
      <c r="AD214" s="80" t="s">
        <v>56</v>
      </c>
      <c r="AE214" s="81" t="s">
        <v>56</v>
      </c>
      <c r="AF214" s="35" t="str">
        <f>VLOOKUP(G214,[6]TIV1!L:S,8,FALSE)</f>
        <v>8276895378</v>
      </c>
      <c r="AG214" s="35" t="e">
        <f>VLOOKUP(T214,[6]TIV1!L:S,8,FALSE)</f>
        <v>#N/A</v>
      </c>
      <c r="AH214" s="35" t="e">
        <f>VLOOKUP(AC214,[6]TIV1!L:S,8,FALSE)</f>
        <v>#N/A</v>
      </c>
      <c r="AI214" s="36">
        <f>VLOOKUP(A214&amp;P214,[6]HARGA!C:D,2,0)*Q214</f>
        <v>2235000</v>
      </c>
      <c r="AJ214" s="36">
        <f>VLOOKUP(A214&amp;P214,[6]HARGA!C:D,2,0)*W214</f>
        <v>0</v>
      </c>
      <c r="AK214" s="36">
        <f>VLOOKUP(A214&amp;P214,[6]HARGA!C:D,2,0)*AB214</f>
        <v>0</v>
      </c>
      <c r="AL214" s="28" t="s">
        <v>56</v>
      </c>
      <c r="AM214" s="35"/>
      <c r="AN214" s="35"/>
      <c r="AO214" s="35"/>
      <c r="AP214" s="35"/>
      <c r="AQ214" s="35"/>
      <c r="AR214" s="35"/>
      <c r="AS214" s="35"/>
      <c r="AT214" s="35"/>
      <c r="AU214" s="35"/>
      <c r="AV214" s="35"/>
      <c r="AW214" s="35"/>
      <c r="AX214" s="35"/>
      <c r="AY214" s="35"/>
      <c r="AZ214" s="35"/>
      <c r="BA214" s="35"/>
      <c r="BB214" s="35"/>
      <c r="BC214" s="35"/>
      <c r="BD214">
        <v>1</v>
      </c>
    </row>
    <row r="215" spans="1:56" hidden="1" x14ac:dyDescent="0.25">
      <c r="A215" s="60" t="s">
        <v>51</v>
      </c>
      <c r="B215" s="83" t="s">
        <v>363</v>
      </c>
      <c r="C215" s="75" t="s">
        <v>486</v>
      </c>
      <c r="D215" s="60" t="s">
        <v>193</v>
      </c>
      <c r="E215" s="60" t="s">
        <v>458</v>
      </c>
      <c r="F215" s="60" t="s">
        <v>459</v>
      </c>
      <c r="G215" s="76">
        <v>5042234066</v>
      </c>
      <c r="H215" s="60" t="s">
        <v>56</v>
      </c>
      <c r="I215" s="60" t="s">
        <v>487</v>
      </c>
      <c r="J215" s="77">
        <v>44501</v>
      </c>
      <c r="K215" s="60">
        <v>3</v>
      </c>
      <c r="L215" s="60" t="s">
        <v>61</v>
      </c>
      <c r="M215" s="60" t="s">
        <v>61</v>
      </c>
      <c r="N215" s="84" t="s">
        <v>488</v>
      </c>
      <c r="O215" s="85">
        <v>44501</v>
      </c>
      <c r="P215" s="27" t="s">
        <v>359</v>
      </c>
      <c r="Q215" s="28">
        <v>0</v>
      </c>
      <c r="R215" s="28" t="s">
        <v>56</v>
      </c>
      <c r="S215" s="60" t="s">
        <v>56</v>
      </c>
      <c r="T215" s="28" t="s">
        <v>56</v>
      </c>
      <c r="U215" s="28">
        <v>0</v>
      </c>
      <c r="V215" s="28">
        <v>0</v>
      </c>
      <c r="W215" s="28">
        <v>0</v>
      </c>
      <c r="X215" s="28" t="s">
        <v>56</v>
      </c>
      <c r="Y215" s="60" t="s">
        <v>56</v>
      </c>
      <c r="Z215" s="86" t="s">
        <v>56</v>
      </c>
      <c r="AA215" s="86" t="s">
        <v>56</v>
      </c>
      <c r="AB215" s="28">
        <v>0</v>
      </c>
      <c r="AC215" s="28" t="s">
        <v>56</v>
      </c>
      <c r="AD215" s="80" t="s">
        <v>56</v>
      </c>
      <c r="AE215" s="81" t="s">
        <v>56</v>
      </c>
      <c r="AF215" s="35" t="str">
        <f>VLOOKUP(G215,[6]TIV1!L:S,8,FALSE)</f>
        <v>8276895378</v>
      </c>
      <c r="AG215" s="35" t="e">
        <f>VLOOKUP(T215,[6]TIV1!L:S,8,FALSE)</f>
        <v>#N/A</v>
      </c>
      <c r="AH215" s="35" t="e">
        <f>VLOOKUP(AC215,[6]TIV1!L:S,8,FALSE)</f>
        <v>#N/A</v>
      </c>
      <c r="AI215" s="36">
        <f>VLOOKUP(A215&amp;P215,[6]HARGA!C:D,2,0)*Q215</f>
        <v>0</v>
      </c>
      <c r="AJ215" s="36">
        <f>VLOOKUP(A215&amp;P215,[6]HARGA!C:D,2,0)*W215</f>
        <v>0</v>
      </c>
      <c r="AK215" s="36">
        <f>VLOOKUP(A215&amp;P215,[6]HARGA!C:D,2,0)*AB215</f>
        <v>0</v>
      </c>
      <c r="AL215" s="28" t="s">
        <v>56</v>
      </c>
      <c r="AM215" s="35"/>
      <c r="AN215" s="35"/>
      <c r="AO215" s="35"/>
      <c r="AP215" s="35"/>
      <c r="AQ215" s="35"/>
      <c r="AR215" s="35"/>
      <c r="AS215" s="35"/>
      <c r="AT215" s="35"/>
      <c r="AU215" s="35"/>
      <c r="AV215" s="35"/>
      <c r="AW215" s="35"/>
      <c r="AX215" s="35"/>
      <c r="AY215" s="35"/>
      <c r="AZ215" s="35"/>
      <c r="BA215" s="35"/>
      <c r="BB215" s="35"/>
      <c r="BC215" s="35"/>
      <c r="BD215">
        <v>1</v>
      </c>
    </row>
    <row r="216" spans="1:56" hidden="1" x14ac:dyDescent="0.25">
      <c r="A216" s="60" t="s">
        <v>66</v>
      </c>
      <c r="B216" s="83" t="s">
        <v>351</v>
      </c>
      <c r="C216" s="75">
        <v>904021440035</v>
      </c>
      <c r="D216" s="60" t="s">
        <v>193</v>
      </c>
      <c r="E216" s="60" t="s">
        <v>489</v>
      </c>
      <c r="F216" s="60" t="s">
        <v>490</v>
      </c>
      <c r="G216" s="76">
        <v>5042236984</v>
      </c>
      <c r="H216" s="60" t="s">
        <v>56</v>
      </c>
      <c r="I216" s="60" t="s">
        <v>491</v>
      </c>
      <c r="J216" s="77">
        <v>44501</v>
      </c>
      <c r="K216" s="60">
        <v>2000</v>
      </c>
      <c r="L216" s="60" t="s">
        <v>72</v>
      </c>
      <c r="M216" s="60" t="s">
        <v>72</v>
      </c>
      <c r="N216" s="84" t="s">
        <v>492</v>
      </c>
      <c r="O216" s="85">
        <v>44499</v>
      </c>
      <c r="P216" s="27" t="s">
        <v>358</v>
      </c>
      <c r="Q216" s="60">
        <v>2000</v>
      </c>
      <c r="R216" s="28" t="s">
        <v>56</v>
      </c>
      <c r="S216" s="60" t="s">
        <v>56</v>
      </c>
      <c r="T216" s="28" t="s">
        <v>56</v>
      </c>
      <c r="U216" s="28">
        <v>0</v>
      </c>
      <c r="V216" s="28">
        <v>0</v>
      </c>
      <c r="W216" s="28">
        <v>0</v>
      </c>
      <c r="X216" s="28" t="s">
        <v>56</v>
      </c>
      <c r="Y216" s="60" t="s">
        <v>56</v>
      </c>
      <c r="Z216" s="86" t="s">
        <v>56</v>
      </c>
      <c r="AA216" s="86" t="s">
        <v>56</v>
      </c>
      <c r="AB216" s="28">
        <v>0</v>
      </c>
      <c r="AC216" s="28" t="s">
        <v>56</v>
      </c>
      <c r="AD216" s="80" t="s">
        <v>56</v>
      </c>
      <c r="AE216" s="81" t="s">
        <v>56</v>
      </c>
      <c r="AF216" s="35" t="str">
        <f>VLOOKUP(G216,[6]TIV1!L:S,8,FALSE)</f>
        <v>8276895966</v>
      </c>
      <c r="AG216" s="35" t="e">
        <f>VLOOKUP(T216,[6]TIV1!L:S,8,FALSE)</f>
        <v>#N/A</v>
      </c>
      <c r="AH216" s="35" t="e">
        <f>VLOOKUP(AC216,[6]TIV1!L:S,8,FALSE)</f>
        <v>#N/A</v>
      </c>
      <c r="AI216" s="36">
        <f>VLOOKUP(A216&amp;P216,[6]HARGA!C:D,2,0)*Q216</f>
        <v>29800000</v>
      </c>
      <c r="AJ216" s="36">
        <f>VLOOKUP(A216&amp;P216,[6]HARGA!C:D,2,0)*W216</f>
        <v>0</v>
      </c>
      <c r="AK216" s="36">
        <f>VLOOKUP(A216&amp;P216,[6]HARGA!C:D,2,0)*AB216</f>
        <v>0</v>
      </c>
      <c r="AL216" s="28" t="s">
        <v>56</v>
      </c>
      <c r="AM216" s="35"/>
      <c r="AN216" s="35"/>
      <c r="AO216" s="35"/>
      <c r="AP216" s="35"/>
      <c r="AQ216" s="35"/>
      <c r="AR216" s="35"/>
      <c r="AS216" s="35"/>
      <c r="AT216" s="35"/>
      <c r="AU216" s="35"/>
      <c r="AV216" s="35"/>
      <c r="AW216" s="35"/>
      <c r="AX216" s="35"/>
      <c r="AY216" s="35"/>
      <c r="AZ216" s="35"/>
      <c r="BA216" s="35"/>
      <c r="BB216" s="35"/>
      <c r="BC216" s="35"/>
      <c r="BD216">
        <v>1</v>
      </c>
    </row>
    <row r="217" spans="1:56" hidden="1" x14ac:dyDescent="0.25">
      <c r="A217" s="60" t="s">
        <v>66</v>
      </c>
      <c r="B217" s="83" t="s">
        <v>351</v>
      </c>
      <c r="C217" s="75">
        <v>904021440035</v>
      </c>
      <c r="D217" s="60" t="s">
        <v>193</v>
      </c>
      <c r="E217" s="60" t="s">
        <v>489</v>
      </c>
      <c r="F217" s="60" t="s">
        <v>490</v>
      </c>
      <c r="G217" s="76">
        <v>5042236984</v>
      </c>
      <c r="H217" s="60" t="s">
        <v>56</v>
      </c>
      <c r="I217" s="60" t="s">
        <v>491</v>
      </c>
      <c r="J217" s="77">
        <v>44501</v>
      </c>
      <c r="K217" s="60">
        <v>40</v>
      </c>
      <c r="L217" s="60" t="s">
        <v>72</v>
      </c>
      <c r="M217" s="60" t="s">
        <v>72</v>
      </c>
      <c r="N217" s="84" t="s">
        <v>492</v>
      </c>
      <c r="O217" s="85">
        <v>44499</v>
      </c>
      <c r="P217" s="27" t="s">
        <v>359</v>
      </c>
      <c r="Q217" s="28">
        <v>0</v>
      </c>
      <c r="R217" s="28" t="s">
        <v>56</v>
      </c>
      <c r="S217" s="60" t="s">
        <v>56</v>
      </c>
      <c r="T217" s="28" t="s">
        <v>56</v>
      </c>
      <c r="U217" s="28">
        <v>0</v>
      </c>
      <c r="V217" s="28">
        <v>0</v>
      </c>
      <c r="W217" s="28">
        <v>0</v>
      </c>
      <c r="X217" s="28" t="s">
        <v>56</v>
      </c>
      <c r="Y217" s="60" t="s">
        <v>56</v>
      </c>
      <c r="Z217" s="86" t="s">
        <v>56</v>
      </c>
      <c r="AA217" s="86" t="s">
        <v>56</v>
      </c>
      <c r="AB217" s="28">
        <v>0</v>
      </c>
      <c r="AC217" s="28" t="s">
        <v>56</v>
      </c>
      <c r="AD217" s="80" t="s">
        <v>56</v>
      </c>
      <c r="AE217" s="81" t="s">
        <v>56</v>
      </c>
      <c r="AF217" s="35" t="str">
        <f>VLOOKUP(G217,[6]TIV1!L:S,8,FALSE)</f>
        <v>8276895966</v>
      </c>
      <c r="AG217" s="35" t="e">
        <f>VLOOKUP(T217,[6]TIV1!L:S,8,FALSE)</f>
        <v>#N/A</v>
      </c>
      <c r="AH217" s="35" t="e">
        <f>VLOOKUP(AC217,[6]TIV1!L:S,8,FALSE)</f>
        <v>#N/A</v>
      </c>
      <c r="AI217" s="36">
        <f>VLOOKUP(A217&amp;P217,[6]HARGA!C:D,2,0)*Q217</f>
        <v>0</v>
      </c>
      <c r="AJ217" s="36">
        <f>VLOOKUP(A217&amp;P217,[6]HARGA!C:D,2,0)*W217</f>
        <v>0</v>
      </c>
      <c r="AK217" s="36">
        <f>VLOOKUP(A217&amp;P217,[6]HARGA!C:D,2,0)*AB217</f>
        <v>0</v>
      </c>
      <c r="AL217" s="28" t="s">
        <v>56</v>
      </c>
      <c r="AM217" s="35"/>
      <c r="AN217" s="35"/>
      <c r="AO217" s="35"/>
      <c r="AP217" s="35"/>
      <c r="AQ217" s="35"/>
      <c r="AR217" s="35"/>
      <c r="AS217" s="35"/>
      <c r="AT217" s="35"/>
      <c r="AU217" s="35"/>
      <c r="AV217" s="35"/>
      <c r="AW217" s="35"/>
      <c r="AX217" s="35"/>
      <c r="AY217" s="35"/>
      <c r="AZ217" s="35"/>
      <c r="BA217" s="35"/>
      <c r="BB217" s="35"/>
      <c r="BC217" s="35"/>
      <c r="BD217">
        <v>1</v>
      </c>
    </row>
    <row r="218" spans="1:56" hidden="1" x14ac:dyDescent="0.25">
      <c r="A218" s="60" t="s">
        <v>66</v>
      </c>
      <c r="B218" s="83" t="s">
        <v>363</v>
      </c>
      <c r="C218" s="75">
        <v>905721440039</v>
      </c>
      <c r="D218" s="60" t="s">
        <v>386</v>
      </c>
      <c r="E218" s="60" t="s">
        <v>387</v>
      </c>
      <c r="F218" s="60" t="s">
        <v>388</v>
      </c>
      <c r="G218" s="76">
        <v>5042234067</v>
      </c>
      <c r="H218" s="60" t="s">
        <v>56</v>
      </c>
      <c r="I218" s="60" t="s">
        <v>493</v>
      </c>
      <c r="J218" s="77">
        <v>44501</v>
      </c>
      <c r="K218" s="60">
        <v>1300</v>
      </c>
      <c r="L218" s="60" t="s">
        <v>110</v>
      </c>
      <c r="M218" s="60" t="s">
        <v>110</v>
      </c>
      <c r="N218" s="84" t="s">
        <v>494</v>
      </c>
      <c r="O218" s="85">
        <v>44499</v>
      </c>
      <c r="P218" s="27" t="s">
        <v>377</v>
      </c>
      <c r="Q218" s="60">
        <v>1300</v>
      </c>
      <c r="R218" s="28" t="s">
        <v>56</v>
      </c>
      <c r="S218" s="60" t="s">
        <v>56</v>
      </c>
      <c r="T218" s="28" t="s">
        <v>56</v>
      </c>
      <c r="U218" s="28">
        <v>0</v>
      </c>
      <c r="V218" s="28">
        <v>0</v>
      </c>
      <c r="W218" s="28">
        <v>0</v>
      </c>
      <c r="X218" s="28" t="s">
        <v>56</v>
      </c>
      <c r="Y218" s="60" t="s">
        <v>56</v>
      </c>
      <c r="Z218" s="86" t="s">
        <v>56</v>
      </c>
      <c r="AA218" s="86" t="s">
        <v>56</v>
      </c>
      <c r="AB218" s="28">
        <v>0</v>
      </c>
      <c r="AC218" s="28" t="s">
        <v>56</v>
      </c>
      <c r="AD218" s="80" t="s">
        <v>56</v>
      </c>
      <c r="AE218" s="81" t="s">
        <v>56</v>
      </c>
      <c r="AF218" s="35" t="str">
        <f>VLOOKUP(G218,[6]TIV1!L:S,8,FALSE)</f>
        <v>8276895966</v>
      </c>
      <c r="AG218" s="35" t="e">
        <f>VLOOKUP(T218,[6]TIV1!L:S,8,FALSE)</f>
        <v>#N/A</v>
      </c>
      <c r="AH218" s="35" t="e">
        <f>VLOOKUP(AC218,[6]TIV1!L:S,8,FALSE)</f>
        <v>#N/A</v>
      </c>
      <c r="AI218" s="36">
        <f>VLOOKUP(A218&amp;P218,[6]HARGA!C:D,2,0)*Q218</f>
        <v>9672000</v>
      </c>
      <c r="AJ218" s="36">
        <f>VLOOKUP(A218&amp;P218,[6]HARGA!C:D,2,0)*W218</f>
        <v>0</v>
      </c>
      <c r="AK218" s="36">
        <f>VLOOKUP(A218&amp;P218,[6]HARGA!C:D,2,0)*AB218</f>
        <v>0</v>
      </c>
      <c r="AL218" s="28" t="s">
        <v>56</v>
      </c>
      <c r="AM218" s="35"/>
      <c r="AN218" s="35"/>
      <c r="AO218" s="35"/>
      <c r="AP218" s="35"/>
      <c r="AQ218" s="35"/>
      <c r="AR218" s="35"/>
      <c r="AS218" s="35"/>
      <c r="AT218" s="35"/>
      <c r="AU218" s="35"/>
      <c r="AV218" s="35"/>
      <c r="AW218" s="35"/>
      <c r="AX218" s="35"/>
      <c r="AY218" s="35"/>
      <c r="AZ218" s="35"/>
      <c r="BA218" s="35"/>
      <c r="BB218" s="35"/>
      <c r="BC218" s="35"/>
      <c r="BD218">
        <v>1</v>
      </c>
    </row>
    <row r="219" spans="1:56" hidden="1" x14ac:dyDescent="0.25">
      <c r="A219" s="60" t="s">
        <v>66</v>
      </c>
      <c r="B219" s="83" t="s">
        <v>363</v>
      </c>
      <c r="C219" s="75">
        <v>905721440039</v>
      </c>
      <c r="D219" s="60" t="s">
        <v>386</v>
      </c>
      <c r="E219" s="60" t="s">
        <v>387</v>
      </c>
      <c r="F219" s="60" t="s">
        <v>388</v>
      </c>
      <c r="G219" s="76">
        <v>5042234067</v>
      </c>
      <c r="H219" s="60" t="s">
        <v>56</v>
      </c>
      <c r="I219" s="60" t="s">
        <v>493</v>
      </c>
      <c r="J219" s="77">
        <v>44501</v>
      </c>
      <c r="K219" s="60">
        <v>1300</v>
      </c>
      <c r="L219" s="60" t="s">
        <v>110</v>
      </c>
      <c r="M219" s="60" t="s">
        <v>110</v>
      </c>
      <c r="N219" s="84" t="s">
        <v>494</v>
      </c>
      <c r="O219" s="85">
        <v>44499</v>
      </c>
      <c r="P219" s="27" t="s">
        <v>378</v>
      </c>
      <c r="Q219" s="60">
        <v>1300</v>
      </c>
      <c r="R219" s="28" t="s">
        <v>56</v>
      </c>
      <c r="S219" s="60" t="s">
        <v>56</v>
      </c>
      <c r="T219" s="28" t="s">
        <v>56</v>
      </c>
      <c r="U219" s="28">
        <v>0</v>
      </c>
      <c r="V219" s="28">
        <v>0</v>
      </c>
      <c r="W219" s="28">
        <v>0</v>
      </c>
      <c r="X219" s="28" t="s">
        <v>56</v>
      </c>
      <c r="Y219" s="60" t="s">
        <v>56</v>
      </c>
      <c r="Z219" s="86" t="s">
        <v>56</v>
      </c>
      <c r="AA219" s="86" t="s">
        <v>56</v>
      </c>
      <c r="AB219" s="28">
        <v>0</v>
      </c>
      <c r="AC219" s="28" t="s">
        <v>56</v>
      </c>
      <c r="AD219" s="80" t="s">
        <v>56</v>
      </c>
      <c r="AE219" s="81" t="s">
        <v>56</v>
      </c>
      <c r="AF219" s="35" t="str">
        <f>VLOOKUP(G219,[6]TIV1!L:S,8,FALSE)</f>
        <v>8276895966</v>
      </c>
      <c r="AG219" s="35" t="e">
        <f>VLOOKUP(T219,[6]TIV1!L:S,8,FALSE)</f>
        <v>#N/A</v>
      </c>
      <c r="AH219" s="35" t="e">
        <f>VLOOKUP(AC219,[6]TIV1!L:S,8,FALSE)</f>
        <v>#N/A</v>
      </c>
      <c r="AI219" s="36">
        <f>VLOOKUP(A219&amp;P219,[6]HARGA!C:D,2,0)*Q219</f>
        <v>39000000</v>
      </c>
      <c r="AJ219" s="36">
        <f>VLOOKUP(A219&amp;P219,[6]HARGA!C:D,2,0)*W219</f>
        <v>0</v>
      </c>
      <c r="AK219" s="36">
        <f>VLOOKUP(A219&amp;P219,[6]HARGA!C:D,2,0)*AB219</f>
        <v>0</v>
      </c>
      <c r="AL219" s="28" t="s">
        <v>56</v>
      </c>
      <c r="AM219" s="35"/>
      <c r="AN219" s="35"/>
      <c r="AO219" s="35"/>
      <c r="AP219" s="35"/>
      <c r="AQ219" s="35"/>
      <c r="AR219" s="35"/>
      <c r="AS219" s="35"/>
      <c r="AT219" s="35"/>
      <c r="AU219" s="35"/>
      <c r="AV219" s="35"/>
      <c r="AW219" s="35"/>
      <c r="AX219" s="35"/>
      <c r="AY219" s="35"/>
      <c r="AZ219" s="35"/>
      <c r="BA219" s="35"/>
      <c r="BB219" s="35"/>
      <c r="BC219" s="35"/>
      <c r="BD219">
        <v>1</v>
      </c>
    </row>
    <row r="220" spans="1:56" hidden="1" x14ac:dyDescent="0.25">
      <c r="A220" s="60" t="s">
        <v>66</v>
      </c>
      <c r="B220" s="83" t="s">
        <v>363</v>
      </c>
      <c r="C220" s="75" t="s">
        <v>495</v>
      </c>
      <c r="D220" s="60" t="s">
        <v>386</v>
      </c>
      <c r="E220" s="60" t="s">
        <v>387</v>
      </c>
      <c r="F220" s="60" t="s">
        <v>388</v>
      </c>
      <c r="G220" s="76">
        <v>5042234067</v>
      </c>
      <c r="H220" s="60" t="s">
        <v>56</v>
      </c>
      <c r="I220" s="60" t="s">
        <v>493</v>
      </c>
      <c r="J220" s="77">
        <v>44501</v>
      </c>
      <c r="K220" s="60">
        <v>0</v>
      </c>
      <c r="L220" s="60" t="s">
        <v>56</v>
      </c>
      <c r="M220" s="60" t="s">
        <v>56</v>
      </c>
      <c r="N220" s="60" t="s">
        <v>56</v>
      </c>
      <c r="O220" s="60" t="s">
        <v>56</v>
      </c>
      <c r="P220" s="27" t="s">
        <v>377</v>
      </c>
      <c r="Q220" s="60">
        <v>0</v>
      </c>
      <c r="R220" s="75">
        <v>905721440039</v>
      </c>
      <c r="S220" s="60" t="s">
        <v>56</v>
      </c>
      <c r="T220" s="28">
        <v>6008137733</v>
      </c>
      <c r="U220" s="28">
        <v>3</v>
      </c>
      <c r="V220" s="28">
        <v>0</v>
      </c>
      <c r="W220" s="28">
        <v>3</v>
      </c>
      <c r="X220" s="60" t="s">
        <v>110</v>
      </c>
      <c r="Y220" s="60" t="s">
        <v>56</v>
      </c>
      <c r="Z220" s="78" t="s">
        <v>496</v>
      </c>
      <c r="AA220" s="79">
        <v>44499</v>
      </c>
      <c r="AB220" s="28">
        <v>0</v>
      </c>
      <c r="AC220" s="28" t="s">
        <v>56</v>
      </c>
      <c r="AD220" s="80" t="s">
        <v>56</v>
      </c>
      <c r="AE220" s="81" t="s">
        <v>56</v>
      </c>
      <c r="AF220" s="35" t="str">
        <f>VLOOKUP(G220,[6]TIV1!L:S,8,FALSE)</f>
        <v>8276895966</v>
      </c>
      <c r="AG220" s="35" t="str">
        <f>VLOOKUP(T220,[6]TIV1!L:S,8,FALSE)</f>
        <v>2050350313</v>
      </c>
      <c r="AH220" s="35" t="e">
        <f>VLOOKUP(AC220,[6]TIV1!L:S,8,FALSE)</f>
        <v>#N/A</v>
      </c>
      <c r="AI220" s="36">
        <f>VLOOKUP(A220&amp;P220,[6]HARGA!C:D,2,0)*Q220</f>
        <v>0</v>
      </c>
      <c r="AJ220" s="36">
        <f>VLOOKUP(A220&amp;P220,[6]HARGA!C:D,2,0)*W220</f>
        <v>22320</v>
      </c>
      <c r="AK220" s="36">
        <f>VLOOKUP(A220&amp;P220,[6]HARGA!C:D,2,0)*AB220</f>
        <v>0</v>
      </c>
      <c r="AL220" s="82"/>
      <c r="AM220" s="35"/>
      <c r="AN220" s="35"/>
      <c r="AO220" s="35"/>
      <c r="AP220" s="35"/>
      <c r="AQ220" s="35"/>
      <c r="AR220" s="35"/>
      <c r="AS220" s="35"/>
      <c r="AT220" s="35"/>
      <c r="AU220" s="35"/>
      <c r="AV220" s="35"/>
      <c r="AW220" s="35"/>
      <c r="AX220" s="35"/>
      <c r="AY220" s="35"/>
      <c r="AZ220" s="35"/>
      <c r="BA220" s="35"/>
      <c r="BB220" s="35"/>
      <c r="BC220" s="35"/>
      <c r="BD220">
        <v>1</v>
      </c>
    </row>
    <row r="221" spans="1:56" hidden="1" x14ac:dyDescent="0.25">
      <c r="A221" s="60" t="s">
        <v>66</v>
      </c>
      <c r="B221" s="83" t="s">
        <v>363</v>
      </c>
      <c r="C221" s="75" t="s">
        <v>495</v>
      </c>
      <c r="D221" s="60" t="s">
        <v>386</v>
      </c>
      <c r="E221" s="60" t="s">
        <v>387</v>
      </c>
      <c r="F221" s="60" t="s">
        <v>388</v>
      </c>
      <c r="G221" s="76">
        <v>5042234067</v>
      </c>
      <c r="H221" s="60" t="s">
        <v>56</v>
      </c>
      <c r="I221" s="60" t="s">
        <v>493</v>
      </c>
      <c r="J221" s="77">
        <v>44501</v>
      </c>
      <c r="K221" s="60">
        <v>0</v>
      </c>
      <c r="L221" s="60" t="s">
        <v>56</v>
      </c>
      <c r="M221" s="60" t="s">
        <v>56</v>
      </c>
      <c r="N221" s="60" t="s">
        <v>56</v>
      </c>
      <c r="O221" s="60" t="s">
        <v>56</v>
      </c>
      <c r="P221" s="27" t="s">
        <v>378</v>
      </c>
      <c r="Q221" s="60">
        <v>0</v>
      </c>
      <c r="R221" s="75">
        <v>905721440039</v>
      </c>
      <c r="S221" s="60" t="s">
        <v>56</v>
      </c>
      <c r="T221" s="28">
        <v>6008137733</v>
      </c>
      <c r="U221" s="28">
        <v>1341</v>
      </c>
      <c r="V221" s="28">
        <v>0</v>
      </c>
      <c r="W221" s="28">
        <v>1341</v>
      </c>
      <c r="X221" s="60" t="s">
        <v>110</v>
      </c>
      <c r="Y221" s="60" t="s">
        <v>56</v>
      </c>
      <c r="Z221" s="78" t="s">
        <v>496</v>
      </c>
      <c r="AA221" s="79">
        <v>44499</v>
      </c>
      <c r="AB221" s="28">
        <v>0</v>
      </c>
      <c r="AC221" s="28" t="s">
        <v>56</v>
      </c>
      <c r="AD221" s="80" t="s">
        <v>56</v>
      </c>
      <c r="AE221" s="81" t="s">
        <v>56</v>
      </c>
      <c r="AF221" s="35" t="str">
        <f>VLOOKUP(G221,[6]TIV1!L:S,8,FALSE)</f>
        <v>8276895966</v>
      </c>
      <c r="AG221" s="35" t="str">
        <f>VLOOKUP(T221,[6]TIV1!L:S,8,FALSE)</f>
        <v>2050350313</v>
      </c>
      <c r="AH221" s="35" t="e">
        <f>VLOOKUP(AC221,[6]TIV1!L:S,8,FALSE)</f>
        <v>#N/A</v>
      </c>
      <c r="AI221" s="36">
        <f>VLOOKUP(A221&amp;P221,[6]HARGA!C:D,2,0)*Q221</f>
        <v>0</v>
      </c>
      <c r="AJ221" s="36">
        <f>VLOOKUP(A221&amp;P221,[6]HARGA!C:D,2,0)*W221</f>
        <v>40230000</v>
      </c>
      <c r="AK221" s="36">
        <f>VLOOKUP(A221&amp;P221,[6]HARGA!C:D,2,0)*AB221</f>
        <v>0</v>
      </c>
      <c r="AL221" s="82"/>
      <c r="AM221" s="35"/>
      <c r="AN221" s="35"/>
      <c r="AO221" s="35"/>
      <c r="AP221" s="35"/>
      <c r="AQ221" s="35"/>
      <c r="AR221" s="35"/>
      <c r="AS221" s="35"/>
      <c r="AT221" s="35"/>
      <c r="AU221" s="35"/>
      <c r="AV221" s="35"/>
      <c r="AW221" s="35"/>
      <c r="AX221" s="35"/>
      <c r="AY221" s="35"/>
      <c r="AZ221" s="35"/>
      <c r="BA221" s="35"/>
      <c r="BB221" s="35"/>
      <c r="BC221" s="35"/>
      <c r="BD221">
        <v>1</v>
      </c>
    </row>
    <row r="222" spans="1:56" hidden="1" x14ac:dyDescent="0.25">
      <c r="A222" s="22" t="s">
        <v>66</v>
      </c>
      <c r="B222" s="22" t="s">
        <v>52</v>
      </c>
      <c r="C222" s="23">
        <v>21102903781</v>
      </c>
      <c r="D222" s="22" t="s">
        <v>53</v>
      </c>
      <c r="E222" s="22" t="s">
        <v>497</v>
      </c>
      <c r="F222" s="22" t="s">
        <v>498</v>
      </c>
      <c r="G222" s="22">
        <v>5042243323</v>
      </c>
      <c r="H222" s="22" t="s">
        <v>56</v>
      </c>
      <c r="I222" s="22" t="s">
        <v>499</v>
      </c>
      <c r="J222" s="24">
        <v>44502</v>
      </c>
      <c r="K222" s="22">
        <v>1344</v>
      </c>
      <c r="L222" s="22" t="s">
        <v>110</v>
      </c>
      <c r="M222" s="22" t="s">
        <v>110</v>
      </c>
      <c r="N222" s="38" t="s">
        <v>500</v>
      </c>
      <c r="O222" s="39">
        <v>44502</v>
      </c>
      <c r="P222" s="27" t="s">
        <v>60</v>
      </c>
      <c r="Q222" s="22">
        <v>1344</v>
      </c>
      <c r="R222" s="28" t="s">
        <v>56</v>
      </c>
      <c r="S222" s="22" t="s">
        <v>56</v>
      </c>
      <c r="T222" s="28" t="s">
        <v>56</v>
      </c>
      <c r="U222" s="28">
        <v>0</v>
      </c>
      <c r="V222" s="28">
        <v>0</v>
      </c>
      <c r="W222" s="28">
        <v>0</v>
      </c>
      <c r="X222" s="28" t="s">
        <v>56</v>
      </c>
      <c r="Y222" s="22" t="s">
        <v>56</v>
      </c>
      <c r="Z222" s="45" t="s">
        <v>56</v>
      </c>
      <c r="AA222" s="45" t="s">
        <v>56</v>
      </c>
      <c r="AB222" s="28">
        <v>0</v>
      </c>
      <c r="AC222" s="28" t="s">
        <v>56</v>
      </c>
      <c r="AD222" s="46" t="s">
        <v>56</v>
      </c>
      <c r="AE222" s="56" t="s">
        <v>56</v>
      </c>
      <c r="AF222" s="35" t="str">
        <f>VLOOKUP(G222,[6]TIV1!L:S,8,FALSE)</f>
        <v>8276895965</v>
      </c>
      <c r="AG222" s="35" t="e">
        <f>VLOOKUP(T222,[6]TIV1!L:S,8,FALSE)</f>
        <v>#N/A</v>
      </c>
      <c r="AH222" s="35" t="e">
        <f>VLOOKUP(AC222,[6]TIV1!L:S,8,FALSE)</f>
        <v>#N/A</v>
      </c>
      <c r="AI222" s="36">
        <f>VLOOKUP(A222&amp;P222,[6]HARGA!C:D,2,0)*Q222</f>
        <v>13238400</v>
      </c>
      <c r="AJ222" s="36">
        <f>VLOOKUP(A222&amp;P222,[6]HARGA!C:D,2,0)*W222</f>
        <v>0</v>
      </c>
      <c r="AK222" s="36">
        <f>VLOOKUP(A222&amp;P222,[6]HARGA!C:D,2,0)*AB222</f>
        <v>0</v>
      </c>
      <c r="AL222" s="37"/>
      <c r="AM222" s="37"/>
      <c r="AN222" s="37"/>
      <c r="AO222" s="37"/>
      <c r="AP222" s="37"/>
      <c r="AQ222" s="37"/>
      <c r="AR222" s="37"/>
      <c r="AS222" s="37"/>
      <c r="AT222" s="37"/>
      <c r="AU222" s="37"/>
      <c r="AV222" s="37"/>
      <c r="AW222" s="37"/>
      <c r="AX222" s="37"/>
      <c r="AY222" s="37"/>
      <c r="AZ222" s="37"/>
      <c r="BA222" s="37"/>
      <c r="BB222" s="37"/>
      <c r="BC222" s="37"/>
      <c r="BD222">
        <v>2</v>
      </c>
    </row>
    <row r="223" spans="1:56" hidden="1" x14ac:dyDescent="0.25">
      <c r="A223" s="22" t="s">
        <v>66</v>
      </c>
      <c r="B223" s="22" t="s">
        <v>52</v>
      </c>
      <c r="C223" s="23">
        <v>21102903781</v>
      </c>
      <c r="D223" s="22" t="s">
        <v>53</v>
      </c>
      <c r="E223" s="22" t="s">
        <v>497</v>
      </c>
      <c r="F223" s="22" t="s">
        <v>498</v>
      </c>
      <c r="G223" s="22">
        <v>5042243323</v>
      </c>
      <c r="H223" s="22" t="s">
        <v>56</v>
      </c>
      <c r="I223" s="22" t="s">
        <v>499</v>
      </c>
      <c r="J223" s="24">
        <v>44502</v>
      </c>
      <c r="K223" s="22">
        <v>1344</v>
      </c>
      <c r="L223" s="22" t="s">
        <v>110</v>
      </c>
      <c r="M223" s="22" t="s">
        <v>110</v>
      </c>
      <c r="N223" s="38" t="s">
        <v>500</v>
      </c>
      <c r="O223" s="39">
        <v>44502</v>
      </c>
      <c r="P223" s="27" t="s">
        <v>64</v>
      </c>
      <c r="Q223" s="22">
        <v>1344</v>
      </c>
      <c r="R223" s="28" t="s">
        <v>56</v>
      </c>
      <c r="S223" s="22" t="s">
        <v>56</v>
      </c>
      <c r="T223" s="28" t="s">
        <v>56</v>
      </c>
      <c r="U223" s="28">
        <v>0</v>
      </c>
      <c r="V223" s="28">
        <v>0</v>
      </c>
      <c r="W223" s="28">
        <v>0</v>
      </c>
      <c r="X223" s="28" t="s">
        <v>56</v>
      </c>
      <c r="Y223" s="22" t="s">
        <v>56</v>
      </c>
      <c r="Z223" s="45" t="s">
        <v>56</v>
      </c>
      <c r="AA223" s="45" t="s">
        <v>56</v>
      </c>
      <c r="AB223" s="28">
        <v>0</v>
      </c>
      <c r="AC223" s="28" t="s">
        <v>56</v>
      </c>
      <c r="AD223" s="46" t="s">
        <v>56</v>
      </c>
      <c r="AE223" s="56" t="s">
        <v>56</v>
      </c>
      <c r="AF223" s="35" t="str">
        <f>VLOOKUP(G223,[6]TIV1!L:S,8,FALSE)</f>
        <v>8276895965</v>
      </c>
      <c r="AG223" s="35" t="e">
        <f>VLOOKUP(T223,[6]TIV1!L:S,8,FALSE)</f>
        <v>#N/A</v>
      </c>
      <c r="AH223" s="35" t="e">
        <f>VLOOKUP(AC223,[6]TIV1!L:S,8,FALSE)</f>
        <v>#N/A</v>
      </c>
      <c r="AI223" s="36">
        <f>VLOOKUP(A223&amp;P223,[6]HARGA!C:D,2,0)*Q223</f>
        <v>40320000</v>
      </c>
      <c r="AJ223" s="36">
        <f>VLOOKUP(A223&amp;P223,[6]HARGA!C:D,2,0)*W223</f>
        <v>0</v>
      </c>
      <c r="AK223" s="36">
        <f>VLOOKUP(A223&amp;P223,[6]HARGA!C:D,2,0)*AB223</f>
        <v>0</v>
      </c>
      <c r="AL223" s="37"/>
      <c r="AM223" s="37"/>
      <c r="AN223" s="37"/>
      <c r="AO223" s="37"/>
      <c r="AP223" s="37"/>
      <c r="AQ223" s="37"/>
      <c r="AR223" s="37"/>
      <c r="AS223" s="37"/>
      <c r="AT223" s="37"/>
      <c r="AU223" s="37"/>
      <c r="AV223" s="37"/>
      <c r="AW223" s="37"/>
      <c r="AX223" s="37"/>
      <c r="AY223" s="37"/>
      <c r="AZ223" s="37"/>
      <c r="BA223" s="37"/>
      <c r="BB223" s="37"/>
      <c r="BC223" s="37"/>
      <c r="BD223">
        <v>2</v>
      </c>
    </row>
    <row r="224" spans="1:56" hidden="1" x14ac:dyDescent="0.25">
      <c r="A224" s="22" t="s">
        <v>66</v>
      </c>
      <c r="B224" s="22" t="s">
        <v>52</v>
      </c>
      <c r="C224" s="23">
        <v>21102903781</v>
      </c>
      <c r="D224" s="22" t="s">
        <v>53</v>
      </c>
      <c r="E224" s="22" t="s">
        <v>497</v>
      </c>
      <c r="F224" s="22" t="s">
        <v>498</v>
      </c>
      <c r="G224" s="22">
        <v>5042243323</v>
      </c>
      <c r="H224" s="22" t="s">
        <v>56</v>
      </c>
      <c r="I224" s="22" t="s">
        <v>499</v>
      </c>
      <c r="J224" s="24">
        <v>44502</v>
      </c>
      <c r="K224" s="22">
        <v>28</v>
      </c>
      <c r="L224" s="22" t="s">
        <v>110</v>
      </c>
      <c r="M224" s="22" t="s">
        <v>110</v>
      </c>
      <c r="N224" s="38" t="s">
        <v>500</v>
      </c>
      <c r="O224" s="39">
        <v>44502</v>
      </c>
      <c r="P224" s="27" t="s">
        <v>65</v>
      </c>
      <c r="Q224" s="22">
        <v>28</v>
      </c>
      <c r="R224" s="28" t="s">
        <v>56</v>
      </c>
      <c r="S224" s="22" t="s">
        <v>56</v>
      </c>
      <c r="T224" s="28" t="s">
        <v>56</v>
      </c>
      <c r="U224" s="28">
        <v>0</v>
      </c>
      <c r="V224" s="28">
        <v>0</v>
      </c>
      <c r="W224" s="28">
        <v>0</v>
      </c>
      <c r="X224" s="28" t="s">
        <v>56</v>
      </c>
      <c r="Y224" s="22" t="s">
        <v>56</v>
      </c>
      <c r="Z224" s="45" t="s">
        <v>56</v>
      </c>
      <c r="AA224" s="45" t="s">
        <v>56</v>
      </c>
      <c r="AB224" s="28">
        <v>0</v>
      </c>
      <c r="AC224" s="28" t="s">
        <v>56</v>
      </c>
      <c r="AD224" s="46" t="s">
        <v>56</v>
      </c>
      <c r="AE224" s="56" t="s">
        <v>56</v>
      </c>
      <c r="AF224" s="35" t="str">
        <f>VLOOKUP(G224,[6]TIV1!L:S,8,FALSE)</f>
        <v>8276895965</v>
      </c>
      <c r="AG224" s="35" t="e">
        <f>VLOOKUP(T224,[6]TIV1!L:S,8,FALSE)</f>
        <v>#N/A</v>
      </c>
      <c r="AH224" s="35" t="e">
        <f>VLOOKUP(AC224,[6]TIV1!L:S,8,FALSE)</f>
        <v>#N/A</v>
      </c>
      <c r="AI224" s="36">
        <f>VLOOKUP(A224&amp;P224,[6]HARGA!C:D,2,0)*Q224</f>
        <v>0</v>
      </c>
      <c r="AJ224" s="36">
        <f>VLOOKUP(A224&amp;P224,[6]HARGA!C:D,2,0)*W224</f>
        <v>0</v>
      </c>
      <c r="AK224" s="36">
        <f>VLOOKUP(A224&amp;P224,[6]HARGA!C:D,2,0)*AB224</f>
        <v>0</v>
      </c>
      <c r="AL224" s="37"/>
      <c r="AM224" s="37"/>
      <c r="AN224" s="37"/>
      <c r="AO224" s="37"/>
      <c r="AP224" s="37"/>
      <c r="AQ224" s="37"/>
      <c r="AR224" s="37"/>
      <c r="AS224" s="37"/>
      <c r="AT224" s="37"/>
      <c r="AU224" s="37"/>
      <c r="AV224" s="37"/>
      <c r="AW224" s="37"/>
      <c r="AX224" s="37"/>
      <c r="AY224" s="37"/>
      <c r="AZ224" s="37"/>
      <c r="BA224" s="37"/>
      <c r="BB224" s="37"/>
      <c r="BC224" s="37"/>
      <c r="BD224">
        <v>2</v>
      </c>
    </row>
    <row r="225" spans="1:56" hidden="1" x14ac:dyDescent="0.25">
      <c r="A225" s="22" t="s">
        <v>51</v>
      </c>
      <c r="B225" s="22" t="s">
        <v>52</v>
      </c>
      <c r="C225" s="23" t="s">
        <v>501</v>
      </c>
      <c r="D225" s="22" t="s">
        <v>53</v>
      </c>
      <c r="E225" s="22" t="s">
        <v>497</v>
      </c>
      <c r="F225" s="22" t="s">
        <v>498</v>
      </c>
      <c r="G225" s="22" t="s">
        <v>90</v>
      </c>
      <c r="H225" s="22" t="s">
        <v>56</v>
      </c>
      <c r="I225" s="22" t="s">
        <v>502</v>
      </c>
      <c r="J225" s="24">
        <v>44502</v>
      </c>
      <c r="K225" s="22">
        <v>0</v>
      </c>
      <c r="L225" s="22" t="s">
        <v>91</v>
      </c>
      <c r="M225" s="22" t="s">
        <v>91</v>
      </c>
      <c r="N225" s="41" t="s">
        <v>56</v>
      </c>
      <c r="O225" s="42" t="s">
        <v>56</v>
      </c>
      <c r="P225" s="27" t="s">
        <v>60</v>
      </c>
      <c r="Q225" s="22">
        <v>0</v>
      </c>
      <c r="R225" s="23">
        <v>21102101734</v>
      </c>
      <c r="S225" s="22" t="s">
        <v>56</v>
      </c>
      <c r="T225" s="22">
        <v>6008135461</v>
      </c>
      <c r="U225" s="22">
        <v>18</v>
      </c>
      <c r="V225" s="28">
        <v>0</v>
      </c>
      <c r="W225" s="22">
        <v>18</v>
      </c>
      <c r="X225" s="29" t="s">
        <v>58</v>
      </c>
      <c r="Y225" s="22" t="s">
        <v>56</v>
      </c>
      <c r="Z225" s="30" t="s">
        <v>503</v>
      </c>
      <c r="AA225" s="31">
        <v>44500</v>
      </c>
      <c r="AB225" s="22">
        <v>0</v>
      </c>
      <c r="AC225" s="32">
        <v>5042242847</v>
      </c>
      <c r="AD225" s="43" t="s">
        <v>504</v>
      </c>
      <c r="AE225" s="44">
        <v>44524</v>
      </c>
      <c r="AF225" s="35" t="e">
        <f>VLOOKUP(G225,[6]TIV1!L:S,8,FALSE)</f>
        <v>#N/A</v>
      </c>
      <c r="AG225" s="35" t="str">
        <f>VLOOKUP(T225,[6]TIV1!L:S,8,FALSE)</f>
        <v>2050350281</v>
      </c>
      <c r="AH225" s="35" t="str">
        <f>VLOOKUP(AC225,[6]TIV1!L:S,8,FALSE)</f>
        <v>8276895377</v>
      </c>
      <c r="AI225" s="36">
        <f>VLOOKUP(A225&amp;P225,[6]HARGA!C:D,2,0)*Q225</f>
        <v>0</v>
      </c>
      <c r="AJ225" s="36">
        <f>VLOOKUP(A225&amp;P225,[6]HARGA!C:D,2,0)*W225</f>
        <v>177300</v>
      </c>
      <c r="AK225" s="36">
        <f>VLOOKUP(A225&amp;P225,[6]HARGA!C:D,2,0)*AB225</f>
        <v>0</v>
      </c>
      <c r="AL225" s="37"/>
      <c r="AM225" s="37"/>
      <c r="AN225" s="37"/>
      <c r="AO225" s="37"/>
      <c r="AP225" s="37"/>
      <c r="AQ225" s="37"/>
      <c r="AR225" s="37"/>
      <c r="AS225" s="37"/>
      <c r="AT225" s="37"/>
      <c r="AU225" s="37"/>
      <c r="AV225" s="37"/>
      <c r="AW225" s="37"/>
      <c r="AX225" s="37"/>
      <c r="AY225" s="37"/>
      <c r="AZ225" s="37"/>
      <c r="BA225" s="37"/>
      <c r="BB225" s="37"/>
      <c r="BC225" s="37"/>
      <c r="BD225">
        <v>2</v>
      </c>
    </row>
    <row r="226" spans="1:56" hidden="1" x14ac:dyDescent="0.25">
      <c r="A226" s="22" t="s">
        <v>51</v>
      </c>
      <c r="B226" s="22" t="s">
        <v>52</v>
      </c>
      <c r="C226" s="23" t="s">
        <v>501</v>
      </c>
      <c r="D226" s="22" t="s">
        <v>53</v>
      </c>
      <c r="E226" s="22" t="s">
        <v>497</v>
      </c>
      <c r="F226" s="22" t="s">
        <v>498</v>
      </c>
      <c r="G226" s="22" t="s">
        <v>90</v>
      </c>
      <c r="H226" s="22" t="s">
        <v>56</v>
      </c>
      <c r="I226" s="22" t="s">
        <v>502</v>
      </c>
      <c r="J226" s="24">
        <v>44502</v>
      </c>
      <c r="K226" s="22">
        <v>0</v>
      </c>
      <c r="L226" s="22" t="s">
        <v>91</v>
      </c>
      <c r="M226" s="22" t="s">
        <v>91</v>
      </c>
      <c r="N226" s="41" t="s">
        <v>56</v>
      </c>
      <c r="O226" s="42" t="s">
        <v>56</v>
      </c>
      <c r="P226" s="27" t="s">
        <v>64</v>
      </c>
      <c r="Q226" s="22">
        <v>0</v>
      </c>
      <c r="R226" s="23">
        <v>21102101734</v>
      </c>
      <c r="S226" s="22" t="s">
        <v>56</v>
      </c>
      <c r="T226" s="22">
        <v>6008135461</v>
      </c>
      <c r="U226" s="22">
        <v>1344</v>
      </c>
      <c r="V226" s="28">
        <v>0</v>
      </c>
      <c r="W226" s="22">
        <v>1344</v>
      </c>
      <c r="X226" s="29" t="s">
        <v>58</v>
      </c>
      <c r="Y226" s="22" t="s">
        <v>56</v>
      </c>
      <c r="Z226" s="30" t="s">
        <v>503</v>
      </c>
      <c r="AA226" s="31">
        <v>44500</v>
      </c>
      <c r="AB226" s="22">
        <v>48</v>
      </c>
      <c r="AC226" s="32">
        <v>5042242847</v>
      </c>
      <c r="AD226" s="43" t="s">
        <v>504</v>
      </c>
      <c r="AE226" s="44">
        <v>44524</v>
      </c>
      <c r="AF226" s="35" t="e">
        <f>VLOOKUP(G226,[6]TIV1!L:S,8,FALSE)</f>
        <v>#N/A</v>
      </c>
      <c r="AG226" s="35" t="str">
        <f>VLOOKUP(T226,[6]TIV1!L:S,8,FALSE)</f>
        <v>2050350281</v>
      </c>
      <c r="AH226" s="35" t="str">
        <f>VLOOKUP(AC226,[6]TIV1!L:S,8,FALSE)</f>
        <v>8276895377</v>
      </c>
      <c r="AI226" s="36">
        <f>VLOOKUP(A226&amp;P226,[6]HARGA!C:D,2,0)*Q226</f>
        <v>0</v>
      </c>
      <c r="AJ226" s="36">
        <f>VLOOKUP(A226&amp;P226,[6]HARGA!C:D,2,0)*W226</f>
        <v>40320000</v>
      </c>
      <c r="AK226" s="36">
        <f>VLOOKUP(A226&amp;P226,[6]HARGA!C:D,2,0)*AB226</f>
        <v>1440000</v>
      </c>
      <c r="AL226" s="37"/>
      <c r="AM226" s="37"/>
      <c r="AN226" s="37"/>
      <c r="AO226" s="37"/>
      <c r="AP226" s="37"/>
      <c r="AQ226" s="37"/>
      <c r="AR226" s="37"/>
      <c r="AS226" s="37"/>
      <c r="AT226" s="37"/>
      <c r="AU226" s="37"/>
      <c r="AV226" s="37"/>
      <c r="AW226" s="37"/>
      <c r="AX226" s="37"/>
      <c r="AY226" s="37"/>
      <c r="AZ226" s="37"/>
      <c r="BA226" s="37"/>
      <c r="BB226" s="37"/>
      <c r="BC226" s="37"/>
      <c r="BD226">
        <v>2</v>
      </c>
    </row>
    <row r="227" spans="1:56" hidden="1" x14ac:dyDescent="0.25">
      <c r="A227" s="22" t="s">
        <v>51</v>
      </c>
      <c r="B227" s="22" t="s">
        <v>52</v>
      </c>
      <c r="C227" s="23" t="s">
        <v>501</v>
      </c>
      <c r="D227" s="22" t="s">
        <v>53</v>
      </c>
      <c r="E227" s="22" t="s">
        <v>497</v>
      </c>
      <c r="F227" s="22" t="s">
        <v>498</v>
      </c>
      <c r="G227" s="22" t="s">
        <v>90</v>
      </c>
      <c r="H227" s="22" t="s">
        <v>56</v>
      </c>
      <c r="I227" s="22" t="s">
        <v>502</v>
      </c>
      <c r="J227" s="24">
        <v>44502</v>
      </c>
      <c r="K227" s="22">
        <v>0</v>
      </c>
      <c r="L227" s="22" t="s">
        <v>91</v>
      </c>
      <c r="M227" s="22" t="s">
        <v>91</v>
      </c>
      <c r="N227" s="41" t="s">
        <v>56</v>
      </c>
      <c r="O227" s="42" t="s">
        <v>56</v>
      </c>
      <c r="P227" s="27" t="s">
        <v>65</v>
      </c>
      <c r="Q227" s="22">
        <v>0</v>
      </c>
      <c r="R227" s="23">
        <v>21102101734</v>
      </c>
      <c r="S227" s="22" t="s">
        <v>56</v>
      </c>
      <c r="T227" s="22">
        <v>6008135461</v>
      </c>
      <c r="U227" s="22">
        <v>28</v>
      </c>
      <c r="V227" s="28">
        <v>0</v>
      </c>
      <c r="W227" s="22">
        <v>28</v>
      </c>
      <c r="X227" s="29" t="s">
        <v>58</v>
      </c>
      <c r="Y227" s="22" t="s">
        <v>56</v>
      </c>
      <c r="Z227" s="30" t="s">
        <v>503</v>
      </c>
      <c r="AA227" s="31">
        <v>44500</v>
      </c>
      <c r="AB227" s="22">
        <v>0</v>
      </c>
      <c r="AC227" s="32">
        <v>5042242847</v>
      </c>
      <c r="AD227" s="43" t="s">
        <v>504</v>
      </c>
      <c r="AE227" s="44">
        <v>44524</v>
      </c>
      <c r="AF227" s="35" t="e">
        <f>VLOOKUP(G227,[6]TIV1!L:S,8,FALSE)</f>
        <v>#N/A</v>
      </c>
      <c r="AG227" s="35" t="str">
        <f>VLOOKUP(T227,[6]TIV1!L:S,8,FALSE)</f>
        <v>2050350281</v>
      </c>
      <c r="AH227" s="35" t="str">
        <f>VLOOKUP(AC227,[6]TIV1!L:S,8,FALSE)</f>
        <v>8276895377</v>
      </c>
      <c r="AI227" s="36">
        <f>VLOOKUP(A227&amp;P227,[6]HARGA!C:D,2,0)*Q227</f>
        <v>0</v>
      </c>
      <c r="AJ227" s="36">
        <f>VLOOKUP(A227&amp;P227,[6]HARGA!C:D,2,0)*W227</f>
        <v>0</v>
      </c>
      <c r="AK227" s="36">
        <f>VLOOKUP(A227&amp;P227,[6]HARGA!C:D,2,0)*AB227</f>
        <v>0</v>
      </c>
      <c r="AL227" s="37"/>
      <c r="AM227" s="37"/>
      <c r="AN227" s="37"/>
      <c r="AO227" s="37"/>
      <c r="AP227" s="37"/>
      <c r="AQ227" s="37"/>
      <c r="AR227" s="37"/>
      <c r="AS227" s="37"/>
      <c r="AT227" s="37"/>
      <c r="AU227" s="37"/>
      <c r="AV227" s="37"/>
      <c r="AW227" s="37"/>
      <c r="AX227" s="37"/>
      <c r="AY227" s="37"/>
      <c r="AZ227" s="37"/>
      <c r="BA227" s="37"/>
      <c r="BB227" s="37"/>
      <c r="BC227" s="37"/>
      <c r="BD227">
        <v>2</v>
      </c>
    </row>
    <row r="228" spans="1:56" hidden="1" x14ac:dyDescent="0.25">
      <c r="A228" s="22" t="s">
        <v>66</v>
      </c>
      <c r="B228" s="22" t="s">
        <v>52</v>
      </c>
      <c r="C228" s="23">
        <v>21102903775</v>
      </c>
      <c r="D228" s="22" t="s">
        <v>53</v>
      </c>
      <c r="E228" s="22" t="s">
        <v>505</v>
      </c>
      <c r="F228" s="22" t="s">
        <v>506</v>
      </c>
      <c r="G228" s="22">
        <v>5042241382</v>
      </c>
      <c r="H228" s="22" t="s">
        <v>56</v>
      </c>
      <c r="I228" s="22" t="s">
        <v>507</v>
      </c>
      <c r="J228" s="24">
        <v>44502</v>
      </c>
      <c r="K228" s="22">
        <v>1344</v>
      </c>
      <c r="L228" s="22" t="s">
        <v>72</v>
      </c>
      <c r="M228" s="22" t="s">
        <v>72</v>
      </c>
      <c r="N228" s="38" t="s">
        <v>508</v>
      </c>
      <c r="O228" s="39">
        <v>44502</v>
      </c>
      <c r="P228" s="27" t="s">
        <v>60</v>
      </c>
      <c r="Q228" s="22">
        <v>1344</v>
      </c>
      <c r="R228" s="23">
        <v>21102201402</v>
      </c>
      <c r="S228" s="22" t="s">
        <v>56</v>
      </c>
      <c r="T228" s="22">
        <v>6008131517</v>
      </c>
      <c r="U228" s="22">
        <v>27</v>
      </c>
      <c r="V228" s="28">
        <v>0</v>
      </c>
      <c r="W228" s="22">
        <v>27</v>
      </c>
      <c r="X228" s="29" t="s">
        <v>70</v>
      </c>
      <c r="Y228" s="22" t="s">
        <v>56</v>
      </c>
      <c r="Z228" s="30" t="s">
        <v>509</v>
      </c>
      <c r="AA228" s="31">
        <v>44499</v>
      </c>
      <c r="AB228" s="22">
        <v>5</v>
      </c>
      <c r="AC228" s="32">
        <v>5042242416</v>
      </c>
      <c r="AD228" s="43" t="s">
        <v>510</v>
      </c>
      <c r="AE228" s="44">
        <v>44523</v>
      </c>
      <c r="AF228" s="35" t="str">
        <f>VLOOKUP(G228,[6]TIV1!L:S,8,FALSE)</f>
        <v>8276895965</v>
      </c>
      <c r="AG228" s="35" t="str">
        <f>VLOOKUP(T228,[6]TIV1!L:S,8,FALSE)</f>
        <v>2050350312</v>
      </c>
      <c r="AH228" s="35" t="str">
        <f>VLOOKUP(AC228,[6]TIV1!L:S,8,FALSE)</f>
        <v>8276895965</v>
      </c>
      <c r="AI228" s="36">
        <f>VLOOKUP(A228&amp;P228,[6]HARGA!C:D,2,0)*Q228</f>
        <v>13238400</v>
      </c>
      <c r="AJ228" s="36">
        <f>VLOOKUP(A228&amp;P228,[6]HARGA!C:D,2,0)*W228</f>
        <v>265950</v>
      </c>
      <c r="AK228" s="36">
        <f>VLOOKUP(A228&amp;P228,[6]HARGA!C:D,2,0)*AB228</f>
        <v>49250</v>
      </c>
      <c r="AL228" s="37"/>
      <c r="AM228" s="37"/>
      <c r="AN228" s="37"/>
      <c r="AO228" s="37"/>
      <c r="AP228" s="37"/>
      <c r="AQ228" s="37"/>
      <c r="AR228" s="37"/>
      <c r="AS228" s="37"/>
      <c r="AT228" s="37"/>
      <c r="AU228" s="37"/>
      <c r="AV228" s="37"/>
      <c r="AW228" s="37"/>
      <c r="AX228" s="37"/>
      <c r="AY228" s="37"/>
      <c r="AZ228" s="37"/>
      <c r="BA228" s="37"/>
      <c r="BB228" s="37"/>
      <c r="BC228" s="37"/>
      <c r="BD228">
        <v>2</v>
      </c>
    </row>
    <row r="229" spans="1:56" hidden="1" x14ac:dyDescent="0.25">
      <c r="A229" s="22" t="s">
        <v>66</v>
      </c>
      <c r="B229" s="22" t="s">
        <v>52</v>
      </c>
      <c r="C229" s="23">
        <v>21102903775</v>
      </c>
      <c r="D229" s="22" t="s">
        <v>53</v>
      </c>
      <c r="E229" s="22" t="s">
        <v>505</v>
      </c>
      <c r="F229" s="22" t="s">
        <v>506</v>
      </c>
      <c r="G229" s="22">
        <v>5042241382</v>
      </c>
      <c r="H229" s="22" t="s">
        <v>56</v>
      </c>
      <c r="I229" s="22" t="s">
        <v>507</v>
      </c>
      <c r="J229" s="24">
        <v>44502</v>
      </c>
      <c r="K229" s="22">
        <v>1344</v>
      </c>
      <c r="L229" s="22" t="s">
        <v>72</v>
      </c>
      <c r="M229" s="22" t="s">
        <v>72</v>
      </c>
      <c r="N229" s="38" t="s">
        <v>508</v>
      </c>
      <c r="O229" s="39">
        <v>44502</v>
      </c>
      <c r="P229" s="27" t="s">
        <v>64</v>
      </c>
      <c r="Q229" s="22">
        <v>1344</v>
      </c>
      <c r="R229" s="23">
        <v>21102201402</v>
      </c>
      <c r="S229" s="22" t="s">
        <v>56</v>
      </c>
      <c r="T229" s="22">
        <v>6008131517</v>
      </c>
      <c r="U229" s="22">
        <v>1344</v>
      </c>
      <c r="V229" s="28">
        <v>0</v>
      </c>
      <c r="W229" s="22">
        <v>1344</v>
      </c>
      <c r="X229" s="29" t="s">
        <v>70</v>
      </c>
      <c r="Y229" s="22" t="s">
        <v>56</v>
      </c>
      <c r="Z229" s="30" t="s">
        <v>509</v>
      </c>
      <c r="AA229" s="31">
        <v>44499</v>
      </c>
      <c r="AB229" s="22">
        <v>85</v>
      </c>
      <c r="AC229" s="32">
        <v>5042242416</v>
      </c>
      <c r="AD229" s="43" t="s">
        <v>510</v>
      </c>
      <c r="AE229" s="44">
        <v>44523</v>
      </c>
      <c r="AF229" s="35" t="str">
        <f>VLOOKUP(G229,[6]TIV1!L:S,8,FALSE)</f>
        <v>8276895965</v>
      </c>
      <c r="AG229" s="35" t="str">
        <f>VLOOKUP(T229,[6]TIV1!L:S,8,FALSE)</f>
        <v>2050350312</v>
      </c>
      <c r="AH229" s="35" t="str">
        <f>VLOOKUP(AC229,[6]TIV1!L:S,8,FALSE)</f>
        <v>8276895965</v>
      </c>
      <c r="AI229" s="36">
        <f>VLOOKUP(A229&amp;P229,[6]HARGA!C:D,2,0)*Q229</f>
        <v>40320000</v>
      </c>
      <c r="AJ229" s="36">
        <f>VLOOKUP(A229&amp;P229,[6]HARGA!C:D,2,0)*W229</f>
        <v>40320000</v>
      </c>
      <c r="AK229" s="36">
        <f>VLOOKUP(A229&amp;P229,[6]HARGA!C:D,2,0)*AB229</f>
        <v>2550000</v>
      </c>
      <c r="AL229" s="37"/>
      <c r="AM229" s="37"/>
      <c r="AN229" s="37"/>
      <c r="AO229" s="37"/>
      <c r="AP229" s="37"/>
      <c r="AQ229" s="37"/>
      <c r="AR229" s="37"/>
      <c r="AS229" s="37"/>
      <c r="AT229" s="37"/>
      <c r="AU229" s="37"/>
      <c r="AV229" s="37"/>
      <c r="AW229" s="37"/>
      <c r="AX229" s="37"/>
      <c r="AY229" s="37"/>
      <c r="AZ229" s="37"/>
      <c r="BA229" s="37"/>
      <c r="BB229" s="37"/>
      <c r="BC229" s="37"/>
      <c r="BD229">
        <v>2</v>
      </c>
    </row>
    <row r="230" spans="1:56" hidden="1" x14ac:dyDescent="0.25">
      <c r="A230" s="22" t="s">
        <v>66</v>
      </c>
      <c r="B230" s="22" t="s">
        <v>52</v>
      </c>
      <c r="C230" s="23">
        <v>21102903776</v>
      </c>
      <c r="D230" s="22" t="s">
        <v>53</v>
      </c>
      <c r="E230" s="22" t="s">
        <v>511</v>
      </c>
      <c r="F230" s="22" t="s">
        <v>512</v>
      </c>
      <c r="G230" s="22">
        <v>5042242472</v>
      </c>
      <c r="H230" s="22" t="s">
        <v>56</v>
      </c>
      <c r="I230" s="22" t="s">
        <v>513</v>
      </c>
      <c r="J230" s="24">
        <v>44502</v>
      </c>
      <c r="K230" s="22">
        <v>1152</v>
      </c>
      <c r="L230" s="22" t="s">
        <v>184</v>
      </c>
      <c r="M230" s="22" t="s">
        <v>184</v>
      </c>
      <c r="N230" s="38" t="s">
        <v>514</v>
      </c>
      <c r="O230" s="39">
        <v>44502</v>
      </c>
      <c r="P230" s="27" t="s">
        <v>60</v>
      </c>
      <c r="Q230" s="22">
        <v>1152</v>
      </c>
      <c r="R230" s="23">
        <v>21102903796</v>
      </c>
      <c r="S230" s="22" t="s">
        <v>56</v>
      </c>
      <c r="T230" s="22">
        <v>6008136933</v>
      </c>
      <c r="U230" s="22">
        <v>24</v>
      </c>
      <c r="V230" s="28">
        <v>0</v>
      </c>
      <c r="W230" s="22">
        <v>24</v>
      </c>
      <c r="X230" s="29" t="s">
        <v>72</v>
      </c>
      <c r="Y230" s="22" t="s">
        <v>56</v>
      </c>
      <c r="Z230" s="30" t="s">
        <v>515</v>
      </c>
      <c r="AA230" s="31">
        <v>44501</v>
      </c>
      <c r="AB230" s="22">
        <v>0</v>
      </c>
      <c r="AC230" s="32">
        <v>5042242266</v>
      </c>
      <c r="AD230" s="43" t="s">
        <v>516</v>
      </c>
      <c r="AE230" s="44">
        <v>44523</v>
      </c>
      <c r="AF230" s="35" t="str">
        <f>VLOOKUP(G230,[6]TIV1!L:S,8,FALSE)</f>
        <v>8276895965</v>
      </c>
      <c r="AG230" s="35" t="str">
        <f>VLOOKUP(T230,[6]TIV1!L:S,8,FALSE)</f>
        <v>2050350312</v>
      </c>
      <c r="AH230" s="35" t="str">
        <f>VLOOKUP(AC230,[6]TIV1!L:S,8,FALSE)</f>
        <v>8276895965</v>
      </c>
      <c r="AI230" s="36">
        <f>VLOOKUP(A230&amp;P230,[6]HARGA!C:D,2,0)*Q230</f>
        <v>11347200</v>
      </c>
      <c r="AJ230" s="36">
        <f>VLOOKUP(A230&amp;P230,[6]HARGA!C:D,2,0)*W230</f>
        <v>236400</v>
      </c>
      <c r="AK230" s="36">
        <f>VLOOKUP(A230&amp;P230,[6]HARGA!C:D,2,0)*AB230</f>
        <v>0</v>
      </c>
      <c r="AL230" s="37"/>
      <c r="AM230" s="37"/>
      <c r="AN230" s="37"/>
      <c r="AO230" s="37"/>
      <c r="AP230" s="37"/>
      <c r="AQ230" s="37"/>
      <c r="AR230" s="37"/>
      <c r="AS230" s="37"/>
      <c r="AT230" s="37"/>
      <c r="AU230" s="37"/>
      <c r="AV230" s="37"/>
      <c r="AW230" s="37"/>
      <c r="AX230" s="37"/>
      <c r="AY230" s="37"/>
      <c r="AZ230" s="37"/>
      <c r="BA230" s="37"/>
      <c r="BB230" s="37"/>
      <c r="BC230" s="37"/>
      <c r="BD230">
        <v>2</v>
      </c>
    </row>
    <row r="231" spans="1:56" hidden="1" x14ac:dyDescent="0.25">
      <c r="A231" s="22" t="s">
        <v>66</v>
      </c>
      <c r="B231" s="22" t="s">
        <v>52</v>
      </c>
      <c r="C231" s="23">
        <v>21102903776</v>
      </c>
      <c r="D231" s="22" t="s">
        <v>53</v>
      </c>
      <c r="E231" s="22" t="s">
        <v>511</v>
      </c>
      <c r="F231" s="22" t="s">
        <v>512</v>
      </c>
      <c r="G231" s="22">
        <v>5042242472</v>
      </c>
      <c r="H231" s="22" t="s">
        <v>56</v>
      </c>
      <c r="I231" s="22" t="s">
        <v>513</v>
      </c>
      <c r="J231" s="24">
        <v>44502</v>
      </c>
      <c r="K231" s="22">
        <v>1152</v>
      </c>
      <c r="L231" s="22" t="s">
        <v>184</v>
      </c>
      <c r="M231" s="22" t="s">
        <v>184</v>
      </c>
      <c r="N231" s="38" t="s">
        <v>514</v>
      </c>
      <c r="O231" s="39">
        <v>44502</v>
      </c>
      <c r="P231" s="27" t="s">
        <v>64</v>
      </c>
      <c r="Q231" s="22">
        <v>1152</v>
      </c>
      <c r="R231" s="23">
        <v>21102903796</v>
      </c>
      <c r="S231" s="22" t="s">
        <v>56</v>
      </c>
      <c r="T231" s="22">
        <v>6008136933</v>
      </c>
      <c r="U231" s="22">
        <v>1152</v>
      </c>
      <c r="V231" s="28">
        <v>0</v>
      </c>
      <c r="W231" s="22">
        <v>1152</v>
      </c>
      <c r="X231" s="29" t="s">
        <v>72</v>
      </c>
      <c r="Y231" s="22" t="s">
        <v>56</v>
      </c>
      <c r="Z231" s="30" t="s">
        <v>515</v>
      </c>
      <c r="AA231" s="31">
        <v>44501</v>
      </c>
      <c r="AB231" s="22">
        <v>35</v>
      </c>
      <c r="AC231" s="32">
        <v>5042242266</v>
      </c>
      <c r="AD231" s="43" t="s">
        <v>516</v>
      </c>
      <c r="AE231" s="44">
        <v>44523</v>
      </c>
      <c r="AF231" s="35" t="str">
        <f>VLOOKUP(G231,[6]TIV1!L:S,8,FALSE)</f>
        <v>8276895965</v>
      </c>
      <c r="AG231" s="35" t="str">
        <f>VLOOKUP(T231,[6]TIV1!L:S,8,FALSE)</f>
        <v>2050350312</v>
      </c>
      <c r="AH231" s="35" t="str">
        <f>VLOOKUP(AC231,[6]TIV1!L:S,8,FALSE)</f>
        <v>8276895965</v>
      </c>
      <c r="AI231" s="36">
        <f>VLOOKUP(A231&amp;P231,[6]HARGA!C:D,2,0)*Q231</f>
        <v>34560000</v>
      </c>
      <c r="AJ231" s="36">
        <f>VLOOKUP(A231&amp;P231,[6]HARGA!C:D,2,0)*W231</f>
        <v>34560000</v>
      </c>
      <c r="AK231" s="36">
        <f>VLOOKUP(A231&amp;P231,[6]HARGA!C:D,2,0)*AB231</f>
        <v>1050000</v>
      </c>
      <c r="AL231" s="37"/>
      <c r="AM231" s="37"/>
      <c r="AN231" s="37"/>
      <c r="AO231" s="37"/>
      <c r="AP231" s="37"/>
      <c r="AQ231" s="37"/>
      <c r="AR231" s="37"/>
      <c r="AS231" s="37"/>
      <c r="AT231" s="37"/>
      <c r="AU231" s="37"/>
      <c r="AV231" s="37"/>
      <c r="AW231" s="37"/>
      <c r="AX231" s="37"/>
      <c r="AY231" s="37"/>
      <c r="AZ231" s="37"/>
      <c r="BA231" s="37"/>
      <c r="BB231" s="37"/>
      <c r="BC231" s="37"/>
      <c r="BD231">
        <v>2</v>
      </c>
    </row>
    <row r="232" spans="1:56" hidden="1" x14ac:dyDescent="0.25">
      <c r="A232" s="22" t="s">
        <v>66</v>
      </c>
      <c r="B232" s="22" t="s">
        <v>52</v>
      </c>
      <c r="C232" s="23">
        <v>21102903776</v>
      </c>
      <c r="D232" s="22" t="s">
        <v>53</v>
      </c>
      <c r="E232" s="22" t="s">
        <v>511</v>
      </c>
      <c r="F232" s="22" t="s">
        <v>512</v>
      </c>
      <c r="G232" s="22">
        <v>5042242472</v>
      </c>
      <c r="H232" s="22" t="s">
        <v>56</v>
      </c>
      <c r="I232" s="22" t="s">
        <v>513</v>
      </c>
      <c r="J232" s="24">
        <v>44502</v>
      </c>
      <c r="K232" s="22">
        <v>24</v>
      </c>
      <c r="L232" s="22" t="s">
        <v>184</v>
      </c>
      <c r="M232" s="22" t="s">
        <v>184</v>
      </c>
      <c r="N232" s="38" t="s">
        <v>514</v>
      </c>
      <c r="O232" s="39">
        <v>44502</v>
      </c>
      <c r="P232" s="27" t="s">
        <v>65</v>
      </c>
      <c r="Q232" s="22">
        <v>24</v>
      </c>
      <c r="R232" s="23">
        <v>21102903796</v>
      </c>
      <c r="S232" s="22" t="s">
        <v>56</v>
      </c>
      <c r="T232" s="22">
        <v>6008136933</v>
      </c>
      <c r="U232" s="22">
        <v>24</v>
      </c>
      <c r="V232" s="28">
        <v>0</v>
      </c>
      <c r="W232" s="22">
        <v>24</v>
      </c>
      <c r="X232" s="29" t="s">
        <v>72</v>
      </c>
      <c r="Y232" s="22" t="s">
        <v>56</v>
      </c>
      <c r="Z232" s="30" t="s">
        <v>515</v>
      </c>
      <c r="AA232" s="31">
        <v>44501</v>
      </c>
      <c r="AB232" s="22">
        <v>0</v>
      </c>
      <c r="AC232" s="32">
        <v>5042242266</v>
      </c>
      <c r="AD232" s="43" t="s">
        <v>516</v>
      </c>
      <c r="AE232" s="44">
        <v>44523</v>
      </c>
      <c r="AF232" s="35" t="str">
        <f>VLOOKUP(G232,[6]TIV1!L:S,8,FALSE)</f>
        <v>8276895965</v>
      </c>
      <c r="AG232" s="35" t="str">
        <f>VLOOKUP(T232,[6]TIV1!L:S,8,FALSE)</f>
        <v>2050350312</v>
      </c>
      <c r="AH232" s="35" t="str">
        <f>VLOOKUP(AC232,[6]TIV1!L:S,8,FALSE)</f>
        <v>8276895965</v>
      </c>
      <c r="AI232" s="36">
        <f>VLOOKUP(A232&amp;P232,[6]HARGA!C:D,2,0)*Q232</f>
        <v>0</v>
      </c>
      <c r="AJ232" s="36">
        <f>VLOOKUP(A232&amp;P232,[6]HARGA!C:D,2,0)*W232</f>
        <v>0</v>
      </c>
      <c r="AK232" s="36">
        <f>VLOOKUP(A232&amp;P232,[6]HARGA!C:D,2,0)*AB232</f>
        <v>0</v>
      </c>
      <c r="AL232" s="37"/>
      <c r="AM232" s="37"/>
      <c r="AN232" s="37"/>
      <c r="AO232" s="37"/>
      <c r="AP232" s="37"/>
      <c r="AQ232" s="37"/>
      <c r="AR232" s="37"/>
      <c r="AS232" s="37"/>
      <c r="AT232" s="37"/>
      <c r="AU232" s="37"/>
      <c r="AV232" s="37"/>
      <c r="AW232" s="37"/>
      <c r="AX232" s="37"/>
      <c r="AY232" s="37"/>
      <c r="AZ232" s="37"/>
      <c r="BA232" s="37"/>
      <c r="BB232" s="37"/>
      <c r="BC232" s="37"/>
      <c r="BD232">
        <v>2</v>
      </c>
    </row>
    <row r="233" spans="1:56" x14ac:dyDescent="0.25">
      <c r="A233" s="22" t="s">
        <v>51</v>
      </c>
      <c r="B233" s="22" t="s">
        <v>52</v>
      </c>
      <c r="C233" s="23">
        <v>21102803818</v>
      </c>
      <c r="D233" s="22" t="s">
        <v>53</v>
      </c>
      <c r="E233" s="22" t="s">
        <v>517</v>
      </c>
      <c r="F233" s="22" t="s">
        <v>518</v>
      </c>
      <c r="G233" s="22">
        <v>5042243293</v>
      </c>
      <c r="H233" s="22" t="s">
        <v>56</v>
      </c>
      <c r="I233" s="22" t="s">
        <v>519</v>
      </c>
      <c r="J233" s="24">
        <v>44502</v>
      </c>
      <c r="K233" s="22">
        <v>1296</v>
      </c>
      <c r="L233" s="22" t="s">
        <v>58</v>
      </c>
      <c r="M233" s="22" t="s">
        <v>58</v>
      </c>
      <c r="N233" s="38" t="s">
        <v>520</v>
      </c>
      <c r="O233" s="39">
        <v>44502</v>
      </c>
      <c r="P233" s="27" t="s">
        <v>60</v>
      </c>
      <c r="Q233" s="22">
        <v>1296</v>
      </c>
      <c r="R233" s="23">
        <v>21102101765</v>
      </c>
      <c r="S233" s="22" t="s">
        <v>56</v>
      </c>
      <c r="T233" s="22">
        <v>6008123833</v>
      </c>
      <c r="U233" s="22">
        <v>18</v>
      </c>
      <c r="V233" s="28">
        <v>0</v>
      </c>
      <c r="W233" s="22">
        <v>18</v>
      </c>
      <c r="X233" s="29" t="s">
        <v>58</v>
      </c>
      <c r="Y233" s="22" t="s">
        <v>56</v>
      </c>
      <c r="Z233" s="30" t="s">
        <v>521</v>
      </c>
      <c r="AA233" s="31">
        <v>44501</v>
      </c>
      <c r="AB233" s="22">
        <v>0</v>
      </c>
      <c r="AC233" s="32">
        <v>5042243263</v>
      </c>
      <c r="AD233" s="33" t="s">
        <v>522</v>
      </c>
      <c r="AE233" s="34">
        <v>44502</v>
      </c>
      <c r="AF233" s="35" t="str">
        <f>VLOOKUP(G233,[6]TIV1!L:S,8,FALSE)</f>
        <v>8276895377</v>
      </c>
      <c r="AG233" s="35" t="str">
        <f>VLOOKUP(T233,[6]TIV1!L:S,8,FALSE)</f>
        <v>2050350281</v>
      </c>
      <c r="AH233" s="35" t="str">
        <f>VLOOKUP(AC233,[6]TIV1!L:S,8,FALSE)</f>
        <v>8276895377</v>
      </c>
      <c r="AI233" s="36">
        <f>VLOOKUP(A233&amp;P233,[6]HARGA!C:D,2,0)*Q233</f>
        <v>12765600</v>
      </c>
      <c r="AJ233" s="36">
        <f>VLOOKUP(A233&amp;P233,[6]HARGA!C:D,2,0)*W233</f>
        <v>177300</v>
      </c>
      <c r="AK233" s="36">
        <f>VLOOKUP(A233&amp;P233,[6]HARGA!C:D,2,0)*AB233</f>
        <v>0</v>
      </c>
      <c r="AL233" s="37"/>
      <c r="AM233" s="37"/>
      <c r="AN233" s="37"/>
      <c r="AO233" s="37"/>
      <c r="AP233" s="37"/>
      <c r="AQ233" s="37"/>
      <c r="AR233" s="37"/>
      <c r="AS233" s="37"/>
      <c r="AT233" s="37"/>
      <c r="AU233" s="37"/>
      <c r="AV233" s="37"/>
      <c r="AW233" s="37"/>
      <c r="AX233" s="37"/>
      <c r="AY233" s="37"/>
      <c r="AZ233" s="37"/>
      <c r="BA233" s="37"/>
      <c r="BB233" s="37"/>
      <c r="BC233" s="37"/>
      <c r="BD233">
        <v>2</v>
      </c>
    </row>
    <row r="234" spans="1:56" x14ac:dyDescent="0.25">
      <c r="A234" s="22" t="s">
        <v>51</v>
      </c>
      <c r="B234" s="22" t="s">
        <v>52</v>
      </c>
      <c r="C234" s="23">
        <v>21102803818</v>
      </c>
      <c r="D234" s="22" t="s">
        <v>53</v>
      </c>
      <c r="E234" s="22" t="s">
        <v>517</v>
      </c>
      <c r="F234" s="22" t="s">
        <v>518</v>
      </c>
      <c r="G234" s="22">
        <v>5042243293</v>
      </c>
      <c r="H234" s="22" t="s">
        <v>56</v>
      </c>
      <c r="I234" s="22" t="s">
        <v>519</v>
      </c>
      <c r="J234" s="24">
        <v>44502</v>
      </c>
      <c r="K234" s="22">
        <v>1296</v>
      </c>
      <c r="L234" s="22" t="s">
        <v>58</v>
      </c>
      <c r="M234" s="22" t="s">
        <v>58</v>
      </c>
      <c r="N234" s="38" t="s">
        <v>520</v>
      </c>
      <c r="O234" s="39">
        <v>44502</v>
      </c>
      <c r="P234" s="27" t="s">
        <v>64</v>
      </c>
      <c r="Q234" s="22">
        <v>1296</v>
      </c>
      <c r="R234" s="23">
        <v>21102101765</v>
      </c>
      <c r="S234" s="22" t="s">
        <v>56</v>
      </c>
      <c r="T234" s="22">
        <v>6008123833</v>
      </c>
      <c r="U234" s="22">
        <v>1344</v>
      </c>
      <c r="V234" s="28">
        <v>0</v>
      </c>
      <c r="W234" s="22">
        <v>1344</v>
      </c>
      <c r="X234" s="29" t="s">
        <v>58</v>
      </c>
      <c r="Y234" s="22" t="s">
        <v>56</v>
      </c>
      <c r="Z234" s="30" t="s">
        <v>521</v>
      </c>
      <c r="AA234" s="31">
        <v>44501</v>
      </c>
      <c r="AB234" s="22">
        <v>48</v>
      </c>
      <c r="AC234" s="32">
        <v>5042243263</v>
      </c>
      <c r="AD234" s="33" t="s">
        <v>522</v>
      </c>
      <c r="AE234" s="34">
        <v>44502</v>
      </c>
      <c r="AF234" s="35" t="str">
        <f>VLOOKUP(G234,[6]TIV1!L:S,8,FALSE)</f>
        <v>8276895377</v>
      </c>
      <c r="AG234" s="35" t="str">
        <f>VLOOKUP(T234,[6]TIV1!L:S,8,FALSE)</f>
        <v>2050350281</v>
      </c>
      <c r="AH234" s="35" t="str">
        <f>VLOOKUP(AC234,[6]TIV1!L:S,8,FALSE)</f>
        <v>8276895377</v>
      </c>
      <c r="AI234" s="36">
        <f>VLOOKUP(A234&amp;P234,[6]HARGA!C:D,2,0)*Q234</f>
        <v>38880000</v>
      </c>
      <c r="AJ234" s="36">
        <f>VLOOKUP(A234&amp;P234,[6]HARGA!C:D,2,0)*W234</f>
        <v>40320000</v>
      </c>
      <c r="AK234" s="36">
        <f>VLOOKUP(A234&amp;P234,[6]HARGA!C:D,2,0)*AB234</f>
        <v>1440000</v>
      </c>
      <c r="AL234" s="37"/>
      <c r="AM234" s="37"/>
      <c r="AN234" s="37"/>
      <c r="AO234" s="37"/>
      <c r="AP234" s="37"/>
      <c r="AQ234" s="37"/>
      <c r="AR234" s="37"/>
      <c r="AS234" s="37"/>
      <c r="AT234" s="37"/>
      <c r="AU234" s="37"/>
      <c r="AV234" s="37"/>
      <c r="AW234" s="37"/>
      <c r="AX234" s="37"/>
      <c r="AY234" s="37"/>
      <c r="AZ234" s="37"/>
      <c r="BA234" s="37"/>
      <c r="BB234" s="37"/>
      <c r="BC234" s="37"/>
      <c r="BD234">
        <v>2</v>
      </c>
    </row>
    <row r="235" spans="1:56" x14ac:dyDescent="0.25">
      <c r="A235" s="22" t="s">
        <v>51</v>
      </c>
      <c r="B235" s="22" t="s">
        <v>52</v>
      </c>
      <c r="C235" s="23">
        <v>21102803818</v>
      </c>
      <c r="D235" s="22" t="s">
        <v>53</v>
      </c>
      <c r="E235" s="22" t="s">
        <v>517</v>
      </c>
      <c r="F235" s="22" t="s">
        <v>518</v>
      </c>
      <c r="G235" s="22">
        <v>5042243293</v>
      </c>
      <c r="H235" s="22" t="s">
        <v>56</v>
      </c>
      <c r="I235" s="22" t="s">
        <v>519</v>
      </c>
      <c r="J235" s="24">
        <v>44502</v>
      </c>
      <c r="K235" s="22">
        <v>28</v>
      </c>
      <c r="L235" s="22" t="s">
        <v>58</v>
      </c>
      <c r="M235" s="22" t="s">
        <v>58</v>
      </c>
      <c r="N235" s="38" t="s">
        <v>520</v>
      </c>
      <c r="O235" s="39">
        <v>44502</v>
      </c>
      <c r="P235" s="27" t="s">
        <v>65</v>
      </c>
      <c r="Q235" s="22">
        <v>28</v>
      </c>
      <c r="R235" s="23">
        <v>21102101765</v>
      </c>
      <c r="S235" s="22" t="s">
        <v>56</v>
      </c>
      <c r="T235" s="22">
        <v>6008123833</v>
      </c>
      <c r="U235" s="22">
        <v>28</v>
      </c>
      <c r="V235" s="28">
        <v>0</v>
      </c>
      <c r="W235" s="22">
        <v>28</v>
      </c>
      <c r="X235" s="29" t="s">
        <v>58</v>
      </c>
      <c r="Y235" s="22" t="s">
        <v>56</v>
      </c>
      <c r="Z235" s="30" t="s">
        <v>521</v>
      </c>
      <c r="AA235" s="31">
        <v>44501</v>
      </c>
      <c r="AB235" s="22">
        <v>0</v>
      </c>
      <c r="AC235" s="32">
        <v>5042243263</v>
      </c>
      <c r="AD235" s="33" t="s">
        <v>522</v>
      </c>
      <c r="AE235" s="34">
        <v>44502</v>
      </c>
      <c r="AF235" s="35" t="str">
        <f>VLOOKUP(G235,[6]TIV1!L:S,8,FALSE)</f>
        <v>8276895377</v>
      </c>
      <c r="AG235" s="35" t="str">
        <f>VLOOKUP(T235,[6]TIV1!L:S,8,FALSE)</f>
        <v>2050350281</v>
      </c>
      <c r="AH235" s="35" t="str">
        <f>VLOOKUP(AC235,[6]TIV1!L:S,8,FALSE)</f>
        <v>8276895377</v>
      </c>
      <c r="AI235" s="36">
        <f>VLOOKUP(A235&amp;P235,[6]HARGA!C:D,2,0)*Q235</f>
        <v>0</v>
      </c>
      <c r="AJ235" s="36">
        <f>VLOOKUP(A235&amp;P235,[6]HARGA!C:D,2,0)*W235</f>
        <v>0</v>
      </c>
      <c r="AK235" s="36">
        <f>VLOOKUP(A235&amp;P235,[6]HARGA!C:D,2,0)*AB235</f>
        <v>0</v>
      </c>
      <c r="AL235" s="37"/>
      <c r="AM235" s="37"/>
      <c r="AN235" s="37"/>
      <c r="AO235" s="37"/>
      <c r="AP235" s="37"/>
      <c r="AQ235" s="37"/>
      <c r="AR235" s="37"/>
      <c r="AS235" s="37"/>
      <c r="AT235" s="37"/>
      <c r="AU235" s="37"/>
      <c r="AV235" s="37"/>
      <c r="AW235" s="37"/>
      <c r="AX235" s="37"/>
      <c r="AY235" s="37"/>
      <c r="AZ235" s="37"/>
      <c r="BA235" s="37"/>
      <c r="BB235" s="37"/>
      <c r="BC235" s="37"/>
      <c r="BD235">
        <v>2</v>
      </c>
    </row>
    <row r="236" spans="1:56" hidden="1" x14ac:dyDescent="0.25">
      <c r="A236" s="22" t="s">
        <v>51</v>
      </c>
      <c r="B236" s="22" t="s">
        <v>52</v>
      </c>
      <c r="C236" s="23">
        <v>21102803825</v>
      </c>
      <c r="D236" s="22" t="s">
        <v>53</v>
      </c>
      <c r="E236" s="22" t="s">
        <v>523</v>
      </c>
      <c r="F236" s="22" t="s">
        <v>524</v>
      </c>
      <c r="G236" s="22">
        <v>5042242344</v>
      </c>
      <c r="H236" s="22" t="s">
        <v>56</v>
      </c>
      <c r="I236" s="22" t="s">
        <v>525</v>
      </c>
      <c r="J236" s="24">
        <v>44502</v>
      </c>
      <c r="K236" s="22">
        <v>1728</v>
      </c>
      <c r="L236" s="22" t="s">
        <v>526</v>
      </c>
      <c r="M236" s="22" t="s">
        <v>526</v>
      </c>
      <c r="N236" s="38" t="s">
        <v>527</v>
      </c>
      <c r="O236" s="39">
        <v>44501</v>
      </c>
      <c r="P236" s="27" t="s">
        <v>60</v>
      </c>
      <c r="Q236" s="22">
        <v>1728</v>
      </c>
      <c r="R236" s="23">
        <v>21102101752</v>
      </c>
      <c r="S236" s="22" t="s">
        <v>56</v>
      </c>
      <c r="T236" s="22">
        <v>6008134787</v>
      </c>
      <c r="U236" s="22">
        <v>50</v>
      </c>
      <c r="V236" s="28">
        <v>0</v>
      </c>
      <c r="W236" s="22">
        <v>50</v>
      </c>
      <c r="X236" s="29" t="s">
        <v>526</v>
      </c>
      <c r="Y236" s="22" t="s">
        <v>56</v>
      </c>
      <c r="Z236" s="30" t="s">
        <v>528</v>
      </c>
      <c r="AA236" s="31">
        <v>44501</v>
      </c>
      <c r="AB236" s="22">
        <v>2</v>
      </c>
      <c r="AC236" s="32">
        <v>5042241235</v>
      </c>
      <c r="AD236" s="33" t="s">
        <v>529</v>
      </c>
      <c r="AE236" s="34">
        <v>44501</v>
      </c>
      <c r="AF236" s="35" t="str">
        <f>VLOOKUP(G236,[6]TIV1!L:S,8,FALSE)</f>
        <v>8276895377</v>
      </c>
      <c r="AG236" s="35" t="str">
        <f>VLOOKUP(T236,[6]TIV1!L:S,8,FALSE)</f>
        <v>2050350281</v>
      </c>
      <c r="AH236" s="35" t="str">
        <f>VLOOKUP(AC236,[6]TIV1!L:S,8,FALSE)</f>
        <v>8276895377</v>
      </c>
      <c r="AI236" s="36">
        <f>VLOOKUP(A236&amp;P236,[6]HARGA!C:D,2,0)*Q236</f>
        <v>17020800</v>
      </c>
      <c r="AJ236" s="36">
        <f>VLOOKUP(A236&amp;P236,[6]HARGA!C:D,2,0)*W236</f>
        <v>492500</v>
      </c>
      <c r="AK236" s="36">
        <f>VLOOKUP(A236&amp;P236,[6]HARGA!C:D,2,0)*AB236</f>
        <v>19700</v>
      </c>
      <c r="AL236" s="37"/>
      <c r="AM236" s="37"/>
      <c r="AN236" s="37"/>
      <c r="AO236" s="37"/>
      <c r="AP236" s="37"/>
      <c r="AQ236" s="37"/>
      <c r="AR236" s="37"/>
      <c r="AS236" s="37"/>
      <c r="AT236" s="37"/>
      <c r="AU236" s="37"/>
      <c r="AV236" s="37"/>
      <c r="AW236" s="37"/>
      <c r="AX236" s="37"/>
      <c r="AY236" s="37"/>
      <c r="AZ236" s="37"/>
      <c r="BA236" s="37"/>
      <c r="BB236" s="37"/>
      <c r="BC236" s="37"/>
      <c r="BD236">
        <v>2</v>
      </c>
    </row>
    <row r="237" spans="1:56" hidden="1" x14ac:dyDescent="0.25">
      <c r="A237" s="22" t="s">
        <v>51</v>
      </c>
      <c r="B237" s="22" t="s">
        <v>52</v>
      </c>
      <c r="C237" s="23">
        <v>21102803825</v>
      </c>
      <c r="D237" s="22" t="s">
        <v>53</v>
      </c>
      <c r="E237" s="22" t="s">
        <v>523</v>
      </c>
      <c r="F237" s="22" t="s">
        <v>524</v>
      </c>
      <c r="G237" s="22">
        <v>5042242344</v>
      </c>
      <c r="H237" s="22" t="s">
        <v>56</v>
      </c>
      <c r="I237" s="22" t="s">
        <v>525</v>
      </c>
      <c r="J237" s="24">
        <v>44502</v>
      </c>
      <c r="K237" s="22">
        <v>1728</v>
      </c>
      <c r="L237" s="22" t="s">
        <v>526</v>
      </c>
      <c r="M237" s="22" t="s">
        <v>526</v>
      </c>
      <c r="N237" s="38" t="s">
        <v>527</v>
      </c>
      <c r="O237" s="39">
        <v>44501</v>
      </c>
      <c r="P237" s="27" t="s">
        <v>64</v>
      </c>
      <c r="Q237" s="22">
        <v>1728</v>
      </c>
      <c r="R237" s="23">
        <v>21102101752</v>
      </c>
      <c r="S237" s="22" t="s">
        <v>56</v>
      </c>
      <c r="T237" s="22">
        <v>6008134787</v>
      </c>
      <c r="U237" s="22">
        <v>1800</v>
      </c>
      <c r="V237" s="28">
        <v>0</v>
      </c>
      <c r="W237" s="22">
        <v>1800</v>
      </c>
      <c r="X237" s="29" t="s">
        <v>526</v>
      </c>
      <c r="Y237" s="22" t="s">
        <v>56</v>
      </c>
      <c r="Z237" s="30" t="s">
        <v>528</v>
      </c>
      <c r="AA237" s="31">
        <v>44501</v>
      </c>
      <c r="AB237" s="22">
        <v>80</v>
      </c>
      <c r="AC237" s="32">
        <v>5042241235</v>
      </c>
      <c r="AD237" s="33" t="s">
        <v>529</v>
      </c>
      <c r="AE237" s="34">
        <v>44501</v>
      </c>
      <c r="AF237" s="35" t="str">
        <f>VLOOKUP(G237,[6]TIV1!L:S,8,FALSE)</f>
        <v>8276895377</v>
      </c>
      <c r="AG237" s="35" t="str">
        <f>VLOOKUP(T237,[6]TIV1!L:S,8,FALSE)</f>
        <v>2050350281</v>
      </c>
      <c r="AH237" s="35" t="str">
        <f>VLOOKUP(AC237,[6]TIV1!L:S,8,FALSE)</f>
        <v>8276895377</v>
      </c>
      <c r="AI237" s="36">
        <f>VLOOKUP(A237&amp;P237,[6]HARGA!C:D,2,0)*Q237</f>
        <v>51840000</v>
      </c>
      <c r="AJ237" s="36">
        <f>VLOOKUP(A237&amp;P237,[6]HARGA!C:D,2,0)*W237</f>
        <v>54000000</v>
      </c>
      <c r="AK237" s="36">
        <f>VLOOKUP(A237&amp;P237,[6]HARGA!C:D,2,0)*AB237</f>
        <v>2400000</v>
      </c>
      <c r="AL237" s="37"/>
      <c r="AM237" s="37"/>
      <c r="AN237" s="37"/>
      <c r="AO237" s="37"/>
      <c r="AP237" s="37"/>
      <c r="AQ237" s="37"/>
      <c r="AR237" s="37"/>
      <c r="AS237" s="37"/>
      <c r="AT237" s="37"/>
      <c r="AU237" s="37"/>
      <c r="AV237" s="37"/>
      <c r="AW237" s="37"/>
      <c r="AX237" s="37"/>
      <c r="AY237" s="37"/>
      <c r="AZ237" s="37"/>
      <c r="BA237" s="37"/>
      <c r="BB237" s="37"/>
      <c r="BC237" s="37"/>
      <c r="BD237">
        <v>2</v>
      </c>
    </row>
    <row r="238" spans="1:56" hidden="1" x14ac:dyDescent="0.25">
      <c r="A238" s="22" t="s">
        <v>305</v>
      </c>
      <c r="B238" s="22" t="s">
        <v>52</v>
      </c>
      <c r="C238" s="23">
        <v>21102908195</v>
      </c>
      <c r="D238" s="22" t="s">
        <v>53</v>
      </c>
      <c r="E238" s="22" t="s">
        <v>530</v>
      </c>
      <c r="F238" s="22" t="s">
        <v>531</v>
      </c>
      <c r="G238" s="22">
        <v>5042241786</v>
      </c>
      <c r="H238" s="22" t="s">
        <v>56</v>
      </c>
      <c r="I238" s="22" t="s">
        <v>532</v>
      </c>
      <c r="J238" s="24">
        <v>44502</v>
      </c>
      <c r="K238" s="22">
        <v>1344</v>
      </c>
      <c r="L238" s="22" t="s">
        <v>308</v>
      </c>
      <c r="M238" s="22" t="s">
        <v>308</v>
      </c>
      <c r="N238" s="50" t="s">
        <v>533</v>
      </c>
      <c r="O238" s="51">
        <v>44502</v>
      </c>
      <c r="P238" s="27" t="s">
        <v>60</v>
      </c>
      <c r="Q238" s="22">
        <v>1344</v>
      </c>
      <c r="R238" s="28" t="s">
        <v>56</v>
      </c>
      <c r="S238" s="22" t="s">
        <v>56</v>
      </c>
      <c r="T238" s="28" t="s">
        <v>56</v>
      </c>
      <c r="U238" s="28">
        <v>0</v>
      </c>
      <c r="V238" s="28">
        <v>0</v>
      </c>
      <c r="W238" s="28">
        <v>0</v>
      </c>
      <c r="X238" s="28" t="s">
        <v>56</v>
      </c>
      <c r="Y238" s="22" t="s">
        <v>56</v>
      </c>
      <c r="Z238" s="45" t="s">
        <v>56</v>
      </c>
      <c r="AA238" s="45" t="s">
        <v>56</v>
      </c>
      <c r="AB238" s="28">
        <v>0</v>
      </c>
      <c r="AC238" s="28" t="s">
        <v>56</v>
      </c>
      <c r="AD238" s="46" t="s">
        <v>56</v>
      </c>
      <c r="AE238" s="47" t="s">
        <v>56</v>
      </c>
      <c r="AF238" s="35" t="str">
        <f>VLOOKUP(G238,[6]TIV1!L:S,8,FALSE)</f>
        <v>8276895987</v>
      </c>
      <c r="AG238" s="35" t="e">
        <f>VLOOKUP(T238,[6]TIV1!L:S,8,FALSE)</f>
        <v>#N/A</v>
      </c>
      <c r="AH238" s="35" t="e">
        <f>VLOOKUP(AC238,[6]TIV1!L:S,8,FALSE)</f>
        <v>#N/A</v>
      </c>
      <c r="AI238" s="36">
        <f>VLOOKUP(A238&amp;P238,[6]HARGA!C:D,2,0)*Q238</f>
        <v>12673920</v>
      </c>
      <c r="AJ238" s="36">
        <f>VLOOKUP(A238&amp;P238,[6]HARGA!C:D,2,0)*W238</f>
        <v>0</v>
      </c>
      <c r="AK238" s="36">
        <f>VLOOKUP(A238&amp;P238,[6]HARGA!C:D,2,0)*AB238</f>
        <v>0</v>
      </c>
      <c r="AL238" s="37"/>
      <c r="AM238" s="37"/>
      <c r="AN238" s="37"/>
      <c r="AO238" s="37"/>
      <c r="AP238" s="37"/>
      <c r="AQ238" s="37"/>
      <c r="AR238" s="37"/>
      <c r="AS238" s="37"/>
      <c r="AT238" s="37"/>
      <c r="AU238" s="37"/>
      <c r="AV238" s="37"/>
      <c r="AW238" s="37"/>
      <c r="AX238" s="37"/>
      <c r="AY238" s="37"/>
      <c r="AZ238" s="37"/>
      <c r="BA238" s="37"/>
      <c r="BB238" s="37"/>
      <c r="BC238" s="37"/>
      <c r="BD238">
        <v>2</v>
      </c>
    </row>
    <row r="239" spans="1:56" hidden="1" x14ac:dyDescent="0.25">
      <c r="A239" s="22" t="s">
        <v>305</v>
      </c>
      <c r="B239" s="22" t="s">
        <v>52</v>
      </c>
      <c r="C239" s="23">
        <v>21102908195</v>
      </c>
      <c r="D239" s="22" t="s">
        <v>53</v>
      </c>
      <c r="E239" s="22" t="s">
        <v>530</v>
      </c>
      <c r="F239" s="22" t="s">
        <v>531</v>
      </c>
      <c r="G239" s="22">
        <v>5042241786</v>
      </c>
      <c r="H239" s="22" t="s">
        <v>56</v>
      </c>
      <c r="I239" s="22" t="s">
        <v>532</v>
      </c>
      <c r="J239" s="24">
        <v>44502</v>
      </c>
      <c r="K239" s="22">
        <v>1344</v>
      </c>
      <c r="L239" s="22" t="s">
        <v>308</v>
      </c>
      <c r="M239" s="22" t="s">
        <v>308</v>
      </c>
      <c r="N239" s="50" t="s">
        <v>533</v>
      </c>
      <c r="O239" s="51">
        <v>44502</v>
      </c>
      <c r="P239" s="27" t="s">
        <v>64</v>
      </c>
      <c r="Q239" s="22">
        <v>1344</v>
      </c>
      <c r="R239" s="28" t="s">
        <v>56</v>
      </c>
      <c r="S239" s="22" t="s">
        <v>56</v>
      </c>
      <c r="T239" s="28" t="s">
        <v>56</v>
      </c>
      <c r="U239" s="28">
        <v>0</v>
      </c>
      <c r="V239" s="28">
        <v>0</v>
      </c>
      <c r="W239" s="28">
        <v>0</v>
      </c>
      <c r="X239" s="28" t="s">
        <v>56</v>
      </c>
      <c r="Y239" s="22" t="s">
        <v>56</v>
      </c>
      <c r="Z239" s="45" t="s">
        <v>56</v>
      </c>
      <c r="AA239" s="45" t="s">
        <v>56</v>
      </c>
      <c r="AB239" s="28">
        <v>0</v>
      </c>
      <c r="AC239" s="28" t="s">
        <v>56</v>
      </c>
      <c r="AD239" s="46" t="s">
        <v>56</v>
      </c>
      <c r="AE239" s="47" t="s">
        <v>56</v>
      </c>
      <c r="AF239" s="35" t="str">
        <f>VLOOKUP(G239,[6]TIV1!L:S,8,FALSE)</f>
        <v>8276895987</v>
      </c>
      <c r="AG239" s="35" t="e">
        <f>VLOOKUP(T239,[6]TIV1!L:S,8,FALSE)</f>
        <v>#N/A</v>
      </c>
      <c r="AH239" s="35" t="e">
        <f>VLOOKUP(AC239,[6]TIV1!L:S,8,FALSE)</f>
        <v>#N/A</v>
      </c>
      <c r="AI239" s="36">
        <f>VLOOKUP(A239&amp;P239,[6]HARGA!C:D,2,0)*Q239</f>
        <v>40320000</v>
      </c>
      <c r="AJ239" s="36">
        <f>VLOOKUP(A239&amp;P239,[6]HARGA!C:D,2,0)*W239</f>
        <v>0</v>
      </c>
      <c r="AK239" s="36">
        <f>VLOOKUP(A239&amp;P239,[6]HARGA!C:D,2,0)*AB239</f>
        <v>0</v>
      </c>
      <c r="AL239" s="37"/>
      <c r="AM239" s="37"/>
      <c r="AN239" s="37"/>
      <c r="AO239" s="37"/>
      <c r="AP239" s="37"/>
      <c r="AQ239" s="37"/>
      <c r="AR239" s="37"/>
      <c r="AS239" s="37"/>
      <c r="AT239" s="37"/>
      <c r="AU239" s="37"/>
      <c r="AV239" s="37"/>
      <c r="AW239" s="37"/>
      <c r="AX239" s="37"/>
      <c r="AY239" s="37"/>
      <c r="AZ239" s="37"/>
      <c r="BA239" s="37"/>
      <c r="BB239" s="37"/>
      <c r="BC239" s="37"/>
      <c r="BD239">
        <v>2</v>
      </c>
    </row>
    <row r="240" spans="1:56" hidden="1" x14ac:dyDescent="0.25">
      <c r="A240" s="22" t="s">
        <v>66</v>
      </c>
      <c r="B240" s="22" t="s">
        <v>52</v>
      </c>
      <c r="C240" s="23" t="s">
        <v>534</v>
      </c>
      <c r="D240" s="22" t="s">
        <v>53</v>
      </c>
      <c r="E240" s="22" t="s">
        <v>530</v>
      </c>
      <c r="F240" s="22" t="s">
        <v>531</v>
      </c>
      <c r="G240" s="22" t="s">
        <v>90</v>
      </c>
      <c r="H240" s="22" t="s">
        <v>56</v>
      </c>
      <c r="I240" s="22" t="s">
        <v>535</v>
      </c>
      <c r="J240" s="24">
        <v>44502</v>
      </c>
      <c r="K240" s="22">
        <v>0</v>
      </c>
      <c r="L240" s="22" t="s">
        <v>91</v>
      </c>
      <c r="M240" s="22" t="s">
        <v>91</v>
      </c>
      <c r="N240" s="41" t="s">
        <v>56</v>
      </c>
      <c r="O240" s="42" t="s">
        <v>56</v>
      </c>
      <c r="P240" s="27" t="s">
        <v>60</v>
      </c>
      <c r="Q240" s="22">
        <v>0</v>
      </c>
      <c r="R240" s="23">
        <v>21102903797</v>
      </c>
      <c r="S240" s="22" t="s">
        <v>56</v>
      </c>
      <c r="T240" s="22">
        <v>6008123831</v>
      </c>
      <c r="U240" s="22">
        <v>23</v>
      </c>
      <c r="V240" s="28">
        <v>0</v>
      </c>
      <c r="W240" s="22">
        <v>23</v>
      </c>
      <c r="X240" s="29" t="s">
        <v>72</v>
      </c>
      <c r="Y240" s="22" t="s">
        <v>56</v>
      </c>
      <c r="Z240" s="30" t="s">
        <v>536</v>
      </c>
      <c r="AA240" s="31">
        <v>44501</v>
      </c>
      <c r="AB240" s="22">
        <v>1</v>
      </c>
      <c r="AC240" s="32">
        <v>5042243572</v>
      </c>
      <c r="AD240" s="43" t="s">
        <v>537</v>
      </c>
      <c r="AE240" s="44">
        <v>44518</v>
      </c>
      <c r="AF240" s="35" t="e">
        <f>VLOOKUP(G240,[6]TIV1!L:S,8,FALSE)</f>
        <v>#N/A</v>
      </c>
      <c r="AG240" s="35" t="str">
        <f>VLOOKUP(T240,[6]TIV1!L:S,8,FALSE)</f>
        <v>2050350312</v>
      </c>
      <c r="AH240" s="35" t="str">
        <f>VLOOKUP(AC240,[6]TIV1!L:S,8,FALSE)</f>
        <v>8276895965</v>
      </c>
      <c r="AI240" s="36">
        <f>VLOOKUP(A240&amp;P240,[6]HARGA!C:D,2,0)*Q240</f>
        <v>0</v>
      </c>
      <c r="AJ240" s="36">
        <f>VLOOKUP(A240&amp;P240,[6]HARGA!C:D,2,0)*W240</f>
        <v>226550</v>
      </c>
      <c r="AK240" s="36">
        <f>VLOOKUP(A240&amp;P240,[6]HARGA!C:D,2,0)*AB240</f>
        <v>9850</v>
      </c>
      <c r="AL240" s="37"/>
      <c r="AM240" s="37"/>
      <c r="AN240" s="37"/>
      <c r="AO240" s="37"/>
      <c r="AP240" s="37"/>
      <c r="AQ240" s="37"/>
      <c r="AR240" s="37"/>
      <c r="AS240" s="37"/>
      <c r="AT240" s="37"/>
      <c r="AU240" s="37"/>
      <c r="AV240" s="37"/>
      <c r="AW240" s="37"/>
      <c r="AX240" s="37"/>
      <c r="AY240" s="37"/>
      <c r="AZ240" s="37"/>
      <c r="BA240" s="37"/>
      <c r="BB240" s="37"/>
      <c r="BC240" s="37"/>
      <c r="BD240">
        <v>2</v>
      </c>
    </row>
    <row r="241" spans="1:56" hidden="1" x14ac:dyDescent="0.25">
      <c r="A241" s="22" t="s">
        <v>66</v>
      </c>
      <c r="B241" s="22" t="s">
        <v>52</v>
      </c>
      <c r="C241" s="23" t="s">
        <v>534</v>
      </c>
      <c r="D241" s="22" t="s">
        <v>53</v>
      </c>
      <c r="E241" s="22" t="s">
        <v>530</v>
      </c>
      <c r="F241" s="22" t="s">
        <v>531</v>
      </c>
      <c r="G241" s="22" t="s">
        <v>90</v>
      </c>
      <c r="H241" s="22" t="s">
        <v>56</v>
      </c>
      <c r="I241" s="22" t="s">
        <v>535</v>
      </c>
      <c r="J241" s="24">
        <v>44502</v>
      </c>
      <c r="K241" s="22">
        <v>0</v>
      </c>
      <c r="L241" s="22" t="s">
        <v>91</v>
      </c>
      <c r="M241" s="22" t="s">
        <v>91</v>
      </c>
      <c r="N241" s="41" t="s">
        <v>56</v>
      </c>
      <c r="O241" s="42" t="s">
        <v>56</v>
      </c>
      <c r="P241" s="27" t="s">
        <v>64</v>
      </c>
      <c r="Q241" s="22">
        <v>0</v>
      </c>
      <c r="R241" s="23">
        <v>21102903797</v>
      </c>
      <c r="S241" s="22" t="s">
        <v>56</v>
      </c>
      <c r="T241" s="22">
        <v>6008123831</v>
      </c>
      <c r="U241" s="22">
        <v>1440</v>
      </c>
      <c r="V241" s="28">
        <v>0</v>
      </c>
      <c r="W241" s="22">
        <v>1440</v>
      </c>
      <c r="X241" s="29" t="s">
        <v>72</v>
      </c>
      <c r="Y241" s="22" t="s">
        <v>56</v>
      </c>
      <c r="Z241" s="30" t="s">
        <v>536</v>
      </c>
      <c r="AA241" s="31">
        <v>44501</v>
      </c>
      <c r="AB241" s="22">
        <v>63</v>
      </c>
      <c r="AC241" s="32">
        <v>5042243572</v>
      </c>
      <c r="AD241" s="43" t="s">
        <v>537</v>
      </c>
      <c r="AE241" s="44">
        <v>44518</v>
      </c>
      <c r="AF241" s="35" t="e">
        <f>VLOOKUP(G241,[6]TIV1!L:S,8,FALSE)</f>
        <v>#N/A</v>
      </c>
      <c r="AG241" s="35" t="str">
        <f>VLOOKUP(T241,[6]TIV1!L:S,8,FALSE)</f>
        <v>2050350312</v>
      </c>
      <c r="AH241" s="35" t="str">
        <f>VLOOKUP(AC241,[6]TIV1!L:S,8,FALSE)</f>
        <v>8276895965</v>
      </c>
      <c r="AI241" s="36">
        <f>VLOOKUP(A241&amp;P241,[6]HARGA!C:D,2,0)*Q241</f>
        <v>0</v>
      </c>
      <c r="AJ241" s="36">
        <f>VLOOKUP(A241&amp;P241,[6]HARGA!C:D,2,0)*W241</f>
        <v>43200000</v>
      </c>
      <c r="AK241" s="36">
        <f>VLOOKUP(A241&amp;P241,[6]HARGA!C:D,2,0)*AB241</f>
        <v>1890000</v>
      </c>
      <c r="AL241" s="37"/>
      <c r="AM241" s="37"/>
      <c r="AN241" s="37"/>
      <c r="AO241" s="37"/>
      <c r="AP241" s="37"/>
      <c r="AQ241" s="37"/>
      <c r="AR241" s="37"/>
      <c r="AS241" s="37"/>
      <c r="AT241" s="37"/>
      <c r="AU241" s="37"/>
      <c r="AV241" s="37"/>
      <c r="AW241" s="37"/>
      <c r="AX241" s="37"/>
      <c r="AY241" s="37"/>
      <c r="AZ241" s="37"/>
      <c r="BA241" s="37"/>
      <c r="BB241" s="37"/>
      <c r="BC241" s="37"/>
      <c r="BD241">
        <v>2</v>
      </c>
    </row>
    <row r="242" spans="1:56" hidden="1" x14ac:dyDescent="0.25">
      <c r="A242" s="22" t="s">
        <v>66</v>
      </c>
      <c r="B242" s="22" t="s">
        <v>52</v>
      </c>
      <c r="C242" s="23">
        <v>21102903772</v>
      </c>
      <c r="D242" s="22" t="s">
        <v>53</v>
      </c>
      <c r="E242" s="22" t="s">
        <v>538</v>
      </c>
      <c r="F242" s="22" t="s">
        <v>539</v>
      </c>
      <c r="G242" s="40">
        <v>5042242435</v>
      </c>
      <c r="H242" s="22">
        <v>5042442435</v>
      </c>
      <c r="I242" s="22" t="s">
        <v>540</v>
      </c>
      <c r="J242" s="24">
        <v>44502</v>
      </c>
      <c r="K242" s="22">
        <v>1248</v>
      </c>
      <c r="L242" s="22" t="s">
        <v>72</v>
      </c>
      <c r="M242" s="22" t="s">
        <v>72</v>
      </c>
      <c r="N242" s="38" t="s">
        <v>541</v>
      </c>
      <c r="O242" s="39">
        <v>44502</v>
      </c>
      <c r="P242" s="27" t="s">
        <v>60</v>
      </c>
      <c r="Q242" s="22">
        <v>1248</v>
      </c>
      <c r="R242" s="28" t="s">
        <v>56</v>
      </c>
      <c r="S242" s="22" t="s">
        <v>56</v>
      </c>
      <c r="T242" s="28" t="s">
        <v>56</v>
      </c>
      <c r="U242" s="28">
        <v>0</v>
      </c>
      <c r="V242" s="28">
        <v>0</v>
      </c>
      <c r="W242" s="28">
        <v>0</v>
      </c>
      <c r="X242" s="28" t="s">
        <v>56</v>
      </c>
      <c r="Y242" s="22" t="s">
        <v>56</v>
      </c>
      <c r="Z242" s="45" t="s">
        <v>56</v>
      </c>
      <c r="AA242" s="45" t="s">
        <v>56</v>
      </c>
      <c r="AB242" s="28">
        <v>0</v>
      </c>
      <c r="AC242" s="28" t="s">
        <v>56</v>
      </c>
      <c r="AD242" s="46" t="s">
        <v>56</v>
      </c>
      <c r="AE242" s="47" t="s">
        <v>56</v>
      </c>
      <c r="AF242" s="35" t="str">
        <f>VLOOKUP(G242,[6]TIV1!L:S,8,FALSE)</f>
        <v>8276895965</v>
      </c>
      <c r="AG242" s="35" t="e">
        <f>VLOOKUP(T242,[6]TIV1!L:S,8,FALSE)</f>
        <v>#N/A</v>
      </c>
      <c r="AH242" s="35" t="e">
        <f>VLOOKUP(AC242,[6]TIV1!L:S,8,FALSE)</f>
        <v>#N/A</v>
      </c>
      <c r="AI242" s="36">
        <f>VLOOKUP(A242&amp;P242,[6]HARGA!C:D,2,0)*Q242</f>
        <v>12292800</v>
      </c>
      <c r="AJ242" s="36">
        <f>VLOOKUP(A242&amp;P242,[6]HARGA!C:D,2,0)*W242</f>
        <v>0</v>
      </c>
      <c r="AK242" s="36">
        <f>VLOOKUP(A242&amp;P242,[6]HARGA!C:D,2,0)*AB242</f>
        <v>0</v>
      </c>
      <c r="AL242" s="37"/>
      <c r="AM242" s="37"/>
      <c r="AN242" s="37"/>
      <c r="AO242" s="37"/>
      <c r="AP242" s="37"/>
      <c r="AQ242" s="37"/>
      <c r="AR242" s="37"/>
      <c r="AS242" s="37"/>
      <c r="AT242" s="37"/>
      <c r="AU242" s="37"/>
      <c r="AV242" s="37"/>
      <c r="AW242" s="37"/>
      <c r="AX242" s="37"/>
      <c r="AY242" s="37"/>
      <c r="AZ242" s="37"/>
      <c r="BA242" s="37"/>
      <c r="BB242" s="37"/>
      <c r="BC242" s="37"/>
      <c r="BD242">
        <v>2</v>
      </c>
    </row>
    <row r="243" spans="1:56" hidden="1" x14ac:dyDescent="0.25">
      <c r="A243" s="22" t="s">
        <v>66</v>
      </c>
      <c r="B243" s="22" t="s">
        <v>52</v>
      </c>
      <c r="C243" s="23">
        <v>21102903772</v>
      </c>
      <c r="D243" s="22" t="s">
        <v>53</v>
      </c>
      <c r="E243" s="22" t="s">
        <v>538</v>
      </c>
      <c r="F243" s="22" t="s">
        <v>539</v>
      </c>
      <c r="G243" s="40">
        <v>5042242435</v>
      </c>
      <c r="H243" s="22">
        <v>5042442435</v>
      </c>
      <c r="I243" s="22" t="s">
        <v>540</v>
      </c>
      <c r="J243" s="24">
        <v>44502</v>
      </c>
      <c r="K243" s="22">
        <v>1248</v>
      </c>
      <c r="L243" s="22" t="s">
        <v>72</v>
      </c>
      <c r="M243" s="22" t="s">
        <v>72</v>
      </c>
      <c r="N243" s="38" t="s">
        <v>541</v>
      </c>
      <c r="O243" s="39">
        <v>44502</v>
      </c>
      <c r="P243" s="27" t="s">
        <v>64</v>
      </c>
      <c r="Q243" s="22">
        <v>1248</v>
      </c>
      <c r="R243" s="28" t="s">
        <v>56</v>
      </c>
      <c r="S243" s="22" t="s">
        <v>56</v>
      </c>
      <c r="T243" s="28" t="s">
        <v>56</v>
      </c>
      <c r="U243" s="28">
        <v>0</v>
      </c>
      <c r="V243" s="28">
        <v>0</v>
      </c>
      <c r="W243" s="28">
        <v>0</v>
      </c>
      <c r="X243" s="28" t="s">
        <v>56</v>
      </c>
      <c r="Y243" s="22" t="s">
        <v>56</v>
      </c>
      <c r="Z243" s="45" t="s">
        <v>56</v>
      </c>
      <c r="AA243" s="45" t="s">
        <v>56</v>
      </c>
      <c r="AB243" s="28">
        <v>0</v>
      </c>
      <c r="AC243" s="28" t="s">
        <v>56</v>
      </c>
      <c r="AD243" s="46" t="s">
        <v>56</v>
      </c>
      <c r="AE243" s="47" t="s">
        <v>56</v>
      </c>
      <c r="AF243" s="35" t="str">
        <f>VLOOKUP(G243,[6]TIV1!L:S,8,FALSE)</f>
        <v>8276895965</v>
      </c>
      <c r="AG243" s="35" t="e">
        <f>VLOOKUP(T243,[6]TIV1!L:S,8,FALSE)</f>
        <v>#N/A</v>
      </c>
      <c r="AH243" s="35" t="e">
        <f>VLOOKUP(AC243,[6]TIV1!L:S,8,FALSE)</f>
        <v>#N/A</v>
      </c>
      <c r="AI243" s="36">
        <f>VLOOKUP(A243&amp;P243,[6]HARGA!C:D,2,0)*Q243</f>
        <v>37440000</v>
      </c>
      <c r="AJ243" s="36">
        <f>VLOOKUP(A243&amp;P243,[6]HARGA!C:D,2,0)*W243</f>
        <v>0</v>
      </c>
      <c r="AK243" s="36">
        <f>VLOOKUP(A243&amp;P243,[6]HARGA!C:D,2,0)*AB243</f>
        <v>0</v>
      </c>
      <c r="AL243" s="37"/>
      <c r="AM243" s="37"/>
      <c r="AN243" s="37"/>
      <c r="AO243" s="37"/>
      <c r="AP243" s="37"/>
      <c r="AQ243" s="37"/>
      <c r="AR243" s="37"/>
      <c r="AS243" s="37"/>
      <c r="AT243" s="37"/>
      <c r="AU243" s="37"/>
      <c r="AV243" s="37"/>
      <c r="AW243" s="37"/>
      <c r="AX243" s="37"/>
      <c r="AY243" s="37"/>
      <c r="AZ243" s="37"/>
      <c r="BA243" s="37"/>
      <c r="BB243" s="37"/>
      <c r="BC243" s="37"/>
      <c r="BD243">
        <v>2</v>
      </c>
    </row>
    <row r="244" spans="1:56" hidden="1" x14ac:dyDescent="0.25">
      <c r="A244" s="22" t="s">
        <v>66</v>
      </c>
      <c r="B244" s="22" t="s">
        <v>52</v>
      </c>
      <c r="C244" s="23">
        <v>21102903772</v>
      </c>
      <c r="D244" s="22" t="s">
        <v>53</v>
      </c>
      <c r="E244" s="22" t="s">
        <v>538</v>
      </c>
      <c r="F244" s="22" t="s">
        <v>539</v>
      </c>
      <c r="G244" s="40">
        <v>5042242435</v>
      </c>
      <c r="H244" s="22">
        <v>5042442435</v>
      </c>
      <c r="I244" s="22" t="s">
        <v>540</v>
      </c>
      <c r="J244" s="24">
        <v>44502</v>
      </c>
      <c r="K244" s="22">
        <v>28</v>
      </c>
      <c r="L244" s="22" t="s">
        <v>72</v>
      </c>
      <c r="M244" s="22" t="s">
        <v>72</v>
      </c>
      <c r="N244" s="38" t="s">
        <v>541</v>
      </c>
      <c r="O244" s="39">
        <v>44502</v>
      </c>
      <c r="P244" s="27" t="s">
        <v>65</v>
      </c>
      <c r="Q244" s="22">
        <v>28</v>
      </c>
      <c r="R244" s="28" t="s">
        <v>56</v>
      </c>
      <c r="S244" s="22" t="s">
        <v>56</v>
      </c>
      <c r="T244" s="28" t="s">
        <v>56</v>
      </c>
      <c r="U244" s="28">
        <v>0</v>
      </c>
      <c r="V244" s="28">
        <v>0</v>
      </c>
      <c r="W244" s="28">
        <v>0</v>
      </c>
      <c r="X244" s="28" t="s">
        <v>56</v>
      </c>
      <c r="Y244" s="22" t="s">
        <v>56</v>
      </c>
      <c r="Z244" s="45" t="s">
        <v>56</v>
      </c>
      <c r="AA244" s="45" t="s">
        <v>56</v>
      </c>
      <c r="AB244" s="28">
        <v>0</v>
      </c>
      <c r="AC244" s="28" t="s">
        <v>56</v>
      </c>
      <c r="AD244" s="46" t="s">
        <v>56</v>
      </c>
      <c r="AE244" s="47" t="s">
        <v>56</v>
      </c>
      <c r="AF244" s="35" t="str">
        <f>VLOOKUP(G244,[6]TIV1!L:S,8,FALSE)</f>
        <v>8276895965</v>
      </c>
      <c r="AG244" s="35" t="e">
        <f>VLOOKUP(T244,[6]TIV1!L:S,8,FALSE)</f>
        <v>#N/A</v>
      </c>
      <c r="AH244" s="35" t="e">
        <f>VLOOKUP(AC244,[6]TIV1!L:S,8,FALSE)</f>
        <v>#N/A</v>
      </c>
      <c r="AI244" s="36">
        <f>VLOOKUP(A244&amp;P244,[6]HARGA!C:D,2,0)*Q244</f>
        <v>0</v>
      </c>
      <c r="AJ244" s="36">
        <f>VLOOKUP(A244&amp;P244,[6]HARGA!C:D,2,0)*W244</f>
        <v>0</v>
      </c>
      <c r="AK244" s="36">
        <f>VLOOKUP(A244&amp;P244,[6]HARGA!C:D,2,0)*AB244</f>
        <v>0</v>
      </c>
      <c r="AL244" s="37"/>
      <c r="AM244" s="37"/>
      <c r="AN244" s="37"/>
      <c r="AO244" s="37"/>
      <c r="AP244" s="37"/>
      <c r="AQ244" s="37"/>
      <c r="AR244" s="37"/>
      <c r="AS244" s="37"/>
      <c r="AT244" s="37"/>
      <c r="AU244" s="37"/>
      <c r="AV244" s="37"/>
      <c r="AW244" s="37"/>
      <c r="AX244" s="37"/>
      <c r="AY244" s="37"/>
      <c r="AZ244" s="37"/>
      <c r="BA244" s="37"/>
      <c r="BB244" s="37"/>
      <c r="BC244" s="37"/>
      <c r="BD244">
        <v>2</v>
      </c>
    </row>
    <row r="245" spans="1:56" hidden="1" x14ac:dyDescent="0.25">
      <c r="A245" s="22" t="s">
        <v>51</v>
      </c>
      <c r="B245" s="22" t="s">
        <v>52</v>
      </c>
      <c r="C245" s="23" t="s">
        <v>542</v>
      </c>
      <c r="D245" s="22" t="s">
        <v>53</v>
      </c>
      <c r="E245" s="22" t="s">
        <v>538</v>
      </c>
      <c r="F245" s="22" t="s">
        <v>539</v>
      </c>
      <c r="G245" s="22" t="s">
        <v>90</v>
      </c>
      <c r="H245" s="22" t="s">
        <v>56</v>
      </c>
      <c r="I245" s="22" t="s">
        <v>543</v>
      </c>
      <c r="J245" s="24">
        <v>44502</v>
      </c>
      <c r="K245" s="22">
        <v>0</v>
      </c>
      <c r="L245" s="22" t="s">
        <v>91</v>
      </c>
      <c r="M245" s="22" t="s">
        <v>91</v>
      </c>
      <c r="N245" s="41" t="s">
        <v>56</v>
      </c>
      <c r="O245" s="42" t="s">
        <v>56</v>
      </c>
      <c r="P245" s="27" t="s">
        <v>60</v>
      </c>
      <c r="Q245" s="22">
        <v>0</v>
      </c>
      <c r="R245" s="23">
        <v>21102101787</v>
      </c>
      <c r="S245" s="22" t="s">
        <v>56</v>
      </c>
      <c r="T245" s="22">
        <v>6008137293</v>
      </c>
      <c r="U245" s="22">
        <v>18</v>
      </c>
      <c r="V245" s="28">
        <v>0</v>
      </c>
      <c r="W245" s="22">
        <v>18</v>
      </c>
      <c r="X245" s="29" t="s">
        <v>92</v>
      </c>
      <c r="Y245" s="22" t="s">
        <v>56</v>
      </c>
      <c r="Z245" s="30" t="s">
        <v>544</v>
      </c>
      <c r="AA245" s="31">
        <v>44498</v>
      </c>
      <c r="AB245" s="22">
        <v>0</v>
      </c>
      <c r="AC245" s="32">
        <v>5042241397</v>
      </c>
      <c r="AD245" s="33" t="s">
        <v>545</v>
      </c>
      <c r="AE245" s="34">
        <v>44503</v>
      </c>
      <c r="AF245" s="35" t="e">
        <f>VLOOKUP(G245,[6]TIV1!L:S,8,FALSE)</f>
        <v>#N/A</v>
      </c>
      <c r="AG245" s="35" t="str">
        <f>VLOOKUP(T245,[6]TIV1!L:S,8,FALSE)</f>
        <v>2050350281</v>
      </c>
      <c r="AH245" s="35" t="str">
        <f>VLOOKUP(AC245,[6]TIV1!L:S,8,FALSE)</f>
        <v>8276895377</v>
      </c>
      <c r="AI245" s="36">
        <f>VLOOKUP(A245&amp;P245,[6]HARGA!C:D,2,0)*Q245</f>
        <v>0</v>
      </c>
      <c r="AJ245" s="36">
        <f>VLOOKUP(A245&amp;P245,[6]HARGA!C:D,2,0)*W245</f>
        <v>177300</v>
      </c>
      <c r="AK245" s="36">
        <f>VLOOKUP(A245&amp;P245,[6]HARGA!C:D,2,0)*AB245</f>
        <v>0</v>
      </c>
      <c r="AL245" s="37"/>
      <c r="AM245" s="37"/>
      <c r="AN245" s="37"/>
      <c r="AO245" s="37"/>
      <c r="AP245" s="37"/>
      <c r="AQ245" s="37"/>
      <c r="AR245" s="37"/>
      <c r="AS245" s="37"/>
      <c r="AT245" s="37"/>
      <c r="AU245" s="37"/>
      <c r="AV245" s="37"/>
      <c r="AW245" s="37"/>
      <c r="AX245" s="37"/>
      <c r="AY245" s="37"/>
      <c r="AZ245" s="37"/>
      <c r="BA245" s="37"/>
      <c r="BB245" s="37"/>
      <c r="BC245" s="37"/>
      <c r="BD245">
        <v>2</v>
      </c>
    </row>
    <row r="246" spans="1:56" hidden="1" x14ac:dyDescent="0.25">
      <c r="A246" s="22" t="s">
        <v>51</v>
      </c>
      <c r="B246" s="22" t="s">
        <v>52</v>
      </c>
      <c r="C246" s="23" t="s">
        <v>542</v>
      </c>
      <c r="D246" s="22" t="s">
        <v>53</v>
      </c>
      <c r="E246" s="22" t="s">
        <v>538</v>
      </c>
      <c r="F246" s="22" t="s">
        <v>539</v>
      </c>
      <c r="G246" s="22" t="s">
        <v>90</v>
      </c>
      <c r="H246" s="22" t="s">
        <v>56</v>
      </c>
      <c r="I246" s="22" t="s">
        <v>543</v>
      </c>
      <c r="J246" s="24">
        <v>44502</v>
      </c>
      <c r="K246" s="22">
        <v>0</v>
      </c>
      <c r="L246" s="22" t="s">
        <v>91</v>
      </c>
      <c r="M246" s="22" t="s">
        <v>91</v>
      </c>
      <c r="N246" s="41" t="s">
        <v>56</v>
      </c>
      <c r="O246" s="42" t="s">
        <v>56</v>
      </c>
      <c r="P246" s="27" t="s">
        <v>64</v>
      </c>
      <c r="Q246" s="22">
        <v>0</v>
      </c>
      <c r="R246" s="23">
        <v>21102101787</v>
      </c>
      <c r="S246" s="22" t="s">
        <v>56</v>
      </c>
      <c r="T246" s="22">
        <v>6008137293</v>
      </c>
      <c r="U246" s="22">
        <v>1344</v>
      </c>
      <c r="V246" s="28">
        <v>0</v>
      </c>
      <c r="W246" s="22">
        <v>1344</v>
      </c>
      <c r="X246" s="29" t="s">
        <v>92</v>
      </c>
      <c r="Y246" s="22" t="s">
        <v>56</v>
      </c>
      <c r="Z246" s="30" t="s">
        <v>544</v>
      </c>
      <c r="AA246" s="31">
        <v>44498</v>
      </c>
      <c r="AB246" s="22">
        <v>96</v>
      </c>
      <c r="AC246" s="32">
        <v>5042241397</v>
      </c>
      <c r="AD246" s="33" t="s">
        <v>545</v>
      </c>
      <c r="AE246" s="34">
        <v>44503</v>
      </c>
      <c r="AF246" s="35" t="e">
        <f>VLOOKUP(G246,[6]TIV1!L:S,8,FALSE)</f>
        <v>#N/A</v>
      </c>
      <c r="AG246" s="35" t="str">
        <f>VLOOKUP(T246,[6]TIV1!L:S,8,FALSE)</f>
        <v>2050350281</v>
      </c>
      <c r="AH246" s="35" t="str">
        <f>VLOOKUP(AC246,[6]TIV1!L:S,8,FALSE)</f>
        <v>8276895377</v>
      </c>
      <c r="AI246" s="36">
        <f>VLOOKUP(A246&amp;P246,[6]HARGA!C:D,2,0)*Q246</f>
        <v>0</v>
      </c>
      <c r="AJ246" s="36">
        <f>VLOOKUP(A246&amp;P246,[6]HARGA!C:D,2,0)*W246</f>
        <v>40320000</v>
      </c>
      <c r="AK246" s="36">
        <f>VLOOKUP(A246&amp;P246,[6]HARGA!C:D,2,0)*AB246</f>
        <v>2880000</v>
      </c>
      <c r="AL246" s="37"/>
      <c r="AM246" s="37"/>
      <c r="AN246" s="37"/>
      <c r="AO246" s="37"/>
      <c r="AP246" s="37"/>
      <c r="AQ246" s="37"/>
      <c r="AR246" s="37"/>
      <c r="AS246" s="37"/>
      <c r="AT246" s="37"/>
      <c r="AU246" s="37"/>
      <c r="AV246" s="37"/>
      <c r="AW246" s="37"/>
      <c r="AX246" s="37"/>
      <c r="AY246" s="37"/>
      <c r="AZ246" s="37"/>
      <c r="BA246" s="37"/>
      <c r="BB246" s="37"/>
      <c r="BC246" s="37"/>
      <c r="BD246">
        <v>2</v>
      </c>
    </row>
    <row r="247" spans="1:56" hidden="1" x14ac:dyDescent="0.25">
      <c r="A247" s="22" t="s">
        <v>51</v>
      </c>
      <c r="B247" s="22" t="s">
        <v>52</v>
      </c>
      <c r="C247" s="23" t="s">
        <v>542</v>
      </c>
      <c r="D247" s="22" t="s">
        <v>53</v>
      </c>
      <c r="E247" s="22" t="s">
        <v>538</v>
      </c>
      <c r="F247" s="22" t="s">
        <v>539</v>
      </c>
      <c r="G247" s="22" t="s">
        <v>90</v>
      </c>
      <c r="H247" s="22" t="s">
        <v>56</v>
      </c>
      <c r="I247" s="22" t="s">
        <v>543</v>
      </c>
      <c r="J247" s="24">
        <v>44502</v>
      </c>
      <c r="K247" s="22">
        <v>0</v>
      </c>
      <c r="L247" s="22" t="s">
        <v>91</v>
      </c>
      <c r="M247" s="22" t="s">
        <v>91</v>
      </c>
      <c r="N247" s="41" t="s">
        <v>56</v>
      </c>
      <c r="O247" s="42" t="s">
        <v>56</v>
      </c>
      <c r="P247" s="27" t="s">
        <v>65</v>
      </c>
      <c r="Q247" s="22">
        <v>0</v>
      </c>
      <c r="R247" s="23">
        <v>21102101787</v>
      </c>
      <c r="S247" s="22" t="s">
        <v>56</v>
      </c>
      <c r="T247" s="22">
        <v>6008137293</v>
      </c>
      <c r="U247" s="22">
        <v>28</v>
      </c>
      <c r="V247" s="28">
        <v>0</v>
      </c>
      <c r="W247" s="22">
        <v>28</v>
      </c>
      <c r="X247" s="29" t="s">
        <v>92</v>
      </c>
      <c r="Y247" s="22" t="s">
        <v>56</v>
      </c>
      <c r="Z247" s="30" t="s">
        <v>544</v>
      </c>
      <c r="AA247" s="31">
        <v>44498</v>
      </c>
      <c r="AB247" s="22">
        <v>0</v>
      </c>
      <c r="AC247" s="32">
        <v>5042241397</v>
      </c>
      <c r="AD247" s="33" t="s">
        <v>545</v>
      </c>
      <c r="AE247" s="34">
        <v>44503</v>
      </c>
      <c r="AF247" s="35" t="e">
        <f>VLOOKUP(G247,[6]TIV1!L:S,8,FALSE)</f>
        <v>#N/A</v>
      </c>
      <c r="AG247" s="35" t="str">
        <f>VLOOKUP(T247,[6]TIV1!L:S,8,FALSE)</f>
        <v>2050350281</v>
      </c>
      <c r="AH247" s="35" t="str">
        <f>VLOOKUP(AC247,[6]TIV1!L:S,8,FALSE)</f>
        <v>8276895377</v>
      </c>
      <c r="AI247" s="36">
        <f>VLOOKUP(A247&amp;P247,[6]HARGA!C:D,2,0)*Q247</f>
        <v>0</v>
      </c>
      <c r="AJ247" s="36">
        <f>VLOOKUP(A247&amp;P247,[6]HARGA!C:D,2,0)*W247</f>
        <v>0</v>
      </c>
      <c r="AK247" s="36">
        <f>VLOOKUP(A247&amp;P247,[6]HARGA!C:D,2,0)*AB247</f>
        <v>0</v>
      </c>
      <c r="AL247" s="37"/>
      <c r="AM247" s="37"/>
      <c r="AN247" s="37"/>
      <c r="AO247" s="37"/>
      <c r="AP247" s="37"/>
      <c r="AQ247" s="37"/>
      <c r="AR247" s="37"/>
      <c r="AS247" s="37"/>
      <c r="AT247" s="37"/>
      <c r="AU247" s="37"/>
      <c r="AV247" s="37"/>
      <c r="AW247" s="37"/>
      <c r="AX247" s="37"/>
      <c r="AY247" s="37"/>
      <c r="AZ247" s="37"/>
      <c r="BA247" s="37"/>
      <c r="BB247" s="37"/>
      <c r="BC247" s="37"/>
      <c r="BD247">
        <v>2</v>
      </c>
    </row>
    <row r="248" spans="1:56" hidden="1" x14ac:dyDescent="0.25">
      <c r="A248" s="22" t="s">
        <v>66</v>
      </c>
      <c r="B248" s="22" t="s">
        <v>52</v>
      </c>
      <c r="C248" s="23">
        <v>21102903771</v>
      </c>
      <c r="D248" s="22" t="s">
        <v>53</v>
      </c>
      <c r="E248" s="22" t="s">
        <v>546</v>
      </c>
      <c r="F248" s="22" t="s">
        <v>547</v>
      </c>
      <c r="G248" s="22">
        <v>5042241014</v>
      </c>
      <c r="H248" s="22" t="s">
        <v>56</v>
      </c>
      <c r="I248" s="22" t="s">
        <v>548</v>
      </c>
      <c r="J248" s="24">
        <v>44502</v>
      </c>
      <c r="K248" s="22">
        <v>1152</v>
      </c>
      <c r="L248" s="22" t="s">
        <v>184</v>
      </c>
      <c r="M248" s="22" t="s">
        <v>184</v>
      </c>
      <c r="N248" s="38" t="s">
        <v>549</v>
      </c>
      <c r="O248" s="39">
        <v>44502</v>
      </c>
      <c r="P248" s="27" t="s">
        <v>60</v>
      </c>
      <c r="Q248" s="22">
        <v>1152</v>
      </c>
      <c r="R248" s="23">
        <v>21102903791</v>
      </c>
      <c r="S248" s="22" t="s">
        <v>56</v>
      </c>
      <c r="T248" s="22">
        <v>6008134543</v>
      </c>
      <c r="U248" s="22">
        <v>0</v>
      </c>
      <c r="V248" s="28">
        <v>0</v>
      </c>
      <c r="W248" s="22">
        <v>0</v>
      </c>
      <c r="X248" s="29" t="s">
        <v>110</v>
      </c>
      <c r="Y248" s="22" t="s">
        <v>56</v>
      </c>
      <c r="Z248" s="30" t="s">
        <v>550</v>
      </c>
      <c r="AA248" s="31">
        <v>44501</v>
      </c>
      <c r="AB248" s="22">
        <v>0</v>
      </c>
      <c r="AC248" s="32">
        <v>5042241542</v>
      </c>
      <c r="AD248" s="43" t="s">
        <v>551</v>
      </c>
      <c r="AE248" s="44">
        <v>44523</v>
      </c>
      <c r="AF248" s="35" t="str">
        <f>VLOOKUP(G248,[6]TIV1!L:S,8,FALSE)</f>
        <v>8276895965</v>
      </c>
      <c r="AG248" s="35" t="str">
        <f>VLOOKUP(T248,[6]TIV1!L:S,8,FALSE)</f>
        <v>2050350312</v>
      </c>
      <c r="AH248" s="35" t="str">
        <f>VLOOKUP(AC248,[6]TIV1!L:S,8,FALSE)</f>
        <v>8276895965</v>
      </c>
      <c r="AI248" s="36">
        <f>VLOOKUP(A248&amp;P248,[6]HARGA!C:D,2,0)*Q248</f>
        <v>11347200</v>
      </c>
      <c r="AJ248" s="36">
        <f>VLOOKUP(A248&amp;P248,[6]HARGA!C:D,2,0)*W248</f>
        <v>0</v>
      </c>
      <c r="AK248" s="36">
        <f>VLOOKUP(A248&amp;P248,[6]HARGA!C:D,2,0)*AB248</f>
        <v>0</v>
      </c>
      <c r="AL248" s="37"/>
      <c r="AM248" s="37"/>
      <c r="AN248" s="37"/>
      <c r="AO248" s="37"/>
      <c r="AP248" s="37"/>
      <c r="AQ248" s="37"/>
      <c r="AR248" s="37"/>
      <c r="AS248" s="37"/>
      <c r="AT248" s="37"/>
      <c r="AU248" s="37"/>
      <c r="AV248" s="37"/>
      <c r="AW248" s="37"/>
      <c r="AX248" s="37"/>
      <c r="AY248" s="37"/>
      <c r="AZ248" s="37"/>
      <c r="BA248" s="37"/>
      <c r="BB248" s="37"/>
      <c r="BC248" s="37"/>
      <c r="BD248">
        <v>2</v>
      </c>
    </row>
    <row r="249" spans="1:56" hidden="1" x14ac:dyDescent="0.25">
      <c r="A249" s="22" t="s">
        <v>66</v>
      </c>
      <c r="B249" s="22" t="s">
        <v>52</v>
      </c>
      <c r="C249" s="23">
        <v>21102903771</v>
      </c>
      <c r="D249" s="22" t="s">
        <v>53</v>
      </c>
      <c r="E249" s="22" t="s">
        <v>546</v>
      </c>
      <c r="F249" s="22" t="s">
        <v>547</v>
      </c>
      <c r="G249" s="22">
        <v>5042241014</v>
      </c>
      <c r="H249" s="22" t="s">
        <v>56</v>
      </c>
      <c r="I249" s="22" t="s">
        <v>548</v>
      </c>
      <c r="J249" s="24">
        <v>44502</v>
      </c>
      <c r="K249" s="22">
        <v>1152</v>
      </c>
      <c r="L249" s="22" t="s">
        <v>184</v>
      </c>
      <c r="M249" s="22" t="s">
        <v>184</v>
      </c>
      <c r="N249" s="38" t="s">
        <v>549</v>
      </c>
      <c r="O249" s="39">
        <v>44502</v>
      </c>
      <c r="P249" s="27" t="s">
        <v>64</v>
      </c>
      <c r="Q249" s="22">
        <v>1152</v>
      </c>
      <c r="R249" s="23">
        <v>21102903791</v>
      </c>
      <c r="S249" s="22" t="s">
        <v>56</v>
      </c>
      <c r="T249" s="22">
        <v>6008134543</v>
      </c>
      <c r="U249" s="22">
        <v>1152</v>
      </c>
      <c r="V249" s="28">
        <v>0</v>
      </c>
      <c r="W249" s="22">
        <v>1152</v>
      </c>
      <c r="X249" s="29" t="s">
        <v>110</v>
      </c>
      <c r="Y249" s="22" t="s">
        <v>56</v>
      </c>
      <c r="Z249" s="30" t="s">
        <v>550</v>
      </c>
      <c r="AA249" s="31">
        <v>44501</v>
      </c>
      <c r="AB249" s="22">
        <v>25</v>
      </c>
      <c r="AC249" s="32">
        <v>5042241542</v>
      </c>
      <c r="AD249" s="43" t="s">
        <v>551</v>
      </c>
      <c r="AE249" s="44">
        <v>44523</v>
      </c>
      <c r="AF249" s="35" t="str">
        <f>VLOOKUP(G249,[6]TIV1!L:S,8,FALSE)</f>
        <v>8276895965</v>
      </c>
      <c r="AG249" s="35" t="str">
        <f>VLOOKUP(T249,[6]TIV1!L:S,8,FALSE)</f>
        <v>2050350312</v>
      </c>
      <c r="AH249" s="35" t="str">
        <f>VLOOKUP(AC249,[6]TIV1!L:S,8,FALSE)</f>
        <v>8276895965</v>
      </c>
      <c r="AI249" s="36">
        <f>VLOOKUP(A249&amp;P249,[6]HARGA!C:D,2,0)*Q249</f>
        <v>34560000</v>
      </c>
      <c r="AJ249" s="36">
        <f>VLOOKUP(A249&amp;P249,[6]HARGA!C:D,2,0)*W249</f>
        <v>34560000</v>
      </c>
      <c r="AK249" s="36">
        <f>VLOOKUP(A249&amp;P249,[6]HARGA!C:D,2,0)*AB249</f>
        <v>750000</v>
      </c>
      <c r="AL249" s="37"/>
      <c r="AM249" s="37"/>
      <c r="AN249" s="37"/>
      <c r="AO249" s="37"/>
      <c r="AP249" s="37"/>
      <c r="AQ249" s="37"/>
      <c r="AR249" s="37"/>
      <c r="AS249" s="37"/>
      <c r="AT249" s="37"/>
      <c r="AU249" s="37"/>
      <c r="AV249" s="37"/>
      <c r="AW249" s="37"/>
      <c r="AX249" s="37"/>
      <c r="AY249" s="37"/>
      <c r="AZ249" s="37"/>
      <c r="BA249" s="37"/>
      <c r="BB249" s="37"/>
      <c r="BC249" s="37"/>
      <c r="BD249">
        <v>2</v>
      </c>
    </row>
    <row r="250" spans="1:56" hidden="1" x14ac:dyDescent="0.25">
      <c r="A250" s="22" t="s">
        <v>66</v>
      </c>
      <c r="B250" s="22" t="s">
        <v>52</v>
      </c>
      <c r="C250" s="23">
        <v>21102903771</v>
      </c>
      <c r="D250" s="22" t="s">
        <v>53</v>
      </c>
      <c r="E250" s="22" t="s">
        <v>546</v>
      </c>
      <c r="F250" s="22" t="s">
        <v>547</v>
      </c>
      <c r="G250" s="22">
        <v>5042241014</v>
      </c>
      <c r="H250" s="22" t="s">
        <v>56</v>
      </c>
      <c r="I250" s="22" t="s">
        <v>548</v>
      </c>
      <c r="J250" s="24">
        <v>44502</v>
      </c>
      <c r="K250" s="22">
        <v>24</v>
      </c>
      <c r="L250" s="22" t="s">
        <v>184</v>
      </c>
      <c r="M250" s="22" t="s">
        <v>184</v>
      </c>
      <c r="N250" s="38" t="s">
        <v>549</v>
      </c>
      <c r="O250" s="39">
        <v>44502</v>
      </c>
      <c r="P250" s="27" t="s">
        <v>65</v>
      </c>
      <c r="Q250" s="22">
        <v>24</v>
      </c>
      <c r="R250" s="23">
        <v>21102903791</v>
      </c>
      <c r="S250" s="22" t="s">
        <v>56</v>
      </c>
      <c r="T250" s="22">
        <v>6008134543</v>
      </c>
      <c r="U250" s="22">
        <v>24</v>
      </c>
      <c r="V250" s="28">
        <v>0</v>
      </c>
      <c r="W250" s="22">
        <v>24</v>
      </c>
      <c r="X250" s="29" t="s">
        <v>110</v>
      </c>
      <c r="Y250" s="22" t="s">
        <v>56</v>
      </c>
      <c r="Z250" s="30" t="s">
        <v>550</v>
      </c>
      <c r="AA250" s="31">
        <v>44501</v>
      </c>
      <c r="AB250" s="22">
        <v>0</v>
      </c>
      <c r="AC250" s="32">
        <v>5042241542</v>
      </c>
      <c r="AD250" s="43" t="s">
        <v>551</v>
      </c>
      <c r="AE250" s="44">
        <v>44523</v>
      </c>
      <c r="AF250" s="35" t="str">
        <f>VLOOKUP(G250,[6]TIV1!L:S,8,FALSE)</f>
        <v>8276895965</v>
      </c>
      <c r="AG250" s="35" t="str">
        <f>VLOOKUP(T250,[6]TIV1!L:S,8,FALSE)</f>
        <v>2050350312</v>
      </c>
      <c r="AH250" s="35" t="str">
        <f>VLOOKUP(AC250,[6]TIV1!L:S,8,FALSE)</f>
        <v>8276895965</v>
      </c>
      <c r="AI250" s="36">
        <f>VLOOKUP(A250&amp;P250,[6]HARGA!C:D,2,0)*Q250</f>
        <v>0</v>
      </c>
      <c r="AJ250" s="36">
        <f>VLOOKUP(A250&amp;P250,[6]HARGA!C:D,2,0)*W250</f>
        <v>0</v>
      </c>
      <c r="AK250" s="36">
        <f>VLOOKUP(A250&amp;P250,[6]HARGA!C:D,2,0)*AB250</f>
        <v>0</v>
      </c>
      <c r="AL250" s="37"/>
      <c r="AM250" s="37"/>
      <c r="AN250" s="37"/>
      <c r="AO250" s="37"/>
      <c r="AP250" s="37"/>
      <c r="AQ250" s="37"/>
      <c r="AR250" s="37"/>
      <c r="AS250" s="37"/>
      <c r="AT250" s="37"/>
      <c r="AU250" s="37"/>
      <c r="AV250" s="37"/>
      <c r="AW250" s="37"/>
      <c r="AX250" s="37"/>
      <c r="AY250" s="37"/>
      <c r="AZ250" s="37"/>
      <c r="BA250" s="37"/>
      <c r="BB250" s="37"/>
      <c r="BC250" s="37"/>
      <c r="BD250">
        <v>2</v>
      </c>
    </row>
    <row r="251" spans="1:56" hidden="1" x14ac:dyDescent="0.25">
      <c r="A251" s="22" t="s">
        <v>51</v>
      </c>
      <c r="B251" s="22" t="s">
        <v>52</v>
      </c>
      <c r="C251" s="23">
        <v>21102803816</v>
      </c>
      <c r="D251" s="22" t="s">
        <v>53</v>
      </c>
      <c r="E251" s="22" t="s">
        <v>552</v>
      </c>
      <c r="F251" s="22" t="s">
        <v>553</v>
      </c>
      <c r="G251" s="22">
        <v>5042244219</v>
      </c>
      <c r="H251" s="22" t="s">
        <v>56</v>
      </c>
      <c r="I251" s="22" t="s">
        <v>554</v>
      </c>
      <c r="J251" s="24">
        <v>44502</v>
      </c>
      <c r="K251" s="22">
        <v>1008</v>
      </c>
      <c r="L251" s="22" t="s">
        <v>555</v>
      </c>
      <c r="M251" s="22" t="s">
        <v>555</v>
      </c>
      <c r="N251" s="38" t="s">
        <v>556</v>
      </c>
      <c r="O251" s="39">
        <v>44501</v>
      </c>
      <c r="P251" s="27" t="s">
        <v>60</v>
      </c>
      <c r="Q251" s="22">
        <v>1008</v>
      </c>
      <c r="R251" s="23">
        <v>21102101742</v>
      </c>
      <c r="S251" s="22" t="s">
        <v>56</v>
      </c>
      <c r="T251" s="22">
        <v>6008135260</v>
      </c>
      <c r="U251" s="22">
        <v>33</v>
      </c>
      <c r="V251" s="28">
        <v>0</v>
      </c>
      <c r="W251" s="22">
        <v>33</v>
      </c>
      <c r="X251" s="29" t="s">
        <v>555</v>
      </c>
      <c r="Y251" s="22" t="s">
        <v>56</v>
      </c>
      <c r="Z251" s="30" t="s">
        <v>557</v>
      </c>
      <c r="AA251" s="31">
        <v>44502</v>
      </c>
      <c r="AB251" s="22">
        <v>2</v>
      </c>
      <c r="AC251" s="32">
        <v>5042243266</v>
      </c>
      <c r="AD251" s="33" t="s">
        <v>558</v>
      </c>
      <c r="AE251" s="34">
        <v>44502</v>
      </c>
      <c r="AF251" s="35" t="str">
        <f>VLOOKUP(G251,[6]TIV1!L:S,8,FALSE)</f>
        <v>8276895377</v>
      </c>
      <c r="AG251" s="35" t="str">
        <f>VLOOKUP(T251,[6]TIV1!L:S,8,FALSE)</f>
        <v>2050350281</v>
      </c>
      <c r="AH251" s="35" t="str">
        <f>VLOOKUP(AC251,[6]TIV1!L:S,8,FALSE)</f>
        <v>8276895377</v>
      </c>
      <c r="AI251" s="36">
        <f>VLOOKUP(A251&amp;P251,[6]HARGA!C:D,2,0)*Q251</f>
        <v>9928800</v>
      </c>
      <c r="AJ251" s="36">
        <f>VLOOKUP(A251&amp;P251,[6]HARGA!C:D,2,0)*W251</f>
        <v>325050</v>
      </c>
      <c r="AK251" s="36">
        <f>VLOOKUP(A251&amp;P251,[6]HARGA!C:D,2,0)*AB251</f>
        <v>19700</v>
      </c>
      <c r="AL251" s="37"/>
      <c r="AM251" s="37"/>
      <c r="AN251" s="37"/>
      <c r="AO251" s="37"/>
      <c r="AP251" s="37"/>
      <c r="AQ251" s="37"/>
      <c r="AR251" s="37"/>
      <c r="AS251" s="37"/>
      <c r="AT251" s="37"/>
      <c r="AU251" s="37"/>
      <c r="AV251" s="37"/>
      <c r="AW251" s="37"/>
      <c r="AX251" s="37"/>
      <c r="AY251" s="37"/>
      <c r="AZ251" s="37"/>
      <c r="BA251" s="37"/>
      <c r="BB251" s="37"/>
      <c r="BC251" s="37"/>
      <c r="BD251">
        <v>2</v>
      </c>
    </row>
    <row r="252" spans="1:56" hidden="1" x14ac:dyDescent="0.25">
      <c r="A252" s="22" t="s">
        <v>51</v>
      </c>
      <c r="B252" s="22" t="s">
        <v>52</v>
      </c>
      <c r="C252" s="23">
        <v>21102803816</v>
      </c>
      <c r="D252" s="22" t="s">
        <v>53</v>
      </c>
      <c r="E252" s="22" t="s">
        <v>552</v>
      </c>
      <c r="F252" s="22" t="s">
        <v>553</v>
      </c>
      <c r="G252" s="22">
        <v>5042244219</v>
      </c>
      <c r="H252" s="22" t="s">
        <v>56</v>
      </c>
      <c r="I252" s="22" t="s">
        <v>554</v>
      </c>
      <c r="J252" s="24">
        <v>44502</v>
      </c>
      <c r="K252" s="22">
        <v>1008</v>
      </c>
      <c r="L252" s="22" t="s">
        <v>555</v>
      </c>
      <c r="M252" s="22" t="s">
        <v>555</v>
      </c>
      <c r="N252" s="38" t="s">
        <v>556</v>
      </c>
      <c r="O252" s="39">
        <v>44501</v>
      </c>
      <c r="P252" s="27" t="s">
        <v>64</v>
      </c>
      <c r="Q252" s="22">
        <v>1008</v>
      </c>
      <c r="R252" s="23">
        <v>21102101742</v>
      </c>
      <c r="S252" s="22" t="s">
        <v>56</v>
      </c>
      <c r="T252" s="22">
        <v>6008135260</v>
      </c>
      <c r="U252" s="22">
        <v>1088</v>
      </c>
      <c r="V252" s="28">
        <v>0</v>
      </c>
      <c r="W252" s="22">
        <v>1088</v>
      </c>
      <c r="X252" s="29" t="s">
        <v>555</v>
      </c>
      <c r="Y252" s="22" t="s">
        <v>56</v>
      </c>
      <c r="Z252" s="30" t="s">
        <v>557</v>
      </c>
      <c r="AA252" s="31">
        <v>44502</v>
      </c>
      <c r="AB252" s="22">
        <v>65</v>
      </c>
      <c r="AC252" s="32">
        <v>5042243266</v>
      </c>
      <c r="AD252" s="33" t="s">
        <v>558</v>
      </c>
      <c r="AE252" s="34">
        <v>44502</v>
      </c>
      <c r="AF252" s="35" t="str">
        <f>VLOOKUP(G252,[6]TIV1!L:S,8,FALSE)</f>
        <v>8276895377</v>
      </c>
      <c r="AG252" s="35" t="str">
        <f>VLOOKUP(T252,[6]TIV1!L:S,8,FALSE)</f>
        <v>2050350281</v>
      </c>
      <c r="AH252" s="35" t="str">
        <f>VLOOKUP(AC252,[6]TIV1!L:S,8,FALSE)</f>
        <v>8276895377</v>
      </c>
      <c r="AI252" s="36">
        <f>VLOOKUP(A252&amp;P252,[6]HARGA!C:D,2,0)*Q252</f>
        <v>30240000</v>
      </c>
      <c r="AJ252" s="36">
        <f>VLOOKUP(A252&amp;P252,[6]HARGA!C:D,2,0)*W252</f>
        <v>32640000</v>
      </c>
      <c r="AK252" s="36">
        <f>VLOOKUP(A252&amp;P252,[6]HARGA!C:D,2,0)*AB252</f>
        <v>1950000</v>
      </c>
      <c r="AL252" s="37"/>
      <c r="AM252" s="37"/>
      <c r="AN252" s="37"/>
      <c r="AO252" s="37"/>
      <c r="AP252" s="37"/>
      <c r="AQ252" s="37"/>
      <c r="AR252" s="37"/>
      <c r="AS252" s="37"/>
      <c r="AT252" s="37"/>
      <c r="AU252" s="37"/>
      <c r="AV252" s="37"/>
      <c r="AW252" s="37"/>
      <c r="AX252" s="37"/>
      <c r="AY252" s="37"/>
      <c r="AZ252" s="37"/>
      <c r="BA252" s="37"/>
      <c r="BB252" s="37"/>
      <c r="BC252" s="37"/>
      <c r="BD252">
        <v>2</v>
      </c>
    </row>
    <row r="253" spans="1:56" x14ac:dyDescent="0.25">
      <c r="A253" s="22" t="s">
        <v>51</v>
      </c>
      <c r="B253" s="22" t="s">
        <v>52</v>
      </c>
      <c r="C253" s="23">
        <v>21102803823</v>
      </c>
      <c r="D253" s="22" t="s">
        <v>53</v>
      </c>
      <c r="E253" s="22" t="s">
        <v>559</v>
      </c>
      <c r="F253" s="22" t="s">
        <v>560</v>
      </c>
      <c r="G253" s="22">
        <v>5042244335</v>
      </c>
      <c r="H253" s="22" t="s">
        <v>56</v>
      </c>
      <c r="I253" s="22" t="s">
        <v>561</v>
      </c>
      <c r="J253" s="24">
        <v>44502</v>
      </c>
      <c r="K253" s="22">
        <v>1152</v>
      </c>
      <c r="L253" s="87" t="s">
        <v>58</v>
      </c>
      <c r="M253" s="87" t="s">
        <v>58</v>
      </c>
      <c r="N253" s="48" t="s">
        <v>562</v>
      </c>
      <c r="O253" s="49">
        <v>44503</v>
      </c>
      <c r="P253" s="27" t="s">
        <v>60</v>
      </c>
      <c r="Q253" s="22">
        <v>1152</v>
      </c>
      <c r="R253" s="23">
        <v>21102101727</v>
      </c>
      <c r="S253" s="22" t="s">
        <v>56</v>
      </c>
      <c r="T253" s="22">
        <v>6008136978</v>
      </c>
      <c r="U253" s="22">
        <v>18</v>
      </c>
      <c r="V253" s="28">
        <v>0</v>
      </c>
      <c r="W253" s="22">
        <v>18</v>
      </c>
      <c r="X253" s="29" t="s">
        <v>58</v>
      </c>
      <c r="Y253" s="22" t="s">
        <v>56</v>
      </c>
      <c r="Z253" s="30" t="s">
        <v>563</v>
      </c>
      <c r="AA253" s="31">
        <v>44501</v>
      </c>
      <c r="AB253" s="22">
        <v>0</v>
      </c>
      <c r="AC253" s="32">
        <v>5042245806</v>
      </c>
      <c r="AD253" s="33" t="s">
        <v>564</v>
      </c>
      <c r="AE253" s="34">
        <v>44503</v>
      </c>
      <c r="AF253" s="35" t="str">
        <f>VLOOKUP(G253,[6]TIV1!L:S,8,FALSE)</f>
        <v>8276895377</v>
      </c>
      <c r="AG253" s="35" t="str">
        <f>VLOOKUP(T253,[6]TIV1!L:S,8,FALSE)</f>
        <v>2050350281</v>
      </c>
      <c r="AH253" s="35" t="str">
        <f>VLOOKUP(AC253,[6]TIV1!L:S,8,FALSE)</f>
        <v>8276895377</v>
      </c>
      <c r="AI253" s="36">
        <f>VLOOKUP(A253&amp;P253,[6]HARGA!C:D,2,0)*Q253</f>
        <v>11347200</v>
      </c>
      <c r="AJ253" s="36">
        <f>VLOOKUP(A253&amp;P253,[6]HARGA!C:D,2,0)*W253</f>
        <v>177300</v>
      </c>
      <c r="AK253" s="36">
        <f>VLOOKUP(A253&amp;P253,[6]HARGA!C:D,2,0)*AB253</f>
        <v>0</v>
      </c>
      <c r="AL253" s="37"/>
      <c r="AM253" s="37"/>
      <c r="AN253" s="37"/>
      <c r="AO253" s="37"/>
      <c r="AP253" s="37"/>
      <c r="AQ253" s="37"/>
      <c r="AR253" s="37"/>
      <c r="AS253" s="37"/>
      <c r="AT253" s="37"/>
      <c r="AU253" s="37"/>
      <c r="AV253" s="37"/>
      <c r="AW253" s="37"/>
      <c r="AX253" s="37"/>
      <c r="AY253" s="37"/>
      <c r="AZ253" s="37"/>
      <c r="BA253" s="37"/>
      <c r="BB253" s="37"/>
      <c r="BC253" s="37"/>
      <c r="BD253">
        <v>2</v>
      </c>
    </row>
    <row r="254" spans="1:56" x14ac:dyDescent="0.25">
      <c r="A254" s="22" t="s">
        <v>51</v>
      </c>
      <c r="B254" s="22" t="s">
        <v>52</v>
      </c>
      <c r="C254" s="23">
        <v>21102803823</v>
      </c>
      <c r="D254" s="22" t="s">
        <v>53</v>
      </c>
      <c r="E254" s="22" t="s">
        <v>559</v>
      </c>
      <c r="F254" s="22" t="s">
        <v>560</v>
      </c>
      <c r="G254" s="22">
        <v>5042244335</v>
      </c>
      <c r="H254" s="22" t="s">
        <v>56</v>
      </c>
      <c r="I254" s="22" t="s">
        <v>561</v>
      </c>
      <c r="J254" s="24">
        <v>44502</v>
      </c>
      <c r="K254" s="22">
        <v>1152</v>
      </c>
      <c r="L254" s="87" t="s">
        <v>58</v>
      </c>
      <c r="M254" s="87" t="s">
        <v>58</v>
      </c>
      <c r="N254" s="48" t="s">
        <v>562</v>
      </c>
      <c r="O254" s="49">
        <v>44503</v>
      </c>
      <c r="P254" s="27" t="s">
        <v>64</v>
      </c>
      <c r="Q254" s="22">
        <v>1152</v>
      </c>
      <c r="R254" s="23">
        <v>21102101727</v>
      </c>
      <c r="S254" s="22" t="s">
        <v>56</v>
      </c>
      <c r="T254" s="22">
        <v>6008136978</v>
      </c>
      <c r="U254" s="22">
        <v>1152</v>
      </c>
      <c r="V254" s="28">
        <v>0</v>
      </c>
      <c r="W254" s="22">
        <v>1152</v>
      </c>
      <c r="X254" s="29" t="s">
        <v>58</v>
      </c>
      <c r="Y254" s="22" t="s">
        <v>56</v>
      </c>
      <c r="Z254" s="30" t="s">
        <v>563</v>
      </c>
      <c r="AA254" s="31">
        <v>44501</v>
      </c>
      <c r="AB254" s="22">
        <v>25</v>
      </c>
      <c r="AC254" s="32">
        <v>5042245806</v>
      </c>
      <c r="AD254" s="33" t="s">
        <v>564</v>
      </c>
      <c r="AE254" s="34">
        <v>44503</v>
      </c>
      <c r="AF254" s="35" t="str">
        <f>VLOOKUP(G254,[6]TIV1!L:S,8,FALSE)</f>
        <v>8276895377</v>
      </c>
      <c r="AG254" s="35" t="str">
        <f>VLOOKUP(T254,[6]TIV1!L:S,8,FALSE)</f>
        <v>2050350281</v>
      </c>
      <c r="AH254" s="35" t="str">
        <f>VLOOKUP(AC254,[6]TIV1!L:S,8,FALSE)</f>
        <v>8276895377</v>
      </c>
      <c r="AI254" s="36">
        <f>VLOOKUP(A254&amp;P254,[6]HARGA!C:D,2,0)*Q254</f>
        <v>34560000</v>
      </c>
      <c r="AJ254" s="36">
        <f>VLOOKUP(A254&amp;P254,[6]HARGA!C:D,2,0)*W254</f>
        <v>34560000</v>
      </c>
      <c r="AK254" s="36">
        <f>VLOOKUP(A254&amp;P254,[6]HARGA!C:D,2,0)*AB254</f>
        <v>750000</v>
      </c>
      <c r="AL254" s="37"/>
      <c r="AM254" s="37"/>
      <c r="AN254" s="37"/>
      <c r="AO254" s="37"/>
      <c r="AP254" s="37"/>
      <c r="AQ254" s="37"/>
      <c r="AR254" s="37"/>
      <c r="AS254" s="37"/>
      <c r="AT254" s="37"/>
      <c r="AU254" s="37"/>
      <c r="AV254" s="37"/>
      <c r="AW254" s="37"/>
      <c r="AX254" s="37"/>
      <c r="AY254" s="37"/>
      <c r="AZ254" s="37"/>
      <c r="BA254" s="37"/>
      <c r="BB254" s="37"/>
      <c r="BC254" s="37"/>
      <c r="BD254">
        <v>2</v>
      </c>
    </row>
    <row r="255" spans="1:56" x14ac:dyDescent="0.25">
      <c r="A255" s="22" t="s">
        <v>51</v>
      </c>
      <c r="B255" s="22" t="s">
        <v>52</v>
      </c>
      <c r="C255" s="23">
        <v>21102803823</v>
      </c>
      <c r="D255" s="22" t="s">
        <v>53</v>
      </c>
      <c r="E255" s="22" t="s">
        <v>559</v>
      </c>
      <c r="F255" s="22" t="s">
        <v>560</v>
      </c>
      <c r="G255" s="22">
        <v>5042244335</v>
      </c>
      <c r="H255" s="22" t="s">
        <v>56</v>
      </c>
      <c r="I255" s="22" t="s">
        <v>561</v>
      </c>
      <c r="J255" s="24">
        <v>44502</v>
      </c>
      <c r="K255" s="22">
        <v>24</v>
      </c>
      <c r="L255" s="87" t="s">
        <v>58</v>
      </c>
      <c r="M255" s="87" t="s">
        <v>58</v>
      </c>
      <c r="N255" s="48" t="s">
        <v>562</v>
      </c>
      <c r="O255" s="49">
        <v>44503</v>
      </c>
      <c r="P255" s="27" t="s">
        <v>65</v>
      </c>
      <c r="Q255" s="22">
        <v>24</v>
      </c>
      <c r="R255" s="23">
        <v>21102101727</v>
      </c>
      <c r="S255" s="22" t="s">
        <v>56</v>
      </c>
      <c r="T255" s="22">
        <v>6008136978</v>
      </c>
      <c r="U255" s="22">
        <v>24</v>
      </c>
      <c r="V255" s="28">
        <v>0</v>
      </c>
      <c r="W255" s="22">
        <v>24</v>
      </c>
      <c r="X255" s="29" t="s">
        <v>58</v>
      </c>
      <c r="Y255" s="22" t="s">
        <v>56</v>
      </c>
      <c r="Z255" s="30" t="s">
        <v>563</v>
      </c>
      <c r="AA255" s="31">
        <v>44501</v>
      </c>
      <c r="AB255" s="22">
        <v>0</v>
      </c>
      <c r="AC255" s="32">
        <v>5042245806</v>
      </c>
      <c r="AD255" s="33" t="s">
        <v>564</v>
      </c>
      <c r="AE255" s="34">
        <v>44503</v>
      </c>
      <c r="AF255" s="35" t="str">
        <f>VLOOKUP(G255,[6]TIV1!L:S,8,FALSE)</f>
        <v>8276895377</v>
      </c>
      <c r="AG255" s="35" t="str">
        <f>VLOOKUP(T255,[6]TIV1!L:S,8,FALSE)</f>
        <v>2050350281</v>
      </c>
      <c r="AH255" s="35" t="str">
        <f>VLOOKUP(AC255,[6]TIV1!L:S,8,FALSE)</f>
        <v>8276895377</v>
      </c>
      <c r="AI255" s="36">
        <f>VLOOKUP(A255&amp;P255,[6]HARGA!C:D,2,0)*Q255</f>
        <v>0</v>
      </c>
      <c r="AJ255" s="36">
        <f>VLOOKUP(A255&amp;P255,[6]HARGA!C:D,2,0)*W255</f>
        <v>0</v>
      </c>
      <c r="AK255" s="36">
        <f>VLOOKUP(A255&amp;P255,[6]HARGA!C:D,2,0)*AB255</f>
        <v>0</v>
      </c>
      <c r="AL255" s="37"/>
      <c r="AM255" s="37"/>
      <c r="AN255" s="37"/>
      <c r="AO255" s="37"/>
      <c r="AP255" s="37"/>
      <c r="AQ255" s="37"/>
      <c r="AR255" s="37"/>
      <c r="AS255" s="37"/>
      <c r="AT255" s="37"/>
      <c r="AU255" s="37"/>
      <c r="AV255" s="37"/>
      <c r="AW255" s="37"/>
      <c r="AX255" s="37"/>
      <c r="AY255" s="37"/>
      <c r="AZ255" s="37"/>
      <c r="BA255" s="37"/>
      <c r="BB255" s="37"/>
      <c r="BC255" s="37"/>
      <c r="BD255">
        <v>2</v>
      </c>
    </row>
    <row r="256" spans="1:56" hidden="1" x14ac:dyDescent="0.25">
      <c r="A256" s="22" t="s">
        <v>66</v>
      </c>
      <c r="B256" s="22" t="s">
        <v>52</v>
      </c>
      <c r="C256" s="23">
        <v>21102903765</v>
      </c>
      <c r="D256" s="22" t="s">
        <v>53</v>
      </c>
      <c r="E256" s="22" t="s">
        <v>565</v>
      </c>
      <c r="F256" s="22" t="s">
        <v>566</v>
      </c>
      <c r="G256" s="22">
        <v>5042249417</v>
      </c>
      <c r="H256" s="22" t="s">
        <v>56</v>
      </c>
      <c r="I256" s="22" t="s">
        <v>567</v>
      </c>
      <c r="J256" s="24">
        <v>44502</v>
      </c>
      <c r="K256" s="22">
        <v>1248</v>
      </c>
      <c r="L256" s="22" t="s">
        <v>110</v>
      </c>
      <c r="M256" s="22" t="s">
        <v>110</v>
      </c>
      <c r="N256" s="38" t="s">
        <v>568</v>
      </c>
      <c r="O256" s="39">
        <v>44502</v>
      </c>
      <c r="P256" s="27" t="s">
        <v>60</v>
      </c>
      <c r="Q256" s="22">
        <v>1248</v>
      </c>
      <c r="R256" s="23">
        <v>21102201365</v>
      </c>
      <c r="S256" s="22" t="s">
        <v>56</v>
      </c>
      <c r="T256" s="22">
        <v>6008129038</v>
      </c>
      <c r="U256" s="22">
        <v>10</v>
      </c>
      <c r="V256" s="28">
        <v>0</v>
      </c>
      <c r="W256" s="22">
        <v>10</v>
      </c>
      <c r="X256" s="29" t="s">
        <v>110</v>
      </c>
      <c r="Y256" s="22" t="s">
        <v>56</v>
      </c>
      <c r="Z256" s="30" t="s">
        <v>569</v>
      </c>
      <c r="AA256" s="31">
        <v>44501</v>
      </c>
      <c r="AB256" s="22">
        <v>0</v>
      </c>
      <c r="AC256" s="32">
        <v>5042250290</v>
      </c>
      <c r="AD256" s="33" t="s">
        <v>570</v>
      </c>
      <c r="AE256" s="34">
        <v>44502</v>
      </c>
      <c r="AF256" s="35" t="str">
        <f>VLOOKUP(G256,[6]TIV1!L:S,8,FALSE)</f>
        <v>8276895965</v>
      </c>
      <c r="AG256" s="35" t="str">
        <f>VLOOKUP(T256,[6]TIV1!L:S,8,FALSE)</f>
        <v>2050350312</v>
      </c>
      <c r="AH256" s="35" t="str">
        <f>VLOOKUP(AC256,[6]TIV1!L:S,8,FALSE)</f>
        <v>8276895965</v>
      </c>
      <c r="AI256" s="36">
        <f>VLOOKUP(A256&amp;P256,[6]HARGA!C:D,2,0)*Q256</f>
        <v>12292800</v>
      </c>
      <c r="AJ256" s="36">
        <f>VLOOKUP(A256&amp;P256,[6]HARGA!C:D,2,0)*W256</f>
        <v>98500</v>
      </c>
      <c r="AK256" s="36">
        <f>VLOOKUP(A256&amp;P256,[6]HARGA!C:D,2,0)*AB256</f>
        <v>0</v>
      </c>
      <c r="AL256" s="37"/>
      <c r="AM256" s="37"/>
      <c r="AN256" s="37"/>
      <c r="AO256" s="37"/>
      <c r="AP256" s="37"/>
      <c r="AQ256" s="37"/>
      <c r="AR256" s="37"/>
      <c r="AS256" s="37"/>
      <c r="AT256" s="37"/>
      <c r="AU256" s="37"/>
      <c r="AV256" s="37"/>
      <c r="AW256" s="37"/>
      <c r="AX256" s="37"/>
      <c r="AY256" s="37"/>
      <c r="AZ256" s="37"/>
      <c r="BA256" s="37"/>
      <c r="BB256" s="37"/>
      <c r="BC256" s="37"/>
      <c r="BD256">
        <v>2</v>
      </c>
    </row>
    <row r="257" spans="1:56" hidden="1" x14ac:dyDescent="0.25">
      <c r="A257" s="22" t="s">
        <v>66</v>
      </c>
      <c r="B257" s="22" t="s">
        <v>52</v>
      </c>
      <c r="C257" s="23">
        <v>21102903765</v>
      </c>
      <c r="D257" s="22" t="s">
        <v>53</v>
      </c>
      <c r="E257" s="22" t="s">
        <v>565</v>
      </c>
      <c r="F257" s="22" t="s">
        <v>566</v>
      </c>
      <c r="G257" s="22">
        <v>5042249417</v>
      </c>
      <c r="H257" s="22" t="s">
        <v>56</v>
      </c>
      <c r="I257" s="22" t="s">
        <v>567</v>
      </c>
      <c r="J257" s="24">
        <v>44502</v>
      </c>
      <c r="K257" s="22">
        <v>1248</v>
      </c>
      <c r="L257" s="22" t="s">
        <v>110</v>
      </c>
      <c r="M257" s="22" t="s">
        <v>110</v>
      </c>
      <c r="N257" s="38" t="s">
        <v>568</v>
      </c>
      <c r="O257" s="39">
        <v>44502</v>
      </c>
      <c r="P257" s="27" t="s">
        <v>64</v>
      </c>
      <c r="Q257" s="22">
        <v>1248</v>
      </c>
      <c r="R257" s="23">
        <v>21102201365</v>
      </c>
      <c r="S257" s="22" t="s">
        <v>56</v>
      </c>
      <c r="T257" s="22">
        <v>6008129038</v>
      </c>
      <c r="U257" s="22">
        <v>1344</v>
      </c>
      <c r="V257" s="28">
        <v>0</v>
      </c>
      <c r="W257" s="22">
        <v>1344</v>
      </c>
      <c r="X257" s="29" t="s">
        <v>110</v>
      </c>
      <c r="Y257" s="22" t="s">
        <v>56</v>
      </c>
      <c r="Z257" s="30" t="s">
        <v>569</v>
      </c>
      <c r="AA257" s="31">
        <v>44501</v>
      </c>
      <c r="AB257" s="22">
        <v>96</v>
      </c>
      <c r="AC257" s="32">
        <v>5042250290</v>
      </c>
      <c r="AD257" s="33" t="s">
        <v>570</v>
      </c>
      <c r="AE257" s="34">
        <v>44502</v>
      </c>
      <c r="AF257" s="35" t="str">
        <f>VLOOKUP(G257,[6]TIV1!L:S,8,FALSE)</f>
        <v>8276895965</v>
      </c>
      <c r="AG257" s="35" t="str">
        <f>VLOOKUP(T257,[6]TIV1!L:S,8,FALSE)</f>
        <v>2050350312</v>
      </c>
      <c r="AH257" s="35" t="str">
        <f>VLOOKUP(AC257,[6]TIV1!L:S,8,FALSE)</f>
        <v>8276895965</v>
      </c>
      <c r="AI257" s="36">
        <f>VLOOKUP(A257&amp;P257,[6]HARGA!C:D,2,0)*Q257</f>
        <v>37440000</v>
      </c>
      <c r="AJ257" s="36">
        <f>VLOOKUP(A257&amp;P257,[6]HARGA!C:D,2,0)*W257</f>
        <v>40320000</v>
      </c>
      <c r="AK257" s="36">
        <f>VLOOKUP(A257&amp;P257,[6]HARGA!C:D,2,0)*AB257</f>
        <v>2880000</v>
      </c>
      <c r="AL257" s="37"/>
      <c r="AM257" s="37"/>
      <c r="AN257" s="37"/>
      <c r="AO257" s="37"/>
      <c r="AP257" s="37"/>
      <c r="AQ257" s="37"/>
      <c r="AR257" s="37"/>
      <c r="AS257" s="37"/>
      <c r="AT257" s="37"/>
      <c r="AU257" s="37"/>
      <c r="AV257" s="37"/>
      <c r="AW257" s="37"/>
      <c r="AX257" s="37"/>
      <c r="AY257" s="37"/>
      <c r="AZ257" s="37"/>
      <c r="BA257" s="37"/>
      <c r="BB257" s="37"/>
      <c r="BC257" s="37"/>
      <c r="BD257">
        <v>2</v>
      </c>
    </row>
    <row r="258" spans="1:56" hidden="1" x14ac:dyDescent="0.25">
      <c r="A258" s="22" t="s">
        <v>66</v>
      </c>
      <c r="B258" s="22" t="s">
        <v>52</v>
      </c>
      <c r="C258" s="23">
        <v>21102903765</v>
      </c>
      <c r="D258" s="22" t="s">
        <v>53</v>
      </c>
      <c r="E258" s="22" t="s">
        <v>565</v>
      </c>
      <c r="F258" s="22" t="s">
        <v>566</v>
      </c>
      <c r="G258" s="22">
        <v>5042249417</v>
      </c>
      <c r="H258" s="22" t="s">
        <v>56</v>
      </c>
      <c r="I258" s="22" t="s">
        <v>567</v>
      </c>
      <c r="J258" s="24">
        <v>44502</v>
      </c>
      <c r="K258" s="22">
        <v>28</v>
      </c>
      <c r="L258" s="22" t="s">
        <v>110</v>
      </c>
      <c r="M258" s="22" t="s">
        <v>110</v>
      </c>
      <c r="N258" s="38" t="s">
        <v>568</v>
      </c>
      <c r="O258" s="39">
        <v>44502</v>
      </c>
      <c r="P258" s="27" t="s">
        <v>65</v>
      </c>
      <c r="Q258" s="22">
        <v>28</v>
      </c>
      <c r="R258" s="23">
        <v>21102201365</v>
      </c>
      <c r="S258" s="22" t="s">
        <v>56</v>
      </c>
      <c r="T258" s="22">
        <v>6008129038</v>
      </c>
      <c r="U258" s="22">
        <v>28</v>
      </c>
      <c r="V258" s="28">
        <v>0</v>
      </c>
      <c r="W258" s="22">
        <v>28</v>
      </c>
      <c r="X258" s="29" t="s">
        <v>110</v>
      </c>
      <c r="Y258" s="22" t="s">
        <v>56</v>
      </c>
      <c r="Z258" s="30" t="s">
        <v>569</v>
      </c>
      <c r="AA258" s="31">
        <v>44501</v>
      </c>
      <c r="AB258" s="22">
        <v>0</v>
      </c>
      <c r="AC258" s="32">
        <v>5042250290</v>
      </c>
      <c r="AD258" s="33" t="s">
        <v>570</v>
      </c>
      <c r="AE258" s="34">
        <v>44502</v>
      </c>
      <c r="AF258" s="35" t="str">
        <f>VLOOKUP(G258,[6]TIV1!L:S,8,FALSE)</f>
        <v>8276895965</v>
      </c>
      <c r="AG258" s="35" t="str">
        <f>VLOOKUP(T258,[6]TIV1!L:S,8,FALSE)</f>
        <v>2050350312</v>
      </c>
      <c r="AH258" s="35" t="str">
        <f>VLOOKUP(AC258,[6]TIV1!L:S,8,FALSE)</f>
        <v>8276895965</v>
      </c>
      <c r="AI258" s="36">
        <f>VLOOKUP(A258&amp;P258,[6]HARGA!C:D,2,0)*Q258</f>
        <v>0</v>
      </c>
      <c r="AJ258" s="36">
        <f>VLOOKUP(A258&amp;P258,[6]HARGA!C:D,2,0)*W258</f>
        <v>0</v>
      </c>
      <c r="AK258" s="36">
        <f>VLOOKUP(A258&amp;P258,[6]HARGA!C:D,2,0)*AB258</f>
        <v>0</v>
      </c>
      <c r="AL258" s="37"/>
      <c r="AM258" s="37"/>
      <c r="AN258" s="37"/>
      <c r="AO258" s="37"/>
      <c r="AP258" s="37"/>
      <c r="AQ258" s="37"/>
      <c r="AR258" s="37"/>
      <c r="AS258" s="37"/>
      <c r="AT258" s="37"/>
      <c r="AU258" s="37"/>
      <c r="AV258" s="37"/>
      <c r="AW258" s="37"/>
      <c r="AX258" s="37"/>
      <c r="AY258" s="37"/>
      <c r="AZ258" s="37"/>
      <c r="BA258" s="37"/>
      <c r="BB258" s="37"/>
      <c r="BC258" s="37"/>
      <c r="BD258">
        <v>2</v>
      </c>
    </row>
    <row r="259" spans="1:56" hidden="1" x14ac:dyDescent="0.25">
      <c r="A259" s="22" t="s">
        <v>66</v>
      </c>
      <c r="B259" s="22" t="s">
        <v>52</v>
      </c>
      <c r="C259" s="23">
        <v>21102903764</v>
      </c>
      <c r="D259" s="22" t="s">
        <v>53</v>
      </c>
      <c r="E259" s="22" t="s">
        <v>571</v>
      </c>
      <c r="F259" s="22" t="s">
        <v>572</v>
      </c>
      <c r="G259" s="22">
        <v>5042252068</v>
      </c>
      <c r="H259" s="22" t="s">
        <v>56</v>
      </c>
      <c r="I259" s="22" t="s">
        <v>573</v>
      </c>
      <c r="J259" s="24">
        <v>44502</v>
      </c>
      <c r="K259" s="22">
        <v>1152</v>
      </c>
      <c r="L259" s="22" t="s">
        <v>184</v>
      </c>
      <c r="M259" s="22" t="s">
        <v>184</v>
      </c>
      <c r="N259" s="38" t="s">
        <v>574</v>
      </c>
      <c r="O259" s="39">
        <v>44503</v>
      </c>
      <c r="P259" s="27" t="s">
        <v>60</v>
      </c>
      <c r="Q259" s="22">
        <v>1152</v>
      </c>
      <c r="R259" s="23">
        <v>21102903795</v>
      </c>
      <c r="S259" s="22" t="s">
        <v>56</v>
      </c>
      <c r="T259" s="22">
        <v>6008137736</v>
      </c>
      <c r="U259" s="22">
        <v>18</v>
      </c>
      <c r="V259" s="28">
        <v>0</v>
      </c>
      <c r="W259" s="22">
        <v>18</v>
      </c>
      <c r="X259" s="29" t="s">
        <v>184</v>
      </c>
      <c r="Y259" s="22" t="s">
        <v>56</v>
      </c>
      <c r="Z259" s="30" t="s">
        <v>575</v>
      </c>
      <c r="AA259" s="31">
        <v>44501</v>
      </c>
      <c r="AB259" s="22">
        <v>0</v>
      </c>
      <c r="AC259" s="32">
        <v>5042252659</v>
      </c>
      <c r="AD259" s="33" t="s">
        <v>576</v>
      </c>
      <c r="AE259" s="34">
        <v>44503</v>
      </c>
      <c r="AF259" s="35" t="str">
        <f>VLOOKUP(G259,[6]TIV1!L:S,8,FALSE)</f>
        <v>8276895965</v>
      </c>
      <c r="AG259" s="35" t="str">
        <f>VLOOKUP(T259,[6]TIV1!L:S,8,FALSE)</f>
        <v>2050350312</v>
      </c>
      <c r="AH259" s="35" t="str">
        <f>VLOOKUP(AC259,[6]TIV1!L:S,8,FALSE)</f>
        <v>8276895965</v>
      </c>
      <c r="AI259" s="36">
        <f>VLOOKUP(A259&amp;P259,[6]HARGA!C:D,2,0)*Q259</f>
        <v>11347200</v>
      </c>
      <c r="AJ259" s="36">
        <f>VLOOKUP(A259&amp;P259,[6]HARGA!C:D,2,0)*W259</f>
        <v>177300</v>
      </c>
      <c r="AK259" s="36">
        <f>VLOOKUP(A259&amp;P259,[6]HARGA!C:D,2,0)*AB259</f>
        <v>0</v>
      </c>
      <c r="AL259" s="37"/>
      <c r="AM259" s="37"/>
      <c r="AN259" s="37"/>
      <c r="AO259" s="37"/>
      <c r="AP259" s="37"/>
      <c r="AQ259" s="37"/>
      <c r="AR259" s="37"/>
      <c r="AS259" s="37"/>
      <c r="AT259" s="37"/>
      <c r="AU259" s="37"/>
      <c r="AV259" s="37"/>
      <c r="AW259" s="37"/>
      <c r="AX259" s="37"/>
      <c r="AY259" s="37"/>
      <c r="AZ259" s="37"/>
      <c r="BA259" s="37"/>
      <c r="BB259" s="37"/>
      <c r="BC259" s="37"/>
      <c r="BD259">
        <v>2</v>
      </c>
    </row>
    <row r="260" spans="1:56" hidden="1" x14ac:dyDescent="0.25">
      <c r="A260" s="22" t="s">
        <v>66</v>
      </c>
      <c r="B260" s="22" t="s">
        <v>52</v>
      </c>
      <c r="C260" s="23">
        <v>21102903764</v>
      </c>
      <c r="D260" s="22" t="s">
        <v>53</v>
      </c>
      <c r="E260" s="22" t="s">
        <v>571</v>
      </c>
      <c r="F260" s="22" t="s">
        <v>572</v>
      </c>
      <c r="G260" s="22">
        <v>5042252068</v>
      </c>
      <c r="H260" s="22" t="s">
        <v>56</v>
      </c>
      <c r="I260" s="22" t="s">
        <v>573</v>
      </c>
      <c r="J260" s="24">
        <v>44502</v>
      </c>
      <c r="K260" s="22">
        <v>1152</v>
      </c>
      <c r="L260" s="22" t="s">
        <v>184</v>
      </c>
      <c r="M260" s="22" t="s">
        <v>184</v>
      </c>
      <c r="N260" s="38" t="s">
        <v>574</v>
      </c>
      <c r="O260" s="39">
        <v>44503</v>
      </c>
      <c r="P260" s="27" t="s">
        <v>64</v>
      </c>
      <c r="Q260" s="22">
        <v>1152</v>
      </c>
      <c r="R260" s="23">
        <v>21102903795</v>
      </c>
      <c r="S260" s="22" t="s">
        <v>56</v>
      </c>
      <c r="T260" s="22">
        <v>6008137736</v>
      </c>
      <c r="U260" s="22">
        <v>1152</v>
      </c>
      <c r="V260" s="28">
        <v>0</v>
      </c>
      <c r="W260" s="22">
        <v>1152</v>
      </c>
      <c r="X260" s="29" t="s">
        <v>184</v>
      </c>
      <c r="Y260" s="22" t="s">
        <v>56</v>
      </c>
      <c r="Z260" s="30" t="s">
        <v>575</v>
      </c>
      <c r="AA260" s="31">
        <v>44501</v>
      </c>
      <c r="AB260" s="22">
        <v>40</v>
      </c>
      <c r="AC260" s="32">
        <v>5042252659</v>
      </c>
      <c r="AD260" s="33" t="s">
        <v>576</v>
      </c>
      <c r="AE260" s="34">
        <v>44503</v>
      </c>
      <c r="AF260" s="35" t="str">
        <f>VLOOKUP(G260,[6]TIV1!L:S,8,FALSE)</f>
        <v>8276895965</v>
      </c>
      <c r="AG260" s="35" t="str">
        <f>VLOOKUP(T260,[6]TIV1!L:S,8,FALSE)</f>
        <v>2050350312</v>
      </c>
      <c r="AH260" s="35" t="str">
        <f>VLOOKUP(AC260,[6]TIV1!L:S,8,FALSE)</f>
        <v>8276895965</v>
      </c>
      <c r="AI260" s="36">
        <f>VLOOKUP(A260&amp;P260,[6]HARGA!C:D,2,0)*Q260</f>
        <v>34560000</v>
      </c>
      <c r="AJ260" s="36">
        <f>VLOOKUP(A260&amp;P260,[6]HARGA!C:D,2,0)*W260</f>
        <v>34560000</v>
      </c>
      <c r="AK260" s="36">
        <f>VLOOKUP(A260&amp;P260,[6]HARGA!C:D,2,0)*AB260</f>
        <v>1200000</v>
      </c>
      <c r="AL260" s="37"/>
      <c r="AM260" s="37"/>
      <c r="AN260" s="37"/>
      <c r="AO260" s="37"/>
      <c r="AP260" s="37"/>
      <c r="AQ260" s="37"/>
      <c r="AR260" s="37"/>
      <c r="AS260" s="37"/>
      <c r="AT260" s="37"/>
      <c r="AU260" s="37"/>
      <c r="AV260" s="37"/>
      <c r="AW260" s="37"/>
      <c r="AX260" s="37"/>
      <c r="AY260" s="37"/>
      <c r="AZ260" s="37"/>
      <c r="BA260" s="37"/>
      <c r="BB260" s="37"/>
      <c r="BC260" s="37"/>
      <c r="BD260">
        <v>2</v>
      </c>
    </row>
    <row r="261" spans="1:56" hidden="1" x14ac:dyDescent="0.25">
      <c r="A261" s="22" t="s">
        <v>66</v>
      </c>
      <c r="B261" s="22" t="s">
        <v>52</v>
      </c>
      <c r="C261" s="23">
        <v>21102903764</v>
      </c>
      <c r="D261" s="22" t="s">
        <v>53</v>
      </c>
      <c r="E261" s="22" t="s">
        <v>571</v>
      </c>
      <c r="F261" s="22" t="s">
        <v>572</v>
      </c>
      <c r="G261" s="22">
        <v>5042252068</v>
      </c>
      <c r="H261" s="22" t="s">
        <v>56</v>
      </c>
      <c r="I261" s="22" t="s">
        <v>573</v>
      </c>
      <c r="J261" s="24">
        <v>44502</v>
      </c>
      <c r="K261" s="22">
        <v>24</v>
      </c>
      <c r="L261" s="22" t="s">
        <v>184</v>
      </c>
      <c r="M261" s="22" t="s">
        <v>184</v>
      </c>
      <c r="N261" s="38" t="s">
        <v>574</v>
      </c>
      <c r="O261" s="39">
        <v>44503</v>
      </c>
      <c r="P261" s="27" t="s">
        <v>65</v>
      </c>
      <c r="Q261" s="22">
        <v>24</v>
      </c>
      <c r="R261" s="23">
        <v>21102903795</v>
      </c>
      <c r="S261" s="22" t="s">
        <v>56</v>
      </c>
      <c r="T261" s="22">
        <v>6008137736</v>
      </c>
      <c r="U261" s="22">
        <v>24</v>
      </c>
      <c r="V261" s="28">
        <v>0</v>
      </c>
      <c r="W261" s="22">
        <v>24</v>
      </c>
      <c r="X261" s="29" t="s">
        <v>184</v>
      </c>
      <c r="Y261" s="22" t="s">
        <v>56</v>
      </c>
      <c r="Z261" s="30" t="s">
        <v>575</v>
      </c>
      <c r="AA261" s="31">
        <v>44501</v>
      </c>
      <c r="AB261" s="22">
        <v>0</v>
      </c>
      <c r="AC261" s="32">
        <v>5042252659</v>
      </c>
      <c r="AD261" s="33" t="s">
        <v>576</v>
      </c>
      <c r="AE261" s="34">
        <v>44503</v>
      </c>
      <c r="AF261" s="35" t="str">
        <f>VLOOKUP(G261,[6]TIV1!L:S,8,FALSE)</f>
        <v>8276895965</v>
      </c>
      <c r="AG261" s="35" t="str">
        <f>VLOOKUP(T261,[6]TIV1!L:S,8,FALSE)</f>
        <v>2050350312</v>
      </c>
      <c r="AH261" s="35" t="str">
        <f>VLOOKUP(AC261,[6]TIV1!L:S,8,FALSE)</f>
        <v>8276895965</v>
      </c>
      <c r="AI261" s="36">
        <f>VLOOKUP(A261&amp;P261,[6]HARGA!C:D,2,0)*Q261</f>
        <v>0</v>
      </c>
      <c r="AJ261" s="36">
        <f>VLOOKUP(A261&amp;P261,[6]HARGA!C:D,2,0)*W261</f>
        <v>0</v>
      </c>
      <c r="AK261" s="36">
        <f>VLOOKUP(A261&amp;P261,[6]HARGA!C:D,2,0)*AB261</f>
        <v>0</v>
      </c>
      <c r="AL261" s="37"/>
      <c r="AM261" s="37"/>
      <c r="AN261" s="37"/>
      <c r="AO261" s="37"/>
      <c r="AP261" s="37"/>
      <c r="AQ261" s="37"/>
      <c r="AR261" s="37"/>
      <c r="AS261" s="37"/>
      <c r="AT261" s="37"/>
      <c r="AU261" s="37"/>
      <c r="AV261" s="37"/>
      <c r="AW261" s="37"/>
      <c r="AX261" s="37"/>
      <c r="AY261" s="37"/>
      <c r="AZ261" s="37"/>
      <c r="BA261" s="37"/>
      <c r="BB261" s="37"/>
      <c r="BC261" s="37"/>
      <c r="BD261">
        <v>2</v>
      </c>
    </row>
    <row r="262" spans="1:56" hidden="1" x14ac:dyDescent="0.25">
      <c r="A262" s="22" t="s">
        <v>66</v>
      </c>
      <c r="B262" s="22" t="s">
        <v>52</v>
      </c>
      <c r="C262" s="23">
        <v>21102903769</v>
      </c>
      <c r="D262" s="22" t="s">
        <v>53</v>
      </c>
      <c r="E262" s="22" t="s">
        <v>577</v>
      </c>
      <c r="F262" s="22" t="s">
        <v>578</v>
      </c>
      <c r="G262" s="22">
        <v>5042249107</v>
      </c>
      <c r="H262" s="22" t="s">
        <v>56</v>
      </c>
      <c r="I262" s="22" t="s">
        <v>579</v>
      </c>
      <c r="J262" s="24">
        <v>44502</v>
      </c>
      <c r="K262" s="22">
        <v>1248</v>
      </c>
      <c r="L262" s="22" t="s">
        <v>70</v>
      </c>
      <c r="M262" s="22" t="s">
        <v>70</v>
      </c>
      <c r="N262" s="38" t="s">
        <v>580</v>
      </c>
      <c r="O262" s="39">
        <v>44503</v>
      </c>
      <c r="P262" s="27" t="s">
        <v>60</v>
      </c>
      <c r="Q262" s="22">
        <v>1248</v>
      </c>
      <c r="R262" s="28" t="s">
        <v>56</v>
      </c>
      <c r="S262" s="22" t="s">
        <v>56</v>
      </c>
      <c r="T262" s="28" t="s">
        <v>56</v>
      </c>
      <c r="U262" s="28">
        <v>0</v>
      </c>
      <c r="V262" s="28">
        <v>0</v>
      </c>
      <c r="W262" s="28">
        <v>0</v>
      </c>
      <c r="X262" s="28" t="s">
        <v>56</v>
      </c>
      <c r="Y262" s="22" t="s">
        <v>56</v>
      </c>
      <c r="Z262" s="45" t="s">
        <v>56</v>
      </c>
      <c r="AA262" s="45" t="s">
        <v>56</v>
      </c>
      <c r="AB262" s="28">
        <v>0</v>
      </c>
      <c r="AC262" s="28" t="s">
        <v>56</v>
      </c>
      <c r="AD262" s="46" t="s">
        <v>56</v>
      </c>
      <c r="AE262" s="47" t="s">
        <v>56</v>
      </c>
      <c r="AF262" s="35" t="str">
        <f>VLOOKUP(G262,[6]TIV1!L:S,8,FALSE)</f>
        <v>8276895965</v>
      </c>
      <c r="AG262" s="35" t="e">
        <f>VLOOKUP(T262,[6]TIV1!L:S,8,FALSE)</f>
        <v>#N/A</v>
      </c>
      <c r="AH262" s="35" t="e">
        <f>VLOOKUP(AC262,[6]TIV1!L:S,8,FALSE)</f>
        <v>#N/A</v>
      </c>
      <c r="AI262" s="36">
        <f>VLOOKUP(A262&amp;P262,[6]HARGA!C:D,2,0)*Q262</f>
        <v>12292800</v>
      </c>
      <c r="AJ262" s="36">
        <f>VLOOKUP(A262&amp;P262,[6]HARGA!C:D,2,0)*W262</f>
        <v>0</v>
      </c>
      <c r="AK262" s="36">
        <f>VLOOKUP(A262&amp;P262,[6]HARGA!C:D,2,0)*AB262</f>
        <v>0</v>
      </c>
      <c r="AL262" s="37"/>
      <c r="AM262" s="37"/>
      <c r="AN262" s="37"/>
      <c r="AO262" s="37"/>
      <c r="AP262" s="37"/>
      <c r="AQ262" s="37"/>
      <c r="AR262" s="37"/>
      <c r="AS262" s="37"/>
      <c r="AT262" s="37"/>
      <c r="AU262" s="37"/>
      <c r="AV262" s="37"/>
      <c r="AW262" s="37"/>
      <c r="AX262" s="37"/>
      <c r="AY262" s="37"/>
      <c r="AZ262" s="37"/>
      <c r="BA262" s="37"/>
      <c r="BB262" s="37"/>
      <c r="BC262" s="37"/>
      <c r="BD262">
        <v>2</v>
      </c>
    </row>
    <row r="263" spans="1:56" hidden="1" x14ac:dyDescent="0.25">
      <c r="A263" s="22" t="s">
        <v>66</v>
      </c>
      <c r="B263" s="22" t="s">
        <v>52</v>
      </c>
      <c r="C263" s="23">
        <v>21102903769</v>
      </c>
      <c r="D263" s="22" t="s">
        <v>53</v>
      </c>
      <c r="E263" s="22" t="s">
        <v>577</v>
      </c>
      <c r="F263" s="22" t="s">
        <v>578</v>
      </c>
      <c r="G263" s="22">
        <v>5042249107</v>
      </c>
      <c r="H263" s="22" t="s">
        <v>56</v>
      </c>
      <c r="I263" s="22" t="s">
        <v>579</v>
      </c>
      <c r="J263" s="24">
        <v>44502</v>
      </c>
      <c r="K263" s="22">
        <v>1248</v>
      </c>
      <c r="L263" s="22" t="s">
        <v>70</v>
      </c>
      <c r="M263" s="22" t="s">
        <v>70</v>
      </c>
      <c r="N263" s="38" t="s">
        <v>580</v>
      </c>
      <c r="O263" s="39">
        <v>44503</v>
      </c>
      <c r="P263" s="27" t="s">
        <v>64</v>
      </c>
      <c r="Q263" s="22">
        <v>1248</v>
      </c>
      <c r="R263" s="28" t="s">
        <v>56</v>
      </c>
      <c r="S263" s="22" t="s">
        <v>56</v>
      </c>
      <c r="T263" s="28" t="s">
        <v>56</v>
      </c>
      <c r="U263" s="28">
        <v>0</v>
      </c>
      <c r="V263" s="28">
        <v>0</v>
      </c>
      <c r="W263" s="28">
        <v>0</v>
      </c>
      <c r="X263" s="28" t="s">
        <v>56</v>
      </c>
      <c r="Y263" s="22" t="s">
        <v>56</v>
      </c>
      <c r="Z263" s="45" t="s">
        <v>56</v>
      </c>
      <c r="AA263" s="45" t="s">
        <v>56</v>
      </c>
      <c r="AB263" s="28">
        <v>0</v>
      </c>
      <c r="AC263" s="28" t="s">
        <v>56</v>
      </c>
      <c r="AD263" s="46" t="s">
        <v>56</v>
      </c>
      <c r="AE263" s="47" t="s">
        <v>56</v>
      </c>
      <c r="AF263" s="35" t="str">
        <f>VLOOKUP(G263,[6]TIV1!L:S,8,FALSE)</f>
        <v>8276895965</v>
      </c>
      <c r="AG263" s="35" t="e">
        <f>VLOOKUP(T263,[6]TIV1!L:S,8,FALSE)</f>
        <v>#N/A</v>
      </c>
      <c r="AH263" s="35" t="e">
        <f>VLOOKUP(AC263,[6]TIV1!L:S,8,FALSE)</f>
        <v>#N/A</v>
      </c>
      <c r="AI263" s="36">
        <f>VLOOKUP(A263&amp;P263,[6]HARGA!C:D,2,0)*Q263</f>
        <v>37440000</v>
      </c>
      <c r="AJ263" s="36">
        <f>VLOOKUP(A263&amp;P263,[6]HARGA!C:D,2,0)*W263</f>
        <v>0</v>
      </c>
      <c r="AK263" s="36">
        <f>VLOOKUP(A263&amp;P263,[6]HARGA!C:D,2,0)*AB263</f>
        <v>0</v>
      </c>
      <c r="AL263" s="37"/>
      <c r="AM263" s="37"/>
      <c r="AN263" s="37"/>
      <c r="AO263" s="37"/>
      <c r="AP263" s="37"/>
      <c r="AQ263" s="37"/>
      <c r="AR263" s="37"/>
      <c r="AS263" s="37"/>
      <c r="AT263" s="37"/>
      <c r="AU263" s="37"/>
      <c r="AV263" s="37"/>
      <c r="AW263" s="37"/>
      <c r="AX263" s="37"/>
      <c r="AY263" s="37"/>
      <c r="AZ263" s="37"/>
      <c r="BA263" s="37"/>
      <c r="BB263" s="37"/>
      <c r="BC263" s="37"/>
      <c r="BD263">
        <v>2</v>
      </c>
    </row>
    <row r="264" spans="1:56" hidden="1" x14ac:dyDescent="0.25">
      <c r="A264" s="22" t="s">
        <v>66</v>
      </c>
      <c r="B264" s="22" t="s">
        <v>52</v>
      </c>
      <c r="C264" s="23">
        <v>21102903768</v>
      </c>
      <c r="D264" s="22" t="s">
        <v>53</v>
      </c>
      <c r="E264" s="22" t="s">
        <v>581</v>
      </c>
      <c r="F264" s="22" t="s">
        <v>582</v>
      </c>
      <c r="G264" s="22">
        <v>5042255367</v>
      </c>
      <c r="H264" s="22" t="s">
        <v>56</v>
      </c>
      <c r="I264" s="22" t="s">
        <v>583</v>
      </c>
      <c r="J264" s="24">
        <v>44502</v>
      </c>
      <c r="K264" s="22">
        <v>1344</v>
      </c>
      <c r="L264" s="22" t="s">
        <v>70</v>
      </c>
      <c r="M264" s="22" t="s">
        <v>70</v>
      </c>
      <c r="N264" s="38" t="s">
        <v>584</v>
      </c>
      <c r="O264" s="39">
        <v>44503</v>
      </c>
      <c r="P264" s="27" t="s">
        <v>60</v>
      </c>
      <c r="Q264" s="22">
        <v>1344</v>
      </c>
      <c r="R264" s="23">
        <v>21102201367</v>
      </c>
      <c r="S264" s="22" t="s">
        <v>56</v>
      </c>
      <c r="T264" s="22">
        <v>6008129438</v>
      </c>
      <c r="U264" s="22">
        <v>25</v>
      </c>
      <c r="V264" s="28">
        <v>0</v>
      </c>
      <c r="W264" s="22">
        <v>25</v>
      </c>
      <c r="X264" s="29" t="s">
        <v>70</v>
      </c>
      <c r="Y264" s="22" t="s">
        <v>56</v>
      </c>
      <c r="Z264" s="30" t="s">
        <v>585</v>
      </c>
      <c r="AA264" s="31">
        <v>44500</v>
      </c>
      <c r="AB264" s="22">
        <v>0</v>
      </c>
      <c r="AC264" s="32">
        <v>5042246854</v>
      </c>
      <c r="AD264" s="43" t="s">
        <v>586</v>
      </c>
      <c r="AE264" s="44">
        <v>44523</v>
      </c>
      <c r="AF264" s="35" t="str">
        <f>VLOOKUP(G264,[6]TIV1!L:S,8,FALSE)</f>
        <v>8276895965</v>
      </c>
      <c r="AG264" s="35" t="str">
        <f>VLOOKUP(T264,[6]TIV1!L:S,8,FALSE)</f>
        <v>2050350312</v>
      </c>
      <c r="AH264" s="35" t="str">
        <f>VLOOKUP(AC264,[6]TIV1!L:S,8,FALSE)</f>
        <v>8276895965</v>
      </c>
      <c r="AI264" s="36">
        <f>VLOOKUP(A264&amp;P264,[6]HARGA!C:D,2,0)*Q264</f>
        <v>13238400</v>
      </c>
      <c r="AJ264" s="36">
        <f>VLOOKUP(A264&amp;P264,[6]HARGA!C:D,2,0)*W264</f>
        <v>246250</v>
      </c>
      <c r="AK264" s="36">
        <f>VLOOKUP(A264&amp;P264,[6]HARGA!C:D,2,0)*AB264</f>
        <v>0</v>
      </c>
      <c r="AL264" s="37"/>
      <c r="AM264" s="37"/>
      <c r="AN264" s="37"/>
      <c r="AO264" s="37"/>
      <c r="AP264" s="37"/>
      <c r="AQ264" s="37"/>
      <c r="AR264" s="37"/>
      <c r="AS264" s="37"/>
      <c r="AT264" s="37"/>
      <c r="AU264" s="37"/>
      <c r="AV264" s="37"/>
      <c r="AW264" s="37"/>
      <c r="AX264" s="37"/>
      <c r="AY264" s="37"/>
      <c r="AZ264" s="37"/>
      <c r="BA264" s="37"/>
      <c r="BB264" s="37"/>
      <c r="BC264" s="37"/>
      <c r="BD264">
        <v>2</v>
      </c>
    </row>
    <row r="265" spans="1:56" hidden="1" x14ac:dyDescent="0.25">
      <c r="A265" s="22" t="s">
        <v>66</v>
      </c>
      <c r="B265" s="22" t="s">
        <v>52</v>
      </c>
      <c r="C265" s="23">
        <v>21102903768</v>
      </c>
      <c r="D265" s="22" t="s">
        <v>53</v>
      </c>
      <c r="E265" s="22" t="s">
        <v>581</v>
      </c>
      <c r="F265" s="22" t="s">
        <v>582</v>
      </c>
      <c r="G265" s="22">
        <v>5042255367</v>
      </c>
      <c r="H265" s="22" t="s">
        <v>56</v>
      </c>
      <c r="I265" s="22" t="s">
        <v>583</v>
      </c>
      <c r="J265" s="24">
        <v>44502</v>
      </c>
      <c r="K265" s="22">
        <v>1344</v>
      </c>
      <c r="L265" s="22" t="s">
        <v>70</v>
      </c>
      <c r="M265" s="22" t="s">
        <v>70</v>
      </c>
      <c r="N265" s="38" t="s">
        <v>584</v>
      </c>
      <c r="O265" s="39">
        <v>44503</v>
      </c>
      <c r="P265" s="27" t="s">
        <v>64</v>
      </c>
      <c r="Q265" s="22">
        <v>1344</v>
      </c>
      <c r="R265" s="23">
        <v>21102201367</v>
      </c>
      <c r="S265" s="22" t="s">
        <v>56</v>
      </c>
      <c r="T265" s="22">
        <v>6008129438</v>
      </c>
      <c r="U265" s="22">
        <v>1344</v>
      </c>
      <c r="V265" s="28">
        <v>0</v>
      </c>
      <c r="W265" s="22">
        <v>1344</v>
      </c>
      <c r="X265" s="29" t="s">
        <v>70</v>
      </c>
      <c r="Y265" s="22" t="s">
        <v>56</v>
      </c>
      <c r="Z265" s="30" t="s">
        <v>585</v>
      </c>
      <c r="AA265" s="31">
        <v>44500</v>
      </c>
      <c r="AB265" s="22">
        <v>55</v>
      </c>
      <c r="AC265" s="32">
        <v>5042246854</v>
      </c>
      <c r="AD265" s="43" t="s">
        <v>586</v>
      </c>
      <c r="AE265" s="44">
        <v>44523</v>
      </c>
      <c r="AF265" s="35" t="str">
        <f>VLOOKUP(G265,[6]TIV1!L:S,8,FALSE)</f>
        <v>8276895965</v>
      </c>
      <c r="AG265" s="35" t="str">
        <f>VLOOKUP(T265,[6]TIV1!L:S,8,FALSE)</f>
        <v>2050350312</v>
      </c>
      <c r="AH265" s="35" t="str">
        <f>VLOOKUP(AC265,[6]TIV1!L:S,8,FALSE)</f>
        <v>8276895965</v>
      </c>
      <c r="AI265" s="36">
        <f>VLOOKUP(A265&amp;P265,[6]HARGA!C:D,2,0)*Q265</f>
        <v>40320000</v>
      </c>
      <c r="AJ265" s="36">
        <f>VLOOKUP(A265&amp;P265,[6]HARGA!C:D,2,0)*W265</f>
        <v>40320000</v>
      </c>
      <c r="AK265" s="36">
        <f>VLOOKUP(A265&amp;P265,[6]HARGA!C:D,2,0)*AB265</f>
        <v>1650000</v>
      </c>
      <c r="AL265" s="37"/>
      <c r="AM265" s="37"/>
      <c r="AN265" s="37"/>
      <c r="AO265" s="37"/>
      <c r="AP265" s="37"/>
      <c r="AQ265" s="37"/>
      <c r="AR265" s="37"/>
      <c r="AS265" s="37"/>
      <c r="AT265" s="37"/>
      <c r="AU265" s="37"/>
      <c r="AV265" s="37"/>
      <c r="AW265" s="37"/>
      <c r="AX265" s="37"/>
      <c r="AY265" s="37"/>
      <c r="AZ265" s="37"/>
      <c r="BA265" s="37"/>
      <c r="BB265" s="37"/>
      <c r="BC265" s="37"/>
      <c r="BD265">
        <v>2</v>
      </c>
    </row>
    <row r="266" spans="1:56" hidden="1" x14ac:dyDescent="0.25">
      <c r="A266" s="22" t="s">
        <v>66</v>
      </c>
      <c r="B266" s="22" t="s">
        <v>52</v>
      </c>
      <c r="C266" s="23">
        <v>21102903756</v>
      </c>
      <c r="D266" s="22" t="s">
        <v>53</v>
      </c>
      <c r="E266" s="22" t="s">
        <v>587</v>
      </c>
      <c r="F266" s="22" t="s">
        <v>117</v>
      </c>
      <c r="G266" s="22">
        <v>5042256818</v>
      </c>
      <c r="H266" s="22" t="s">
        <v>56</v>
      </c>
      <c r="I266" s="22" t="s">
        <v>588</v>
      </c>
      <c r="J266" s="24">
        <v>44502</v>
      </c>
      <c r="K266" s="22">
        <v>1344</v>
      </c>
      <c r="L266" s="22" t="s">
        <v>110</v>
      </c>
      <c r="M266" s="22" t="s">
        <v>110</v>
      </c>
      <c r="N266" s="38" t="s">
        <v>589</v>
      </c>
      <c r="O266" s="39">
        <v>44503</v>
      </c>
      <c r="P266" s="27" t="s">
        <v>60</v>
      </c>
      <c r="Q266" s="22">
        <v>1344</v>
      </c>
      <c r="R266" s="23">
        <v>21102903782</v>
      </c>
      <c r="S266" s="22" t="s">
        <v>56</v>
      </c>
      <c r="T266" s="22">
        <v>6008139052</v>
      </c>
      <c r="U266" s="22">
        <v>24</v>
      </c>
      <c r="V266" s="28">
        <v>0</v>
      </c>
      <c r="W266" s="22">
        <v>24</v>
      </c>
      <c r="X266" s="29" t="s">
        <v>110</v>
      </c>
      <c r="Y266" s="22" t="s">
        <v>56</v>
      </c>
      <c r="Z266" s="30" t="s">
        <v>590</v>
      </c>
      <c r="AA266" s="31">
        <v>44502</v>
      </c>
      <c r="AB266" s="22">
        <v>0</v>
      </c>
      <c r="AC266" s="32">
        <v>5042259842</v>
      </c>
      <c r="AD266" s="43" t="s">
        <v>591</v>
      </c>
      <c r="AE266" s="44">
        <v>44523</v>
      </c>
      <c r="AF266" s="35" t="str">
        <f>VLOOKUP(G266,[6]TIV1!L:S,8,FALSE)</f>
        <v>8276895965</v>
      </c>
      <c r="AG266" s="35" t="str">
        <f>VLOOKUP(T266,[6]TIV1!L:S,8,FALSE)</f>
        <v>2050350312</v>
      </c>
      <c r="AH266" s="35" t="str">
        <f>VLOOKUP(AC266,[6]TIV1!L:S,8,FALSE)</f>
        <v>8276895965</v>
      </c>
      <c r="AI266" s="36">
        <f>VLOOKUP(A266&amp;P266,[6]HARGA!C:D,2,0)*Q266</f>
        <v>13238400</v>
      </c>
      <c r="AJ266" s="36">
        <f>VLOOKUP(A266&amp;P266,[6]HARGA!C:D,2,0)*W266</f>
        <v>236400</v>
      </c>
      <c r="AK266" s="36">
        <f>VLOOKUP(A266&amp;P266,[6]HARGA!C:D,2,0)*AB266</f>
        <v>0</v>
      </c>
      <c r="AL266" s="37"/>
      <c r="AM266" s="37"/>
      <c r="AN266" s="37"/>
      <c r="AO266" s="37"/>
      <c r="AP266" s="37"/>
      <c r="AQ266" s="37"/>
      <c r="AR266" s="37"/>
      <c r="AS266" s="37"/>
      <c r="AT266" s="37"/>
      <c r="AU266" s="37"/>
      <c r="AV266" s="37"/>
      <c r="AW266" s="37"/>
      <c r="AX266" s="37"/>
      <c r="AY266" s="37"/>
      <c r="AZ266" s="37"/>
      <c r="BA266" s="37"/>
      <c r="BB266" s="37"/>
      <c r="BC266" s="37"/>
      <c r="BD266">
        <v>2</v>
      </c>
    </row>
    <row r="267" spans="1:56" hidden="1" x14ac:dyDescent="0.25">
      <c r="A267" s="22" t="s">
        <v>66</v>
      </c>
      <c r="B267" s="22" t="s">
        <v>52</v>
      </c>
      <c r="C267" s="23">
        <v>21102903756</v>
      </c>
      <c r="D267" s="22" t="s">
        <v>53</v>
      </c>
      <c r="E267" s="22" t="s">
        <v>587</v>
      </c>
      <c r="F267" s="22" t="s">
        <v>117</v>
      </c>
      <c r="G267" s="22">
        <v>5042256818</v>
      </c>
      <c r="H267" s="22" t="s">
        <v>56</v>
      </c>
      <c r="I267" s="22" t="s">
        <v>588</v>
      </c>
      <c r="J267" s="24">
        <v>44502</v>
      </c>
      <c r="K267" s="22">
        <v>1344</v>
      </c>
      <c r="L267" s="22" t="s">
        <v>110</v>
      </c>
      <c r="M267" s="22" t="s">
        <v>110</v>
      </c>
      <c r="N267" s="38" t="s">
        <v>589</v>
      </c>
      <c r="O267" s="39">
        <v>44503</v>
      </c>
      <c r="P267" s="27" t="s">
        <v>64</v>
      </c>
      <c r="Q267" s="22">
        <v>1344</v>
      </c>
      <c r="R267" s="23">
        <v>21102903782</v>
      </c>
      <c r="S267" s="22" t="s">
        <v>56</v>
      </c>
      <c r="T267" s="22">
        <v>6008139052</v>
      </c>
      <c r="U267" s="22">
        <v>1344</v>
      </c>
      <c r="V267" s="28">
        <v>0</v>
      </c>
      <c r="W267" s="22">
        <v>1344</v>
      </c>
      <c r="X267" s="29" t="s">
        <v>110</v>
      </c>
      <c r="Y267" s="22" t="s">
        <v>56</v>
      </c>
      <c r="Z267" s="30" t="s">
        <v>590</v>
      </c>
      <c r="AA267" s="31">
        <v>44502</v>
      </c>
      <c r="AB267" s="22">
        <v>45</v>
      </c>
      <c r="AC267" s="32">
        <v>5042259842</v>
      </c>
      <c r="AD267" s="43" t="s">
        <v>591</v>
      </c>
      <c r="AE267" s="44">
        <v>44523</v>
      </c>
      <c r="AF267" s="35" t="str">
        <f>VLOOKUP(G267,[6]TIV1!L:S,8,FALSE)</f>
        <v>8276895965</v>
      </c>
      <c r="AG267" s="35" t="str">
        <f>VLOOKUP(T267,[6]TIV1!L:S,8,FALSE)</f>
        <v>2050350312</v>
      </c>
      <c r="AH267" s="35" t="str">
        <f>VLOOKUP(AC267,[6]TIV1!L:S,8,FALSE)</f>
        <v>8276895965</v>
      </c>
      <c r="AI267" s="36">
        <f>VLOOKUP(A267&amp;P267,[6]HARGA!C:D,2,0)*Q267</f>
        <v>40320000</v>
      </c>
      <c r="AJ267" s="36">
        <f>VLOOKUP(A267&amp;P267,[6]HARGA!C:D,2,0)*W267</f>
        <v>40320000</v>
      </c>
      <c r="AK267" s="36">
        <f>VLOOKUP(A267&amp;P267,[6]HARGA!C:D,2,0)*AB267</f>
        <v>1350000</v>
      </c>
      <c r="AL267" s="37"/>
      <c r="AM267" s="37"/>
      <c r="AN267" s="37"/>
      <c r="AO267" s="37"/>
      <c r="AP267" s="37"/>
      <c r="AQ267" s="37"/>
      <c r="AR267" s="37"/>
      <c r="AS267" s="37"/>
      <c r="AT267" s="37"/>
      <c r="AU267" s="37"/>
      <c r="AV267" s="37"/>
      <c r="AW267" s="37"/>
      <c r="AX267" s="37"/>
      <c r="AY267" s="37"/>
      <c r="AZ267" s="37"/>
      <c r="BA267" s="37"/>
      <c r="BB267" s="37"/>
      <c r="BC267" s="37"/>
      <c r="BD267">
        <v>2</v>
      </c>
    </row>
    <row r="268" spans="1:56" hidden="1" x14ac:dyDescent="0.25">
      <c r="A268" s="22" t="s">
        <v>66</v>
      </c>
      <c r="B268" s="22" t="s">
        <v>52</v>
      </c>
      <c r="C268" s="23">
        <v>21102903756</v>
      </c>
      <c r="D268" s="22" t="s">
        <v>53</v>
      </c>
      <c r="E268" s="22" t="s">
        <v>587</v>
      </c>
      <c r="F268" s="22" t="s">
        <v>117</v>
      </c>
      <c r="G268" s="22">
        <v>5042256818</v>
      </c>
      <c r="H268" s="22" t="s">
        <v>56</v>
      </c>
      <c r="I268" s="22" t="s">
        <v>588</v>
      </c>
      <c r="J268" s="24">
        <v>44502</v>
      </c>
      <c r="K268" s="22">
        <v>28</v>
      </c>
      <c r="L268" s="22" t="s">
        <v>110</v>
      </c>
      <c r="M268" s="22" t="s">
        <v>110</v>
      </c>
      <c r="N268" s="38" t="s">
        <v>589</v>
      </c>
      <c r="O268" s="39">
        <v>44503</v>
      </c>
      <c r="P268" s="27" t="s">
        <v>65</v>
      </c>
      <c r="Q268" s="22">
        <v>28</v>
      </c>
      <c r="R268" s="23">
        <v>21102903782</v>
      </c>
      <c r="S268" s="22" t="s">
        <v>56</v>
      </c>
      <c r="T268" s="22">
        <v>6008139052</v>
      </c>
      <c r="U268" s="22">
        <v>28</v>
      </c>
      <c r="V268" s="28">
        <v>0</v>
      </c>
      <c r="W268" s="22">
        <v>28</v>
      </c>
      <c r="X268" s="29" t="s">
        <v>110</v>
      </c>
      <c r="Y268" s="22" t="s">
        <v>56</v>
      </c>
      <c r="Z268" s="30" t="s">
        <v>590</v>
      </c>
      <c r="AA268" s="31">
        <v>44502</v>
      </c>
      <c r="AB268" s="22">
        <v>0</v>
      </c>
      <c r="AC268" s="32">
        <v>5042259842</v>
      </c>
      <c r="AD268" s="43" t="s">
        <v>591</v>
      </c>
      <c r="AE268" s="44">
        <v>44523</v>
      </c>
      <c r="AF268" s="35" t="str">
        <f>VLOOKUP(G268,[6]TIV1!L:S,8,FALSE)</f>
        <v>8276895965</v>
      </c>
      <c r="AG268" s="35" t="str">
        <f>VLOOKUP(T268,[6]TIV1!L:S,8,FALSE)</f>
        <v>2050350312</v>
      </c>
      <c r="AH268" s="35" t="str">
        <f>VLOOKUP(AC268,[6]TIV1!L:S,8,FALSE)</f>
        <v>8276895965</v>
      </c>
      <c r="AI268" s="36">
        <f>VLOOKUP(A268&amp;P268,[6]HARGA!C:D,2,0)*Q268</f>
        <v>0</v>
      </c>
      <c r="AJ268" s="36">
        <f>VLOOKUP(A268&amp;P268,[6]HARGA!C:D,2,0)*W268</f>
        <v>0</v>
      </c>
      <c r="AK268" s="36">
        <f>VLOOKUP(A268&amp;P268,[6]HARGA!C:D,2,0)*AB268</f>
        <v>0</v>
      </c>
      <c r="AL268" s="37"/>
      <c r="AM268" s="37"/>
      <c r="AN268" s="37"/>
      <c r="AO268" s="37"/>
      <c r="AP268" s="37"/>
      <c r="AQ268" s="37"/>
      <c r="AR268" s="37"/>
      <c r="AS268" s="37"/>
      <c r="AT268" s="37"/>
      <c r="AU268" s="37"/>
      <c r="AV268" s="37"/>
      <c r="AW268" s="37"/>
      <c r="AX268" s="37"/>
      <c r="AY268" s="37"/>
      <c r="AZ268" s="37"/>
      <c r="BA268" s="37"/>
      <c r="BB268" s="37"/>
      <c r="BC268" s="37"/>
      <c r="BD268">
        <v>2</v>
      </c>
    </row>
    <row r="269" spans="1:56" hidden="1" x14ac:dyDescent="0.25">
      <c r="A269" s="22" t="s">
        <v>66</v>
      </c>
      <c r="B269" s="22" t="s">
        <v>52</v>
      </c>
      <c r="C269" s="23">
        <v>21102903761</v>
      </c>
      <c r="D269" s="22" t="s">
        <v>53</v>
      </c>
      <c r="E269" s="22" t="s">
        <v>592</v>
      </c>
      <c r="F269" s="22" t="s">
        <v>107</v>
      </c>
      <c r="G269" s="22">
        <v>5042258569</v>
      </c>
      <c r="H269" s="22" t="s">
        <v>56</v>
      </c>
      <c r="I269" s="22" t="s">
        <v>593</v>
      </c>
      <c r="J269" s="24">
        <v>44502</v>
      </c>
      <c r="K269" s="22">
        <v>1344</v>
      </c>
      <c r="L269" s="22" t="s">
        <v>110</v>
      </c>
      <c r="M269" s="22" t="s">
        <v>110</v>
      </c>
      <c r="N269" s="38" t="s">
        <v>594</v>
      </c>
      <c r="O269" s="39">
        <v>44503</v>
      </c>
      <c r="P269" s="27" t="s">
        <v>60</v>
      </c>
      <c r="Q269" s="22">
        <v>1344</v>
      </c>
      <c r="R269" s="23">
        <v>21102903784</v>
      </c>
      <c r="S269" s="22" t="s">
        <v>56</v>
      </c>
      <c r="T269" s="22">
        <v>6008132187</v>
      </c>
      <c r="U269" s="22">
        <v>24</v>
      </c>
      <c r="V269" s="28">
        <v>0</v>
      </c>
      <c r="W269" s="22">
        <v>24</v>
      </c>
      <c r="X269" s="29" t="s">
        <v>72</v>
      </c>
      <c r="Y269" s="22" t="s">
        <v>56</v>
      </c>
      <c r="Z269" s="30" t="s">
        <v>595</v>
      </c>
      <c r="AA269" s="31">
        <v>44502</v>
      </c>
      <c r="AB269" s="22">
        <v>0</v>
      </c>
      <c r="AC269" s="32">
        <v>5042258567</v>
      </c>
      <c r="AD269" s="43" t="s">
        <v>596</v>
      </c>
      <c r="AE269" s="44">
        <v>44523</v>
      </c>
      <c r="AF269" s="35" t="str">
        <f>VLOOKUP(G269,[6]TIV1!L:S,8,FALSE)</f>
        <v>8276895965</v>
      </c>
      <c r="AG269" s="35" t="str">
        <f>VLOOKUP(T269,[6]TIV1!L:S,8,FALSE)</f>
        <v>2050350312</v>
      </c>
      <c r="AH269" s="35" t="str">
        <f>VLOOKUP(AC269,[6]TIV1!L:S,8,FALSE)</f>
        <v>8276895965</v>
      </c>
      <c r="AI269" s="36">
        <f>VLOOKUP(A269&amp;P269,[6]HARGA!C:D,2,0)*Q269</f>
        <v>13238400</v>
      </c>
      <c r="AJ269" s="36">
        <f>VLOOKUP(A269&amp;P269,[6]HARGA!C:D,2,0)*W269</f>
        <v>236400</v>
      </c>
      <c r="AK269" s="36">
        <f>VLOOKUP(A269&amp;P269,[6]HARGA!C:D,2,0)*AB269</f>
        <v>0</v>
      </c>
      <c r="AL269" s="37"/>
      <c r="AM269" s="37"/>
      <c r="AN269" s="37"/>
      <c r="AO269" s="37"/>
      <c r="AP269" s="37"/>
      <c r="AQ269" s="37"/>
      <c r="AR269" s="37"/>
      <c r="AS269" s="37"/>
      <c r="AT269" s="37"/>
      <c r="AU269" s="37"/>
      <c r="AV269" s="37"/>
      <c r="AW269" s="37"/>
      <c r="AX269" s="37"/>
      <c r="AY269" s="37"/>
      <c r="AZ269" s="37"/>
      <c r="BA269" s="37"/>
      <c r="BB269" s="37"/>
      <c r="BC269" s="37"/>
      <c r="BD269">
        <v>2</v>
      </c>
    </row>
    <row r="270" spans="1:56" hidden="1" x14ac:dyDescent="0.25">
      <c r="A270" s="22" t="s">
        <v>66</v>
      </c>
      <c r="B270" s="22" t="s">
        <v>52</v>
      </c>
      <c r="C270" s="23">
        <v>21102903761</v>
      </c>
      <c r="D270" s="22" t="s">
        <v>53</v>
      </c>
      <c r="E270" s="22" t="s">
        <v>592</v>
      </c>
      <c r="F270" s="22" t="s">
        <v>107</v>
      </c>
      <c r="G270" s="22">
        <v>5042258569</v>
      </c>
      <c r="H270" s="22" t="s">
        <v>56</v>
      </c>
      <c r="I270" s="22" t="s">
        <v>593</v>
      </c>
      <c r="J270" s="24">
        <v>44502</v>
      </c>
      <c r="K270" s="22">
        <v>1344</v>
      </c>
      <c r="L270" s="22" t="s">
        <v>110</v>
      </c>
      <c r="M270" s="22" t="s">
        <v>110</v>
      </c>
      <c r="N270" s="38" t="s">
        <v>594</v>
      </c>
      <c r="O270" s="39">
        <v>44503</v>
      </c>
      <c r="P270" s="27" t="s">
        <v>64</v>
      </c>
      <c r="Q270" s="22">
        <v>1344</v>
      </c>
      <c r="R270" s="23">
        <v>21102903784</v>
      </c>
      <c r="S270" s="22" t="s">
        <v>56</v>
      </c>
      <c r="T270" s="22">
        <v>6008132187</v>
      </c>
      <c r="U270" s="22">
        <v>1344</v>
      </c>
      <c r="V270" s="28">
        <v>0</v>
      </c>
      <c r="W270" s="22">
        <v>1344</v>
      </c>
      <c r="X270" s="29" t="s">
        <v>72</v>
      </c>
      <c r="Y270" s="22" t="s">
        <v>56</v>
      </c>
      <c r="Z270" s="30" t="s">
        <v>595</v>
      </c>
      <c r="AA270" s="31">
        <v>44502</v>
      </c>
      <c r="AB270" s="22">
        <v>48</v>
      </c>
      <c r="AC270" s="32">
        <v>5042258567</v>
      </c>
      <c r="AD270" s="43" t="s">
        <v>596</v>
      </c>
      <c r="AE270" s="44">
        <v>44523</v>
      </c>
      <c r="AF270" s="35" t="str">
        <f>VLOOKUP(G270,[6]TIV1!L:S,8,FALSE)</f>
        <v>8276895965</v>
      </c>
      <c r="AG270" s="35" t="str">
        <f>VLOOKUP(T270,[6]TIV1!L:S,8,FALSE)</f>
        <v>2050350312</v>
      </c>
      <c r="AH270" s="35" t="str">
        <f>VLOOKUP(AC270,[6]TIV1!L:S,8,FALSE)</f>
        <v>8276895965</v>
      </c>
      <c r="AI270" s="36">
        <f>VLOOKUP(A270&amp;P270,[6]HARGA!C:D,2,0)*Q270</f>
        <v>40320000</v>
      </c>
      <c r="AJ270" s="36">
        <f>VLOOKUP(A270&amp;P270,[6]HARGA!C:D,2,0)*W270</f>
        <v>40320000</v>
      </c>
      <c r="AK270" s="36">
        <f>VLOOKUP(A270&amp;P270,[6]HARGA!C:D,2,0)*AB270</f>
        <v>1440000</v>
      </c>
      <c r="AL270" s="37"/>
      <c r="AM270" s="37"/>
      <c r="AN270" s="37"/>
      <c r="AO270" s="37"/>
      <c r="AP270" s="37"/>
      <c r="AQ270" s="37"/>
      <c r="AR270" s="37"/>
      <c r="AS270" s="37"/>
      <c r="AT270" s="37"/>
      <c r="AU270" s="37"/>
      <c r="AV270" s="37"/>
      <c r="AW270" s="37"/>
      <c r="AX270" s="37"/>
      <c r="AY270" s="37"/>
      <c r="AZ270" s="37"/>
      <c r="BA270" s="37"/>
      <c r="BB270" s="37"/>
      <c r="BC270" s="37"/>
      <c r="BD270">
        <v>2</v>
      </c>
    </row>
    <row r="271" spans="1:56" hidden="1" x14ac:dyDescent="0.25">
      <c r="A271" s="22" t="s">
        <v>66</v>
      </c>
      <c r="B271" s="22" t="s">
        <v>52</v>
      </c>
      <c r="C271" s="23">
        <v>21102903761</v>
      </c>
      <c r="D271" s="22" t="s">
        <v>53</v>
      </c>
      <c r="E271" s="22" t="s">
        <v>592</v>
      </c>
      <c r="F271" s="22" t="s">
        <v>107</v>
      </c>
      <c r="G271" s="22">
        <v>5042258569</v>
      </c>
      <c r="H271" s="22" t="s">
        <v>56</v>
      </c>
      <c r="I271" s="22" t="s">
        <v>593</v>
      </c>
      <c r="J271" s="24">
        <v>44502</v>
      </c>
      <c r="K271" s="22">
        <v>28</v>
      </c>
      <c r="L271" s="22" t="s">
        <v>110</v>
      </c>
      <c r="M271" s="22" t="s">
        <v>110</v>
      </c>
      <c r="N271" s="38" t="s">
        <v>594</v>
      </c>
      <c r="O271" s="39">
        <v>44503</v>
      </c>
      <c r="P271" s="27" t="s">
        <v>65</v>
      </c>
      <c r="Q271" s="22">
        <v>28</v>
      </c>
      <c r="R271" s="23">
        <v>21102903784</v>
      </c>
      <c r="S271" s="22" t="s">
        <v>56</v>
      </c>
      <c r="T271" s="22">
        <v>6008132187</v>
      </c>
      <c r="U271" s="22">
        <v>28</v>
      </c>
      <c r="V271" s="28">
        <v>0</v>
      </c>
      <c r="W271" s="22">
        <v>28</v>
      </c>
      <c r="X271" s="29" t="s">
        <v>72</v>
      </c>
      <c r="Y271" s="22" t="s">
        <v>56</v>
      </c>
      <c r="Z271" s="30" t="s">
        <v>595</v>
      </c>
      <c r="AA271" s="31">
        <v>44502</v>
      </c>
      <c r="AB271" s="22">
        <v>0</v>
      </c>
      <c r="AC271" s="32">
        <v>5042258567</v>
      </c>
      <c r="AD271" s="43" t="s">
        <v>596</v>
      </c>
      <c r="AE271" s="44">
        <v>44523</v>
      </c>
      <c r="AF271" s="35" t="str">
        <f>VLOOKUP(G271,[6]TIV1!L:S,8,FALSE)</f>
        <v>8276895965</v>
      </c>
      <c r="AG271" s="35" t="str">
        <f>VLOOKUP(T271,[6]TIV1!L:S,8,FALSE)</f>
        <v>2050350312</v>
      </c>
      <c r="AH271" s="35" t="str">
        <f>VLOOKUP(AC271,[6]TIV1!L:S,8,FALSE)</f>
        <v>8276895965</v>
      </c>
      <c r="AI271" s="36">
        <f>VLOOKUP(A271&amp;P271,[6]HARGA!C:D,2,0)*Q271</f>
        <v>0</v>
      </c>
      <c r="AJ271" s="36">
        <f>VLOOKUP(A271&amp;P271,[6]HARGA!C:D,2,0)*W271</f>
        <v>0</v>
      </c>
      <c r="AK271" s="36">
        <f>VLOOKUP(A271&amp;P271,[6]HARGA!C:D,2,0)*AB271</f>
        <v>0</v>
      </c>
      <c r="AL271" s="37"/>
      <c r="AM271" s="37"/>
      <c r="AN271" s="37"/>
      <c r="AO271" s="37"/>
      <c r="AP271" s="37"/>
      <c r="AQ271" s="37"/>
      <c r="AR271" s="37"/>
      <c r="AS271" s="37"/>
      <c r="AT271" s="37"/>
      <c r="AU271" s="37"/>
      <c r="AV271" s="37"/>
      <c r="AW271" s="37"/>
      <c r="AX271" s="37"/>
      <c r="AY271" s="37"/>
      <c r="AZ271" s="37"/>
      <c r="BA271" s="37"/>
      <c r="BB271" s="37"/>
      <c r="BC271" s="37"/>
      <c r="BD271">
        <v>2</v>
      </c>
    </row>
    <row r="272" spans="1:56" hidden="1" x14ac:dyDescent="0.25">
      <c r="A272" s="22" t="s">
        <v>124</v>
      </c>
      <c r="B272" s="22" t="s">
        <v>52</v>
      </c>
      <c r="C272" s="23">
        <v>21102908162</v>
      </c>
      <c r="D272" s="22" t="s">
        <v>53</v>
      </c>
      <c r="E272" s="22" t="s">
        <v>597</v>
      </c>
      <c r="F272" s="22" t="s">
        <v>598</v>
      </c>
      <c r="G272" s="22">
        <v>5042257095</v>
      </c>
      <c r="H272" s="22" t="s">
        <v>56</v>
      </c>
      <c r="I272" s="22" t="s">
        <v>599</v>
      </c>
      <c r="J272" s="24">
        <v>44502</v>
      </c>
      <c r="K272" s="22">
        <v>1440</v>
      </c>
      <c r="L272" s="87" t="s">
        <v>128</v>
      </c>
      <c r="M272" s="87" t="s">
        <v>128</v>
      </c>
      <c r="N272" s="88" t="s">
        <v>600</v>
      </c>
      <c r="O272" s="89">
        <v>44503</v>
      </c>
      <c r="P272" s="27" t="s">
        <v>60</v>
      </c>
      <c r="Q272" s="22">
        <v>1440</v>
      </c>
      <c r="R272" s="28" t="s">
        <v>56</v>
      </c>
      <c r="S272" s="22" t="s">
        <v>56</v>
      </c>
      <c r="T272" s="28" t="s">
        <v>56</v>
      </c>
      <c r="U272" s="28">
        <v>0</v>
      </c>
      <c r="V272" s="28">
        <v>0</v>
      </c>
      <c r="W272" s="28">
        <v>0</v>
      </c>
      <c r="X272" s="28" t="s">
        <v>56</v>
      </c>
      <c r="Y272" s="22" t="s">
        <v>56</v>
      </c>
      <c r="Z272" s="45" t="s">
        <v>56</v>
      </c>
      <c r="AA272" s="45" t="s">
        <v>56</v>
      </c>
      <c r="AB272" s="28">
        <v>0</v>
      </c>
      <c r="AC272" s="28" t="s">
        <v>56</v>
      </c>
      <c r="AD272" s="46" t="s">
        <v>56</v>
      </c>
      <c r="AE272" s="47" t="s">
        <v>56</v>
      </c>
      <c r="AF272" s="35" t="str">
        <f>VLOOKUP(G272,[6]TIV1!L:S,8,FALSE)</f>
        <v>8276895964</v>
      </c>
      <c r="AG272" s="35" t="e">
        <f>VLOOKUP(T272,[6]TIV1!L:S,8,FALSE)</f>
        <v>#N/A</v>
      </c>
      <c r="AH272" s="35" t="e">
        <f>VLOOKUP(AC272,[6]TIV1!L:S,8,FALSE)</f>
        <v>#N/A</v>
      </c>
      <c r="AI272" s="36">
        <f>VLOOKUP(A272&amp;P272,[6]HARGA!C:D,2,0)*Q272</f>
        <v>13579200</v>
      </c>
      <c r="AJ272" s="36">
        <f>VLOOKUP(A272&amp;P272,[6]HARGA!C:D,2,0)*W272</f>
        <v>0</v>
      </c>
      <c r="AK272" s="36">
        <f>VLOOKUP(A272&amp;P272,[6]HARGA!C:D,2,0)*AB272</f>
        <v>0</v>
      </c>
      <c r="AL272" s="37"/>
      <c r="AM272" s="37"/>
      <c r="AN272" s="37"/>
      <c r="AO272" s="37"/>
      <c r="AP272" s="37"/>
      <c r="AQ272" s="37"/>
      <c r="AR272" s="37"/>
      <c r="AS272" s="37"/>
      <c r="AT272" s="37"/>
      <c r="AU272" s="37"/>
      <c r="AV272" s="37"/>
      <c r="AW272" s="37"/>
      <c r="AX272" s="37"/>
      <c r="AY272" s="37"/>
      <c r="AZ272" s="37"/>
      <c r="BA272" s="37"/>
      <c r="BB272" s="37"/>
      <c r="BC272" s="37"/>
      <c r="BD272">
        <v>2</v>
      </c>
    </row>
    <row r="273" spans="1:56" hidden="1" x14ac:dyDescent="0.25">
      <c r="A273" s="22" t="s">
        <v>124</v>
      </c>
      <c r="B273" s="22" t="s">
        <v>52</v>
      </c>
      <c r="C273" s="23">
        <v>21102908162</v>
      </c>
      <c r="D273" s="22" t="s">
        <v>53</v>
      </c>
      <c r="E273" s="22" t="s">
        <v>597</v>
      </c>
      <c r="F273" s="22" t="s">
        <v>598</v>
      </c>
      <c r="G273" s="22">
        <v>5042257095</v>
      </c>
      <c r="H273" s="22" t="s">
        <v>56</v>
      </c>
      <c r="I273" s="22" t="s">
        <v>599</v>
      </c>
      <c r="J273" s="24">
        <v>44502</v>
      </c>
      <c r="K273" s="22">
        <v>1440</v>
      </c>
      <c r="L273" s="87" t="s">
        <v>128</v>
      </c>
      <c r="M273" s="87" t="s">
        <v>128</v>
      </c>
      <c r="N273" s="88" t="s">
        <v>600</v>
      </c>
      <c r="O273" s="89">
        <v>44503</v>
      </c>
      <c r="P273" s="27" t="s">
        <v>64</v>
      </c>
      <c r="Q273" s="22">
        <v>1440</v>
      </c>
      <c r="R273" s="28" t="s">
        <v>56</v>
      </c>
      <c r="S273" s="22" t="s">
        <v>56</v>
      </c>
      <c r="T273" s="28" t="s">
        <v>56</v>
      </c>
      <c r="U273" s="28">
        <v>0</v>
      </c>
      <c r="V273" s="28">
        <v>0</v>
      </c>
      <c r="W273" s="28">
        <v>0</v>
      </c>
      <c r="X273" s="28" t="s">
        <v>56</v>
      </c>
      <c r="Y273" s="22" t="s">
        <v>56</v>
      </c>
      <c r="Z273" s="45" t="s">
        <v>56</v>
      </c>
      <c r="AA273" s="45" t="s">
        <v>56</v>
      </c>
      <c r="AB273" s="28">
        <v>0</v>
      </c>
      <c r="AC273" s="28" t="s">
        <v>56</v>
      </c>
      <c r="AD273" s="46" t="s">
        <v>56</v>
      </c>
      <c r="AE273" s="47" t="s">
        <v>56</v>
      </c>
      <c r="AF273" s="35" t="str">
        <f>VLOOKUP(G273,[6]TIV1!L:S,8,FALSE)</f>
        <v>8276895964</v>
      </c>
      <c r="AG273" s="35" t="e">
        <f>VLOOKUP(T273,[6]TIV1!L:S,8,FALSE)</f>
        <v>#N/A</v>
      </c>
      <c r="AH273" s="35" t="e">
        <f>VLOOKUP(AC273,[6]TIV1!L:S,8,FALSE)</f>
        <v>#N/A</v>
      </c>
      <c r="AI273" s="36">
        <f>VLOOKUP(A273&amp;P273,[6]HARGA!C:D,2,0)*Q273</f>
        <v>43200000</v>
      </c>
      <c r="AJ273" s="36">
        <f>VLOOKUP(A273&amp;P273,[6]HARGA!C:D,2,0)*W273</f>
        <v>0</v>
      </c>
      <c r="AK273" s="36">
        <f>VLOOKUP(A273&amp;P273,[6]HARGA!C:D,2,0)*AB273</f>
        <v>0</v>
      </c>
      <c r="AL273" s="37"/>
      <c r="AM273" s="37"/>
      <c r="AN273" s="37"/>
      <c r="AO273" s="37"/>
      <c r="AP273" s="37"/>
      <c r="AQ273" s="37"/>
      <c r="AR273" s="37"/>
      <c r="AS273" s="37"/>
      <c r="AT273" s="37"/>
      <c r="AU273" s="37"/>
      <c r="AV273" s="37"/>
      <c r="AW273" s="37"/>
      <c r="AX273" s="37"/>
      <c r="AY273" s="37"/>
      <c r="AZ273" s="37"/>
      <c r="BA273" s="37"/>
      <c r="BB273" s="37"/>
      <c r="BC273" s="37"/>
      <c r="BD273">
        <v>2</v>
      </c>
    </row>
    <row r="274" spans="1:56" x14ac:dyDescent="0.25">
      <c r="A274" s="22" t="s">
        <v>51</v>
      </c>
      <c r="B274" s="22" t="s">
        <v>52</v>
      </c>
      <c r="C274" s="23">
        <v>21102803803</v>
      </c>
      <c r="D274" s="22" t="s">
        <v>53</v>
      </c>
      <c r="E274" s="22" t="s">
        <v>95</v>
      </c>
      <c r="F274" s="22" t="s">
        <v>96</v>
      </c>
      <c r="G274" s="22">
        <v>5042258485</v>
      </c>
      <c r="H274" s="22" t="s">
        <v>56</v>
      </c>
      <c r="I274" s="22" t="s">
        <v>601</v>
      </c>
      <c r="J274" s="24">
        <v>44502</v>
      </c>
      <c r="K274" s="22">
        <v>1344</v>
      </c>
      <c r="L274" s="87" t="s">
        <v>58</v>
      </c>
      <c r="M274" s="87" t="s">
        <v>58</v>
      </c>
      <c r="N274" s="48" t="s">
        <v>602</v>
      </c>
      <c r="O274" s="49">
        <v>44503</v>
      </c>
      <c r="P274" s="27" t="s">
        <v>60</v>
      </c>
      <c r="Q274" s="22">
        <v>1344</v>
      </c>
      <c r="R274" s="23">
        <v>21102803831</v>
      </c>
      <c r="S274" s="22" t="s">
        <v>56</v>
      </c>
      <c r="T274" s="22">
        <v>6008136433</v>
      </c>
      <c r="U274" s="22">
        <v>18</v>
      </c>
      <c r="V274" s="28">
        <v>0</v>
      </c>
      <c r="W274" s="22">
        <v>18</v>
      </c>
      <c r="X274" s="29" t="s">
        <v>58</v>
      </c>
      <c r="Y274" s="22" t="s">
        <v>56</v>
      </c>
      <c r="Z274" s="30" t="s">
        <v>603</v>
      </c>
      <c r="AA274" s="31">
        <v>44502</v>
      </c>
      <c r="AB274" s="22">
        <v>0</v>
      </c>
      <c r="AC274" s="32">
        <v>5042251957</v>
      </c>
      <c r="AD274" s="33" t="s">
        <v>604</v>
      </c>
      <c r="AE274" s="34">
        <v>44503</v>
      </c>
      <c r="AF274" s="35" t="str">
        <f>VLOOKUP(G274,[6]TIV1!L:S,8,FALSE)</f>
        <v>8276895377</v>
      </c>
      <c r="AG274" s="35" t="str">
        <f>VLOOKUP(T274,[6]TIV1!L:S,8,FALSE)</f>
        <v>2050350281</v>
      </c>
      <c r="AH274" s="35" t="str">
        <f>VLOOKUP(AC274,[6]TIV1!L:S,8,FALSE)</f>
        <v>8276895377</v>
      </c>
      <c r="AI274" s="36">
        <f>VLOOKUP(A274&amp;P274,[6]HARGA!C:D,2,0)*Q274</f>
        <v>13238400</v>
      </c>
      <c r="AJ274" s="36">
        <f>VLOOKUP(A274&amp;P274,[6]HARGA!C:D,2,0)*W274</f>
        <v>177300</v>
      </c>
      <c r="AK274" s="36">
        <f>VLOOKUP(A274&amp;P274,[6]HARGA!C:D,2,0)*AB274</f>
        <v>0</v>
      </c>
      <c r="AL274" s="37"/>
      <c r="AM274" s="37"/>
      <c r="AN274" s="37"/>
      <c r="AO274" s="37"/>
      <c r="AP274" s="37"/>
      <c r="AQ274" s="37"/>
      <c r="AR274" s="37"/>
      <c r="AS274" s="37"/>
      <c r="AT274" s="37"/>
      <c r="AU274" s="37"/>
      <c r="AV274" s="37"/>
      <c r="AW274" s="37"/>
      <c r="AX274" s="37"/>
      <c r="AY274" s="37"/>
      <c r="AZ274" s="37"/>
      <c r="BA274" s="37"/>
      <c r="BB274" s="37"/>
      <c r="BC274" s="37"/>
      <c r="BD274">
        <v>2</v>
      </c>
    </row>
    <row r="275" spans="1:56" x14ac:dyDescent="0.25">
      <c r="A275" s="22" t="s">
        <v>51</v>
      </c>
      <c r="B275" s="22" t="s">
        <v>52</v>
      </c>
      <c r="C275" s="23">
        <v>21102803803</v>
      </c>
      <c r="D275" s="22" t="s">
        <v>53</v>
      </c>
      <c r="E275" s="22" t="s">
        <v>95</v>
      </c>
      <c r="F275" s="22" t="s">
        <v>96</v>
      </c>
      <c r="G275" s="22">
        <v>5042258485</v>
      </c>
      <c r="H275" s="22" t="s">
        <v>56</v>
      </c>
      <c r="I275" s="22" t="s">
        <v>601</v>
      </c>
      <c r="J275" s="24">
        <v>44502</v>
      </c>
      <c r="K275" s="22">
        <v>1344</v>
      </c>
      <c r="L275" s="87" t="s">
        <v>58</v>
      </c>
      <c r="M275" s="87" t="s">
        <v>58</v>
      </c>
      <c r="N275" s="48" t="s">
        <v>602</v>
      </c>
      <c r="O275" s="49">
        <v>44503</v>
      </c>
      <c r="P275" s="27" t="s">
        <v>64</v>
      </c>
      <c r="Q275" s="22">
        <v>1344</v>
      </c>
      <c r="R275" s="23">
        <v>21102803831</v>
      </c>
      <c r="S275" s="22" t="s">
        <v>56</v>
      </c>
      <c r="T275" s="22">
        <v>6008136433</v>
      </c>
      <c r="U275" s="22">
        <v>1344</v>
      </c>
      <c r="V275" s="28">
        <v>0</v>
      </c>
      <c r="W275" s="22">
        <v>1344</v>
      </c>
      <c r="X275" s="29" t="s">
        <v>58</v>
      </c>
      <c r="Y275" s="22" t="s">
        <v>56</v>
      </c>
      <c r="Z275" s="30" t="s">
        <v>603</v>
      </c>
      <c r="AA275" s="31">
        <v>44502</v>
      </c>
      <c r="AB275" s="22">
        <v>48</v>
      </c>
      <c r="AC275" s="32">
        <v>5042251957</v>
      </c>
      <c r="AD275" s="33" t="s">
        <v>604</v>
      </c>
      <c r="AE275" s="34">
        <v>44503</v>
      </c>
      <c r="AF275" s="35" t="str">
        <f>VLOOKUP(G275,[6]TIV1!L:S,8,FALSE)</f>
        <v>8276895377</v>
      </c>
      <c r="AG275" s="35" t="str">
        <f>VLOOKUP(T275,[6]TIV1!L:S,8,FALSE)</f>
        <v>2050350281</v>
      </c>
      <c r="AH275" s="35" t="str">
        <f>VLOOKUP(AC275,[6]TIV1!L:S,8,FALSE)</f>
        <v>8276895377</v>
      </c>
      <c r="AI275" s="36">
        <f>VLOOKUP(A275&amp;P275,[6]HARGA!C:D,2,0)*Q275</f>
        <v>40320000</v>
      </c>
      <c r="AJ275" s="36">
        <f>VLOOKUP(A275&amp;P275,[6]HARGA!C:D,2,0)*W275</f>
        <v>40320000</v>
      </c>
      <c r="AK275" s="36">
        <f>VLOOKUP(A275&amp;P275,[6]HARGA!C:D,2,0)*AB275</f>
        <v>1440000</v>
      </c>
      <c r="AL275" s="37"/>
      <c r="AM275" s="37"/>
      <c r="AN275" s="37"/>
      <c r="AO275" s="37"/>
      <c r="AP275" s="37"/>
      <c r="AQ275" s="37"/>
      <c r="AR275" s="37"/>
      <c r="AS275" s="37"/>
      <c r="AT275" s="37"/>
      <c r="AU275" s="37"/>
      <c r="AV275" s="37"/>
      <c r="AW275" s="37"/>
      <c r="AX275" s="37"/>
      <c r="AY275" s="37"/>
      <c r="AZ275" s="37"/>
      <c r="BA275" s="37"/>
      <c r="BB275" s="37"/>
      <c r="BC275" s="37"/>
      <c r="BD275">
        <v>2</v>
      </c>
    </row>
    <row r="276" spans="1:56" x14ac:dyDescent="0.25">
      <c r="A276" s="22" t="s">
        <v>51</v>
      </c>
      <c r="B276" s="22" t="s">
        <v>52</v>
      </c>
      <c r="C276" s="23">
        <v>21102803803</v>
      </c>
      <c r="D276" s="22" t="s">
        <v>53</v>
      </c>
      <c r="E276" s="22" t="s">
        <v>95</v>
      </c>
      <c r="F276" s="22" t="s">
        <v>96</v>
      </c>
      <c r="G276" s="22">
        <v>5042258485</v>
      </c>
      <c r="H276" s="22" t="s">
        <v>56</v>
      </c>
      <c r="I276" s="22" t="s">
        <v>601</v>
      </c>
      <c r="J276" s="24">
        <v>44502</v>
      </c>
      <c r="K276" s="22">
        <v>28</v>
      </c>
      <c r="L276" s="87" t="s">
        <v>58</v>
      </c>
      <c r="M276" s="87" t="s">
        <v>58</v>
      </c>
      <c r="N276" s="48" t="s">
        <v>602</v>
      </c>
      <c r="O276" s="49">
        <v>44503</v>
      </c>
      <c r="P276" s="27" t="s">
        <v>65</v>
      </c>
      <c r="Q276" s="22">
        <v>28</v>
      </c>
      <c r="R276" s="23">
        <v>21102803831</v>
      </c>
      <c r="S276" s="22" t="s">
        <v>56</v>
      </c>
      <c r="T276" s="22">
        <v>6008136433</v>
      </c>
      <c r="U276" s="22">
        <v>28</v>
      </c>
      <c r="V276" s="28">
        <v>0</v>
      </c>
      <c r="W276" s="22">
        <v>28</v>
      </c>
      <c r="X276" s="29" t="s">
        <v>58</v>
      </c>
      <c r="Y276" s="22" t="s">
        <v>56</v>
      </c>
      <c r="Z276" s="30" t="s">
        <v>603</v>
      </c>
      <c r="AA276" s="31">
        <v>44502</v>
      </c>
      <c r="AB276" s="22">
        <v>0</v>
      </c>
      <c r="AC276" s="32">
        <v>5042251957</v>
      </c>
      <c r="AD276" s="33" t="s">
        <v>604</v>
      </c>
      <c r="AE276" s="34">
        <v>44503</v>
      </c>
      <c r="AF276" s="35" t="str">
        <f>VLOOKUP(G276,[6]TIV1!L:S,8,FALSE)</f>
        <v>8276895377</v>
      </c>
      <c r="AG276" s="35" t="str">
        <f>VLOOKUP(T276,[6]TIV1!L:S,8,FALSE)</f>
        <v>2050350281</v>
      </c>
      <c r="AH276" s="35" t="str">
        <f>VLOOKUP(AC276,[6]TIV1!L:S,8,FALSE)</f>
        <v>8276895377</v>
      </c>
      <c r="AI276" s="36">
        <f>VLOOKUP(A276&amp;P276,[6]HARGA!C:D,2,0)*Q276</f>
        <v>0</v>
      </c>
      <c r="AJ276" s="36">
        <f>VLOOKUP(A276&amp;P276,[6]HARGA!C:D,2,0)*W276</f>
        <v>0</v>
      </c>
      <c r="AK276" s="36">
        <f>VLOOKUP(A276&amp;P276,[6]HARGA!C:D,2,0)*AB276</f>
        <v>0</v>
      </c>
      <c r="AL276" s="37"/>
      <c r="AM276" s="37"/>
      <c r="AN276" s="37"/>
      <c r="AO276" s="37"/>
      <c r="AP276" s="37"/>
      <c r="AQ276" s="37"/>
      <c r="AR276" s="37"/>
      <c r="AS276" s="37"/>
      <c r="AT276" s="37"/>
      <c r="AU276" s="37"/>
      <c r="AV276" s="37"/>
      <c r="AW276" s="37"/>
      <c r="AX276" s="37"/>
      <c r="AY276" s="37"/>
      <c r="AZ276" s="37"/>
      <c r="BA276" s="37"/>
      <c r="BB276" s="37"/>
      <c r="BC276" s="37"/>
      <c r="BD276">
        <v>2</v>
      </c>
    </row>
    <row r="277" spans="1:56" x14ac:dyDescent="0.25">
      <c r="A277" s="22" t="s">
        <v>51</v>
      </c>
      <c r="B277" s="22" t="s">
        <v>52</v>
      </c>
      <c r="C277" s="23">
        <v>21102803811</v>
      </c>
      <c r="D277" s="22" t="s">
        <v>53</v>
      </c>
      <c r="E277" s="22" t="s">
        <v>605</v>
      </c>
      <c r="F277" s="22" t="s">
        <v>606</v>
      </c>
      <c r="G277" s="22">
        <v>5042255829</v>
      </c>
      <c r="H277" s="22" t="s">
        <v>56</v>
      </c>
      <c r="I277" s="22" t="s">
        <v>607</v>
      </c>
      <c r="J277" s="24">
        <v>44502</v>
      </c>
      <c r="K277" s="22">
        <v>1104</v>
      </c>
      <c r="L277" s="87" t="s">
        <v>58</v>
      </c>
      <c r="M277" s="87" t="s">
        <v>58</v>
      </c>
      <c r="N277" s="48" t="s">
        <v>608</v>
      </c>
      <c r="O277" s="49">
        <v>44503</v>
      </c>
      <c r="P277" s="27" t="s">
        <v>60</v>
      </c>
      <c r="Q277" s="22">
        <v>1104</v>
      </c>
      <c r="R277" s="23">
        <v>21102101726</v>
      </c>
      <c r="S277" s="22" t="s">
        <v>56</v>
      </c>
      <c r="T277" s="22">
        <v>6008137438</v>
      </c>
      <c r="U277" s="22">
        <v>7</v>
      </c>
      <c r="V277" s="28">
        <v>0</v>
      </c>
      <c r="W277" s="22">
        <v>7</v>
      </c>
      <c r="X277" s="29" t="s">
        <v>58</v>
      </c>
      <c r="Y277" s="22" t="s">
        <v>56</v>
      </c>
      <c r="Z277" s="30" t="s">
        <v>609</v>
      </c>
      <c r="AA277" s="31">
        <v>44501</v>
      </c>
      <c r="AB277" s="22">
        <v>0</v>
      </c>
      <c r="AC277" s="32">
        <v>5042258400</v>
      </c>
      <c r="AD277" s="33" t="s">
        <v>610</v>
      </c>
      <c r="AE277" s="34">
        <v>44503</v>
      </c>
      <c r="AF277" s="35" t="str">
        <f>VLOOKUP(G277,[6]TIV1!L:S,8,FALSE)</f>
        <v>8276895377</v>
      </c>
      <c r="AG277" s="35" t="str">
        <f>VLOOKUP(T277,[6]TIV1!L:S,8,FALSE)</f>
        <v>2050350281</v>
      </c>
      <c r="AH277" s="35" t="str">
        <f>VLOOKUP(AC277,[6]TIV1!L:S,8,FALSE)</f>
        <v>8276895377</v>
      </c>
      <c r="AI277" s="36">
        <f>VLOOKUP(A277&amp;P277,[6]HARGA!C:D,2,0)*Q277</f>
        <v>10874400</v>
      </c>
      <c r="AJ277" s="36">
        <f>VLOOKUP(A277&amp;P277,[6]HARGA!C:D,2,0)*W277</f>
        <v>68950</v>
      </c>
      <c r="AK277" s="36">
        <f>VLOOKUP(A277&amp;P277,[6]HARGA!C:D,2,0)*AB277</f>
        <v>0</v>
      </c>
      <c r="AL277" s="37"/>
      <c r="AM277" s="37"/>
      <c r="AN277" s="37"/>
      <c r="AO277" s="37"/>
      <c r="AP277" s="37"/>
      <c r="AQ277" s="37"/>
      <c r="AR277" s="37"/>
      <c r="AS277" s="37"/>
      <c r="AT277" s="37"/>
      <c r="AU277" s="37"/>
      <c r="AV277" s="37"/>
      <c r="AW277" s="37"/>
      <c r="AX277" s="37"/>
      <c r="AY277" s="37"/>
      <c r="AZ277" s="37"/>
      <c r="BA277" s="37"/>
      <c r="BB277" s="37"/>
      <c r="BC277" s="37"/>
      <c r="BD277">
        <v>2</v>
      </c>
    </row>
    <row r="278" spans="1:56" x14ac:dyDescent="0.25">
      <c r="A278" s="22" t="s">
        <v>51</v>
      </c>
      <c r="B278" s="22" t="s">
        <v>52</v>
      </c>
      <c r="C278" s="23">
        <v>21102803811</v>
      </c>
      <c r="D278" s="22" t="s">
        <v>53</v>
      </c>
      <c r="E278" s="22" t="s">
        <v>605</v>
      </c>
      <c r="F278" s="22" t="s">
        <v>606</v>
      </c>
      <c r="G278" s="22">
        <v>5042255829</v>
      </c>
      <c r="H278" s="22" t="s">
        <v>56</v>
      </c>
      <c r="I278" s="22" t="s">
        <v>607</v>
      </c>
      <c r="J278" s="24">
        <v>44502</v>
      </c>
      <c r="K278" s="22">
        <v>1104</v>
      </c>
      <c r="L278" s="87" t="s">
        <v>58</v>
      </c>
      <c r="M278" s="87" t="s">
        <v>58</v>
      </c>
      <c r="N278" s="48" t="s">
        <v>608</v>
      </c>
      <c r="O278" s="49">
        <v>44503</v>
      </c>
      <c r="P278" s="27" t="s">
        <v>64</v>
      </c>
      <c r="Q278" s="22">
        <v>1104</v>
      </c>
      <c r="R278" s="23">
        <v>21102101726</v>
      </c>
      <c r="S278" s="22" t="s">
        <v>56</v>
      </c>
      <c r="T278" s="22">
        <v>6008137438</v>
      </c>
      <c r="U278" s="22">
        <v>1152</v>
      </c>
      <c r="V278" s="28">
        <v>0</v>
      </c>
      <c r="W278" s="22">
        <v>1152</v>
      </c>
      <c r="X278" s="29" t="s">
        <v>58</v>
      </c>
      <c r="Y278" s="22" t="s">
        <v>56</v>
      </c>
      <c r="Z278" s="30" t="s">
        <v>609</v>
      </c>
      <c r="AA278" s="31">
        <v>44501</v>
      </c>
      <c r="AB278" s="22">
        <v>48</v>
      </c>
      <c r="AC278" s="32">
        <v>5042258400</v>
      </c>
      <c r="AD278" s="33" t="s">
        <v>610</v>
      </c>
      <c r="AE278" s="34">
        <v>44503</v>
      </c>
      <c r="AF278" s="35" t="str">
        <f>VLOOKUP(G278,[6]TIV1!L:S,8,FALSE)</f>
        <v>8276895377</v>
      </c>
      <c r="AG278" s="35" t="str">
        <f>VLOOKUP(T278,[6]TIV1!L:S,8,FALSE)</f>
        <v>2050350281</v>
      </c>
      <c r="AH278" s="35" t="str">
        <f>VLOOKUP(AC278,[6]TIV1!L:S,8,FALSE)</f>
        <v>8276895377</v>
      </c>
      <c r="AI278" s="36">
        <f>VLOOKUP(A278&amp;P278,[6]HARGA!C:D,2,0)*Q278</f>
        <v>33120000</v>
      </c>
      <c r="AJ278" s="36">
        <f>VLOOKUP(A278&amp;P278,[6]HARGA!C:D,2,0)*W278</f>
        <v>34560000</v>
      </c>
      <c r="AK278" s="36">
        <f>VLOOKUP(A278&amp;P278,[6]HARGA!C:D,2,0)*AB278</f>
        <v>1440000</v>
      </c>
      <c r="AL278" s="37"/>
      <c r="AM278" s="37"/>
      <c r="AN278" s="37"/>
      <c r="AO278" s="37"/>
      <c r="AP278" s="37"/>
      <c r="AQ278" s="37"/>
      <c r="AR278" s="37"/>
      <c r="AS278" s="37"/>
      <c r="AT278" s="37"/>
      <c r="AU278" s="37"/>
      <c r="AV278" s="37"/>
      <c r="AW278" s="37"/>
      <c r="AX278" s="37"/>
      <c r="AY278" s="37"/>
      <c r="AZ278" s="37"/>
      <c r="BA278" s="37"/>
      <c r="BB278" s="37"/>
      <c r="BC278" s="37"/>
      <c r="BD278">
        <v>2</v>
      </c>
    </row>
    <row r="279" spans="1:56" x14ac:dyDescent="0.25">
      <c r="A279" s="22" t="s">
        <v>51</v>
      </c>
      <c r="B279" s="22" t="s">
        <v>52</v>
      </c>
      <c r="C279" s="23">
        <v>21102803811</v>
      </c>
      <c r="D279" s="22" t="s">
        <v>53</v>
      </c>
      <c r="E279" s="22" t="s">
        <v>605</v>
      </c>
      <c r="F279" s="22" t="s">
        <v>606</v>
      </c>
      <c r="G279" s="22">
        <v>5042255829</v>
      </c>
      <c r="H279" s="22" t="s">
        <v>56</v>
      </c>
      <c r="I279" s="22" t="s">
        <v>607</v>
      </c>
      <c r="J279" s="24">
        <v>44502</v>
      </c>
      <c r="K279" s="22">
        <v>24</v>
      </c>
      <c r="L279" s="87" t="s">
        <v>58</v>
      </c>
      <c r="M279" s="87" t="s">
        <v>58</v>
      </c>
      <c r="N279" s="48" t="s">
        <v>608</v>
      </c>
      <c r="O279" s="49">
        <v>44503</v>
      </c>
      <c r="P279" s="27" t="s">
        <v>65</v>
      </c>
      <c r="Q279" s="22">
        <v>24</v>
      </c>
      <c r="R279" s="23">
        <v>21102101726</v>
      </c>
      <c r="S279" s="22" t="s">
        <v>56</v>
      </c>
      <c r="T279" s="22">
        <v>6008137438</v>
      </c>
      <c r="U279" s="22">
        <v>24</v>
      </c>
      <c r="V279" s="28">
        <v>0</v>
      </c>
      <c r="W279" s="22">
        <v>24</v>
      </c>
      <c r="X279" s="29" t="s">
        <v>58</v>
      </c>
      <c r="Y279" s="22" t="s">
        <v>56</v>
      </c>
      <c r="Z279" s="30" t="s">
        <v>609</v>
      </c>
      <c r="AA279" s="31">
        <v>44501</v>
      </c>
      <c r="AB279" s="22">
        <v>0</v>
      </c>
      <c r="AC279" s="32">
        <v>5042258400</v>
      </c>
      <c r="AD279" s="33" t="s">
        <v>610</v>
      </c>
      <c r="AE279" s="34">
        <v>44503</v>
      </c>
      <c r="AF279" s="35" t="str">
        <f>VLOOKUP(G279,[6]TIV1!L:S,8,FALSE)</f>
        <v>8276895377</v>
      </c>
      <c r="AG279" s="35" t="str">
        <f>VLOOKUP(T279,[6]TIV1!L:S,8,FALSE)</f>
        <v>2050350281</v>
      </c>
      <c r="AH279" s="35" t="str">
        <f>VLOOKUP(AC279,[6]TIV1!L:S,8,FALSE)</f>
        <v>8276895377</v>
      </c>
      <c r="AI279" s="36">
        <f>VLOOKUP(A279&amp;P279,[6]HARGA!C:D,2,0)*Q279</f>
        <v>0</v>
      </c>
      <c r="AJ279" s="36">
        <f>VLOOKUP(A279&amp;P279,[6]HARGA!C:D,2,0)*W279</f>
        <v>0</v>
      </c>
      <c r="AK279" s="36">
        <f>VLOOKUP(A279&amp;P279,[6]HARGA!C:D,2,0)*AB279</f>
        <v>0</v>
      </c>
      <c r="AL279" s="37"/>
      <c r="AM279" s="37"/>
      <c r="AN279" s="37"/>
      <c r="AO279" s="37"/>
      <c r="AP279" s="37"/>
      <c r="AQ279" s="37"/>
      <c r="AR279" s="37"/>
      <c r="AS279" s="37"/>
      <c r="AT279" s="37"/>
      <c r="AU279" s="37"/>
      <c r="AV279" s="37"/>
      <c r="AW279" s="37"/>
      <c r="AX279" s="37"/>
      <c r="AY279" s="37"/>
      <c r="AZ279" s="37"/>
      <c r="BA279" s="37"/>
      <c r="BB279" s="37"/>
      <c r="BC279" s="37"/>
      <c r="BD279">
        <v>2</v>
      </c>
    </row>
    <row r="280" spans="1:56" hidden="1" x14ac:dyDescent="0.25">
      <c r="A280" s="22" t="s">
        <v>66</v>
      </c>
      <c r="B280" s="22" t="s">
        <v>52</v>
      </c>
      <c r="C280" s="23">
        <v>21102903762</v>
      </c>
      <c r="D280" s="22" t="s">
        <v>53</v>
      </c>
      <c r="E280" s="22" t="s">
        <v>88</v>
      </c>
      <c r="F280" s="22" t="s">
        <v>89</v>
      </c>
      <c r="G280" s="22">
        <v>5042255244</v>
      </c>
      <c r="H280" s="22" t="s">
        <v>56</v>
      </c>
      <c r="I280" s="22" t="s">
        <v>611</v>
      </c>
      <c r="J280" s="24">
        <v>44502</v>
      </c>
      <c r="K280" s="22">
        <v>1344</v>
      </c>
      <c r="L280" s="87" t="s">
        <v>72</v>
      </c>
      <c r="M280" s="87" t="s">
        <v>72</v>
      </c>
      <c r="N280" s="48" t="s">
        <v>612</v>
      </c>
      <c r="O280" s="49">
        <v>44503</v>
      </c>
      <c r="P280" s="27" t="s">
        <v>60</v>
      </c>
      <c r="Q280" s="22">
        <v>1344</v>
      </c>
      <c r="R280" s="23">
        <v>21102903778</v>
      </c>
      <c r="S280" s="22" t="s">
        <v>56</v>
      </c>
      <c r="T280" s="22">
        <v>6008110553</v>
      </c>
      <c r="U280" s="22">
        <v>24</v>
      </c>
      <c r="V280" s="28">
        <v>0</v>
      </c>
      <c r="W280" s="22">
        <v>24</v>
      </c>
      <c r="X280" s="29" t="s">
        <v>72</v>
      </c>
      <c r="Y280" s="22" t="s">
        <v>56</v>
      </c>
      <c r="Z280" s="30" t="s">
        <v>613</v>
      </c>
      <c r="AA280" s="31">
        <v>44502</v>
      </c>
      <c r="AB280" s="22">
        <v>0</v>
      </c>
      <c r="AC280" s="32">
        <v>5042253886</v>
      </c>
      <c r="AD280" s="43" t="s">
        <v>614</v>
      </c>
      <c r="AE280" s="44">
        <v>44523</v>
      </c>
      <c r="AF280" s="35" t="str">
        <f>VLOOKUP(G280,[6]TIV1!L:S,8,FALSE)</f>
        <v>8276895965</v>
      </c>
      <c r="AG280" s="35" t="str">
        <f>VLOOKUP(T280,[6]TIV1!L:S,8,FALSE)</f>
        <v>2050350312</v>
      </c>
      <c r="AH280" s="35" t="str">
        <f>VLOOKUP(AC280,[6]TIV1!L:S,8,FALSE)</f>
        <v>8276895965</v>
      </c>
      <c r="AI280" s="36">
        <f>VLOOKUP(A280&amp;P280,[6]HARGA!C:D,2,0)*Q280</f>
        <v>13238400</v>
      </c>
      <c r="AJ280" s="36">
        <f>VLOOKUP(A280&amp;P280,[6]HARGA!C:D,2,0)*W280</f>
        <v>236400</v>
      </c>
      <c r="AK280" s="36">
        <f>VLOOKUP(A280&amp;P280,[6]HARGA!C:D,2,0)*AB280</f>
        <v>0</v>
      </c>
      <c r="AL280" s="37"/>
      <c r="AM280" s="37"/>
      <c r="AN280" s="37"/>
      <c r="AO280" s="37"/>
      <c r="AP280" s="37"/>
      <c r="AQ280" s="37"/>
      <c r="AR280" s="37"/>
      <c r="AS280" s="37"/>
      <c r="AT280" s="37"/>
      <c r="AU280" s="37"/>
      <c r="AV280" s="37"/>
      <c r="AW280" s="37"/>
      <c r="AX280" s="37"/>
      <c r="AY280" s="37"/>
      <c r="AZ280" s="37"/>
      <c r="BA280" s="37"/>
      <c r="BB280" s="37"/>
      <c r="BC280" s="37"/>
      <c r="BD280">
        <v>2</v>
      </c>
    </row>
    <row r="281" spans="1:56" hidden="1" x14ac:dyDescent="0.25">
      <c r="A281" s="22" t="s">
        <v>66</v>
      </c>
      <c r="B281" s="22" t="s">
        <v>52</v>
      </c>
      <c r="C281" s="23">
        <v>21102903762</v>
      </c>
      <c r="D281" s="22" t="s">
        <v>53</v>
      </c>
      <c r="E281" s="22" t="s">
        <v>88</v>
      </c>
      <c r="F281" s="22" t="s">
        <v>89</v>
      </c>
      <c r="G281" s="22">
        <v>5042255244</v>
      </c>
      <c r="H281" s="22" t="s">
        <v>56</v>
      </c>
      <c r="I281" s="22" t="s">
        <v>611</v>
      </c>
      <c r="J281" s="24">
        <v>44502</v>
      </c>
      <c r="K281" s="22">
        <v>1344</v>
      </c>
      <c r="L281" s="87" t="s">
        <v>72</v>
      </c>
      <c r="M281" s="87" t="s">
        <v>72</v>
      </c>
      <c r="N281" s="48" t="s">
        <v>612</v>
      </c>
      <c r="O281" s="49">
        <v>44503</v>
      </c>
      <c r="P281" s="27" t="s">
        <v>64</v>
      </c>
      <c r="Q281" s="22">
        <v>1344</v>
      </c>
      <c r="R281" s="23">
        <v>21102903778</v>
      </c>
      <c r="S281" s="22" t="s">
        <v>56</v>
      </c>
      <c r="T281" s="22">
        <v>6008110553</v>
      </c>
      <c r="U281" s="22">
        <v>1344</v>
      </c>
      <c r="V281" s="28">
        <v>0</v>
      </c>
      <c r="W281" s="22">
        <v>1344</v>
      </c>
      <c r="X281" s="29" t="s">
        <v>72</v>
      </c>
      <c r="Y281" s="22" t="s">
        <v>56</v>
      </c>
      <c r="Z281" s="30" t="s">
        <v>613</v>
      </c>
      <c r="AA281" s="31">
        <v>44502</v>
      </c>
      <c r="AB281" s="22">
        <v>35</v>
      </c>
      <c r="AC281" s="32">
        <v>5042253886</v>
      </c>
      <c r="AD281" s="43" t="s">
        <v>614</v>
      </c>
      <c r="AE281" s="44">
        <v>44523</v>
      </c>
      <c r="AF281" s="35" t="str">
        <f>VLOOKUP(G281,[6]TIV1!L:S,8,FALSE)</f>
        <v>8276895965</v>
      </c>
      <c r="AG281" s="35" t="str">
        <f>VLOOKUP(T281,[6]TIV1!L:S,8,FALSE)</f>
        <v>2050350312</v>
      </c>
      <c r="AH281" s="35" t="str">
        <f>VLOOKUP(AC281,[6]TIV1!L:S,8,FALSE)</f>
        <v>8276895965</v>
      </c>
      <c r="AI281" s="36">
        <f>VLOOKUP(A281&amp;P281,[6]HARGA!C:D,2,0)*Q281</f>
        <v>40320000</v>
      </c>
      <c r="AJ281" s="36">
        <f>VLOOKUP(A281&amp;P281,[6]HARGA!C:D,2,0)*W281</f>
        <v>40320000</v>
      </c>
      <c r="AK281" s="36">
        <f>VLOOKUP(A281&amp;P281,[6]HARGA!C:D,2,0)*AB281</f>
        <v>1050000</v>
      </c>
      <c r="AL281" s="37"/>
      <c r="AM281" s="37"/>
      <c r="AN281" s="37"/>
      <c r="AO281" s="37"/>
      <c r="AP281" s="37"/>
      <c r="AQ281" s="37"/>
      <c r="AR281" s="37"/>
      <c r="AS281" s="37"/>
      <c r="AT281" s="37"/>
      <c r="AU281" s="37"/>
      <c r="AV281" s="37"/>
      <c r="AW281" s="37"/>
      <c r="AX281" s="37"/>
      <c r="AY281" s="37"/>
      <c r="AZ281" s="37"/>
      <c r="BA281" s="37"/>
      <c r="BB281" s="37"/>
      <c r="BC281" s="37"/>
      <c r="BD281">
        <v>2</v>
      </c>
    </row>
    <row r="282" spans="1:56" hidden="1" x14ac:dyDescent="0.25">
      <c r="A282" s="22" t="s">
        <v>66</v>
      </c>
      <c r="B282" s="22" t="s">
        <v>52</v>
      </c>
      <c r="C282" s="23">
        <v>21102903762</v>
      </c>
      <c r="D282" s="22" t="s">
        <v>53</v>
      </c>
      <c r="E282" s="22" t="s">
        <v>88</v>
      </c>
      <c r="F282" s="22" t="s">
        <v>89</v>
      </c>
      <c r="G282" s="22">
        <v>5042255244</v>
      </c>
      <c r="H282" s="22" t="s">
        <v>56</v>
      </c>
      <c r="I282" s="22" t="s">
        <v>611</v>
      </c>
      <c r="J282" s="24">
        <v>44502</v>
      </c>
      <c r="K282" s="22">
        <v>28</v>
      </c>
      <c r="L282" s="87" t="s">
        <v>72</v>
      </c>
      <c r="M282" s="87" t="s">
        <v>72</v>
      </c>
      <c r="N282" s="48" t="s">
        <v>612</v>
      </c>
      <c r="O282" s="49">
        <v>44503</v>
      </c>
      <c r="P282" s="27" t="s">
        <v>65</v>
      </c>
      <c r="Q282" s="22">
        <v>28</v>
      </c>
      <c r="R282" s="23">
        <v>21102903778</v>
      </c>
      <c r="S282" s="22" t="s">
        <v>56</v>
      </c>
      <c r="T282" s="22">
        <v>6008110553</v>
      </c>
      <c r="U282" s="22">
        <v>28</v>
      </c>
      <c r="V282" s="28">
        <v>0</v>
      </c>
      <c r="W282" s="22">
        <v>28</v>
      </c>
      <c r="X282" s="29" t="s">
        <v>72</v>
      </c>
      <c r="Y282" s="22" t="s">
        <v>56</v>
      </c>
      <c r="Z282" s="30" t="s">
        <v>613</v>
      </c>
      <c r="AA282" s="31">
        <v>44502</v>
      </c>
      <c r="AB282" s="22">
        <v>0</v>
      </c>
      <c r="AC282" s="32">
        <v>5042253886</v>
      </c>
      <c r="AD282" s="43" t="s">
        <v>614</v>
      </c>
      <c r="AE282" s="44">
        <v>44523</v>
      </c>
      <c r="AF282" s="35" t="str">
        <f>VLOOKUP(G282,[6]TIV1!L:S,8,FALSE)</f>
        <v>8276895965</v>
      </c>
      <c r="AG282" s="35" t="str">
        <f>VLOOKUP(T282,[6]TIV1!L:S,8,FALSE)</f>
        <v>2050350312</v>
      </c>
      <c r="AH282" s="35" t="str">
        <f>VLOOKUP(AC282,[6]TIV1!L:S,8,FALSE)</f>
        <v>8276895965</v>
      </c>
      <c r="AI282" s="36">
        <f>VLOOKUP(A282&amp;P282,[6]HARGA!C:D,2,0)*Q282</f>
        <v>0</v>
      </c>
      <c r="AJ282" s="36">
        <f>VLOOKUP(A282&amp;P282,[6]HARGA!C:D,2,0)*W282</f>
        <v>0</v>
      </c>
      <c r="AK282" s="36">
        <f>VLOOKUP(A282&amp;P282,[6]HARGA!C:D,2,0)*AB282</f>
        <v>0</v>
      </c>
      <c r="AL282" s="37"/>
      <c r="AM282" s="37"/>
      <c r="AN282" s="37"/>
      <c r="AO282" s="37"/>
      <c r="AP282" s="37"/>
      <c r="AQ282" s="37"/>
      <c r="AR282" s="37"/>
      <c r="AS282" s="37"/>
      <c r="AT282" s="37"/>
      <c r="AU282" s="37"/>
      <c r="AV282" s="37"/>
      <c r="AW282" s="37"/>
      <c r="AX282" s="37"/>
      <c r="AY282" s="37"/>
      <c r="AZ282" s="37"/>
      <c r="BA282" s="37"/>
      <c r="BB282" s="37"/>
      <c r="BC282" s="37"/>
      <c r="BD282">
        <v>2</v>
      </c>
    </row>
    <row r="283" spans="1:56" x14ac:dyDescent="0.25">
      <c r="A283" s="22" t="s">
        <v>51</v>
      </c>
      <c r="B283" s="22" t="s">
        <v>52</v>
      </c>
      <c r="C283" s="23">
        <v>21102803814</v>
      </c>
      <c r="D283" s="22" t="s">
        <v>53</v>
      </c>
      <c r="E283" s="22" t="s">
        <v>75</v>
      </c>
      <c r="F283" s="22" t="s">
        <v>76</v>
      </c>
      <c r="G283" s="22">
        <v>5042255368</v>
      </c>
      <c r="H283" s="22" t="s">
        <v>56</v>
      </c>
      <c r="I283" s="22" t="s">
        <v>615</v>
      </c>
      <c r="J283" s="24">
        <v>44502</v>
      </c>
      <c r="K283" s="22">
        <v>1248</v>
      </c>
      <c r="L283" s="87" t="s">
        <v>58</v>
      </c>
      <c r="M283" s="87" t="s">
        <v>58</v>
      </c>
      <c r="N283" s="48" t="s">
        <v>616</v>
      </c>
      <c r="O283" s="49">
        <v>44503</v>
      </c>
      <c r="P283" s="27" t="s">
        <v>60</v>
      </c>
      <c r="Q283" s="22">
        <v>1248</v>
      </c>
      <c r="R283" s="23">
        <v>21102803840</v>
      </c>
      <c r="S283" s="22" t="s">
        <v>56</v>
      </c>
      <c r="T283" s="22">
        <v>6008136853</v>
      </c>
      <c r="U283" s="22">
        <v>18</v>
      </c>
      <c r="V283" s="28">
        <v>0</v>
      </c>
      <c r="W283" s="22">
        <v>18</v>
      </c>
      <c r="X283" s="29" t="s">
        <v>58</v>
      </c>
      <c r="Y283" s="22" t="s">
        <v>56</v>
      </c>
      <c r="Z283" s="30" t="s">
        <v>617</v>
      </c>
      <c r="AA283" s="31">
        <v>44502</v>
      </c>
      <c r="AB283" s="22">
        <v>0</v>
      </c>
      <c r="AC283" s="32">
        <v>5042248104</v>
      </c>
      <c r="AD283" s="33" t="s">
        <v>618</v>
      </c>
      <c r="AE283" s="34">
        <v>44503</v>
      </c>
      <c r="AF283" s="35" t="str">
        <f>VLOOKUP(G283,[6]TIV1!L:S,8,FALSE)</f>
        <v>8276895377</v>
      </c>
      <c r="AG283" s="35" t="str">
        <f>VLOOKUP(T283,[6]TIV1!L:S,8,FALSE)</f>
        <v>2050350281</v>
      </c>
      <c r="AH283" s="35" t="str">
        <f>VLOOKUP(AC283,[6]TIV1!L:S,8,FALSE)</f>
        <v>8276895377</v>
      </c>
      <c r="AI283" s="36">
        <f>VLOOKUP(A283&amp;P283,[6]HARGA!C:D,2,0)*Q283</f>
        <v>12292800</v>
      </c>
      <c r="AJ283" s="36">
        <f>VLOOKUP(A283&amp;P283,[6]HARGA!C:D,2,0)*W283</f>
        <v>177300</v>
      </c>
      <c r="AK283" s="36">
        <f>VLOOKUP(A283&amp;P283,[6]HARGA!C:D,2,0)*AB283</f>
        <v>0</v>
      </c>
      <c r="AL283" s="37"/>
      <c r="AM283" s="37"/>
      <c r="AN283" s="37"/>
      <c r="AO283" s="37"/>
      <c r="AP283" s="37"/>
      <c r="AQ283" s="37"/>
      <c r="AR283" s="37"/>
      <c r="AS283" s="37"/>
      <c r="AT283" s="37"/>
      <c r="AU283" s="37"/>
      <c r="AV283" s="37"/>
      <c r="AW283" s="37"/>
      <c r="AX283" s="37"/>
      <c r="AY283" s="37"/>
      <c r="AZ283" s="37"/>
      <c r="BA283" s="37"/>
      <c r="BB283" s="37"/>
      <c r="BC283" s="37"/>
      <c r="BD283">
        <v>2</v>
      </c>
    </row>
    <row r="284" spans="1:56" x14ac:dyDescent="0.25">
      <c r="A284" s="22" t="s">
        <v>51</v>
      </c>
      <c r="B284" s="22" t="s">
        <v>52</v>
      </c>
      <c r="C284" s="23">
        <v>21102803814</v>
      </c>
      <c r="D284" s="22" t="s">
        <v>53</v>
      </c>
      <c r="E284" s="22" t="s">
        <v>75</v>
      </c>
      <c r="F284" s="22" t="s">
        <v>76</v>
      </c>
      <c r="G284" s="22">
        <v>5042255368</v>
      </c>
      <c r="H284" s="22" t="s">
        <v>56</v>
      </c>
      <c r="I284" s="22" t="s">
        <v>615</v>
      </c>
      <c r="J284" s="24">
        <v>44502</v>
      </c>
      <c r="K284" s="22">
        <v>1248</v>
      </c>
      <c r="L284" s="87" t="s">
        <v>58</v>
      </c>
      <c r="M284" s="87" t="s">
        <v>58</v>
      </c>
      <c r="N284" s="48" t="s">
        <v>616</v>
      </c>
      <c r="O284" s="49">
        <v>44503</v>
      </c>
      <c r="P284" s="27" t="s">
        <v>64</v>
      </c>
      <c r="Q284" s="22">
        <v>1248</v>
      </c>
      <c r="R284" s="23">
        <v>21102803840</v>
      </c>
      <c r="S284" s="22" t="s">
        <v>56</v>
      </c>
      <c r="T284" s="22">
        <v>6008136853</v>
      </c>
      <c r="U284" s="22">
        <v>1344</v>
      </c>
      <c r="V284" s="28">
        <v>0</v>
      </c>
      <c r="W284" s="22">
        <v>1344</v>
      </c>
      <c r="X284" s="29" t="s">
        <v>58</v>
      </c>
      <c r="Y284" s="22" t="s">
        <v>56</v>
      </c>
      <c r="Z284" s="30" t="s">
        <v>617</v>
      </c>
      <c r="AA284" s="31">
        <v>44502</v>
      </c>
      <c r="AB284" s="22">
        <v>96</v>
      </c>
      <c r="AC284" s="32">
        <v>5042248104</v>
      </c>
      <c r="AD284" s="33" t="s">
        <v>618</v>
      </c>
      <c r="AE284" s="34">
        <v>44503</v>
      </c>
      <c r="AF284" s="35" t="str">
        <f>VLOOKUP(G284,[6]TIV1!L:S,8,FALSE)</f>
        <v>8276895377</v>
      </c>
      <c r="AG284" s="35" t="str">
        <f>VLOOKUP(T284,[6]TIV1!L:S,8,FALSE)</f>
        <v>2050350281</v>
      </c>
      <c r="AH284" s="35" t="str">
        <f>VLOOKUP(AC284,[6]TIV1!L:S,8,FALSE)</f>
        <v>8276895377</v>
      </c>
      <c r="AI284" s="36">
        <f>VLOOKUP(A284&amp;P284,[6]HARGA!C:D,2,0)*Q284</f>
        <v>37440000</v>
      </c>
      <c r="AJ284" s="36">
        <f>VLOOKUP(A284&amp;P284,[6]HARGA!C:D,2,0)*W284</f>
        <v>40320000</v>
      </c>
      <c r="AK284" s="36">
        <f>VLOOKUP(A284&amp;P284,[6]HARGA!C:D,2,0)*AB284</f>
        <v>2880000</v>
      </c>
      <c r="AL284" s="37"/>
      <c r="AM284" s="37"/>
      <c r="AN284" s="37"/>
      <c r="AO284" s="37"/>
      <c r="AP284" s="37"/>
      <c r="AQ284" s="37"/>
      <c r="AR284" s="37"/>
      <c r="AS284" s="37"/>
      <c r="AT284" s="37"/>
      <c r="AU284" s="37"/>
      <c r="AV284" s="37"/>
      <c r="AW284" s="37"/>
      <c r="AX284" s="37"/>
      <c r="AY284" s="37"/>
      <c r="AZ284" s="37"/>
      <c r="BA284" s="37"/>
      <c r="BB284" s="37"/>
      <c r="BC284" s="37"/>
      <c r="BD284">
        <v>2</v>
      </c>
    </row>
    <row r="285" spans="1:56" x14ac:dyDescent="0.25">
      <c r="A285" s="22" t="s">
        <v>51</v>
      </c>
      <c r="B285" s="22" t="s">
        <v>52</v>
      </c>
      <c r="C285" s="23">
        <v>21102803814</v>
      </c>
      <c r="D285" s="22" t="s">
        <v>53</v>
      </c>
      <c r="E285" s="22" t="s">
        <v>75</v>
      </c>
      <c r="F285" s="22" t="s">
        <v>76</v>
      </c>
      <c r="G285" s="22">
        <v>5042255368</v>
      </c>
      <c r="H285" s="22" t="s">
        <v>56</v>
      </c>
      <c r="I285" s="22" t="s">
        <v>615</v>
      </c>
      <c r="J285" s="24">
        <v>44502</v>
      </c>
      <c r="K285" s="22">
        <v>28</v>
      </c>
      <c r="L285" s="87" t="s">
        <v>58</v>
      </c>
      <c r="M285" s="87" t="s">
        <v>58</v>
      </c>
      <c r="N285" s="48" t="s">
        <v>616</v>
      </c>
      <c r="O285" s="49">
        <v>44503</v>
      </c>
      <c r="P285" s="27" t="s">
        <v>65</v>
      </c>
      <c r="Q285" s="22">
        <v>28</v>
      </c>
      <c r="R285" s="23">
        <v>21102803840</v>
      </c>
      <c r="S285" s="22" t="s">
        <v>56</v>
      </c>
      <c r="T285" s="22">
        <v>6008136853</v>
      </c>
      <c r="U285" s="22">
        <v>28</v>
      </c>
      <c r="V285" s="28">
        <v>0</v>
      </c>
      <c r="W285" s="22">
        <v>28</v>
      </c>
      <c r="X285" s="29" t="s">
        <v>58</v>
      </c>
      <c r="Y285" s="22" t="s">
        <v>56</v>
      </c>
      <c r="Z285" s="30" t="s">
        <v>617</v>
      </c>
      <c r="AA285" s="31">
        <v>44502</v>
      </c>
      <c r="AB285" s="22">
        <v>0</v>
      </c>
      <c r="AC285" s="32">
        <v>5042248104</v>
      </c>
      <c r="AD285" s="33" t="s">
        <v>618</v>
      </c>
      <c r="AE285" s="34">
        <v>44503</v>
      </c>
      <c r="AF285" s="35" t="str">
        <f>VLOOKUP(G285,[6]TIV1!L:S,8,FALSE)</f>
        <v>8276895377</v>
      </c>
      <c r="AG285" s="35" t="str">
        <f>VLOOKUP(T285,[6]TIV1!L:S,8,FALSE)</f>
        <v>2050350281</v>
      </c>
      <c r="AH285" s="35" t="str">
        <f>VLOOKUP(AC285,[6]TIV1!L:S,8,FALSE)</f>
        <v>8276895377</v>
      </c>
      <c r="AI285" s="36">
        <f>VLOOKUP(A285&amp;P285,[6]HARGA!C:D,2,0)*Q285</f>
        <v>0</v>
      </c>
      <c r="AJ285" s="36">
        <f>VLOOKUP(A285&amp;P285,[6]HARGA!C:D,2,0)*W285</f>
        <v>0</v>
      </c>
      <c r="AK285" s="36">
        <f>VLOOKUP(A285&amp;P285,[6]HARGA!C:D,2,0)*AB285</f>
        <v>0</v>
      </c>
      <c r="AL285" s="37"/>
      <c r="AM285" s="37"/>
      <c r="AN285" s="37"/>
      <c r="AO285" s="37"/>
      <c r="AP285" s="37"/>
      <c r="AQ285" s="37"/>
      <c r="AR285" s="37"/>
      <c r="AS285" s="37"/>
      <c r="AT285" s="37"/>
      <c r="AU285" s="37"/>
      <c r="AV285" s="37"/>
      <c r="AW285" s="37"/>
      <c r="AX285" s="37"/>
      <c r="AY285" s="37"/>
      <c r="AZ285" s="37"/>
      <c r="BA285" s="37"/>
      <c r="BB285" s="37"/>
      <c r="BC285" s="37"/>
      <c r="BD285">
        <v>2</v>
      </c>
    </row>
    <row r="286" spans="1:56" hidden="1" x14ac:dyDescent="0.25">
      <c r="A286" s="22" t="s">
        <v>51</v>
      </c>
      <c r="B286" s="22" t="s">
        <v>52</v>
      </c>
      <c r="C286" s="23">
        <v>21102803810</v>
      </c>
      <c r="D286" s="22" t="s">
        <v>53</v>
      </c>
      <c r="E286" s="22" t="s">
        <v>619</v>
      </c>
      <c r="F286" s="22" t="s">
        <v>620</v>
      </c>
      <c r="G286" s="22">
        <v>5042255830</v>
      </c>
      <c r="H286" s="22" t="s">
        <v>56</v>
      </c>
      <c r="I286" s="22" t="s">
        <v>621</v>
      </c>
      <c r="J286" s="24">
        <v>44502</v>
      </c>
      <c r="K286" s="22">
        <v>1728</v>
      </c>
      <c r="L286" s="87" t="s">
        <v>102</v>
      </c>
      <c r="M286" s="87" t="s">
        <v>102</v>
      </c>
      <c r="N286" s="48" t="s">
        <v>622</v>
      </c>
      <c r="O286" s="49">
        <v>44503</v>
      </c>
      <c r="P286" s="27" t="s">
        <v>60</v>
      </c>
      <c r="Q286" s="22">
        <v>1728</v>
      </c>
      <c r="R286" s="23">
        <v>21102101720</v>
      </c>
      <c r="S286" s="22" t="s">
        <v>56</v>
      </c>
      <c r="T286" s="22">
        <v>6008135335</v>
      </c>
      <c r="U286" s="22">
        <v>50</v>
      </c>
      <c r="V286" s="28">
        <v>0</v>
      </c>
      <c r="W286" s="22">
        <v>50</v>
      </c>
      <c r="X286" s="29" t="s">
        <v>526</v>
      </c>
      <c r="Y286" s="22" t="s">
        <v>56</v>
      </c>
      <c r="Z286" s="30" t="s">
        <v>623</v>
      </c>
      <c r="AA286" s="31">
        <v>44502</v>
      </c>
      <c r="AB286" s="22">
        <v>0</v>
      </c>
      <c r="AC286" s="32">
        <v>5042254080</v>
      </c>
      <c r="AD286" s="33" t="s">
        <v>624</v>
      </c>
      <c r="AE286" s="34">
        <v>44502</v>
      </c>
      <c r="AF286" s="35" t="str">
        <f>VLOOKUP(G286,[6]TIV1!L:S,8,FALSE)</f>
        <v>8276895377</v>
      </c>
      <c r="AG286" s="35" t="str">
        <f>VLOOKUP(T286,[6]TIV1!L:S,8,FALSE)</f>
        <v>2050350281</v>
      </c>
      <c r="AH286" s="35" t="str">
        <f>VLOOKUP(AC286,[6]TIV1!L:S,8,FALSE)</f>
        <v>8276895377</v>
      </c>
      <c r="AI286" s="36">
        <f>VLOOKUP(A286&amp;P286,[6]HARGA!C:D,2,0)*Q286</f>
        <v>17020800</v>
      </c>
      <c r="AJ286" s="36">
        <f>VLOOKUP(A286&amp;P286,[6]HARGA!C:D,2,0)*W286</f>
        <v>492500</v>
      </c>
      <c r="AK286" s="36">
        <f>VLOOKUP(A286&amp;P286,[6]HARGA!C:D,2,0)*AB286</f>
        <v>0</v>
      </c>
      <c r="AL286" s="37"/>
      <c r="AM286" s="37"/>
      <c r="AN286" s="37"/>
      <c r="AO286" s="37"/>
      <c r="AP286" s="37"/>
      <c r="AQ286" s="37"/>
      <c r="AR286" s="37"/>
      <c r="AS286" s="37"/>
      <c r="AT286" s="37"/>
      <c r="AU286" s="37"/>
      <c r="AV286" s="37"/>
      <c r="AW286" s="37"/>
      <c r="AX286" s="37"/>
      <c r="AY286" s="37"/>
      <c r="AZ286" s="37"/>
      <c r="BA286" s="37"/>
      <c r="BB286" s="37"/>
      <c r="BC286" s="37"/>
      <c r="BD286">
        <v>2</v>
      </c>
    </row>
    <row r="287" spans="1:56" hidden="1" x14ac:dyDescent="0.25">
      <c r="A287" s="22" t="s">
        <v>51</v>
      </c>
      <c r="B287" s="22" t="s">
        <v>52</v>
      </c>
      <c r="C287" s="23">
        <v>21102803810</v>
      </c>
      <c r="D287" s="22" t="s">
        <v>53</v>
      </c>
      <c r="E287" s="22" t="s">
        <v>619</v>
      </c>
      <c r="F287" s="22" t="s">
        <v>620</v>
      </c>
      <c r="G287" s="22">
        <v>5042255830</v>
      </c>
      <c r="H287" s="22" t="s">
        <v>56</v>
      </c>
      <c r="I287" s="22" t="s">
        <v>621</v>
      </c>
      <c r="J287" s="24">
        <v>44502</v>
      </c>
      <c r="K287" s="22">
        <v>1728</v>
      </c>
      <c r="L287" s="87" t="s">
        <v>102</v>
      </c>
      <c r="M287" s="87" t="s">
        <v>102</v>
      </c>
      <c r="N287" s="48" t="s">
        <v>622</v>
      </c>
      <c r="O287" s="49">
        <v>44503</v>
      </c>
      <c r="P287" s="27" t="s">
        <v>64</v>
      </c>
      <c r="Q287" s="22">
        <v>1728</v>
      </c>
      <c r="R287" s="23">
        <v>21102101720</v>
      </c>
      <c r="S287" s="22" t="s">
        <v>56</v>
      </c>
      <c r="T287" s="22">
        <v>6008135335</v>
      </c>
      <c r="U287" s="22">
        <v>1800</v>
      </c>
      <c r="V287" s="28">
        <v>0</v>
      </c>
      <c r="W287" s="22">
        <v>1800</v>
      </c>
      <c r="X287" s="29" t="s">
        <v>526</v>
      </c>
      <c r="Y287" s="22" t="s">
        <v>56</v>
      </c>
      <c r="Z287" s="30" t="s">
        <v>623</v>
      </c>
      <c r="AA287" s="31">
        <v>44502</v>
      </c>
      <c r="AB287" s="22">
        <v>90</v>
      </c>
      <c r="AC287" s="32">
        <v>5042254080</v>
      </c>
      <c r="AD287" s="33" t="s">
        <v>624</v>
      </c>
      <c r="AE287" s="34">
        <v>44502</v>
      </c>
      <c r="AF287" s="35" t="str">
        <f>VLOOKUP(G287,[6]TIV1!L:S,8,FALSE)</f>
        <v>8276895377</v>
      </c>
      <c r="AG287" s="35" t="str">
        <f>VLOOKUP(T287,[6]TIV1!L:S,8,FALSE)</f>
        <v>2050350281</v>
      </c>
      <c r="AH287" s="35" t="str">
        <f>VLOOKUP(AC287,[6]TIV1!L:S,8,FALSE)</f>
        <v>8276895377</v>
      </c>
      <c r="AI287" s="36">
        <f>VLOOKUP(A287&amp;P287,[6]HARGA!C:D,2,0)*Q287</f>
        <v>51840000</v>
      </c>
      <c r="AJ287" s="36">
        <f>VLOOKUP(A287&amp;P287,[6]HARGA!C:D,2,0)*W287</f>
        <v>54000000</v>
      </c>
      <c r="AK287" s="36">
        <f>VLOOKUP(A287&amp;P287,[6]HARGA!C:D,2,0)*AB287</f>
        <v>2700000</v>
      </c>
      <c r="AL287" s="37"/>
      <c r="AM287" s="37"/>
      <c r="AN287" s="37"/>
      <c r="AO287" s="37"/>
      <c r="AP287" s="37"/>
      <c r="AQ287" s="37"/>
      <c r="AR287" s="37"/>
      <c r="AS287" s="37"/>
      <c r="AT287" s="37"/>
      <c r="AU287" s="37"/>
      <c r="AV287" s="37"/>
      <c r="AW287" s="37"/>
      <c r="AX287" s="37"/>
      <c r="AY287" s="37"/>
      <c r="AZ287" s="37"/>
      <c r="BA287" s="37"/>
      <c r="BB287" s="37"/>
      <c r="BC287" s="37"/>
      <c r="BD287">
        <v>2</v>
      </c>
    </row>
    <row r="288" spans="1:56" hidden="1" x14ac:dyDescent="0.25">
      <c r="A288" s="22" t="s">
        <v>305</v>
      </c>
      <c r="B288" s="22" t="s">
        <v>52</v>
      </c>
      <c r="C288" s="23" t="s">
        <v>625</v>
      </c>
      <c r="D288" s="22" t="s">
        <v>53</v>
      </c>
      <c r="E288" s="22" t="s">
        <v>597</v>
      </c>
      <c r="F288" s="22" t="s">
        <v>598</v>
      </c>
      <c r="G288" s="22" t="s">
        <v>90</v>
      </c>
      <c r="H288" s="22" t="s">
        <v>56</v>
      </c>
      <c r="I288" s="22" t="s">
        <v>626</v>
      </c>
      <c r="J288" s="24">
        <v>44502</v>
      </c>
      <c r="K288" s="22">
        <v>0</v>
      </c>
      <c r="L288" s="22" t="s">
        <v>91</v>
      </c>
      <c r="M288" s="22" t="s">
        <v>91</v>
      </c>
      <c r="N288" s="41" t="s">
        <v>56</v>
      </c>
      <c r="O288" s="42" t="s">
        <v>56</v>
      </c>
      <c r="P288" s="27" t="s">
        <v>60</v>
      </c>
      <c r="Q288" s="22">
        <v>0</v>
      </c>
      <c r="R288" s="23">
        <v>21102211241</v>
      </c>
      <c r="S288" s="22" t="s">
        <v>56</v>
      </c>
      <c r="T288" s="22">
        <v>6008132916</v>
      </c>
      <c r="U288" s="22">
        <v>24</v>
      </c>
      <c r="V288" s="28">
        <v>0</v>
      </c>
      <c r="W288" s="22">
        <v>24</v>
      </c>
      <c r="X288" s="29" t="s">
        <v>308</v>
      </c>
      <c r="Y288" s="22" t="s">
        <v>56</v>
      </c>
      <c r="Z288" s="52" t="s">
        <v>627</v>
      </c>
      <c r="AA288" s="53">
        <v>44495</v>
      </c>
      <c r="AB288" s="22">
        <v>0</v>
      </c>
      <c r="AC288" s="32">
        <v>5042250037</v>
      </c>
      <c r="AD288" s="43" t="s">
        <v>628</v>
      </c>
      <c r="AE288" s="44">
        <v>44523</v>
      </c>
      <c r="AF288" s="35" t="e">
        <f>VLOOKUP(G288,[6]TIV1!L:S,8,FALSE)</f>
        <v>#N/A</v>
      </c>
      <c r="AG288" s="35" t="str">
        <f>VLOOKUP(T288,[6]TIV1!L:S,8,FALSE)</f>
        <v>2050350324</v>
      </c>
      <c r="AH288" s="35" t="str">
        <f>VLOOKUP(AC288,[6]TIV1!L:S,8,FALSE)</f>
        <v>8276895987</v>
      </c>
      <c r="AI288" s="36">
        <f>VLOOKUP(A288&amp;P288,[6]HARGA!C:D,2,0)*Q288</f>
        <v>0</v>
      </c>
      <c r="AJ288" s="36">
        <f>VLOOKUP(A288&amp;P288,[6]HARGA!C:D,2,0)*W288</f>
        <v>226320</v>
      </c>
      <c r="AK288" s="36">
        <f>VLOOKUP(A288&amp;P288,[6]HARGA!C:D,2,0)*AB288</f>
        <v>0</v>
      </c>
      <c r="AL288" s="37"/>
      <c r="AM288" s="37"/>
      <c r="AN288" s="37"/>
      <c r="AO288" s="37"/>
      <c r="AP288" s="37"/>
      <c r="AQ288" s="37"/>
      <c r="AR288" s="37"/>
      <c r="AS288" s="37"/>
      <c r="AT288" s="37"/>
      <c r="AU288" s="37"/>
      <c r="AV288" s="37"/>
      <c r="AW288" s="37"/>
      <c r="AX288" s="37"/>
      <c r="AY288" s="37"/>
      <c r="AZ288" s="37"/>
      <c r="BA288" s="37"/>
      <c r="BB288" s="37"/>
      <c r="BC288" s="37"/>
      <c r="BD288">
        <v>2</v>
      </c>
    </row>
    <row r="289" spans="1:56" hidden="1" x14ac:dyDescent="0.25">
      <c r="A289" s="22" t="s">
        <v>305</v>
      </c>
      <c r="B289" s="22" t="s">
        <v>52</v>
      </c>
      <c r="C289" s="23" t="s">
        <v>625</v>
      </c>
      <c r="D289" s="22" t="s">
        <v>53</v>
      </c>
      <c r="E289" s="22" t="s">
        <v>597</v>
      </c>
      <c r="F289" s="22" t="s">
        <v>598</v>
      </c>
      <c r="G289" s="22" t="s">
        <v>90</v>
      </c>
      <c r="H289" s="22" t="s">
        <v>56</v>
      </c>
      <c r="I289" s="22" t="s">
        <v>626</v>
      </c>
      <c r="J289" s="24">
        <v>44502</v>
      </c>
      <c r="K289" s="22">
        <v>0</v>
      </c>
      <c r="L289" s="22" t="s">
        <v>91</v>
      </c>
      <c r="M289" s="22" t="s">
        <v>91</v>
      </c>
      <c r="N289" s="41" t="s">
        <v>56</v>
      </c>
      <c r="O289" s="42" t="s">
        <v>56</v>
      </c>
      <c r="P289" s="27" t="s">
        <v>64</v>
      </c>
      <c r="Q289" s="22">
        <v>0</v>
      </c>
      <c r="R289" s="23">
        <v>21102211241</v>
      </c>
      <c r="S289" s="22" t="s">
        <v>56</v>
      </c>
      <c r="T289" s="22">
        <v>6008132916</v>
      </c>
      <c r="U289" s="22">
        <v>1440</v>
      </c>
      <c r="V289" s="28">
        <v>0</v>
      </c>
      <c r="W289" s="22">
        <v>1440</v>
      </c>
      <c r="X289" s="29" t="s">
        <v>308</v>
      </c>
      <c r="Y289" s="22" t="s">
        <v>56</v>
      </c>
      <c r="Z289" s="52" t="s">
        <v>627</v>
      </c>
      <c r="AA289" s="53">
        <v>44495</v>
      </c>
      <c r="AB289" s="22">
        <v>60</v>
      </c>
      <c r="AC289" s="32">
        <v>5042250037</v>
      </c>
      <c r="AD289" s="43" t="s">
        <v>628</v>
      </c>
      <c r="AE289" s="44">
        <v>44523</v>
      </c>
      <c r="AF289" s="35" t="e">
        <f>VLOOKUP(G289,[6]TIV1!L:S,8,FALSE)</f>
        <v>#N/A</v>
      </c>
      <c r="AG289" s="35" t="str">
        <f>VLOOKUP(T289,[6]TIV1!L:S,8,FALSE)</f>
        <v>2050350324</v>
      </c>
      <c r="AH289" s="35" t="str">
        <f>VLOOKUP(AC289,[6]TIV1!L:S,8,FALSE)</f>
        <v>8276895987</v>
      </c>
      <c r="AI289" s="36">
        <f>VLOOKUP(A289&amp;P289,[6]HARGA!C:D,2,0)*Q289</f>
        <v>0</v>
      </c>
      <c r="AJ289" s="36">
        <f>VLOOKUP(A289&amp;P289,[6]HARGA!C:D,2,0)*W289</f>
        <v>43200000</v>
      </c>
      <c r="AK289" s="36">
        <f>VLOOKUP(A289&amp;P289,[6]HARGA!C:D,2,0)*AB289</f>
        <v>1800000</v>
      </c>
      <c r="AL289" s="37"/>
      <c r="AM289" s="37"/>
      <c r="AN289" s="37"/>
      <c r="AO289" s="37"/>
      <c r="AP289" s="37"/>
      <c r="AQ289" s="37"/>
      <c r="AR289" s="37"/>
      <c r="AS289" s="37"/>
      <c r="AT289" s="37"/>
      <c r="AU289" s="37"/>
      <c r="AV289" s="37"/>
      <c r="AW289" s="37"/>
      <c r="AX289" s="37"/>
      <c r="AY289" s="37"/>
      <c r="AZ289" s="37"/>
      <c r="BA289" s="37"/>
      <c r="BB289" s="37"/>
      <c r="BC289" s="37"/>
      <c r="BD289">
        <v>2</v>
      </c>
    </row>
    <row r="290" spans="1:56" x14ac:dyDescent="0.25">
      <c r="A290" s="22" t="s">
        <v>51</v>
      </c>
      <c r="B290" s="22" t="s">
        <v>52</v>
      </c>
      <c r="C290" s="23">
        <v>21102803801</v>
      </c>
      <c r="D290" s="22" t="s">
        <v>53</v>
      </c>
      <c r="E290" s="22" t="s">
        <v>629</v>
      </c>
      <c r="F290" s="22" t="s">
        <v>630</v>
      </c>
      <c r="G290" s="22">
        <v>5042258577</v>
      </c>
      <c r="H290" s="22" t="s">
        <v>56</v>
      </c>
      <c r="I290" s="22" t="s">
        <v>631</v>
      </c>
      <c r="J290" s="24">
        <v>44502</v>
      </c>
      <c r="K290" s="22">
        <v>1104</v>
      </c>
      <c r="L290" s="22" t="s">
        <v>58</v>
      </c>
      <c r="M290" s="22" t="s">
        <v>58</v>
      </c>
      <c r="N290" s="25" t="s">
        <v>632</v>
      </c>
      <c r="O290" s="26">
        <v>44503</v>
      </c>
      <c r="P290" s="27" t="s">
        <v>60</v>
      </c>
      <c r="Q290" s="22">
        <v>1104</v>
      </c>
      <c r="R290" s="23">
        <v>21102101719</v>
      </c>
      <c r="S290" s="22" t="s">
        <v>56</v>
      </c>
      <c r="T290" s="22">
        <v>6008137701</v>
      </c>
      <c r="U290" s="22">
        <v>15</v>
      </c>
      <c r="V290" s="28">
        <v>0</v>
      </c>
      <c r="W290" s="22">
        <v>15</v>
      </c>
      <c r="X290" s="29" t="s">
        <v>58</v>
      </c>
      <c r="Y290" s="22" t="s">
        <v>56</v>
      </c>
      <c r="Z290" s="30" t="s">
        <v>633</v>
      </c>
      <c r="AA290" s="31">
        <v>44501</v>
      </c>
      <c r="AB290" s="22">
        <v>0</v>
      </c>
      <c r="AC290" s="32">
        <v>5042259765</v>
      </c>
      <c r="AD290" s="33" t="s">
        <v>634</v>
      </c>
      <c r="AE290" s="34">
        <v>44503</v>
      </c>
      <c r="AF290" s="35" t="str">
        <f>VLOOKUP(G290,[6]TIV1!L:S,8,FALSE)</f>
        <v>8276895377</v>
      </c>
      <c r="AG290" s="35" t="str">
        <f>VLOOKUP(T290,[6]TIV1!L:S,8,FALSE)</f>
        <v>2050350281</v>
      </c>
      <c r="AH290" s="35" t="str">
        <f>VLOOKUP(AC290,[6]TIV1!L:S,8,FALSE)</f>
        <v>8276895377</v>
      </c>
      <c r="AI290" s="36">
        <f>VLOOKUP(A290&amp;P290,[6]HARGA!C:D,2,0)*Q290</f>
        <v>10874400</v>
      </c>
      <c r="AJ290" s="36">
        <f>VLOOKUP(A290&amp;P290,[6]HARGA!C:D,2,0)*W290</f>
        <v>147750</v>
      </c>
      <c r="AK290" s="36">
        <f>VLOOKUP(A290&amp;P290,[6]HARGA!C:D,2,0)*AB290</f>
        <v>0</v>
      </c>
      <c r="AL290" s="37"/>
      <c r="AM290" s="37"/>
      <c r="AN290" s="37"/>
      <c r="AO290" s="37"/>
      <c r="AP290" s="37"/>
      <c r="AQ290" s="37"/>
      <c r="AR290" s="37"/>
      <c r="AS290" s="37"/>
      <c r="AT290" s="37"/>
      <c r="AU290" s="37"/>
      <c r="AV290" s="37"/>
      <c r="AW290" s="37"/>
      <c r="AX290" s="37"/>
      <c r="AY290" s="37"/>
      <c r="AZ290" s="37"/>
      <c r="BA290" s="37"/>
      <c r="BB290" s="37"/>
      <c r="BC290" s="37"/>
      <c r="BD290">
        <v>2</v>
      </c>
    </row>
    <row r="291" spans="1:56" x14ac:dyDescent="0.25">
      <c r="A291" s="22" t="s">
        <v>51</v>
      </c>
      <c r="B291" s="22" t="s">
        <v>52</v>
      </c>
      <c r="C291" s="23">
        <v>21102803801</v>
      </c>
      <c r="D291" s="22" t="s">
        <v>53</v>
      </c>
      <c r="E291" s="22" t="s">
        <v>629</v>
      </c>
      <c r="F291" s="22" t="s">
        <v>630</v>
      </c>
      <c r="G291" s="22">
        <v>5042258577</v>
      </c>
      <c r="H291" s="22" t="s">
        <v>56</v>
      </c>
      <c r="I291" s="22" t="s">
        <v>631</v>
      </c>
      <c r="J291" s="24">
        <v>44502</v>
      </c>
      <c r="K291" s="22">
        <v>1104</v>
      </c>
      <c r="L291" s="22" t="s">
        <v>58</v>
      </c>
      <c r="M291" s="22" t="s">
        <v>58</v>
      </c>
      <c r="N291" s="25" t="s">
        <v>632</v>
      </c>
      <c r="O291" s="26">
        <v>44503</v>
      </c>
      <c r="P291" s="27" t="s">
        <v>64</v>
      </c>
      <c r="Q291" s="22">
        <v>1104</v>
      </c>
      <c r="R291" s="23">
        <v>21102101719</v>
      </c>
      <c r="S291" s="22" t="s">
        <v>56</v>
      </c>
      <c r="T291" s="22">
        <v>6008137701</v>
      </c>
      <c r="U291" s="22">
        <v>1152</v>
      </c>
      <c r="V291" s="28">
        <v>0</v>
      </c>
      <c r="W291" s="22">
        <v>1152</v>
      </c>
      <c r="X291" s="29" t="s">
        <v>58</v>
      </c>
      <c r="Y291" s="22" t="s">
        <v>56</v>
      </c>
      <c r="Z291" s="30" t="s">
        <v>633</v>
      </c>
      <c r="AA291" s="31">
        <v>44501</v>
      </c>
      <c r="AB291" s="22">
        <v>48</v>
      </c>
      <c r="AC291" s="32">
        <v>5042259765</v>
      </c>
      <c r="AD291" s="33" t="s">
        <v>634</v>
      </c>
      <c r="AE291" s="34">
        <v>44503</v>
      </c>
      <c r="AF291" s="35" t="str">
        <f>VLOOKUP(G291,[6]TIV1!L:S,8,FALSE)</f>
        <v>8276895377</v>
      </c>
      <c r="AG291" s="35" t="str">
        <f>VLOOKUP(T291,[6]TIV1!L:S,8,FALSE)</f>
        <v>2050350281</v>
      </c>
      <c r="AH291" s="35" t="str">
        <f>VLOOKUP(AC291,[6]TIV1!L:S,8,FALSE)</f>
        <v>8276895377</v>
      </c>
      <c r="AI291" s="36">
        <f>VLOOKUP(A291&amp;P291,[6]HARGA!C:D,2,0)*Q291</f>
        <v>33120000</v>
      </c>
      <c r="AJ291" s="36">
        <f>VLOOKUP(A291&amp;P291,[6]HARGA!C:D,2,0)*W291</f>
        <v>34560000</v>
      </c>
      <c r="AK291" s="36">
        <f>VLOOKUP(A291&amp;P291,[6]HARGA!C:D,2,0)*AB291</f>
        <v>1440000</v>
      </c>
      <c r="AL291" s="37"/>
      <c r="AM291" s="37"/>
      <c r="AN291" s="37"/>
      <c r="AO291" s="37"/>
      <c r="AP291" s="37"/>
      <c r="AQ291" s="37"/>
      <c r="AR291" s="37"/>
      <c r="AS291" s="37"/>
      <c r="AT291" s="37"/>
      <c r="AU291" s="37"/>
      <c r="AV291" s="37"/>
      <c r="AW291" s="37"/>
      <c r="AX291" s="37"/>
      <c r="AY291" s="37"/>
      <c r="AZ291" s="37"/>
      <c r="BA291" s="37"/>
      <c r="BB291" s="37"/>
      <c r="BC291" s="37"/>
      <c r="BD291">
        <v>2</v>
      </c>
    </row>
    <row r="292" spans="1:56" x14ac:dyDescent="0.25">
      <c r="A292" s="22" t="s">
        <v>51</v>
      </c>
      <c r="B292" s="22" t="s">
        <v>52</v>
      </c>
      <c r="C292" s="23">
        <v>21102803801</v>
      </c>
      <c r="D292" s="22" t="s">
        <v>53</v>
      </c>
      <c r="E292" s="22" t="s">
        <v>629</v>
      </c>
      <c r="F292" s="22" t="s">
        <v>630</v>
      </c>
      <c r="G292" s="22">
        <v>5042258577</v>
      </c>
      <c r="H292" s="22" t="s">
        <v>56</v>
      </c>
      <c r="I292" s="22" t="s">
        <v>631</v>
      </c>
      <c r="J292" s="24">
        <v>44502</v>
      </c>
      <c r="K292" s="22">
        <v>24</v>
      </c>
      <c r="L292" s="22" t="s">
        <v>58</v>
      </c>
      <c r="M292" s="22" t="s">
        <v>58</v>
      </c>
      <c r="N292" s="25" t="s">
        <v>632</v>
      </c>
      <c r="O292" s="26">
        <v>44503</v>
      </c>
      <c r="P292" s="27" t="s">
        <v>65</v>
      </c>
      <c r="Q292" s="22">
        <v>24</v>
      </c>
      <c r="R292" s="23">
        <v>21102101719</v>
      </c>
      <c r="S292" s="22" t="s">
        <v>56</v>
      </c>
      <c r="T292" s="22">
        <v>6008137701</v>
      </c>
      <c r="U292" s="22">
        <v>24</v>
      </c>
      <c r="V292" s="28">
        <v>0</v>
      </c>
      <c r="W292" s="22">
        <v>24</v>
      </c>
      <c r="X292" s="29" t="s">
        <v>58</v>
      </c>
      <c r="Y292" s="22" t="s">
        <v>56</v>
      </c>
      <c r="Z292" s="30" t="s">
        <v>633</v>
      </c>
      <c r="AA292" s="31">
        <v>44501</v>
      </c>
      <c r="AB292" s="22">
        <v>0</v>
      </c>
      <c r="AC292" s="32">
        <v>5042259765</v>
      </c>
      <c r="AD292" s="33" t="s">
        <v>634</v>
      </c>
      <c r="AE292" s="34">
        <v>44503</v>
      </c>
      <c r="AF292" s="35" t="str">
        <f>VLOOKUP(G292,[6]TIV1!L:S,8,FALSE)</f>
        <v>8276895377</v>
      </c>
      <c r="AG292" s="35" t="str">
        <f>VLOOKUP(T292,[6]TIV1!L:S,8,FALSE)</f>
        <v>2050350281</v>
      </c>
      <c r="AH292" s="35" t="str">
        <f>VLOOKUP(AC292,[6]TIV1!L:S,8,FALSE)</f>
        <v>8276895377</v>
      </c>
      <c r="AI292" s="36">
        <f>VLOOKUP(A292&amp;P292,[6]HARGA!C:D,2,0)*Q292</f>
        <v>0</v>
      </c>
      <c r="AJ292" s="36">
        <f>VLOOKUP(A292&amp;P292,[6]HARGA!C:D,2,0)*W292</f>
        <v>0</v>
      </c>
      <c r="AK292" s="36">
        <f>VLOOKUP(A292&amp;P292,[6]HARGA!C:D,2,0)*AB292</f>
        <v>0</v>
      </c>
      <c r="AL292" s="37"/>
      <c r="AM292" s="37"/>
      <c r="AN292" s="37"/>
      <c r="AO292" s="37"/>
      <c r="AP292" s="37"/>
      <c r="AQ292" s="37"/>
      <c r="AR292" s="37"/>
      <c r="AS292" s="37"/>
      <c r="AT292" s="37"/>
      <c r="AU292" s="37"/>
      <c r="AV292" s="37"/>
      <c r="AW292" s="37"/>
      <c r="AX292" s="37"/>
      <c r="AY292" s="37"/>
      <c r="AZ292" s="37"/>
      <c r="BA292" s="37"/>
      <c r="BB292" s="37"/>
      <c r="BC292" s="37"/>
      <c r="BD292">
        <v>2</v>
      </c>
    </row>
    <row r="293" spans="1:56" hidden="1" x14ac:dyDescent="0.25">
      <c r="A293" s="22" t="s">
        <v>51</v>
      </c>
      <c r="B293" s="22" t="s">
        <v>52</v>
      </c>
      <c r="C293" s="23" t="s">
        <v>635</v>
      </c>
      <c r="D293" s="22" t="s">
        <v>53</v>
      </c>
      <c r="E293" s="22" t="s">
        <v>577</v>
      </c>
      <c r="F293" s="22" t="s">
        <v>578</v>
      </c>
      <c r="G293" s="22" t="s">
        <v>90</v>
      </c>
      <c r="H293" s="22" t="s">
        <v>56</v>
      </c>
      <c r="I293" s="22" t="s">
        <v>636</v>
      </c>
      <c r="J293" s="24">
        <v>44502</v>
      </c>
      <c r="K293" s="22">
        <v>0</v>
      </c>
      <c r="L293" s="22" t="s">
        <v>91</v>
      </c>
      <c r="M293" s="22" t="s">
        <v>91</v>
      </c>
      <c r="N293" s="41" t="s">
        <v>56</v>
      </c>
      <c r="O293" s="34" t="s">
        <v>56</v>
      </c>
      <c r="P293" s="27" t="s">
        <v>60</v>
      </c>
      <c r="Q293" s="22">
        <v>0</v>
      </c>
      <c r="R293" s="23">
        <v>21102101722</v>
      </c>
      <c r="S293" s="22" t="s">
        <v>56</v>
      </c>
      <c r="T293" s="22">
        <v>6008126941</v>
      </c>
      <c r="U293" s="22">
        <v>44</v>
      </c>
      <c r="V293" s="28">
        <v>0</v>
      </c>
      <c r="W293" s="22">
        <v>44</v>
      </c>
      <c r="X293" s="29" t="s">
        <v>203</v>
      </c>
      <c r="Y293" s="22" t="s">
        <v>56</v>
      </c>
      <c r="Z293" s="30" t="s">
        <v>637</v>
      </c>
      <c r="AA293" s="31">
        <v>44501</v>
      </c>
      <c r="AB293" s="22">
        <v>0</v>
      </c>
      <c r="AC293" s="32">
        <v>5042249840</v>
      </c>
      <c r="AD293" s="33" t="s">
        <v>638</v>
      </c>
      <c r="AE293" s="34">
        <v>44503</v>
      </c>
      <c r="AF293" s="35" t="e">
        <f>VLOOKUP(G293,[6]TIV1!L:S,8,FALSE)</f>
        <v>#N/A</v>
      </c>
      <c r="AG293" s="35" t="str">
        <f>VLOOKUP(T293,[6]TIV1!L:S,8,FALSE)</f>
        <v>2050350281</v>
      </c>
      <c r="AH293" s="35" t="str">
        <f>VLOOKUP(AC293,[6]TIV1!L:S,8,FALSE)</f>
        <v>8276895377</v>
      </c>
      <c r="AI293" s="36">
        <f>VLOOKUP(A293&amp;P293,[6]HARGA!C:D,2,0)*Q293</f>
        <v>0</v>
      </c>
      <c r="AJ293" s="36">
        <f>VLOOKUP(A293&amp;P293,[6]HARGA!C:D,2,0)*W293</f>
        <v>433400</v>
      </c>
      <c r="AK293" s="36">
        <f>VLOOKUP(A293&amp;P293,[6]HARGA!C:D,2,0)*AB293</f>
        <v>0</v>
      </c>
      <c r="AL293" s="37"/>
      <c r="AM293" s="37"/>
      <c r="AN293" s="37"/>
      <c r="AO293" s="37"/>
      <c r="AP293" s="37"/>
      <c r="AQ293" s="37"/>
      <c r="AR293" s="37"/>
      <c r="AS293" s="37"/>
      <c r="AT293" s="37"/>
      <c r="AU293" s="37"/>
      <c r="AV293" s="37"/>
      <c r="AW293" s="37"/>
      <c r="AX293" s="37"/>
      <c r="AY293" s="37"/>
      <c r="AZ293" s="37"/>
      <c r="BA293" s="37"/>
      <c r="BB293" s="37"/>
      <c r="BC293" s="37"/>
      <c r="BD293">
        <v>2</v>
      </c>
    </row>
    <row r="294" spans="1:56" hidden="1" x14ac:dyDescent="0.25">
      <c r="A294" s="22" t="s">
        <v>51</v>
      </c>
      <c r="B294" s="22" t="s">
        <v>52</v>
      </c>
      <c r="C294" s="23" t="s">
        <v>635</v>
      </c>
      <c r="D294" s="22" t="s">
        <v>53</v>
      </c>
      <c r="E294" s="22" t="s">
        <v>577</v>
      </c>
      <c r="F294" s="22" t="s">
        <v>578</v>
      </c>
      <c r="G294" s="22" t="s">
        <v>90</v>
      </c>
      <c r="H294" s="22" t="s">
        <v>56</v>
      </c>
      <c r="I294" s="22" t="s">
        <v>636</v>
      </c>
      <c r="J294" s="24">
        <v>44502</v>
      </c>
      <c r="K294" s="22">
        <v>0</v>
      </c>
      <c r="L294" s="22" t="s">
        <v>91</v>
      </c>
      <c r="M294" s="22" t="s">
        <v>91</v>
      </c>
      <c r="N294" s="41" t="s">
        <v>56</v>
      </c>
      <c r="O294" s="34" t="s">
        <v>56</v>
      </c>
      <c r="P294" s="27" t="s">
        <v>64</v>
      </c>
      <c r="Q294" s="22">
        <v>0</v>
      </c>
      <c r="R294" s="23">
        <v>21102101722</v>
      </c>
      <c r="S294" s="22" t="s">
        <v>56</v>
      </c>
      <c r="T294" s="22">
        <v>6008126941</v>
      </c>
      <c r="U294" s="22">
        <v>1296</v>
      </c>
      <c r="V294" s="28">
        <v>0</v>
      </c>
      <c r="W294" s="22">
        <v>1296</v>
      </c>
      <c r="X294" s="29" t="s">
        <v>203</v>
      </c>
      <c r="Y294" s="22" t="s">
        <v>56</v>
      </c>
      <c r="Z294" s="30" t="s">
        <v>637</v>
      </c>
      <c r="AA294" s="31">
        <v>44501</v>
      </c>
      <c r="AB294" s="22">
        <v>50</v>
      </c>
      <c r="AC294" s="32">
        <v>5042249840</v>
      </c>
      <c r="AD294" s="33" t="s">
        <v>638</v>
      </c>
      <c r="AE294" s="34">
        <v>44503</v>
      </c>
      <c r="AF294" s="35" t="e">
        <f>VLOOKUP(G294,[6]TIV1!L:S,8,FALSE)</f>
        <v>#N/A</v>
      </c>
      <c r="AG294" s="35" t="str">
        <f>VLOOKUP(T294,[6]TIV1!L:S,8,FALSE)</f>
        <v>2050350281</v>
      </c>
      <c r="AH294" s="35" t="str">
        <f>VLOOKUP(AC294,[6]TIV1!L:S,8,FALSE)</f>
        <v>8276895377</v>
      </c>
      <c r="AI294" s="36">
        <f>VLOOKUP(A294&amp;P294,[6]HARGA!C:D,2,0)*Q294</f>
        <v>0</v>
      </c>
      <c r="AJ294" s="36">
        <f>VLOOKUP(A294&amp;P294,[6]HARGA!C:D,2,0)*W294</f>
        <v>38880000</v>
      </c>
      <c r="AK294" s="36">
        <f>VLOOKUP(A294&amp;P294,[6]HARGA!C:D,2,0)*AB294</f>
        <v>1500000</v>
      </c>
      <c r="AL294" s="37"/>
      <c r="AM294" s="37"/>
      <c r="AN294" s="37"/>
      <c r="AO294" s="37"/>
      <c r="AP294" s="37"/>
      <c r="AQ294" s="37"/>
      <c r="AR294" s="37"/>
      <c r="AS294" s="37"/>
      <c r="AT294" s="37"/>
      <c r="AU294" s="37"/>
      <c r="AV294" s="37"/>
      <c r="AW294" s="37"/>
      <c r="AX294" s="37"/>
      <c r="AY294" s="37"/>
      <c r="AZ294" s="37"/>
      <c r="BA294" s="37"/>
      <c r="BB294" s="37"/>
      <c r="BC294" s="37"/>
      <c r="BD294">
        <v>2</v>
      </c>
    </row>
    <row r="295" spans="1:56" hidden="1" x14ac:dyDescent="0.25">
      <c r="A295" s="22" t="s">
        <v>66</v>
      </c>
      <c r="B295" s="22" t="s">
        <v>52</v>
      </c>
      <c r="C295" s="23">
        <v>21102903757</v>
      </c>
      <c r="D295" s="22" t="s">
        <v>135</v>
      </c>
      <c r="E295" s="22" t="s">
        <v>639</v>
      </c>
      <c r="F295" s="22" t="s">
        <v>640</v>
      </c>
      <c r="G295" s="22">
        <v>5042260838</v>
      </c>
      <c r="H295" s="22" t="s">
        <v>56</v>
      </c>
      <c r="I295" s="22" t="s">
        <v>56</v>
      </c>
      <c r="J295" s="24">
        <v>44502</v>
      </c>
      <c r="K295" s="22">
        <v>1440</v>
      </c>
      <c r="L295" s="22" t="s">
        <v>153</v>
      </c>
      <c r="M295" s="22" t="s">
        <v>153</v>
      </c>
      <c r="N295" s="25" t="s">
        <v>641</v>
      </c>
      <c r="O295" s="26">
        <v>44503</v>
      </c>
      <c r="P295" s="27" t="s">
        <v>60</v>
      </c>
      <c r="Q295" s="22">
        <v>1440</v>
      </c>
      <c r="R295" s="28" t="s">
        <v>56</v>
      </c>
      <c r="S295" s="22" t="s">
        <v>56</v>
      </c>
      <c r="T295" s="28" t="s">
        <v>56</v>
      </c>
      <c r="U295" s="28">
        <v>0</v>
      </c>
      <c r="V295" s="28">
        <v>0</v>
      </c>
      <c r="W295" s="28">
        <v>0</v>
      </c>
      <c r="X295" s="28" t="s">
        <v>56</v>
      </c>
      <c r="Y295" s="22" t="s">
        <v>56</v>
      </c>
      <c r="Z295" s="45" t="s">
        <v>56</v>
      </c>
      <c r="AA295" s="45" t="s">
        <v>56</v>
      </c>
      <c r="AB295" s="28">
        <v>0</v>
      </c>
      <c r="AC295" s="28" t="s">
        <v>56</v>
      </c>
      <c r="AD295" s="46" t="s">
        <v>56</v>
      </c>
      <c r="AE295" s="47" t="s">
        <v>56</v>
      </c>
      <c r="AF295" s="35" t="str">
        <f>VLOOKUP(G295,[6]TIV1!L:S,8,FALSE)</f>
        <v>8276895965</v>
      </c>
      <c r="AG295" s="35" t="e">
        <f>VLOOKUP(T295,[6]TIV1!L:S,8,FALSE)</f>
        <v>#N/A</v>
      </c>
      <c r="AH295" s="35" t="e">
        <f>VLOOKUP(AC295,[6]TIV1!L:S,8,FALSE)</f>
        <v>#N/A</v>
      </c>
      <c r="AI295" s="36">
        <f>VLOOKUP(A295&amp;P295,[6]HARGA!C:D,2,0)*Q295</f>
        <v>14184000</v>
      </c>
      <c r="AJ295" s="36">
        <f>VLOOKUP(A295&amp;P295,[6]HARGA!C:D,2,0)*W295</f>
        <v>0</v>
      </c>
      <c r="AK295" s="36">
        <f>VLOOKUP(A295&amp;P295,[6]HARGA!C:D,2,0)*AB295</f>
        <v>0</v>
      </c>
      <c r="AL295" s="37"/>
      <c r="AM295" s="37"/>
      <c r="AN295" s="37"/>
      <c r="AO295" s="37"/>
      <c r="AP295" s="37"/>
      <c r="AQ295" s="37"/>
      <c r="AR295" s="37"/>
      <c r="AS295" s="37"/>
      <c r="AT295" s="37"/>
      <c r="AU295" s="37"/>
      <c r="AV295" s="37"/>
      <c r="AW295" s="37"/>
      <c r="AX295" s="37"/>
      <c r="AY295" s="37"/>
      <c r="AZ295" s="37"/>
      <c r="BA295" s="37"/>
      <c r="BB295" s="37"/>
      <c r="BC295" s="37"/>
      <c r="BD295">
        <v>2</v>
      </c>
    </row>
    <row r="296" spans="1:56" hidden="1" x14ac:dyDescent="0.25">
      <c r="A296" s="22" t="s">
        <v>66</v>
      </c>
      <c r="B296" s="22" t="s">
        <v>52</v>
      </c>
      <c r="C296" s="23">
        <v>21102903757</v>
      </c>
      <c r="D296" s="22" t="s">
        <v>135</v>
      </c>
      <c r="E296" s="22" t="s">
        <v>639</v>
      </c>
      <c r="F296" s="22" t="s">
        <v>640</v>
      </c>
      <c r="G296" s="22">
        <v>5042260838</v>
      </c>
      <c r="H296" s="22" t="s">
        <v>56</v>
      </c>
      <c r="I296" s="22" t="s">
        <v>56</v>
      </c>
      <c r="J296" s="24">
        <v>44502</v>
      </c>
      <c r="K296" s="22">
        <v>1440</v>
      </c>
      <c r="L296" s="22" t="s">
        <v>153</v>
      </c>
      <c r="M296" s="22" t="s">
        <v>153</v>
      </c>
      <c r="N296" s="25" t="s">
        <v>641</v>
      </c>
      <c r="O296" s="26">
        <v>44503</v>
      </c>
      <c r="P296" s="27" t="s">
        <v>64</v>
      </c>
      <c r="Q296" s="22">
        <v>1440</v>
      </c>
      <c r="R296" s="28" t="s">
        <v>56</v>
      </c>
      <c r="S296" s="22" t="s">
        <v>56</v>
      </c>
      <c r="T296" s="28" t="s">
        <v>56</v>
      </c>
      <c r="U296" s="28">
        <v>0</v>
      </c>
      <c r="V296" s="28">
        <v>0</v>
      </c>
      <c r="W296" s="28">
        <v>0</v>
      </c>
      <c r="X296" s="28" t="s">
        <v>56</v>
      </c>
      <c r="Y296" s="22" t="s">
        <v>56</v>
      </c>
      <c r="Z296" s="45" t="s">
        <v>56</v>
      </c>
      <c r="AA296" s="45" t="s">
        <v>56</v>
      </c>
      <c r="AB296" s="28">
        <v>0</v>
      </c>
      <c r="AC296" s="28" t="s">
        <v>56</v>
      </c>
      <c r="AD296" s="46" t="s">
        <v>56</v>
      </c>
      <c r="AE296" s="47" t="s">
        <v>56</v>
      </c>
      <c r="AF296" s="35" t="str">
        <f>VLOOKUP(G296,[6]TIV1!L:S,8,FALSE)</f>
        <v>8276895965</v>
      </c>
      <c r="AG296" s="35" t="e">
        <f>VLOOKUP(T296,[6]TIV1!L:S,8,FALSE)</f>
        <v>#N/A</v>
      </c>
      <c r="AH296" s="35" t="e">
        <f>VLOOKUP(AC296,[6]TIV1!L:S,8,FALSE)</f>
        <v>#N/A</v>
      </c>
      <c r="AI296" s="36">
        <f>VLOOKUP(A296&amp;P296,[6]HARGA!C:D,2,0)*Q296</f>
        <v>43200000</v>
      </c>
      <c r="AJ296" s="36">
        <f>VLOOKUP(A296&amp;P296,[6]HARGA!C:D,2,0)*W296</f>
        <v>0</v>
      </c>
      <c r="AK296" s="36">
        <f>VLOOKUP(A296&amp;P296,[6]HARGA!C:D,2,0)*AB296</f>
        <v>0</v>
      </c>
      <c r="AL296" s="37"/>
      <c r="AM296" s="37"/>
      <c r="AN296" s="37"/>
      <c r="AO296" s="37"/>
      <c r="AP296" s="37"/>
      <c r="AQ296" s="37"/>
      <c r="AR296" s="37"/>
      <c r="AS296" s="37"/>
      <c r="AT296" s="37"/>
      <c r="AU296" s="37"/>
      <c r="AV296" s="37"/>
      <c r="AW296" s="37"/>
      <c r="AX296" s="37"/>
      <c r="AY296" s="37"/>
      <c r="AZ296" s="37"/>
      <c r="BA296" s="37"/>
      <c r="BB296" s="37"/>
      <c r="BC296" s="37"/>
      <c r="BD296">
        <v>2</v>
      </c>
    </row>
    <row r="297" spans="1:56" hidden="1" x14ac:dyDescent="0.25">
      <c r="A297" s="22" t="s">
        <v>51</v>
      </c>
      <c r="B297" s="22" t="s">
        <v>52</v>
      </c>
      <c r="C297" s="23" t="s">
        <v>642</v>
      </c>
      <c r="D297" s="22" t="s">
        <v>135</v>
      </c>
      <c r="E297" s="22" t="s">
        <v>639</v>
      </c>
      <c r="F297" s="22" t="s">
        <v>640</v>
      </c>
      <c r="G297" s="22" t="s">
        <v>90</v>
      </c>
      <c r="H297" s="22" t="s">
        <v>56</v>
      </c>
      <c r="I297" s="22" t="s">
        <v>56</v>
      </c>
      <c r="J297" s="24">
        <v>44502</v>
      </c>
      <c r="K297" s="22">
        <v>0</v>
      </c>
      <c r="L297" s="22" t="s">
        <v>91</v>
      </c>
      <c r="M297" s="22" t="s">
        <v>91</v>
      </c>
      <c r="N297" s="41" t="s">
        <v>56</v>
      </c>
      <c r="O297" s="34" t="s">
        <v>56</v>
      </c>
      <c r="P297" s="27" t="s">
        <v>60</v>
      </c>
      <c r="Q297" s="22">
        <v>0</v>
      </c>
      <c r="R297" s="23">
        <v>21102101735</v>
      </c>
      <c r="S297" s="22" t="s">
        <v>56</v>
      </c>
      <c r="T297" s="22">
        <v>6008136436</v>
      </c>
      <c r="U297" s="22">
        <v>35</v>
      </c>
      <c r="V297" s="28">
        <v>0</v>
      </c>
      <c r="W297" s="22">
        <v>35</v>
      </c>
      <c r="X297" s="29" t="s">
        <v>158</v>
      </c>
      <c r="Y297" s="22" t="s">
        <v>56</v>
      </c>
      <c r="Z297" s="30" t="s">
        <v>643</v>
      </c>
      <c r="AA297" s="31">
        <v>44501</v>
      </c>
      <c r="AB297" s="22">
        <v>4</v>
      </c>
      <c r="AC297" s="32">
        <v>5042259773</v>
      </c>
      <c r="AD297" s="43" t="s">
        <v>644</v>
      </c>
      <c r="AE297" s="44">
        <v>44524</v>
      </c>
      <c r="AF297" s="35" t="e">
        <f>VLOOKUP(G297,[6]TIV1!L:S,8,FALSE)</f>
        <v>#N/A</v>
      </c>
      <c r="AG297" s="35" t="str">
        <f>VLOOKUP(T297,[6]TIV1!L:S,8,FALSE)</f>
        <v>2050350281</v>
      </c>
      <c r="AH297" s="35" t="str">
        <f>VLOOKUP(AC297,[6]TIV1!L:S,8,FALSE)</f>
        <v>8276895377</v>
      </c>
      <c r="AI297" s="36">
        <f>VLOOKUP(A297&amp;P297,[6]HARGA!C:D,2,0)*Q297</f>
        <v>0</v>
      </c>
      <c r="AJ297" s="36">
        <f>VLOOKUP(A297&amp;P297,[6]HARGA!C:D,2,0)*W297</f>
        <v>344750</v>
      </c>
      <c r="AK297" s="36">
        <f>VLOOKUP(A297&amp;P297,[6]HARGA!C:D,2,0)*AB297</f>
        <v>39400</v>
      </c>
      <c r="AL297" s="37"/>
      <c r="AM297" s="37"/>
      <c r="AN297" s="37"/>
      <c r="AO297" s="37"/>
      <c r="AP297" s="37"/>
      <c r="AQ297" s="37"/>
      <c r="AR297" s="37"/>
      <c r="AS297" s="37"/>
      <c r="AT297" s="37"/>
      <c r="AU297" s="37"/>
      <c r="AV297" s="37"/>
      <c r="AW297" s="37"/>
      <c r="AX297" s="37"/>
      <c r="AY297" s="37"/>
      <c r="AZ297" s="37"/>
      <c r="BA297" s="37"/>
      <c r="BB297" s="37"/>
      <c r="BC297" s="37"/>
      <c r="BD297">
        <v>2</v>
      </c>
    </row>
    <row r="298" spans="1:56" hidden="1" x14ac:dyDescent="0.25">
      <c r="A298" s="22" t="s">
        <v>51</v>
      </c>
      <c r="B298" s="22" t="s">
        <v>52</v>
      </c>
      <c r="C298" s="23" t="s">
        <v>642</v>
      </c>
      <c r="D298" s="22" t="s">
        <v>135</v>
      </c>
      <c r="E298" s="22" t="s">
        <v>639</v>
      </c>
      <c r="F298" s="22" t="s">
        <v>640</v>
      </c>
      <c r="G298" s="22" t="s">
        <v>90</v>
      </c>
      <c r="H298" s="22" t="s">
        <v>56</v>
      </c>
      <c r="I298" s="22" t="s">
        <v>56</v>
      </c>
      <c r="J298" s="24">
        <v>44502</v>
      </c>
      <c r="K298" s="22">
        <v>0</v>
      </c>
      <c r="L298" s="22" t="s">
        <v>91</v>
      </c>
      <c r="M298" s="22" t="s">
        <v>91</v>
      </c>
      <c r="N298" s="41" t="s">
        <v>56</v>
      </c>
      <c r="O298" s="34" t="s">
        <v>56</v>
      </c>
      <c r="P298" s="27" t="s">
        <v>64</v>
      </c>
      <c r="Q298" s="22">
        <v>0</v>
      </c>
      <c r="R298" s="23">
        <v>21102101735</v>
      </c>
      <c r="S298" s="22" t="s">
        <v>56</v>
      </c>
      <c r="T298" s="22">
        <v>6008136436</v>
      </c>
      <c r="U298" s="22">
        <v>1440</v>
      </c>
      <c r="V298" s="28">
        <v>0</v>
      </c>
      <c r="W298" s="22">
        <v>1440</v>
      </c>
      <c r="X298" s="29" t="s">
        <v>158</v>
      </c>
      <c r="Y298" s="22" t="s">
        <v>56</v>
      </c>
      <c r="Z298" s="30" t="s">
        <v>643</v>
      </c>
      <c r="AA298" s="31">
        <v>44501</v>
      </c>
      <c r="AB298" s="22">
        <v>80</v>
      </c>
      <c r="AC298" s="32">
        <v>5042259773</v>
      </c>
      <c r="AD298" s="43" t="s">
        <v>644</v>
      </c>
      <c r="AE298" s="44">
        <v>44524</v>
      </c>
      <c r="AF298" s="35" t="e">
        <f>VLOOKUP(G298,[6]TIV1!L:S,8,FALSE)</f>
        <v>#N/A</v>
      </c>
      <c r="AG298" s="35" t="str">
        <f>VLOOKUP(T298,[6]TIV1!L:S,8,FALSE)</f>
        <v>2050350281</v>
      </c>
      <c r="AH298" s="35" t="str">
        <f>VLOOKUP(AC298,[6]TIV1!L:S,8,FALSE)</f>
        <v>8276895377</v>
      </c>
      <c r="AI298" s="36">
        <f>VLOOKUP(A298&amp;P298,[6]HARGA!C:D,2,0)*Q298</f>
        <v>0</v>
      </c>
      <c r="AJ298" s="36">
        <f>VLOOKUP(A298&amp;P298,[6]HARGA!C:D,2,0)*W298</f>
        <v>43200000</v>
      </c>
      <c r="AK298" s="36">
        <f>VLOOKUP(A298&amp;P298,[6]HARGA!C:D,2,0)*AB298</f>
        <v>2400000</v>
      </c>
      <c r="AL298" s="37"/>
      <c r="AM298" s="37"/>
      <c r="AN298" s="37"/>
      <c r="AO298" s="37"/>
      <c r="AP298" s="37"/>
      <c r="AQ298" s="37"/>
      <c r="AR298" s="37"/>
      <c r="AS298" s="37"/>
      <c r="AT298" s="37"/>
      <c r="AU298" s="37"/>
      <c r="AV298" s="37"/>
      <c r="AW298" s="37"/>
      <c r="AX298" s="37"/>
      <c r="AY298" s="37"/>
      <c r="AZ298" s="37"/>
      <c r="BA298" s="37"/>
      <c r="BB298" s="37"/>
      <c r="BC298" s="37"/>
      <c r="BD298">
        <v>2</v>
      </c>
    </row>
    <row r="299" spans="1:56" hidden="1" x14ac:dyDescent="0.25">
      <c r="A299" s="22" t="s">
        <v>51</v>
      </c>
      <c r="B299" s="22" t="s">
        <v>52</v>
      </c>
      <c r="C299" s="23">
        <v>21102803805</v>
      </c>
      <c r="D299" s="22" t="s">
        <v>135</v>
      </c>
      <c r="E299" s="22" t="s">
        <v>645</v>
      </c>
      <c r="F299" s="22" t="s">
        <v>646</v>
      </c>
      <c r="G299" s="22">
        <v>5042254459</v>
      </c>
      <c r="H299" s="22" t="s">
        <v>56</v>
      </c>
      <c r="I299" s="22" t="s">
        <v>56</v>
      </c>
      <c r="J299" s="24">
        <v>44502</v>
      </c>
      <c r="K299" s="22">
        <v>1440</v>
      </c>
      <c r="L299" s="22" t="s">
        <v>138</v>
      </c>
      <c r="M299" s="22" t="s">
        <v>138</v>
      </c>
      <c r="N299" s="25" t="s">
        <v>647</v>
      </c>
      <c r="O299" s="26">
        <v>44503</v>
      </c>
      <c r="P299" s="27" t="s">
        <v>60</v>
      </c>
      <c r="Q299" s="22">
        <v>1440</v>
      </c>
      <c r="R299" s="23">
        <v>21102101771</v>
      </c>
      <c r="S299" s="22" t="s">
        <v>56</v>
      </c>
      <c r="T299" s="22">
        <v>6008120638</v>
      </c>
      <c r="U299" s="22">
        <v>36</v>
      </c>
      <c r="V299" s="28">
        <v>0</v>
      </c>
      <c r="W299" s="22">
        <v>36</v>
      </c>
      <c r="X299" s="29" t="s">
        <v>158</v>
      </c>
      <c r="Y299" s="22" t="s">
        <v>56</v>
      </c>
      <c r="Z299" s="30" t="s">
        <v>648</v>
      </c>
      <c r="AA299" s="31">
        <v>44499</v>
      </c>
      <c r="AB299" s="22">
        <v>1</v>
      </c>
      <c r="AC299" s="32">
        <v>5042251051</v>
      </c>
      <c r="AD299" s="43" t="s">
        <v>649</v>
      </c>
      <c r="AE299" s="44">
        <v>44529</v>
      </c>
      <c r="AF299" s="35" t="str">
        <f>VLOOKUP(G299,[6]TIV1!L:S,8,FALSE)</f>
        <v>8276895377</v>
      </c>
      <c r="AG299" s="35" t="str">
        <f>VLOOKUP(T299,[6]TIV1!L:S,8,FALSE)</f>
        <v>2050350281</v>
      </c>
      <c r="AH299" s="35" t="str">
        <f>VLOOKUP(AC299,[6]TIV1!L:S,8,FALSE)</f>
        <v>8276895377</v>
      </c>
      <c r="AI299" s="36">
        <f>VLOOKUP(A299&amp;P299,[6]HARGA!C:D,2,0)*Q299</f>
        <v>14184000</v>
      </c>
      <c r="AJ299" s="36">
        <f>VLOOKUP(A299&amp;P299,[6]HARGA!C:D,2,0)*W299</f>
        <v>354600</v>
      </c>
      <c r="AK299" s="36">
        <f>VLOOKUP(A299&amp;P299,[6]HARGA!C:D,2,0)*AB299</f>
        <v>9850</v>
      </c>
      <c r="AL299" s="37"/>
      <c r="AM299" s="37"/>
      <c r="AN299" s="37"/>
      <c r="AO299" s="37"/>
      <c r="AP299" s="37"/>
      <c r="AQ299" s="37"/>
      <c r="AR299" s="37"/>
      <c r="AS299" s="37"/>
      <c r="AT299" s="37"/>
      <c r="AU299" s="37"/>
      <c r="AV299" s="37"/>
      <c r="AW299" s="37"/>
      <c r="AX299" s="37"/>
      <c r="AY299" s="37"/>
      <c r="AZ299" s="37"/>
      <c r="BA299" s="37"/>
      <c r="BB299" s="37"/>
      <c r="BC299" s="37"/>
      <c r="BD299">
        <v>2</v>
      </c>
    </row>
    <row r="300" spans="1:56" hidden="1" x14ac:dyDescent="0.25">
      <c r="A300" s="22" t="s">
        <v>51</v>
      </c>
      <c r="B300" s="22" t="s">
        <v>52</v>
      </c>
      <c r="C300" s="23">
        <v>21102803805</v>
      </c>
      <c r="D300" s="22" t="s">
        <v>135</v>
      </c>
      <c r="E300" s="22" t="s">
        <v>645</v>
      </c>
      <c r="F300" s="22" t="s">
        <v>646</v>
      </c>
      <c r="G300" s="22">
        <v>5042254459</v>
      </c>
      <c r="H300" s="22" t="s">
        <v>56</v>
      </c>
      <c r="I300" s="22" t="s">
        <v>56</v>
      </c>
      <c r="J300" s="24">
        <v>44502</v>
      </c>
      <c r="K300" s="22">
        <v>1440</v>
      </c>
      <c r="L300" s="22" t="s">
        <v>138</v>
      </c>
      <c r="M300" s="22" t="s">
        <v>138</v>
      </c>
      <c r="N300" s="25" t="s">
        <v>647</v>
      </c>
      <c r="O300" s="26">
        <v>44503</v>
      </c>
      <c r="P300" s="27" t="s">
        <v>64</v>
      </c>
      <c r="Q300" s="22">
        <v>1440</v>
      </c>
      <c r="R300" s="23">
        <v>21102101771</v>
      </c>
      <c r="S300" s="22" t="s">
        <v>56</v>
      </c>
      <c r="T300" s="22">
        <v>6008120638</v>
      </c>
      <c r="U300" s="22">
        <v>1440</v>
      </c>
      <c r="V300" s="28">
        <v>0</v>
      </c>
      <c r="W300" s="22">
        <v>1440</v>
      </c>
      <c r="X300" s="29" t="s">
        <v>158</v>
      </c>
      <c r="Y300" s="22" t="s">
        <v>56</v>
      </c>
      <c r="Z300" s="30" t="s">
        <v>648</v>
      </c>
      <c r="AA300" s="31">
        <v>44499</v>
      </c>
      <c r="AB300" s="22">
        <v>71</v>
      </c>
      <c r="AC300" s="32">
        <v>5042251051</v>
      </c>
      <c r="AD300" s="43" t="s">
        <v>649</v>
      </c>
      <c r="AE300" s="44">
        <v>44529</v>
      </c>
      <c r="AF300" s="35" t="str">
        <f>VLOOKUP(G300,[6]TIV1!L:S,8,FALSE)</f>
        <v>8276895377</v>
      </c>
      <c r="AG300" s="35" t="str">
        <f>VLOOKUP(T300,[6]TIV1!L:S,8,FALSE)</f>
        <v>2050350281</v>
      </c>
      <c r="AH300" s="35" t="str">
        <f>VLOOKUP(AC300,[6]TIV1!L:S,8,FALSE)</f>
        <v>8276895377</v>
      </c>
      <c r="AI300" s="36">
        <f>VLOOKUP(A300&amp;P300,[6]HARGA!C:D,2,0)*Q300</f>
        <v>43200000</v>
      </c>
      <c r="AJ300" s="36">
        <f>VLOOKUP(A300&amp;P300,[6]HARGA!C:D,2,0)*W300</f>
        <v>43200000</v>
      </c>
      <c r="AK300" s="36">
        <f>VLOOKUP(A300&amp;P300,[6]HARGA!C:D,2,0)*AB300</f>
        <v>2130000</v>
      </c>
      <c r="AL300" s="37"/>
      <c r="AM300" s="37"/>
      <c r="AN300" s="37"/>
      <c r="AO300" s="37"/>
      <c r="AP300" s="37"/>
      <c r="AQ300" s="37"/>
      <c r="AR300" s="37"/>
      <c r="AS300" s="37"/>
      <c r="AT300" s="37"/>
      <c r="AU300" s="37"/>
      <c r="AV300" s="37"/>
      <c r="AW300" s="37"/>
      <c r="AX300" s="37"/>
      <c r="AY300" s="37"/>
      <c r="AZ300" s="37"/>
      <c r="BA300" s="37"/>
      <c r="BB300" s="37"/>
      <c r="BC300" s="37"/>
      <c r="BD300">
        <v>2</v>
      </c>
    </row>
    <row r="301" spans="1:56" hidden="1" x14ac:dyDescent="0.25">
      <c r="A301" s="22" t="s">
        <v>51</v>
      </c>
      <c r="B301" s="22" t="s">
        <v>52</v>
      </c>
      <c r="C301" s="23">
        <v>21102803807</v>
      </c>
      <c r="D301" s="22" t="s">
        <v>163</v>
      </c>
      <c r="E301" s="22" t="s">
        <v>311</v>
      </c>
      <c r="F301" s="22" t="s">
        <v>650</v>
      </c>
      <c r="G301" s="22">
        <v>5042256666</v>
      </c>
      <c r="H301" s="22" t="s">
        <v>56</v>
      </c>
      <c r="I301" s="22" t="s">
        <v>56</v>
      </c>
      <c r="J301" s="24">
        <v>44502</v>
      </c>
      <c r="K301" s="22">
        <v>1440</v>
      </c>
      <c r="L301" s="22" t="s">
        <v>163</v>
      </c>
      <c r="M301" s="22" t="s">
        <v>163</v>
      </c>
      <c r="N301" s="25" t="s">
        <v>651</v>
      </c>
      <c r="O301" s="26">
        <v>44502</v>
      </c>
      <c r="P301" s="27" t="s">
        <v>60</v>
      </c>
      <c r="Q301" s="22">
        <v>1440</v>
      </c>
      <c r="R301" s="23">
        <v>21102101761</v>
      </c>
      <c r="S301" s="22" t="s">
        <v>56</v>
      </c>
      <c r="T301" s="22">
        <v>6008138853</v>
      </c>
      <c r="U301" s="22">
        <v>36</v>
      </c>
      <c r="V301" s="28">
        <v>0</v>
      </c>
      <c r="W301" s="22">
        <v>36</v>
      </c>
      <c r="X301" s="29" t="s">
        <v>163</v>
      </c>
      <c r="Y301" s="22" t="s">
        <v>56</v>
      </c>
      <c r="Z301" s="30" t="s">
        <v>652</v>
      </c>
      <c r="AA301" s="31">
        <v>44502</v>
      </c>
      <c r="AB301" s="22">
        <v>3</v>
      </c>
      <c r="AC301" s="32">
        <v>5042256179</v>
      </c>
      <c r="AD301" s="33" t="s">
        <v>653</v>
      </c>
      <c r="AE301" s="34">
        <v>44502</v>
      </c>
      <c r="AF301" s="35" t="str">
        <f>VLOOKUP(G301,[6]TIV1!L:S,8,FALSE)</f>
        <v>8276895377</v>
      </c>
      <c r="AG301" s="35" t="str">
        <f>VLOOKUP(T301,[6]TIV1!L:S,8,FALSE)</f>
        <v>2050350281</v>
      </c>
      <c r="AH301" s="35" t="str">
        <f>VLOOKUP(AC301,[6]TIV1!L:S,8,FALSE)</f>
        <v>8276895377</v>
      </c>
      <c r="AI301" s="36">
        <f>VLOOKUP(A301&amp;P301,[6]HARGA!C:D,2,0)*Q301</f>
        <v>14184000</v>
      </c>
      <c r="AJ301" s="36">
        <f>VLOOKUP(A301&amp;P301,[6]HARGA!C:D,2,0)*W301</f>
        <v>354600</v>
      </c>
      <c r="AK301" s="36">
        <f>VLOOKUP(A301&amp;P301,[6]HARGA!C:D,2,0)*AB301</f>
        <v>29550</v>
      </c>
      <c r="AL301" s="37"/>
      <c r="AM301" s="37"/>
      <c r="AN301" s="37"/>
      <c r="AO301" s="37"/>
      <c r="AP301" s="37"/>
      <c r="AQ301" s="37"/>
      <c r="AR301" s="37"/>
      <c r="AS301" s="37"/>
      <c r="AT301" s="37"/>
      <c r="AU301" s="37"/>
      <c r="AV301" s="37"/>
      <c r="AW301" s="37"/>
      <c r="AX301" s="37"/>
      <c r="AY301" s="37"/>
      <c r="AZ301" s="37"/>
      <c r="BA301" s="37"/>
      <c r="BB301" s="37"/>
      <c r="BC301" s="37"/>
      <c r="BD301">
        <v>2</v>
      </c>
    </row>
    <row r="302" spans="1:56" hidden="1" x14ac:dyDescent="0.25">
      <c r="A302" s="22" t="s">
        <v>51</v>
      </c>
      <c r="B302" s="22" t="s">
        <v>52</v>
      </c>
      <c r="C302" s="23">
        <v>21102803807</v>
      </c>
      <c r="D302" s="22" t="s">
        <v>163</v>
      </c>
      <c r="E302" s="22" t="s">
        <v>311</v>
      </c>
      <c r="F302" s="22" t="s">
        <v>650</v>
      </c>
      <c r="G302" s="22">
        <v>5042256666</v>
      </c>
      <c r="H302" s="22" t="s">
        <v>56</v>
      </c>
      <c r="I302" s="22" t="s">
        <v>56</v>
      </c>
      <c r="J302" s="24">
        <v>44502</v>
      </c>
      <c r="K302" s="22">
        <v>1440</v>
      </c>
      <c r="L302" s="22" t="s">
        <v>163</v>
      </c>
      <c r="M302" s="22" t="s">
        <v>163</v>
      </c>
      <c r="N302" s="25" t="s">
        <v>651</v>
      </c>
      <c r="O302" s="26">
        <v>44502</v>
      </c>
      <c r="P302" s="27" t="s">
        <v>64</v>
      </c>
      <c r="Q302" s="22">
        <v>1440</v>
      </c>
      <c r="R302" s="23">
        <v>21102101761</v>
      </c>
      <c r="S302" s="22" t="s">
        <v>56</v>
      </c>
      <c r="T302" s="22">
        <v>6008138853</v>
      </c>
      <c r="U302" s="22">
        <v>1440</v>
      </c>
      <c r="V302" s="28">
        <v>0</v>
      </c>
      <c r="W302" s="22">
        <v>1440</v>
      </c>
      <c r="X302" s="29" t="s">
        <v>163</v>
      </c>
      <c r="Y302" s="22" t="s">
        <v>56</v>
      </c>
      <c r="Z302" s="30" t="s">
        <v>652</v>
      </c>
      <c r="AA302" s="31">
        <v>44502</v>
      </c>
      <c r="AB302" s="22">
        <v>75</v>
      </c>
      <c r="AC302" s="32">
        <v>5042256179</v>
      </c>
      <c r="AD302" s="33" t="s">
        <v>653</v>
      </c>
      <c r="AE302" s="34">
        <v>44502</v>
      </c>
      <c r="AF302" s="35" t="str">
        <f>VLOOKUP(G302,[6]TIV1!L:S,8,FALSE)</f>
        <v>8276895377</v>
      </c>
      <c r="AG302" s="35" t="str">
        <f>VLOOKUP(T302,[6]TIV1!L:S,8,FALSE)</f>
        <v>2050350281</v>
      </c>
      <c r="AH302" s="35" t="str">
        <f>VLOOKUP(AC302,[6]TIV1!L:S,8,FALSE)</f>
        <v>8276895377</v>
      </c>
      <c r="AI302" s="36">
        <f>VLOOKUP(A302&amp;P302,[6]HARGA!C:D,2,0)*Q302</f>
        <v>43200000</v>
      </c>
      <c r="AJ302" s="36">
        <f>VLOOKUP(A302&amp;P302,[6]HARGA!C:D,2,0)*W302</f>
        <v>43200000</v>
      </c>
      <c r="AK302" s="36">
        <f>VLOOKUP(A302&amp;P302,[6]HARGA!C:D,2,0)*AB302</f>
        <v>2250000</v>
      </c>
      <c r="AL302" s="37"/>
      <c r="AM302" s="37"/>
      <c r="AN302" s="37"/>
      <c r="AO302" s="37"/>
      <c r="AP302" s="37"/>
      <c r="AQ302" s="37"/>
      <c r="AR302" s="37"/>
      <c r="AS302" s="37"/>
      <c r="AT302" s="37"/>
      <c r="AU302" s="37"/>
      <c r="AV302" s="37"/>
      <c r="AW302" s="37"/>
      <c r="AX302" s="37"/>
      <c r="AY302" s="37"/>
      <c r="AZ302" s="37"/>
      <c r="BA302" s="37"/>
      <c r="BB302" s="37"/>
      <c r="BC302" s="37"/>
      <c r="BD302">
        <v>2</v>
      </c>
    </row>
    <row r="303" spans="1:56" hidden="1" x14ac:dyDescent="0.25">
      <c r="A303" s="22" t="s">
        <v>51</v>
      </c>
      <c r="B303" s="22" t="s">
        <v>52</v>
      </c>
      <c r="C303" s="23">
        <v>21102803808</v>
      </c>
      <c r="D303" s="22" t="s">
        <v>143</v>
      </c>
      <c r="E303" s="22" t="s">
        <v>654</v>
      </c>
      <c r="F303" s="22" t="s">
        <v>655</v>
      </c>
      <c r="G303" s="22">
        <v>5042170028</v>
      </c>
      <c r="H303" s="22" t="s">
        <v>56</v>
      </c>
      <c r="I303" s="22" t="s">
        <v>56</v>
      </c>
      <c r="J303" s="24">
        <v>44502</v>
      </c>
      <c r="K303" s="22">
        <v>1344</v>
      </c>
      <c r="L303" s="22" t="s">
        <v>301</v>
      </c>
      <c r="M303" s="22" t="s">
        <v>301</v>
      </c>
      <c r="N303" s="25" t="s">
        <v>656</v>
      </c>
      <c r="O303" s="26">
        <v>44502</v>
      </c>
      <c r="P303" s="27" t="s">
        <v>60</v>
      </c>
      <c r="Q303" s="22">
        <v>1344</v>
      </c>
      <c r="R303" s="23">
        <v>21102101769</v>
      </c>
      <c r="S303" s="22" t="s">
        <v>56</v>
      </c>
      <c r="T303" s="22">
        <v>6008130637</v>
      </c>
      <c r="U303" s="22">
        <v>51</v>
      </c>
      <c r="V303" s="28">
        <v>0</v>
      </c>
      <c r="W303" s="22">
        <v>51</v>
      </c>
      <c r="X303" s="29" t="s">
        <v>301</v>
      </c>
      <c r="Y303" s="22" t="s">
        <v>56</v>
      </c>
      <c r="Z303" s="30" t="s">
        <v>657</v>
      </c>
      <c r="AA303" s="31">
        <v>44502</v>
      </c>
      <c r="AB303" s="22">
        <v>2</v>
      </c>
      <c r="AC303" s="32">
        <v>5042256669</v>
      </c>
      <c r="AD303" s="33" t="s">
        <v>658</v>
      </c>
      <c r="AE303" s="34">
        <v>44502</v>
      </c>
      <c r="AF303" s="35" t="str">
        <f>VLOOKUP(G303,[6]TIV1!L:S,8,FALSE)</f>
        <v>8276895377</v>
      </c>
      <c r="AG303" s="35" t="str">
        <f>VLOOKUP(T303,[6]TIV1!L:S,8,FALSE)</f>
        <v>2050350281</v>
      </c>
      <c r="AH303" s="35" t="str">
        <f>VLOOKUP(AC303,[6]TIV1!L:S,8,FALSE)</f>
        <v>8276895377</v>
      </c>
      <c r="AI303" s="36">
        <f>VLOOKUP(A303&amp;P303,[6]HARGA!C:D,2,0)*Q303</f>
        <v>13238400</v>
      </c>
      <c r="AJ303" s="36">
        <f>VLOOKUP(A303&amp;P303,[6]HARGA!C:D,2,0)*W303</f>
        <v>502350</v>
      </c>
      <c r="AK303" s="36">
        <f>VLOOKUP(A303&amp;P303,[6]HARGA!C:D,2,0)*AB303</f>
        <v>19700</v>
      </c>
      <c r="AL303" s="37"/>
      <c r="AM303" s="37"/>
      <c r="AN303" s="37"/>
      <c r="AO303" s="37"/>
      <c r="AP303" s="37"/>
      <c r="AQ303" s="37"/>
      <c r="AR303" s="37"/>
      <c r="AS303" s="37"/>
      <c r="AT303" s="37"/>
      <c r="AU303" s="37"/>
      <c r="AV303" s="37"/>
      <c r="AW303" s="37"/>
      <c r="AX303" s="37"/>
      <c r="AY303" s="37"/>
      <c r="AZ303" s="37"/>
      <c r="BA303" s="37"/>
      <c r="BB303" s="37"/>
      <c r="BC303" s="37"/>
      <c r="BD303">
        <v>2</v>
      </c>
    </row>
    <row r="304" spans="1:56" hidden="1" x14ac:dyDescent="0.25">
      <c r="A304" s="22" t="s">
        <v>51</v>
      </c>
      <c r="B304" s="22" t="s">
        <v>52</v>
      </c>
      <c r="C304" s="23">
        <v>21102803808</v>
      </c>
      <c r="D304" s="22" t="s">
        <v>143</v>
      </c>
      <c r="E304" s="22" t="s">
        <v>654</v>
      </c>
      <c r="F304" s="22" t="s">
        <v>655</v>
      </c>
      <c r="G304" s="22">
        <v>5042170028</v>
      </c>
      <c r="H304" s="22" t="s">
        <v>56</v>
      </c>
      <c r="I304" s="22" t="s">
        <v>56</v>
      </c>
      <c r="J304" s="24">
        <v>44502</v>
      </c>
      <c r="K304" s="22">
        <v>1344</v>
      </c>
      <c r="L304" s="22" t="s">
        <v>301</v>
      </c>
      <c r="M304" s="22" t="s">
        <v>301</v>
      </c>
      <c r="N304" s="25" t="s">
        <v>656</v>
      </c>
      <c r="O304" s="26">
        <v>44502</v>
      </c>
      <c r="P304" s="27" t="s">
        <v>64</v>
      </c>
      <c r="Q304" s="22">
        <v>1344</v>
      </c>
      <c r="R304" s="23">
        <v>21102101769</v>
      </c>
      <c r="S304" s="22" t="s">
        <v>56</v>
      </c>
      <c r="T304" s="22">
        <v>6008130637</v>
      </c>
      <c r="U304" s="22">
        <v>1404</v>
      </c>
      <c r="V304" s="28">
        <v>0</v>
      </c>
      <c r="W304" s="22">
        <v>1404</v>
      </c>
      <c r="X304" s="29" t="s">
        <v>301</v>
      </c>
      <c r="Y304" s="22" t="s">
        <v>56</v>
      </c>
      <c r="Z304" s="30" t="s">
        <v>657</v>
      </c>
      <c r="AA304" s="31">
        <v>44502</v>
      </c>
      <c r="AB304" s="22">
        <v>85</v>
      </c>
      <c r="AC304" s="32">
        <v>5042256669</v>
      </c>
      <c r="AD304" s="33" t="s">
        <v>658</v>
      </c>
      <c r="AE304" s="34">
        <v>44502</v>
      </c>
      <c r="AF304" s="35" t="str">
        <f>VLOOKUP(G304,[6]TIV1!L:S,8,FALSE)</f>
        <v>8276895377</v>
      </c>
      <c r="AG304" s="35" t="str">
        <f>VLOOKUP(T304,[6]TIV1!L:S,8,FALSE)</f>
        <v>2050350281</v>
      </c>
      <c r="AH304" s="35" t="str">
        <f>VLOOKUP(AC304,[6]TIV1!L:S,8,FALSE)</f>
        <v>8276895377</v>
      </c>
      <c r="AI304" s="36">
        <f>VLOOKUP(A304&amp;P304,[6]HARGA!C:D,2,0)*Q304</f>
        <v>40320000</v>
      </c>
      <c r="AJ304" s="36">
        <f>VLOOKUP(A304&amp;P304,[6]HARGA!C:D,2,0)*W304</f>
        <v>42120000</v>
      </c>
      <c r="AK304" s="36">
        <f>VLOOKUP(A304&amp;P304,[6]HARGA!C:D,2,0)*AB304</f>
        <v>2550000</v>
      </c>
      <c r="AL304" s="37"/>
      <c r="AM304" s="37"/>
      <c r="AN304" s="37"/>
      <c r="AO304" s="37"/>
      <c r="AP304" s="37"/>
      <c r="AQ304" s="37"/>
      <c r="AR304" s="37"/>
      <c r="AS304" s="37"/>
      <c r="AT304" s="37"/>
      <c r="AU304" s="37"/>
      <c r="AV304" s="37"/>
      <c r="AW304" s="37"/>
      <c r="AX304" s="37"/>
      <c r="AY304" s="37"/>
      <c r="AZ304" s="37"/>
      <c r="BA304" s="37"/>
      <c r="BB304" s="37"/>
      <c r="BC304" s="37"/>
      <c r="BD304">
        <v>2</v>
      </c>
    </row>
    <row r="305" spans="1:56" hidden="1" x14ac:dyDescent="0.25">
      <c r="A305" s="22" t="s">
        <v>51</v>
      </c>
      <c r="B305" s="22" t="s">
        <v>52</v>
      </c>
      <c r="C305" s="23">
        <v>21102803813</v>
      </c>
      <c r="D305" s="22" t="s">
        <v>143</v>
      </c>
      <c r="E305" s="22" t="s">
        <v>659</v>
      </c>
      <c r="F305" s="22" t="s">
        <v>660</v>
      </c>
      <c r="G305" s="22">
        <v>5042252962</v>
      </c>
      <c r="H305" s="22" t="s">
        <v>56</v>
      </c>
      <c r="I305" s="22" t="s">
        <v>56</v>
      </c>
      <c r="J305" s="24">
        <v>44502</v>
      </c>
      <c r="K305" s="22">
        <v>1440</v>
      </c>
      <c r="L305" s="22" t="s">
        <v>61</v>
      </c>
      <c r="M305" s="22" t="s">
        <v>61</v>
      </c>
      <c r="N305" s="25" t="s">
        <v>661</v>
      </c>
      <c r="O305" s="26">
        <v>44503</v>
      </c>
      <c r="P305" s="27" t="s">
        <v>60</v>
      </c>
      <c r="Q305" s="22">
        <v>1440</v>
      </c>
      <c r="R305" s="28" t="s">
        <v>56</v>
      </c>
      <c r="S305" s="22" t="s">
        <v>56</v>
      </c>
      <c r="T305" s="28" t="s">
        <v>56</v>
      </c>
      <c r="U305" s="28">
        <v>0</v>
      </c>
      <c r="V305" s="28">
        <v>0</v>
      </c>
      <c r="W305" s="28">
        <v>0</v>
      </c>
      <c r="X305" s="28" t="s">
        <v>56</v>
      </c>
      <c r="Y305" s="22" t="s">
        <v>56</v>
      </c>
      <c r="Z305" s="45" t="s">
        <v>56</v>
      </c>
      <c r="AA305" s="45" t="s">
        <v>56</v>
      </c>
      <c r="AB305" s="28">
        <v>0</v>
      </c>
      <c r="AC305" s="28" t="s">
        <v>56</v>
      </c>
      <c r="AD305" s="46" t="s">
        <v>56</v>
      </c>
      <c r="AE305" s="47" t="s">
        <v>56</v>
      </c>
      <c r="AF305" s="35" t="str">
        <f>VLOOKUP(G305,[6]TIV1!L:S,8,FALSE)</f>
        <v>8276895377</v>
      </c>
      <c r="AG305" s="35" t="e">
        <f>VLOOKUP(T305,[6]TIV1!L:S,8,FALSE)</f>
        <v>#N/A</v>
      </c>
      <c r="AH305" s="35" t="e">
        <f>VLOOKUP(AC305,[6]TIV1!L:S,8,FALSE)</f>
        <v>#N/A</v>
      </c>
      <c r="AI305" s="36">
        <f>VLOOKUP(A305&amp;P305,[6]HARGA!C:D,2,0)*Q305</f>
        <v>14184000</v>
      </c>
      <c r="AJ305" s="36">
        <f>VLOOKUP(A305&amp;P305,[6]HARGA!C:D,2,0)*W305</f>
        <v>0</v>
      </c>
      <c r="AK305" s="36">
        <f>VLOOKUP(A305&amp;P305,[6]HARGA!C:D,2,0)*AB305</f>
        <v>0</v>
      </c>
      <c r="AL305" s="37"/>
      <c r="AM305" s="37"/>
      <c r="AN305" s="37"/>
      <c r="AO305" s="37"/>
      <c r="AP305" s="37"/>
      <c r="AQ305" s="37"/>
      <c r="AR305" s="37"/>
      <c r="AS305" s="37"/>
      <c r="AT305" s="37"/>
      <c r="AU305" s="37"/>
      <c r="AV305" s="37"/>
      <c r="AW305" s="37"/>
      <c r="AX305" s="37"/>
      <c r="AY305" s="37"/>
      <c r="AZ305" s="37"/>
      <c r="BA305" s="37"/>
      <c r="BB305" s="37"/>
      <c r="BC305" s="37"/>
      <c r="BD305">
        <v>2</v>
      </c>
    </row>
    <row r="306" spans="1:56" hidden="1" x14ac:dyDescent="0.25">
      <c r="A306" s="22" t="s">
        <v>51</v>
      </c>
      <c r="B306" s="22" t="s">
        <v>52</v>
      </c>
      <c r="C306" s="23">
        <v>21102803813</v>
      </c>
      <c r="D306" s="22" t="s">
        <v>143</v>
      </c>
      <c r="E306" s="22" t="s">
        <v>659</v>
      </c>
      <c r="F306" s="22" t="s">
        <v>660</v>
      </c>
      <c r="G306" s="22">
        <v>5042252962</v>
      </c>
      <c r="H306" s="22" t="s">
        <v>56</v>
      </c>
      <c r="I306" s="22" t="s">
        <v>56</v>
      </c>
      <c r="J306" s="24">
        <v>44502</v>
      </c>
      <c r="K306" s="22">
        <v>1440</v>
      </c>
      <c r="L306" s="22" t="s">
        <v>61</v>
      </c>
      <c r="M306" s="22" t="s">
        <v>61</v>
      </c>
      <c r="N306" s="25" t="s">
        <v>661</v>
      </c>
      <c r="O306" s="26">
        <v>44503</v>
      </c>
      <c r="P306" s="27" t="s">
        <v>64</v>
      </c>
      <c r="Q306" s="22">
        <v>1440</v>
      </c>
      <c r="R306" s="28" t="s">
        <v>56</v>
      </c>
      <c r="S306" s="22" t="s">
        <v>56</v>
      </c>
      <c r="T306" s="28" t="s">
        <v>56</v>
      </c>
      <c r="U306" s="28">
        <v>0</v>
      </c>
      <c r="V306" s="28">
        <v>0</v>
      </c>
      <c r="W306" s="28">
        <v>0</v>
      </c>
      <c r="X306" s="28" t="s">
        <v>56</v>
      </c>
      <c r="Y306" s="22" t="s">
        <v>56</v>
      </c>
      <c r="Z306" s="45" t="s">
        <v>56</v>
      </c>
      <c r="AA306" s="45" t="s">
        <v>56</v>
      </c>
      <c r="AB306" s="28">
        <v>0</v>
      </c>
      <c r="AC306" s="28" t="s">
        <v>56</v>
      </c>
      <c r="AD306" s="46" t="s">
        <v>56</v>
      </c>
      <c r="AE306" s="47" t="s">
        <v>56</v>
      </c>
      <c r="AF306" s="35" t="str">
        <f>VLOOKUP(G306,[6]TIV1!L:S,8,FALSE)</f>
        <v>8276895377</v>
      </c>
      <c r="AG306" s="35" t="e">
        <f>VLOOKUP(T306,[6]TIV1!L:S,8,FALSE)</f>
        <v>#N/A</v>
      </c>
      <c r="AH306" s="35" t="e">
        <f>VLOOKUP(AC306,[6]TIV1!L:S,8,FALSE)</f>
        <v>#N/A</v>
      </c>
      <c r="AI306" s="36">
        <f>VLOOKUP(A306&amp;P306,[6]HARGA!C:D,2,0)*Q306</f>
        <v>43200000</v>
      </c>
      <c r="AJ306" s="36">
        <f>VLOOKUP(A306&amp;P306,[6]HARGA!C:D,2,0)*W306</f>
        <v>0</v>
      </c>
      <c r="AK306" s="36">
        <f>VLOOKUP(A306&amp;P306,[6]HARGA!C:D,2,0)*AB306</f>
        <v>0</v>
      </c>
      <c r="AL306" s="37"/>
      <c r="AM306" s="37"/>
      <c r="AN306" s="37"/>
      <c r="AO306" s="37"/>
      <c r="AP306" s="37"/>
      <c r="AQ306" s="37"/>
      <c r="AR306" s="37"/>
      <c r="AS306" s="37"/>
      <c r="AT306" s="37"/>
      <c r="AU306" s="37"/>
      <c r="AV306" s="37"/>
      <c r="AW306" s="37"/>
      <c r="AX306" s="37"/>
      <c r="AY306" s="37"/>
      <c r="AZ306" s="37"/>
      <c r="BA306" s="37"/>
      <c r="BB306" s="37"/>
      <c r="BC306" s="37"/>
      <c r="BD306">
        <v>2</v>
      </c>
    </row>
    <row r="307" spans="1:56" hidden="1" x14ac:dyDescent="0.25">
      <c r="A307" s="22" t="s">
        <v>66</v>
      </c>
      <c r="B307" s="22" t="s">
        <v>52</v>
      </c>
      <c r="C307" s="23" t="s">
        <v>662</v>
      </c>
      <c r="D307" s="22" t="s">
        <v>143</v>
      </c>
      <c r="E307" s="22" t="s">
        <v>659</v>
      </c>
      <c r="F307" s="22" t="s">
        <v>660</v>
      </c>
      <c r="G307" s="22" t="s">
        <v>90</v>
      </c>
      <c r="H307" s="22" t="s">
        <v>56</v>
      </c>
      <c r="I307" s="22" t="s">
        <v>56</v>
      </c>
      <c r="J307" s="24">
        <v>44502</v>
      </c>
      <c r="K307" s="22">
        <v>0</v>
      </c>
      <c r="L307" s="22" t="s">
        <v>91</v>
      </c>
      <c r="M307" s="22" t="s">
        <v>91</v>
      </c>
      <c r="N307" s="41" t="s">
        <v>56</v>
      </c>
      <c r="O307" s="34" t="s">
        <v>56</v>
      </c>
      <c r="P307" s="27" t="s">
        <v>60</v>
      </c>
      <c r="Q307" s="22">
        <v>0</v>
      </c>
      <c r="R307" s="23">
        <v>21102903793</v>
      </c>
      <c r="S307" s="22" t="s">
        <v>56</v>
      </c>
      <c r="T307" s="22">
        <v>6008133935</v>
      </c>
      <c r="U307" s="22">
        <v>18</v>
      </c>
      <c r="V307" s="28">
        <v>0</v>
      </c>
      <c r="W307" s="22">
        <v>18</v>
      </c>
      <c r="X307" s="29" t="s">
        <v>72</v>
      </c>
      <c r="Y307" s="22" t="s">
        <v>56</v>
      </c>
      <c r="Z307" s="30" t="s">
        <v>663</v>
      </c>
      <c r="AA307" s="31">
        <v>44501</v>
      </c>
      <c r="AB307" s="22">
        <v>0</v>
      </c>
      <c r="AC307" s="32">
        <v>5042243149</v>
      </c>
      <c r="AD307" s="33" t="s">
        <v>664</v>
      </c>
      <c r="AE307" s="34">
        <v>44503</v>
      </c>
      <c r="AF307" s="35" t="e">
        <f>VLOOKUP(G307,[6]TIV1!L:S,8,FALSE)</f>
        <v>#N/A</v>
      </c>
      <c r="AG307" s="35" t="str">
        <f>VLOOKUP(T307,[6]TIV1!L:S,8,FALSE)</f>
        <v>2050350312</v>
      </c>
      <c r="AH307" s="35" t="str">
        <f>VLOOKUP(AC307,[6]TIV1!L:S,8,FALSE)</f>
        <v>8276895965</v>
      </c>
      <c r="AI307" s="36">
        <f>VLOOKUP(A307&amp;P307,[6]HARGA!C:D,2,0)*Q307</f>
        <v>0</v>
      </c>
      <c r="AJ307" s="36">
        <f>VLOOKUP(A307&amp;P307,[6]HARGA!C:D,2,0)*W307</f>
        <v>177300</v>
      </c>
      <c r="AK307" s="36">
        <f>VLOOKUP(A307&amp;P307,[6]HARGA!C:D,2,0)*AB307</f>
        <v>0</v>
      </c>
      <c r="AL307" s="37"/>
      <c r="AM307" s="37"/>
      <c r="AN307" s="37"/>
      <c r="AO307" s="37"/>
      <c r="AP307" s="37"/>
      <c r="AQ307" s="37"/>
      <c r="AR307" s="37"/>
      <c r="AS307" s="37"/>
      <c r="AT307" s="37"/>
      <c r="AU307" s="37"/>
      <c r="AV307" s="37"/>
      <c r="AW307" s="37"/>
      <c r="AX307" s="37"/>
      <c r="AY307" s="37"/>
      <c r="AZ307" s="37"/>
      <c r="BA307" s="37"/>
      <c r="BB307" s="37"/>
      <c r="BC307" s="37"/>
      <c r="BD307">
        <v>2</v>
      </c>
    </row>
    <row r="308" spans="1:56" hidden="1" x14ac:dyDescent="0.25">
      <c r="A308" s="22" t="s">
        <v>66</v>
      </c>
      <c r="B308" s="22" t="s">
        <v>52</v>
      </c>
      <c r="C308" s="23" t="s">
        <v>662</v>
      </c>
      <c r="D308" s="22" t="s">
        <v>143</v>
      </c>
      <c r="E308" s="22" t="s">
        <v>659</v>
      </c>
      <c r="F308" s="22" t="s">
        <v>660</v>
      </c>
      <c r="G308" s="22" t="s">
        <v>90</v>
      </c>
      <c r="H308" s="22" t="s">
        <v>56</v>
      </c>
      <c r="I308" s="22" t="s">
        <v>56</v>
      </c>
      <c r="J308" s="24">
        <v>44502</v>
      </c>
      <c r="K308" s="22">
        <v>0</v>
      </c>
      <c r="L308" s="22" t="s">
        <v>91</v>
      </c>
      <c r="M308" s="22" t="s">
        <v>91</v>
      </c>
      <c r="N308" s="41" t="s">
        <v>56</v>
      </c>
      <c r="O308" s="34" t="s">
        <v>56</v>
      </c>
      <c r="P308" s="27" t="s">
        <v>64</v>
      </c>
      <c r="Q308" s="22">
        <v>0</v>
      </c>
      <c r="R308" s="23">
        <v>21102903793</v>
      </c>
      <c r="S308" s="22" t="s">
        <v>56</v>
      </c>
      <c r="T308" s="22">
        <v>6008133935</v>
      </c>
      <c r="U308" s="22">
        <v>1440</v>
      </c>
      <c r="V308" s="28">
        <v>0</v>
      </c>
      <c r="W308" s="22">
        <v>1440</v>
      </c>
      <c r="X308" s="29" t="s">
        <v>72</v>
      </c>
      <c r="Y308" s="22" t="s">
        <v>56</v>
      </c>
      <c r="Z308" s="30" t="s">
        <v>663</v>
      </c>
      <c r="AA308" s="31">
        <v>44501</v>
      </c>
      <c r="AB308" s="22">
        <v>60</v>
      </c>
      <c r="AC308" s="32">
        <v>5042243149</v>
      </c>
      <c r="AD308" s="33" t="s">
        <v>664</v>
      </c>
      <c r="AE308" s="34">
        <v>44503</v>
      </c>
      <c r="AF308" s="35" t="e">
        <f>VLOOKUP(G308,[6]TIV1!L:S,8,FALSE)</f>
        <v>#N/A</v>
      </c>
      <c r="AG308" s="35" t="str">
        <f>VLOOKUP(T308,[6]TIV1!L:S,8,FALSE)</f>
        <v>2050350312</v>
      </c>
      <c r="AH308" s="35" t="str">
        <f>VLOOKUP(AC308,[6]TIV1!L:S,8,FALSE)</f>
        <v>8276895965</v>
      </c>
      <c r="AI308" s="36">
        <f>VLOOKUP(A308&amp;P308,[6]HARGA!C:D,2,0)*Q308</f>
        <v>0</v>
      </c>
      <c r="AJ308" s="36">
        <f>VLOOKUP(A308&amp;P308,[6]HARGA!C:D,2,0)*W308</f>
        <v>43200000</v>
      </c>
      <c r="AK308" s="36">
        <f>VLOOKUP(A308&amp;P308,[6]HARGA!C:D,2,0)*AB308</f>
        <v>1800000</v>
      </c>
      <c r="AL308" s="37"/>
      <c r="AM308" s="37"/>
      <c r="AN308" s="37"/>
      <c r="AO308" s="37"/>
      <c r="AP308" s="37"/>
      <c r="AQ308" s="37"/>
      <c r="AR308" s="37"/>
      <c r="AS308" s="37"/>
      <c r="AT308" s="37"/>
      <c r="AU308" s="37"/>
      <c r="AV308" s="37"/>
      <c r="AW308" s="37"/>
      <c r="AX308" s="37"/>
      <c r="AY308" s="37"/>
      <c r="AZ308" s="37"/>
      <c r="BA308" s="37"/>
      <c r="BB308" s="37"/>
      <c r="BC308" s="37"/>
      <c r="BD308">
        <v>2</v>
      </c>
    </row>
    <row r="309" spans="1:56" hidden="1" x14ac:dyDescent="0.25">
      <c r="A309" s="22" t="s">
        <v>51</v>
      </c>
      <c r="B309" s="22" t="s">
        <v>52</v>
      </c>
      <c r="C309" s="23">
        <v>21102803815</v>
      </c>
      <c r="D309" s="22" t="s">
        <v>143</v>
      </c>
      <c r="E309" s="22" t="s">
        <v>169</v>
      </c>
      <c r="F309" s="22" t="s">
        <v>170</v>
      </c>
      <c r="G309" s="22">
        <v>5042252256</v>
      </c>
      <c r="H309" s="22" t="s">
        <v>56</v>
      </c>
      <c r="I309" s="22" t="s">
        <v>56</v>
      </c>
      <c r="J309" s="24">
        <v>44502</v>
      </c>
      <c r="K309" s="22">
        <v>1440</v>
      </c>
      <c r="L309" s="22" t="s">
        <v>61</v>
      </c>
      <c r="M309" s="22" t="s">
        <v>61</v>
      </c>
      <c r="N309" s="25" t="s">
        <v>665</v>
      </c>
      <c r="O309" s="26">
        <v>44504</v>
      </c>
      <c r="P309" s="27" t="s">
        <v>60</v>
      </c>
      <c r="Q309" s="22">
        <v>1440</v>
      </c>
      <c r="R309" s="23">
        <v>21102803841</v>
      </c>
      <c r="S309" s="22" t="s">
        <v>56</v>
      </c>
      <c r="T309" s="22">
        <v>6008136586</v>
      </c>
      <c r="U309" s="22">
        <v>34</v>
      </c>
      <c r="V309" s="28">
        <v>0</v>
      </c>
      <c r="W309" s="22">
        <v>34</v>
      </c>
      <c r="X309" s="29" t="s">
        <v>171</v>
      </c>
      <c r="Y309" s="22" t="s">
        <v>56</v>
      </c>
      <c r="Z309" s="30" t="s">
        <v>666</v>
      </c>
      <c r="AA309" s="31">
        <v>44501</v>
      </c>
      <c r="AB309" s="22">
        <v>3</v>
      </c>
      <c r="AC309" s="32">
        <v>5042185260</v>
      </c>
      <c r="AD309" s="43" t="s">
        <v>667</v>
      </c>
      <c r="AE309" s="44">
        <v>44524</v>
      </c>
      <c r="AF309" s="35" t="str">
        <f>VLOOKUP(G309,[6]TIV1!L:S,8,FALSE)</f>
        <v>8276895377</v>
      </c>
      <c r="AG309" s="35" t="str">
        <f>VLOOKUP(T309,[6]TIV1!L:S,8,FALSE)</f>
        <v>2050350281</v>
      </c>
      <c r="AH309" s="35" t="str">
        <f>VLOOKUP(AC309,[6]TIV1!L:S,8,FALSE)</f>
        <v>8276895377</v>
      </c>
      <c r="AI309" s="36">
        <f>VLOOKUP(A309&amp;P309,[6]HARGA!C:D,2,0)*Q309</f>
        <v>14184000</v>
      </c>
      <c r="AJ309" s="36">
        <f>VLOOKUP(A309&amp;P309,[6]HARGA!C:D,2,0)*W309</f>
        <v>334900</v>
      </c>
      <c r="AK309" s="36">
        <f>VLOOKUP(A309&amp;P309,[6]HARGA!C:D,2,0)*AB309</f>
        <v>29550</v>
      </c>
      <c r="AL309" s="37"/>
      <c r="AM309" s="37"/>
      <c r="AN309" s="37"/>
      <c r="AO309" s="37"/>
      <c r="AP309" s="37"/>
      <c r="AQ309" s="37"/>
      <c r="AR309" s="37"/>
      <c r="AS309" s="37"/>
      <c r="AT309" s="37"/>
      <c r="AU309" s="37"/>
      <c r="AV309" s="37"/>
      <c r="AW309" s="37"/>
      <c r="AX309" s="37"/>
      <c r="AY309" s="37"/>
      <c r="AZ309" s="37"/>
      <c r="BA309" s="37"/>
      <c r="BB309" s="37"/>
      <c r="BC309" s="37"/>
      <c r="BD309">
        <v>2</v>
      </c>
    </row>
    <row r="310" spans="1:56" hidden="1" x14ac:dyDescent="0.25">
      <c r="A310" s="22" t="s">
        <v>51</v>
      </c>
      <c r="B310" s="22" t="s">
        <v>52</v>
      </c>
      <c r="C310" s="23">
        <v>21102803815</v>
      </c>
      <c r="D310" s="22" t="s">
        <v>143</v>
      </c>
      <c r="E310" s="22" t="s">
        <v>169</v>
      </c>
      <c r="F310" s="22" t="s">
        <v>170</v>
      </c>
      <c r="G310" s="22">
        <v>5042252256</v>
      </c>
      <c r="H310" s="22" t="s">
        <v>56</v>
      </c>
      <c r="I310" s="22" t="s">
        <v>56</v>
      </c>
      <c r="J310" s="24">
        <v>44502</v>
      </c>
      <c r="K310" s="22">
        <v>1440</v>
      </c>
      <c r="L310" s="22" t="s">
        <v>61</v>
      </c>
      <c r="M310" s="22" t="s">
        <v>61</v>
      </c>
      <c r="N310" s="25" t="s">
        <v>665</v>
      </c>
      <c r="O310" s="26">
        <v>44504</v>
      </c>
      <c r="P310" s="27" t="s">
        <v>64</v>
      </c>
      <c r="Q310" s="22">
        <v>1440</v>
      </c>
      <c r="R310" s="23">
        <v>21102803841</v>
      </c>
      <c r="S310" s="22" t="s">
        <v>56</v>
      </c>
      <c r="T310" s="22">
        <v>6008136586</v>
      </c>
      <c r="U310" s="22">
        <v>1440</v>
      </c>
      <c r="V310" s="28">
        <v>0</v>
      </c>
      <c r="W310" s="22">
        <v>1440</v>
      </c>
      <c r="X310" s="29" t="s">
        <v>171</v>
      </c>
      <c r="Y310" s="22" t="s">
        <v>56</v>
      </c>
      <c r="Z310" s="30" t="s">
        <v>666</v>
      </c>
      <c r="AA310" s="31">
        <v>44501</v>
      </c>
      <c r="AB310" s="22">
        <v>65</v>
      </c>
      <c r="AC310" s="32">
        <v>5042185260</v>
      </c>
      <c r="AD310" s="43" t="s">
        <v>667</v>
      </c>
      <c r="AE310" s="44">
        <v>44524</v>
      </c>
      <c r="AF310" s="35" t="str">
        <f>VLOOKUP(G310,[6]TIV1!L:S,8,FALSE)</f>
        <v>8276895377</v>
      </c>
      <c r="AG310" s="35" t="str">
        <f>VLOOKUP(T310,[6]TIV1!L:S,8,FALSE)</f>
        <v>2050350281</v>
      </c>
      <c r="AH310" s="35" t="str">
        <f>VLOOKUP(AC310,[6]TIV1!L:S,8,FALSE)</f>
        <v>8276895377</v>
      </c>
      <c r="AI310" s="36">
        <f>VLOOKUP(A310&amp;P310,[6]HARGA!C:D,2,0)*Q310</f>
        <v>43200000</v>
      </c>
      <c r="AJ310" s="36">
        <f>VLOOKUP(A310&amp;P310,[6]HARGA!C:D,2,0)*W310</f>
        <v>43200000</v>
      </c>
      <c r="AK310" s="36">
        <f>VLOOKUP(A310&amp;P310,[6]HARGA!C:D,2,0)*AB310</f>
        <v>1950000</v>
      </c>
      <c r="AL310" s="37"/>
      <c r="AM310" s="37"/>
      <c r="AN310" s="37"/>
      <c r="AO310" s="37"/>
      <c r="AP310" s="37"/>
      <c r="AQ310" s="37"/>
      <c r="AR310" s="37"/>
      <c r="AS310" s="37"/>
      <c r="AT310" s="37"/>
      <c r="AU310" s="37"/>
      <c r="AV310" s="37"/>
      <c r="AW310" s="37"/>
      <c r="AX310" s="37"/>
      <c r="AY310" s="37"/>
      <c r="AZ310" s="37"/>
      <c r="BA310" s="37"/>
      <c r="BB310" s="37"/>
      <c r="BC310" s="37"/>
      <c r="BD310">
        <v>2</v>
      </c>
    </row>
    <row r="311" spans="1:56" hidden="1" x14ac:dyDescent="0.25">
      <c r="A311" s="22" t="s">
        <v>51</v>
      </c>
      <c r="B311" s="22" t="s">
        <v>52</v>
      </c>
      <c r="C311" s="23">
        <v>21102803826</v>
      </c>
      <c r="D311" s="22" t="s">
        <v>135</v>
      </c>
      <c r="E311" s="22" t="s">
        <v>668</v>
      </c>
      <c r="F311" s="22" t="s">
        <v>669</v>
      </c>
      <c r="G311" s="22">
        <v>5042241294</v>
      </c>
      <c r="H311" s="22" t="s">
        <v>56</v>
      </c>
      <c r="I311" s="22" t="s">
        <v>56</v>
      </c>
      <c r="J311" s="24">
        <v>44502</v>
      </c>
      <c r="K311" s="22">
        <v>1344</v>
      </c>
      <c r="L311" s="22" t="s">
        <v>348</v>
      </c>
      <c r="M311" s="22" t="s">
        <v>348</v>
      </c>
      <c r="N311" s="25" t="s">
        <v>670</v>
      </c>
      <c r="O311" s="26">
        <v>44503</v>
      </c>
      <c r="P311" s="27" t="s">
        <v>60</v>
      </c>
      <c r="Q311" s="22">
        <v>1344</v>
      </c>
      <c r="R311" s="28" t="s">
        <v>56</v>
      </c>
      <c r="S311" s="22" t="s">
        <v>56</v>
      </c>
      <c r="T311" s="28" t="s">
        <v>56</v>
      </c>
      <c r="U311" s="28">
        <v>0</v>
      </c>
      <c r="V311" s="28">
        <v>0</v>
      </c>
      <c r="W311" s="28">
        <v>0</v>
      </c>
      <c r="X311" s="28" t="s">
        <v>56</v>
      </c>
      <c r="Y311" s="22" t="s">
        <v>56</v>
      </c>
      <c r="Z311" s="45" t="s">
        <v>56</v>
      </c>
      <c r="AA311" s="45" t="s">
        <v>56</v>
      </c>
      <c r="AB311" s="28">
        <v>0</v>
      </c>
      <c r="AC311" s="28" t="s">
        <v>56</v>
      </c>
      <c r="AD311" s="46" t="s">
        <v>56</v>
      </c>
      <c r="AE311" s="47" t="s">
        <v>56</v>
      </c>
      <c r="AF311" s="35" t="str">
        <f>VLOOKUP(G311,[6]TIV1!L:S,8,FALSE)</f>
        <v>8276895377</v>
      </c>
      <c r="AG311" s="35" t="e">
        <f>VLOOKUP(T311,[6]TIV1!L:S,8,FALSE)</f>
        <v>#N/A</v>
      </c>
      <c r="AH311" s="35" t="e">
        <f>VLOOKUP(AC311,[6]TIV1!L:S,8,FALSE)</f>
        <v>#N/A</v>
      </c>
      <c r="AI311" s="36">
        <f>VLOOKUP(A311&amp;P311,[6]HARGA!C:D,2,0)*Q311</f>
        <v>13238400</v>
      </c>
      <c r="AJ311" s="36">
        <f>VLOOKUP(A311&amp;P311,[6]HARGA!C:D,2,0)*W311</f>
        <v>0</v>
      </c>
      <c r="AK311" s="36">
        <f>VLOOKUP(A311&amp;P311,[6]HARGA!C:D,2,0)*AB311</f>
        <v>0</v>
      </c>
      <c r="AL311" s="37"/>
      <c r="AM311" s="37"/>
      <c r="AN311" s="37"/>
      <c r="AO311" s="37"/>
      <c r="AP311" s="37"/>
      <c r="AQ311" s="37"/>
      <c r="AR311" s="37"/>
      <c r="AS311" s="37"/>
      <c r="AT311" s="37"/>
      <c r="AU311" s="37"/>
      <c r="AV311" s="37"/>
      <c r="AW311" s="37"/>
      <c r="AX311" s="37"/>
      <c r="AY311" s="37"/>
      <c r="AZ311" s="37"/>
      <c r="BA311" s="37"/>
      <c r="BB311" s="37"/>
      <c r="BC311" s="37"/>
      <c r="BD311">
        <v>2</v>
      </c>
    </row>
    <row r="312" spans="1:56" hidden="1" x14ac:dyDescent="0.25">
      <c r="A312" s="22" t="s">
        <v>51</v>
      </c>
      <c r="B312" s="22" t="s">
        <v>52</v>
      </c>
      <c r="C312" s="23">
        <v>21102803826</v>
      </c>
      <c r="D312" s="22" t="s">
        <v>135</v>
      </c>
      <c r="E312" s="22" t="s">
        <v>668</v>
      </c>
      <c r="F312" s="22" t="s">
        <v>669</v>
      </c>
      <c r="G312" s="22">
        <v>5042241294</v>
      </c>
      <c r="H312" s="22" t="s">
        <v>56</v>
      </c>
      <c r="I312" s="22" t="s">
        <v>56</v>
      </c>
      <c r="J312" s="24">
        <v>44502</v>
      </c>
      <c r="K312" s="22">
        <v>1344</v>
      </c>
      <c r="L312" s="22" t="s">
        <v>348</v>
      </c>
      <c r="M312" s="22" t="s">
        <v>348</v>
      </c>
      <c r="N312" s="25" t="s">
        <v>670</v>
      </c>
      <c r="O312" s="26">
        <v>44503</v>
      </c>
      <c r="P312" s="27" t="s">
        <v>64</v>
      </c>
      <c r="Q312" s="22">
        <v>1344</v>
      </c>
      <c r="R312" s="28" t="s">
        <v>56</v>
      </c>
      <c r="S312" s="22" t="s">
        <v>56</v>
      </c>
      <c r="T312" s="28" t="s">
        <v>56</v>
      </c>
      <c r="U312" s="28">
        <v>0</v>
      </c>
      <c r="V312" s="28">
        <v>0</v>
      </c>
      <c r="W312" s="28">
        <v>0</v>
      </c>
      <c r="X312" s="28" t="s">
        <v>56</v>
      </c>
      <c r="Y312" s="22" t="s">
        <v>56</v>
      </c>
      <c r="Z312" s="45" t="s">
        <v>56</v>
      </c>
      <c r="AA312" s="45" t="s">
        <v>56</v>
      </c>
      <c r="AB312" s="28">
        <v>0</v>
      </c>
      <c r="AC312" s="28" t="s">
        <v>56</v>
      </c>
      <c r="AD312" s="46" t="s">
        <v>56</v>
      </c>
      <c r="AE312" s="47" t="s">
        <v>56</v>
      </c>
      <c r="AF312" s="35" t="str">
        <f>VLOOKUP(G312,[6]TIV1!L:S,8,FALSE)</f>
        <v>8276895377</v>
      </c>
      <c r="AG312" s="35" t="e">
        <f>VLOOKUP(T312,[6]TIV1!L:S,8,FALSE)</f>
        <v>#N/A</v>
      </c>
      <c r="AH312" s="35" t="e">
        <f>VLOOKUP(AC312,[6]TIV1!L:S,8,FALSE)</f>
        <v>#N/A</v>
      </c>
      <c r="AI312" s="36">
        <f>VLOOKUP(A312&amp;P312,[6]HARGA!C:D,2,0)*Q312</f>
        <v>40320000</v>
      </c>
      <c r="AJ312" s="36">
        <f>VLOOKUP(A312&amp;P312,[6]HARGA!C:D,2,0)*W312</f>
        <v>0</v>
      </c>
      <c r="AK312" s="36">
        <f>VLOOKUP(A312&amp;P312,[6]HARGA!C:D,2,0)*AB312</f>
        <v>0</v>
      </c>
      <c r="AL312" s="37"/>
      <c r="AM312" s="37"/>
      <c r="AN312" s="37"/>
      <c r="AO312" s="37"/>
      <c r="AP312" s="37"/>
      <c r="AQ312" s="37"/>
      <c r="AR312" s="37"/>
      <c r="AS312" s="37"/>
      <c r="AT312" s="37"/>
      <c r="AU312" s="37"/>
      <c r="AV312" s="37"/>
      <c r="AW312" s="37"/>
      <c r="AX312" s="37"/>
      <c r="AY312" s="37"/>
      <c r="AZ312" s="37"/>
      <c r="BA312" s="37"/>
      <c r="BB312" s="37"/>
      <c r="BC312" s="37"/>
      <c r="BD312">
        <v>2</v>
      </c>
    </row>
    <row r="313" spans="1:56" hidden="1" x14ac:dyDescent="0.25">
      <c r="A313" s="22" t="s">
        <v>66</v>
      </c>
      <c r="B313" s="22" t="s">
        <v>52</v>
      </c>
      <c r="C313" s="23" t="s">
        <v>671</v>
      </c>
      <c r="D313" s="22" t="s">
        <v>135</v>
      </c>
      <c r="E313" s="22" t="s">
        <v>668</v>
      </c>
      <c r="F313" s="22" t="s">
        <v>669</v>
      </c>
      <c r="G313" s="22" t="s">
        <v>90</v>
      </c>
      <c r="H313" s="22" t="s">
        <v>56</v>
      </c>
      <c r="I313" s="22" t="s">
        <v>56</v>
      </c>
      <c r="J313" s="24">
        <v>44502</v>
      </c>
      <c r="K313" s="22">
        <v>0</v>
      </c>
      <c r="L313" s="22" t="s">
        <v>91</v>
      </c>
      <c r="M313" s="22" t="s">
        <v>91</v>
      </c>
      <c r="N313" s="41" t="s">
        <v>56</v>
      </c>
      <c r="O313" s="42" t="s">
        <v>56</v>
      </c>
      <c r="P313" s="27" t="s">
        <v>60</v>
      </c>
      <c r="Q313" s="22">
        <v>0</v>
      </c>
      <c r="R313" s="23">
        <v>21102201380</v>
      </c>
      <c r="S313" s="22" t="s">
        <v>56</v>
      </c>
      <c r="T313" s="22">
        <v>6008134168</v>
      </c>
      <c r="U313" s="22">
        <v>36</v>
      </c>
      <c r="V313" s="28">
        <v>0</v>
      </c>
      <c r="W313" s="22">
        <v>36</v>
      </c>
      <c r="X313" s="29" t="s">
        <v>189</v>
      </c>
      <c r="Y313" s="22" t="s">
        <v>56</v>
      </c>
      <c r="Z313" s="30" t="s">
        <v>672</v>
      </c>
      <c r="AA313" s="31">
        <v>44501</v>
      </c>
      <c r="AB313" s="22">
        <v>3</v>
      </c>
      <c r="AC313" s="32">
        <v>5042243278</v>
      </c>
      <c r="AD313" s="33" t="s">
        <v>673</v>
      </c>
      <c r="AE313" s="34">
        <v>44503</v>
      </c>
      <c r="AF313" s="35" t="e">
        <f>VLOOKUP(G313,[6]TIV1!L:S,8,FALSE)</f>
        <v>#N/A</v>
      </c>
      <c r="AG313" s="35" t="str">
        <f>VLOOKUP(T313,[6]TIV1!L:S,8,FALSE)</f>
        <v>2050350312</v>
      </c>
      <c r="AH313" s="35" t="str">
        <f>VLOOKUP(AC313,[6]TIV1!L:S,8,FALSE)</f>
        <v>8276895965</v>
      </c>
      <c r="AI313" s="36">
        <f>VLOOKUP(A313&amp;P313,[6]HARGA!C:D,2,0)*Q313</f>
        <v>0</v>
      </c>
      <c r="AJ313" s="36">
        <f>VLOOKUP(A313&amp;P313,[6]HARGA!C:D,2,0)*W313</f>
        <v>354600</v>
      </c>
      <c r="AK313" s="36">
        <f>VLOOKUP(A313&amp;P313,[6]HARGA!C:D,2,0)*AB313</f>
        <v>29550</v>
      </c>
      <c r="AL313" s="37"/>
      <c r="AM313" s="37"/>
      <c r="AN313" s="37"/>
      <c r="AO313" s="37"/>
      <c r="AP313" s="37"/>
      <c r="AQ313" s="37"/>
      <c r="AR313" s="37"/>
      <c r="AS313" s="37"/>
      <c r="AT313" s="37"/>
      <c r="AU313" s="37"/>
      <c r="AV313" s="37"/>
      <c r="AW313" s="37"/>
      <c r="AX313" s="37"/>
      <c r="AY313" s="37"/>
      <c r="AZ313" s="37"/>
      <c r="BA313" s="37"/>
      <c r="BB313" s="37"/>
      <c r="BC313" s="37"/>
      <c r="BD313">
        <v>2</v>
      </c>
    </row>
    <row r="314" spans="1:56" hidden="1" x14ac:dyDescent="0.25">
      <c r="A314" s="22" t="s">
        <v>66</v>
      </c>
      <c r="B314" s="22" t="s">
        <v>52</v>
      </c>
      <c r="C314" s="23" t="s">
        <v>671</v>
      </c>
      <c r="D314" s="22" t="s">
        <v>135</v>
      </c>
      <c r="E314" s="22" t="s">
        <v>668</v>
      </c>
      <c r="F314" s="22" t="s">
        <v>669</v>
      </c>
      <c r="G314" s="22" t="s">
        <v>90</v>
      </c>
      <c r="H314" s="22" t="s">
        <v>56</v>
      </c>
      <c r="I314" s="22" t="s">
        <v>56</v>
      </c>
      <c r="J314" s="24">
        <v>44502</v>
      </c>
      <c r="K314" s="22">
        <v>0</v>
      </c>
      <c r="L314" s="22" t="s">
        <v>91</v>
      </c>
      <c r="M314" s="22" t="s">
        <v>91</v>
      </c>
      <c r="N314" s="41" t="s">
        <v>56</v>
      </c>
      <c r="O314" s="42" t="s">
        <v>56</v>
      </c>
      <c r="P314" s="27" t="s">
        <v>64</v>
      </c>
      <c r="Q314" s="22">
        <v>0</v>
      </c>
      <c r="R314" s="23">
        <v>21102201380</v>
      </c>
      <c r="S314" s="22" t="s">
        <v>56</v>
      </c>
      <c r="T314" s="22">
        <v>6008134168</v>
      </c>
      <c r="U314" s="22">
        <v>1440</v>
      </c>
      <c r="V314" s="28">
        <v>0</v>
      </c>
      <c r="W314" s="22">
        <v>1440</v>
      </c>
      <c r="X314" s="29" t="s">
        <v>189</v>
      </c>
      <c r="Y314" s="22" t="s">
        <v>56</v>
      </c>
      <c r="Z314" s="30" t="s">
        <v>672</v>
      </c>
      <c r="AA314" s="31">
        <v>44501</v>
      </c>
      <c r="AB314" s="22">
        <v>70</v>
      </c>
      <c r="AC314" s="32">
        <v>5042243278</v>
      </c>
      <c r="AD314" s="33" t="s">
        <v>673</v>
      </c>
      <c r="AE314" s="34">
        <v>44503</v>
      </c>
      <c r="AF314" s="35" t="e">
        <f>VLOOKUP(G314,[6]TIV1!L:S,8,FALSE)</f>
        <v>#N/A</v>
      </c>
      <c r="AG314" s="35" t="str">
        <f>VLOOKUP(T314,[6]TIV1!L:S,8,FALSE)</f>
        <v>2050350312</v>
      </c>
      <c r="AH314" s="35" t="str">
        <f>VLOOKUP(AC314,[6]TIV1!L:S,8,FALSE)</f>
        <v>8276895965</v>
      </c>
      <c r="AI314" s="36">
        <f>VLOOKUP(A314&amp;P314,[6]HARGA!C:D,2,0)*Q314</f>
        <v>0</v>
      </c>
      <c r="AJ314" s="36">
        <f>VLOOKUP(A314&amp;P314,[6]HARGA!C:D,2,0)*W314</f>
        <v>43200000</v>
      </c>
      <c r="AK314" s="36">
        <f>VLOOKUP(A314&amp;P314,[6]HARGA!C:D,2,0)*AB314</f>
        <v>2100000</v>
      </c>
      <c r="AL314" s="37"/>
      <c r="AM314" s="37"/>
      <c r="AN314" s="37"/>
      <c r="AO314" s="37"/>
      <c r="AP314" s="37"/>
      <c r="AQ314" s="37"/>
      <c r="AR314" s="37"/>
      <c r="AS314" s="37"/>
      <c r="AT314" s="37"/>
      <c r="AU314" s="37"/>
      <c r="AV314" s="37"/>
      <c r="AW314" s="37"/>
      <c r="AX314" s="37"/>
      <c r="AY314" s="37"/>
      <c r="AZ314" s="37"/>
      <c r="BA314" s="37"/>
      <c r="BB314" s="37"/>
      <c r="BC314" s="37"/>
      <c r="BD314">
        <v>2</v>
      </c>
    </row>
    <row r="315" spans="1:56" hidden="1" x14ac:dyDescent="0.25">
      <c r="A315" s="22" t="s">
        <v>66</v>
      </c>
      <c r="B315" s="22" t="s">
        <v>52</v>
      </c>
      <c r="C315" s="23">
        <v>21102903758</v>
      </c>
      <c r="D315" s="22" t="s">
        <v>143</v>
      </c>
      <c r="E315" s="22" t="s">
        <v>373</v>
      </c>
      <c r="F315" s="22" t="s">
        <v>674</v>
      </c>
      <c r="G315" s="22">
        <v>5042170031</v>
      </c>
      <c r="H315" s="22" t="s">
        <v>56</v>
      </c>
      <c r="I315" s="22" t="s">
        <v>56</v>
      </c>
      <c r="J315" s="24">
        <v>44502</v>
      </c>
      <c r="K315" s="22">
        <v>1344</v>
      </c>
      <c r="L315" s="22" t="s">
        <v>72</v>
      </c>
      <c r="M315" s="22" t="s">
        <v>72</v>
      </c>
      <c r="N315" s="38" t="s">
        <v>675</v>
      </c>
      <c r="O315" s="39">
        <v>44503</v>
      </c>
      <c r="P315" s="27" t="s">
        <v>60</v>
      </c>
      <c r="Q315" s="22">
        <v>1344</v>
      </c>
      <c r="R315" s="23">
        <v>21102201372</v>
      </c>
      <c r="S315" s="22" t="s">
        <v>56</v>
      </c>
      <c r="T315" s="22">
        <v>6008140086</v>
      </c>
      <c r="U315" s="22">
        <v>25</v>
      </c>
      <c r="V315" s="28">
        <v>0</v>
      </c>
      <c r="W315" s="22">
        <v>25</v>
      </c>
      <c r="X315" s="29" t="s">
        <v>153</v>
      </c>
      <c r="Y315" s="22" t="s">
        <v>56</v>
      </c>
      <c r="Z315" s="30" t="s">
        <v>676</v>
      </c>
      <c r="AA315" s="31">
        <v>44499</v>
      </c>
      <c r="AB315" s="22">
        <v>0</v>
      </c>
      <c r="AC315" s="32">
        <v>5042260723</v>
      </c>
      <c r="AD315" s="33" t="s">
        <v>677</v>
      </c>
      <c r="AE315" s="34">
        <v>44503</v>
      </c>
      <c r="AF315" s="35" t="str">
        <f>VLOOKUP(G315,[6]TIV1!L:S,8,FALSE)</f>
        <v>8276895965</v>
      </c>
      <c r="AG315" s="35" t="str">
        <f>VLOOKUP(T315,[6]TIV1!L:S,8,FALSE)</f>
        <v>2050350312</v>
      </c>
      <c r="AH315" s="35" t="str">
        <f>VLOOKUP(AC315,[6]TIV1!L:S,8,FALSE)</f>
        <v>8276895965</v>
      </c>
      <c r="AI315" s="36">
        <f>VLOOKUP(A315&amp;P315,[6]HARGA!C:D,2,0)*Q315</f>
        <v>13238400</v>
      </c>
      <c r="AJ315" s="36">
        <f>VLOOKUP(A315&amp;P315,[6]HARGA!C:D,2,0)*W315</f>
        <v>246250</v>
      </c>
      <c r="AK315" s="36">
        <f>VLOOKUP(A315&amp;P315,[6]HARGA!C:D,2,0)*AB315</f>
        <v>0</v>
      </c>
      <c r="AL315" s="37"/>
      <c r="AM315" s="37"/>
      <c r="AN315" s="37"/>
      <c r="AO315" s="37"/>
      <c r="AP315" s="37"/>
      <c r="AQ315" s="37"/>
      <c r="AR315" s="37"/>
      <c r="AS315" s="37"/>
      <c r="AT315" s="37"/>
      <c r="AU315" s="37"/>
      <c r="AV315" s="37"/>
      <c r="AW315" s="37"/>
      <c r="AX315" s="37"/>
      <c r="AY315" s="37"/>
      <c r="AZ315" s="37"/>
      <c r="BA315" s="37"/>
      <c r="BB315" s="37"/>
      <c r="BC315" s="37"/>
      <c r="BD315">
        <v>2</v>
      </c>
    </row>
    <row r="316" spans="1:56" hidden="1" x14ac:dyDescent="0.25">
      <c r="A316" s="22" t="s">
        <v>66</v>
      </c>
      <c r="B316" s="22" t="s">
        <v>52</v>
      </c>
      <c r="C316" s="23">
        <v>21102903758</v>
      </c>
      <c r="D316" s="22" t="s">
        <v>143</v>
      </c>
      <c r="E316" s="22" t="s">
        <v>373</v>
      </c>
      <c r="F316" s="22" t="s">
        <v>674</v>
      </c>
      <c r="G316" s="22">
        <v>5042170031</v>
      </c>
      <c r="H316" s="22" t="s">
        <v>56</v>
      </c>
      <c r="I316" s="22" t="s">
        <v>56</v>
      </c>
      <c r="J316" s="24">
        <v>44502</v>
      </c>
      <c r="K316" s="22">
        <v>1344</v>
      </c>
      <c r="L316" s="22" t="s">
        <v>72</v>
      </c>
      <c r="M316" s="22" t="s">
        <v>72</v>
      </c>
      <c r="N316" s="38" t="s">
        <v>675</v>
      </c>
      <c r="O316" s="39">
        <v>44503</v>
      </c>
      <c r="P316" s="27" t="s">
        <v>64</v>
      </c>
      <c r="Q316" s="22">
        <v>1344</v>
      </c>
      <c r="R316" s="23">
        <v>21102201372</v>
      </c>
      <c r="S316" s="22" t="s">
        <v>56</v>
      </c>
      <c r="T316" s="22">
        <v>6008140086</v>
      </c>
      <c r="U316" s="22">
        <v>1344</v>
      </c>
      <c r="V316" s="28">
        <v>0</v>
      </c>
      <c r="W316" s="22">
        <v>1344</v>
      </c>
      <c r="X316" s="29" t="s">
        <v>153</v>
      </c>
      <c r="Y316" s="22" t="s">
        <v>56</v>
      </c>
      <c r="Z316" s="30" t="s">
        <v>676</v>
      </c>
      <c r="AA316" s="31">
        <v>44499</v>
      </c>
      <c r="AB316" s="22">
        <v>80</v>
      </c>
      <c r="AC316" s="32">
        <v>5042260723</v>
      </c>
      <c r="AD316" s="33" t="s">
        <v>677</v>
      </c>
      <c r="AE316" s="34">
        <v>44503</v>
      </c>
      <c r="AF316" s="35" t="str">
        <f>VLOOKUP(G316,[6]TIV1!L:S,8,FALSE)</f>
        <v>8276895965</v>
      </c>
      <c r="AG316" s="35" t="str">
        <f>VLOOKUP(T316,[6]TIV1!L:S,8,FALSE)</f>
        <v>2050350312</v>
      </c>
      <c r="AH316" s="35" t="str">
        <f>VLOOKUP(AC316,[6]TIV1!L:S,8,FALSE)</f>
        <v>8276895965</v>
      </c>
      <c r="AI316" s="36">
        <f>VLOOKUP(A316&amp;P316,[6]HARGA!C:D,2,0)*Q316</f>
        <v>40320000</v>
      </c>
      <c r="AJ316" s="36">
        <f>VLOOKUP(A316&amp;P316,[6]HARGA!C:D,2,0)*W316</f>
        <v>40320000</v>
      </c>
      <c r="AK316" s="36">
        <f>VLOOKUP(A316&amp;P316,[6]HARGA!C:D,2,0)*AB316</f>
        <v>2400000</v>
      </c>
      <c r="AL316" s="37"/>
      <c r="AM316" s="37"/>
      <c r="AN316" s="37"/>
      <c r="AO316" s="37"/>
      <c r="AP316" s="37"/>
      <c r="AQ316" s="37"/>
      <c r="AR316" s="37"/>
      <c r="AS316" s="37"/>
      <c r="AT316" s="37"/>
      <c r="AU316" s="37"/>
      <c r="AV316" s="37"/>
      <c r="AW316" s="37"/>
      <c r="AX316" s="37"/>
      <c r="AY316" s="37"/>
      <c r="AZ316" s="37"/>
      <c r="BA316" s="37"/>
      <c r="BB316" s="37"/>
      <c r="BC316" s="37"/>
      <c r="BD316">
        <v>2</v>
      </c>
    </row>
    <row r="317" spans="1:56" hidden="1" x14ac:dyDescent="0.25">
      <c r="A317" s="22" t="s">
        <v>66</v>
      </c>
      <c r="B317" s="22" t="s">
        <v>52</v>
      </c>
      <c r="C317" s="23">
        <v>21102903763</v>
      </c>
      <c r="D317" s="22" t="s">
        <v>135</v>
      </c>
      <c r="E317" s="22" t="s">
        <v>678</v>
      </c>
      <c r="F317" s="22" t="s">
        <v>679</v>
      </c>
      <c r="G317" s="22">
        <v>5042255832</v>
      </c>
      <c r="H317" s="22" t="s">
        <v>56</v>
      </c>
      <c r="I317" s="22" t="s">
        <v>56</v>
      </c>
      <c r="J317" s="24">
        <v>44502</v>
      </c>
      <c r="K317" s="22">
        <v>1344</v>
      </c>
      <c r="L317" s="22" t="s">
        <v>189</v>
      </c>
      <c r="M317" s="22" t="s">
        <v>189</v>
      </c>
      <c r="N317" s="38" t="s">
        <v>680</v>
      </c>
      <c r="O317" s="39">
        <v>44504</v>
      </c>
      <c r="P317" s="27" t="s">
        <v>60</v>
      </c>
      <c r="Q317" s="22">
        <v>1344</v>
      </c>
      <c r="R317" s="23">
        <v>21102201368</v>
      </c>
      <c r="S317" s="22" t="s">
        <v>56</v>
      </c>
      <c r="T317" s="22">
        <v>6008138928</v>
      </c>
      <c r="U317" s="22">
        <v>54</v>
      </c>
      <c r="V317" s="28">
        <v>0</v>
      </c>
      <c r="W317" s="22">
        <v>54</v>
      </c>
      <c r="X317" s="29" t="s">
        <v>184</v>
      </c>
      <c r="Y317" s="22" t="s">
        <v>56</v>
      </c>
      <c r="Z317" s="30" t="s">
        <v>681</v>
      </c>
      <c r="AA317" s="31">
        <v>44501</v>
      </c>
      <c r="AB317" s="22">
        <v>6</v>
      </c>
      <c r="AC317" s="32">
        <v>5042249117</v>
      </c>
      <c r="AD317" s="43" t="s">
        <v>682</v>
      </c>
      <c r="AE317" s="44">
        <v>44524</v>
      </c>
      <c r="AF317" s="35" t="str">
        <f>VLOOKUP(G317,[6]TIV1!L:S,8,FALSE)</f>
        <v>8276895965</v>
      </c>
      <c r="AG317" s="35" t="str">
        <f>VLOOKUP(T317,[6]TIV1!L:S,8,FALSE)</f>
        <v>2050350312</v>
      </c>
      <c r="AH317" s="35" t="str">
        <f>VLOOKUP(AC317,[6]TIV1!L:S,8,FALSE)</f>
        <v>8276895965</v>
      </c>
      <c r="AI317" s="36">
        <f>VLOOKUP(A317&amp;P317,[6]HARGA!C:D,2,0)*Q317</f>
        <v>13238400</v>
      </c>
      <c r="AJ317" s="36">
        <f>VLOOKUP(A317&amp;P317,[6]HARGA!C:D,2,0)*W317</f>
        <v>531900</v>
      </c>
      <c r="AK317" s="36">
        <f>VLOOKUP(A317&amp;P317,[6]HARGA!C:D,2,0)*AB317</f>
        <v>59100</v>
      </c>
      <c r="AL317" s="37"/>
      <c r="AM317" s="37"/>
      <c r="AN317" s="37"/>
      <c r="AO317" s="37"/>
      <c r="AP317" s="37"/>
      <c r="AQ317" s="37"/>
      <c r="AR317" s="37"/>
      <c r="AS317" s="37"/>
      <c r="AT317" s="37"/>
      <c r="AU317" s="37"/>
      <c r="AV317" s="37"/>
      <c r="AW317" s="37"/>
      <c r="AX317" s="37"/>
      <c r="AY317" s="37"/>
      <c r="AZ317" s="37"/>
      <c r="BA317" s="37"/>
      <c r="BB317" s="37"/>
      <c r="BC317" s="37"/>
      <c r="BD317">
        <v>2</v>
      </c>
    </row>
    <row r="318" spans="1:56" hidden="1" x14ac:dyDescent="0.25">
      <c r="A318" s="22" t="s">
        <v>66</v>
      </c>
      <c r="B318" s="22" t="s">
        <v>52</v>
      </c>
      <c r="C318" s="23">
        <v>21102903763</v>
      </c>
      <c r="D318" s="22" t="s">
        <v>135</v>
      </c>
      <c r="E318" s="22" t="s">
        <v>678</v>
      </c>
      <c r="F318" s="22" t="s">
        <v>679</v>
      </c>
      <c r="G318" s="22">
        <v>5042255832</v>
      </c>
      <c r="H318" s="22" t="s">
        <v>56</v>
      </c>
      <c r="I318" s="22" t="s">
        <v>56</v>
      </c>
      <c r="J318" s="24">
        <v>44502</v>
      </c>
      <c r="K318" s="22">
        <v>1344</v>
      </c>
      <c r="L318" s="22" t="s">
        <v>189</v>
      </c>
      <c r="M318" s="22" t="s">
        <v>189</v>
      </c>
      <c r="N318" s="38" t="s">
        <v>680</v>
      </c>
      <c r="O318" s="39">
        <v>44504</v>
      </c>
      <c r="P318" s="27" t="s">
        <v>64</v>
      </c>
      <c r="Q318" s="22">
        <v>1344</v>
      </c>
      <c r="R318" s="23">
        <v>21102201368</v>
      </c>
      <c r="S318" s="22" t="s">
        <v>56</v>
      </c>
      <c r="T318" s="22">
        <v>6008138928</v>
      </c>
      <c r="U318" s="22">
        <v>1512</v>
      </c>
      <c r="V318" s="28">
        <v>0</v>
      </c>
      <c r="W318" s="22">
        <v>1512</v>
      </c>
      <c r="X318" s="29" t="s">
        <v>184</v>
      </c>
      <c r="Y318" s="22" t="s">
        <v>56</v>
      </c>
      <c r="Z318" s="30" t="s">
        <v>681</v>
      </c>
      <c r="AA318" s="31">
        <v>44501</v>
      </c>
      <c r="AB318" s="22">
        <v>70</v>
      </c>
      <c r="AC318" s="32">
        <v>5042249117</v>
      </c>
      <c r="AD318" s="43" t="s">
        <v>682</v>
      </c>
      <c r="AE318" s="44">
        <v>44524</v>
      </c>
      <c r="AF318" s="35" t="str">
        <f>VLOOKUP(G318,[6]TIV1!L:S,8,FALSE)</f>
        <v>8276895965</v>
      </c>
      <c r="AG318" s="35" t="str">
        <f>VLOOKUP(T318,[6]TIV1!L:S,8,FALSE)</f>
        <v>2050350312</v>
      </c>
      <c r="AH318" s="35" t="str">
        <f>VLOOKUP(AC318,[6]TIV1!L:S,8,FALSE)</f>
        <v>8276895965</v>
      </c>
      <c r="AI318" s="36">
        <f>VLOOKUP(A318&amp;P318,[6]HARGA!C:D,2,0)*Q318</f>
        <v>40320000</v>
      </c>
      <c r="AJ318" s="36">
        <f>VLOOKUP(A318&amp;P318,[6]HARGA!C:D,2,0)*W318</f>
        <v>45360000</v>
      </c>
      <c r="AK318" s="36">
        <f>VLOOKUP(A318&amp;P318,[6]HARGA!C:D,2,0)*AB318</f>
        <v>2100000</v>
      </c>
      <c r="AL318" s="37"/>
      <c r="AM318" s="37"/>
      <c r="AN318" s="37"/>
      <c r="AO318" s="37"/>
      <c r="AP318" s="37"/>
      <c r="AQ318" s="37"/>
      <c r="AR318" s="37"/>
      <c r="AS318" s="37"/>
      <c r="AT318" s="37"/>
      <c r="AU318" s="37"/>
      <c r="AV318" s="37"/>
      <c r="AW318" s="37"/>
      <c r="AX318" s="37"/>
      <c r="AY318" s="37"/>
      <c r="AZ318" s="37"/>
      <c r="BA318" s="37"/>
      <c r="BB318" s="37"/>
      <c r="BC318" s="37"/>
      <c r="BD318">
        <v>2</v>
      </c>
    </row>
    <row r="319" spans="1:56" hidden="1" x14ac:dyDescent="0.25">
      <c r="A319" s="22" t="s">
        <v>66</v>
      </c>
      <c r="B319" s="22" t="s">
        <v>52</v>
      </c>
      <c r="C319" s="23">
        <v>21102903767</v>
      </c>
      <c r="D319" s="22" t="s">
        <v>135</v>
      </c>
      <c r="E319" s="22" t="s">
        <v>683</v>
      </c>
      <c r="F319" s="22" t="s">
        <v>684</v>
      </c>
      <c r="G319" s="22">
        <v>5042254092</v>
      </c>
      <c r="H319" s="22" t="s">
        <v>56</v>
      </c>
      <c r="I319" s="22" t="s">
        <v>56</v>
      </c>
      <c r="J319" s="24">
        <v>44502</v>
      </c>
      <c r="K319" s="22">
        <v>1420</v>
      </c>
      <c r="L319" s="22" t="s">
        <v>153</v>
      </c>
      <c r="M319" s="22" t="s">
        <v>153</v>
      </c>
      <c r="N319" s="38" t="s">
        <v>685</v>
      </c>
      <c r="O319" s="39">
        <v>44503</v>
      </c>
      <c r="P319" s="27" t="s">
        <v>60</v>
      </c>
      <c r="Q319" s="22">
        <v>1420</v>
      </c>
      <c r="R319" s="23">
        <v>21102201381</v>
      </c>
      <c r="S319" s="22" t="s">
        <v>56</v>
      </c>
      <c r="T319" s="22">
        <v>6008137815</v>
      </c>
      <c r="U319" s="22">
        <v>18</v>
      </c>
      <c r="V319" s="28">
        <v>0</v>
      </c>
      <c r="W319" s="22">
        <v>18</v>
      </c>
      <c r="X319" s="29" t="s">
        <v>72</v>
      </c>
      <c r="Y319" s="22" t="s">
        <v>56</v>
      </c>
      <c r="Z319" s="30" t="s">
        <v>686</v>
      </c>
      <c r="AA319" s="31">
        <v>44501</v>
      </c>
      <c r="AB319" s="22">
        <v>0</v>
      </c>
      <c r="AC319" s="32">
        <v>5042250299</v>
      </c>
      <c r="AD319" s="43" t="s">
        <v>687</v>
      </c>
      <c r="AE319" s="44">
        <v>44523</v>
      </c>
      <c r="AF319" s="35" t="str">
        <f>VLOOKUP(G319,[6]TIV1!L:S,8,FALSE)</f>
        <v>8276895965</v>
      </c>
      <c r="AG319" s="35" t="str">
        <f>VLOOKUP(T319,[6]TIV1!L:S,8,FALSE)</f>
        <v>2050350312</v>
      </c>
      <c r="AH319" s="35" t="str">
        <f>VLOOKUP(AC319,[6]TIV1!L:S,8,FALSE)</f>
        <v>8276895965</v>
      </c>
      <c r="AI319" s="36">
        <f>VLOOKUP(A319&amp;P319,[6]HARGA!C:D,2,0)*Q319</f>
        <v>13987000</v>
      </c>
      <c r="AJ319" s="36">
        <f>VLOOKUP(A319&amp;P319,[6]HARGA!C:D,2,0)*W319</f>
        <v>177300</v>
      </c>
      <c r="AK319" s="36">
        <f>VLOOKUP(A319&amp;P319,[6]HARGA!C:D,2,0)*AB319</f>
        <v>0</v>
      </c>
      <c r="AL319" s="37"/>
      <c r="AM319" s="37"/>
      <c r="AN319" s="37"/>
      <c r="AO319" s="37"/>
      <c r="AP319" s="37"/>
      <c r="AQ319" s="37"/>
      <c r="AR319" s="37"/>
      <c r="AS319" s="37"/>
      <c r="AT319" s="37"/>
      <c r="AU319" s="37"/>
      <c r="AV319" s="37"/>
      <c r="AW319" s="37"/>
      <c r="AX319" s="37"/>
      <c r="AY319" s="37"/>
      <c r="AZ319" s="37"/>
      <c r="BA319" s="37"/>
      <c r="BB319" s="37"/>
      <c r="BC319" s="37"/>
      <c r="BD319">
        <v>2</v>
      </c>
    </row>
    <row r="320" spans="1:56" hidden="1" x14ac:dyDescent="0.25">
      <c r="A320" s="22" t="s">
        <v>66</v>
      </c>
      <c r="B320" s="22" t="s">
        <v>52</v>
      </c>
      <c r="C320" s="23">
        <v>21102903767</v>
      </c>
      <c r="D320" s="22" t="s">
        <v>135</v>
      </c>
      <c r="E320" s="22" t="s">
        <v>683</v>
      </c>
      <c r="F320" s="22" t="s">
        <v>684</v>
      </c>
      <c r="G320" s="22">
        <v>5042254092</v>
      </c>
      <c r="H320" s="22" t="s">
        <v>56</v>
      </c>
      <c r="I320" s="22" t="s">
        <v>56</v>
      </c>
      <c r="J320" s="24">
        <v>44502</v>
      </c>
      <c r="K320" s="22">
        <v>1420</v>
      </c>
      <c r="L320" s="22" t="s">
        <v>153</v>
      </c>
      <c r="M320" s="22" t="s">
        <v>153</v>
      </c>
      <c r="N320" s="38" t="s">
        <v>685</v>
      </c>
      <c r="O320" s="39">
        <v>44503</v>
      </c>
      <c r="P320" s="27" t="s">
        <v>64</v>
      </c>
      <c r="Q320" s="22">
        <v>1420</v>
      </c>
      <c r="R320" s="23">
        <v>21102201381</v>
      </c>
      <c r="S320" s="22" t="s">
        <v>56</v>
      </c>
      <c r="T320" s="22">
        <v>6008137815</v>
      </c>
      <c r="U320" s="22">
        <v>1420</v>
      </c>
      <c r="V320" s="28">
        <v>0</v>
      </c>
      <c r="W320" s="22">
        <v>1420</v>
      </c>
      <c r="X320" s="29" t="s">
        <v>72</v>
      </c>
      <c r="Y320" s="22" t="s">
        <v>56</v>
      </c>
      <c r="Z320" s="30" t="s">
        <v>686</v>
      </c>
      <c r="AA320" s="31">
        <v>44501</v>
      </c>
      <c r="AB320" s="22">
        <v>70</v>
      </c>
      <c r="AC320" s="32">
        <v>5042250299</v>
      </c>
      <c r="AD320" s="43" t="s">
        <v>687</v>
      </c>
      <c r="AE320" s="44">
        <v>44523</v>
      </c>
      <c r="AF320" s="35" t="str">
        <f>VLOOKUP(G320,[6]TIV1!L:S,8,FALSE)</f>
        <v>8276895965</v>
      </c>
      <c r="AG320" s="35" t="str">
        <f>VLOOKUP(T320,[6]TIV1!L:S,8,FALSE)</f>
        <v>2050350312</v>
      </c>
      <c r="AH320" s="35" t="str">
        <f>VLOOKUP(AC320,[6]TIV1!L:S,8,FALSE)</f>
        <v>8276895965</v>
      </c>
      <c r="AI320" s="36">
        <f>VLOOKUP(A320&amp;P320,[6]HARGA!C:D,2,0)*Q320</f>
        <v>42600000</v>
      </c>
      <c r="AJ320" s="36">
        <f>VLOOKUP(A320&amp;P320,[6]HARGA!C:D,2,0)*W320</f>
        <v>42600000</v>
      </c>
      <c r="AK320" s="36">
        <f>VLOOKUP(A320&amp;P320,[6]HARGA!C:D,2,0)*AB320</f>
        <v>2100000</v>
      </c>
      <c r="AL320" s="37"/>
      <c r="AM320" s="37"/>
      <c r="AN320" s="37"/>
      <c r="AO320" s="37"/>
      <c r="AP320" s="37"/>
      <c r="AQ320" s="37"/>
      <c r="AR320" s="37"/>
      <c r="AS320" s="37"/>
      <c r="AT320" s="37"/>
      <c r="AU320" s="37"/>
      <c r="AV320" s="37"/>
      <c r="AW320" s="37"/>
      <c r="AX320" s="37"/>
      <c r="AY320" s="37"/>
      <c r="AZ320" s="37"/>
      <c r="BA320" s="37"/>
      <c r="BB320" s="37"/>
      <c r="BC320" s="37"/>
      <c r="BD320">
        <v>2</v>
      </c>
    </row>
    <row r="321" spans="1:56" hidden="1" x14ac:dyDescent="0.25">
      <c r="A321" s="22" t="s">
        <v>66</v>
      </c>
      <c r="B321" s="22" t="s">
        <v>52</v>
      </c>
      <c r="C321" s="23">
        <v>21102903773</v>
      </c>
      <c r="D321" s="22" t="s">
        <v>135</v>
      </c>
      <c r="E321" s="22" t="s">
        <v>688</v>
      </c>
      <c r="F321" s="22" t="s">
        <v>689</v>
      </c>
      <c r="G321" s="22">
        <v>5042213382</v>
      </c>
      <c r="H321" s="22" t="s">
        <v>56</v>
      </c>
      <c r="I321" s="22" t="s">
        <v>56</v>
      </c>
      <c r="J321" s="24">
        <v>44502</v>
      </c>
      <c r="K321" s="22">
        <v>1420</v>
      </c>
      <c r="L321" s="22" t="s">
        <v>189</v>
      </c>
      <c r="M321" s="22" t="s">
        <v>189</v>
      </c>
      <c r="N321" s="38" t="s">
        <v>690</v>
      </c>
      <c r="O321" s="39">
        <v>44503</v>
      </c>
      <c r="P321" s="27" t="s">
        <v>60</v>
      </c>
      <c r="Q321" s="22">
        <v>1420</v>
      </c>
      <c r="R321" s="23">
        <v>21102201392</v>
      </c>
      <c r="S321" s="22" t="s">
        <v>56</v>
      </c>
      <c r="T321" s="22">
        <v>6008061299</v>
      </c>
      <c r="U321" s="22">
        <v>21</v>
      </c>
      <c r="V321" s="28">
        <v>0</v>
      </c>
      <c r="W321" s="22">
        <v>21</v>
      </c>
      <c r="X321" s="29" t="s">
        <v>153</v>
      </c>
      <c r="Y321" s="22" t="s">
        <v>56</v>
      </c>
      <c r="Z321" s="30" t="s">
        <v>691</v>
      </c>
      <c r="AA321" s="31">
        <v>44499</v>
      </c>
      <c r="AB321" s="22">
        <v>0</v>
      </c>
      <c r="AC321" s="32">
        <v>5042213382</v>
      </c>
      <c r="AD321" s="33" t="s">
        <v>692</v>
      </c>
      <c r="AE321" s="34">
        <v>44503</v>
      </c>
      <c r="AF321" s="35" t="str">
        <f>VLOOKUP(G321,[6]TIV1!L:S,8,FALSE)</f>
        <v>8276895965</v>
      </c>
      <c r="AG321" s="35" t="str">
        <f>VLOOKUP(T321,[6]TIV1!L:S,8,FALSE)</f>
        <v>2050350312</v>
      </c>
      <c r="AH321" s="35" t="str">
        <f>VLOOKUP(AC321,[6]TIV1!L:S,8,FALSE)</f>
        <v>8276895965</v>
      </c>
      <c r="AI321" s="36">
        <f>VLOOKUP(A321&amp;P321,[6]HARGA!C:D,2,0)*Q321</f>
        <v>13987000</v>
      </c>
      <c r="AJ321" s="36">
        <f>VLOOKUP(A321&amp;P321,[6]HARGA!C:D,2,0)*W321</f>
        <v>206850</v>
      </c>
      <c r="AK321" s="36">
        <f>VLOOKUP(A321&amp;P321,[6]HARGA!C:D,2,0)*AB321</f>
        <v>0</v>
      </c>
      <c r="AL321" s="37"/>
      <c r="AM321" s="37"/>
      <c r="AN321" s="37"/>
      <c r="AO321" s="37"/>
      <c r="AP321" s="37"/>
      <c r="AQ321" s="37"/>
      <c r="AR321" s="37"/>
      <c r="AS321" s="37"/>
      <c r="AT321" s="37"/>
      <c r="AU321" s="37"/>
      <c r="AV321" s="37"/>
      <c r="AW321" s="37"/>
      <c r="AX321" s="37"/>
      <c r="AY321" s="37"/>
      <c r="AZ321" s="37"/>
      <c r="BA321" s="37"/>
      <c r="BB321" s="37"/>
      <c r="BC321" s="37"/>
      <c r="BD321">
        <v>2</v>
      </c>
    </row>
    <row r="322" spans="1:56" hidden="1" x14ac:dyDescent="0.25">
      <c r="A322" s="22" t="s">
        <v>66</v>
      </c>
      <c r="B322" s="22" t="s">
        <v>52</v>
      </c>
      <c r="C322" s="23">
        <v>21102903773</v>
      </c>
      <c r="D322" s="22" t="s">
        <v>135</v>
      </c>
      <c r="E322" s="22" t="s">
        <v>688</v>
      </c>
      <c r="F322" s="22" t="s">
        <v>689</v>
      </c>
      <c r="G322" s="22">
        <v>5042213382</v>
      </c>
      <c r="H322" s="22" t="s">
        <v>56</v>
      </c>
      <c r="I322" s="22" t="s">
        <v>56</v>
      </c>
      <c r="J322" s="24">
        <v>44502</v>
      </c>
      <c r="K322" s="22">
        <v>1420</v>
      </c>
      <c r="L322" s="22" t="s">
        <v>189</v>
      </c>
      <c r="M322" s="22" t="s">
        <v>189</v>
      </c>
      <c r="N322" s="38" t="s">
        <v>690</v>
      </c>
      <c r="O322" s="39">
        <v>44503</v>
      </c>
      <c r="P322" s="27" t="s">
        <v>64</v>
      </c>
      <c r="Q322" s="22">
        <v>1420</v>
      </c>
      <c r="R322" s="23">
        <v>21102201392</v>
      </c>
      <c r="S322" s="22" t="s">
        <v>56</v>
      </c>
      <c r="T322" s="22">
        <v>6008061299</v>
      </c>
      <c r="U322" s="22">
        <v>1420</v>
      </c>
      <c r="V322" s="28">
        <v>0</v>
      </c>
      <c r="W322" s="22">
        <v>1420</v>
      </c>
      <c r="X322" s="29" t="s">
        <v>153</v>
      </c>
      <c r="Y322" s="22" t="s">
        <v>56</v>
      </c>
      <c r="Z322" s="30" t="s">
        <v>691</v>
      </c>
      <c r="AA322" s="31">
        <v>44499</v>
      </c>
      <c r="AB322" s="22">
        <v>70</v>
      </c>
      <c r="AC322" s="32">
        <v>5042213382</v>
      </c>
      <c r="AD322" s="33" t="s">
        <v>692</v>
      </c>
      <c r="AE322" s="34">
        <v>44503</v>
      </c>
      <c r="AF322" s="35" t="str">
        <f>VLOOKUP(G322,[6]TIV1!L:S,8,FALSE)</f>
        <v>8276895965</v>
      </c>
      <c r="AG322" s="35" t="str">
        <f>VLOOKUP(T322,[6]TIV1!L:S,8,FALSE)</f>
        <v>2050350312</v>
      </c>
      <c r="AH322" s="35" t="str">
        <f>VLOOKUP(AC322,[6]TIV1!L:S,8,FALSE)</f>
        <v>8276895965</v>
      </c>
      <c r="AI322" s="36">
        <f>VLOOKUP(A322&amp;P322,[6]HARGA!C:D,2,0)*Q322</f>
        <v>42600000</v>
      </c>
      <c r="AJ322" s="36">
        <f>VLOOKUP(A322&amp;P322,[6]HARGA!C:D,2,0)*W322</f>
        <v>42600000</v>
      </c>
      <c r="AK322" s="36">
        <f>VLOOKUP(A322&amp;P322,[6]HARGA!C:D,2,0)*AB322</f>
        <v>2100000</v>
      </c>
      <c r="AL322" s="37"/>
      <c r="AM322" s="37"/>
      <c r="AN322" s="37"/>
      <c r="AO322" s="37"/>
      <c r="AP322" s="37"/>
      <c r="AQ322" s="37"/>
      <c r="AR322" s="37"/>
      <c r="AS322" s="37"/>
      <c r="AT322" s="37"/>
      <c r="AU322" s="37"/>
      <c r="AV322" s="37"/>
      <c r="AW322" s="37"/>
      <c r="AX322" s="37"/>
      <c r="AY322" s="37"/>
      <c r="AZ322" s="37"/>
      <c r="BA322" s="37"/>
      <c r="BB322" s="37"/>
      <c r="BC322" s="37"/>
      <c r="BD322">
        <v>2</v>
      </c>
    </row>
    <row r="323" spans="1:56" hidden="1" x14ac:dyDescent="0.25">
      <c r="A323" s="22" t="s">
        <v>66</v>
      </c>
      <c r="B323" s="22" t="s">
        <v>52</v>
      </c>
      <c r="C323" s="23">
        <v>21102903774</v>
      </c>
      <c r="D323" s="22" t="s">
        <v>135</v>
      </c>
      <c r="E323" s="22" t="s">
        <v>693</v>
      </c>
      <c r="F323" s="22" t="s">
        <v>694</v>
      </c>
      <c r="G323" s="22">
        <v>5042244888</v>
      </c>
      <c r="H323" s="22" t="s">
        <v>56</v>
      </c>
      <c r="I323" s="22" t="s">
        <v>56</v>
      </c>
      <c r="J323" s="24">
        <v>44502</v>
      </c>
      <c r="K323" s="22">
        <v>1440</v>
      </c>
      <c r="L323" s="22" t="s">
        <v>153</v>
      </c>
      <c r="M323" s="22" t="s">
        <v>153</v>
      </c>
      <c r="N323" s="38" t="s">
        <v>695</v>
      </c>
      <c r="O323" s="39">
        <v>44502</v>
      </c>
      <c r="P323" s="27" t="s">
        <v>60</v>
      </c>
      <c r="Q323" s="22">
        <v>1440</v>
      </c>
      <c r="R323" s="28" t="s">
        <v>56</v>
      </c>
      <c r="S323" s="22" t="s">
        <v>56</v>
      </c>
      <c r="T323" s="28" t="s">
        <v>56</v>
      </c>
      <c r="U323" s="28">
        <v>0</v>
      </c>
      <c r="V323" s="28">
        <v>0</v>
      </c>
      <c r="W323" s="28">
        <v>0</v>
      </c>
      <c r="X323" s="28" t="s">
        <v>56</v>
      </c>
      <c r="Y323" s="22" t="s">
        <v>56</v>
      </c>
      <c r="Z323" s="45" t="s">
        <v>56</v>
      </c>
      <c r="AA323" s="45" t="s">
        <v>56</v>
      </c>
      <c r="AB323" s="28">
        <v>0</v>
      </c>
      <c r="AC323" s="28" t="s">
        <v>56</v>
      </c>
      <c r="AD323" s="46" t="s">
        <v>56</v>
      </c>
      <c r="AE323" s="47" t="s">
        <v>56</v>
      </c>
      <c r="AF323" s="35" t="str">
        <f>VLOOKUP(G323,[6]TIV1!L:S,8,FALSE)</f>
        <v>8276895965</v>
      </c>
      <c r="AG323" s="35" t="e">
        <f>VLOOKUP(T323,[6]TIV1!L:S,8,FALSE)</f>
        <v>#N/A</v>
      </c>
      <c r="AH323" s="35" t="e">
        <f>VLOOKUP(AC323,[6]TIV1!L:S,8,FALSE)</f>
        <v>#N/A</v>
      </c>
      <c r="AI323" s="36">
        <f>VLOOKUP(A323&amp;P323,[6]HARGA!C:D,2,0)*Q323</f>
        <v>14184000</v>
      </c>
      <c r="AJ323" s="36">
        <f>VLOOKUP(A323&amp;P323,[6]HARGA!C:D,2,0)*W323</f>
        <v>0</v>
      </c>
      <c r="AK323" s="36">
        <f>VLOOKUP(A323&amp;P323,[6]HARGA!C:D,2,0)*AB323</f>
        <v>0</v>
      </c>
      <c r="AL323" s="37"/>
      <c r="AM323" s="37"/>
      <c r="AN323" s="37"/>
      <c r="AO323" s="37"/>
      <c r="AP323" s="37"/>
      <c r="AQ323" s="37"/>
      <c r="AR323" s="37"/>
      <c r="AS323" s="37"/>
      <c r="AT323" s="37"/>
      <c r="AU323" s="37"/>
      <c r="AV323" s="37"/>
      <c r="AW323" s="37"/>
      <c r="AX323" s="37"/>
      <c r="AY323" s="37"/>
      <c r="AZ323" s="37"/>
      <c r="BA323" s="37"/>
      <c r="BB323" s="37"/>
      <c r="BC323" s="37"/>
      <c r="BD323">
        <v>2</v>
      </c>
    </row>
    <row r="324" spans="1:56" hidden="1" x14ac:dyDescent="0.25">
      <c r="A324" s="22" t="s">
        <v>66</v>
      </c>
      <c r="B324" s="22" t="s">
        <v>52</v>
      </c>
      <c r="C324" s="23">
        <v>21102903774</v>
      </c>
      <c r="D324" s="22" t="s">
        <v>135</v>
      </c>
      <c r="E324" s="22" t="s">
        <v>693</v>
      </c>
      <c r="F324" s="22" t="s">
        <v>694</v>
      </c>
      <c r="G324" s="22">
        <v>5042244888</v>
      </c>
      <c r="H324" s="22" t="s">
        <v>56</v>
      </c>
      <c r="I324" s="22" t="s">
        <v>56</v>
      </c>
      <c r="J324" s="24">
        <v>44502</v>
      </c>
      <c r="K324" s="22">
        <v>1440</v>
      </c>
      <c r="L324" s="22" t="s">
        <v>153</v>
      </c>
      <c r="M324" s="22" t="s">
        <v>153</v>
      </c>
      <c r="N324" s="38" t="s">
        <v>695</v>
      </c>
      <c r="O324" s="39">
        <v>44502</v>
      </c>
      <c r="P324" s="27" t="s">
        <v>64</v>
      </c>
      <c r="Q324" s="22">
        <v>1440</v>
      </c>
      <c r="R324" s="28" t="s">
        <v>56</v>
      </c>
      <c r="S324" s="22" t="s">
        <v>56</v>
      </c>
      <c r="T324" s="28" t="s">
        <v>56</v>
      </c>
      <c r="U324" s="28">
        <v>0</v>
      </c>
      <c r="V324" s="28">
        <v>0</v>
      </c>
      <c r="W324" s="28">
        <v>0</v>
      </c>
      <c r="X324" s="28" t="s">
        <v>56</v>
      </c>
      <c r="Y324" s="22" t="s">
        <v>56</v>
      </c>
      <c r="Z324" s="45" t="s">
        <v>56</v>
      </c>
      <c r="AA324" s="45" t="s">
        <v>56</v>
      </c>
      <c r="AB324" s="28">
        <v>0</v>
      </c>
      <c r="AC324" s="28" t="s">
        <v>56</v>
      </c>
      <c r="AD324" s="46" t="s">
        <v>56</v>
      </c>
      <c r="AE324" s="47" t="s">
        <v>56</v>
      </c>
      <c r="AF324" s="35" t="str">
        <f>VLOOKUP(G324,[6]TIV1!L:S,8,FALSE)</f>
        <v>8276895965</v>
      </c>
      <c r="AG324" s="35" t="e">
        <f>VLOOKUP(T324,[6]TIV1!L:S,8,FALSE)</f>
        <v>#N/A</v>
      </c>
      <c r="AH324" s="35" t="e">
        <f>VLOOKUP(AC324,[6]TIV1!L:S,8,FALSE)</f>
        <v>#N/A</v>
      </c>
      <c r="AI324" s="36">
        <f>VLOOKUP(A324&amp;P324,[6]HARGA!C:D,2,0)*Q324</f>
        <v>43200000</v>
      </c>
      <c r="AJ324" s="36">
        <f>VLOOKUP(A324&amp;P324,[6]HARGA!C:D,2,0)*W324</f>
        <v>0</v>
      </c>
      <c r="AK324" s="36">
        <f>VLOOKUP(A324&amp;P324,[6]HARGA!C:D,2,0)*AB324</f>
        <v>0</v>
      </c>
      <c r="AL324" s="37"/>
      <c r="AM324" s="37"/>
      <c r="AN324" s="37"/>
      <c r="AO324" s="37"/>
      <c r="AP324" s="37"/>
      <c r="AQ324" s="37"/>
      <c r="AR324" s="37"/>
      <c r="AS324" s="37"/>
      <c r="AT324" s="37"/>
      <c r="AU324" s="37"/>
      <c r="AV324" s="37"/>
      <c r="AW324" s="37"/>
      <c r="AX324" s="37"/>
      <c r="AY324" s="37"/>
      <c r="AZ324" s="37"/>
      <c r="BA324" s="37"/>
      <c r="BB324" s="37"/>
      <c r="BC324" s="37"/>
      <c r="BD324">
        <v>2</v>
      </c>
    </row>
    <row r="325" spans="1:56" hidden="1" x14ac:dyDescent="0.25">
      <c r="A325" s="22" t="s">
        <v>51</v>
      </c>
      <c r="B325" s="22" t="s">
        <v>52</v>
      </c>
      <c r="C325" s="23" t="s">
        <v>696</v>
      </c>
      <c r="D325" s="22" t="s">
        <v>135</v>
      </c>
      <c r="E325" s="22" t="s">
        <v>693</v>
      </c>
      <c r="F325" s="22" t="s">
        <v>694</v>
      </c>
      <c r="G325" s="22" t="s">
        <v>90</v>
      </c>
      <c r="H325" s="22" t="s">
        <v>56</v>
      </c>
      <c r="I325" s="22" t="s">
        <v>56</v>
      </c>
      <c r="J325" s="24">
        <v>44502</v>
      </c>
      <c r="K325" s="22">
        <v>0</v>
      </c>
      <c r="L325" s="22" t="s">
        <v>91</v>
      </c>
      <c r="M325" s="22" t="s">
        <v>91</v>
      </c>
      <c r="N325" s="41" t="s">
        <v>56</v>
      </c>
      <c r="O325" s="42" t="s">
        <v>56</v>
      </c>
      <c r="P325" s="27" t="s">
        <v>60</v>
      </c>
      <c r="Q325" s="22">
        <v>0</v>
      </c>
      <c r="R325" s="23">
        <v>21102101731</v>
      </c>
      <c r="S325" s="22" t="s">
        <v>56</v>
      </c>
      <c r="T325" s="22">
        <v>6008137443</v>
      </c>
      <c r="U325" s="22">
        <v>38</v>
      </c>
      <c r="V325" s="28">
        <v>0</v>
      </c>
      <c r="W325" s="22">
        <v>38</v>
      </c>
      <c r="X325" s="29" t="s">
        <v>208</v>
      </c>
      <c r="Y325" s="22" t="s">
        <v>56</v>
      </c>
      <c r="Z325" s="30" t="s">
        <v>697</v>
      </c>
      <c r="AA325" s="31">
        <v>44501</v>
      </c>
      <c r="AB325" s="22">
        <v>2</v>
      </c>
      <c r="AC325" s="32">
        <v>5042243469</v>
      </c>
      <c r="AD325" s="33" t="s">
        <v>698</v>
      </c>
      <c r="AE325" s="34">
        <v>44503</v>
      </c>
      <c r="AF325" s="35" t="e">
        <f>VLOOKUP(G325,[6]TIV1!L:S,8,FALSE)</f>
        <v>#N/A</v>
      </c>
      <c r="AG325" s="35" t="str">
        <f>VLOOKUP(T325,[6]TIV1!L:S,8,FALSE)</f>
        <v>2050350281</v>
      </c>
      <c r="AH325" s="35" t="str">
        <f>VLOOKUP(AC325,[6]TIV1!L:S,8,FALSE)</f>
        <v>8276895377</v>
      </c>
      <c r="AI325" s="36">
        <f>VLOOKUP(A325&amp;P325,[6]HARGA!C:D,2,0)*Q325</f>
        <v>0</v>
      </c>
      <c r="AJ325" s="36">
        <f>VLOOKUP(A325&amp;P325,[6]HARGA!C:D,2,0)*W325</f>
        <v>374300</v>
      </c>
      <c r="AK325" s="36">
        <f>VLOOKUP(A325&amp;P325,[6]HARGA!C:D,2,0)*AB325</f>
        <v>19700</v>
      </c>
      <c r="AL325" s="37"/>
      <c r="AM325" s="37"/>
      <c r="AN325" s="37"/>
      <c r="AO325" s="37"/>
      <c r="AP325" s="37"/>
      <c r="AQ325" s="37"/>
      <c r="AR325" s="37"/>
      <c r="AS325" s="37"/>
      <c r="AT325" s="37"/>
      <c r="AU325" s="37"/>
      <c r="AV325" s="37"/>
      <c r="AW325" s="37"/>
      <c r="AX325" s="37"/>
      <c r="AY325" s="37"/>
      <c r="AZ325" s="37"/>
      <c r="BA325" s="37"/>
      <c r="BB325" s="37"/>
      <c r="BC325" s="37"/>
      <c r="BD325">
        <v>2</v>
      </c>
    </row>
    <row r="326" spans="1:56" hidden="1" x14ac:dyDescent="0.25">
      <c r="A326" s="22" t="s">
        <v>51</v>
      </c>
      <c r="B326" s="22" t="s">
        <v>52</v>
      </c>
      <c r="C326" s="23" t="s">
        <v>696</v>
      </c>
      <c r="D326" s="22" t="s">
        <v>135</v>
      </c>
      <c r="E326" s="22" t="s">
        <v>693</v>
      </c>
      <c r="F326" s="22" t="s">
        <v>694</v>
      </c>
      <c r="G326" s="22" t="s">
        <v>90</v>
      </c>
      <c r="H326" s="22" t="s">
        <v>56</v>
      </c>
      <c r="I326" s="22" t="s">
        <v>56</v>
      </c>
      <c r="J326" s="24">
        <v>44502</v>
      </c>
      <c r="K326" s="22">
        <v>0</v>
      </c>
      <c r="L326" s="22" t="s">
        <v>91</v>
      </c>
      <c r="M326" s="22" t="s">
        <v>91</v>
      </c>
      <c r="N326" s="41" t="s">
        <v>56</v>
      </c>
      <c r="O326" s="42" t="s">
        <v>56</v>
      </c>
      <c r="P326" s="27" t="s">
        <v>64</v>
      </c>
      <c r="Q326" s="22">
        <v>0</v>
      </c>
      <c r="R326" s="23">
        <v>21102101731</v>
      </c>
      <c r="S326" s="22" t="s">
        <v>56</v>
      </c>
      <c r="T326" s="22">
        <v>6008137443</v>
      </c>
      <c r="U326" s="22">
        <v>1440</v>
      </c>
      <c r="V326" s="28">
        <v>0</v>
      </c>
      <c r="W326" s="22">
        <v>1440</v>
      </c>
      <c r="X326" s="29" t="s">
        <v>208</v>
      </c>
      <c r="Y326" s="22" t="s">
        <v>56</v>
      </c>
      <c r="Z326" s="30" t="s">
        <v>697</v>
      </c>
      <c r="AA326" s="31">
        <v>44501</v>
      </c>
      <c r="AB326" s="22">
        <v>70</v>
      </c>
      <c r="AC326" s="32">
        <v>5042243469</v>
      </c>
      <c r="AD326" s="33" t="s">
        <v>698</v>
      </c>
      <c r="AE326" s="34">
        <v>44503</v>
      </c>
      <c r="AF326" s="35" t="e">
        <f>VLOOKUP(G326,[6]TIV1!L:S,8,FALSE)</f>
        <v>#N/A</v>
      </c>
      <c r="AG326" s="35" t="str">
        <f>VLOOKUP(T326,[6]TIV1!L:S,8,FALSE)</f>
        <v>2050350281</v>
      </c>
      <c r="AH326" s="35" t="str">
        <f>VLOOKUP(AC326,[6]TIV1!L:S,8,FALSE)</f>
        <v>8276895377</v>
      </c>
      <c r="AI326" s="36">
        <f>VLOOKUP(A326&amp;P326,[6]HARGA!C:D,2,0)*Q326</f>
        <v>0</v>
      </c>
      <c r="AJ326" s="36">
        <f>VLOOKUP(A326&amp;P326,[6]HARGA!C:D,2,0)*W326</f>
        <v>43200000</v>
      </c>
      <c r="AK326" s="36">
        <f>VLOOKUP(A326&amp;P326,[6]HARGA!C:D,2,0)*AB326</f>
        <v>2100000</v>
      </c>
      <c r="AL326" s="37"/>
      <c r="AM326" s="37"/>
      <c r="AN326" s="37"/>
      <c r="AO326" s="37"/>
      <c r="AP326" s="37"/>
      <c r="AQ326" s="37"/>
      <c r="AR326" s="37"/>
      <c r="AS326" s="37"/>
      <c r="AT326" s="37"/>
      <c r="AU326" s="37"/>
      <c r="AV326" s="37"/>
      <c r="AW326" s="37"/>
      <c r="AX326" s="37"/>
      <c r="AY326" s="37"/>
      <c r="AZ326" s="37"/>
      <c r="BA326" s="37"/>
      <c r="BB326" s="37"/>
      <c r="BC326" s="37"/>
      <c r="BD326">
        <v>2</v>
      </c>
    </row>
    <row r="327" spans="1:56" hidden="1" x14ac:dyDescent="0.25">
      <c r="A327" s="22" t="s">
        <v>66</v>
      </c>
      <c r="B327" s="22" t="s">
        <v>52</v>
      </c>
      <c r="C327" s="23">
        <v>21102903777</v>
      </c>
      <c r="D327" s="22" t="s">
        <v>143</v>
      </c>
      <c r="E327" s="22" t="s">
        <v>699</v>
      </c>
      <c r="F327" s="22" t="s">
        <v>700</v>
      </c>
      <c r="G327" s="22">
        <v>5042242639</v>
      </c>
      <c r="H327" s="22" t="s">
        <v>56</v>
      </c>
      <c r="I327" s="22" t="s">
        <v>56</v>
      </c>
      <c r="J327" s="24">
        <v>44502</v>
      </c>
      <c r="K327" s="22">
        <v>1440</v>
      </c>
      <c r="L327" s="22" t="s">
        <v>189</v>
      </c>
      <c r="M327" s="22" t="s">
        <v>189</v>
      </c>
      <c r="N327" s="38" t="s">
        <v>701</v>
      </c>
      <c r="O327" s="39">
        <v>44502</v>
      </c>
      <c r="P327" s="27" t="s">
        <v>60</v>
      </c>
      <c r="Q327" s="22">
        <v>1440</v>
      </c>
      <c r="R327" s="28" t="s">
        <v>56</v>
      </c>
      <c r="S327" s="22" t="s">
        <v>56</v>
      </c>
      <c r="T327" s="28" t="s">
        <v>56</v>
      </c>
      <c r="U327" s="28">
        <v>0</v>
      </c>
      <c r="V327" s="28">
        <v>0</v>
      </c>
      <c r="W327" s="28">
        <v>0</v>
      </c>
      <c r="X327" s="28" t="s">
        <v>56</v>
      </c>
      <c r="Y327" s="22" t="s">
        <v>56</v>
      </c>
      <c r="Z327" s="45" t="s">
        <v>56</v>
      </c>
      <c r="AA327" s="45" t="s">
        <v>56</v>
      </c>
      <c r="AB327" s="28">
        <v>0</v>
      </c>
      <c r="AC327" s="28" t="s">
        <v>56</v>
      </c>
      <c r="AD327" s="46" t="s">
        <v>56</v>
      </c>
      <c r="AE327" s="47" t="s">
        <v>56</v>
      </c>
      <c r="AF327" s="35" t="str">
        <f>VLOOKUP(G327,[6]TIV1!L:S,8,FALSE)</f>
        <v>8276895965</v>
      </c>
      <c r="AG327" s="35" t="e">
        <f>VLOOKUP(T327,[6]TIV1!L:S,8,FALSE)</f>
        <v>#N/A</v>
      </c>
      <c r="AH327" s="35" t="e">
        <f>VLOOKUP(AC327,[6]TIV1!L:S,8,FALSE)</f>
        <v>#N/A</v>
      </c>
      <c r="AI327" s="36">
        <f>VLOOKUP(A327&amp;P327,[6]HARGA!C:D,2,0)*Q327</f>
        <v>14184000</v>
      </c>
      <c r="AJ327" s="36">
        <f>VLOOKUP(A327&amp;P327,[6]HARGA!C:D,2,0)*W327</f>
        <v>0</v>
      </c>
      <c r="AK327" s="36">
        <f>VLOOKUP(A327&amp;P327,[6]HARGA!C:D,2,0)*AB327</f>
        <v>0</v>
      </c>
      <c r="AL327" s="37"/>
      <c r="AM327" s="37"/>
      <c r="AN327" s="37"/>
      <c r="AO327" s="37"/>
      <c r="AP327" s="37"/>
      <c r="AQ327" s="37"/>
      <c r="AR327" s="37"/>
      <c r="AS327" s="37"/>
      <c r="AT327" s="37"/>
      <c r="AU327" s="37"/>
      <c r="AV327" s="37"/>
      <c r="AW327" s="37"/>
      <c r="AX327" s="37"/>
      <c r="AY327" s="37"/>
      <c r="AZ327" s="37"/>
      <c r="BA327" s="37"/>
      <c r="BB327" s="37"/>
      <c r="BC327" s="37"/>
      <c r="BD327">
        <v>2</v>
      </c>
    </row>
    <row r="328" spans="1:56" hidden="1" x14ac:dyDescent="0.25">
      <c r="A328" s="22" t="s">
        <v>66</v>
      </c>
      <c r="B328" s="22" t="s">
        <v>52</v>
      </c>
      <c r="C328" s="23">
        <v>21102903777</v>
      </c>
      <c r="D328" s="22" t="s">
        <v>143</v>
      </c>
      <c r="E328" s="22" t="s">
        <v>699</v>
      </c>
      <c r="F328" s="22" t="s">
        <v>700</v>
      </c>
      <c r="G328" s="22">
        <v>5042242639</v>
      </c>
      <c r="H328" s="22" t="s">
        <v>56</v>
      </c>
      <c r="I328" s="22" t="s">
        <v>56</v>
      </c>
      <c r="J328" s="24">
        <v>44502</v>
      </c>
      <c r="K328" s="22">
        <v>1440</v>
      </c>
      <c r="L328" s="22" t="s">
        <v>189</v>
      </c>
      <c r="M328" s="22" t="s">
        <v>189</v>
      </c>
      <c r="N328" s="38" t="s">
        <v>701</v>
      </c>
      <c r="O328" s="39">
        <v>44502</v>
      </c>
      <c r="P328" s="27" t="s">
        <v>64</v>
      </c>
      <c r="Q328" s="22">
        <v>1440</v>
      </c>
      <c r="R328" s="28" t="s">
        <v>56</v>
      </c>
      <c r="S328" s="22" t="s">
        <v>56</v>
      </c>
      <c r="T328" s="28" t="s">
        <v>56</v>
      </c>
      <c r="U328" s="28">
        <v>0</v>
      </c>
      <c r="V328" s="28">
        <v>0</v>
      </c>
      <c r="W328" s="28">
        <v>0</v>
      </c>
      <c r="X328" s="28" t="s">
        <v>56</v>
      </c>
      <c r="Y328" s="22" t="s">
        <v>56</v>
      </c>
      <c r="Z328" s="45" t="s">
        <v>56</v>
      </c>
      <c r="AA328" s="45" t="s">
        <v>56</v>
      </c>
      <c r="AB328" s="28">
        <v>0</v>
      </c>
      <c r="AC328" s="28" t="s">
        <v>56</v>
      </c>
      <c r="AD328" s="46" t="s">
        <v>56</v>
      </c>
      <c r="AE328" s="47" t="s">
        <v>56</v>
      </c>
      <c r="AF328" s="35" t="str">
        <f>VLOOKUP(G328,[6]TIV1!L:S,8,FALSE)</f>
        <v>8276895965</v>
      </c>
      <c r="AG328" s="35" t="e">
        <f>VLOOKUP(T328,[6]TIV1!L:S,8,FALSE)</f>
        <v>#N/A</v>
      </c>
      <c r="AH328" s="35" t="e">
        <f>VLOOKUP(AC328,[6]TIV1!L:S,8,FALSE)</f>
        <v>#N/A</v>
      </c>
      <c r="AI328" s="36">
        <f>VLOOKUP(A328&amp;P328,[6]HARGA!C:D,2,0)*Q328</f>
        <v>43200000</v>
      </c>
      <c r="AJ328" s="36">
        <f>VLOOKUP(A328&amp;P328,[6]HARGA!C:D,2,0)*W328</f>
        <v>0</v>
      </c>
      <c r="AK328" s="36">
        <f>VLOOKUP(A328&amp;P328,[6]HARGA!C:D,2,0)*AB328</f>
        <v>0</v>
      </c>
      <c r="AL328" s="37"/>
      <c r="AM328" s="37"/>
      <c r="AN328" s="37"/>
      <c r="AO328" s="37"/>
      <c r="AP328" s="37"/>
      <c r="AQ328" s="37"/>
      <c r="AR328" s="37"/>
      <c r="AS328" s="37"/>
      <c r="AT328" s="37"/>
      <c r="AU328" s="37"/>
      <c r="AV328" s="37"/>
      <c r="AW328" s="37"/>
      <c r="AX328" s="37"/>
      <c r="AY328" s="37"/>
      <c r="AZ328" s="37"/>
      <c r="BA328" s="37"/>
      <c r="BB328" s="37"/>
      <c r="BC328" s="37"/>
      <c r="BD328">
        <v>2</v>
      </c>
    </row>
    <row r="329" spans="1:56" hidden="1" x14ac:dyDescent="0.25">
      <c r="A329" s="22" t="s">
        <v>51</v>
      </c>
      <c r="B329" s="22" t="s">
        <v>52</v>
      </c>
      <c r="C329" s="23" t="s">
        <v>702</v>
      </c>
      <c r="D329" s="22" t="s">
        <v>143</v>
      </c>
      <c r="E329" s="22" t="s">
        <v>699</v>
      </c>
      <c r="F329" s="22" t="s">
        <v>700</v>
      </c>
      <c r="G329" s="22" t="s">
        <v>90</v>
      </c>
      <c r="H329" s="22" t="s">
        <v>56</v>
      </c>
      <c r="I329" s="22" t="s">
        <v>56</v>
      </c>
      <c r="J329" s="24">
        <v>44502</v>
      </c>
      <c r="K329" s="22">
        <v>0</v>
      </c>
      <c r="L329" s="22" t="s">
        <v>91</v>
      </c>
      <c r="M329" s="22" t="s">
        <v>91</v>
      </c>
      <c r="N329" s="41" t="s">
        <v>56</v>
      </c>
      <c r="O329" s="42" t="s">
        <v>56</v>
      </c>
      <c r="P329" s="27" t="s">
        <v>60</v>
      </c>
      <c r="Q329" s="22">
        <v>0</v>
      </c>
      <c r="R329" s="23">
        <v>21102101728</v>
      </c>
      <c r="S329" s="22" t="s">
        <v>56</v>
      </c>
      <c r="T329" s="22">
        <v>6008135531</v>
      </c>
      <c r="U329" s="22">
        <v>30</v>
      </c>
      <c r="V329" s="28">
        <v>0</v>
      </c>
      <c r="W329" s="22">
        <v>30</v>
      </c>
      <c r="X329" s="29" t="s">
        <v>138</v>
      </c>
      <c r="Y329" s="22" t="s">
        <v>56</v>
      </c>
      <c r="Z329" s="30" t="s">
        <v>703</v>
      </c>
      <c r="AA329" s="31">
        <v>44501</v>
      </c>
      <c r="AB329" s="22">
        <v>4</v>
      </c>
      <c r="AC329" s="32">
        <v>5042243100</v>
      </c>
      <c r="AD329" s="33" t="s">
        <v>704</v>
      </c>
      <c r="AE329" s="34">
        <v>44508</v>
      </c>
      <c r="AF329" s="35" t="e">
        <f>VLOOKUP(G329,[6]TIV1!L:S,8,FALSE)</f>
        <v>#N/A</v>
      </c>
      <c r="AG329" s="35" t="str">
        <f>VLOOKUP(T329,[6]TIV1!L:S,8,FALSE)</f>
        <v>2050350281</v>
      </c>
      <c r="AH329" s="35" t="str">
        <f>VLOOKUP(AC329,[6]TIV1!L:S,8,FALSE)</f>
        <v>8276895377</v>
      </c>
      <c r="AI329" s="36">
        <f>VLOOKUP(A329&amp;P329,[6]HARGA!C:D,2,0)*Q329</f>
        <v>0</v>
      </c>
      <c r="AJ329" s="36">
        <f>VLOOKUP(A329&amp;P329,[6]HARGA!C:D,2,0)*W329</f>
        <v>295500</v>
      </c>
      <c r="AK329" s="36">
        <f>VLOOKUP(A329&amp;P329,[6]HARGA!C:D,2,0)*AB329</f>
        <v>39400</v>
      </c>
      <c r="AL329" s="37"/>
      <c r="AM329" s="37"/>
      <c r="AN329" s="37"/>
      <c r="AO329" s="37"/>
      <c r="AP329" s="37"/>
      <c r="AQ329" s="37"/>
      <c r="AR329" s="37"/>
      <c r="AS329" s="37"/>
      <c r="AT329" s="37"/>
      <c r="AU329" s="37"/>
      <c r="AV329" s="37"/>
      <c r="AW329" s="37"/>
      <c r="AX329" s="37"/>
      <c r="AY329" s="37"/>
      <c r="AZ329" s="37"/>
      <c r="BA329" s="37"/>
      <c r="BB329" s="37"/>
      <c r="BC329" s="37"/>
      <c r="BD329">
        <v>2</v>
      </c>
    </row>
    <row r="330" spans="1:56" hidden="1" x14ac:dyDescent="0.25">
      <c r="A330" s="22" t="s">
        <v>51</v>
      </c>
      <c r="B330" s="22" t="s">
        <v>52</v>
      </c>
      <c r="C330" s="23" t="s">
        <v>702</v>
      </c>
      <c r="D330" s="22" t="s">
        <v>143</v>
      </c>
      <c r="E330" s="22" t="s">
        <v>699</v>
      </c>
      <c r="F330" s="22" t="s">
        <v>700</v>
      </c>
      <c r="G330" s="22" t="s">
        <v>90</v>
      </c>
      <c r="H330" s="22" t="s">
        <v>56</v>
      </c>
      <c r="I330" s="22" t="s">
        <v>56</v>
      </c>
      <c r="J330" s="24">
        <v>44502</v>
      </c>
      <c r="K330" s="22">
        <v>0</v>
      </c>
      <c r="L330" s="22" t="s">
        <v>91</v>
      </c>
      <c r="M330" s="22" t="s">
        <v>91</v>
      </c>
      <c r="N330" s="41" t="s">
        <v>56</v>
      </c>
      <c r="O330" s="42" t="s">
        <v>56</v>
      </c>
      <c r="P330" s="27" t="s">
        <v>64</v>
      </c>
      <c r="Q330" s="22">
        <v>0</v>
      </c>
      <c r="R330" s="23">
        <v>21102101728</v>
      </c>
      <c r="S330" s="22" t="s">
        <v>56</v>
      </c>
      <c r="T330" s="22">
        <v>6008135531</v>
      </c>
      <c r="U330" s="22">
        <v>1440</v>
      </c>
      <c r="V330" s="28">
        <v>0</v>
      </c>
      <c r="W330" s="22">
        <v>1440</v>
      </c>
      <c r="X330" s="29" t="s">
        <v>138</v>
      </c>
      <c r="Y330" s="22" t="s">
        <v>56</v>
      </c>
      <c r="Z330" s="30" t="s">
        <v>703</v>
      </c>
      <c r="AA330" s="31">
        <v>44501</v>
      </c>
      <c r="AB330" s="22">
        <v>85</v>
      </c>
      <c r="AC330" s="32">
        <v>5042243100</v>
      </c>
      <c r="AD330" s="33" t="s">
        <v>704</v>
      </c>
      <c r="AE330" s="34">
        <v>44508</v>
      </c>
      <c r="AF330" s="35" t="e">
        <f>VLOOKUP(G330,[6]TIV1!L:S,8,FALSE)</f>
        <v>#N/A</v>
      </c>
      <c r="AG330" s="35" t="str">
        <f>VLOOKUP(T330,[6]TIV1!L:S,8,FALSE)</f>
        <v>2050350281</v>
      </c>
      <c r="AH330" s="35" t="str">
        <f>VLOOKUP(AC330,[6]TIV1!L:S,8,FALSE)</f>
        <v>8276895377</v>
      </c>
      <c r="AI330" s="36">
        <f>VLOOKUP(A330&amp;P330,[6]HARGA!C:D,2,0)*Q330</f>
        <v>0</v>
      </c>
      <c r="AJ330" s="36">
        <f>VLOOKUP(A330&amp;P330,[6]HARGA!C:D,2,0)*W330</f>
        <v>43200000</v>
      </c>
      <c r="AK330" s="36">
        <f>VLOOKUP(A330&amp;P330,[6]HARGA!C:D,2,0)*AB330</f>
        <v>2550000</v>
      </c>
      <c r="AL330" s="37"/>
      <c r="AM330" s="37"/>
      <c r="AN330" s="37"/>
      <c r="AO330" s="37"/>
      <c r="AP330" s="37"/>
      <c r="AQ330" s="37"/>
      <c r="AR330" s="37"/>
      <c r="AS330" s="37"/>
      <c r="AT330" s="37"/>
      <c r="AU330" s="37"/>
      <c r="AV330" s="37"/>
      <c r="AW330" s="37"/>
      <c r="AX330" s="37"/>
      <c r="AY330" s="37"/>
      <c r="AZ330" s="37"/>
      <c r="BA330" s="37"/>
      <c r="BB330" s="37"/>
      <c r="BC330" s="37"/>
      <c r="BD330">
        <v>2</v>
      </c>
    </row>
    <row r="331" spans="1:56" hidden="1" x14ac:dyDescent="0.25">
      <c r="A331" s="22" t="s">
        <v>51</v>
      </c>
      <c r="B331" s="22" t="s">
        <v>52</v>
      </c>
      <c r="C331" s="23">
        <v>21102803820</v>
      </c>
      <c r="D331" s="22" t="s">
        <v>193</v>
      </c>
      <c r="E331" s="22" t="s">
        <v>705</v>
      </c>
      <c r="F331" s="22" t="s">
        <v>706</v>
      </c>
      <c r="G331" s="22">
        <v>5042245008</v>
      </c>
      <c r="H331" s="22" t="s">
        <v>56</v>
      </c>
      <c r="I331" s="22" t="s">
        <v>56</v>
      </c>
      <c r="J331" s="24">
        <v>44502</v>
      </c>
      <c r="K331" s="22">
        <v>1344</v>
      </c>
      <c r="L331" s="22" t="s">
        <v>171</v>
      </c>
      <c r="M331" s="22" t="str">
        <f t="shared" ref="M331:M341" si="3">UPPER(L331)</f>
        <v>DEPO SUKOREJO</v>
      </c>
      <c r="N331" s="38" t="s">
        <v>707</v>
      </c>
      <c r="O331" s="39">
        <v>44502</v>
      </c>
      <c r="P331" s="27" t="s">
        <v>60</v>
      </c>
      <c r="Q331" s="22">
        <v>1344</v>
      </c>
      <c r="R331" s="23">
        <v>21102101716</v>
      </c>
      <c r="S331" s="22" t="s">
        <v>56</v>
      </c>
      <c r="T331" s="22">
        <v>6008137292</v>
      </c>
      <c r="U331" s="22">
        <v>34</v>
      </c>
      <c r="V331" s="28">
        <v>0</v>
      </c>
      <c r="W331" s="22">
        <v>34</v>
      </c>
      <c r="X331" s="29" t="s">
        <v>171</v>
      </c>
      <c r="Y331" s="22" t="s">
        <v>56</v>
      </c>
      <c r="Z331" s="30" t="s">
        <v>708</v>
      </c>
      <c r="AA331" s="31">
        <v>44501</v>
      </c>
      <c r="AB331" s="22">
        <v>4</v>
      </c>
      <c r="AC331" s="32">
        <v>5042242434</v>
      </c>
      <c r="AD331" s="43" t="s">
        <v>709</v>
      </c>
      <c r="AE331" s="44">
        <v>44523</v>
      </c>
      <c r="AF331" s="35" t="str">
        <f>VLOOKUP(G331,[6]TIV1!L:S,8,FALSE)</f>
        <v>8276895377</v>
      </c>
      <c r="AG331" s="35" t="str">
        <f>VLOOKUP(T331,[6]TIV1!L:S,8,FALSE)</f>
        <v>2050350281</v>
      </c>
      <c r="AH331" s="35" t="str">
        <f>VLOOKUP(AC331,[6]TIV1!L:S,8,FALSE)</f>
        <v>8276895377</v>
      </c>
      <c r="AI331" s="36">
        <f>VLOOKUP(A331&amp;P331,[6]HARGA!C:D,2,0)*Q331</f>
        <v>13238400</v>
      </c>
      <c r="AJ331" s="36">
        <f>VLOOKUP(A331&amp;P331,[6]HARGA!C:D,2,0)*W331</f>
        <v>334900</v>
      </c>
      <c r="AK331" s="36">
        <f>VLOOKUP(A331&amp;P331,[6]HARGA!C:D,2,0)*AB331</f>
        <v>39400</v>
      </c>
      <c r="AL331" s="37"/>
      <c r="AM331" s="37"/>
      <c r="AN331" s="37"/>
      <c r="AO331" s="37"/>
      <c r="AP331" s="37"/>
      <c r="AQ331" s="37"/>
      <c r="AR331" s="37"/>
      <c r="AS331" s="37"/>
      <c r="AT331" s="37"/>
      <c r="AU331" s="37"/>
      <c r="AV331" s="37"/>
      <c r="AW331" s="37"/>
      <c r="AX331" s="37"/>
      <c r="AY331" s="37"/>
      <c r="AZ331" s="37"/>
      <c r="BA331" s="37"/>
      <c r="BB331" s="37"/>
      <c r="BC331" s="37"/>
      <c r="BD331">
        <v>2</v>
      </c>
    </row>
    <row r="332" spans="1:56" hidden="1" x14ac:dyDescent="0.25">
      <c r="A332" s="22" t="s">
        <v>51</v>
      </c>
      <c r="B332" s="22" t="s">
        <v>52</v>
      </c>
      <c r="C332" s="23">
        <v>21102803820</v>
      </c>
      <c r="D332" s="22" t="s">
        <v>193</v>
      </c>
      <c r="E332" s="22" t="s">
        <v>705</v>
      </c>
      <c r="F332" s="22" t="s">
        <v>706</v>
      </c>
      <c r="G332" s="22">
        <v>5042245008</v>
      </c>
      <c r="H332" s="22" t="s">
        <v>56</v>
      </c>
      <c r="I332" s="22" t="s">
        <v>56</v>
      </c>
      <c r="J332" s="24">
        <v>44502</v>
      </c>
      <c r="K332" s="22">
        <v>1344</v>
      </c>
      <c r="L332" s="22" t="s">
        <v>171</v>
      </c>
      <c r="M332" s="22" t="str">
        <f t="shared" si="3"/>
        <v>DEPO SUKOREJO</v>
      </c>
      <c r="N332" s="38" t="s">
        <v>707</v>
      </c>
      <c r="O332" s="39">
        <v>44502</v>
      </c>
      <c r="P332" s="27" t="s">
        <v>64</v>
      </c>
      <c r="Q332" s="22">
        <v>1344</v>
      </c>
      <c r="R332" s="23">
        <v>21102101716</v>
      </c>
      <c r="S332" s="22" t="s">
        <v>56</v>
      </c>
      <c r="T332" s="22">
        <v>6008137292</v>
      </c>
      <c r="U332" s="22">
        <v>1344</v>
      </c>
      <c r="V332" s="28">
        <v>0</v>
      </c>
      <c r="W332" s="22">
        <v>1344</v>
      </c>
      <c r="X332" s="29" t="s">
        <v>171</v>
      </c>
      <c r="Y332" s="22" t="s">
        <v>56</v>
      </c>
      <c r="Z332" s="30" t="s">
        <v>708</v>
      </c>
      <c r="AA332" s="31">
        <v>44501</v>
      </c>
      <c r="AB332" s="22">
        <v>85</v>
      </c>
      <c r="AC332" s="32">
        <v>5042242434</v>
      </c>
      <c r="AD332" s="43" t="s">
        <v>709</v>
      </c>
      <c r="AE332" s="44">
        <v>44523</v>
      </c>
      <c r="AF332" s="35" t="str">
        <f>VLOOKUP(G332,[6]TIV1!L:S,8,FALSE)</f>
        <v>8276895377</v>
      </c>
      <c r="AG332" s="35" t="str">
        <f>VLOOKUP(T332,[6]TIV1!L:S,8,FALSE)</f>
        <v>2050350281</v>
      </c>
      <c r="AH332" s="35" t="str">
        <f>VLOOKUP(AC332,[6]TIV1!L:S,8,FALSE)</f>
        <v>8276895377</v>
      </c>
      <c r="AI332" s="36">
        <f>VLOOKUP(A332&amp;P332,[6]HARGA!C:D,2,0)*Q332</f>
        <v>40320000</v>
      </c>
      <c r="AJ332" s="36">
        <f>VLOOKUP(A332&amp;P332,[6]HARGA!C:D,2,0)*W332</f>
        <v>40320000</v>
      </c>
      <c r="AK332" s="36">
        <f>VLOOKUP(A332&amp;P332,[6]HARGA!C:D,2,0)*AB332</f>
        <v>2550000</v>
      </c>
      <c r="AL332" s="37"/>
      <c r="AM332" s="37"/>
      <c r="AN332" s="37"/>
      <c r="AO332" s="37"/>
      <c r="AP332" s="37"/>
      <c r="AQ332" s="37"/>
      <c r="AR332" s="37"/>
      <c r="AS332" s="37"/>
      <c r="AT332" s="37"/>
      <c r="AU332" s="37"/>
      <c r="AV332" s="37"/>
      <c r="AW332" s="37"/>
      <c r="AX332" s="37"/>
      <c r="AY332" s="37"/>
      <c r="AZ332" s="37"/>
      <c r="BA332" s="37"/>
      <c r="BB332" s="37"/>
      <c r="BC332" s="37"/>
      <c r="BD332">
        <v>2</v>
      </c>
    </row>
    <row r="333" spans="1:56" hidden="1" x14ac:dyDescent="0.25">
      <c r="A333" s="22" t="s">
        <v>51</v>
      </c>
      <c r="B333" s="22" t="s">
        <v>52</v>
      </c>
      <c r="C333" s="23">
        <v>21102803827</v>
      </c>
      <c r="D333" s="22" t="s">
        <v>193</v>
      </c>
      <c r="E333" s="22" t="s">
        <v>710</v>
      </c>
      <c r="F333" s="22" t="s">
        <v>711</v>
      </c>
      <c r="G333" s="22">
        <v>5042245331</v>
      </c>
      <c r="H333" s="22" t="s">
        <v>56</v>
      </c>
      <c r="I333" s="22" t="s">
        <v>56</v>
      </c>
      <c r="J333" s="24">
        <v>44502</v>
      </c>
      <c r="K333" s="22">
        <v>1440</v>
      </c>
      <c r="L333" s="22" t="s">
        <v>171</v>
      </c>
      <c r="M333" s="22" t="str">
        <f t="shared" si="3"/>
        <v>DEPO SUKOREJO</v>
      </c>
      <c r="N333" s="38" t="s">
        <v>712</v>
      </c>
      <c r="O333" s="39">
        <v>44502</v>
      </c>
      <c r="P333" s="27" t="s">
        <v>60</v>
      </c>
      <c r="Q333" s="22">
        <v>1440</v>
      </c>
      <c r="R333" s="28" t="s">
        <v>56</v>
      </c>
      <c r="S333" s="22" t="s">
        <v>56</v>
      </c>
      <c r="T333" s="28" t="s">
        <v>56</v>
      </c>
      <c r="U333" s="28">
        <v>0</v>
      </c>
      <c r="V333" s="28">
        <v>0</v>
      </c>
      <c r="W333" s="28">
        <v>0</v>
      </c>
      <c r="X333" s="28" t="s">
        <v>56</v>
      </c>
      <c r="Y333" s="22" t="s">
        <v>56</v>
      </c>
      <c r="Z333" s="45" t="s">
        <v>56</v>
      </c>
      <c r="AA333" s="45" t="s">
        <v>56</v>
      </c>
      <c r="AB333" s="28">
        <v>0</v>
      </c>
      <c r="AC333" s="28" t="s">
        <v>56</v>
      </c>
      <c r="AD333" s="46" t="s">
        <v>56</v>
      </c>
      <c r="AE333" s="47" t="s">
        <v>56</v>
      </c>
      <c r="AF333" s="35" t="str">
        <f>VLOOKUP(G333,[6]TIV1!L:S,8,FALSE)</f>
        <v>8276895377</v>
      </c>
      <c r="AG333" s="35" t="e">
        <f>VLOOKUP(T333,[6]TIV1!L:S,8,FALSE)</f>
        <v>#N/A</v>
      </c>
      <c r="AH333" s="35" t="e">
        <f>VLOOKUP(AC333,[6]TIV1!L:S,8,FALSE)</f>
        <v>#N/A</v>
      </c>
      <c r="AI333" s="36">
        <f>VLOOKUP(A333&amp;P333,[6]HARGA!C:D,2,0)*Q333</f>
        <v>14184000</v>
      </c>
      <c r="AJ333" s="36">
        <f>VLOOKUP(A333&amp;P333,[6]HARGA!C:D,2,0)*W333</f>
        <v>0</v>
      </c>
      <c r="AK333" s="36">
        <f>VLOOKUP(A333&amp;P333,[6]HARGA!C:D,2,0)*AB333</f>
        <v>0</v>
      </c>
      <c r="AL333" s="37"/>
      <c r="AM333" s="37"/>
      <c r="AN333" s="37"/>
      <c r="AO333" s="37"/>
      <c r="AP333" s="37"/>
      <c r="AQ333" s="37"/>
      <c r="AR333" s="37"/>
      <c r="AS333" s="37"/>
      <c r="AT333" s="37"/>
      <c r="AU333" s="37"/>
      <c r="AV333" s="37"/>
      <c r="AW333" s="37"/>
      <c r="AX333" s="37"/>
      <c r="AY333" s="37"/>
      <c r="AZ333" s="37"/>
      <c r="BA333" s="37"/>
      <c r="BB333" s="37"/>
      <c r="BC333" s="37"/>
      <c r="BD333">
        <v>2</v>
      </c>
    </row>
    <row r="334" spans="1:56" hidden="1" x14ac:dyDescent="0.25">
      <c r="A334" s="22" t="s">
        <v>51</v>
      </c>
      <c r="B334" s="22" t="s">
        <v>52</v>
      </c>
      <c r="C334" s="23">
        <v>21102803827</v>
      </c>
      <c r="D334" s="22" t="s">
        <v>193</v>
      </c>
      <c r="E334" s="22" t="s">
        <v>710</v>
      </c>
      <c r="F334" s="22" t="s">
        <v>711</v>
      </c>
      <c r="G334" s="22">
        <v>5042245331</v>
      </c>
      <c r="H334" s="22" t="s">
        <v>56</v>
      </c>
      <c r="I334" s="22" t="s">
        <v>56</v>
      </c>
      <c r="J334" s="24">
        <v>44502</v>
      </c>
      <c r="K334" s="22">
        <v>1440</v>
      </c>
      <c r="L334" s="22" t="s">
        <v>171</v>
      </c>
      <c r="M334" s="22" t="str">
        <f t="shared" si="3"/>
        <v>DEPO SUKOREJO</v>
      </c>
      <c r="N334" s="38" t="s">
        <v>712</v>
      </c>
      <c r="O334" s="39">
        <v>44502</v>
      </c>
      <c r="P334" s="27" t="s">
        <v>64</v>
      </c>
      <c r="Q334" s="22">
        <v>1440</v>
      </c>
      <c r="R334" s="28" t="s">
        <v>56</v>
      </c>
      <c r="S334" s="22" t="s">
        <v>56</v>
      </c>
      <c r="T334" s="28" t="s">
        <v>56</v>
      </c>
      <c r="U334" s="28">
        <v>0</v>
      </c>
      <c r="V334" s="28">
        <v>0</v>
      </c>
      <c r="W334" s="28">
        <v>0</v>
      </c>
      <c r="X334" s="28" t="s">
        <v>56</v>
      </c>
      <c r="Y334" s="22" t="s">
        <v>56</v>
      </c>
      <c r="Z334" s="45" t="s">
        <v>56</v>
      </c>
      <c r="AA334" s="45" t="s">
        <v>56</v>
      </c>
      <c r="AB334" s="28">
        <v>0</v>
      </c>
      <c r="AC334" s="28" t="s">
        <v>56</v>
      </c>
      <c r="AD334" s="46" t="s">
        <v>56</v>
      </c>
      <c r="AE334" s="47" t="s">
        <v>56</v>
      </c>
      <c r="AF334" s="35" t="str">
        <f>VLOOKUP(G334,[6]TIV1!L:S,8,FALSE)</f>
        <v>8276895377</v>
      </c>
      <c r="AG334" s="35" t="e">
        <f>VLOOKUP(T334,[6]TIV1!L:S,8,FALSE)</f>
        <v>#N/A</v>
      </c>
      <c r="AH334" s="35" t="e">
        <f>VLOOKUP(AC334,[6]TIV1!L:S,8,FALSE)</f>
        <v>#N/A</v>
      </c>
      <c r="AI334" s="36">
        <f>VLOOKUP(A334&amp;P334,[6]HARGA!C:D,2,0)*Q334</f>
        <v>43200000</v>
      </c>
      <c r="AJ334" s="36">
        <f>VLOOKUP(A334&amp;P334,[6]HARGA!C:D,2,0)*W334</f>
        <v>0</v>
      </c>
      <c r="AK334" s="36">
        <f>VLOOKUP(A334&amp;P334,[6]HARGA!C:D,2,0)*AB334</f>
        <v>0</v>
      </c>
      <c r="AL334" s="37"/>
      <c r="AM334" s="37"/>
      <c r="AN334" s="37"/>
      <c r="AO334" s="37"/>
      <c r="AP334" s="37"/>
      <c r="AQ334" s="37"/>
      <c r="AR334" s="37"/>
      <c r="AS334" s="37"/>
      <c r="AT334" s="37"/>
      <c r="AU334" s="37"/>
      <c r="AV334" s="37"/>
      <c r="AW334" s="37"/>
      <c r="AX334" s="37"/>
      <c r="AY334" s="37"/>
      <c r="AZ334" s="37"/>
      <c r="BA334" s="37"/>
      <c r="BB334" s="37"/>
      <c r="BC334" s="37"/>
      <c r="BD334">
        <v>2</v>
      </c>
    </row>
    <row r="335" spans="1:56" hidden="1" x14ac:dyDescent="0.25">
      <c r="A335" s="22" t="s">
        <v>66</v>
      </c>
      <c r="B335" s="22" t="s">
        <v>52</v>
      </c>
      <c r="C335" s="23" t="s">
        <v>713</v>
      </c>
      <c r="D335" s="22" t="s">
        <v>193</v>
      </c>
      <c r="E335" s="22" t="s">
        <v>710</v>
      </c>
      <c r="F335" s="22" t="s">
        <v>711</v>
      </c>
      <c r="G335" s="22">
        <v>5042245331</v>
      </c>
      <c r="H335" s="22" t="s">
        <v>56</v>
      </c>
      <c r="I335" s="22" t="s">
        <v>56</v>
      </c>
      <c r="J335" s="24">
        <v>44502</v>
      </c>
      <c r="K335" s="28">
        <v>0</v>
      </c>
      <c r="L335" s="22" t="s">
        <v>171</v>
      </c>
      <c r="M335" s="22" t="str">
        <f t="shared" si="3"/>
        <v>DEPO SUKOREJO</v>
      </c>
      <c r="N335" s="38" t="s">
        <v>712</v>
      </c>
      <c r="O335" s="39">
        <v>44502</v>
      </c>
      <c r="P335" s="27" t="s">
        <v>60</v>
      </c>
      <c r="Q335" s="28">
        <v>0</v>
      </c>
      <c r="R335" s="23">
        <v>21102903794</v>
      </c>
      <c r="S335" s="22" t="s">
        <v>56</v>
      </c>
      <c r="T335" s="22">
        <v>6008135858</v>
      </c>
      <c r="U335" s="22">
        <v>36</v>
      </c>
      <c r="V335" s="28">
        <v>0</v>
      </c>
      <c r="W335" s="22">
        <v>37</v>
      </c>
      <c r="X335" s="29" t="s">
        <v>72</v>
      </c>
      <c r="Y335" s="22" t="s">
        <v>56</v>
      </c>
      <c r="Z335" s="30" t="s">
        <v>714</v>
      </c>
      <c r="AA335" s="31">
        <v>44501</v>
      </c>
      <c r="AB335" s="22">
        <v>1</v>
      </c>
      <c r="AC335" s="32">
        <v>5042242633</v>
      </c>
      <c r="AD335" s="33" t="s">
        <v>715</v>
      </c>
      <c r="AE335" s="34">
        <v>44509</v>
      </c>
      <c r="AF335" s="35" t="str">
        <f>VLOOKUP(G335,[6]TIV1!L:S,8,FALSE)</f>
        <v>8276895377</v>
      </c>
      <c r="AG335" s="35" t="str">
        <f>VLOOKUP(T335,[6]TIV1!L:S,8,FALSE)</f>
        <v>2050350312</v>
      </c>
      <c r="AH335" s="35" t="str">
        <f>VLOOKUP(AC335,[6]TIV1!L:S,8,FALSE)</f>
        <v>8276895965</v>
      </c>
      <c r="AI335" s="36">
        <f>VLOOKUP(A335&amp;P335,[6]HARGA!C:D,2,0)*Q335</f>
        <v>0</v>
      </c>
      <c r="AJ335" s="36">
        <f>VLOOKUP(A335&amp;P335,[6]HARGA!C:D,2,0)*W335</f>
        <v>364450</v>
      </c>
      <c r="AK335" s="36">
        <f>VLOOKUP(A335&amp;P335,[6]HARGA!C:D,2,0)*AB335</f>
        <v>9850</v>
      </c>
      <c r="AL335" s="37"/>
      <c r="AM335" s="37"/>
      <c r="AN335" s="37"/>
      <c r="AO335" s="37"/>
      <c r="AP335" s="37"/>
      <c r="AQ335" s="37"/>
      <c r="AR335" s="37"/>
      <c r="AS335" s="37"/>
      <c r="AT335" s="37"/>
      <c r="AU335" s="37"/>
      <c r="AV335" s="37"/>
      <c r="AW335" s="37"/>
      <c r="AX335" s="37"/>
      <c r="AY335" s="37"/>
      <c r="AZ335" s="37"/>
      <c r="BA335" s="37"/>
      <c r="BB335" s="37"/>
      <c r="BC335" s="37"/>
      <c r="BD335">
        <v>2</v>
      </c>
    </row>
    <row r="336" spans="1:56" hidden="1" x14ac:dyDescent="0.25">
      <c r="A336" s="22" t="s">
        <v>66</v>
      </c>
      <c r="B336" s="22" t="s">
        <v>52</v>
      </c>
      <c r="C336" s="23" t="s">
        <v>713</v>
      </c>
      <c r="D336" s="22" t="s">
        <v>193</v>
      </c>
      <c r="E336" s="22" t="s">
        <v>710</v>
      </c>
      <c r="F336" s="22" t="s">
        <v>711</v>
      </c>
      <c r="G336" s="22">
        <v>5042245331</v>
      </c>
      <c r="H336" s="22" t="s">
        <v>56</v>
      </c>
      <c r="I336" s="22" t="s">
        <v>56</v>
      </c>
      <c r="J336" s="24">
        <v>44502</v>
      </c>
      <c r="K336" s="28">
        <v>0</v>
      </c>
      <c r="L336" s="22" t="s">
        <v>171</v>
      </c>
      <c r="M336" s="22" t="str">
        <f t="shared" si="3"/>
        <v>DEPO SUKOREJO</v>
      </c>
      <c r="N336" s="38" t="s">
        <v>712</v>
      </c>
      <c r="O336" s="39">
        <v>44502</v>
      </c>
      <c r="P336" s="27" t="s">
        <v>64</v>
      </c>
      <c r="Q336" s="28">
        <v>0</v>
      </c>
      <c r="R336" s="23">
        <v>21102903794</v>
      </c>
      <c r="S336" s="22" t="s">
        <v>56</v>
      </c>
      <c r="T336" s="22">
        <v>6008135858</v>
      </c>
      <c r="U336" s="22">
        <v>1440</v>
      </c>
      <c r="V336" s="28">
        <v>0</v>
      </c>
      <c r="W336" s="22">
        <v>1440</v>
      </c>
      <c r="X336" s="29" t="s">
        <v>72</v>
      </c>
      <c r="Y336" s="22" t="s">
        <v>56</v>
      </c>
      <c r="Z336" s="30" t="s">
        <v>714</v>
      </c>
      <c r="AA336" s="31">
        <v>44501</v>
      </c>
      <c r="AB336" s="22">
        <v>75</v>
      </c>
      <c r="AC336" s="32">
        <v>5042242633</v>
      </c>
      <c r="AD336" s="33" t="s">
        <v>715</v>
      </c>
      <c r="AE336" s="34">
        <v>44509</v>
      </c>
      <c r="AF336" s="35" t="str">
        <f>VLOOKUP(G336,[6]TIV1!L:S,8,FALSE)</f>
        <v>8276895377</v>
      </c>
      <c r="AG336" s="35" t="str">
        <f>VLOOKUP(T336,[6]TIV1!L:S,8,FALSE)</f>
        <v>2050350312</v>
      </c>
      <c r="AH336" s="35" t="str">
        <f>VLOOKUP(AC336,[6]TIV1!L:S,8,FALSE)</f>
        <v>8276895965</v>
      </c>
      <c r="AI336" s="36">
        <f>VLOOKUP(A336&amp;P336,[6]HARGA!C:D,2,0)*Q336</f>
        <v>0</v>
      </c>
      <c r="AJ336" s="36">
        <f>VLOOKUP(A336&amp;P336,[6]HARGA!C:D,2,0)*W336</f>
        <v>43200000</v>
      </c>
      <c r="AK336" s="36">
        <f>VLOOKUP(A336&amp;P336,[6]HARGA!C:D,2,0)*AB336</f>
        <v>2250000</v>
      </c>
      <c r="AL336" s="37"/>
      <c r="AM336" s="37"/>
      <c r="AN336" s="37"/>
      <c r="AO336" s="37"/>
      <c r="AP336" s="37"/>
      <c r="AQ336" s="37"/>
      <c r="AR336" s="37"/>
      <c r="AS336" s="37"/>
      <c r="AT336" s="37"/>
      <c r="AU336" s="37"/>
      <c r="AV336" s="37"/>
      <c r="AW336" s="37"/>
      <c r="AX336" s="37"/>
      <c r="AY336" s="37"/>
      <c r="AZ336" s="37"/>
      <c r="BA336" s="37"/>
      <c r="BB336" s="37"/>
      <c r="BC336" s="37"/>
      <c r="BD336">
        <v>2</v>
      </c>
    </row>
    <row r="337" spans="1:56" hidden="1" x14ac:dyDescent="0.25">
      <c r="A337" s="22" t="s">
        <v>66</v>
      </c>
      <c r="B337" s="22" t="s">
        <v>52</v>
      </c>
      <c r="C337" s="23">
        <v>21102903766</v>
      </c>
      <c r="D337" s="22" t="s">
        <v>193</v>
      </c>
      <c r="E337" s="22" t="s">
        <v>716</v>
      </c>
      <c r="F337" s="22" t="s">
        <v>717</v>
      </c>
      <c r="G337" s="22">
        <v>5042246568</v>
      </c>
      <c r="H337" s="22" t="s">
        <v>56</v>
      </c>
      <c r="I337" s="22" t="s">
        <v>56</v>
      </c>
      <c r="J337" s="24">
        <v>44502</v>
      </c>
      <c r="K337" s="22">
        <v>960</v>
      </c>
      <c r="L337" s="22" t="s">
        <v>110</v>
      </c>
      <c r="M337" s="22" t="str">
        <f t="shared" si="3"/>
        <v>DEPO MARGOMULYO</v>
      </c>
      <c r="N337" s="38" t="s">
        <v>718</v>
      </c>
      <c r="O337" s="39">
        <v>44502</v>
      </c>
      <c r="P337" s="27" t="s">
        <v>60</v>
      </c>
      <c r="Q337" s="22">
        <v>960</v>
      </c>
      <c r="R337" s="28" t="s">
        <v>56</v>
      </c>
      <c r="S337" s="22" t="s">
        <v>56</v>
      </c>
      <c r="T337" s="28" t="s">
        <v>56</v>
      </c>
      <c r="U337" s="28">
        <v>0</v>
      </c>
      <c r="V337" s="28">
        <v>0</v>
      </c>
      <c r="W337" s="28">
        <v>0</v>
      </c>
      <c r="X337" s="28" t="s">
        <v>56</v>
      </c>
      <c r="Y337" s="22" t="s">
        <v>56</v>
      </c>
      <c r="Z337" s="45" t="s">
        <v>56</v>
      </c>
      <c r="AA337" s="45" t="s">
        <v>56</v>
      </c>
      <c r="AB337" s="28">
        <v>0</v>
      </c>
      <c r="AC337" s="28" t="s">
        <v>56</v>
      </c>
      <c r="AD337" s="46" t="s">
        <v>56</v>
      </c>
      <c r="AE337" s="47" t="s">
        <v>56</v>
      </c>
      <c r="AF337" s="35" t="str">
        <f>VLOOKUP(G337,[6]TIV1!L:S,8,FALSE)</f>
        <v>8276895965</v>
      </c>
      <c r="AG337" s="35" t="e">
        <f>VLOOKUP(T337,[6]TIV1!L:S,8,FALSE)</f>
        <v>#N/A</v>
      </c>
      <c r="AH337" s="35" t="e">
        <f>VLOOKUP(AC337,[6]TIV1!L:S,8,FALSE)</f>
        <v>#N/A</v>
      </c>
      <c r="AI337" s="36">
        <f>VLOOKUP(A337&amp;P337,[6]HARGA!C:D,2,0)*Q337</f>
        <v>9456000</v>
      </c>
      <c r="AJ337" s="36">
        <f>VLOOKUP(A337&amp;P337,[6]HARGA!C:D,2,0)*W337</f>
        <v>0</v>
      </c>
      <c r="AK337" s="36">
        <f>VLOOKUP(A337&amp;P337,[6]HARGA!C:D,2,0)*AB337</f>
        <v>0</v>
      </c>
      <c r="AL337" s="37"/>
      <c r="AM337" s="37"/>
      <c r="AN337" s="37"/>
      <c r="AO337" s="37"/>
      <c r="AP337" s="37"/>
      <c r="AQ337" s="37"/>
      <c r="AR337" s="37"/>
      <c r="AS337" s="37"/>
      <c r="AT337" s="37"/>
      <c r="AU337" s="37"/>
      <c r="AV337" s="37"/>
      <c r="AW337" s="37"/>
      <c r="AX337" s="37"/>
      <c r="AY337" s="37"/>
      <c r="AZ337" s="37"/>
      <c r="BA337" s="37"/>
      <c r="BB337" s="37"/>
      <c r="BC337" s="37"/>
      <c r="BD337">
        <v>2</v>
      </c>
    </row>
    <row r="338" spans="1:56" hidden="1" x14ac:dyDescent="0.25">
      <c r="A338" s="22" t="s">
        <v>66</v>
      </c>
      <c r="B338" s="22" t="s">
        <v>52</v>
      </c>
      <c r="C338" s="23">
        <v>21102903766</v>
      </c>
      <c r="D338" s="22" t="s">
        <v>193</v>
      </c>
      <c r="E338" s="22" t="s">
        <v>716</v>
      </c>
      <c r="F338" s="22" t="s">
        <v>717</v>
      </c>
      <c r="G338" s="22">
        <v>5042246568</v>
      </c>
      <c r="H338" s="22" t="s">
        <v>56</v>
      </c>
      <c r="I338" s="22" t="s">
        <v>56</v>
      </c>
      <c r="J338" s="24">
        <v>44502</v>
      </c>
      <c r="K338" s="22">
        <v>960</v>
      </c>
      <c r="L338" s="22" t="s">
        <v>110</v>
      </c>
      <c r="M338" s="22" t="str">
        <f t="shared" si="3"/>
        <v>DEPO MARGOMULYO</v>
      </c>
      <c r="N338" s="38" t="s">
        <v>718</v>
      </c>
      <c r="O338" s="39">
        <v>44502</v>
      </c>
      <c r="P338" s="27" t="s">
        <v>64</v>
      </c>
      <c r="Q338" s="22">
        <v>960</v>
      </c>
      <c r="R338" s="28" t="s">
        <v>56</v>
      </c>
      <c r="S338" s="22" t="s">
        <v>56</v>
      </c>
      <c r="T338" s="28" t="s">
        <v>56</v>
      </c>
      <c r="U338" s="28">
        <v>0</v>
      </c>
      <c r="V338" s="28">
        <v>0</v>
      </c>
      <c r="W338" s="28">
        <v>0</v>
      </c>
      <c r="X338" s="28" t="s">
        <v>56</v>
      </c>
      <c r="Y338" s="22" t="s">
        <v>56</v>
      </c>
      <c r="Z338" s="45" t="s">
        <v>56</v>
      </c>
      <c r="AA338" s="45" t="s">
        <v>56</v>
      </c>
      <c r="AB338" s="28">
        <v>0</v>
      </c>
      <c r="AC338" s="28" t="s">
        <v>56</v>
      </c>
      <c r="AD338" s="46" t="s">
        <v>56</v>
      </c>
      <c r="AE338" s="47" t="s">
        <v>56</v>
      </c>
      <c r="AF338" s="35" t="str">
        <f>VLOOKUP(G338,[6]TIV1!L:S,8,FALSE)</f>
        <v>8276895965</v>
      </c>
      <c r="AG338" s="35" t="e">
        <f>VLOOKUP(T338,[6]TIV1!L:S,8,FALSE)</f>
        <v>#N/A</v>
      </c>
      <c r="AH338" s="35" t="e">
        <f>VLOOKUP(AC338,[6]TIV1!L:S,8,FALSE)</f>
        <v>#N/A</v>
      </c>
      <c r="AI338" s="36">
        <f>VLOOKUP(A338&amp;P338,[6]HARGA!C:D,2,0)*Q338</f>
        <v>28800000</v>
      </c>
      <c r="AJ338" s="36">
        <f>VLOOKUP(A338&amp;P338,[6]HARGA!C:D,2,0)*W338</f>
        <v>0</v>
      </c>
      <c r="AK338" s="36">
        <f>VLOOKUP(A338&amp;P338,[6]HARGA!C:D,2,0)*AB338</f>
        <v>0</v>
      </c>
      <c r="AL338" s="37"/>
      <c r="AM338" s="37"/>
      <c r="AN338" s="37"/>
      <c r="AO338" s="37"/>
      <c r="AP338" s="37"/>
      <c r="AQ338" s="37"/>
      <c r="AR338" s="37"/>
      <c r="AS338" s="37"/>
      <c r="AT338" s="37"/>
      <c r="AU338" s="37"/>
      <c r="AV338" s="37"/>
      <c r="AW338" s="37"/>
      <c r="AX338" s="37"/>
      <c r="AY338" s="37"/>
      <c r="AZ338" s="37"/>
      <c r="BA338" s="37"/>
      <c r="BB338" s="37"/>
      <c r="BC338" s="37"/>
      <c r="BD338">
        <v>2</v>
      </c>
    </row>
    <row r="339" spans="1:56" hidden="1" x14ac:dyDescent="0.25">
      <c r="A339" s="22" t="s">
        <v>66</v>
      </c>
      <c r="B339" s="22" t="s">
        <v>52</v>
      </c>
      <c r="C339" s="23">
        <v>21102903766</v>
      </c>
      <c r="D339" s="22" t="s">
        <v>193</v>
      </c>
      <c r="E339" s="22" t="s">
        <v>716</v>
      </c>
      <c r="F339" s="22" t="s">
        <v>717</v>
      </c>
      <c r="G339" s="22">
        <v>5042246568</v>
      </c>
      <c r="H339" s="22" t="s">
        <v>56</v>
      </c>
      <c r="I339" s="22" t="s">
        <v>56</v>
      </c>
      <c r="J339" s="24">
        <v>44502</v>
      </c>
      <c r="K339" s="22">
        <v>20</v>
      </c>
      <c r="L339" s="22" t="s">
        <v>110</v>
      </c>
      <c r="M339" s="22" t="s">
        <v>110</v>
      </c>
      <c r="N339" s="38" t="s">
        <v>718</v>
      </c>
      <c r="O339" s="39">
        <v>44502</v>
      </c>
      <c r="P339" s="27" t="s">
        <v>65</v>
      </c>
      <c r="Q339" s="22">
        <v>20</v>
      </c>
      <c r="R339" s="28" t="s">
        <v>56</v>
      </c>
      <c r="S339" s="22" t="s">
        <v>56</v>
      </c>
      <c r="T339" s="28" t="s">
        <v>56</v>
      </c>
      <c r="U339" s="28">
        <v>0</v>
      </c>
      <c r="V339" s="28">
        <v>0</v>
      </c>
      <c r="W339" s="28">
        <v>0</v>
      </c>
      <c r="X339" s="28" t="s">
        <v>56</v>
      </c>
      <c r="Y339" s="22" t="s">
        <v>56</v>
      </c>
      <c r="Z339" s="45" t="s">
        <v>56</v>
      </c>
      <c r="AA339" s="45" t="s">
        <v>56</v>
      </c>
      <c r="AB339" s="28">
        <v>0</v>
      </c>
      <c r="AC339" s="28" t="s">
        <v>56</v>
      </c>
      <c r="AD339" s="46" t="s">
        <v>56</v>
      </c>
      <c r="AE339" s="47" t="s">
        <v>56</v>
      </c>
      <c r="AF339" s="35" t="str">
        <f>VLOOKUP(G339,[6]TIV1!L:S,8,FALSE)</f>
        <v>8276895965</v>
      </c>
      <c r="AG339" s="35" t="e">
        <f>VLOOKUP(T339,[6]TIV1!L:S,8,FALSE)</f>
        <v>#N/A</v>
      </c>
      <c r="AH339" s="35" t="e">
        <f>VLOOKUP(AC339,[6]TIV1!L:S,8,FALSE)</f>
        <v>#N/A</v>
      </c>
      <c r="AI339" s="36">
        <f>VLOOKUP(A339&amp;P339,[6]HARGA!C:D,2,0)*Q339</f>
        <v>0</v>
      </c>
      <c r="AJ339" s="36">
        <f>VLOOKUP(A339&amp;P339,[6]HARGA!C:D,2,0)*W339</f>
        <v>0</v>
      </c>
      <c r="AK339" s="36">
        <f>VLOOKUP(A339&amp;P339,[6]HARGA!C:D,2,0)*AB339</f>
        <v>0</v>
      </c>
      <c r="AL339" s="37"/>
      <c r="AM339" s="37"/>
      <c r="AN339" s="37"/>
      <c r="AO339" s="37"/>
      <c r="AP339" s="37"/>
      <c r="AQ339" s="37"/>
      <c r="AR339" s="37"/>
      <c r="AS339" s="37"/>
      <c r="AT339" s="37"/>
      <c r="AU339" s="37"/>
      <c r="AV339" s="37"/>
      <c r="AW339" s="37"/>
      <c r="AX339" s="37"/>
      <c r="AY339" s="37"/>
      <c r="AZ339" s="37"/>
      <c r="BA339" s="37"/>
      <c r="BB339" s="37"/>
      <c r="BC339" s="37"/>
      <c r="BD339">
        <v>2</v>
      </c>
    </row>
    <row r="340" spans="1:56" hidden="1" x14ac:dyDescent="0.25">
      <c r="A340" s="22" t="s">
        <v>51</v>
      </c>
      <c r="B340" s="22" t="s">
        <v>52</v>
      </c>
      <c r="C340" s="23" t="s">
        <v>719</v>
      </c>
      <c r="D340" s="22" t="s">
        <v>193</v>
      </c>
      <c r="E340" s="22" t="s">
        <v>716</v>
      </c>
      <c r="F340" s="22" t="s">
        <v>717</v>
      </c>
      <c r="G340" s="22">
        <v>5042246568</v>
      </c>
      <c r="H340" s="22" t="s">
        <v>56</v>
      </c>
      <c r="I340" s="22" t="s">
        <v>56</v>
      </c>
      <c r="J340" s="24">
        <v>44502</v>
      </c>
      <c r="K340" s="28">
        <v>0</v>
      </c>
      <c r="L340" s="22" t="s">
        <v>110</v>
      </c>
      <c r="M340" s="22" t="str">
        <f t="shared" si="3"/>
        <v>DEPO MARGOMULYO</v>
      </c>
      <c r="N340" s="38" t="s">
        <v>718</v>
      </c>
      <c r="O340" s="39">
        <v>44502</v>
      </c>
      <c r="P340" s="27" t="s">
        <v>60</v>
      </c>
      <c r="Q340" s="28">
        <v>0</v>
      </c>
      <c r="R340" s="23">
        <v>21102101721</v>
      </c>
      <c r="S340" s="22" t="s">
        <v>56</v>
      </c>
      <c r="T340" s="22">
        <v>6008137848</v>
      </c>
      <c r="U340" s="22">
        <v>24</v>
      </c>
      <c r="V340" s="28">
        <v>0</v>
      </c>
      <c r="W340" s="22">
        <v>24</v>
      </c>
      <c r="X340" s="29" t="s">
        <v>138</v>
      </c>
      <c r="Y340" s="22" t="s">
        <v>56</v>
      </c>
      <c r="Z340" s="30" t="s">
        <v>720</v>
      </c>
      <c r="AA340" s="31">
        <v>44501</v>
      </c>
      <c r="AB340" s="22">
        <v>0</v>
      </c>
      <c r="AC340" s="32">
        <v>5042247281</v>
      </c>
      <c r="AD340" s="43" t="s">
        <v>721</v>
      </c>
      <c r="AE340" s="44">
        <v>44523</v>
      </c>
      <c r="AF340" s="35" t="str">
        <f>VLOOKUP(G340,[6]TIV1!L:S,8,FALSE)</f>
        <v>8276895965</v>
      </c>
      <c r="AG340" s="35" t="str">
        <f>VLOOKUP(T340,[6]TIV1!L:S,8,FALSE)</f>
        <v>2050350281</v>
      </c>
      <c r="AH340" s="35" t="str">
        <f>VLOOKUP(AC340,[6]TIV1!L:S,8,FALSE)</f>
        <v>8276895377</v>
      </c>
      <c r="AI340" s="36">
        <f>VLOOKUP(A340&amp;P340,[6]HARGA!C:D,2,0)*Q340</f>
        <v>0</v>
      </c>
      <c r="AJ340" s="36">
        <f>VLOOKUP(A340&amp;P340,[6]HARGA!C:D,2,0)*W340</f>
        <v>236400</v>
      </c>
      <c r="AK340" s="36">
        <f>VLOOKUP(A340&amp;P340,[6]HARGA!C:D,2,0)*AB340</f>
        <v>0</v>
      </c>
      <c r="AL340" s="37"/>
      <c r="AM340" s="37"/>
      <c r="AN340" s="37"/>
      <c r="AO340" s="37"/>
      <c r="AP340" s="37"/>
      <c r="AQ340" s="37"/>
      <c r="AR340" s="37"/>
      <c r="AS340" s="37"/>
      <c r="AT340" s="37"/>
      <c r="AU340" s="37"/>
      <c r="AV340" s="37"/>
      <c r="AW340" s="37"/>
      <c r="AX340" s="37"/>
      <c r="AY340" s="37"/>
      <c r="AZ340" s="37"/>
      <c r="BA340" s="37"/>
      <c r="BB340" s="37"/>
      <c r="BC340" s="37"/>
      <c r="BD340">
        <v>2</v>
      </c>
    </row>
    <row r="341" spans="1:56" hidden="1" x14ac:dyDescent="0.25">
      <c r="A341" s="22" t="s">
        <v>51</v>
      </c>
      <c r="B341" s="22" t="s">
        <v>52</v>
      </c>
      <c r="C341" s="23" t="s">
        <v>719</v>
      </c>
      <c r="D341" s="22" t="s">
        <v>193</v>
      </c>
      <c r="E341" s="22" t="s">
        <v>716</v>
      </c>
      <c r="F341" s="22" t="s">
        <v>717</v>
      </c>
      <c r="G341" s="22">
        <v>5042246568</v>
      </c>
      <c r="H341" s="22" t="s">
        <v>56</v>
      </c>
      <c r="I341" s="22" t="s">
        <v>56</v>
      </c>
      <c r="J341" s="24">
        <v>44502</v>
      </c>
      <c r="K341" s="28">
        <v>0</v>
      </c>
      <c r="L341" s="22" t="s">
        <v>110</v>
      </c>
      <c r="M341" s="22" t="str">
        <f t="shared" si="3"/>
        <v>DEPO MARGOMULYO</v>
      </c>
      <c r="N341" s="38" t="s">
        <v>718</v>
      </c>
      <c r="O341" s="39">
        <v>44502</v>
      </c>
      <c r="P341" s="27" t="s">
        <v>64</v>
      </c>
      <c r="Q341" s="28">
        <v>0</v>
      </c>
      <c r="R341" s="23">
        <v>21102101721</v>
      </c>
      <c r="S341" s="22" t="s">
        <v>56</v>
      </c>
      <c r="T341" s="22">
        <v>6008137848</v>
      </c>
      <c r="U341" s="22">
        <v>960</v>
      </c>
      <c r="V341" s="28">
        <v>0</v>
      </c>
      <c r="W341" s="22">
        <v>960</v>
      </c>
      <c r="X341" s="29" t="s">
        <v>138</v>
      </c>
      <c r="Y341" s="22" t="s">
        <v>56</v>
      </c>
      <c r="Z341" s="30" t="s">
        <v>720</v>
      </c>
      <c r="AA341" s="31">
        <v>44501</v>
      </c>
      <c r="AB341" s="22">
        <v>30</v>
      </c>
      <c r="AC341" s="32">
        <v>5042247281</v>
      </c>
      <c r="AD341" s="43" t="s">
        <v>721</v>
      </c>
      <c r="AE341" s="44">
        <v>44523</v>
      </c>
      <c r="AF341" s="35" t="str">
        <f>VLOOKUP(G341,[6]TIV1!L:S,8,FALSE)</f>
        <v>8276895965</v>
      </c>
      <c r="AG341" s="35" t="str">
        <f>VLOOKUP(T341,[6]TIV1!L:S,8,FALSE)</f>
        <v>2050350281</v>
      </c>
      <c r="AH341" s="35" t="str">
        <f>VLOOKUP(AC341,[6]TIV1!L:S,8,FALSE)</f>
        <v>8276895377</v>
      </c>
      <c r="AI341" s="36">
        <f>VLOOKUP(A341&amp;P341,[6]HARGA!C:D,2,0)*Q341</f>
        <v>0</v>
      </c>
      <c r="AJ341" s="36">
        <f>VLOOKUP(A341&amp;P341,[6]HARGA!C:D,2,0)*W341</f>
        <v>28800000</v>
      </c>
      <c r="AK341" s="36">
        <f>VLOOKUP(A341&amp;P341,[6]HARGA!C:D,2,0)*AB341</f>
        <v>900000</v>
      </c>
      <c r="AL341" s="37"/>
      <c r="AM341" s="37"/>
      <c r="AN341" s="37"/>
      <c r="AO341" s="37"/>
      <c r="AP341" s="37"/>
      <c r="AQ341" s="37"/>
      <c r="AR341" s="37"/>
      <c r="AS341" s="37"/>
      <c r="AT341" s="37"/>
      <c r="AU341" s="37"/>
      <c r="AV341" s="37"/>
      <c r="AW341" s="37"/>
      <c r="AX341" s="37"/>
      <c r="AY341" s="37"/>
      <c r="AZ341" s="37"/>
      <c r="BA341" s="37"/>
      <c r="BB341" s="37"/>
      <c r="BC341" s="37"/>
      <c r="BD341">
        <v>2</v>
      </c>
    </row>
    <row r="342" spans="1:56" hidden="1" x14ac:dyDescent="0.25">
      <c r="A342" s="22" t="s">
        <v>51</v>
      </c>
      <c r="B342" s="22" t="s">
        <v>52</v>
      </c>
      <c r="C342" s="23" t="s">
        <v>719</v>
      </c>
      <c r="D342" s="22" t="s">
        <v>193</v>
      </c>
      <c r="E342" s="22" t="s">
        <v>716</v>
      </c>
      <c r="F342" s="22" t="s">
        <v>717</v>
      </c>
      <c r="G342" s="22">
        <v>5042246568</v>
      </c>
      <c r="H342" s="22" t="s">
        <v>56</v>
      </c>
      <c r="I342" s="22" t="s">
        <v>56</v>
      </c>
      <c r="J342" s="24">
        <v>44502</v>
      </c>
      <c r="K342" s="28">
        <v>0</v>
      </c>
      <c r="L342" s="22" t="s">
        <v>110</v>
      </c>
      <c r="M342" s="22" t="s">
        <v>110</v>
      </c>
      <c r="N342" s="38" t="s">
        <v>718</v>
      </c>
      <c r="O342" s="39">
        <v>44502</v>
      </c>
      <c r="P342" s="27" t="s">
        <v>65</v>
      </c>
      <c r="Q342" s="28">
        <v>0</v>
      </c>
      <c r="R342" s="23">
        <v>21102101721</v>
      </c>
      <c r="S342" s="22" t="s">
        <v>56</v>
      </c>
      <c r="T342" s="22">
        <v>6008137848</v>
      </c>
      <c r="U342" s="22">
        <v>20</v>
      </c>
      <c r="V342" s="28">
        <v>0</v>
      </c>
      <c r="W342" s="22">
        <v>20</v>
      </c>
      <c r="X342" s="29" t="s">
        <v>138</v>
      </c>
      <c r="Y342" s="22" t="s">
        <v>56</v>
      </c>
      <c r="Z342" s="30" t="s">
        <v>720</v>
      </c>
      <c r="AA342" s="31">
        <v>44501</v>
      </c>
      <c r="AB342" s="22">
        <v>0</v>
      </c>
      <c r="AC342" s="32">
        <v>5042247281</v>
      </c>
      <c r="AD342" s="43" t="s">
        <v>721</v>
      </c>
      <c r="AE342" s="44">
        <v>44523</v>
      </c>
      <c r="AF342" s="35" t="str">
        <f>VLOOKUP(G342,[6]TIV1!L:S,8,FALSE)</f>
        <v>8276895965</v>
      </c>
      <c r="AG342" s="35" t="str">
        <f>VLOOKUP(T342,[6]TIV1!L:S,8,FALSE)</f>
        <v>2050350281</v>
      </c>
      <c r="AH342" s="35" t="str">
        <f>VLOOKUP(AC342,[6]TIV1!L:S,8,FALSE)</f>
        <v>8276895377</v>
      </c>
      <c r="AI342" s="36">
        <f>VLOOKUP(A342&amp;P342,[6]HARGA!C:D,2,0)*Q342</f>
        <v>0</v>
      </c>
      <c r="AJ342" s="36">
        <f>VLOOKUP(A342&amp;P342,[6]HARGA!C:D,2,0)*W342</f>
        <v>0</v>
      </c>
      <c r="AK342" s="36">
        <f>VLOOKUP(A342&amp;P342,[6]HARGA!C:D,2,0)*AB342</f>
        <v>0</v>
      </c>
      <c r="AL342" s="37"/>
      <c r="AM342" s="37"/>
      <c r="AN342" s="37"/>
      <c r="AO342" s="37"/>
      <c r="AP342" s="37"/>
      <c r="AQ342" s="37"/>
      <c r="AR342" s="37"/>
      <c r="AS342" s="37"/>
      <c r="AT342" s="37"/>
      <c r="AU342" s="37"/>
      <c r="AV342" s="37"/>
      <c r="AW342" s="37"/>
      <c r="AX342" s="37"/>
      <c r="AY342" s="37"/>
      <c r="AZ342" s="37"/>
      <c r="BA342" s="37"/>
      <c r="BB342" s="37"/>
      <c r="BC342" s="37"/>
      <c r="BD342">
        <v>2</v>
      </c>
    </row>
    <row r="343" spans="1:56" hidden="1" x14ac:dyDescent="0.25">
      <c r="A343" s="22" t="s">
        <v>66</v>
      </c>
      <c r="B343" s="22" t="s">
        <v>52</v>
      </c>
      <c r="C343" s="23">
        <v>21102903770</v>
      </c>
      <c r="D343" s="22" t="s">
        <v>193</v>
      </c>
      <c r="E343" s="22" t="s">
        <v>722</v>
      </c>
      <c r="F343" s="22" t="s">
        <v>723</v>
      </c>
      <c r="G343" s="22">
        <v>5042249975</v>
      </c>
      <c r="H343" s="22" t="s">
        <v>56</v>
      </c>
      <c r="I343" s="22" t="s">
        <v>56</v>
      </c>
      <c r="J343" s="24">
        <v>44502</v>
      </c>
      <c r="K343" s="22">
        <v>1344</v>
      </c>
      <c r="L343" s="22" t="s">
        <v>72</v>
      </c>
      <c r="M343" s="22" t="str">
        <f>UPPER(L343)</f>
        <v>DEPO LEGUNDI</v>
      </c>
      <c r="N343" s="38" t="s">
        <v>724</v>
      </c>
      <c r="O343" s="39">
        <v>44503</v>
      </c>
      <c r="P343" s="27" t="s">
        <v>60</v>
      </c>
      <c r="Q343" s="22">
        <v>1344</v>
      </c>
      <c r="R343" s="28" t="s">
        <v>56</v>
      </c>
      <c r="S343" s="22" t="s">
        <v>56</v>
      </c>
      <c r="T343" s="28" t="s">
        <v>56</v>
      </c>
      <c r="U343" s="28">
        <v>0</v>
      </c>
      <c r="V343" s="28">
        <v>0</v>
      </c>
      <c r="W343" s="28">
        <v>0</v>
      </c>
      <c r="X343" s="28" t="s">
        <v>56</v>
      </c>
      <c r="Y343" s="22" t="s">
        <v>56</v>
      </c>
      <c r="Z343" s="45" t="s">
        <v>56</v>
      </c>
      <c r="AA343" s="45" t="s">
        <v>56</v>
      </c>
      <c r="AB343" s="28">
        <v>0</v>
      </c>
      <c r="AC343" s="28" t="s">
        <v>56</v>
      </c>
      <c r="AD343" s="46" t="s">
        <v>56</v>
      </c>
      <c r="AE343" s="47" t="s">
        <v>56</v>
      </c>
      <c r="AF343" s="35" t="str">
        <f>VLOOKUP(G343,[6]TIV1!L:S,8,FALSE)</f>
        <v>8276895965</v>
      </c>
      <c r="AG343" s="35" t="e">
        <f>VLOOKUP(T343,[6]TIV1!L:S,8,FALSE)</f>
        <v>#N/A</v>
      </c>
      <c r="AH343" s="35" t="e">
        <f>VLOOKUP(AC343,[6]TIV1!L:S,8,FALSE)</f>
        <v>#N/A</v>
      </c>
      <c r="AI343" s="36">
        <f>VLOOKUP(A343&amp;P343,[6]HARGA!C:D,2,0)*Q343</f>
        <v>13238400</v>
      </c>
      <c r="AJ343" s="36">
        <f>VLOOKUP(A343&amp;P343,[6]HARGA!C:D,2,0)*W343</f>
        <v>0</v>
      </c>
      <c r="AK343" s="36">
        <f>VLOOKUP(A343&amp;P343,[6]HARGA!C:D,2,0)*AB343</f>
        <v>0</v>
      </c>
      <c r="AL343" s="37"/>
      <c r="AM343" s="37"/>
      <c r="AN343" s="37"/>
      <c r="AO343" s="37"/>
      <c r="AP343" s="37"/>
      <c r="AQ343" s="37"/>
      <c r="AR343" s="37"/>
      <c r="AS343" s="37"/>
      <c r="AT343" s="37"/>
      <c r="AU343" s="37"/>
      <c r="AV343" s="37"/>
      <c r="AW343" s="37"/>
      <c r="AX343" s="37"/>
      <c r="AY343" s="37"/>
      <c r="AZ343" s="37"/>
      <c r="BA343" s="37"/>
      <c r="BB343" s="37"/>
      <c r="BC343" s="37"/>
      <c r="BD343">
        <v>2</v>
      </c>
    </row>
    <row r="344" spans="1:56" hidden="1" x14ac:dyDescent="0.25">
      <c r="A344" s="22" t="s">
        <v>66</v>
      </c>
      <c r="B344" s="22" t="s">
        <v>52</v>
      </c>
      <c r="C344" s="23">
        <v>21102903770</v>
      </c>
      <c r="D344" s="22" t="s">
        <v>193</v>
      </c>
      <c r="E344" s="22" t="s">
        <v>722</v>
      </c>
      <c r="F344" s="22" t="s">
        <v>723</v>
      </c>
      <c r="G344" s="22">
        <v>5042249975</v>
      </c>
      <c r="H344" s="22" t="s">
        <v>56</v>
      </c>
      <c r="I344" s="22" t="s">
        <v>56</v>
      </c>
      <c r="J344" s="24">
        <v>44502</v>
      </c>
      <c r="K344" s="22">
        <v>1344</v>
      </c>
      <c r="L344" s="22" t="s">
        <v>72</v>
      </c>
      <c r="M344" s="22" t="str">
        <f>UPPER(L344)</f>
        <v>DEPO LEGUNDI</v>
      </c>
      <c r="N344" s="38" t="s">
        <v>724</v>
      </c>
      <c r="O344" s="39">
        <v>44503</v>
      </c>
      <c r="P344" s="27" t="s">
        <v>64</v>
      </c>
      <c r="Q344" s="22">
        <v>1344</v>
      </c>
      <c r="R344" s="28" t="s">
        <v>56</v>
      </c>
      <c r="S344" s="22" t="s">
        <v>56</v>
      </c>
      <c r="T344" s="28" t="s">
        <v>56</v>
      </c>
      <c r="U344" s="28">
        <v>0</v>
      </c>
      <c r="V344" s="28">
        <v>0</v>
      </c>
      <c r="W344" s="28">
        <v>0</v>
      </c>
      <c r="X344" s="28" t="s">
        <v>56</v>
      </c>
      <c r="Y344" s="22" t="s">
        <v>56</v>
      </c>
      <c r="Z344" s="45" t="s">
        <v>56</v>
      </c>
      <c r="AA344" s="45" t="s">
        <v>56</v>
      </c>
      <c r="AB344" s="28">
        <v>0</v>
      </c>
      <c r="AC344" s="28" t="s">
        <v>56</v>
      </c>
      <c r="AD344" s="46" t="s">
        <v>56</v>
      </c>
      <c r="AE344" s="47" t="s">
        <v>56</v>
      </c>
      <c r="AF344" s="35" t="str">
        <f>VLOOKUP(G344,[6]TIV1!L:S,8,FALSE)</f>
        <v>8276895965</v>
      </c>
      <c r="AG344" s="35" t="e">
        <f>VLOOKUP(T344,[6]TIV1!L:S,8,FALSE)</f>
        <v>#N/A</v>
      </c>
      <c r="AH344" s="35" t="e">
        <f>VLOOKUP(AC344,[6]TIV1!L:S,8,FALSE)</f>
        <v>#N/A</v>
      </c>
      <c r="AI344" s="36">
        <f>VLOOKUP(A344&amp;P344,[6]HARGA!C:D,2,0)*Q344</f>
        <v>40320000</v>
      </c>
      <c r="AJ344" s="36">
        <f>VLOOKUP(A344&amp;P344,[6]HARGA!C:D,2,0)*W344</f>
        <v>0</v>
      </c>
      <c r="AK344" s="36">
        <f>VLOOKUP(A344&amp;P344,[6]HARGA!C:D,2,0)*AB344</f>
        <v>0</v>
      </c>
      <c r="AL344" s="37"/>
      <c r="AM344" s="37"/>
      <c r="AN344" s="37"/>
      <c r="AO344" s="37"/>
      <c r="AP344" s="37"/>
      <c r="AQ344" s="37"/>
      <c r="AR344" s="37"/>
      <c r="AS344" s="37"/>
      <c r="AT344" s="37"/>
      <c r="AU344" s="37"/>
      <c r="AV344" s="37"/>
      <c r="AW344" s="37"/>
      <c r="AX344" s="37"/>
      <c r="AY344" s="37"/>
      <c r="AZ344" s="37"/>
      <c r="BA344" s="37"/>
      <c r="BB344" s="37"/>
      <c r="BC344" s="37"/>
      <c r="BD344">
        <v>2</v>
      </c>
    </row>
    <row r="345" spans="1:56" hidden="1" x14ac:dyDescent="0.25">
      <c r="A345" s="22" t="s">
        <v>51</v>
      </c>
      <c r="B345" s="22" t="s">
        <v>52</v>
      </c>
      <c r="C345" s="23" t="s">
        <v>725</v>
      </c>
      <c r="D345" s="22" t="s">
        <v>193</v>
      </c>
      <c r="E345" s="22" t="s">
        <v>722</v>
      </c>
      <c r="F345" s="22" t="s">
        <v>723</v>
      </c>
      <c r="G345" s="22">
        <v>5042249975</v>
      </c>
      <c r="H345" s="22" t="s">
        <v>56</v>
      </c>
      <c r="I345" s="22" t="s">
        <v>56</v>
      </c>
      <c r="J345" s="24">
        <v>44502</v>
      </c>
      <c r="K345" s="28">
        <v>0</v>
      </c>
      <c r="L345" s="22" t="s">
        <v>72</v>
      </c>
      <c r="M345" s="22" t="str">
        <f>UPPER(L345)</f>
        <v>DEPO LEGUNDI</v>
      </c>
      <c r="N345" s="38" t="s">
        <v>724</v>
      </c>
      <c r="O345" s="39">
        <v>44503</v>
      </c>
      <c r="P345" s="27" t="s">
        <v>60</v>
      </c>
      <c r="Q345" s="28">
        <v>0</v>
      </c>
      <c r="R345" s="23">
        <v>21102101736</v>
      </c>
      <c r="S345" s="22" t="s">
        <v>56</v>
      </c>
      <c r="T345" s="22">
        <v>6008135534</v>
      </c>
      <c r="U345" s="22">
        <v>23</v>
      </c>
      <c r="V345" s="28">
        <v>0</v>
      </c>
      <c r="W345" s="22">
        <v>23</v>
      </c>
      <c r="X345" s="29" t="s">
        <v>348</v>
      </c>
      <c r="Y345" s="22" t="s">
        <v>56</v>
      </c>
      <c r="Z345" s="30" t="s">
        <v>726</v>
      </c>
      <c r="AA345" s="31">
        <v>44501</v>
      </c>
      <c r="AB345" s="22">
        <v>0</v>
      </c>
      <c r="AC345" s="32">
        <v>5042246690</v>
      </c>
      <c r="AD345" s="33" t="s">
        <v>727</v>
      </c>
      <c r="AE345" s="34">
        <v>44503</v>
      </c>
      <c r="AF345" s="35" t="str">
        <f>VLOOKUP(G345,[6]TIV1!L:S,8,FALSE)</f>
        <v>8276895965</v>
      </c>
      <c r="AG345" s="35" t="str">
        <f>VLOOKUP(T345,[6]TIV1!L:S,8,FALSE)</f>
        <v>2050350281</v>
      </c>
      <c r="AH345" s="35" t="str">
        <f>VLOOKUP(AC345,[6]TIV1!L:S,8,FALSE)</f>
        <v>8276895377</v>
      </c>
      <c r="AI345" s="36">
        <f>VLOOKUP(A345&amp;P345,[6]HARGA!C:D,2,0)*Q345</f>
        <v>0</v>
      </c>
      <c r="AJ345" s="36">
        <f>VLOOKUP(A345&amp;P345,[6]HARGA!C:D,2,0)*W345</f>
        <v>226550</v>
      </c>
      <c r="AK345" s="36">
        <f>VLOOKUP(A345&amp;P345,[6]HARGA!C:D,2,0)*AB345</f>
        <v>0</v>
      </c>
      <c r="AL345" s="37"/>
      <c r="AM345" s="37"/>
      <c r="AN345" s="37"/>
      <c r="AO345" s="37"/>
      <c r="AP345" s="37"/>
      <c r="AQ345" s="37"/>
      <c r="AR345" s="37"/>
      <c r="AS345" s="37"/>
      <c r="AT345" s="37"/>
      <c r="AU345" s="37"/>
      <c r="AV345" s="37"/>
      <c r="AW345" s="37"/>
      <c r="AX345" s="37"/>
      <c r="AY345" s="37"/>
      <c r="AZ345" s="37"/>
      <c r="BA345" s="37"/>
      <c r="BB345" s="37"/>
      <c r="BC345" s="37"/>
      <c r="BD345">
        <v>2</v>
      </c>
    </row>
    <row r="346" spans="1:56" hidden="1" x14ac:dyDescent="0.25">
      <c r="A346" s="22" t="s">
        <v>51</v>
      </c>
      <c r="B346" s="22" t="s">
        <v>52</v>
      </c>
      <c r="C346" s="23" t="s">
        <v>725</v>
      </c>
      <c r="D346" s="22" t="s">
        <v>193</v>
      </c>
      <c r="E346" s="22" t="s">
        <v>722</v>
      </c>
      <c r="F346" s="22" t="s">
        <v>723</v>
      </c>
      <c r="G346" s="22">
        <v>5042249975</v>
      </c>
      <c r="H346" s="22" t="s">
        <v>56</v>
      </c>
      <c r="I346" s="22" t="s">
        <v>56</v>
      </c>
      <c r="J346" s="24">
        <v>44502</v>
      </c>
      <c r="K346" s="28">
        <v>0</v>
      </c>
      <c r="L346" s="22" t="s">
        <v>72</v>
      </c>
      <c r="M346" s="22" t="str">
        <f>UPPER(L346)</f>
        <v>DEPO LEGUNDI</v>
      </c>
      <c r="N346" s="38" t="s">
        <v>724</v>
      </c>
      <c r="O346" s="39">
        <v>44503</v>
      </c>
      <c r="P346" s="27" t="s">
        <v>64</v>
      </c>
      <c r="Q346" s="28">
        <v>0</v>
      </c>
      <c r="R346" s="23">
        <v>21102101736</v>
      </c>
      <c r="S346" s="22" t="s">
        <v>56</v>
      </c>
      <c r="T346" s="22">
        <v>6008135534</v>
      </c>
      <c r="U346" s="22">
        <v>1344</v>
      </c>
      <c r="V346" s="28">
        <v>0</v>
      </c>
      <c r="W346" s="22">
        <v>1344</v>
      </c>
      <c r="X346" s="29" t="s">
        <v>348</v>
      </c>
      <c r="Y346" s="22" t="s">
        <v>56</v>
      </c>
      <c r="Z346" s="30" t="s">
        <v>726</v>
      </c>
      <c r="AA346" s="31">
        <v>44501</v>
      </c>
      <c r="AB346" s="22">
        <v>65</v>
      </c>
      <c r="AC346" s="32">
        <v>5042246690</v>
      </c>
      <c r="AD346" s="33" t="s">
        <v>727</v>
      </c>
      <c r="AE346" s="34">
        <v>44503</v>
      </c>
      <c r="AF346" s="35" t="str">
        <f>VLOOKUP(G346,[6]TIV1!L:S,8,FALSE)</f>
        <v>8276895965</v>
      </c>
      <c r="AG346" s="35" t="str">
        <f>VLOOKUP(T346,[6]TIV1!L:S,8,FALSE)</f>
        <v>2050350281</v>
      </c>
      <c r="AH346" s="35" t="str">
        <f>VLOOKUP(AC346,[6]TIV1!L:S,8,FALSE)</f>
        <v>8276895377</v>
      </c>
      <c r="AI346" s="36">
        <f>VLOOKUP(A346&amp;P346,[6]HARGA!C:D,2,0)*Q346</f>
        <v>0</v>
      </c>
      <c r="AJ346" s="36">
        <f>VLOOKUP(A346&amp;P346,[6]HARGA!C:D,2,0)*W346</f>
        <v>40320000</v>
      </c>
      <c r="AK346" s="36">
        <f>VLOOKUP(A346&amp;P346,[6]HARGA!C:D,2,0)*AB346</f>
        <v>1950000</v>
      </c>
      <c r="AL346" s="37"/>
      <c r="AM346" s="37"/>
      <c r="AN346" s="37"/>
      <c r="AO346" s="37"/>
      <c r="AP346" s="37"/>
      <c r="AQ346" s="37"/>
      <c r="AR346" s="37"/>
      <c r="AS346" s="37"/>
      <c r="AT346" s="37"/>
      <c r="AU346" s="37"/>
      <c r="AV346" s="37"/>
      <c r="AW346" s="37"/>
      <c r="AX346" s="37"/>
      <c r="AY346" s="37"/>
      <c r="AZ346" s="37"/>
      <c r="BA346" s="37"/>
      <c r="BB346" s="37"/>
      <c r="BC346" s="37"/>
      <c r="BD346">
        <v>2</v>
      </c>
    </row>
    <row r="347" spans="1:56" hidden="1" x14ac:dyDescent="0.25">
      <c r="A347" s="22" t="s">
        <v>51</v>
      </c>
      <c r="B347" s="22" t="s">
        <v>52</v>
      </c>
      <c r="C347" s="23">
        <v>21102803794</v>
      </c>
      <c r="D347" s="22" t="s">
        <v>193</v>
      </c>
      <c r="E347" s="22" t="s">
        <v>201</v>
      </c>
      <c r="F347" s="22" t="s">
        <v>200</v>
      </c>
      <c r="G347" s="22">
        <v>5042258597</v>
      </c>
      <c r="H347" s="22" t="s">
        <v>56</v>
      </c>
      <c r="I347" s="22" t="s">
        <v>56</v>
      </c>
      <c r="J347" s="24">
        <v>44502</v>
      </c>
      <c r="K347" s="22">
        <v>1008</v>
      </c>
      <c r="L347" s="22" t="s">
        <v>203</v>
      </c>
      <c r="M347" s="22" t="s">
        <v>203</v>
      </c>
      <c r="N347" s="25" t="s">
        <v>728</v>
      </c>
      <c r="O347" s="26">
        <v>44503</v>
      </c>
      <c r="P347" s="27" t="s">
        <v>60</v>
      </c>
      <c r="Q347" s="22">
        <v>960</v>
      </c>
      <c r="R347" s="23">
        <v>21102803819</v>
      </c>
      <c r="S347" s="22" t="s">
        <v>56</v>
      </c>
      <c r="T347" s="22">
        <v>6008138598</v>
      </c>
      <c r="U347" s="22">
        <v>27</v>
      </c>
      <c r="V347" s="28">
        <v>0</v>
      </c>
      <c r="W347" s="22">
        <v>27</v>
      </c>
      <c r="X347" s="29" t="s">
        <v>92</v>
      </c>
      <c r="Y347" s="22" t="s">
        <v>56</v>
      </c>
      <c r="Z347" s="30" t="s">
        <v>729</v>
      </c>
      <c r="AA347" s="31">
        <v>44502</v>
      </c>
      <c r="AB347" s="22">
        <v>0</v>
      </c>
      <c r="AC347" s="32">
        <v>5042256953</v>
      </c>
      <c r="AD347" s="43" t="s">
        <v>730</v>
      </c>
      <c r="AE347" s="44">
        <v>44523</v>
      </c>
      <c r="AF347" s="35" t="str">
        <f>VLOOKUP(G347,[6]TIV1!L:S,8,FALSE)</f>
        <v>8276895377</v>
      </c>
      <c r="AG347" s="35" t="str">
        <f>VLOOKUP(T347,[6]TIV1!L:S,8,FALSE)</f>
        <v>2050350281</v>
      </c>
      <c r="AH347" s="35" t="str">
        <f>VLOOKUP(AC347,[6]TIV1!L:S,8,FALSE)</f>
        <v>8276895377</v>
      </c>
      <c r="AI347" s="36">
        <f>VLOOKUP(A347&amp;P347,[6]HARGA!C:D,2,0)*Q347</f>
        <v>9456000</v>
      </c>
      <c r="AJ347" s="36">
        <f>VLOOKUP(A347&amp;P347,[6]HARGA!C:D,2,0)*W347</f>
        <v>265950</v>
      </c>
      <c r="AK347" s="36">
        <f>VLOOKUP(A347&amp;P347,[6]HARGA!C:D,2,0)*AB347</f>
        <v>0</v>
      </c>
      <c r="AL347" s="37"/>
      <c r="AM347" s="37"/>
      <c r="AN347" s="37"/>
      <c r="AO347" s="37"/>
      <c r="AP347" s="37"/>
      <c r="AQ347" s="37"/>
      <c r="AR347" s="37"/>
      <c r="AS347" s="37"/>
      <c r="AT347" s="37"/>
      <c r="AU347" s="37"/>
      <c r="AV347" s="37"/>
      <c r="AW347" s="37"/>
      <c r="AX347" s="37"/>
      <c r="AY347" s="37"/>
      <c r="AZ347" s="37"/>
      <c r="BA347" s="37"/>
      <c r="BB347" s="37"/>
      <c r="BC347" s="37"/>
      <c r="BD347">
        <v>2</v>
      </c>
    </row>
    <row r="348" spans="1:56" hidden="1" x14ac:dyDescent="0.25">
      <c r="A348" s="22" t="s">
        <v>51</v>
      </c>
      <c r="B348" s="22" t="s">
        <v>52</v>
      </c>
      <c r="C348" s="23">
        <v>21102803794</v>
      </c>
      <c r="D348" s="22" t="s">
        <v>193</v>
      </c>
      <c r="E348" s="22" t="s">
        <v>201</v>
      </c>
      <c r="F348" s="22" t="s">
        <v>200</v>
      </c>
      <c r="G348" s="22">
        <v>5042258597</v>
      </c>
      <c r="H348" s="22" t="s">
        <v>56</v>
      </c>
      <c r="I348" s="22" t="s">
        <v>56</v>
      </c>
      <c r="J348" s="24">
        <v>44502</v>
      </c>
      <c r="K348" s="22">
        <v>1008</v>
      </c>
      <c r="L348" s="22" t="s">
        <v>203</v>
      </c>
      <c r="M348" s="22" t="s">
        <v>203</v>
      </c>
      <c r="N348" s="25" t="s">
        <v>728</v>
      </c>
      <c r="O348" s="26">
        <v>44503</v>
      </c>
      <c r="P348" s="27" t="s">
        <v>64</v>
      </c>
      <c r="Q348" s="22">
        <v>960</v>
      </c>
      <c r="R348" s="23">
        <v>21102803819</v>
      </c>
      <c r="S348" s="22" t="s">
        <v>56</v>
      </c>
      <c r="T348" s="22">
        <v>6008138598</v>
      </c>
      <c r="U348" s="22">
        <v>1020</v>
      </c>
      <c r="V348" s="28">
        <v>0</v>
      </c>
      <c r="W348" s="22">
        <v>1020</v>
      </c>
      <c r="X348" s="29" t="s">
        <v>92</v>
      </c>
      <c r="Y348" s="22" t="s">
        <v>56</v>
      </c>
      <c r="Z348" s="30" t="s">
        <v>729</v>
      </c>
      <c r="AA348" s="31">
        <v>44502</v>
      </c>
      <c r="AB348" s="22">
        <v>50</v>
      </c>
      <c r="AC348" s="32">
        <v>5042256953</v>
      </c>
      <c r="AD348" s="43" t="s">
        <v>730</v>
      </c>
      <c r="AE348" s="44">
        <v>44523</v>
      </c>
      <c r="AF348" s="35" t="str">
        <f>VLOOKUP(G348,[6]TIV1!L:S,8,FALSE)</f>
        <v>8276895377</v>
      </c>
      <c r="AG348" s="35" t="str">
        <f>VLOOKUP(T348,[6]TIV1!L:S,8,FALSE)</f>
        <v>2050350281</v>
      </c>
      <c r="AH348" s="35" t="str">
        <f>VLOOKUP(AC348,[6]TIV1!L:S,8,FALSE)</f>
        <v>8276895377</v>
      </c>
      <c r="AI348" s="36">
        <f>VLOOKUP(A348&amp;P348,[6]HARGA!C:D,2,0)*Q348</f>
        <v>28800000</v>
      </c>
      <c r="AJ348" s="36">
        <f>VLOOKUP(A348&amp;P348,[6]HARGA!C:D,2,0)*W348</f>
        <v>30600000</v>
      </c>
      <c r="AK348" s="36">
        <f>VLOOKUP(A348&amp;P348,[6]HARGA!C:D,2,0)*AB348</f>
        <v>1500000</v>
      </c>
      <c r="AL348" s="37"/>
      <c r="AM348" s="37"/>
      <c r="AN348" s="37"/>
      <c r="AO348" s="37"/>
      <c r="AP348" s="37"/>
      <c r="AQ348" s="37"/>
      <c r="AR348" s="37"/>
      <c r="AS348" s="37"/>
      <c r="AT348" s="37"/>
      <c r="AU348" s="37"/>
      <c r="AV348" s="37"/>
      <c r="AW348" s="37"/>
      <c r="AX348" s="37"/>
      <c r="AY348" s="37"/>
      <c r="AZ348" s="37"/>
      <c r="BA348" s="37"/>
      <c r="BB348" s="37"/>
      <c r="BC348" s="37"/>
      <c r="BD348">
        <v>2</v>
      </c>
    </row>
    <row r="349" spans="1:56" hidden="1" x14ac:dyDescent="0.25">
      <c r="A349" s="22" t="s">
        <v>51</v>
      </c>
      <c r="B349" s="22" t="s">
        <v>52</v>
      </c>
      <c r="C349" s="23">
        <v>21102803795</v>
      </c>
      <c r="D349" s="22" t="s">
        <v>193</v>
      </c>
      <c r="E349" s="22" t="s">
        <v>717</v>
      </c>
      <c r="F349" s="22" t="s">
        <v>716</v>
      </c>
      <c r="G349" s="22">
        <v>5042154339</v>
      </c>
      <c r="H349" s="22" t="s">
        <v>56</v>
      </c>
      <c r="I349" s="22" t="s">
        <v>56</v>
      </c>
      <c r="J349" s="24">
        <v>44502</v>
      </c>
      <c r="K349" s="22">
        <v>960</v>
      </c>
      <c r="L349" s="22" t="s">
        <v>138</v>
      </c>
      <c r="M349" s="22" t="s">
        <v>138</v>
      </c>
      <c r="N349" s="25" t="s">
        <v>731</v>
      </c>
      <c r="O349" s="26">
        <v>44503</v>
      </c>
      <c r="P349" s="27" t="s">
        <v>60</v>
      </c>
      <c r="Q349" s="22">
        <v>960</v>
      </c>
      <c r="R349" s="28" t="s">
        <v>56</v>
      </c>
      <c r="S349" s="22" t="s">
        <v>56</v>
      </c>
      <c r="T349" s="28" t="s">
        <v>56</v>
      </c>
      <c r="U349" s="28">
        <v>0</v>
      </c>
      <c r="V349" s="28">
        <v>0</v>
      </c>
      <c r="W349" s="28">
        <v>0</v>
      </c>
      <c r="X349" s="28" t="s">
        <v>56</v>
      </c>
      <c r="Y349" s="22" t="s">
        <v>56</v>
      </c>
      <c r="Z349" s="45" t="s">
        <v>56</v>
      </c>
      <c r="AA349" s="45" t="s">
        <v>56</v>
      </c>
      <c r="AB349" s="28">
        <v>0</v>
      </c>
      <c r="AC349" s="28" t="s">
        <v>56</v>
      </c>
      <c r="AD349" s="46" t="s">
        <v>56</v>
      </c>
      <c r="AE349" s="47" t="s">
        <v>56</v>
      </c>
      <c r="AF349" s="35" t="str">
        <f>VLOOKUP(G349,[6]TIV1!L:S,8,FALSE)</f>
        <v>8276895377</v>
      </c>
      <c r="AG349" s="35" t="e">
        <f>VLOOKUP(T349,[6]TIV1!L:S,8,FALSE)</f>
        <v>#N/A</v>
      </c>
      <c r="AH349" s="35" t="e">
        <f>VLOOKUP(AC349,[6]TIV1!L:S,8,FALSE)</f>
        <v>#N/A</v>
      </c>
      <c r="AI349" s="36">
        <f>VLOOKUP(A349&amp;P349,[6]HARGA!C:D,2,0)*Q349</f>
        <v>9456000</v>
      </c>
      <c r="AJ349" s="36">
        <f>VLOOKUP(A349&amp;P349,[6]HARGA!C:D,2,0)*W349</f>
        <v>0</v>
      </c>
      <c r="AK349" s="36">
        <f>VLOOKUP(A349&amp;P349,[6]HARGA!C:D,2,0)*AB349</f>
        <v>0</v>
      </c>
      <c r="AL349" s="37"/>
      <c r="AM349" s="37"/>
      <c r="AN349" s="37"/>
      <c r="AO349" s="37"/>
      <c r="AP349" s="37"/>
      <c r="AQ349" s="37"/>
      <c r="AR349" s="37"/>
      <c r="AS349" s="37"/>
      <c r="AT349" s="37"/>
      <c r="AU349" s="37"/>
      <c r="AV349" s="37"/>
      <c r="AW349" s="37"/>
      <c r="AX349" s="37"/>
      <c r="AY349" s="37"/>
      <c r="AZ349" s="37"/>
      <c r="BA349" s="37"/>
      <c r="BB349" s="37"/>
      <c r="BC349" s="37"/>
      <c r="BD349">
        <v>2</v>
      </c>
    </row>
    <row r="350" spans="1:56" hidden="1" x14ac:dyDescent="0.25">
      <c r="A350" s="22" t="s">
        <v>51</v>
      </c>
      <c r="B350" s="22" t="s">
        <v>52</v>
      </c>
      <c r="C350" s="23">
        <v>21102803795</v>
      </c>
      <c r="D350" s="22" t="s">
        <v>193</v>
      </c>
      <c r="E350" s="22" t="s">
        <v>717</v>
      </c>
      <c r="F350" s="22" t="s">
        <v>716</v>
      </c>
      <c r="G350" s="22">
        <v>5042154339</v>
      </c>
      <c r="H350" s="22" t="s">
        <v>56</v>
      </c>
      <c r="I350" s="22" t="s">
        <v>56</v>
      </c>
      <c r="J350" s="24">
        <v>44502</v>
      </c>
      <c r="K350" s="22">
        <v>960</v>
      </c>
      <c r="L350" s="22" t="s">
        <v>138</v>
      </c>
      <c r="M350" s="22" t="s">
        <v>138</v>
      </c>
      <c r="N350" s="25" t="s">
        <v>731</v>
      </c>
      <c r="O350" s="26">
        <v>44503</v>
      </c>
      <c r="P350" s="27" t="s">
        <v>64</v>
      </c>
      <c r="Q350" s="22">
        <v>960</v>
      </c>
      <c r="R350" s="28" t="s">
        <v>56</v>
      </c>
      <c r="S350" s="22" t="s">
        <v>56</v>
      </c>
      <c r="T350" s="28" t="s">
        <v>56</v>
      </c>
      <c r="U350" s="28">
        <v>0</v>
      </c>
      <c r="V350" s="28">
        <v>0</v>
      </c>
      <c r="W350" s="28">
        <v>0</v>
      </c>
      <c r="X350" s="28" t="s">
        <v>56</v>
      </c>
      <c r="Y350" s="22" t="s">
        <v>56</v>
      </c>
      <c r="Z350" s="45" t="s">
        <v>56</v>
      </c>
      <c r="AA350" s="45" t="s">
        <v>56</v>
      </c>
      <c r="AB350" s="28">
        <v>0</v>
      </c>
      <c r="AC350" s="28" t="s">
        <v>56</v>
      </c>
      <c r="AD350" s="46" t="s">
        <v>56</v>
      </c>
      <c r="AE350" s="47" t="s">
        <v>56</v>
      </c>
      <c r="AF350" s="35" t="str">
        <f>VLOOKUP(G350,[6]TIV1!L:S,8,FALSE)</f>
        <v>8276895377</v>
      </c>
      <c r="AG350" s="35" t="e">
        <f>VLOOKUP(T350,[6]TIV1!L:S,8,FALSE)</f>
        <v>#N/A</v>
      </c>
      <c r="AH350" s="35" t="e">
        <f>VLOOKUP(AC350,[6]TIV1!L:S,8,FALSE)</f>
        <v>#N/A</v>
      </c>
      <c r="AI350" s="36">
        <f>VLOOKUP(A350&amp;P350,[6]HARGA!C:D,2,0)*Q350</f>
        <v>28800000</v>
      </c>
      <c r="AJ350" s="36">
        <f>VLOOKUP(A350&amp;P350,[6]HARGA!C:D,2,0)*W350</f>
        <v>0</v>
      </c>
      <c r="AK350" s="36">
        <f>VLOOKUP(A350&amp;P350,[6]HARGA!C:D,2,0)*AB350</f>
        <v>0</v>
      </c>
      <c r="AL350" s="37"/>
      <c r="AM350" s="37"/>
      <c r="AN350" s="37"/>
      <c r="AO350" s="37"/>
      <c r="AP350" s="37"/>
      <c r="AQ350" s="37"/>
      <c r="AR350" s="37"/>
      <c r="AS350" s="37"/>
      <c r="AT350" s="37"/>
      <c r="AU350" s="37"/>
      <c r="AV350" s="37"/>
      <c r="AW350" s="37"/>
      <c r="AX350" s="37"/>
      <c r="AY350" s="37"/>
      <c r="AZ350" s="37"/>
      <c r="BA350" s="37"/>
      <c r="BB350" s="37"/>
      <c r="BC350" s="37"/>
      <c r="BD350">
        <v>2</v>
      </c>
    </row>
    <row r="351" spans="1:56" hidden="1" x14ac:dyDescent="0.25">
      <c r="A351" s="22" t="s">
        <v>51</v>
      </c>
      <c r="B351" s="22" t="s">
        <v>52</v>
      </c>
      <c r="C351" s="23">
        <v>21102803795</v>
      </c>
      <c r="D351" s="22" t="s">
        <v>193</v>
      </c>
      <c r="E351" s="22" t="s">
        <v>717</v>
      </c>
      <c r="F351" s="22" t="s">
        <v>716</v>
      </c>
      <c r="G351" s="22">
        <v>5042154339</v>
      </c>
      <c r="H351" s="22" t="s">
        <v>56</v>
      </c>
      <c r="I351" s="22" t="s">
        <v>56</v>
      </c>
      <c r="J351" s="24">
        <v>44502</v>
      </c>
      <c r="K351" s="22">
        <v>20</v>
      </c>
      <c r="L351" s="22" t="s">
        <v>138</v>
      </c>
      <c r="M351" s="22" t="s">
        <v>138</v>
      </c>
      <c r="N351" s="25" t="s">
        <v>731</v>
      </c>
      <c r="O351" s="26">
        <v>44503</v>
      </c>
      <c r="P351" s="27" t="s">
        <v>65</v>
      </c>
      <c r="Q351" s="22">
        <v>20</v>
      </c>
      <c r="R351" s="28" t="s">
        <v>56</v>
      </c>
      <c r="S351" s="22" t="s">
        <v>56</v>
      </c>
      <c r="T351" s="28" t="s">
        <v>56</v>
      </c>
      <c r="U351" s="28">
        <v>0</v>
      </c>
      <c r="V351" s="28">
        <v>0</v>
      </c>
      <c r="W351" s="28">
        <v>0</v>
      </c>
      <c r="X351" s="28" t="s">
        <v>56</v>
      </c>
      <c r="Y351" s="22" t="s">
        <v>56</v>
      </c>
      <c r="Z351" s="45" t="s">
        <v>56</v>
      </c>
      <c r="AA351" s="45" t="s">
        <v>56</v>
      </c>
      <c r="AB351" s="28">
        <v>0</v>
      </c>
      <c r="AC351" s="28" t="s">
        <v>56</v>
      </c>
      <c r="AD351" s="46" t="s">
        <v>56</v>
      </c>
      <c r="AE351" s="47" t="s">
        <v>56</v>
      </c>
      <c r="AF351" s="35" t="str">
        <f>VLOOKUP(G351,[6]TIV1!L:S,8,FALSE)</f>
        <v>8276895377</v>
      </c>
      <c r="AG351" s="35" t="e">
        <f>VLOOKUP(T351,[6]TIV1!L:S,8,FALSE)</f>
        <v>#N/A</v>
      </c>
      <c r="AH351" s="35" t="e">
        <f>VLOOKUP(AC351,[6]TIV1!L:S,8,FALSE)</f>
        <v>#N/A</v>
      </c>
      <c r="AI351" s="36">
        <f>VLOOKUP(A351&amp;P351,[6]HARGA!C:D,2,0)*Q351</f>
        <v>0</v>
      </c>
      <c r="AJ351" s="36">
        <f>VLOOKUP(A351&amp;P351,[6]HARGA!C:D,2,0)*W351</f>
        <v>0</v>
      </c>
      <c r="AK351" s="36">
        <f>VLOOKUP(A351&amp;P351,[6]HARGA!C:D,2,0)*AB351</f>
        <v>0</v>
      </c>
      <c r="AL351" s="37"/>
      <c r="AM351" s="37"/>
      <c r="AN351" s="37"/>
      <c r="AO351" s="37"/>
      <c r="AP351" s="37"/>
      <c r="AQ351" s="37"/>
      <c r="AR351" s="37"/>
      <c r="AS351" s="37"/>
      <c r="AT351" s="37"/>
      <c r="AU351" s="37"/>
      <c r="AV351" s="37"/>
      <c r="AW351" s="37"/>
      <c r="AX351" s="37"/>
      <c r="AY351" s="37"/>
      <c r="AZ351" s="37"/>
      <c r="BA351" s="37"/>
      <c r="BB351" s="37"/>
      <c r="BC351" s="37"/>
      <c r="BD351">
        <v>2</v>
      </c>
    </row>
    <row r="352" spans="1:56" hidden="1" x14ac:dyDescent="0.25">
      <c r="A352" s="22" t="s">
        <v>66</v>
      </c>
      <c r="B352" s="22" t="s">
        <v>52</v>
      </c>
      <c r="C352" s="23" t="s">
        <v>732</v>
      </c>
      <c r="D352" s="22" t="s">
        <v>193</v>
      </c>
      <c r="E352" s="22" t="s">
        <v>717</v>
      </c>
      <c r="F352" s="22" t="s">
        <v>716</v>
      </c>
      <c r="G352" s="22">
        <v>5042154339</v>
      </c>
      <c r="H352" s="22" t="s">
        <v>56</v>
      </c>
      <c r="I352" s="22" t="s">
        <v>56</v>
      </c>
      <c r="J352" s="24">
        <v>44502</v>
      </c>
      <c r="K352" s="28">
        <v>0</v>
      </c>
      <c r="L352" s="22" t="s">
        <v>138</v>
      </c>
      <c r="M352" s="22" t="s">
        <v>138</v>
      </c>
      <c r="N352" s="25" t="s">
        <v>731</v>
      </c>
      <c r="O352" s="26">
        <v>44503</v>
      </c>
      <c r="P352" s="27" t="s">
        <v>60</v>
      </c>
      <c r="Q352" s="28">
        <v>0</v>
      </c>
      <c r="R352" s="23">
        <v>21102903766</v>
      </c>
      <c r="S352" s="22" t="s">
        <v>56</v>
      </c>
      <c r="T352" s="22">
        <v>6008138538</v>
      </c>
      <c r="U352" s="22">
        <v>24</v>
      </c>
      <c r="V352" s="28">
        <v>0</v>
      </c>
      <c r="W352" s="22">
        <v>24</v>
      </c>
      <c r="X352" s="29" t="s">
        <v>110</v>
      </c>
      <c r="Y352" s="22" t="s">
        <v>56</v>
      </c>
      <c r="Z352" s="30" t="s">
        <v>733</v>
      </c>
      <c r="AA352" s="31">
        <v>44502</v>
      </c>
      <c r="AB352" s="22">
        <v>0</v>
      </c>
      <c r="AC352" s="32">
        <v>5042259860</v>
      </c>
      <c r="AD352" s="33" t="s">
        <v>734</v>
      </c>
      <c r="AE352" s="34">
        <v>44504</v>
      </c>
      <c r="AF352" s="35" t="str">
        <f>VLOOKUP(G352,[6]TIV1!L:S,8,FALSE)</f>
        <v>8276895377</v>
      </c>
      <c r="AG352" s="35" t="str">
        <f>VLOOKUP(T352,[6]TIV1!L:S,8,FALSE)</f>
        <v>2050350312</v>
      </c>
      <c r="AH352" s="35" t="str">
        <f>VLOOKUP(AC352,[6]TIV1!L:S,8,FALSE)</f>
        <v>8276895965</v>
      </c>
      <c r="AI352" s="36">
        <f>VLOOKUP(A352&amp;P352,[6]HARGA!C:D,2,0)*Q352</f>
        <v>0</v>
      </c>
      <c r="AJ352" s="36">
        <f>VLOOKUP(A352&amp;P352,[6]HARGA!C:D,2,0)*W352</f>
        <v>236400</v>
      </c>
      <c r="AK352" s="36">
        <f>VLOOKUP(A352&amp;P352,[6]HARGA!C:D,2,0)*AB352</f>
        <v>0</v>
      </c>
      <c r="AL352" s="37"/>
      <c r="AM352" s="37"/>
      <c r="AN352" s="37"/>
      <c r="AO352" s="37"/>
      <c r="AP352" s="37"/>
      <c r="AQ352" s="37"/>
      <c r="AR352" s="37"/>
      <c r="AS352" s="37"/>
      <c r="AT352" s="37"/>
      <c r="AU352" s="37"/>
      <c r="AV352" s="37"/>
      <c r="AW352" s="37"/>
      <c r="AX352" s="37"/>
      <c r="AY352" s="37"/>
      <c r="AZ352" s="37"/>
      <c r="BA352" s="37"/>
      <c r="BB352" s="37"/>
      <c r="BC352" s="37"/>
      <c r="BD352">
        <v>2</v>
      </c>
    </row>
    <row r="353" spans="1:56" hidden="1" x14ac:dyDescent="0.25">
      <c r="A353" s="22" t="s">
        <v>66</v>
      </c>
      <c r="B353" s="22" t="s">
        <v>52</v>
      </c>
      <c r="C353" s="23" t="s">
        <v>732</v>
      </c>
      <c r="D353" s="22" t="s">
        <v>193</v>
      </c>
      <c r="E353" s="22" t="s">
        <v>717</v>
      </c>
      <c r="F353" s="22" t="s">
        <v>716</v>
      </c>
      <c r="G353" s="22">
        <v>5042154339</v>
      </c>
      <c r="H353" s="22" t="s">
        <v>56</v>
      </c>
      <c r="I353" s="22" t="s">
        <v>56</v>
      </c>
      <c r="J353" s="24">
        <v>44502</v>
      </c>
      <c r="K353" s="28">
        <v>0</v>
      </c>
      <c r="L353" s="22" t="s">
        <v>138</v>
      </c>
      <c r="M353" s="22" t="s">
        <v>138</v>
      </c>
      <c r="N353" s="25" t="s">
        <v>731</v>
      </c>
      <c r="O353" s="26">
        <v>44503</v>
      </c>
      <c r="P353" s="27" t="s">
        <v>64</v>
      </c>
      <c r="Q353" s="28">
        <v>0</v>
      </c>
      <c r="R353" s="23">
        <v>21102903766</v>
      </c>
      <c r="S353" s="22" t="s">
        <v>56</v>
      </c>
      <c r="T353" s="22">
        <v>6008138538</v>
      </c>
      <c r="U353" s="22">
        <v>960</v>
      </c>
      <c r="V353" s="28">
        <v>0</v>
      </c>
      <c r="W353" s="22">
        <v>960</v>
      </c>
      <c r="X353" s="29" t="s">
        <v>110</v>
      </c>
      <c r="Y353" s="22" t="s">
        <v>56</v>
      </c>
      <c r="Z353" s="30" t="s">
        <v>733</v>
      </c>
      <c r="AA353" s="31">
        <v>44502</v>
      </c>
      <c r="AB353" s="22">
        <v>30</v>
      </c>
      <c r="AC353" s="32">
        <v>5042259860</v>
      </c>
      <c r="AD353" s="33" t="s">
        <v>734</v>
      </c>
      <c r="AE353" s="34">
        <v>44504</v>
      </c>
      <c r="AF353" s="35" t="str">
        <f>VLOOKUP(G353,[6]TIV1!L:S,8,FALSE)</f>
        <v>8276895377</v>
      </c>
      <c r="AG353" s="35" t="str">
        <f>VLOOKUP(T353,[6]TIV1!L:S,8,FALSE)</f>
        <v>2050350312</v>
      </c>
      <c r="AH353" s="35" t="str">
        <f>VLOOKUP(AC353,[6]TIV1!L:S,8,FALSE)</f>
        <v>8276895965</v>
      </c>
      <c r="AI353" s="36">
        <f>VLOOKUP(A353&amp;P353,[6]HARGA!C:D,2,0)*Q353</f>
        <v>0</v>
      </c>
      <c r="AJ353" s="36">
        <f>VLOOKUP(A353&amp;P353,[6]HARGA!C:D,2,0)*W353</f>
        <v>28800000</v>
      </c>
      <c r="AK353" s="36">
        <f>VLOOKUP(A353&amp;P353,[6]HARGA!C:D,2,0)*AB353</f>
        <v>900000</v>
      </c>
      <c r="AL353" s="37"/>
      <c r="AM353" s="37"/>
      <c r="AN353" s="37"/>
      <c r="AO353" s="37"/>
      <c r="AP353" s="37"/>
      <c r="AQ353" s="37"/>
      <c r="AR353" s="37"/>
      <c r="AS353" s="37"/>
      <c r="AT353" s="37"/>
      <c r="AU353" s="37"/>
      <c r="AV353" s="37"/>
      <c r="AW353" s="37"/>
      <c r="AX353" s="37"/>
      <c r="AY353" s="37"/>
      <c r="AZ353" s="37"/>
      <c r="BA353" s="37"/>
      <c r="BB353" s="37"/>
      <c r="BC353" s="37"/>
      <c r="BD353">
        <v>2</v>
      </c>
    </row>
    <row r="354" spans="1:56" hidden="1" x14ac:dyDescent="0.25">
      <c r="A354" s="22" t="s">
        <v>66</v>
      </c>
      <c r="B354" s="22" t="s">
        <v>52</v>
      </c>
      <c r="C354" s="23" t="s">
        <v>732</v>
      </c>
      <c r="D354" s="22" t="s">
        <v>193</v>
      </c>
      <c r="E354" s="22" t="s">
        <v>717</v>
      </c>
      <c r="F354" s="22" t="s">
        <v>716</v>
      </c>
      <c r="G354" s="22">
        <v>5042154339</v>
      </c>
      <c r="H354" s="22" t="s">
        <v>56</v>
      </c>
      <c r="I354" s="22" t="s">
        <v>56</v>
      </c>
      <c r="J354" s="24">
        <v>44502</v>
      </c>
      <c r="K354" s="28">
        <v>0</v>
      </c>
      <c r="L354" s="22" t="s">
        <v>138</v>
      </c>
      <c r="M354" s="22" t="s">
        <v>138</v>
      </c>
      <c r="N354" s="25" t="s">
        <v>731</v>
      </c>
      <c r="O354" s="26">
        <v>44503</v>
      </c>
      <c r="P354" s="27" t="s">
        <v>65</v>
      </c>
      <c r="Q354" s="28">
        <v>0</v>
      </c>
      <c r="R354" s="23">
        <v>21102903766</v>
      </c>
      <c r="S354" s="22" t="s">
        <v>56</v>
      </c>
      <c r="T354" s="22">
        <v>6008138538</v>
      </c>
      <c r="U354" s="22">
        <v>20</v>
      </c>
      <c r="V354" s="28">
        <v>0</v>
      </c>
      <c r="W354" s="22">
        <v>20</v>
      </c>
      <c r="X354" s="29" t="s">
        <v>110</v>
      </c>
      <c r="Y354" s="22" t="s">
        <v>56</v>
      </c>
      <c r="Z354" s="30" t="s">
        <v>733</v>
      </c>
      <c r="AA354" s="31">
        <v>44502</v>
      </c>
      <c r="AB354" s="22">
        <v>0</v>
      </c>
      <c r="AC354" s="32">
        <v>5042259860</v>
      </c>
      <c r="AD354" s="33" t="s">
        <v>734</v>
      </c>
      <c r="AE354" s="34">
        <v>44504</v>
      </c>
      <c r="AF354" s="35" t="str">
        <f>VLOOKUP(G354,[6]TIV1!L:S,8,FALSE)</f>
        <v>8276895377</v>
      </c>
      <c r="AG354" s="35" t="str">
        <f>VLOOKUP(T354,[6]TIV1!L:S,8,FALSE)</f>
        <v>2050350312</v>
      </c>
      <c r="AH354" s="35" t="str">
        <f>VLOOKUP(AC354,[6]TIV1!L:S,8,FALSE)</f>
        <v>8276895965</v>
      </c>
      <c r="AI354" s="36">
        <f>VLOOKUP(A354&amp;P354,[6]HARGA!C:D,2,0)*Q354</f>
        <v>0</v>
      </c>
      <c r="AJ354" s="36">
        <f>VLOOKUP(A354&amp;P354,[6]HARGA!C:D,2,0)*W354</f>
        <v>0</v>
      </c>
      <c r="AK354" s="36">
        <f>VLOOKUP(A354&amp;P354,[6]HARGA!C:D,2,0)*AB354</f>
        <v>0</v>
      </c>
      <c r="AL354" s="37"/>
      <c r="AM354" s="37"/>
      <c r="AN354" s="37"/>
      <c r="AO354" s="37"/>
      <c r="AP354" s="37"/>
      <c r="AQ354" s="37"/>
      <c r="AR354" s="37"/>
      <c r="AS354" s="37"/>
      <c r="AT354" s="37"/>
      <c r="AU354" s="37"/>
      <c r="AV354" s="37"/>
      <c r="AW354" s="37"/>
      <c r="AX354" s="37"/>
      <c r="AY354" s="37"/>
      <c r="AZ354" s="37"/>
      <c r="BA354" s="37"/>
      <c r="BB354" s="37"/>
      <c r="BC354" s="37"/>
      <c r="BD354">
        <v>2</v>
      </c>
    </row>
    <row r="355" spans="1:56" hidden="1" x14ac:dyDescent="0.25">
      <c r="A355" s="22" t="s">
        <v>51</v>
      </c>
      <c r="B355" s="22" t="s">
        <v>52</v>
      </c>
      <c r="C355" s="23">
        <v>21102803797</v>
      </c>
      <c r="D355" s="22" t="s">
        <v>193</v>
      </c>
      <c r="E355" s="22" t="s">
        <v>246</v>
      </c>
      <c r="F355" s="22" t="s">
        <v>245</v>
      </c>
      <c r="G355" s="22">
        <v>5042256673</v>
      </c>
      <c r="H355" s="22" t="s">
        <v>56</v>
      </c>
      <c r="I355" s="22" t="s">
        <v>56</v>
      </c>
      <c r="J355" s="24">
        <v>44502</v>
      </c>
      <c r="K355" s="22">
        <v>960</v>
      </c>
      <c r="L355" s="87" t="s">
        <v>92</v>
      </c>
      <c r="M355" s="87" t="s">
        <v>92</v>
      </c>
      <c r="N355" s="48" t="s">
        <v>735</v>
      </c>
      <c r="O355" s="49">
        <v>44503</v>
      </c>
      <c r="P355" s="27" t="s">
        <v>60</v>
      </c>
      <c r="Q355" s="22">
        <v>960</v>
      </c>
      <c r="R355" s="28" t="s">
        <v>56</v>
      </c>
      <c r="S355" s="22" t="s">
        <v>56</v>
      </c>
      <c r="T355" s="28" t="s">
        <v>56</v>
      </c>
      <c r="U355" s="28">
        <v>0</v>
      </c>
      <c r="V355" s="28">
        <v>0</v>
      </c>
      <c r="W355" s="28">
        <v>0</v>
      </c>
      <c r="X355" s="28" t="s">
        <v>56</v>
      </c>
      <c r="Y355" s="22" t="s">
        <v>56</v>
      </c>
      <c r="Z355" s="45" t="s">
        <v>56</v>
      </c>
      <c r="AA355" s="45" t="s">
        <v>56</v>
      </c>
      <c r="AB355" s="28">
        <v>0</v>
      </c>
      <c r="AC355" s="28" t="s">
        <v>56</v>
      </c>
      <c r="AD355" s="46" t="s">
        <v>56</v>
      </c>
      <c r="AE355" s="47" t="s">
        <v>56</v>
      </c>
      <c r="AF355" s="35" t="str">
        <f>VLOOKUP(G355,[6]TIV1!L:S,8,FALSE)</f>
        <v>8276895377</v>
      </c>
      <c r="AG355" s="35" t="e">
        <f>VLOOKUP(T355,[6]TIV1!L:S,8,FALSE)</f>
        <v>#N/A</v>
      </c>
      <c r="AH355" s="35" t="e">
        <f>VLOOKUP(AC355,[6]TIV1!L:S,8,FALSE)</f>
        <v>#N/A</v>
      </c>
      <c r="AI355" s="36">
        <f>VLOOKUP(A355&amp;P355,[6]HARGA!C:D,2,0)*Q355</f>
        <v>9456000</v>
      </c>
      <c r="AJ355" s="36">
        <f>VLOOKUP(A355&amp;P355,[6]HARGA!C:D,2,0)*W355</f>
        <v>0</v>
      </c>
      <c r="AK355" s="36">
        <f>VLOOKUP(A355&amp;P355,[6]HARGA!C:D,2,0)*AB355</f>
        <v>0</v>
      </c>
      <c r="AL355" s="37"/>
      <c r="AM355" s="37"/>
      <c r="AN355" s="37"/>
      <c r="AO355" s="37"/>
      <c r="AP355" s="37"/>
      <c r="AQ355" s="37"/>
      <c r="AR355" s="37"/>
      <c r="AS355" s="37"/>
      <c r="AT355" s="37"/>
      <c r="AU355" s="37"/>
      <c r="AV355" s="37"/>
      <c r="AW355" s="37"/>
      <c r="AX355" s="37"/>
      <c r="AY355" s="37"/>
      <c r="AZ355" s="37"/>
      <c r="BA355" s="37"/>
      <c r="BB355" s="37"/>
      <c r="BC355" s="37"/>
      <c r="BD355">
        <v>2</v>
      </c>
    </row>
    <row r="356" spans="1:56" hidden="1" x14ac:dyDescent="0.25">
      <c r="A356" s="22" t="s">
        <v>51</v>
      </c>
      <c r="B356" s="22" t="s">
        <v>52</v>
      </c>
      <c r="C356" s="23">
        <v>21102803797</v>
      </c>
      <c r="D356" s="22" t="s">
        <v>193</v>
      </c>
      <c r="E356" s="22" t="s">
        <v>246</v>
      </c>
      <c r="F356" s="22" t="s">
        <v>245</v>
      </c>
      <c r="G356" s="22">
        <v>5042256673</v>
      </c>
      <c r="H356" s="22" t="s">
        <v>56</v>
      </c>
      <c r="I356" s="22" t="s">
        <v>56</v>
      </c>
      <c r="J356" s="24">
        <v>44502</v>
      </c>
      <c r="K356" s="22">
        <v>960</v>
      </c>
      <c r="L356" s="87" t="s">
        <v>92</v>
      </c>
      <c r="M356" s="87" t="s">
        <v>92</v>
      </c>
      <c r="N356" s="48" t="s">
        <v>735</v>
      </c>
      <c r="O356" s="49">
        <v>44503</v>
      </c>
      <c r="P356" s="27" t="s">
        <v>64</v>
      </c>
      <c r="Q356" s="22">
        <v>960</v>
      </c>
      <c r="R356" s="28" t="s">
        <v>56</v>
      </c>
      <c r="S356" s="22" t="s">
        <v>56</v>
      </c>
      <c r="T356" s="28" t="s">
        <v>56</v>
      </c>
      <c r="U356" s="28">
        <v>0</v>
      </c>
      <c r="V356" s="28">
        <v>0</v>
      </c>
      <c r="W356" s="28">
        <v>0</v>
      </c>
      <c r="X356" s="28" t="s">
        <v>56</v>
      </c>
      <c r="Y356" s="22" t="s">
        <v>56</v>
      </c>
      <c r="Z356" s="45" t="s">
        <v>56</v>
      </c>
      <c r="AA356" s="45" t="s">
        <v>56</v>
      </c>
      <c r="AB356" s="28">
        <v>0</v>
      </c>
      <c r="AC356" s="28" t="s">
        <v>56</v>
      </c>
      <c r="AD356" s="46" t="s">
        <v>56</v>
      </c>
      <c r="AE356" s="47" t="s">
        <v>56</v>
      </c>
      <c r="AF356" s="35" t="str">
        <f>VLOOKUP(G356,[6]TIV1!L:S,8,FALSE)</f>
        <v>8276895377</v>
      </c>
      <c r="AG356" s="35" t="e">
        <f>VLOOKUP(T356,[6]TIV1!L:S,8,FALSE)</f>
        <v>#N/A</v>
      </c>
      <c r="AH356" s="35" t="e">
        <f>VLOOKUP(AC356,[6]TIV1!L:S,8,FALSE)</f>
        <v>#N/A</v>
      </c>
      <c r="AI356" s="36">
        <f>VLOOKUP(A356&amp;P356,[6]HARGA!C:D,2,0)*Q356</f>
        <v>28800000</v>
      </c>
      <c r="AJ356" s="36">
        <f>VLOOKUP(A356&amp;P356,[6]HARGA!C:D,2,0)*W356</f>
        <v>0</v>
      </c>
      <c r="AK356" s="36">
        <f>VLOOKUP(A356&amp;P356,[6]HARGA!C:D,2,0)*AB356</f>
        <v>0</v>
      </c>
      <c r="AL356" s="37"/>
      <c r="AM356" s="37"/>
      <c r="AN356" s="37"/>
      <c r="AO356" s="37"/>
      <c r="AP356" s="37"/>
      <c r="AQ356" s="37"/>
      <c r="AR356" s="37"/>
      <c r="AS356" s="37"/>
      <c r="AT356" s="37"/>
      <c r="AU356" s="37"/>
      <c r="AV356" s="37"/>
      <c r="AW356" s="37"/>
      <c r="AX356" s="37"/>
      <c r="AY356" s="37"/>
      <c r="AZ356" s="37"/>
      <c r="BA356" s="37"/>
      <c r="BB356" s="37"/>
      <c r="BC356" s="37"/>
      <c r="BD356">
        <v>2</v>
      </c>
    </row>
    <row r="357" spans="1:56" hidden="1" x14ac:dyDescent="0.25">
      <c r="A357" s="22" t="s">
        <v>51</v>
      </c>
      <c r="B357" s="22" t="s">
        <v>52</v>
      </c>
      <c r="C357" s="23">
        <v>21102803797</v>
      </c>
      <c r="D357" s="22" t="s">
        <v>193</v>
      </c>
      <c r="E357" s="22" t="s">
        <v>246</v>
      </c>
      <c r="F357" s="22" t="s">
        <v>245</v>
      </c>
      <c r="G357" s="22">
        <v>5042256673</v>
      </c>
      <c r="H357" s="22" t="s">
        <v>56</v>
      </c>
      <c r="I357" s="22" t="s">
        <v>56</v>
      </c>
      <c r="J357" s="24">
        <v>44502</v>
      </c>
      <c r="K357" s="22">
        <v>20</v>
      </c>
      <c r="L357" s="87" t="s">
        <v>92</v>
      </c>
      <c r="M357" s="87" t="s">
        <v>92</v>
      </c>
      <c r="N357" s="48" t="s">
        <v>735</v>
      </c>
      <c r="O357" s="49">
        <v>44503</v>
      </c>
      <c r="P357" s="27" t="s">
        <v>65</v>
      </c>
      <c r="Q357" s="22">
        <v>20</v>
      </c>
      <c r="R357" s="28" t="s">
        <v>56</v>
      </c>
      <c r="S357" s="22" t="s">
        <v>56</v>
      </c>
      <c r="T357" s="28" t="s">
        <v>56</v>
      </c>
      <c r="U357" s="28">
        <v>0</v>
      </c>
      <c r="V357" s="28">
        <v>0</v>
      </c>
      <c r="W357" s="28">
        <v>0</v>
      </c>
      <c r="X357" s="28" t="s">
        <v>56</v>
      </c>
      <c r="Y357" s="22" t="s">
        <v>56</v>
      </c>
      <c r="Z357" s="45" t="s">
        <v>56</v>
      </c>
      <c r="AA357" s="45" t="s">
        <v>56</v>
      </c>
      <c r="AB357" s="28">
        <v>0</v>
      </c>
      <c r="AC357" s="28" t="s">
        <v>56</v>
      </c>
      <c r="AD357" s="46" t="s">
        <v>56</v>
      </c>
      <c r="AE357" s="47" t="s">
        <v>56</v>
      </c>
      <c r="AF357" s="35" t="str">
        <f>VLOOKUP(G357,[6]TIV1!L:S,8,FALSE)</f>
        <v>8276895377</v>
      </c>
      <c r="AG357" s="35" t="e">
        <f>VLOOKUP(T357,[6]TIV1!L:S,8,FALSE)</f>
        <v>#N/A</v>
      </c>
      <c r="AH357" s="35" t="e">
        <f>VLOOKUP(AC357,[6]TIV1!L:S,8,FALSE)</f>
        <v>#N/A</v>
      </c>
      <c r="AI357" s="36">
        <f>VLOOKUP(A357&amp;P357,[6]HARGA!C:D,2,0)*Q357</f>
        <v>0</v>
      </c>
      <c r="AJ357" s="36">
        <f>VLOOKUP(A357&amp;P357,[6]HARGA!C:D,2,0)*W357</f>
        <v>0</v>
      </c>
      <c r="AK357" s="36">
        <f>VLOOKUP(A357&amp;P357,[6]HARGA!C:D,2,0)*AB357</f>
        <v>0</v>
      </c>
      <c r="AL357" s="37"/>
      <c r="AM357" s="37"/>
      <c r="AN357" s="37"/>
      <c r="AO357" s="37"/>
      <c r="AP357" s="37"/>
      <c r="AQ357" s="37"/>
      <c r="AR357" s="37"/>
      <c r="AS357" s="37"/>
      <c r="AT357" s="37"/>
      <c r="AU357" s="37"/>
      <c r="AV357" s="37"/>
      <c r="AW357" s="37"/>
      <c r="AX357" s="37"/>
      <c r="AY357" s="37"/>
      <c r="AZ357" s="37"/>
      <c r="BA357" s="37"/>
      <c r="BB357" s="37"/>
      <c r="BC357" s="37"/>
      <c r="BD357">
        <v>2</v>
      </c>
    </row>
    <row r="358" spans="1:56" hidden="1" x14ac:dyDescent="0.25">
      <c r="A358" s="22" t="s">
        <v>66</v>
      </c>
      <c r="B358" s="22" t="s">
        <v>52</v>
      </c>
      <c r="C358" s="23" t="s">
        <v>736</v>
      </c>
      <c r="D358" s="22" t="s">
        <v>193</v>
      </c>
      <c r="E358" s="22" t="s">
        <v>246</v>
      </c>
      <c r="F358" s="22" t="s">
        <v>245</v>
      </c>
      <c r="G358" s="22">
        <v>5042256673</v>
      </c>
      <c r="H358" s="22" t="s">
        <v>56</v>
      </c>
      <c r="I358" s="22" t="s">
        <v>56</v>
      </c>
      <c r="J358" s="24">
        <v>44502</v>
      </c>
      <c r="K358" s="28">
        <v>0</v>
      </c>
      <c r="L358" s="87" t="s">
        <v>92</v>
      </c>
      <c r="M358" s="87" t="s">
        <v>92</v>
      </c>
      <c r="N358" s="48" t="s">
        <v>735</v>
      </c>
      <c r="O358" s="49">
        <v>44503</v>
      </c>
      <c r="P358" s="27" t="s">
        <v>60</v>
      </c>
      <c r="Q358" s="28">
        <v>0</v>
      </c>
      <c r="R358" s="23">
        <v>21102903780</v>
      </c>
      <c r="S358" s="22" t="s">
        <v>56</v>
      </c>
      <c r="T358" s="22">
        <v>6008140083</v>
      </c>
      <c r="U358" s="22">
        <v>24</v>
      </c>
      <c r="V358" s="28">
        <v>0</v>
      </c>
      <c r="W358" s="22">
        <v>24</v>
      </c>
      <c r="X358" s="29" t="s">
        <v>110</v>
      </c>
      <c r="Y358" s="22" t="s">
        <v>56</v>
      </c>
      <c r="Z358" s="30" t="s">
        <v>737</v>
      </c>
      <c r="AA358" s="31">
        <v>44502</v>
      </c>
      <c r="AB358" s="22">
        <v>0</v>
      </c>
      <c r="AC358" s="32">
        <v>5042256672</v>
      </c>
      <c r="AD358" s="33" t="s">
        <v>738</v>
      </c>
      <c r="AE358" s="34">
        <v>44504</v>
      </c>
      <c r="AF358" s="35" t="str">
        <f>VLOOKUP(G358,[6]TIV1!L:S,8,FALSE)</f>
        <v>8276895377</v>
      </c>
      <c r="AG358" s="35" t="str">
        <f>VLOOKUP(T358,[6]TIV1!L:S,8,FALSE)</f>
        <v>2050350312</v>
      </c>
      <c r="AH358" s="35" t="str">
        <f>VLOOKUP(AC358,[6]TIV1!L:S,8,FALSE)</f>
        <v>8276895965</v>
      </c>
      <c r="AI358" s="36">
        <f>VLOOKUP(A358&amp;P358,[6]HARGA!C:D,2,0)*Q358</f>
        <v>0</v>
      </c>
      <c r="AJ358" s="36">
        <f>VLOOKUP(A358&amp;P358,[6]HARGA!C:D,2,0)*W358</f>
        <v>236400</v>
      </c>
      <c r="AK358" s="36">
        <f>VLOOKUP(A358&amp;P358,[6]HARGA!C:D,2,0)*AB358</f>
        <v>0</v>
      </c>
      <c r="AL358" s="37"/>
      <c r="AM358" s="37"/>
      <c r="AN358" s="37"/>
      <c r="AO358" s="37"/>
      <c r="AP358" s="37"/>
      <c r="AQ358" s="37"/>
      <c r="AR358" s="37"/>
      <c r="AS358" s="37"/>
      <c r="AT358" s="37"/>
      <c r="AU358" s="37"/>
      <c r="AV358" s="37"/>
      <c r="AW358" s="37"/>
      <c r="AX358" s="37"/>
      <c r="AY358" s="37"/>
      <c r="AZ358" s="37"/>
      <c r="BA358" s="37"/>
      <c r="BB358" s="37"/>
      <c r="BC358" s="37"/>
      <c r="BD358">
        <v>2</v>
      </c>
    </row>
    <row r="359" spans="1:56" hidden="1" x14ac:dyDescent="0.25">
      <c r="A359" s="22" t="s">
        <v>66</v>
      </c>
      <c r="B359" s="22" t="s">
        <v>52</v>
      </c>
      <c r="C359" s="23" t="s">
        <v>736</v>
      </c>
      <c r="D359" s="22" t="s">
        <v>193</v>
      </c>
      <c r="E359" s="22" t="s">
        <v>246</v>
      </c>
      <c r="F359" s="22" t="s">
        <v>245</v>
      </c>
      <c r="G359" s="22">
        <v>5042256673</v>
      </c>
      <c r="H359" s="22" t="s">
        <v>56</v>
      </c>
      <c r="I359" s="22" t="s">
        <v>56</v>
      </c>
      <c r="J359" s="24">
        <v>44502</v>
      </c>
      <c r="K359" s="28">
        <v>0</v>
      </c>
      <c r="L359" s="87" t="s">
        <v>92</v>
      </c>
      <c r="M359" s="87" t="s">
        <v>92</v>
      </c>
      <c r="N359" s="48" t="s">
        <v>735</v>
      </c>
      <c r="O359" s="49">
        <v>44503</v>
      </c>
      <c r="P359" s="27" t="s">
        <v>64</v>
      </c>
      <c r="Q359" s="28">
        <v>0</v>
      </c>
      <c r="R359" s="23">
        <v>21102903780</v>
      </c>
      <c r="S359" s="22" t="s">
        <v>56</v>
      </c>
      <c r="T359" s="22">
        <v>6008140083</v>
      </c>
      <c r="U359" s="22">
        <v>960</v>
      </c>
      <c r="V359" s="28">
        <v>0</v>
      </c>
      <c r="W359" s="22">
        <v>960</v>
      </c>
      <c r="X359" s="29" t="s">
        <v>110</v>
      </c>
      <c r="Y359" s="22" t="s">
        <v>56</v>
      </c>
      <c r="Z359" s="30" t="s">
        <v>737</v>
      </c>
      <c r="AA359" s="31">
        <v>44502</v>
      </c>
      <c r="AB359" s="22">
        <v>30</v>
      </c>
      <c r="AC359" s="32">
        <v>5042256672</v>
      </c>
      <c r="AD359" s="33" t="s">
        <v>738</v>
      </c>
      <c r="AE359" s="34">
        <v>44504</v>
      </c>
      <c r="AF359" s="35" t="str">
        <f>VLOOKUP(G359,[6]TIV1!L:S,8,FALSE)</f>
        <v>8276895377</v>
      </c>
      <c r="AG359" s="35" t="str">
        <f>VLOOKUP(T359,[6]TIV1!L:S,8,FALSE)</f>
        <v>2050350312</v>
      </c>
      <c r="AH359" s="35" t="str">
        <f>VLOOKUP(AC359,[6]TIV1!L:S,8,FALSE)</f>
        <v>8276895965</v>
      </c>
      <c r="AI359" s="36">
        <f>VLOOKUP(A359&amp;P359,[6]HARGA!C:D,2,0)*Q359</f>
        <v>0</v>
      </c>
      <c r="AJ359" s="36">
        <f>VLOOKUP(A359&amp;P359,[6]HARGA!C:D,2,0)*W359</f>
        <v>28800000</v>
      </c>
      <c r="AK359" s="36">
        <f>VLOOKUP(A359&amp;P359,[6]HARGA!C:D,2,0)*AB359</f>
        <v>900000</v>
      </c>
      <c r="AL359" s="37"/>
      <c r="AM359" s="37"/>
      <c r="AN359" s="37"/>
      <c r="AO359" s="37"/>
      <c r="AP359" s="37"/>
      <c r="AQ359" s="37"/>
      <c r="AR359" s="37"/>
      <c r="AS359" s="37"/>
      <c r="AT359" s="37"/>
      <c r="AU359" s="37"/>
      <c r="AV359" s="37"/>
      <c r="AW359" s="37"/>
      <c r="AX359" s="37"/>
      <c r="AY359" s="37"/>
      <c r="AZ359" s="37"/>
      <c r="BA359" s="37"/>
      <c r="BB359" s="37"/>
      <c r="BC359" s="37"/>
      <c r="BD359">
        <v>2</v>
      </c>
    </row>
    <row r="360" spans="1:56" hidden="1" x14ac:dyDescent="0.25">
      <c r="A360" s="22" t="s">
        <v>66</v>
      </c>
      <c r="B360" s="22" t="s">
        <v>52</v>
      </c>
      <c r="C360" s="23" t="s">
        <v>736</v>
      </c>
      <c r="D360" s="22" t="s">
        <v>193</v>
      </c>
      <c r="E360" s="22" t="s">
        <v>246</v>
      </c>
      <c r="F360" s="22" t="s">
        <v>245</v>
      </c>
      <c r="G360" s="22">
        <v>5042256673</v>
      </c>
      <c r="H360" s="22" t="s">
        <v>56</v>
      </c>
      <c r="I360" s="22" t="s">
        <v>56</v>
      </c>
      <c r="J360" s="24">
        <v>44502</v>
      </c>
      <c r="K360" s="28">
        <v>0</v>
      </c>
      <c r="L360" s="87" t="s">
        <v>92</v>
      </c>
      <c r="M360" s="87" t="s">
        <v>92</v>
      </c>
      <c r="N360" s="48" t="s">
        <v>735</v>
      </c>
      <c r="O360" s="49">
        <v>44503</v>
      </c>
      <c r="P360" s="27" t="s">
        <v>65</v>
      </c>
      <c r="Q360" s="28">
        <v>0</v>
      </c>
      <c r="R360" s="23">
        <v>21102903780</v>
      </c>
      <c r="S360" s="22" t="s">
        <v>56</v>
      </c>
      <c r="T360" s="22">
        <v>6008140083</v>
      </c>
      <c r="U360" s="22">
        <v>20</v>
      </c>
      <c r="V360" s="28">
        <v>0</v>
      </c>
      <c r="W360" s="22">
        <v>20</v>
      </c>
      <c r="X360" s="29" t="s">
        <v>110</v>
      </c>
      <c r="Y360" s="22" t="s">
        <v>56</v>
      </c>
      <c r="Z360" s="30" t="s">
        <v>737</v>
      </c>
      <c r="AA360" s="31">
        <v>44502</v>
      </c>
      <c r="AB360" s="22">
        <v>0</v>
      </c>
      <c r="AC360" s="32">
        <v>5042256672</v>
      </c>
      <c r="AD360" s="33" t="s">
        <v>738</v>
      </c>
      <c r="AE360" s="34">
        <v>44504</v>
      </c>
      <c r="AF360" s="35" t="str">
        <f>VLOOKUP(G360,[6]TIV1!L:S,8,FALSE)</f>
        <v>8276895377</v>
      </c>
      <c r="AG360" s="35" t="str">
        <f>VLOOKUP(T360,[6]TIV1!L:S,8,FALSE)</f>
        <v>2050350312</v>
      </c>
      <c r="AH360" s="35" t="str">
        <f>VLOOKUP(AC360,[6]TIV1!L:S,8,FALSE)</f>
        <v>8276895965</v>
      </c>
      <c r="AI360" s="36">
        <f>VLOOKUP(A360&amp;P360,[6]HARGA!C:D,2,0)*Q360</f>
        <v>0</v>
      </c>
      <c r="AJ360" s="36">
        <f>VLOOKUP(A360&amp;P360,[6]HARGA!C:D,2,0)*W360</f>
        <v>0</v>
      </c>
      <c r="AK360" s="36">
        <f>VLOOKUP(A360&amp;P360,[6]HARGA!C:D,2,0)*AB360</f>
        <v>0</v>
      </c>
      <c r="AL360" s="37"/>
      <c r="AM360" s="37"/>
      <c r="AN360" s="37"/>
      <c r="AO360" s="37"/>
      <c r="AP360" s="37"/>
      <c r="AQ360" s="37"/>
      <c r="AR360" s="37"/>
      <c r="AS360" s="37"/>
      <c r="AT360" s="37"/>
      <c r="AU360" s="37"/>
      <c r="AV360" s="37"/>
      <c r="AW360" s="37"/>
      <c r="AX360" s="37"/>
      <c r="AY360" s="37"/>
      <c r="AZ360" s="37"/>
      <c r="BA360" s="37"/>
      <c r="BB360" s="37"/>
      <c r="BC360" s="37"/>
      <c r="BD360">
        <v>2</v>
      </c>
    </row>
    <row r="361" spans="1:56" x14ac:dyDescent="0.25">
      <c r="A361" s="22" t="s">
        <v>51</v>
      </c>
      <c r="B361" s="22" t="s">
        <v>52</v>
      </c>
      <c r="C361" s="23">
        <v>21102803798</v>
      </c>
      <c r="D361" s="22" t="s">
        <v>193</v>
      </c>
      <c r="E361" s="22" t="s">
        <v>261</v>
      </c>
      <c r="F361" s="22" t="s">
        <v>260</v>
      </c>
      <c r="G361" s="22">
        <v>5042258291</v>
      </c>
      <c r="H361" s="22" t="s">
        <v>56</v>
      </c>
      <c r="I361" s="22" t="s">
        <v>56</v>
      </c>
      <c r="J361" s="24">
        <v>44502</v>
      </c>
      <c r="K361" s="22">
        <v>1152</v>
      </c>
      <c r="L361" s="87" t="s">
        <v>58</v>
      </c>
      <c r="M361" s="87" t="s">
        <v>58</v>
      </c>
      <c r="N361" s="48" t="s">
        <v>739</v>
      </c>
      <c r="O361" s="49">
        <v>44503</v>
      </c>
      <c r="P361" s="27" t="s">
        <v>60</v>
      </c>
      <c r="Q361" s="22">
        <v>1104</v>
      </c>
      <c r="R361" s="28" t="s">
        <v>56</v>
      </c>
      <c r="S361" s="22" t="s">
        <v>56</v>
      </c>
      <c r="T361" s="28" t="s">
        <v>56</v>
      </c>
      <c r="U361" s="28">
        <v>0</v>
      </c>
      <c r="V361" s="28">
        <v>0</v>
      </c>
      <c r="W361" s="28">
        <v>0</v>
      </c>
      <c r="X361" s="28" t="s">
        <v>56</v>
      </c>
      <c r="Y361" s="22" t="s">
        <v>56</v>
      </c>
      <c r="Z361" s="45" t="s">
        <v>56</v>
      </c>
      <c r="AA361" s="45" t="s">
        <v>56</v>
      </c>
      <c r="AB361" s="28">
        <v>0</v>
      </c>
      <c r="AC361" s="28" t="s">
        <v>56</v>
      </c>
      <c r="AD361" s="46" t="s">
        <v>56</v>
      </c>
      <c r="AE361" s="47" t="s">
        <v>56</v>
      </c>
      <c r="AF361" s="35" t="str">
        <f>VLOOKUP(G361,[6]TIV1!L:S,8,FALSE)</f>
        <v>8276895377</v>
      </c>
      <c r="AG361" s="35" t="e">
        <f>VLOOKUP(T361,[6]TIV1!L:S,8,FALSE)</f>
        <v>#N/A</v>
      </c>
      <c r="AH361" s="35" t="e">
        <f>VLOOKUP(AC361,[6]TIV1!L:S,8,FALSE)</f>
        <v>#N/A</v>
      </c>
      <c r="AI361" s="36">
        <f>VLOOKUP(A361&amp;P361,[6]HARGA!C:D,2,0)*Q361</f>
        <v>10874400</v>
      </c>
      <c r="AJ361" s="36">
        <f>VLOOKUP(A361&amp;P361,[6]HARGA!C:D,2,0)*W361</f>
        <v>0</v>
      </c>
      <c r="AK361" s="36">
        <f>VLOOKUP(A361&amp;P361,[6]HARGA!C:D,2,0)*AB361</f>
        <v>0</v>
      </c>
      <c r="AL361" s="37"/>
      <c r="AM361" s="37"/>
      <c r="AN361" s="37"/>
      <c r="AO361" s="37"/>
      <c r="AP361" s="37"/>
      <c r="AQ361" s="37"/>
      <c r="AR361" s="37"/>
      <c r="AS361" s="37"/>
      <c r="AT361" s="37"/>
      <c r="AU361" s="37"/>
      <c r="AV361" s="37"/>
      <c r="AW361" s="37"/>
      <c r="AX361" s="37"/>
      <c r="AY361" s="37"/>
      <c r="AZ361" s="37"/>
      <c r="BA361" s="37"/>
      <c r="BB361" s="37"/>
      <c r="BC361" s="37"/>
      <c r="BD361">
        <v>2</v>
      </c>
    </row>
    <row r="362" spans="1:56" x14ac:dyDescent="0.25">
      <c r="A362" s="22" t="s">
        <v>51</v>
      </c>
      <c r="B362" s="22" t="s">
        <v>52</v>
      </c>
      <c r="C362" s="23">
        <v>21102803798</v>
      </c>
      <c r="D362" s="22" t="s">
        <v>193</v>
      </c>
      <c r="E362" s="22" t="s">
        <v>261</v>
      </c>
      <c r="F362" s="22" t="s">
        <v>260</v>
      </c>
      <c r="G362" s="22">
        <v>5042258291</v>
      </c>
      <c r="H362" s="22" t="s">
        <v>56</v>
      </c>
      <c r="I362" s="22" t="s">
        <v>56</v>
      </c>
      <c r="J362" s="24">
        <v>44502</v>
      </c>
      <c r="K362" s="22">
        <v>1152</v>
      </c>
      <c r="L362" s="87" t="s">
        <v>58</v>
      </c>
      <c r="M362" s="87" t="s">
        <v>58</v>
      </c>
      <c r="N362" s="48" t="s">
        <v>739</v>
      </c>
      <c r="O362" s="49">
        <v>44503</v>
      </c>
      <c r="P362" s="27" t="s">
        <v>64</v>
      </c>
      <c r="Q362" s="22">
        <v>1104</v>
      </c>
      <c r="R362" s="28" t="s">
        <v>56</v>
      </c>
      <c r="S362" s="22" t="s">
        <v>56</v>
      </c>
      <c r="T362" s="28" t="s">
        <v>56</v>
      </c>
      <c r="U362" s="28">
        <v>0</v>
      </c>
      <c r="V362" s="28">
        <v>0</v>
      </c>
      <c r="W362" s="28">
        <v>0</v>
      </c>
      <c r="X362" s="28" t="s">
        <v>56</v>
      </c>
      <c r="Y362" s="22" t="s">
        <v>56</v>
      </c>
      <c r="Z362" s="45" t="s">
        <v>56</v>
      </c>
      <c r="AA362" s="45" t="s">
        <v>56</v>
      </c>
      <c r="AB362" s="28">
        <v>0</v>
      </c>
      <c r="AC362" s="28" t="s">
        <v>56</v>
      </c>
      <c r="AD362" s="46" t="s">
        <v>56</v>
      </c>
      <c r="AE362" s="47" t="s">
        <v>56</v>
      </c>
      <c r="AF362" s="35" t="str">
        <f>VLOOKUP(G362,[6]TIV1!L:S,8,FALSE)</f>
        <v>8276895377</v>
      </c>
      <c r="AG362" s="35" t="e">
        <f>VLOOKUP(T362,[6]TIV1!L:S,8,FALSE)</f>
        <v>#N/A</v>
      </c>
      <c r="AH362" s="35" t="e">
        <f>VLOOKUP(AC362,[6]TIV1!L:S,8,FALSE)</f>
        <v>#N/A</v>
      </c>
      <c r="AI362" s="36">
        <f>VLOOKUP(A362&amp;P362,[6]HARGA!C:D,2,0)*Q362</f>
        <v>33120000</v>
      </c>
      <c r="AJ362" s="36">
        <f>VLOOKUP(A362&amp;P362,[6]HARGA!C:D,2,0)*W362</f>
        <v>0</v>
      </c>
      <c r="AK362" s="36">
        <f>VLOOKUP(A362&amp;P362,[6]HARGA!C:D,2,0)*AB362</f>
        <v>0</v>
      </c>
      <c r="AL362" s="37"/>
      <c r="AM362" s="37"/>
      <c r="AN362" s="37"/>
      <c r="AO362" s="37"/>
      <c r="AP362" s="37"/>
      <c r="AQ362" s="37"/>
      <c r="AR362" s="37"/>
      <c r="AS362" s="37"/>
      <c r="AT362" s="37"/>
      <c r="AU362" s="37"/>
      <c r="AV362" s="37"/>
      <c r="AW362" s="37"/>
      <c r="AX362" s="37"/>
      <c r="AY362" s="37"/>
      <c r="AZ362" s="37"/>
      <c r="BA362" s="37"/>
      <c r="BB362" s="37"/>
      <c r="BC362" s="37"/>
      <c r="BD362">
        <v>2</v>
      </c>
    </row>
    <row r="363" spans="1:56" x14ac:dyDescent="0.25">
      <c r="A363" s="22" t="s">
        <v>51</v>
      </c>
      <c r="B363" s="22" t="s">
        <v>52</v>
      </c>
      <c r="C363" s="23">
        <v>21102803798</v>
      </c>
      <c r="D363" s="22" t="s">
        <v>193</v>
      </c>
      <c r="E363" s="22" t="s">
        <v>261</v>
      </c>
      <c r="F363" s="22" t="s">
        <v>260</v>
      </c>
      <c r="G363" s="22">
        <v>5042258291</v>
      </c>
      <c r="H363" s="22" t="s">
        <v>56</v>
      </c>
      <c r="I363" s="22" t="s">
        <v>56</v>
      </c>
      <c r="J363" s="24">
        <v>44502</v>
      </c>
      <c r="K363" s="22">
        <v>24</v>
      </c>
      <c r="L363" s="87" t="s">
        <v>58</v>
      </c>
      <c r="M363" s="87" t="s">
        <v>58</v>
      </c>
      <c r="N363" s="48" t="s">
        <v>739</v>
      </c>
      <c r="O363" s="49">
        <v>44503</v>
      </c>
      <c r="P363" s="27" t="s">
        <v>65</v>
      </c>
      <c r="Q363" s="22">
        <v>24</v>
      </c>
      <c r="R363" s="28" t="s">
        <v>56</v>
      </c>
      <c r="S363" s="22" t="s">
        <v>56</v>
      </c>
      <c r="T363" s="28" t="s">
        <v>56</v>
      </c>
      <c r="U363" s="28">
        <v>0</v>
      </c>
      <c r="V363" s="28">
        <v>0</v>
      </c>
      <c r="W363" s="28">
        <v>0</v>
      </c>
      <c r="X363" s="28" t="s">
        <v>56</v>
      </c>
      <c r="Y363" s="22" t="s">
        <v>56</v>
      </c>
      <c r="Z363" s="45" t="s">
        <v>56</v>
      </c>
      <c r="AA363" s="45" t="s">
        <v>56</v>
      </c>
      <c r="AB363" s="28">
        <v>0</v>
      </c>
      <c r="AC363" s="28" t="s">
        <v>56</v>
      </c>
      <c r="AD363" s="46" t="s">
        <v>56</v>
      </c>
      <c r="AE363" s="47" t="s">
        <v>56</v>
      </c>
      <c r="AF363" s="35" t="str">
        <f>VLOOKUP(G363,[6]TIV1!L:S,8,FALSE)</f>
        <v>8276895377</v>
      </c>
      <c r="AG363" s="35" t="e">
        <f>VLOOKUP(T363,[6]TIV1!L:S,8,FALSE)</f>
        <v>#N/A</v>
      </c>
      <c r="AH363" s="35" t="e">
        <f>VLOOKUP(AC363,[6]TIV1!L:S,8,FALSE)</f>
        <v>#N/A</v>
      </c>
      <c r="AI363" s="36">
        <f>VLOOKUP(A363&amp;P363,[6]HARGA!C:D,2,0)*Q363</f>
        <v>0</v>
      </c>
      <c r="AJ363" s="36">
        <f>VLOOKUP(A363&amp;P363,[6]HARGA!C:D,2,0)*W363</f>
        <v>0</v>
      </c>
      <c r="AK363" s="36">
        <f>VLOOKUP(A363&amp;P363,[6]HARGA!C:D,2,0)*AB363</f>
        <v>0</v>
      </c>
      <c r="AL363" s="37"/>
      <c r="AM363" s="37"/>
      <c r="AN363" s="37"/>
      <c r="AO363" s="37"/>
      <c r="AP363" s="37"/>
      <c r="AQ363" s="37"/>
      <c r="AR363" s="37"/>
      <c r="AS363" s="37"/>
      <c r="AT363" s="37"/>
      <c r="AU363" s="37"/>
      <c r="AV363" s="37"/>
      <c r="AW363" s="37"/>
      <c r="AX363" s="37"/>
      <c r="AY363" s="37"/>
      <c r="AZ363" s="37"/>
      <c r="BA363" s="37"/>
      <c r="BB363" s="37"/>
      <c r="BC363" s="37"/>
      <c r="BD363">
        <v>2</v>
      </c>
    </row>
    <row r="364" spans="1:56" x14ac:dyDescent="0.25">
      <c r="A364" s="22" t="s">
        <v>66</v>
      </c>
      <c r="B364" s="22" t="s">
        <v>52</v>
      </c>
      <c r="C364" s="23" t="s">
        <v>740</v>
      </c>
      <c r="D364" s="22" t="s">
        <v>193</v>
      </c>
      <c r="E364" s="22" t="s">
        <v>261</v>
      </c>
      <c r="F364" s="22" t="s">
        <v>260</v>
      </c>
      <c r="G364" s="22">
        <v>5042258291</v>
      </c>
      <c r="H364" s="22" t="s">
        <v>56</v>
      </c>
      <c r="I364" s="22" t="s">
        <v>56</v>
      </c>
      <c r="J364" s="24">
        <v>44502</v>
      </c>
      <c r="K364" s="28">
        <v>0</v>
      </c>
      <c r="L364" s="87" t="s">
        <v>58</v>
      </c>
      <c r="M364" s="87" t="s">
        <v>58</v>
      </c>
      <c r="N364" s="48" t="s">
        <v>739</v>
      </c>
      <c r="O364" s="49">
        <v>44503</v>
      </c>
      <c r="P364" s="27" t="s">
        <v>60</v>
      </c>
      <c r="Q364" s="28">
        <v>0</v>
      </c>
      <c r="R364" s="23">
        <v>21102903788</v>
      </c>
      <c r="S364" s="22" t="s">
        <v>56</v>
      </c>
      <c r="T364" s="22">
        <v>6008138488</v>
      </c>
      <c r="U364" s="22">
        <v>18</v>
      </c>
      <c r="V364" s="28">
        <v>0</v>
      </c>
      <c r="W364" s="22">
        <v>18</v>
      </c>
      <c r="X364" s="29" t="s">
        <v>184</v>
      </c>
      <c r="Y364" s="22" t="s">
        <v>56</v>
      </c>
      <c r="Z364" s="30" t="s">
        <v>741</v>
      </c>
      <c r="AA364" s="31">
        <v>44501</v>
      </c>
      <c r="AB364" s="22">
        <v>0</v>
      </c>
      <c r="AC364" s="32">
        <v>5042255035</v>
      </c>
      <c r="AD364" s="33" t="s">
        <v>742</v>
      </c>
      <c r="AE364" s="34">
        <v>44503</v>
      </c>
      <c r="AF364" s="35" t="str">
        <f>VLOOKUP(G364,[6]TIV1!L:S,8,FALSE)</f>
        <v>8276895377</v>
      </c>
      <c r="AG364" s="35" t="str">
        <f>VLOOKUP(T364,[6]TIV1!L:S,8,FALSE)</f>
        <v>2050350312</v>
      </c>
      <c r="AH364" s="35" t="str">
        <f>VLOOKUP(AC364,[6]TIV1!L:S,8,FALSE)</f>
        <v>8276895965</v>
      </c>
      <c r="AI364" s="36">
        <f>VLOOKUP(A364&amp;P364,[6]HARGA!C:D,2,0)*Q364</f>
        <v>0</v>
      </c>
      <c r="AJ364" s="36">
        <f>VLOOKUP(A364&amp;P364,[6]HARGA!C:D,2,0)*W364</f>
        <v>177300</v>
      </c>
      <c r="AK364" s="36">
        <f>VLOOKUP(A364&amp;P364,[6]HARGA!C:D,2,0)*AB364</f>
        <v>0</v>
      </c>
      <c r="AL364" s="37"/>
      <c r="AM364" s="37"/>
      <c r="AN364" s="37"/>
      <c r="AO364" s="37"/>
      <c r="AP364" s="37"/>
      <c r="AQ364" s="37"/>
      <c r="AR364" s="37"/>
      <c r="AS364" s="37"/>
      <c r="AT364" s="37"/>
      <c r="AU364" s="37"/>
      <c r="AV364" s="37"/>
      <c r="AW364" s="37"/>
      <c r="AX364" s="37"/>
      <c r="AY364" s="37"/>
      <c r="AZ364" s="37"/>
      <c r="BA364" s="37"/>
      <c r="BB364" s="37"/>
      <c r="BC364" s="37"/>
      <c r="BD364">
        <v>2</v>
      </c>
    </row>
    <row r="365" spans="1:56" x14ac:dyDescent="0.25">
      <c r="A365" s="22" t="s">
        <v>66</v>
      </c>
      <c r="B365" s="22" t="s">
        <v>52</v>
      </c>
      <c r="C365" s="23" t="s">
        <v>740</v>
      </c>
      <c r="D365" s="22" t="s">
        <v>193</v>
      </c>
      <c r="E365" s="22" t="s">
        <v>261</v>
      </c>
      <c r="F365" s="22" t="s">
        <v>260</v>
      </c>
      <c r="G365" s="22">
        <v>5042258291</v>
      </c>
      <c r="H365" s="22" t="s">
        <v>56</v>
      </c>
      <c r="I365" s="22" t="s">
        <v>56</v>
      </c>
      <c r="J365" s="24">
        <v>44502</v>
      </c>
      <c r="K365" s="28">
        <v>0</v>
      </c>
      <c r="L365" s="87" t="s">
        <v>58</v>
      </c>
      <c r="M365" s="87" t="s">
        <v>58</v>
      </c>
      <c r="N365" s="48" t="s">
        <v>739</v>
      </c>
      <c r="O365" s="49">
        <v>44503</v>
      </c>
      <c r="P365" s="27" t="s">
        <v>64</v>
      </c>
      <c r="Q365" s="28">
        <v>0</v>
      </c>
      <c r="R365" s="23">
        <v>21102903788</v>
      </c>
      <c r="S365" s="22" t="s">
        <v>56</v>
      </c>
      <c r="T365" s="22">
        <v>6008138488</v>
      </c>
      <c r="U365" s="22">
        <v>1152</v>
      </c>
      <c r="V365" s="28">
        <v>0</v>
      </c>
      <c r="W365" s="22">
        <v>1152</v>
      </c>
      <c r="X365" s="29" t="s">
        <v>184</v>
      </c>
      <c r="Y365" s="22" t="s">
        <v>56</v>
      </c>
      <c r="Z365" s="30" t="s">
        <v>741</v>
      </c>
      <c r="AA365" s="31">
        <v>44501</v>
      </c>
      <c r="AB365" s="22">
        <v>48</v>
      </c>
      <c r="AC365" s="32">
        <v>5042255035</v>
      </c>
      <c r="AD365" s="33" t="s">
        <v>742</v>
      </c>
      <c r="AE365" s="34">
        <v>44503</v>
      </c>
      <c r="AF365" s="35" t="str">
        <f>VLOOKUP(G365,[6]TIV1!L:S,8,FALSE)</f>
        <v>8276895377</v>
      </c>
      <c r="AG365" s="35" t="str">
        <f>VLOOKUP(T365,[6]TIV1!L:S,8,FALSE)</f>
        <v>2050350312</v>
      </c>
      <c r="AH365" s="35" t="str">
        <f>VLOOKUP(AC365,[6]TIV1!L:S,8,FALSE)</f>
        <v>8276895965</v>
      </c>
      <c r="AI365" s="36">
        <f>VLOOKUP(A365&amp;P365,[6]HARGA!C:D,2,0)*Q365</f>
        <v>0</v>
      </c>
      <c r="AJ365" s="36">
        <f>VLOOKUP(A365&amp;P365,[6]HARGA!C:D,2,0)*W365</f>
        <v>34560000</v>
      </c>
      <c r="AK365" s="36">
        <f>VLOOKUP(A365&amp;P365,[6]HARGA!C:D,2,0)*AB365</f>
        <v>1440000</v>
      </c>
      <c r="AL365" s="37"/>
      <c r="AM365" s="37"/>
      <c r="AN365" s="37"/>
      <c r="AO365" s="37"/>
      <c r="AP365" s="37"/>
      <c r="AQ365" s="37"/>
      <c r="AR365" s="37"/>
      <c r="AS365" s="37"/>
      <c r="AT365" s="37"/>
      <c r="AU365" s="37"/>
      <c r="AV365" s="37"/>
      <c r="AW365" s="37"/>
      <c r="AX365" s="37"/>
      <c r="AY365" s="37"/>
      <c r="AZ365" s="37"/>
      <c r="BA365" s="37"/>
      <c r="BB365" s="37"/>
      <c r="BC365" s="37"/>
      <c r="BD365">
        <v>2</v>
      </c>
    </row>
    <row r="366" spans="1:56" x14ac:dyDescent="0.25">
      <c r="A366" s="22" t="s">
        <v>66</v>
      </c>
      <c r="B366" s="22" t="s">
        <v>52</v>
      </c>
      <c r="C366" s="23" t="s">
        <v>740</v>
      </c>
      <c r="D366" s="22" t="s">
        <v>193</v>
      </c>
      <c r="E366" s="22" t="s">
        <v>261</v>
      </c>
      <c r="F366" s="22" t="s">
        <v>260</v>
      </c>
      <c r="G366" s="22">
        <v>5042258291</v>
      </c>
      <c r="H366" s="22" t="s">
        <v>56</v>
      </c>
      <c r="I366" s="22" t="s">
        <v>56</v>
      </c>
      <c r="J366" s="24">
        <v>44502</v>
      </c>
      <c r="K366" s="28">
        <v>0</v>
      </c>
      <c r="L366" s="87" t="s">
        <v>58</v>
      </c>
      <c r="M366" s="87" t="s">
        <v>58</v>
      </c>
      <c r="N366" s="48" t="s">
        <v>739</v>
      </c>
      <c r="O366" s="49">
        <v>44503</v>
      </c>
      <c r="P366" s="27" t="s">
        <v>65</v>
      </c>
      <c r="Q366" s="28">
        <v>0</v>
      </c>
      <c r="R366" s="23">
        <v>21102903788</v>
      </c>
      <c r="S366" s="22" t="s">
        <v>56</v>
      </c>
      <c r="T366" s="22">
        <v>6008138488</v>
      </c>
      <c r="U366" s="22">
        <v>24</v>
      </c>
      <c r="V366" s="28">
        <v>0</v>
      </c>
      <c r="W366" s="22">
        <v>24</v>
      </c>
      <c r="X366" s="29" t="s">
        <v>184</v>
      </c>
      <c r="Y366" s="22" t="s">
        <v>56</v>
      </c>
      <c r="Z366" s="30" t="s">
        <v>741</v>
      </c>
      <c r="AA366" s="31">
        <v>44501</v>
      </c>
      <c r="AB366" s="22">
        <v>0</v>
      </c>
      <c r="AC366" s="32">
        <v>5042255035</v>
      </c>
      <c r="AD366" s="33" t="s">
        <v>742</v>
      </c>
      <c r="AE366" s="34">
        <v>44503</v>
      </c>
      <c r="AF366" s="35" t="str">
        <f>VLOOKUP(G366,[6]TIV1!L:S,8,FALSE)</f>
        <v>8276895377</v>
      </c>
      <c r="AG366" s="35" t="str">
        <f>VLOOKUP(T366,[6]TIV1!L:S,8,FALSE)</f>
        <v>2050350312</v>
      </c>
      <c r="AH366" s="35" t="str">
        <f>VLOOKUP(AC366,[6]TIV1!L:S,8,FALSE)</f>
        <v>8276895965</v>
      </c>
      <c r="AI366" s="36">
        <f>VLOOKUP(A366&amp;P366,[6]HARGA!C:D,2,0)*Q366</f>
        <v>0</v>
      </c>
      <c r="AJ366" s="36">
        <f>VLOOKUP(A366&amp;P366,[6]HARGA!C:D,2,0)*W366</f>
        <v>0</v>
      </c>
      <c r="AK366" s="36">
        <f>VLOOKUP(A366&amp;P366,[6]HARGA!C:D,2,0)*AB366</f>
        <v>0</v>
      </c>
      <c r="AL366" s="37"/>
      <c r="AM366" s="37"/>
      <c r="AN366" s="37"/>
      <c r="AO366" s="37"/>
      <c r="AP366" s="37"/>
      <c r="AQ366" s="37"/>
      <c r="AR366" s="37"/>
      <c r="AS366" s="37"/>
      <c r="AT366" s="37"/>
      <c r="AU366" s="37"/>
      <c r="AV366" s="37"/>
      <c r="AW366" s="37"/>
      <c r="AX366" s="37"/>
      <c r="AY366" s="37"/>
      <c r="AZ366" s="37"/>
      <c r="BA366" s="37"/>
      <c r="BB366" s="37"/>
      <c r="BC366" s="37"/>
      <c r="BD366">
        <v>2</v>
      </c>
    </row>
    <row r="367" spans="1:56" hidden="1" x14ac:dyDescent="0.25">
      <c r="A367" s="22" t="s">
        <v>51</v>
      </c>
      <c r="B367" s="22" t="s">
        <v>52</v>
      </c>
      <c r="C367" s="23">
        <v>21102803800</v>
      </c>
      <c r="D367" s="22" t="s">
        <v>193</v>
      </c>
      <c r="E367" s="22" t="s">
        <v>213</v>
      </c>
      <c r="F367" s="22" t="s">
        <v>212</v>
      </c>
      <c r="G367" s="22">
        <v>5042259028</v>
      </c>
      <c r="H367" s="22" t="s">
        <v>56</v>
      </c>
      <c r="I367" s="22" t="s">
        <v>56</v>
      </c>
      <c r="J367" s="24">
        <v>44502</v>
      </c>
      <c r="K367" s="22">
        <v>1344</v>
      </c>
      <c r="L367" s="22" t="s">
        <v>171</v>
      </c>
      <c r="M367" s="22" t="s">
        <v>171</v>
      </c>
      <c r="N367" s="25" t="s">
        <v>743</v>
      </c>
      <c r="O367" s="26">
        <v>44503</v>
      </c>
      <c r="P367" s="27" t="s">
        <v>60</v>
      </c>
      <c r="Q367" s="22">
        <v>1344</v>
      </c>
      <c r="R367" s="23">
        <v>21102803824</v>
      </c>
      <c r="S367" s="22" t="s">
        <v>56</v>
      </c>
      <c r="T367" s="22">
        <v>6008137744</v>
      </c>
      <c r="U367" s="22">
        <v>30</v>
      </c>
      <c r="V367" s="28">
        <v>0</v>
      </c>
      <c r="W367" s="22">
        <v>30</v>
      </c>
      <c r="X367" s="29" t="s">
        <v>171</v>
      </c>
      <c r="Y367" s="22" t="s">
        <v>56</v>
      </c>
      <c r="Z367" s="30" t="s">
        <v>744</v>
      </c>
      <c r="AA367" s="31">
        <v>44502</v>
      </c>
      <c r="AB367" s="22">
        <v>1</v>
      </c>
      <c r="AC367" s="32">
        <v>5042258491</v>
      </c>
      <c r="AD367" s="33" t="s">
        <v>745</v>
      </c>
      <c r="AE367" s="34">
        <v>44503</v>
      </c>
      <c r="AF367" s="35" t="str">
        <f>VLOOKUP(G367,[6]TIV1!L:S,8,FALSE)</f>
        <v>8276895377</v>
      </c>
      <c r="AG367" s="35" t="str">
        <f>VLOOKUP(T367,[6]TIV1!L:S,8,FALSE)</f>
        <v>2050350281</v>
      </c>
      <c r="AH367" s="35" t="str">
        <f>VLOOKUP(AC367,[6]TIV1!L:S,8,FALSE)</f>
        <v>8276895377</v>
      </c>
      <c r="AI367" s="36">
        <f>VLOOKUP(A367&amp;P367,[6]HARGA!C:D,2,0)*Q367</f>
        <v>13238400</v>
      </c>
      <c r="AJ367" s="36">
        <f>VLOOKUP(A367&amp;P367,[6]HARGA!C:D,2,0)*W367</f>
        <v>295500</v>
      </c>
      <c r="AK367" s="36">
        <f>VLOOKUP(A367&amp;P367,[6]HARGA!C:D,2,0)*AB367</f>
        <v>9850</v>
      </c>
      <c r="AL367" s="37"/>
      <c r="AM367" s="37"/>
      <c r="AN367" s="37"/>
      <c r="AO367" s="37"/>
      <c r="AP367" s="37"/>
      <c r="AQ367" s="37"/>
      <c r="AR367" s="37"/>
      <c r="AS367" s="37"/>
      <c r="AT367" s="37"/>
      <c r="AU367" s="37"/>
      <c r="AV367" s="37"/>
      <c r="AW367" s="37"/>
      <c r="AX367" s="37"/>
      <c r="AY367" s="37"/>
      <c r="AZ367" s="37"/>
      <c r="BA367" s="37"/>
      <c r="BB367" s="37"/>
      <c r="BC367" s="37"/>
      <c r="BD367">
        <v>2</v>
      </c>
    </row>
    <row r="368" spans="1:56" hidden="1" x14ac:dyDescent="0.25">
      <c r="A368" s="22" t="s">
        <v>51</v>
      </c>
      <c r="B368" s="22" t="s">
        <v>52</v>
      </c>
      <c r="C368" s="23">
        <v>21102803800</v>
      </c>
      <c r="D368" s="22" t="s">
        <v>193</v>
      </c>
      <c r="E368" s="22" t="s">
        <v>213</v>
      </c>
      <c r="F368" s="22" t="s">
        <v>212</v>
      </c>
      <c r="G368" s="22">
        <v>5042259028</v>
      </c>
      <c r="H368" s="22" t="s">
        <v>56</v>
      </c>
      <c r="I368" s="22" t="s">
        <v>56</v>
      </c>
      <c r="J368" s="24">
        <v>44502</v>
      </c>
      <c r="K368" s="22">
        <v>1344</v>
      </c>
      <c r="L368" s="22" t="s">
        <v>171</v>
      </c>
      <c r="M368" s="22" t="s">
        <v>171</v>
      </c>
      <c r="N368" s="25" t="s">
        <v>743</v>
      </c>
      <c r="O368" s="26">
        <v>44503</v>
      </c>
      <c r="P368" s="27" t="s">
        <v>64</v>
      </c>
      <c r="Q368" s="22">
        <v>1344</v>
      </c>
      <c r="R368" s="23">
        <v>21102803824</v>
      </c>
      <c r="S368" s="22" t="s">
        <v>56</v>
      </c>
      <c r="T368" s="22">
        <v>6008137744</v>
      </c>
      <c r="U368" s="22">
        <f>1344+65</f>
        <v>1409</v>
      </c>
      <c r="V368" s="28">
        <v>0</v>
      </c>
      <c r="W368" s="22">
        <v>1409</v>
      </c>
      <c r="X368" s="29" t="s">
        <v>171</v>
      </c>
      <c r="Y368" s="22" t="s">
        <v>56</v>
      </c>
      <c r="Z368" s="30" t="s">
        <v>746</v>
      </c>
      <c r="AA368" s="31">
        <v>44502</v>
      </c>
      <c r="AB368" s="22">
        <v>70</v>
      </c>
      <c r="AC368" s="32">
        <v>5042258491</v>
      </c>
      <c r="AD368" s="33" t="s">
        <v>745</v>
      </c>
      <c r="AE368" s="34">
        <v>44503</v>
      </c>
      <c r="AF368" s="35" t="str">
        <f>VLOOKUP(G368,[6]TIV1!L:S,8,FALSE)</f>
        <v>8276895377</v>
      </c>
      <c r="AG368" s="35" t="str">
        <f>VLOOKUP(T368,[6]TIV1!L:S,8,FALSE)</f>
        <v>2050350281</v>
      </c>
      <c r="AH368" s="35" t="str">
        <f>VLOOKUP(AC368,[6]TIV1!L:S,8,FALSE)</f>
        <v>8276895377</v>
      </c>
      <c r="AI368" s="36">
        <f>VLOOKUP(A368&amp;P368,[6]HARGA!C:D,2,0)*Q368</f>
        <v>40320000</v>
      </c>
      <c r="AJ368" s="36">
        <f>VLOOKUP(A368&amp;P368,[6]HARGA!C:D,2,0)*W368</f>
        <v>42270000</v>
      </c>
      <c r="AK368" s="36">
        <f>VLOOKUP(A368&amp;P368,[6]HARGA!C:D,2,0)*AB368</f>
        <v>2100000</v>
      </c>
      <c r="AL368" s="37"/>
      <c r="AM368" s="37"/>
      <c r="AN368" s="37"/>
      <c r="AO368" s="37"/>
      <c r="AP368" s="37"/>
      <c r="AQ368" s="37"/>
      <c r="AR368" s="37"/>
      <c r="AS368" s="37"/>
      <c r="AT368" s="37"/>
      <c r="AU368" s="37"/>
      <c r="AV368" s="37"/>
      <c r="AW368" s="37"/>
      <c r="AX368" s="37"/>
      <c r="AY368" s="37"/>
      <c r="AZ368" s="37"/>
      <c r="BA368" s="37"/>
      <c r="BB368" s="37"/>
      <c r="BC368" s="37"/>
      <c r="BD368">
        <v>2</v>
      </c>
    </row>
    <row r="369" spans="1:56" hidden="1" x14ac:dyDescent="0.25">
      <c r="A369" s="22" t="s">
        <v>51</v>
      </c>
      <c r="B369" s="22" t="s">
        <v>52</v>
      </c>
      <c r="C369" s="23">
        <v>21102803802</v>
      </c>
      <c r="D369" s="22" t="s">
        <v>193</v>
      </c>
      <c r="E369" s="22" t="s">
        <v>747</v>
      </c>
      <c r="F369" s="22" t="s">
        <v>748</v>
      </c>
      <c r="G369" s="22">
        <v>5042258636</v>
      </c>
      <c r="H369" s="22" t="s">
        <v>56</v>
      </c>
      <c r="I369" s="22" t="s">
        <v>56</v>
      </c>
      <c r="J369" s="24">
        <v>44502</v>
      </c>
      <c r="K369" s="22">
        <v>1008</v>
      </c>
      <c r="L369" s="22" t="s">
        <v>208</v>
      </c>
      <c r="M369" s="22" t="s">
        <v>208</v>
      </c>
      <c r="N369" s="25" t="s">
        <v>749</v>
      </c>
      <c r="O369" s="26">
        <v>44503</v>
      </c>
      <c r="P369" s="27" t="s">
        <v>60</v>
      </c>
      <c r="Q369" s="22">
        <v>1008</v>
      </c>
      <c r="R369" s="23">
        <v>21102101725</v>
      </c>
      <c r="S369" s="22" t="s">
        <v>56</v>
      </c>
      <c r="T369" s="22">
        <v>6008135188</v>
      </c>
      <c r="U369" s="22">
        <v>30</v>
      </c>
      <c r="V369" s="28">
        <v>0</v>
      </c>
      <c r="W369" s="22">
        <v>30</v>
      </c>
      <c r="X369" s="29" t="s">
        <v>208</v>
      </c>
      <c r="Y369" s="22" t="s">
        <v>56</v>
      </c>
      <c r="Z369" s="30" t="s">
        <v>750</v>
      </c>
      <c r="AA369" s="31">
        <v>44501</v>
      </c>
      <c r="AB369" s="22">
        <v>1</v>
      </c>
      <c r="AC369" s="32">
        <v>5042254252</v>
      </c>
      <c r="AD369" s="43" t="s">
        <v>751</v>
      </c>
      <c r="AE369" s="44">
        <v>44524</v>
      </c>
      <c r="AF369" s="35" t="str">
        <f>VLOOKUP(G369,[6]TIV1!L:S,8,FALSE)</f>
        <v>8276895377</v>
      </c>
      <c r="AG369" s="35" t="str">
        <f>VLOOKUP(T369,[6]TIV1!L:S,8,FALSE)</f>
        <v>2050350281</v>
      </c>
      <c r="AH369" s="35" t="str">
        <f>VLOOKUP(AC369,[6]TIV1!L:S,8,FALSE)</f>
        <v>8276895377</v>
      </c>
      <c r="AI369" s="36">
        <f>VLOOKUP(A369&amp;P369,[6]HARGA!C:D,2,0)*Q369</f>
        <v>9928800</v>
      </c>
      <c r="AJ369" s="36">
        <f>VLOOKUP(A369&amp;P369,[6]HARGA!C:D,2,0)*W369</f>
        <v>295500</v>
      </c>
      <c r="AK369" s="36">
        <f>VLOOKUP(A369&amp;P369,[6]HARGA!C:D,2,0)*AB369</f>
        <v>9850</v>
      </c>
      <c r="AL369" s="37"/>
      <c r="AM369" s="37"/>
      <c r="AN369" s="37"/>
      <c r="AO369" s="37"/>
      <c r="AP369" s="37"/>
      <c r="AQ369" s="37"/>
      <c r="AR369" s="37"/>
      <c r="AS369" s="37"/>
      <c r="AT369" s="37"/>
      <c r="AU369" s="37"/>
      <c r="AV369" s="37"/>
      <c r="AW369" s="37"/>
      <c r="AX369" s="37"/>
      <c r="AY369" s="37"/>
      <c r="AZ369" s="37"/>
      <c r="BA369" s="37"/>
      <c r="BB369" s="37"/>
      <c r="BC369" s="37"/>
      <c r="BD369">
        <v>2</v>
      </c>
    </row>
    <row r="370" spans="1:56" hidden="1" x14ac:dyDescent="0.25">
      <c r="A370" s="22" t="s">
        <v>51</v>
      </c>
      <c r="B370" s="22" t="s">
        <v>52</v>
      </c>
      <c r="C370" s="23">
        <v>21102803802</v>
      </c>
      <c r="D370" s="22" t="s">
        <v>193</v>
      </c>
      <c r="E370" s="22" t="s">
        <v>747</v>
      </c>
      <c r="F370" s="22" t="s">
        <v>748</v>
      </c>
      <c r="G370" s="22">
        <v>5042258636</v>
      </c>
      <c r="H370" s="22" t="s">
        <v>56</v>
      </c>
      <c r="I370" s="22" t="s">
        <v>56</v>
      </c>
      <c r="J370" s="24">
        <v>44502</v>
      </c>
      <c r="K370" s="22">
        <v>1008</v>
      </c>
      <c r="L370" s="22" t="s">
        <v>208</v>
      </c>
      <c r="M370" s="22" t="s">
        <v>208</v>
      </c>
      <c r="N370" s="25" t="s">
        <v>749</v>
      </c>
      <c r="O370" s="26">
        <v>44503</v>
      </c>
      <c r="P370" s="27" t="s">
        <v>64</v>
      </c>
      <c r="Q370" s="22">
        <v>1008</v>
      </c>
      <c r="R370" s="23">
        <v>21102101725</v>
      </c>
      <c r="S370" s="22" t="s">
        <v>56</v>
      </c>
      <c r="T370" s="22">
        <v>6008135188</v>
      </c>
      <c r="U370" s="22">
        <v>1098</v>
      </c>
      <c r="V370" s="28">
        <v>0</v>
      </c>
      <c r="W370" s="22">
        <v>1098</v>
      </c>
      <c r="X370" s="29" t="s">
        <v>208</v>
      </c>
      <c r="Y370" s="22" t="s">
        <v>56</v>
      </c>
      <c r="Z370" s="30" t="s">
        <v>750</v>
      </c>
      <c r="AA370" s="31">
        <v>44501</v>
      </c>
      <c r="AB370" s="22">
        <v>55</v>
      </c>
      <c r="AC370" s="32">
        <v>5042254252</v>
      </c>
      <c r="AD370" s="43" t="s">
        <v>751</v>
      </c>
      <c r="AE370" s="44">
        <v>44524</v>
      </c>
      <c r="AF370" s="35" t="str">
        <f>VLOOKUP(G370,[6]TIV1!L:S,8,FALSE)</f>
        <v>8276895377</v>
      </c>
      <c r="AG370" s="35" t="str">
        <f>VLOOKUP(T370,[6]TIV1!L:S,8,FALSE)</f>
        <v>2050350281</v>
      </c>
      <c r="AH370" s="35" t="str">
        <f>VLOOKUP(AC370,[6]TIV1!L:S,8,FALSE)</f>
        <v>8276895377</v>
      </c>
      <c r="AI370" s="36">
        <f>VLOOKUP(A370&amp;P370,[6]HARGA!C:D,2,0)*Q370</f>
        <v>30240000</v>
      </c>
      <c r="AJ370" s="36">
        <f>VLOOKUP(A370&amp;P370,[6]HARGA!C:D,2,0)*W370</f>
        <v>32940000</v>
      </c>
      <c r="AK370" s="36">
        <f>VLOOKUP(A370&amp;P370,[6]HARGA!C:D,2,0)*AB370</f>
        <v>1650000</v>
      </c>
      <c r="AL370" s="37"/>
      <c r="AM370" s="37"/>
      <c r="AN370" s="37"/>
      <c r="AO370" s="37"/>
      <c r="AP370" s="37"/>
      <c r="AQ370" s="37"/>
      <c r="AR370" s="37"/>
      <c r="AS370" s="37"/>
      <c r="AT370" s="37"/>
      <c r="AU370" s="37"/>
      <c r="AV370" s="37"/>
      <c r="AW370" s="37"/>
      <c r="AX370" s="37"/>
      <c r="AY370" s="37"/>
      <c r="AZ370" s="37"/>
      <c r="BA370" s="37"/>
      <c r="BB370" s="37"/>
      <c r="BC370" s="37"/>
      <c r="BD370">
        <v>2</v>
      </c>
    </row>
    <row r="371" spans="1:56" hidden="1" x14ac:dyDescent="0.25">
      <c r="A371" s="22" t="s">
        <v>51</v>
      </c>
      <c r="B371" s="22" t="s">
        <v>52</v>
      </c>
      <c r="C371" s="23">
        <v>21102803804</v>
      </c>
      <c r="D371" s="22" t="s">
        <v>193</v>
      </c>
      <c r="E371" s="22" t="s">
        <v>241</v>
      </c>
      <c r="F371" s="22" t="s">
        <v>240</v>
      </c>
      <c r="G371" s="22">
        <v>5042256908</v>
      </c>
      <c r="H371" s="22" t="s">
        <v>56</v>
      </c>
      <c r="I371" s="22" t="s">
        <v>56</v>
      </c>
      <c r="J371" s="24">
        <v>44502</v>
      </c>
      <c r="K371" s="22">
        <v>960</v>
      </c>
      <c r="L371" s="22" t="s">
        <v>92</v>
      </c>
      <c r="M371" s="22" t="s">
        <v>92</v>
      </c>
      <c r="N371" s="25" t="s">
        <v>752</v>
      </c>
      <c r="O371" s="26">
        <v>44503</v>
      </c>
      <c r="P371" s="27" t="s">
        <v>60</v>
      </c>
      <c r="Q371" s="22">
        <v>960</v>
      </c>
      <c r="R371" s="23">
        <v>21102803833</v>
      </c>
      <c r="S371" s="22" t="s">
        <v>56</v>
      </c>
      <c r="T371" s="22">
        <v>6008139923</v>
      </c>
      <c r="U371" s="22">
        <v>16</v>
      </c>
      <c r="V371" s="28">
        <v>0</v>
      </c>
      <c r="W371" s="22">
        <v>16</v>
      </c>
      <c r="X371" s="29" t="s">
        <v>92</v>
      </c>
      <c r="Y371" s="22" t="s">
        <v>56</v>
      </c>
      <c r="Z371" s="30" t="s">
        <v>753</v>
      </c>
      <c r="AA371" s="31">
        <v>44502</v>
      </c>
      <c r="AB371" s="22">
        <v>0</v>
      </c>
      <c r="AC371" s="32">
        <v>5042258564</v>
      </c>
      <c r="AD371" s="33" t="s">
        <v>754</v>
      </c>
      <c r="AE371" s="34">
        <v>44503</v>
      </c>
      <c r="AF371" s="35" t="str">
        <f>VLOOKUP(G371,[6]TIV1!L:S,8,FALSE)</f>
        <v>8276895377</v>
      </c>
      <c r="AG371" s="35" t="str">
        <f>VLOOKUP(T371,[6]TIV1!L:S,8,FALSE)</f>
        <v>2050350281</v>
      </c>
      <c r="AH371" s="35" t="str">
        <f>VLOOKUP(AC371,[6]TIV1!L:S,8,FALSE)</f>
        <v>8276895377</v>
      </c>
      <c r="AI371" s="36">
        <f>VLOOKUP(A371&amp;P371,[6]HARGA!C:D,2,0)*Q371</f>
        <v>9456000</v>
      </c>
      <c r="AJ371" s="36">
        <f>VLOOKUP(A371&amp;P371,[6]HARGA!C:D,2,0)*W371</f>
        <v>157600</v>
      </c>
      <c r="AK371" s="36">
        <f>VLOOKUP(A371&amp;P371,[6]HARGA!C:D,2,0)*AB371</f>
        <v>0</v>
      </c>
      <c r="AL371" s="37"/>
      <c r="AM371" s="37"/>
      <c r="AN371" s="37"/>
      <c r="AO371" s="37"/>
      <c r="AP371" s="37"/>
      <c r="AQ371" s="37"/>
      <c r="AR371" s="37"/>
      <c r="AS371" s="37"/>
      <c r="AT371" s="37"/>
      <c r="AU371" s="37"/>
      <c r="AV371" s="37"/>
      <c r="AW371" s="37"/>
      <c r="AX371" s="37"/>
      <c r="AY371" s="37"/>
      <c r="AZ371" s="37"/>
      <c r="BA371" s="37"/>
      <c r="BB371" s="37"/>
      <c r="BC371" s="37"/>
      <c r="BD371">
        <v>2</v>
      </c>
    </row>
    <row r="372" spans="1:56" hidden="1" x14ac:dyDescent="0.25">
      <c r="A372" s="22" t="s">
        <v>51</v>
      </c>
      <c r="B372" s="22" t="s">
        <v>52</v>
      </c>
      <c r="C372" s="23">
        <v>21102803804</v>
      </c>
      <c r="D372" s="22" t="s">
        <v>193</v>
      </c>
      <c r="E372" s="22" t="s">
        <v>241</v>
      </c>
      <c r="F372" s="22" t="s">
        <v>240</v>
      </c>
      <c r="G372" s="22">
        <v>5042256908</v>
      </c>
      <c r="H372" s="22" t="s">
        <v>56</v>
      </c>
      <c r="I372" s="22" t="s">
        <v>56</v>
      </c>
      <c r="J372" s="24">
        <v>44502</v>
      </c>
      <c r="K372" s="22">
        <v>960</v>
      </c>
      <c r="L372" s="22" t="s">
        <v>92</v>
      </c>
      <c r="M372" s="22" t="s">
        <v>92</v>
      </c>
      <c r="N372" s="25" t="s">
        <v>752</v>
      </c>
      <c r="O372" s="26">
        <v>44503</v>
      </c>
      <c r="P372" s="27" t="s">
        <v>64</v>
      </c>
      <c r="Q372" s="22">
        <v>960</v>
      </c>
      <c r="R372" s="23">
        <v>21102803833</v>
      </c>
      <c r="S372" s="22" t="s">
        <v>56</v>
      </c>
      <c r="T372" s="22">
        <v>6008139923</v>
      </c>
      <c r="U372" s="22">
        <v>960</v>
      </c>
      <c r="V372" s="28">
        <v>0</v>
      </c>
      <c r="W372" s="22">
        <v>960</v>
      </c>
      <c r="X372" s="29" t="s">
        <v>92</v>
      </c>
      <c r="Y372" s="22" t="s">
        <v>56</v>
      </c>
      <c r="Z372" s="30" t="s">
        <v>753</v>
      </c>
      <c r="AA372" s="31">
        <v>44502</v>
      </c>
      <c r="AB372" s="22">
        <v>35</v>
      </c>
      <c r="AC372" s="32">
        <v>5042258564</v>
      </c>
      <c r="AD372" s="33" t="s">
        <v>754</v>
      </c>
      <c r="AE372" s="34">
        <v>44503</v>
      </c>
      <c r="AF372" s="35" t="str">
        <f>VLOOKUP(G372,[6]TIV1!L:S,8,FALSE)</f>
        <v>8276895377</v>
      </c>
      <c r="AG372" s="35" t="str">
        <f>VLOOKUP(T372,[6]TIV1!L:S,8,FALSE)</f>
        <v>2050350281</v>
      </c>
      <c r="AH372" s="35" t="str">
        <f>VLOOKUP(AC372,[6]TIV1!L:S,8,FALSE)</f>
        <v>8276895377</v>
      </c>
      <c r="AI372" s="36">
        <f>VLOOKUP(A372&amp;P372,[6]HARGA!C:D,2,0)*Q372</f>
        <v>28800000</v>
      </c>
      <c r="AJ372" s="36">
        <f>VLOOKUP(A372&amp;P372,[6]HARGA!C:D,2,0)*W372</f>
        <v>28800000</v>
      </c>
      <c r="AK372" s="36">
        <f>VLOOKUP(A372&amp;P372,[6]HARGA!C:D,2,0)*AB372</f>
        <v>1050000</v>
      </c>
      <c r="AL372" s="37"/>
      <c r="AM372" s="37"/>
      <c r="AN372" s="37"/>
      <c r="AO372" s="37"/>
      <c r="AP372" s="37"/>
      <c r="AQ372" s="37"/>
      <c r="AR372" s="37"/>
      <c r="AS372" s="37"/>
      <c r="AT372" s="37"/>
      <c r="AU372" s="37"/>
      <c r="AV372" s="37"/>
      <c r="AW372" s="37"/>
      <c r="AX372" s="37"/>
      <c r="AY372" s="37"/>
      <c r="AZ372" s="37"/>
      <c r="BA372" s="37"/>
      <c r="BB372" s="37"/>
      <c r="BC372" s="37"/>
      <c r="BD372">
        <v>2</v>
      </c>
    </row>
    <row r="373" spans="1:56" hidden="1" x14ac:dyDescent="0.25">
      <c r="A373" s="22" t="s">
        <v>51</v>
      </c>
      <c r="B373" s="22" t="s">
        <v>52</v>
      </c>
      <c r="C373" s="23">
        <v>21102803804</v>
      </c>
      <c r="D373" s="22" t="s">
        <v>193</v>
      </c>
      <c r="E373" s="22" t="s">
        <v>241</v>
      </c>
      <c r="F373" s="22" t="s">
        <v>240</v>
      </c>
      <c r="G373" s="22">
        <v>5042256908</v>
      </c>
      <c r="H373" s="22" t="s">
        <v>56</v>
      </c>
      <c r="I373" s="22" t="s">
        <v>56</v>
      </c>
      <c r="J373" s="24">
        <v>44502</v>
      </c>
      <c r="K373" s="22">
        <v>20</v>
      </c>
      <c r="L373" s="22" t="s">
        <v>92</v>
      </c>
      <c r="M373" s="22" t="s">
        <v>92</v>
      </c>
      <c r="N373" s="25" t="s">
        <v>752</v>
      </c>
      <c r="O373" s="26">
        <v>44503</v>
      </c>
      <c r="P373" s="27" t="s">
        <v>65</v>
      </c>
      <c r="Q373" s="22">
        <v>20</v>
      </c>
      <c r="R373" s="23">
        <v>21102803833</v>
      </c>
      <c r="S373" s="22" t="s">
        <v>56</v>
      </c>
      <c r="T373" s="22">
        <v>6008139923</v>
      </c>
      <c r="U373" s="22">
        <v>20</v>
      </c>
      <c r="V373" s="28">
        <v>0</v>
      </c>
      <c r="W373" s="22">
        <v>20</v>
      </c>
      <c r="X373" s="29" t="s">
        <v>92</v>
      </c>
      <c r="Y373" s="22" t="s">
        <v>56</v>
      </c>
      <c r="Z373" s="30" t="s">
        <v>753</v>
      </c>
      <c r="AA373" s="31">
        <v>44502</v>
      </c>
      <c r="AB373" s="22">
        <v>0</v>
      </c>
      <c r="AC373" s="32">
        <v>5042258564</v>
      </c>
      <c r="AD373" s="33" t="s">
        <v>754</v>
      </c>
      <c r="AE373" s="34">
        <v>44503</v>
      </c>
      <c r="AF373" s="35" t="str">
        <f>VLOOKUP(G373,[6]TIV1!L:S,8,FALSE)</f>
        <v>8276895377</v>
      </c>
      <c r="AG373" s="35" t="str">
        <f>VLOOKUP(T373,[6]TIV1!L:S,8,FALSE)</f>
        <v>2050350281</v>
      </c>
      <c r="AH373" s="35" t="str">
        <f>VLOOKUP(AC373,[6]TIV1!L:S,8,FALSE)</f>
        <v>8276895377</v>
      </c>
      <c r="AI373" s="36">
        <f>VLOOKUP(A373&amp;P373,[6]HARGA!C:D,2,0)*Q373</f>
        <v>0</v>
      </c>
      <c r="AJ373" s="36">
        <f>VLOOKUP(A373&amp;P373,[6]HARGA!C:D,2,0)*W373</f>
        <v>0</v>
      </c>
      <c r="AK373" s="36">
        <f>VLOOKUP(A373&amp;P373,[6]HARGA!C:D,2,0)*AB373</f>
        <v>0</v>
      </c>
      <c r="AL373" s="37"/>
      <c r="AM373" s="37"/>
      <c r="AN373" s="37"/>
      <c r="AO373" s="37"/>
      <c r="AP373" s="37"/>
      <c r="AQ373" s="37"/>
      <c r="AR373" s="37"/>
      <c r="AS373" s="37"/>
      <c r="AT373" s="37"/>
      <c r="AU373" s="37"/>
      <c r="AV373" s="37"/>
      <c r="AW373" s="37"/>
      <c r="AX373" s="37"/>
      <c r="AY373" s="37"/>
      <c r="AZ373" s="37"/>
      <c r="BA373" s="37"/>
      <c r="BB373" s="37"/>
      <c r="BC373" s="37"/>
      <c r="BD373">
        <v>2</v>
      </c>
    </row>
    <row r="374" spans="1:56" hidden="1" x14ac:dyDescent="0.25">
      <c r="A374" s="22" t="s">
        <v>51</v>
      </c>
      <c r="B374" s="22" t="s">
        <v>52</v>
      </c>
      <c r="C374" s="23">
        <v>21102803806</v>
      </c>
      <c r="D374" s="22" t="s">
        <v>193</v>
      </c>
      <c r="E374" s="22" t="s">
        <v>755</v>
      </c>
      <c r="F374" s="22" t="s">
        <v>756</v>
      </c>
      <c r="G374" s="22">
        <v>5042252261</v>
      </c>
      <c r="H374" s="22" t="s">
        <v>56</v>
      </c>
      <c r="I374" s="22" t="s">
        <v>56</v>
      </c>
      <c r="J374" s="24">
        <v>44502</v>
      </c>
      <c r="K374" s="22">
        <v>1008</v>
      </c>
      <c r="L374" s="22" t="s">
        <v>203</v>
      </c>
      <c r="M374" s="22" t="s">
        <v>203</v>
      </c>
      <c r="N374" s="25" t="s">
        <v>757</v>
      </c>
      <c r="O374" s="26">
        <v>44503</v>
      </c>
      <c r="P374" s="27" t="s">
        <v>60</v>
      </c>
      <c r="Q374" s="22">
        <v>1008</v>
      </c>
      <c r="R374" s="23">
        <v>21102101729</v>
      </c>
      <c r="S374" s="22" t="s">
        <v>56</v>
      </c>
      <c r="T374" s="22">
        <v>6008138047</v>
      </c>
      <c r="U374" s="22">
        <v>23</v>
      </c>
      <c r="V374" s="28">
        <v>0</v>
      </c>
      <c r="W374" s="22">
        <v>23</v>
      </c>
      <c r="X374" s="29" t="s">
        <v>203</v>
      </c>
      <c r="Y374" s="22" t="s">
        <v>56</v>
      </c>
      <c r="Z374" s="30" t="s">
        <v>758</v>
      </c>
      <c r="AA374" s="31">
        <v>44501</v>
      </c>
      <c r="AB374" s="22">
        <v>0</v>
      </c>
      <c r="AC374" s="32">
        <v>5042252975</v>
      </c>
      <c r="AD374" s="43" t="s">
        <v>759</v>
      </c>
      <c r="AE374" s="44">
        <v>44524</v>
      </c>
      <c r="AF374" s="35" t="str">
        <f>VLOOKUP(G374,[6]TIV1!L:S,8,FALSE)</f>
        <v>8276895377</v>
      </c>
      <c r="AG374" s="35" t="str">
        <f>VLOOKUP(T374,[6]TIV1!L:S,8,FALSE)</f>
        <v>2050350281</v>
      </c>
      <c r="AH374" s="35" t="str">
        <f>VLOOKUP(AC374,[6]TIV1!L:S,8,FALSE)</f>
        <v>8276895377</v>
      </c>
      <c r="AI374" s="36">
        <f>VLOOKUP(A374&amp;P374,[6]HARGA!C:D,2,0)*Q374</f>
        <v>9928800</v>
      </c>
      <c r="AJ374" s="36">
        <f>VLOOKUP(A374&amp;P374,[6]HARGA!C:D,2,0)*W374</f>
        <v>226550</v>
      </c>
      <c r="AK374" s="36">
        <f>VLOOKUP(A374&amp;P374,[6]HARGA!C:D,2,0)*AB374</f>
        <v>0</v>
      </c>
      <c r="AL374" s="37"/>
      <c r="AM374" s="37"/>
      <c r="AN374" s="37"/>
      <c r="AO374" s="37"/>
      <c r="AP374" s="37"/>
      <c r="AQ374" s="37"/>
      <c r="AR374" s="37"/>
      <c r="AS374" s="37"/>
      <c r="AT374" s="37"/>
      <c r="AU374" s="37"/>
      <c r="AV374" s="37"/>
      <c r="AW374" s="37"/>
      <c r="AX374" s="37"/>
      <c r="AY374" s="37"/>
      <c r="AZ374" s="37"/>
      <c r="BA374" s="37"/>
      <c r="BB374" s="37"/>
      <c r="BC374" s="37"/>
      <c r="BD374">
        <v>2</v>
      </c>
    </row>
    <row r="375" spans="1:56" hidden="1" x14ac:dyDescent="0.25">
      <c r="A375" s="22" t="s">
        <v>51</v>
      </c>
      <c r="B375" s="22" t="s">
        <v>52</v>
      </c>
      <c r="C375" s="23">
        <v>21102803806</v>
      </c>
      <c r="D375" s="22" t="s">
        <v>193</v>
      </c>
      <c r="E375" s="22" t="s">
        <v>755</v>
      </c>
      <c r="F375" s="22" t="s">
        <v>756</v>
      </c>
      <c r="G375" s="22">
        <v>5042252261</v>
      </c>
      <c r="H375" s="22" t="s">
        <v>56</v>
      </c>
      <c r="I375" s="22" t="s">
        <v>56</v>
      </c>
      <c r="J375" s="24">
        <v>44502</v>
      </c>
      <c r="K375" s="22">
        <v>1008</v>
      </c>
      <c r="L375" s="22" t="s">
        <v>203</v>
      </c>
      <c r="M375" s="22" t="s">
        <v>203</v>
      </c>
      <c r="N375" s="25" t="s">
        <v>757</v>
      </c>
      <c r="O375" s="26">
        <v>44503</v>
      </c>
      <c r="P375" s="27" t="s">
        <v>64</v>
      </c>
      <c r="Q375" s="22">
        <v>1008</v>
      </c>
      <c r="R375" s="23">
        <v>21102101729</v>
      </c>
      <c r="S375" s="22" t="s">
        <v>56</v>
      </c>
      <c r="T375" s="22">
        <v>6008138047</v>
      </c>
      <c r="U375" s="22">
        <v>1008</v>
      </c>
      <c r="V375" s="28">
        <v>0</v>
      </c>
      <c r="W375" s="22">
        <v>1008</v>
      </c>
      <c r="X375" s="29" t="s">
        <v>203</v>
      </c>
      <c r="Y375" s="22" t="s">
        <v>56</v>
      </c>
      <c r="Z375" s="30" t="s">
        <v>758</v>
      </c>
      <c r="AA375" s="31">
        <v>44501</v>
      </c>
      <c r="AB375" s="22">
        <v>53</v>
      </c>
      <c r="AC375" s="32">
        <v>5042252975</v>
      </c>
      <c r="AD375" s="43" t="s">
        <v>759</v>
      </c>
      <c r="AE375" s="44">
        <v>44524</v>
      </c>
      <c r="AF375" s="35" t="str">
        <f>VLOOKUP(G375,[6]TIV1!L:S,8,FALSE)</f>
        <v>8276895377</v>
      </c>
      <c r="AG375" s="35" t="str">
        <f>VLOOKUP(T375,[6]TIV1!L:S,8,FALSE)</f>
        <v>2050350281</v>
      </c>
      <c r="AH375" s="35" t="str">
        <f>VLOOKUP(AC375,[6]TIV1!L:S,8,FALSE)</f>
        <v>8276895377</v>
      </c>
      <c r="AI375" s="36">
        <f>VLOOKUP(A375&amp;P375,[6]HARGA!C:D,2,0)*Q375</f>
        <v>30240000</v>
      </c>
      <c r="AJ375" s="36">
        <f>VLOOKUP(A375&amp;P375,[6]HARGA!C:D,2,0)*W375</f>
        <v>30240000</v>
      </c>
      <c r="AK375" s="36">
        <f>VLOOKUP(A375&amp;P375,[6]HARGA!C:D,2,0)*AB375</f>
        <v>1590000</v>
      </c>
      <c r="AL375" s="37"/>
      <c r="AM375" s="37"/>
      <c r="AN375" s="37"/>
      <c r="AO375" s="37"/>
      <c r="AP375" s="37"/>
      <c r="AQ375" s="37"/>
      <c r="AR375" s="37"/>
      <c r="AS375" s="37"/>
      <c r="AT375" s="37"/>
      <c r="AU375" s="37"/>
      <c r="AV375" s="37"/>
      <c r="AW375" s="37"/>
      <c r="AX375" s="37"/>
      <c r="AY375" s="37"/>
      <c r="AZ375" s="37"/>
      <c r="BA375" s="37"/>
      <c r="BB375" s="37"/>
      <c r="BC375" s="37"/>
      <c r="BD375">
        <v>2</v>
      </c>
    </row>
    <row r="376" spans="1:56" hidden="1" x14ac:dyDescent="0.25">
      <c r="A376" s="22" t="s">
        <v>51</v>
      </c>
      <c r="B376" s="22" t="s">
        <v>52</v>
      </c>
      <c r="C376" s="23">
        <v>21102803809</v>
      </c>
      <c r="D376" s="22" t="s">
        <v>193</v>
      </c>
      <c r="E376" s="22" t="s">
        <v>706</v>
      </c>
      <c r="F376" s="22" t="s">
        <v>705</v>
      </c>
      <c r="G376" s="22">
        <v>5042254475</v>
      </c>
      <c r="H376" s="22" t="s">
        <v>56</v>
      </c>
      <c r="I376" s="22" t="s">
        <v>56</v>
      </c>
      <c r="J376" s="24">
        <v>44502</v>
      </c>
      <c r="K376" s="22">
        <v>1344</v>
      </c>
      <c r="L376" s="22" t="s">
        <v>158</v>
      </c>
      <c r="M376" s="22" t="s">
        <v>158</v>
      </c>
      <c r="N376" s="25" t="s">
        <v>760</v>
      </c>
      <c r="O376" s="26">
        <v>44503</v>
      </c>
      <c r="P376" s="27" t="s">
        <v>60</v>
      </c>
      <c r="Q376" s="22">
        <v>1344</v>
      </c>
      <c r="R376" s="23">
        <v>21102803820</v>
      </c>
      <c r="S376" s="22" t="s">
        <v>56</v>
      </c>
      <c r="T376" s="22">
        <v>6008140405</v>
      </c>
      <c r="U376" s="22">
        <v>37</v>
      </c>
      <c r="V376" s="28">
        <v>0</v>
      </c>
      <c r="W376" s="22">
        <v>37</v>
      </c>
      <c r="X376" s="29" t="s">
        <v>171</v>
      </c>
      <c r="Y376" s="22" t="s">
        <v>56</v>
      </c>
      <c r="Z376" s="30" t="s">
        <v>761</v>
      </c>
      <c r="AA376" s="31">
        <v>44502</v>
      </c>
      <c r="AB376" s="22">
        <v>0</v>
      </c>
      <c r="AC376" s="32">
        <v>5042258033</v>
      </c>
      <c r="AD376" s="43" t="s">
        <v>762</v>
      </c>
      <c r="AE376" s="44">
        <v>44523</v>
      </c>
      <c r="AF376" s="35" t="str">
        <f>VLOOKUP(G376,[6]TIV1!L:S,8,FALSE)</f>
        <v>8276895377</v>
      </c>
      <c r="AG376" s="35" t="str">
        <f>VLOOKUP(T376,[6]TIV1!L:S,8,FALSE)</f>
        <v>2050350281</v>
      </c>
      <c r="AH376" s="35" t="str">
        <f>VLOOKUP(AC376,[6]TIV1!L:S,8,FALSE)</f>
        <v>8276895377</v>
      </c>
      <c r="AI376" s="36">
        <f>VLOOKUP(A376&amp;P376,[6]HARGA!C:D,2,0)*Q376</f>
        <v>13238400</v>
      </c>
      <c r="AJ376" s="36">
        <f>VLOOKUP(A376&amp;P376,[6]HARGA!C:D,2,0)*W376</f>
        <v>364450</v>
      </c>
      <c r="AK376" s="36">
        <f>VLOOKUP(A376&amp;P376,[6]HARGA!C:D,2,0)*AB376</f>
        <v>0</v>
      </c>
      <c r="AL376" s="37"/>
      <c r="AM376" s="37"/>
      <c r="AN376" s="37"/>
      <c r="AO376" s="37"/>
      <c r="AP376" s="37"/>
      <c r="AQ376" s="37"/>
      <c r="AR376" s="37"/>
      <c r="AS376" s="37"/>
      <c r="AT376" s="37"/>
      <c r="AU376" s="37"/>
      <c r="AV376" s="37"/>
      <c r="AW376" s="37"/>
      <c r="AX376" s="37"/>
      <c r="AY376" s="37"/>
      <c r="AZ376" s="37"/>
      <c r="BA376" s="37"/>
      <c r="BB376" s="37"/>
      <c r="BC376" s="37"/>
      <c r="BD376">
        <v>2</v>
      </c>
    </row>
    <row r="377" spans="1:56" hidden="1" x14ac:dyDescent="0.25">
      <c r="A377" s="22" t="s">
        <v>51</v>
      </c>
      <c r="B377" s="22" t="s">
        <v>52</v>
      </c>
      <c r="C377" s="23">
        <v>21102803809</v>
      </c>
      <c r="D377" s="22" t="s">
        <v>193</v>
      </c>
      <c r="E377" s="22" t="s">
        <v>706</v>
      </c>
      <c r="F377" s="22" t="s">
        <v>705</v>
      </c>
      <c r="G377" s="22">
        <v>5042254475</v>
      </c>
      <c r="H377" s="22" t="s">
        <v>56</v>
      </c>
      <c r="I377" s="22" t="s">
        <v>56</v>
      </c>
      <c r="J377" s="24">
        <v>44502</v>
      </c>
      <c r="K377" s="22">
        <v>1344</v>
      </c>
      <c r="L377" s="22" t="s">
        <v>158</v>
      </c>
      <c r="M377" s="22" t="s">
        <v>158</v>
      </c>
      <c r="N377" s="25" t="s">
        <v>760</v>
      </c>
      <c r="O377" s="26">
        <v>44503</v>
      </c>
      <c r="P377" s="27" t="s">
        <v>64</v>
      </c>
      <c r="Q377" s="22">
        <v>1344</v>
      </c>
      <c r="R377" s="23">
        <v>21102803820</v>
      </c>
      <c r="S377" s="22" t="s">
        <v>56</v>
      </c>
      <c r="T377" s="22">
        <v>6008140405</v>
      </c>
      <c r="U377" s="22">
        <v>1344</v>
      </c>
      <c r="V377" s="28">
        <v>0</v>
      </c>
      <c r="W377" s="22">
        <v>1344</v>
      </c>
      <c r="X377" s="29" t="s">
        <v>171</v>
      </c>
      <c r="Y377" s="22" t="s">
        <v>56</v>
      </c>
      <c r="Z377" s="30" t="s">
        <v>761</v>
      </c>
      <c r="AA377" s="31">
        <v>44502</v>
      </c>
      <c r="AB377" s="22">
        <v>75</v>
      </c>
      <c r="AC377" s="32">
        <v>5042258033</v>
      </c>
      <c r="AD377" s="43" t="s">
        <v>762</v>
      </c>
      <c r="AE377" s="44">
        <v>44523</v>
      </c>
      <c r="AF377" s="35" t="str">
        <f>VLOOKUP(G377,[6]TIV1!L:S,8,FALSE)</f>
        <v>8276895377</v>
      </c>
      <c r="AG377" s="35" t="str">
        <f>VLOOKUP(T377,[6]TIV1!L:S,8,FALSE)</f>
        <v>2050350281</v>
      </c>
      <c r="AH377" s="35" t="str">
        <f>VLOOKUP(AC377,[6]TIV1!L:S,8,FALSE)</f>
        <v>8276895377</v>
      </c>
      <c r="AI377" s="36">
        <f>VLOOKUP(A377&amp;P377,[6]HARGA!C:D,2,0)*Q377</f>
        <v>40320000</v>
      </c>
      <c r="AJ377" s="36">
        <f>VLOOKUP(A377&amp;P377,[6]HARGA!C:D,2,0)*W377</f>
        <v>40320000</v>
      </c>
      <c r="AK377" s="36">
        <f>VLOOKUP(A377&amp;P377,[6]HARGA!C:D,2,0)*AB377</f>
        <v>2250000</v>
      </c>
      <c r="AL377" s="37"/>
      <c r="AM377" s="37"/>
      <c r="AN377" s="37"/>
      <c r="AO377" s="37"/>
      <c r="AP377" s="37"/>
      <c r="AQ377" s="37"/>
      <c r="AR377" s="37"/>
      <c r="AS377" s="37"/>
      <c r="AT377" s="37"/>
      <c r="AU377" s="37"/>
      <c r="AV377" s="37"/>
      <c r="AW377" s="37"/>
      <c r="AX377" s="37"/>
      <c r="AY377" s="37"/>
      <c r="AZ377" s="37"/>
      <c r="BA377" s="37"/>
      <c r="BB377" s="37"/>
      <c r="BC377" s="37"/>
      <c r="BD377">
        <v>2</v>
      </c>
    </row>
    <row r="378" spans="1:56" hidden="1" x14ac:dyDescent="0.25">
      <c r="A378" s="22" t="s">
        <v>51</v>
      </c>
      <c r="B378" s="22" t="s">
        <v>52</v>
      </c>
      <c r="C378" s="23">
        <v>21102803812</v>
      </c>
      <c r="D378" s="22" t="s">
        <v>193</v>
      </c>
      <c r="E378" s="22" t="s">
        <v>763</v>
      </c>
      <c r="F378" s="22" t="s">
        <v>764</v>
      </c>
      <c r="G378" s="22">
        <v>5042258406</v>
      </c>
      <c r="H378" s="22" t="s">
        <v>56</v>
      </c>
      <c r="I378" s="22" t="s">
        <v>56</v>
      </c>
      <c r="J378" s="24">
        <v>44502</v>
      </c>
      <c r="K378" s="22">
        <v>1344</v>
      </c>
      <c r="L378" s="22" t="s">
        <v>138</v>
      </c>
      <c r="M378" s="22" t="s">
        <v>138</v>
      </c>
      <c r="N378" s="25" t="s">
        <v>765</v>
      </c>
      <c r="O378" s="26">
        <v>44503</v>
      </c>
      <c r="P378" s="27" t="s">
        <v>60</v>
      </c>
      <c r="Q378" s="22">
        <v>1344</v>
      </c>
      <c r="R378" s="23">
        <v>21102201373</v>
      </c>
      <c r="S378" s="22" t="s">
        <v>56</v>
      </c>
      <c r="T378" s="22">
        <v>6008137434</v>
      </c>
      <c r="U378" s="22">
        <v>10</v>
      </c>
      <c r="V378" s="28">
        <v>0</v>
      </c>
      <c r="W378" s="22">
        <v>10</v>
      </c>
      <c r="X378" s="29" t="s">
        <v>72</v>
      </c>
      <c r="Y378" s="22" t="s">
        <v>56</v>
      </c>
      <c r="Z378" s="30" t="s">
        <v>766</v>
      </c>
      <c r="AA378" s="31">
        <v>44501</v>
      </c>
      <c r="AB378" s="22">
        <v>0</v>
      </c>
      <c r="AC378" s="32">
        <v>5042252822</v>
      </c>
      <c r="AD378" s="43" t="s">
        <v>767</v>
      </c>
      <c r="AE378" s="44">
        <v>44523</v>
      </c>
      <c r="AF378" s="35" t="str">
        <f>VLOOKUP(G378,[6]TIV1!L:S,8,FALSE)</f>
        <v>8276895377</v>
      </c>
      <c r="AG378" s="35" t="str">
        <f>VLOOKUP(T378,[6]TIV1!L:S,8,FALSE)</f>
        <v>2050350281</v>
      </c>
      <c r="AH378" s="35" t="str">
        <f>VLOOKUP(AC378,[6]TIV1!L:S,8,FALSE)</f>
        <v>8276895377</v>
      </c>
      <c r="AI378" s="36">
        <f>VLOOKUP(A378&amp;P378,[6]HARGA!C:D,2,0)*Q378</f>
        <v>13238400</v>
      </c>
      <c r="AJ378" s="36">
        <f>VLOOKUP(A378&amp;P378,[6]HARGA!C:D,2,0)*W378</f>
        <v>98500</v>
      </c>
      <c r="AK378" s="36">
        <f>VLOOKUP(A378&amp;P378,[6]HARGA!C:D,2,0)*AB378</f>
        <v>0</v>
      </c>
      <c r="AL378" s="37"/>
      <c r="AM378" s="37"/>
      <c r="AN378" s="37"/>
      <c r="AO378" s="37"/>
      <c r="AP378" s="37"/>
      <c r="AQ378" s="37"/>
      <c r="AR378" s="37"/>
      <c r="AS378" s="37"/>
      <c r="AT378" s="37"/>
      <c r="AU378" s="37"/>
      <c r="AV378" s="37"/>
      <c r="AW378" s="37"/>
      <c r="AX378" s="37"/>
      <c r="AY378" s="37"/>
      <c r="AZ378" s="37"/>
      <c r="BA378" s="37"/>
      <c r="BB378" s="37"/>
      <c r="BC378" s="37"/>
      <c r="BD378">
        <v>2</v>
      </c>
    </row>
    <row r="379" spans="1:56" hidden="1" x14ac:dyDescent="0.25">
      <c r="A379" s="22" t="s">
        <v>51</v>
      </c>
      <c r="B379" s="22" t="s">
        <v>52</v>
      </c>
      <c r="C379" s="23">
        <v>21102803812</v>
      </c>
      <c r="D379" s="22" t="s">
        <v>193</v>
      </c>
      <c r="E379" s="22" t="s">
        <v>763</v>
      </c>
      <c r="F379" s="22" t="s">
        <v>764</v>
      </c>
      <c r="G379" s="22">
        <v>5042258406</v>
      </c>
      <c r="H379" s="22" t="s">
        <v>56</v>
      </c>
      <c r="I379" s="22" t="s">
        <v>56</v>
      </c>
      <c r="J379" s="24">
        <v>44502</v>
      </c>
      <c r="K379" s="22">
        <v>1344</v>
      </c>
      <c r="L379" s="22" t="s">
        <v>138</v>
      </c>
      <c r="M379" s="22" t="s">
        <v>138</v>
      </c>
      <c r="N379" s="25" t="s">
        <v>765</v>
      </c>
      <c r="O379" s="26">
        <v>44503</v>
      </c>
      <c r="P379" s="27" t="s">
        <v>64</v>
      </c>
      <c r="Q379" s="22">
        <v>1344</v>
      </c>
      <c r="R379" s="23">
        <v>21102201373</v>
      </c>
      <c r="S379" s="22" t="s">
        <v>56</v>
      </c>
      <c r="T379" s="22">
        <v>6008137434</v>
      </c>
      <c r="U379" s="22">
        <v>1344</v>
      </c>
      <c r="V379" s="28">
        <v>0</v>
      </c>
      <c r="W379" s="22">
        <v>1344</v>
      </c>
      <c r="X379" s="29" t="s">
        <v>72</v>
      </c>
      <c r="Y379" s="22" t="s">
        <v>56</v>
      </c>
      <c r="Z379" s="30" t="s">
        <v>766</v>
      </c>
      <c r="AA379" s="31">
        <v>44501</v>
      </c>
      <c r="AB379" s="22">
        <v>60</v>
      </c>
      <c r="AC379" s="32">
        <v>5042252822</v>
      </c>
      <c r="AD379" s="43" t="s">
        <v>767</v>
      </c>
      <c r="AE379" s="44">
        <v>44523</v>
      </c>
      <c r="AF379" s="35" t="str">
        <f>VLOOKUP(G379,[6]TIV1!L:S,8,FALSE)</f>
        <v>8276895377</v>
      </c>
      <c r="AG379" s="35" t="str">
        <f>VLOOKUP(T379,[6]TIV1!L:S,8,FALSE)</f>
        <v>2050350281</v>
      </c>
      <c r="AH379" s="35" t="str">
        <f>VLOOKUP(AC379,[6]TIV1!L:S,8,FALSE)</f>
        <v>8276895377</v>
      </c>
      <c r="AI379" s="36">
        <f>VLOOKUP(A379&amp;P379,[6]HARGA!C:D,2,0)*Q379</f>
        <v>40320000</v>
      </c>
      <c r="AJ379" s="36">
        <f>VLOOKUP(A379&amp;P379,[6]HARGA!C:D,2,0)*W379</f>
        <v>40320000</v>
      </c>
      <c r="AK379" s="36">
        <f>VLOOKUP(A379&amp;P379,[6]HARGA!C:D,2,0)*AB379</f>
        <v>1800000</v>
      </c>
      <c r="AL379" s="37"/>
      <c r="AM379" s="37"/>
      <c r="AN379" s="37"/>
      <c r="AO379" s="37"/>
      <c r="AP379" s="37"/>
      <c r="AQ379" s="37"/>
      <c r="AR379" s="37"/>
      <c r="AS379" s="37"/>
      <c r="AT379" s="37"/>
      <c r="AU379" s="37"/>
      <c r="AV379" s="37"/>
      <c r="AW379" s="37"/>
      <c r="AX379" s="37"/>
      <c r="AY379" s="37"/>
      <c r="AZ379" s="37"/>
      <c r="BA379" s="37"/>
      <c r="BB379" s="37"/>
      <c r="BC379" s="37"/>
      <c r="BD379">
        <v>2</v>
      </c>
    </row>
    <row r="380" spans="1:56" hidden="1" x14ac:dyDescent="0.25">
      <c r="A380" s="22" t="s">
        <v>66</v>
      </c>
      <c r="B380" s="22" t="s">
        <v>52</v>
      </c>
      <c r="C380" s="23">
        <v>21102903755</v>
      </c>
      <c r="D380" s="22" t="s">
        <v>193</v>
      </c>
      <c r="E380" s="22" t="s">
        <v>219</v>
      </c>
      <c r="F380" s="22" t="s">
        <v>218</v>
      </c>
      <c r="G380" s="22">
        <v>5042261680</v>
      </c>
      <c r="H380" s="22" t="s">
        <v>56</v>
      </c>
      <c r="I380" s="22" t="s">
        <v>56</v>
      </c>
      <c r="J380" s="24">
        <v>44502</v>
      </c>
      <c r="K380" s="22">
        <v>1104</v>
      </c>
      <c r="L380" s="22" t="s">
        <v>110</v>
      </c>
      <c r="M380" s="22" t="s">
        <v>110</v>
      </c>
      <c r="N380" s="38" t="s">
        <v>768</v>
      </c>
      <c r="O380" s="39">
        <v>44503</v>
      </c>
      <c r="P380" s="27" t="s">
        <v>60</v>
      </c>
      <c r="Q380" s="22">
        <v>1104</v>
      </c>
      <c r="R380" s="28" t="s">
        <v>56</v>
      </c>
      <c r="S380" s="22" t="s">
        <v>56</v>
      </c>
      <c r="T380" s="28" t="s">
        <v>56</v>
      </c>
      <c r="U380" s="28">
        <v>0</v>
      </c>
      <c r="V380" s="28">
        <v>0</v>
      </c>
      <c r="W380" s="28">
        <v>0</v>
      </c>
      <c r="X380" s="28" t="s">
        <v>56</v>
      </c>
      <c r="Y380" s="22" t="s">
        <v>56</v>
      </c>
      <c r="Z380" s="45" t="s">
        <v>56</v>
      </c>
      <c r="AA380" s="45" t="s">
        <v>56</v>
      </c>
      <c r="AB380" s="28">
        <v>0</v>
      </c>
      <c r="AC380" s="28" t="s">
        <v>56</v>
      </c>
      <c r="AD380" s="46" t="s">
        <v>56</v>
      </c>
      <c r="AE380" s="47" t="s">
        <v>56</v>
      </c>
      <c r="AF380" s="35" t="str">
        <f>VLOOKUP(G380,[6]TIV1!L:S,8,FALSE)</f>
        <v>8276895965</v>
      </c>
      <c r="AG380" s="35" t="e">
        <f>VLOOKUP(T380,[6]TIV1!L:S,8,FALSE)</f>
        <v>#N/A</v>
      </c>
      <c r="AH380" s="35" t="e">
        <f>VLOOKUP(AC380,[6]TIV1!L:S,8,FALSE)</f>
        <v>#N/A</v>
      </c>
      <c r="AI380" s="36">
        <f>VLOOKUP(A380&amp;P380,[6]HARGA!C:D,2,0)*Q380</f>
        <v>10874400</v>
      </c>
      <c r="AJ380" s="36">
        <f>VLOOKUP(A380&amp;P380,[6]HARGA!C:D,2,0)*W380</f>
        <v>0</v>
      </c>
      <c r="AK380" s="36">
        <f>VLOOKUP(A380&amp;P380,[6]HARGA!C:D,2,0)*AB380</f>
        <v>0</v>
      </c>
      <c r="AL380" s="37"/>
      <c r="AM380" s="37"/>
      <c r="AN380" s="37"/>
      <c r="AO380" s="37"/>
      <c r="AP380" s="37"/>
      <c r="AQ380" s="37"/>
      <c r="AR380" s="37"/>
      <c r="AS380" s="37"/>
      <c r="AT380" s="37"/>
      <c r="AU380" s="37"/>
      <c r="AV380" s="37"/>
      <c r="AW380" s="37"/>
      <c r="AX380" s="37"/>
      <c r="AY380" s="37"/>
      <c r="AZ380" s="37"/>
      <c r="BA380" s="37"/>
      <c r="BB380" s="37"/>
      <c r="BC380" s="37"/>
      <c r="BD380">
        <v>2</v>
      </c>
    </row>
    <row r="381" spans="1:56" hidden="1" x14ac:dyDescent="0.25">
      <c r="A381" s="22" t="s">
        <v>66</v>
      </c>
      <c r="B381" s="22" t="s">
        <v>52</v>
      </c>
      <c r="C381" s="23">
        <v>21102903755</v>
      </c>
      <c r="D381" s="22" t="s">
        <v>193</v>
      </c>
      <c r="E381" s="22" t="s">
        <v>219</v>
      </c>
      <c r="F381" s="22" t="s">
        <v>218</v>
      </c>
      <c r="G381" s="22">
        <v>5042261680</v>
      </c>
      <c r="H381" s="22" t="s">
        <v>56</v>
      </c>
      <c r="I381" s="22" t="s">
        <v>56</v>
      </c>
      <c r="J381" s="24">
        <v>44502</v>
      </c>
      <c r="K381" s="22">
        <v>1104</v>
      </c>
      <c r="L381" s="22" t="s">
        <v>110</v>
      </c>
      <c r="M381" s="22" t="s">
        <v>110</v>
      </c>
      <c r="N381" s="38" t="s">
        <v>768</v>
      </c>
      <c r="O381" s="39">
        <v>44503</v>
      </c>
      <c r="P381" s="27" t="s">
        <v>64</v>
      </c>
      <c r="Q381" s="22">
        <v>1104</v>
      </c>
      <c r="R381" s="28" t="s">
        <v>56</v>
      </c>
      <c r="S381" s="22" t="s">
        <v>56</v>
      </c>
      <c r="T381" s="28" t="s">
        <v>56</v>
      </c>
      <c r="U381" s="28">
        <v>0</v>
      </c>
      <c r="V381" s="28">
        <v>0</v>
      </c>
      <c r="W381" s="28">
        <v>0</v>
      </c>
      <c r="X381" s="28" t="s">
        <v>56</v>
      </c>
      <c r="Y381" s="22" t="s">
        <v>56</v>
      </c>
      <c r="Z381" s="45" t="s">
        <v>56</v>
      </c>
      <c r="AA381" s="45" t="s">
        <v>56</v>
      </c>
      <c r="AB381" s="28">
        <v>0</v>
      </c>
      <c r="AC381" s="28" t="s">
        <v>56</v>
      </c>
      <c r="AD381" s="46" t="s">
        <v>56</v>
      </c>
      <c r="AE381" s="47" t="s">
        <v>56</v>
      </c>
      <c r="AF381" s="35" t="str">
        <f>VLOOKUP(G381,[6]TIV1!L:S,8,FALSE)</f>
        <v>8276895965</v>
      </c>
      <c r="AG381" s="35" t="e">
        <f>VLOOKUP(T381,[6]TIV1!L:S,8,FALSE)</f>
        <v>#N/A</v>
      </c>
      <c r="AH381" s="35" t="e">
        <f>VLOOKUP(AC381,[6]TIV1!L:S,8,FALSE)</f>
        <v>#N/A</v>
      </c>
      <c r="AI381" s="36">
        <f>VLOOKUP(A381&amp;P381,[6]HARGA!C:D,2,0)*Q381</f>
        <v>33120000</v>
      </c>
      <c r="AJ381" s="36">
        <f>VLOOKUP(A381&amp;P381,[6]HARGA!C:D,2,0)*W381</f>
        <v>0</v>
      </c>
      <c r="AK381" s="36">
        <f>VLOOKUP(A381&amp;P381,[6]HARGA!C:D,2,0)*AB381</f>
        <v>0</v>
      </c>
      <c r="AL381" s="37"/>
      <c r="AM381" s="37"/>
      <c r="AN381" s="37"/>
      <c r="AO381" s="37"/>
      <c r="AP381" s="37"/>
      <c r="AQ381" s="37"/>
      <c r="AR381" s="37"/>
      <c r="AS381" s="37"/>
      <c r="AT381" s="37"/>
      <c r="AU381" s="37"/>
      <c r="AV381" s="37"/>
      <c r="AW381" s="37"/>
      <c r="AX381" s="37"/>
      <c r="AY381" s="37"/>
      <c r="AZ381" s="37"/>
      <c r="BA381" s="37"/>
      <c r="BB381" s="37"/>
      <c r="BC381" s="37"/>
      <c r="BD381">
        <v>2</v>
      </c>
    </row>
    <row r="382" spans="1:56" hidden="1" x14ac:dyDescent="0.25">
      <c r="A382" s="22" t="s">
        <v>66</v>
      </c>
      <c r="B382" s="22" t="s">
        <v>52</v>
      </c>
      <c r="C382" s="23">
        <v>21102903755</v>
      </c>
      <c r="D382" s="22" t="s">
        <v>193</v>
      </c>
      <c r="E382" s="22" t="s">
        <v>219</v>
      </c>
      <c r="F382" s="22" t="s">
        <v>218</v>
      </c>
      <c r="G382" s="22">
        <v>5042261680</v>
      </c>
      <c r="H382" s="22" t="s">
        <v>56</v>
      </c>
      <c r="I382" s="22" t="s">
        <v>56</v>
      </c>
      <c r="J382" s="24">
        <v>44502</v>
      </c>
      <c r="K382" s="22">
        <v>24</v>
      </c>
      <c r="L382" s="22" t="s">
        <v>110</v>
      </c>
      <c r="M382" s="22" t="s">
        <v>110</v>
      </c>
      <c r="N382" s="38" t="s">
        <v>768</v>
      </c>
      <c r="O382" s="39">
        <v>44503</v>
      </c>
      <c r="P382" s="27" t="s">
        <v>65</v>
      </c>
      <c r="Q382" s="22">
        <v>24</v>
      </c>
      <c r="R382" s="28" t="s">
        <v>56</v>
      </c>
      <c r="S382" s="22" t="s">
        <v>56</v>
      </c>
      <c r="T382" s="28" t="s">
        <v>56</v>
      </c>
      <c r="U382" s="28">
        <v>0</v>
      </c>
      <c r="V382" s="28">
        <v>0</v>
      </c>
      <c r="W382" s="28">
        <v>0</v>
      </c>
      <c r="X382" s="28" t="s">
        <v>56</v>
      </c>
      <c r="Y382" s="22" t="s">
        <v>56</v>
      </c>
      <c r="Z382" s="45" t="s">
        <v>56</v>
      </c>
      <c r="AA382" s="45" t="s">
        <v>56</v>
      </c>
      <c r="AB382" s="28">
        <v>0</v>
      </c>
      <c r="AC382" s="28" t="s">
        <v>56</v>
      </c>
      <c r="AD382" s="46" t="s">
        <v>56</v>
      </c>
      <c r="AE382" s="47" t="s">
        <v>56</v>
      </c>
      <c r="AF382" s="35" t="str">
        <f>VLOOKUP(G382,[6]TIV1!L:S,8,FALSE)</f>
        <v>8276895965</v>
      </c>
      <c r="AG382" s="35" t="e">
        <f>VLOOKUP(T382,[6]TIV1!L:S,8,FALSE)</f>
        <v>#N/A</v>
      </c>
      <c r="AH382" s="35" t="e">
        <f>VLOOKUP(AC382,[6]TIV1!L:S,8,FALSE)</f>
        <v>#N/A</v>
      </c>
      <c r="AI382" s="36">
        <f>VLOOKUP(A382&amp;P382,[6]HARGA!C:D,2,0)*Q382</f>
        <v>0</v>
      </c>
      <c r="AJ382" s="36">
        <f>VLOOKUP(A382&amp;P382,[6]HARGA!C:D,2,0)*W382</f>
        <v>0</v>
      </c>
      <c r="AK382" s="36">
        <f>VLOOKUP(A382&amp;P382,[6]HARGA!C:D,2,0)*AB382</f>
        <v>0</v>
      </c>
      <c r="AL382" s="37"/>
      <c r="AM382" s="37"/>
      <c r="AN382" s="37"/>
      <c r="AO382" s="37"/>
      <c r="AP382" s="37"/>
      <c r="AQ382" s="37"/>
      <c r="AR382" s="37"/>
      <c r="AS382" s="37"/>
      <c r="AT382" s="37"/>
      <c r="AU382" s="37"/>
      <c r="AV382" s="37"/>
      <c r="AW382" s="37"/>
      <c r="AX382" s="37"/>
      <c r="AY382" s="37"/>
      <c r="AZ382" s="37"/>
      <c r="BA382" s="37"/>
      <c r="BB382" s="37"/>
      <c r="BC382" s="37"/>
      <c r="BD382">
        <v>2</v>
      </c>
    </row>
    <row r="383" spans="1:56" hidden="1" x14ac:dyDescent="0.25">
      <c r="A383" s="22" t="s">
        <v>51</v>
      </c>
      <c r="B383" s="22" t="s">
        <v>52</v>
      </c>
      <c r="C383" s="23" t="s">
        <v>769</v>
      </c>
      <c r="D383" s="22" t="s">
        <v>193</v>
      </c>
      <c r="E383" s="22" t="s">
        <v>219</v>
      </c>
      <c r="F383" s="22" t="s">
        <v>218</v>
      </c>
      <c r="G383" s="22">
        <v>5042261680</v>
      </c>
      <c r="H383" s="22" t="s">
        <v>56</v>
      </c>
      <c r="I383" s="22" t="s">
        <v>56</v>
      </c>
      <c r="J383" s="24">
        <v>44502</v>
      </c>
      <c r="K383" s="28">
        <v>0</v>
      </c>
      <c r="L383" s="22" t="s">
        <v>110</v>
      </c>
      <c r="M383" s="22" t="s">
        <v>110</v>
      </c>
      <c r="N383" s="38" t="s">
        <v>768</v>
      </c>
      <c r="O383" s="39">
        <v>44503</v>
      </c>
      <c r="P383" s="27" t="s">
        <v>60</v>
      </c>
      <c r="Q383" s="28">
        <v>0</v>
      </c>
      <c r="R383" s="23">
        <v>21102803828</v>
      </c>
      <c r="S383" s="22" t="s">
        <v>56</v>
      </c>
      <c r="T383" s="22">
        <v>6008138949</v>
      </c>
      <c r="U383" s="22">
        <v>18</v>
      </c>
      <c r="V383" s="28">
        <v>0</v>
      </c>
      <c r="W383" s="22">
        <v>18</v>
      </c>
      <c r="X383" s="29" t="s">
        <v>58</v>
      </c>
      <c r="Y383" s="22" t="s">
        <v>56</v>
      </c>
      <c r="Z383" s="30" t="s">
        <v>770</v>
      </c>
      <c r="AA383" s="31">
        <v>44502</v>
      </c>
      <c r="AB383" s="22">
        <v>0</v>
      </c>
      <c r="AC383" s="32">
        <v>5042258599</v>
      </c>
      <c r="AD383" s="33" t="s">
        <v>771</v>
      </c>
      <c r="AE383" s="34">
        <v>44504</v>
      </c>
      <c r="AF383" s="35" t="str">
        <f>VLOOKUP(G383,[6]TIV1!L:S,8,FALSE)</f>
        <v>8276895965</v>
      </c>
      <c r="AG383" s="35" t="str">
        <f>VLOOKUP(T383,[6]TIV1!L:S,8,FALSE)</f>
        <v>2050350281</v>
      </c>
      <c r="AH383" s="35" t="str">
        <f>VLOOKUP(AC383,[6]TIV1!L:S,8,FALSE)</f>
        <v>8276895377</v>
      </c>
      <c r="AI383" s="36">
        <f>VLOOKUP(A383&amp;P383,[6]HARGA!C:D,2,0)*Q383</f>
        <v>0</v>
      </c>
      <c r="AJ383" s="36">
        <f>VLOOKUP(A383&amp;P383,[6]HARGA!C:D,2,0)*W383</f>
        <v>177300</v>
      </c>
      <c r="AK383" s="36">
        <f>VLOOKUP(A383&amp;P383,[6]HARGA!C:D,2,0)*AB383</f>
        <v>0</v>
      </c>
      <c r="AL383" s="37"/>
      <c r="AM383" s="37"/>
      <c r="AN383" s="37"/>
      <c r="AO383" s="37"/>
      <c r="AP383" s="37"/>
      <c r="AQ383" s="37"/>
      <c r="AR383" s="37"/>
      <c r="AS383" s="37"/>
      <c r="AT383" s="37"/>
      <c r="AU383" s="37"/>
      <c r="AV383" s="37"/>
      <c r="AW383" s="37"/>
      <c r="AX383" s="37"/>
      <c r="AY383" s="37"/>
      <c r="AZ383" s="37"/>
      <c r="BA383" s="37"/>
      <c r="BB383" s="37"/>
      <c r="BC383" s="37"/>
      <c r="BD383">
        <v>2</v>
      </c>
    </row>
    <row r="384" spans="1:56" hidden="1" x14ac:dyDescent="0.25">
      <c r="A384" s="22" t="s">
        <v>51</v>
      </c>
      <c r="B384" s="22" t="s">
        <v>52</v>
      </c>
      <c r="C384" s="23" t="s">
        <v>769</v>
      </c>
      <c r="D384" s="22" t="s">
        <v>193</v>
      </c>
      <c r="E384" s="22" t="s">
        <v>219</v>
      </c>
      <c r="F384" s="22" t="s">
        <v>218</v>
      </c>
      <c r="G384" s="22">
        <v>5042261680</v>
      </c>
      <c r="H384" s="22" t="s">
        <v>56</v>
      </c>
      <c r="I384" s="22" t="s">
        <v>56</v>
      </c>
      <c r="J384" s="24">
        <v>44502</v>
      </c>
      <c r="K384" s="28">
        <v>0</v>
      </c>
      <c r="L384" s="22" t="s">
        <v>110</v>
      </c>
      <c r="M384" s="22" t="s">
        <v>110</v>
      </c>
      <c r="N384" s="38" t="s">
        <v>768</v>
      </c>
      <c r="O384" s="39">
        <v>44503</v>
      </c>
      <c r="P384" s="27" t="s">
        <v>64</v>
      </c>
      <c r="Q384" s="28">
        <v>0</v>
      </c>
      <c r="R384" s="23">
        <v>21102803828</v>
      </c>
      <c r="S384" s="22" t="s">
        <v>56</v>
      </c>
      <c r="T384" s="22">
        <v>6008138949</v>
      </c>
      <c r="U384" s="22">
        <v>1152</v>
      </c>
      <c r="V384" s="28">
        <v>0</v>
      </c>
      <c r="W384" s="22">
        <v>1152</v>
      </c>
      <c r="X384" s="29" t="s">
        <v>58</v>
      </c>
      <c r="Y384" s="22" t="s">
        <v>56</v>
      </c>
      <c r="Z384" s="30" t="s">
        <v>770</v>
      </c>
      <c r="AA384" s="31">
        <v>44502</v>
      </c>
      <c r="AB384" s="22">
        <v>48</v>
      </c>
      <c r="AC384" s="32">
        <v>5042258599</v>
      </c>
      <c r="AD384" s="33" t="s">
        <v>771</v>
      </c>
      <c r="AE384" s="34">
        <v>44504</v>
      </c>
      <c r="AF384" s="35" t="str">
        <f>VLOOKUP(G384,[6]TIV1!L:S,8,FALSE)</f>
        <v>8276895965</v>
      </c>
      <c r="AG384" s="35" t="str">
        <f>VLOOKUP(T384,[6]TIV1!L:S,8,FALSE)</f>
        <v>2050350281</v>
      </c>
      <c r="AH384" s="35" t="str">
        <f>VLOOKUP(AC384,[6]TIV1!L:S,8,FALSE)</f>
        <v>8276895377</v>
      </c>
      <c r="AI384" s="36">
        <f>VLOOKUP(A384&amp;P384,[6]HARGA!C:D,2,0)*Q384</f>
        <v>0</v>
      </c>
      <c r="AJ384" s="36">
        <f>VLOOKUP(A384&amp;P384,[6]HARGA!C:D,2,0)*W384</f>
        <v>34560000</v>
      </c>
      <c r="AK384" s="36">
        <f>VLOOKUP(A384&amp;P384,[6]HARGA!C:D,2,0)*AB384</f>
        <v>1440000</v>
      </c>
      <c r="AL384" s="37"/>
      <c r="AM384" s="37"/>
      <c r="AN384" s="37"/>
      <c r="AO384" s="37"/>
      <c r="AP384" s="37"/>
      <c r="AQ384" s="37"/>
      <c r="AR384" s="37"/>
      <c r="AS384" s="37"/>
      <c r="AT384" s="37"/>
      <c r="AU384" s="37"/>
      <c r="AV384" s="37"/>
      <c r="AW384" s="37"/>
      <c r="AX384" s="37"/>
      <c r="AY384" s="37"/>
      <c r="AZ384" s="37"/>
      <c r="BA384" s="37"/>
      <c r="BB384" s="37"/>
      <c r="BC384" s="37"/>
      <c r="BD384">
        <v>2</v>
      </c>
    </row>
    <row r="385" spans="1:56" hidden="1" x14ac:dyDescent="0.25">
      <c r="A385" s="22" t="s">
        <v>51</v>
      </c>
      <c r="B385" s="22" t="s">
        <v>52</v>
      </c>
      <c r="C385" s="23" t="s">
        <v>769</v>
      </c>
      <c r="D385" s="22" t="s">
        <v>193</v>
      </c>
      <c r="E385" s="22" t="s">
        <v>219</v>
      </c>
      <c r="F385" s="22" t="s">
        <v>218</v>
      </c>
      <c r="G385" s="22">
        <v>5042261680</v>
      </c>
      <c r="H385" s="22" t="s">
        <v>56</v>
      </c>
      <c r="I385" s="22" t="s">
        <v>56</v>
      </c>
      <c r="J385" s="24">
        <v>44502</v>
      </c>
      <c r="K385" s="28">
        <v>0</v>
      </c>
      <c r="L385" s="22" t="s">
        <v>110</v>
      </c>
      <c r="M385" s="22" t="s">
        <v>110</v>
      </c>
      <c r="N385" s="38" t="s">
        <v>768</v>
      </c>
      <c r="O385" s="39">
        <v>44503</v>
      </c>
      <c r="P385" s="27" t="s">
        <v>65</v>
      </c>
      <c r="Q385" s="28">
        <v>0</v>
      </c>
      <c r="R385" s="23">
        <v>21102803828</v>
      </c>
      <c r="S385" s="22" t="s">
        <v>56</v>
      </c>
      <c r="T385" s="22">
        <v>6008138949</v>
      </c>
      <c r="U385" s="22">
        <v>24</v>
      </c>
      <c r="V385" s="28">
        <v>0</v>
      </c>
      <c r="W385" s="22">
        <v>24</v>
      </c>
      <c r="X385" s="29" t="s">
        <v>58</v>
      </c>
      <c r="Y385" s="22" t="s">
        <v>56</v>
      </c>
      <c r="Z385" s="30" t="s">
        <v>770</v>
      </c>
      <c r="AA385" s="31">
        <v>44502</v>
      </c>
      <c r="AB385" s="22">
        <v>0</v>
      </c>
      <c r="AC385" s="32">
        <v>5042258599</v>
      </c>
      <c r="AD385" s="33" t="s">
        <v>771</v>
      </c>
      <c r="AE385" s="34">
        <v>44504</v>
      </c>
      <c r="AF385" s="35" t="str">
        <f>VLOOKUP(G385,[6]TIV1!L:S,8,FALSE)</f>
        <v>8276895965</v>
      </c>
      <c r="AG385" s="35" t="str">
        <f>VLOOKUP(T385,[6]TIV1!L:S,8,FALSE)</f>
        <v>2050350281</v>
      </c>
      <c r="AH385" s="35" t="str">
        <f>VLOOKUP(AC385,[6]TIV1!L:S,8,FALSE)</f>
        <v>8276895377</v>
      </c>
      <c r="AI385" s="36">
        <f>VLOOKUP(A385&amp;P385,[6]HARGA!C:D,2,0)*Q385</f>
        <v>0</v>
      </c>
      <c r="AJ385" s="36">
        <f>VLOOKUP(A385&amp;P385,[6]HARGA!C:D,2,0)*W385</f>
        <v>0</v>
      </c>
      <c r="AK385" s="36">
        <f>VLOOKUP(A385&amp;P385,[6]HARGA!C:D,2,0)*AB385</f>
        <v>0</v>
      </c>
      <c r="AL385" s="37"/>
      <c r="AM385" s="37"/>
      <c r="AN385" s="37"/>
      <c r="AO385" s="37"/>
      <c r="AP385" s="37"/>
      <c r="AQ385" s="37"/>
      <c r="AR385" s="37"/>
      <c r="AS385" s="37"/>
      <c r="AT385" s="37"/>
      <c r="AU385" s="37"/>
      <c r="AV385" s="37"/>
      <c r="AW385" s="37"/>
      <c r="AX385" s="37"/>
      <c r="AY385" s="37"/>
      <c r="AZ385" s="37"/>
      <c r="BA385" s="37"/>
      <c r="BB385" s="37"/>
      <c r="BC385" s="37"/>
      <c r="BD385">
        <v>2</v>
      </c>
    </row>
    <row r="386" spans="1:56" hidden="1" x14ac:dyDescent="0.25">
      <c r="A386" s="22" t="s">
        <v>66</v>
      </c>
      <c r="B386" s="22" t="s">
        <v>52</v>
      </c>
      <c r="C386" s="23">
        <v>21102903759</v>
      </c>
      <c r="D386" s="22" t="s">
        <v>193</v>
      </c>
      <c r="E386" s="22" t="s">
        <v>195</v>
      </c>
      <c r="F386" s="22" t="s">
        <v>194</v>
      </c>
      <c r="G386" s="22">
        <v>5042253616</v>
      </c>
      <c r="H386" s="22" t="s">
        <v>56</v>
      </c>
      <c r="I386" s="22" t="s">
        <v>56</v>
      </c>
      <c r="J386" s="24">
        <v>44502</v>
      </c>
      <c r="K386" s="22">
        <v>960</v>
      </c>
      <c r="L386" s="22" t="s">
        <v>110</v>
      </c>
      <c r="M386" s="22" t="s">
        <v>110</v>
      </c>
      <c r="N386" s="38" t="s">
        <v>772</v>
      </c>
      <c r="O386" s="39">
        <v>44503</v>
      </c>
      <c r="P386" s="27" t="s">
        <v>60</v>
      </c>
      <c r="Q386" s="22">
        <v>960</v>
      </c>
      <c r="R386" s="28" t="s">
        <v>56</v>
      </c>
      <c r="S386" s="22" t="s">
        <v>56</v>
      </c>
      <c r="T386" s="28" t="s">
        <v>56</v>
      </c>
      <c r="U386" s="28">
        <v>0</v>
      </c>
      <c r="V386" s="28">
        <v>0</v>
      </c>
      <c r="W386" s="28">
        <v>0</v>
      </c>
      <c r="X386" s="28" t="s">
        <v>56</v>
      </c>
      <c r="Y386" s="22" t="s">
        <v>56</v>
      </c>
      <c r="Z386" s="45" t="s">
        <v>56</v>
      </c>
      <c r="AA386" s="45" t="s">
        <v>56</v>
      </c>
      <c r="AB386" s="28">
        <v>0</v>
      </c>
      <c r="AC386" s="28" t="s">
        <v>56</v>
      </c>
      <c r="AD386" s="46" t="s">
        <v>56</v>
      </c>
      <c r="AE386" s="47" t="s">
        <v>56</v>
      </c>
      <c r="AF386" s="35" t="str">
        <f>VLOOKUP(G386,[6]TIV1!L:S,8,FALSE)</f>
        <v>8276895965</v>
      </c>
      <c r="AG386" s="35" t="e">
        <f>VLOOKUP(T386,[6]TIV1!L:S,8,FALSE)</f>
        <v>#N/A</v>
      </c>
      <c r="AH386" s="35" t="e">
        <f>VLOOKUP(AC386,[6]TIV1!L:S,8,FALSE)</f>
        <v>#N/A</v>
      </c>
      <c r="AI386" s="36">
        <f>VLOOKUP(A386&amp;P386,[6]HARGA!C:D,2,0)*Q386</f>
        <v>9456000</v>
      </c>
      <c r="AJ386" s="36">
        <f>VLOOKUP(A386&amp;P386,[6]HARGA!C:D,2,0)*W386</f>
        <v>0</v>
      </c>
      <c r="AK386" s="36">
        <f>VLOOKUP(A386&amp;P386,[6]HARGA!C:D,2,0)*AB386</f>
        <v>0</v>
      </c>
      <c r="AL386" s="37"/>
      <c r="AM386" s="37"/>
      <c r="AN386" s="37"/>
      <c r="AO386" s="37"/>
      <c r="AP386" s="37"/>
      <c r="AQ386" s="37"/>
      <c r="AR386" s="37"/>
      <c r="AS386" s="37"/>
      <c r="AT386" s="37"/>
      <c r="AU386" s="37"/>
      <c r="AV386" s="37"/>
      <c r="AW386" s="37"/>
      <c r="AX386" s="37"/>
      <c r="AY386" s="37"/>
      <c r="AZ386" s="37"/>
      <c r="BA386" s="37"/>
      <c r="BB386" s="37"/>
      <c r="BC386" s="37"/>
      <c r="BD386">
        <v>2</v>
      </c>
    </row>
    <row r="387" spans="1:56" hidden="1" x14ac:dyDescent="0.25">
      <c r="A387" s="22" t="s">
        <v>66</v>
      </c>
      <c r="B387" s="22" t="s">
        <v>52</v>
      </c>
      <c r="C387" s="23">
        <v>21102903759</v>
      </c>
      <c r="D387" s="22" t="s">
        <v>193</v>
      </c>
      <c r="E387" s="22" t="s">
        <v>195</v>
      </c>
      <c r="F387" s="22" t="s">
        <v>194</v>
      </c>
      <c r="G387" s="22">
        <v>5042253616</v>
      </c>
      <c r="H387" s="22" t="s">
        <v>56</v>
      </c>
      <c r="I387" s="22" t="s">
        <v>56</v>
      </c>
      <c r="J387" s="24">
        <v>44502</v>
      </c>
      <c r="K387" s="22">
        <v>960</v>
      </c>
      <c r="L387" s="22" t="s">
        <v>110</v>
      </c>
      <c r="M387" s="22" t="s">
        <v>110</v>
      </c>
      <c r="N387" s="38" t="s">
        <v>772</v>
      </c>
      <c r="O387" s="39">
        <v>44503</v>
      </c>
      <c r="P387" s="27" t="s">
        <v>64</v>
      </c>
      <c r="Q387" s="22">
        <v>960</v>
      </c>
      <c r="R387" s="28" t="s">
        <v>56</v>
      </c>
      <c r="S387" s="22" t="s">
        <v>56</v>
      </c>
      <c r="T387" s="28" t="s">
        <v>56</v>
      </c>
      <c r="U387" s="28">
        <v>0</v>
      </c>
      <c r="V387" s="28">
        <v>0</v>
      </c>
      <c r="W387" s="28">
        <v>0</v>
      </c>
      <c r="X387" s="28" t="s">
        <v>56</v>
      </c>
      <c r="Y387" s="22" t="s">
        <v>56</v>
      </c>
      <c r="Z387" s="45" t="s">
        <v>56</v>
      </c>
      <c r="AA387" s="45" t="s">
        <v>56</v>
      </c>
      <c r="AB387" s="28">
        <v>0</v>
      </c>
      <c r="AC387" s="28" t="s">
        <v>56</v>
      </c>
      <c r="AD387" s="46" t="s">
        <v>56</v>
      </c>
      <c r="AE387" s="47" t="s">
        <v>56</v>
      </c>
      <c r="AF387" s="35" t="str">
        <f>VLOOKUP(G387,[6]TIV1!L:S,8,FALSE)</f>
        <v>8276895965</v>
      </c>
      <c r="AG387" s="35" t="e">
        <f>VLOOKUP(T387,[6]TIV1!L:S,8,FALSE)</f>
        <v>#N/A</v>
      </c>
      <c r="AH387" s="35" t="e">
        <f>VLOOKUP(AC387,[6]TIV1!L:S,8,FALSE)</f>
        <v>#N/A</v>
      </c>
      <c r="AI387" s="36">
        <f>VLOOKUP(A387&amp;P387,[6]HARGA!C:D,2,0)*Q387</f>
        <v>28800000</v>
      </c>
      <c r="AJ387" s="36">
        <f>VLOOKUP(A387&amp;P387,[6]HARGA!C:D,2,0)*W387</f>
        <v>0</v>
      </c>
      <c r="AK387" s="36">
        <f>VLOOKUP(A387&amp;P387,[6]HARGA!C:D,2,0)*AB387</f>
        <v>0</v>
      </c>
      <c r="AL387" s="37"/>
      <c r="AM387" s="37"/>
      <c r="AN387" s="37"/>
      <c r="AO387" s="37"/>
      <c r="AP387" s="37"/>
      <c r="AQ387" s="37"/>
      <c r="AR387" s="37"/>
      <c r="AS387" s="37"/>
      <c r="AT387" s="37"/>
      <c r="AU387" s="37"/>
      <c r="AV387" s="37"/>
      <c r="AW387" s="37"/>
      <c r="AX387" s="37"/>
      <c r="AY387" s="37"/>
      <c r="AZ387" s="37"/>
      <c r="BA387" s="37"/>
      <c r="BB387" s="37"/>
      <c r="BC387" s="37"/>
      <c r="BD387">
        <v>2</v>
      </c>
    </row>
    <row r="388" spans="1:56" hidden="1" x14ac:dyDescent="0.25">
      <c r="A388" s="22" t="s">
        <v>66</v>
      </c>
      <c r="B388" s="22" t="s">
        <v>52</v>
      </c>
      <c r="C388" s="23">
        <v>21102903759</v>
      </c>
      <c r="D388" s="22" t="s">
        <v>193</v>
      </c>
      <c r="E388" s="22" t="s">
        <v>195</v>
      </c>
      <c r="F388" s="22" t="s">
        <v>194</v>
      </c>
      <c r="G388" s="22">
        <v>5042253616</v>
      </c>
      <c r="H388" s="22" t="s">
        <v>56</v>
      </c>
      <c r="I388" s="22" t="s">
        <v>56</v>
      </c>
      <c r="J388" s="24">
        <v>44502</v>
      </c>
      <c r="K388" s="22">
        <v>20</v>
      </c>
      <c r="L388" s="22" t="s">
        <v>110</v>
      </c>
      <c r="M388" s="22" t="s">
        <v>110</v>
      </c>
      <c r="N388" s="38" t="s">
        <v>772</v>
      </c>
      <c r="O388" s="39">
        <v>44503</v>
      </c>
      <c r="P388" s="27" t="s">
        <v>65</v>
      </c>
      <c r="Q388" s="22">
        <v>20</v>
      </c>
      <c r="R388" s="28" t="s">
        <v>56</v>
      </c>
      <c r="S388" s="22" t="s">
        <v>56</v>
      </c>
      <c r="T388" s="28" t="s">
        <v>56</v>
      </c>
      <c r="U388" s="28">
        <v>0</v>
      </c>
      <c r="V388" s="28">
        <v>0</v>
      </c>
      <c r="W388" s="28">
        <v>0</v>
      </c>
      <c r="X388" s="28" t="s">
        <v>56</v>
      </c>
      <c r="Y388" s="22" t="s">
        <v>56</v>
      </c>
      <c r="Z388" s="45" t="s">
        <v>56</v>
      </c>
      <c r="AA388" s="45" t="s">
        <v>56</v>
      </c>
      <c r="AB388" s="28">
        <v>0</v>
      </c>
      <c r="AC388" s="28" t="s">
        <v>56</v>
      </c>
      <c r="AD388" s="46" t="s">
        <v>56</v>
      </c>
      <c r="AE388" s="47" t="s">
        <v>56</v>
      </c>
      <c r="AF388" s="35" t="str">
        <f>VLOOKUP(G388,[6]TIV1!L:S,8,FALSE)</f>
        <v>8276895965</v>
      </c>
      <c r="AG388" s="35" t="e">
        <f>VLOOKUP(T388,[6]TIV1!L:S,8,FALSE)</f>
        <v>#N/A</v>
      </c>
      <c r="AH388" s="35" t="e">
        <f>VLOOKUP(AC388,[6]TIV1!L:S,8,FALSE)</f>
        <v>#N/A</v>
      </c>
      <c r="AI388" s="36">
        <f>VLOOKUP(A388&amp;P388,[6]HARGA!C:D,2,0)*Q388</f>
        <v>0</v>
      </c>
      <c r="AJ388" s="36">
        <f>VLOOKUP(A388&amp;P388,[6]HARGA!C:D,2,0)*W388</f>
        <v>0</v>
      </c>
      <c r="AK388" s="36">
        <f>VLOOKUP(A388&amp;P388,[6]HARGA!C:D,2,0)*AB388</f>
        <v>0</v>
      </c>
      <c r="AL388" s="37"/>
      <c r="AM388" s="37"/>
      <c r="AN388" s="37"/>
      <c r="AO388" s="37"/>
      <c r="AP388" s="37"/>
      <c r="AQ388" s="37"/>
      <c r="AR388" s="37"/>
      <c r="AS388" s="37"/>
      <c r="AT388" s="37"/>
      <c r="AU388" s="37"/>
      <c r="AV388" s="37"/>
      <c r="AW388" s="37"/>
      <c r="AX388" s="37"/>
      <c r="AY388" s="37"/>
      <c r="AZ388" s="37"/>
      <c r="BA388" s="37"/>
      <c r="BB388" s="37"/>
      <c r="BC388" s="37"/>
      <c r="BD388">
        <v>2</v>
      </c>
    </row>
    <row r="389" spans="1:56" hidden="1" x14ac:dyDescent="0.25">
      <c r="A389" s="22" t="s">
        <v>51</v>
      </c>
      <c r="B389" s="22" t="s">
        <v>52</v>
      </c>
      <c r="C389" s="23" t="s">
        <v>773</v>
      </c>
      <c r="D389" s="22" t="s">
        <v>193</v>
      </c>
      <c r="E389" s="22" t="s">
        <v>195</v>
      </c>
      <c r="F389" s="22" t="s">
        <v>194</v>
      </c>
      <c r="G389" s="22">
        <v>5042253616</v>
      </c>
      <c r="H389" s="22" t="s">
        <v>56</v>
      </c>
      <c r="I389" s="22" t="s">
        <v>56</v>
      </c>
      <c r="J389" s="24">
        <v>44502</v>
      </c>
      <c r="K389" s="28">
        <v>0</v>
      </c>
      <c r="L389" s="22" t="s">
        <v>110</v>
      </c>
      <c r="M389" s="22" t="s">
        <v>110</v>
      </c>
      <c r="N389" s="38" t="s">
        <v>772</v>
      </c>
      <c r="O389" s="39">
        <v>44503</v>
      </c>
      <c r="P389" s="27" t="s">
        <v>60</v>
      </c>
      <c r="Q389" s="28">
        <v>0</v>
      </c>
      <c r="R389" s="23">
        <v>21102803817</v>
      </c>
      <c r="S389" s="22" t="s">
        <v>56</v>
      </c>
      <c r="T389" s="22">
        <v>6008139320</v>
      </c>
      <c r="U389" s="22">
        <v>16</v>
      </c>
      <c r="V389" s="28">
        <v>0</v>
      </c>
      <c r="W389" s="22">
        <v>16</v>
      </c>
      <c r="X389" s="29" t="s">
        <v>92</v>
      </c>
      <c r="Y389" s="22" t="s">
        <v>56</v>
      </c>
      <c r="Z389" s="30" t="s">
        <v>774</v>
      </c>
      <c r="AA389" s="31">
        <v>44502</v>
      </c>
      <c r="AB389" s="22">
        <v>0</v>
      </c>
      <c r="AC389" s="32">
        <v>5042255370</v>
      </c>
      <c r="AD389" s="43" t="s">
        <v>775</v>
      </c>
      <c r="AE389" s="44">
        <v>44523</v>
      </c>
      <c r="AF389" s="35" t="str">
        <f>VLOOKUP(G389,[6]TIV1!L:S,8,FALSE)</f>
        <v>8276895965</v>
      </c>
      <c r="AG389" s="35" t="str">
        <f>VLOOKUP(T389,[6]TIV1!L:S,8,FALSE)</f>
        <v>2050350281</v>
      </c>
      <c r="AH389" s="35" t="str">
        <f>VLOOKUP(AC389,[6]TIV1!L:S,8,FALSE)</f>
        <v>8276895377</v>
      </c>
      <c r="AI389" s="36">
        <f>VLOOKUP(A389&amp;P389,[6]HARGA!C:D,2,0)*Q389</f>
        <v>0</v>
      </c>
      <c r="AJ389" s="36">
        <f>VLOOKUP(A389&amp;P389,[6]HARGA!C:D,2,0)*W389</f>
        <v>157600</v>
      </c>
      <c r="AK389" s="36">
        <f>VLOOKUP(A389&amp;P389,[6]HARGA!C:D,2,0)*AB389</f>
        <v>0</v>
      </c>
      <c r="AL389" s="37"/>
      <c r="AM389" s="37"/>
      <c r="AN389" s="37"/>
      <c r="AO389" s="37"/>
      <c r="AP389" s="37"/>
      <c r="AQ389" s="37"/>
      <c r="AR389" s="37"/>
      <c r="AS389" s="37"/>
      <c r="AT389" s="37"/>
      <c r="AU389" s="37"/>
      <c r="AV389" s="37"/>
      <c r="AW389" s="37"/>
      <c r="AX389" s="37"/>
      <c r="AY389" s="37"/>
      <c r="AZ389" s="37"/>
      <c r="BA389" s="37"/>
      <c r="BB389" s="37"/>
      <c r="BC389" s="37"/>
      <c r="BD389">
        <v>2</v>
      </c>
    </row>
    <row r="390" spans="1:56" hidden="1" x14ac:dyDescent="0.25">
      <c r="A390" s="22" t="s">
        <v>51</v>
      </c>
      <c r="B390" s="22" t="s">
        <v>52</v>
      </c>
      <c r="C390" s="23" t="s">
        <v>773</v>
      </c>
      <c r="D390" s="22" t="s">
        <v>193</v>
      </c>
      <c r="E390" s="22" t="s">
        <v>195</v>
      </c>
      <c r="F390" s="22" t="s">
        <v>194</v>
      </c>
      <c r="G390" s="22">
        <v>5042253616</v>
      </c>
      <c r="H390" s="22" t="s">
        <v>56</v>
      </c>
      <c r="I390" s="22" t="s">
        <v>56</v>
      </c>
      <c r="J390" s="24">
        <v>44502</v>
      </c>
      <c r="K390" s="28">
        <v>0</v>
      </c>
      <c r="L390" s="22" t="s">
        <v>110</v>
      </c>
      <c r="M390" s="22" t="s">
        <v>110</v>
      </c>
      <c r="N390" s="38" t="s">
        <v>772</v>
      </c>
      <c r="O390" s="39">
        <v>44503</v>
      </c>
      <c r="P390" s="27" t="s">
        <v>64</v>
      </c>
      <c r="Q390" s="28">
        <v>0</v>
      </c>
      <c r="R390" s="23">
        <v>21102803817</v>
      </c>
      <c r="S390" s="22" t="s">
        <v>56</v>
      </c>
      <c r="T390" s="22">
        <v>6008139320</v>
      </c>
      <c r="U390" s="22">
        <v>960</v>
      </c>
      <c r="V390" s="28">
        <v>0</v>
      </c>
      <c r="W390" s="22">
        <v>960</v>
      </c>
      <c r="X390" s="29" t="s">
        <v>92</v>
      </c>
      <c r="Y390" s="22" t="s">
        <v>56</v>
      </c>
      <c r="Z390" s="30" t="s">
        <v>774</v>
      </c>
      <c r="AA390" s="31">
        <v>44502</v>
      </c>
      <c r="AB390" s="22">
        <v>45</v>
      </c>
      <c r="AC390" s="32">
        <v>5042255370</v>
      </c>
      <c r="AD390" s="43" t="s">
        <v>775</v>
      </c>
      <c r="AE390" s="44">
        <v>44523</v>
      </c>
      <c r="AF390" s="35" t="str">
        <f>VLOOKUP(G390,[6]TIV1!L:S,8,FALSE)</f>
        <v>8276895965</v>
      </c>
      <c r="AG390" s="35" t="str">
        <f>VLOOKUP(T390,[6]TIV1!L:S,8,FALSE)</f>
        <v>2050350281</v>
      </c>
      <c r="AH390" s="35" t="str">
        <f>VLOOKUP(AC390,[6]TIV1!L:S,8,FALSE)</f>
        <v>8276895377</v>
      </c>
      <c r="AI390" s="36">
        <f>VLOOKUP(A390&amp;P390,[6]HARGA!C:D,2,0)*Q390</f>
        <v>0</v>
      </c>
      <c r="AJ390" s="36">
        <f>VLOOKUP(A390&amp;P390,[6]HARGA!C:D,2,0)*W390</f>
        <v>28800000</v>
      </c>
      <c r="AK390" s="36">
        <f>VLOOKUP(A390&amp;P390,[6]HARGA!C:D,2,0)*AB390</f>
        <v>1350000</v>
      </c>
      <c r="AL390" s="37"/>
      <c r="AM390" s="37"/>
      <c r="AN390" s="37"/>
      <c r="AO390" s="37"/>
      <c r="AP390" s="37"/>
      <c r="AQ390" s="37"/>
      <c r="AR390" s="37"/>
      <c r="AS390" s="37"/>
      <c r="AT390" s="37"/>
      <c r="AU390" s="37"/>
      <c r="AV390" s="37"/>
      <c r="AW390" s="37"/>
      <c r="AX390" s="37"/>
      <c r="AY390" s="37"/>
      <c r="AZ390" s="37"/>
      <c r="BA390" s="37"/>
      <c r="BB390" s="37"/>
      <c r="BC390" s="37"/>
      <c r="BD390">
        <v>2</v>
      </c>
    </row>
    <row r="391" spans="1:56" hidden="1" x14ac:dyDescent="0.25">
      <c r="A391" s="22" t="s">
        <v>51</v>
      </c>
      <c r="B391" s="22" t="s">
        <v>52</v>
      </c>
      <c r="C391" s="23" t="s">
        <v>773</v>
      </c>
      <c r="D391" s="22" t="s">
        <v>193</v>
      </c>
      <c r="E391" s="22" t="s">
        <v>195</v>
      </c>
      <c r="F391" s="22" t="s">
        <v>194</v>
      </c>
      <c r="G391" s="22">
        <v>5042253616</v>
      </c>
      <c r="H391" s="22" t="s">
        <v>56</v>
      </c>
      <c r="I391" s="22" t="s">
        <v>56</v>
      </c>
      <c r="J391" s="24">
        <v>44502</v>
      </c>
      <c r="K391" s="28">
        <v>0</v>
      </c>
      <c r="L391" s="22" t="s">
        <v>110</v>
      </c>
      <c r="M391" s="22" t="s">
        <v>110</v>
      </c>
      <c r="N391" s="38" t="s">
        <v>772</v>
      </c>
      <c r="O391" s="39">
        <v>44503</v>
      </c>
      <c r="P391" s="27" t="s">
        <v>65</v>
      </c>
      <c r="Q391" s="28">
        <v>0</v>
      </c>
      <c r="R391" s="23">
        <v>21102803817</v>
      </c>
      <c r="S391" s="22" t="s">
        <v>56</v>
      </c>
      <c r="T391" s="22">
        <v>6008139320</v>
      </c>
      <c r="U391" s="22">
        <v>20</v>
      </c>
      <c r="V391" s="28">
        <v>0</v>
      </c>
      <c r="W391" s="22">
        <v>20</v>
      </c>
      <c r="X391" s="29" t="s">
        <v>92</v>
      </c>
      <c r="Y391" s="22" t="s">
        <v>56</v>
      </c>
      <c r="Z391" s="30" t="s">
        <v>774</v>
      </c>
      <c r="AA391" s="31">
        <v>44502</v>
      </c>
      <c r="AB391" s="22">
        <v>0</v>
      </c>
      <c r="AC391" s="32">
        <v>5042255370</v>
      </c>
      <c r="AD391" s="43" t="s">
        <v>775</v>
      </c>
      <c r="AE391" s="44">
        <v>44523</v>
      </c>
      <c r="AF391" s="35" t="str">
        <f>VLOOKUP(G391,[6]TIV1!L:S,8,FALSE)</f>
        <v>8276895965</v>
      </c>
      <c r="AG391" s="35" t="str">
        <f>VLOOKUP(T391,[6]TIV1!L:S,8,FALSE)</f>
        <v>2050350281</v>
      </c>
      <c r="AH391" s="35" t="str">
        <f>VLOOKUP(AC391,[6]TIV1!L:S,8,FALSE)</f>
        <v>8276895377</v>
      </c>
      <c r="AI391" s="36">
        <f>VLOOKUP(A391&amp;P391,[6]HARGA!C:D,2,0)*Q391</f>
        <v>0</v>
      </c>
      <c r="AJ391" s="36">
        <f>VLOOKUP(A391&amp;P391,[6]HARGA!C:D,2,0)*W391</f>
        <v>0</v>
      </c>
      <c r="AK391" s="36">
        <f>VLOOKUP(A391&amp;P391,[6]HARGA!C:D,2,0)*AB391</f>
        <v>0</v>
      </c>
      <c r="AL391" s="37"/>
      <c r="AM391" s="37"/>
      <c r="AN391" s="37"/>
      <c r="AO391" s="37"/>
      <c r="AP391" s="37"/>
      <c r="AQ391" s="37"/>
      <c r="AR391" s="37"/>
      <c r="AS391" s="37"/>
      <c r="AT391" s="37"/>
      <c r="AU391" s="37"/>
      <c r="AV391" s="37"/>
      <c r="AW391" s="37"/>
      <c r="AX391" s="37"/>
      <c r="AY391" s="37"/>
      <c r="AZ391" s="37"/>
      <c r="BA391" s="37"/>
      <c r="BB391" s="37"/>
      <c r="BC391" s="37"/>
      <c r="BD391">
        <v>2</v>
      </c>
    </row>
    <row r="392" spans="1:56" hidden="1" x14ac:dyDescent="0.25">
      <c r="A392" s="22" t="s">
        <v>51</v>
      </c>
      <c r="B392" s="22" t="s">
        <v>273</v>
      </c>
      <c r="C392" s="23">
        <v>21102803674</v>
      </c>
      <c r="D392" s="22" t="s">
        <v>53</v>
      </c>
      <c r="E392" s="90" t="s">
        <v>776</v>
      </c>
      <c r="F392" s="22" t="s">
        <v>777</v>
      </c>
      <c r="G392" s="22">
        <v>5042245136</v>
      </c>
      <c r="H392" s="22" t="s">
        <v>56</v>
      </c>
      <c r="I392" s="22" t="s">
        <v>56</v>
      </c>
      <c r="J392" s="24">
        <v>44502</v>
      </c>
      <c r="K392" s="22">
        <v>1120</v>
      </c>
      <c r="L392" s="22" t="s">
        <v>138</v>
      </c>
      <c r="M392" s="22" t="s">
        <v>138</v>
      </c>
      <c r="N392" s="25" t="s">
        <v>778</v>
      </c>
      <c r="O392" s="26">
        <v>44503</v>
      </c>
      <c r="P392" s="27" t="s">
        <v>277</v>
      </c>
      <c r="Q392" s="22">
        <v>1120</v>
      </c>
      <c r="R392" s="28" t="s">
        <v>56</v>
      </c>
      <c r="S392" s="22" t="s">
        <v>56</v>
      </c>
      <c r="T392" s="22">
        <v>6008128279</v>
      </c>
      <c r="U392" s="22">
        <v>0</v>
      </c>
      <c r="V392" s="28">
        <v>0</v>
      </c>
      <c r="W392" s="22">
        <v>0</v>
      </c>
      <c r="X392" s="22" t="s">
        <v>138</v>
      </c>
      <c r="Y392" s="22" t="s">
        <v>56</v>
      </c>
      <c r="Z392" s="63" t="s">
        <v>779</v>
      </c>
      <c r="AA392" s="64">
        <v>44503</v>
      </c>
      <c r="AB392" s="28">
        <v>0</v>
      </c>
      <c r="AC392" s="28" t="s">
        <v>56</v>
      </c>
      <c r="AD392" s="46" t="s">
        <v>56</v>
      </c>
      <c r="AE392" s="47" t="s">
        <v>56</v>
      </c>
      <c r="AF392" s="35" t="str">
        <f>VLOOKUP(G392,[6]TIV1!L:S,8,FALSE)</f>
        <v>8276895378</v>
      </c>
      <c r="AG392" s="35" t="str">
        <f>VLOOKUP(T392,[6]TIV1!L:S,8,FALSE)</f>
        <v>2050350280</v>
      </c>
      <c r="AH392" s="35" t="e">
        <f>VLOOKUP(AC392,[6]TIV1!L:S,8,FALSE)</f>
        <v>#N/A</v>
      </c>
      <c r="AI392" s="36">
        <f>VLOOKUP(A392&amp;P392,[6]HARGA!C:D,2,0)*Q392</f>
        <v>45360000</v>
      </c>
      <c r="AJ392" s="36">
        <f>VLOOKUP(A392&amp;P392,[6]HARGA!C:D,2,0)*W392</f>
        <v>0</v>
      </c>
      <c r="AK392" s="36">
        <f>VLOOKUP(A392&amp;P392,[6]HARGA!C:D,2,0)*AB392</f>
        <v>0</v>
      </c>
      <c r="AL392" s="32"/>
      <c r="AM392" s="32"/>
      <c r="AN392" s="37"/>
      <c r="AO392" s="37"/>
      <c r="AP392" s="37"/>
      <c r="AQ392" s="37"/>
      <c r="AR392" s="37"/>
      <c r="AS392" s="37"/>
      <c r="AT392" s="37"/>
      <c r="AU392" s="37"/>
      <c r="AV392" s="37"/>
      <c r="AW392" s="37"/>
      <c r="AX392" s="37"/>
      <c r="AY392" s="37"/>
      <c r="AZ392" s="37"/>
      <c r="BA392" s="37"/>
      <c r="BB392" s="37"/>
      <c r="BC392" s="37"/>
      <c r="BD392">
        <v>2</v>
      </c>
    </row>
    <row r="393" spans="1:56" hidden="1" x14ac:dyDescent="0.25">
      <c r="A393" s="22" t="s">
        <v>51</v>
      </c>
      <c r="B393" s="22" t="s">
        <v>273</v>
      </c>
      <c r="C393" s="23">
        <v>21102803674</v>
      </c>
      <c r="D393" s="22" t="s">
        <v>53</v>
      </c>
      <c r="E393" s="90" t="s">
        <v>776</v>
      </c>
      <c r="F393" s="22" t="s">
        <v>777</v>
      </c>
      <c r="G393" s="22">
        <v>5042245136</v>
      </c>
      <c r="H393" s="22" t="s">
        <v>56</v>
      </c>
      <c r="I393" s="22" t="s">
        <v>56</v>
      </c>
      <c r="J393" s="24">
        <v>44502</v>
      </c>
      <c r="K393" s="22">
        <v>16</v>
      </c>
      <c r="L393" s="22" t="s">
        <v>138</v>
      </c>
      <c r="M393" s="22" t="s">
        <v>138</v>
      </c>
      <c r="N393" s="25" t="s">
        <v>778</v>
      </c>
      <c r="O393" s="26">
        <v>44503</v>
      </c>
      <c r="P393" s="27" t="s">
        <v>279</v>
      </c>
      <c r="Q393" s="22">
        <v>16</v>
      </c>
      <c r="R393" s="28" t="s">
        <v>56</v>
      </c>
      <c r="S393" s="22" t="s">
        <v>56</v>
      </c>
      <c r="T393" s="22">
        <v>6008128279</v>
      </c>
      <c r="U393" s="22">
        <v>16</v>
      </c>
      <c r="V393" s="28">
        <v>0</v>
      </c>
      <c r="W393" s="22">
        <v>16</v>
      </c>
      <c r="X393" s="22" t="s">
        <v>138</v>
      </c>
      <c r="Y393" s="22" t="s">
        <v>56</v>
      </c>
      <c r="Z393" s="63" t="s">
        <v>779</v>
      </c>
      <c r="AA393" s="64">
        <v>44503</v>
      </c>
      <c r="AB393" s="28">
        <v>0</v>
      </c>
      <c r="AC393" s="28" t="s">
        <v>56</v>
      </c>
      <c r="AD393" s="46" t="s">
        <v>56</v>
      </c>
      <c r="AE393" s="47" t="s">
        <v>56</v>
      </c>
      <c r="AF393" s="35" t="str">
        <f>VLOOKUP(G393,[6]TIV1!L:S,8,FALSE)</f>
        <v>8276895378</v>
      </c>
      <c r="AG393" s="35" t="str">
        <f>VLOOKUP(T393,[6]TIV1!L:S,8,FALSE)</f>
        <v>2050350280</v>
      </c>
      <c r="AH393" s="35" t="e">
        <f>VLOOKUP(AC393,[6]TIV1!L:S,8,FALSE)</f>
        <v>#N/A</v>
      </c>
      <c r="AI393" s="36">
        <f>VLOOKUP(A393&amp;P393,[6]HARGA!C:D,2,0)*Q393</f>
        <v>1600000</v>
      </c>
      <c r="AJ393" s="36">
        <f>VLOOKUP(A393&amp;P393,[6]HARGA!C:D,2,0)*W393</f>
        <v>1600000</v>
      </c>
      <c r="AK393" s="36">
        <f>VLOOKUP(A393&amp;P393,[6]HARGA!C:D,2,0)*AB393</f>
        <v>0</v>
      </c>
      <c r="AL393" s="32"/>
      <c r="AM393" s="32"/>
      <c r="AN393" s="37"/>
      <c r="AO393" s="37"/>
      <c r="AP393" s="37"/>
      <c r="AQ393" s="37"/>
      <c r="AR393" s="37"/>
      <c r="AS393" s="37"/>
      <c r="AT393" s="37"/>
      <c r="AU393" s="37"/>
      <c r="AV393" s="37"/>
      <c r="AW393" s="37"/>
      <c r="AX393" s="37"/>
      <c r="AY393" s="37"/>
      <c r="AZ393" s="37"/>
      <c r="BA393" s="37"/>
      <c r="BB393" s="37"/>
      <c r="BC393" s="37"/>
      <c r="BD393">
        <v>2</v>
      </c>
    </row>
    <row r="394" spans="1:56" hidden="1" x14ac:dyDescent="0.25">
      <c r="A394" s="22" t="s">
        <v>51</v>
      </c>
      <c r="B394" s="22" t="s">
        <v>273</v>
      </c>
      <c r="C394" s="23">
        <v>21102803671</v>
      </c>
      <c r="D394" s="22" t="s">
        <v>53</v>
      </c>
      <c r="E394" s="22" t="s">
        <v>780</v>
      </c>
      <c r="F394" s="22" t="s">
        <v>781</v>
      </c>
      <c r="G394" s="22">
        <v>5042253899</v>
      </c>
      <c r="H394" s="22" t="s">
        <v>56</v>
      </c>
      <c r="I394" s="22" t="s">
        <v>56</v>
      </c>
      <c r="J394" s="24">
        <v>44502</v>
      </c>
      <c r="K394" s="22">
        <v>1120</v>
      </c>
      <c r="L394" s="22" t="s">
        <v>92</v>
      </c>
      <c r="M394" s="22" t="s">
        <v>92</v>
      </c>
      <c r="N394" s="25" t="s">
        <v>782</v>
      </c>
      <c r="O394" s="26">
        <v>44503</v>
      </c>
      <c r="P394" s="27" t="s">
        <v>277</v>
      </c>
      <c r="Q394" s="22">
        <v>1120</v>
      </c>
      <c r="R394" s="28" t="s">
        <v>56</v>
      </c>
      <c r="S394" s="22" t="s">
        <v>56</v>
      </c>
      <c r="T394" s="22">
        <v>6008137742</v>
      </c>
      <c r="U394" s="22">
        <v>0</v>
      </c>
      <c r="V394" s="28">
        <v>0</v>
      </c>
      <c r="W394" s="22">
        <v>0</v>
      </c>
      <c r="X394" s="22" t="s">
        <v>92</v>
      </c>
      <c r="Y394" s="22" t="s">
        <v>56</v>
      </c>
      <c r="Z394" s="63" t="s">
        <v>783</v>
      </c>
      <c r="AA394" s="64">
        <v>44503</v>
      </c>
      <c r="AB394" s="28">
        <v>0</v>
      </c>
      <c r="AC394" s="28" t="s">
        <v>56</v>
      </c>
      <c r="AD394" s="46" t="s">
        <v>56</v>
      </c>
      <c r="AE394" s="47" t="s">
        <v>56</v>
      </c>
      <c r="AF394" s="35" t="str">
        <f>VLOOKUP(G394,[6]TIV1!L:S,8,FALSE)</f>
        <v>8276895378</v>
      </c>
      <c r="AG394" s="35" t="str">
        <f>VLOOKUP(T394,[6]TIV1!L:S,8,FALSE)</f>
        <v>2050350280</v>
      </c>
      <c r="AH394" s="35" t="e">
        <f>VLOOKUP(AC394,[6]TIV1!L:S,8,FALSE)</f>
        <v>#N/A</v>
      </c>
      <c r="AI394" s="36">
        <f>VLOOKUP(A394&amp;P394,[6]HARGA!C:D,2,0)*Q394</f>
        <v>45360000</v>
      </c>
      <c r="AJ394" s="36">
        <f>VLOOKUP(A394&amp;P394,[6]HARGA!C:D,2,0)*W394</f>
        <v>0</v>
      </c>
      <c r="AK394" s="36">
        <f>VLOOKUP(A394&amp;P394,[6]HARGA!C:D,2,0)*AB394</f>
        <v>0</v>
      </c>
      <c r="AL394" s="32"/>
      <c r="AM394" s="32"/>
      <c r="AN394" s="37"/>
      <c r="AO394" s="37"/>
      <c r="AP394" s="37"/>
      <c r="AQ394" s="37"/>
      <c r="AR394" s="37"/>
      <c r="AS394" s="37"/>
      <c r="AT394" s="37"/>
      <c r="AU394" s="37"/>
      <c r="AV394" s="37"/>
      <c r="AW394" s="37"/>
      <c r="AX394" s="37"/>
      <c r="AY394" s="37"/>
      <c r="AZ394" s="37"/>
      <c r="BA394" s="37"/>
      <c r="BB394" s="37"/>
      <c r="BC394" s="37"/>
      <c r="BD394">
        <v>2</v>
      </c>
    </row>
    <row r="395" spans="1:56" hidden="1" x14ac:dyDescent="0.25">
      <c r="A395" s="22" t="s">
        <v>51</v>
      </c>
      <c r="B395" s="22" t="s">
        <v>273</v>
      </c>
      <c r="C395" s="23">
        <v>21102803671</v>
      </c>
      <c r="D395" s="22" t="s">
        <v>53</v>
      </c>
      <c r="E395" s="22" t="s">
        <v>780</v>
      </c>
      <c r="F395" s="22" t="s">
        <v>781</v>
      </c>
      <c r="G395" s="22">
        <v>5042253899</v>
      </c>
      <c r="H395" s="22" t="s">
        <v>56</v>
      </c>
      <c r="I395" s="22" t="s">
        <v>56</v>
      </c>
      <c r="J395" s="24">
        <v>44502</v>
      </c>
      <c r="K395" s="22">
        <v>16</v>
      </c>
      <c r="L395" s="22" t="s">
        <v>92</v>
      </c>
      <c r="M395" s="22" t="s">
        <v>92</v>
      </c>
      <c r="N395" s="25" t="s">
        <v>782</v>
      </c>
      <c r="O395" s="26">
        <v>44503</v>
      </c>
      <c r="P395" s="27" t="s">
        <v>279</v>
      </c>
      <c r="Q395" s="22">
        <v>16</v>
      </c>
      <c r="R395" s="28" t="s">
        <v>56</v>
      </c>
      <c r="S395" s="22" t="s">
        <v>56</v>
      </c>
      <c r="T395" s="22">
        <v>6008137742</v>
      </c>
      <c r="U395" s="22">
        <v>16</v>
      </c>
      <c r="V395" s="28">
        <v>0</v>
      </c>
      <c r="W395" s="22">
        <v>16</v>
      </c>
      <c r="X395" s="22" t="s">
        <v>92</v>
      </c>
      <c r="Y395" s="22" t="s">
        <v>56</v>
      </c>
      <c r="Z395" s="63" t="s">
        <v>783</v>
      </c>
      <c r="AA395" s="64">
        <v>44503</v>
      </c>
      <c r="AB395" s="28">
        <v>0</v>
      </c>
      <c r="AC395" s="28" t="s">
        <v>56</v>
      </c>
      <c r="AD395" s="46" t="s">
        <v>56</v>
      </c>
      <c r="AE395" s="47" t="s">
        <v>56</v>
      </c>
      <c r="AF395" s="35" t="str">
        <f>VLOOKUP(G395,[6]TIV1!L:S,8,FALSE)</f>
        <v>8276895378</v>
      </c>
      <c r="AG395" s="35" t="str">
        <f>VLOOKUP(T395,[6]TIV1!L:S,8,FALSE)</f>
        <v>2050350280</v>
      </c>
      <c r="AH395" s="35" t="e">
        <f>VLOOKUP(AC395,[6]TIV1!L:S,8,FALSE)</f>
        <v>#N/A</v>
      </c>
      <c r="AI395" s="36">
        <f>VLOOKUP(A395&amp;P395,[6]HARGA!C:D,2,0)*Q395</f>
        <v>1600000</v>
      </c>
      <c r="AJ395" s="36">
        <f>VLOOKUP(A395&amp;P395,[6]HARGA!C:D,2,0)*W395</f>
        <v>1600000</v>
      </c>
      <c r="AK395" s="36">
        <f>VLOOKUP(A395&amp;P395,[6]HARGA!C:D,2,0)*AB395</f>
        <v>0</v>
      </c>
      <c r="AL395" s="32"/>
      <c r="AM395" s="32"/>
      <c r="AN395" s="37"/>
      <c r="AO395" s="37"/>
      <c r="AP395" s="37"/>
      <c r="AQ395" s="37"/>
      <c r="AR395" s="37"/>
      <c r="AS395" s="37"/>
      <c r="AT395" s="37"/>
      <c r="AU395" s="37"/>
      <c r="AV395" s="37"/>
      <c r="AW395" s="37"/>
      <c r="AX395" s="37"/>
      <c r="AY395" s="37"/>
      <c r="AZ395" s="37"/>
      <c r="BA395" s="37"/>
      <c r="BB395" s="37"/>
      <c r="BC395" s="37"/>
      <c r="BD395">
        <v>2</v>
      </c>
    </row>
    <row r="396" spans="1:56" hidden="1" x14ac:dyDescent="0.25">
      <c r="A396" s="22" t="s">
        <v>51</v>
      </c>
      <c r="B396" s="22" t="s">
        <v>273</v>
      </c>
      <c r="C396" s="23">
        <v>21102803673</v>
      </c>
      <c r="D396" s="22" t="s">
        <v>53</v>
      </c>
      <c r="E396" s="90" t="s">
        <v>784</v>
      </c>
      <c r="F396" s="22" t="s">
        <v>785</v>
      </c>
      <c r="G396" s="22">
        <v>5042259138</v>
      </c>
      <c r="H396" s="22" t="s">
        <v>56</v>
      </c>
      <c r="I396" s="22" t="s">
        <v>56</v>
      </c>
      <c r="J396" s="24">
        <v>44502</v>
      </c>
      <c r="K396" s="22">
        <v>1120</v>
      </c>
      <c r="L396" s="22" t="s">
        <v>786</v>
      </c>
      <c r="M396" s="22" t="s">
        <v>786</v>
      </c>
      <c r="N396" s="91">
        <v>20007</v>
      </c>
      <c r="O396" s="92">
        <v>44503</v>
      </c>
      <c r="P396" s="27" t="s">
        <v>277</v>
      </c>
      <c r="Q396" s="22">
        <v>1120</v>
      </c>
      <c r="R396" s="28" t="s">
        <v>56</v>
      </c>
      <c r="S396" s="22" t="s">
        <v>56</v>
      </c>
      <c r="T396" s="22">
        <v>6008136719</v>
      </c>
      <c r="U396" s="22">
        <v>0</v>
      </c>
      <c r="V396" s="28">
        <v>0</v>
      </c>
      <c r="W396" s="22">
        <v>0</v>
      </c>
      <c r="X396" s="22" t="s">
        <v>786</v>
      </c>
      <c r="Y396" s="22" t="s">
        <v>56</v>
      </c>
      <c r="Z396" s="93">
        <v>34661</v>
      </c>
      <c r="AA396" s="94">
        <v>44502</v>
      </c>
      <c r="AB396" s="28">
        <v>0</v>
      </c>
      <c r="AC396" s="28" t="s">
        <v>56</v>
      </c>
      <c r="AD396" s="46" t="s">
        <v>56</v>
      </c>
      <c r="AE396" s="47" t="s">
        <v>56</v>
      </c>
      <c r="AF396" s="35" t="str">
        <f>VLOOKUP(G396,[6]TIV1!L:S,8,FALSE)</f>
        <v>8276895378</v>
      </c>
      <c r="AG396" s="35" t="str">
        <f>VLOOKUP(T396,[6]TIV1!L:S,8,FALSE)</f>
        <v>2050350280</v>
      </c>
      <c r="AH396" s="35" t="e">
        <f>VLOOKUP(AC396,[6]TIV1!L:S,8,FALSE)</f>
        <v>#N/A</v>
      </c>
      <c r="AI396" s="36">
        <f>VLOOKUP(A396&amp;P396,[6]HARGA!C:D,2,0)*Q396</f>
        <v>45360000</v>
      </c>
      <c r="AJ396" s="36">
        <f>VLOOKUP(A396&amp;P396,[6]HARGA!C:D,2,0)*W396</f>
        <v>0</v>
      </c>
      <c r="AK396" s="36">
        <f>VLOOKUP(A396&amp;P396,[6]HARGA!C:D,2,0)*AB396</f>
        <v>0</v>
      </c>
      <c r="AL396" s="32"/>
      <c r="AM396" s="32"/>
      <c r="AN396" s="37"/>
      <c r="AO396" s="37"/>
      <c r="AP396" s="37"/>
      <c r="AQ396" s="37"/>
      <c r="AR396" s="37"/>
      <c r="AS396" s="37"/>
      <c r="AT396" s="37"/>
      <c r="AU396" s="37"/>
      <c r="AV396" s="37"/>
      <c r="AW396" s="37"/>
      <c r="AX396" s="37"/>
      <c r="AY396" s="37"/>
      <c r="AZ396" s="37"/>
      <c r="BA396" s="37"/>
      <c r="BB396" s="37"/>
      <c r="BC396" s="37"/>
      <c r="BD396">
        <v>2</v>
      </c>
    </row>
    <row r="397" spans="1:56" hidden="1" x14ac:dyDescent="0.25">
      <c r="A397" s="22" t="s">
        <v>51</v>
      </c>
      <c r="B397" s="22" t="s">
        <v>273</v>
      </c>
      <c r="C397" s="23">
        <v>21102803673</v>
      </c>
      <c r="D397" s="22" t="s">
        <v>53</v>
      </c>
      <c r="E397" s="90" t="s">
        <v>784</v>
      </c>
      <c r="F397" s="22" t="s">
        <v>785</v>
      </c>
      <c r="G397" s="22">
        <v>5042259138</v>
      </c>
      <c r="H397" s="22" t="s">
        <v>56</v>
      </c>
      <c r="I397" s="22" t="s">
        <v>56</v>
      </c>
      <c r="J397" s="24">
        <v>44502</v>
      </c>
      <c r="K397" s="22">
        <v>16</v>
      </c>
      <c r="L397" s="22" t="s">
        <v>786</v>
      </c>
      <c r="M397" s="22" t="s">
        <v>786</v>
      </c>
      <c r="N397" s="91">
        <v>20007</v>
      </c>
      <c r="O397" s="92">
        <v>44503</v>
      </c>
      <c r="P397" s="27" t="s">
        <v>279</v>
      </c>
      <c r="Q397" s="22">
        <v>16</v>
      </c>
      <c r="R397" s="28" t="s">
        <v>56</v>
      </c>
      <c r="S397" s="22" t="s">
        <v>56</v>
      </c>
      <c r="T397" s="22">
        <v>6008136719</v>
      </c>
      <c r="U397" s="22">
        <v>16</v>
      </c>
      <c r="V397" s="28">
        <v>0</v>
      </c>
      <c r="W397" s="22">
        <v>16</v>
      </c>
      <c r="X397" s="22" t="s">
        <v>786</v>
      </c>
      <c r="Y397" s="22" t="s">
        <v>56</v>
      </c>
      <c r="Z397" s="93">
        <v>34661</v>
      </c>
      <c r="AA397" s="94">
        <v>44502</v>
      </c>
      <c r="AB397" s="28">
        <v>0</v>
      </c>
      <c r="AC397" s="28" t="s">
        <v>56</v>
      </c>
      <c r="AD397" s="46" t="s">
        <v>56</v>
      </c>
      <c r="AE397" s="47" t="s">
        <v>56</v>
      </c>
      <c r="AF397" s="35" t="str">
        <f>VLOOKUP(G397,[6]TIV1!L:S,8,FALSE)</f>
        <v>8276895378</v>
      </c>
      <c r="AG397" s="35" t="str">
        <f>VLOOKUP(T397,[6]TIV1!L:S,8,FALSE)</f>
        <v>2050350280</v>
      </c>
      <c r="AH397" s="35" t="e">
        <f>VLOOKUP(AC397,[6]TIV1!L:S,8,FALSE)</f>
        <v>#N/A</v>
      </c>
      <c r="AI397" s="36">
        <f>VLOOKUP(A397&amp;P397,[6]HARGA!C:D,2,0)*Q397</f>
        <v>1600000</v>
      </c>
      <c r="AJ397" s="36">
        <f>VLOOKUP(A397&amp;P397,[6]HARGA!C:D,2,0)*W397</f>
        <v>1600000</v>
      </c>
      <c r="AK397" s="36">
        <f>VLOOKUP(A397&amp;P397,[6]HARGA!C:D,2,0)*AB397</f>
        <v>0</v>
      </c>
      <c r="AL397" s="32"/>
      <c r="AM397" s="32"/>
      <c r="AN397" s="37"/>
      <c r="AO397" s="37"/>
      <c r="AP397" s="37"/>
      <c r="AQ397" s="37"/>
      <c r="AR397" s="37"/>
      <c r="AS397" s="37"/>
      <c r="AT397" s="37"/>
      <c r="AU397" s="37"/>
      <c r="AV397" s="37"/>
      <c r="AW397" s="37"/>
      <c r="AX397" s="37"/>
      <c r="AY397" s="37"/>
      <c r="AZ397" s="37"/>
      <c r="BA397" s="37"/>
      <c r="BB397" s="37"/>
      <c r="BC397" s="37"/>
      <c r="BD397">
        <v>2</v>
      </c>
    </row>
    <row r="398" spans="1:56" hidden="1" x14ac:dyDescent="0.25">
      <c r="A398" s="22" t="s">
        <v>51</v>
      </c>
      <c r="B398" s="22" t="s">
        <v>273</v>
      </c>
      <c r="C398" s="23">
        <v>21102803669</v>
      </c>
      <c r="D398" s="22" t="s">
        <v>53</v>
      </c>
      <c r="E398" s="90" t="s">
        <v>787</v>
      </c>
      <c r="F398" s="22" t="s">
        <v>788</v>
      </c>
      <c r="G398" s="22">
        <v>5042255148</v>
      </c>
      <c r="H398" s="22" t="s">
        <v>56</v>
      </c>
      <c r="I398" s="22" t="s">
        <v>56</v>
      </c>
      <c r="J398" s="24">
        <v>44502</v>
      </c>
      <c r="K398" s="22">
        <v>1120</v>
      </c>
      <c r="L398" s="22" t="s">
        <v>203</v>
      </c>
      <c r="M398" s="22" t="s">
        <v>203</v>
      </c>
      <c r="N398" s="25" t="s">
        <v>789</v>
      </c>
      <c r="O398" s="26">
        <v>44503</v>
      </c>
      <c r="P398" s="27" t="s">
        <v>277</v>
      </c>
      <c r="Q398" s="22">
        <v>1120</v>
      </c>
      <c r="R398" s="28" t="s">
        <v>56</v>
      </c>
      <c r="S398" s="22" t="s">
        <v>56</v>
      </c>
      <c r="T398" s="22">
        <v>6008136637</v>
      </c>
      <c r="U398" s="22">
        <v>0</v>
      </c>
      <c r="V398" s="28">
        <v>0</v>
      </c>
      <c r="W398" s="22">
        <v>0</v>
      </c>
      <c r="X398" s="22" t="s">
        <v>203</v>
      </c>
      <c r="Y398" s="22" t="s">
        <v>56</v>
      </c>
      <c r="Z398" s="63" t="s">
        <v>790</v>
      </c>
      <c r="AA398" s="64">
        <v>44503</v>
      </c>
      <c r="AB398" s="28">
        <v>0</v>
      </c>
      <c r="AC398" s="28" t="s">
        <v>56</v>
      </c>
      <c r="AD398" s="46" t="s">
        <v>56</v>
      </c>
      <c r="AE398" s="47" t="s">
        <v>56</v>
      </c>
      <c r="AF398" s="35" t="str">
        <f>VLOOKUP(G398,[6]TIV1!L:S,8,FALSE)</f>
        <v>8276895378</v>
      </c>
      <c r="AG398" s="35" t="str">
        <f>VLOOKUP(T398,[6]TIV1!L:S,8,FALSE)</f>
        <v>2050350280</v>
      </c>
      <c r="AH398" s="35" t="e">
        <f>VLOOKUP(AC398,[6]TIV1!L:S,8,FALSE)</f>
        <v>#N/A</v>
      </c>
      <c r="AI398" s="36">
        <f>VLOOKUP(A398&amp;P398,[6]HARGA!C:D,2,0)*Q398</f>
        <v>45360000</v>
      </c>
      <c r="AJ398" s="36">
        <f>VLOOKUP(A398&amp;P398,[6]HARGA!C:D,2,0)*W398</f>
        <v>0</v>
      </c>
      <c r="AK398" s="36">
        <f>VLOOKUP(A398&amp;P398,[6]HARGA!C:D,2,0)*AB398</f>
        <v>0</v>
      </c>
      <c r="AL398" s="32"/>
      <c r="AM398" s="32"/>
      <c r="AN398" s="37"/>
      <c r="AO398" s="37"/>
      <c r="AP398" s="37"/>
      <c r="AQ398" s="37"/>
      <c r="AR398" s="37"/>
      <c r="AS398" s="37"/>
      <c r="AT398" s="37"/>
      <c r="AU398" s="37"/>
      <c r="AV398" s="37"/>
      <c r="AW398" s="37"/>
      <c r="AX398" s="37"/>
      <c r="AY398" s="37"/>
      <c r="AZ398" s="37"/>
      <c r="BA398" s="37"/>
      <c r="BB398" s="37"/>
      <c r="BC398" s="37"/>
      <c r="BD398">
        <v>2</v>
      </c>
    </row>
    <row r="399" spans="1:56" hidden="1" x14ac:dyDescent="0.25">
      <c r="A399" s="22" t="s">
        <v>51</v>
      </c>
      <c r="B399" s="22" t="s">
        <v>273</v>
      </c>
      <c r="C399" s="23">
        <v>21102803669</v>
      </c>
      <c r="D399" s="22" t="s">
        <v>53</v>
      </c>
      <c r="E399" s="90" t="s">
        <v>787</v>
      </c>
      <c r="F399" s="22" t="s">
        <v>788</v>
      </c>
      <c r="G399" s="22">
        <v>5042255148</v>
      </c>
      <c r="H399" s="22" t="s">
        <v>56</v>
      </c>
      <c r="I399" s="22" t="s">
        <v>56</v>
      </c>
      <c r="J399" s="24">
        <v>44502</v>
      </c>
      <c r="K399" s="22">
        <v>16</v>
      </c>
      <c r="L399" s="22" t="s">
        <v>203</v>
      </c>
      <c r="M399" s="22" t="s">
        <v>203</v>
      </c>
      <c r="N399" s="25" t="s">
        <v>789</v>
      </c>
      <c r="O399" s="26">
        <v>44503</v>
      </c>
      <c r="P399" s="27" t="s">
        <v>279</v>
      </c>
      <c r="Q399" s="22">
        <v>16</v>
      </c>
      <c r="R399" s="28" t="s">
        <v>56</v>
      </c>
      <c r="S399" s="22" t="s">
        <v>56</v>
      </c>
      <c r="T399" s="22">
        <v>6008136637</v>
      </c>
      <c r="U399" s="22">
        <v>16</v>
      </c>
      <c r="V399" s="28">
        <v>0</v>
      </c>
      <c r="W399" s="22">
        <v>16</v>
      </c>
      <c r="X399" s="22" t="s">
        <v>203</v>
      </c>
      <c r="Y399" s="22" t="s">
        <v>56</v>
      </c>
      <c r="Z399" s="63" t="s">
        <v>790</v>
      </c>
      <c r="AA399" s="64">
        <v>44503</v>
      </c>
      <c r="AB399" s="28">
        <v>0</v>
      </c>
      <c r="AC399" s="28" t="s">
        <v>56</v>
      </c>
      <c r="AD399" s="46" t="s">
        <v>56</v>
      </c>
      <c r="AE399" s="47" t="s">
        <v>56</v>
      </c>
      <c r="AF399" s="35" t="str">
        <f>VLOOKUP(G399,[6]TIV1!L:S,8,FALSE)</f>
        <v>8276895378</v>
      </c>
      <c r="AG399" s="35" t="str">
        <f>VLOOKUP(T399,[6]TIV1!L:S,8,FALSE)</f>
        <v>2050350280</v>
      </c>
      <c r="AH399" s="35" t="e">
        <f>VLOOKUP(AC399,[6]TIV1!L:S,8,FALSE)</f>
        <v>#N/A</v>
      </c>
      <c r="AI399" s="36">
        <f>VLOOKUP(A399&amp;P399,[6]HARGA!C:D,2,0)*Q399</f>
        <v>1600000</v>
      </c>
      <c r="AJ399" s="36">
        <f>VLOOKUP(A399&amp;P399,[6]HARGA!C:D,2,0)*W399</f>
        <v>1600000</v>
      </c>
      <c r="AK399" s="36">
        <f>VLOOKUP(A399&amp;P399,[6]HARGA!C:D,2,0)*AB399</f>
        <v>0</v>
      </c>
      <c r="AL399" s="32"/>
      <c r="AM399" s="32"/>
      <c r="AN399" s="37"/>
      <c r="AO399" s="37"/>
      <c r="AP399" s="37"/>
      <c r="AQ399" s="37"/>
      <c r="AR399" s="37"/>
      <c r="AS399" s="37"/>
      <c r="AT399" s="37"/>
      <c r="AU399" s="37"/>
      <c r="AV399" s="37"/>
      <c r="AW399" s="37"/>
      <c r="AX399" s="37"/>
      <c r="AY399" s="37"/>
      <c r="AZ399" s="37"/>
      <c r="BA399" s="37"/>
      <c r="BB399" s="37"/>
      <c r="BC399" s="37"/>
      <c r="BD399">
        <v>2</v>
      </c>
    </row>
    <row r="400" spans="1:56" x14ac:dyDescent="0.25">
      <c r="A400" s="22" t="s">
        <v>51</v>
      </c>
      <c r="B400" s="22" t="s">
        <v>273</v>
      </c>
      <c r="C400" s="23">
        <v>21102803689</v>
      </c>
      <c r="D400" s="95" t="s">
        <v>53</v>
      </c>
      <c r="E400" s="95" t="s">
        <v>791</v>
      </c>
      <c r="F400" s="95" t="s">
        <v>792</v>
      </c>
      <c r="G400" s="22">
        <v>5042257098</v>
      </c>
      <c r="H400" s="22" t="s">
        <v>56</v>
      </c>
      <c r="I400" s="22" t="s">
        <v>56</v>
      </c>
      <c r="J400" s="24">
        <v>44502</v>
      </c>
      <c r="K400" s="22">
        <v>1280</v>
      </c>
      <c r="L400" s="22" t="s">
        <v>58</v>
      </c>
      <c r="M400" s="22" t="s">
        <v>58</v>
      </c>
      <c r="N400" s="25" t="s">
        <v>793</v>
      </c>
      <c r="O400" s="26">
        <v>44503</v>
      </c>
      <c r="P400" s="27" t="s">
        <v>303</v>
      </c>
      <c r="Q400" s="22">
        <v>1280</v>
      </c>
      <c r="R400" s="28" t="s">
        <v>56</v>
      </c>
      <c r="S400" s="22" t="s">
        <v>56</v>
      </c>
      <c r="T400" s="22">
        <v>6008125008</v>
      </c>
      <c r="U400" s="22">
        <v>0</v>
      </c>
      <c r="V400" s="28">
        <v>0</v>
      </c>
      <c r="W400" s="22">
        <v>0</v>
      </c>
      <c r="X400" s="22" t="s">
        <v>58</v>
      </c>
      <c r="Y400" s="22" t="s">
        <v>56</v>
      </c>
      <c r="Z400" s="63" t="s">
        <v>794</v>
      </c>
      <c r="AA400" s="64">
        <v>44503</v>
      </c>
      <c r="AB400" s="28">
        <v>0</v>
      </c>
      <c r="AC400" s="28" t="s">
        <v>56</v>
      </c>
      <c r="AD400" s="46" t="s">
        <v>56</v>
      </c>
      <c r="AE400" s="47" t="s">
        <v>56</v>
      </c>
      <c r="AF400" s="35" t="str">
        <f>VLOOKUP(G400,[6]TIV1!L:S,8,FALSE)</f>
        <v>8276895378</v>
      </c>
      <c r="AG400" s="35" t="str">
        <f>VLOOKUP(T400,[6]TIV1!L:S,8,FALSE)</f>
        <v>2050350280</v>
      </c>
      <c r="AH400" s="35" t="e">
        <f>VLOOKUP(AC400,[6]TIV1!L:S,8,FALSE)</f>
        <v>#N/A</v>
      </c>
      <c r="AI400" s="36">
        <f>VLOOKUP(A400&amp;P400,[6]HARGA!C:D,2,0)*Q400</f>
        <v>47667200</v>
      </c>
      <c r="AJ400" s="36">
        <f>VLOOKUP(A400&amp;P400,[6]HARGA!C:D,2,0)*W400</f>
        <v>0</v>
      </c>
      <c r="AK400" s="36">
        <f>VLOOKUP(A400&amp;P400,[6]HARGA!C:D,2,0)*AB400</f>
        <v>0</v>
      </c>
      <c r="AL400" s="32"/>
      <c r="AM400" s="32"/>
      <c r="AN400" s="37"/>
      <c r="AO400" s="37"/>
      <c r="AP400" s="37"/>
      <c r="AQ400" s="37"/>
      <c r="AR400" s="37"/>
      <c r="AS400" s="37"/>
      <c r="AT400" s="37"/>
      <c r="AU400" s="37"/>
      <c r="AV400" s="37"/>
      <c r="AW400" s="37"/>
      <c r="AX400" s="37"/>
      <c r="AY400" s="37"/>
      <c r="AZ400" s="37"/>
      <c r="BA400" s="37"/>
      <c r="BB400" s="37"/>
      <c r="BC400" s="37"/>
      <c r="BD400">
        <v>2</v>
      </c>
    </row>
    <row r="401" spans="1:56" x14ac:dyDescent="0.25">
      <c r="A401" s="22" t="s">
        <v>51</v>
      </c>
      <c r="B401" s="22" t="s">
        <v>273</v>
      </c>
      <c r="C401" s="23">
        <v>21102803689</v>
      </c>
      <c r="D401" s="95" t="s">
        <v>53</v>
      </c>
      <c r="E401" s="95" t="s">
        <v>791</v>
      </c>
      <c r="F401" s="95" t="s">
        <v>792</v>
      </c>
      <c r="G401" s="22">
        <v>5042257098</v>
      </c>
      <c r="H401" s="22" t="s">
        <v>56</v>
      </c>
      <c r="I401" s="22" t="s">
        <v>56</v>
      </c>
      <c r="J401" s="24">
        <v>44502</v>
      </c>
      <c r="K401" s="22">
        <v>32</v>
      </c>
      <c r="L401" s="22" t="s">
        <v>58</v>
      </c>
      <c r="M401" s="22" t="s">
        <v>58</v>
      </c>
      <c r="N401" s="25" t="s">
        <v>793</v>
      </c>
      <c r="O401" s="26">
        <v>44503</v>
      </c>
      <c r="P401" s="27" t="s">
        <v>279</v>
      </c>
      <c r="Q401" s="22">
        <v>32</v>
      </c>
      <c r="R401" s="28" t="s">
        <v>56</v>
      </c>
      <c r="S401" s="22" t="s">
        <v>56</v>
      </c>
      <c r="T401" s="22">
        <v>6008125008</v>
      </c>
      <c r="U401" s="22">
        <v>32</v>
      </c>
      <c r="V401" s="28">
        <v>0</v>
      </c>
      <c r="W401" s="22">
        <v>32</v>
      </c>
      <c r="X401" s="22" t="s">
        <v>58</v>
      </c>
      <c r="Y401" s="22" t="s">
        <v>56</v>
      </c>
      <c r="Z401" s="63" t="s">
        <v>794</v>
      </c>
      <c r="AA401" s="64">
        <v>44503</v>
      </c>
      <c r="AB401" s="28">
        <v>0</v>
      </c>
      <c r="AC401" s="28" t="s">
        <v>56</v>
      </c>
      <c r="AD401" s="46" t="s">
        <v>56</v>
      </c>
      <c r="AE401" s="47" t="s">
        <v>56</v>
      </c>
      <c r="AF401" s="35" t="str">
        <f>VLOOKUP(G401,[6]TIV1!L:S,8,FALSE)</f>
        <v>8276895378</v>
      </c>
      <c r="AG401" s="35" t="str">
        <f>VLOOKUP(T401,[6]TIV1!L:S,8,FALSE)</f>
        <v>2050350280</v>
      </c>
      <c r="AH401" s="35" t="e">
        <f>VLOOKUP(AC401,[6]TIV1!L:S,8,FALSE)</f>
        <v>#N/A</v>
      </c>
      <c r="AI401" s="36">
        <f>VLOOKUP(A401&amp;P401,[6]HARGA!C:D,2,0)*Q401</f>
        <v>3200000</v>
      </c>
      <c r="AJ401" s="36">
        <f>VLOOKUP(A401&amp;P401,[6]HARGA!C:D,2,0)*W401</f>
        <v>3200000</v>
      </c>
      <c r="AK401" s="36">
        <f>VLOOKUP(A401&amp;P401,[6]HARGA!C:D,2,0)*AB401</f>
        <v>0</v>
      </c>
      <c r="AL401" s="32"/>
      <c r="AM401" s="32"/>
      <c r="AN401" s="37"/>
      <c r="AO401" s="37"/>
      <c r="AP401" s="37"/>
      <c r="AQ401" s="37"/>
      <c r="AR401" s="37"/>
      <c r="AS401" s="37"/>
      <c r="AT401" s="37"/>
      <c r="AU401" s="37"/>
      <c r="AV401" s="37"/>
      <c r="AW401" s="37"/>
      <c r="AX401" s="37"/>
      <c r="AY401" s="37"/>
      <c r="AZ401" s="37"/>
      <c r="BA401" s="37"/>
      <c r="BB401" s="37"/>
      <c r="BC401" s="37"/>
      <c r="BD401">
        <v>2</v>
      </c>
    </row>
    <row r="402" spans="1:56" hidden="1" x14ac:dyDescent="0.25">
      <c r="A402" s="22" t="s">
        <v>51</v>
      </c>
      <c r="B402" s="22" t="s">
        <v>273</v>
      </c>
      <c r="C402" s="23">
        <v>21102803670</v>
      </c>
      <c r="D402" s="22" t="s">
        <v>53</v>
      </c>
      <c r="E402" s="22" t="s">
        <v>795</v>
      </c>
      <c r="F402" s="22" t="s">
        <v>796</v>
      </c>
      <c r="G402" s="22">
        <v>5042249587</v>
      </c>
      <c r="H402" s="22" t="s">
        <v>56</v>
      </c>
      <c r="I402" s="22" t="s">
        <v>56</v>
      </c>
      <c r="J402" s="24">
        <v>44502</v>
      </c>
      <c r="K402" s="22">
        <v>1120</v>
      </c>
      <c r="L402" s="22" t="s">
        <v>786</v>
      </c>
      <c r="M402" s="22" t="s">
        <v>786</v>
      </c>
      <c r="N402" s="91">
        <v>20000</v>
      </c>
      <c r="O402" s="92">
        <v>44502</v>
      </c>
      <c r="P402" s="27" t="s">
        <v>277</v>
      </c>
      <c r="Q402" s="22">
        <v>1120</v>
      </c>
      <c r="R402" s="28" t="s">
        <v>56</v>
      </c>
      <c r="S402" s="22" t="s">
        <v>56</v>
      </c>
      <c r="T402" s="22">
        <v>6008137976</v>
      </c>
      <c r="U402" s="22">
        <v>0</v>
      </c>
      <c r="V402" s="28">
        <v>0</v>
      </c>
      <c r="W402" s="22">
        <v>0</v>
      </c>
      <c r="X402" s="22" t="s">
        <v>786</v>
      </c>
      <c r="Y402" s="22" t="s">
        <v>56</v>
      </c>
      <c r="Z402" s="93">
        <v>34641</v>
      </c>
      <c r="AA402" s="94">
        <v>44502</v>
      </c>
      <c r="AB402" s="28">
        <v>0</v>
      </c>
      <c r="AC402" s="28" t="s">
        <v>56</v>
      </c>
      <c r="AD402" s="46" t="s">
        <v>56</v>
      </c>
      <c r="AE402" s="47" t="s">
        <v>56</v>
      </c>
      <c r="AF402" s="35" t="str">
        <f>VLOOKUP(G402,[6]TIV1!L:S,8,FALSE)</f>
        <v>8276895378</v>
      </c>
      <c r="AG402" s="35" t="str">
        <f>VLOOKUP(T402,[6]TIV1!L:S,8,FALSE)</f>
        <v>2050350280</v>
      </c>
      <c r="AH402" s="35" t="e">
        <f>VLOOKUP(AC402,[6]TIV1!L:S,8,FALSE)</f>
        <v>#N/A</v>
      </c>
      <c r="AI402" s="36">
        <f>VLOOKUP(A402&amp;P402,[6]HARGA!C:D,2,0)*Q402</f>
        <v>45360000</v>
      </c>
      <c r="AJ402" s="36">
        <f>VLOOKUP(A402&amp;P402,[6]HARGA!C:D,2,0)*W402</f>
        <v>0</v>
      </c>
      <c r="AK402" s="36">
        <f>VLOOKUP(A402&amp;P402,[6]HARGA!C:D,2,0)*AB402</f>
        <v>0</v>
      </c>
      <c r="AL402" s="32"/>
      <c r="AM402" s="32"/>
      <c r="AN402" s="37"/>
      <c r="AO402" s="37"/>
      <c r="AP402" s="37"/>
      <c r="AQ402" s="37"/>
      <c r="AR402" s="37"/>
      <c r="AS402" s="37"/>
      <c r="AT402" s="37"/>
      <c r="AU402" s="37"/>
      <c r="AV402" s="37"/>
      <c r="AW402" s="37"/>
      <c r="AX402" s="37"/>
      <c r="AY402" s="37"/>
      <c r="AZ402" s="37"/>
      <c r="BA402" s="37"/>
      <c r="BB402" s="37"/>
      <c r="BC402" s="37"/>
      <c r="BD402">
        <v>2</v>
      </c>
    </row>
    <row r="403" spans="1:56" hidden="1" x14ac:dyDescent="0.25">
      <c r="A403" s="22" t="s">
        <v>51</v>
      </c>
      <c r="B403" s="22" t="s">
        <v>273</v>
      </c>
      <c r="C403" s="23">
        <v>21102803670</v>
      </c>
      <c r="D403" s="22" t="s">
        <v>53</v>
      </c>
      <c r="E403" s="22" t="s">
        <v>795</v>
      </c>
      <c r="F403" s="22" t="s">
        <v>796</v>
      </c>
      <c r="G403" s="22">
        <v>5042249587</v>
      </c>
      <c r="H403" s="22" t="s">
        <v>56</v>
      </c>
      <c r="I403" s="22" t="s">
        <v>56</v>
      </c>
      <c r="J403" s="24">
        <v>44502</v>
      </c>
      <c r="K403" s="22">
        <v>16</v>
      </c>
      <c r="L403" s="22" t="s">
        <v>786</v>
      </c>
      <c r="M403" s="22" t="s">
        <v>786</v>
      </c>
      <c r="N403" s="91">
        <v>20000</v>
      </c>
      <c r="O403" s="92">
        <v>44502</v>
      </c>
      <c r="P403" s="27" t="s">
        <v>279</v>
      </c>
      <c r="Q403" s="22">
        <v>16</v>
      </c>
      <c r="R403" s="28" t="s">
        <v>56</v>
      </c>
      <c r="S403" s="22" t="s">
        <v>56</v>
      </c>
      <c r="T403" s="22">
        <v>6008137976</v>
      </c>
      <c r="U403" s="22">
        <v>16</v>
      </c>
      <c r="V403" s="28">
        <v>0</v>
      </c>
      <c r="W403" s="22">
        <v>16</v>
      </c>
      <c r="X403" s="22" t="s">
        <v>786</v>
      </c>
      <c r="Y403" s="22" t="s">
        <v>56</v>
      </c>
      <c r="Z403" s="93">
        <v>34641</v>
      </c>
      <c r="AA403" s="94">
        <v>44502</v>
      </c>
      <c r="AB403" s="28">
        <v>0</v>
      </c>
      <c r="AC403" s="28" t="s">
        <v>56</v>
      </c>
      <c r="AD403" s="46" t="s">
        <v>56</v>
      </c>
      <c r="AE403" s="47" t="s">
        <v>56</v>
      </c>
      <c r="AF403" s="35" t="str">
        <f>VLOOKUP(G403,[6]TIV1!L:S,8,FALSE)</f>
        <v>8276895378</v>
      </c>
      <c r="AG403" s="35" t="str">
        <f>VLOOKUP(T403,[6]TIV1!L:S,8,FALSE)</f>
        <v>2050350280</v>
      </c>
      <c r="AH403" s="35" t="e">
        <f>VLOOKUP(AC403,[6]TIV1!L:S,8,FALSE)</f>
        <v>#N/A</v>
      </c>
      <c r="AI403" s="36">
        <f>VLOOKUP(A403&amp;P403,[6]HARGA!C:D,2,0)*Q403</f>
        <v>1600000</v>
      </c>
      <c r="AJ403" s="36">
        <f>VLOOKUP(A403&amp;P403,[6]HARGA!C:D,2,0)*W403</f>
        <v>1600000</v>
      </c>
      <c r="AK403" s="36">
        <f>VLOOKUP(A403&amp;P403,[6]HARGA!C:D,2,0)*AB403</f>
        <v>0</v>
      </c>
      <c r="AL403" s="32"/>
      <c r="AM403" s="32"/>
      <c r="AN403" s="37"/>
      <c r="AO403" s="37"/>
      <c r="AP403" s="37"/>
      <c r="AQ403" s="37"/>
      <c r="AR403" s="37"/>
      <c r="AS403" s="37"/>
      <c r="AT403" s="37"/>
      <c r="AU403" s="37"/>
      <c r="AV403" s="37"/>
      <c r="AW403" s="37"/>
      <c r="AX403" s="37"/>
      <c r="AY403" s="37"/>
      <c r="AZ403" s="37"/>
      <c r="BA403" s="37"/>
      <c r="BB403" s="37"/>
      <c r="BC403" s="37"/>
      <c r="BD403">
        <v>2</v>
      </c>
    </row>
    <row r="404" spans="1:56" x14ac:dyDescent="0.25">
      <c r="A404" s="22" t="s">
        <v>51</v>
      </c>
      <c r="B404" s="22" t="s">
        <v>273</v>
      </c>
      <c r="C404" s="23">
        <v>21102909243</v>
      </c>
      <c r="D404" s="95" t="s">
        <v>53</v>
      </c>
      <c r="E404" s="22" t="s">
        <v>797</v>
      </c>
      <c r="F404" s="22" t="s">
        <v>798</v>
      </c>
      <c r="G404" s="22">
        <v>5042202379</v>
      </c>
      <c r="H404" s="22" t="s">
        <v>56</v>
      </c>
      <c r="I404" s="22" t="s">
        <v>56</v>
      </c>
      <c r="J404" s="24">
        <v>44502</v>
      </c>
      <c r="K404" s="22">
        <v>1536</v>
      </c>
      <c r="L404" s="22" t="s">
        <v>58</v>
      </c>
      <c r="M404" s="22" t="s">
        <v>58</v>
      </c>
      <c r="N404" s="25" t="s">
        <v>799</v>
      </c>
      <c r="O404" s="26">
        <v>44502</v>
      </c>
      <c r="P404" s="27" t="s">
        <v>800</v>
      </c>
      <c r="Q404" s="22">
        <v>1536</v>
      </c>
      <c r="R404" s="28" t="s">
        <v>56</v>
      </c>
      <c r="S404" s="22" t="s">
        <v>56</v>
      </c>
      <c r="T404" s="22">
        <v>6008110543</v>
      </c>
      <c r="U404" s="22">
        <v>0</v>
      </c>
      <c r="V404" s="28">
        <v>0</v>
      </c>
      <c r="W404" s="22">
        <v>0</v>
      </c>
      <c r="X404" s="22" t="s">
        <v>58</v>
      </c>
      <c r="Y404" s="22" t="s">
        <v>56</v>
      </c>
      <c r="Z404" s="63" t="s">
        <v>801</v>
      </c>
      <c r="AA404" s="64">
        <v>44502</v>
      </c>
      <c r="AB404" s="28">
        <v>0</v>
      </c>
      <c r="AC404" s="28" t="s">
        <v>56</v>
      </c>
      <c r="AD404" s="46" t="s">
        <v>56</v>
      </c>
      <c r="AE404" s="47" t="s">
        <v>56</v>
      </c>
      <c r="AF404" s="35" t="str">
        <f>VLOOKUP(G404,[6]TIV1!L:S,8,FALSE)</f>
        <v>8276895378</v>
      </c>
      <c r="AG404" s="35" t="str">
        <f>VLOOKUP(T404,[6]TIV1!L:S,8,FALSE)</f>
        <v>2050350280</v>
      </c>
      <c r="AH404" s="35" t="e">
        <f>VLOOKUP(AC404,[6]TIV1!L:S,8,FALSE)</f>
        <v>#N/A</v>
      </c>
      <c r="AI404" s="36">
        <f>VLOOKUP(A404&amp;P404,[6]HARGA!C:D,2,0)*Q404</f>
        <v>36172800</v>
      </c>
      <c r="AJ404" s="36">
        <f>VLOOKUP(A404&amp;P404,[6]HARGA!C:D,2,0)*W404</f>
        <v>0</v>
      </c>
      <c r="AK404" s="36">
        <f>VLOOKUP(A404&amp;P404,[6]HARGA!C:D,2,0)*AB404</f>
        <v>0</v>
      </c>
      <c r="AL404" s="32"/>
      <c r="AM404" s="32"/>
      <c r="AN404" s="37"/>
      <c r="AO404" s="37"/>
      <c r="AP404" s="37"/>
      <c r="AQ404" s="37"/>
      <c r="AR404" s="37"/>
      <c r="AS404" s="37"/>
      <c r="AT404" s="37"/>
      <c r="AU404" s="37"/>
      <c r="AV404" s="37"/>
      <c r="AW404" s="37"/>
      <c r="AX404" s="37"/>
      <c r="AY404" s="37"/>
      <c r="AZ404" s="37"/>
      <c r="BA404" s="37"/>
      <c r="BB404" s="37"/>
      <c r="BC404" s="37"/>
      <c r="BD404">
        <v>2</v>
      </c>
    </row>
    <row r="405" spans="1:56" x14ac:dyDescent="0.25">
      <c r="A405" s="22" t="s">
        <v>51</v>
      </c>
      <c r="B405" s="22" t="s">
        <v>273</v>
      </c>
      <c r="C405" s="23">
        <v>21102909243</v>
      </c>
      <c r="D405" s="95" t="s">
        <v>53</v>
      </c>
      <c r="E405" s="22" t="s">
        <v>797</v>
      </c>
      <c r="F405" s="22" t="s">
        <v>798</v>
      </c>
      <c r="G405" s="22">
        <v>5042202379</v>
      </c>
      <c r="H405" s="22" t="s">
        <v>56</v>
      </c>
      <c r="I405" s="22" t="s">
        <v>56</v>
      </c>
      <c r="J405" s="24">
        <v>44502</v>
      </c>
      <c r="K405" s="22">
        <v>30</v>
      </c>
      <c r="L405" s="22" t="s">
        <v>58</v>
      </c>
      <c r="M405" s="22" t="s">
        <v>58</v>
      </c>
      <c r="N405" s="25" t="s">
        <v>799</v>
      </c>
      <c r="O405" s="26">
        <v>44502</v>
      </c>
      <c r="P405" s="27" t="s">
        <v>802</v>
      </c>
      <c r="Q405" s="28">
        <v>0</v>
      </c>
      <c r="R405" s="28" t="s">
        <v>56</v>
      </c>
      <c r="S405" s="22" t="s">
        <v>56</v>
      </c>
      <c r="T405" s="22">
        <v>6008110543</v>
      </c>
      <c r="U405" s="22">
        <v>0</v>
      </c>
      <c r="V405" s="28">
        <v>0</v>
      </c>
      <c r="W405" s="22">
        <v>0</v>
      </c>
      <c r="X405" s="22" t="s">
        <v>58</v>
      </c>
      <c r="Y405" s="22" t="s">
        <v>56</v>
      </c>
      <c r="Z405" s="63" t="s">
        <v>801</v>
      </c>
      <c r="AA405" s="64">
        <v>44502</v>
      </c>
      <c r="AB405" s="28">
        <v>0</v>
      </c>
      <c r="AC405" s="28" t="s">
        <v>56</v>
      </c>
      <c r="AD405" s="46" t="s">
        <v>56</v>
      </c>
      <c r="AE405" s="47" t="s">
        <v>56</v>
      </c>
      <c r="AF405" s="35" t="str">
        <f>VLOOKUP(G405,[6]TIV1!L:S,8,FALSE)</f>
        <v>8276895378</v>
      </c>
      <c r="AG405" s="35" t="str">
        <f>VLOOKUP(T405,[6]TIV1!L:S,8,FALSE)</f>
        <v>2050350280</v>
      </c>
      <c r="AH405" s="35" t="e">
        <f>VLOOKUP(AC405,[6]TIV1!L:S,8,FALSE)</f>
        <v>#N/A</v>
      </c>
      <c r="AI405" s="36">
        <f>VLOOKUP(A405&amp;P405,[6]HARGA!C:D,2,0)*Q405</f>
        <v>0</v>
      </c>
      <c r="AJ405" s="36">
        <f>VLOOKUP(A405&amp;P405,[6]HARGA!C:D,2,0)*W405</f>
        <v>0</v>
      </c>
      <c r="AK405" s="36">
        <f>VLOOKUP(A405&amp;P405,[6]HARGA!C:D,2,0)*AB405</f>
        <v>0</v>
      </c>
      <c r="AL405" s="32"/>
      <c r="AM405" s="32"/>
      <c r="AN405" s="37"/>
      <c r="AO405" s="37"/>
      <c r="AP405" s="37"/>
      <c r="AQ405" s="37"/>
      <c r="AR405" s="37"/>
      <c r="AS405" s="37"/>
      <c r="AT405" s="37"/>
      <c r="AU405" s="37"/>
      <c r="AV405" s="37"/>
      <c r="AW405" s="37"/>
      <c r="AX405" s="37"/>
      <c r="AY405" s="37"/>
      <c r="AZ405" s="37"/>
      <c r="BA405" s="37"/>
      <c r="BB405" s="37"/>
      <c r="BC405" s="37"/>
      <c r="BD405">
        <v>2</v>
      </c>
    </row>
    <row r="406" spans="1:56" x14ac:dyDescent="0.25">
      <c r="A406" s="22" t="s">
        <v>51</v>
      </c>
      <c r="B406" s="22" t="s">
        <v>273</v>
      </c>
      <c r="C406" s="23">
        <v>21102909243</v>
      </c>
      <c r="D406" s="95" t="s">
        <v>53</v>
      </c>
      <c r="E406" s="22" t="s">
        <v>797</v>
      </c>
      <c r="F406" s="22" t="s">
        <v>798</v>
      </c>
      <c r="G406" s="22">
        <v>5042202379</v>
      </c>
      <c r="H406" s="22" t="s">
        <v>56</v>
      </c>
      <c r="I406" s="22" t="s">
        <v>56</v>
      </c>
      <c r="J406" s="24">
        <v>44502</v>
      </c>
      <c r="K406" s="22">
        <v>32</v>
      </c>
      <c r="L406" s="22" t="s">
        <v>58</v>
      </c>
      <c r="M406" s="22" t="s">
        <v>58</v>
      </c>
      <c r="N406" s="25" t="s">
        <v>799</v>
      </c>
      <c r="O406" s="26">
        <v>44502</v>
      </c>
      <c r="P406" s="27" t="s">
        <v>279</v>
      </c>
      <c r="Q406" s="22">
        <v>32</v>
      </c>
      <c r="R406" s="28" t="s">
        <v>56</v>
      </c>
      <c r="S406" s="22" t="s">
        <v>56</v>
      </c>
      <c r="T406" s="22">
        <v>6008110543</v>
      </c>
      <c r="U406" s="22">
        <v>32</v>
      </c>
      <c r="V406" s="28">
        <v>0</v>
      </c>
      <c r="W406" s="22">
        <v>32</v>
      </c>
      <c r="X406" s="22" t="s">
        <v>58</v>
      </c>
      <c r="Y406" s="22" t="s">
        <v>56</v>
      </c>
      <c r="Z406" s="63" t="s">
        <v>801</v>
      </c>
      <c r="AA406" s="64">
        <v>44502</v>
      </c>
      <c r="AB406" s="28">
        <v>0</v>
      </c>
      <c r="AC406" s="28" t="s">
        <v>56</v>
      </c>
      <c r="AD406" s="46" t="s">
        <v>56</v>
      </c>
      <c r="AE406" s="47" t="s">
        <v>56</v>
      </c>
      <c r="AF406" s="35" t="str">
        <f>VLOOKUP(G406,[6]TIV1!L:S,8,FALSE)</f>
        <v>8276895378</v>
      </c>
      <c r="AG406" s="35" t="str">
        <f>VLOOKUP(T406,[6]TIV1!L:S,8,FALSE)</f>
        <v>2050350280</v>
      </c>
      <c r="AH406" s="35" t="e">
        <f>VLOOKUP(AC406,[6]TIV1!L:S,8,FALSE)</f>
        <v>#N/A</v>
      </c>
      <c r="AI406" s="36">
        <f>VLOOKUP(A406&amp;P406,[6]HARGA!C:D,2,0)*Q406</f>
        <v>3200000</v>
      </c>
      <c r="AJ406" s="36">
        <f>VLOOKUP(A406&amp;P406,[6]HARGA!C:D,2,0)*W406</f>
        <v>3200000</v>
      </c>
      <c r="AK406" s="36">
        <f>VLOOKUP(A406&amp;P406,[6]HARGA!C:D,2,0)*AB406</f>
        <v>0</v>
      </c>
      <c r="AL406" s="32"/>
      <c r="AM406" s="32"/>
      <c r="AN406" s="37"/>
      <c r="AO406" s="37"/>
      <c r="AP406" s="37"/>
      <c r="AQ406" s="37"/>
      <c r="AR406" s="37"/>
      <c r="AS406" s="37"/>
      <c r="AT406" s="37"/>
      <c r="AU406" s="37"/>
      <c r="AV406" s="37"/>
      <c r="AW406" s="37"/>
      <c r="AX406" s="37"/>
      <c r="AY406" s="37"/>
      <c r="AZ406" s="37"/>
      <c r="BA406" s="37"/>
      <c r="BB406" s="37"/>
      <c r="BC406" s="37"/>
      <c r="BD406">
        <v>2</v>
      </c>
    </row>
    <row r="407" spans="1:56" hidden="1" x14ac:dyDescent="0.25">
      <c r="A407" s="22" t="s">
        <v>51</v>
      </c>
      <c r="B407" s="22" t="s">
        <v>273</v>
      </c>
      <c r="C407" s="23">
        <v>21102803667</v>
      </c>
      <c r="D407" s="90" t="s">
        <v>193</v>
      </c>
      <c r="E407" s="29" t="s">
        <v>458</v>
      </c>
      <c r="F407" s="29" t="s">
        <v>459</v>
      </c>
      <c r="G407" s="22">
        <v>5042254058</v>
      </c>
      <c r="H407" s="22" t="s">
        <v>56</v>
      </c>
      <c r="I407" s="22" t="s">
        <v>56</v>
      </c>
      <c r="J407" s="24">
        <v>44502</v>
      </c>
      <c r="K407" s="22">
        <v>1120</v>
      </c>
      <c r="L407" s="22" t="s">
        <v>61</v>
      </c>
      <c r="M407" s="22" t="s">
        <v>61</v>
      </c>
      <c r="N407" s="25" t="s">
        <v>803</v>
      </c>
      <c r="O407" s="26">
        <v>44503</v>
      </c>
      <c r="P407" s="27" t="s">
        <v>277</v>
      </c>
      <c r="Q407" s="22">
        <v>1120</v>
      </c>
      <c r="R407" s="28" t="s">
        <v>56</v>
      </c>
      <c r="S407" s="22" t="s">
        <v>56</v>
      </c>
      <c r="T407" s="22">
        <v>6008133116</v>
      </c>
      <c r="U407" s="22">
        <v>0</v>
      </c>
      <c r="V407" s="28">
        <v>0</v>
      </c>
      <c r="W407" s="22">
        <v>0</v>
      </c>
      <c r="X407" s="22" t="s">
        <v>61</v>
      </c>
      <c r="Y407" s="22" t="s">
        <v>56</v>
      </c>
      <c r="Z407" s="63" t="s">
        <v>804</v>
      </c>
      <c r="AA407" s="64">
        <v>44503</v>
      </c>
      <c r="AB407" s="28">
        <v>0</v>
      </c>
      <c r="AC407" s="28" t="s">
        <v>56</v>
      </c>
      <c r="AD407" s="46" t="s">
        <v>56</v>
      </c>
      <c r="AE407" s="47" t="s">
        <v>56</v>
      </c>
      <c r="AF407" s="35" t="str">
        <f>VLOOKUP(G407,[6]TIV1!L:S,8,FALSE)</f>
        <v>8276895378</v>
      </c>
      <c r="AG407" s="35" t="str">
        <f>VLOOKUP(T407,[6]TIV1!L:S,8,FALSE)</f>
        <v>2050350280</v>
      </c>
      <c r="AH407" s="35" t="e">
        <f>VLOOKUP(AC407,[6]TIV1!L:S,8,FALSE)</f>
        <v>#N/A</v>
      </c>
      <c r="AI407" s="36">
        <f>VLOOKUP(A407&amp;P407,[6]HARGA!C:D,2,0)*Q407</f>
        <v>45360000</v>
      </c>
      <c r="AJ407" s="36">
        <f>VLOOKUP(A407&amp;P407,[6]HARGA!C:D,2,0)*W407</f>
        <v>0</v>
      </c>
      <c r="AK407" s="36">
        <f>VLOOKUP(A407&amp;P407,[6]HARGA!C:D,2,0)*AB407</f>
        <v>0</v>
      </c>
      <c r="AL407" s="32"/>
      <c r="AM407" s="32"/>
      <c r="AN407" s="37"/>
      <c r="AO407" s="37"/>
      <c r="AP407" s="37"/>
      <c r="AQ407" s="37"/>
      <c r="AR407" s="37"/>
      <c r="AS407" s="37"/>
      <c r="AT407" s="37"/>
      <c r="AU407" s="37"/>
      <c r="AV407" s="37"/>
      <c r="AW407" s="37"/>
      <c r="AX407" s="37"/>
      <c r="AY407" s="37"/>
      <c r="AZ407" s="37"/>
      <c r="BA407" s="37"/>
      <c r="BB407" s="37"/>
      <c r="BC407" s="37"/>
      <c r="BD407">
        <v>2</v>
      </c>
    </row>
    <row r="408" spans="1:56" hidden="1" x14ac:dyDescent="0.25">
      <c r="A408" s="22" t="s">
        <v>51</v>
      </c>
      <c r="B408" s="22" t="s">
        <v>273</v>
      </c>
      <c r="C408" s="23">
        <v>21102803667</v>
      </c>
      <c r="D408" s="90" t="s">
        <v>193</v>
      </c>
      <c r="E408" s="29" t="s">
        <v>458</v>
      </c>
      <c r="F408" s="29" t="s">
        <v>459</v>
      </c>
      <c r="G408" s="22">
        <v>5042254058</v>
      </c>
      <c r="H408" s="22" t="s">
        <v>56</v>
      </c>
      <c r="I408" s="22" t="s">
        <v>56</v>
      </c>
      <c r="J408" s="24">
        <v>44502</v>
      </c>
      <c r="K408" s="22">
        <v>16</v>
      </c>
      <c r="L408" s="22" t="s">
        <v>61</v>
      </c>
      <c r="M408" s="22" t="s">
        <v>61</v>
      </c>
      <c r="N408" s="25" t="s">
        <v>803</v>
      </c>
      <c r="O408" s="26">
        <v>44503</v>
      </c>
      <c r="P408" s="27" t="s">
        <v>279</v>
      </c>
      <c r="Q408" s="22">
        <v>16</v>
      </c>
      <c r="R408" s="28" t="s">
        <v>56</v>
      </c>
      <c r="S408" s="22" t="s">
        <v>56</v>
      </c>
      <c r="T408" s="22">
        <v>6008133116</v>
      </c>
      <c r="U408" s="22">
        <v>16</v>
      </c>
      <c r="V408" s="28">
        <v>0</v>
      </c>
      <c r="W408" s="22">
        <v>16</v>
      </c>
      <c r="X408" s="22" t="s">
        <v>61</v>
      </c>
      <c r="Y408" s="22" t="s">
        <v>56</v>
      </c>
      <c r="Z408" s="63" t="s">
        <v>804</v>
      </c>
      <c r="AA408" s="64">
        <v>44503</v>
      </c>
      <c r="AB408" s="28">
        <v>0</v>
      </c>
      <c r="AC408" s="28" t="s">
        <v>56</v>
      </c>
      <c r="AD408" s="46" t="s">
        <v>56</v>
      </c>
      <c r="AE408" s="47" t="s">
        <v>56</v>
      </c>
      <c r="AF408" s="35" t="str">
        <f>VLOOKUP(G408,[6]TIV1!L:S,8,FALSE)</f>
        <v>8276895378</v>
      </c>
      <c r="AG408" s="35" t="str">
        <f>VLOOKUP(T408,[6]TIV1!L:S,8,FALSE)</f>
        <v>2050350280</v>
      </c>
      <c r="AH408" s="35" t="e">
        <f>VLOOKUP(AC408,[6]TIV1!L:S,8,FALSE)</f>
        <v>#N/A</v>
      </c>
      <c r="AI408" s="36">
        <f>VLOOKUP(A408&amp;P408,[6]HARGA!C:D,2,0)*Q408</f>
        <v>1600000</v>
      </c>
      <c r="AJ408" s="36">
        <f>VLOOKUP(A408&amp;P408,[6]HARGA!C:D,2,0)*W408</f>
        <v>1600000</v>
      </c>
      <c r="AK408" s="36">
        <f>VLOOKUP(A408&amp;P408,[6]HARGA!C:D,2,0)*AB408</f>
        <v>0</v>
      </c>
      <c r="AL408" s="32"/>
      <c r="AM408" s="32"/>
      <c r="AN408" s="37"/>
      <c r="AO408" s="37"/>
      <c r="AP408" s="37"/>
      <c r="AQ408" s="37"/>
      <c r="AR408" s="37"/>
      <c r="AS408" s="37"/>
      <c r="AT408" s="37"/>
      <c r="AU408" s="37"/>
      <c r="AV408" s="37"/>
      <c r="AW408" s="37"/>
      <c r="AX408" s="37"/>
      <c r="AY408" s="37"/>
      <c r="AZ408" s="37"/>
      <c r="BA408" s="37"/>
      <c r="BB408" s="37"/>
      <c r="BC408" s="37"/>
      <c r="BD408">
        <v>2</v>
      </c>
    </row>
    <row r="409" spans="1:56" x14ac:dyDescent="0.25">
      <c r="A409" s="22" t="s">
        <v>51</v>
      </c>
      <c r="B409" s="22" t="s">
        <v>273</v>
      </c>
      <c r="C409" s="23">
        <v>21102909242</v>
      </c>
      <c r="D409" s="22" t="s">
        <v>53</v>
      </c>
      <c r="E409" s="22" t="s">
        <v>805</v>
      </c>
      <c r="F409" s="22" t="s">
        <v>806</v>
      </c>
      <c r="G409" s="22">
        <v>5042161028</v>
      </c>
      <c r="H409" s="22" t="s">
        <v>56</v>
      </c>
      <c r="I409" s="22" t="s">
        <v>56</v>
      </c>
      <c r="J409" s="24">
        <v>44502</v>
      </c>
      <c r="K409" s="22">
        <v>1536</v>
      </c>
      <c r="L409" s="22" t="s">
        <v>58</v>
      </c>
      <c r="M409" s="22" t="s">
        <v>58</v>
      </c>
      <c r="N409" s="25" t="s">
        <v>807</v>
      </c>
      <c r="O409" s="26">
        <v>44502</v>
      </c>
      <c r="P409" s="27" t="s">
        <v>800</v>
      </c>
      <c r="Q409" s="22">
        <v>1536</v>
      </c>
      <c r="R409" s="28" t="s">
        <v>56</v>
      </c>
      <c r="S409" s="22" t="s">
        <v>56</v>
      </c>
      <c r="T409" s="22">
        <v>6008135507</v>
      </c>
      <c r="U409" s="22">
        <v>0</v>
      </c>
      <c r="V409" s="28">
        <v>0</v>
      </c>
      <c r="W409" s="22">
        <v>0</v>
      </c>
      <c r="X409" s="22" t="s">
        <v>58</v>
      </c>
      <c r="Y409" s="22" t="s">
        <v>56</v>
      </c>
      <c r="Z409" s="63" t="s">
        <v>808</v>
      </c>
      <c r="AA409" s="64">
        <v>44502</v>
      </c>
      <c r="AB409" s="28">
        <v>0</v>
      </c>
      <c r="AC409" s="28" t="s">
        <v>56</v>
      </c>
      <c r="AD409" s="46" t="s">
        <v>56</v>
      </c>
      <c r="AE409" s="47" t="s">
        <v>56</v>
      </c>
      <c r="AF409" s="35" t="str">
        <f>VLOOKUP(G409,[6]TIV1!L:S,8,FALSE)</f>
        <v>8276895378</v>
      </c>
      <c r="AG409" s="35" t="str">
        <f>VLOOKUP(T409,[6]TIV1!L:S,8,FALSE)</f>
        <v>2050350280</v>
      </c>
      <c r="AH409" s="35" t="e">
        <f>VLOOKUP(AC409,[6]TIV1!L:S,8,FALSE)</f>
        <v>#N/A</v>
      </c>
      <c r="AI409" s="36">
        <f>VLOOKUP(A409&amp;P409,[6]HARGA!C:D,2,0)*Q409</f>
        <v>36172800</v>
      </c>
      <c r="AJ409" s="36">
        <f>VLOOKUP(A409&amp;P409,[6]HARGA!C:D,2,0)*W409</f>
        <v>0</v>
      </c>
      <c r="AK409" s="36">
        <f>VLOOKUP(A409&amp;P409,[6]HARGA!C:D,2,0)*AB409</f>
        <v>0</v>
      </c>
      <c r="AL409" s="32"/>
      <c r="AM409" s="32"/>
      <c r="AN409" s="37"/>
      <c r="AO409" s="37"/>
      <c r="AP409" s="37"/>
      <c r="AQ409" s="37"/>
      <c r="AR409" s="37"/>
      <c r="AS409" s="37"/>
      <c r="AT409" s="37"/>
      <c r="AU409" s="37"/>
      <c r="AV409" s="37"/>
      <c r="AW409" s="37"/>
      <c r="AX409" s="37"/>
      <c r="AY409" s="37"/>
      <c r="AZ409" s="37"/>
      <c r="BA409" s="37"/>
      <c r="BB409" s="37"/>
      <c r="BC409" s="37"/>
      <c r="BD409">
        <v>2</v>
      </c>
    </row>
    <row r="410" spans="1:56" x14ac:dyDescent="0.25">
      <c r="A410" s="22" t="s">
        <v>51</v>
      </c>
      <c r="B410" s="22" t="s">
        <v>273</v>
      </c>
      <c r="C410" s="23">
        <v>21102909242</v>
      </c>
      <c r="D410" s="22" t="s">
        <v>53</v>
      </c>
      <c r="E410" s="22" t="s">
        <v>805</v>
      </c>
      <c r="F410" s="22" t="s">
        <v>806</v>
      </c>
      <c r="G410" s="22">
        <v>5042161028</v>
      </c>
      <c r="H410" s="22" t="s">
        <v>56</v>
      </c>
      <c r="I410" s="22" t="s">
        <v>56</v>
      </c>
      <c r="J410" s="24">
        <v>44502</v>
      </c>
      <c r="K410" s="22">
        <v>30</v>
      </c>
      <c r="L410" s="22" t="s">
        <v>58</v>
      </c>
      <c r="M410" s="22" t="s">
        <v>58</v>
      </c>
      <c r="N410" s="25" t="s">
        <v>807</v>
      </c>
      <c r="O410" s="26">
        <v>44502</v>
      </c>
      <c r="P410" s="27" t="s">
        <v>802</v>
      </c>
      <c r="Q410" s="28">
        <v>0</v>
      </c>
      <c r="R410" s="28" t="s">
        <v>56</v>
      </c>
      <c r="S410" s="22" t="s">
        <v>56</v>
      </c>
      <c r="T410" s="22">
        <v>6008135507</v>
      </c>
      <c r="U410" s="22">
        <v>0</v>
      </c>
      <c r="V410" s="28">
        <v>0</v>
      </c>
      <c r="W410" s="22">
        <v>0</v>
      </c>
      <c r="X410" s="22" t="s">
        <v>58</v>
      </c>
      <c r="Y410" s="22" t="s">
        <v>56</v>
      </c>
      <c r="Z410" s="63" t="s">
        <v>808</v>
      </c>
      <c r="AA410" s="64">
        <v>44502</v>
      </c>
      <c r="AB410" s="28">
        <v>0</v>
      </c>
      <c r="AC410" s="28" t="s">
        <v>56</v>
      </c>
      <c r="AD410" s="46" t="s">
        <v>56</v>
      </c>
      <c r="AE410" s="47" t="s">
        <v>56</v>
      </c>
      <c r="AF410" s="35" t="str">
        <f>VLOOKUP(G410,[6]TIV1!L:S,8,FALSE)</f>
        <v>8276895378</v>
      </c>
      <c r="AG410" s="35" t="str">
        <f>VLOOKUP(T410,[6]TIV1!L:S,8,FALSE)</f>
        <v>2050350280</v>
      </c>
      <c r="AH410" s="35" t="e">
        <f>VLOOKUP(AC410,[6]TIV1!L:S,8,FALSE)</f>
        <v>#N/A</v>
      </c>
      <c r="AI410" s="36">
        <f>VLOOKUP(A410&amp;P410,[6]HARGA!C:D,2,0)*Q410</f>
        <v>0</v>
      </c>
      <c r="AJ410" s="36">
        <f>VLOOKUP(A410&amp;P410,[6]HARGA!C:D,2,0)*W410</f>
        <v>0</v>
      </c>
      <c r="AK410" s="36">
        <f>VLOOKUP(A410&amp;P410,[6]HARGA!C:D,2,0)*AB410</f>
        <v>0</v>
      </c>
      <c r="AL410" s="32"/>
      <c r="AM410" s="32"/>
      <c r="AN410" s="37"/>
      <c r="AO410" s="37"/>
      <c r="AP410" s="37"/>
      <c r="AQ410" s="37"/>
      <c r="AR410" s="37"/>
      <c r="AS410" s="37"/>
      <c r="AT410" s="37"/>
      <c r="AU410" s="37"/>
      <c r="AV410" s="37"/>
      <c r="AW410" s="37"/>
      <c r="AX410" s="37"/>
      <c r="AY410" s="37"/>
      <c r="AZ410" s="37"/>
      <c r="BA410" s="37"/>
      <c r="BB410" s="37"/>
      <c r="BC410" s="37"/>
      <c r="BD410">
        <v>2</v>
      </c>
    </row>
    <row r="411" spans="1:56" x14ac:dyDescent="0.25">
      <c r="A411" s="22" t="s">
        <v>51</v>
      </c>
      <c r="B411" s="22" t="s">
        <v>273</v>
      </c>
      <c r="C411" s="23">
        <v>21102909242</v>
      </c>
      <c r="D411" s="22" t="s">
        <v>53</v>
      </c>
      <c r="E411" s="22" t="s">
        <v>805</v>
      </c>
      <c r="F411" s="22" t="s">
        <v>806</v>
      </c>
      <c r="G411" s="22">
        <v>5042161028</v>
      </c>
      <c r="H411" s="22" t="s">
        <v>56</v>
      </c>
      <c r="I411" s="22" t="s">
        <v>56</v>
      </c>
      <c r="J411" s="24">
        <v>44502</v>
      </c>
      <c r="K411" s="22">
        <v>32</v>
      </c>
      <c r="L411" s="22" t="s">
        <v>58</v>
      </c>
      <c r="M411" s="22" t="s">
        <v>58</v>
      </c>
      <c r="N411" s="25" t="s">
        <v>807</v>
      </c>
      <c r="O411" s="26">
        <v>44502</v>
      </c>
      <c r="P411" s="27" t="s">
        <v>279</v>
      </c>
      <c r="Q411" s="22">
        <v>32</v>
      </c>
      <c r="R411" s="28" t="s">
        <v>56</v>
      </c>
      <c r="S411" s="22" t="s">
        <v>56</v>
      </c>
      <c r="T411" s="22">
        <v>6008135507</v>
      </c>
      <c r="U411" s="22">
        <v>32</v>
      </c>
      <c r="V411" s="28">
        <v>0</v>
      </c>
      <c r="W411" s="22">
        <v>32</v>
      </c>
      <c r="X411" s="22" t="s">
        <v>58</v>
      </c>
      <c r="Y411" s="22" t="s">
        <v>56</v>
      </c>
      <c r="Z411" s="63" t="s">
        <v>808</v>
      </c>
      <c r="AA411" s="64">
        <v>44502</v>
      </c>
      <c r="AB411" s="28">
        <v>0</v>
      </c>
      <c r="AC411" s="28" t="s">
        <v>56</v>
      </c>
      <c r="AD411" s="46" t="s">
        <v>56</v>
      </c>
      <c r="AE411" s="47" t="s">
        <v>56</v>
      </c>
      <c r="AF411" s="35" t="str">
        <f>VLOOKUP(G411,[6]TIV1!L:S,8,FALSE)</f>
        <v>8276895378</v>
      </c>
      <c r="AG411" s="35" t="str">
        <f>VLOOKUP(T411,[6]TIV1!L:S,8,FALSE)</f>
        <v>2050350280</v>
      </c>
      <c r="AH411" s="35" t="e">
        <f>VLOOKUP(AC411,[6]TIV1!L:S,8,FALSE)</f>
        <v>#N/A</v>
      </c>
      <c r="AI411" s="36">
        <f>VLOOKUP(A411&amp;P411,[6]HARGA!C:D,2,0)*Q411</f>
        <v>3200000</v>
      </c>
      <c r="AJ411" s="36">
        <f>VLOOKUP(A411&amp;P411,[6]HARGA!C:D,2,0)*W411</f>
        <v>3200000</v>
      </c>
      <c r="AK411" s="36">
        <f>VLOOKUP(A411&amp;P411,[6]HARGA!C:D,2,0)*AB411</f>
        <v>0</v>
      </c>
      <c r="AL411" s="32"/>
      <c r="AM411" s="32"/>
      <c r="AN411" s="37"/>
      <c r="AO411" s="37"/>
      <c r="AP411" s="37"/>
      <c r="AQ411" s="37"/>
      <c r="AR411" s="37"/>
      <c r="AS411" s="37"/>
      <c r="AT411" s="37"/>
      <c r="AU411" s="37"/>
      <c r="AV411" s="37"/>
      <c r="AW411" s="37"/>
      <c r="AX411" s="37"/>
      <c r="AY411" s="37"/>
      <c r="AZ411" s="37"/>
      <c r="BA411" s="37"/>
      <c r="BB411" s="37"/>
      <c r="BC411" s="37"/>
      <c r="BD411">
        <v>2</v>
      </c>
    </row>
    <row r="412" spans="1:56" hidden="1" x14ac:dyDescent="0.25">
      <c r="A412" s="22" t="s">
        <v>51</v>
      </c>
      <c r="B412" s="22" t="s">
        <v>273</v>
      </c>
      <c r="C412" s="23">
        <v>21102803668</v>
      </c>
      <c r="D412" s="95" t="s">
        <v>53</v>
      </c>
      <c r="E412" s="95" t="s">
        <v>809</v>
      </c>
      <c r="F412" s="95" t="s">
        <v>810</v>
      </c>
      <c r="G412" s="22">
        <v>5042245098</v>
      </c>
      <c r="H412" s="22" t="s">
        <v>56</v>
      </c>
      <c r="I412" s="22" t="s">
        <v>56</v>
      </c>
      <c r="J412" s="24">
        <v>44502</v>
      </c>
      <c r="K412" s="22">
        <v>1120</v>
      </c>
      <c r="L412" s="22" t="s">
        <v>92</v>
      </c>
      <c r="M412" s="22" t="s">
        <v>92</v>
      </c>
      <c r="N412" s="25" t="s">
        <v>811</v>
      </c>
      <c r="O412" s="26">
        <v>44503</v>
      </c>
      <c r="P412" s="27" t="s">
        <v>277</v>
      </c>
      <c r="Q412" s="22">
        <v>1120</v>
      </c>
      <c r="R412" s="28" t="s">
        <v>56</v>
      </c>
      <c r="S412" s="22" t="s">
        <v>56</v>
      </c>
      <c r="T412" s="22">
        <v>6008132276</v>
      </c>
      <c r="U412" s="22">
        <v>0</v>
      </c>
      <c r="V412" s="28">
        <v>0</v>
      </c>
      <c r="W412" s="22">
        <v>0</v>
      </c>
      <c r="X412" s="22" t="s">
        <v>92</v>
      </c>
      <c r="Y412" s="22" t="s">
        <v>56</v>
      </c>
      <c r="Z412" s="63" t="s">
        <v>812</v>
      </c>
      <c r="AA412" s="64">
        <v>44503</v>
      </c>
      <c r="AB412" s="28">
        <v>0</v>
      </c>
      <c r="AC412" s="28" t="s">
        <v>56</v>
      </c>
      <c r="AD412" s="46" t="s">
        <v>56</v>
      </c>
      <c r="AE412" s="47" t="s">
        <v>56</v>
      </c>
      <c r="AF412" s="35" t="str">
        <f>VLOOKUP(G412,[6]TIV1!L:S,8,FALSE)</f>
        <v>8276895378</v>
      </c>
      <c r="AG412" s="35" t="str">
        <f>VLOOKUP(T412,[6]TIV1!L:S,8,FALSE)</f>
        <v>2050350280</v>
      </c>
      <c r="AH412" s="35" t="e">
        <f>VLOOKUP(AC412,[6]TIV1!L:S,8,FALSE)</f>
        <v>#N/A</v>
      </c>
      <c r="AI412" s="36">
        <f>VLOOKUP(A412&amp;P412,[6]HARGA!C:D,2,0)*Q412</f>
        <v>45360000</v>
      </c>
      <c r="AJ412" s="36">
        <f>VLOOKUP(A412&amp;P412,[6]HARGA!C:D,2,0)*W412</f>
        <v>0</v>
      </c>
      <c r="AK412" s="36">
        <f>VLOOKUP(A412&amp;P412,[6]HARGA!C:D,2,0)*AB412</f>
        <v>0</v>
      </c>
      <c r="AL412" s="32"/>
      <c r="AM412" s="32"/>
      <c r="AN412" s="37"/>
      <c r="AO412" s="37"/>
      <c r="AP412" s="37"/>
      <c r="AQ412" s="37"/>
      <c r="AR412" s="37"/>
      <c r="AS412" s="37"/>
      <c r="AT412" s="37"/>
      <c r="AU412" s="37"/>
      <c r="AV412" s="37"/>
      <c r="AW412" s="37"/>
      <c r="AX412" s="37"/>
      <c r="AY412" s="37"/>
      <c r="AZ412" s="37"/>
      <c r="BA412" s="37"/>
      <c r="BB412" s="37"/>
      <c r="BC412" s="37"/>
      <c r="BD412">
        <v>2</v>
      </c>
    </row>
    <row r="413" spans="1:56" hidden="1" x14ac:dyDescent="0.25">
      <c r="A413" s="22" t="s">
        <v>51</v>
      </c>
      <c r="B413" s="22" t="s">
        <v>273</v>
      </c>
      <c r="C413" s="23">
        <v>21102803668</v>
      </c>
      <c r="D413" s="95" t="s">
        <v>53</v>
      </c>
      <c r="E413" s="95" t="s">
        <v>809</v>
      </c>
      <c r="F413" s="95" t="s">
        <v>810</v>
      </c>
      <c r="G413" s="22">
        <v>5042245098</v>
      </c>
      <c r="H413" s="22" t="s">
        <v>56</v>
      </c>
      <c r="I413" s="22" t="s">
        <v>56</v>
      </c>
      <c r="J413" s="24">
        <v>44502</v>
      </c>
      <c r="K413" s="22">
        <v>16</v>
      </c>
      <c r="L413" s="22" t="s">
        <v>92</v>
      </c>
      <c r="M413" s="22" t="s">
        <v>92</v>
      </c>
      <c r="N413" s="25" t="s">
        <v>811</v>
      </c>
      <c r="O413" s="26">
        <v>44503</v>
      </c>
      <c r="P413" s="27" t="s">
        <v>279</v>
      </c>
      <c r="Q413" s="22">
        <v>16</v>
      </c>
      <c r="R413" s="28" t="s">
        <v>56</v>
      </c>
      <c r="S413" s="22" t="s">
        <v>56</v>
      </c>
      <c r="T413" s="22">
        <v>6008132276</v>
      </c>
      <c r="U413" s="22">
        <v>16</v>
      </c>
      <c r="V413" s="28">
        <v>0</v>
      </c>
      <c r="W413" s="22">
        <v>16</v>
      </c>
      <c r="X413" s="22" t="s">
        <v>92</v>
      </c>
      <c r="Y413" s="22" t="s">
        <v>56</v>
      </c>
      <c r="Z413" s="63" t="s">
        <v>812</v>
      </c>
      <c r="AA413" s="64">
        <v>44503</v>
      </c>
      <c r="AB413" s="28">
        <v>0</v>
      </c>
      <c r="AC413" s="28" t="s">
        <v>56</v>
      </c>
      <c r="AD413" s="46" t="s">
        <v>56</v>
      </c>
      <c r="AE413" s="47" t="s">
        <v>56</v>
      </c>
      <c r="AF413" s="35" t="str">
        <f>VLOOKUP(G413,[6]TIV1!L:S,8,FALSE)</f>
        <v>8276895378</v>
      </c>
      <c r="AG413" s="35" t="str">
        <f>VLOOKUP(T413,[6]TIV1!L:S,8,FALSE)</f>
        <v>2050350280</v>
      </c>
      <c r="AH413" s="35" t="e">
        <f>VLOOKUP(AC413,[6]TIV1!L:S,8,FALSE)</f>
        <v>#N/A</v>
      </c>
      <c r="AI413" s="36">
        <f>VLOOKUP(A413&amp;P413,[6]HARGA!C:D,2,0)*Q413</f>
        <v>1600000</v>
      </c>
      <c r="AJ413" s="36">
        <f>VLOOKUP(A413&amp;P413,[6]HARGA!C:D,2,0)*W413</f>
        <v>1600000</v>
      </c>
      <c r="AK413" s="36">
        <f>VLOOKUP(A413&amp;P413,[6]HARGA!C:D,2,0)*AB413</f>
        <v>0</v>
      </c>
      <c r="AL413" s="32"/>
      <c r="AM413" s="32"/>
      <c r="AN413" s="37"/>
      <c r="AO413" s="37"/>
      <c r="AP413" s="37"/>
      <c r="AQ413" s="37"/>
      <c r="AR413" s="37"/>
      <c r="AS413" s="37"/>
      <c r="AT413" s="37"/>
      <c r="AU413" s="37"/>
      <c r="AV413" s="37"/>
      <c r="AW413" s="37"/>
      <c r="AX413" s="37"/>
      <c r="AY413" s="37"/>
      <c r="AZ413" s="37"/>
      <c r="BA413" s="37"/>
      <c r="BB413" s="37"/>
      <c r="BC413" s="37"/>
      <c r="BD413">
        <v>2</v>
      </c>
    </row>
    <row r="414" spans="1:56" hidden="1" x14ac:dyDescent="0.25">
      <c r="A414" s="22" t="s">
        <v>51</v>
      </c>
      <c r="B414" s="22" t="s">
        <v>273</v>
      </c>
      <c r="C414" s="23">
        <v>21102803675</v>
      </c>
      <c r="D414" s="22" t="s">
        <v>53</v>
      </c>
      <c r="E414" s="90" t="s">
        <v>813</v>
      </c>
      <c r="F414" s="22" t="s">
        <v>814</v>
      </c>
      <c r="G414" s="22">
        <v>5042252431</v>
      </c>
      <c r="H414" s="22" t="s">
        <v>56</v>
      </c>
      <c r="I414" s="22" t="s">
        <v>56</v>
      </c>
      <c r="J414" s="24">
        <v>44502</v>
      </c>
      <c r="K414" s="22">
        <v>1120</v>
      </c>
      <c r="L414" s="22" t="s">
        <v>786</v>
      </c>
      <c r="M414" s="22" t="s">
        <v>786</v>
      </c>
      <c r="N414" s="91">
        <v>20010</v>
      </c>
      <c r="O414" s="92">
        <v>44503</v>
      </c>
      <c r="P414" s="27" t="s">
        <v>277</v>
      </c>
      <c r="Q414" s="22">
        <v>1120</v>
      </c>
      <c r="R414" s="28" t="s">
        <v>56</v>
      </c>
      <c r="S414" s="22" t="s">
        <v>56</v>
      </c>
      <c r="T414" s="22">
        <v>6008139361</v>
      </c>
      <c r="U414" s="22">
        <v>0</v>
      </c>
      <c r="V414" s="28">
        <v>0</v>
      </c>
      <c r="W414" s="22">
        <v>0</v>
      </c>
      <c r="X414" s="22" t="s">
        <v>786</v>
      </c>
      <c r="Y414" s="22" t="s">
        <v>56</v>
      </c>
      <c r="Z414" s="93">
        <v>34671</v>
      </c>
      <c r="AA414" s="94">
        <v>44503</v>
      </c>
      <c r="AB414" s="28">
        <v>0</v>
      </c>
      <c r="AC414" s="28" t="s">
        <v>56</v>
      </c>
      <c r="AD414" s="46" t="s">
        <v>56</v>
      </c>
      <c r="AE414" s="47" t="s">
        <v>56</v>
      </c>
      <c r="AF414" s="35" t="str">
        <f>VLOOKUP(G414,[6]TIV1!L:S,8,FALSE)</f>
        <v>8276895378</v>
      </c>
      <c r="AG414" s="35" t="str">
        <f>VLOOKUP(T414,[6]TIV1!L:S,8,FALSE)</f>
        <v>2050350280</v>
      </c>
      <c r="AH414" s="35" t="e">
        <f>VLOOKUP(AC414,[6]TIV1!L:S,8,FALSE)</f>
        <v>#N/A</v>
      </c>
      <c r="AI414" s="36">
        <f>VLOOKUP(A414&amp;P414,[6]HARGA!C:D,2,0)*Q414</f>
        <v>45360000</v>
      </c>
      <c r="AJ414" s="36">
        <f>VLOOKUP(A414&amp;P414,[6]HARGA!C:D,2,0)*W414</f>
        <v>0</v>
      </c>
      <c r="AK414" s="36">
        <f>VLOOKUP(A414&amp;P414,[6]HARGA!C:D,2,0)*AB414</f>
        <v>0</v>
      </c>
      <c r="AL414" s="32"/>
      <c r="AM414" s="32"/>
      <c r="AN414" s="37"/>
      <c r="AO414" s="37"/>
      <c r="AP414" s="37"/>
      <c r="AQ414" s="37"/>
      <c r="AR414" s="37"/>
      <c r="AS414" s="37"/>
      <c r="AT414" s="37"/>
      <c r="AU414" s="37"/>
      <c r="AV414" s="37"/>
      <c r="AW414" s="37"/>
      <c r="AX414" s="37"/>
      <c r="AY414" s="37"/>
      <c r="AZ414" s="37"/>
      <c r="BA414" s="37"/>
      <c r="BB414" s="37"/>
      <c r="BC414" s="37"/>
      <c r="BD414">
        <v>2</v>
      </c>
    </row>
    <row r="415" spans="1:56" hidden="1" x14ac:dyDescent="0.25">
      <c r="A415" s="22" t="s">
        <v>51</v>
      </c>
      <c r="B415" s="22" t="s">
        <v>273</v>
      </c>
      <c r="C415" s="23">
        <v>21102803675</v>
      </c>
      <c r="D415" s="22" t="s">
        <v>53</v>
      </c>
      <c r="E415" s="90" t="s">
        <v>813</v>
      </c>
      <c r="F415" s="22" t="s">
        <v>814</v>
      </c>
      <c r="G415" s="22">
        <v>5042252431</v>
      </c>
      <c r="H415" s="22" t="s">
        <v>56</v>
      </c>
      <c r="I415" s="22" t="s">
        <v>56</v>
      </c>
      <c r="J415" s="24">
        <v>44502</v>
      </c>
      <c r="K415" s="22">
        <v>16</v>
      </c>
      <c r="L415" s="22" t="s">
        <v>786</v>
      </c>
      <c r="M415" s="22" t="s">
        <v>786</v>
      </c>
      <c r="N415" s="91">
        <v>20010</v>
      </c>
      <c r="O415" s="92">
        <v>44503</v>
      </c>
      <c r="P415" s="27" t="s">
        <v>279</v>
      </c>
      <c r="Q415" s="22">
        <v>16</v>
      </c>
      <c r="R415" s="28" t="s">
        <v>56</v>
      </c>
      <c r="S415" s="22" t="s">
        <v>56</v>
      </c>
      <c r="T415" s="22">
        <v>6008139361</v>
      </c>
      <c r="U415" s="22">
        <v>16</v>
      </c>
      <c r="V415" s="28">
        <v>0</v>
      </c>
      <c r="W415" s="22">
        <v>16</v>
      </c>
      <c r="X415" s="22" t="s">
        <v>786</v>
      </c>
      <c r="Y415" s="22" t="s">
        <v>56</v>
      </c>
      <c r="Z415" s="93">
        <v>34671</v>
      </c>
      <c r="AA415" s="94">
        <v>44503</v>
      </c>
      <c r="AB415" s="28">
        <v>0</v>
      </c>
      <c r="AC415" s="28" t="s">
        <v>56</v>
      </c>
      <c r="AD415" s="46" t="s">
        <v>56</v>
      </c>
      <c r="AE415" s="47" t="s">
        <v>56</v>
      </c>
      <c r="AF415" s="35" t="str">
        <f>VLOOKUP(G415,[6]TIV1!L:S,8,FALSE)</f>
        <v>8276895378</v>
      </c>
      <c r="AG415" s="35" t="str">
        <f>VLOOKUP(T415,[6]TIV1!L:S,8,FALSE)</f>
        <v>2050350280</v>
      </c>
      <c r="AH415" s="35" t="e">
        <f>VLOOKUP(AC415,[6]TIV1!L:S,8,FALSE)</f>
        <v>#N/A</v>
      </c>
      <c r="AI415" s="36">
        <f>VLOOKUP(A415&amp;P415,[6]HARGA!C:D,2,0)*Q415</f>
        <v>1600000</v>
      </c>
      <c r="AJ415" s="36">
        <f>VLOOKUP(A415&amp;P415,[6]HARGA!C:D,2,0)*W415</f>
        <v>1600000</v>
      </c>
      <c r="AK415" s="36">
        <f>VLOOKUP(A415&amp;P415,[6]HARGA!C:D,2,0)*AB415</f>
        <v>0</v>
      </c>
      <c r="AL415" s="32"/>
      <c r="AM415" s="32"/>
      <c r="AN415" s="37"/>
      <c r="AO415" s="37"/>
      <c r="AP415" s="37"/>
      <c r="AQ415" s="37"/>
      <c r="AR415" s="37"/>
      <c r="AS415" s="37"/>
      <c r="AT415" s="37"/>
      <c r="AU415" s="37"/>
      <c r="AV415" s="37"/>
      <c r="AW415" s="37"/>
      <c r="AX415" s="37"/>
      <c r="AY415" s="37"/>
      <c r="AZ415" s="37"/>
      <c r="BA415" s="37"/>
      <c r="BB415" s="37"/>
      <c r="BC415" s="37"/>
      <c r="BD415">
        <v>2</v>
      </c>
    </row>
    <row r="416" spans="1:56" hidden="1" x14ac:dyDescent="0.25">
      <c r="A416" s="22" t="s">
        <v>51</v>
      </c>
      <c r="B416" s="22" t="s">
        <v>273</v>
      </c>
      <c r="C416" s="23">
        <v>21102803687</v>
      </c>
      <c r="D416" s="95" t="s">
        <v>53</v>
      </c>
      <c r="E416" s="95" t="s">
        <v>815</v>
      </c>
      <c r="F416" s="95" t="s">
        <v>816</v>
      </c>
      <c r="G416" s="22">
        <v>5042256616</v>
      </c>
      <c r="H416" s="22" t="s">
        <v>56</v>
      </c>
      <c r="I416" s="22" t="s">
        <v>56</v>
      </c>
      <c r="J416" s="24">
        <v>44502</v>
      </c>
      <c r="K416" s="22">
        <v>1280</v>
      </c>
      <c r="L416" s="22" t="s">
        <v>171</v>
      </c>
      <c r="M416" s="22" t="s">
        <v>171</v>
      </c>
      <c r="N416" s="25" t="s">
        <v>817</v>
      </c>
      <c r="O416" s="26">
        <v>44502</v>
      </c>
      <c r="P416" s="27" t="s">
        <v>303</v>
      </c>
      <c r="Q416" s="22">
        <v>1280</v>
      </c>
      <c r="R416" s="28" t="s">
        <v>56</v>
      </c>
      <c r="S416" s="22" t="s">
        <v>56</v>
      </c>
      <c r="T416" s="22">
        <v>6008127015</v>
      </c>
      <c r="U416" s="22">
        <v>0</v>
      </c>
      <c r="V416" s="28">
        <v>0</v>
      </c>
      <c r="W416" s="22">
        <v>0</v>
      </c>
      <c r="X416" s="22" t="s">
        <v>171</v>
      </c>
      <c r="Y416" s="22" t="s">
        <v>56</v>
      </c>
      <c r="Z416" s="63" t="s">
        <v>818</v>
      </c>
      <c r="AA416" s="64">
        <v>44502</v>
      </c>
      <c r="AB416" s="28">
        <v>0</v>
      </c>
      <c r="AC416" s="28" t="s">
        <v>56</v>
      </c>
      <c r="AD416" s="46" t="s">
        <v>56</v>
      </c>
      <c r="AE416" s="47" t="s">
        <v>56</v>
      </c>
      <c r="AF416" s="35" t="str">
        <f>VLOOKUP(G416,[6]TIV1!L:S,8,FALSE)</f>
        <v>8276895378</v>
      </c>
      <c r="AG416" s="35" t="str">
        <f>VLOOKUP(T416,[6]TIV1!L:S,8,FALSE)</f>
        <v>2050350280</v>
      </c>
      <c r="AH416" s="35" t="e">
        <f>VLOOKUP(AC416,[6]TIV1!L:S,8,FALSE)</f>
        <v>#N/A</v>
      </c>
      <c r="AI416" s="36">
        <f>VLOOKUP(A416&amp;P416,[6]HARGA!C:D,2,0)*Q416</f>
        <v>47667200</v>
      </c>
      <c r="AJ416" s="36">
        <f>VLOOKUP(A416&amp;P416,[6]HARGA!C:D,2,0)*W416</f>
        <v>0</v>
      </c>
      <c r="AK416" s="36">
        <f>VLOOKUP(A416&amp;P416,[6]HARGA!C:D,2,0)*AB416</f>
        <v>0</v>
      </c>
      <c r="AL416" s="32"/>
      <c r="AM416" s="32"/>
      <c r="AN416" s="37"/>
      <c r="AO416" s="37"/>
      <c r="AP416" s="37"/>
      <c r="AQ416" s="37"/>
      <c r="AR416" s="37"/>
      <c r="AS416" s="37"/>
      <c r="AT416" s="37"/>
      <c r="AU416" s="37"/>
      <c r="AV416" s="37"/>
      <c r="AW416" s="37"/>
      <c r="AX416" s="37"/>
      <c r="AY416" s="37"/>
      <c r="AZ416" s="37"/>
      <c r="BA416" s="37"/>
      <c r="BB416" s="37"/>
      <c r="BC416" s="37"/>
      <c r="BD416">
        <v>2</v>
      </c>
    </row>
    <row r="417" spans="1:56" hidden="1" x14ac:dyDescent="0.25">
      <c r="A417" s="22" t="s">
        <v>51</v>
      </c>
      <c r="B417" s="22" t="s">
        <v>273</v>
      </c>
      <c r="C417" s="23">
        <v>21102803687</v>
      </c>
      <c r="D417" s="95" t="s">
        <v>53</v>
      </c>
      <c r="E417" s="95" t="s">
        <v>815</v>
      </c>
      <c r="F417" s="95" t="s">
        <v>816</v>
      </c>
      <c r="G417" s="22">
        <v>5042256616</v>
      </c>
      <c r="H417" s="22" t="s">
        <v>56</v>
      </c>
      <c r="I417" s="22" t="s">
        <v>56</v>
      </c>
      <c r="J417" s="24">
        <v>44502</v>
      </c>
      <c r="K417" s="22">
        <v>32</v>
      </c>
      <c r="L417" s="22" t="s">
        <v>171</v>
      </c>
      <c r="M417" s="22" t="s">
        <v>171</v>
      </c>
      <c r="N417" s="25" t="s">
        <v>817</v>
      </c>
      <c r="O417" s="26">
        <v>44502</v>
      </c>
      <c r="P417" s="27" t="s">
        <v>279</v>
      </c>
      <c r="Q417" s="22">
        <v>32</v>
      </c>
      <c r="R417" s="28" t="s">
        <v>56</v>
      </c>
      <c r="S417" s="22" t="s">
        <v>56</v>
      </c>
      <c r="T417" s="22">
        <v>6008127015</v>
      </c>
      <c r="U417" s="22">
        <v>32</v>
      </c>
      <c r="V417" s="28">
        <v>0</v>
      </c>
      <c r="W417" s="22">
        <v>32</v>
      </c>
      <c r="X417" s="22" t="s">
        <v>171</v>
      </c>
      <c r="Y417" s="22" t="s">
        <v>56</v>
      </c>
      <c r="Z417" s="63" t="s">
        <v>818</v>
      </c>
      <c r="AA417" s="64">
        <v>44502</v>
      </c>
      <c r="AB417" s="28">
        <v>0</v>
      </c>
      <c r="AC417" s="28" t="s">
        <v>56</v>
      </c>
      <c r="AD417" s="46" t="s">
        <v>56</v>
      </c>
      <c r="AE417" s="47" t="s">
        <v>56</v>
      </c>
      <c r="AF417" s="35" t="str">
        <f>VLOOKUP(G417,[6]TIV1!L:S,8,FALSE)</f>
        <v>8276895378</v>
      </c>
      <c r="AG417" s="35" t="str">
        <f>VLOOKUP(T417,[6]TIV1!L:S,8,FALSE)</f>
        <v>2050350280</v>
      </c>
      <c r="AH417" s="35" t="e">
        <f>VLOOKUP(AC417,[6]TIV1!L:S,8,FALSE)</f>
        <v>#N/A</v>
      </c>
      <c r="AI417" s="36">
        <f>VLOOKUP(A417&amp;P417,[6]HARGA!C:D,2,0)*Q417</f>
        <v>3200000</v>
      </c>
      <c r="AJ417" s="36">
        <f>VLOOKUP(A417&amp;P417,[6]HARGA!C:D,2,0)*W417</f>
        <v>3200000</v>
      </c>
      <c r="AK417" s="36">
        <f>VLOOKUP(A417&amp;P417,[6]HARGA!C:D,2,0)*AB417</f>
        <v>0</v>
      </c>
      <c r="AL417" s="32"/>
      <c r="AM417" s="32"/>
      <c r="AN417" s="37"/>
      <c r="AO417" s="37"/>
      <c r="AP417" s="37"/>
      <c r="AQ417" s="37"/>
      <c r="AR417" s="37"/>
      <c r="AS417" s="37"/>
      <c r="AT417" s="37"/>
      <c r="AU417" s="37"/>
      <c r="AV417" s="37"/>
      <c r="AW417" s="37"/>
      <c r="AX417" s="37"/>
      <c r="AY417" s="37"/>
      <c r="AZ417" s="37"/>
      <c r="BA417" s="37"/>
      <c r="BB417" s="37"/>
      <c r="BC417" s="37"/>
      <c r="BD417">
        <v>2</v>
      </c>
    </row>
    <row r="418" spans="1:56" hidden="1" x14ac:dyDescent="0.25">
      <c r="A418" s="22" t="s">
        <v>66</v>
      </c>
      <c r="B418" s="22" t="s">
        <v>273</v>
      </c>
      <c r="C418" s="23">
        <v>21102903669</v>
      </c>
      <c r="D418" s="22" t="s">
        <v>819</v>
      </c>
      <c r="E418" s="22" t="s">
        <v>820</v>
      </c>
      <c r="F418" s="22" t="s">
        <v>821</v>
      </c>
      <c r="G418" s="22">
        <v>5042248758</v>
      </c>
      <c r="H418" s="22" t="s">
        <v>56</v>
      </c>
      <c r="I418" s="22" t="s">
        <v>56</v>
      </c>
      <c r="J418" s="24">
        <v>44502</v>
      </c>
      <c r="K418" s="22">
        <v>1120</v>
      </c>
      <c r="L418" s="22" t="s">
        <v>189</v>
      </c>
      <c r="M418" s="22" t="s">
        <v>189</v>
      </c>
      <c r="N418" s="25" t="s">
        <v>822</v>
      </c>
      <c r="O418" s="26">
        <v>44503</v>
      </c>
      <c r="P418" s="27" t="s">
        <v>277</v>
      </c>
      <c r="Q418" s="22">
        <v>1120</v>
      </c>
      <c r="R418" s="28" t="s">
        <v>56</v>
      </c>
      <c r="S418" s="22" t="s">
        <v>56</v>
      </c>
      <c r="T418" s="22">
        <v>6008136626</v>
      </c>
      <c r="U418" s="22">
        <v>0</v>
      </c>
      <c r="V418" s="28">
        <v>0</v>
      </c>
      <c r="W418" s="22">
        <v>0</v>
      </c>
      <c r="X418" s="22" t="s">
        <v>189</v>
      </c>
      <c r="Y418" s="22" t="s">
        <v>56</v>
      </c>
      <c r="Z418" s="63" t="s">
        <v>823</v>
      </c>
      <c r="AA418" s="64">
        <v>44503</v>
      </c>
      <c r="AB418" s="28">
        <v>0</v>
      </c>
      <c r="AC418" s="28" t="s">
        <v>56</v>
      </c>
      <c r="AD418" s="46" t="s">
        <v>56</v>
      </c>
      <c r="AE418" s="47" t="s">
        <v>56</v>
      </c>
      <c r="AF418" s="35" t="str">
        <f>VLOOKUP(G418,[6]TIV1!L:S,8,FALSE)</f>
        <v>8276895966</v>
      </c>
      <c r="AG418" s="35" t="str">
        <f>VLOOKUP(T418,[6]TIV1!L:S,8,FALSE)</f>
        <v>2050350313</v>
      </c>
      <c r="AH418" s="35" t="e">
        <f>VLOOKUP(AC418,[6]TIV1!L:S,8,FALSE)</f>
        <v>#N/A</v>
      </c>
      <c r="AI418" s="36">
        <f>VLOOKUP(A418&amp;P418,[6]HARGA!C:D,2,0)*Q418</f>
        <v>45360000</v>
      </c>
      <c r="AJ418" s="36">
        <f>VLOOKUP(A418&amp;P418,[6]HARGA!C:D,2,0)*W418</f>
        <v>0</v>
      </c>
      <c r="AK418" s="36">
        <f>VLOOKUP(A418&amp;P418,[6]HARGA!C:D,2,0)*AB418</f>
        <v>0</v>
      </c>
      <c r="AL418" s="32"/>
      <c r="AM418" s="32"/>
      <c r="AN418" s="37"/>
      <c r="AO418" s="37"/>
      <c r="AP418" s="37"/>
      <c r="AQ418" s="37"/>
      <c r="AR418" s="37"/>
      <c r="AS418" s="37"/>
      <c r="AT418" s="37"/>
      <c r="AU418" s="37"/>
      <c r="AV418" s="37"/>
      <c r="AW418" s="37"/>
      <c r="AX418" s="37"/>
      <c r="AY418" s="37"/>
      <c r="AZ418" s="37"/>
      <c r="BA418" s="37"/>
      <c r="BB418" s="37"/>
      <c r="BC418" s="37"/>
      <c r="BD418">
        <v>2</v>
      </c>
    </row>
    <row r="419" spans="1:56" hidden="1" x14ac:dyDescent="0.25">
      <c r="A419" s="22" t="s">
        <v>66</v>
      </c>
      <c r="B419" s="22" t="s">
        <v>273</v>
      </c>
      <c r="C419" s="23">
        <v>21102903669</v>
      </c>
      <c r="D419" s="22" t="s">
        <v>819</v>
      </c>
      <c r="E419" s="22" t="s">
        <v>820</v>
      </c>
      <c r="F419" s="22" t="s">
        <v>821</v>
      </c>
      <c r="G419" s="22">
        <v>5042248758</v>
      </c>
      <c r="H419" s="22" t="s">
        <v>56</v>
      </c>
      <c r="I419" s="22" t="s">
        <v>56</v>
      </c>
      <c r="J419" s="24">
        <v>44502</v>
      </c>
      <c r="K419" s="22">
        <v>16</v>
      </c>
      <c r="L419" s="22" t="s">
        <v>189</v>
      </c>
      <c r="M419" s="22" t="s">
        <v>189</v>
      </c>
      <c r="N419" s="25" t="s">
        <v>822</v>
      </c>
      <c r="O419" s="26">
        <v>44503</v>
      </c>
      <c r="P419" s="27" t="s">
        <v>279</v>
      </c>
      <c r="Q419" s="22">
        <v>16</v>
      </c>
      <c r="R419" s="28" t="s">
        <v>56</v>
      </c>
      <c r="S419" s="22" t="s">
        <v>56</v>
      </c>
      <c r="T419" s="22">
        <v>6008136626</v>
      </c>
      <c r="U419" s="22">
        <v>16</v>
      </c>
      <c r="V419" s="28">
        <v>0</v>
      </c>
      <c r="W419" s="22">
        <v>16</v>
      </c>
      <c r="X419" s="22" t="s">
        <v>189</v>
      </c>
      <c r="Y419" s="22" t="s">
        <v>56</v>
      </c>
      <c r="Z419" s="63" t="s">
        <v>823</v>
      </c>
      <c r="AA419" s="64">
        <v>44503</v>
      </c>
      <c r="AB419" s="28">
        <v>0</v>
      </c>
      <c r="AC419" s="28" t="s">
        <v>56</v>
      </c>
      <c r="AD419" s="46" t="s">
        <v>56</v>
      </c>
      <c r="AE419" s="47" t="s">
        <v>56</v>
      </c>
      <c r="AF419" s="35" t="str">
        <f>VLOOKUP(G419,[6]TIV1!L:S,8,FALSE)</f>
        <v>8276895966</v>
      </c>
      <c r="AG419" s="35" t="str">
        <f>VLOOKUP(T419,[6]TIV1!L:S,8,FALSE)</f>
        <v>2050350313</v>
      </c>
      <c r="AH419" s="35" t="e">
        <f>VLOOKUP(AC419,[6]TIV1!L:S,8,FALSE)</f>
        <v>#N/A</v>
      </c>
      <c r="AI419" s="36">
        <f>VLOOKUP(A419&amp;P419,[6]HARGA!C:D,2,0)*Q419</f>
        <v>1600000</v>
      </c>
      <c r="AJ419" s="36">
        <f>VLOOKUP(A419&amp;P419,[6]HARGA!C:D,2,0)*W419</f>
        <v>1600000</v>
      </c>
      <c r="AK419" s="36">
        <f>VLOOKUP(A419&amp;P419,[6]HARGA!C:D,2,0)*AB419</f>
        <v>0</v>
      </c>
      <c r="AL419" s="32"/>
      <c r="AM419" s="32"/>
      <c r="AN419" s="37"/>
      <c r="AO419" s="37"/>
      <c r="AP419" s="37"/>
      <c r="AQ419" s="37"/>
      <c r="AR419" s="37"/>
      <c r="AS419" s="37"/>
      <c r="AT419" s="37"/>
      <c r="AU419" s="37"/>
      <c r="AV419" s="37"/>
      <c r="AW419" s="37"/>
      <c r="AX419" s="37"/>
      <c r="AY419" s="37"/>
      <c r="AZ419" s="37"/>
      <c r="BA419" s="37"/>
      <c r="BB419" s="37"/>
      <c r="BC419" s="37"/>
      <c r="BD419">
        <v>2</v>
      </c>
    </row>
    <row r="420" spans="1:56" hidden="1" x14ac:dyDescent="0.25">
      <c r="A420" s="22" t="s">
        <v>66</v>
      </c>
      <c r="B420" s="22" t="s">
        <v>273</v>
      </c>
      <c r="C420" s="23">
        <v>21102903668</v>
      </c>
      <c r="D420" s="22" t="s">
        <v>53</v>
      </c>
      <c r="E420" s="22" t="s">
        <v>824</v>
      </c>
      <c r="F420" s="22" t="s">
        <v>825</v>
      </c>
      <c r="G420" s="22">
        <v>5042249142</v>
      </c>
      <c r="H420" s="22" t="s">
        <v>56</v>
      </c>
      <c r="I420" s="22" t="s">
        <v>56</v>
      </c>
      <c r="J420" s="24">
        <v>44502</v>
      </c>
      <c r="K420" s="22">
        <v>1120</v>
      </c>
      <c r="L420" s="22" t="s">
        <v>110</v>
      </c>
      <c r="M420" s="22" t="s">
        <v>110</v>
      </c>
      <c r="N420" s="25" t="s">
        <v>826</v>
      </c>
      <c r="O420" s="26">
        <v>44503</v>
      </c>
      <c r="P420" s="27" t="s">
        <v>277</v>
      </c>
      <c r="Q420" s="22">
        <v>1120</v>
      </c>
      <c r="R420" s="28" t="s">
        <v>56</v>
      </c>
      <c r="S420" s="22" t="s">
        <v>56</v>
      </c>
      <c r="T420" s="22">
        <v>6008134068</v>
      </c>
      <c r="U420" s="22">
        <v>0</v>
      </c>
      <c r="V420" s="28">
        <v>0</v>
      </c>
      <c r="W420" s="22">
        <v>0</v>
      </c>
      <c r="X420" s="22" t="s">
        <v>110</v>
      </c>
      <c r="Y420" s="22" t="s">
        <v>56</v>
      </c>
      <c r="Z420" s="63" t="s">
        <v>827</v>
      </c>
      <c r="AA420" s="64">
        <v>44503</v>
      </c>
      <c r="AB420" s="28">
        <v>0</v>
      </c>
      <c r="AC420" s="28" t="s">
        <v>56</v>
      </c>
      <c r="AD420" s="46" t="s">
        <v>56</v>
      </c>
      <c r="AE420" s="47" t="s">
        <v>56</v>
      </c>
      <c r="AF420" s="35" t="str">
        <f>VLOOKUP(G420,[6]TIV1!L:S,8,FALSE)</f>
        <v>8276895966</v>
      </c>
      <c r="AG420" s="35" t="str">
        <f>VLOOKUP(T420,[6]TIV1!L:S,8,FALSE)</f>
        <v>2050350313</v>
      </c>
      <c r="AH420" s="35" t="e">
        <f>VLOOKUP(AC420,[6]TIV1!L:S,8,FALSE)</f>
        <v>#N/A</v>
      </c>
      <c r="AI420" s="36">
        <f>VLOOKUP(A420&amp;P420,[6]HARGA!C:D,2,0)*Q420</f>
        <v>45360000</v>
      </c>
      <c r="AJ420" s="36">
        <f>VLOOKUP(A420&amp;P420,[6]HARGA!C:D,2,0)*W420</f>
        <v>0</v>
      </c>
      <c r="AK420" s="36">
        <f>VLOOKUP(A420&amp;P420,[6]HARGA!C:D,2,0)*AB420</f>
        <v>0</v>
      </c>
      <c r="AL420" s="32"/>
      <c r="AM420" s="32"/>
      <c r="AN420" s="37"/>
      <c r="AO420" s="37"/>
      <c r="AP420" s="37"/>
      <c r="AQ420" s="37"/>
      <c r="AR420" s="37"/>
      <c r="AS420" s="37"/>
      <c r="AT420" s="37"/>
      <c r="AU420" s="37"/>
      <c r="AV420" s="37"/>
      <c r="AW420" s="37"/>
      <c r="AX420" s="37"/>
      <c r="AY420" s="37"/>
      <c r="AZ420" s="37"/>
      <c r="BA420" s="37"/>
      <c r="BB420" s="37"/>
      <c r="BC420" s="37"/>
      <c r="BD420">
        <v>2</v>
      </c>
    </row>
    <row r="421" spans="1:56" hidden="1" x14ac:dyDescent="0.25">
      <c r="A421" s="22" t="s">
        <v>66</v>
      </c>
      <c r="B421" s="22" t="s">
        <v>273</v>
      </c>
      <c r="C421" s="23">
        <v>21102903668</v>
      </c>
      <c r="D421" s="22" t="s">
        <v>53</v>
      </c>
      <c r="E421" s="22" t="s">
        <v>824</v>
      </c>
      <c r="F421" s="22" t="s">
        <v>825</v>
      </c>
      <c r="G421" s="22">
        <v>5042249142</v>
      </c>
      <c r="H421" s="22" t="s">
        <v>56</v>
      </c>
      <c r="I421" s="22" t="s">
        <v>56</v>
      </c>
      <c r="J421" s="24">
        <v>44502</v>
      </c>
      <c r="K421" s="22">
        <v>16</v>
      </c>
      <c r="L421" s="22" t="s">
        <v>110</v>
      </c>
      <c r="M421" s="22" t="s">
        <v>110</v>
      </c>
      <c r="N421" s="25" t="s">
        <v>826</v>
      </c>
      <c r="O421" s="26">
        <v>44503</v>
      </c>
      <c r="P421" s="27" t="s">
        <v>279</v>
      </c>
      <c r="Q421" s="22">
        <v>16</v>
      </c>
      <c r="R421" s="28" t="s">
        <v>56</v>
      </c>
      <c r="S421" s="22" t="s">
        <v>56</v>
      </c>
      <c r="T421" s="22">
        <v>6008134068</v>
      </c>
      <c r="U421" s="22">
        <v>16</v>
      </c>
      <c r="V421" s="28">
        <v>0</v>
      </c>
      <c r="W421" s="22">
        <v>16</v>
      </c>
      <c r="X421" s="22" t="s">
        <v>110</v>
      </c>
      <c r="Y421" s="22" t="s">
        <v>56</v>
      </c>
      <c r="Z421" s="63" t="s">
        <v>827</v>
      </c>
      <c r="AA421" s="64">
        <v>44503</v>
      </c>
      <c r="AB421" s="28">
        <v>0</v>
      </c>
      <c r="AC421" s="28" t="s">
        <v>56</v>
      </c>
      <c r="AD421" s="46" t="s">
        <v>56</v>
      </c>
      <c r="AE421" s="47" t="s">
        <v>56</v>
      </c>
      <c r="AF421" s="35" t="str">
        <f>VLOOKUP(G421,[6]TIV1!L:S,8,FALSE)</f>
        <v>8276895966</v>
      </c>
      <c r="AG421" s="35" t="str">
        <f>VLOOKUP(T421,[6]TIV1!L:S,8,FALSE)</f>
        <v>2050350313</v>
      </c>
      <c r="AH421" s="35" t="e">
        <f>VLOOKUP(AC421,[6]TIV1!L:S,8,FALSE)</f>
        <v>#N/A</v>
      </c>
      <c r="AI421" s="36">
        <f>VLOOKUP(A421&amp;P421,[6]HARGA!C:D,2,0)*Q421</f>
        <v>1600000</v>
      </c>
      <c r="AJ421" s="36">
        <f>VLOOKUP(A421&amp;P421,[6]HARGA!C:D,2,0)*W421</f>
        <v>1600000</v>
      </c>
      <c r="AK421" s="36">
        <f>VLOOKUP(A421&amp;P421,[6]HARGA!C:D,2,0)*AB421</f>
        <v>0</v>
      </c>
      <c r="AL421" s="32"/>
      <c r="AM421" s="32"/>
      <c r="AN421" s="37"/>
      <c r="AO421" s="37"/>
      <c r="AP421" s="37"/>
      <c r="AQ421" s="37"/>
      <c r="AR421" s="37"/>
      <c r="AS421" s="37"/>
      <c r="AT421" s="37"/>
      <c r="AU421" s="37"/>
      <c r="AV421" s="37"/>
      <c r="AW421" s="37"/>
      <c r="AX421" s="37"/>
      <c r="AY421" s="37"/>
      <c r="AZ421" s="37"/>
      <c r="BA421" s="37"/>
      <c r="BB421" s="37"/>
      <c r="BC421" s="37"/>
      <c r="BD421">
        <v>2</v>
      </c>
    </row>
    <row r="422" spans="1:56" hidden="1" x14ac:dyDescent="0.25">
      <c r="A422" s="22" t="s">
        <v>66</v>
      </c>
      <c r="B422" s="22" t="s">
        <v>273</v>
      </c>
      <c r="C422" s="23">
        <v>21102903673</v>
      </c>
      <c r="D422" s="95" t="s">
        <v>193</v>
      </c>
      <c r="E422" s="95" t="s">
        <v>828</v>
      </c>
      <c r="F422" s="95" t="s">
        <v>829</v>
      </c>
      <c r="G422" s="22">
        <v>5042256715</v>
      </c>
      <c r="H422" s="22" t="s">
        <v>56</v>
      </c>
      <c r="I422" s="22" t="s">
        <v>56</v>
      </c>
      <c r="J422" s="24">
        <v>44502</v>
      </c>
      <c r="K422" s="22">
        <v>1280</v>
      </c>
      <c r="L422" s="22" t="s">
        <v>110</v>
      </c>
      <c r="M422" s="22" t="s">
        <v>110</v>
      </c>
      <c r="N422" s="25" t="s">
        <v>830</v>
      </c>
      <c r="O422" s="26">
        <v>44502</v>
      </c>
      <c r="P422" s="27" t="s">
        <v>303</v>
      </c>
      <c r="Q422" s="22">
        <v>1280</v>
      </c>
      <c r="R422" s="70" t="s">
        <v>831</v>
      </c>
      <c r="S422" s="22" t="s">
        <v>56</v>
      </c>
      <c r="T422" s="40">
        <v>6008137277</v>
      </c>
      <c r="U422" s="22">
        <v>0</v>
      </c>
      <c r="V422" s="28">
        <v>0</v>
      </c>
      <c r="W422" s="22">
        <v>0</v>
      </c>
      <c r="X422" s="22" t="s">
        <v>110</v>
      </c>
      <c r="Y422" s="22" t="s">
        <v>56</v>
      </c>
      <c r="Z422" s="63" t="s">
        <v>832</v>
      </c>
      <c r="AA422" s="64">
        <v>44502</v>
      </c>
      <c r="AB422" s="28">
        <v>0</v>
      </c>
      <c r="AC422" s="28" t="s">
        <v>56</v>
      </c>
      <c r="AD422" s="46" t="s">
        <v>56</v>
      </c>
      <c r="AE422" s="47" t="s">
        <v>56</v>
      </c>
      <c r="AF422" s="35" t="str">
        <f>VLOOKUP(G422,[6]TIV1!L:S,8,FALSE)</f>
        <v>8276895966</v>
      </c>
      <c r="AG422" s="35" t="str">
        <f>VLOOKUP(T422,[6]TIV1!L:S,8,FALSE)</f>
        <v>2050350313</v>
      </c>
      <c r="AH422" s="35" t="e">
        <f>VLOOKUP(AC422,[6]TIV1!L:S,8,FALSE)</f>
        <v>#N/A</v>
      </c>
      <c r="AI422" s="36">
        <f>VLOOKUP(A422&amp;P422,[6]HARGA!C:D,2,0)*Q422</f>
        <v>47667200</v>
      </c>
      <c r="AJ422" s="36">
        <f>VLOOKUP(A422&amp;P422,[6]HARGA!C:D,2,0)*W422</f>
        <v>0</v>
      </c>
      <c r="AK422" s="36">
        <f>VLOOKUP(A422&amp;P422,[6]HARGA!C:D,2,0)*AB422</f>
        <v>0</v>
      </c>
      <c r="AL422" s="32"/>
      <c r="AM422" s="32"/>
      <c r="AN422" s="37"/>
      <c r="AO422" s="37"/>
      <c r="AP422" s="37"/>
      <c r="AQ422" s="37"/>
      <c r="AR422" s="37"/>
      <c r="AS422" s="37"/>
      <c r="AT422" s="37"/>
      <c r="AU422" s="37"/>
      <c r="AV422" s="37"/>
      <c r="AW422" s="37"/>
      <c r="AX422" s="37"/>
      <c r="AY422" s="37"/>
      <c r="AZ422" s="37"/>
      <c r="BA422" s="37"/>
      <c r="BB422" s="37"/>
      <c r="BC422" s="37"/>
      <c r="BD422">
        <v>2</v>
      </c>
    </row>
    <row r="423" spans="1:56" hidden="1" x14ac:dyDescent="0.25">
      <c r="A423" s="22" t="s">
        <v>66</v>
      </c>
      <c r="B423" s="22" t="s">
        <v>273</v>
      </c>
      <c r="C423" s="23">
        <v>21102903673</v>
      </c>
      <c r="D423" s="95" t="s">
        <v>193</v>
      </c>
      <c r="E423" s="95" t="s">
        <v>828</v>
      </c>
      <c r="F423" s="95" t="s">
        <v>829</v>
      </c>
      <c r="G423" s="22">
        <v>5042256715</v>
      </c>
      <c r="H423" s="22" t="s">
        <v>56</v>
      </c>
      <c r="I423" s="22" t="s">
        <v>56</v>
      </c>
      <c r="J423" s="24">
        <v>44502</v>
      </c>
      <c r="K423" s="22">
        <v>32</v>
      </c>
      <c r="L423" s="22" t="s">
        <v>110</v>
      </c>
      <c r="M423" s="22" t="s">
        <v>110</v>
      </c>
      <c r="N423" s="25" t="s">
        <v>830</v>
      </c>
      <c r="O423" s="26">
        <v>44502</v>
      </c>
      <c r="P423" s="27" t="s">
        <v>279</v>
      </c>
      <c r="Q423" s="22">
        <v>32</v>
      </c>
      <c r="R423" s="70" t="s">
        <v>831</v>
      </c>
      <c r="S423" s="22" t="s">
        <v>56</v>
      </c>
      <c r="T423" s="40">
        <v>6008137277</v>
      </c>
      <c r="U423" s="22">
        <v>32</v>
      </c>
      <c r="V423" s="28">
        <v>0</v>
      </c>
      <c r="W423" s="22">
        <v>32</v>
      </c>
      <c r="X423" s="22" t="s">
        <v>110</v>
      </c>
      <c r="Y423" s="22" t="s">
        <v>56</v>
      </c>
      <c r="Z423" s="63" t="s">
        <v>832</v>
      </c>
      <c r="AA423" s="64">
        <v>44502</v>
      </c>
      <c r="AB423" s="28">
        <v>0</v>
      </c>
      <c r="AC423" s="28" t="s">
        <v>56</v>
      </c>
      <c r="AD423" s="46" t="s">
        <v>56</v>
      </c>
      <c r="AE423" s="47" t="s">
        <v>56</v>
      </c>
      <c r="AF423" s="35" t="str">
        <f>VLOOKUP(G423,[6]TIV1!L:S,8,FALSE)</f>
        <v>8276895966</v>
      </c>
      <c r="AG423" s="35" t="str">
        <f>VLOOKUP(T423,[6]TIV1!L:S,8,FALSE)</f>
        <v>2050350313</v>
      </c>
      <c r="AH423" s="35" t="e">
        <f>VLOOKUP(AC423,[6]TIV1!L:S,8,FALSE)</f>
        <v>#N/A</v>
      </c>
      <c r="AI423" s="36">
        <f>VLOOKUP(A423&amp;P423,[6]HARGA!C:D,2,0)*Q423</f>
        <v>3200000</v>
      </c>
      <c r="AJ423" s="36">
        <f>VLOOKUP(A423&amp;P423,[6]HARGA!C:D,2,0)*W423</f>
        <v>3200000</v>
      </c>
      <c r="AK423" s="36">
        <f>VLOOKUP(A423&amp;P423,[6]HARGA!C:D,2,0)*AB423</f>
        <v>0</v>
      </c>
      <c r="AL423" s="32"/>
      <c r="AM423" s="32"/>
      <c r="AN423" s="37"/>
      <c r="AO423" s="37"/>
      <c r="AP423" s="37"/>
      <c r="AQ423" s="37"/>
      <c r="AR423" s="37"/>
      <c r="AS423" s="37"/>
      <c r="AT423" s="37"/>
      <c r="AU423" s="37"/>
      <c r="AV423" s="37"/>
      <c r="AW423" s="37"/>
      <c r="AX423" s="37"/>
      <c r="AY423" s="37"/>
      <c r="AZ423" s="37"/>
      <c r="BA423" s="37"/>
      <c r="BB423" s="37"/>
      <c r="BC423" s="37"/>
      <c r="BD423">
        <v>2</v>
      </c>
    </row>
    <row r="424" spans="1:56" hidden="1" x14ac:dyDescent="0.25">
      <c r="A424" s="22" t="s">
        <v>305</v>
      </c>
      <c r="B424" s="22" t="s">
        <v>273</v>
      </c>
      <c r="C424" s="23">
        <v>21102908188</v>
      </c>
      <c r="D424" s="95" t="s">
        <v>53</v>
      </c>
      <c r="E424" s="95" t="s">
        <v>833</v>
      </c>
      <c r="F424" s="95" t="s">
        <v>834</v>
      </c>
      <c r="G424" s="22">
        <v>5042244568</v>
      </c>
      <c r="H424" s="22" t="s">
        <v>56</v>
      </c>
      <c r="I424" s="22" t="s">
        <v>56</v>
      </c>
      <c r="J424" s="24">
        <v>44502</v>
      </c>
      <c r="K424" s="22">
        <v>1280</v>
      </c>
      <c r="L424" s="22" t="s">
        <v>835</v>
      </c>
      <c r="M424" s="22" t="s">
        <v>835</v>
      </c>
      <c r="N424" s="91">
        <v>20001</v>
      </c>
      <c r="O424" s="92">
        <v>44503</v>
      </c>
      <c r="P424" s="27" t="s">
        <v>303</v>
      </c>
      <c r="Q424" s="22">
        <v>1280</v>
      </c>
      <c r="R424" s="28" t="s">
        <v>56</v>
      </c>
      <c r="S424" s="22" t="s">
        <v>56</v>
      </c>
      <c r="T424" s="22">
        <v>6008118224</v>
      </c>
      <c r="U424" s="22">
        <v>0</v>
      </c>
      <c r="V424" s="28">
        <v>0</v>
      </c>
      <c r="W424" s="22">
        <v>0</v>
      </c>
      <c r="X424" s="22" t="s">
        <v>835</v>
      </c>
      <c r="Y424" s="22" t="s">
        <v>56</v>
      </c>
      <c r="Z424" s="93">
        <v>34647</v>
      </c>
      <c r="AA424" s="94">
        <v>44503</v>
      </c>
      <c r="AB424" s="28">
        <v>0</v>
      </c>
      <c r="AC424" s="28" t="s">
        <v>56</v>
      </c>
      <c r="AD424" s="46" t="s">
        <v>56</v>
      </c>
      <c r="AE424" s="47" t="s">
        <v>56</v>
      </c>
      <c r="AF424" s="35" t="str">
        <f>VLOOKUP(G424,[6]TIV1!L:S,8,FALSE)</f>
        <v>8276895987</v>
      </c>
      <c r="AG424" s="35" t="str">
        <f>VLOOKUP(T424,[6]TIV1!L:S,8,FALSE)</f>
        <v>2050350324</v>
      </c>
      <c r="AH424" s="35" t="e">
        <f>VLOOKUP(AC424,[6]TIV1!L:S,8,FALSE)</f>
        <v>#N/A</v>
      </c>
      <c r="AI424" s="36">
        <f>VLOOKUP(A424&amp;P424,[6]HARGA!C:D,2,0)*Q424</f>
        <v>47667200</v>
      </c>
      <c r="AJ424" s="36">
        <f>VLOOKUP(A424&amp;P424,[6]HARGA!C:D,2,0)*W424</f>
        <v>0</v>
      </c>
      <c r="AK424" s="36">
        <f>VLOOKUP(A424&amp;P424,[6]HARGA!C:D,2,0)*AB424</f>
        <v>0</v>
      </c>
      <c r="AL424" s="32"/>
      <c r="AM424" s="32"/>
      <c r="AN424" s="37"/>
      <c r="AO424" s="37"/>
      <c r="AP424" s="37"/>
      <c r="AQ424" s="37"/>
      <c r="AR424" s="37"/>
      <c r="AS424" s="37"/>
      <c r="AT424" s="37"/>
      <c r="AU424" s="37"/>
      <c r="AV424" s="37"/>
      <c r="AW424" s="37"/>
      <c r="AX424" s="37"/>
      <c r="AY424" s="37"/>
      <c r="AZ424" s="37"/>
      <c r="BA424" s="37"/>
      <c r="BB424" s="37"/>
      <c r="BC424" s="37"/>
      <c r="BD424">
        <v>2</v>
      </c>
    </row>
    <row r="425" spans="1:56" hidden="1" x14ac:dyDescent="0.25">
      <c r="A425" s="22" t="s">
        <v>305</v>
      </c>
      <c r="B425" s="22" t="s">
        <v>273</v>
      </c>
      <c r="C425" s="23">
        <v>21102908188</v>
      </c>
      <c r="D425" s="95" t="s">
        <v>53</v>
      </c>
      <c r="E425" s="95" t="s">
        <v>833</v>
      </c>
      <c r="F425" s="95" t="s">
        <v>834</v>
      </c>
      <c r="G425" s="22">
        <v>5042244568</v>
      </c>
      <c r="H425" s="22" t="s">
        <v>56</v>
      </c>
      <c r="I425" s="22" t="s">
        <v>56</v>
      </c>
      <c r="J425" s="24">
        <v>44502</v>
      </c>
      <c r="K425" s="22">
        <v>32</v>
      </c>
      <c r="L425" s="22" t="s">
        <v>835</v>
      </c>
      <c r="M425" s="22" t="s">
        <v>835</v>
      </c>
      <c r="N425" s="91">
        <v>20001</v>
      </c>
      <c r="O425" s="92">
        <v>44503</v>
      </c>
      <c r="P425" s="27" t="s">
        <v>279</v>
      </c>
      <c r="Q425" s="22">
        <v>32</v>
      </c>
      <c r="R425" s="28" t="s">
        <v>56</v>
      </c>
      <c r="S425" s="22" t="s">
        <v>56</v>
      </c>
      <c r="T425" s="22">
        <v>6008118224</v>
      </c>
      <c r="U425" s="22">
        <v>32</v>
      </c>
      <c r="V425" s="28">
        <v>0</v>
      </c>
      <c r="W425" s="22">
        <v>32</v>
      </c>
      <c r="X425" s="22" t="s">
        <v>835</v>
      </c>
      <c r="Y425" s="22" t="s">
        <v>56</v>
      </c>
      <c r="Z425" s="93">
        <v>34647</v>
      </c>
      <c r="AA425" s="94">
        <v>44503</v>
      </c>
      <c r="AB425" s="28">
        <v>0</v>
      </c>
      <c r="AC425" s="28" t="s">
        <v>56</v>
      </c>
      <c r="AD425" s="46" t="s">
        <v>56</v>
      </c>
      <c r="AE425" s="47" t="s">
        <v>56</v>
      </c>
      <c r="AF425" s="35" t="str">
        <f>VLOOKUP(G425,[6]TIV1!L:S,8,FALSE)</f>
        <v>8276895987</v>
      </c>
      <c r="AG425" s="35" t="str">
        <f>VLOOKUP(T425,[6]TIV1!L:S,8,FALSE)</f>
        <v>2050350324</v>
      </c>
      <c r="AH425" s="35" t="e">
        <f>VLOOKUP(AC425,[6]TIV1!L:S,8,FALSE)</f>
        <v>#N/A</v>
      </c>
      <c r="AI425" s="36">
        <f>VLOOKUP(A425&amp;P425,[6]HARGA!C:D,2,0)*Q425</f>
        <v>3200000</v>
      </c>
      <c r="AJ425" s="36">
        <f>VLOOKUP(A425&amp;P425,[6]HARGA!C:D,2,0)*W425</f>
        <v>3200000</v>
      </c>
      <c r="AK425" s="36">
        <f>VLOOKUP(A425&amp;P425,[6]HARGA!C:D,2,0)*AB425</f>
        <v>0</v>
      </c>
      <c r="AL425" s="32"/>
      <c r="AM425" s="32"/>
      <c r="AN425" s="37"/>
      <c r="AO425" s="37"/>
      <c r="AP425" s="37"/>
      <c r="AQ425" s="37"/>
      <c r="AR425" s="37"/>
      <c r="AS425" s="37"/>
      <c r="AT425" s="37"/>
      <c r="AU425" s="37"/>
      <c r="AV425" s="37"/>
      <c r="AW425" s="37"/>
      <c r="AX425" s="37"/>
      <c r="AY425" s="37"/>
      <c r="AZ425" s="37"/>
      <c r="BA425" s="37"/>
      <c r="BB425" s="37"/>
      <c r="BC425" s="37"/>
      <c r="BD425">
        <v>2</v>
      </c>
    </row>
    <row r="426" spans="1:56" hidden="1" x14ac:dyDescent="0.25">
      <c r="A426" s="22" t="s">
        <v>305</v>
      </c>
      <c r="B426" s="22" t="s">
        <v>273</v>
      </c>
      <c r="C426" s="23">
        <v>21102908193</v>
      </c>
      <c r="D426" s="96" t="s">
        <v>53</v>
      </c>
      <c r="E426" s="52" t="s">
        <v>836</v>
      </c>
      <c r="F426" s="52" t="s">
        <v>837</v>
      </c>
      <c r="G426" s="22">
        <v>5042252819</v>
      </c>
      <c r="H426" s="22" t="s">
        <v>56</v>
      </c>
      <c r="I426" s="22" t="s">
        <v>56</v>
      </c>
      <c r="J426" s="24">
        <v>44502</v>
      </c>
      <c r="K426" s="22">
        <v>1280</v>
      </c>
      <c r="L426" s="22" t="s">
        <v>308</v>
      </c>
      <c r="M426" s="22" t="s">
        <v>308</v>
      </c>
      <c r="N426" s="52" t="s">
        <v>838</v>
      </c>
      <c r="O426" s="53">
        <v>44503</v>
      </c>
      <c r="P426" s="27" t="s">
        <v>303</v>
      </c>
      <c r="Q426" s="22">
        <v>1280</v>
      </c>
      <c r="R426" s="28" t="s">
        <v>56</v>
      </c>
      <c r="S426" s="22" t="s">
        <v>56</v>
      </c>
      <c r="T426" s="22">
        <v>6008137945</v>
      </c>
      <c r="U426" s="22">
        <v>0</v>
      </c>
      <c r="V426" s="28">
        <v>0</v>
      </c>
      <c r="W426" s="22">
        <v>0</v>
      </c>
      <c r="X426" s="22" t="s">
        <v>308</v>
      </c>
      <c r="Y426" s="22" t="s">
        <v>56</v>
      </c>
      <c r="Z426" s="97" t="s">
        <v>839</v>
      </c>
      <c r="AA426" s="98">
        <v>44503</v>
      </c>
      <c r="AB426" s="28">
        <v>0</v>
      </c>
      <c r="AC426" s="28" t="s">
        <v>56</v>
      </c>
      <c r="AD426" s="46" t="s">
        <v>56</v>
      </c>
      <c r="AE426" s="47" t="s">
        <v>56</v>
      </c>
      <c r="AF426" s="35" t="str">
        <f>VLOOKUP(G426,[6]TIV1!L:S,8,FALSE)</f>
        <v>8276895987</v>
      </c>
      <c r="AG426" s="35" t="str">
        <f>VLOOKUP(T426,[6]TIV1!L:S,8,FALSE)</f>
        <v>2050350324</v>
      </c>
      <c r="AH426" s="35" t="e">
        <f>VLOOKUP(AC426,[6]TIV1!L:S,8,FALSE)</f>
        <v>#N/A</v>
      </c>
      <c r="AI426" s="36">
        <f>VLOOKUP(A426&amp;P426,[6]HARGA!C:D,2,0)*Q426</f>
        <v>47667200</v>
      </c>
      <c r="AJ426" s="36">
        <f>VLOOKUP(A426&amp;P426,[6]HARGA!C:D,2,0)*W426</f>
        <v>0</v>
      </c>
      <c r="AK426" s="36">
        <f>VLOOKUP(A426&amp;P426,[6]HARGA!C:D,2,0)*AB426</f>
        <v>0</v>
      </c>
      <c r="AL426" s="32"/>
      <c r="AM426" s="32"/>
      <c r="AN426" s="37"/>
      <c r="AO426" s="37"/>
      <c r="AP426" s="37"/>
      <c r="AQ426" s="37"/>
      <c r="AR426" s="37"/>
      <c r="AS426" s="37"/>
      <c r="AT426" s="37"/>
      <c r="AU426" s="37"/>
      <c r="AV426" s="37"/>
      <c r="AW426" s="37"/>
      <c r="AX426" s="37"/>
      <c r="AY426" s="37"/>
      <c r="AZ426" s="37"/>
      <c r="BA426" s="37"/>
      <c r="BB426" s="37"/>
      <c r="BC426" s="37"/>
      <c r="BD426">
        <v>2</v>
      </c>
    </row>
    <row r="427" spans="1:56" hidden="1" x14ac:dyDescent="0.25">
      <c r="A427" s="22" t="s">
        <v>305</v>
      </c>
      <c r="B427" s="22" t="s">
        <v>273</v>
      </c>
      <c r="C427" s="23">
        <v>21102908193</v>
      </c>
      <c r="D427" s="96" t="s">
        <v>53</v>
      </c>
      <c r="E427" s="52" t="s">
        <v>836</v>
      </c>
      <c r="F427" s="52" t="s">
        <v>837</v>
      </c>
      <c r="G427" s="22">
        <v>5042252819</v>
      </c>
      <c r="H427" s="22" t="s">
        <v>56</v>
      </c>
      <c r="I427" s="22" t="s">
        <v>56</v>
      </c>
      <c r="J427" s="24">
        <v>44502</v>
      </c>
      <c r="K427" s="22">
        <v>32</v>
      </c>
      <c r="L427" s="22" t="s">
        <v>308</v>
      </c>
      <c r="M427" s="22" t="s">
        <v>308</v>
      </c>
      <c r="N427" s="52" t="s">
        <v>838</v>
      </c>
      <c r="O427" s="53">
        <v>44503</v>
      </c>
      <c r="P427" s="27" t="s">
        <v>279</v>
      </c>
      <c r="Q427" s="22">
        <v>32</v>
      </c>
      <c r="R427" s="28" t="s">
        <v>56</v>
      </c>
      <c r="S427" s="22" t="s">
        <v>56</v>
      </c>
      <c r="T427" s="22">
        <v>6008137945</v>
      </c>
      <c r="U427" s="22">
        <v>32</v>
      </c>
      <c r="V427" s="28">
        <v>0</v>
      </c>
      <c r="W427" s="22">
        <v>32</v>
      </c>
      <c r="X427" s="22" t="s">
        <v>308</v>
      </c>
      <c r="Y427" s="22" t="s">
        <v>56</v>
      </c>
      <c r="Z427" s="97" t="s">
        <v>839</v>
      </c>
      <c r="AA427" s="98">
        <v>44503</v>
      </c>
      <c r="AB427" s="28">
        <v>0</v>
      </c>
      <c r="AC427" s="28" t="s">
        <v>56</v>
      </c>
      <c r="AD427" s="46" t="s">
        <v>56</v>
      </c>
      <c r="AE427" s="47" t="s">
        <v>56</v>
      </c>
      <c r="AF427" s="35" t="str">
        <f>VLOOKUP(G427,[6]TIV1!L:S,8,FALSE)</f>
        <v>8276895987</v>
      </c>
      <c r="AG427" s="35" t="str">
        <f>VLOOKUP(T427,[6]TIV1!L:S,8,FALSE)</f>
        <v>2050350324</v>
      </c>
      <c r="AH427" s="35" t="e">
        <f>VLOOKUP(AC427,[6]TIV1!L:S,8,FALSE)</f>
        <v>#N/A</v>
      </c>
      <c r="AI427" s="36">
        <f>VLOOKUP(A427&amp;P427,[6]HARGA!C:D,2,0)*Q427</f>
        <v>3200000</v>
      </c>
      <c r="AJ427" s="36">
        <f>VLOOKUP(A427&amp;P427,[6]HARGA!C:D,2,0)*W427</f>
        <v>3200000</v>
      </c>
      <c r="AK427" s="36">
        <f>VLOOKUP(A427&amp;P427,[6]HARGA!C:D,2,0)*AB427</f>
        <v>0</v>
      </c>
      <c r="AL427" s="32"/>
      <c r="AM427" s="32"/>
      <c r="AN427" s="37"/>
      <c r="AO427" s="37"/>
      <c r="AP427" s="37"/>
      <c r="AQ427" s="37"/>
      <c r="AR427" s="37"/>
      <c r="AS427" s="37"/>
      <c r="AT427" s="37"/>
      <c r="AU427" s="37"/>
      <c r="AV427" s="37"/>
      <c r="AW427" s="37"/>
      <c r="AX427" s="37"/>
      <c r="AY427" s="37"/>
      <c r="AZ427" s="37"/>
      <c r="BA427" s="37"/>
      <c r="BB427" s="37"/>
      <c r="BC427" s="37"/>
      <c r="BD427">
        <v>2</v>
      </c>
    </row>
    <row r="428" spans="1:56" hidden="1" x14ac:dyDescent="0.25">
      <c r="A428" s="22" t="s">
        <v>305</v>
      </c>
      <c r="B428" s="22" t="s">
        <v>273</v>
      </c>
      <c r="C428" s="23">
        <v>21102908192</v>
      </c>
      <c r="D428" s="22" t="s">
        <v>53</v>
      </c>
      <c r="E428" s="22" t="s">
        <v>840</v>
      </c>
      <c r="F428" s="22" t="s">
        <v>841</v>
      </c>
      <c r="G428" s="22">
        <v>5042246790</v>
      </c>
      <c r="H428" s="22" t="s">
        <v>56</v>
      </c>
      <c r="I428" s="22" t="s">
        <v>56</v>
      </c>
      <c r="J428" s="24">
        <v>44502</v>
      </c>
      <c r="K428" s="22">
        <v>1280</v>
      </c>
      <c r="L428" s="22" t="s">
        <v>308</v>
      </c>
      <c r="M428" s="22" t="s">
        <v>308</v>
      </c>
      <c r="N428" s="52" t="s">
        <v>842</v>
      </c>
      <c r="O428" s="53">
        <v>44503</v>
      </c>
      <c r="P428" s="27" t="s">
        <v>303</v>
      </c>
      <c r="Q428" s="22">
        <v>1280</v>
      </c>
      <c r="R428" s="28" t="s">
        <v>56</v>
      </c>
      <c r="S428" s="22" t="s">
        <v>56</v>
      </c>
      <c r="T428" s="22">
        <v>6008136343</v>
      </c>
      <c r="U428" s="22">
        <v>0</v>
      </c>
      <c r="V428" s="28">
        <v>0</v>
      </c>
      <c r="W428" s="22">
        <v>0</v>
      </c>
      <c r="X428" s="22" t="s">
        <v>308</v>
      </c>
      <c r="Y428" s="22" t="s">
        <v>56</v>
      </c>
      <c r="Z428" s="97" t="s">
        <v>843</v>
      </c>
      <c r="AA428" s="98">
        <v>44503</v>
      </c>
      <c r="AB428" s="28">
        <v>0</v>
      </c>
      <c r="AC428" s="28" t="s">
        <v>56</v>
      </c>
      <c r="AD428" s="46" t="s">
        <v>56</v>
      </c>
      <c r="AE428" s="47" t="s">
        <v>56</v>
      </c>
      <c r="AF428" s="35" t="str">
        <f>VLOOKUP(G428,[6]TIV1!L:S,8,FALSE)</f>
        <v>8276895987</v>
      </c>
      <c r="AG428" s="35" t="str">
        <f>VLOOKUP(T428,[6]TIV1!L:S,8,FALSE)</f>
        <v>2050350324</v>
      </c>
      <c r="AH428" s="35" t="e">
        <f>VLOOKUP(AC428,[6]TIV1!L:S,8,FALSE)</f>
        <v>#N/A</v>
      </c>
      <c r="AI428" s="36">
        <f>VLOOKUP(A428&amp;P428,[6]HARGA!C:D,2,0)*Q428</f>
        <v>47667200</v>
      </c>
      <c r="AJ428" s="36">
        <f>VLOOKUP(A428&amp;P428,[6]HARGA!C:D,2,0)*W428</f>
        <v>0</v>
      </c>
      <c r="AK428" s="36">
        <f>VLOOKUP(A428&amp;P428,[6]HARGA!C:D,2,0)*AB428</f>
        <v>0</v>
      </c>
      <c r="AL428" s="32"/>
      <c r="AM428" s="32"/>
      <c r="AN428" s="37"/>
      <c r="AO428" s="37"/>
      <c r="AP428" s="37"/>
      <c r="AQ428" s="37"/>
      <c r="AR428" s="37"/>
      <c r="AS428" s="37"/>
      <c r="AT428" s="37"/>
      <c r="AU428" s="37"/>
      <c r="AV428" s="37"/>
      <c r="AW428" s="37"/>
      <c r="AX428" s="37"/>
      <c r="AY428" s="37"/>
      <c r="AZ428" s="37"/>
      <c r="BA428" s="37"/>
      <c r="BB428" s="37"/>
      <c r="BC428" s="37"/>
      <c r="BD428">
        <v>2</v>
      </c>
    </row>
    <row r="429" spans="1:56" hidden="1" x14ac:dyDescent="0.25">
      <c r="A429" s="22" t="s">
        <v>305</v>
      </c>
      <c r="B429" s="22" t="s">
        <v>273</v>
      </c>
      <c r="C429" s="23">
        <v>21102908192</v>
      </c>
      <c r="D429" s="22" t="s">
        <v>53</v>
      </c>
      <c r="E429" s="22" t="s">
        <v>840</v>
      </c>
      <c r="F429" s="22" t="s">
        <v>841</v>
      </c>
      <c r="G429" s="22">
        <v>5042246790</v>
      </c>
      <c r="H429" s="22" t="s">
        <v>56</v>
      </c>
      <c r="I429" s="22" t="s">
        <v>56</v>
      </c>
      <c r="J429" s="24">
        <v>44502</v>
      </c>
      <c r="K429" s="22">
        <v>32</v>
      </c>
      <c r="L429" s="22" t="s">
        <v>308</v>
      </c>
      <c r="M429" s="22" t="s">
        <v>308</v>
      </c>
      <c r="N429" s="52" t="s">
        <v>842</v>
      </c>
      <c r="O429" s="53">
        <v>44503</v>
      </c>
      <c r="P429" s="27" t="s">
        <v>279</v>
      </c>
      <c r="Q429" s="22">
        <v>32</v>
      </c>
      <c r="R429" s="28" t="s">
        <v>56</v>
      </c>
      <c r="S429" s="22" t="s">
        <v>56</v>
      </c>
      <c r="T429" s="22">
        <v>6008136343</v>
      </c>
      <c r="U429" s="22">
        <v>32</v>
      </c>
      <c r="V429" s="28">
        <v>0</v>
      </c>
      <c r="W429" s="22">
        <v>32</v>
      </c>
      <c r="X429" s="22" t="s">
        <v>308</v>
      </c>
      <c r="Y429" s="22" t="s">
        <v>56</v>
      </c>
      <c r="Z429" s="97" t="s">
        <v>843</v>
      </c>
      <c r="AA429" s="98">
        <v>44503</v>
      </c>
      <c r="AB429" s="28">
        <v>0</v>
      </c>
      <c r="AC429" s="28" t="s">
        <v>56</v>
      </c>
      <c r="AD429" s="46" t="s">
        <v>56</v>
      </c>
      <c r="AE429" s="47" t="s">
        <v>56</v>
      </c>
      <c r="AF429" s="35" t="str">
        <f>VLOOKUP(G429,[6]TIV1!L:S,8,FALSE)</f>
        <v>8276895987</v>
      </c>
      <c r="AG429" s="35" t="str">
        <f>VLOOKUP(T429,[6]TIV1!L:S,8,FALSE)</f>
        <v>2050350324</v>
      </c>
      <c r="AH429" s="35" t="e">
        <f>VLOOKUP(AC429,[6]TIV1!L:S,8,FALSE)</f>
        <v>#N/A</v>
      </c>
      <c r="AI429" s="36">
        <f>VLOOKUP(A429&amp;P429,[6]HARGA!C:D,2,0)*Q429</f>
        <v>3200000</v>
      </c>
      <c r="AJ429" s="36">
        <f>VLOOKUP(A429&amp;P429,[6]HARGA!C:D,2,0)*W429</f>
        <v>3200000</v>
      </c>
      <c r="AK429" s="36">
        <f>VLOOKUP(A429&amp;P429,[6]HARGA!C:D,2,0)*AB429</f>
        <v>0</v>
      </c>
      <c r="AL429" s="32"/>
      <c r="AM429" s="32"/>
      <c r="AN429" s="37"/>
      <c r="AO429" s="37"/>
      <c r="AP429" s="37"/>
      <c r="AQ429" s="37"/>
      <c r="AR429" s="37"/>
      <c r="AS429" s="37"/>
      <c r="AT429" s="37"/>
      <c r="AU429" s="37"/>
      <c r="AV429" s="37"/>
      <c r="AW429" s="37"/>
      <c r="AX429" s="37"/>
      <c r="AY429" s="37"/>
      <c r="AZ429" s="37"/>
      <c r="BA429" s="37"/>
      <c r="BB429" s="37"/>
      <c r="BC429" s="37"/>
      <c r="BD429">
        <v>2</v>
      </c>
    </row>
    <row r="430" spans="1:56" hidden="1" x14ac:dyDescent="0.25">
      <c r="A430" s="22" t="s">
        <v>305</v>
      </c>
      <c r="B430" s="22" t="s">
        <v>273</v>
      </c>
      <c r="C430" s="23">
        <v>21102908191</v>
      </c>
      <c r="D430" s="22" t="s">
        <v>53</v>
      </c>
      <c r="E430" s="22" t="s">
        <v>844</v>
      </c>
      <c r="F430" s="22" t="s">
        <v>845</v>
      </c>
      <c r="G430" s="22">
        <v>5042258710</v>
      </c>
      <c r="H430" s="22" t="s">
        <v>56</v>
      </c>
      <c r="I430" s="22" t="s">
        <v>56</v>
      </c>
      <c r="J430" s="24">
        <v>44502</v>
      </c>
      <c r="K430" s="22">
        <v>1280</v>
      </c>
      <c r="L430" s="22" t="s">
        <v>835</v>
      </c>
      <c r="M430" s="22" t="s">
        <v>835</v>
      </c>
      <c r="N430" s="91">
        <v>20013</v>
      </c>
      <c r="O430" s="92">
        <v>44503</v>
      </c>
      <c r="P430" s="27" t="s">
        <v>303</v>
      </c>
      <c r="Q430" s="22">
        <v>1280</v>
      </c>
      <c r="R430" s="28" t="s">
        <v>56</v>
      </c>
      <c r="S430" s="22" t="s">
        <v>56</v>
      </c>
      <c r="T430" s="22">
        <v>6008139346</v>
      </c>
      <c r="U430" s="22">
        <v>0</v>
      </c>
      <c r="V430" s="28">
        <v>0</v>
      </c>
      <c r="W430" s="22">
        <v>0</v>
      </c>
      <c r="X430" s="22" t="s">
        <v>835</v>
      </c>
      <c r="Y430" s="22" t="s">
        <v>56</v>
      </c>
      <c r="Z430" s="93">
        <v>34675</v>
      </c>
      <c r="AA430" s="94">
        <v>44503</v>
      </c>
      <c r="AB430" s="28">
        <v>0</v>
      </c>
      <c r="AC430" s="28" t="s">
        <v>56</v>
      </c>
      <c r="AD430" s="46" t="s">
        <v>56</v>
      </c>
      <c r="AE430" s="47" t="s">
        <v>56</v>
      </c>
      <c r="AF430" s="35" t="str">
        <f>VLOOKUP(G430,[6]TIV1!L:S,8,FALSE)</f>
        <v>8276895987</v>
      </c>
      <c r="AG430" s="35" t="str">
        <f>VLOOKUP(T430,[6]TIV1!L:S,8,FALSE)</f>
        <v>2050350324</v>
      </c>
      <c r="AH430" s="35" t="e">
        <f>VLOOKUP(AC430,[6]TIV1!L:S,8,FALSE)</f>
        <v>#N/A</v>
      </c>
      <c r="AI430" s="36">
        <f>VLOOKUP(A430&amp;P430,[6]HARGA!C:D,2,0)*Q430</f>
        <v>47667200</v>
      </c>
      <c r="AJ430" s="36">
        <f>VLOOKUP(A430&amp;P430,[6]HARGA!C:D,2,0)*W430</f>
        <v>0</v>
      </c>
      <c r="AK430" s="36">
        <f>VLOOKUP(A430&amp;P430,[6]HARGA!C:D,2,0)*AB430</f>
        <v>0</v>
      </c>
      <c r="AL430" s="32"/>
      <c r="AM430" s="32"/>
      <c r="AN430" s="37"/>
      <c r="AO430" s="37"/>
      <c r="AP430" s="37"/>
      <c r="AQ430" s="37"/>
      <c r="AR430" s="37"/>
      <c r="AS430" s="37"/>
      <c r="AT430" s="37"/>
      <c r="AU430" s="37"/>
      <c r="AV430" s="37"/>
      <c r="AW430" s="37"/>
      <c r="AX430" s="37"/>
      <c r="AY430" s="37"/>
      <c r="AZ430" s="37"/>
      <c r="BA430" s="37"/>
      <c r="BB430" s="37"/>
      <c r="BC430" s="37"/>
      <c r="BD430">
        <v>2</v>
      </c>
    </row>
    <row r="431" spans="1:56" hidden="1" x14ac:dyDescent="0.25">
      <c r="A431" s="22" t="s">
        <v>305</v>
      </c>
      <c r="B431" s="22" t="s">
        <v>273</v>
      </c>
      <c r="C431" s="23">
        <v>21102908191</v>
      </c>
      <c r="D431" s="22" t="s">
        <v>53</v>
      </c>
      <c r="E431" s="22" t="s">
        <v>844</v>
      </c>
      <c r="F431" s="22" t="s">
        <v>845</v>
      </c>
      <c r="G431" s="22">
        <v>5042258710</v>
      </c>
      <c r="H431" s="22" t="s">
        <v>56</v>
      </c>
      <c r="I431" s="22" t="s">
        <v>56</v>
      </c>
      <c r="J431" s="24">
        <v>44502</v>
      </c>
      <c r="K431" s="22">
        <v>32</v>
      </c>
      <c r="L431" s="22" t="s">
        <v>835</v>
      </c>
      <c r="M431" s="22" t="s">
        <v>835</v>
      </c>
      <c r="N431" s="91">
        <v>20013</v>
      </c>
      <c r="O431" s="92">
        <v>44503</v>
      </c>
      <c r="P431" s="27" t="s">
        <v>279</v>
      </c>
      <c r="Q431" s="22">
        <v>32</v>
      </c>
      <c r="R431" s="28" t="s">
        <v>56</v>
      </c>
      <c r="S431" s="22" t="s">
        <v>56</v>
      </c>
      <c r="T431" s="22">
        <v>6008139346</v>
      </c>
      <c r="U431" s="22">
        <v>32</v>
      </c>
      <c r="V431" s="28">
        <v>0</v>
      </c>
      <c r="W431" s="22">
        <v>32</v>
      </c>
      <c r="X431" s="22" t="s">
        <v>835</v>
      </c>
      <c r="Y431" s="22" t="s">
        <v>56</v>
      </c>
      <c r="Z431" s="93">
        <v>34675</v>
      </c>
      <c r="AA431" s="94">
        <v>44503</v>
      </c>
      <c r="AB431" s="28">
        <v>0</v>
      </c>
      <c r="AC431" s="28" t="s">
        <v>56</v>
      </c>
      <c r="AD431" s="46" t="s">
        <v>56</v>
      </c>
      <c r="AE431" s="47" t="s">
        <v>56</v>
      </c>
      <c r="AF431" s="35" t="str">
        <f>VLOOKUP(G431,[6]TIV1!L:S,8,FALSE)</f>
        <v>8276895987</v>
      </c>
      <c r="AG431" s="35" t="str">
        <f>VLOOKUP(T431,[6]TIV1!L:S,8,FALSE)</f>
        <v>2050350324</v>
      </c>
      <c r="AH431" s="35" t="e">
        <f>VLOOKUP(AC431,[6]TIV1!L:S,8,FALSE)</f>
        <v>#N/A</v>
      </c>
      <c r="AI431" s="36">
        <f>VLOOKUP(A431&amp;P431,[6]HARGA!C:D,2,0)*Q431</f>
        <v>3200000</v>
      </c>
      <c r="AJ431" s="36">
        <f>VLOOKUP(A431&amp;P431,[6]HARGA!C:D,2,0)*W431</f>
        <v>3200000</v>
      </c>
      <c r="AK431" s="36">
        <f>VLOOKUP(A431&amp;P431,[6]HARGA!C:D,2,0)*AB431</f>
        <v>0</v>
      </c>
      <c r="AL431" s="32"/>
      <c r="AM431" s="32"/>
      <c r="AN431" s="37"/>
      <c r="AO431" s="37"/>
      <c r="AP431" s="37"/>
      <c r="AQ431" s="37"/>
      <c r="AR431" s="37"/>
      <c r="AS431" s="37"/>
      <c r="AT431" s="37"/>
      <c r="AU431" s="37"/>
      <c r="AV431" s="37"/>
      <c r="AW431" s="37"/>
      <c r="AX431" s="37"/>
      <c r="AY431" s="37"/>
      <c r="AZ431" s="37"/>
      <c r="BA431" s="37"/>
      <c r="BB431" s="37"/>
      <c r="BC431" s="37"/>
      <c r="BD431">
        <v>2</v>
      </c>
    </row>
    <row r="432" spans="1:56" hidden="1" x14ac:dyDescent="0.25">
      <c r="A432" s="22" t="s">
        <v>124</v>
      </c>
      <c r="B432" s="22" t="s">
        <v>273</v>
      </c>
      <c r="C432" s="23">
        <v>21102908126</v>
      </c>
      <c r="D432" s="22" t="s">
        <v>53</v>
      </c>
      <c r="E432" s="22" t="s">
        <v>846</v>
      </c>
      <c r="F432" s="22" t="s">
        <v>847</v>
      </c>
      <c r="G432" s="22">
        <v>5042252828</v>
      </c>
      <c r="H432" s="22" t="s">
        <v>56</v>
      </c>
      <c r="I432" s="22" t="s">
        <v>56</v>
      </c>
      <c r="J432" s="24">
        <v>44502</v>
      </c>
      <c r="K432" s="22">
        <v>1120</v>
      </c>
      <c r="L432" s="22" t="s">
        <v>128</v>
      </c>
      <c r="M432" s="22" t="s">
        <v>128</v>
      </c>
      <c r="N432" s="52" t="s">
        <v>848</v>
      </c>
      <c r="O432" s="53">
        <v>44503</v>
      </c>
      <c r="P432" s="27" t="s">
        <v>277</v>
      </c>
      <c r="Q432" s="22">
        <v>1120</v>
      </c>
      <c r="R432" s="28" t="s">
        <v>56</v>
      </c>
      <c r="S432" s="22" t="s">
        <v>56</v>
      </c>
      <c r="T432" s="22">
        <v>6008138843</v>
      </c>
      <c r="U432" s="22">
        <v>0</v>
      </c>
      <c r="V432" s="28">
        <v>0</v>
      </c>
      <c r="W432" s="22">
        <v>0</v>
      </c>
      <c r="X432" s="22" t="s">
        <v>128</v>
      </c>
      <c r="Y432" s="22" t="s">
        <v>56</v>
      </c>
      <c r="Z432" s="97" t="s">
        <v>849</v>
      </c>
      <c r="AA432" s="98">
        <v>44503</v>
      </c>
      <c r="AB432" s="28">
        <v>0</v>
      </c>
      <c r="AC432" s="28" t="s">
        <v>56</v>
      </c>
      <c r="AD432" s="46" t="s">
        <v>56</v>
      </c>
      <c r="AE432" s="47" t="s">
        <v>56</v>
      </c>
      <c r="AF432" s="35" t="str">
        <f>VLOOKUP(G432,[6]TIV1!L:S,8,FALSE)</f>
        <v>8276895964</v>
      </c>
      <c r="AG432" s="35" t="str">
        <f>VLOOKUP(T432,[6]TIV1!L:S,8,FALSE)</f>
        <v>2050350311</v>
      </c>
      <c r="AH432" s="35" t="e">
        <f>VLOOKUP(AC432,[6]TIV1!L:S,8,FALSE)</f>
        <v>#N/A</v>
      </c>
      <c r="AI432" s="36">
        <f>VLOOKUP(A432&amp;P432,[6]HARGA!C:D,2,0)*Q432</f>
        <v>44083200</v>
      </c>
      <c r="AJ432" s="36">
        <f>VLOOKUP(A432&amp;P432,[6]HARGA!C:D,2,0)*W432</f>
        <v>0</v>
      </c>
      <c r="AK432" s="36">
        <f>VLOOKUP(A432&amp;P432,[6]HARGA!C:D,2,0)*AB432</f>
        <v>0</v>
      </c>
      <c r="AL432" s="32"/>
      <c r="AM432" s="32"/>
      <c r="AN432" s="37"/>
      <c r="AO432" s="37"/>
      <c r="AP432" s="37"/>
      <c r="AQ432" s="37"/>
      <c r="AR432" s="37"/>
      <c r="AS432" s="37"/>
      <c r="AT432" s="37"/>
      <c r="AU432" s="37"/>
      <c r="AV432" s="37"/>
      <c r="AW432" s="37"/>
      <c r="AX432" s="37"/>
      <c r="AY432" s="37"/>
      <c r="AZ432" s="37"/>
      <c r="BA432" s="37"/>
      <c r="BB432" s="37"/>
      <c r="BC432" s="37"/>
      <c r="BD432">
        <v>2</v>
      </c>
    </row>
    <row r="433" spans="1:56" hidden="1" x14ac:dyDescent="0.25">
      <c r="A433" s="22" t="s">
        <v>124</v>
      </c>
      <c r="B433" s="22" t="s">
        <v>273</v>
      </c>
      <c r="C433" s="23">
        <v>21102908126</v>
      </c>
      <c r="D433" s="22" t="s">
        <v>53</v>
      </c>
      <c r="E433" s="22" t="s">
        <v>846</v>
      </c>
      <c r="F433" s="22" t="s">
        <v>847</v>
      </c>
      <c r="G433" s="22">
        <v>5042252828</v>
      </c>
      <c r="H433" s="22" t="s">
        <v>56</v>
      </c>
      <c r="I433" s="22" t="s">
        <v>56</v>
      </c>
      <c r="J433" s="24">
        <v>44502</v>
      </c>
      <c r="K433" s="22">
        <v>16</v>
      </c>
      <c r="L433" s="22" t="s">
        <v>128</v>
      </c>
      <c r="M433" s="22" t="s">
        <v>128</v>
      </c>
      <c r="N433" s="52" t="s">
        <v>848</v>
      </c>
      <c r="O433" s="53">
        <v>44503</v>
      </c>
      <c r="P433" s="27" t="s">
        <v>279</v>
      </c>
      <c r="Q433" s="22">
        <v>16</v>
      </c>
      <c r="R433" s="28" t="s">
        <v>56</v>
      </c>
      <c r="S433" s="22" t="s">
        <v>56</v>
      </c>
      <c r="T433" s="22">
        <v>6008138843</v>
      </c>
      <c r="U433" s="22">
        <v>16</v>
      </c>
      <c r="V433" s="28">
        <v>0</v>
      </c>
      <c r="W433" s="22">
        <v>16</v>
      </c>
      <c r="X433" s="22" t="s">
        <v>128</v>
      </c>
      <c r="Y433" s="22" t="s">
        <v>56</v>
      </c>
      <c r="Z433" s="97" t="s">
        <v>849</v>
      </c>
      <c r="AA433" s="98">
        <v>44503</v>
      </c>
      <c r="AB433" s="28">
        <v>0</v>
      </c>
      <c r="AC433" s="28" t="s">
        <v>56</v>
      </c>
      <c r="AD433" s="46" t="s">
        <v>56</v>
      </c>
      <c r="AE433" s="47" t="s">
        <v>56</v>
      </c>
      <c r="AF433" s="35" t="str">
        <f>VLOOKUP(G433,[6]TIV1!L:S,8,FALSE)</f>
        <v>8276895964</v>
      </c>
      <c r="AG433" s="35" t="str">
        <f>VLOOKUP(T433,[6]TIV1!L:S,8,FALSE)</f>
        <v>2050350311</v>
      </c>
      <c r="AH433" s="35" t="e">
        <f>VLOOKUP(AC433,[6]TIV1!L:S,8,FALSE)</f>
        <v>#N/A</v>
      </c>
      <c r="AI433" s="36">
        <f>VLOOKUP(A433&amp;P433,[6]HARGA!C:D,2,0)*Q433</f>
        <v>1600000</v>
      </c>
      <c r="AJ433" s="36">
        <f>VLOOKUP(A433&amp;P433,[6]HARGA!C:D,2,0)*W433</f>
        <v>1600000</v>
      </c>
      <c r="AK433" s="36">
        <f>VLOOKUP(A433&amp;P433,[6]HARGA!C:D,2,0)*AB433</f>
        <v>0</v>
      </c>
      <c r="AL433" s="32"/>
      <c r="AM433" s="32"/>
      <c r="AN433" s="37"/>
      <c r="AO433" s="37"/>
      <c r="AP433" s="37"/>
      <c r="AQ433" s="37"/>
      <c r="AR433" s="37"/>
      <c r="AS433" s="37"/>
      <c r="AT433" s="37"/>
      <c r="AU433" s="37"/>
      <c r="AV433" s="37"/>
      <c r="AW433" s="37"/>
      <c r="AX433" s="37"/>
      <c r="AY433" s="37"/>
      <c r="AZ433" s="37"/>
      <c r="BA433" s="37"/>
      <c r="BB433" s="37"/>
      <c r="BC433" s="37"/>
      <c r="BD433">
        <v>2</v>
      </c>
    </row>
    <row r="434" spans="1:56" hidden="1" x14ac:dyDescent="0.25">
      <c r="A434" s="22" t="s">
        <v>124</v>
      </c>
      <c r="B434" s="22" t="s">
        <v>273</v>
      </c>
      <c r="C434" s="23">
        <v>21102908154</v>
      </c>
      <c r="D434" s="95" t="s">
        <v>53</v>
      </c>
      <c r="E434" s="52" t="s">
        <v>850</v>
      </c>
      <c r="F434" s="95" t="s">
        <v>851</v>
      </c>
      <c r="G434" s="22">
        <v>5042258571</v>
      </c>
      <c r="H434" s="22" t="s">
        <v>56</v>
      </c>
      <c r="I434" s="22" t="s">
        <v>56</v>
      </c>
      <c r="J434" s="24">
        <v>44502</v>
      </c>
      <c r="K434" s="22">
        <v>1280</v>
      </c>
      <c r="L434" s="22" t="s">
        <v>128</v>
      </c>
      <c r="M434" s="22" t="s">
        <v>128</v>
      </c>
      <c r="N434" s="52" t="s">
        <v>852</v>
      </c>
      <c r="O434" s="53">
        <v>44508</v>
      </c>
      <c r="P434" s="27" t="s">
        <v>303</v>
      </c>
      <c r="Q434" s="22">
        <v>1280</v>
      </c>
      <c r="R434" s="28" t="s">
        <v>56</v>
      </c>
      <c r="S434" s="22" t="s">
        <v>56</v>
      </c>
      <c r="T434" s="22">
        <v>6008135906</v>
      </c>
      <c r="U434" s="22">
        <v>0</v>
      </c>
      <c r="V434" s="28">
        <v>0</v>
      </c>
      <c r="W434" s="22">
        <v>0</v>
      </c>
      <c r="X434" s="22" t="s">
        <v>110</v>
      </c>
      <c r="Y434" s="22" t="s">
        <v>56</v>
      </c>
      <c r="Z434" s="63" t="s">
        <v>853</v>
      </c>
      <c r="AA434" s="64">
        <v>44505</v>
      </c>
      <c r="AB434" s="28">
        <v>0</v>
      </c>
      <c r="AC434" s="28" t="s">
        <v>56</v>
      </c>
      <c r="AD434" s="46" t="s">
        <v>56</v>
      </c>
      <c r="AE434" s="47" t="s">
        <v>56</v>
      </c>
      <c r="AF434" s="35" t="str">
        <f>VLOOKUP(G434,[6]TIV1!L:S,8,FALSE)</f>
        <v>8276895964</v>
      </c>
      <c r="AG434" s="35" t="str">
        <f>VLOOKUP(T434,[6]TIV1!L:S,8,FALSE)</f>
        <v>2050350311</v>
      </c>
      <c r="AH434" s="35" t="e">
        <f>VLOOKUP(AC434,[6]TIV1!L:S,8,FALSE)</f>
        <v>#N/A</v>
      </c>
      <c r="AI434" s="36">
        <f>VLOOKUP(A434&amp;P434,[6]HARGA!C:D,2,0)*Q434</f>
        <v>47667200</v>
      </c>
      <c r="AJ434" s="36">
        <f>VLOOKUP(A434&amp;P434,[6]HARGA!C:D,2,0)*W434</f>
        <v>0</v>
      </c>
      <c r="AK434" s="36">
        <f>VLOOKUP(A434&amp;P434,[6]HARGA!C:D,2,0)*AB434</f>
        <v>0</v>
      </c>
      <c r="AL434" s="32"/>
      <c r="AM434" s="32"/>
      <c r="AN434" s="37"/>
      <c r="AO434" s="37"/>
      <c r="AP434" s="37"/>
      <c r="AQ434" s="37"/>
      <c r="AR434" s="37"/>
      <c r="AS434" s="37"/>
      <c r="AT434" s="37"/>
      <c r="AU434" s="37"/>
      <c r="AV434" s="37"/>
      <c r="AW434" s="37"/>
      <c r="AX434" s="37"/>
      <c r="AY434" s="37"/>
      <c r="AZ434" s="37"/>
      <c r="BA434" s="37"/>
      <c r="BB434" s="37"/>
      <c r="BC434" s="37"/>
      <c r="BD434">
        <v>2</v>
      </c>
    </row>
    <row r="435" spans="1:56" hidden="1" x14ac:dyDescent="0.25">
      <c r="A435" s="22" t="s">
        <v>124</v>
      </c>
      <c r="B435" s="22" t="s">
        <v>273</v>
      </c>
      <c r="C435" s="23">
        <v>21102908154</v>
      </c>
      <c r="D435" s="95" t="s">
        <v>53</v>
      </c>
      <c r="E435" s="52" t="s">
        <v>850</v>
      </c>
      <c r="F435" s="95" t="s">
        <v>851</v>
      </c>
      <c r="G435" s="22">
        <v>5042258571</v>
      </c>
      <c r="H435" s="22" t="s">
        <v>56</v>
      </c>
      <c r="I435" s="22" t="s">
        <v>56</v>
      </c>
      <c r="J435" s="24">
        <v>44502</v>
      </c>
      <c r="K435" s="22">
        <v>32</v>
      </c>
      <c r="L435" s="22" t="s">
        <v>128</v>
      </c>
      <c r="M435" s="22" t="s">
        <v>128</v>
      </c>
      <c r="N435" s="52" t="s">
        <v>852</v>
      </c>
      <c r="O435" s="53">
        <v>44508</v>
      </c>
      <c r="P435" s="27" t="s">
        <v>279</v>
      </c>
      <c r="Q435" s="22">
        <v>32</v>
      </c>
      <c r="R435" s="28" t="s">
        <v>56</v>
      </c>
      <c r="S435" s="22" t="s">
        <v>56</v>
      </c>
      <c r="T435" s="22">
        <v>6008135906</v>
      </c>
      <c r="U435" s="22">
        <v>32</v>
      </c>
      <c r="V435" s="28">
        <v>0</v>
      </c>
      <c r="W435" s="22">
        <v>32</v>
      </c>
      <c r="X435" s="22" t="s">
        <v>110</v>
      </c>
      <c r="Y435" s="22" t="s">
        <v>56</v>
      </c>
      <c r="Z435" s="63" t="s">
        <v>853</v>
      </c>
      <c r="AA435" s="64">
        <v>44505</v>
      </c>
      <c r="AB435" s="28">
        <v>0</v>
      </c>
      <c r="AC435" s="28" t="s">
        <v>56</v>
      </c>
      <c r="AD435" s="46" t="s">
        <v>56</v>
      </c>
      <c r="AE435" s="47" t="s">
        <v>56</v>
      </c>
      <c r="AF435" s="35" t="str">
        <f>VLOOKUP(G435,[6]TIV1!L:S,8,FALSE)</f>
        <v>8276895964</v>
      </c>
      <c r="AG435" s="35" t="str">
        <f>VLOOKUP(T435,[6]TIV1!L:S,8,FALSE)</f>
        <v>2050350311</v>
      </c>
      <c r="AH435" s="35" t="e">
        <f>VLOOKUP(AC435,[6]TIV1!L:S,8,FALSE)</f>
        <v>#N/A</v>
      </c>
      <c r="AI435" s="36">
        <f>VLOOKUP(A435&amp;P435,[6]HARGA!C:D,2,0)*Q435</f>
        <v>3200000</v>
      </c>
      <c r="AJ435" s="36">
        <f>VLOOKUP(A435&amp;P435,[6]HARGA!C:D,2,0)*W435</f>
        <v>3200000</v>
      </c>
      <c r="AK435" s="36">
        <f>VLOOKUP(A435&amp;P435,[6]HARGA!C:D,2,0)*AB435</f>
        <v>0</v>
      </c>
      <c r="AL435" s="32"/>
      <c r="AM435" s="32"/>
      <c r="AN435" s="37"/>
      <c r="AO435" s="37"/>
      <c r="AP435" s="37"/>
      <c r="AQ435" s="37"/>
      <c r="AR435" s="37"/>
      <c r="AS435" s="37"/>
      <c r="AT435" s="37"/>
      <c r="AU435" s="37"/>
      <c r="AV435" s="37"/>
      <c r="AW435" s="37"/>
      <c r="AX435" s="37"/>
      <c r="AY435" s="37"/>
      <c r="AZ435" s="37"/>
      <c r="BA435" s="37"/>
      <c r="BB435" s="37"/>
      <c r="BC435" s="37"/>
      <c r="BD435">
        <v>2</v>
      </c>
    </row>
    <row r="436" spans="1:56" hidden="1" x14ac:dyDescent="0.25">
      <c r="A436" s="22" t="s">
        <v>124</v>
      </c>
      <c r="B436" s="22" t="s">
        <v>273</v>
      </c>
      <c r="C436" s="23">
        <v>21102908155</v>
      </c>
      <c r="D436" s="95" t="s">
        <v>53</v>
      </c>
      <c r="E436" s="95" t="s">
        <v>169</v>
      </c>
      <c r="F436" s="95" t="s">
        <v>854</v>
      </c>
      <c r="G436" s="22">
        <v>5042254468</v>
      </c>
      <c r="H436" s="22" t="s">
        <v>56</v>
      </c>
      <c r="I436" s="22" t="s">
        <v>56</v>
      </c>
      <c r="J436" s="24">
        <v>44502</v>
      </c>
      <c r="K436" s="22">
        <v>1280</v>
      </c>
      <c r="L436" s="22" t="s">
        <v>128</v>
      </c>
      <c r="M436" s="22" t="s">
        <v>128</v>
      </c>
      <c r="N436" s="52" t="s">
        <v>855</v>
      </c>
      <c r="O436" s="53">
        <v>44503</v>
      </c>
      <c r="P436" s="27" t="s">
        <v>303</v>
      </c>
      <c r="Q436" s="22">
        <v>1280</v>
      </c>
      <c r="R436" s="28" t="s">
        <v>56</v>
      </c>
      <c r="S436" s="22" t="s">
        <v>56</v>
      </c>
      <c r="T436" s="22">
        <v>6008139920</v>
      </c>
      <c r="U436" s="22">
        <v>0</v>
      </c>
      <c r="V436" s="28">
        <v>0</v>
      </c>
      <c r="W436" s="22">
        <v>0</v>
      </c>
      <c r="X436" s="22" t="s">
        <v>128</v>
      </c>
      <c r="Y436" s="22" t="s">
        <v>56</v>
      </c>
      <c r="Z436" s="97" t="s">
        <v>856</v>
      </c>
      <c r="AA436" s="98">
        <v>44503</v>
      </c>
      <c r="AB436" s="28">
        <v>0</v>
      </c>
      <c r="AC436" s="28" t="s">
        <v>56</v>
      </c>
      <c r="AD436" s="46" t="s">
        <v>56</v>
      </c>
      <c r="AE436" s="47" t="s">
        <v>56</v>
      </c>
      <c r="AF436" s="35" t="str">
        <f>VLOOKUP(G436,[6]TIV1!L:S,8,FALSE)</f>
        <v>8276895964</v>
      </c>
      <c r="AG436" s="35" t="str">
        <f>VLOOKUP(T436,[6]TIV1!L:S,8,FALSE)</f>
        <v>2050350311</v>
      </c>
      <c r="AH436" s="35" t="e">
        <f>VLOOKUP(AC436,[6]TIV1!L:S,8,FALSE)</f>
        <v>#N/A</v>
      </c>
      <c r="AI436" s="36">
        <f>VLOOKUP(A436&amp;P436,[6]HARGA!C:D,2,0)*Q436</f>
        <v>47667200</v>
      </c>
      <c r="AJ436" s="36">
        <f>VLOOKUP(A436&amp;P436,[6]HARGA!C:D,2,0)*W436</f>
        <v>0</v>
      </c>
      <c r="AK436" s="36">
        <f>VLOOKUP(A436&amp;P436,[6]HARGA!C:D,2,0)*AB436</f>
        <v>0</v>
      </c>
      <c r="AL436" s="32"/>
      <c r="AM436" s="32"/>
      <c r="AN436" s="37"/>
      <c r="AO436" s="37"/>
      <c r="AP436" s="37"/>
      <c r="AQ436" s="37"/>
      <c r="AR436" s="37"/>
      <c r="AS436" s="37"/>
      <c r="AT436" s="37"/>
      <c r="AU436" s="37"/>
      <c r="AV436" s="37"/>
      <c r="AW436" s="37"/>
      <c r="AX436" s="37"/>
      <c r="AY436" s="37"/>
      <c r="AZ436" s="37"/>
      <c r="BA436" s="37"/>
      <c r="BB436" s="37"/>
      <c r="BC436" s="37"/>
      <c r="BD436">
        <v>2</v>
      </c>
    </row>
    <row r="437" spans="1:56" hidden="1" x14ac:dyDescent="0.25">
      <c r="A437" s="22" t="s">
        <v>124</v>
      </c>
      <c r="B437" s="22" t="s">
        <v>273</v>
      </c>
      <c r="C437" s="23">
        <v>21102908155</v>
      </c>
      <c r="D437" s="95" t="s">
        <v>53</v>
      </c>
      <c r="E437" s="95" t="s">
        <v>169</v>
      </c>
      <c r="F437" s="95" t="s">
        <v>854</v>
      </c>
      <c r="G437" s="22">
        <v>5042254468</v>
      </c>
      <c r="H437" s="22" t="s">
        <v>56</v>
      </c>
      <c r="I437" s="22" t="s">
        <v>56</v>
      </c>
      <c r="J437" s="24">
        <v>44502</v>
      </c>
      <c r="K437" s="22">
        <v>32</v>
      </c>
      <c r="L437" s="22" t="s">
        <v>128</v>
      </c>
      <c r="M437" s="22" t="s">
        <v>128</v>
      </c>
      <c r="N437" s="52" t="s">
        <v>855</v>
      </c>
      <c r="O437" s="53">
        <v>44503</v>
      </c>
      <c r="P437" s="27" t="s">
        <v>279</v>
      </c>
      <c r="Q437" s="22">
        <v>32</v>
      </c>
      <c r="R437" s="28" t="s">
        <v>56</v>
      </c>
      <c r="S437" s="22" t="s">
        <v>56</v>
      </c>
      <c r="T437" s="22">
        <v>6008139920</v>
      </c>
      <c r="U437" s="22">
        <v>32</v>
      </c>
      <c r="V437" s="28">
        <v>0</v>
      </c>
      <c r="W437" s="22">
        <v>32</v>
      </c>
      <c r="X437" s="22" t="s">
        <v>128</v>
      </c>
      <c r="Y437" s="22" t="s">
        <v>56</v>
      </c>
      <c r="Z437" s="97" t="s">
        <v>856</v>
      </c>
      <c r="AA437" s="98">
        <v>44503</v>
      </c>
      <c r="AB437" s="28">
        <v>0</v>
      </c>
      <c r="AC437" s="28" t="s">
        <v>56</v>
      </c>
      <c r="AD437" s="46" t="s">
        <v>56</v>
      </c>
      <c r="AE437" s="47" t="s">
        <v>56</v>
      </c>
      <c r="AF437" s="35" t="str">
        <f>VLOOKUP(G437,[6]TIV1!L:S,8,FALSE)</f>
        <v>8276895964</v>
      </c>
      <c r="AG437" s="35" t="str">
        <f>VLOOKUP(T437,[6]TIV1!L:S,8,FALSE)</f>
        <v>2050350311</v>
      </c>
      <c r="AH437" s="35" t="e">
        <f>VLOOKUP(AC437,[6]TIV1!L:S,8,FALSE)</f>
        <v>#N/A</v>
      </c>
      <c r="AI437" s="36">
        <f>VLOOKUP(A437&amp;P437,[6]HARGA!C:D,2,0)*Q437</f>
        <v>3200000</v>
      </c>
      <c r="AJ437" s="36">
        <f>VLOOKUP(A437&amp;P437,[6]HARGA!C:D,2,0)*W437</f>
        <v>3200000</v>
      </c>
      <c r="AK437" s="36">
        <f>VLOOKUP(A437&amp;P437,[6]HARGA!C:D,2,0)*AB437</f>
        <v>0</v>
      </c>
      <c r="AL437" s="32"/>
      <c r="AM437" s="32"/>
      <c r="AN437" s="37"/>
      <c r="AO437" s="37"/>
      <c r="AP437" s="37"/>
      <c r="AQ437" s="37"/>
      <c r="AR437" s="37"/>
      <c r="AS437" s="37"/>
      <c r="AT437" s="37"/>
      <c r="AU437" s="37"/>
      <c r="AV437" s="37"/>
      <c r="AW437" s="37"/>
      <c r="AX437" s="37"/>
      <c r="AY437" s="37"/>
      <c r="AZ437" s="37"/>
      <c r="BA437" s="37"/>
      <c r="BB437" s="37"/>
      <c r="BC437" s="37"/>
      <c r="BD437">
        <v>2</v>
      </c>
    </row>
    <row r="438" spans="1:56" hidden="1" x14ac:dyDescent="0.25">
      <c r="A438" s="22" t="s">
        <v>124</v>
      </c>
      <c r="B438" s="22" t="s">
        <v>273</v>
      </c>
      <c r="C438" s="23">
        <v>21102908157</v>
      </c>
      <c r="D438" s="95" t="s">
        <v>53</v>
      </c>
      <c r="E438" s="95" t="s">
        <v>857</v>
      </c>
      <c r="F438" s="95" t="s">
        <v>858</v>
      </c>
      <c r="G438" s="22">
        <v>5042245701</v>
      </c>
      <c r="H438" s="22" t="s">
        <v>56</v>
      </c>
      <c r="I438" s="22" t="s">
        <v>56</v>
      </c>
      <c r="J438" s="24">
        <v>44502</v>
      </c>
      <c r="K438" s="22">
        <v>1280</v>
      </c>
      <c r="L438" s="22" t="s">
        <v>128</v>
      </c>
      <c r="M438" s="22" t="s">
        <v>128</v>
      </c>
      <c r="N438" s="52" t="s">
        <v>859</v>
      </c>
      <c r="O438" s="53">
        <v>44502</v>
      </c>
      <c r="P438" s="27" t="s">
        <v>303</v>
      </c>
      <c r="Q438" s="22">
        <v>1280</v>
      </c>
      <c r="R438" s="28" t="s">
        <v>56</v>
      </c>
      <c r="S438" s="22" t="s">
        <v>56</v>
      </c>
      <c r="T438" s="22">
        <v>6008137484</v>
      </c>
      <c r="U438" s="22">
        <v>0</v>
      </c>
      <c r="V438" s="28">
        <v>0</v>
      </c>
      <c r="W438" s="22">
        <v>0</v>
      </c>
      <c r="X438" s="22" t="s">
        <v>128</v>
      </c>
      <c r="Y438" s="22" t="s">
        <v>56</v>
      </c>
      <c r="Z438" s="97" t="s">
        <v>860</v>
      </c>
      <c r="AA438" s="98">
        <v>44502</v>
      </c>
      <c r="AB438" s="28">
        <v>0</v>
      </c>
      <c r="AC438" s="28" t="s">
        <v>56</v>
      </c>
      <c r="AD438" s="46" t="s">
        <v>56</v>
      </c>
      <c r="AE438" s="47" t="s">
        <v>56</v>
      </c>
      <c r="AF438" s="35" t="str">
        <f>VLOOKUP(G438,[6]TIV1!L:S,8,FALSE)</f>
        <v>8276895964</v>
      </c>
      <c r="AG438" s="35" t="str">
        <f>VLOOKUP(T438,[6]TIV1!L:S,8,FALSE)</f>
        <v>2050350311</v>
      </c>
      <c r="AH438" s="35" t="e">
        <f>VLOOKUP(AC438,[6]TIV1!L:S,8,FALSE)</f>
        <v>#N/A</v>
      </c>
      <c r="AI438" s="36">
        <f>VLOOKUP(A438&amp;P438,[6]HARGA!C:D,2,0)*Q438</f>
        <v>47667200</v>
      </c>
      <c r="AJ438" s="36">
        <f>VLOOKUP(A438&amp;P438,[6]HARGA!C:D,2,0)*W438</f>
        <v>0</v>
      </c>
      <c r="AK438" s="36">
        <f>VLOOKUP(A438&amp;P438,[6]HARGA!C:D,2,0)*AB438</f>
        <v>0</v>
      </c>
      <c r="AL438" s="32"/>
      <c r="AM438" s="32"/>
      <c r="AN438" s="37"/>
      <c r="AO438" s="37"/>
      <c r="AP438" s="37"/>
      <c r="AQ438" s="37"/>
      <c r="AR438" s="37"/>
      <c r="AS438" s="37"/>
      <c r="AT438" s="37"/>
      <c r="AU438" s="37"/>
      <c r="AV438" s="37"/>
      <c r="AW438" s="37"/>
      <c r="AX438" s="37"/>
      <c r="AY438" s="37"/>
      <c r="AZ438" s="37"/>
      <c r="BA438" s="37"/>
      <c r="BB438" s="37"/>
      <c r="BC438" s="37"/>
      <c r="BD438">
        <v>2</v>
      </c>
    </row>
    <row r="439" spans="1:56" hidden="1" x14ac:dyDescent="0.25">
      <c r="A439" s="22" t="s">
        <v>124</v>
      </c>
      <c r="B439" s="22" t="s">
        <v>273</v>
      </c>
      <c r="C439" s="23">
        <v>21102908157</v>
      </c>
      <c r="D439" s="95" t="s">
        <v>53</v>
      </c>
      <c r="E439" s="95" t="s">
        <v>857</v>
      </c>
      <c r="F439" s="95" t="s">
        <v>858</v>
      </c>
      <c r="G439" s="22">
        <v>5042245701</v>
      </c>
      <c r="H439" s="22" t="s">
        <v>56</v>
      </c>
      <c r="I439" s="22" t="s">
        <v>56</v>
      </c>
      <c r="J439" s="24">
        <v>44502</v>
      </c>
      <c r="K439" s="22">
        <v>32</v>
      </c>
      <c r="L439" s="22" t="s">
        <v>128</v>
      </c>
      <c r="M439" s="22" t="s">
        <v>128</v>
      </c>
      <c r="N439" s="52" t="s">
        <v>859</v>
      </c>
      <c r="O439" s="53">
        <v>44502</v>
      </c>
      <c r="P439" s="27" t="s">
        <v>279</v>
      </c>
      <c r="Q439" s="22">
        <v>32</v>
      </c>
      <c r="R439" s="28" t="s">
        <v>56</v>
      </c>
      <c r="S439" s="22" t="s">
        <v>56</v>
      </c>
      <c r="T439" s="22">
        <v>6008137484</v>
      </c>
      <c r="U439" s="22">
        <v>32</v>
      </c>
      <c r="V439" s="28">
        <v>0</v>
      </c>
      <c r="W439" s="22">
        <v>32</v>
      </c>
      <c r="X439" s="22" t="s">
        <v>128</v>
      </c>
      <c r="Y439" s="22" t="s">
        <v>56</v>
      </c>
      <c r="Z439" s="97" t="s">
        <v>860</v>
      </c>
      <c r="AA439" s="98">
        <v>44502</v>
      </c>
      <c r="AB439" s="28">
        <v>0</v>
      </c>
      <c r="AC439" s="28" t="s">
        <v>56</v>
      </c>
      <c r="AD439" s="46" t="s">
        <v>56</v>
      </c>
      <c r="AE439" s="47" t="s">
        <v>56</v>
      </c>
      <c r="AF439" s="35" t="str">
        <f>VLOOKUP(G439,[6]TIV1!L:S,8,FALSE)</f>
        <v>8276895964</v>
      </c>
      <c r="AG439" s="35" t="str">
        <f>VLOOKUP(T439,[6]TIV1!L:S,8,FALSE)</f>
        <v>2050350311</v>
      </c>
      <c r="AH439" s="35" t="e">
        <f>VLOOKUP(AC439,[6]TIV1!L:S,8,FALSE)</f>
        <v>#N/A</v>
      </c>
      <c r="AI439" s="36">
        <f>VLOOKUP(A439&amp;P439,[6]HARGA!C:D,2,0)*Q439</f>
        <v>3200000</v>
      </c>
      <c r="AJ439" s="36">
        <f>VLOOKUP(A439&amp;P439,[6]HARGA!C:D,2,0)*W439</f>
        <v>3200000</v>
      </c>
      <c r="AK439" s="36">
        <f>VLOOKUP(A439&amp;P439,[6]HARGA!C:D,2,0)*AB439</f>
        <v>0</v>
      </c>
      <c r="AL439" s="32"/>
      <c r="AM439" s="32"/>
      <c r="AN439" s="37"/>
      <c r="AO439" s="37"/>
      <c r="AP439" s="37"/>
      <c r="AQ439" s="37"/>
      <c r="AR439" s="37"/>
      <c r="AS439" s="37"/>
      <c r="AT439" s="37"/>
      <c r="AU439" s="37"/>
      <c r="AV439" s="37"/>
      <c r="AW439" s="37"/>
      <c r="AX439" s="37"/>
      <c r="AY439" s="37"/>
      <c r="AZ439" s="37"/>
      <c r="BA439" s="37"/>
      <c r="BB439" s="37"/>
      <c r="BC439" s="37"/>
      <c r="BD439">
        <v>2</v>
      </c>
    </row>
    <row r="440" spans="1:56" hidden="1" x14ac:dyDescent="0.25">
      <c r="A440" s="22" t="s">
        <v>124</v>
      </c>
      <c r="B440" s="22" t="s">
        <v>273</v>
      </c>
      <c r="C440" s="23">
        <v>21102908123</v>
      </c>
      <c r="D440" s="95" t="s">
        <v>53</v>
      </c>
      <c r="E440" s="96" t="s">
        <v>861</v>
      </c>
      <c r="F440" s="95" t="s">
        <v>862</v>
      </c>
      <c r="G440" s="22">
        <v>5042258405</v>
      </c>
      <c r="H440" s="22" t="s">
        <v>56</v>
      </c>
      <c r="I440" s="22" t="s">
        <v>56</v>
      </c>
      <c r="J440" s="24">
        <v>44502</v>
      </c>
      <c r="K440" s="22">
        <v>1120</v>
      </c>
      <c r="L440" s="22" t="s">
        <v>128</v>
      </c>
      <c r="M440" s="22" t="s">
        <v>128</v>
      </c>
      <c r="N440" s="52" t="s">
        <v>863</v>
      </c>
      <c r="O440" s="53">
        <v>44503</v>
      </c>
      <c r="P440" s="27" t="s">
        <v>277</v>
      </c>
      <c r="Q440" s="22">
        <v>1120</v>
      </c>
      <c r="R440" s="28" t="s">
        <v>56</v>
      </c>
      <c r="S440" s="22" t="s">
        <v>56</v>
      </c>
      <c r="T440" s="22">
        <v>6008139247</v>
      </c>
      <c r="U440" s="22">
        <v>0</v>
      </c>
      <c r="V440" s="28">
        <v>0</v>
      </c>
      <c r="W440" s="22">
        <v>0</v>
      </c>
      <c r="X440" s="22" t="s">
        <v>128</v>
      </c>
      <c r="Y440" s="22" t="s">
        <v>56</v>
      </c>
      <c r="Z440" s="97" t="s">
        <v>864</v>
      </c>
      <c r="AA440" s="98">
        <v>44503</v>
      </c>
      <c r="AB440" s="28">
        <v>0</v>
      </c>
      <c r="AC440" s="28" t="s">
        <v>56</v>
      </c>
      <c r="AD440" s="46" t="s">
        <v>56</v>
      </c>
      <c r="AE440" s="47" t="s">
        <v>56</v>
      </c>
      <c r="AF440" s="35" t="str">
        <f>VLOOKUP(G440,[6]TIV1!L:S,8,FALSE)</f>
        <v>8276895964</v>
      </c>
      <c r="AG440" s="35" t="str">
        <f>VLOOKUP(T440,[6]TIV1!L:S,8,FALSE)</f>
        <v>2050350311</v>
      </c>
      <c r="AH440" s="35" t="e">
        <f>VLOOKUP(AC440,[6]TIV1!L:S,8,FALSE)</f>
        <v>#N/A</v>
      </c>
      <c r="AI440" s="36">
        <f>VLOOKUP(A440&amp;P440,[6]HARGA!C:D,2,0)*Q440</f>
        <v>44083200</v>
      </c>
      <c r="AJ440" s="36">
        <f>VLOOKUP(A440&amp;P440,[6]HARGA!C:D,2,0)*W440</f>
        <v>0</v>
      </c>
      <c r="AK440" s="36">
        <f>VLOOKUP(A440&amp;P440,[6]HARGA!C:D,2,0)*AB440</f>
        <v>0</v>
      </c>
      <c r="AL440" s="32"/>
      <c r="AM440" s="32"/>
      <c r="AN440" s="37"/>
      <c r="AO440" s="37"/>
      <c r="AP440" s="37"/>
      <c r="AQ440" s="37"/>
      <c r="AR440" s="37"/>
      <c r="AS440" s="37"/>
      <c r="AT440" s="37"/>
      <c r="AU440" s="37"/>
      <c r="AV440" s="37"/>
      <c r="AW440" s="37"/>
      <c r="AX440" s="37"/>
      <c r="AY440" s="37"/>
      <c r="AZ440" s="37"/>
      <c r="BA440" s="37"/>
      <c r="BB440" s="37"/>
      <c r="BC440" s="37"/>
      <c r="BD440">
        <v>2</v>
      </c>
    </row>
    <row r="441" spans="1:56" hidden="1" x14ac:dyDescent="0.25">
      <c r="A441" s="22" t="s">
        <v>124</v>
      </c>
      <c r="B441" s="22" t="s">
        <v>273</v>
      </c>
      <c r="C441" s="23">
        <v>21102908123</v>
      </c>
      <c r="D441" s="95" t="s">
        <v>53</v>
      </c>
      <c r="E441" s="96" t="s">
        <v>861</v>
      </c>
      <c r="F441" s="95" t="s">
        <v>862</v>
      </c>
      <c r="G441" s="22">
        <v>5042258405</v>
      </c>
      <c r="H441" s="22" t="s">
        <v>56</v>
      </c>
      <c r="I441" s="22" t="s">
        <v>56</v>
      </c>
      <c r="J441" s="24">
        <v>44502</v>
      </c>
      <c r="K441" s="22">
        <v>16</v>
      </c>
      <c r="L441" s="22" t="s">
        <v>128</v>
      </c>
      <c r="M441" s="22" t="s">
        <v>128</v>
      </c>
      <c r="N441" s="52" t="s">
        <v>863</v>
      </c>
      <c r="O441" s="53">
        <v>44503</v>
      </c>
      <c r="P441" s="27" t="s">
        <v>279</v>
      </c>
      <c r="Q441" s="22">
        <v>16</v>
      </c>
      <c r="R441" s="28" t="s">
        <v>56</v>
      </c>
      <c r="S441" s="22" t="s">
        <v>56</v>
      </c>
      <c r="T441" s="22">
        <v>6008139247</v>
      </c>
      <c r="U441" s="22">
        <v>16</v>
      </c>
      <c r="V441" s="28">
        <v>0</v>
      </c>
      <c r="W441" s="22">
        <v>16</v>
      </c>
      <c r="X441" s="22" t="s">
        <v>128</v>
      </c>
      <c r="Y441" s="22" t="s">
        <v>56</v>
      </c>
      <c r="Z441" s="97" t="s">
        <v>864</v>
      </c>
      <c r="AA441" s="98">
        <v>44503</v>
      </c>
      <c r="AB441" s="28">
        <v>0</v>
      </c>
      <c r="AC441" s="28" t="s">
        <v>56</v>
      </c>
      <c r="AD441" s="46" t="s">
        <v>56</v>
      </c>
      <c r="AE441" s="47" t="s">
        <v>56</v>
      </c>
      <c r="AF441" s="35" t="str">
        <f>VLOOKUP(G441,[6]TIV1!L:S,8,FALSE)</f>
        <v>8276895964</v>
      </c>
      <c r="AG441" s="35" t="str">
        <f>VLOOKUP(T441,[6]TIV1!L:S,8,FALSE)</f>
        <v>2050350311</v>
      </c>
      <c r="AH441" s="35" t="e">
        <f>VLOOKUP(AC441,[6]TIV1!L:S,8,FALSE)</f>
        <v>#N/A</v>
      </c>
      <c r="AI441" s="36">
        <f>VLOOKUP(A441&amp;P441,[6]HARGA!C:D,2,0)*Q441</f>
        <v>1600000</v>
      </c>
      <c r="AJ441" s="36">
        <f>VLOOKUP(A441&amp;P441,[6]HARGA!C:D,2,0)*W441</f>
        <v>1600000</v>
      </c>
      <c r="AK441" s="36">
        <f>VLOOKUP(A441&amp;P441,[6]HARGA!C:D,2,0)*AB441</f>
        <v>0</v>
      </c>
      <c r="AL441" s="32"/>
      <c r="AM441" s="32"/>
      <c r="AN441" s="37"/>
      <c r="AO441" s="37"/>
      <c r="AP441" s="37"/>
      <c r="AQ441" s="37"/>
      <c r="AR441" s="37"/>
      <c r="AS441" s="37"/>
      <c r="AT441" s="37"/>
      <c r="AU441" s="37"/>
      <c r="AV441" s="37"/>
      <c r="AW441" s="37"/>
      <c r="AX441" s="37"/>
      <c r="AY441" s="37"/>
      <c r="AZ441" s="37"/>
      <c r="BA441" s="37"/>
      <c r="BB441" s="37"/>
      <c r="BC441" s="37"/>
      <c r="BD441">
        <v>2</v>
      </c>
    </row>
    <row r="442" spans="1:56" hidden="1" x14ac:dyDescent="0.25">
      <c r="A442" s="22" t="s">
        <v>124</v>
      </c>
      <c r="B442" s="22" t="s">
        <v>273</v>
      </c>
      <c r="C442" s="23">
        <v>21102908156</v>
      </c>
      <c r="D442" s="95" t="s">
        <v>53</v>
      </c>
      <c r="E442" s="95" t="s">
        <v>865</v>
      </c>
      <c r="F442" s="96" t="s">
        <v>866</v>
      </c>
      <c r="G442" s="22">
        <v>5042249132</v>
      </c>
      <c r="H442" s="22" t="s">
        <v>56</v>
      </c>
      <c r="I442" s="22" t="s">
        <v>56</v>
      </c>
      <c r="J442" s="24">
        <v>44502</v>
      </c>
      <c r="K442" s="22">
        <v>1280</v>
      </c>
      <c r="L442" s="22" t="s">
        <v>128</v>
      </c>
      <c r="M442" s="22" t="s">
        <v>128</v>
      </c>
      <c r="N442" s="52" t="s">
        <v>867</v>
      </c>
      <c r="O442" s="53">
        <v>44503</v>
      </c>
      <c r="P442" s="27" t="s">
        <v>303</v>
      </c>
      <c r="Q442" s="22">
        <v>1280</v>
      </c>
      <c r="R442" s="28" t="s">
        <v>56</v>
      </c>
      <c r="S442" s="22" t="s">
        <v>56</v>
      </c>
      <c r="T442" s="22">
        <v>6008135179</v>
      </c>
      <c r="U442" s="22">
        <v>0</v>
      </c>
      <c r="V442" s="28">
        <v>0</v>
      </c>
      <c r="W442" s="22">
        <v>0</v>
      </c>
      <c r="X442" s="22" t="s">
        <v>128</v>
      </c>
      <c r="Y442" s="22" t="s">
        <v>56</v>
      </c>
      <c r="Z442" s="97" t="s">
        <v>868</v>
      </c>
      <c r="AA442" s="98">
        <v>44503</v>
      </c>
      <c r="AB442" s="28">
        <v>0</v>
      </c>
      <c r="AC442" s="28" t="s">
        <v>56</v>
      </c>
      <c r="AD442" s="46" t="s">
        <v>56</v>
      </c>
      <c r="AE442" s="47" t="s">
        <v>56</v>
      </c>
      <c r="AF442" s="35" t="str">
        <f>VLOOKUP(G442,[6]TIV1!L:S,8,FALSE)</f>
        <v>8276895964</v>
      </c>
      <c r="AG442" s="35" t="str">
        <f>VLOOKUP(T442,[6]TIV1!L:S,8,FALSE)</f>
        <v>2050350311</v>
      </c>
      <c r="AH442" s="35" t="e">
        <f>VLOOKUP(AC442,[6]TIV1!L:S,8,FALSE)</f>
        <v>#N/A</v>
      </c>
      <c r="AI442" s="36">
        <f>VLOOKUP(A442&amp;P442,[6]HARGA!C:D,2,0)*Q442</f>
        <v>47667200</v>
      </c>
      <c r="AJ442" s="36">
        <f>VLOOKUP(A442&amp;P442,[6]HARGA!C:D,2,0)*W442</f>
        <v>0</v>
      </c>
      <c r="AK442" s="36">
        <f>VLOOKUP(A442&amp;P442,[6]HARGA!C:D,2,0)*AB442</f>
        <v>0</v>
      </c>
      <c r="AL442" s="32"/>
      <c r="AM442" s="32"/>
      <c r="AN442" s="37"/>
      <c r="AO442" s="37"/>
      <c r="AP442" s="37"/>
      <c r="AQ442" s="37"/>
      <c r="AR442" s="37"/>
      <c r="AS442" s="37"/>
      <c r="AT442" s="37"/>
      <c r="AU442" s="37"/>
      <c r="AV442" s="37"/>
      <c r="AW442" s="37"/>
      <c r="AX442" s="37"/>
      <c r="AY442" s="37"/>
      <c r="AZ442" s="37"/>
      <c r="BA442" s="37"/>
      <c r="BB442" s="37"/>
      <c r="BC442" s="37"/>
      <c r="BD442">
        <v>2</v>
      </c>
    </row>
    <row r="443" spans="1:56" hidden="1" x14ac:dyDescent="0.25">
      <c r="A443" s="22" t="s">
        <v>124</v>
      </c>
      <c r="B443" s="22" t="s">
        <v>273</v>
      </c>
      <c r="C443" s="23">
        <v>21102908156</v>
      </c>
      <c r="D443" s="95" t="s">
        <v>53</v>
      </c>
      <c r="E443" s="95" t="s">
        <v>865</v>
      </c>
      <c r="F443" s="96" t="s">
        <v>866</v>
      </c>
      <c r="G443" s="22">
        <v>5042249132</v>
      </c>
      <c r="H443" s="22" t="s">
        <v>56</v>
      </c>
      <c r="I443" s="22" t="s">
        <v>56</v>
      </c>
      <c r="J443" s="24">
        <v>44502</v>
      </c>
      <c r="K443" s="22">
        <v>32</v>
      </c>
      <c r="L443" s="22" t="s">
        <v>128</v>
      </c>
      <c r="M443" s="22" t="s">
        <v>128</v>
      </c>
      <c r="N443" s="52" t="s">
        <v>867</v>
      </c>
      <c r="O443" s="53">
        <v>44503</v>
      </c>
      <c r="P443" s="27" t="s">
        <v>279</v>
      </c>
      <c r="Q443" s="22">
        <v>32</v>
      </c>
      <c r="R443" s="28" t="s">
        <v>56</v>
      </c>
      <c r="S443" s="22" t="s">
        <v>56</v>
      </c>
      <c r="T443" s="22">
        <v>6008135179</v>
      </c>
      <c r="U443" s="22">
        <v>32</v>
      </c>
      <c r="V443" s="28">
        <v>0</v>
      </c>
      <c r="W443" s="22">
        <v>32</v>
      </c>
      <c r="X443" s="22" t="s">
        <v>128</v>
      </c>
      <c r="Y443" s="22" t="s">
        <v>56</v>
      </c>
      <c r="Z443" s="97" t="s">
        <v>868</v>
      </c>
      <c r="AA443" s="98">
        <v>44503</v>
      </c>
      <c r="AB443" s="28">
        <v>0</v>
      </c>
      <c r="AC443" s="28" t="s">
        <v>56</v>
      </c>
      <c r="AD443" s="46" t="s">
        <v>56</v>
      </c>
      <c r="AE443" s="47" t="s">
        <v>56</v>
      </c>
      <c r="AF443" s="35" t="str">
        <f>VLOOKUP(G443,[6]TIV1!L:S,8,FALSE)</f>
        <v>8276895964</v>
      </c>
      <c r="AG443" s="35" t="str">
        <f>VLOOKUP(T443,[6]TIV1!L:S,8,FALSE)</f>
        <v>2050350311</v>
      </c>
      <c r="AH443" s="35" t="e">
        <f>VLOOKUP(AC443,[6]TIV1!L:S,8,FALSE)</f>
        <v>#N/A</v>
      </c>
      <c r="AI443" s="36">
        <f>VLOOKUP(A443&amp;P443,[6]HARGA!C:D,2,0)*Q443</f>
        <v>3200000</v>
      </c>
      <c r="AJ443" s="36">
        <f>VLOOKUP(A443&amp;P443,[6]HARGA!C:D,2,0)*W443</f>
        <v>3200000</v>
      </c>
      <c r="AK443" s="36">
        <f>VLOOKUP(A443&amp;P443,[6]HARGA!C:D,2,0)*AB443</f>
        <v>0</v>
      </c>
      <c r="AL443" s="32"/>
      <c r="AM443" s="32"/>
      <c r="AN443" s="37"/>
      <c r="AO443" s="37"/>
      <c r="AP443" s="37"/>
      <c r="AQ443" s="37"/>
      <c r="AR443" s="37"/>
      <c r="AS443" s="37"/>
      <c r="AT443" s="37"/>
      <c r="AU443" s="37"/>
      <c r="AV443" s="37"/>
      <c r="AW443" s="37"/>
      <c r="AX443" s="37"/>
      <c r="AY443" s="37"/>
      <c r="AZ443" s="37"/>
      <c r="BA443" s="37"/>
      <c r="BB443" s="37"/>
      <c r="BC443" s="37"/>
      <c r="BD443">
        <v>2</v>
      </c>
    </row>
    <row r="444" spans="1:56" hidden="1" x14ac:dyDescent="0.25">
      <c r="A444" s="22" t="s">
        <v>124</v>
      </c>
      <c r="B444" s="22" t="s">
        <v>273</v>
      </c>
      <c r="C444" s="23">
        <v>21102908153</v>
      </c>
      <c r="D444" s="22" t="s">
        <v>53</v>
      </c>
      <c r="E444" s="22" t="s">
        <v>869</v>
      </c>
      <c r="F444" s="22" t="s">
        <v>796</v>
      </c>
      <c r="G444" s="22">
        <v>5042260921</v>
      </c>
      <c r="H444" s="22" t="s">
        <v>56</v>
      </c>
      <c r="I444" s="22" t="s">
        <v>56</v>
      </c>
      <c r="J444" s="24">
        <v>44502</v>
      </c>
      <c r="K444" s="22">
        <v>1280</v>
      </c>
      <c r="L444" s="22" t="s">
        <v>128</v>
      </c>
      <c r="M444" s="22" t="s">
        <v>128</v>
      </c>
      <c r="N444" s="52" t="s">
        <v>870</v>
      </c>
      <c r="O444" s="53">
        <v>44503</v>
      </c>
      <c r="P444" s="27" t="s">
        <v>303</v>
      </c>
      <c r="Q444" s="22">
        <v>1280</v>
      </c>
      <c r="R444" s="28" t="s">
        <v>56</v>
      </c>
      <c r="S444" s="22" t="s">
        <v>56</v>
      </c>
      <c r="T444" s="22">
        <v>6008140921</v>
      </c>
      <c r="U444" s="22">
        <v>0</v>
      </c>
      <c r="V444" s="28">
        <v>0</v>
      </c>
      <c r="W444" s="22">
        <v>0</v>
      </c>
      <c r="X444" s="22" t="s">
        <v>128</v>
      </c>
      <c r="Y444" s="22" t="s">
        <v>56</v>
      </c>
      <c r="Z444" s="97" t="s">
        <v>871</v>
      </c>
      <c r="AA444" s="98">
        <v>44504</v>
      </c>
      <c r="AB444" s="28">
        <v>0</v>
      </c>
      <c r="AC444" s="28" t="s">
        <v>56</v>
      </c>
      <c r="AD444" s="46" t="s">
        <v>56</v>
      </c>
      <c r="AE444" s="47" t="s">
        <v>56</v>
      </c>
      <c r="AF444" s="35" t="str">
        <f>VLOOKUP(G444,[6]TIV1!L:S,8,FALSE)</f>
        <v>8276895964</v>
      </c>
      <c r="AG444" s="35" t="str">
        <f>VLOOKUP(T444,[6]TIV1!L:S,8,FALSE)</f>
        <v>2050350311</v>
      </c>
      <c r="AH444" s="35" t="e">
        <f>VLOOKUP(AC444,[6]TIV1!L:S,8,FALSE)</f>
        <v>#N/A</v>
      </c>
      <c r="AI444" s="36">
        <f>VLOOKUP(A444&amp;P444,[6]HARGA!C:D,2,0)*Q444</f>
        <v>47667200</v>
      </c>
      <c r="AJ444" s="36">
        <f>VLOOKUP(A444&amp;P444,[6]HARGA!C:D,2,0)*W444</f>
        <v>0</v>
      </c>
      <c r="AK444" s="36">
        <f>VLOOKUP(A444&amp;P444,[6]HARGA!C:D,2,0)*AB444</f>
        <v>0</v>
      </c>
      <c r="AL444" s="32"/>
      <c r="AM444" s="32"/>
      <c r="AN444" s="37"/>
      <c r="AO444" s="37"/>
      <c r="AP444" s="37"/>
      <c r="AQ444" s="37"/>
      <c r="AR444" s="37"/>
      <c r="AS444" s="37"/>
      <c r="AT444" s="37"/>
      <c r="AU444" s="37"/>
      <c r="AV444" s="37"/>
      <c r="AW444" s="37"/>
      <c r="AX444" s="37"/>
      <c r="AY444" s="37"/>
      <c r="AZ444" s="37"/>
      <c r="BA444" s="37"/>
      <c r="BB444" s="37"/>
      <c r="BC444" s="37"/>
      <c r="BD444">
        <v>2</v>
      </c>
    </row>
    <row r="445" spans="1:56" hidden="1" x14ac:dyDescent="0.25">
      <c r="A445" s="22" t="s">
        <v>124</v>
      </c>
      <c r="B445" s="22" t="s">
        <v>273</v>
      </c>
      <c r="C445" s="23">
        <v>21102908153</v>
      </c>
      <c r="D445" s="22" t="s">
        <v>53</v>
      </c>
      <c r="E445" s="22" t="s">
        <v>869</v>
      </c>
      <c r="F445" s="22" t="s">
        <v>796</v>
      </c>
      <c r="G445" s="22">
        <v>5042260921</v>
      </c>
      <c r="H445" s="22" t="s">
        <v>56</v>
      </c>
      <c r="I445" s="22" t="s">
        <v>56</v>
      </c>
      <c r="J445" s="24">
        <v>44502</v>
      </c>
      <c r="K445" s="22">
        <v>32</v>
      </c>
      <c r="L445" s="22" t="s">
        <v>128</v>
      </c>
      <c r="M445" s="22" t="s">
        <v>128</v>
      </c>
      <c r="N445" s="52" t="s">
        <v>870</v>
      </c>
      <c r="O445" s="53">
        <v>44503</v>
      </c>
      <c r="P445" s="27" t="s">
        <v>279</v>
      </c>
      <c r="Q445" s="22">
        <v>32</v>
      </c>
      <c r="R445" s="28" t="s">
        <v>56</v>
      </c>
      <c r="S445" s="22" t="s">
        <v>56</v>
      </c>
      <c r="T445" s="22">
        <v>6008140921</v>
      </c>
      <c r="U445" s="22">
        <v>32</v>
      </c>
      <c r="V445" s="28">
        <v>0</v>
      </c>
      <c r="W445" s="22">
        <v>32</v>
      </c>
      <c r="X445" s="22" t="s">
        <v>128</v>
      </c>
      <c r="Y445" s="22" t="s">
        <v>56</v>
      </c>
      <c r="Z445" s="97" t="s">
        <v>871</v>
      </c>
      <c r="AA445" s="98">
        <v>44504</v>
      </c>
      <c r="AB445" s="28">
        <v>0</v>
      </c>
      <c r="AC445" s="28" t="s">
        <v>56</v>
      </c>
      <c r="AD445" s="46" t="s">
        <v>56</v>
      </c>
      <c r="AE445" s="47" t="s">
        <v>56</v>
      </c>
      <c r="AF445" s="35" t="str">
        <f>VLOOKUP(G445,[6]TIV1!L:S,8,FALSE)</f>
        <v>8276895964</v>
      </c>
      <c r="AG445" s="35" t="str">
        <f>VLOOKUP(T445,[6]TIV1!L:S,8,FALSE)</f>
        <v>2050350311</v>
      </c>
      <c r="AH445" s="35" t="e">
        <f>VLOOKUP(AC445,[6]TIV1!L:S,8,FALSE)</f>
        <v>#N/A</v>
      </c>
      <c r="AI445" s="36">
        <f>VLOOKUP(A445&amp;P445,[6]HARGA!C:D,2,0)*Q445</f>
        <v>3200000</v>
      </c>
      <c r="AJ445" s="36">
        <f>VLOOKUP(A445&amp;P445,[6]HARGA!C:D,2,0)*W445</f>
        <v>3200000</v>
      </c>
      <c r="AK445" s="36">
        <f>VLOOKUP(A445&amp;P445,[6]HARGA!C:D,2,0)*AB445</f>
        <v>0</v>
      </c>
      <c r="AL445" s="32"/>
      <c r="AM445" s="32"/>
      <c r="AN445" s="37"/>
      <c r="AO445" s="37"/>
      <c r="AP445" s="37"/>
      <c r="AQ445" s="37"/>
      <c r="AR445" s="37"/>
      <c r="AS445" s="37"/>
      <c r="AT445" s="37"/>
      <c r="AU445" s="37"/>
      <c r="AV445" s="37"/>
      <c r="AW445" s="37"/>
      <c r="AX445" s="37"/>
      <c r="AY445" s="37"/>
      <c r="AZ445" s="37"/>
      <c r="BA445" s="37"/>
      <c r="BB445" s="37"/>
      <c r="BC445" s="37"/>
      <c r="BD445">
        <v>2</v>
      </c>
    </row>
    <row r="446" spans="1:56" hidden="1" x14ac:dyDescent="0.25">
      <c r="A446" s="22" t="s">
        <v>124</v>
      </c>
      <c r="B446" s="22" t="s">
        <v>273</v>
      </c>
      <c r="C446" s="23">
        <v>21102908113</v>
      </c>
      <c r="D446" s="22" t="s">
        <v>53</v>
      </c>
      <c r="E446" s="22" t="s">
        <v>805</v>
      </c>
      <c r="F446" s="22" t="s">
        <v>806</v>
      </c>
      <c r="G446" s="22">
        <v>5042253701</v>
      </c>
      <c r="H446" s="22" t="s">
        <v>56</v>
      </c>
      <c r="I446" s="22" t="s">
        <v>56</v>
      </c>
      <c r="J446" s="24">
        <v>44502</v>
      </c>
      <c r="K446" s="22">
        <v>1536</v>
      </c>
      <c r="L446" s="22" t="s">
        <v>872</v>
      </c>
      <c r="M446" s="22" t="s">
        <v>872</v>
      </c>
      <c r="N446" s="91">
        <v>20014</v>
      </c>
      <c r="O446" s="92">
        <v>44503</v>
      </c>
      <c r="P446" s="27" t="s">
        <v>800</v>
      </c>
      <c r="Q446" s="22">
        <v>1536</v>
      </c>
      <c r="R446" s="28" t="s">
        <v>56</v>
      </c>
      <c r="S446" s="22" t="s">
        <v>56</v>
      </c>
      <c r="T446" s="22">
        <v>6008132184</v>
      </c>
      <c r="U446" s="22">
        <v>0</v>
      </c>
      <c r="V446" s="28">
        <v>0</v>
      </c>
      <c r="W446" s="22">
        <v>0</v>
      </c>
      <c r="X446" s="22" t="s">
        <v>872</v>
      </c>
      <c r="Y446" s="22" t="s">
        <v>56</v>
      </c>
      <c r="Z446" s="93">
        <v>34677</v>
      </c>
      <c r="AA446" s="94">
        <v>44503</v>
      </c>
      <c r="AB446" s="28">
        <v>0</v>
      </c>
      <c r="AC446" s="28" t="s">
        <v>56</v>
      </c>
      <c r="AD446" s="46" t="s">
        <v>56</v>
      </c>
      <c r="AE446" s="47" t="s">
        <v>56</v>
      </c>
      <c r="AF446" s="35" t="str">
        <f>VLOOKUP(G446,[6]TIV1!L:S,8,FALSE)</f>
        <v>8276895964</v>
      </c>
      <c r="AG446" s="35" t="str">
        <f>VLOOKUP(T446,[6]TIV1!L:S,8,FALSE)</f>
        <v>2050350311</v>
      </c>
      <c r="AH446" s="35" t="e">
        <f>VLOOKUP(AC446,[6]TIV1!L:S,8,FALSE)</f>
        <v>#N/A</v>
      </c>
      <c r="AI446" s="36">
        <f>VLOOKUP(A446&amp;P446,[6]HARGA!C:D,2,0)*Q446</f>
        <v>34944000</v>
      </c>
      <c r="AJ446" s="36">
        <f>VLOOKUP(A446&amp;P446,[6]HARGA!C:D,2,0)*W446</f>
        <v>0</v>
      </c>
      <c r="AK446" s="36">
        <f>VLOOKUP(A446&amp;P446,[6]HARGA!C:D,2,0)*AB446</f>
        <v>0</v>
      </c>
      <c r="AL446" s="32"/>
      <c r="AM446" s="32"/>
      <c r="AN446" s="37"/>
      <c r="AO446" s="37"/>
      <c r="AP446" s="37"/>
      <c r="AQ446" s="37"/>
      <c r="AR446" s="37"/>
      <c r="AS446" s="37"/>
      <c r="AT446" s="37"/>
      <c r="AU446" s="37"/>
      <c r="AV446" s="37"/>
      <c r="AW446" s="37"/>
      <c r="AX446" s="37"/>
      <c r="AY446" s="37"/>
      <c r="AZ446" s="37"/>
      <c r="BA446" s="37"/>
      <c r="BB446" s="37"/>
      <c r="BC446" s="37"/>
      <c r="BD446">
        <v>2</v>
      </c>
    </row>
    <row r="447" spans="1:56" hidden="1" x14ac:dyDescent="0.25">
      <c r="A447" s="22" t="s">
        <v>124</v>
      </c>
      <c r="B447" s="22" t="s">
        <v>273</v>
      </c>
      <c r="C447" s="23">
        <v>21102908113</v>
      </c>
      <c r="D447" s="22" t="s">
        <v>53</v>
      </c>
      <c r="E447" s="22" t="s">
        <v>805</v>
      </c>
      <c r="F447" s="22" t="s">
        <v>806</v>
      </c>
      <c r="G447" s="22">
        <v>5042253701</v>
      </c>
      <c r="H447" s="22" t="s">
        <v>56</v>
      </c>
      <c r="I447" s="22" t="s">
        <v>56</v>
      </c>
      <c r="J447" s="24">
        <v>44502</v>
      </c>
      <c r="K447" s="22">
        <v>30</v>
      </c>
      <c r="L447" s="22" t="s">
        <v>872</v>
      </c>
      <c r="M447" s="22" t="s">
        <v>872</v>
      </c>
      <c r="N447" s="91">
        <v>20014</v>
      </c>
      <c r="O447" s="92">
        <v>44503</v>
      </c>
      <c r="P447" s="27" t="s">
        <v>802</v>
      </c>
      <c r="Q447" s="28">
        <v>0</v>
      </c>
      <c r="R447" s="28" t="s">
        <v>56</v>
      </c>
      <c r="S447" s="22" t="s">
        <v>56</v>
      </c>
      <c r="T447" s="22">
        <v>6008132184</v>
      </c>
      <c r="U447" s="22">
        <v>0</v>
      </c>
      <c r="V447" s="28">
        <v>0</v>
      </c>
      <c r="W447" s="22">
        <v>0</v>
      </c>
      <c r="X447" s="22" t="s">
        <v>872</v>
      </c>
      <c r="Y447" s="22" t="s">
        <v>56</v>
      </c>
      <c r="Z447" s="93">
        <v>34677</v>
      </c>
      <c r="AA447" s="94">
        <v>44503</v>
      </c>
      <c r="AB447" s="28">
        <v>0</v>
      </c>
      <c r="AC447" s="28" t="s">
        <v>56</v>
      </c>
      <c r="AD447" s="46" t="s">
        <v>56</v>
      </c>
      <c r="AE447" s="47" t="s">
        <v>56</v>
      </c>
      <c r="AF447" s="35" t="str">
        <f>VLOOKUP(G447,[6]TIV1!L:S,8,FALSE)</f>
        <v>8276895964</v>
      </c>
      <c r="AG447" s="35" t="str">
        <f>VLOOKUP(T447,[6]TIV1!L:S,8,FALSE)</f>
        <v>2050350311</v>
      </c>
      <c r="AH447" s="35" t="e">
        <f>VLOOKUP(AC447,[6]TIV1!L:S,8,FALSE)</f>
        <v>#N/A</v>
      </c>
      <c r="AI447" s="36">
        <f>VLOOKUP(A447&amp;P447,[6]HARGA!C:D,2,0)*Q447</f>
        <v>0</v>
      </c>
      <c r="AJ447" s="36">
        <f>VLOOKUP(A447&amp;P447,[6]HARGA!C:D,2,0)*W447</f>
        <v>0</v>
      </c>
      <c r="AK447" s="36">
        <f>VLOOKUP(A447&amp;P447,[6]HARGA!C:D,2,0)*AB447</f>
        <v>0</v>
      </c>
      <c r="AL447" s="32"/>
      <c r="AM447" s="32"/>
      <c r="AN447" s="37"/>
      <c r="AO447" s="37"/>
      <c r="AP447" s="37"/>
      <c r="AQ447" s="37"/>
      <c r="AR447" s="37"/>
      <c r="AS447" s="37"/>
      <c r="AT447" s="37"/>
      <c r="AU447" s="37"/>
      <c r="AV447" s="37"/>
      <c r="AW447" s="37"/>
      <c r="AX447" s="37"/>
      <c r="AY447" s="37"/>
      <c r="AZ447" s="37"/>
      <c r="BA447" s="37"/>
      <c r="BB447" s="37"/>
      <c r="BC447" s="37"/>
      <c r="BD447">
        <v>2</v>
      </c>
    </row>
    <row r="448" spans="1:56" hidden="1" x14ac:dyDescent="0.25">
      <c r="A448" s="22" t="s">
        <v>124</v>
      </c>
      <c r="B448" s="22" t="s">
        <v>273</v>
      </c>
      <c r="C448" s="23">
        <v>21102908113</v>
      </c>
      <c r="D448" s="22" t="s">
        <v>53</v>
      </c>
      <c r="E448" s="22" t="s">
        <v>805</v>
      </c>
      <c r="F448" s="22" t="s">
        <v>806</v>
      </c>
      <c r="G448" s="22">
        <v>5042253701</v>
      </c>
      <c r="H448" s="22" t="s">
        <v>56</v>
      </c>
      <c r="I448" s="22" t="s">
        <v>56</v>
      </c>
      <c r="J448" s="24">
        <v>44502</v>
      </c>
      <c r="K448" s="22">
        <v>32</v>
      </c>
      <c r="L448" s="22" t="s">
        <v>872</v>
      </c>
      <c r="M448" s="22" t="s">
        <v>872</v>
      </c>
      <c r="N448" s="91">
        <v>20014</v>
      </c>
      <c r="O448" s="92">
        <v>44503</v>
      </c>
      <c r="P448" s="27" t="s">
        <v>279</v>
      </c>
      <c r="Q448" s="22">
        <v>32</v>
      </c>
      <c r="R448" s="28" t="s">
        <v>56</v>
      </c>
      <c r="S448" s="22" t="s">
        <v>56</v>
      </c>
      <c r="T448" s="22">
        <v>6008132184</v>
      </c>
      <c r="U448" s="22">
        <v>32</v>
      </c>
      <c r="V448" s="28">
        <v>0</v>
      </c>
      <c r="W448" s="22">
        <v>16</v>
      </c>
      <c r="X448" s="22" t="s">
        <v>872</v>
      </c>
      <c r="Y448" s="22" t="s">
        <v>56</v>
      </c>
      <c r="Z448" s="93">
        <v>34677</v>
      </c>
      <c r="AA448" s="94">
        <v>44503</v>
      </c>
      <c r="AB448" s="28">
        <v>0</v>
      </c>
      <c r="AC448" s="28" t="s">
        <v>56</v>
      </c>
      <c r="AD448" s="46" t="s">
        <v>56</v>
      </c>
      <c r="AE448" s="47" t="s">
        <v>56</v>
      </c>
      <c r="AF448" s="35" t="str">
        <f>VLOOKUP(G448,[6]TIV1!L:S,8,FALSE)</f>
        <v>8276895964</v>
      </c>
      <c r="AG448" s="35" t="str">
        <f>VLOOKUP(T448,[6]TIV1!L:S,8,FALSE)</f>
        <v>2050350311</v>
      </c>
      <c r="AH448" s="35" t="e">
        <f>VLOOKUP(AC448,[6]TIV1!L:S,8,FALSE)</f>
        <v>#N/A</v>
      </c>
      <c r="AI448" s="36">
        <f>VLOOKUP(A448&amp;P448,[6]HARGA!C:D,2,0)*Q448</f>
        <v>3200000</v>
      </c>
      <c r="AJ448" s="36">
        <f>VLOOKUP(A448&amp;P448,[6]HARGA!C:D,2,0)*W448</f>
        <v>1600000</v>
      </c>
      <c r="AK448" s="36">
        <f>VLOOKUP(A448&amp;P448,[6]HARGA!C:D,2,0)*AB448</f>
        <v>0</v>
      </c>
      <c r="AL448" s="32"/>
      <c r="AM448" s="32"/>
      <c r="AN448" s="37"/>
      <c r="AO448" s="37"/>
      <c r="AP448" s="37"/>
      <c r="AQ448" s="37"/>
      <c r="AR448" s="37"/>
      <c r="AS448" s="37"/>
      <c r="AT448" s="37"/>
      <c r="AU448" s="37"/>
      <c r="AV448" s="37"/>
      <c r="AW448" s="37"/>
      <c r="AX448" s="37"/>
      <c r="AY448" s="37"/>
      <c r="AZ448" s="37"/>
      <c r="BA448" s="37"/>
      <c r="BB448" s="37"/>
      <c r="BC448" s="37"/>
      <c r="BD448">
        <v>2</v>
      </c>
    </row>
    <row r="449" spans="1:56" hidden="1" x14ac:dyDescent="0.25">
      <c r="A449" s="22" t="s">
        <v>124</v>
      </c>
      <c r="B449" s="22" t="s">
        <v>273</v>
      </c>
      <c r="C449" s="23">
        <v>21102908158</v>
      </c>
      <c r="D449" s="22" t="s">
        <v>53</v>
      </c>
      <c r="E449" s="90" t="s">
        <v>873</v>
      </c>
      <c r="F449" s="22" t="s">
        <v>874</v>
      </c>
      <c r="G449" s="22">
        <v>5042252408</v>
      </c>
      <c r="H449" s="22" t="s">
        <v>56</v>
      </c>
      <c r="I449" s="22" t="s">
        <v>56</v>
      </c>
      <c r="J449" s="24">
        <v>44502</v>
      </c>
      <c r="K449" s="22">
        <v>1280</v>
      </c>
      <c r="L449" s="22" t="s">
        <v>128</v>
      </c>
      <c r="M449" s="22" t="s">
        <v>128</v>
      </c>
      <c r="N449" s="52" t="s">
        <v>875</v>
      </c>
      <c r="O449" s="53">
        <v>44508</v>
      </c>
      <c r="P449" s="27" t="s">
        <v>303</v>
      </c>
      <c r="Q449" s="22">
        <v>1280</v>
      </c>
      <c r="R449" s="28" t="s">
        <v>56</v>
      </c>
      <c r="S449" s="22" t="s">
        <v>56</v>
      </c>
      <c r="T449" s="22">
        <v>6008137946</v>
      </c>
      <c r="U449" s="22">
        <v>0</v>
      </c>
      <c r="V449" s="28">
        <v>0</v>
      </c>
      <c r="W449" s="22">
        <v>0</v>
      </c>
      <c r="X449" s="22" t="s">
        <v>110</v>
      </c>
      <c r="Y449" s="22" t="s">
        <v>56</v>
      </c>
      <c r="Z449" s="63" t="s">
        <v>853</v>
      </c>
      <c r="AA449" s="64">
        <v>44505</v>
      </c>
      <c r="AB449" s="28">
        <v>0</v>
      </c>
      <c r="AC449" s="28" t="s">
        <v>56</v>
      </c>
      <c r="AD449" s="46" t="s">
        <v>56</v>
      </c>
      <c r="AE449" s="47" t="s">
        <v>56</v>
      </c>
      <c r="AF449" s="35" t="str">
        <f>VLOOKUP(G449,[6]TIV1!L:S,8,FALSE)</f>
        <v>8276895964</v>
      </c>
      <c r="AG449" s="35" t="str">
        <f>VLOOKUP(T449,[6]TIV1!L:S,8,FALSE)</f>
        <v>2050350311</v>
      </c>
      <c r="AH449" s="35" t="e">
        <f>VLOOKUP(AC449,[6]TIV1!L:S,8,FALSE)</f>
        <v>#N/A</v>
      </c>
      <c r="AI449" s="36">
        <f>VLOOKUP(A449&amp;P449,[6]HARGA!C:D,2,0)*Q449</f>
        <v>47667200</v>
      </c>
      <c r="AJ449" s="36">
        <f>VLOOKUP(A449&amp;P449,[6]HARGA!C:D,2,0)*W449</f>
        <v>0</v>
      </c>
      <c r="AK449" s="36">
        <f>VLOOKUP(A449&amp;P449,[6]HARGA!C:D,2,0)*AB449</f>
        <v>0</v>
      </c>
      <c r="AL449" s="32"/>
      <c r="AM449" s="32"/>
      <c r="AN449" s="37"/>
      <c r="AO449" s="37"/>
      <c r="AP449" s="37"/>
      <c r="AQ449" s="37"/>
      <c r="AR449" s="37"/>
      <c r="AS449" s="37"/>
      <c r="AT449" s="37"/>
      <c r="AU449" s="37"/>
      <c r="AV449" s="37"/>
      <c r="AW449" s="37"/>
      <c r="AX449" s="37"/>
      <c r="AY449" s="37"/>
      <c r="AZ449" s="37"/>
      <c r="BA449" s="37"/>
      <c r="BB449" s="37"/>
      <c r="BC449" s="37"/>
      <c r="BD449">
        <v>2</v>
      </c>
    </row>
    <row r="450" spans="1:56" hidden="1" x14ac:dyDescent="0.25">
      <c r="A450" s="22" t="s">
        <v>124</v>
      </c>
      <c r="B450" s="22" t="s">
        <v>273</v>
      </c>
      <c r="C450" s="23">
        <v>21102908158</v>
      </c>
      <c r="D450" s="22" t="s">
        <v>53</v>
      </c>
      <c r="E450" s="90" t="s">
        <v>873</v>
      </c>
      <c r="F450" s="22" t="s">
        <v>874</v>
      </c>
      <c r="G450" s="22">
        <v>5042252408</v>
      </c>
      <c r="H450" s="22" t="s">
        <v>56</v>
      </c>
      <c r="I450" s="22" t="s">
        <v>56</v>
      </c>
      <c r="J450" s="24">
        <v>44502</v>
      </c>
      <c r="K450" s="22">
        <v>32</v>
      </c>
      <c r="L450" s="22" t="s">
        <v>128</v>
      </c>
      <c r="M450" s="22" t="s">
        <v>128</v>
      </c>
      <c r="N450" s="52" t="s">
        <v>875</v>
      </c>
      <c r="O450" s="53">
        <v>44508</v>
      </c>
      <c r="P450" s="27" t="s">
        <v>279</v>
      </c>
      <c r="Q450" s="22">
        <v>32</v>
      </c>
      <c r="R450" s="28" t="s">
        <v>56</v>
      </c>
      <c r="S450" s="22" t="s">
        <v>56</v>
      </c>
      <c r="T450" s="22">
        <v>6008137946</v>
      </c>
      <c r="U450" s="22">
        <v>32</v>
      </c>
      <c r="V450" s="28">
        <v>0</v>
      </c>
      <c r="W450" s="22">
        <v>32</v>
      </c>
      <c r="X450" s="22" t="s">
        <v>110</v>
      </c>
      <c r="Y450" s="22" t="s">
        <v>56</v>
      </c>
      <c r="Z450" s="63" t="s">
        <v>853</v>
      </c>
      <c r="AA450" s="64">
        <v>44505</v>
      </c>
      <c r="AB450" s="28">
        <v>0</v>
      </c>
      <c r="AC450" s="28" t="s">
        <v>56</v>
      </c>
      <c r="AD450" s="46" t="s">
        <v>56</v>
      </c>
      <c r="AE450" s="47" t="s">
        <v>56</v>
      </c>
      <c r="AF450" s="35" t="str">
        <f>VLOOKUP(G450,[6]TIV1!L:S,8,FALSE)</f>
        <v>8276895964</v>
      </c>
      <c r="AG450" s="35" t="str">
        <f>VLOOKUP(T450,[6]TIV1!L:S,8,FALSE)</f>
        <v>2050350311</v>
      </c>
      <c r="AH450" s="35" t="e">
        <f>VLOOKUP(AC450,[6]TIV1!L:S,8,FALSE)</f>
        <v>#N/A</v>
      </c>
      <c r="AI450" s="36">
        <f>VLOOKUP(A450&amp;P450,[6]HARGA!C:D,2,0)*Q450</f>
        <v>3200000</v>
      </c>
      <c r="AJ450" s="36">
        <f>VLOOKUP(A450&amp;P450,[6]HARGA!C:D,2,0)*W450</f>
        <v>3200000</v>
      </c>
      <c r="AK450" s="36">
        <f>VLOOKUP(A450&amp;P450,[6]HARGA!C:D,2,0)*AB450</f>
        <v>0</v>
      </c>
      <c r="AL450" s="32"/>
      <c r="AM450" s="32"/>
      <c r="AN450" s="37"/>
      <c r="AO450" s="37"/>
      <c r="AP450" s="37"/>
      <c r="AQ450" s="37"/>
      <c r="AR450" s="37"/>
      <c r="AS450" s="37"/>
      <c r="AT450" s="37"/>
      <c r="AU450" s="37"/>
      <c r="AV450" s="37"/>
      <c r="AW450" s="37"/>
      <c r="AX450" s="37"/>
      <c r="AY450" s="37"/>
      <c r="AZ450" s="37"/>
      <c r="BA450" s="37"/>
      <c r="BB450" s="37"/>
      <c r="BC450" s="37"/>
      <c r="BD450">
        <v>2</v>
      </c>
    </row>
    <row r="451" spans="1:56" hidden="1" x14ac:dyDescent="0.25">
      <c r="A451" s="22" t="s">
        <v>124</v>
      </c>
      <c r="B451" s="22" t="s">
        <v>273</v>
      </c>
      <c r="C451" s="23">
        <v>21102908121</v>
      </c>
      <c r="D451" s="22" t="s">
        <v>53</v>
      </c>
      <c r="E451" s="90" t="s">
        <v>876</v>
      </c>
      <c r="F451" s="22" t="s">
        <v>877</v>
      </c>
      <c r="G451" s="22">
        <v>5042248709</v>
      </c>
      <c r="H451" s="22" t="s">
        <v>56</v>
      </c>
      <c r="I451" s="22" t="s">
        <v>56</v>
      </c>
      <c r="J451" s="24">
        <v>44502</v>
      </c>
      <c r="K451" s="22">
        <v>1120</v>
      </c>
      <c r="L451" s="22" t="s">
        <v>128</v>
      </c>
      <c r="M451" s="22" t="s">
        <v>128</v>
      </c>
      <c r="N451" s="52" t="s">
        <v>878</v>
      </c>
      <c r="O451" s="53">
        <v>44502</v>
      </c>
      <c r="P451" s="27" t="s">
        <v>277</v>
      </c>
      <c r="Q451" s="22">
        <v>1120</v>
      </c>
      <c r="R451" s="28" t="s">
        <v>56</v>
      </c>
      <c r="S451" s="22" t="s">
        <v>56</v>
      </c>
      <c r="T451" s="22">
        <v>6008134546</v>
      </c>
      <c r="U451" s="22">
        <v>0</v>
      </c>
      <c r="V451" s="28">
        <v>0</v>
      </c>
      <c r="W451" s="22">
        <v>0</v>
      </c>
      <c r="X451" s="22" t="s">
        <v>128</v>
      </c>
      <c r="Y451" s="22" t="s">
        <v>56</v>
      </c>
      <c r="Z451" s="97" t="s">
        <v>879</v>
      </c>
      <c r="AA451" s="98">
        <v>44502</v>
      </c>
      <c r="AB451" s="28">
        <v>0</v>
      </c>
      <c r="AC451" s="28" t="s">
        <v>56</v>
      </c>
      <c r="AD451" s="46" t="s">
        <v>56</v>
      </c>
      <c r="AE451" s="47" t="s">
        <v>56</v>
      </c>
      <c r="AF451" s="35" t="str">
        <f>VLOOKUP(G451,[6]TIV1!L:S,8,FALSE)</f>
        <v>8276895964</v>
      </c>
      <c r="AG451" s="35" t="str">
        <f>VLOOKUP(T451,[6]TIV1!L:S,8,FALSE)</f>
        <v>2050350311</v>
      </c>
      <c r="AH451" s="35" t="e">
        <f>VLOOKUP(AC451,[6]TIV1!L:S,8,FALSE)</f>
        <v>#N/A</v>
      </c>
      <c r="AI451" s="36">
        <f>VLOOKUP(A451&amp;P451,[6]HARGA!C:D,2,0)*Q451</f>
        <v>44083200</v>
      </c>
      <c r="AJ451" s="36">
        <f>VLOOKUP(A451&amp;P451,[6]HARGA!C:D,2,0)*W451</f>
        <v>0</v>
      </c>
      <c r="AK451" s="36">
        <f>VLOOKUP(A451&amp;P451,[6]HARGA!C:D,2,0)*AB451</f>
        <v>0</v>
      </c>
      <c r="AL451" s="32"/>
      <c r="AM451" s="32"/>
      <c r="AN451" s="37"/>
      <c r="AO451" s="37"/>
      <c r="AP451" s="37"/>
      <c r="AQ451" s="37"/>
      <c r="AR451" s="37"/>
      <c r="AS451" s="37"/>
      <c r="AT451" s="37"/>
      <c r="AU451" s="37"/>
      <c r="AV451" s="37"/>
      <c r="AW451" s="37"/>
      <c r="AX451" s="37"/>
      <c r="AY451" s="37"/>
      <c r="AZ451" s="37"/>
      <c r="BA451" s="37"/>
      <c r="BB451" s="37"/>
      <c r="BC451" s="37"/>
      <c r="BD451">
        <v>2</v>
      </c>
    </row>
    <row r="452" spans="1:56" hidden="1" x14ac:dyDescent="0.25">
      <c r="A452" s="22" t="s">
        <v>124</v>
      </c>
      <c r="B452" s="22" t="s">
        <v>273</v>
      </c>
      <c r="C452" s="23">
        <v>21102908121</v>
      </c>
      <c r="D452" s="22" t="s">
        <v>53</v>
      </c>
      <c r="E452" s="90" t="s">
        <v>876</v>
      </c>
      <c r="F452" s="22" t="s">
        <v>877</v>
      </c>
      <c r="G452" s="22">
        <v>5042248709</v>
      </c>
      <c r="H452" s="22" t="s">
        <v>56</v>
      </c>
      <c r="I452" s="22" t="s">
        <v>56</v>
      </c>
      <c r="J452" s="24">
        <v>44502</v>
      </c>
      <c r="K452" s="22">
        <v>16</v>
      </c>
      <c r="L452" s="22" t="s">
        <v>128</v>
      </c>
      <c r="M452" s="22" t="s">
        <v>128</v>
      </c>
      <c r="N452" s="52" t="s">
        <v>878</v>
      </c>
      <c r="O452" s="53">
        <v>44502</v>
      </c>
      <c r="P452" s="27" t="s">
        <v>279</v>
      </c>
      <c r="Q452" s="22">
        <v>16</v>
      </c>
      <c r="R452" s="28" t="s">
        <v>56</v>
      </c>
      <c r="S452" s="22" t="s">
        <v>56</v>
      </c>
      <c r="T452" s="22">
        <v>6008134546</v>
      </c>
      <c r="U452" s="22">
        <v>16</v>
      </c>
      <c r="V452" s="28">
        <v>0</v>
      </c>
      <c r="W452" s="22">
        <v>16</v>
      </c>
      <c r="X452" s="22" t="s">
        <v>128</v>
      </c>
      <c r="Y452" s="22" t="s">
        <v>56</v>
      </c>
      <c r="Z452" s="97" t="s">
        <v>879</v>
      </c>
      <c r="AA452" s="98">
        <v>44502</v>
      </c>
      <c r="AB452" s="28">
        <v>0</v>
      </c>
      <c r="AC452" s="28" t="s">
        <v>56</v>
      </c>
      <c r="AD452" s="46" t="s">
        <v>56</v>
      </c>
      <c r="AE452" s="47" t="s">
        <v>56</v>
      </c>
      <c r="AF452" s="35" t="str">
        <f>VLOOKUP(G452,[6]TIV1!L:S,8,FALSE)</f>
        <v>8276895964</v>
      </c>
      <c r="AG452" s="35" t="str">
        <f>VLOOKUP(T452,[6]TIV1!L:S,8,FALSE)</f>
        <v>2050350311</v>
      </c>
      <c r="AH452" s="35" t="e">
        <f>VLOOKUP(AC452,[6]TIV1!L:S,8,FALSE)</f>
        <v>#N/A</v>
      </c>
      <c r="AI452" s="36">
        <f>VLOOKUP(A452&amp;P452,[6]HARGA!C:D,2,0)*Q452</f>
        <v>1600000</v>
      </c>
      <c r="AJ452" s="36">
        <f>VLOOKUP(A452&amp;P452,[6]HARGA!C:D,2,0)*W452</f>
        <v>1600000</v>
      </c>
      <c r="AK452" s="36">
        <f>VLOOKUP(A452&amp;P452,[6]HARGA!C:D,2,0)*AB452</f>
        <v>0</v>
      </c>
      <c r="AL452" s="32"/>
      <c r="AM452" s="32"/>
      <c r="AN452" s="37"/>
      <c r="AO452" s="37"/>
      <c r="AP452" s="37"/>
      <c r="AQ452" s="37"/>
      <c r="AR452" s="37"/>
      <c r="AS452" s="37"/>
      <c r="AT452" s="37"/>
      <c r="AU452" s="37"/>
      <c r="AV452" s="37"/>
      <c r="AW452" s="37"/>
      <c r="AX452" s="37"/>
      <c r="AY452" s="37"/>
      <c r="AZ452" s="37"/>
      <c r="BA452" s="37"/>
      <c r="BB452" s="37"/>
      <c r="BC452" s="37"/>
      <c r="BD452">
        <v>2</v>
      </c>
    </row>
    <row r="453" spans="1:56" hidden="1" x14ac:dyDescent="0.25">
      <c r="A453" s="22" t="s">
        <v>66</v>
      </c>
      <c r="B453" s="22" t="s">
        <v>273</v>
      </c>
      <c r="C453" s="23">
        <v>21102903828</v>
      </c>
      <c r="D453" s="95" t="s">
        <v>193</v>
      </c>
      <c r="E453" s="96" t="s">
        <v>336</v>
      </c>
      <c r="F453" s="95" t="s">
        <v>337</v>
      </c>
      <c r="G453" s="22">
        <v>5042245052</v>
      </c>
      <c r="H453" s="22" t="s">
        <v>56</v>
      </c>
      <c r="I453" s="22" t="s">
        <v>56</v>
      </c>
      <c r="J453" s="24">
        <v>44502</v>
      </c>
      <c r="K453" s="22">
        <v>714</v>
      </c>
      <c r="L453" s="22" t="s">
        <v>110</v>
      </c>
      <c r="M453" s="22" t="s">
        <v>110</v>
      </c>
      <c r="N453" s="25" t="s">
        <v>880</v>
      </c>
      <c r="O453" s="26">
        <v>44502</v>
      </c>
      <c r="P453" s="27" t="s">
        <v>60</v>
      </c>
      <c r="Q453" s="22">
        <v>714</v>
      </c>
      <c r="R453" s="23">
        <v>21102903833</v>
      </c>
      <c r="S453" s="22" t="s">
        <v>56</v>
      </c>
      <c r="T453" s="22">
        <v>6008136415</v>
      </c>
      <c r="U453" s="22">
        <v>24</v>
      </c>
      <c r="V453" s="28">
        <v>0</v>
      </c>
      <c r="W453" s="22">
        <v>24</v>
      </c>
      <c r="X453" s="22" t="s">
        <v>110</v>
      </c>
      <c r="Y453" s="22" t="s">
        <v>56</v>
      </c>
      <c r="Z453" s="30" t="s">
        <v>881</v>
      </c>
      <c r="AA453" s="31">
        <v>44501</v>
      </c>
      <c r="AB453" s="28">
        <v>1</v>
      </c>
      <c r="AC453" s="40">
        <v>5042246177</v>
      </c>
      <c r="AD453" s="33" t="s">
        <v>882</v>
      </c>
      <c r="AE453" s="34">
        <v>44502</v>
      </c>
      <c r="AF453" s="35" t="str">
        <f>VLOOKUP(G453,[6]TIV1!L:S,8,FALSE)</f>
        <v>8276895965</v>
      </c>
      <c r="AG453" s="35" t="str">
        <f>VLOOKUP(T453,[6]TIV1!L:S,8,FALSE)</f>
        <v>2050350312</v>
      </c>
      <c r="AH453" s="35" t="str">
        <f>VLOOKUP(AC453,[6]TIV1!L:S,8,FALSE)</f>
        <v>8276895965</v>
      </c>
      <c r="AI453" s="36">
        <f>VLOOKUP(A453&amp;P453,[6]HARGA!C:D,2,0)*Q453</f>
        <v>7032900</v>
      </c>
      <c r="AJ453" s="36">
        <f>VLOOKUP(A453&amp;P453,[6]HARGA!C:D,2,0)*W453</f>
        <v>236400</v>
      </c>
      <c r="AK453" s="36">
        <f>VLOOKUP(A453&amp;P453,[6]HARGA!C:D,2,0)*AB453</f>
        <v>9850</v>
      </c>
      <c r="AL453" s="32"/>
      <c r="AM453" s="32"/>
      <c r="AN453" s="37"/>
      <c r="AO453" s="37"/>
      <c r="AP453" s="37"/>
      <c r="AQ453" s="37"/>
      <c r="AR453" s="37"/>
      <c r="AS453" s="37"/>
      <c r="AT453" s="37"/>
      <c r="AU453" s="37"/>
      <c r="AV453" s="37"/>
      <c r="AW453" s="37"/>
      <c r="AX453" s="37"/>
      <c r="AY453" s="37"/>
      <c r="AZ453" s="37"/>
      <c r="BA453" s="37"/>
      <c r="BB453" s="37"/>
      <c r="BC453" s="37"/>
      <c r="BD453">
        <v>2</v>
      </c>
    </row>
    <row r="454" spans="1:56" hidden="1" x14ac:dyDescent="0.25">
      <c r="A454" s="22" t="s">
        <v>66</v>
      </c>
      <c r="B454" s="22" t="s">
        <v>273</v>
      </c>
      <c r="C454" s="23">
        <v>21102903828</v>
      </c>
      <c r="D454" s="95" t="s">
        <v>193</v>
      </c>
      <c r="E454" s="96" t="s">
        <v>336</v>
      </c>
      <c r="F454" s="95" t="s">
        <v>337</v>
      </c>
      <c r="G454" s="22">
        <v>5042245052</v>
      </c>
      <c r="H454" s="22" t="s">
        <v>56</v>
      </c>
      <c r="I454" s="22" t="s">
        <v>56</v>
      </c>
      <c r="J454" s="24">
        <v>44502</v>
      </c>
      <c r="K454" s="22">
        <v>714</v>
      </c>
      <c r="L454" s="22" t="s">
        <v>110</v>
      </c>
      <c r="M454" s="22" t="s">
        <v>110</v>
      </c>
      <c r="N454" s="25" t="s">
        <v>880</v>
      </c>
      <c r="O454" s="26">
        <v>44502</v>
      </c>
      <c r="P454" s="27" t="s">
        <v>64</v>
      </c>
      <c r="Q454" s="22">
        <v>714</v>
      </c>
      <c r="R454" s="23">
        <v>21102903833</v>
      </c>
      <c r="S454" s="22" t="s">
        <v>56</v>
      </c>
      <c r="T454" s="22">
        <v>6008136415</v>
      </c>
      <c r="U454" s="22">
        <v>768</v>
      </c>
      <c r="V454" s="28">
        <v>0</v>
      </c>
      <c r="W454" s="22">
        <v>768</v>
      </c>
      <c r="X454" s="22" t="s">
        <v>110</v>
      </c>
      <c r="Y454" s="22" t="s">
        <v>56</v>
      </c>
      <c r="Z454" s="30" t="s">
        <v>881</v>
      </c>
      <c r="AA454" s="31">
        <v>44501</v>
      </c>
      <c r="AB454" s="28">
        <v>54</v>
      </c>
      <c r="AC454" s="40">
        <v>5042246177</v>
      </c>
      <c r="AD454" s="33" t="s">
        <v>882</v>
      </c>
      <c r="AE454" s="34">
        <v>44502</v>
      </c>
      <c r="AF454" s="35" t="str">
        <f>VLOOKUP(G454,[6]TIV1!L:S,8,FALSE)</f>
        <v>8276895965</v>
      </c>
      <c r="AG454" s="35" t="str">
        <f>VLOOKUP(T454,[6]TIV1!L:S,8,FALSE)</f>
        <v>2050350312</v>
      </c>
      <c r="AH454" s="35" t="str">
        <f>VLOOKUP(AC454,[6]TIV1!L:S,8,FALSE)</f>
        <v>8276895965</v>
      </c>
      <c r="AI454" s="36">
        <f>VLOOKUP(A454&amp;P454,[6]HARGA!C:D,2,0)*Q454</f>
        <v>21420000</v>
      </c>
      <c r="AJ454" s="36">
        <f>VLOOKUP(A454&amp;P454,[6]HARGA!C:D,2,0)*W454</f>
        <v>23040000</v>
      </c>
      <c r="AK454" s="36">
        <f>VLOOKUP(A454&amp;P454,[6]HARGA!C:D,2,0)*AB454</f>
        <v>1620000</v>
      </c>
      <c r="AL454" s="32"/>
      <c r="AM454" s="32"/>
      <c r="AN454" s="37"/>
      <c r="AO454" s="37"/>
      <c r="AP454" s="37"/>
      <c r="AQ454" s="37"/>
      <c r="AR454" s="37"/>
      <c r="AS454" s="37"/>
      <c r="AT454" s="37"/>
      <c r="AU454" s="37"/>
      <c r="AV454" s="37"/>
      <c r="AW454" s="37"/>
      <c r="AX454" s="37"/>
      <c r="AY454" s="37"/>
      <c r="AZ454" s="37"/>
      <c r="BA454" s="37"/>
      <c r="BB454" s="37"/>
      <c r="BC454" s="37"/>
      <c r="BD454">
        <v>2</v>
      </c>
    </row>
    <row r="455" spans="1:56" hidden="1" x14ac:dyDescent="0.25">
      <c r="A455" s="22" t="s">
        <v>66</v>
      </c>
      <c r="B455" s="22" t="s">
        <v>273</v>
      </c>
      <c r="C455" s="23">
        <v>21102903828</v>
      </c>
      <c r="D455" s="95" t="s">
        <v>193</v>
      </c>
      <c r="E455" s="96" t="s">
        <v>336</v>
      </c>
      <c r="F455" s="95" t="s">
        <v>337</v>
      </c>
      <c r="G455" s="22">
        <v>5042245052</v>
      </c>
      <c r="H455" s="22" t="s">
        <v>56</v>
      </c>
      <c r="I455" s="22" t="s">
        <v>56</v>
      </c>
      <c r="J455" s="24">
        <v>44502</v>
      </c>
      <c r="K455" s="22">
        <v>16</v>
      </c>
      <c r="L455" s="22" t="s">
        <v>110</v>
      </c>
      <c r="M455" s="22" t="s">
        <v>110</v>
      </c>
      <c r="N455" s="25" t="s">
        <v>880</v>
      </c>
      <c r="O455" s="26">
        <v>44502</v>
      </c>
      <c r="P455" s="27" t="s">
        <v>65</v>
      </c>
      <c r="Q455" s="22">
        <v>16</v>
      </c>
      <c r="R455" s="23">
        <v>21102903833</v>
      </c>
      <c r="S455" s="22" t="s">
        <v>56</v>
      </c>
      <c r="T455" s="22">
        <v>6008136415</v>
      </c>
      <c r="U455" s="22">
        <v>16</v>
      </c>
      <c r="V455" s="28">
        <v>0</v>
      </c>
      <c r="W455" s="22">
        <v>16</v>
      </c>
      <c r="X455" s="22" t="s">
        <v>110</v>
      </c>
      <c r="Y455" s="22" t="s">
        <v>56</v>
      </c>
      <c r="Z455" s="30" t="s">
        <v>881</v>
      </c>
      <c r="AA455" s="31">
        <v>44501</v>
      </c>
      <c r="AB455" s="28">
        <v>0</v>
      </c>
      <c r="AC455" s="40">
        <v>5042246177</v>
      </c>
      <c r="AD455" s="33" t="s">
        <v>882</v>
      </c>
      <c r="AE455" s="34">
        <v>44502</v>
      </c>
      <c r="AF455" s="35" t="str">
        <f>VLOOKUP(G455,[6]TIV1!L:S,8,FALSE)</f>
        <v>8276895965</v>
      </c>
      <c r="AG455" s="35" t="str">
        <f>VLOOKUP(T455,[6]TIV1!L:S,8,FALSE)</f>
        <v>2050350312</v>
      </c>
      <c r="AH455" s="35" t="str">
        <f>VLOOKUP(AC455,[6]TIV1!L:S,8,FALSE)</f>
        <v>8276895965</v>
      </c>
      <c r="AI455" s="36">
        <f>VLOOKUP(A455&amp;P455,[6]HARGA!C:D,2,0)*Q455</f>
        <v>0</v>
      </c>
      <c r="AJ455" s="36">
        <f>VLOOKUP(A455&amp;P455,[6]HARGA!C:D,2,0)*W455</f>
        <v>0</v>
      </c>
      <c r="AK455" s="36">
        <f>VLOOKUP(A455&amp;P455,[6]HARGA!C:D,2,0)*AB455</f>
        <v>0</v>
      </c>
      <c r="AL455" s="32"/>
      <c r="AM455" s="32"/>
      <c r="AN455" s="37"/>
      <c r="AO455" s="37"/>
      <c r="AP455" s="37"/>
      <c r="AQ455" s="37"/>
      <c r="AR455" s="37"/>
      <c r="AS455" s="37"/>
      <c r="AT455" s="37"/>
      <c r="AU455" s="37"/>
      <c r="AV455" s="37"/>
      <c r="AW455" s="37"/>
      <c r="AX455" s="37"/>
      <c r="AY455" s="37"/>
      <c r="AZ455" s="37"/>
      <c r="BA455" s="37"/>
      <c r="BB455" s="37"/>
      <c r="BC455" s="37"/>
      <c r="BD455">
        <v>2</v>
      </c>
    </row>
    <row r="456" spans="1:56" hidden="1" x14ac:dyDescent="0.25">
      <c r="A456" s="22" t="s">
        <v>66</v>
      </c>
      <c r="B456" s="22" t="s">
        <v>273</v>
      </c>
      <c r="C456" s="23">
        <v>21102903820</v>
      </c>
      <c r="D456" s="95" t="s">
        <v>53</v>
      </c>
      <c r="E456" s="96" t="s">
        <v>326</v>
      </c>
      <c r="F456" s="95" t="s">
        <v>327</v>
      </c>
      <c r="G456" s="22">
        <v>5042254555</v>
      </c>
      <c r="H456" s="22" t="s">
        <v>56</v>
      </c>
      <c r="I456" s="22" t="s">
        <v>56</v>
      </c>
      <c r="J456" s="24">
        <v>44502</v>
      </c>
      <c r="K456" s="22">
        <v>1104</v>
      </c>
      <c r="L456" s="22" t="s">
        <v>184</v>
      </c>
      <c r="M456" s="22" t="s">
        <v>184</v>
      </c>
      <c r="N456" s="25" t="s">
        <v>883</v>
      </c>
      <c r="O456" s="26">
        <v>44503</v>
      </c>
      <c r="P456" s="27" t="s">
        <v>60</v>
      </c>
      <c r="Q456" s="22">
        <v>1104</v>
      </c>
      <c r="R456" s="23">
        <v>21102903832</v>
      </c>
      <c r="S456" s="22" t="s">
        <v>56</v>
      </c>
      <c r="T456" s="22">
        <v>6008140242</v>
      </c>
      <c r="U456" s="22">
        <v>18</v>
      </c>
      <c r="V456" s="28">
        <v>0</v>
      </c>
      <c r="W456" s="22">
        <v>18</v>
      </c>
      <c r="X456" s="22" t="s">
        <v>184</v>
      </c>
      <c r="Y456" s="22" t="s">
        <v>56</v>
      </c>
      <c r="Z456" s="30" t="s">
        <v>884</v>
      </c>
      <c r="AA456" s="31">
        <v>44502</v>
      </c>
      <c r="AB456" s="28">
        <v>0</v>
      </c>
      <c r="AC456" s="40">
        <v>5042252270</v>
      </c>
      <c r="AD456" s="33" t="s">
        <v>885</v>
      </c>
      <c r="AE456" s="34">
        <v>44503</v>
      </c>
      <c r="AF456" s="35" t="str">
        <f>VLOOKUP(G456,[6]TIV1!L:S,8,FALSE)</f>
        <v>8276895965</v>
      </c>
      <c r="AG456" s="35" t="str">
        <f>VLOOKUP(T456,[6]TIV1!L:S,8,FALSE)</f>
        <v>2050350312</v>
      </c>
      <c r="AH456" s="35" t="str">
        <f>VLOOKUP(AC456,[6]TIV1!L:S,8,FALSE)</f>
        <v>8276895965</v>
      </c>
      <c r="AI456" s="36">
        <f>VLOOKUP(A456&amp;P456,[6]HARGA!C:D,2,0)*Q456</f>
        <v>10874400</v>
      </c>
      <c r="AJ456" s="36">
        <f>VLOOKUP(A456&amp;P456,[6]HARGA!C:D,2,0)*W456</f>
        <v>177300</v>
      </c>
      <c r="AK456" s="36">
        <f>VLOOKUP(A456&amp;P456,[6]HARGA!C:D,2,0)*AB456</f>
        <v>0</v>
      </c>
      <c r="AL456" s="32"/>
      <c r="AM456" s="32"/>
      <c r="AN456" s="37"/>
      <c r="AO456" s="37"/>
      <c r="AP456" s="37"/>
      <c r="AQ456" s="37"/>
      <c r="AR456" s="37"/>
      <c r="AS456" s="37"/>
      <c r="AT456" s="37"/>
      <c r="AU456" s="37"/>
      <c r="AV456" s="37"/>
      <c r="AW456" s="37"/>
      <c r="AX456" s="37"/>
      <c r="AY456" s="37"/>
      <c r="AZ456" s="37"/>
      <c r="BA456" s="37"/>
      <c r="BB456" s="37"/>
      <c r="BC456" s="37"/>
      <c r="BD456">
        <v>2</v>
      </c>
    </row>
    <row r="457" spans="1:56" hidden="1" x14ac:dyDescent="0.25">
      <c r="A457" s="22" t="s">
        <v>66</v>
      </c>
      <c r="B457" s="22" t="s">
        <v>273</v>
      </c>
      <c r="C457" s="23">
        <v>21102903820</v>
      </c>
      <c r="D457" s="95" t="s">
        <v>53</v>
      </c>
      <c r="E457" s="96" t="s">
        <v>326</v>
      </c>
      <c r="F457" s="95" t="s">
        <v>327</v>
      </c>
      <c r="G457" s="22">
        <v>5042254555</v>
      </c>
      <c r="H457" s="22" t="s">
        <v>56</v>
      </c>
      <c r="I457" s="22" t="s">
        <v>56</v>
      </c>
      <c r="J457" s="24">
        <v>44502</v>
      </c>
      <c r="K457" s="22">
        <v>1104</v>
      </c>
      <c r="L457" s="22" t="s">
        <v>184</v>
      </c>
      <c r="M457" s="22" t="s">
        <v>184</v>
      </c>
      <c r="N457" s="25" t="s">
        <v>883</v>
      </c>
      <c r="O457" s="26">
        <v>44503</v>
      </c>
      <c r="P457" s="27" t="s">
        <v>64</v>
      </c>
      <c r="Q457" s="22">
        <v>1104</v>
      </c>
      <c r="R457" s="23">
        <v>21102903832</v>
      </c>
      <c r="S457" s="22" t="s">
        <v>56</v>
      </c>
      <c r="T457" s="22">
        <v>6008140242</v>
      </c>
      <c r="U457" s="22">
        <v>1152</v>
      </c>
      <c r="V457" s="28">
        <v>0</v>
      </c>
      <c r="W457" s="22">
        <v>1152</v>
      </c>
      <c r="X457" s="22" t="s">
        <v>184</v>
      </c>
      <c r="Y457" s="22" t="s">
        <v>56</v>
      </c>
      <c r="Z457" s="30" t="s">
        <v>884</v>
      </c>
      <c r="AA457" s="31">
        <v>44502</v>
      </c>
      <c r="AB457" s="28">
        <v>66</v>
      </c>
      <c r="AC457" s="40">
        <v>5042252270</v>
      </c>
      <c r="AD457" s="33" t="s">
        <v>885</v>
      </c>
      <c r="AE457" s="34">
        <v>44503</v>
      </c>
      <c r="AF457" s="35" t="str">
        <f>VLOOKUP(G457,[6]TIV1!L:S,8,FALSE)</f>
        <v>8276895965</v>
      </c>
      <c r="AG457" s="35" t="str">
        <f>VLOOKUP(T457,[6]TIV1!L:S,8,FALSE)</f>
        <v>2050350312</v>
      </c>
      <c r="AH457" s="35" t="str">
        <f>VLOOKUP(AC457,[6]TIV1!L:S,8,FALSE)</f>
        <v>8276895965</v>
      </c>
      <c r="AI457" s="36">
        <f>VLOOKUP(A457&amp;P457,[6]HARGA!C:D,2,0)*Q457</f>
        <v>33120000</v>
      </c>
      <c r="AJ457" s="36">
        <f>VLOOKUP(A457&amp;P457,[6]HARGA!C:D,2,0)*W457</f>
        <v>34560000</v>
      </c>
      <c r="AK457" s="36">
        <f>VLOOKUP(A457&amp;P457,[6]HARGA!C:D,2,0)*AB457</f>
        <v>1980000</v>
      </c>
      <c r="AL457" s="32"/>
      <c r="AM457" s="32"/>
      <c r="AN457" s="37"/>
      <c r="AO457" s="37"/>
      <c r="AP457" s="37"/>
      <c r="AQ457" s="37"/>
      <c r="AR457" s="37"/>
      <c r="AS457" s="37"/>
      <c r="AT457" s="37"/>
      <c r="AU457" s="37"/>
      <c r="AV457" s="37"/>
      <c r="AW457" s="37"/>
      <c r="AX457" s="37"/>
      <c r="AY457" s="37"/>
      <c r="AZ457" s="37"/>
      <c r="BA457" s="37"/>
      <c r="BB457" s="37"/>
      <c r="BC457" s="37"/>
      <c r="BD457">
        <v>2</v>
      </c>
    </row>
    <row r="458" spans="1:56" hidden="1" x14ac:dyDescent="0.25">
      <c r="A458" s="22" t="s">
        <v>66</v>
      </c>
      <c r="B458" s="22" t="s">
        <v>273</v>
      </c>
      <c r="C458" s="23">
        <v>21102903820</v>
      </c>
      <c r="D458" s="95" t="s">
        <v>53</v>
      </c>
      <c r="E458" s="96" t="s">
        <v>326</v>
      </c>
      <c r="F458" s="95" t="s">
        <v>327</v>
      </c>
      <c r="G458" s="22">
        <v>5042254555</v>
      </c>
      <c r="H458" s="22" t="s">
        <v>56</v>
      </c>
      <c r="I458" s="22" t="s">
        <v>56</v>
      </c>
      <c r="J458" s="24">
        <v>44502</v>
      </c>
      <c r="K458" s="22">
        <v>24</v>
      </c>
      <c r="L458" s="22" t="s">
        <v>184</v>
      </c>
      <c r="M458" s="22" t="s">
        <v>184</v>
      </c>
      <c r="N458" s="25" t="s">
        <v>883</v>
      </c>
      <c r="O458" s="26">
        <v>44503</v>
      </c>
      <c r="P458" s="27" t="s">
        <v>65</v>
      </c>
      <c r="Q458" s="22">
        <v>24</v>
      </c>
      <c r="R458" s="23">
        <v>21102903832</v>
      </c>
      <c r="S458" s="22" t="s">
        <v>56</v>
      </c>
      <c r="T458" s="22">
        <v>6008140242</v>
      </c>
      <c r="U458" s="22">
        <v>24</v>
      </c>
      <c r="V458" s="28">
        <v>0</v>
      </c>
      <c r="W458" s="22">
        <v>24</v>
      </c>
      <c r="X458" s="22" t="s">
        <v>184</v>
      </c>
      <c r="Y458" s="22" t="s">
        <v>56</v>
      </c>
      <c r="Z458" s="30" t="s">
        <v>884</v>
      </c>
      <c r="AA458" s="31">
        <v>44502</v>
      </c>
      <c r="AB458" s="28">
        <v>0</v>
      </c>
      <c r="AC458" s="40">
        <v>5042252270</v>
      </c>
      <c r="AD458" s="33" t="s">
        <v>885</v>
      </c>
      <c r="AE458" s="34">
        <v>44503</v>
      </c>
      <c r="AF458" s="35" t="str">
        <f>VLOOKUP(G458,[6]TIV1!L:S,8,FALSE)</f>
        <v>8276895965</v>
      </c>
      <c r="AG458" s="35" t="str">
        <f>VLOOKUP(T458,[6]TIV1!L:S,8,FALSE)</f>
        <v>2050350312</v>
      </c>
      <c r="AH458" s="35" t="str">
        <f>VLOOKUP(AC458,[6]TIV1!L:S,8,FALSE)</f>
        <v>8276895965</v>
      </c>
      <c r="AI458" s="36">
        <f>VLOOKUP(A458&amp;P458,[6]HARGA!C:D,2,0)*Q458</f>
        <v>0</v>
      </c>
      <c r="AJ458" s="36">
        <f>VLOOKUP(A458&amp;P458,[6]HARGA!C:D,2,0)*W458</f>
        <v>0</v>
      </c>
      <c r="AK458" s="36">
        <f>VLOOKUP(A458&amp;P458,[6]HARGA!C:D,2,0)*AB458</f>
        <v>0</v>
      </c>
      <c r="AL458" s="32"/>
      <c r="AM458" s="32"/>
      <c r="AN458" s="37"/>
      <c r="AO458" s="37"/>
      <c r="AP458" s="37"/>
      <c r="AQ458" s="37"/>
      <c r="AR458" s="37"/>
      <c r="AS458" s="37"/>
      <c r="AT458" s="37"/>
      <c r="AU458" s="37"/>
      <c r="AV458" s="37"/>
      <c r="AW458" s="37"/>
      <c r="AX458" s="37"/>
      <c r="AY458" s="37"/>
      <c r="AZ458" s="37"/>
      <c r="BA458" s="37"/>
      <c r="BB458" s="37"/>
      <c r="BC458" s="37"/>
      <c r="BD458">
        <v>2</v>
      </c>
    </row>
    <row r="459" spans="1:56" hidden="1" x14ac:dyDescent="0.25">
      <c r="A459" s="22" t="s">
        <v>66</v>
      </c>
      <c r="B459" s="22" t="s">
        <v>273</v>
      </c>
      <c r="C459" s="23">
        <v>21102903822</v>
      </c>
      <c r="D459" s="90" t="s">
        <v>193</v>
      </c>
      <c r="E459" s="29" t="s">
        <v>321</v>
      </c>
      <c r="F459" s="29" t="s">
        <v>322</v>
      </c>
      <c r="G459" s="22">
        <v>5042256937</v>
      </c>
      <c r="H459" s="22" t="s">
        <v>56</v>
      </c>
      <c r="I459" s="22" t="s">
        <v>56</v>
      </c>
      <c r="J459" s="24">
        <v>44502</v>
      </c>
      <c r="K459" s="22">
        <v>864</v>
      </c>
      <c r="L459" s="22" t="s">
        <v>110</v>
      </c>
      <c r="M459" s="22" t="s">
        <v>110</v>
      </c>
      <c r="N459" s="25" t="s">
        <v>886</v>
      </c>
      <c r="O459" s="26">
        <v>44503</v>
      </c>
      <c r="P459" s="27" t="s">
        <v>60</v>
      </c>
      <c r="Q459" s="22">
        <v>864</v>
      </c>
      <c r="R459" s="23">
        <v>21102903830</v>
      </c>
      <c r="S459" s="22" t="s">
        <v>56</v>
      </c>
      <c r="T459" s="22">
        <v>6008133353</v>
      </c>
      <c r="U459" s="22">
        <v>24</v>
      </c>
      <c r="V459" s="28">
        <v>0</v>
      </c>
      <c r="W459" s="22">
        <v>24</v>
      </c>
      <c r="X459" s="22" t="s">
        <v>110</v>
      </c>
      <c r="Y459" s="22" t="s">
        <v>56</v>
      </c>
      <c r="Z459" s="30" t="s">
        <v>887</v>
      </c>
      <c r="AA459" s="31">
        <v>44501</v>
      </c>
      <c r="AB459" s="28">
        <v>0</v>
      </c>
      <c r="AC459" s="40">
        <v>5042260001</v>
      </c>
      <c r="AD459" s="33" t="s">
        <v>888</v>
      </c>
      <c r="AE459" s="34">
        <v>44503</v>
      </c>
      <c r="AF459" s="35" t="str">
        <f>VLOOKUP(G459,[6]TIV1!L:S,8,FALSE)</f>
        <v>8276895965</v>
      </c>
      <c r="AG459" s="35" t="str">
        <f>VLOOKUP(T459,[6]TIV1!L:S,8,FALSE)</f>
        <v>2050350312</v>
      </c>
      <c r="AH459" s="35" t="str">
        <f>VLOOKUP(AC459,[6]TIV1!L:S,8,FALSE)</f>
        <v>8276895965</v>
      </c>
      <c r="AI459" s="36">
        <f>VLOOKUP(A459&amp;P459,[6]HARGA!C:D,2,0)*Q459</f>
        <v>8510400</v>
      </c>
      <c r="AJ459" s="36">
        <f>VLOOKUP(A459&amp;P459,[6]HARGA!C:D,2,0)*W459</f>
        <v>236400</v>
      </c>
      <c r="AK459" s="36">
        <f>VLOOKUP(A459&amp;P459,[6]HARGA!C:D,2,0)*AB459</f>
        <v>0</v>
      </c>
      <c r="AL459" s="32"/>
      <c r="AM459" s="32"/>
      <c r="AN459" s="37"/>
      <c r="AO459" s="37"/>
      <c r="AP459" s="37"/>
      <c r="AQ459" s="37"/>
      <c r="AR459" s="37"/>
      <c r="AS459" s="37"/>
      <c r="AT459" s="37"/>
      <c r="AU459" s="37"/>
      <c r="AV459" s="37"/>
      <c r="AW459" s="37"/>
      <c r="AX459" s="37"/>
      <c r="AY459" s="37"/>
      <c r="AZ459" s="37"/>
      <c r="BA459" s="37"/>
      <c r="BB459" s="37"/>
      <c r="BC459" s="37"/>
      <c r="BD459">
        <v>2</v>
      </c>
    </row>
    <row r="460" spans="1:56" hidden="1" x14ac:dyDescent="0.25">
      <c r="A460" s="22" t="s">
        <v>66</v>
      </c>
      <c r="B460" s="22" t="s">
        <v>273</v>
      </c>
      <c r="C460" s="23">
        <v>21102903822</v>
      </c>
      <c r="D460" s="90" t="s">
        <v>193</v>
      </c>
      <c r="E460" s="29" t="s">
        <v>321</v>
      </c>
      <c r="F460" s="29" t="s">
        <v>322</v>
      </c>
      <c r="G460" s="22">
        <v>5042256937</v>
      </c>
      <c r="H460" s="22" t="s">
        <v>56</v>
      </c>
      <c r="I460" s="22" t="s">
        <v>56</v>
      </c>
      <c r="J460" s="24">
        <v>44502</v>
      </c>
      <c r="K460" s="22">
        <v>864</v>
      </c>
      <c r="L460" s="22" t="s">
        <v>110</v>
      </c>
      <c r="M460" s="22" t="s">
        <v>110</v>
      </c>
      <c r="N460" s="25" t="s">
        <v>886</v>
      </c>
      <c r="O460" s="26">
        <v>44503</v>
      </c>
      <c r="P460" s="27" t="s">
        <v>64</v>
      </c>
      <c r="Q460" s="22">
        <v>864</v>
      </c>
      <c r="R460" s="23">
        <v>21102903830</v>
      </c>
      <c r="S460" s="22" t="s">
        <v>56</v>
      </c>
      <c r="T460" s="22">
        <v>6008133353</v>
      </c>
      <c r="U460" s="22">
        <v>960</v>
      </c>
      <c r="V460" s="28">
        <v>0</v>
      </c>
      <c r="W460" s="22">
        <v>960</v>
      </c>
      <c r="X460" s="22" t="s">
        <v>110</v>
      </c>
      <c r="Y460" s="22" t="s">
        <v>56</v>
      </c>
      <c r="Z460" s="30" t="s">
        <v>887</v>
      </c>
      <c r="AA460" s="31">
        <v>44501</v>
      </c>
      <c r="AB460" s="28">
        <v>133</v>
      </c>
      <c r="AC460" s="40">
        <v>5042260001</v>
      </c>
      <c r="AD460" s="33" t="s">
        <v>888</v>
      </c>
      <c r="AE460" s="34">
        <v>44503</v>
      </c>
      <c r="AF460" s="35" t="str">
        <f>VLOOKUP(G460,[6]TIV1!L:S,8,FALSE)</f>
        <v>8276895965</v>
      </c>
      <c r="AG460" s="35" t="str">
        <f>VLOOKUP(T460,[6]TIV1!L:S,8,FALSE)</f>
        <v>2050350312</v>
      </c>
      <c r="AH460" s="35" t="str">
        <f>VLOOKUP(AC460,[6]TIV1!L:S,8,FALSE)</f>
        <v>8276895965</v>
      </c>
      <c r="AI460" s="36">
        <f>VLOOKUP(A460&amp;P460,[6]HARGA!C:D,2,0)*Q460</f>
        <v>25920000</v>
      </c>
      <c r="AJ460" s="36">
        <f>VLOOKUP(A460&amp;P460,[6]HARGA!C:D,2,0)*W460</f>
        <v>28800000</v>
      </c>
      <c r="AK460" s="36">
        <f>VLOOKUP(A460&amp;P460,[6]HARGA!C:D,2,0)*AB460</f>
        <v>3990000</v>
      </c>
      <c r="AL460" s="32"/>
      <c r="AM460" s="32"/>
      <c r="AN460" s="37"/>
      <c r="AO460" s="37"/>
      <c r="AP460" s="37"/>
      <c r="AQ460" s="37"/>
      <c r="AR460" s="37"/>
      <c r="AS460" s="37"/>
      <c r="AT460" s="37"/>
      <c r="AU460" s="37"/>
      <c r="AV460" s="37"/>
      <c r="AW460" s="37"/>
      <c r="AX460" s="37"/>
      <c r="AY460" s="37"/>
      <c r="AZ460" s="37"/>
      <c r="BA460" s="37"/>
      <c r="BB460" s="37"/>
      <c r="BC460" s="37"/>
      <c r="BD460">
        <v>2</v>
      </c>
    </row>
    <row r="461" spans="1:56" hidden="1" x14ac:dyDescent="0.25">
      <c r="A461" s="22" t="s">
        <v>66</v>
      </c>
      <c r="B461" s="22" t="s">
        <v>273</v>
      </c>
      <c r="C461" s="23">
        <v>21102903822</v>
      </c>
      <c r="D461" s="90" t="s">
        <v>193</v>
      </c>
      <c r="E461" s="29" t="s">
        <v>321</v>
      </c>
      <c r="F461" s="29" t="s">
        <v>322</v>
      </c>
      <c r="G461" s="22">
        <v>5042256937</v>
      </c>
      <c r="H461" s="22" t="s">
        <v>56</v>
      </c>
      <c r="I461" s="22" t="s">
        <v>56</v>
      </c>
      <c r="J461" s="24">
        <v>44502</v>
      </c>
      <c r="K461" s="22">
        <v>20</v>
      </c>
      <c r="L461" s="22" t="s">
        <v>110</v>
      </c>
      <c r="M461" s="22" t="s">
        <v>110</v>
      </c>
      <c r="N461" s="25" t="s">
        <v>886</v>
      </c>
      <c r="O461" s="26">
        <v>44503</v>
      </c>
      <c r="P461" s="27" t="s">
        <v>65</v>
      </c>
      <c r="Q461" s="22">
        <v>20</v>
      </c>
      <c r="R461" s="23">
        <v>21102903830</v>
      </c>
      <c r="S461" s="22" t="s">
        <v>56</v>
      </c>
      <c r="T461" s="22">
        <v>6008133353</v>
      </c>
      <c r="U461" s="22">
        <v>20</v>
      </c>
      <c r="V461" s="28">
        <v>0</v>
      </c>
      <c r="W461" s="22">
        <v>20</v>
      </c>
      <c r="X461" s="22" t="s">
        <v>110</v>
      </c>
      <c r="Y461" s="22" t="s">
        <v>56</v>
      </c>
      <c r="Z461" s="30" t="s">
        <v>887</v>
      </c>
      <c r="AA461" s="31">
        <v>44501</v>
      </c>
      <c r="AB461" s="28">
        <v>0</v>
      </c>
      <c r="AC461" s="40">
        <v>5042260001</v>
      </c>
      <c r="AD461" s="33" t="s">
        <v>888</v>
      </c>
      <c r="AE461" s="34">
        <v>44503</v>
      </c>
      <c r="AF461" s="35" t="str">
        <f>VLOOKUP(G461,[6]TIV1!L:S,8,FALSE)</f>
        <v>8276895965</v>
      </c>
      <c r="AG461" s="35" t="str">
        <f>VLOOKUP(T461,[6]TIV1!L:S,8,FALSE)</f>
        <v>2050350312</v>
      </c>
      <c r="AH461" s="35" t="str">
        <f>VLOOKUP(AC461,[6]TIV1!L:S,8,FALSE)</f>
        <v>8276895965</v>
      </c>
      <c r="AI461" s="36">
        <f>VLOOKUP(A461&amp;P461,[6]HARGA!C:D,2,0)*Q461</f>
        <v>0</v>
      </c>
      <c r="AJ461" s="36">
        <f>VLOOKUP(A461&amp;P461,[6]HARGA!C:D,2,0)*W461</f>
        <v>0</v>
      </c>
      <c r="AK461" s="36">
        <f>VLOOKUP(A461&amp;P461,[6]HARGA!C:D,2,0)*AB461</f>
        <v>0</v>
      </c>
      <c r="AL461" s="32"/>
      <c r="AM461" s="32"/>
      <c r="AN461" s="37"/>
      <c r="AO461" s="37"/>
      <c r="AP461" s="37"/>
      <c r="AQ461" s="37"/>
      <c r="AR461" s="37"/>
      <c r="AS461" s="37"/>
      <c r="AT461" s="37"/>
      <c r="AU461" s="37"/>
      <c r="AV461" s="37"/>
      <c r="AW461" s="37"/>
      <c r="AX461" s="37"/>
      <c r="AY461" s="37"/>
      <c r="AZ461" s="37"/>
      <c r="BA461" s="37"/>
      <c r="BB461" s="37"/>
      <c r="BC461" s="37"/>
      <c r="BD461">
        <v>2</v>
      </c>
    </row>
    <row r="462" spans="1:56" hidden="1" x14ac:dyDescent="0.25">
      <c r="A462" s="22" t="s">
        <v>66</v>
      </c>
      <c r="B462" s="22" t="s">
        <v>273</v>
      </c>
      <c r="C462" s="23">
        <v>21102903825</v>
      </c>
      <c r="D462" s="95" t="s">
        <v>193</v>
      </c>
      <c r="E462" s="22" t="s">
        <v>311</v>
      </c>
      <c r="F462" s="22" t="s">
        <v>312</v>
      </c>
      <c r="G462" s="22">
        <v>5042254566</v>
      </c>
      <c r="H462" s="22" t="s">
        <v>56</v>
      </c>
      <c r="I462" s="22" t="s">
        <v>56</v>
      </c>
      <c r="J462" s="24">
        <v>44502</v>
      </c>
      <c r="K462" s="22">
        <v>1104</v>
      </c>
      <c r="L462" s="22" t="s">
        <v>110</v>
      </c>
      <c r="M462" s="22" t="s">
        <v>110</v>
      </c>
      <c r="N462" s="25" t="s">
        <v>889</v>
      </c>
      <c r="O462" s="26">
        <v>44502</v>
      </c>
      <c r="P462" s="27" t="s">
        <v>60</v>
      </c>
      <c r="Q462" s="22">
        <v>1104</v>
      </c>
      <c r="R462" s="23">
        <v>21102903831</v>
      </c>
      <c r="S462" s="22" t="s">
        <v>56</v>
      </c>
      <c r="T462" s="22">
        <v>6008137492</v>
      </c>
      <c r="U462" s="22">
        <v>22</v>
      </c>
      <c r="V462" s="28">
        <v>0</v>
      </c>
      <c r="W462" s="22">
        <v>22</v>
      </c>
      <c r="X462" s="22" t="s">
        <v>110</v>
      </c>
      <c r="Y462" s="22" t="s">
        <v>56</v>
      </c>
      <c r="Z462" s="30" t="s">
        <v>890</v>
      </c>
      <c r="AA462" s="31">
        <v>44501</v>
      </c>
      <c r="AB462" s="28">
        <v>0</v>
      </c>
      <c r="AC462" s="40">
        <v>5042252662</v>
      </c>
      <c r="AD462" s="33" t="s">
        <v>891</v>
      </c>
      <c r="AE462" s="34">
        <v>44502</v>
      </c>
      <c r="AF462" s="35" t="str">
        <f>VLOOKUP(G462,[6]TIV1!L:S,8,FALSE)</f>
        <v>8276895965</v>
      </c>
      <c r="AG462" s="35" t="str">
        <f>VLOOKUP(T462,[6]TIV1!L:S,8,FALSE)</f>
        <v>2050350312</v>
      </c>
      <c r="AH462" s="35" t="str">
        <f>VLOOKUP(AC462,[6]TIV1!L:S,8,FALSE)</f>
        <v>8276895965</v>
      </c>
      <c r="AI462" s="36">
        <f>VLOOKUP(A462&amp;P462,[6]HARGA!C:D,2,0)*Q462</f>
        <v>10874400</v>
      </c>
      <c r="AJ462" s="36">
        <f>VLOOKUP(A462&amp;P462,[6]HARGA!C:D,2,0)*W462</f>
        <v>216700</v>
      </c>
      <c r="AK462" s="36">
        <f>VLOOKUP(A462&amp;P462,[6]HARGA!C:D,2,0)*AB462</f>
        <v>0</v>
      </c>
      <c r="AL462" s="32"/>
      <c r="AM462" s="32"/>
      <c r="AN462" s="37"/>
      <c r="AO462" s="37"/>
      <c r="AP462" s="37"/>
      <c r="AQ462" s="37"/>
      <c r="AR462" s="37"/>
      <c r="AS462" s="37"/>
      <c r="AT462" s="37"/>
      <c r="AU462" s="37"/>
      <c r="AV462" s="37"/>
      <c r="AW462" s="37"/>
      <c r="AX462" s="37"/>
      <c r="AY462" s="37"/>
      <c r="AZ462" s="37"/>
      <c r="BA462" s="37"/>
      <c r="BB462" s="37"/>
      <c r="BC462" s="37"/>
      <c r="BD462">
        <v>2</v>
      </c>
    </row>
    <row r="463" spans="1:56" hidden="1" x14ac:dyDescent="0.25">
      <c r="A463" s="22" t="s">
        <v>66</v>
      </c>
      <c r="B463" s="22" t="s">
        <v>273</v>
      </c>
      <c r="C463" s="23">
        <v>21102903825</v>
      </c>
      <c r="D463" s="95" t="s">
        <v>193</v>
      </c>
      <c r="E463" s="22" t="s">
        <v>311</v>
      </c>
      <c r="F463" s="22" t="s">
        <v>312</v>
      </c>
      <c r="G463" s="22">
        <v>5042254566</v>
      </c>
      <c r="H463" s="22" t="s">
        <v>56</v>
      </c>
      <c r="I463" s="22" t="s">
        <v>56</v>
      </c>
      <c r="J463" s="24">
        <v>44502</v>
      </c>
      <c r="K463" s="22">
        <v>1104</v>
      </c>
      <c r="L463" s="22" t="s">
        <v>110</v>
      </c>
      <c r="M463" s="22" t="s">
        <v>110</v>
      </c>
      <c r="N463" s="25" t="s">
        <v>889</v>
      </c>
      <c r="O463" s="26">
        <v>44502</v>
      </c>
      <c r="P463" s="27" t="s">
        <v>64</v>
      </c>
      <c r="Q463" s="22">
        <v>1104</v>
      </c>
      <c r="R463" s="23">
        <v>21102903831</v>
      </c>
      <c r="S463" s="22" t="s">
        <v>56</v>
      </c>
      <c r="T463" s="22">
        <v>6008137492</v>
      </c>
      <c r="U463" s="22">
        <v>1152</v>
      </c>
      <c r="V463" s="28">
        <v>0</v>
      </c>
      <c r="W463" s="22">
        <v>1152</v>
      </c>
      <c r="X463" s="22" t="s">
        <v>110</v>
      </c>
      <c r="Y463" s="22" t="s">
        <v>56</v>
      </c>
      <c r="Z463" s="30" t="s">
        <v>890</v>
      </c>
      <c r="AA463" s="31">
        <v>44501</v>
      </c>
      <c r="AB463" s="28">
        <v>58</v>
      </c>
      <c r="AC463" s="40">
        <v>5042252662</v>
      </c>
      <c r="AD463" s="33" t="s">
        <v>891</v>
      </c>
      <c r="AE463" s="34">
        <v>44502</v>
      </c>
      <c r="AF463" s="35" t="str">
        <f>VLOOKUP(G463,[6]TIV1!L:S,8,FALSE)</f>
        <v>8276895965</v>
      </c>
      <c r="AG463" s="35" t="str">
        <f>VLOOKUP(T463,[6]TIV1!L:S,8,FALSE)</f>
        <v>2050350312</v>
      </c>
      <c r="AH463" s="35" t="str">
        <f>VLOOKUP(AC463,[6]TIV1!L:S,8,FALSE)</f>
        <v>8276895965</v>
      </c>
      <c r="AI463" s="36">
        <f>VLOOKUP(A463&amp;P463,[6]HARGA!C:D,2,0)*Q463</f>
        <v>33120000</v>
      </c>
      <c r="AJ463" s="36">
        <f>VLOOKUP(A463&amp;P463,[6]HARGA!C:D,2,0)*W463</f>
        <v>34560000</v>
      </c>
      <c r="AK463" s="36">
        <f>VLOOKUP(A463&amp;P463,[6]HARGA!C:D,2,0)*AB463</f>
        <v>1740000</v>
      </c>
      <c r="AL463" s="32"/>
      <c r="AM463" s="32"/>
      <c r="AN463" s="37"/>
      <c r="AO463" s="37"/>
      <c r="AP463" s="37"/>
      <c r="AQ463" s="37"/>
      <c r="AR463" s="37"/>
      <c r="AS463" s="37"/>
      <c r="AT463" s="37"/>
      <c r="AU463" s="37"/>
      <c r="AV463" s="37"/>
      <c r="AW463" s="37"/>
      <c r="AX463" s="37"/>
      <c r="AY463" s="37"/>
      <c r="AZ463" s="37"/>
      <c r="BA463" s="37"/>
      <c r="BB463" s="37"/>
      <c r="BC463" s="37"/>
      <c r="BD463">
        <v>2</v>
      </c>
    </row>
    <row r="464" spans="1:56" hidden="1" x14ac:dyDescent="0.25">
      <c r="A464" s="22" t="s">
        <v>66</v>
      </c>
      <c r="B464" s="22" t="s">
        <v>273</v>
      </c>
      <c r="C464" s="23">
        <v>21102903825</v>
      </c>
      <c r="D464" s="95" t="s">
        <v>193</v>
      </c>
      <c r="E464" s="22" t="s">
        <v>311</v>
      </c>
      <c r="F464" s="22" t="s">
        <v>312</v>
      </c>
      <c r="G464" s="22">
        <v>5042254566</v>
      </c>
      <c r="H464" s="22" t="s">
        <v>56</v>
      </c>
      <c r="I464" s="22" t="s">
        <v>56</v>
      </c>
      <c r="J464" s="24">
        <v>44502</v>
      </c>
      <c r="K464" s="22">
        <v>24</v>
      </c>
      <c r="L464" s="22" t="s">
        <v>110</v>
      </c>
      <c r="M464" s="22" t="s">
        <v>110</v>
      </c>
      <c r="N464" s="25" t="s">
        <v>889</v>
      </c>
      <c r="O464" s="26">
        <v>44502</v>
      </c>
      <c r="P464" s="27" t="s">
        <v>65</v>
      </c>
      <c r="Q464" s="22">
        <v>24</v>
      </c>
      <c r="R464" s="23">
        <v>21102903831</v>
      </c>
      <c r="S464" s="22" t="s">
        <v>56</v>
      </c>
      <c r="T464" s="22">
        <v>6008137492</v>
      </c>
      <c r="U464" s="22">
        <v>24</v>
      </c>
      <c r="V464" s="28">
        <v>0</v>
      </c>
      <c r="W464" s="22">
        <v>24</v>
      </c>
      <c r="X464" s="22" t="s">
        <v>110</v>
      </c>
      <c r="Y464" s="22" t="s">
        <v>56</v>
      </c>
      <c r="Z464" s="30" t="s">
        <v>890</v>
      </c>
      <c r="AA464" s="31">
        <v>44501</v>
      </c>
      <c r="AB464" s="28">
        <v>0</v>
      </c>
      <c r="AC464" s="40">
        <v>5042252662</v>
      </c>
      <c r="AD464" s="33" t="s">
        <v>891</v>
      </c>
      <c r="AE464" s="34">
        <v>44502</v>
      </c>
      <c r="AF464" s="35" t="str">
        <f>VLOOKUP(G464,[6]TIV1!L:S,8,FALSE)</f>
        <v>8276895965</v>
      </c>
      <c r="AG464" s="35" t="str">
        <f>VLOOKUP(T464,[6]TIV1!L:S,8,FALSE)</f>
        <v>2050350312</v>
      </c>
      <c r="AH464" s="35" t="str">
        <f>VLOOKUP(AC464,[6]TIV1!L:S,8,FALSE)</f>
        <v>8276895965</v>
      </c>
      <c r="AI464" s="36">
        <f>VLOOKUP(A464&amp;P464,[6]HARGA!C:D,2,0)*Q464</f>
        <v>0</v>
      </c>
      <c r="AJ464" s="36">
        <f>VLOOKUP(A464&amp;P464,[6]HARGA!C:D,2,0)*W464</f>
        <v>0</v>
      </c>
      <c r="AK464" s="36">
        <f>VLOOKUP(A464&amp;P464,[6]HARGA!C:D,2,0)*AB464</f>
        <v>0</v>
      </c>
      <c r="AL464" s="32"/>
      <c r="AM464" s="32"/>
      <c r="AN464" s="37"/>
      <c r="AO464" s="37"/>
      <c r="AP464" s="37"/>
      <c r="AQ464" s="37"/>
      <c r="AR464" s="37"/>
      <c r="AS464" s="37"/>
      <c r="AT464" s="37"/>
      <c r="AU464" s="37"/>
      <c r="AV464" s="37"/>
      <c r="AW464" s="37"/>
      <c r="AX464" s="37"/>
      <c r="AY464" s="37"/>
      <c r="AZ464" s="37"/>
      <c r="BA464" s="37"/>
      <c r="BB464" s="37"/>
      <c r="BC464" s="37"/>
      <c r="BD464">
        <v>2</v>
      </c>
    </row>
    <row r="465" spans="1:56" hidden="1" x14ac:dyDescent="0.25">
      <c r="A465" s="22" t="s">
        <v>66</v>
      </c>
      <c r="B465" s="22" t="s">
        <v>273</v>
      </c>
      <c r="C465" s="23">
        <v>21102903823</v>
      </c>
      <c r="D465" s="22" t="s">
        <v>53</v>
      </c>
      <c r="E465" s="22" t="s">
        <v>331</v>
      </c>
      <c r="F465" s="22" t="s">
        <v>332</v>
      </c>
      <c r="G465" s="22">
        <v>5042259400</v>
      </c>
      <c r="H465" s="22" t="s">
        <v>56</v>
      </c>
      <c r="I465" s="22" t="s">
        <v>56</v>
      </c>
      <c r="J465" s="24">
        <v>44502</v>
      </c>
      <c r="K465" s="22">
        <v>768</v>
      </c>
      <c r="L465" s="22" t="s">
        <v>110</v>
      </c>
      <c r="M465" s="22" t="s">
        <v>110</v>
      </c>
      <c r="N465" s="25" t="s">
        <v>892</v>
      </c>
      <c r="O465" s="26">
        <v>44503</v>
      </c>
      <c r="P465" s="27" t="s">
        <v>60</v>
      </c>
      <c r="Q465" s="22">
        <v>768</v>
      </c>
      <c r="R465" s="23">
        <v>21102903827</v>
      </c>
      <c r="S465" s="22" t="s">
        <v>56</v>
      </c>
      <c r="T465" s="22">
        <v>6008138333</v>
      </c>
      <c r="U465" s="22">
        <v>24</v>
      </c>
      <c r="V465" s="28">
        <v>0</v>
      </c>
      <c r="W465" s="22">
        <v>24</v>
      </c>
      <c r="X465" s="22" t="s">
        <v>110</v>
      </c>
      <c r="Y465" s="22" t="s">
        <v>56</v>
      </c>
      <c r="Z465" s="30" t="s">
        <v>893</v>
      </c>
      <c r="AA465" s="31">
        <v>44502</v>
      </c>
      <c r="AB465" s="28">
        <v>0</v>
      </c>
      <c r="AC465" s="40">
        <v>5042254469</v>
      </c>
      <c r="AD465" s="33" t="s">
        <v>894</v>
      </c>
      <c r="AE465" s="34">
        <v>44503</v>
      </c>
      <c r="AF465" s="35" t="str">
        <f>VLOOKUP(G465,[6]TIV1!L:S,8,FALSE)</f>
        <v>8276895965</v>
      </c>
      <c r="AG465" s="35" t="str">
        <f>VLOOKUP(T465,[6]TIV1!L:S,8,FALSE)</f>
        <v>2050350312</v>
      </c>
      <c r="AH465" s="35" t="str">
        <f>VLOOKUP(AC465,[6]TIV1!L:S,8,FALSE)</f>
        <v>8276895965</v>
      </c>
      <c r="AI465" s="36">
        <f>VLOOKUP(A465&amp;P465,[6]HARGA!C:D,2,0)*Q465</f>
        <v>7564800</v>
      </c>
      <c r="AJ465" s="36">
        <f>VLOOKUP(A465&amp;P465,[6]HARGA!C:D,2,0)*W465</f>
        <v>236400</v>
      </c>
      <c r="AK465" s="36">
        <f>VLOOKUP(A465&amp;P465,[6]HARGA!C:D,2,0)*AB465</f>
        <v>0</v>
      </c>
      <c r="AL465" s="32"/>
      <c r="AM465" s="32"/>
      <c r="AN465" s="37"/>
      <c r="AO465" s="37"/>
      <c r="AP465" s="37"/>
      <c r="AQ465" s="37"/>
      <c r="AR465" s="37"/>
      <c r="AS465" s="37"/>
      <c r="AT465" s="37"/>
      <c r="AU465" s="37"/>
      <c r="AV465" s="37"/>
      <c r="AW465" s="37"/>
      <c r="AX465" s="37"/>
      <c r="AY465" s="37"/>
      <c r="AZ465" s="37"/>
      <c r="BA465" s="37"/>
      <c r="BB465" s="37"/>
      <c r="BC465" s="37"/>
      <c r="BD465">
        <v>2</v>
      </c>
    </row>
    <row r="466" spans="1:56" hidden="1" x14ac:dyDescent="0.25">
      <c r="A466" s="22" t="s">
        <v>66</v>
      </c>
      <c r="B466" s="22" t="s">
        <v>273</v>
      </c>
      <c r="C466" s="23">
        <v>21102903823</v>
      </c>
      <c r="D466" s="22" t="s">
        <v>53</v>
      </c>
      <c r="E466" s="22" t="s">
        <v>331</v>
      </c>
      <c r="F466" s="22" t="s">
        <v>332</v>
      </c>
      <c r="G466" s="22">
        <v>5042259400</v>
      </c>
      <c r="H466" s="22" t="s">
        <v>56</v>
      </c>
      <c r="I466" s="22" t="s">
        <v>56</v>
      </c>
      <c r="J466" s="24">
        <v>44502</v>
      </c>
      <c r="K466" s="22">
        <v>768</v>
      </c>
      <c r="L466" s="22" t="s">
        <v>110</v>
      </c>
      <c r="M466" s="22" t="s">
        <v>110</v>
      </c>
      <c r="N466" s="25" t="s">
        <v>892</v>
      </c>
      <c r="O466" s="26">
        <v>44503</v>
      </c>
      <c r="P466" s="27" t="s">
        <v>64</v>
      </c>
      <c r="Q466" s="22">
        <v>768</v>
      </c>
      <c r="R466" s="23">
        <v>21102903827</v>
      </c>
      <c r="S466" s="22" t="s">
        <v>56</v>
      </c>
      <c r="T466" s="22">
        <v>6008138333</v>
      </c>
      <c r="U466" s="22">
        <v>768</v>
      </c>
      <c r="V466" s="28">
        <v>0</v>
      </c>
      <c r="W466" s="22">
        <v>768</v>
      </c>
      <c r="X466" s="22" t="s">
        <v>110</v>
      </c>
      <c r="Y466" s="22" t="s">
        <v>56</v>
      </c>
      <c r="Z466" s="30" t="s">
        <v>893</v>
      </c>
      <c r="AA466" s="31">
        <v>44502</v>
      </c>
      <c r="AB466" s="28">
        <v>21</v>
      </c>
      <c r="AC466" s="40">
        <v>5042254469</v>
      </c>
      <c r="AD466" s="33" t="s">
        <v>894</v>
      </c>
      <c r="AE466" s="34">
        <v>44503</v>
      </c>
      <c r="AF466" s="35" t="str">
        <f>VLOOKUP(G466,[6]TIV1!L:S,8,FALSE)</f>
        <v>8276895965</v>
      </c>
      <c r="AG466" s="35" t="str">
        <f>VLOOKUP(T466,[6]TIV1!L:S,8,FALSE)</f>
        <v>2050350312</v>
      </c>
      <c r="AH466" s="35" t="str">
        <f>VLOOKUP(AC466,[6]TIV1!L:S,8,FALSE)</f>
        <v>8276895965</v>
      </c>
      <c r="AI466" s="36">
        <f>VLOOKUP(A466&amp;P466,[6]HARGA!C:D,2,0)*Q466</f>
        <v>23040000</v>
      </c>
      <c r="AJ466" s="36">
        <f>VLOOKUP(A466&amp;P466,[6]HARGA!C:D,2,0)*W466</f>
        <v>23040000</v>
      </c>
      <c r="AK466" s="36">
        <f>VLOOKUP(A466&amp;P466,[6]HARGA!C:D,2,0)*AB466</f>
        <v>630000</v>
      </c>
      <c r="AL466" s="32"/>
      <c r="AM466" s="32"/>
      <c r="AN466" s="37"/>
      <c r="AO466" s="37"/>
      <c r="AP466" s="37"/>
      <c r="AQ466" s="37"/>
      <c r="AR466" s="37"/>
      <c r="AS466" s="37"/>
      <c r="AT466" s="37"/>
      <c r="AU466" s="37"/>
      <c r="AV466" s="37"/>
      <c r="AW466" s="37"/>
      <c r="AX466" s="37"/>
      <c r="AY466" s="37"/>
      <c r="AZ466" s="37"/>
      <c r="BA466" s="37"/>
      <c r="BB466" s="37"/>
      <c r="BC466" s="37"/>
      <c r="BD466">
        <v>2</v>
      </c>
    </row>
    <row r="467" spans="1:56" hidden="1" x14ac:dyDescent="0.25">
      <c r="A467" s="22" t="s">
        <v>66</v>
      </c>
      <c r="B467" s="22" t="s">
        <v>273</v>
      </c>
      <c r="C467" s="23">
        <v>21102903823</v>
      </c>
      <c r="D467" s="22" t="s">
        <v>53</v>
      </c>
      <c r="E467" s="22" t="s">
        <v>331</v>
      </c>
      <c r="F467" s="22" t="s">
        <v>332</v>
      </c>
      <c r="G467" s="22">
        <v>5042259400</v>
      </c>
      <c r="H467" s="22" t="s">
        <v>56</v>
      </c>
      <c r="I467" s="22" t="s">
        <v>56</v>
      </c>
      <c r="J467" s="24">
        <v>44502</v>
      </c>
      <c r="K467" s="22">
        <v>16</v>
      </c>
      <c r="L467" s="22" t="s">
        <v>110</v>
      </c>
      <c r="M467" s="22" t="s">
        <v>110</v>
      </c>
      <c r="N467" s="25" t="s">
        <v>892</v>
      </c>
      <c r="O467" s="26">
        <v>44503</v>
      </c>
      <c r="P467" s="27" t="s">
        <v>65</v>
      </c>
      <c r="Q467" s="22">
        <v>16</v>
      </c>
      <c r="R467" s="23">
        <v>21102903827</v>
      </c>
      <c r="S467" s="22" t="s">
        <v>56</v>
      </c>
      <c r="T467" s="22">
        <v>6008138333</v>
      </c>
      <c r="U467" s="22">
        <v>16</v>
      </c>
      <c r="V467" s="28">
        <v>0</v>
      </c>
      <c r="W467" s="22">
        <v>16</v>
      </c>
      <c r="X467" s="22" t="s">
        <v>110</v>
      </c>
      <c r="Y467" s="22" t="s">
        <v>56</v>
      </c>
      <c r="Z467" s="30" t="s">
        <v>893</v>
      </c>
      <c r="AA467" s="31">
        <v>44502</v>
      </c>
      <c r="AB467" s="28">
        <v>0</v>
      </c>
      <c r="AC467" s="40">
        <v>5042254469</v>
      </c>
      <c r="AD467" s="33" t="s">
        <v>894</v>
      </c>
      <c r="AE467" s="34">
        <v>44503</v>
      </c>
      <c r="AF467" s="35" t="str">
        <f>VLOOKUP(G467,[6]TIV1!L:S,8,FALSE)</f>
        <v>8276895965</v>
      </c>
      <c r="AG467" s="35" t="str">
        <f>VLOOKUP(T467,[6]TIV1!L:S,8,FALSE)</f>
        <v>2050350312</v>
      </c>
      <c r="AH467" s="35" t="str">
        <f>VLOOKUP(AC467,[6]TIV1!L:S,8,FALSE)</f>
        <v>8276895965</v>
      </c>
      <c r="AI467" s="36">
        <f>VLOOKUP(A467&amp;P467,[6]HARGA!C:D,2,0)*Q467</f>
        <v>0</v>
      </c>
      <c r="AJ467" s="36">
        <f>VLOOKUP(A467&amp;P467,[6]HARGA!C:D,2,0)*W467</f>
        <v>0</v>
      </c>
      <c r="AK467" s="36">
        <f>VLOOKUP(A467&amp;P467,[6]HARGA!C:D,2,0)*AB467</f>
        <v>0</v>
      </c>
      <c r="AL467" s="32"/>
      <c r="AM467" s="32"/>
      <c r="AN467" s="37"/>
      <c r="AO467" s="37"/>
      <c r="AP467" s="37"/>
      <c r="AQ467" s="37"/>
      <c r="AR467" s="37"/>
      <c r="AS467" s="37"/>
      <c r="AT467" s="37"/>
      <c r="AU467" s="37"/>
      <c r="AV467" s="37"/>
      <c r="AW467" s="37"/>
      <c r="AX467" s="37"/>
      <c r="AY467" s="37"/>
      <c r="AZ467" s="37"/>
      <c r="BA467" s="37"/>
      <c r="BB467" s="37"/>
      <c r="BC467" s="37"/>
      <c r="BD467">
        <v>2</v>
      </c>
    </row>
    <row r="468" spans="1:56" hidden="1" x14ac:dyDescent="0.25">
      <c r="A468" s="22" t="s">
        <v>66</v>
      </c>
      <c r="B468" s="22" t="s">
        <v>273</v>
      </c>
      <c r="C468" s="23">
        <v>21102903826</v>
      </c>
      <c r="D468" s="95" t="s">
        <v>53</v>
      </c>
      <c r="E468" s="95" t="s">
        <v>895</v>
      </c>
      <c r="F468" s="95" t="s">
        <v>896</v>
      </c>
      <c r="G468" s="22">
        <v>5042237791</v>
      </c>
      <c r="H468" s="22" t="s">
        <v>56</v>
      </c>
      <c r="I468" s="22" t="s">
        <v>56</v>
      </c>
      <c r="J468" s="24">
        <v>44502</v>
      </c>
      <c r="K468" s="22">
        <v>1059</v>
      </c>
      <c r="L468" s="22" t="s">
        <v>184</v>
      </c>
      <c r="M468" s="22" t="s">
        <v>184</v>
      </c>
      <c r="N468" s="25" t="s">
        <v>897</v>
      </c>
      <c r="O468" s="26">
        <v>44502</v>
      </c>
      <c r="P468" s="27" t="s">
        <v>60</v>
      </c>
      <c r="Q468" s="22">
        <v>1059</v>
      </c>
      <c r="R468" s="23">
        <v>21102201235</v>
      </c>
      <c r="S468" s="22" t="s">
        <v>56</v>
      </c>
      <c r="T468" s="22">
        <v>6008120637</v>
      </c>
      <c r="U468" s="22">
        <v>9</v>
      </c>
      <c r="V468" s="28">
        <v>0</v>
      </c>
      <c r="W468" s="22">
        <v>9</v>
      </c>
      <c r="X468" s="22" t="s">
        <v>184</v>
      </c>
      <c r="Y468" s="22" t="s">
        <v>56</v>
      </c>
      <c r="Z468" s="30" t="s">
        <v>898</v>
      </c>
      <c r="AA468" s="31">
        <v>44500</v>
      </c>
      <c r="AB468" s="28">
        <v>0</v>
      </c>
      <c r="AC468" s="40">
        <v>5042250208</v>
      </c>
      <c r="AD468" s="33" t="s">
        <v>899</v>
      </c>
      <c r="AE468" s="34">
        <v>44502</v>
      </c>
      <c r="AF468" s="35" t="str">
        <f>VLOOKUP(G468,[6]TIV1!L:S,8,FALSE)</f>
        <v>8276895965</v>
      </c>
      <c r="AG468" s="35" t="str">
        <f>VLOOKUP(T468,[6]TIV1!L:S,8,FALSE)</f>
        <v>2050350312</v>
      </c>
      <c r="AH468" s="35" t="str">
        <f>VLOOKUP(AC468,[6]TIV1!L:S,8,FALSE)</f>
        <v>8276895965</v>
      </c>
      <c r="AI468" s="36">
        <f>VLOOKUP(A468&amp;P468,[6]HARGA!C:D,2,0)*Q468</f>
        <v>10431150</v>
      </c>
      <c r="AJ468" s="36">
        <f>VLOOKUP(A468&amp;P468,[6]HARGA!C:D,2,0)*W468</f>
        <v>88650</v>
      </c>
      <c r="AK468" s="36">
        <f>VLOOKUP(A468&amp;P468,[6]HARGA!C:D,2,0)*AB468</f>
        <v>0</v>
      </c>
      <c r="AL468" s="32"/>
      <c r="AM468" s="32"/>
      <c r="AN468" s="37"/>
      <c r="AO468" s="37"/>
      <c r="AP468" s="37"/>
      <c r="AQ468" s="37"/>
      <c r="AR468" s="37"/>
      <c r="AS468" s="37"/>
      <c r="AT468" s="37"/>
      <c r="AU468" s="37"/>
      <c r="AV468" s="37"/>
      <c r="AW468" s="37"/>
      <c r="AX468" s="37"/>
      <c r="AY468" s="37"/>
      <c r="AZ468" s="37"/>
      <c r="BA468" s="37"/>
      <c r="BB468" s="37"/>
      <c r="BC468" s="37"/>
      <c r="BD468">
        <v>2</v>
      </c>
    </row>
    <row r="469" spans="1:56" hidden="1" x14ac:dyDescent="0.25">
      <c r="A469" s="22" t="s">
        <v>66</v>
      </c>
      <c r="B469" s="22" t="s">
        <v>273</v>
      </c>
      <c r="C469" s="23">
        <v>21102903826</v>
      </c>
      <c r="D469" s="95" t="s">
        <v>53</v>
      </c>
      <c r="E469" s="95" t="s">
        <v>895</v>
      </c>
      <c r="F469" s="95" t="s">
        <v>896</v>
      </c>
      <c r="G469" s="22">
        <v>5042237791</v>
      </c>
      <c r="H469" s="22" t="s">
        <v>56</v>
      </c>
      <c r="I469" s="22" t="s">
        <v>56</v>
      </c>
      <c r="J469" s="24">
        <v>44502</v>
      </c>
      <c r="K469" s="22">
        <v>1059</v>
      </c>
      <c r="L469" s="22" t="s">
        <v>184</v>
      </c>
      <c r="M469" s="22" t="s">
        <v>184</v>
      </c>
      <c r="N469" s="25" t="s">
        <v>897</v>
      </c>
      <c r="O469" s="26">
        <v>44502</v>
      </c>
      <c r="P469" s="27" t="s">
        <v>64</v>
      </c>
      <c r="Q469" s="22">
        <v>1059</v>
      </c>
      <c r="R469" s="23">
        <v>21102201235</v>
      </c>
      <c r="S469" s="22" t="s">
        <v>56</v>
      </c>
      <c r="T469" s="22">
        <v>6008120637</v>
      </c>
      <c r="U469" s="22">
        <v>1152</v>
      </c>
      <c r="V469" s="28">
        <v>0</v>
      </c>
      <c r="W469" s="22">
        <v>1152</v>
      </c>
      <c r="X469" s="22" t="s">
        <v>184</v>
      </c>
      <c r="Y469" s="22" t="s">
        <v>56</v>
      </c>
      <c r="Z469" s="30" t="s">
        <v>898</v>
      </c>
      <c r="AA469" s="31">
        <v>44500</v>
      </c>
      <c r="AB469" s="28">
        <v>117</v>
      </c>
      <c r="AC469" s="40">
        <v>5042250208</v>
      </c>
      <c r="AD469" s="33" t="s">
        <v>899</v>
      </c>
      <c r="AE469" s="34">
        <v>44502</v>
      </c>
      <c r="AF469" s="35" t="str">
        <f>VLOOKUP(G469,[6]TIV1!L:S,8,FALSE)</f>
        <v>8276895965</v>
      </c>
      <c r="AG469" s="35" t="str">
        <f>VLOOKUP(T469,[6]TIV1!L:S,8,FALSE)</f>
        <v>2050350312</v>
      </c>
      <c r="AH469" s="35" t="str">
        <f>VLOOKUP(AC469,[6]TIV1!L:S,8,FALSE)</f>
        <v>8276895965</v>
      </c>
      <c r="AI469" s="36">
        <f>VLOOKUP(A469&amp;P469,[6]HARGA!C:D,2,0)*Q469</f>
        <v>31770000</v>
      </c>
      <c r="AJ469" s="36">
        <f>VLOOKUP(A469&amp;P469,[6]HARGA!C:D,2,0)*W469</f>
        <v>34560000</v>
      </c>
      <c r="AK469" s="36">
        <f>VLOOKUP(A469&amp;P469,[6]HARGA!C:D,2,0)*AB469</f>
        <v>3510000</v>
      </c>
      <c r="AL469" s="32"/>
      <c r="AM469" s="32"/>
      <c r="AN469" s="37"/>
      <c r="AO469" s="37"/>
      <c r="AP469" s="37"/>
      <c r="AQ469" s="37"/>
      <c r="AR469" s="37"/>
      <c r="AS469" s="37"/>
      <c r="AT469" s="37"/>
      <c r="AU469" s="37"/>
      <c r="AV469" s="37"/>
      <c r="AW469" s="37"/>
      <c r="AX469" s="37"/>
      <c r="AY469" s="37"/>
      <c r="AZ469" s="37"/>
      <c r="BA469" s="37"/>
      <c r="BB469" s="37"/>
      <c r="BC469" s="37"/>
      <c r="BD469">
        <v>2</v>
      </c>
    </row>
    <row r="470" spans="1:56" hidden="1" x14ac:dyDescent="0.25">
      <c r="A470" s="22" t="s">
        <v>66</v>
      </c>
      <c r="B470" s="22" t="s">
        <v>273</v>
      </c>
      <c r="C470" s="23">
        <v>21102903826</v>
      </c>
      <c r="D470" s="95" t="s">
        <v>53</v>
      </c>
      <c r="E470" s="95" t="s">
        <v>895</v>
      </c>
      <c r="F470" s="95" t="s">
        <v>896</v>
      </c>
      <c r="G470" s="22">
        <v>5042237791</v>
      </c>
      <c r="H470" s="22" t="s">
        <v>56</v>
      </c>
      <c r="I470" s="22" t="s">
        <v>56</v>
      </c>
      <c r="J470" s="24">
        <v>44502</v>
      </c>
      <c r="K470" s="22">
        <v>24</v>
      </c>
      <c r="L470" s="22" t="s">
        <v>184</v>
      </c>
      <c r="M470" s="22" t="s">
        <v>184</v>
      </c>
      <c r="N470" s="25" t="s">
        <v>897</v>
      </c>
      <c r="O470" s="26">
        <v>44502</v>
      </c>
      <c r="P470" s="27" t="s">
        <v>65</v>
      </c>
      <c r="Q470" s="22">
        <v>24</v>
      </c>
      <c r="R470" s="23">
        <v>21102201235</v>
      </c>
      <c r="S470" s="22" t="s">
        <v>56</v>
      </c>
      <c r="T470" s="22">
        <v>6008120637</v>
      </c>
      <c r="U470" s="22">
        <v>24</v>
      </c>
      <c r="V470" s="28">
        <v>0</v>
      </c>
      <c r="W470" s="22">
        <v>24</v>
      </c>
      <c r="X470" s="22" t="s">
        <v>184</v>
      </c>
      <c r="Y470" s="22" t="s">
        <v>56</v>
      </c>
      <c r="Z470" s="30" t="s">
        <v>898</v>
      </c>
      <c r="AA470" s="31">
        <v>44500</v>
      </c>
      <c r="AB470" s="28">
        <v>0</v>
      </c>
      <c r="AC470" s="40">
        <v>5042250208</v>
      </c>
      <c r="AD470" s="33" t="s">
        <v>899</v>
      </c>
      <c r="AE470" s="34">
        <v>44502</v>
      </c>
      <c r="AF470" s="35" t="str">
        <f>VLOOKUP(G470,[6]TIV1!L:S,8,FALSE)</f>
        <v>8276895965</v>
      </c>
      <c r="AG470" s="35" t="str">
        <f>VLOOKUP(T470,[6]TIV1!L:S,8,FALSE)</f>
        <v>2050350312</v>
      </c>
      <c r="AH470" s="35" t="str">
        <f>VLOOKUP(AC470,[6]TIV1!L:S,8,FALSE)</f>
        <v>8276895965</v>
      </c>
      <c r="AI470" s="36">
        <f>VLOOKUP(A470&amp;P470,[6]HARGA!C:D,2,0)*Q470</f>
        <v>0</v>
      </c>
      <c r="AJ470" s="36">
        <f>VLOOKUP(A470&amp;P470,[6]HARGA!C:D,2,0)*W470</f>
        <v>0</v>
      </c>
      <c r="AK470" s="36">
        <f>VLOOKUP(A470&amp;P470,[6]HARGA!C:D,2,0)*AB470</f>
        <v>0</v>
      </c>
      <c r="AL470" s="32"/>
      <c r="AM470" s="32"/>
      <c r="AN470" s="37"/>
      <c r="AO470" s="37"/>
      <c r="AP470" s="37"/>
      <c r="AQ470" s="37"/>
      <c r="AR470" s="37"/>
      <c r="AS470" s="37"/>
      <c r="AT470" s="37"/>
      <c r="AU470" s="37"/>
      <c r="AV470" s="37"/>
      <c r="AW470" s="37"/>
      <c r="AX470" s="37"/>
      <c r="AY470" s="37"/>
      <c r="AZ470" s="37"/>
      <c r="BA470" s="37"/>
      <c r="BB470" s="37"/>
      <c r="BC470" s="37"/>
      <c r="BD470">
        <v>2</v>
      </c>
    </row>
    <row r="471" spans="1:56" hidden="1" x14ac:dyDescent="0.25">
      <c r="A471" s="29" t="s">
        <v>51</v>
      </c>
      <c r="B471" s="57" t="s">
        <v>351</v>
      </c>
      <c r="C471" s="58" t="s">
        <v>900</v>
      </c>
      <c r="D471" s="29" t="s">
        <v>386</v>
      </c>
      <c r="E471" s="29" t="s">
        <v>901</v>
      </c>
      <c r="F471" s="29" t="s">
        <v>902</v>
      </c>
      <c r="G471" s="99">
        <v>5042196828</v>
      </c>
      <c r="H471" s="22" t="s">
        <v>56</v>
      </c>
      <c r="I471" s="29" t="s">
        <v>903</v>
      </c>
      <c r="J471" s="24">
        <v>44502</v>
      </c>
      <c r="K471" s="29">
        <v>100</v>
      </c>
      <c r="L471" s="29" t="s">
        <v>158</v>
      </c>
      <c r="M471" s="29" t="s">
        <v>158</v>
      </c>
      <c r="N471" s="25" t="s">
        <v>904</v>
      </c>
      <c r="O471" s="26">
        <v>44502</v>
      </c>
      <c r="P471" s="27" t="s">
        <v>362</v>
      </c>
      <c r="Q471" s="29">
        <v>100</v>
      </c>
      <c r="R471" s="28" t="s">
        <v>56</v>
      </c>
      <c r="S471" s="22" t="s">
        <v>56</v>
      </c>
      <c r="T471" s="28" t="s">
        <v>56</v>
      </c>
      <c r="U471" s="28">
        <v>0</v>
      </c>
      <c r="V471" s="28">
        <v>0</v>
      </c>
      <c r="W471" s="28">
        <v>0</v>
      </c>
      <c r="X471" s="28" t="s">
        <v>56</v>
      </c>
      <c r="Y471" s="22" t="s">
        <v>56</v>
      </c>
      <c r="Z471" s="45" t="s">
        <v>56</v>
      </c>
      <c r="AA471" s="45" t="s">
        <v>56</v>
      </c>
      <c r="AB471" s="28">
        <v>0</v>
      </c>
      <c r="AC471" s="28" t="s">
        <v>56</v>
      </c>
      <c r="AD471" s="46" t="s">
        <v>56</v>
      </c>
      <c r="AE471" s="56" t="s">
        <v>56</v>
      </c>
      <c r="AF471" s="35" t="str">
        <f>VLOOKUP(G471,[6]TIV1!L:S,8,FALSE)</f>
        <v>8276895378</v>
      </c>
      <c r="AG471" s="35" t="e">
        <f>VLOOKUP(T471,[6]TIV1!L:S,8,FALSE)</f>
        <v>#N/A</v>
      </c>
      <c r="AH471" s="35" t="e">
        <f>VLOOKUP(AC471,[6]TIV1!L:S,8,FALSE)</f>
        <v>#N/A</v>
      </c>
      <c r="AI471" s="36">
        <f>VLOOKUP(A471&amp;P471,[6]HARGA!C:D,2,0)*Q471</f>
        <v>2562000</v>
      </c>
      <c r="AJ471" s="36">
        <f>VLOOKUP(A471&amp;P471,[6]HARGA!C:D,2,0)*W471</f>
        <v>0</v>
      </c>
      <c r="AK471" s="36">
        <f>VLOOKUP(A471&amp;P471,[6]HARGA!C:D,2,0)*AB471</f>
        <v>0</v>
      </c>
      <c r="AL471" s="37"/>
      <c r="AM471" s="37"/>
      <c r="AN471" s="37"/>
      <c r="AO471" s="37"/>
      <c r="AP471" s="37"/>
      <c r="AQ471" s="37"/>
      <c r="AR471" s="37"/>
      <c r="AS471" s="37"/>
      <c r="AT471" s="37"/>
      <c r="AU471" s="37"/>
      <c r="AV471" s="37"/>
      <c r="AW471" s="37"/>
      <c r="AX471" s="37"/>
      <c r="AY471" s="37"/>
      <c r="AZ471" s="37"/>
      <c r="BA471" s="37"/>
      <c r="BB471" s="37"/>
      <c r="BC471" s="37"/>
      <c r="BD471">
        <v>2</v>
      </c>
    </row>
    <row r="472" spans="1:56" x14ac:dyDescent="0.25">
      <c r="A472" s="29" t="s">
        <v>51</v>
      </c>
      <c r="B472" s="57" t="s">
        <v>351</v>
      </c>
      <c r="C472" s="58" t="s">
        <v>905</v>
      </c>
      <c r="D472" s="29" t="s">
        <v>193</v>
      </c>
      <c r="E472" s="29" t="s">
        <v>431</v>
      </c>
      <c r="F472" s="29" t="s">
        <v>432</v>
      </c>
      <c r="G472" s="100">
        <v>5042270672</v>
      </c>
      <c r="H472" s="22" t="s">
        <v>56</v>
      </c>
      <c r="I472" s="29" t="s">
        <v>906</v>
      </c>
      <c r="J472" s="24">
        <v>44502</v>
      </c>
      <c r="K472" s="29">
        <v>1512</v>
      </c>
      <c r="L472" s="29" t="s">
        <v>58</v>
      </c>
      <c r="M472" s="29" t="s">
        <v>58</v>
      </c>
      <c r="N472" s="25" t="s">
        <v>907</v>
      </c>
      <c r="O472" s="26">
        <v>44502</v>
      </c>
      <c r="P472" s="27" t="s">
        <v>429</v>
      </c>
      <c r="Q472" s="29">
        <v>1512</v>
      </c>
      <c r="R472" s="28" t="s">
        <v>56</v>
      </c>
      <c r="S472" s="22" t="s">
        <v>56</v>
      </c>
      <c r="T472" s="28" t="s">
        <v>56</v>
      </c>
      <c r="U472" s="28">
        <v>0</v>
      </c>
      <c r="V472" s="28">
        <v>0</v>
      </c>
      <c r="W472" s="28">
        <v>0</v>
      </c>
      <c r="X472" s="28" t="s">
        <v>56</v>
      </c>
      <c r="Y472" s="22" t="s">
        <v>56</v>
      </c>
      <c r="Z472" s="45" t="s">
        <v>56</v>
      </c>
      <c r="AA472" s="45" t="s">
        <v>56</v>
      </c>
      <c r="AB472" s="28">
        <v>0</v>
      </c>
      <c r="AC472" s="28" t="s">
        <v>56</v>
      </c>
      <c r="AD472" s="46" t="s">
        <v>56</v>
      </c>
      <c r="AE472" s="56" t="s">
        <v>56</v>
      </c>
      <c r="AF472" s="35" t="str">
        <f>VLOOKUP(G472,[6]TIV1!L:S,8,FALSE)</f>
        <v>8276895378</v>
      </c>
      <c r="AG472" s="35" t="e">
        <f>VLOOKUP(T472,[6]TIV1!L:S,8,FALSE)</f>
        <v>#N/A</v>
      </c>
      <c r="AH472" s="35" t="e">
        <f>VLOOKUP(AC472,[6]TIV1!L:S,8,FALSE)</f>
        <v>#N/A</v>
      </c>
      <c r="AI472" s="36">
        <f>VLOOKUP(A472&amp;P472,[6]HARGA!C:D,2,0)*Q472</f>
        <v>36333360</v>
      </c>
      <c r="AJ472" s="36">
        <f>VLOOKUP(A472&amp;P472,[6]HARGA!C:D,2,0)*W472</f>
        <v>0</v>
      </c>
      <c r="AK472" s="36">
        <f>VLOOKUP(A472&amp;P472,[6]HARGA!C:D,2,0)*AB472</f>
        <v>0</v>
      </c>
      <c r="AL472" s="37"/>
      <c r="AM472" s="37"/>
      <c r="AN472" s="37"/>
      <c r="AO472" s="37"/>
      <c r="AP472" s="37"/>
      <c r="AQ472" s="37"/>
      <c r="AR472" s="37"/>
      <c r="AS472" s="37"/>
      <c r="AT472" s="37"/>
      <c r="AU472" s="37"/>
      <c r="AV472" s="37"/>
      <c r="AW472" s="37"/>
      <c r="AX472" s="37"/>
      <c r="AY472" s="37"/>
      <c r="AZ472" s="37"/>
      <c r="BA472" s="37"/>
      <c r="BB472" s="37"/>
      <c r="BC472" s="37"/>
      <c r="BD472">
        <v>2</v>
      </c>
    </row>
    <row r="473" spans="1:56" hidden="1" x14ac:dyDescent="0.25">
      <c r="A473" s="29" t="s">
        <v>66</v>
      </c>
      <c r="B473" s="57" t="s">
        <v>363</v>
      </c>
      <c r="C473" s="58">
        <v>905721450009</v>
      </c>
      <c r="D473" s="29" t="s">
        <v>193</v>
      </c>
      <c r="E473" s="29" t="s">
        <v>489</v>
      </c>
      <c r="F473" s="29" t="s">
        <v>490</v>
      </c>
      <c r="G473" s="100">
        <v>5042269137</v>
      </c>
      <c r="H473" s="22" t="s">
        <v>56</v>
      </c>
      <c r="I473" s="29" t="s">
        <v>908</v>
      </c>
      <c r="J473" s="24">
        <v>44502</v>
      </c>
      <c r="K473" s="29">
        <v>1235</v>
      </c>
      <c r="L473" s="29" t="s">
        <v>110</v>
      </c>
      <c r="M473" s="29" t="s">
        <v>110</v>
      </c>
      <c r="N473" s="25" t="s">
        <v>909</v>
      </c>
      <c r="O473" s="26">
        <v>44502</v>
      </c>
      <c r="P473" s="27" t="s">
        <v>362</v>
      </c>
      <c r="Q473" s="29">
        <v>1235</v>
      </c>
      <c r="R473" s="28" t="s">
        <v>56</v>
      </c>
      <c r="S473" s="22" t="s">
        <v>56</v>
      </c>
      <c r="T473" s="28" t="s">
        <v>56</v>
      </c>
      <c r="U473" s="28">
        <v>0</v>
      </c>
      <c r="V473" s="28">
        <v>0</v>
      </c>
      <c r="W473" s="28">
        <v>0</v>
      </c>
      <c r="X473" s="28" t="s">
        <v>56</v>
      </c>
      <c r="Y473" s="22" t="s">
        <v>56</v>
      </c>
      <c r="Z473" s="45" t="s">
        <v>56</v>
      </c>
      <c r="AA473" s="45" t="s">
        <v>56</v>
      </c>
      <c r="AB473" s="28">
        <v>0</v>
      </c>
      <c r="AC473" s="28" t="s">
        <v>56</v>
      </c>
      <c r="AD473" s="46" t="s">
        <v>56</v>
      </c>
      <c r="AE473" s="56" t="s">
        <v>56</v>
      </c>
      <c r="AF473" s="35" t="str">
        <f>VLOOKUP(G473,[6]TIV1!L:S,8,FALSE)</f>
        <v>8276895966</v>
      </c>
      <c r="AG473" s="35" t="e">
        <f>VLOOKUP(T473,[6]TIV1!L:S,8,FALSE)</f>
        <v>#N/A</v>
      </c>
      <c r="AH473" s="35" t="e">
        <f>VLOOKUP(AC473,[6]TIV1!L:S,8,FALSE)</f>
        <v>#N/A</v>
      </c>
      <c r="AI473" s="36">
        <f>VLOOKUP(A473&amp;P473,[6]HARGA!C:D,2,0)*Q473</f>
        <v>31640700</v>
      </c>
      <c r="AJ473" s="36">
        <f>VLOOKUP(A473&amp;P473,[6]HARGA!C:D,2,0)*W473</f>
        <v>0</v>
      </c>
      <c r="AK473" s="36">
        <f>VLOOKUP(A473&amp;P473,[6]HARGA!C:D,2,0)*AB473</f>
        <v>0</v>
      </c>
      <c r="AL473" s="37"/>
      <c r="AM473" s="37"/>
      <c r="AN473" s="37"/>
      <c r="AO473" s="37"/>
      <c r="AP473" s="37"/>
      <c r="AQ473" s="37"/>
      <c r="AR473" s="37"/>
      <c r="AS473" s="37"/>
      <c r="AT473" s="37"/>
      <c r="AU473" s="37"/>
      <c r="AV473" s="37"/>
      <c r="AW473" s="37"/>
      <c r="AX473" s="37"/>
      <c r="AY473" s="37"/>
      <c r="AZ473" s="37"/>
      <c r="BA473" s="37"/>
      <c r="BB473" s="37"/>
      <c r="BC473" s="37"/>
      <c r="BD473">
        <v>2</v>
      </c>
    </row>
    <row r="474" spans="1:56" hidden="1" x14ac:dyDescent="0.25">
      <c r="A474" s="29" t="s">
        <v>51</v>
      </c>
      <c r="B474" s="57" t="s">
        <v>351</v>
      </c>
      <c r="C474" s="58" t="s">
        <v>910</v>
      </c>
      <c r="D474" s="29" t="s">
        <v>386</v>
      </c>
      <c r="E474" s="29" t="s">
        <v>911</v>
      </c>
      <c r="F474" s="29" t="s">
        <v>912</v>
      </c>
      <c r="G474" s="100">
        <v>5042196827</v>
      </c>
      <c r="H474" s="22" t="s">
        <v>56</v>
      </c>
      <c r="I474" s="29" t="s">
        <v>913</v>
      </c>
      <c r="J474" s="24">
        <v>44502</v>
      </c>
      <c r="K474" s="29">
        <v>300</v>
      </c>
      <c r="L474" s="29" t="s">
        <v>158</v>
      </c>
      <c r="M474" s="29" t="s">
        <v>158</v>
      </c>
      <c r="N474" s="25" t="s">
        <v>914</v>
      </c>
      <c r="O474" s="26">
        <v>44502</v>
      </c>
      <c r="P474" s="27" t="s">
        <v>377</v>
      </c>
      <c r="Q474" s="29">
        <v>300</v>
      </c>
      <c r="R474" s="28" t="s">
        <v>56</v>
      </c>
      <c r="S474" s="22" t="s">
        <v>56</v>
      </c>
      <c r="T474" s="28" t="s">
        <v>56</v>
      </c>
      <c r="U474" s="28">
        <v>0</v>
      </c>
      <c r="V474" s="28">
        <v>0</v>
      </c>
      <c r="W474" s="28">
        <v>0</v>
      </c>
      <c r="X474" s="28" t="s">
        <v>56</v>
      </c>
      <c r="Y474" s="22" t="s">
        <v>56</v>
      </c>
      <c r="Z474" s="45" t="s">
        <v>56</v>
      </c>
      <c r="AA474" s="45" t="s">
        <v>56</v>
      </c>
      <c r="AB474" s="28">
        <v>0</v>
      </c>
      <c r="AC474" s="28" t="s">
        <v>56</v>
      </c>
      <c r="AD474" s="46" t="s">
        <v>56</v>
      </c>
      <c r="AE474" s="56" t="s">
        <v>56</v>
      </c>
      <c r="AF474" s="35" t="str">
        <f>VLOOKUP(G474,[6]TIV1!L:S,8,FALSE)</f>
        <v>8276895378</v>
      </c>
      <c r="AG474" s="35" t="e">
        <f>VLOOKUP(T474,[6]TIV1!L:S,8,FALSE)</f>
        <v>#N/A</v>
      </c>
      <c r="AH474" s="35" t="e">
        <f>VLOOKUP(AC474,[6]TIV1!L:S,8,FALSE)</f>
        <v>#N/A</v>
      </c>
      <c r="AI474" s="36">
        <f>VLOOKUP(A474&amp;P474,[6]HARGA!C:D,2,0)*Q474</f>
        <v>2232000</v>
      </c>
      <c r="AJ474" s="36">
        <f>VLOOKUP(A474&amp;P474,[6]HARGA!C:D,2,0)*W474</f>
        <v>0</v>
      </c>
      <c r="AK474" s="36">
        <f>VLOOKUP(A474&amp;P474,[6]HARGA!C:D,2,0)*AB474</f>
        <v>0</v>
      </c>
      <c r="AL474" s="37"/>
      <c r="AM474" s="37"/>
      <c r="AN474" s="37"/>
      <c r="AO474" s="37"/>
      <c r="AP474" s="37"/>
      <c r="AQ474" s="37"/>
      <c r="AR474" s="37"/>
      <c r="AS474" s="37"/>
      <c r="AT474" s="37"/>
      <c r="AU474" s="37"/>
      <c r="AV474" s="37"/>
      <c r="AW474" s="37"/>
      <c r="AX474" s="37"/>
      <c r="AY474" s="37"/>
      <c r="AZ474" s="37"/>
      <c r="BA474" s="37"/>
      <c r="BB474" s="37"/>
      <c r="BC474" s="37"/>
      <c r="BD474">
        <v>2</v>
      </c>
    </row>
    <row r="475" spans="1:56" hidden="1" x14ac:dyDescent="0.25">
      <c r="A475" s="29" t="s">
        <v>51</v>
      </c>
      <c r="B475" s="57" t="s">
        <v>351</v>
      </c>
      <c r="C475" s="58" t="s">
        <v>910</v>
      </c>
      <c r="D475" s="29" t="s">
        <v>386</v>
      </c>
      <c r="E475" s="29" t="s">
        <v>911</v>
      </c>
      <c r="F475" s="29" t="s">
        <v>912</v>
      </c>
      <c r="G475" s="100">
        <v>5042196827</v>
      </c>
      <c r="H475" s="22" t="s">
        <v>56</v>
      </c>
      <c r="I475" s="29" t="s">
        <v>913</v>
      </c>
      <c r="J475" s="24">
        <v>44502</v>
      </c>
      <c r="K475" s="29">
        <v>300</v>
      </c>
      <c r="L475" s="29" t="s">
        <v>158</v>
      </c>
      <c r="M475" s="29" t="s">
        <v>158</v>
      </c>
      <c r="N475" s="25" t="s">
        <v>914</v>
      </c>
      <c r="O475" s="26">
        <v>44502</v>
      </c>
      <c r="P475" s="27" t="s">
        <v>378</v>
      </c>
      <c r="Q475" s="29">
        <v>300</v>
      </c>
      <c r="R475" s="28" t="s">
        <v>56</v>
      </c>
      <c r="S475" s="22" t="s">
        <v>56</v>
      </c>
      <c r="T475" s="28" t="s">
        <v>56</v>
      </c>
      <c r="U475" s="28">
        <v>0</v>
      </c>
      <c r="V475" s="28">
        <v>0</v>
      </c>
      <c r="W475" s="28">
        <v>0</v>
      </c>
      <c r="X475" s="28" t="s">
        <v>56</v>
      </c>
      <c r="Y475" s="22" t="s">
        <v>56</v>
      </c>
      <c r="Z475" s="45" t="s">
        <v>56</v>
      </c>
      <c r="AA475" s="45" t="s">
        <v>56</v>
      </c>
      <c r="AB475" s="28">
        <v>0</v>
      </c>
      <c r="AC475" s="28" t="s">
        <v>56</v>
      </c>
      <c r="AD475" s="46" t="s">
        <v>56</v>
      </c>
      <c r="AE475" s="56" t="s">
        <v>56</v>
      </c>
      <c r="AF475" s="35" t="str">
        <f>VLOOKUP(G475,[6]TIV1!L:S,8,FALSE)</f>
        <v>8276895378</v>
      </c>
      <c r="AG475" s="35" t="e">
        <f>VLOOKUP(T475,[6]TIV1!L:S,8,FALSE)</f>
        <v>#N/A</v>
      </c>
      <c r="AH475" s="35" t="e">
        <f>VLOOKUP(AC475,[6]TIV1!L:S,8,FALSE)</f>
        <v>#N/A</v>
      </c>
      <c r="AI475" s="36">
        <f>VLOOKUP(A475&amp;P475,[6]HARGA!C:D,2,0)*Q475</f>
        <v>9000000</v>
      </c>
      <c r="AJ475" s="36">
        <f>VLOOKUP(A475&amp;P475,[6]HARGA!C:D,2,0)*W475</f>
        <v>0</v>
      </c>
      <c r="AK475" s="36">
        <f>VLOOKUP(A475&amp;P475,[6]HARGA!C:D,2,0)*AB475</f>
        <v>0</v>
      </c>
      <c r="AL475" s="37"/>
      <c r="AM475" s="37"/>
      <c r="AN475" s="37"/>
      <c r="AO475" s="37"/>
      <c r="AP475" s="37"/>
      <c r="AQ475" s="37"/>
      <c r="AR475" s="37"/>
      <c r="AS475" s="37"/>
      <c r="AT475" s="37"/>
      <c r="AU475" s="37"/>
      <c r="AV475" s="37"/>
      <c r="AW475" s="37"/>
      <c r="AX475" s="37"/>
      <c r="AY475" s="37"/>
      <c r="AZ475" s="37"/>
      <c r="BA475" s="37"/>
      <c r="BB475" s="37"/>
      <c r="BC475" s="37"/>
      <c r="BD475">
        <v>2</v>
      </c>
    </row>
    <row r="476" spans="1:56" hidden="1" x14ac:dyDescent="0.25">
      <c r="A476" s="29" t="s">
        <v>51</v>
      </c>
      <c r="B476" s="57" t="s">
        <v>351</v>
      </c>
      <c r="C476" s="58" t="s">
        <v>915</v>
      </c>
      <c r="D476" s="29" t="s">
        <v>386</v>
      </c>
      <c r="E476" s="29" t="s">
        <v>911</v>
      </c>
      <c r="F476" s="29" t="s">
        <v>912</v>
      </c>
      <c r="G476" s="100">
        <v>5042196827</v>
      </c>
      <c r="H476" s="22" t="s">
        <v>56</v>
      </c>
      <c r="I476" s="29" t="s">
        <v>913</v>
      </c>
      <c r="J476" s="24">
        <v>44502</v>
      </c>
      <c r="K476" s="29">
        <v>0</v>
      </c>
      <c r="L476" s="29" t="s">
        <v>56</v>
      </c>
      <c r="M476" s="29" t="s">
        <v>56</v>
      </c>
      <c r="N476" s="29" t="s">
        <v>56</v>
      </c>
      <c r="O476" s="29" t="s">
        <v>56</v>
      </c>
      <c r="P476" s="27" t="s">
        <v>377</v>
      </c>
      <c r="Q476" s="29">
        <v>0</v>
      </c>
      <c r="R476" s="58" t="s">
        <v>910</v>
      </c>
      <c r="S476" s="22" t="s">
        <v>56</v>
      </c>
      <c r="T476" s="62">
        <v>6008141242</v>
      </c>
      <c r="U476" s="28">
        <v>0</v>
      </c>
      <c r="V476" s="28">
        <v>0</v>
      </c>
      <c r="W476" s="28">
        <v>0</v>
      </c>
      <c r="X476" s="29" t="s">
        <v>158</v>
      </c>
      <c r="Y476" s="22" t="s">
        <v>56</v>
      </c>
      <c r="Z476" s="30" t="s">
        <v>916</v>
      </c>
      <c r="AA476" s="31">
        <v>44502</v>
      </c>
      <c r="AB476" s="28">
        <v>0</v>
      </c>
      <c r="AC476" s="28" t="s">
        <v>56</v>
      </c>
      <c r="AD476" s="46" t="s">
        <v>56</v>
      </c>
      <c r="AE476" s="56" t="s">
        <v>56</v>
      </c>
      <c r="AF476" s="35" t="str">
        <f>VLOOKUP(G476,[6]TIV1!L:S,8,FALSE)</f>
        <v>8276895378</v>
      </c>
      <c r="AG476" s="35" t="str">
        <f>VLOOKUP(T476,[6]TIV1!L:S,8,FALSE)</f>
        <v>2050350280</v>
      </c>
      <c r="AH476" s="35" t="e">
        <f>VLOOKUP(AC476,[6]TIV1!L:S,8,FALSE)</f>
        <v>#N/A</v>
      </c>
      <c r="AI476" s="36">
        <f>VLOOKUP(A476&amp;P476,[6]HARGA!C:D,2,0)*Q476</f>
        <v>0</v>
      </c>
      <c r="AJ476" s="36">
        <f>VLOOKUP(A476&amp;P476,[6]HARGA!C:D,2,0)*W476</f>
        <v>0</v>
      </c>
      <c r="AK476" s="36">
        <f>VLOOKUP(A476&amp;P476,[6]HARGA!C:D,2,0)*AB476</f>
        <v>0</v>
      </c>
      <c r="AL476" s="41" t="s">
        <v>917</v>
      </c>
      <c r="AM476" s="37"/>
      <c r="AN476" s="37"/>
      <c r="AO476" s="37"/>
      <c r="AP476" s="37"/>
      <c r="AQ476" s="37"/>
      <c r="AR476" s="37"/>
      <c r="AS476" s="37"/>
      <c r="AT476" s="37"/>
      <c r="AU476" s="37"/>
      <c r="AV476" s="37"/>
      <c r="AW476" s="37"/>
      <c r="AX476" s="37"/>
      <c r="AY476" s="37"/>
      <c r="AZ476" s="37"/>
      <c r="BA476" s="37"/>
      <c r="BB476" s="37"/>
      <c r="BC476" s="37"/>
      <c r="BD476">
        <v>2</v>
      </c>
    </row>
    <row r="477" spans="1:56" hidden="1" x14ac:dyDescent="0.25">
      <c r="A477" s="29" t="s">
        <v>51</v>
      </c>
      <c r="B477" s="57" t="s">
        <v>351</v>
      </c>
      <c r="C477" s="58" t="s">
        <v>915</v>
      </c>
      <c r="D477" s="29" t="s">
        <v>386</v>
      </c>
      <c r="E477" s="29" t="s">
        <v>911</v>
      </c>
      <c r="F477" s="29" t="s">
        <v>912</v>
      </c>
      <c r="G477" s="100">
        <v>5042196827</v>
      </c>
      <c r="H477" s="22" t="s">
        <v>56</v>
      </c>
      <c r="I477" s="29" t="s">
        <v>913</v>
      </c>
      <c r="J477" s="24">
        <v>44502</v>
      </c>
      <c r="K477" s="29">
        <v>0</v>
      </c>
      <c r="L477" s="29" t="s">
        <v>56</v>
      </c>
      <c r="M477" s="29" t="s">
        <v>56</v>
      </c>
      <c r="N477" s="29" t="s">
        <v>56</v>
      </c>
      <c r="O477" s="29" t="s">
        <v>56</v>
      </c>
      <c r="P477" s="27" t="s">
        <v>378</v>
      </c>
      <c r="Q477" s="29">
        <v>0</v>
      </c>
      <c r="R477" s="58" t="s">
        <v>910</v>
      </c>
      <c r="S477" s="22" t="s">
        <v>56</v>
      </c>
      <c r="T477" s="62">
        <v>6008141242</v>
      </c>
      <c r="U477" s="29">
        <v>300</v>
      </c>
      <c r="V477" s="28">
        <v>0</v>
      </c>
      <c r="W477" s="29">
        <v>300</v>
      </c>
      <c r="X477" s="29" t="s">
        <v>158</v>
      </c>
      <c r="Y477" s="22" t="s">
        <v>56</v>
      </c>
      <c r="Z477" s="30" t="s">
        <v>916</v>
      </c>
      <c r="AA477" s="31">
        <v>44502</v>
      </c>
      <c r="AB477" s="28">
        <v>0</v>
      </c>
      <c r="AC477" s="28" t="s">
        <v>56</v>
      </c>
      <c r="AD477" s="46" t="s">
        <v>56</v>
      </c>
      <c r="AE477" s="56" t="s">
        <v>56</v>
      </c>
      <c r="AF477" s="35" t="str">
        <f>VLOOKUP(G477,[6]TIV1!L:S,8,FALSE)</f>
        <v>8276895378</v>
      </c>
      <c r="AG477" s="35" t="str">
        <f>VLOOKUP(T477,[6]TIV1!L:S,8,FALSE)</f>
        <v>2050350280</v>
      </c>
      <c r="AH477" s="35" t="e">
        <f>VLOOKUP(AC477,[6]TIV1!L:S,8,FALSE)</f>
        <v>#N/A</v>
      </c>
      <c r="AI477" s="36">
        <f>VLOOKUP(A477&amp;P477,[6]HARGA!C:D,2,0)*Q477</f>
        <v>0</v>
      </c>
      <c r="AJ477" s="36">
        <f>VLOOKUP(A477&amp;P477,[6]HARGA!C:D,2,0)*W477</f>
        <v>9000000</v>
      </c>
      <c r="AK477" s="36">
        <f>VLOOKUP(A477&amp;P477,[6]HARGA!C:D,2,0)*AB477</f>
        <v>0</v>
      </c>
      <c r="AL477" s="41" t="s">
        <v>917</v>
      </c>
      <c r="AM477" s="37"/>
      <c r="AN477" s="37"/>
      <c r="AO477" s="37"/>
      <c r="AP477" s="37"/>
      <c r="AQ477" s="37"/>
      <c r="AR477" s="37"/>
      <c r="AS477" s="37"/>
      <c r="AT477" s="37"/>
      <c r="AU477" s="37"/>
      <c r="AV477" s="37"/>
      <c r="AW477" s="37"/>
      <c r="AX477" s="37"/>
      <c r="AY477" s="37"/>
      <c r="AZ477" s="37"/>
      <c r="BA477" s="37"/>
      <c r="BB477" s="37"/>
      <c r="BC477" s="37"/>
      <c r="BD477">
        <v>2</v>
      </c>
    </row>
    <row r="478" spans="1:56" hidden="1" x14ac:dyDescent="0.25">
      <c r="A478" s="29" t="s">
        <v>51</v>
      </c>
      <c r="B478" s="57" t="s">
        <v>351</v>
      </c>
      <c r="C478" s="58">
        <v>907221450004</v>
      </c>
      <c r="D478" s="29" t="s">
        <v>353</v>
      </c>
      <c r="E478" s="29" t="s">
        <v>693</v>
      </c>
      <c r="F478" s="29" t="s">
        <v>918</v>
      </c>
      <c r="G478" s="100">
        <v>5042196826</v>
      </c>
      <c r="H478" s="22" t="s">
        <v>56</v>
      </c>
      <c r="I478" s="29" t="s">
        <v>919</v>
      </c>
      <c r="J478" s="24">
        <v>44502</v>
      </c>
      <c r="K478" s="29">
        <v>1100</v>
      </c>
      <c r="L478" s="29" t="s">
        <v>92</v>
      </c>
      <c r="M478" s="29" t="s">
        <v>92</v>
      </c>
      <c r="N478" s="25" t="s">
        <v>920</v>
      </c>
      <c r="O478" s="26">
        <v>44503</v>
      </c>
      <c r="P478" s="27" t="s">
        <v>377</v>
      </c>
      <c r="Q478" s="29">
        <v>1100</v>
      </c>
      <c r="R478" s="28" t="s">
        <v>56</v>
      </c>
      <c r="S478" s="22" t="s">
        <v>56</v>
      </c>
      <c r="T478" s="28" t="s">
        <v>56</v>
      </c>
      <c r="U478" s="28">
        <v>0</v>
      </c>
      <c r="V478" s="28">
        <v>0</v>
      </c>
      <c r="W478" s="28">
        <v>0</v>
      </c>
      <c r="X478" s="28" t="s">
        <v>56</v>
      </c>
      <c r="Y478" s="22" t="s">
        <v>56</v>
      </c>
      <c r="Z478" s="45" t="s">
        <v>56</v>
      </c>
      <c r="AA478" s="45" t="s">
        <v>56</v>
      </c>
      <c r="AB478" s="28">
        <v>0</v>
      </c>
      <c r="AC478" s="28" t="s">
        <v>56</v>
      </c>
      <c r="AD478" s="46" t="s">
        <v>56</v>
      </c>
      <c r="AE478" s="56" t="s">
        <v>56</v>
      </c>
      <c r="AF478" s="35" t="str">
        <f>VLOOKUP(G478,[6]TIV1!L:S,8,FALSE)</f>
        <v>8276895378</v>
      </c>
      <c r="AG478" s="35" t="e">
        <f>VLOOKUP(T478,[6]TIV1!L:S,8,FALSE)</f>
        <v>#N/A</v>
      </c>
      <c r="AH478" s="35" t="e">
        <f>VLOOKUP(AC478,[6]TIV1!L:S,8,FALSE)</f>
        <v>#N/A</v>
      </c>
      <c r="AI478" s="36">
        <f>VLOOKUP(A478&amp;P478,[6]HARGA!C:D,2,0)*Q478</f>
        <v>8184000</v>
      </c>
      <c r="AJ478" s="36">
        <f>VLOOKUP(A478&amp;P478,[6]HARGA!C:D,2,0)*W478</f>
        <v>0</v>
      </c>
      <c r="AK478" s="36">
        <f>VLOOKUP(A478&amp;P478,[6]HARGA!C:D,2,0)*AB478</f>
        <v>0</v>
      </c>
      <c r="AL478" s="28" t="s">
        <v>56</v>
      </c>
      <c r="AM478" s="37"/>
      <c r="AN478" s="37"/>
      <c r="AO478" s="37"/>
      <c r="AP478" s="37"/>
      <c r="AQ478" s="37"/>
      <c r="AR478" s="37"/>
      <c r="AS478" s="37"/>
      <c r="AT478" s="37"/>
      <c r="AU478" s="37"/>
      <c r="AV478" s="37"/>
      <c r="AW478" s="37"/>
      <c r="AX478" s="37"/>
      <c r="AY478" s="37"/>
      <c r="AZ478" s="37"/>
      <c r="BA478" s="37"/>
      <c r="BB478" s="37"/>
      <c r="BC478" s="37"/>
      <c r="BD478">
        <v>2</v>
      </c>
    </row>
    <row r="479" spans="1:56" hidden="1" x14ac:dyDescent="0.25">
      <c r="A479" s="29" t="s">
        <v>51</v>
      </c>
      <c r="B479" s="57" t="s">
        <v>351</v>
      </c>
      <c r="C479" s="58">
        <v>907221450004</v>
      </c>
      <c r="D479" s="29" t="s">
        <v>353</v>
      </c>
      <c r="E479" s="29" t="s">
        <v>693</v>
      </c>
      <c r="F479" s="29" t="s">
        <v>918</v>
      </c>
      <c r="G479" s="100">
        <v>5042196826</v>
      </c>
      <c r="H479" s="22" t="s">
        <v>56</v>
      </c>
      <c r="I479" s="29" t="s">
        <v>919</v>
      </c>
      <c r="J479" s="24">
        <v>44502</v>
      </c>
      <c r="K479" s="29">
        <v>1100</v>
      </c>
      <c r="L479" s="29" t="s">
        <v>92</v>
      </c>
      <c r="M479" s="29" t="s">
        <v>92</v>
      </c>
      <c r="N479" s="25" t="s">
        <v>920</v>
      </c>
      <c r="O479" s="26">
        <v>44503</v>
      </c>
      <c r="P479" s="27" t="s">
        <v>378</v>
      </c>
      <c r="Q479" s="29">
        <v>1100</v>
      </c>
      <c r="R479" s="28" t="s">
        <v>56</v>
      </c>
      <c r="S479" s="22" t="s">
        <v>56</v>
      </c>
      <c r="T479" s="28" t="s">
        <v>56</v>
      </c>
      <c r="U479" s="28">
        <v>0</v>
      </c>
      <c r="V479" s="28">
        <v>0</v>
      </c>
      <c r="W479" s="28">
        <v>0</v>
      </c>
      <c r="X479" s="28" t="s">
        <v>56</v>
      </c>
      <c r="Y479" s="22" t="s">
        <v>56</v>
      </c>
      <c r="Z479" s="45" t="s">
        <v>56</v>
      </c>
      <c r="AA479" s="45" t="s">
        <v>56</v>
      </c>
      <c r="AB479" s="28">
        <v>0</v>
      </c>
      <c r="AC479" s="28" t="s">
        <v>56</v>
      </c>
      <c r="AD479" s="46" t="s">
        <v>56</v>
      </c>
      <c r="AE479" s="56" t="s">
        <v>56</v>
      </c>
      <c r="AF479" s="35" t="str">
        <f>VLOOKUP(G479,[6]TIV1!L:S,8,FALSE)</f>
        <v>8276895378</v>
      </c>
      <c r="AG479" s="35" t="e">
        <f>VLOOKUP(T479,[6]TIV1!L:S,8,FALSE)</f>
        <v>#N/A</v>
      </c>
      <c r="AH479" s="35" t="e">
        <f>VLOOKUP(AC479,[6]TIV1!L:S,8,FALSE)</f>
        <v>#N/A</v>
      </c>
      <c r="AI479" s="36">
        <f>VLOOKUP(A479&amp;P479,[6]HARGA!C:D,2,0)*Q479</f>
        <v>33000000</v>
      </c>
      <c r="AJ479" s="36">
        <f>VLOOKUP(A479&amp;P479,[6]HARGA!C:D,2,0)*W479</f>
        <v>0</v>
      </c>
      <c r="AK479" s="36">
        <f>VLOOKUP(A479&amp;P479,[6]HARGA!C:D,2,0)*AB479</f>
        <v>0</v>
      </c>
      <c r="AL479" s="28" t="s">
        <v>56</v>
      </c>
      <c r="AM479" s="37"/>
      <c r="AN479" s="37"/>
      <c r="AO479" s="37"/>
      <c r="AP479" s="37"/>
      <c r="AQ479" s="37"/>
      <c r="AR479" s="37"/>
      <c r="AS479" s="37"/>
      <c r="AT479" s="37"/>
      <c r="AU479" s="37"/>
      <c r="AV479" s="37"/>
      <c r="AW479" s="37"/>
      <c r="AX479" s="37"/>
      <c r="AY479" s="37"/>
      <c r="AZ479" s="37"/>
      <c r="BA479" s="37"/>
      <c r="BB479" s="37"/>
      <c r="BC479" s="37"/>
      <c r="BD479">
        <v>2</v>
      </c>
    </row>
    <row r="480" spans="1:56" hidden="1" x14ac:dyDescent="0.25">
      <c r="A480" s="29" t="s">
        <v>51</v>
      </c>
      <c r="B480" s="57" t="s">
        <v>351</v>
      </c>
      <c r="C480" s="58" t="s">
        <v>921</v>
      </c>
      <c r="D480" s="29" t="s">
        <v>353</v>
      </c>
      <c r="E480" s="29" t="s">
        <v>693</v>
      </c>
      <c r="F480" s="29" t="s">
        <v>918</v>
      </c>
      <c r="G480" s="100">
        <v>5042196826</v>
      </c>
      <c r="H480" s="22" t="s">
        <v>56</v>
      </c>
      <c r="I480" s="29" t="s">
        <v>919</v>
      </c>
      <c r="J480" s="24">
        <v>44502</v>
      </c>
      <c r="K480" s="29">
        <v>0</v>
      </c>
      <c r="L480" s="29" t="s">
        <v>56</v>
      </c>
      <c r="M480" s="29" t="s">
        <v>56</v>
      </c>
      <c r="N480" s="29" t="s">
        <v>56</v>
      </c>
      <c r="O480" s="29" t="s">
        <v>56</v>
      </c>
      <c r="P480" s="27" t="s">
        <v>377</v>
      </c>
      <c r="Q480" s="29">
        <v>0</v>
      </c>
      <c r="R480" s="58">
        <v>907221450004</v>
      </c>
      <c r="S480" s="22" t="s">
        <v>56</v>
      </c>
      <c r="T480" s="62">
        <v>6008138803</v>
      </c>
      <c r="U480" s="29">
        <v>4</v>
      </c>
      <c r="V480" s="28">
        <v>0</v>
      </c>
      <c r="W480" s="29">
        <v>4</v>
      </c>
      <c r="X480" s="29" t="s">
        <v>92</v>
      </c>
      <c r="Y480" s="22" t="s">
        <v>56</v>
      </c>
      <c r="Z480" s="63" t="s">
        <v>922</v>
      </c>
      <c r="AA480" s="64">
        <v>44503</v>
      </c>
      <c r="AB480" s="28">
        <v>0</v>
      </c>
      <c r="AC480" s="28" t="s">
        <v>56</v>
      </c>
      <c r="AD480" s="46" t="s">
        <v>56</v>
      </c>
      <c r="AE480" s="56" t="s">
        <v>56</v>
      </c>
      <c r="AF480" s="35" t="str">
        <f>VLOOKUP(G480,[6]TIV1!L:S,8,FALSE)</f>
        <v>8276895378</v>
      </c>
      <c r="AG480" s="35" t="str">
        <f>VLOOKUP(T480,[6]TIV1!L:S,8,FALSE)</f>
        <v>2050350280</v>
      </c>
      <c r="AH480" s="35" t="e">
        <f>VLOOKUP(AC480,[6]TIV1!L:S,8,FALSE)</f>
        <v>#N/A</v>
      </c>
      <c r="AI480" s="36">
        <f>VLOOKUP(A480&amp;P480,[6]HARGA!C:D,2,0)*Q480</f>
        <v>0</v>
      </c>
      <c r="AJ480" s="36">
        <f>VLOOKUP(A480&amp;P480,[6]HARGA!C:D,2,0)*W480</f>
        <v>29760</v>
      </c>
      <c r="AK480" s="36">
        <f>VLOOKUP(A480&amp;P480,[6]HARGA!C:D,2,0)*AB480</f>
        <v>0</v>
      </c>
      <c r="AL480" s="65"/>
      <c r="AM480" s="37"/>
      <c r="AN480" s="37"/>
      <c r="AO480" s="37"/>
      <c r="AP480" s="37"/>
      <c r="AQ480" s="37"/>
      <c r="AR480" s="37"/>
      <c r="AS480" s="37"/>
      <c r="AT480" s="37"/>
      <c r="AU480" s="37"/>
      <c r="AV480" s="37"/>
      <c r="AW480" s="37"/>
      <c r="AX480" s="37"/>
      <c r="AY480" s="37"/>
      <c r="AZ480" s="37"/>
      <c r="BA480" s="37"/>
      <c r="BB480" s="37"/>
      <c r="BC480" s="37"/>
      <c r="BD480">
        <v>2</v>
      </c>
    </row>
    <row r="481" spans="1:56" hidden="1" x14ac:dyDescent="0.25">
      <c r="A481" s="29" t="s">
        <v>51</v>
      </c>
      <c r="B481" s="57" t="s">
        <v>351</v>
      </c>
      <c r="C481" s="58" t="s">
        <v>921</v>
      </c>
      <c r="D481" s="29" t="s">
        <v>353</v>
      </c>
      <c r="E481" s="29" t="s">
        <v>693</v>
      </c>
      <c r="F481" s="29" t="s">
        <v>918</v>
      </c>
      <c r="G481" s="100">
        <v>5042196826</v>
      </c>
      <c r="H481" s="22" t="s">
        <v>56</v>
      </c>
      <c r="I481" s="29" t="s">
        <v>919</v>
      </c>
      <c r="J481" s="24">
        <v>44502</v>
      </c>
      <c r="K481" s="29">
        <v>0</v>
      </c>
      <c r="L481" s="29" t="s">
        <v>56</v>
      </c>
      <c r="M481" s="29" t="s">
        <v>56</v>
      </c>
      <c r="N481" s="29" t="s">
        <v>56</v>
      </c>
      <c r="O481" s="29" t="s">
        <v>56</v>
      </c>
      <c r="P481" s="27" t="s">
        <v>378</v>
      </c>
      <c r="Q481" s="29">
        <v>0</v>
      </c>
      <c r="R481" s="58">
        <v>907221450004</v>
      </c>
      <c r="S481" s="22" t="s">
        <v>56</v>
      </c>
      <c r="T481" s="62">
        <v>6008138803</v>
      </c>
      <c r="U481" s="29">
        <v>1100</v>
      </c>
      <c r="V481" s="28">
        <v>0</v>
      </c>
      <c r="W481" s="29">
        <v>1100</v>
      </c>
      <c r="X481" s="29" t="s">
        <v>92</v>
      </c>
      <c r="Y481" s="22" t="s">
        <v>56</v>
      </c>
      <c r="Z481" s="63" t="s">
        <v>922</v>
      </c>
      <c r="AA481" s="64">
        <v>44503</v>
      </c>
      <c r="AB481" s="28">
        <v>0</v>
      </c>
      <c r="AC481" s="28" t="s">
        <v>56</v>
      </c>
      <c r="AD481" s="46" t="s">
        <v>56</v>
      </c>
      <c r="AE481" s="56" t="s">
        <v>56</v>
      </c>
      <c r="AF481" s="35" t="str">
        <f>VLOOKUP(G481,[6]TIV1!L:S,8,FALSE)</f>
        <v>8276895378</v>
      </c>
      <c r="AG481" s="35" t="str">
        <f>VLOOKUP(T481,[6]TIV1!L:S,8,FALSE)</f>
        <v>2050350280</v>
      </c>
      <c r="AH481" s="35" t="e">
        <f>VLOOKUP(AC481,[6]TIV1!L:S,8,FALSE)</f>
        <v>#N/A</v>
      </c>
      <c r="AI481" s="36">
        <f>VLOOKUP(A481&amp;P481,[6]HARGA!C:D,2,0)*Q481</f>
        <v>0</v>
      </c>
      <c r="AJ481" s="36">
        <f>VLOOKUP(A481&amp;P481,[6]HARGA!C:D,2,0)*W481</f>
        <v>33000000</v>
      </c>
      <c r="AK481" s="36">
        <f>VLOOKUP(A481&amp;P481,[6]HARGA!C:D,2,0)*AB481</f>
        <v>0</v>
      </c>
      <c r="AL481" s="65"/>
      <c r="AM481" s="37"/>
      <c r="AN481" s="37"/>
      <c r="AO481" s="37"/>
      <c r="AP481" s="37"/>
      <c r="AQ481" s="37"/>
      <c r="AR481" s="37"/>
      <c r="AS481" s="37"/>
      <c r="AT481" s="37"/>
      <c r="AU481" s="37"/>
      <c r="AV481" s="37"/>
      <c r="AW481" s="37"/>
      <c r="AX481" s="37"/>
      <c r="AY481" s="37"/>
      <c r="AZ481" s="37"/>
      <c r="BA481" s="37"/>
      <c r="BB481" s="37"/>
      <c r="BC481" s="37"/>
      <c r="BD481">
        <v>2</v>
      </c>
    </row>
    <row r="482" spans="1:56" hidden="1" x14ac:dyDescent="0.25">
      <c r="A482" s="29" t="s">
        <v>66</v>
      </c>
      <c r="B482" s="57" t="s">
        <v>363</v>
      </c>
      <c r="C482" s="58">
        <v>905721450010</v>
      </c>
      <c r="D482" s="29" t="s">
        <v>386</v>
      </c>
      <c r="E482" s="29" t="s">
        <v>387</v>
      </c>
      <c r="F482" s="29" t="s">
        <v>388</v>
      </c>
      <c r="G482" s="100">
        <v>5042269138</v>
      </c>
      <c r="H482" s="22" t="s">
        <v>56</v>
      </c>
      <c r="I482" s="29" t="s">
        <v>923</v>
      </c>
      <c r="J482" s="24">
        <v>44502</v>
      </c>
      <c r="K482" s="29">
        <v>1300</v>
      </c>
      <c r="L482" s="29" t="s">
        <v>184</v>
      </c>
      <c r="M482" s="29" t="s">
        <v>184</v>
      </c>
      <c r="N482" s="25" t="s">
        <v>924</v>
      </c>
      <c r="O482" s="26">
        <v>44502</v>
      </c>
      <c r="P482" s="27" t="s">
        <v>377</v>
      </c>
      <c r="Q482" s="29">
        <v>1300</v>
      </c>
      <c r="R482" s="28" t="s">
        <v>56</v>
      </c>
      <c r="S482" s="22" t="s">
        <v>56</v>
      </c>
      <c r="T482" s="28" t="s">
        <v>56</v>
      </c>
      <c r="U482" s="28">
        <v>0</v>
      </c>
      <c r="V482" s="28">
        <v>0</v>
      </c>
      <c r="W482" s="28">
        <v>0</v>
      </c>
      <c r="X482" s="28" t="s">
        <v>56</v>
      </c>
      <c r="Y482" s="22" t="s">
        <v>56</v>
      </c>
      <c r="Z482" s="45" t="s">
        <v>56</v>
      </c>
      <c r="AA482" s="45" t="s">
        <v>56</v>
      </c>
      <c r="AB482" s="28">
        <v>0</v>
      </c>
      <c r="AC482" s="28" t="s">
        <v>56</v>
      </c>
      <c r="AD482" s="46" t="s">
        <v>56</v>
      </c>
      <c r="AE482" s="56" t="s">
        <v>56</v>
      </c>
      <c r="AF482" s="35" t="str">
        <f>VLOOKUP(G482,[6]TIV1!L:S,8,FALSE)</f>
        <v>8276895966</v>
      </c>
      <c r="AG482" s="35" t="e">
        <f>VLOOKUP(T482,[6]TIV1!L:S,8,FALSE)</f>
        <v>#N/A</v>
      </c>
      <c r="AH482" s="35" t="e">
        <f>VLOOKUP(AC482,[6]TIV1!L:S,8,FALSE)</f>
        <v>#N/A</v>
      </c>
      <c r="AI482" s="36">
        <f>VLOOKUP(A482&amp;P482,[6]HARGA!C:D,2,0)*Q482</f>
        <v>9672000</v>
      </c>
      <c r="AJ482" s="36">
        <f>VLOOKUP(A482&amp;P482,[6]HARGA!C:D,2,0)*W482</f>
        <v>0</v>
      </c>
      <c r="AK482" s="36">
        <f>VLOOKUP(A482&amp;P482,[6]HARGA!C:D,2,0)*AB482</f>
        <v>0</v>
      </c>
      <c r="AL482" s="28" t="s">
        <v>56</v>
      </c>
      <c r="AM482" s="37"/>
      <c r="AN482" s="37"/>
      <c r="AO482" s="37"/>
      <c r="AP482" s="37"/>
      <c r="AQ482" s="37"/>
      <c r="AR482" s="37"/>
      <c r="AS482" s="37"/>
      <c r="AT482" s="37"/>
      <c r="AU482" s="37"/>
      <c r="AV482" s="37"/>
      <c r="AW482" s="37"/>
      <c r="AX482" s="37"/>
      <c r="AY482" s="37"/>
      <c r="AZ482" s="37"/>
      <c r="BA482" s="37"/>
      <c r="BB482" s="37"/>
      <c r="BC482" s="37"/>
      <c r="BD482">
        <v>2</v>
      </c>
    </row>
    <row r="483" spans="1:56" hidden="1" x14ac:dyDescent="0.25">
      <c r="A483" s="29" t="s">
        <v>66</v>
      </c>
      <c r="B483" s="57" t="s">
        <v>363</v>
      </c>
      <c r="C483" s="58">
        <v>905721450010</v>
      </c>
      <c r="D483" s="29" t="s">
        <v>386</v>
      </c>
      <c r="E483" s="29" t="s">
        <v>387</v>
      </c>
      <c r="F483" s="29" t="s">
        <v>388</v>
      </c>
      <c r="G483" s="100">
        <v>5042269138</v>
      </c>
      <c r="H483" s="22" t="s">
        <v>56</v>
      </c>
      <c r="I483" s="29" t="s">
        <v>923</v>
      </c>
      <c r="J483" s="24">
        <v>44502</v>
      </c>
      <c r="K483" s="29">
        <v>1300</v>
      </c>
      <c r="L483" s="29" t="s">
        <v>184</v>
      </c>
      <c r="M483" s="29" t="s">
        <v>184</v>
      </c>
      <c r="N483" s="25" t="s">
        <v>924</v>
      </c>
      <c r="O483" s="26">
        <v>44502</v>
      </c>
      <c r="P483" s="27" t="s">
        <v>378</v>
      </c>
      <c r="Q483" s="29">
        <v>1300</v>
      </c>
      <c r="R483" s="28" t="s">
        <v>56</v>
      </c>
      <c r="S483" s="22" t="s">
        <v>56</v>
      </c>
      <c r="T483" s="28" t="s">
        <v>56</v>
      </c>
      <c r="U483" s="28">
        <v>0</v>
      </c>
      <c r="V483" s="28">
        <v>0</v>
      </c>
      <c r="W483" s="28">
        <v>0</v>
      </c>
      <c r="X483" s="28" t="s">
        <v>56</v>
      </c>
      <c r="Y483" s="22" t="s">
        <v>56</v>
      </c>
      <c r="Z483" s="45" t="s">
        <v>56</v>
      </c>
      <c r="AA483" s="45" t="s">
        <v>56</v>
      </c>
      <c r="AB483" s="28">
        <v>0</v>
      </c>
      <c r="AC483" s="28" t="s">
        <v>56</v>
      </c>
      <c r="AD483" s="46" t="s">
        <v>56</v>
      </c>
      <c r="AE483" s="56" t="s">
        <v>56</v>
      </c>
      <c r="AF483" s="35" t="str">
        <f>VLOOKUP(G483,[6]TIV1!L:S,8,FALSE)</f>
        <v>8276895966</v>
      </c>
      <c r="AG483" s="35" t="e">
        <f>VLOOKUP(T483,[6]TIV1!L:S,8,FALSE)</f>
        <v>#N/A</v>
      </c>
      <c r="AH483" s="35" t="e">
        <f>VLOOKUP(AC483,[6]TIV1!L:S,8,FALSE)</f>
        <v>#N/A</v>
      </c>
      <c r="AI483" s="36">
        <f>VLOOKUP(A483&amp;P483,[6]HARGA!C:D,2,0)*Q483</f>
        <v>39000000</v>
      </c>
      <c r="AJ483" s="36">
        <f>VLOOKUP(A483&amp;P483,[6]HARGA!C:D,2,0)*W483</f>
        <v>0</v>
      </c>
      <c r="AK483" s="36">
        <f>VLOOKUP(A483&amp;P483,[6]HARGA!C:D,2,0)*AB483</f>
        <v>0</v>
      </c>
      <c r="AL483" s="28" t="s">
        <v>56</v>
      </c>
      <c r="AM483" s="37"/>
      <c r="AN483" s="37"/>
      <c r="AO483" s="37"/>
      <c r="AP483" s="37"/>
      <c r="AQ483" s="37"/>
      <c r="AR483" s="37"/>
      <c r="AS483" s="37"/>
      <c r="AT483" s="37"/>
      <c r="AU483" s="37"/>
      <c r="AV483" s="37"/>
      <c r="AW483" s="37"/>
      <c r="AX483" s="37"/>
      <c r="AY483" s="37"/>
      <c r="AZ483" s="37"/>
      <c r="BA483" s="37"/>
      <c r="BB483" s="37"/>
      <c r="BC483" s="37"/>
      <c r="BD483">
        <v>2</v>
      </c>
    </row>
    <row r="484" spans="1:56" hidden="1" x14ac:dyDescent="0.25">
      <c r="A484" s="29" t="s">
        <v>66</v>
      </c>
      <c r="B484" s="57" t="s">
        <v>363</v>
      </c>
      <c r="C484" s="58" t="s">
        <v>925</v>
      </c>
      <c r="D484" s="29" t="s">
        <v>386</v>
      </c>
      <c r="E484" s="29" t="s">
        <v>387</v>
      </c>
      <c r="F484" s="29" t="s">
        <v>388</v>
      </c>
      <c r="G484" s="100">
        <v>5042269138</v>
      </c>
      <c r="H484" s="22" t="s">
        <v>56</v>
      </c>
      <c r="I484" s="29" t="s">
        <v>923</v>
      </c>
      <c r="J484" s="24">
        <v>44502</v>
      </c>
      <c r="K484" s="29">
        <v>0</v>
      </c>
      <c r="L484" s="29" t="s">
        <v>56</v>
      </c>
      <c r="M484" s="29" t="s">
        <v>56</v>
      </c>
      <c r="N484" s="29" t="s">
        <v>56</v>
      </c>
      <c r="O484" s="29" t="s">
        <v>56</v>
      </c>
      <c r="P484" s="27" t="s">
        <v>377</v>
      </c>
      <c r="Q484" s="29">
        <v>0</v>
      </c>
      <c r="R484" s="58">
        <v>905721450010</v>
      </c>
      <c r="S484" s="22" t="s">
        <v>56</v>
      </c>
      <c r="T484" s="62">
        <v>6008142948</v>
      </c>
      <c r="U484" s="28">
        <v>9</v>
      </c>
      <c r="V484" s="28">
        <v>0</v>
      </c>
      <c r="W484" s="28">
        <v>9</v>
      </c>
      <c r="X484" s="29" t="s">
        <v>184</v>
      </c>
      <c r="Y484" s="22" t="s">
        <v>56</v>
      </c>
      <c r="Z484" s="63" t="s">
        <v>926</v>
      </c>
      <c r="AA484" s="64">
        <v>44502</v>
      </c>
      <c r="AB484" s="28">
        <v>0</v>
      </c>
      <c r="AC484" s="28" t="s">
        <v>56</v>
      </c>
      <c r="AD484" s="46" t="s">
        <v>56</v>
      </c>
      <c r="AE484" s="56" t="s">
        <v>56</v>
      </c>
      <c r="AF484" s="35" t="str">
        <f>VLOOKUP(G484,[6]TIV1!L:S,8,FALSE)</f>
        <v>8276895966</v>
      </c>
      <c r="AG484" s="35" t="str">
        <f>VLOOKUP(T484,[6]TIV1!L:S,8,FALSE)</f>
        <v>2050350313</v>
      </c>
      <c r="AH484" s="35" t="e">
        <f>VLOOKUP(AC484,[6]TIV1!L:S,8,FALSE)</f>
        <v>#N/A</v>
      </c>
      <c r="AI484" s="36">
        <f>VLOOKUP(A484&amp;P484,[6]HARGA!C:D,2,0)*Q484</f>
        <v>0</v>
      </c>
      <c r="AJ484" s="36">
        <f>VLOOKUP(A484&amp;P484,[6]HARGA!C:D,2,0)*W484</f>
        <v>66960</v>
      </c>
      <c r="AK484" s="36">
        <f>VLOOKUP(A484&amp;P484,[6]HARGA!C:D,2,0)*AB484</f>
        <v>0</v>
      </c>
      <c r="AL484" s="41" t="s">
        <v>927</v>
      </c>
      <c r="AM484" s="37"/>
      <c r="AN484" s="37"/>
      <c r="AO484" s="37"/>
      <c r="AP484" s="37"/>
      <c r="AQ484" s="37"/>
      <c r="AR484" s="37"/>
      <c r="AS484" s="37"/>
      <c r="AT484" s="37"/>
      <c r="AU484" s="37"/>
      <c r="AV484" s="37"/>
      <c r="AW484" s="37"/>
      <c r="AX484" s="37"/>
      <c r="AY484" s="37"/>
      <c r="AZ484" s="37"/>
      <c r="BA484" s="37"/>
      <c r="BB484" s="37"/>
      <c r="BC484" s="37"/>
      <c r="BD484">
        <v>2</v>
      </c>
    </row>
    <row r="485" spans="1:56" hidden="1" x14ac:dyDescent="0.25">
      <c r="A485" s="29" t="s">
        <v>66</v>
      </c>
      <c r="B485" s="57" t="s">
        <v>363</v>
      </c>
      <c r="C485" s="58" t="s">
        <v>925</v>
      </c>
      <c r="D485" s="29" t="s">
        <v>386</v>
      </c>
      <c r="E485" s="29" t="s">
        <v>387</v>
      </c>
      <c r="F485" s="29" t="s">
        <v>388</v>
      </c>
      <c r="G485" s="100">
        <v>5042269138</v>
      </c>
      <c r="H485" s="22" t="s">
        <v>56</v>
      </c>
      <c r="I485" s="29" t="s">
        <v>923</v>
      </c>
      <c r="J485" s="24">
        <v>44502</v>
      </c>
      <c r="K485" s="29">
        <v>0</v>
      </c>
      <c r="L485" s="29" t="s">
        <v>56</v>
      </c>
      <c r="M485" s="29" t="s">
        <v>56</v>
      </c>
      <c r="N485" s="29" t="s">
        <v>56</v>
      </c>
      <c r="O485" s="29" t="s">
        <v>56</v>
      </c>
      <c r="P485" s="27" t="s">
        <v>378</v>
      </c>
      <c r="Q485" s="29">
        <v>0</v>
      </c>
      <c r="R485" s="58">
        <v>905721450010</v>
      </c>
      <c r="S485" s="22" t="s">
        <v>56</v>
      </c>
      <c r="T485" s="62">
        <v>6008142948</v>
      </c>
      <c r="U485" s="28">
        <v>1341</v>
      </c>
      <c r="V485" s="28">
        <v>0</v>
      </c>
      <c r="W485" s="28">
        <v>1341</v>
      </c>
      <c r="X485" s="29" t="s">
        <v>184</v>
      </c>
      <c r="Y485" s="22" t="s">
        <v>56</v>
      </c>
      <c r="Z485" s="63" t="s">
        <v>926</v>
      </c>
      <c r="AA485" s="64">
        <v>44502</v>
      </c>
      <c r="AB485" s="28">
        <v>0</v>
      </c>
      <c r="AC485" s="28" t="s">
        <v>56</v>
      </c>
      <c r="AD485" s="46" t="s">
        <v>56</v>
      </c>
      <c r="AE485" s="56" t="s">
        <v>56</v>
      </c>
      <c r="AF485" s="35" t="str">
        <f>VLOOKUP(G485,[6]TIV1!L:S,8,FALSE)</f>
        <v>8276895966</v>
      </c>
      <c r="AG485" s="35" t="str">
        <f>VLOOKUP(T485,[6]TIV1!L:S,8,FALSE)</f>
        <v>2050350313</v>
      </c>
      <c r="AH485" s="35" t="e">
        <f>VLOOKUP(AC485,[6]TIV1!L:S,8,FALSE)</f>
        <v>#N/A</v>
      </c>
      <c r="AI485" s="36">
        <f>VLOOKUP(A485&amp;P485,[6]HARGA!C:D,2,0)*Q485</f>
        <v>0</v>
      </c>
      <c r="AJ485" s="36">
        <f>VLOOKUP(A485&amp;P485,[6]HARGA!C:D,2,0)*W485</f>
        <v>40230000</v>
      </c>
      <c r="AK485" s="36">
        <f>VLOOKUP(A485&amp;P485,[6]HARGA!C:D,2,0)*AB485</f>
        <v>0</v>
      </c>
      <c r="AL485" s="41" t="s">
        <v>927</v>
      </c>
      <c r="AM485" s="37"/>
      <c r="AN485" s="37"/>
      <c r="AO485" s="37"/>
      <c r="AP485" s="37"/>
      <c r="AQ485" s="37"/>
      <c r="AR485" s="37"/>
      <c r="AS485" s="37"/>
      <c r="AT485" s="37"/>
      <c r="AU485" s="37"/>
      <c r="AV485" s="37"/>
      <c r="AW485" s="37"/>
      <c r="AX485" s="37"/>
      <c r="AY485" s="37"/>
      <c r="AZ485" s="37"/>
      <c r="BA485" s="37"/>
      <c r="BB485" s="37"/>
      <c r="BC485" s="37"/>
      <c r="BD485">
        <v>2</v>
      </c>
    </row>
    <row r="486" spans="1:56" x14ac:dyDescent="0.25">
      <c r="A486" s="22" t="s">
        <v>51</v>
      </c>
      <c r="B486" s="22" t="s">
        <v>402</v>
      </c>
      <c r="C486" s="23">
        <v>21102804164</v>
      </c>
      <c r="D486" s="22" t="s">
        <v>53</v>
      </c>
      <c r="E486" s="22" t="s">
        <v>928</v>
      </c>
      <c r="F486" s="22" t="s">
        <v>929</v>
      </c>
      <c r="G486" s="22">
        <v>5042256043</v>
      </c>
      <c r="H486" s="22" t="s">
        <v>56</v>
      </c>
      <c r="I486" s="22" t="s">
        <v>56</v>
      </c>
      <c r="J486" s="24">
        <v>44502</v>
      </c>
      <c r="K486" s="22">
        <v>2912</v>
      </c>
      <c r="L486" s="22" t="s">
        <v>58</v>
      </c>
      <c r="M486" s="22" t="s">
        <v>58</v>
      </c>
      <c r="N486" s="25" t="s">
        <v>930</v>
      </c>
      <c r="O486" s="26">
        <v>44503</v>
      </c>
      <c r="P486" s="27" t="s">
        <v>931</v>
      </c>
      <c r="Q486" s="22">
        <v>2912</v>
      </c>
      <c r="R486" s="28" t="s">
        <v>56</v>
      </c>
      <c r="S486" s="22" t="s">
        <v>56</v>
      </c>
      <c r="T486" s="28" t="s">
        <v>56</v>
      </c>
      <c r="U486" s="28">
        <v>0</v>
      </c>
      <c r="V486" s="28">
        <v>0</v>
      </c>
      <c r="W486" s="28">
        <v>0</v>
      </c>
      <c r="X486" s="28" t="s">
        <v>56</v>
      </c>
      <c r="Y486" s="22" t="s">
        <v>56</v>
      </c>
      <c r="Z486" s="45" t="s">
        <v>56</v>
      </c>
      <c r="AA486" s="45" t="s">
        <v>56</v>
      </c>
      <c r="AB486" s="28">
        <v>0</v>
      </c>
      <c r="AC486" s="28" t="s">
        <v>56</v>
      </c>
      <c r="AD486" s="46" t="s">
        <v>56</v>
      </c>
      <c r="AE486" s="56" t="s">
        <v>56</v>
      </c>
      <c r="AF486" s="35" t="str">
        <f>VLOOKUP(G486,[6]TIV1!L:S,8,FALSE)</f>
        <v>8276895378</v>
      </c>
      <c r="AG486" s="35" t="e">
        <f>VLOOKUP(T486,[6]TIV1!L:S,8,FALSE)</f>
        <v>#N/A</v>
      </c>
      <c r="AH486" s="35" t="e">
        <f>VLOOKUP(AC486,[6]TIV1!L:S,8,FALSE)</f>
        <v>#N/A</v>
      </c>
      <c r="AI486" s="36">
        <f>VLOOKUP(A486&amp;P486,[6]HARGA!C:D,2,0)*Q486</f>
        <v>85408960</v>
      </c>
      <c r="AJ486" s="36">
        <f>VLOOKUP(A486&amp;P486,[6]HARGA!C:D,2,0)*W486</f>
        <v>0</v>
      </c>
      <c r="AK486" s="36">
        <f>VLOOKUP(A486&amp;P486,[6]HARGA!C:D,2,0)*AB486</f>
        <v>0</v>
      </c>
      <c r="AL486" s="32"/>
      <c r="AM486" s="32"/>
      <c r="AN486" s="37"/>
      <c r="AO486" s="37"/>
      <c r="AP486" s="37"/>
      <c r="AQ486" s="37"/>
      <c r="AR486" s="37"/>
      <c r="AS486" s="37"/>
      <c r="AT486" s="37"/>
      <c r="AU486" s="37"/>
      <c r="AV486" s="37"/>
      <c r="AW486" s="37"/>
      <c r="AX486" s="37"/>
      <c r="AY486" s="37"/>
      <c r="AZ486" s="37"/>
      <c r="BA486" s="37"/>
      <c r="BB486" s="37"/>
      <c r="BC486" s="37"/>
      <c r="BD486">
        <v>2</v>
      </c>
    </row>
    <row r="487" spans="1:56" hidden="1" x14ac:dyDescent="0.25">
      <c r="A487" s="22" t="s">
        <v>51</v>
      </c>
      <c r="B487" s="22" t="s">
        <v>402</v>
      </c>
      <c r="C487" s="23">
        <v>21102804158</v>
      </c>
      <c r="D487" s="22" t="s">
        <v>53</v>
      </c>
      <c r="E487" s="22" t="s">
        <v>932</v>
      </c>
      <c r="F487" s="22" t="s">
        <v>933</v>
      </c>
      <c r="G487" s="22">
        <v>5042243386</v>
      </c>
      <c r="H487" s="22" t="s">
        <v>56</v>
      </c>
      <c r="I487" s="22" t="s">
        <v>56</v>
      </c>
      <c r="J487" s="24">
        <v>44502</v>
      </c>
      <c r="K487" s="22">
        <v>1365</v>
      </c>
      <c r="L487" s="22" t="s">
        <v>171</v>
      </c>
      <c r="M487" s="22" t="s">
        <v>171</v>
      </c>
      <c r="N487" s="25" t="s">
        <v>934</v>
      </c>
      <c r="O487" s="26">
        <v>44503</v>
      </c>
      <c r="P487" s="27" t="s">
        <v>277</v>
      </c>
      <c r="Q487" s="22">
        <v>1365</v>
      </c>
      <c r="R487" s="28" t="s">
        <v>56</v>
      </c>
      <c r="S487" s="22" t="s">
        <v>56</v>
      </c>
      <c r="T487" s="28" t="s">
        <v>56</v>
      </c>
      <c r="U487" s="28">
        <v>0</v>
      </c>
      <c r="V487" s="28">
        <v>0</v>
      </c>
      <c r="W487" s="28">
        <v>0</v>
      </c>
      <c r="X487" s="28" t="s">
        <v>56</v>
      </c>
      <c r="Y487" s="22" t="s">
        <v>56</v>
      </c>
      <c r="Z487" s="45" t="s">
        <v>56</v>
      </c>
      <c r="AA487" s="45" t="s">
        <v>56</v>
      </c>
      <c r="AB487" s="28">
        <v>0</v>
      </c>
      <c r="AC487" s="28" t="s">
        <v>56</v>
      </c>
      <c r="AD487" s="46" t="s">
        <v>56</v>
      </c>
      <c r="AE487" s="56" t="s">
        <v>56</v>
      </c>
      <c r="AF487" s="35" t="str">
        <f>VLOOKUP(G487,[6]TIV1!L:S,8,FALSE)</f>
        <v>8276895378</v>
      </c>
      <c r="AG487" s="35" t="e">
        <f>VLOOKUP(T487,[6]TIV1!L:S,8,FALSE)</f>
        <v>#N/A</v>
      </c>
      <c r="AH487" s="35" t="e">
        <f>VLOOKUP(AC487,[6]TIV1!L:S,8,FALSE)</f>
        <v>#N/A</v>
      </c>
      <c r="AI487" s="36">
        <f>VLOOKUP(A487&amp;P487,[6]HARGA!C:D,2,0)*Q487</f>
        <v>55282500</v>
      </c>
      <c r="AJ487" s="36">
        <f>VLOOKUP(A487&amp;P487,[6]HARGA!C:D,2,0)*W487</f>
        <v>0</v>
      </c>
      <c r="AK487" s="36">
        <f>VLOOKUP(A487&amp;P487,[6]HARGA!C:D,2,0)*AB487</f>
        <v>0</v>
      </c>
      <c r="AL487" s="32"/>
      <c r="AM487" s="32"/>
      <c r="AN487" s="37"/>
      <c r="AO487" s="37"/>
      <c r="AP487" s="37"/>
      <c r="AQ487" s="37"/>
      <c r="AR487" s="37"/>
      <c r="AS487" s="37"/>
      <c r="AT487" s="37"/>
      <c r="AU487" s="37"/>
      <c r="AV487" s="37"/>
      <c r="AW487" s="37"/>
      <c r="AX487" s="37"/>
      <c r="AY487" s="37"/>
      <c r="AZ487" s="37"/>
      <c r="BA487" s="37"/>
      <c r="BB487" s="37"/>
      <c r="BC487" s="37"/>
      <c r="BD487">
        <v>2</v>
      </c>
    </row>
    <row r="488" spans="1:56" hidden="1" x14ac:dyDescent="0.25">
      <c r="A488" s="22" t="s">
        <v>66</v>
      </c>
      <c r="B488" s="22" t="s">
        <v>402</v>
      </c>
      <c r="C488" s="23">
        <v>21102911726</v>
      </c>
      <c r="D488" s="22" t="s">
        <v>935</v>
      </c>
      <c r="E488" s="22" t="s">
        <v>936</v>
      </c>
      <c r="F488" s="22" t="s">
        <v>937</v>
      </c>
      <c r="G488" s="22">
        <v>5042241293</v>
      </c>
      <c r="H488" s="22" t="s">
        <v>56</v>
      </c>
      <c r="I488" s="22" t="s">
        <v>56</v>
      </c>
      <c r="J488" s="24">
        <v>44502</v>
      </c>
      <c r="K488" s="22">
        <v>2912</v>
      </c>
      <c r="L488" s="22" t="s">
        <v>110</v>
      </c>
      <c r="M488" s="22" t="s">
        <v>110</v>
      </c>
      <c r="N488" s="25" t="s">
        <v>938</v>
      </c>
      <c r="O488" s="26">
        <v>44503</v>
      </c>
      <c r="P488" s="27" t="s">
        <v>931</v>
      </c>
      <c r="Q488" s="22">
        <v>2912</v>
      </c>
      <c r="R488" s="28" t="s">
        <v>56</v>
      </c>
      <c r="S488" s="22" t="s">
        <v>56</v>
      </c>
      <c r="T488" s="28" t="s">
        <v>56</v>
      </c>
      <c r="U488" s="28">
        <v>0</v>
      </c>
      <c r="V488" s="28">
        <v>0</v>
      </c>
      <c r="W488" s="28">
        <v>0</v>
      </c>
      <c r="X488" s="28" t="s">
        <v>56</v>
      </c>
      <c r="Y488" s="22" t="s">
        <v>56</v>
      </c>
      <c r="Z488" s="45" t="s">
        <v>56</v>
      </c>
      <c r="AA488" s="45" t="s">
        <v>56</v>
      </c>
      <c r="AB488" s="28">
        <v>0</v>
      </c>
      <c r="AC488" s="28" t="s">
        <v>56</v>
      </c>
      <c r="AD488" s="46" t="s">
        <v>56</v>
      </c>
      <c r="AE488" s="56" t="s">
        <v>56</v>
      </c>
      <c r="AF488" s="35" t="str">
        <f>VLOOKUP(G488,[6]TIV1!L:S,8,FALSE)</f>
        <v>8276895966</v>
      </c>
      <c r="AG488" s="35" t="e">
        <f>VLOOKUP(T488,[6]TIV1!L:S,8,FALSE)</f>
        <v>#N/A</v>
      </c>
      <c r="AH488" s="35" t="e">
        <f>VLOOKUP(AC488,[6]TIV1!L:S,8,FALSE)</f>
        <v>#N/A</v>
      </c>
      <c r="AI488" s="36">
        <f>VLOOKUP(A488&amp;P488,[6]HARGA!C:D,2,0)*Q488</f>
        <v>85408960</v>
      </c>
      <c r="AJ488" s="36">
        <f>VLOOKUP(A488&amp;P488,[6]HARGA!C:D,2,0)*W488</f>
        <v>0</v>
      </c>
      <c r="AK488" s="36">
        <f>VLOOKUP(A488&amp;P488,[6]HARGA!C:D,2,0)*AB488</f>
        <v>0</v>
      </c>
      <c r="AL488" s="32"/>
      <c r="AM488" s="32"/>
      <c r="AN488" s="37"/>
      <c r="AO488" s="37"/>
      <c r="AP488" s="37"/>
      <c r="AQ488" s="37"/>
      <c r="AR488" s="37"/>
      <c r="AS488" s="37"/>
      <c r="AT488" s="37"/>
      <c r="AU488" s="37"/>
      <c r="AV488" s="37"/>
      <c r="AW488" s="37"/>
      <c r="AX488" s="37"/>
      <c r="AY488" s="37"/>
      <c r="AZ488" s="37"/>
      <c r="BA488" s="37"/>
      <c r="BB488" s="37"/>
      <c r="BC488" s="37"/>
      <c r="BD488">
        <v>2</v>
      </c>
    </row>
    <row r="489" spans="1:56" hidden="1" x14ac:dyDescent="0.25">
      <c r="A489" s="22" t="s">
        <v>66</v>
      </c>
      <c r="B489" s="22" t="s">
        <v>402</v>
      </c>
      <c r="C489" s="23">
        <v>21102804161</v>
      </c>
      <c r="D489" s="22" t="s">
        <v>53</v>
      </c>
      <c r="E489" s="22" t="s">
        <v>939</v>
      </c>
      <c r="F489" s="22" t="s">
        <v>940</v>
      </c>
      <c r="G489" s="22">
        <v>5042246847</v>
      </c>
      <c r="H489" s="22" t="s">
        <v>56</v>
      </c>
      <c r="I489" s="22" t="s">
        <v>56</v>
      </c>
      <c r="J489" s="24">
        <v>44502</v>
      </c>
      <c r="K489" s="22">
        <v>1365</v>
      </c>
      <c r="L489" s="22" t="s">
        <v>72</v>
      </c>
      <c r="M489" s="22" t="s">
        <v>72</v>
      </c>
      <c r="N489" s="25" t="s">
        <v>941</v>
      </c>
      <c r="O489" s="26">
        <v>44503</v>
      </c>
      <c r="P489" s="27" t="s">
        <v>277</v>
      </c>
      <c r="Q489" s="22">
        <v>1365</v>
      </c>
      <c r="R489" s="28" t="s">
        <v>56</v>
      </c>
      <c r="S489" s="22" t="s">
        <v>56</v>
      </c>
      <c r="T489" s="28" t="s">
        <v>56</v>
      </c>
      <c r="U489" s="28">
        <v>0</v>
      </c>
      <c r="V489" s="28">
        <v>0</v>
      </c>
      <c r="W489" s="28">
        <v>0</v>
      </c>
      <c r="X489" s="28" t="s">
        <v>56</v>
      </c>
      <c r="Y489" s="22" t="s">
        <v>56</v>
      </c>
      <c r="Z489" s="45" t="s">
        <v>56</v>
      </c>
      <c r="AA489" s="45" t="s">
        <v>56</v>
      </c>
      <c r="AB489" s="28">
        <v>0</v>
      </c>
      <c r="AC489" s="28" t="s">
        <v>56</v>
      </c>
      <c r="AD489" s="46" t="s">
        <v>56</v>
      </c>
      <c r="AE489" s="56" t="s">
        <v>56</v>
      </c>
      <c r="AF489" s="35" t="str">
        <f>VLOOKUP(G489,[6]TIV1!L:S,8,FALSE)</f>
        <v>8276895966</v>
      </c>
      <c r="AG489" s="35" t="e">
        <f>VLOOKUP(T489,[6]TIV1!L:S,8,FALSE)</f>
        <v>#N/A</v>
      </c>
      <c r="AH489" s="35" t="e">
        <f>VLOOKUP(AC489,[6]TIV1!L:S,8,FALSE)</f>
        <v>#N/A</v>
      </c>
      <c r="AI489" s="36">
        <f>VLOOKUP(A489&amp;P489,[6]HARGA!C:D,2,0)*Q489</f>
        <v>55282500</v>
      </c>
      <c r="AJ489" s="36">
        <f>VLOOKUP(A489&amp;P489,[6]HARGA!C:D,2,0)*W489</f>
        <v>0</v>
      </c>
      <c r="AK489" s="36">
        <f>VLOOKUP(A489&amp;P489,[6]HARGA!C:D,2,0)*AB489</f>
        <v>0</v>
      </c>
      <c r="AL489" s="32"/>
      <c r="AM489" s="32"/>
      <c r="AN489" s="37"/>
      <c r="AO489" s="37"/>
      <c r="AP489" s="37"/>
      <c r="AQ489" s="37"/>
      <c r="AR489" s="37"/>
      <c r="AS489" s="37"/>
      <c r="AT489" s="37"/>
      <c r="AU489" s="37"/>
      <c r="AV489" s="37"/>
      <c r="AW489" s="37"/>
      <c r="AX489" s="37"/>
      <c r="AY489" s="37"/>
      <c r="AZ489" s="37"/>
      <c r="BA489" s="37"/>
      <c r="BB489" s="37"/>
      <c r="BC489" s="37"/>
      <c r="BD489">
        <v>2</v>
      </c>
    </row>
    <row r="490" spans="1:56" hidden="1" x14ac:dyDescent="0.25">
      <c r="A490" s="22" t="s">
        <v>66</v>
      </c>
      <c r="B490" s="22" t="s">
        <v>406</v>
      </c>
      <c r="C490" s="23">
        <v>21102900044</v>
      </c>
      <c r="D490" s="22" t="s">
        <v>53</v>
      </c>
      <c r="E490" s="29" t="s">
        <v>942</v>
      </c>
      <c r="F490" s="29" t="s">
        <v>407</v>
      </c>
      <c r="G490" s="22">
        <v>5042255458</v>
      </c>
      <c r="H490" s="22" t="s">
        <v>56</v>
      </c>
      <c r="I490" s="22" t="s">
        <v>56</v>
      </c>
      <c r="J490" s="24">
        <v>44502</v>
      </c>
      <c r="K490" s="22">
        <v>2816</v>
      </c>
      <c r="L490" s="22" t="s">
        <v>110</v>
      </c>
      <c r="M490" s="22" t="s">
        <v>110</v>
      </c>
      <c r="N490" s="25" t="s">
        <v>943</v>
      </c>
      <c r="O490" s="26">
        <v>44503</v>
      </c>
      <c r="P490" s="27" t="s">
        <v>288</v>
      </c>
      <c r="Q490" s="22">
        <v>2816</v>
      </c>
      <c r="R490" s="22" t="s">
        <v>56</v>
      </c>
      <c r="S490" s="22" t="s">
        <v>56</v>
      </c>
      <c r="T490" s="22">
        <v>6008135548</v>
      </c>
      <c r="U490" s="22">
        <v>0</v>
      </c>
      <c r="V490" s="28">
        <v>0</v>
      </c>
      <c r="W490" s="22">
        <v>0</v>
      </c>
      <c r="X490" s="22" t="s">
        <v>110</v>
      </c>
      <c r="Y490" s="22" t="s">
        <v>56</v>
      </c>
      <c r="Z490" s="38" t="s">
        <v>944</v>
      </c>
      <c r="AA490" s="39">
        <v>44503</v>
      </c>
      <c r="AB490" s="28">
        <v>0</v>
      </c>
      <c r="AC490" s="28" t="s">
        <v>56</v>
      </c>
      <c r="AD490" s="46" t="s">
        <v>56</v>
      </c>
      <c r="AE490" s="56" t="s">
        <v>56</v>
      </c>
      <c r="AF490" s="35" t="str">
        <f>VLOOKUP(G490,[6]TIV1!L:S,8,FALSE)</f>
        <v>8276895966</v>
      </c>
      <c r="AG490" s="35" t="str">
        <f>VLOOKUP(T490,[6]TIV1!L:S,8,FALSE)</f>
        <v>2050350313</v>
      </c>
      <c r="AH490" s="35" t="e">
        <f>VLOOKUP(AC490,[6]TIV1!L:S,8,FALSE)</f>
        <v>#N/A</v>
      </c>
      <c r="AI490" s="36">
        <f>VLOOKUP(A490&amp;P490,[6]HARGA!C:D,2,0)*Q490</f>
        <v>95462400</v>
      </c>
      <c r="AJ490" s="36">
        <f>VLOOKUP(A490&amp;P490,[6]HARGA!C:D,2,0)*W490</f>
        <v>0</v>
      </c>
      <c r="AK490" s="36">
        <f>VLOOKUP(A490&amp;P490,[6]HARGA!C:D,2,0)*AB490</f>
        <v>0</v>
      </c>
      <c r="AL490" s="32"/>
      <c r="AM490" s="32"/>
      <c r="AN490" s="37"/>
      <c r="AO490" s="37"/>
      <c r="AP490" s="37"/>
      <c r="AQ490" s="37"/>
      <c r="AR490" s="37"/>
      <c r="AS490" s="37"/>
      <c r="AT490" s="37"/>
      <c r="AU490" s="37"/>
      <c r="AV490" s="37"/>
      <c r="AW490" s="37"/>
      <c r="AX490" s="37"/>
      <c r="AY490" s="37"/>
      <c r="AZ490" s="37"/>
      <c r="BA490" s="37"/>
      <c r="BB490" s="37"/>
      <c r="BC490" s="37"/>
      <c r="BD490">
        <v>2</v>
      </c>
    </row>
    <row r="491" spans="1:56" hidden="1" x14ac:dyDescent="0.25">
      <c r="A491" s="22" t="s">
        <v>66</v>
      </c>
      <c r="B491" s="22" t="s">
        <v>406</v>
      </c>
      <c r="C491" s="23">
        <v>21102900044</v>
      </c>
      <c r="D491" s="22" t="s">
        <v>53</v>
      </c>
      <c r="E491" s="29" t="s">
        <v>942</v>
      </c>
      <c r="F491" s="29" t="s">
        <v>407</v>
      </c>
      <c r="G491" s="22">
        <v>5042255458</v>
      </c>
      <c r="H491" s="22" t="s">
        <v>56</v>
      </c>
      <c r="I491" s="22" t="s">
        <v>56</v>
      </c>
      <c r="J491" s="24">
        <v>44502</v>
      </c>
      <c r="K491" s="22">
        <v>32</v>
      </c>
      <c r="L491" s="22" t="s">
        <v>110</v>
      </c>
      <c r="M491" s="22" t="s">
        <v>110</v>
      </c>
      <c r="N491" s="25" t="s">
        <v>943</v>
      </c>
      <c r="O491" s="26">
        <v>44503</v>
      </c>
      <c r="P491" s="27" t="s">
        <v>279</v>
      </c>
      <c r="Q491" s="22">
        <v>32</v>
      </c>
      <c r="R491" s="22" t="s">
        <v>56</v>
      </c>
      <c r="S491" s="22" t="s">
        <v>56</v>
      </c>
      <c r="T491" s="22">
        <v>6008135548</v>
      </c>
      <c r="U491" s="22">
        <v>32</v>
      </c>
      <c r="V491" s="28">
        <v>0</v>
      </c>
      <c r="W491" s="22">
        <v>32</v>
      </c>
      <c r="X491" s="22" t="s">
        <v>110</v>
      </c>
      <c r="Y491" s="22" t="s">
        <v>56</v>
      </c>
      <c r="Z491" s="38" t="s">
        <v>944</v>
      </c>
      <c r="AA491" s="39">
        <v>44503</v>
      </c>
      <c r="AB491" s="28">
        <v>0</v>
      </c>
      <c r="AC491" s="28" t="s">
        <v>56</v>
      </c>
      <c r="AD491" s="46" t="s">
        <v>56</v>
      </c>
      <c r="AE491" s="56" t="s">
        <v>56</v>
      </c>
      <c r="AF491" s="35" t="str">
        <f>VLOOKUP(G491,[6]TIV1!L:S,8,FALSE)</f>
        <v>8276895966</v>
      </c>
      <c r="AG491" s="35" t="str">
        <f>VLOOKUP(T491,[6]TIV1!L:S,8,FALSE)</f>
        <v>2050350313</v>
      </c>
      <c r="AH491" s="35" t="e">
        <f>VLOOKUP(AC491,[6]TIV1!L:S,8,FALSE)</f>
        <v>#N/A</v>
      </c>
      <c r="AI491" s="36">
        <f>VLOOKUP(A491&amp;P491,[6]HARGA!C:D,2,0)*Q491</f>
        <v>3200000</v>
      </c>
      <c r="AJ491" s="36">
        <f>VLOOKUP(A491&amp;P491,[6]HARGA!C:D,2,0)*W491</f>
        <v>3200000</v>
      </c>
      <c r="AK491" s="36">
        <f>VLOOKUP(A491&amp;P491,[6]HARGA!C:D,2,0)*AB491</f>
        <v>0</v>
      </c>
      <c r="AL491" s="32"/>
      <c r="AM491" s="32"/>
      <c r="AN491" s="37"/>
      <c r="AO491" s="37"/>
      <c r="AP491" s="37"/>
      <c r="AQ491" s="37"/>
      <c r="AR491" s="37"/>
      <c r="AS491" s="37"/>
      <c r="AT491" s="37"/>
      <c r="AU491" s="37"/>
      <c r="AV491" s="37"/>
      <c r="AW491" s="37"/>
      <c r="AX491" s="37"/>
      <c r="AY491" s="37"/>
      <c r="AZ491" s="37"/>
      <c r="BA491" s="37"/>
      <c r="BB491" s="37"/>
      <c r="BC491" s="37"/>
      <c r="BD491">
        <v>2</v>
      </c>
    </row>
    <row r="492" spans="1:56" hidden="1" x14ac:dyDescent="0.25">
      <c r="A492" s="22" t="s">
        <v>66</v>
      </c>
      <c r="B492" s="22" t="s">
        <v>52</v>
      </c>
      <c r="C492" s="23">
        <v>21102903760</v>
      </c>
      <c r="D492" s="22" t="s">
        <v>53</v>
      </c>
      <c r="E492" s="22" t="s">
        <v>125</v>
      </c>
      <c r="F492" s="22" t="s">
        <v>126</v>
      </c>
      <c r="G492" s="22">
        <v>5042257349</v>
      </c>
      <c r="H492" s="22" t="s">
        <v>56</v>
      </c>
      <c r="I492" s="22" t="s">
        <v>945</v>
      </c>
      <c r="J492" s="24">
        <v>44503</v>
      </c>
      <c r="K492" s="22">
        <v>1248</v>
      </c>
      <c r="L492" s="22" t="s">
        <v>70</v>
      </c>
      <c r="M492" s="22" t="s">
        <v>70</v>
      </c>
      <c r="N492" s="101" t="s">
        <v>946</v>
      </c>
      <c r="O492" s="102">
        <v>44503</v>
      </c>
      <c r="P492" s="27" t="s">
        <v>60</v>
      </c>
      <c r="Q492" s="22">
        <v>1248</v>
      </c>
      <c r="R492" s="28" t="s">
        <v>56</v>
      </c>
      <c r="S492" s="22" t="s">
        <v>56</v>
      </c>
      <c r="T492" s="28" t="s">
        <v>56</v>
      </c>
      <c r="U492" s="28">
        <v>0</v>
      </c>
      <c r="V492" s="28">
        <v>0</v>
      </c>
      <c r="W492" s="28">
        <v>0</v>
      </c>
      <c r="X492" s="28" t="s">
        <v>56</v>
      </c>
      <c r="Y492" s="22" t="s">
        <v>56</v>
      </c>
      <c r="Z492" s="45" t="s">
        <v>56</v>
      </c>
      <c r="AA492" s="45" t="s">
        <v>56</v>
      </c>
      <c r="AB492" s="28">
        <v>0</v>
      </c>
      <c r="AC492" s="28" t="s">
        <v>56</v>
      </c>
      <c r="AD492" s="46" t="s">
        <v>56</v>
      </c>
      <c r="AE492" s="56" t="s">
        <v>56</v>
      </c>
      <c r="AF492" s="35" t="str">
        <f>VLOOKUP(G492,[6]TIV1!L:S,8,FALSE)</f>
        <v>8276895965</v>
      </c>
      <c r="AG492" s="35" t="e">
        <f>VLOOKUP(T492,[6]TIV1!L:S,8,FALSE)</f>
        <v>#N/A</v>
      </c>
      <c r="AH492" s="35" t="e">
        <f>VLOOKUP(AC492,[6]TIV1!L:S,8,FALSE)</f>
        <v>#N/A</v>
      </c>
      <c r="AI492" s="36">
        <f>VLOOKUP(A492&amp;P492,[6]HARGA!C:D,2,0)*Q492</f>
        <v>12292800</v>
      </c>
      <c r="AJ492" s="36">
        <f>VLOOKUP(A492&amp;P492,[6]HARGA!C:D,2,0)*W492</f>
        <v>0</v>
      </c>
      <c r="AK492" s="36">
        <f>VLOOKUP(A492&amp;P492,[6]HARGA!C:D,2,0)*AB492</f>
        <v>0</v>
      </c>
      <c r="AL492" s="37"/>
      <c r="AM492" s="37"/>
      <c r="AN492" s="37"/>
      <c r="AO492" s="37"/>
      <c r="AP492" s="37"/>
      <c r="AQ492" s="37"/>
      <c r="AR492" s="37"/>
      <c r="AS492" s="37"/>
      <c r="AT492" s="37"/>
      <c r="AU492" s="37"/>
      <c r="AV492" s="37"/>
      <c r="AW492" s="37"/>
      <c r="AX492" s="37"/>
      <c r="AY492" s="37"/>
      <c r="AZ492" s="37"/>
      <c r="BA492" s="37"/>
      <c r="BB492" s="37"/>
      <c r="BC492" s="37"/>
      <c r="BD492">
        <v>3</v>
      </c>
    </row>
    <row r="493" spans="1:56" hidden="1" x14ac:dyDescent="0.25">
      <c r="A493" s="22" t="s">
        <v>66</v>
      </c>
      <c r="B493" s="22" t="s">
        <v>52</v>
      </c>
      <c r="C493" s="23">
        <v>21102903760</v>
      </c>
      <c r="D493" s="22" t="s">
        <v>53</v>
      </c>
      <c r="E493" s="22" t="s">
        <v>125</v>
      </c>
      <c r="F493" s="22" t="s">
        <v>126</v>
      </c>
      <c r="G493" s="22">
        <v>5042257349</v>
      </c>
      <c r="H493" s="22" t="s">
        <v>56</v>
      </c>
      <c r="I493" s="22" t="s">
        <v>945</v>
      </c>
      <c r="J493" s="24">
        <v>44503</v>
      </c>
      <c r="K493" s="22">
        <v>1248</v>
      </c>
      <c r="L493" s="22" t="s">
        <v>70</v>
      </c>
      <c r="M493" s="22" t="s">
        <v>70</v>
      </c>
      <c r="N493" s="101" t="s">
        <v>946</v>
      </c>
      <c r="O493" s="102">
        <v>44503</v>
      </c>
      <c r="P493" s="27" t="s">
        <v>64</v>
      </c>
      <c r="Q493" s="22">
        <v>1248</v>
      </c>
      <c r="R493" s="28" t="s">
        <v>56</v>
      </c>
      <c r="S493" s="22" t="s">
        <v>56</v>
      </c>
      <c r="T493" s="28" t="s">
        <v>56</v>
      </c>
      <c r="U493" s="28">
        <v>0</v>
      </c>
      <c r="V493" s="28">
        <v>0</v>
      </c>
      <c r="W493" s="28">
        <v>0</v>
      </c>
      <c r="X493" s="28" t="s">
        <v>56</v>
      </c>
      <c r="Y493" s="22" t="s">
        <v>56</v>
      </c>
      <c r="Z493" s="45" t="s">
        <v>56</v>
      </c>
      <c r="AA493" s="45" t="s">
        <v>56</v>
      </c>
      <c r="AB493" s="28">
        <v>0</v>
      </c>
      <c r="AC493" s="28" t="s">
        <v>56</v>
      </c>
      <c r="AD493" s="46" t="s">
        <v>56</v>
      </c>
      <c r="AE493" s="56" t="s">
        <v>56</v>
      </c>
      <c r="AF493" s="35" t="str">
        <f>VLOOKUP(G493,[6]TIV1!L:S,8,FALSE)</f>
        <v>8276895965</v>
      </c>
      <c r="AG493" s="35" t="e">
        <f>VLOOKUP(T493,[6]TIV1!L:S,8,FALSE)</f>
        <v>#N/A</v>
      </c>
      <c r="AH493" s="35" t="e">
        <f>VLOOKUP(AC493,[6]TIV1!L:S,8,FALSE)</f>
        <v>#N/A</v>
      </c>
      <c r="AI493" s="36">
        <f>VLOOKUP(A493&amp;P493,[6]HARGA!C:D,2,0)*Q493</f>
        <v>37440000</v>
      </c>
      <c r="AJ493" s="36">
        <f>VLOOKUP(A493&amp;P493,[6]HARGA!C:D,2,0)*W493</f>
        <v>0</v>
      </c>
      <c r="AK493" s="36">
        <f>VLOOKUP(A493&amp;P493,[6]HARGA!C:D,2,0)*AB493</f>
        <v>0</v>
      </c>
      <c r="AL493" s="37"/>
      <c r="AM493" s="37"/>
      <c r="AN493" s="37"/>
      <c r="AO493" s="37"/>
      <c r="AP493" s="37"/>
      <c r="AQ493" s="37"/>
      <c r="AR493" s="37"/>
      <c r="AS493" s="37"/>
      <c r="AT493" s="37"/>
      <c r="AU493" s="37"/>
      <c r="AV493" s="37"/>
      <c r="AW493" s="37"/>
      <c r="AX493" s="37"/>
      <c r="AY493" s="37"/>
      <c r="AZ493" s="37"/>
      <c r="BA493" s="37"/>
      <c r="BB493" s="37"/>
      <c r="BC493" s="37"/>
      <c r="BD493">
        <v>3</v>
      </c>
    </row>
    <row r="494" spans="1:56" x14ac:dyDescent="0.25">
      <c r="A494" s="22" t="s">
        <v>51</v>
      </c>
      <c r="B494" s="22" t="s">
        <v>52</v>
      </c>
      <c r="C494" s="23">
        <v>21102803793</v>
      </c>
      <c r="D494" s="22" t="s">
        <v>53</v>
      </c>
      <c r="E494" s="22" t="s">
        <v>947</v>
      </c>
      <c r="F494" s="22" t="s">
        <v>948</v>
      </c>
      <c r="G494" s="22">
        <v>5042260871</v>
      </c>
      <c r="H494" s="22" t="s">
        <v>56</v>
      </c>
      <c r="I494" s="22" t="s">
        <v>949</v>
      </c>
      <c r="J494" s="24">
        <v>44503</v>
      </c>
      <c r="K494" s="22">
        <v>1344</v>
      </c>
      <c r="L494" s="22" t="s">
        <v>58</v>
      </c>
      <c r="M494" s="22" t="s">
        <v>58</v>
      </c>
      <c r="N494" s="101" t="s">
        <v>950</v>
      </c>
      <c r="O494" s="102">
        <v>44503</v>
      </c>
      <c r="P494" s="27" t="s">
        <v>60</v>
      </c>
      <c r="Q494" s="22">
        <v>1344</v>
      </c>
      <c r="R494" s="23">
        <v>21102803843</v>
      </c>
      <c r="S494" s="22" t="s">
        <v>56</v>
      </c>
      <c r="T494" s="22">
        <v>6008140977</v>
      </c>
      <c r="U494" s="22">
        <v>18</v>
      </c>
      <c r="V494" s="22">
        <v>0</v>
      </c>
      <c r="W494" s="22">
        <v>18</v>
      </c>
      <c r="X494" s="29" t="s">
        <v>58</v>
      </c>
      <c r="Y494" s="22" t="s">
        <v>56</v>
      </c>
      <c r="Z494" s="30" t="s">
        <v>951</v>
      </c>
      <c r="AA494" s="31">
        <v>44501</v>
      </c>
      <c r="AB494" s="22">
        <v>0</v>
      </c>
      <c r="AC494" s="32">
        <v>5042259876</v>
      </c>
      <c r="AD494" s="33" t="s">
        <v>952</v>
      </c>
      <c r="AE494" s="34">
        <v>44503</v>
      </c>
      <c r="AF494" s="35" t="str">
        <f>VLOOKUP(G494,[6]TIV1!L:S,8,FALSE)</f>
        <v>8276895377</v>
      </c>
      <c r="AG494" s="35" t="str">
        <f>VLOOKUP(T494,[6]TIV1!L:S,8,FALSE)</f>
        <v>2050350281</v>
      </c>
      <c r="AH494" s="35" t="str">
        <f>VLOOKUP(AC494,[6]TIV1!L:S,8,FALSE)</f>
        <v>8276895377</v>
      </c>
      <c r="AI494" s="36">
        <f>VLOOKUP(A494&amp;P494,[6]HARGA!C:D,2,0)*Q494</f>
        <v>13238400</v>
      </c>
      <c r="AJ494" s="36">
        <f>VLOOKUP(A494&amp;P494,[6]HARGA!C:D,2,0)*W494</f>
        <v>177300</v>
      </c>
      <c r="AK494" s="36">
        <f>VLOOKUP(A494&amp;P494,[6]HARGA!C:D,2,0)*AB494</f>
        <v>0</v>
      </c>
      <c r="AL494" s="37"/>
      <c r="AM494" s="37"/>
      <c r="AN494" s="37"/>
      <c r="AO494" s="37"/>
      <c r="AP494" s="37"/>
      <c r="AQ494" s="37"/>
      <c r="AR494" s="37"/>
      <c r="AS494" s="37"/>
      <c r="AT494" s="37"/>
      <c r="AU494" s="37"/>
      <c r="AV494" s="37"/>
      <c r="AW494" s="37"/>
      <c r="AX494" s="37"/>
      <c r="AY494" s="37"/>
      <c r="AZ494" s="37"/>
      <c r="BA494" s="37"/>
      <c r="BB494" s="37"/>
      <c r="BC494" s="37"/>
      <c r="BD494">
        <v>3</v>
      </c>
    </row>
    <row r="495" spans="1:56" x14ac:dyDescent="0.25">
      <c r="A495" s="22" t="s">
        <v>51</v>
      </c>
      <c r="B495" s="22" t="s">
        <v>52</v>
      </c>
      <c r="C495" s="23">
        <v>21102803793</v>
      </c>
      <c r="D495" s="22" t="s">
        <v>53</v>
      </c>
      <c r="E495" s="22" t="s">
        <v>947</v>
      </c>
      <c r="F495" s="22" t="s">
        <v>948</v>
      </c>
      <c r="G495" s="22">
        <v>5042260871</v>
      </c>
      <c r="H495" s="22" t="s">
        <v>56</v>
      </c>
      <c r="I495" s="22" t="s">
        <v>949</v>
      </c>
      <c r="J495" s="24">
        <v>44503</v>
      </c>
      <c r="K495" s="22">
        <v>1344</v>
      </c>
      <c r="L495" s="22" t="s">
        <v>58</v>
      </c>
      <c r="M495" s="22" t="s">
        <v>58</v>
      </c>
      <c r="N495" s="101" t="s">
        <v>950</v>
      </c>
      <c r="O495" s="102">
        <v>44503</v>
      </c>
      <c r="P495" s="27" t="s">
        <v>64</v>
      </c>
      <c r="Q495" s="22">
        <v>1344</v>
      </c>
      <c r="R495" s="23">
        <v>21102803843</v>
      </c>
      <c r="S495" s="22" t="s">
        <v>56</v>
      </c>
      <c r="T495" s="22">
        <v>6008140977</v>
      </c>
      <c r="U495" s="22">
        <v>1344</v>
      </c>
      <c r="V495" s="22">
        <v>0</v>
      </c>
      <c r="W495" s="22">
        <v>1344</v>
      </c>
      <c r="X495" s="29" t="s">
        <v>58</v>
      </c>
      <c r="Y495" s="22" t="s">
        <v>56</v>
      </c>
      <c r="Z495" s="30" t="s">
        <v>951</v>
      </c>
      <c r="AA495" s="31">
        <v>44501</v>
      </c>
      <c r="AB495" s="22">
        <v>40</v>
      </c>
      <c r="AC495" s="32">
        <v>5042259876</v>
      </c>
      <c r="AD495" s="33" t="s">
        <v>952</v>
      </c>
      <c r="AE495" s="34">
        <v>44503</v>
      </c>
      <c r="AF495" s="35" t="str">
        <f>VLOOKUP(G495,[6]TIV1!L:S,8,FALSE)</f>
        <v>8276895377</v>
      </c>
      <c r="AG495" s="35" t="str">
        <f>VLOOKUP(T495,[6]TIV1!L:S,8,FALSE)</f>
        <v>2050350281</v>
      </c>
      <c r="AH495" s="35" t="str">
        <f>VLOOKUP(AC495,[6]TIV1!L:S,8,FALSE)</f>
        <v>8276895377</v>
      </c>
      <c r="AI495" s="36">
        <f>VLOOKUP(A495&amp;P495,[6]HARGA!C:D,2,0)*Q495</f>
        <v>40320000</v>
      </c>
      <c r="AJ495" s="36">
        <f>VLOOKUP(A495&amp;P495,[6]HARGA!C:D,2,0)*W495</f>
        <v>40320000</v>
      </c>
      <c r="AK495" s="36">
        <f>VLOOKUP(A495&amp;P495,[6]HARGA!C:D,2,0)*AB495</f>
        <v>1200000</v>
      </c>
      <c r="AL495" s="37"/>
      <c r="AM495" s="37"/>
      <c r="AN495" s="37"/>
      <c r="AO495" s="37"/>
      <c r="AP495" s="37"/>
      <c r="AQ495" s="37"/>
      <c r="AR495" s="37"/>
      <c r="AS495" s="37"/>
      <c r="AT495" s="37"/>
      <c r="AU495" s="37"/>
      <c r="AV495" s="37"/>
      <c r="AW495" s="37"/>
      <c r="AX495" s="37"/>
      <c r="AY495" s="37"/>
      <c r="AZ495" s="37"/>
      <c r="BA495" s="37"/>
      <c r="BB495" s="37"/>
      <c r="BC495" s="37"/>
      <c r="BD495">
        <v>3</v>
      </c>
    </row>
    <row r="496" spans="1:56" x14ac:dyDescent="0.25">
      <c r="A496" s="22" t="s">
        <v>51</v>
      </c>
      <c r="B496" s="22" t="s">
        <v>52</v>
      </c>
      <c r="C496" s="23">
        <v>21102803793</v>
      </c>
      <c r="D496" s="22" t="s">
        <v>53</v>
      </c>
      <c r="E496" s="22" t="s">
        <v>947</v>
      </c>
      <c r="F496" s="22" t="s">
        <v>948</v>
      </c>
      <c r="G496" s="22">
        <v>5042260871</v>
      </c>
      <c r="H496" s="22" t="s">
        <v>56</v>
      </c>
      <c r="I496" s="22" t="s">
        <v>949</v>
      </c>
      <c r="J496" s="24">
        <v>44503</v>
      </c>
      <c r="K496" s="22">
        <v>28</v>
      </c>
      <c r="L496" s="22" t="s">
        <v>58</v>
      </c>
      <c r="M496" s="22" t="s">
        <v>58</v>
      </c>
      <c r="N496" s="101" t="s">
        <v>950</v>
      </c>
      <c r="O496" s="102">
        <v>44503</v>
      </c>
      <c r="P496" s="27" t="s">
        <v>65</v>
      </c>
      <c r="Q496" s="22">
        <v>28</v>
      </c>
      <c r="R496" s="23">
        <v>21102803843</v>
      </c>
      <c r="S496" s="22" t="s">
        <v>56</v>
      </c>
      <c r="T496" s="22">
        <v>6008140977</v>
      </c>
      <c r="U496" s="22">
        <v>28</v>
      </c>
      <c r="V496" s="22">
        <v>0</v>
      </c>
      <c r="W496" s="22">
        <v>28</v>
      </c>
      <c r="X496" s="29" t="s">
        <v>58</v>
      </c>
      <c r="Y496" s="22" t="s">
        <v>56</v>
      </c>
      <c r="Z496" s="30" t="s">
        <v>951</v>
      </c>
      <c r="AA496" s="31">
        <v>44501</v>
      </c>
      <c r="AB496" s="22">
        <v>0</v>
      </c>
      <c r="AC496" s="32">
        <v>5042259876</v>
      </c>
      <c r="AD496" s="33" t="s">
        <v>952</v>
      </c>
      <c r="AE496" s="34">
        <v>44503</v>
      </c>
      <c r="AF496" s="35" t="str">
        <f>VLOOKUP(G496,[6]TIV1!L:S,8,FALSE)</f>
        <v>8276895377</v>
      </c>
      <c r="AG496" s="35" t="str">
        <f>VLOOKUP(T496,[6]TIV1!L:S,8,FALSE)</f>
        <v>2050350281</v>
      </c>
      <c r="AH496" s="35" t="str">
        <f>VLOOKUP(AC496,[6]TIV1!L:S,8,FALSE)</f>
        <v>8276895377</v>
      </c>
      <c r="AI496" s="36">
        <f>VLOOKUP(A496&amp;P496,[6]HARGA!C:D,2,0)*Q496</f>
        <v>0</v>
      </c>
      <c r="AJ496" s="36">
        <f>VLOOKUP(A496&amp;P496,[6]HARGA!C:D,2,0)*W496</f>
        <v>0</v>
      </c>
      <c r="AK496" s="36">
        <f>VLOOKUP(A496&amp;P496,[6]HARGA!C:D,2,0)*AB496</f>
        <v>0</v>
      </c>
      <c r="AL496" s="37"/>
      <c r="AM496" s="37"/>
      <c r="AN496" s="37"/>
      <c r="AO496" s="37"/>
      <c r="AP496" s="37"/>
      <c r="AQ496" s="37"/>
      <c r="AR496" s="37"/>
      <c r="AS496" s="37"/>
      <c r="AT496" s="37"/>
      <c r="AU496" s="37"/>
      <c r="AV496" s="37"/>
      <c r="AW496" s="37"/>
      <c r="AX496" s="37"/>
      <c r="AY496" s="37"/>
      <c r="AZ496" s="37"/>
      <c r="BA496" s="37"/>
      <c r="BB496" s="37"/>
      <c r="BC496" s="37"/>
      <c r="BD496">
        <v>3</v>
      </c>
    </row>
    <row r="497" spans="1:56" hidden="1" x14ac:dyDescent="0.25">
      <c r="A497" s="22" t="s">
        <v>124</v>
      </c>
      <c r="B497" s="22" t="s">
        <v>52</v>
      </c>
      <c r="C497" s="23" t="s">
        <v>953</v>
      </c>
      <c r="D497" s="22" t="s">
        <v>53</v>
      </c>
      <c r="E497" s="22" t="s">
        <v>125</v>
      </c>
      <c r="F497" s="22" t="s">
        <v>126</v>
      </c>
      <c r="G497" s="22" t="s">
        <v>90</v>
      </c>
      <c r="H497" s="22" t="s">
        <v>56</v>
      </c>
      <c r="I497" s="22" t="s">
        <v>954</v>
      </c>
      <c r="J497" s="24">
        <v>44503</v>
      </c>
      <c r="K497" s="22">
        <v>0</v>
      </c>
      <c r="L497" s="22" t="s">
        <v>91</v>
      </c>
      <c r="M497" s="22" t="s">
        <v>91</v>
      </c>
      <c r="N497" s="41" t="s">
        <v>56</v>
      </c>
      <c r="O497" s="34" t="s">
        <v>56</v>
      </c>
      <c r="P497" s="27" t="s">
        <v>60</v>
      </c>
      <c r="Q497" s="22">
        <v>0</v>
      </c>
      <c r="R497" s="23">
        <v>21102908161</v>
      </c>
      <c r="S497" s="22" t="s">
        <v>56</v>
      </c>
      <c r="T497" s="22">
        <v>6008138337</v>
      </c>
      <c r="U497" s="22">
        <v>11</v>
      </c>
      <c r="V497" s="22">
        <v>0</v>
      </c>
      <c r="W497" s="22">
        <v>11</v>
      </c>
      <c r="X497" s="29" t="s">
        <v>128</v>
      </c>
      <c r="Y497" s="22" t="s">
        <v>56</v>
      </c>
      <c r="Z497" s="52" t="s">
        <v>955</v>
      </c>
      <c r="AA497" s="53">
        <v>44502</v>
      </c>
      <c r="AB497" s="22">
        <v>0</v>
      </c>
      <c r="AC497" s="32">
        <v>5042257105</v>
      </c>
      <c r="AD497" s="43" t="s">
        <v>628</v>
      </c>
      <c r="AE497" s="44">
        <v>44523</v>
      </c>
      <c r="AF497" s="35" t="e">
        <f>VLOOKUP(G497,[6]TIV1!L:S,8,FALSE)</f>
        <v>#N/A</v>
      </c>
      <c r="AG497" s="35" t="str">
        <f>VLOOKUP(T497,[6]TIV1!L:S,8,FALSE)</f>
        <v>2050350311</v>
      </c>
      <c r="AH497" s="35" t="str">
        <f>VLOOKUP(AC497,[6]TIV1!L:S,8,FALSE)</f>
        <v>8276895964</v>
      </c>
      <c r="AI497" s="36">
        <f>VLOOKUP(A497&amp;P497,[6]HARGA!C:D,2,0)*Q497</f>
        <v>0</v>
      </c>
      <c r="AJ497" s="36">
        <f>VLOOKUP(A497&amp;P497,[6]HARGA!C:D,2,0)*W497</f>
        <v>103730</v>
      </c>
      <c r="AK497" s="36">
        <f>VLOOKUP(A497&amp;P497,[6]HARGA!C:D,2,0)*AB497</f>
        <v>0</v>
      </c>
      <c r="AL497" s="37"/>
      <c r="AM497" s="37"/>
      <c r="AN497" s="37"/>
      <c r="AO497" s="37"/>
      <c r="AP497" s="37"/>
      <c r="AQ497" s="37"/>
      <c r="AR497" s="37"/>
      <c r="AS497" s="37"/>
      <c r="AT497" s="37"/>
      <c r="AU497" s="37"/>
      <c r="AV497" s="37"/>
      <c r="AW497" s="37"/>
      <c r="AX497" s="37"/>
      <c r="AY497" s="37"/>
      <c r="AZ497" s="37"/>
      <c r="BA497" s="37"/>
      <c r="BB497" s="37"/>
      <c r="BC497" s="37"/>
      <c r="BD497">
        <v>3</v>
      </c>
    </row>
    <row r="498" spans="1:56" hidden="1" x14ac:dyDescent="0.25">
      <c r="A498" s="22" t="s">
        <v>124</v>
      </c>
      <c r="B498" s="22" t="s">
        <v>52</v>
      </c>
      <c r="C498" s="23" t="s">
        <v>953</v>
      </c>
      <c r="D498" s="22" t="s">
        <v>53</v>
      </c>
      <c r="E498" s="22" t="s">
        <v>125</v>
      </c>
      <c r="F498" s="22" t="s">
        <v>126</v>
      </c>
      <c r="G498" s="22" t="s">
        <v>90</v>
      </c>
      <c r="H498" s="22" t="s">
        <v>56</v>
      </c>
      <c r="I498" s="22" t="s">
        <v>954</v>
      </c>
      <c r="J498" s="24">
        <v>44503</v>
      </c>
      <c r="K498" s="22">
        <v>0</v>
      </c>
      <c r="L498" s="22" t="s">
        <v>91</v>
      </c>
      <c r="M498" s="22" t="s">
        <v>91</v>
      </c>
      <c r="N498" s="41" t="s">
        <v>56</v>
      </c>
      <c r="O498" s="34" t="s">
        <v>56</v>
      </c>
      <c r="P498" s="27" t="s">
        <v>64</v>
      </c>
      <c r="Q498" s="22">
        <v>0</v>
      </c>
      <c r="R498" s="23">
        <v>21102908161</v>
      </c>
      <c r="S498" s="22" t="s">
        <v>56</v>
      </c>
      <c r="T498" s="22">
        <v>6008138337</v>
      </c>
      <c r="U498" s="22">
        <v>1248</v>
      </c>
      <c r="V498" s="22">
        <v>0</v>
      </c>
      <c r="W498" s="22">
        <v>1248</v>
      </c>
      <c r="X498" s="29" t="s">
        <v>128</v>
      </c>
      <c r="Y498" s="22" t="s">
        <v>56</v>
      </c>
      <c r="Z498" s="52" t="s">
        <v>955</v>
      </c>
      <c r="AA498" s="53">
        <v>44502</v>
      </c>
      <c r="AB498" s="22">
        <v>65</v>
      </c>
      <c r="AC498" s="32">
        <v>5042257105</v>
      </c>
      <c r="AD498" s="43" t="s">
        <v>956</v>
      </c>
      <c r="AE498" s="44">
        <v>44523</v>
      </c>
      <c r="AF498" s="35" t="e">
        <f>VLOOKUP(G498,[6]TIV1!L:S,8,FALSE)</f>
        <v>#N/A</v>
      </c>
      <c r="AG498" s="35" t="str">
        <f>VLOOKUP(T498,[6]TIV1!L:S,8,FALSE)</f>
        <v>2050350311</v>
      </c>
      <c r="AH498" s="35" t="str">
        <f>VLOOKUP(AC498,[6]TIV1!L:S,8,FALSE)</f>
        <v>8276895964</v>
      </c>
      <c r="AI498" s="36">
        <f>VLOOKUP(A498&amp;P498,[6]HARGA!C:D,2,0)*Q498</f>
        <v>0</v>
      </c>
      <c r="AJ498" s="36">
        <f>VLOOKUP(A498&amp;P498,[6]HARGA!C:D,2,0)*W498</f>
        <v>37440000</v>
      </c>
      <c r="AK498" s="36">
        <f>VLOOKUP(A498&amp;P498,[6]HARGA!C:D,2,0)*AB498</f>
        <v>1950000</v>
      </c>
      <c r="AL498" s="37"/>
      <c r="AM498" s="37"/>
      <c r="AN498" s="37"/>
      <c r="AO498" s="37"/>
      <c r="AP498" s="37"/>
      <c r="AQ498" s="37"/>
      <c r="AR498" s="37"/>
      <c r="AS498" s="37"/>
      <c r="AT498" s="37"/>
      <c r="AU498" s="37"/>
      <c r="AV498" s="37"/>
      <c r="AW498" s="37"/>
      <c r="AX498" s="37"/>
      <c r="AY498" s="37"/>
      <c r="AZ498" s="37"/>
      <c r="BA498" s="37"/>
      <c r="BB498" s="37"/>
      <c r="BC498" s="37"/>
      <c r="BD498">
        <v>3</v>
      </c>
    </row>
    <row r="499" spans="1:56" hidden="1" x14ac:dyDescent="0.25">
      <c r="A499" s="22" t="s">
        <v>51</v>
      </c>
      <c r="B499" s="22" t="s">
        <v>52</v>
      </c>
      <c r="C499" s="23">
        <v>21102803792</v>
      </c>
      <c r="D499" s="22" t="s">
        <v>53</v>
      </c>
      <c r="E499" s="22" t="s">
        <v>523</v>
      </c>
      <c r="F499" s="22" t="s">
        <v>524</v>
      </c>
      <c r="G499" s="22">
        <v>5042261534</v>
      </c>
      <c r="H499" s="22" t="s">
        <v>56</v>
      </c>
      <c r="I499" s="22" t="s">
        <v>957</v>
      </c>
      <c r="J499" s="24">
        <v>44503</v>
      </c>
      <c r="K499" s="22">
        <v>1728</v>
      </c>
      <c r="L499" s="22" t="s">
        <v>526</v>
      </c>
      <c r="M499" s="22" t="s">
        <v>526</v>
      </c>
      <c r="N499" s="101" t="s">
        <v>958</v>
      </c>
      <c r="O499" s="102">
        <v>44502</v>
      </c>
      <c r="P499" s="27" t="s">
        <v>60</v>
      </c>
      <c r="Q499" s="22">
        <v>1728</v>
      </c>
      <c r="R499" s="23">
        <v>21102803825</v>
      </c>
      <c r="S499" s="22" t="s">
        <v>56</v>
      </c>
      <c r="T499" s="22">
        <v>6008139818</v>
      </c>
      <c r="U499" s="22">
        <v>36</v>
      </c>
      <c r="V499" s="22">
        <v>0</v>
      </c>
      <c r="W499" s="22">
        <v>36</v>
      </c>
      <c r="X499" s="29" t="s">
        <v>526</v>
      </c>
      <c r="Y499" s="22" t="s">
        <v>56</v>
      </c>
      <c r="Z499" s="30" t="s">
        <v>959</v>
      </c>
      <c r="AA499" s="31">
        <v>44502</v>
      </c>
      <c r="AB499" s="22">
        <v>2</v>
      </c>
      <c r="AC499" s="32">
        <v>5042259476</v>
      </c>
      <c r="AD499" s="33" t="s">
        <v>960</v>
      </c>
      <c r="AE499" s="34">
        <v>44502</v>
      </c>
      <c r="AF499" s="35" t="str">
        <f>VLOOKUP(G499,[6]TIV1!L:S,8,FALSE)</f>
        <v>8276895377</v>
      </c>
      <c r="AG499" s="35" t="str">
        <f>VLOOKUP(T499,[6]TIV1!L:S,8,FALSE)</f>
        <v>2050350281</v>
      </c>
      <c r="AH499" s="35" t="str">
        <f>VLOOKUP(AC499,[6]TIV1!L:S,8,FALSE)</f>
        <v>8276895377</v>
      </c>
      <c r="AI499" s="36">
        <f>VLOOKUP(A499&amp;P499,[6]HARGA!C:D,2,0)*Q499</f>
        <v>17020800</v>
      </c>
      <c r="AJ499" s="36">
        <f>VLOOKUP(A499&amp;P499,[6]HARGA!C:D,2,0)*W499</f>
        <v>354600</v>
      </c>
      <c r="AK499" s="36">
        <f>VLOOKUP(A499&amp;P499,[6]HARGA!C:D,2,0)*AB499</f>
        <v>19700</v>
      </c>
      <c r="AL499" s="37"/>
      <c r="AM499" s="37"/>
      <c r="AN499" s="37"/>
      <c r="AO499" s="37"/>
      <c r="AP499" s="37"/>
      <c r="AQ499" s="37"/>
      <c r="AR499" s="37"/>
      <c r="AS499" s="37"/>
      <c r="AT499" s="37"/>
      <c r="AU499" s="37"/>
      <c r="AV499" s="37"/>
      <c r="AW499" s="37"/>
      <c r="AX499" s="37"/>
      <c r="AY499" s="37"/>
      <c r="AZ499" s="37"/>
      <c r="BA499" s="37"/>
      <c r="BB499" s="37"/>
      <c r="BC499" s="37"/>
      <c r="BD499">
        <v>3</v>
      </c>
    </row>
    <row r="500" spans="1:56" hidden="1" x14ac:dyDescent="0.25">
      <c r="A500" s="22" t="s">
        <v>51</v>
      </c>
      <c r="B500" s="22" t="s">
        <v>52</v>
      </c>
      <c r="C500" s="23">
        <v>21102803792</v>
      </c>
      <c r="D500" s="22" t="s">
        <v>53</v>
      </c>
      <c r="E500" s="22" t="s">
        <v>523</v>
      </c>
      <c r="F500" s="22" t="s">
        <v>524</v>
      </c>
      <c r="G500" s="22">
        <v>5042261534</v>
      </c>
      <c r="H500" s="22" t="s">
        <v>56</v>
      </c>
      <c r="I500" s="22" t="s">
        <v>957</v>
      </c>
      <c r="J500" s="24">
        <v>44503</v>
      </c>
      <c r="K500" s="22">
        <v>1728</v>
      </c>
      <c r="L500" s="22" t="s">
        <v>526</v>
      </c>
      <c r="M500" s="22" t="s">
        <v>526</v>
      </c>
      <c r="N500" s="101" t="s">
        <v>958</v>
      </c>
      <c r="O500" s="102">
        <v>44502</v>
      </c>
      <c r="P500" s="27" t="s">
        <v>64</v>
      </c>
      <c r="Q500" s="22">
        <v>1728</v>
      </c>
      <c r="R500" s="23">
        <v>21102803825</v>
      </c>
      <c r="S500" s="22" t="s">
        <v>56</v>
      </c>
      <c r="T500" s="22">
        <v>6008139818</v>
      </c>
      <c r="U500" s="22">
        <v>1800</v>
      </c>
      <c r="V500" s="22">
        <v>0</v>
      </c>
      <c r="W500" s="22">
        <v>1800</v>
      </c>
      <c r="X500" s="29" t="s">
        <v>526</v>
      </c>
      <c r="Y500" s="22" t="s">
        <v>56</v>
      </c>
      <c r="Z500" s="30" t="s">
        <v>959</v>
      </c>
      <c r="AA500" s="31">
        <v>44502</v>
      </c>
      <c r="AB500" s="22">
        <v>77</v>
      </c>
      <c r="AC500" s="32">
        <v>5042259476</v>
      </c>
      <c r="AD500" s="33" t="s">
        <v>960</v>
      </c>
      <c r="AE500" s="34">
        <v>44502</v>
      </c>
      <c r="AF500" s="35" t="str">
        <f>VLOOKUP(G500,[6]TIV1!L:S,8,FALSE)</f>
        <v>8276895377</v>
      </c>
      <c r="AG500" s="35" t="str">
        <f>VLOOKUP(T500,[6]TIV1!L:S,8,FALSE)</f>
        <v>2050350281</v>
      </c>
      <c r="AH500" s="35" t="str">
        <f>VLOOKUP(AC500,[6]TIV1!L:S,8,FALSE)</f>
        <v>8276895377</v>
      </c>
      <c r="AI500" s="36">
        <f>VLOOKUP(A500&amp;P500,[6]HARGA!C:D,2,0)*Q500</f>
        <v>51840000</v>
      </c>
      <c r="AJ500" s="36">
        <f>VLOOKUP(A500&amp;P500,[6]HARGA!C:D,2,0)*W500</f>
        <v>54000000</v>
      </c>
      <c r="AK500" s="36">
        <f>VLOOKUP(A500&amp;P500,[6]HARGA!C:D,2,0)*AB500</f>
        <v>2310000</v>
      </c>
      <c r="AL500" s="37"/>
      <c r="AM500" s="37"/>
      <c r="AN500" s="37"/>
      <c r="AO500" s="37"/>
      <c r="AP500" s="37"/>
      <c r="AQ500" s="37"/>
      <c r="AR500" s="37"/>
      <c r="AS500" s="37"/>
      <c r="AT500" s="37"/>
      <c r="AU500" s="37"/>
      <c r="AV500" s="37"/>
      <c r="AW500" s="37"/>
      <c r="AX500" s="37"/>
      <c r="AY500" s="37"/>
      <c r="AZ500" s="37"/>
      <c r="BA500" s="37"/>
      <c r="BB500" s="37"/>
      <c r="BC500" s="37"/>
      <c r="BD500">
        <v>3</v>
      </c>
    </row>
    <row r="501" spans="1:56" x14ac:dyDescent="0.25">
      <c r="A501" s="22" t="s">
        <v>51</v>
      </c>
      <c r="B501" s="22" t="s">
        <v>52</v>
      </c>
      <c r="C501" s="23">
        <v>21102803771</v>
      </c>
      <c r="D501" s="22" t="s">
        <v>53</v>
      </c>
      <c r="E501" s="22" t="s">
        <v>81</v>
      </c>
      <c r="F501" s="22" t="s">
        <v>82</v>
      </c>
      <c r="G501" s="22">
        <v>5042270562</v>
      </c>
      <c r="H501" s="22" t="s">
        <v>56</v>
      </c>
      <c r="I501" s="22" t="s">
        <v>961</v>
      </c>
      <c r="J501" s="24">
        <v>44503</v>
      </c>
      <c r="K501" s="22">
        <v>1152</v>
      </c>
      <c r="L501" s="22" t="s">
        <v>58</v>
      </c>
      <c r="M501" s="22" t="s">
        <v>58</v>
      </c>
      <c r="N501" s="101" t="s">
        <v>962</v>
      </c>
      <c r="O501" s="102">
        <v>44504</v>
      </c>
      <c r="P501" s="27" t="s">
        <v>60</v>
      </c>
      <c r="Q501" s="22">
        <v>1152</v>
      </c>
      <c r="R501" s="23">
        <v>21102803834</v>
      </c>
      <c r="S501" s="22" t="s">
        <v>56</v>
      </c>
      <c r="T501" s="22">
        <v>6008139936</v>
      </c>
      <c r="U501" s="22">
        <v>18</v>
      </c>
      <c r="V501" s="22">
        <v>0</v>
      </c>
      <c r="W501" s="22">
        <v>16</v>
      </c>
      <c r="X501" s="29" t="s">
        <v>58</v>
      </c>
      <c r="Y501" s="22" t="s">
        <v>56</v>
      </c>
      <c r="Z501" s="30" t="s">
        <v>963</v>
      </c>
      <c r="AA501" s="31">
        <v>44502</v>
      </c>
      <c r="AB501" s="22">
        <v>0</v>
      </c>
      <c r="AC501" s="32">
        <v>5042270560</v>
      </c>
      <c r="AD501" s="33" t="s">
        <v>964</v>
      </c>
      <c r="AE501" s="34">
        <v>44504</v>
      </c>
      <c r="AF501" s="35" t="str">
        <f>VLOOKUP(G501,[6]TIV1!L:S,8,FALSE)</f>
        <v>8276895377</v>
      </c>
      <c r="AG501" s="35" t="str">
        <f>VLOOKUP(T501,[6]TIV1!L:S,8,FALSE)</f>
        <v>2050350281</v>
      </c>
      <c r="AH501" s="35" t="str">
        <f>VLOOKUP(AC501,[6]TIV1!L:S,8,FALSE)</f>
        <v>8276895377</v>
      </c>
      <c r="AI501" s="36">
        <f>VLOOKUP(A501&amp;P501,[6]HARGA!C:D,2,0)*Q501</f>
        <v>11347200</v>
      </c>
      <c r="AJ501" s="36">
        <f>VLOOKUP(A501&amp;P501,[6]HARGA!C:D,2,0)*W501</f>
        <v>157600</v>
      </c>
      <c r="AK501" s="36">
        <f>VLOOKUP(A501&amp;P501,[6]HARGA!C:D,2,0)*AB501</f>
        <v>0</v>
      </c>
      <c r="AL501" s="37"/>
      <c r="AM501" s="37"/>
      <c r="AN501" s="37"/>
      <c r="AO501" s="37"/>
      <c r="AP501" s="37"/>
      <c r="AQ501" s="37"/>
      <c r="AR501" s="37"/>
      <c r="AS501" s="37"/>
      <c r="AT501" s="37"/>
      <c r="AU501" s="37"/>
      <c r="AV501" s="37"/>
      <c r="AW501" s="37"/>
      <c r="AX501" s="37"/>
      <c r="AY501" s="37"/>
      <c r="AZ501" s="37"/>
      <c r="BA501" s="37"/>
      <c r="BB501" s="37"/>
      <c r="BC501" s="37"/>
      <c r="BD501">
        <v>3</v>
      </c>
    </row>
    <row r="502" spans="1:56" x14ac:dyDescent="0.25">
      <c r="A502" s="22" t="s">
        <v>51</v>
      </c>
      <c r="B502" s="22" t="s">
        <v>52</v>
      </c>
      <c r="C502" s="23">
        <v>21102803771</v>
      </c>
      <c r="D502" s="22" t="s">
        <v>53</v>
      </c>
      <c r="E502" s="22" t="s">
        <v>81</v>
      </c>
      <c r="F502" s="22" t="s">
        <v>82</v>
      </c>
      <c r="G502" s="22">
        <v>5042270562</v>
      </c>
      <c r="H502" s="22" t="s">
        <v>56</v>
      </c>
      <c r="I502" s="22" t="s">
        <v>961</v>
      </c>
      <c r="J502" s="24">
        <v>44503</v>
      </c>
      <c r="K502" s="22">
        <v>1152</v>
      </c>
      <c r="L502" s="22" t="s">
        <v>58</v>
      </c>
      <c r="M502" s="22" t="s">
        <v>58</v>
      </c>
      <c r="N502" s="101" t="s">
        <v>962</v>
      </c>
      <c r="O502" s="102">
        <v>44504</v>
      </c>
      <c r="P502" s="27" t="s">
        <v>64</v>
      </c>
      <c r="Q502" s="22">
        <v>1152</v>
      </c>
      <c r="R502" s="23">
        <v>21102803834</v>
      </c>
      <c r="S502" s="22" t="s">
        <v>56</v>
      </c>
      <c r="T502" s="22">
        <v>6008139936</v>
      </c>
      <c r="U502" s="22">
        <v>1152</v>
      </c>
      <c r="V502" s="22">
        <v>0</v>
      </c>
      <c r="W502" s="22">
        <v>1150</v>
      </c>
      <c r="X502" s="29" t="s">
        <v>58</v>
      </c>
      <c r="Y502" s="22" t="s">
        <v>56</v>
      </c>
      <c r="Z502" s="30" t="s">
        <v>963</v>
      </c>
      <c r="AA502" s="31">
        <v>44502</v>
      </c>
      <c r="AB502" s="22">
        <v>25</v>
      </c>
      <c r="AC502" s="32">
        <v>5042270560</v>
      </c>
      <c r="AD502" s="33" t="s">
        <v>964</v>
      </c>
      <c r="AE502" s="34">
        <v>44504</v>
      </c>
      <c r="AF502" s="35" t="str">
        <f>VLOOKUP(G502,[6]TIV1!L:S,8,FALSE)</f>
        <v>8276895377</v>
      </c>
      <c r="AG502" s="35" t="str">
        <f>VLOOKUP(T502,[6]TIV1!L:S,8,FALSE)</f>
        <v>2050350281</v>
      </c>
      <c r="AH502" s="35" t="str">
        <f>VLOOKUP(AC502,[6]TIV1!L:S,8,FALSE)</f>
        <v>8276895377</v>
      </c>
      <c r="AI502" s="36">
        <f>VLOOKUP(A502&amp;P502,[6]HARGA!C:D,2,0)*Q502</f>
        <v>34560000</v>
      </c>
      <c r="AJ502" s="36">
        <f>VLOOKUP(A502&amp;P502,[6]HARGA!C:D,2,0)*W502</f>
        <v>34500000</v>
      </c>
      <c r="AK502" s="36">
        <f>VLOOKUP(A502&amp;P502,[6]HARGA!C:D,2,0)*AB502</f>
        <v>750000</v>
      </c>
      <c r="AL502" s="37"/>
      <c r="AM502" s="37"/>
      <c r="AN502" s="37"/>
      <c r="AO502" s="37"/>
      <c r="AP502" s="37"/>
      <c r="AQ502" s="37"/>
      <c r="AR502" s="37"/>
      <c r="AS502" s="37"/>
      <c r="AT502" s="37"/>
      <c r="AU502" s="37"/>
      <c r="AV502" s="37"/>
      <c r="AW502" s="37"/>
      <c r="AX502" s="37"/>
      <c r="AY502" s="37"/>
      <c r="AZ502" s="37"/>
      <c r="BA502" s="37"/>
      <c r="BB502" s="37"/>
      <c r="BC502" s="37"/>
      <c r="BD502">
        <v>3</v>
      </c>
    </row>
    <row r="503" spans="1:56" x14ac:dyDescent="0.25">
      <c r="A503" s="22" t="s">
        <v>51</v>
      </c>
      <c r="B503" s="22" t="s">
        <v>52</v>
      </c>
      <c r="C503" s="23">
        <v>21102803771</v>
      </c>
      <c r="D503" s="22" t="s">
        <v>53</v>
      </c>
      <c r="E503" s="22" t="s">
        <v>81</v>
      </c>
      <c r="F503" s="22" t="s">
        <v>82</v>
      </c>
      <c r="G503" s="22">
        <v>5042270562</v>
      </c>
      <c r="H503" s="22" t="s">
        <v>56</v>
      </c>
      <c r="I503" s="22" t="s">
        <v>961</v>
      </c>
      <c r="J503" s="24">
        <v>44503</v>
      </c>
      <c r="K503" s="22">
        <v>24</v>
      </c>
      <c r="L503" s="22" t="s">
        <v>58</v>
      </c>
      <c r="M503" s="22" t="s">
        <v>58</v>
      </c>
      <c r="N503" s="101" t="s">
        <v>962</v>
      </c>
      <c r="O503" s="102">
        <v>44504</v>
      </c>
      <c r="P503" s="27" t="s">
        <v>65</v>
      </c>
      <c r="Q503" s="22">
        <v>24</v>
      </c>
      <c r="R503" s="23">
        <v>21102803834</v>
      </c>
      <c r="S503" s="22" t="s">
        <v>56</v>
      </c>
      <c r="T503" s="22">
        <v>6008139936</v>
      </c>
      <c r="U503" s="22">
        <v>24</v>
      </c>
      <c r="V503" s="22">
        <v>0</v>
      </c>
      <c r="W503" s="22">
        <v>24</v>
      </c>
      <c r="X503" s="29" t="s">
        <v>58</v>
      </c>
      <c r="Y503" s="22" t="s">
        <v>56</v>
      </c>
      <c r="Z503" s="30" t="s">
        <v>963</v>
      </c>
      <c r="AA503" s="31">
        <v>44502</v>
      </c>
      <c r="AB503" s="22">
        <v>0</v>
      </c>
      <c r="AC503" s="32">
        <v>5042270560</v>
      </c>
      <c r="AD503" s="33" t="s">
        <v>964</v>
      </c>
      <c r="AE503" s="34">
        <v>44504</v>
      </c>
      <c r="AF503" s="35" t="str">
        <f>VLOOKUP(G503,[6]TIV1!L:S,8,FALSE)</f>
        <v>8276895377</v>
      </c>
      <c r="AG503" s="35" t="str">
        <f>VLOOKUP(T503,[6]TIV1!L:S,8,FALSE)</f>
        <v>2050350281</v>
      </c>
      <c r="AH503" s="35" t="str">
        <f>VLOOKUP(AC503,[6]TIV1!L:S,8,FALSE)</f>
        <v>8276895377</v>
      </c>
      <c r="AI503" s="36">
        <f>VLOOKUP(A503&amp;P503,[6]HARGA!C:D,2,0)*Q503</f>
        <v>0</v>
      </c>
      <c r="AJ503" s="36">
        <f>VLOOKUP(A503&amp;P503,[6]HARGA!C:D,2,0)*W503</f>
        <v>0</v>
      </c>
      <c r="AK503" s="36">
        <f>VLOOKUP(A503&amp;P503,[6]HARGA!C:D,2,0)*AB503</f>
        <v>0</v>
      </c>
      <c r="AL503" s="37"/>
      <c r="AM503" s="37"/>
      <c r="AN503" s="37"/>
      <c r="AO503" s="37"/>
      <c r="AP503" s="37"/>
      <c r="AQ503" s="37"/>
      <c r="AR503" s="37"/>
      <c r="AS503" s="37"/>
      <c r="AT503" s="37"/>
      <c r="AU503" s="37"/>
      <c r="AV503" s="37"/>
      <c r="AW503" s="37"/>
      <c r="AX503" s="37"/>
      <c r="AY503" s="37"/>
      <c r="AZ503" s="37"/>
      <c r="BA503" s="37"/>
      <c r="BB503" s="37"/>
      <c r="BC503" s="37"/>
      <c r="BD503">
        <v>3</v>
      </c>
    </row>
    <row r="504" spans="1:56" x14ac:dyDescent="0.25">
      <c r="A504" s="22" t="s">
        <v>51</v>
      </c>
      <c r="B504" s="22" t="s">
        <v>52</v>
      </c>
      <c r="C504" s="23">
        <v>21102803779</v>
      </c>
      <c r="D504" s="22" t="s">
        <v>53</v>
      </c>
      <c r="E504" s="22" t="s">
        <v>95</v>
      </c>
      <c r="F504" s="22" t="s">
        <v>96</v>
      </c>
      <c r="G504" s="22">
        <v>5042275415</v>
      </c>
      <c r="H504" s="22" t="s">
        <v>56</v>
      </c>
      <c r="I504" s="22" t="s">
        <v>965</v>
      </c>
      <c r="J504" s="24">
        <v>44503</v>
      </c>
      <c r="K504" s="22">
        <v>1104</v>
      </c>
      <c r="L504" s="22" t="s">
        <v>58</v>
      </c>
      <c r="M504" s="22" t="s">
        <v>58</v>
      </c>
      <c r="N504" s="101" t="s">
        <v>966</v>
      </c>
      <c r="O504" s="102">
        <v>44504</v>
      </c>
      <c r="P504" s="27" t="s">
        <v>60</v>
      </c>
      <c r="Q504" s="22">
        <v>1104</v>
      </c>
      <c r="R504" s="23">
        <v>21102803803</v>
      </c>
      <c r="S504" s="22" t="s">
        <v>56</v>
      </c>
      <c r="T504" s="22">
        <v>6008143448</v>
      </c>
      <c r="U504" s="22">
        <v>18</v>
      </c>
      <c r="V504" s="22">
        <v>0</v>
      </c>
      <c r="W504" s="22">
        <v>18</v>
      </c>
      <c r="X504" s="29" t="s">
        <v>58</v>
      </c>
      <c r="Y504" s="22" t="s">
        <v>56</v>
      </c>
      <c r="Z504" s="30" t="s">
        <v>967</v>
      </c>
      <c r="AA504" s="31">
        <v>44503</v>
      </c>
      <c r="AB504" s="22">
        <v>0</v>
      </c>
      <c r="AC504" s="32">
        <v>5042275414</v>
      </c>
      <c r="AD504" s="33" t="s">
        <v>968</v>
      </c>
      <c r="AE504" s="34">
        <v>44504</v>
      </c>
      <c r="AF504" s="35" t="str">
        <f>VLOOKUP(G504,[6]TIV1!L:S,8,FALSE)</f>
        <v>8276895377</v>
      </c>
      <c r="AG504" s="35" t="str">
        <f>VLOOKUP(T504,[6]TIV1!L:S,8,FALSE)</f>
        <v>2050350281</v>
      </c>
      <c r="AH504" s="35" t="str">
        <f>VLOOKUP(AC504,[6]TIV1!L:S,8,FALSE)</f>
        <v>8276895377</v>
      </c>
      <c r="AI504" s="36">
        <f>VLOOKUP(A504&amp;P504,[6]HARGA!C:D,2,0)*Q504</f>
        <v>10874400</v>
      </c>
      <c r="AJ504" s="36">
        <f>VLOOKUP(A504&amp;P504,[6]HARGA!C:D,2,0)*W504</f>
        <v>177300</v>
      </c>
      <c r="AK504" s="36">
        <f>VLOOKUP(A504&amp;P504,[6]HARGA!C:D,2,0)*AB504</f>
        <v>0</v>
      </c>
      <c r="AL504" s="37"/>
      <c r="AM504" s="37"/>
      <c r="AN504" s="37"/>
      <c r="AO504" s="37"/>
      <c r="AP504" s="37"/>
      <c r="AQ504" s="37"/>
      <c r="AR504" s="37"/>
      <c r="AS504" s="37"/>
      <c r="AT504" s="37"/>
      <c r="AU504" s="37"/>
      <c r="AV504" s="37"/>
      <c r="AW504" s="37"/>
      <c r="AX504" s="37"/>
      <c r="AY504" s="37"/>
      <c r="AZ504" s="37"/>
      <c r="BA504" s="37"/>
      <c r="BB504" s="37"/>
      <c r="BC504" s="37"/>
      <c r="BD504">
        <v>3</v>
      </c>
    </row>
    <row r="505" spans="1:56" x14ac:dyDescent="0.25">
      <c r="A505" s="22" t="s">
        <v>51</v>
      </c>
      <c r="B505" s="22" t="s">
        <v>52</v>
      </c>
      <c r="C505" s="23">
        <v>21102803779</v>
      </c>
      <c r="D505" s="22" t="s">
        <v>53</v>
      </c>
      <c r="E505" s="22" t="s">
        <v>95</v>
      </c>
      <c r="F505" s="22" t="s">
        <v>96</v>
      </c>
      <c r="G505" s="22">
        <v>5042275415</v>
      </c>
      <c r="H505" s="22" t="s">
        <v>56</v>
      </c>
      <c r="I505" s="22" t="s">
        <v>965</v>
      </c>
      <c r="J505" s="24">
        <v>44503</v>
      </c>
      <c r="K505" s="22">
        <v>1104</v>
      </c>
      <c r="L505" s="22" t="s">
        <v>58</v>
      </c>
      <c r="M505" s="22" t="s">
        <v>58</v>
      </c>
      <c r="N505" s="101" t="s">
        <v>966</v>
      </c>
      <c r="O505" s="102">
        <v>44504</v>
      </c>
      <c r="P505" s="27" t="s">
        <v>64</v>
      </c>
      <c r="Q505" s="22">
        <v>1104</v>
      </c>
      <c r="R505" s="23">
        <v>21102803803</v>
      </c>
      <c r="S505" s="22" t="s">
        <v>56</v>
      </c>
      <c r="T505" s="22">
        <v>6008143448</v>
      </c>
      <c r="U505" s="22">
        <v>1344</v>
      </c>
      <c r="V505" s="22">
        <v>0</v>
      </c>
      <c r="W505" s="22">
        <v>1344</v>
      </c>
      <c r="X505" s="29" t="s">
        <v>58</v>
      </c>
      <c r="Y505" s="22" t="s">
        <v>56</v>
      </c>
      <c r="Z505" s="30" t="s">
        <v>967</v>
      </c>
      <c r="AA505" s="31">
        <v>44503</v>
      </c>
      <c r="AB505" s="22">
        <v>240</v>
      </c>
      <c r="AC505" s="32">
        <v>5042275414</v>
      </c>
      <c r="AD505" s="33" t="s">
        <v>968</v>
      </c>
      <c r="AE505" s="34">
        <v>44504</v>
      </c>
      <c r="AF505" s="35" t="str">
        <f>VLOOKUP(G505,[6]TIV1!L:S,8,FALSE)</f>
        <v>8276895377</v>
      </c>
      <c r="AG505" s="35" t="str">
        <f>VLOOKUP(T505,[6]TIV1!L:S,8,FALSE)</f>
        <v>2050350281</v>
      </c>
      <c r="AH505" s="35" t="str">
        <f>VLOOKUP(AC505,[6]TIV1!L:S,8,FALSE)</f>
        <v>8276895377</v>
      </c>
      <c r="AI505" s="36">
        <f>VLOOKUP(A505&amp;P505,[6]HARGA!C:D,2,0)*Q505</f>
        <v>33120000</v>
      </c>
      <c r="AJ505" s="36">
        <f>VLOOKUP(A505&amp;P505,[6]HARGA!C:D,2,0)*W505</f>
        <v>40320000</v>
      </c>
      <c r="AK505" s="36">
        <f>VLOOKUP(A505&amp;P505,[6]HARGA!C:D,2,0)*AB505</f>
        <v>7200000</v>
      </c>
      <c r="AL505" s="37"/>
      <c r="AM505" s="37"/>
      <c r="AN505" s="37"/>
      <c r="AO505" s="37"/>
      <c r="AP505" s="37"/>
      <c r="AQ505" s="37"/>
      <c r="AR505" s="37"/>
      <c r="AS505" s="37"/>
      <c r="AT505" s="37"/>
      <c r="AU505" s="37"/>
      <c r="AV505" s="37"/>
      <c r="AW505" s="37"/>
      <c r="AX505" s="37"/>
      <c r="AY505" s="37"/>
      <c r="AZ505" s="37"/>
      <c r="BA505" s="37"/>
      <c r="BB505" s="37"/>
      <c r="BC505" s="37"/>
      <c r="BD505">
        <v>3</v>
      </c>
    </row>
    <row r="506" spans="1:56" x14ac:dyDescent="0.25">
      <c r="A506" s="22" t="s">
        <v>51</v>
      </c>
      <c r="B506" s="22" t="s">
        <v>52</v>
      </c>
      <c r="C506" s="23">
        <v>21102803779</v>
      </c>
      <c r="D506" s="22" t="s">
        <v>53</v>
      </c>
      <c r="E506" s="22" t="s">
        <v>95</v>
      </c>
      <c r="F506" s="22" t="s">
        <v>96</v>
      </c>
      <c r="G506" s="22">
        <v>5042275415</v>
      </c>
      <c r="H506" s="22" t="s">
        <v>56</v>
      </c>
      <c r="I506" s="22" t="s">
        <v>965</v>
      </c>
      <c r="J506" s="24">
        <v>44503</v>
      </c>
      <c r="K506" s="22">
        <v>28</v>
      </c>
      <c r="L506" s="22" t="s">
        <v>58</v>
      </c>
      <c r="M506" s="22" t="s">
        <v>58</v>
      </c>
      <c r="N506" s="101" t="s">
        <v>966</v>
      </c>
      <c r="O506" s="102">
        <v>44504</v>
      </c>
      <c r="P506" s="27" t="s">
        <v>65</v>
      </c>
      <c r="Q506" s="22">
        <v>28</v>
      </c>
      <c r="R506" s="23">
        <v>21102803803</v>
      </c>
      <c r="S506" s="22" t="s">
        <v>56</v>
      </c>
      <c r="T506" s="22">
        <v>6008143448</v>
      </c>
      <c r="U506" s="22">
        <v>28</v>
      </c>
      <c r="V506" s="22">
        <v>0</v>
      </c>
      <c r="W506" s="22">
        <v>28</v>
      </c>
      <c r="X506" s="29" t="s">
        <v>58</v>
      </c>
      <c r="Y506" s="22" t="s">
        <v>56</v>
      </c>
      <c r="Z506" s="30" t="s">
        <v>967</v>
      </c>
      <c r="AA506" s="31">
        <v>44503</v>
      </c>
      <c r="AB506" s="22">
        <v>0</v>
      </c>
      <c r="AC506" s="32">
        <v>5042275414</v>
      </c>
      <c r="AD506" s="33" t="s">
        <v>968</v>
      </c>
      <c r="AE506" s="34">
        <v>44504</v>
      </c>
      <c r="AF506" s="35" t="str">
        <f>VLOOKUP(G506,[6]TIV1!L:S,8,FALSE)</f>
        <v>8276895377</v>
      </c>
      <c r="AG506" s="35" t="str">
        <f>VLOOKUP(T506,[6]TIV1!L:S,8,FALSE)</f>
        <v>2050350281</v>
      </c>
      <c r="AH506" s="35" t="str">
        <f>VLOOKUP(AC506,[6]TIV1!L:S,8,FALSE)</f>
        <v>8276895377</v>
      </c>
      <c r="AI506" s="36">
        <f>VLOOKUP(A506&amp;P506,[6]HARGA!C:D,2,0)*Q506</f>
        <v>0</v>
      </c>
      <c r="AJ506" s="36">
        <f>VLOOKUP(A506&amp;P506,[6]HARGA!C:D,2,0)*W506</f>
        <v>0</v>
      </c>
      <c r="AK506" s="36">
        <f>VLOOKUP(A506&amp;P506,[6]HARGA!C:D,2,0)*AB506</f>
        <v>0</v>
      </c>
      <c r="AL506" s="37"/>
      <c r="AM506" s="37"/>
      <c r="AN506" s="37"/>
      <c r="AO506" s="37"/>
      <c r="AP506" s="37"/>
      <c r="AQ506" s="37"/>
      <c r="AR506" s="37"/>
      <c r="AS506" s="37"/>
      <c r="AT506" s="37"/>
      <c r="AU506" s="37"/>
      <c r="AV506" s="37"/>
      <c r="AW506" s="37"/>
      <c r="AX506" s="37"/>
      <c r="AY506" s="37"/>
      <c r="AZ506" s="37"/>
      <c r="BA506" s="37"/>
      <c r="BB506" s="37"/>
      <c r="BC506" s="37"/>
      <c r="BD506">
        <v>3</v>
      </c>
    </row>
    <row r="507" spans="1:56" hidden="1" x14ac:dyDescent="0.25">
      <c r="A507" s="22" t="s">
        <v>51</v>
      </c>
      <c r="B507" s="22" t="s">
        <v>52</v>
      </c>
      <c r="C507" s="23">
        <v>21102803785</v>
      </c>
      <c r="D507" s="22" t="s">
        <v>53</v>
      </c>
      <c r="E507" s="22" t="s">
        <v>969</v>
      </c>
      <c r="F507" s="22" t="s">
        <v>970</v>
      </c>
      <c r="G507" s="22">
        <v>5042270628</v>
      </c>
      <c r="H507" s="22" t="s">
        <v>56</v>
      </c>
      <c r="I507" s="22" t="s">
        <v>971</v>
      </c>
      <c r="J507" s="24">
        <v>44503</v>
      </c>
      <c r="K507" s="22">
        <v>1728</v>
      </c>
      <c r="L507" s="22" t="s">
        <v>92</v>
      </c>
      <c r="M507" s="22" t="s">
        <v>92</v>
      </c>
      <c r="N507" s="101" t="s">
        <v>972</v>
      </c>
      <c r="O507" s="102">
        <v>44504</v>
      </c>
      <c r="P507" s="27" t="s">
        <v>60</v>
      </c>
      <c r="Q507" s="22">
        <v>1728</v>
      </c>
      <c r="R507" s="23">
        <v>21102101778</v>
      </c>
      <c r="S507" s="22" t="s">
        <v>56</v>
      </c>
      <c r="T507" s="22">
        <v>6008142254</v>
      </c>
      <c r="U507" s="22">
        <v>53</v>
      </c>
      <c r="V507" s="22">
        <v>0</v>
      </c>
      <c r="W507" s="22">
        <v>53</v>
      </c>
      <c r="X507" s="29" t="s">
        <v>102</v>
      </c>
      <c r="Y507" s="22" t="s">
        <v>56</v>
      </c>
      <c r="Z507" s="30" t="s">
        <v>973</v>
      </c>
      <c r="AA507" s="31">
        <v>44499</v>
      </c>
      <c r="AB507" s="22">
        <v>3</v>
      </c>
      <c r="AC507" s="32">
        <v>5042267270</v>
      </c>
      <c r="AD507" s="43" t="s">
        <v>974</v>
      </c>
      <c r="AE507" s="44">
        <v>44524</v>
      </c>
      <c r="AF507" s="35" t="str">
        <f>VLOOKUP(G507,[6]TIV1!L:S,8,FALSE)</f>
        <v>8276895377</v>
      </c>
      <c r="AG507" s="35" t="str">
        <f>VLOOKUP(T507,[6]TIV1!L:S,8,FALSE)</f>
        <v>2050350281</v>
      </c>
      <c r="AH507" s="35" t="str">
        <f>VLOOKUP(AC507,[6]TIV1!L:S,8,FALSE)</f>
        <v>8276895377</v>
      </c>
      <c r="AI507" s="36">
        <f>VLOOKUP(A507&amp;P507,[6]HARGA!C:D,2,0)*Q507</f>
        <v>17020800</v>
      </c>
      <c r="AJ507" s="36">
        <f>VLOOKUP(A507&amp;P507,[6]HARGA!C:D,2,0)*W507</f>
        <v>522050</v>
      </c>
      <c r="AK507" s="36">
        <f>VLOOKUP(A507&amp;P507,[6]HARGA!C:D,2,0)*AB507</f>
        <v>29550</v>
      </c>
      <c r="AL507" s="37"/>
      <c r="AM507" s="37"/>
      <c r="AN507" s="37"/>
      <c r="AO507" s="37"/>
      <c r="AP507" s="37"/>
      <c r="AQ507" s="37"/>
      <c r="AR507" s="37"/>
      <c r="AS507" s="37"/>
      <c r="AT507" s="37"/>
      <c r="AU507" s="37"/>
      <c r="AV507" s="37"/>
      <c r="AW507" s="37"/>
      <c r="AX507" s="37"/>
      <c r="AY507" s="37"/>
      <c r="AZ507" s="37"/>
      <c r="BA507" s="37"/>
      <c r="BB507" s="37"/>
      <c r="BC507" s="37"/>
      <c r="BD507">
        <v>3</v>
      </c>
    </row>
    <row r="508" spans="1:56" hidden="1" x14ac:dyDescent="0.25">
      <c r="A508" s="22" t="s">
        <v>51</v>
      </c>
      <c r="B508" s="22" t="s">
        <v>52</v>
      </c>
      <c r="C508" s="23">
        <v>21102803785</v>
      </c>
      <c r="D508" s="22" t="s">
        <v>53</v>
      </c>
      <c r="E508" s="22" t="s">
        <v>969</v>
      </c>
      <c r="F508" s="22" t="s">
        <v>970</v>
      </c>
      <c r="G508" s="22">
        <v>5042270628</v>
      </c>
      <c r="H508" s="22" t="s">
        <v>56</v>
      </c>
      <c r="I508" s="22" t="s">
        <v>971</v>
      </c>
      <c r="J508" s="24">
        <v>44503</v>
      </c>
      <c r="K508" s="22">
        <v>1728</v>
      </c>
      <c r="L508" s="22" t="s">
        <v>92</v>
      </c>
      <c r="M508" s="22" t="s">
        <v>92</v>
      </c>
      <c r="N508" s="101" t="s">
        <v>972</v>
      </c>
      <c r="O508" s="102">
        <v>44504</v>
      </c>
      <c r="P508" s="27" t="s">
        <v>64</v>
      </c>
      <c r="Q508" s="22">
        <v>1728</v>
      </c>
      <c r="R508" s="23">
        <v>21102101778</v>
      </c>
      <c r="S508" s="22" t="s">
        <v>56</v>
      </c>
      <c r="T508" s="22">
        <v>6008142254</v>
      </c>
      <c r="U508" s="22">
        <v>1728</v>
      </c>
      <c r="V508" s="22">
        <v>0</v>
      </c>
      <c r="W508" s="22">
        <v>1728</v>
      </c>
      <c r="X508" s="29" t="s">
        <v>102</v>
      </c>
      <c r="Y508" s="22" t="s">
        <v>56</v>
      </c>
      <c r="Z508" s="30" t="s">
        <v>973</v>
      </c>
      <c r="AA508" s="31">
        <v>44499</v>
      </c>
      <c r="AB508" s="22">
        <v>70</v>
      </c>
      <c r="AC508" s="32">
        <v>5042267270</v>
      </c>
      <c r="AD508" s="43" t="s">
        <v>974</v>
      </c>
      <c r="AE508" s="44">
        <v>44524</v>
      </c>
      <c r="AF508" s="35" t="str">
        <f>VLOOKUP(G508,[6]TIV1!L:S,8,FALSE)</f>
        <v>8276895377</v>
      </c>
      <c r="AG508" s="35" t="str">
        <f>VLOOKUP(T508,[6]TIV1!L:S,8,FALSE)</f>
        <v>2050350281</v>
      </c>
      <c r="AH508" s="35" t="str">
        <f>VLOOKUP(AC508,[6]TIV1!L:S,8,FALSE)</f>
        <v>8276895377</v>
      </c>
      <c r="AI508" s="36">
        <f>VLOOKUP(A508&amp;P508,[6]HARGA!C:D,2,0)*Q508</f>
        <v>51840000</v>
      </c>
      <c r="AJ508" s="36">
        <f>VLOOKUP(A508&amp;P508,[6]HARGA!C:D,2,0)*W508</f>
        <v>51840000</v>
      </c>
      <c r="AK508" s="36">
        <f>VLOOKUP(A508&amp;P508,[6]HARGA!C:D,2,0)*AB508</f>
        <v>2100000</v>
      </c>
      <c r="AL508" s="37"/>
      <c r="AM508" s="37"/>
      <c r="AN508" s="37"/>
      <c r="AO508" s="37"/>
      <c r="AP508" s="37"/>
      <c r="AQ508" s="37"/>
      <c r="AR508" s="37"/>
      <c r="AS508" s="37"/>
      <c r="AT508" s="37"/>
      <c r="AU508" s="37"/>
      <c r="AV508" s="37"/>
      <c r="AW508" s="37"/>
      <c r="AX508" s="37"/>
      <c r="AY508" s="37"/>
      <c r="AZ508" s="37"/>
      <c r="BA508" s="37"/>
      <c r="BB508" s="37"/>
      <c r="BC508" s="37"/>
      <c r="BD508">
        <v>3</v>
      </c>
    </row>
    <row r="509" spans="1:56" x14ac:dyDescent="0.25">
      <c r="A509" s="22" t="s">
        <v>51</v>
      </c>
      <c r="B509" s="22" t="s">
        <v>52</v>
      </c>
      <c r="C509" s="23">
        <v>21102803790</v>
      </c>
      <c r="D509" s="22" t="s">
        <v>53</v>
      </c>
      <c r="E509" s="22" t="s">
        <v>517</v>
      </c>
      <c r="F509" s="22" t="s">
        <v>518</v>
      </c>
      <c r="G509" s="22">
        <v>5042265538</v>
      </c>
      <c r="H509" s="22" t="s">
        <v>56</v>
      </c>
      <c r="I509" s="22" t="s">
        <v>975</v>
      </c>
      <c r="J509" s="24">
        <v>44503</v>
      </c>
      <c r="K509" s="22">
        <v>1344</v>
      </c>
      <c r="L509" s="22" t="s">
        <v>58</v>
      </c>
      <c r="M509" s="22" t="s">
        <v>58</v>
      </c>
      <c r="N509" s="101" t="s">
        <v>976</v>
      </c>
      <c r="O509" s="102">
        <v>44504</v>
      </c>
      <c r="P509" s="27" t="s">
        <v>60</v>
      </c>
      <c r="Q509" s="22">
        <v>1344</v>
      </c>
      <c r="R509" s="23">
        <v>21102803818</v>
      </c>
      <c r="S509" s="22" t="s">
        <v>56</v>
      </c>
      <c r="T509" s="22">
        <v>6008137878</v>
      </c>
      <c r="U509" s="22">
        <v>18</v>
      </c>
      <c r="V509" s="22">
        <v>0</v>
      </c>
      <c r="W509" s="22">
        <v>18</v>
      </c>
      <c r="X509" s="29" t="s">
        <v>58</v>
      </c>
      <c r="Y509" s="22" t="s">
        <v>56</v>
      </c>
      <c r="Z509" s="30" t="s">
        <v>977</v>
      </c>
      <c r="AA509" s="31">
        <v>44502</v>
      </c>
      <c r="AB509" s="22">
        <v>0</v>
      </c>
      <c r="AC509" s="32">
        <v>5042268921</v>
      </c>
      <c r="AD509" s="33" t="s">
        <v>978</v>
      </c>
      <c r="AE509" s="34">
        <v>44504</v>
      </c>
      <c r="AF509" s="35" t="str">
        <f>VLOOKUP(G509,[6]TIV1!L:S,8,FALSE)</f>
        <v>8276895377</v>
      </c>
      <c r="AG509" s="35" t="str">
        <f>VLOOKUP(T509,[6]TIV1!L:S,8,FALSE)</f>
        <v>2050350281</v>
      </c>
      <c r="AH509" s="35" t="str">
        <f>VLOOKUP(AC509,[6]TIV1!L:S,8,FALSE)</f>
        <v>8276895377</v>
      </c>
      <c r="AI509" s="36">
        <f>VLOOKUP(A509&amp;P509,[6]HARGA!C:D,2,0)*Q509</f>
        <v>13238400</v>
      </c>
      <c r="AJ509" s="36">
        <f>VLOOKUP(A509&amp;P509,[6]HARGA!C:D,2,0)*W509</f>
        <v>177300</v>
      </c>
      <c r="AK509" s="36">
        <f>VLOOKUP(A509&amp;P509,[6]HARGA!C:D,2,0)*AB509</f>
        <v>0</v>
      </c>
      <c r="AL509" s="37"/>
      <c r="AM509" s="37"/>
      <c r="AN509" s="37"/>
      <c r="AO509" s="37"/>
      <c r="AP509" s="37"/>
      <c r="AQ509" s="37"/>
      <c r="AR509" s="37"/>
      <c r="AS509" s="37"/>
      <c r="AT509" s="37"/>
      <c r="AU509" s="37"/>
      <c r="AV509" s="37"/>
      <c r="AW509" s="37"/>
      <c r="AX509" s="37"/>
      <c r="AY509" s="37"/>
      <c r="AZ509" s="37"/>
      <c r="BA509" s="37"/>
      <c r="BB509" s="37"/>
      <c r="BC509" s="37"/>
      <c r="BD509">
        <v>3</v>
      </c>
    </row>
    <row r="510" spans="1:56" x14ac:dyDescent="0.25">
      <c r="A510" s="22" t="s">
        <v>51</v>
      </c>
      <c r="B510" s="22" t="s">
        <v>52</v>
      </c>
      <c r="C510" s="23">
        <v>21102803790</v>
      </c>
      <c r="D510" s="22" t="s">
        <v>53</v>
      </c>
      <c r="E510" s="22" t="s">
        <v>517</v>
      </c>
      <c r="F510" s="22" t="s">
        <v>518</v>
      </c>
      <c r="G510" s="22">
        <v>5042265538</v>
      </c>
      <c r="H510" s="22" t="s">
        <v>56</v>
      </c>
      <c r="I510" s="22" t="s">
        <v>975</v>
      </c>
      <c r="J510" s="24">
        <v>44503</v>
      </c>
      <c r="K510" s="22">
        <v>1344</v>
      </c>
      <c r="L510" s="22" t="s">
        <v>58</v>
      </c>
      <c r="M510" s="22" t="s">
        <v>58</v>
      </c>
      <c r="N510" s="101" t="s">
        <v>976</v>
      </c>
      <c r="O510" s="102">
        <v>44504</v>
      </c>
      <c r="P510" s="27" t="s">
        <v>64</v>
      </c>
      <c r="Q510" s="22">
        <v>1344</v>
      </c>
      <c r="R510" s="23">
        <v>21102803818</v>
      </c>
      <c r="S510" s="22" t="s">
        <v>56</v>
      </c>
      <c r="T510" s="22">
        <v>6008137878</v>
      </c>
      <c r="U510" s="22">
        <v>1344</v>
      </c>
      <c r="V510" s="22">
        <v>0</v>
      </c>
      <c r="W510" s="22">
        <v>1344</v>
      </c>
      <c r="X510" s="29" t="s">
        <v>58</v>
      </c>
      <c r="Y510" s="22" t="s">
        <v>56</v>
      </c>
      <c r="Z510" s="30" t="s">
        <v>977</v>
      </c>
      <c r="AA510" s="31">
        <v>44502</v>
      </c>
      <c r="AB510" s="22">
        <v>30</v>
      </c>
      <c r="AC510" s="32">
        <v>5042268921</v>
      </c>
      <c r="AD510" s="33" t="s">
        <v>978</v>
      </c>
      <c r="AE510" s="34">
        <v>44504</v>
      </c>
      <c r="AF510" s="35" t="str">
        <f>VLOOKUP(G510,[6]TIV1!L:S,8,FALSE)</f>
        <v>8276895377</v>
      </c>
      <c r="AG510" s="35" t="str">
        <f>VLOOKUP(T510,[6]TIV1!L:S,8,FALSE)</f>
        <v>2050350281</v>
      </c>
      <c r="AH510" s="35" t="str">
        <f>VLOOKUP(AC510,[6]TIV1!L:S,8,FALSE)</f>
        <v>8276895377</v>
      </c>
      <c r="AI510" s="36">
        <f>VLOOKUP(A510&amp;P510,[6]HARGA!C:D,2,0)*Q510</f>
        <v>40320000</v>
      </c>
      <c r="AJ510" s="36">
        <f>VLOOKUP(A510&amp;P510,[6]HARGA!C:D,2,0)*W510</f>
        <v>40320000</v>
      </c>
      <c r="AK510" s="36">
        <f>VLOOKUP(A510&amp;P510,[6]HARGA!C:D,2,0)*AB510</f>
        <v>900000</v>
      </c>
      <c r="AL510" s="37"/>
      <c r="AM510" s="37"/>
      <c r="AN510" s="37"/>
      <c r="AO510" s="37"/>
      <c r="AP510" s="37"/>
      <c r="AQ510" s="37"/>
      <c r="AR510" s="37"/>
      <c r="AS510" s="37"/>
      <c r="AT510" s="37"/>
      <c r="AU510" s="37"/>
      <c r="AV510" s="37"/>
      <c r="AW510" s="37"/>
      <c r="AX510" s="37"/>
      <c r="AY510" s="37"/>
      <c r="AZ510" s="37"/>
      <c r="BA510" s="37"/>
      <c r="BB510" s="37"/>
      <c r="BC510" s="37"/>
      <c r="BD510">
        <v>3</v>
      </c>
    </row>
    <row r="511" spans="1:56" x14ac:dyDescent="0.25">
      <c r="A511" s="22" t="s">
        <v>51</v>
      </c>
      <c r="B511" s="22" t="s">
        <v>52</v>
      </c>
      <c r="C511" s="23">
        <v>21102803790</v>
      </c>
      <c r="D511" s="22" t="s">
        <v>53</v>
      </c>
      <c r="E511" s="22" t="s">
        <v>517</v>
      </c>
      <c r="F511" s="22" t="s">
        <v>518</v>
      </c>
      <c r="G511" s="22">
        <v>5042265538</v>
      </c>
      <c r="H511" s="22" t="s">
        <v>56</v>
      </c>
      <c r="I511" s="22" t="s">
        <v>975</v>
      </c>
      <c r="J511" s="24">
        <v>44503</v>
      </c>
      <c r="K511" s="22">
        <v>28</v>
      </c>
      <c r="L511" s="22" t="s">
        <v>58</v>
      </c>
      <c r="M511" s="22" t="s">
        <v>58</v>
      </c>
      <c r="N511" s="101" t="s">
        <v>976</v>
      </c>
      <c r="O511" s="102">
        <v>44504</v>
      </c>
      <c r="P511" s="27" t="s">
        <v>65</v>
      </c>
      <c r="Q511" s="22">
        <v>28</v>
      </c>
      <c r="R511" s="23">
        <v>21102803818</v>
      </c>
      <c r="S511" s="22" t="s">
        <v>56</v>
      </c>
      <c r="T511" s="22">
        <v>6008137878</v>
      </c>
      <c r="U511" s="22">
        <v>28</v>
      </c>
      <c r="V511" s="22">
        <v>0</v>
      </c>
      <c r="W511" s="22">
        <v>28</v>
      </c>
      <c r="X511" s="29" t="s">
        <v>58</v>
      </c>
      <c r="Y511" s="22" t="s">
        <v>56</v>
      </c>
      <c r="Z511" s="30" t="s">
        <v>977</v>
      </c>
      <c r="AA511" s="31">
        <v>44502</v>
      </c>
      <c r="AB511" s="22">
        <v>0</v>
      </c>
      <c r="AC511" s="32">
        <v>5042268921</v>
      </c>
      <c r="AD511" s="33" t="s">
        <v>978</v>
      </c>
      <c r="AE511" s="34">
        <v>44504</v>
      </c>
      <c r="AF511" s="35" t="str">
        <f>VLOOKUP(G511,[6]TIV1!L:S,8,FALSE)</f>
        <v>8276895377</v>
      </c>
      <c r="AG511" s="35" t="str">
        <f>VLOOKUP(T511,[6]TIV1!L:S,8,FALSE)</f>
        <v>2050350281</v>
      </c>
      <c r="AH511" s="35" t="str">
        <f>VLOOKUP(AC511,[6]TIV1!L:S,8,FALSE)</f>
        <v>8276895377</v>
      </c>
      <c r="AI511" s="36">
        <f>VLOOKUP(A511&amp;P511,[6]HARGA!C:D,2,0)*Q511</f>
        <v>0</v>
      </c>
      <c r="AJ511" s="36">
        <f>VLOOKUP(A511&amp;P511,[6]HARGA!C:D,2,0)*W511</f>
        <v>0</v>
      </c>
      <c r="AK511" s="36">
        <f>VLOOKUP(A511&amp;P511,[6]HARGA!C:D,2,0)*AB511</f>
        <v>0</v>
      </c>
      <c r="AL511" s="37"/>
      <c r="AM511" s="37"/>
      <c r="AN511" s="37"/>
      <c r="AO511" s="37"/>
      <c r="AP511" s="37"/>
      <c r="AQ511" s="37"/>
      <c r="AR511" s="37"/>
      <c r="AS511" s="37"/>
      <c r="AT511" s="37"/>
      <c r="AU511" s="37"/>
      <c r="AV511" s="37"/>
      <c r="AW511" s="37"/>
      <c r="AX511" s="37"/>
      <c r="AY511" s="37"/>
      <c r="AZ511" s="37"/>
      <c r="BA511" s="37"/>
      <c r="BB511" s="37"/>
      <c r="BC511" s="37"/>
      <c r="BD511">
        <v>3</v>
      </c>
    </row>
    <row r="512" spans="1:56" hidden="1" x14ac:dyDescent="0.25">
      <c r="A512" s="22" t="s">
        <v>51</v>
      </c>
      <c r="B512" s="22" t="s">
        <v>52</v>
      </c>
      <c r="C512" s="23">
        <v>21102803791</v>
      </c>
      <c r="D512" s="22" t="s">
        <v>53</v>
      </c>
      <c r="E512" s="22" t="s">
        <v>552</v>
      </c>
      <c r="F512" s="22" t="s">
        <v>553</v>
      </c>
      <c r="G512" s="22">
        <v>5042264440</v>
      </c>
      <c r="H512" s="22" t="s">
        <v>56</v>
      </c>
      <c r="I512" s="22" t="s">
        <v>979</v>
      </c>
      <c r="J512" s="24">
        <v>44503</v>
      </c>
      <c r="K512" s="22">
        <v>1008</v>
      </c>
      <c r="L512" s="22" t="s">
        <v>555</v>
      </c>
      <c r="M512" s="22" t="s">
        <v>555</v>
      </c>
      <c r="N512" s="101" t="s">
        <v>980</v>
      </c>
      <c r="O512" s="102">
        <v>44502</v>
      </c>
      <c r="P512" s="27" t="s">
        <v>60</v>
      </c>
      <c r="Q512" s="22">
        <v>1008</v>
      </c>
      <c r="R512" s="23">
        <v>21102803816</v>
      </c>
      <c r="S512" s="22" t="s">
        <v>56</v>
      </c>
      <c r="T512" s="22">
        <v>6008140979</v>
      </c>
      <c r="U512" s="22">
        <v>23</v>
      </c>
      <c r="V512" s="22">
        <v>0</v>
      </c>
      <c r="W512" s="22">
        <v>23</v>
      </c>
      <c r="X512" s="29" t="s">
        <v>555</v>
      </c>
      <c r="Y512" s="22" t="s">
        <v>56</v>
      </c>
      <c r="Z512" s="30" t="s">
        <v>981</v>
      </c>
      <c r="AA512" s="31">
        <v>44503</v>
      </c>
      <c r="AB512" s="22">
        <v>1</v>
      </c>
      <c r="AC512" s="32">
        <v>5042262248</v>
      </c>
      <c r="AD512" s="33" t="s">
        <v>982</v>
      </c>
      <c r="AE512" s="34">
        <v>44503</v>
      </c>
      <c r="AF512" s="35" t="str">
        <f>VLOOKUP(G512,[6]TIV1!L:S,8,FALSE)</f>
        <v>8276895377</v>
      </c>
      <c r="AG512" s="35" t="str">
        <f>VLOOKUP(T512,[6]TIV1!L:S,8,FALSE)</f>
        <v>2050350281</v>
      </c>
      <c r="AH512" s="35" t="str">
        <f>VLOOKUP(AC512,[6]TIV1!L:S,8,FALSE)</f>
        <v>8276895377</v>
      </c>
      <c r="AI512" s="36">
        <f>VLOOKUP(A512&amp;P512,[6]HARGA!C:D,2,0)*Q512</f>
        <v>9928800</v>
      </c>
      <c r="AJ512" s="36">
        <f>VLOOKUP(A512&amp;P512,[6]HARGA!C:D,2,0)*W512</f>
        <v>226550</v>
      </c>
      <c r="AK512" s="36">
        <f>VLOOKUP(A512&amp;P512,[6]HARGA!C:D,2,0)*AB512</f>
        <v>9850</v>
      </c>
      <c r="AL512" s="37"/>
      <c r="AM512" s="37"/>
      <c r="AN512" s="37"/>
      <c r="AO512" s="37"/>
      <c r="AP512" s="37"/>
      <c r="AQ512" s="37"/>
      <c r="AR512" s="37"/>
      <c r="AS512" s="37"/>
      <c r="AT512" s="37"/>
      <c r="AU512" s="37"/>
      <c r="AV512" s="37"/>
      <c r="AW512" s="37"/>
      <c r="AX512" s="37"/>
      <c r="AY512" s="37"/>
      <c r="AZ512" s="37"/>
      <c r="BA512" s="37"/>
      <c r="BB512" s="37"/>
      <c r="BC512" s="37"/>
      <c r="BD512">
        <v>3</v>
      </c>
    </row>
    <row r="513" spans="1:56" hidden="1" x14ac:dyDescent="0.25">
      <c r="A513" s="22" t="s">
        <v>51</v>
      </c>
      <c r="B513" s="22" t="s">
        <v>52</v>
      </c>
      <c r="C513" s="23">
        <v>21102803791</v>
      </c>
      <c r="D513" s="22" t="s">
        <v>53</v>
      </c>
      <c r="E513" s="22" t="s">
        <v>552</v>
      </c>
      <c r="F513" s="22" t="s">
        <v>553</v>
      </c>
      <c r="G513" s="22">
        <v>5042264440</v>
      </c>
      <c r="H513" s="22" t="s">
        <v>56</v>
      </c>
      <c r="I513" s="22" t="s">
        <v>979</v>
      </c>
      <c r="J513" s="24">
        <v>44503</v>
      </c>
      <c r="K513" s="22">
        <v>1008</v>
      </c>
      <c r="L513" s="22" t="s">
        <v>555</v>
      </c>
      <c r="M513" s="22" t="s">
        <v>555</v>
      </c>
      <c r="N513" s="101" t="s">
        <v>980</v>
      </c>
      <c r="O513" s="102">
        <v>44502</v>
      </c>
      <c r="P513" s="27" t="s">
        <v>64</v>
      </c>
      <c r="Q513" s="22">
        <v>1008</v>
      </c>
      <c r="R513" s="23">
        <v>21102803816</v>
      </c>
      <c r="S513" s="22" t="s">
        <v>56</v>
      </c>
      <c r="T513" s="22">
        <v>6008140979</v>
      </c>
      <c r="U513" s="22">
        <v>1020</v>
      </c>
      <c r="V513" s="22">
        <v>0</v>
      </c>
      <c r="W513" s="22">
        <v>1020</v>
      </c>
      <c r="X513" s="29" t="s">
        <v>555</v>
      </c>
      <c r="Y513" s="22" t="s">
        <v>56</v>
      </c>
      <c r="Z513" s="30" t="s">
        <v>981</v>
      </c>
      <c r="AA513" s="31">
        <v>44503</v>
      </c>
      <c r="AB513" s="22">
        <v>66</v>
      </c>
      <c r="AC513" s="32">
        <v>5042262248</v>
      </c>
      <c r="AD513" s="33" t="s">
        <v>982</v>
      </c>
      <c r="AE513" s="34">
        <v>44503</v>
      </c>
      <c r="AF513" s="35" t="str">
        <f>VLOOKUP(G513,[6]TIV1!L:S,8,FALSE)</f>
        <v>8276895377</v>
      </c>
      <c r="AG513" s="35" t="str">
        <f>VLOOKUP(T513,[6]TIV1!L:S,8,FALSE)</f>
        <v>2050350281</v>
      </c>
      <c r="AH513" s="35" t="str">
        <f>VLOOKUP(AC513,[6]TIV1!L:S,8,FALSE)</f>
        <v>8276895377</v>
      </c>
      <c r="AI513" s="36">
        <f>VLOOKUP(A513&amp;P513,[6]HARGA!C:D,2,0)*Q513</f>
        <v>30240000</v>
      </c>
      <c r="AJ513" s="36">
        <f>VLOOKUP(A513&amp;P513,[6]HARGA!C:D,2,0)*W513</f>
        <v>30600000</v>
      </c>
      <c r="AK513" s="36">
        <f>VLOOKUP(A513&amp;P513,[6]HARGA!C:D,2,0)*AB513</f>
        <v>1980000</v>
      </c>
      <c r="AL513" s="37"/>
      <c r="AM513" s="37"/>
      <c r="AN513" s="37"/>
      <c r="AO513" s="37"/>
      <c r="AP513" s="37"/>
      <c r="AQ513" s="37"/>
      <c r="AR513" s="37"/>
      <c r="AS513" s="37"/>
      <c r="AT513" s="37"/>
      <c r="AU513" s="37"/>
      <c r="AV513" s="37"/>
      <c r="AW513" s="37"/>
      <c r="AX513" s="37"/>
      <c r="AY513" s="37"/>
      <c r="AZ513" s="37"/>
      <c r="BA513" s="37"/>
      <c r="BB513" s="37"/>
      <c r="BC513" s="37"/>
      <c r="BD513">
        <v>3</v>
      </c>
    </row>
    <row r="514" spans="1:56" x14ac:dyDescent="0.25">
      <c r="A514" s="22" t="s">
        <v>51</v>
      </c>
      <c r="B514" s="22" t="s">
        <v>52</v>
      </c>
      <c r="C514" s="23">
        <v>21102803799</v>
      </c>
      <c r="D514" s="22" t="s">
        <v>53</v>
      </c>
      <c r="E514" s="22" t="s">
        <v>983</v>
      </c>
      <c r="F514" s="22" t="s">
        <v>984</v>
      </c>
      <c r="G514" s="22">
        <v>5042261085</v>
      </c>
      <c r="H514" s="22" t="s">
        <v>56</v>
      </c>
      <c r="I514" s="22" t="s">
        <v>985</v>
      </c>
      <c r="J514" s="24">
        <v>44503</v>
      </c>
      <c r="K514" s="22">
        <v>1152</v>
      </c>
      <c r="L514" s="22" t="s">
        <v>58</v>
      </c>
      <c r="M514" s="22" t="s">
        <v>58</v>
      </c>
      <c r="N514" s="101" t="s">
        <v>986</v>
      </c>
      <c r="O514" s="102">
        <v>44503</v>
      </c>
      <c r="P514" s="27" t="s">
        <v>60</v>
      </c>
      <c r="Q514" s="22">
        <v>1152</v>
      </c>
      <c r="R514" s="23">
        <v>21102803846</v>
      </c>
      <c r="S514" s="22" t="s">
        <v>56</v>
      </c>
      <c r="T514" s="22">
        <v>6008137558</v>
      </c>
      <c r="U514" s="22">
        <v>15</v>
      </c>
      <c r="V514" s="22">
        <v>0</v>
      </c>
      <c r="W514" s="22">
        <v>15</v>
      </c>
      <c r="X514" s="29" t="s">
        <v>58</v>
      </c>
      <c r="Y514" s="22" t="s">
        <v>56</v>
      </c>
      <c r="Z514" s="30" t="s">
        <v>987</v>
      </c>
      <c r="AA514" s="31">
        <v>44501</v>
      </c>
      <c r="AB514" s="22">
        <v>0</v>
      </c>
      <c r="AC514" s="32">
        <v>5042261084</v>
      </c>
      <c r="AD514" s="33" t="s">
        <v>988</v>
      </c>
      <c r="AE514" s="34">
        <v>44503</v>
      </c>
      <c r="AF514" s="35" t="str">
        <f>VLOOKUP(G514,[6]TIV1!L:S,8,FALSE)</f>
        <v>8276895377</v>
      </c>
      <c r="AG514" s="35" t="str">
        <f>VLOOKUP(T514,[6]TIV1!L:S,8,FALSE)</f>
        <v>2050350281</v>
      </c>
      <c r="AH514" s="35" t="str">
        <f>VLOOKUP(AC514,[6]TIV1!L:S,8,FALSE)</f>
        <v>8276895377</v>
      </c>
      <c r="AI514" s="36">
        <f>VLOOKUP(A514&amp;P514,[6]HARGA!C:D,2,0)*Q514</f>
        <v>11347200</v>
      </c>
      <c r="AJ514" s="36">
        <f>VLOOKUP(A514&amp;P514,[6]HARGA!C:D,2,0)*W514</f>
        <v>147750</v>
      </c>
      <c r="AK514" s="36">
        <f>VLOOKUP(A514&amp;P514,[6]HARGA!C:D,2,0)*AB514</f>
        <v>0</v>
      </c>
      <c r="AL514" s="37"/>
      <c r="AM514" s="37"/>
      <c r="AN514" s="37"/>
      <c r="AO514" s="37"/>
      <c r="AP514" s="37"/>
      <c r="AQ514" s="37"/>
      <c r="AR514" s="37"/>
      <c r="AS514" s="37"/>
      <c r="AT514" s="37"/>
      <c r="AU514" s="37"/>
      <c r="AV514" s="37"/>
      <c r="AW514" s="37"/>
      <c r="AX514" s="37"/>
      <c r="AY514" s="37"/>
      <c r="AZ514" s="37"/>
      <c r="BA514" s="37"/>
      <c r="BB514" s="37"/>
      <c r="BC514" s="37"/>
      <c r="BD514">
        <v>3</v>
      </c>
    </row>
    <row r="515" spans="1:56" x14ac:dyDescent="0.25">
      <c r="A515" s="22" t="s">
        <v>51</v>
      </c>
      <c r="B515" s="22" t="s">
        <v>52</v>
      </c>
      <c r="C515" s="23">
        <v>21102803799</v>
      </c>
      <c r="D515" s="22" t="s">
        <v>53</v>
      </c>
      <c r="E515" s="22" t="s">
        <v>983</v>
      </c>
      <c r="F515" s="22" t="s">
        <v>984</v>
      </c>
      <c r="G515" s="22">
        <v>5042261085</v>
      </c>
      <c r="H515" s="22" t="s">
        <v>56</v>
      </c>
      <c r="I515" s="22" t="s">
        <v>985</v>
      </c>
      <c r="J515" s="24">
        <v>44503</v>
      </c>
      <c r="K515" s="22">
        <v>1152</v>
      </c>
      <c r="L515" s="22" t="s">
        <v>58</v>
      </c>
      <c r="M515" s="22" t="s">
        <v>58</v>
      </c>
      <c r="N515" s="101" t="s">
        <v>986</v>
      </c>
      <c r="O515" s="102">
        <v>44503</v>
      </c>
      <c r="P515" s="27" t="s">
        <v>64</v>
      </c>
      <c r="Q515" s="22">
        <v>1152</v>
      </c>
      <c r="R515" s="23">
        <v>21102803846</v>
      </c>
      <c r="S515" s="22" t="s">
        <v>56</v>
      </c>
      <c r="T515" s="22">
        <v>6008137558</v>
      </c>
      <c r="U515" s="22">
        <v>1152</v>
      </c>
      <c r="V515" s="22">
        <v>0</v>
      </c>
      <c r="W515" s="22">
        <v>1152</v>
      </c>
      <c r="X515" s="29" t="s">
        <v>58</v>
      </c>
      <c r="Y515" s="22" t="s">
        <v>56</v>
      </c>
      <c r="Z515" s="30" t="s">
        <v>987</v>
      </c>
      <c r="AA515" s="31">
        <v>44501</v>
      </c>
      <c r="AB515" s="22">
        <v>40</v>
      </c>
      <c r="AC515" s="32">
        <v>5042261084</v>
      </c>
      <c r="AD515" s="33" t="s">
        <v>988</v>
      </c>
      <c r="AE515" s="34">
        <v>44503</v>
      </c>
      <c r="AF515" s="35" t="str">
        <f>VLOOKUP(G515,[6]TIV1!L:S,8,FALSE)</f>
        <v>8276895377</v>
      </c>
      <c r="AG515" s="35" t="str">
        <f>VLOOKUP(T515,[6]TIV1!L:S,8,FALSE)</f>
        <v>2050350281</v>
      </c>
      <c r="AH515" s="35" t="str">
        <f>VLOOKUP(AC515,[6]TIV1!L:S,8,FALSE)</f>
        <v>8276895377</v>
      </c>
      <c r="AI515" s="36">
        <f>VLOOKUP(A515&amp;P515,[6]HARGA!C:D,2,0)*Q515</f>
        <v>34560000</v>
      </c>
      <c r="AJ515" s="36">
        <f>VLOOKUP(A515&amp;P515,[6]HARGA!C:D,2,0)*W515</f>
        <v>34560000</v>
      </c>
      <c r="AK515" s="36">
        <f>VLOOKUP(A515&amp;P515,[6]HARGA!C:D,2,0)*AB515</f>
        <v>1200000</v>
      </c>
      <c r="AL515" s="37"/>
      <c r="AM515" s="37"/>
      <c r="AN515" s="37"/>
      <c r="AO515" s="37"/>
      <c r="AP515" s="37"/>
      <c r="AQ515" s="37"/>
      <c r="AR515" s="37"/>
      <c r="AS515" s="37"/>
      <c r="AT515" s="37"/>
      <c r="AU515" s="37"/>
      <c r="AV515" s="37"/>
      <c r="AW515" s="37"/>
      <c r="AX515" s="37"/>
      <c r="AY515" s="37"/>
      <c r="AZ515" s="37"/>
      <c r="BA515" s="37"/>
      <c r="BB515" s="37"/>
      <c r="BC515" s="37"/>
      <c r="BD515">
        <v>3</v>
      </c>
    </row>
    <row r="516" spans="1:56" x14ac:dyDescent="0.25">
      <c r="A516" s="22" t="s">
        <v>51</v>
      </c>
      <c r="B516" s="22" t="s">
        <v>52</v>
      </c>
      <c r="C516" s="23">
        <v>21102803799</v>
      </c>
      <c r="D516" s="22" t="s">
        <v>53</v>
      </c>
      <c r="E516" s="22" t="s">
        <v>983</v>
      </c>
      <c r="F516" s="22" t="s">
        <v>984</v>
      </c>
      <c r="G516" s="22">
        <v>5042261085</v>
      </c>
      <c r="H516" s="22" t="s">
        <v>56</v>
      </c>
      <c r="I516" s="22" t="s">
        <v>985</v>
      </c>
      <c r="J516" s="24">
        <v>44503</v>
      </c>
      <c r="K516" s="22">
        <v>24</v>
      </c>
      <c r="L516" s="22" t="s">
        <v>58</v>
      </c>
      <c r="M516" s="22" t="s">
        <v>58</v>
      </c>
      <c r="N516" s="101" t="s">
        <v>986</v>
      </c>
      <c r="O516" s="102">
        <v>44503</v>
      </c>
      <c r="P516" s="27" t="s">
        <v>65</v>
      </c>
      <c r="Q516" s="22">
        <v>24</v>
      </c>
      <c r="R516" s="23">
        <v>21102803846</v>
      </c>
      <c r="S516" s="22" t="s">
        <v>56</v>
      </c>
      <c r="T516" s="22">
        <v>6008137558</v>
      </c>
      <c r="U516" s="22">
        <v>24</v>
      </c>
      <c r="V516" s="22">
        <v>0</v>
      </c>
      <c r="W516" s="22">
        <v>24</v>
      </c>
      <c r="X516" s="29" t="s">
        <v>58</v>
      </c>
      <c r="Y516" s="22" t="s">
        <v>56</v>
      </c>
      <c r="Z516" s="30" t="s">
        <v>987</v>
      </c>
      <c r="AA516" s="31">
        <v>44501</v>
      </c>
      <c r="AB516" s="22">
        <v>0</v>
      </c>
      <c r="AC516" s="32">
        <v>5042261084</v>
      </c>
      <c r="AD516" s="33" t="s">
        <v>988</v>
      </c>
      <c r="AE516" s="34">
        <v>44503</v>
      </c>
      <c r="AF516" s="35" t="str">
        <f>VLOOKUP(G516,[6]TIV1!L:S,8,FALSE)</f>
        <v>8276895377</v>
      </c>
      <c r="AG516" s="35" t="str">
        <f>VLOOKUP(T516,[6]TIV1!L:S,8,FALSE)</f>
        <v>2050350281</v>
      </c>
      <c r="AH516" s="35" t="str">
        <f>VLOOKUP(AC516,[6]TIV1!L:S,8,FALSE)</f>
        <v>8276895377</v>
      </c>
      <c r="AI516" s="36">
        <f>VLOOKUP(A516&amp;P516,[6]HARGA!C:D,2,0)*Q516</f>
        <v>0</v>
      </c>
      <c r="AJ516" s="36">
        <f>VLOOKUP(A516&amp;P516,[6]HARGA!C:D,2,0)*W516</f>
        <v>0</v>
      </c>
      <c r="AK516" s="36">
        <f>VLOOKUP(A516&amp;P516,[6]HARGA!C:D,2,0)*AB516</f>
        <v>0</v>
      </c>
      <c r="AL516" s="37"/>
      <c r="AM516" s="37"/>
      <c r="AN516" s="37"/>
      <c r="AO516" s="37"/>
      <c r="AP516" s="37"/>
      <c r="AQ516" s="37"/>
      <c r="AR516" s="37"/>
      <c r="AS516" s="37"/>
      <c r="AT516" s="37"/>
      <c r="AU516" s="37"/>
      <c r="AV516" s="37"/>
      <c r="AW516" s="37"/>
      <c r="AX516" s="37"/>
      <c r="AY516" s="37"/>
      <c r="AZ516" s="37"/>
      <c r="BA516" s="37"/>
      <c r="BB516" s="37"/>
      <c r="BC516" s="37"/>
      <c r="BD516">
        <v>3</v>
      </c>
    </row>
    <row r="517" spans="1:56" hidden="1" x14ac:dyDescent="0.25">
      <c r="A517" s="22" t="s">
        <v>66</v>
      </c>
      <c r="B517" s="22" t="s">
        <v>52</v>
      </c>
      <c r="C517" s="23">
        <v>21102903736</v>
      </c>
      <c r="D517" s="22" t="s">
        <v>53</v>
      </c>
      <c r="E517" s="22" t="s">
        <v>587</v>
      </c>
      <c r="F517" s="22" t="s">
        <v>117</v>
      </c>
      <c r="G517" s="22">
        <v>5042269430</v>
      </c>
      <c r="H517" s="22" t="s">
        <v>56</v>
      </c>
      <c r="I517" s="22" t="s">
        <v>989</v>
      </c>
      <c r="J517" s="24">
        <v>44503</v>
      </c>
      <c r="K517" s="22">
        <v>1344</v>
      </c>
      <c r="L517" s="22" t="s">
        <v>110</v>
      </c>
      <c r="M517" s="22" t="s">
        <v>110</v>
      </c>
      <c r="N517" s="101" t="s">
        <v>990</v>
      </c>
      <c r="O517" s="102">
        <v>44504</v>
      </c>
      <c r="P517" s="27" t="s">
        <v>60</v>
      </c>
      <c r="Q517" s="22">
        <v>1344</v>
      </c>
      <c r="R517" s="23">
        <v>21102903756</v>
      </c>
      <c r="S517" s="22" t="s">
        <v>56</v>
      </c>
      <c r="T517" s="22">
        <v>6008142772</v>
      </c>
      <c r="U517" s="22">
        <v>24</v>
      </c>
      <c r="V517" s="22">
        <v>0</v>
      </c>
      <c r="W517" s="22">
        <v>24</v>
      </c>
      <c r="X517" s="29" t="s">
        <v>110</v>
      </c>
      <c r="Y517" s="22" t="s">
        <v>56</v>
      </c>
      <c r="Z517" s="30" t="s">
        <v>991</v>
      </c>
      <c r="AA517" s="31">
        <v>44503</v>
      </c>
      <c r="AB517" s="22">
        <v>0</v>
      </c>
      <c r="AC517" s="32">
        <v>5042275230</v>
      </c>
      <c r="AD517" s="43" t="s">
        <v>992</v>
      </c>
      <c r="AE517" s="44">
        <v>44523</v>
      </c>
      <c r="AF517" s="35" t="str">
        <f>VLOOKUP(G517,[6]TIV1!L:S,8,FALSE)</f>
        <v>8276895965</v>
      </c>
      <c r="AG517" s="35" t="str">
        <f>VLOOKUP(T517,[6]TIV1!L:S,8,FALSE)</f>
        <v>2050350312</v>
      </c>
      <c r="AH517" s="35" t="str">
        <f>VLOOKUP(AC517,[6]TIV1!L:S,8,FALSE)</f>
        <v>8276895965</v>
      </c>
      <c r="AI517" s="36">
        <f>VLOOKUP(A517&amp;P517,[6]HARGA!C:D,2,0)*Q517</f>
        <v>13238400</v>
      </c>
      <c r="AJ517" s="36">
        <f>VLOOKUP(A517&amp;P517,[6]HARGA!C:D,2,0)*W517</f>
        <v>236400</v>
      </c>
      <c r="AK517" s="36">
        <f>VLOOKUP(A517&amp;P517,[6]HARGA!C:D,2,0)*AB517</f>
        <v>0</v>
      </c>
      <c r="AL517" s="37"/>
      <c r="AM517" s="37"/>
      <c r="AN517" s="37"/>
      <c r="AO517" s="37"/>
      <c r="AP517" s="37"/>
      <c r="AQ517" s="37"/>
      <c r="AR517" s="37"/>
      <c r="AS517" s="37"/>
      <c r="AT517" s="37"/>
      <c r="AU517" s="37"/>
      <c r="AV517" s="37"/>
      <c r="AW517" s="37"/>
      <c r="AX517" s="37"/>
      <c r="AY517" s="37"/>
      <c r="AZ517" s="37"/>
      <c r="BA517" s="37"/>
      <c r="BB517" s="37"/>
      <c r="BC517" s="37"/>
      <c r="BD517">
        <v>3</v>
      </c>
    </row>
    <row r="518" spans="1:56" hidden="1" x14ac:dyDescent="0.25">
      <c r="A518" s="22" t="s">
        <v>66</v>
      </c>
      <c r="B518" s="22" t="s">
        <v>52</v>
      </c>
      <c r="C518" s="23">
        <v>21102903736</v>
      </c>
      <c r="D518" s="22" t="s">
        <v>53</v>
      </c>
      <c r="E518" s="22" t="s">
        <v>587</v>
      </c>
      <c r="F518" s="22" t="s">
        <v>117</v>
      </c>
      <c r="G518" s="22">
        <v>5042269430</v>
      </c>
      <c r="H518" s="22" t="s">
        <v>56</v>
      </c>
      <c r="I518" s="22" t="s">
        <v>989</v>
      </c>
      <c r="J518" s="24">
        <v>44503</v>
      </c>
      <c r="K518" s="22">
        <v>1344</v>
      </c>
      <c r="L518" s="22" t="s">
        <v>110</v>
      </c>
      <c r="M518" s="22" t="s">
        <v>110</v>
      </c>
      <c r="N518" s="101" t="s">
        <v>990</v>
      </c>
      <c r="O518" s="102">
        <v>44504</v>
      </c>
      <c r="P518" s="27" t="s">
        <v>64</v>
      </c>
      <c r="Q518" s="22">
        <v>1344</v>
      </c>
      <c r="R518" s="23">
        <v>21102903756</v>
      </c>
      <c r="S518" s="22" t="s">
        <v>56</v>
      </c>
      <c r="T518" s="22">
        <v>6008142772</v>
      </c>
      <c r="U518" s="22">
        <v>1344</v>
      </c>
      <c r="V518" s="22">
        <v>0</v>
      </c>
      <c r="W518" s="22">
        <v>1344</v>
      </c>
      <c r="X518" s="29" t="s">
        <v>110</v>
      </c>
      <c r="Y518" s="22" t="s">
        <v>56</v>
      </c>
      <c r="Z518" s="30" t="s">
        <v>991</v>
      </c>
      <c r="AA518" s="31">
        <v>44503</v>
      </c>
      <c r="AB518" s="22">
        <v>40</v>
      </c>
      <c r="AC518" s="32">
        <v>5042275230</v>
      </c>
      <c r="AD518" s="43" t="s">
        <v>992</v>
      </c>
      <c r="AE518" s="44">
        <v>44523</v>
      </c>
      <c r="AF518" s="35" t="str">
        <f>VLOOKUP(G518,[6]TIV1!L:S,8,FALSE)</f>
        <v>8276895965</v>
      </c>
      <c r="AG518" s="35" t="str">
        <f>VLOOKUP(T518,[6]TIV1!L:S,8,FALSE)</f>
        <v>2050350312</v>
      </c>
      <c r="AH518" s="35" t="str">
        <f>VLOOKUP(AC518,[6]TIV1!L:S,8,FALSE)</f>
        <v>8276895965</v>
      </c>
      <c r="AI518" s="36">
        <f>VLOOKUP(A518&amp;P518,[6]HARGA!C:D,2,0)*Q518</f>
        <v>40320000</v>
      </c>
      <c r="AJ518" s="36">
        <f>VLOOKUP(A518&amp;P518,[6]HARGA!C:D,2,0)*W518</f>
        <v>40320000</v>
      </c>
      <c r="AK518" s="36">
        <f>VLOOKUP(A518&amp;P518,[6]HARGA!C:D,2,0)*AB518</f>
        <v>1200000</v>
      </c>
      <c r="AL518" s="37"/>
      <c r="AM518" s="37"/>
      <c r="AN518" s="37"/>
      <c r="AO518" s="37"/>
      <c r="AP518" s="37"/>
      <c r="AQ518" s="37"/>
      <c r="AR518" s="37"/>
      <c r="AS518" s="37"/>
      <c r="AT518" s="37"/>
      <c r="AU518" s="37"/>
      <c r="AV518" s="37"/>
      <c r="AW518" s="37"/>
      <c r="AX518" s="37"/>
      <c r="AY518" s="37"/>
      <c r="AZ518" s="37"/>
      <c r="BA518" s="37"/>
      <c r="BB518" s="37"/>
      <c r="BC518" s="37"/>
      <c r="BD518">
        <v>3</v>
      </c>
    </row>
    <row r="519" spans="1:56" hidden="1" x14ac:dyDescent="0.25">
      <c r="A519" s="22" t="s">
        <v>66</v>
      </c>
      <c r="B519" s="22" t="s">
        <v>52</v>
      </c>
      <c r="C519" s="23">
        <v>21102903736</v>
      </c>
      <c r="D519" s="22" t="s">
        <v>53</v>
      </c>
      <c r="E519" s="22" t="s">
        <v>587</v>
      </c>
      <c r="F519" s="22" t="s">
        <v>117</v>
      </c>
      <c r="G519" s="22">
        <v>5042269430</v>
      </c>
      <c r="H519" s="22" t="s">
        <v>56</v>
      </c>
      <c r="I519" s="22" t="s">
        <v>989</v>
      </c>
      <c r="J519" s="24">
        <v>44503</v>
      </c>
      <c r="K519" s="22">
        <v>28</v>
      </c>
      <c r="L519" s="22" t="s">
        <v>110</v>
      </c>
      <c r="M519" s="22" t="s">
        <v>110</v>
      </c>
      <c r="N519" s="101" t="s">
        <v>990</v>
      </c>
      <c r="O519" s="102">
        <v>44504</v>
      </c>
      <c r="P519" s="27" t="s">
        <v>65</v>
      </c>
      <c r="Q519" s="22">
        <v>28</v>
      </c>
      <c r="R519" s="23">
        <v>21102903756</v>
      </c>
      <c r="S519" s="22" t="s">
        <v>56</v>
      </c>
      <c r="T519" s="22">
        <v>6008142772</v>
      </c>
      <c r="U519" s="22">
        <v>28</v>
      </c>
      <c r="V519" s="22">
        <v>0</v>
      </c>
      <c r="W519" s="22">
        <v>28</v>
      </c>
      <c r="X519" s="29" t="s">
        <v>110</v>
      </c>
      <c r="Y519" s="22" t="s">
        <v>56</v>
      </c>
      <c r="Z519" s="30" t="s">
        <v>991</v>
      </c>
      <c r="AA519" s="31">
        <v>44503</v>
      </c>
      <c r="AB519" s="22">
        <v>0</v>
      </c>
      <c r="AC519" s="32">
        <v>5042275230</v>
      </c>
      <c r="AD519" s="43" t="s">
        <v>992</v>
      </c>
      <c r="AE519" s="44">
        <v>44523</v>
      </c>
      <c r="AF519" s="35" t="str">
        <f>VLOOKUP(G519,[6]TIV1!L:S,8,FALSE)</f>
        <v>8276895965</v>
      </c>
      <c r="AG519" s="35" t="str">
        <f>VLOOKUP(T519,[6]TIV1!L:S,8,FALSE)</f>
        <v>2050350312</v>
      </c>
      <c r="AH519" s="35" t="str">
        <f>VLOOKUP(AC519,[6]TIV1!L:S,8,FALSE)</f>
        <v>8276895965</v>
      </c>
      <c r="AI519" s="36">
        <f>VLOOKUP(A519&amp;P519,[6]HARGA!C:D,2,0)*Q519</f>
        <v>0</v>
      </c>
      <c r="AJ519" s="36">
        <f>VLOOKUP(A519&amp;P519,[6]HARGA!C:D,2,0)*W519</f>
        <v>0</v>
      </c>
      <c r="AK519" s="36">
        <f>VLOOKUP(A519&amp;P519,[6]HARGA!C:D,2,0)*AB519</f>
        <v>0</v>
      </c>
      <c r="AL519" s="37"/>
      <c r="AM519" s="37"/>
      <c r="AN519" s="37"/>
      <c r="AO519" s="37"/>
      <c r="AP519" s="37"/>
      <c r="AQ519" s="37"/>
      <c r="AR519" s="37"/>
      <c r="AS519" s="37"/>
      <c r="AT519" s="37"/>
      <c r="AU519" s="37"/>
      <c r="AV519" s="37"/>
      <c r="AW519" s="37"/>
      <c r="AX519" s="37"/>
      <c r="AY519" s="37"/>
      <c r="AZ519" s="37"/>
      <c r="BA519" s="37"/>
      <c r="BB519" s="37"/>
      <c r="BC519" s="37"/>
      <c r="BD519">
        <v>3</v>
      </c>
    </row>
    <row r="520" spans="1:56" hidden="1" x14ac:dyDescent="0.25">
      <c r="A520" s="22" t="s">
        <v>66</v>
      </c>
      <c r="B520" s="22" t="s">
        <v>52</v>
      </c>
      <c r="C520" s="23">
        <v>21102903741</v>
      </c>
      <c r="D520" s="22" t="s">
        <v>53</v>
      </c>
      <c r="E520" s="22" t="s">
        <v>511</v>
      </c>
      <c r="F520" s="22" t="s">
        <v>512</v>
      </c>
      <c r="G520" s="22">
        <v>5042271369</v>
      </c>
      <c r="H520" s="22" t="s">
        <v>56</v>
      </c>
      <c r="I520" s="22" t="s">
        <v>993</v>
      </c>
      <c r="J520" s="24">
        <v>44503</v>
      </c>
      <c r="K520" s="22">
        <v>1152</v>
      </c>
      <c r="L520" s="22" t="s">
        <v>110</v>
      </c>
      <c r="M520" s="22" t="s">
        <v>110</v>
      </c>
      <c r="N520" s="101" t="s">
        <v>994</v>
      </c>
      <c r="O520" s="102">
        <v>44504</v>
      </c>
      <c r="P520" s="27" t="s">
        <v>60</v>
      </c>
      <c r="Q520" s="22">
        <v>1152</v>
      </c>
      <c r="R520" s="23">
        <v>21102903776</v>
      </c>
      <c r="S520" s="22" t="s">
        <v>56</v>
      </c>
      <c r="T520" s="22">
        <v>6008139834</v>
      </c>
      <c r="U520" s="22">
        <v>24</v>
      </c>
      <c r="V520" s="22">
        <v>0</v>
      </c>
      <c r="W520" s="22">
        <v>24</v>
      </c>
      <c r="X520" s="29" t="s">
        <v>184</v>
      </c>
      <c r="Y520" s="22" t="s">
        <v>56</v>
      </c>
      <c r="Z520" s="30" t="s">
        <v>995</v>
      </c>
      <c r="AA520" s="31">
        <v>44502</v>
      </c>
      <c r="AB520" s="22">
        <v>0</v>
      </c>
      <c r="AC520" s="32">
        <v>5042265958</v>
      </c>
      <c r="AD520" s="43" t="s">
        <v>996</v>
      </c>
      <c r="AE520" s="44">
        <v>44523</v>
      </c>
      <c r="AF520" s="35" t="str">
        <f>VLOOKUP(G520,[6]TIV1!L:S,8,FALSE)</f>
        <v>8276895965</v>
      </c>
      <c r="AG520" s="35" t="str">
        <f>VLOOKUP(T520,[6]TIV1!L:S,8,FALSE)</f>
        <v>2050350312</v>
      </c>
      <c r="AH520" s="35" t="str">
        <f>VLOOKUP(AC520,[6]TIV1!L:S,8,FALSE)</f>
        <v>8276895965</v>
      </c>
      <c r="AI520" s="36">
        <f>VLOOKUP(A520&amp;P520,[6]HARGA!C:D,2,0)*Q520</f>
        <v>11347200</v>
      </c>
      <c r="AJ520" s="36">
        <f>VLOOKUP(A520&amp;P520,[6]HARGA!C:D,2,0)*W520</f>
        <v>236400</v>
      </c>
      <c r="AK520" s="36">
        <f>VLOOKUP(A520&amp;P520,[6]HARGA!C:D,2,0)*AB520</f>
        <v>0</v>
      </c>
      <c r="AL520" s="37"/>
      <c r="AM520" s="37"/>
      <c r="AN520" s="37"/>
      <c r="AO520" s="37"/>
      <c r="AP520" s="37"/>
      <c r="AQ520" s="37"/>
      <c r="AR520" s="37"/>
      <c r="AS520" s="37"/>
      <c r="AT520" s="37"/>
      <c r="AU520" s="37"/>
      <c r="AV520" s="37"/>
      <c r="AW520" s="37"/>
      <c r="AX520" s="37"/>
      <c r="AY520" s="37"/>
      <c r="AZ520" s="37"/>
      <c r="BA520" s="37"/>
      <c r="BB520" s="37"/>
      <c r="BC520" s="37"/>
      <c r="BD520">
        <v>3</v>
      </c>
    </row>
    <row r="521" spans="1:56" hidden="1" x14ac:dyDescent="0.25">
      <c r="A521" s="22" t="s">
        <v>66</v>
      </c>
      <c r="B521" s="22" t="s">
        <v>52</v>
      </c>
      <c r="C521" s="23">
        <v>21102903741</v>
      </c>
      <c r="D521" s="22" t="s">
        <v>53</v>
      </c>
      <c r="E521" s="22" t="s">
        <v>511</v>
      </c>
      <c r="F521" s="22" t="s">
        <v>512</v>
      </c>
      <c r="G521" s="22">
        <v>5042271369</v>
      </c>
      <c r="H521" s="22" t="s">
        <v>56</v>
      </c>
      <c r="I521" s="22" t="s">
        <v>993</v>
      </c>
      <c r="J521" s="24">
        <v>44503</v>
      </c>
      <c r="K521" s="22">
        <v>1152</v>
      </c>
      <c r="L521" s="22" t="s">
        <v>110</v>
      </c>
      <c r="M521" s="22" t="s">
        <v>110</v>
      </c>
      <c r="N521" s="101" t="s">
        <v>994</v>
      </c>
      <c r="O521" s="102">
        <v>44504</v>
      </c>
      <c r="P521" s="27" t="s">
        <v>64</v>
      </c>
      <c r="Q521" s="22">
        <v>1152</v>
      </c>
      <c r="R521" s="23">
        <v>21102903776</v>
      </c>
      <c r="S521" s="22" t="s">
        <v>56</v>
      </c>
      <c r="T521" s="22">
        <v>6008139834</v>
      </c>
      <c r="U521" s="22">
        <v>1152</v>
      </c>
      <c r="V521" s="22">
        <v>0</v>
      </c>
      <c r="W521" s="22">
        <v>1152</v>
      </c>
      <c r="X521" s="29" t="s">
        <v>184</v>
      </c>
      <c r="Y521" s="22" t="s">
        <v>56</v>
      </c>
      <c r="Z521" s="30" t="s">
        <v>995</v>
      </c>
      <c r="AA521" s="31">
        <v>44502</v>
      </c>
      <c r="AB521" s="22">
        <v>30</v>
      </c>
      <c r="AC521" s="32">
        <v>5042265958</v>
      </c>
      <c r="AD521" s="43" t="s">
        <v>996</v>
      </c>
      <c r="AE521" s="44">
        <v>44523</v>
      </c>
      <c r="AF521" s="35" t="str">
        <f>VLOOKUP(G521,[6]TIV1!L:S,8,FALSE)</f>
        <v>8276895965</v>
      </c>
      <c r="AG521" s="35" t="str">
        <f>VLOOKUP(T521,[6]TIV1!L:S,8,FALSE)</f>
        <v>2050350312</v>
      </c>
      <c r="AH521" s="35" t="str">
        <f>VLOOKUP(AC521,[6]TIV1!L:S,8,FALSE)</f>
        <v>8276895965</v>
      </c>
      <c r="AI521" s="36">
        <f>VLOOKUP(A521&amp;P521,[6]HARGA!C:D,2,0)*Q521</f>
        <v>34560000</v>
      </c>
      <c r="AJ521" s="36">
        <f>VLOOKUP(A521&amp;P521,[6]HARGA!C:D,2,0)*W521</f>
        <v>34560000</v>
      </c>
      <c r="AK521" s="36">
        <f>VLOOKUP(A521&amp;P521,[6]HARGA!C:D,2,0)*AB521</f>
        <v>900000</v>
      </c>
      <c r="AL521" s="37"/>
      <c r="AM521" s="37"/>
      <c r="AN521" s="37"/>
      <c r="AO521" s="37"/>
      <c r="AP521" s="37"/>
      <c r="AQ521" s="37"/>
      <c r="AR521" s="37"/>
      <c r="AS521" s="37"/>
      <c r="AT521" s="37"/>
      <c r="AU521" s="37"/>
      <c r="AV521" s="37"/>
      <c r="AW521" s="37"/>
      <c r="AX521" s="37"/>
      <c r="AY521" s="37"/>
      <c r="AZ521" s="37"/>
      <c r="BA521" s="37"/>
      <c r="BB521" s="37"/>
      <c r="BC521" s="37"/>
      <c r="BD521">
        <v>3</v>
      </c>
    </row>
    <row r="522" spans="1:56" hidden="1" x14ac:dyDescent="0.25">
      <c r="A522" s="22" t="s">
        <v>66</v>
      </c>
      <c r="B522" s="22" t="s">
        <v>52</v>
      </c>
      <c r="C522" s="23">
        <v>21102903741</v>
      </c>
      <c r="D522" s="22" t="s">
        <v>53</v>
      </c>
      <c r="E522" s="22" t="s">
        <v>511</v>
      </c>
      <c r="F522" s="22" t="s">
        <v>512</v>
      </c>
      <c r="G522" s="22">
        <v>5042271369</v>
      </c>
      <c r="H522" s="22" t="s">
        <v>56</v>
      </c>
      <c r="I522" s="22" t="s">
        <v>993</v>
      </c>
      <c r="J522" s="24">
        <v>44503</v>
      </c>
      <c r="K522" s="22">
        <v>24</v>
      </c>
      <c r="L522" s="22" t="s">
        <v>110</v>
      </c>
      <c r="M522" s="22" t="s">
        <v>110</v>
      </c>
      <c r="N522" s="101" t="s">
        <v>994</v>
      </c>
      <c r="O522" s="102">
        <v>44504</v>
      </c>
      <c r="P522" s="27" t="s">
        <v>65</v>
      </c>
      <c r="Q522" s="22">
        <v>24</v>
      </c>
      <c r="R522" s="23">
        <v>21102903776</v>
      </c>
      <c r="S522" s="22" t="s">
        <v>56</v>
      </c>
      <c r="T522" s="22">
        <v>6008139834</v>
      </c>
      <c r="U522" s="22">
        <v>24</v>
      </c>
      <c r="V522" s="22">
        <v>0</v>
      </c>
      <c r="W522" s="22">
        <v>24</v>
      </c>
      <c r="X522" s="29" t="s">
        <v>184</v>
      </c>
      <c r="Y522" s="22" t="s">
        <v>56</v>
      </c>
      <c r="Z522" s="30" t="s">
        <v>995</v>
      </c>
      <c r="AA522" s="31">
        <v>44502</v>
      </c>
      <c r="AB522" s="22">
        <v>0</v>
      </c>
      <c r="AC522" s="32">
        <v>5042265958</v>
      </c>
      <c r="AD522" s="43" t="s">
        <v>996</v>
      </c>
      <c r="AE522" s="44">
        <v>44523</v>
      </c>
      <c r="AF522" s="35" t="str">
        <f>VLOOKUP(G522,[6]TIV1!L:S,8,FALSE)</f>
        <v>8276895965</v>
      </c>
      <c r="AG522" s="35" t="str">
        <f>VLOOKUP(T522,[6]TIV1!L:S,8,FALSE)</f>
        <v>2050350312</v>
      </c>
      <c r="AH522" s="35" t="str">
        <f>VLOOKUP(AC522,[6]TIV1!L:S,8,FALSE)</f>
        <v>8276895965</v>
      </c>
      <c r="AI522" s="36">
        <f>VLOOKUP(A522&amp;P522,[6]HARGA!C:D,2,0)*Q522</f>
        <v>0</v>
      </c>
      <c r="AJ522" s="36">
        <f>VLOOKUP(A522&amp;P522,[6]HARGA!C:D,2,0)*W522</f>
        <v>0</v>
      </c>
      <c r="AK522" s="36">
        <f>VLOOKUP(A522&amp;P522,[6]HARGA!C:D,2,0)*AB522</f>
        <v>0</v>
      </c>
      <c r="AL522" s="37"/>
      <c r="AM522" s="37"/>
      <c r="AN522" s="37"/>
      <c r="AO522" s="37"/>
      <c r="AP522" s="37"/>
      <c r="AQ522" s="37"/>
      <c r="AR522" s="37"/>
      <c r="AS522" s="37"/>
      <c r="AT522" s="37"/>
      <c r="AU522" s="37"/>
      <c r="AV522" s="37"/>
      <c r="AW522" s="37"/>
      <c r="AX522" s="37"/>
      <c r="AY522" s="37"/>
      <c r="AZ522" s="37"/>
      <c r="BA522" s="37"/>
      <c r="BB522" s="37"/>
      <c r="BC522" s="37"/>
      <c r="BD522">
        <v>3</v>
      </c>
    </row>
    <row r="523" spans="1:56" hidden="1" x14ac:dyDescent="0.25">
      <c r="A523" s="22" t="s">
        <v>66</v>
      </c>
      <c r="B523" s="22" t="s">
        <v>52</v>
      </c>
      <c r="C523" s="23">
        <v>21102903742</v>
      </c>
      <c r="D523" s="22" t="s">
        <v>53</v>
      </c>
      <c r="E523" s="22" t="s">
        <v>497</v>
      </c>
      <c r="F523" s="22" t="s">
        <v>498</v>
      </c>
      <c r="G523" s="22">
        <v>5042268782</v>
      </c>
      <c r="H523" s="22" t="s">
        <v>56</v>
      </c>
      <c r="I523" s="22" t="s">
        <v>997</v>
      </c>
      <c r="J523" s="24">
        <v>44503</v>
      </c>
      <c r="K523" s="22">
        <v>1248</v>
      </c>
      <c r="L523" s="22" t="s">
        <v>110</v>
      </c>
      <c r="M523" s="22" t="s">
        <v>110</v>
      </c>
      <c r="N523" s="101" t="s">
        <v>998</v>
      </c>
      <c r="O523" s="102">
        <v>44504</v>
      </c>
      <c r="P523" s="27" t="s">
        <v>60</v>
      </c>
      <c r="Q523" s="22">
        <v>1248</v>
      </c>
      <c r="R523" s="23">
        <v>21102903781</v>
      </c>
      <c r="S523" s="22" t="s">
        <v>56</v>
      </c>
      <c r="T523" s="22">
        <v>6008141587</v>
      </c>
      <c r="U523" s="22">
        <v>24</v>
      </c>
      <c r="V523" s="22">
        <v>0</v>
      </c>
      <c r="W523" s="22">
        <v>24</v>
      </c>
      <c r="X523" s="29" t="s">
        <v>110</v>
      </c>
      <c r="Y523" s="22" t="s">
        <v>56</v>
      </c>
      <c r="Z523" s="30" t="s">
        <v>999</v>
      </c>
      <c r="AA523" s="31">
        <v>44502</v>
      </c>
      <c r="AB523" s="22">
        <v>0</v>
      </c>
      <c r="AC523" s="32">
        <v>5042264115</v>
      </c>
      <c r="AD523" s="33" t="s">
        <v>1000</v>
      </c>
      <c r="AE523" s="34">
        <v>44504</v>
      </c>
      <c r="AF523" s="35" t="str">
        <f>VLOOKUP(G523,[6]TIV1!L:S,8,FALSE)</f>
        <v>8276895965</v>
      </c>
      <c r="AG523" s="35" t="str">
        <f>VLOOKUP(T523,[6]TIV1!L:S,8,FALSE)</f>
        <v>2050350312</v>
      </c>
      <c r="AH523" s="35" t="str">
        <f>VLOOKUP(AC523,[6]TIV1!L:S,8,FALSE)</f>
        <v>8276895965</v>
      </c>
      <c r="AI523" s="36">
        <f>VLOOKUP(A523&amp;P523,[6]HARGA!C:D,2,0)*Q523</f>
        <v>12292800</v>
      </c>
      <c r="AJ523" s="36">
        <f>VLOOKUP(A523&amp;P523,[6]HARGA!C:D,2,0)*W523</f>
        <v>236400</v>
      </c>
      <c r="AK523" s="36">
        <f>VLOOKUP(A523&amp;P523,[6]HARGA!C:D,2,0)*AB523</f>
        <v>0</v>
      </c>
      <c r="AL523" s="37"/>
      <c r="AM523" s="37"/>
      <c r="AN523" s="37"/>
      <c r="AO523" s="37"/>
      <c r="AP523" s="37"/>
      <c r="AQ523" s="37"/>
      <c r="AR523" s="37"/>
      <c r="AS523" s="37"/>
      <c r="AT523" s="37"/>
      <c r="AU523" s="37"/>
      <c r="AV523" s="37"/>
      <c r="AW523" s="37"/>
      <c r="AX523" s="37"/>
      <c r="AY523" s="37"/>
      <c r="AZ523" s="37"/>
      <c r="BA523" s="37"/>
      <c r="BB523" s="37"/>
      <c r="BC523" s="37"/>
      <c r="BD523">
        <v>3</v>
      </c>
    </row>
    <row r="524" spans="1:56" hidden="1" x14ac:dyDescent="0.25">
      <c r="A524" s="22" t="s">
        <v>66</v>
      </c>
      <c r="B524" s="22" t="s">
        <v>52</v>
      </c>
      <c r="C524" s="23">
        <v>21102903742</v>
      </c>
      <c r="D524" s="22" t="s">
        <v>53</v>
      </c>
      <c r="E524" s="22" t="s">
        <v>497</v>
      </c>
      <c r="F524" s="22" t="s">
        <v>498</v>
      </c>
      <c r="G524" s="22">
        <v>5042268782</v>
      </c>
      <c r="H524" s="22" t="s">
        <v>56</v>
      </c>
      <c r="I524" s="22" t="s">
        <v>997</v>
      </c>
      <c r="J524" s="24">
        <v>44503</v>
      </c>
      <c r="K524" s="22">
        <v>1248</v>
      </c>
      <c r="L524" s="22" t="s">
        <v>110</v>
      </c>
      <c r="M524" s="22" t="s">
        <v>110</v>
      </c>
      <c r="N524" s="101" t="s">
        <v>998</v>
      </c>
      <c r="O524" s="102">
        <v>44504</v>
      </c>
      <c r="P524" s="27" t="s">
        <v>64</v>
      </c>
      <c r="Q524" s="22">
        <v>1248</v>
      </c>
      <c r="R524" s="23">
        <v>21102903781</v>
      </c>
      <c r="S524" s="22" t="s">
        <v>56</v>
      </c>
      <c r="T524" s="22">
        <v>6008141587</v>
      </c>
      <c r="U524" s="22">
        <v>1344</v>
      </c>
      <c r="V524" s="22">
        <v>0</v>
      </c>
      <c r="W524" s="22">
        <v>1344</v>
      </c>
      <c r="X524" s="29" t="s">
        <v>110</v>
      </c>
      <c r="Y524" s="22" t="s">
        <v>56</v>
      </c>
      <c r="Z524" s="30" t="s">
        <v>999</v>
      </c>
      <c r="AA524" s="31">
        <v>44502</v>
      </c>
      <c r="AB524" s="22">
        <v>96</v>
      </c>
      <c r="AC524" s="32">
        <v>5042264115</v>
      </c>
      <c r="AD524" s="33" t="s">
        <v>1000</v>
      </c>
      <c r="AE524" s="34">
        <v>44504</v>
      </c>
      <c r="AF524" s="35" t="str">
        <f>VLOOKUP(G524,[6]TIV1!L:S,8,FALSE)</f>
        <v>8276895965</v>
      </c>
      <c r="AG524" s="35" t="str">
        <f>VLOOKUP(T524,[6]TIV1!L:S,8,FALSE)</f>
        <v>2050350312</v>
      </c>
      <c r="AH524" s="35" t="str">
        <f>VLOOKUP(AC524,[6]TIV1!L:S,8,FALSE)</f>
        <v>8276895965</v>
      </c>
      <c r="AI524" s="36">
        <f>VLOOKUP(A524&amp;P524,[6]HARGA!C:D,2,0)*Q524</f>
        <v>37440000</v>
      </c>
      <c r="AJ524" s="36">
        <f>VLOOKUP(A524&amp;P524,[6]HARGA!C:D,2,0)*W524</f>
        <v>40320000</v>
      </c>
      <c r="AK524" s="36">
        <f>VLOOKUP(A524&amp;P524,[6]HARGA!C:D,2,0)*AB524</f>
        <v>2880000</v>
      </c>
      <c r="AL524" s="37"/>
      <c r="AM524" s="37"/>
      <c r="AN524" s="37"/>
      <c r="AO524" s="37"/>
      <c r="AP524" s="37"/>
      <c r="AQ524" s="37"/>
      <c r="AR524" s="37"/>
      <c r="AS524" s="37"/>
      <c r="AT524" s="37"/>
      <c r="AU524" s="37"/>
      <c r="AV524" s="37"/>
      <c r="AW524" s="37"/>
      <c r="AX524" s="37"/>
      <c r="AY524" s="37"/>
      <c r="AZ524" s="37"/>
      <c r="BA524" s="37"/>
      <c r="BB524" s="37"/>
      <c r="BC524" s="37"/>
      <c r="BD524">
        <v>3</v>
      </c>
    </row>
    <row r="525" spans="1:56" hidden="1" x14ac:dyDescent="0.25">
      <c r="A525" s="22" t="s">
        <v>66</v>
      </c>
      <c r="B525" s="22" t="s">
        <v>52</v>
      </c>
      <c r="C525" s="23">
        <v>21102903742</v>
      </c>
      <c r="D525" s="22" t="s">
        <v>53</v>
      </c>
      <c r="E525" s="22" t="s">
        <v>497</v>
      </c>
      <c r="F525" s="22" t="s">
        <v>498</v>
      </c>
      <c r="G525" s="22">
        <v>5042268782</v>
      </c>
      <c r="H525" s="22" t="s">
        <v>56</v>
      </c>
      <c r="I525" s="22" t="s">
        <v>997</v>
      </c>
      <c r="J525" s="24">
        <v>44503</v>
      </c>
      <c r="K525" s="22">
        <v>28</v>
      </c>
      <c r="L525" s="22" t="s">
        <v>110</v>
      </c>
      <c r="M525" s="22" t="s">
        <v>110</v>
      </c>
      <c r="N525" s="101" t="s">
        <v>998</v>
      </c>
      <c r="O525" s="102">
        <v>44504</v>
      </c>
      <c r="P525" s="27" t="s">
        <v>65</v>
      </c>
      <c r="Q525" s="22">
        <v>28</v>
      </c>
      <c r="R525" s="23">
        <v>21102903781</v>
      </c>
      <c r="S525" s="22" t="s">
        <v>56</v>
      </c>
      <c r="T525" s="22">
        <v>6008141587</v>
      </c>
      <c r="U525" s="22">
        <v>28</v>
      </c>
      <c r="V525" s="22">
        <v>0</v>
      </c>
      <c r="W525" s="22">
        <v>28</v>
      </c>
      <c r="X525" s="29" t="s">
        <v>110</v>
      </c>
      <c r="Y525" s="22" t="s">
        <v>56</v>
      </c>
      <c r="Z525" s="30" t="s">
        <v>999</v>
      </c>
      <c r="AA525" s="31">
        <v>44502</v>
      </c>
      <c r="AB525" s="22">
        <v>0</v>
      </c>
      <c r="AC525" s="32">
        <v>5042264115</v>
      </c>
      <c r="AD525" s="33" t="s">
        <v>1000</v>
      </c>
      <c r="AE525" s="34">
        <v>44504</v>
      </c>
      <c r="AF525" s="35" t="str">
        <f>VLOOKUP(G525,[6]TIV1!L:S,8,FALSE)</f>
        <v>8276895965</v>
      </c>
      <c r="AG525" s="35" t="str">
        <f>VLOOKUP(T525,[6]TIV1!L:S,8,FALSE)</f>
        <v>2050350312</v>
      </c>
      <c r="AH525" s="35" t="str">
        <f>VLOOKUP(AC525,[6]TIV1!L:S,8,FALSE)</f>
        <v>8276895965</v>
      </c>
      <c r="AI525" s="36">
        <f>VLOOKUP(A525&amp;P525,[6]HARGA!C:D,2,0)*Q525</f>
        <v>0</v>
      </c>
      <c r="AJ525" s="36">
        <f>VLOOKUP(A525&amp;P525,[6]HARGA!C:D,2,0)*W525</f>
        <v>0</v>
      </c>
      <c r="AK525" s="36">
        <f>VLOOKUP(A525&amp;P525,[6]HARGA!C:D,2,0)*AB525</f>
        <v>0</v>
      </c>
      <c r="AL525" s="37"/>
      <c r="AM525" s="37"/>
      <c r="AN525" s="37"/>
      <c r="AO525" s="37"/>
      <c r="AP525" s="37"/>
      <c r="AQ525" s="37"/>
      <c r="AR525" s="37"/>
      <c r="AS525" s="37"/>
      <c r="AT525" s="37"/>
      <c r="AU525" s="37"/>
      <c r="AV525" s="37"/>
      <c r="AW525" s="37"/>
      <c r="AX525" s="37"/>
      <c r="AY525" s="37"/>
      <c r="AZ525" s="37"/>
      <c r="BA525" s="37"/>
      <c r="BB525" s="37"/>
      <c r="BC525" s="37"/>
      <c r="BD525">
        <v>3</v>
      </c>
    </row>
    <row r="526" spans="1:56" hidden="1" x14ac:dyDescent="0.25">
      <c r="A526" s="22" t="s">
        <v>66</v>
      </c>
      <c r="B526" s="22" t="s">
        <v>52</v>
      </c>
      <c r="C526" s="23">
        <v>21102903743</v>
      </c>
      <c r="D526" s="22" t="s">
        <v>53</v>
      </c>
      <c r="E526" s="22" t="s">
        <v>88</v>
      </c>
      <c r="F526" s="22" t="s">
        <v>89</v>
      </c>
      <c r="G526" s="22">
        <v>5042267991</v>
      </c>
      <c r="H526" s="22" t="s">
        <v>56</v>
      </c>
      <c r="I526" s="22" t="s">
        <v>1001</v>
      </c>
      <c r="J526" s="24">
        <v>44503</v>
      </c>
      <c r="K526" s="22">
        <v>1344</v>
      </c>
      <c r="L526" s="22" t="s">
        <v>72</v>
      </c>
      <c r="M526" s="22" t="s">
        <v>72</v>
      </c>
      <c r="N526" s="101" t="s">
        <v>1002</v>
      </c>
      <c r="O526" s="102">
        <v>44504</v>
      </c>
      <c r="P526" s="27" t="s">
        <v>60</v>
      </c>
      <c r="Q526" s="22">
        <v>1344</v>
      </c>
      <c r="R526" s="23">
        <v>21102903762</v>
      </c>
      <c r="S526" s="22" t="s">
        <v>56</v>
      </c>
      <c r="T526" s="22">
        <v>6008143240</v>
      </c>
      <c r="U526" s="22">
        <v>24</v>
      </c>
      <c r="V526" s="22">
        <v>0</v>
      </c>
      <c r="W526" s="22">
        <v>24</v>
      </c>
      <c r="X526" s="22" t="s">
        <v>72</v>
      </c>
      <c r="Y526" s="22" t="s">
        <v>56</v>
      </c>
      <c r="Z526" s="30" t="s">
        <v>1003</v>
      </c>
      <c r="AA526" s="31">
        <v>44503</v>
      </c>
      <c r="AB526" s="22">
        <v>0</v>
      </c>
      <c r="AC526" s="32">
        <v>5042270404</v>
      </c>
      <c r="AD526" s="43" t="s">
        <v>1004</v>
      </c>
      <c r="AE526" s="44">
        <v>44523</v>
      </c>
      <c r="AF526" s="35" t="str">
        <f>VLOOKUP(G526,[6]TIV1!L:S,8,FALSE)</f>
        <v>8276895965</v>
      </c>
      <c r="AG526" s="35" t="str">
        <f>VLOOKUP(T526,[6]TIV1!L:S,8,FALSE)</f>
        <v>2050350312</v>
      </c>
      <c r="AH526" s="35" t="str">
        <f>VLOOKUP(AC526,[6]TIV1!L:S,8,FALSE)</f>
        <v>8276895965</v>
      </c>
      <c r="AI526" s="36">
        <f>VLOOKUP(A526&amp;P526,[6]HARGA!C:D,2,0)*Q526</f>
        <v>13238400</v>
      </c>
      <c r="AJ526" s="36">
        <f>VLOOKUP(A526&amp;P526,[6]HARGA!C:D,2,0)*W526</f>
        <v>236400</v>
      </c>
      <c r="AK526" s="36">
        <f>VLOOKUP(A526&amp;P526,[6]HARGA!C:D,2,0)*AB526</f>
        <v>0</v>
      </c>
      <c r="AL526" s="37"/>
      <c r="AM526" s="37"/>
      <c r="AN526" s="37"/>
      <c r="AO526" s="37"/>
      <c r="AP526" s="37"/>
      <c r="AQ526" s="37"/>
      <c r="AR526" s="37"/>
      <c r="AS526" s="37"/>
      <c r="AT526" s="37"/>
      <c r="AU526" s="37"/>
      <c r="AV526" s="37"/>
      <c r="AW526" s="37"/>
      <c r="AX526" s="37"/>
      <c r="AY526" s="37"/>
      <c r="AZ526" s="37"/>
      <c r="BA526" s="37"/>
      <c r="BB526" s="37"/>
      <c r="BC526" s="37"/>
      <c r="BD526">
        <v>3</v>
      </c>
    </row>
    <row r="527" spans="1:56" hidden="1" x14ac:dyDescent="0.25">
      <c r="A527" s="22" t="s">
        <v>66</v>
      </c>
      <c r="B527" s="22" t="s">
        <v>52</v>
      </c>
      <c r="C527" s="23">
        <v>21102903743</v>
      </c>
      <c r="D527" s="22" t="s">
        <v>53</v>
      </c>
      <c r="E527" s="22" t="s">
        <v>88</v>
      </c>
      <c r="F527" s="22" t="s">
        <v>89</v>
      </c>
      <c r="G527" s="22">
        <v>5042267991</v>
      </c>
      <c r="H527" s="22" t="s">
        <v>56</v>
      </c>
      <c r="I527" s="22" t="s">
        <v>1001</v>
      </c>
      <c r="J527" s="24">
        <v>44503</v>
      </c>
      <c r="K527" s="22">
        <v>1344</v>
      </c>
      <c r="L527" s="22" t="s">
        <v>72</v>
      </c>
      <c r="M527" s="22" t="s">
        <v>72</v>
      </c>
      <c r="N527" s="101" t="s">
        <v>1002</v>
      </c>
      <c r="O527" s="102">
        <v>44504</v>
      </c>
      <c r="P527" s="27" t="s">
        <v>64</v>
      </c>
      <c r="Q527" s="22">
        <v>1344</v>
      </c>
      <c r="R527" s="23">
        <v>21102903762</v>
      </c>
      <c r="S527" s="22" t="s">
        <v>56</v>
      </c>
      <c r="T527" s="22">
        <v>6008143240</v>
      </c>
      <c r="U527" s="22">
        <v>1344</v>
      </c>
      <c r="V527" s="22">
        <v>0</v>
      </c>
      <c r="W527" s="22">
        <v>1344</v>
      </c>
      <c r="X527" s="22" t="s">
        <v>72</v>
      </c>
      <c r="Y527" s="22" t="s">
        <v>56</v>
      </c>
      <c r="Z527" s="30" t="s">
        <v>1003</v>
      </c>
      <c r="AA527" s="31">
        <v>44503</v>
      </c>
      <c r="AB527" s="22">
        <v>35</v>
      </c>
      <c r="AC527" s="32">
        <v>5042270404</v>
      </c>
      <c r="AD527" s="43" t="s">
        <v>1004</v>
      </c>
      <c r="AE527" s="44">
        <v>44523</v>
      </c>
      <c r="AF527" s="35" t="str">
        <f>VLOOKUP(G527,[6]TIV1!L:S,8,FALSE)</f>
        <v>8276895965</v>
      </c>
      <c r="AG527" s="35" t="str">
        <f>VLOOKUP(T527,[6]TIV1!L:S,8,FALSE)</f>
        <v>2050350312</v>
      </c>
      <c r="AH527" s="35" t="str">
        <f>VLOOKUP(AC527,[6]TIV1!L:S,8,FALSE)</f>
        <v>8276895965</v>
      </c>
      <c r="AI527" s="36">
        <f>VLOOKUP(A527&amp;P527,[6]HARGA!C:D,2,0)*Q527</f>
        <v>40320000</v>
      </c>
      <c r="AJ527" s="36">
        <f>VLOOKUP(A527&amp;P527,[6]HARGA!C:D,2,0)*W527</f>
        <v>40320000</v>
      </c>
      <c r="AK527" s="36">
        <f>VLOOKUP(A527&amp;P527,[6]HARGA!C:D,2,0)*AB527</f>
        <v>1050000</v>
      </c>
      <c r="AL527" s="37"/>
      <c r="AM527" s="37"/>
      <c r="AN527" s="37"/>
      <c r="AO527" s="37"/>
      <c r="AP527" s="37"/>
      <c r="AQ527" s="37"/>
      <c r="AR527" s="37"/>
      <c r="AS527" s="37"/>
      <c r="AT527" s="37"/>
      <c r="AU527" s="37"/>
      <c r="AV527" s="37"/>
      <c r="AW527" s="37"/>
      <c r="AX527" s="37"/>
      <c r="AY527" s="37"/>
      <c r="AZ527" s="37"/>
      <c r="BA527" s="37"/>
      <c r="BB527" s="37"/>
      <c r="BC527" s="37"/>
      <c r="BD527">
        <v>3</v>
      </c>
    </row>
    <row r="528" spans="1:56" hidden="1" x14ac:dyDescent="0.25">
      <c r="A528" s="22" t="s">
        <v>66</v>
      </c>
      <c r="B528" s="22" t="s">
        <v>52</v>
      </c>
      <c r="C528" s="23">
        <v>21102903743</v>
      </c>
      <c r="D528" s="22" t="s">
        <v>53</v>
      </c>
      <c r="E528" s="22" t="s">
        <v>88</v>
      </c>
      <c r="F528" s="22" t="s">
        <v>89</v>
      </c>
      <c r="G528" s="22">
        <v>5042267991</v>
      </c>
      <c r="H528" s="22" t="s">
        <v>56</v>
      </c>
      <c r="I528" s="22" t="s">
        <v>1001</v>
      </c>
      <c r="J528" s="24">
        <v>44503</v>
      </c>
      <c r="K528" s="22">
        <v>28</v>
      </c>
      <c r="L528" s="22" t="s">
        <v>72</v>
      </c>
      <c r="M528" s="22" t="s">
        <v>72</v>
      </c>
      <c r="N528" s="101" t="s">
        <v>1002</v>
      </c>
      <c r="O528" s="102">
        <v>44504</v>
      </c>
      <c r="P528" s="27" t="s">
        <v>65</v>
      </c>
      <c r="Q528" s="22">
        <v>28</v>
      </c>
      <c r="R528" s="23">
        <v>21102903762</v>
      </c>
      <c r="S528" s="22" t="s">
        <v>56</v>
      </c>
      <c r="T528" s="22">
        <v>6008143240</v>
      </c>
      <c r="U528" s="22">
        <v>28</v>
      </c>
      <c r="V528" s="22">
        <v>0</v>
      </c>
      <c r="W528" s="22">
        <v>28</v>
      </c>
      <c r="X528" s="22" t="s">
        <v>72</v>
      </c>
      <c r="Y528" s="22" t="s">
        <v>56</v>
      </c>
      <c r="Z528" s="30" t="s">
        <v>1003</v>
      </c>
      <c r="AA528" s="31">
        <v>44503</v>
      </c>
      <c r="AB528" s="22">
        <v>0</v>
      </c>
      <c r="AC528" s="32">
        <v>5042270404</v>
      </c>
      <c r="AD528" s="43" t="s">
        <v>1004</v>
      </c>
      <c r="AE528" s="44">
        <v>44523</v>
      </c>
      <c r="AF528" s="35" t="str">
        <f>VLOOKUP(G528,[6]TIV1!L:S,8,FALSE)</f>
        <v>8276895965</v>
      </c>
      <c r="AG528" s="35" t="str">
        <f>VLOOKUP(T528,[6]TIV1!L:S,8,FALSE)</f>
        <v>2050350312</v>
      </c>
      <c r="AH528" s="35" t="str">
        <f>VLOOKUP(AC528,[6]TIV1!L:S,8,FALSE)</f>
        <v>8276895965</v>
      </c>
      <c r="AI528" s="36">
        <f>VLOOKUP(A528&amp;P528,[6]HARGA!C:D,2,0)*Q528</f>
        <v>0</v>
      </c>
      <c r="AJ528" s="36">
        <f>VLOOKUP(A528&amp;P528,[6]HARGA!C:D,2,0)*W528</f>
        <v>0</v>
      </c>
      <c r="AK528" s="36">
        <f>VLOOKUP(A528&amp;P528,[6]HARGA!C:D,2,0)*AB528</f>
        <v>0</v>
      </c>
      <c r="AL528" s="37"/>
      <c r="AM528" s="37"/>
      <c r="AN528" s="37"/>
      <c r="AO528" s="37"/>
      <c r="AP528" s="37"/>
      <c r="AQ528" s="37"/>
      <c r="AR528" s="37"/>
      <c r="AS528" s="37"/>
      <c r="AT528" s="37"/>
      <c r="AU528" s="37"/>
      <c r="AV528" s="37"/>
      <c r="AW528" s="37"/>
      <c r="AX528" s="37"/>
      <c r="AY528" s="37"/>
      <c r="AZ528" s="37"/>
      <c r="BA528" s="37"/>
      <c r="BB528" s="37"/>
      <c r="BC528" s="37"/>
      <c r="BD528">
        <v>3</v>
      </c>
    </row>
    <row r="529" spans="1:56" hidden="1" x14ac:dyDescent="0.25">
      <c r="A529" s="22" t="s">
        <v>66</v>
      </c>
      <c r="B529" s="22" t="s">
        <v>52</v>
      </c>
      <c r="C529" s="23">
        <v>21102903745</v>
      </c>
      <c r="D529" s="22" t="s">
        <v>53</v>
      </c>
      <c r="E529" s="22" t="s">
        <v>565</v>
      </c>
      <c r="F529" s="22" t="s">
        <v>566</v>
      </c>
      <c r="G529" s="22">
        <v>5042273287</v>
      </c>
      <c r="H529" s="22" t="s">
        <v>56</v>
      </c>
      <c r="I529" s="22" t="s">
        <v>1005</v>
      </c>
      <c r="J529" s="24">
        <v>44503</v>
      </c>
      <c r="K529" s="22">
        <v>1248</v>
      </c>
      <c r="L529" s="22" t="s">
        <v>110</v>
      </c>
      <c r="M529" s="22" t="s">
        <v>110</v>
      </c>
      <c r="N529" s="101" t="s">
        <v>1006</v>
      </c>
      <c r="O529" s="102">
        <v>44504</v>
      </c>
      <c r="P529" s="27" t="s">
        <v>60</v>
      </c>
      <c r="Q529" s="22">
        <v>1248</v>
      </c>
      <c r="R529" s="23">
        <v>21102903765</v>
      </c>
      <c r="S529" s="22" t="s">
        <v>56</v>
      </c>
      <c r="T529" s="22">
        <v>6008140858</v>
      </c>
      <c r="U529" s="22">
        <v>24</v>
      </c>
      <c r="V529" s="22">
        <v>0</v>
      </c>
      <c r="W529" s="22">
        <v>24</v>
      </c>
      <c r="X529" s="29" t="s">
        <v>110</v>
      </c>
      <c r="Y529" s="22" t="s">
        <v>56</v>
      </c>
      <c r="Z529" s="30" t="s">
        <v>1007</v>
      </c>
      <c r="AA529" s="31">
        <v>44502</v>
      </c>
      <c r="AB529" s="22">
        <v>0</v>
      </c>
      <c r="AC529" s="32">
        <v>5042267464</v>
      </c>
      <c r="AD529" s="33" t="s">
        <v>1008</v>
      </c>
      <c r="AE529" s="34">
        <v>44504</v>
      </c>
      <c r="AF529" s="35" t="str">
        <f>VLOOKUP(G529,[6]TIV1!L:S,8,FALSE)</f>
        <v>8276895965</v>
      </c>
      <c r="AG529" s="35" t="str">
        <f>VLOOKUP(T529,[6]TIV1!L:S,8,FALSE)</f>
        <v>2050350312</v>
      </c>
      <c r="AH529" s="35" t="str">
        <f>VLOOKUP(AC529,[6]TIV1!L:S,8,FALSE)</f>
        <v>8276895965</v>
      </c>
      <c r="AI529" s="36">
        <f>VLOOKUP(A529&amp;P529,[6]HARGA!C:D,2,0)*Q529</f>
        <v>12292800</v>
      </c>
      <c r="AJ529" s="36">
        <f>VLOOKUP(A529&amp;P529,[6]HARGA!C:D,2,0)*W529</f>
        <v>236400</v>
      </c>
      <c r="AK529" s="36">
        <f>VLOOKUP(A529&amp;P529,[6]HARGA!C:D,2,0)*AB529</f>
        <v>0</v>
      </c>
      <c r="AL529" s="37"/>
      <c r="AM529" s="37"/>
      <c r="AN529" s="37"/>
      <c r="AO529" s="37"/>
      <c r="AP529" s="37"/>
      <c r="AQ529" s="37"/>
      <c r="AR529" s="37"/>
      <c r="AS529" s="37"/>
      <c r="AT529" s="37"/>
      <c r="AU529" s="37"/>
      <c r="AV529" s="37"/>
      <c r="AW529" s="37"/>
      <c r="AX529" s="37"/>
      <c r="AY529" s="37"/>
      <c r="AZ529" s="37"/>
      <c r="BA529" s="37"/>
      <c r="BB529" s="37"/>
      <c r="BC529" s="37"/>
      <c r="BD529">
        <v>3</v>
      </c>
    </row>
    <row r="530" spans="1:56" hidden="1" x14ac:dyDescent="0.25">
      <c r="A530" s="22" t="s">
        <v>66</v>
      </c>
      <c r="B530" s="22" t="s">
        <v>52</v>
      </c>
      <c r="C530" s="23">
        <v>21102903745</v>
      </c>
      <c r="D530" s="22" t="s">
        <v>53</v>
      </c>
      <c r="E530" s="22" t="s">
        <v>565</v>
      </c>
      <c r="F530" s="22" t="s">
        <v>566</v>
      </c>
      <c r="G530" s="22">
        <v>5042273287</v>
      </c>
      <c r="H530" s="22" t="s">
        <v>56</v>
      </c>
      <c r="I530" s="22" t="s">
        <v>1005</v>
      </c>
      <c r="J530" s="24">
        <v>44503</v>
      </c>
      <c r="K530" s="22">
        <v>1248</v>
      </c>
      <c r="L530" s="22" t="s">
        <v>110</v>
      </c>
      <c r="M530" s="22" t="s">
        <v>110</v>
      </c>
      <c r="N530" s="101" t="s">
        <v>1006</v>
      </c>
      <c r="O530" s="102">
        <v>44504</v>
      </c>
      <c r="P530" s="27" t="s">
        <v>64</v>
      </c>
      <c r="Q530" s="22">
        <v>1248</v>
      </c>
      <c r="R530" s="23">
        <v>21102903765</v>
      </c>
      <c r="S530" s="22" t="s">
        <v>56</v>
      </c>
      <c r="T530" s="22">
        <v>6008140858</v>
      </c>
      <c r="U530" s="22">
        <v>1344</v>
      </c>
      <c r="V530" s="22">
        <v>0</v>
      </c>
      <c r="W530" s="22">
        <v>1344</v>
      </c>
      <c r="X530" s="29" t="s">
        <v>110</v>
      </c>
      <c r="Y530" s="22" t="s">
        <v>56</v>
      </c>
      <c r="Z530" s="30" t="s">
        <v>1007</v>
      </c>
      <c r="AA530" s="31">
        <v>44502</v>
      </c>
      <c r="AB530" s="22">
        <v>96</v>
      </c>
      <c r="AC530" s="32">
        <v>5042267464</v>
      </c>
      <c r="AD530" s="33" t="s">
        <v>1008</v>
      </c>
      <c r="AE530" s="34">
        <v>44504</v>
      </c>
      <c r="AF530" s="35" t="str">
        <f>VLOOKUP(G530,[6]TIV1!L:S,8,FALSE)</f>
        <v>8276895965</v>
      </c>
      <c r="AG530" s="35" t="str">
        <f>VLOOKUP(T530,[6]TIV1!L:S,8,FALSE)</f>
        <v>2050350312</v>
      </c>
      <c r="AH530" s="35" t="str">
        <f>VLOOKUP(AC530,[6]TIV1!L:S,8,FALSE)</f>
        <v>8276895965</v>
      </c>
      <c r="AI530" s="36">
        <f>VLOOKUP(A530&amp;P530,[6]HARGA!C:D,2,0)*Q530</f>
        <v>37440000</v>
      </c>
      <c r="AJ530" s="36">
        <f>VLOOKUP(A530&amp;P530,[6]HARGA!C:D,2,0)*W530</f>
        <v>40320000</v>
      </c>
      <c r="AK530" s="36">
        <f>VLOOKUP(A530&amp;P530,[6]HARGA!C:D,2,0)*AB530</f>
        <v>2880000</v>
      </c>
      <c r="AL530" s="37"/>
      <c r="AM530" s="37"/>
      <c r="AN530" s="37"/>
      <c r="AO530" s="37"/>
      <c r="AP530" s="37"/>
      <c r="AQ530" s="37"/>
      <c r="AR530" s="37"/>
      <c r="AS530" s="37"/>
      <c r="AT530" s="37"/>
      <c r="AU530" s="37"/>
      <c r="AV530" s="37"/>
      <c r="AW530" s="37"/>
      <c r="AX530" s="37"/>
      <c r="AY530" s="37"/>
      <c r="AZ530" s="37"/>
      <c r="BA530" s="37"/>
      <c r="BB530" s="37"/>
      <c r="BC530" s="37"/>
      <c r="BD530">
        <v>3</v>
      </c>
    </row>
    <row r="531" spans="1:56" hidden="1" x14ac:dyDescent="0.25">
      <c r="A531" s="22" t="s">
        <v>66</v>
      </c>
      <c r="B531" s="22" t="s">
        <v>52</v>
      </c>
      <c r="C531" s="23">
        <v>21102903745</v>
      </c>
      <c r="D531" s="22" t="s">
        <v>53</v>
      </c>
      <c r="E531" s="22" t="s">
        <v>565</v>
      </c>
      <c r="F531" s="22" t="s">
        <v>566</v>
      </c>
      <c r="G531" s="22">
        <v>5042273287</v>
      </c>
      <c r="H531" s="22" t="s">
        <v>56</v>
      </c>
      <c r="I531" s="22" t="s">
        <v>1005</v>
      </c>
      <c r="J531" s="24">
        <v>44503</v>
      </c>
      <c r="K531" s="22">
        <v>28</v>
      </c>
      <c r="L531" s="22" t="s">
        <v>110</v>
      </c>
      <c r="M531" s="22" t="s">
        <v>110</v>
      </c>
      <c r="N531" s="101" t="s">
        <v>1006</v>
      </c>
      <c r="O531" s="102">
        <v>44504</v>
      </c>
      <c r="P531" s="27" t="s">
        <v>65</v>
      </c>
      <c r="Q531" s="22">
        <v>28</v>
      </c>
      <c r="R531" s="23">
        <v>21102903765</v>
      </c>
      <c r="S531" s="22" t="s">
        <v>56</v>
      </c>
      <c r="T531" s="22">
        <v>6008140858</v>
      </c>
      <c r="U531" s="22">
        <v>28</v>
      </c>
      <c r="V531" s="22">
        <v>0</v>
      </c>
      <c r="W531" s="22">
        <v>28</v>
      </c>
      <c r="X531" s="29" t="s">
        <v>110</v>
      </c>
      <c r="Y531" s="22" t="s">
        <v>56</v>
      </c>
      <c r="Z531" s="30" t="s">
        <v>1007</v>
      </c>
      <c r="AA531" s="31">
        <v>44502</v>
      </c>
      <c r="AB531" s="22">
        <v>0</v>
      </c>
      <c r="AC531" s="32">
        <v>5042267464</v>
      </c>
      <c r="AD531" s="33" t="s">
        <v>1008</v>
      </c>
      <c r="AE531" s="34">
        <v>44504</v>
      </c>
      <c r="AF531" s="35" t="str">
        <f>VLOOKUP(G531,[6]TIV1!L:S,8,FALSE)</f>
        <v>8276895965</v>
      </c>
      <c r="AG531" s="35" t="str">
        <f>VLOOKUP(T531,[6]TIV1!L:S,8,FALSE)</f>
        <v>2050350312</v>
      </c>
      <c r="AH531" s="35" t="str">
        <f>VLOOKUP(AC531,[6]TIV1!L:S,8,FALSE)</f>
        <v>8276895965</v>
      </c>
      <c r="AI531" s="36">
        <f>VLOOKUP(A531&amp;P531,[6]HARGA!C:D,2,0)*Q531</f>
        <v>0</v>
      </c>
      <c r="AJ531" s="36">
        <f>VLOOKUP(A531&amp;P531,[6]HARGA!C:D,2,0)*W531</f>
        <v>0</v>
      </c>
      <c r="AK531" s="36">
        <f>VLOOKUP(A531&amp;P531,[6]HARGA!C:D,2,0)*AB531</f>
        <v>0</v>
      </c>
      <c r="AL531" s="37"/>
      <c r="AM531" s="37"/>
      <c r="AN531" s="37"/>
      <c r="AO531" s="37"/>
      <c r="AP531" s="37"/>
      <c r="AQ531" s="37"/>
      <c r="AR531" s="37"/>
      <c r="AS531" s="37"/>
      <c r="AT531" s="37"/>
      <c r="AU531" s="37"/>
      <c r="AV531" s="37"/>
      <c r="AW531" s="37"/>
      <c r="AX531" s="37"/>
      <c r="AY531" s="37"/>
      <c r="AZ531" s="37"/>
      <c r="BA531" s="37"/>
      <c r="BB531" s="37"/>
      <c r="BC531" s="37"/>
      <c r="BD531">
        <v>3</v>
      </c>
    </row>
    <row r="532" spans="1:56" hidden="1" x14ac:dyDescent="0.25">
      <c r="A532" s="22" t="s">
        <v>66</v>
      </c>
      <c r="B532" s="22" t="s">
        <v>52</v>
      </c>
      <c r="C532" s="23">
        <v>21102903749</v>
      </c>
      <c r="D532" s="22" t="s">
        <v>53</v>
      </c>
      <c r="E532" s="22" t="s">
        <v>505</v>
      </c>
      <c r="F532" s="22" t="s">
        <v>506</v>
      </c>
      <c r="G532" s="22">
        <v>5042268789</v>
      </c>
      <c r="H532" s="22" t="s">
        <v>56</v>
      </c>
      <c r="I532" s="22" t="s">
        <v>1009</v>
      </c>
      <c r="J532" s="24">
        <v>44503</v>
      </c>
      <c r="K532" s="22">
        <v>1248</v>
      </c>
      <c r="L532" s="22" t="s">
        <v>70</v>
      </c>
      <c r="M532" s="22" t="s">
        <v>70</v>
      </c>
      <c r="N532" s="101" t="s">
        <v>1010</v>
      </c>
      <c r="O532" s="102">
        <v>44504</v>
      </c>
      <c r="P532" s="27" t="s">
        <v>60</v>
      </c>
      <c r="Q532" s="22">
        <v>1248</v>
      </c>
      <c r="R532" s="23">
        <v>21102903775</v>
      </c>
      <c r="S532" s="22" t="s">
        <v>56</v>
      </c>
      <c r="T532" s="22">
        <v>6008138378</v>
      </c>
      <c r="U532" s="22">
        <v>26</v>
      </c>
      <c r="V532" s="22">
        <v>0</v>
      </c>
      <c r="W532" s="22">
        <v>26</v>
      </c>
      <c r="X532" s="29" t="s">
        <v>72</v>
      </c>
      <c r="Y532" s="22" t="s">
        <v>56</v>
      </c>
      <c r="Z532" s="30" t="s">
        <v>1011</v>
      </c>
      <c r="AA532" s="31">
        <v>44502</v>
      </c>
      <c r="AB532" s="22">
        <v>1</v>
      </c>
      <c r="AC532" s="32">
        <v>5042266900</v>
      </c>
      <c r="AD532" s="43" t="s">
        <v>1012</v>
      </c>
      <c r="AE532" s="44">
        <v>44524</v>
      </c>
      <c r="AF532" s="35" t="str">
        <f>VLOOKUP(G532,[6]TIV1!L:S,8,FALSE)</f>
        <v>8276895965</v>
      </c>
      <c r="AG532" s="35" t="str">
        <f>VLOOKUP(T532,[6]TIV1!L:S,8,FALSE)</f>
        <v>2050350312</v>
      </c>
      <c r="AH532" s="35" t="str">
        <f>VLOOKUP(AC532,[6]TIV1!L:S,8,FALSE)</f>
        <v>8276895965</v>
      </c>
      <c r="AI532" s="36">
        <f>VLOOKUP(A532&amp;P532,[6]HARGA!C:D,2,0)*Q532</f>
        <v>12292800</v>
      </c>
      <c r="AJ532" s="36">
        <f>VLOOKUP(A532&amp;P532,[6]HARGA!C:D,2,0)*W532</f>
        <v>256100</v>
      </c>
      <c r="AK532" s="36">
        <f>VLOOKUP(A532&amp;P532,[6]HARGA!C:D,2,0)*AB532</f>
        <v>9850</v>
      </c>
      <c r="AL532" s="37"/>
      <c r="AM532" s="37"/>
      <c r="AN532" s="37"/>
      <c r="AO532" s="37"/>
      <c r="AP532" s="37"/>
      <c r="AQ532" s="37"/>
      <c r="AR532" s="37"/>
      <c r="AS532" s="37"/>
      <c r="AT532" s="37"/>
      <c r="AU532" s="37"/>
      <c r="AV532" s="37"/>
      <c r="AW532" s="37"/>
      <c r="AX532" s="37"/>
      <c r="AY532" s="37"/>
      <c r="AZ532" s="37"/>
      <c r="BA532" s="37"/>
      <c r="BB532" s="37"/>
      <c r="BC532" s="37"/>
      <c r="BD532">
        <v>3</v>
      </c>
    </row>
    <row r="533" spans="1:56" hidden="1" x14ac:dyDescent="0.25">
      <c r="A533" s="22" t="s">
        <v>66</v>
      </c>
      <c r="B533" s="22" t="s">
        <v>52</v>
      </c>
      <c r="C533" s="23">
        <v>21102903749</v>
      </c>
      <c r="D533" s="22" t="s">
        <v>53</v>
      </c>
      <c r="E533" s="22" t="s">
        <v>505</v>
      </c>
      <c r="F533" s="22" t="s">
        <v>506</v>
      </c>
      <c r="G533" s="22">
        <v>5042268789</v>
      </c>
      <c r="H533" s="22" t="s">
        <v>56</v>
      </c>
      <c r="I533" s="22" t="s">
        <v>1009</v>
      </c>
      <c r="J533" s="24">
        <v>44503</v>
      </c>
      <c r="K533" s="22">
        <v>1248</v>
      </c>
      <c r="L533" s="22" t="s">
        <v>70</v>
      </c>
      <c r="M533" s="22" t="s">
        <v>70</v>
      </c>
      <c r="N533" s="101" t="s">
        <v>1010</v>
      </c>
      <c r="O533" s="102">
        <v>44504</v>
      </c>
      <c r="P533" s="27" t="s">
        <v>64</v>
      </c>
      <c r="Q533" s="22">
        <v>1248</v>
      </c>
      <c r="R533" s="23">
        <v>21102903775</v>
      </c>
      <c r="S533" s="22" t="s">
        <v>56</v>
      </c>
      <c r="T533" s="22">
        <v>6008138378</v>
      </c>
      <c r="U533" s="22">
        <v>1344</v>
      </c>
      <c r="V533" s="22">
        <v>0</v>
      </c>
      <c r="W533" s="22">
        <v>1344</v>
      </c>
      <c r="X533" s="29" t="s">
        <v>72</v>
      </c>
      <c r="Y533" s="22" t="s">
        <v>56</v>
      </c>
      <c r="Z533" s="30" t="s">
        <v>1011</v>
      </c>
      <c r="AA533" s="31">
        <v>44502</v>
      </c>
      <c r="AB533" s="22">
        <v>60</v>
      </c>
      <c r="AC533" s="32">
        <v>5042266900</v>
      </c>
      <c r="AD533" s="43" t="s">
        <v>1012</v>
      </c>
      <c r="AE533" s="44">
        <v>44524</v>
      </c>
      <c r="AF533" s="35" t="str">
        <f>VLOOKUP(G533,[6]TIV1!L:S,8,FALSE)</f>
        <v>8276895965</v>
      </c>
      <c r="AG533" s="35" t="str">
        <f>VLOOKUP(T533,[6]TIV1!L:S,8,FALSE)</f>
        <v>2050350312</v>
      </c>
      <c r="AH533" s="35" t="str">
        <f>VLOOKUP(AC533,[6]TIV1!L:S,8,FALSE)</f>
        <v>8276895965</v>
      </c>
      <c r="AI533" s="36">
        <f>VLOOKUP(A533&amp;P533,[6]HARGA!C:D,2,0)*Q533</f>
        <v>37440000</v>
      </c>
      <c r="AJ533" s="36">
        <f>VLOOKUP(A533&amp;P533,[6]HARGA!C:D,2,0)*W533</f>
        <v>40320000</v>
      </c>
      <c r="AK533" s="36">
        <f>VLOOKUP(A533&amp;P533,[6]HARGA!C:D,2,0)*AB533</f>
        <v>1800000</v>
      </c>
      <c r="AL533" s="37"/>
      <c r="AM533" s="37"/>
      <c r="AN533" s="37"/>
      <c r="AO533" s="37"/>
      <c r="AP533" s="37"/>
      <c r="AQ533" s="37"/>
      <c r="AR533" s="37"/>
      <c r="AS533" s="37"/>
      <c r="AT533" s="37"/>
      <c r="AU533" s="37"/>
      <c r="AV533" s="37"/>
      <c r="AW533" s="37"/>
      <c r="AX533" s="37"/>
      <c r="AY533" s="37"/>
      <c r="AZ533" s="37"/>
      <c r="BA533" s="37"/>
      <c r="BB533" s="37"/>
      <c r="BC533" s="37"/>
      <c r="BD533">
        <v>3</v>
      </c>
    </row>
    <row r="534" spans="1:56" hidden="1" x14ac:dyDescent="0.25">
      <c r="A534" s="22" t="s">
        <v>66</v>
      </c>
      <c r="B534" s="22" t="s">
        <v>52</v>
      </c>
      <c r="C534" s="23">
        <v>21102903750</v>
      </c>
      <c r="D534" s="22" t="s">
        <v>53</v>
      </c>
      <c r="E534" s="22" t="s">
        <v>54</v>
      </c>
      <c r="F534" s="22" t="s">
        <v>55</v>
      </c>
      <c r="G534" s="22">
        <v>5042261753</v>
      </c>
      <c r="H534" s="22" t="s">
        <v>56</v>
      </c>
      <c r="I534" s="22" t="s">
        <v>1013</v>
      </c>
      <c r="J534" s="24">
        <v>44503</v>
      </c>
      <c r="K534" s="22">
        <v>1152</v>
      </c>
      <c r="L534" s="22" t="s">
        <v>110</v>
      </c>
      <c r="M534" s="22" t="s">
        <v>110</v>
      </c>
      <c r="N534" s="101" t="s">
        <v>1014</v>
      </c>
      <c r="O534" s="102">
        <v>44503</v>
      </c>
      <c r="P534" s="27" t="s">
        <v>60</v>
      </c>
      <c r="Q534" s="22">
        <v>1152</v>
      </c>
      <c r="R534" s="28" t="s">
        <v>56</v>
      </c>
      <c r="S534" s="22" t="s">
        <v>56</v>
      </c>
      <c r="T534" s="28" t="s">
        <v>56</v>
      </c>
      <c r="U534" s="28">
        <v>0</v>
      </c>
      <c r="V534" s="22">
        <v>0</v>
      </c>
      <c r="W534" s="28">
        <v>0</v>
      </c>
      <c r="X534" s="28" t="s">
        <v>56</v>
      </c>
      <c r="Y534" s="22" t="s">
        <v>56</v>
      </c>
      <c r="Z534" s="45" t="s">
        <v>56</v>
      </c>
      <c r="AA534" s="45" t="s">
        <v>56</v>
      </c>
      <c r="AB534" s="28">
        <v>0</v>
      </c>
      <c r="AC534" s="28" t="s">
        <v>56</v>
      </c>
      <c r="AD534" s="46" t="s">
        <v>56</v>
      </c>
      <c r="AE534" s="47" t="s">
        <v>56</v>
      </c>
      <c r="AF534" s="35" t="str">
        <f>VLOOKUP(G534,[6]TIV1!L:S,8,FALSE)</f>
        <v>8276895965</v>
      </c>
      <c r="AG534" s="35" t="e">
        <f>VLOOKUP(T534,[6]TIV1!L:S,8,FALSE)</f>
        <v>#N/A</v>
      </c>
      <c r="AH534" s="35" t="e">
        <f>VLOOKUP(AC534,[6]TIV1!L:S,8,FALSE)</f>
        <v>#N/A</v>
      </c>
      <c r="AI534" s="36">
        <f>VLOOKUP(A534&amp;P534,[6]HARGA!C:D,2,0)*Q534</f>
        <v>11347200</v>
      </c>
      <c r="AJ534" s="36">
        <f>VLOOKUP(A534&amp;P534,[6]HARGA!C:D,2,0)*W534</f>
        <v>0</v>
      </c>
      <c r="AK534" s="36">
        <f>VLOOKUP(A534&amp;P534,[6]HARGA!C:D,2,0)*AB534</f>
        <v>0</v>
      </c>
      <c r="AL534" s="37"/>
      <c r="AM534" s="37"/>
      <c r="AN534" s="37"/>
      <c r="AO534" s="37"/>
      <c r="AP534" s="37"/>
      <c r="AQ534" s="37"/>
      <c r="AR534" s="37"/>
      <c r="AS534" s="37"/>
      <c r="AT534" s="37"/>
      <c r="AU534" s="37"/>
      <c r="AV534" s="37"/>
      <c r="AW534" s="37"/>
      <c r="AX534" s="37"/>
      <c r="AY534" s="37"/>
      <c r="AZ534" s="37"/>
      <c r="BA534" s="37"/>
      <c r="BB534" s="37"/>
      <c r="BC534" s="37"/>
      <c r="BD534">
        <v>3</v>
      </c>
    </row>
    <row r="535" spans="1:56" hidden="1" x14ac:dyDescent="0.25">
      <c r="A535" s="22" t="s">
        <v>66</v>
      </c>
      <c r="B535" s="22" t="s">
        <v>52</v>
      </c>
      <c r="C535" s="23">
        <v>21102903750</v>
      </c>
      <c r="D535" s="22" t="s">
        <v>53</v>
      </c>
      <c r="E535" s="22" t="s">
        <v>54</v>
      </c>
      <c r="F535" s="22" t="s">
        <v>55</v>
      </c>
      <c r="G535" s="22">
        <v>5042261753</v>
      </c>
      <c r="H535" s="22" t="s">
        <v>56</v>
      </c>
      <c r="I535" s="22" t="s">
        <v>1013</v>
      </c>
      <c r="J535" s="24">
        <v>44503</v>
      </c>
      <c r="K535" s="22">
        <v>1152</v>
      </c>
      <c r="L535" s="22" t="s">
        <v>110</v>
      </c>
      <c r="M535" s="22" t="s">
        <v>110</v>
      </c>
      <c r="N535" s="101" t="s">
        <v>1014</v>
      </c>
      <c r="O535" s="102">
        <v>44503</v>
      </c>
      <c r="P535" s="27" t="s">
        <v>64</v>
      </c>
      <c r="Q535" s="22">
        <v>1152</v>
      </c>
      <c r="R535" s="28" t="s">
        <v>56</v>
      </c>
      <c r="S535" s="22" t="s">
        <v>56</v>
      </c>
      <c r="T535" s="28" t="s">
        <v>56</v>
      </c>
      <c r="U535" s="28">
        <v>0</v>
      </c>
      <c r="V535" s="22">
        <v>0</v>
      </c>
      <c r="W535" s="28">
        <v>0</v>
      </c>
      <c r="X535" s="28" t="s">
        <v>56</v>
      </c>
      <c r="Y535" s="22" t="s">
        <v>56</v>
      </c>
      <c r="Z535" s="45" t="s">
        <v>56</v>
      </c>
      <c r="AA535" s="45" t="s">
        <v>56</v>
      </c>
      <c r="AB535" s="28">
        <v>0</v>
      </c>
      <c r="AC535" s="28" t="s">
        <v>56</v>
      </c>
      <c r="AD535" s="46" t="s">
        <v>56</v>
      </c>
      <c r="AE535" s="47" t="s">
        <v>56</v>
      </c>
      <c r="AF535" s="35" t="str">
        <f>VLOOKUP(G535,[6]TIV1!L:S,8,FALSE)</f>
        <v>8276895965</v>
      </c>
      <c r="AG535" s="35" t="e">
        <f>VLOOKUP(T535,[6]TIV1!L:S,8,FALSE)</f>
        <v>#N/A</v>
      </c>
      <c r="AH535" s="35" t="e">
        <f>VLOOKUP(AC535,[6]TIV1!L:S,8,FALSE)</f>
        <v>#N/A</v>
      </c>
      <c r="AI535" s="36">
        <f>VLOOKUP(A535&amp;P535,[6]HARGA!C:D,2,0)*Q535</f>
        <v>34560000</v>
      </c>
      <c r="AJ535" s="36">
        <f>VLOOKUP(A535&amp;P535,[6]HARGA!C:D,2,0)*W535</f>
        <v>0</v>
      </c>
      <c r="AK535" s="36">
        <f>VLOOKUP(A535&amp;P535,[6]HARGA!C:D,2,0)*AB535</f>
        <v>0</v>
      </c>
      <c r="AL535" s="37"/>
      <c r="AM535" s="37"/>
      <c r="AN535" s="37"/>
      <c r="AO535" s="37"/>
      <c r="AP535" s="37"/>
      <c r="AQ535" s="37"/>
      <c r="AR535" s="37"/>
      <c r="AS535" s="37"/>
      <c r="AT535" s="37"/>
      <c r="AU535" s="37"/>
      <c r="AV535" s="37"/>
      <c r="AW535" s="37"/>
      <c r="AX535" s="37"/>
      <c r="AY535" s="37"/>
      <c r="AZ535" s="37"/>
      <c r="BA535" s="37"/>
      <c r="BB535" s="37"/>
      <c r="BC535" s="37"/>
      <c r="BD535">
        <v>3</v>
      </c>
    </row>
    <row r="536" spans="1:56" hidden="1" x14ac:dyDescent="0.25">
      <c r="A536" s="22" t="s">
        <v>66</v>
      </c>
      <c r="B536" s="22" t="s">
        <v>52</v>
      </c>
      <c r="C536" s="23">
        <v>21102903750</v>
      </c>
      <c r="D536" s="22" t="s">
        <v>53</v>
      </c>
      <c r="E536" s="22" t="s">
        <v>54</v>
      </c>
      <c r="F536" s="22" t="s">
        <v>55</v>
      </c>
      <c r="G536" s="22">
        <v>5042261753</v>
      </c>
      <c r="H536" s="22" t="s">
        <v>56</v>
      </c>
      <c r="I536" s="22" t="s">
        <v>1013</v>
      </c>
      <c r="J536" s="24">
        <v>44503</v>
      </c>
      <c r="K536" s="22">
        <v>24</v>
      </c>
      <c r="L536" s="22" t="s">
        <v>110</v>
      </c>
      <c r="M536" s="22" t="s">
        <v>110</v>
      </c>
      <c r="N536" s="101" t="s">
        <v>1014</v>
      </c>
      <c r="O536" s="102">
        <v>44503</v>
      </c>
      <c r="P536" s="27" t="s">
        <v>65</v>
      </c>
      <c r="Q536" s="22">
        <v>24</v>
      </c>
      <c r="R536" s="28" t="s">
        <v>56</v>
      </c>
      <c r="S536" s="22" t="s">
        <v>56</v>
      </c>
      <c r="T536" s="28" t="s">
        <v>56</v>
      </c>
      <c r="U536" s="28">
        <v>0</v>
      </c>
      <c r="V536" s="22">
        <v>0</v>
      </c>
      <c r="W536" s="28">
        <v>0</v>
      </c>
      <c r="X536" s="28" t="s">
        <v>56</v>
      </c>
      <c r="Y536" s="22" t="s">
        <v>56</v>
      </c>
      <c r="Z536" s="45" t="s">
        <v>56</v>
      </c>
      <c r="AA536" s="45" t="s">
        <v>56</v>
      </c>
      <c r="AB536" s="28">
        <v>0</v>
      </c>
      <c r="AC536" s="28" t="s">
        <v>56</v>
      </c>
      <c r="AD536" s="46" t="s">
        <v>56</v>
      </c>
      <c r="AE536" s="47" t="s">
        <v>56</v>
      </c>
      <c r="AF536" s="35" t="str">
        <f>VLOOKUP(G536,[6]TIV1!L:S,8,FALSE)</f>
        <v>8276895965</v>
      </c>
      <c r="AG536" s="35" t="e">
        <f>VLOOKUP(T536,[6]TIV1!L:S,8,FALSE)</f>
        <v>#N/A</v>
      </c>
      <c r="AH536" s="35" t="e">
        <f>VLOOKUP(AC536,[6]TIV1!L:S,8,FALSE)</f>
        <v>#N/A</v>
      </c>
      <c r="AI536" s="36">
        <f>VLOOKUP(A536&amp;P536,[6]HARGA!C:D,2,0)*Q536</f>
        <v>0</v>
      </c>
      <c r="AJ536" s="36">
        <f>VLOOKUP(A536&amp;P536,[6]HARGA!C:D,2,0)*W536</f>
        <v>0</v>
      </c>
      <c r="AK536" s="36">
        <f>VLOOKUP(A536&amp;P536,[6]HARGA!C:D,2,0)*AB536</f>
        <v>0</v>
      </c>
      <c r="AL536" s="37"/>
      <c r="AM536" s="37"/>
      <c r="AN536" s="37"/>
      <c r="AO536" s="37"/>
      <c r="AP536" s="37"/>
      <c r="AQ536" s="37"/>
      <c r="AR536" s="37"/>
      <c r="AS536" s="37"/>
      <c r="AT536" s="37"/>
      <c r="AU536" s="37"/>
      <c r="AV536" s="37"/>
      <c r="AW536" s="37"/>
      <c r="AX536" s="37"/>
      <c r="AY536" s="37"/>
      <c r="AZ536" s="37"/>
      <c r="BA536" s="37"/>
      <c r="BB536" s="37"/>
      <c r="BC536" s="37"/>
      <c r="BD536">
        <v>3</v>
      </c>
    </row>
    <row r="537" spans="1:56" hidden="1" x14ac:dyDescent="0.25">
      <c r="A537" s="22" t="s">
        <v>66</v>
      </c>
      <c r="B537" s="22" t="s">
        <v>52</v>
      </c>
      <c r="C537" s="23">
        <v>21102903751</v>
      </c>
      <c r="D537" s="22" t="s">
        <v>53</v>
      </c>
      <c r="E537" s="22" t="s">
        <v>67</v>
      </c>
      <c r="F537" s="22" t="s">
        <v>68</v>
      </c>
      <c r="G537" s="22">
        <v>5042263919</v>
      </c>
      <c r="H537" s="22" t="s">
        <v>56</v>
      </c>
      <c r="I537" s="22" t="s">
        <v>1015</v>
      </c>
      <c r="J537" s="24">
        <v>44503</v>
      </c>
      <c r="K537" s="22">
        <v>1344</v>
      </c>
      <c r="L537" s="22" t="s">
        <v>72</v>
      </c>
      <c r="M537" s="22" t="s">
        <v>72</v>
      </c>
      <c r="N537" s="101" t="s">
        <v>1016</v>
      </c>
      <c r="O537" s="102">
        <v>44504</v>
      </c>
      <c r="P537" s="27" t="s">
        <v>60</v>
      </c>
      <c r="Q537" s="22">
        <v>1344</v>
      </c>
      <c r="R537" s="23">
        <v>21102903789</v>
      </c>
      <c r="S537" s="22" t="s">
        <v>56</v>
      </c>
      <c r="T537" s="22">
        <v>6008136864</v>
      </c>
      <c r="U537" s="22">
        <v>40</v>
      </c>
      <c r="V537" s="22">
        <v>0</v>
      </c>
      <c r="W537" s="22">
        <v>40</v>
      </c>
      <c r="X537" s="29" t="s">
        <v>70</v>
      </c>
      <c r="Y537" s="22" t="s">
        <v>56</v>
      </c>
      <c r="Z537" s="30" t="s">
        <v>1017</v>
      </c>
      <c r="AA537" s="31">
        <v>44502</v>
      </c>
      <c r="AB537" s="22">
        <v>1</v>
      </c>
      <c r="AC537" s="32">
        <v>5042271882</v>
      </c>
      <c r="AD537" s="43" t="s">
        <v>1018</v>
      </c>
      <c r="AE537" s="44">
        <v>44523</v>
      </c>
      <c r="AF537" s="35" t="str">
        <f>VLOOKUP(G537,[6]TIV1!L:S,8,FALSE)</f>
        <v>8276895965</v>
      </c>
      <c r="AG537" s="35" t="str">
        <f>VLOOKUP(T537,[6]TIV1!L:S,8,FALSE)</f>
        <v>2050350312</v>
      </c>
      <c r="AH537" s="35" t="str">
        <f>VLOOKUP(AC537,[6]TIV1!L:S,8,FALSE)</f>
        <v>8276895965</v>
      </c>
      <c r="AI537" s="36">
        <f>VLOOKUP(A537&amp;P537,[6]HARGA!C:D,2,0)*Q537</f>
        <v>13238400</v>
      </c>
      <c r="AJ537" s="36">
        <f>VLOOKUP(A537&amp;P537,[6]HARGA!C:D,2,0)*W537</f>
        <v>394000</v>
      </c>
      <c r="AK537" s="36">
        <f>VLOOKUP(A537&amp;P537,[6]HARGA!C:D,2,0)*AB537</f>
        <v>9850</v>
      </c>
      <c r="AL537" s="37"/>
      <c r="AM537" s="37"/>
      <c r="AN537" s="37"/>
      <c r="AO537" s="37"/>
      <c r="AP537" s="37"/>
      <c r="AQ537" s="37"/>
      <c r="AR537" s="37"/>
      <c r="AS537" s="37"/>
      <c r="AT537" s="37"/>
      <c r="AU537" s="37"/>
      <c r="AV537" s="37"/>
      <c r="AW537" s="37"/>
      <c r="AX537" s="37"/>
      <c r="AY537" s="37"/>
      <c r="AZ537" s="37"/>
      <c r="BA537" s="37"/>
      <c r="BB537" s="37"/>
      <c r="BC537" s="37"/>
      <c r="BD537">
        <v>3</v>
      </c>
    </row>
    <row r="538" spans="1:56" hidden="1" x14ac:dyDescent="0.25">
      <c r="A538" s="22" t="s">
        <v>66</v>
      </c>
      <c r="B538" s="22" t="s">
        <v>52</v>
      </c>
      <c r="C538" s="23">
        <v>21102903751</v>
      </c>
      <c r="D538" s="22" t="s">
        <v>53</v>
      </c>
      <c r="E538" s="22" t="s">
        <v>67</v>
      </c>
      <c r="F538" s="22" t="s">
        <v>68</v>
      </c>
      <c r="G538" s="22">
        <v>5042263919</v>
      </c>
      <c r="H538" s="22" t="s">
        <v>56</v>
      </c>
      <c r="I538" s="22" t="s">
        <v>1015</v>
      </c>
      <c r="J538" s="24">
        <v>44503</v>
      </c>
      <c r="K538" s="22">
        <v>1344</v>
      </c>
      <c r="L538" s="22" t="s">
        <v>72</v>
      </c>
      <c r="M538" s="22" t="s">
        <v>72</v>
      </c>
      <c r="N538" s="101" t="s">
        <v>1016</v>
      </c>
      <c r="O538" s="102">
        <v>44504</v>
      </c>
      <c r="P538" s="27" t="s">
        <v>64</v>
      </c>
      <c r="Q538" s="22">
        <v>1344</v>
      </c>
      <c r="R538" s="23">
        <v>21102903789</v>
      </c>
      <c r="S538" s="22" t="s">
        <v>56</v>
      </c>
      <c r="T538" s="22">
        <v>6008136864</v>
      </c>
      <c r="U538" s="22">
        <f>1304+40</f>
        <v>1344</v>
      </c>
      <c r="V538" s="22">
        <v>0</v>
      </c>
      <c r="W538" s="22">
        <v>1344</v>
      </c>
      <c r="X538" s="29" t="s">
        <v>70</v>
      </c>
      <c r="Y538" s="22" t="s">
        <v>56</v>
      </c>
      <c r="Z538" s="30" t="s">
        <v>1019</v>
      </c>
      <c r="AA538" s="31">
        <v>44502</v>
      </c>
      <c r="AB538" s="22">
        <v>61</v>
      </c>
      <c r="AC538" s="32">
        <v>5042271882</v>
      </c>
      <c r="AD538" s="43" t="s">
        <v>1018</v>
      </c>
      <c r="AE538" s="44">
        <v>44523</v>
      </c>
      <c r="AF538" s="35" t="str">
        <f>VLOOKUP(G538,[6]TIV1!L:S,8,FALSE)</f>
        <v>8276895965</v>
      </c>
      <c r="AG538" s="35" t="str">
        <f>VLOOKUP(T538,[6]TIV1!L:S,8,FALSE)</f>
        <v>2050350312</v>
      </c>
      <c r="AH538" s="35" t="str">
        <f>VLOOKUP(AC538,[6]TIV1!L:S,8,FALSE)</f>
        <v>8276895965</v>
      </c>
      <c r="AI538" s="36">
        <f>VLOOKUP(A538&amp;P538,[6]HARGA!C:D,2,0)*Q538</f>
        <v>40320000</v>
      </c>
      <c r="AJ538" s="36">
        <f>VLOOKUP(A538&amp;P538,[6]HARGA!C:D,2,0)*W538</f>
        <v>40320000</v>
      </c>
      <c r="AK538" s="36">
        <f>VLOOKUP(A538&amp;P538,[6]HARGA!C:D,2,0)*AB538</f>
        <v>1830000</v>
      </c>
      <c r="AL538" s="37"/>
      <c r="AM538" s="37"/>
      <c r="AN538" s="37"/>
      <c r="AO538" s="37"/>
      <c r="AP538" s="37"/>
      <c r="AQ538" s="37"/>
      <c r="AR538" s="37"/>
      <c r="AS538" s="37"/>
      <c r="AT538" s="37"/>
      <c r="AU538" s="37"/>
      <c r="AV538" s="37"/>
      <c r="AW538" s="37"/>
      <c r="AX538" s="37"/>
      <c r="AY538" s="37"/>
      <c r="AZ538" s="37"/>
      <c r="BA538" s="37"/>
      <c r="BB538" s="37"/>
      <c r="BC538" s="37"/>
      <c r="BD538">
        <v>3</v>
      </c>
    </row>
    <row r="539" spans="1:56" hidden="1" x14ac:dyDescent="0.25">
      <c r="A539" s="22" t="s">
        <v>66</v>
      </c>
      <c r="B539" s="22" t="s">
        <v>52</v>
      </c>
      <c r="C539" s="23">
        <v>21102903753</v>
      </c>
      <c r="D539" s="22" t="s">
        <v>53</v>
      </c>
      <c r="E539" s="22" t="s">
        <v>538</v>
      </c>
      <c r="F539" s="22" t="s">
        <v>539</v>
      </c>
      <c r="G539" s="22">
        <v>5042259270</v>
      </c>
      <c r="H539" s="22" t="s">
        <v>56</v>
      </c>
      <c r="I539" s="22" t="s">
        <v>1020</v>
      </c>
      <c r="J539" s="24">
        <v>44503</v>
      </c>
      <c r="K539" s="22">
        <v>1296</v>
      </c>
      <c r="L539" s="22" t="s">
        <v>72</v>
      </c>
      <c r="M539" s="22" t="s">
        <v>72</v>
      </c>
      <c r="N539" s="101" t="s">
        <v>1021</v>
      </c>
      <c r="O539" s="102">
        <v>44503</v>
      </c>
      <c r="P539" s="27" t="s">
        <v>60</v>
      </c>
      <c r="Q539" s="22">
        <v>1296</v>
      </c>
      <c r="R539" s="23">
        <v>21102903772</v>
      </c>
      <c r="S539" s="22" t="s">
        <v>56</v>
      </c>
      <c r="T539" s="22">
        <v>6008100114</v>
      </c>
      <c r="U539" s="22">
        <v>24</v>
      </c>
      <c r="V539" s="22">
        <v>0</v>
      </c>
      <c r="W539" s="22">
        <v>24</v>
      </c>
      <c r="X539" s="29" t="s">
        <v>72</v>
      </c>
      <c r="Y539" s="22" t="s">
        <v>56</v>
      </c>
      <c r="Z539" s="30" t="s">
        <v>1022</v>
      </c>
      <c r="AA539" s="31">
        <v>44502</v>
      </c>
      <c r="AB539" s="22">
        <v>0</v>
      </c>
      <c r="AC539" s="32">
        <v>5042260868</v>
      </c>
      <c r="AD539" s="33" t="s">
        <v>1023</v>
      </c>
      <c r="AE539" s="34">
        <v>44503</v>
      </c>
      <c r="AF539" s="35" t="str">
        <f>VLOOKUP(G539,[6]TIV1!L:S,8,FALSE)</f>
        <v>8276895965</v>
      </c>
      <c r="AG539" s="35" t="str">
        <f>VLOOKUP(T539,[6]TIV1!L:S,8,FALSE)</f>
        <v>2050350312</v>
      </c>
      <c r="AH539" s="35" t="str">
        <f>VLOOKUP(AC539,[6]TIV1!L:S,8,FALSE)</f>
        <v>8276895965</v>
      </c>
      <c r="AI539" s="36">
        <f>VLOOKUP(A539&amp;P539,[6]HARGA!C:D,2,0)*Q539</f>
        <v>12765600</v>
      </c>
      <c r="AJ539" s="36">
        <f>VLOOKUP(A539&amp;P539,[6]HARGA!C:D,2,0)*W539</f>
        <v>236400</v>
      </c>
      <c r="AK539" s="36">
        <f>VLOOKUP(A539&amp;P539,[6]HARGA!C:D,2,0)*AB539</f>
        <v>0</v>
      </c>
      <c r="AL539" s="37"/>
      <c r="AM539" s="37"/>
      <c r="AN539" s="37"/>
      <c r="AO539" s="37"/>
      <c r="AP539" s="37"/>
      <c r="AQ539" s="37"/>
      <c r="AR539" s="37"/>
      <c r="AS539" s="37"/>
      <c r="AT539" s="37"/>
      <c r="AU539" s="37"/>
      <c r="AV539" s="37"/>
      <c r="AW539" s="37"/>
      <c r="AX539" s="37"/>
      <c r="AY539" s="37"/>
      <c r="AZ539" s="37"/>
      <c r="BA539" s="37"/>
      <c r="BB539" s="37"/>
      <c r="BC539" s="37"/>
      <c r="BD539">
        <v>3</v>
      </c>
    </row>
    <row r="540" spans="1:56" hidden="1" x14ac:dyDescent="0.25">
      <c r="A540" s="22" t="s">
        <v>66</v>
      </c>
      <c r="B540" s="22" t="s">
        <v>52</v>
      </c>
      <c r="C540" s="23">
        <v>21102903753</v>
      </c>
      <c r="D540" s="22" t="s">
        <v>53</v>
      </c>
      <c r="E540" s="22" t="s">
        <v>538</v>
      </c>
      <c r="F540" s="22" t="s">
        <v>539</v>
      </c>
      <c r="G540" s="22">
        <v>5042259270</v>
      </c>
      <c r="H540" s="22" t="s">
        <v>56</v>
      </c>
      <c r="I540" s="22" t="s">
        <v>1020</v>
      </c>
      <c r="J540" s="24">
        <v>44503</v>
      </c>
      <c r="K540" s="22">
        <v>1296</v>
      </c>
      <c r="L540" s="22" t="s">
        <v>72</v>
      </c>
      <c r="M540" s="22" t="s">
        <v>72</v>
      </c>
      <c r="N540" s="101" t="s">
        <v>1021</v>
      </c>
      <c r="O540" s="102">
        <v>44503</v>
      </c>
      <c r="P540" s="27" t="s">
        <v>64</v>
      </c>
      <c r="Q540" s="22">
        <v>1296</v>
      </c>
      <c r="R540" s="23">
        <v>21102903772</v>
      </c>
      <c r="S540" s="22" t="s">
        <v>56</v>
      </c>
      <c r="T540" s="22">
        <v>6008100114</v>
      </c>
      <c r="U540" s="22">
        <v>1344</v>
      </c>
      <c r="V540" s="22">
        <v>0</v>
      </c>
      <c r="W540" s="22">
        <v>1344</v>
      </c>
      <c r="X540" s="29" t="s">
        <v>72</v>
      </c>
      <c r="Y540" s="22" t="s">
        <v>56</v>
      </c>
      <c r="Z540" s="30" t="s">
        <v>1022</v>
      </c>
      <c r="AA540" s="31">
        <v>44502</v>
      </c>
      <c r="AB540" s="22">
        <v>48</v>
      </c>
      <c r="AC540" s="32">
        <v>5042260868</v>
      </c>
      <c r="AD540" s="33" t="s">
        <v>1023</v>
      </c>
      <c r="AE540" s="34">
        <v>44503</v>
      </c>
      <c r="AF540" s="35" t="str">
        <f>VLOOKUP(G540,[6]TIV1!L:S,8,FALSE)</f>
        <v>8276895965</v>
      </c>
      <c r="AG540" s="35" t="str">
        <f>VLOOKUP(T540,[6]TIV1!L:S,8,FALSE)</f>
        <v>2050350312</v>
      </c>
      <c r="AH540" s="35" t="str">
        <f>VLOOKUP(AC540,[6]TIV1!L:S,8,FALSE)</f>
        <v>8276895965</v>
      </c>
      <c r="AI540" s="36">
        <f>VLOOKUP(A540&amp;P540,[6]HARGA!C:D,2,0)*Q540</f>
        <v>38880000</v>
      </c>
      <c r="AJ540" s="36">
        <f>VLOOKUP(A540&amp;P540,[6]HARGA!C:D,2,0)*W540</f>
        <v>40320000</v>
      </c>
      <c r="AK540" s="36">
        <f>VLOOKUP(A540&amp;P540,[6]HARGA!C:D,2,0)*AB540</f>
        <v>1440000</v>
      </c>
      <c r="AL540" s="37"/>
      <c r="AM540" s="37"/>
      <c r="AN540" s="37"/>
      <c r="AO540" s="37"/>
      <c r="AP540" s="37"/>
      <c r="AQ540" s="37"/>
      <c r="AR540" s="37"/>
      <c r="AS540" s="37"/>
      <c r="AT540" s="37"/>
      <c r="AU540" s="37"/>
      <c r="AV540" s="37"/>
      <c r="AW540" s="37"/>
      <c r="AX540" s="37"/>
      <c r="AY540" s="37"/>
      <c r="AZ540" s="37"/>
      <c r="BA540" s="37"/>
      <c r="BB540" s="37"/>
      <c r="BC540" s="37"/>
      <c r="BD540">
        <v>3</v>
      </c>
    </row>
    <row r="541" spans="1:56" hidden="1" x14ac:dyDescent="0.25">
      <c r="A541" s="22" t="s">
        <v>66</v>
      </c>
      <c r="B541" s="22" t="s">
        <v>52</v>
      </c>
      <c r="C541" s="23">
        <v>21102903753</v>
      </c>
      <c r="D541" s="22" t="s">
        <v>53</v>
      </c>
      <c r="E541" s="22" t="s">
        <v>538</v>
      </c>
      <c r="F541" s="22" t="s">
        <v>539</v>
      </c>
      <c r="G541" s="22">
        <v>5042259270</v>
      </c>
      <c r="H541" s="22" t="s">
        <v>56</v>
      </c>
      <c r="I541" s="22" t="s">
        <v>1020</v>
      </c>
      <c r="J541" s="24">
        <v>44503</v>
      </c>
      <c r="K541" s="22">
        <v>28</v>
      </c>
      <c r="L541" s="22" t="s">
        <v>72</v>
      </c>
      <c r="M541" s="22" t="s">
        <v>72</v>
      </c>
      <c r="N541" s="101" t="s">
        <v>1021</v>
      </c>
      <c r="O541" s="102">
        <v>44503</v>
      </c>
      <c r="P541" s="27" t="s">
        <v>65</v>
      </c>
      <c r="Q541" s="22">
        <v>28</v>
      </c>
      <c r="R541" s="23">
        <v>21102903772</v>
      </c>
      <c r="S541" s="22" t="s">
        <v>56</v>
      </c>
      <c r="T541" s="22">
        <v>6008100114</v>
      </c>
      <c r="U541" s="22">
        <v>28</v>
      </c>
      <c r="V541" s="22">
        <v>0</v>
      </c>
      <c r="W541" s="22">
        <v>28</v>
      </c>
      <c r="X541" s="29" t="s">
        <v>72</v>
      </c>
      <c r="Y541" s="22" t="s">
        <v>56</v>
      </c>
      <c r="Z541" s="30" t="s">
        <v>1022</v>
      </c>
      <c r="AA541" s="31">
        <v>44502</v>
      </c>
      <c r="AB541" s="22">
        <v>0</v>
      </c>
      <c r="AC541" s="32">
        <v>5042260868</v>
      </c>
      <c r="AD541" s="33" t="s">
        <v>1023</v>
      </c>
      <c r="AE541" s="34">
        <v>44503</v>
      </c>
      <c r="AF541" s="35" t="str">
        <f>VLOOKUP(G541,[6]TIV1!L:S,8,FALSE)</f>
        <v>8276895965</v>
      </c>
      <c r="AG541" s="35" t="str">
        <f>VLOOKUP(T541,[6]TIV1!L:S,8,FALSE)</f>
        <v>2050350312</v>
      </c>
      <c r="AH541" s="35" t="str">
        <f>VLOOKUP(AC541,[6]TIV1!L:S,8,FALSE)</f>
        <v>8276895965</v>
      </c>
      <c r="AI541" s="36">
        <f>VLOOKUP(A541&amp;P541,[6]HARGA!C:D,2,0)*Q541</f>
        <v>0</v>
      </c>
      <c r="AJ541" s="36">
        <f>VLOOKUP(A541&amp;P541,[6]HARGA!C:D,2,0)*W541</f>
        <v>0</v>
      </c>
      <c r="AK541" s="36">
        <f>VLOOKUP(A541&amp;P541,[6]HARGA!C:D,2,0)*AB541</f>
        <v>0</v>
      </c>
      <c r="AL541" s="37"/>
      <c r="AM541" s="37"/>
      <c r="AN541" s="37"/>
      <c r="AO541" s="37"/>
      <c r="AP541" s="37"/>
      <c r="AQ541" s="37"/>
      <c r="AR541" s="37"/>
      <c r="AS541" s="37"/>
      <c r="AT541" s="37"/>
      <c r="AU541" s="37"/>
      <c r="AV541" s="37"/>
      <c r="AW541" s="37"/>
      <c r="AX541" s="37"/>
      <c r="AY541" s="37"/>
      <c r="AZ541" s="37"/>
      <c r="BA541" s="37"/>
      <c r="BB541" s="37"/>
      <c r="BC541" s="37"/>
      <c r="BD541">
        <v>3</v>
      </c>
    </row>
    <row r="542" spans="1:56" hidden="1" x14ac:dyDescent="0.25">
      <c r="A542" s="22" t="s">
        <v>51</v>
      </c>
      <c r="B542" s="22" t="s">
        <v>52</v>
      </c>
      <c r="C542" s="23" t="s">
        <v>1024</v>
      </c>
      <c r="D542" s="22" t="s">
        <v>53</v>
      </c>
      <c r="E542" s="22" t="s">
        <v>54</v>
      </c>
      <c r="F542" s="22" t="s">
        <v>55</v>
      </c>
      <c r="G542" s="22" t="s">
        <v>90</v>
      </c>
      <c r="H542" s="22" t="s">
        <v>56</v>
      </c>
      <c r="I542" s="22" t="s">
        <v>1025</v>
      </c>
      <c r="J542" s="24">
        <v>44503</v>
      </c>
      <c r="K542" s="22">
        <v>0</v>
      </c>
      <c r="L542" s="22" t="s">
        <v>91</v>
      </c>
      <c r="M542" s="22" t="s">
        <v>91</v>
      </c>
      <c r="N542" s="41" t="s">
        <v>56</v>
      </c>
      <c r="O542" s="34" t="s">
        <v>56</v>
      </c>
      <c r="P542" s="27" t="s">
        <v>60</v>
      </c>
      <c r="Q542" s="22">
        <v>0</v>
      </c>
      <c r="R542" s="23">
        <v>21102803845</v>
      </c>
      <c r="S542" s="22" t="s">
        <v>56</v>
      </c>
      <c r="T542" s="22">
        <v>6008141962</v>
      </c>
      <c r="U542" s="22">
        <v>18</v>
      </c>
      <c r="V542" s="22">
        <v>0</v>
      </c>
      <c r="W542" s="22">
        <v>18</v>
      </c>
      <c r="X542" s="29" t="s">
        <v>58</v>
      </c>
      <c r="Y542" s="22" t="s">
        <v>56</v>
      </c>
      <c r="Z542" s="30" t="s">
        <v>1026</v>
      </c>
      <c r="AA542" s="31">
        <v>44502</v>
      </c>
      <c r="AB542" s="22">
        <v>0</v>
      </c>
      <c r="AC542" s="32">
        <v>5042260595</v>
      </c>
      <c r="AD542" s="43" t="s">
        <v>1027</v>
      </c>
      <c r="AE542" s="44">
        <v>44523</v>
      </c>
      <c r="AF542" s="35" t="e">
        <f>VLOOKUP(G542,[6]TIV1!L:S,8,FALSE)</f>
        <v>#N/A</v>
      </c>
      <c r="AG542" s="35" t="str">
        <f>VLOOKUP(T542,[6]TIV1!L:S,8,FALSE)</f>
        <v>2050350281</v>
      </c>
      <c r="AH542" s="35" t="str">
        <f>VLOOKUP(AC542,[6]TIV1!L:S,8,FALSE)</f>
        <v>8276895377</v>
      </c>
      <c r="AI542" s="36">
        <f>VLOOKUP(A542&amp;P542,[6]HARGA!C:D,2,0)*Q542</f>
        <v>0</v>
      </c>
      <c r="AJ542" s="36">
        <f>VLOOKUP(A542&amp;P542,[6]HARGA!C:D,2,0)*W542</f>
        <v>177300</v>
      </c>
      <c r="AK542" s="36">
        <f>VLOOKUP(A542&amp;P542,[6]HARGA!C:D,2,0)*AB542</f>
        <v>0</v>
      </c>
      <c r="AL542" s="37"/>
      <c r="AM542" s="37"/>
      <c r="AN542" s="37"/>
      <c r="AO542" s="37"/>
      <c r="AP542" s="37"/>
      <c r="AQ542" s="37"/>
      <c r="AR542" s="37"/>
      <c r="AS542" s="37"/>
      <c r="AT542" s="37"/>
      <c r="AU542" s="37"/>
      <c r="AV542" s="37"/>
      <c r="AW542" s="37"/>
      <c r="AX542" s="37"/>
      <c r="AY542" s="37"/>
      <c r="AZ542" s="37"/>
      <c r="BA542" s="37"/>
      <c r="BB542" s="37"/>
      <c r="BC542" s="37"/>
      <c r="BD542">
        <v>3</v>
      </c>
    </row>
    <row r="543" spans="1:56" hidden="1" x14ac:dyDescent="0.25">
      <c r="A543" s="22" t="s">
        <v>51</v>
      </c>
      <c r="B543" s="22" t="s">
        <v>52</v>
      </c>
      <c r="C543" s="23" t="s">
        <v>1024</v>
      </c>
      <c r="D543" s="22" t="s">
        <v>53</v>
      </c>
      <c r="E543" s="22" t="s">
        <v>54</v>
      </c>
      <c r="F543" s="22" t="s">
        <v>55</v>
      </c>
      <c r="G543" s="22" t="s">
        <v>90</v>
      </c>
      <c r="H543" s="22" t="s">
        <v>56</v>
      </c>
      <c r="I543" s="22" t="s">
        <v>1025</v>
      </c>
      <c r="J543" s="24">
        <v>44503</v>
      </c>
      <c r="K543" s="22">
        <v>0</v>
      </c>
      <c r="L543" s="22" t="s">
        <v>91</v>
      </c>
      <c r="M543" s="22" t="s">
        <v>91</v>
      </c>
      <c r="N543" s="41" t="s">
        <v>56</v>
      </c>
      <c r="O543" s="34" t="s">
        <v>56</v>
      </c>
      <c r="P543" s="27" t="s">
        <v>64</v>
      </c>
      <c r="Q543" s="22">
        <v>0</v>
      </c>
      <c r="R543" s="23">
        <v>21102803845</v>
      </c>
      <c r="S543" s="22" t="s">
        <v>56</v>
      </c>
      <c r="T543" s="22">
        <v>6008141962</v>
      </c>
      <c r="U543" s="22">
        <v>1152</v>
      </c>
      <c r="V543" s="22">
        <v>0</v>
      </c>
      <c r="W543" s="22">
        <v>1152</v>
      </c>
      <c r="X543" s="29" t="s">
        <v>58</v>
      </c>
      <c r="Y543" s="22" t="s">
        <v>56</v>
      </c>
      <c r="Z543" s="30" t="s">
        <v>1026</v>
      </c>
      <c r="AA543" s="31">
        <v>44502</v>
      </c>
      <c r="AB543" s="22">
        <v>25</v>
      </c>
      <c r="AC543" s="32">
        <v>5042260595</v>
      </c>
      <c r="AD543" s="43" t="s">
        <v>1027</v>
      </c>
      <c r="AE543" s="44">
        <v>44523</v>
      </c>
      <c r="AF543" s="35" t="e">
        <f>VLOOKUP(G543,[6]TIV1!L:S,8,FALSE)</f>
        <v>#N/A</v>
      </c>
      <c r="AG543" s="35" t="str">
        <f>VLOOKUP(T543,[6]TIV1!L:S,8,FALSE)</f>
        <v>2050350281</v>
      </c>
      <c r="AH543" s="35" t="str">
        <f>VLOOKUP(AC543,[6]TIV1!L:S,8,FALSE)</f>
        <v>8276895377</v>
      </c>
      <c r="AI543" s="36">
        <f>VLOOKUP(A543&amp;P543,[6]HARGA!C:D,2,0)*Q543</f>
        <v>0</v>
      </c>
      <c r="AJ543" s="36">
        <f>VLOOKUP(A543&amp;P543,[6]HARGA!C:D,2,0)*W543</f>
        <v>34560000</v>
      </c>
      <c r="AK543" s="36">
        <f>VLOOKUP(A543&amp;P543,[6]HARGA!C:D,2,0)*AB543</f>
        <v>750000</v>
      </c>
      <c r="AL543" s="37"/>
      <c r="AM543" s="37"/>
      <c r="AN543" s="37"/>
      <c r="AO543" s="37"/>
      <c r="AP543" s="37"/>
      <c r="AQ543" s="37"/>
      <c r="AR543" s="37"/>
      <c r="AS543" s="37"/>
      <c r="AT543" s="37"/>
      <c r="AU543" s="37"/>
      <c r="AV543" s="37"/>
      <c r="AW543" s="37"/>
      <c r="AX543" s="37"/>
      <c r="AY543" s="37"/>
      <c r="AZ543" s="37"/>
      <c r="BA543" s="37"/>
      <c r="BB543" s="37"/>
      <c r="BC543" s="37"/>
      <c r="BD543">
        <v>3</v>
      </c>
    </row>
    <row r="544" spans="1:56" hidden="1" x14ac:dyDescent="0.25">
      <c r="A544" s="22" t="s">
        <v>51</v>
      </c>
      <c r="B544" s="22" t="s">
        <v>52</v>
      </c>
      <c r="C544" s="23" t="s">
        <v>1024</v>
      </c>
      <c r="D544" s="22" t="s">
        <v>53</v>
      </c>
      <c r="E544" s="22" t="s">
        <v>54</v>
      </c>
      <c r="F544" s="22" t="s">
        <v>55</v>
      </c>
      <c r="G544" s="22" t="s">
        <v>90</v>
      </c>
      <c r="H544" s="22" t="s">
        <v>56</v>
      </c>
      <c r="I544" s="22" t="s">
        <v>1025</v>
      </c>
      <c r="J544" s="24">
        <v>44503</v>
      </c>
      <c r="K544" s="22">
        <v>0</v>
      </c>
      <c r="L544" s="22" t="s">
        <v>91</v>
      </c>
      <c r="M544" s="22" t="s">
        <v>91</v>
      </c>
      <c r="N544" s="41" t="s">
        <v>56</v>
      </c>
      <c r="O544" s="34" t="s">
        <v>56</v>
      </c>
      <c r="P544" s="27" t="s">
        <v>65</v>
      </c>
      <c r="Q544" s="22">
        <v>0</v>
      </c>
      <c r="R544" s="23">
        <v>21102803845</v>
      </c>
      <c r="S544" s="22" t="s">
        <v>56</v>
      </c>
      <c r="T544" s="22">
        <v>6008141962</v>
      </c>
      <c r="U544" s="22">
        <v>24</v>
      </c>
      <c r="V544" s="22">
        <v>0</v>
      </c>
      <c r="W544" s="22">
        <v>24</v>
      </c>
      <c r="X544" s="29" t="s">
        <v>58</v>
      </c>
      <c r="Y544" s="22" t="s">
        <v>56</v>
      </c>
      <c r="Z544" s="30" t="s">
        <v>1026</v>
      </c>
      <c r="AA544" s="31">
        <v>44502</v>
      </c>
      <c r="AB544" s="22">
        <v>0</v>
      </c>
      <c r="AC544" s="32">
        <v>5042260595</v>
      </c>
      <c r="AD544" s="43" t="s">
        <v>1027</v>
      </c>
      <c r="AE544" s="44">
        <v>44523</v>
      </c>
      <c r="AF544" s="35" t="e">
        <f>VLOOKUP(G544,[6]TIV1!L:S,8,FALSE)</f>
        <v>#N/A</v>
      </c>
      <c r="AG544" s="35" t="str">
        <f>VLOOKUP(T544,[6]TIV1!L:S,8,FALSE)</f>
        <v>2050350281</v>
      </c>
      <c r="AH544" s="35" t="str">
        <f>VLOOKUP(AC544,[6]TIV1!L:S,8,FALSE)</f>
        <v>8276895377</v>
      </c>
      <c r="AI544" s="36">
        <f>VLOOKUP(A544&amp;P544,[6]HARGA!C:D,2,0)*Q544</f>
        <v>0</v>
      </c>
      <c r="AJ544" s="36">
        <f>VLOOKUP(A544&amp;P544,[6]HARGA!C:D,2,0)*W544</f>
        <v>0</v>
      </c>
      <c r="AK544" s="36">
        <f>VLOOKUP(A544&amp;P544,[6]HARGA!C:D,2,0)*AB544</f>
        <v>0</v>
      </c>
      <c r="AL544" s="37"/>
      <c r="AM544" s="37"/>
      <c r="AN544" s="37"/>
      <c r="AO544" s="37"/>
      <c r="AP544" s="37"/>
      <c r="AQ544" s="37"/>
      <c r="AR544" s="37"/>
      <c r="AS544" s="37"/>
      <c r="AT544" s="37"/>
      <c r="AU544" s="37"/>
      <c r="AV544" s="37"/>
      <c r="AW544" s="37"/>
      <c r="AX544" s="37"/>
      <c r="AY544" s="37"/>
      <c r="AZ544" s="37"/>
      <c r="BA544" s="37"/>
      <c r="BB544" s="37"/>
      <c r="BC544" s="37"/>
      <c r="BD544">
        <v>3</v>
      </c>
    </row>
    <row r="545" spans="1:56" hidden="1" x14ac:dyDescent="0.25">
      <c r="A545" s="22" t="s">
        <v>51</v>
      </c>
      <c r="B545" s="22" t="s">
        <v>52</v>
      </c>
      <c r="C545" s="23">
        <v>21102803768</v>
      </c>
      <c r="D545" s="22" t="s">
        <v>135</v>
      </c>
      <c r="E545" s="22" t="s">
        <v>1028</v>
      </c>
      <c r="F545" s="22" t="s">
        <v>1029</v>
      </c>
      <c r="G545" s="22">
        <v>5042271684</v>
      </c>
      <c r="H545" s="22" t="s">
        <v>56</v>
      </c>
      <c r="I545" s="22" t="s">
        <v>56</v>
      </c>
      <c r="J545" s="24">
        <v>44503</v>
      </c>
      <c r="K545" s="22">
        <v>1440</v>
      </c>
      <c r="L545" s="22" t="s">
        <v>138</v>
      </c>
      <c r="M545" s="22" t="s">
        <v>138</v>
      </c>
      <c r="N545" s="101" t="s">
        <v>1030</v>
      </c>
      <c r="O545" s="102">
        <v>44504</v>
      </c>
      <c r="P545" s="27" t="s">
        <v>60</v>
      </c>
      <c r="Q545" s="22">
        <v>1440</v>
      </c>
      <c r="R545" s="23">
        <v>21102101738</v>
      </c>
      <c r="S545" s="22" t="s">
        <v>56</v>
      </c>
      <c r="T545" s="22">
        <v>6008142167</v>
      </c>
      <c r="U545" s="22">
        <v>28</v>
      </c>
      <c r="V545" s="22">
        <v>0</v>
      </c>
      <c r="W545" s="22">
        <v>28</v>
      </c>
      <c r="X545" s="29" t="s">
        <v>61</v>
      </c>
      <c r="Y545" s="22" t="s">
        <v>56</v>
      </c>
      <c r="Z545" s="30" t="s">
        <v>1031</v>
      </c>
      <c r="AA545" s="31">
        <v>44501</v>
      </c>
      <c r="AB545" s="22">
        <v>0</v>
      </c>
      <c r="AC545" s="32">
        <v>5042265369</v>
      </c>
      <c r="AD545" s="43" t="s">
        <v>1032</v>
      </c>
      <c r="AE545" s="44">
        <v>44523</v>
      </c>
      <c r="AF545" s="35" t="str">
        <f>VLOOKUP(G545,[6]TIV1!L:S,8,FALSE)</f>
        <v>8276895377</v>
      </c>
      <c r="AG545" s="35" t="str">
        <f>VLOOKUP(T545,[6]TIV1!L:S,8,FALSE)</f>
        <v>2050350281</v>
      </c>
      <c r="AH545" s="35" t="str">
        <f>VLOOKUP(AC545,[6]TIV1!L:S,8,FALSE)</f>
        <v>8276895377</v>
      </c>
      <c r="AI545" s="36">
        <f>VLOOKUP(A545&amp;P545,[6]HARGA!C:D,2,0)*Q545</f>
        <v>14184000</v>
      </c>
      <c r="AJ545" s="36">
        <f>VLOOKUP(A545&amp;P545,[6]HARGA!C:D,2,0)*W545</f>
        <v>275800</v>
      </c>
      <c r="AK545" s="36">
        <f>VLOOKUP(A545&amp;P545,[6]HARGA!C:D,2,0)*AB545</f>
        <v>0</v>
      </c>
      <c r="AL545" s="37"/>
      <c r="AM545" s="37"/>
      <c r="AN545" s="37"/>
      <c r="AO545" s="37"/>
      <c r="AP545" s="37"/>
      <c r="AQ545" s="37"/>
      <c r="AR545" s="37"/>
      <c r="AS545" s="37"/>
      <c r="AT545" s="37"/>
      <c r="AU545" s="37"/>
      <c r="AV545" s="37"/>
      <c r="AW545" s="37"/>
      <c r="AX545" s="37"/>
      <c r="AY545" s="37"/>
      <c r="AZ545" s="37"/>
      <c r="BA545" s="37"/>
      <c r="BB545" s="37"/>
      <c r="BC545" s="37"/>
      <c r="BD545">
        <v>3</v>
      </c>
    </row>
    <row r="546" spans="1:56" hidden="1" x14ac:dyDescent="0.25">
      <c r="A546" s="22" t="s">
        <v>51</v>
      </c>
      <c r="B546" s="22" t="s">
        <v>52</v>
      </c>
      <c r="C546" s="23">
        <v>21102803768</v>
      </c>
      <c r="D546" s="22" t="s">
        <v>135</v>
      </c>
      <c r="E546" s="22" t="s">
        <v>1028</v>
      </c>
      <c r="F546" s="22" t="s">
        <v>1029</v>
      </c>
      <c r="G546" s="22">
        <v>5042271684</v>
      </c>
      <c r="H546" s="22" t="s">
        <v>56</v>
      </c>
      <c r="I546" s="22" t="s">
        <v>56</v>
      </c>
      <c r="J546" s="24">
        <v>44503</v>
      </c>
      <c r="K546" s="22">
        <v>1440</v>
      </c>
      <c r="L546" s="22" t="s">
        <v>138</v>
      </c>
      <c r="M546" s="22" t="s">
        <v>138</v>
      </c>
      <c r="N546" s="101" t="s">
        <v>1030</v>
      </c>
      <c r="O546" s="102">
        <v>44504</v>
      </c>
      <c r="P546" s="27" t="s">
        <v>64</v>
      </c>
      <c r="Q546" s="22">
        <v>1440</v>
      </c>
      <c r="R546" s="23">
        <v>21102101738</v>
      </c>
      <c r="S546" s="22" t="s">
        <v>56</v>
      </c>
      <c r="T546" s="22">
        <v>6008142167</v>
      </c>
      <c r="U546" s="22">
        <v>1440</v>
      </c>
      <c r="V546" s="22">
        <v>0</v>
      </c>
      <c r="W546" s="22">
        <v>1440</v>
      </c>
      <c r="X546" s="29" t="s">
        <v>61</v>
      </c>
      <c r="Y546" s="22" t="s">
        <v>56</v>
      </c>
      <c r="Z546" s="30" t="s">
        <v>1031</v>
      </c>
      <c r="AA546" s="31">
        <v>44501</v>
      </c>
      <c r="AB546" s="22">
        <v>70</v>
      </c>
      <c r="AC546" s="32">
        <v>5042265369</v>
      </c>
      <c r="AD546" s="43" t="s">
        <v>1032</v>
      </c>
      <c r="AE546" s="44">
        <v>44523</v>
      </c>
      <c r="AF546" s="35" t="str">
        <f>VLOOKUP(G546,[6]TIV1!L:S,8,FALSE)</f>
        <v>8276895377</v>
      </c>
      <c r="AG546" s="35" t="str">
        <f>VLOOKUP(T546,[6]TIV1!L:S,8,FALSE)</f>
        <v>2050350281</v>
      </c>
      <c r="AH546" s="35" t="str">
        <f>VLOOKUP(AC546,[6]TIV1!L:S,8,FALSE)</f>
        <v>8276895377</v>
      </c>
      <c r="AI546" s="36">
        <f>VLOOKUP(A546&amp;P546,[6]HARGA!C:D,2,0)*Q546</f>
        <v>43200000</v>
      </c>
      <c r="AJ546" s="36">
        <f>VLOOKUP(A546&amp;P546,[6]HARGA!C:D,2,0)*W546</f>
        <v>43200000</v>
      </c>
      <c r="AK546" s="36">
        <f>VLOOKUP(A546&amp;P546,[6]HARGA!C:D,2,0)*AB546</f>
        <v>2100000</v>
      </c>
      <c r="AL546" s="37"/>
      <c r="AM546" s="37"/>
      <c r="AN546" s="37"/>
      <c r="AO546" s="37"/>
      <c r="AP546" s="37"/>
      <c r="AQ546" s="37"/>
      <c r="AR546" s="37"/>
      <c r="AS546" s="37"/>
      <c r="AT546" s="37"/>
      <c r="AU546" s="37"/>
      <c r="AV546" s="37"/>
      <c r="AW546" s="37"/>
      <c r="AX546" s="37"/>
      <c r="AY546" s="37"/>
      <c r="AZ546" s="37"/>
      <c r="BA546" s="37"/>
      <c r="BB546" s="37"/>
      <c r="BC546" s="37"/>
      <c r="BD546">
        <v>3</v>
      </c>
    </row>
    <row r="547" spans="1:56" hidden="1" x14ac:dyDescent="0.25">
      <c r="A547" s="22" t="s">
        <v>51</v>
      </c>
      <c r="B547" s="22" t="s">
        <v>52</v>
      </c>
      <c r="C547" s="23">
        <v>21102803776</v>
      </c>
      <c r="D547" s="22" t="s">
        <v>143</v>
      </c>
      <c r="E547" s="22" t="s">
        <v>175</v>
      </c>
      <c r="F547" s="22" t="s">
        <v>176</v>
      </c>
      <c r="G547" s="22">
        <v>5042274751</v>
      </c>
      <c r="H547" s="22" t="s">
        <v>56</v>
      </c>
      <c r="I547" s="22" t="s">
        <v>56</v>
      </c>
      <c r="J547" s="24">
        <v>44503</v>
      </c>
      <c r="K547" s="22">
        <v>1344</v>
      </c>
      <c r="L547" s="22" t="s">
        <v>138</v>
      </c>
      <c r="M547" s="22" t="s">
        <v>138</v>
      </c>
      <c r="N547" s="101" t="s">
        <v>1033</v>
      </c>
      <c r="O547" s="102">
        <v>44504</v>
      </c>
      <c r="P547" s="27" t="s">
        <v>60</v>
      </c>
      <c r="Q547" s="22">
        <v>1344</v>
      </c>
      <c r="R547" s="28" t="s">
        <v>56</v>
      </c>
      <c r="S547" s="22" t="s">
        <v>56</v>
      </c>
      <c r="T547" s="28" t="s">
        <v>56</v>
      </c>
      <c r="U547" s="28">
        <v>0</v>
      </c>
      <c r="V547" s="22">
        <v>0</v>
      </c>
      <c r="W547" s="28">
        <v>0</v>
      </c>
      <c r="X547" s="28" t="s">
        <v>56</v>
      </c>
      <c r="Y547" s="22" t="s">
        <v>56</v>
      </c>
      <c r="Z547" s="45" t="s">
        <v>56</v>
      </c>
      <c r="AA547" s="45" t="s">
        <v>56</v>
      </c>
      <c r="AB547" s="28">
        <v>0</v>
      </c>
      <c r="AC547" s="28" t="s">
        <v>56</v>
      </c>
      <c r="AD547" s="46" t="s">
        <v>56</v>
      </c>
      <c r="AE547" s="47" t="s">
        <v>56</v>
      </c>
      <c r="AF547" s="35" t="str">
        <f>VLOOKUP(G547,[6]TIV1!L:S,8,FALSE)</f>
        <v>8276895377</v>
      </c>
      <c r="AG547" s="35" t="e">
        <f>VLOOKUP(T547,[6]TIV1!L:S,8,FALSE)</f>
        <v>#N/A</v>
      </c>
      <c r="AH547" s="35" t="e">
        <f>VLOOKUP(AC547,[6]TIV1!L:S,8,FALSE)</f>
        <v>#N/A</v>
      </c>
      <c r="AI547" s="36">
        <f>VLOOKUP(A547&amp;P547,[6]HARGA!C:D,2,0)*Q547</f>
        <v>13238400</v>
      </c>
      <c r="AJ547" s="36">
        <f>VLOOKUP(A547&amp;P547,[6]HARGA!C:D,2,0)*W547</f>
        <v>0</v>
      </c>
      <c r="AK547" s="36">
        <f>VLOOKUP(A547&amp;P547,[6]HARGA!C:D,2,0)*AB547</f>
        <v>0</v>
      </c>
      <c r="AL547" s="37"/>
      <c r="AM547" s="37"/>
      <c r="AN547" s="37"/>
      <c r="AO547" s="37"/>
      <c r="AP547" s="37"/>
      <c r="AQ547" s="37"/>
      <c r="AR547" s="37"/>
      <c r="AS547" s="37"/>
      <c r="AT547" s="37"/>
      <c r="AU547" s="37"/>
      <c r="AV547" s="37"/>
      <c r="AW547" s="37"/>
      <c r="AX547" s="37"/>
      <c r="AY547" s="37"/>
      <c r="AZ547" s="37"/>
      <c r="BA547" s="37"/>
      <c r="BB547" s="37"/>
      <c r="BC547" s="37"/>
      <c r="BD547">
        <v>3</v>
      </c>
    </row>
    <row r="548" spans="1:56" hidden="1" x14ac:dyDescent="0.25">
      <c r="A548" s="22" t="s">
        <v>51</v>
      </c>
      <c r="B548" s="22" t="s">
        <v>52</v>
      </c>
      <c r="C548" s="23">
        <v>21102803776</v>
      </c>
      <c r="D548" s="22" t="s">
        <v>143</v>
      </c>
      <c r="E548" s="22" t="s">
        <v>175</v>
      </c>
      <c r="F548" s="22" t="s">
        <v>176</v>
      </c>
      <c r="G548" s="22">
        <v>5042274751</v>
      </c>
      <c r="H548" s="22" t="s">
        <v>56</v>
      </c>
      <c r="I548" s="22" t="s">
        <v>56</v>
      </c>
      <c r="J548" s="24">
        <v>44503</v>
      </c>
      <c r="K548" s="22">
        <v>1344</v>
      </c>
      <c r="L548" s="22" t="s">
        <v>138</v>
      </c>
      <c r="M548" s="22" t="s">
        <v>138</v>
      </c>
      <c r="N548" s="101" t="s">
        <v>1033</v>
      </c>
      <c r="O548" s="102">
        <v>44504</v>
      </c>
      <c r="P548" s="27" t="s">
        <v>64</v>
      </c>
      <c r="Q548" s="22">
        <v>1344</v>
      </c>
      <c r="R548" s="28" t="s">
        <v>56</v>
      </c>
      <c r="S548" s="22" t="s">
        <v>56</v>
      </c>
      <c r="T548" s="28" t="s">
        <v>56</v>
      </c>
      <c r="U548" s="28">
        <v>0</v>
      </c>
      <c r="V548" s="22">
        <v>0</v>
      </c>
      <c r="W548" s="28">
        <v>0</v>
      </c>
      <c r="X548" s="28" t="s">
        <v>56</v>
      </c>
      <c r="Y548" s="22" t="s">
        <v>56</v>
      </c>
      <c r="Z548" s="45" t="s">
        <v>56</v>
      </c>
      <c r="AA548" s="45" t="s">
        <v>56</v>
      </c>
      <c r="AB548" s="28">
        <v>0</v>
      </c>
      <c r="AC548" s="28" t="s">
        <v>56</v>
      </c>
      <c r="AD548" s="46" t="s">
        <v>56</v>
      </c>
      <c r="AE548" s="47" t="s">
        <v>56</v>
      </c>
      <c r="AF548" s="35" t="str">
        <f>VLOOKUP(G548,[6]TIV1!L:S,8,FALSE)</f>
        <v>8276895377</v>
      </c>
      <c r="AG548" s="35" t="e">
        <f>VLOOKUP(T548,[6]TIV1!L:S,8,FALSE)</f>
        <v>#N/A</v>
      </c>
      <c r="AH548" s="35" t="e">
        <f>VLOOKUP(AC548,[6]TIV1!L:S,8,FALSE)</f>
        <v>#N/A</v>
      </c>
      <c r="AI548" s="36">
        <f>VLOOKUP(A548&amp;P548,[6]HARGA!C:D,2,0)*Q548</f>
        <v>40320000</v>
      </c>
      <c r="AJ548" s="36">
        <f>VLOOKUP(A548&amp;P548,[6]HARGA!C:D,2,0)*W548</f>
        <v>0</v>
      </c>
      <c r="AK548" s="36">
        <f>VLOOKUP(A548&amp;P548,[6]HARGA!C:D,2,0)*AB548</f>
        <v>0</v>
      </c>
      <c r="AL548" s="37"/>
      <c r="AM548" s="37"/>
      <c r="AN548" s="37"/>
      <c r="AO548" s="37"/>
      <c r="AP548" s="37"/>
      <c r="AQ548" s="37"/>
      <c r="AR548" s="37"/>
      <c r="AS548" s="37"/>
      <c r="AT548" s="37"/>
      <c r="AU548" s="37"/>
      <c r="AV548" s="37"/>
      <c r="AW548" s="37"/>
      <c r="AX548" s="37"/>
      <c r="AY548" s="37"/>
      <c r="AZ548" s="37"/>
      <c r="BA548" s="37"/>
      <c r="BB548" s="37"/>
      <c r="BC548" s="37"/>
      <c r="BD548">
        <v>3</v>
      </c>
    </row>
    <row r="549" spans="1:56" hidden="1" x14ac:dyDescent="0.25">
      <c r="A549" s="22" t="s">
        <v>66</v>
      </c>
      <c r="B549" s="22" t="s">
        <v>52</v>
      </c>
      <c r="C549" s="23" t="s">
        <v>1034</v>
      </c>
      <c r="D549" s="22" t="s">
        <v>143</v>
      </c>
      <c r="E549" s="22" t="s">
        <v>175</v>
      </c>
      <c r="F549" s="22" t="s">
        <v>176</v>
      </c>
      <c r="G549" s="22" t="s">
        <v>90</v>
      </c>
      <c r="H549" s="22" t="s">
        <v>56</v>
      </c>
      <c r="I549" s="22" t="s">
        <v>56</v>
      </c>
      <c r="J549" s="24">
        <v>44503</v>
      </c>
      <c r="K549" s="22">
        <v>0</v>
      </c>
      <c r="L549" s="22" t="s">
        <v>91</v>
      </c>
      <c r="M549" s="22" t="s">
        <v>91</v>
      </c>
      <c r="N549" s="41" t="s">
        <v>56</v>
      </c>
      <c r="O549" s="34" t="s">
        <v>56</v>
      </c>
      <c r="P549" s="27" t="s">
        <v>60</v>
      </c>
      <c r="Q549" s="22">
        <v>0</v>
      </c>
      <c r="R549" s="23">
        <v>21102903779</v>
      </c>
      <c r="S549" s="22" t="s">
        <v>56</v>
      </c>
      <c r="T549" s="22">
        <v>6008143214</v>
      </c>
      <c r="U549" s="22">
        <v>28</v>
      </c>
      <c r="V549" s="22">
        <v>0</v>
      </c>
      <c r="W549" s="22">
        <v>28</v>
      </c>
      <c r="X549" s="29" t="s">
        <v>70</v>
      </c>
      <c r="Y549" s="22" t="s">
        <v>56</v>
      </c>
      <c r="Z549" s="30" t="s">
        <v>1035</v>
      </c>
      <c r="AA549" s="31">
        <v>44502</v>
      </c>
      <c r="AB549" s="22">
        <v>7</v>
      </c>
      <c r="AC549" s="32">
        <v>5042270890</v>
      </c>
      <c r="AD549" s="43" t="s">
        <v>1036</v>
      </c>
      <c r="AE549" s="44">
        <v>44524</v>
      </c>
      <c r="AF549" s="35" t="e">
        <f>VLOOKUP(G549,[6]TIV1!L:S,8,FALSE)</f>
        <v>#N/A</v>
      </c>
      <c r="AG549" s="35" t="str">
        <f>VLOOKUP(T549,[6]TIV1!L:S,8,FALSE)</f>
        <v>2050350312</v>
      </c>
      <c r="AH549" s="35" t="str">
        <f>VLOOKUP(AC549,[6]TIV1!L:S,8,FALSE)</f>
        <v>8276895965</v>
      </c>
      <c r="AI549" s="36">
        <f>VLOOKUP(A549&amp;P549,[6]HARGA!C:D,2,0)*Q549</f>
        <v>0</v>
      </c>
      <c r="AJ549" s="36">
        <f>VLOOKUP(A549&amp;P549,[6]HARGA!C:D,2,0)*W549</f>
        <v>275800</v>
      </c>
      <c r="AK549" s="36">
        <f>VLOOKUP(A549&amp;P549,[6]HARGA!C:D,2,0)*AB549</f>
        <v>68950</v>
      </c>
      <c r="AL549" s="37"/>
      <c r="AM549" s="37"/>
      <c r="AN549" s="37"/>
      <c r="AO549" s="37"/>
      <c r="AP549" s="37"/>
      <c r="AQ549" s="37"/>
      <c r="AR549" s="37"/>
      <c r="AS549" s="37"/>
      <c r="AT549" s="37"/>
      <c r="AU549" s="37"/>
      <c r="AV549" s="37"/>
      <c r="AW549" s="37"/>
      <c r="AX549" s="37"/>
      <c r="AY549" s="37"/>
      <c r="AZ549" s="37"/>
      <c r="BA549" s="37"/>
      <c r="BB549" s="37"/>
      <c r="BC549" s="37"/>
      <c r="BD549">
        <v>3</v>
      </c>
    </row>
    <row r="550" spans="1:56" hidden="1" x14ac:dyDescent="0.25">
      <c r="A550" s="22" t="s">
        <v>66</v>
      </c>
      <c r="B550" s="22" t="s">
        <v>52</v>
      </c>
      <c r="C550" s="23" t="s">
        <v>1034</v>
      </c>
      <c r="D550" s="22" t="s">
        <v>143</v>
      </c>
      <c r="E550" s="22" t="s">
        <v>175</v>
      </c>
      <c r="F550" s="22" t="s">
        <v>176</v>
      </c>
      <c r="G550" s="22" t="s">
        <v>90</v>
      </c>
      <c r="H550" s="22" t="s">
        <v>56</v>
      </c>
      <c r="I550" s="22" t="s">
        <v>56</v>
      </c>
      <c r="J550" s="24">
        <v>44503</v>
      </c>
      <c r="K550" s="22">
        <v>0</v>
      </c>
      <c r="L550" s="22" t="s">
        <v>91</v>
      </c>
      <c r="M550" s="22" t="s">
        <v>91</v>
      </c>
      <c r="N550" s="41" t="s">
        <v>56</v>
      </c>
      <c r="O550" s="34" t="s">
        <v>56</v>
      </c>
      <c r="P550" s="27" t="s">
        <v>64</v>
      </c>
      <c r="Q550" s="22">
        <v>0</v>
      </c>
      <c r="R550" s="23">
        <v>21102903779</v>
      </c>
      <c r="S550" s="22" t="s">
        <v>56</v>
      </c>
      <c r="T550" s="22">
        <v>6008143214</v>
      </c>
      <c r="U550" s="22">
        <v>1344</v>
      </c>
      <c r="V550" s="22">
        <v>0</v>
      </c>
      <c r="W550" s="22">
        <v>1344</v>
      </c>
      <c r="X550" s="29" t="s">
        <v>70</v>
      </c>
      <c r="Y550" s="22" t="s">
        <v>56</v>
      </c>
      <c r="Z550" s="30" t="s">
        <v>1035</v>
      </c>
      <c r="AA550" s="31">
        <v>44502</v>
      </c>
      <c r="AB550" s="22">
        <v>80</v>
      </c>
      <c r="AC550" s="32">
        <v>5042270890</v>
      </c>
      <c r="AD550" s="43" t="s">
        <v>1036</v>
      </c>
      <c r="AE550" s="44">
        <v>44524</v>
      </c>
      <c r="AF550" s="35" t="e">
        <f>VLOOKUP(G550,[6]TIV1!L:S,8,FALSE)</f>
        <v>#N/A</v>
      </c>
      <c r="AG550" s="35" t="str">
        <f>VLOOKUP(T550,[6]TIV1!L:S,8,FALSE)</f>
        <v>2050350312</v>
      </c>
      <c r="AH550" s="35" t="str">
        <f>VLOOKUP(AC550,[6]TIV1!L:S,8,FALSE)</f>
        <v>8276895965</v>
      </c>
      <c r="AI550" s="36">
        <f>VLOOKUP(A550&amp;P550,[6]HARGA!C:D,2,0)*Q550</f>
        <v>0</v>
      </c>
      <c r="AJ550" s="36">
        <f>VLOOKUP(A550&amp;P550,[6]HARGA!C:D,2,0)*W550</f>
        <v>40320000</v>
      </c>
      <c r="AK550" s="36">
        <f>VLOOKUP(A550&amp;P550,[6]HARGA!C:D,2,0)*AB550</f>
        <v>2400000</v>
      </c>
      <c r="AL550" s="37"/>
      <c r="AM550" s="37"/>
      <c r="AN550" s="37"/>
      <c r="AO550" s="37"/>
      <c r="AP550" s="37"/>
      <c r="AQ550" s="37"/>
      <c r="AR550" s="37"/>
      <c r="AS550" s="37"/>
      <c r="AT550" s="37"/>
      <c r="AU550" s="37"/>
      <c r="AV550" s="37"/>
      <c r="AW550" s="37"/>
      <c r="AX550" s="37"/>
      <c r="AY550" s="37"/>
      <c r="AZ550" s="37"/>
      <c r="BA550" s="37"/>
      <c r="BB550" s="37"/>
      <c r="BC550" s="37"/>
      <c r="BD550">
        <v>3</v>
      </c>
    </row>
    <row r="551" spans="1:56" hidden="1" x14ac:dyDescent="0.25">
      <c r="A551" s="22" t="s">
        <v>51</v>
      </c>
      <c r="B551" s="22" t="s">
        <v>52</v>
      </c>
      <c r="C551" s="23">
        <v>21102803781</v>
      </c>
      <c r="D551" s="22" t="s">
        <v>143</v>
      </c>
      <c r="E551" s="22" t="s">
        <v>489</v>
      </c>
      <c r="F551" s="22" t="s">
        <v>1037</v>
      </c>
      <c r="G551" s="22">
        <v>5042272144</v>
      </c>
      <c r="H551" s="22" t="s">
        <v>56</v>
      </c>
      <c r="I551" s="22" t="s">
        <v>56</v>
      </c>
      <c r="J551" s="24">
        <v>44503</v>
      </c>
      <c r="K551" s="22">
        <v>1440</v>
      </c>
      <c r="L551" s="22" t="s">
        <v>102</v>
      </c>
      <c r="M551" s="22" t="s">
        <v>102</v>
      </c>
      <c r="N551" s="101" t="s">
        <v>1038</v>
      </c>
      <c r="O551" s="102">
        <v>44504</v>
      </c>
      <c r="P551" s="27" t="s">
        <v>60</v>
      </c>
      <c r="Q551" s="22">
        <v>1440</v>
      </c>
      <c r="R551" s="28" t="s">
        <v>56</v>
      </c>
      <c r="S551" s="22" t="s">
        <v>56</v>
      </c>
      <c r="T551" s="28" t="s">
        <v>56</v>
      </c>
      <c r="U551" s="28">
        <v>0</v>
      </c>
      <c r="V551" s="22">
        <v>0</v>
      </c>
      <c r="W551" s="28">
        <v>0</v>
      </c>
      <c r="X551" s="28" t="s">
        <v>56</v>
      </c>
      <c r="Y551" s="22" t="s">
        <v>56</v>
      </c>
      <c r="Z551" s="45" t="s">
        <v>56</v>
      </c>
      <c r="AA551" s="45" t="s">
        <v>56</v>
      </c>
      <c r="AB551" s="28">
        <v>0</v>
      </c>
      <c r="AC551" s="28" t="s">
        <v>56</v>
      </c>
      <c r="AD551" s="46" t="s">
        <v>56</v>
      </c>
      <c r="AE551" s="47" t="s">
        <v>56</v>
      </c>
      <c r="AF551" s="35" t="str">
        <f>VLOOKUP(G551,[6]TIV1!L:S,8,FALSE)</f>
        <v>8276895377</v>
      </c>
      <c r="AG551" s="35" t="e">
        <f>VLOOKUP(T551,[6]TIV1!L:S,8,FALSE)</f>
        <v>#N/A</v>
      </c>
      <c r="AH551" s="35" t="e">
        <f>VLOOKUP(AC551,[6]TIV1!L:S,8,FALSE)</f>
        <v>#N/A</v>
      </c>
      <c r="AI551" s="36">
        <f>VLOOKUP(A551&amp;P551,[6]HARGA!C:D,2,0)*Q551</f>
        <v>14184000</v>
      </c>
      <c r="AJ551" s="36">
        <f>VLOOKUP(A551&amp;P551,[6]HARGA!C:D,2,0)*W551</f>
        <v>0</v>
      </c>
      <c r="AK551" s="36">
        <f>VLOOKUP(A551&amp;P551,[6]HARGA!C:D,2,0)*AB551</f>
        <v>0</v>
      </c>
      <c r="AL551" s="37"/>
      <c r="AM551" s="37"/>
      <c r="AN551" s="37"/>
      <c r="AO551" s="37"/>
      <c r="AP551" s="37"/>
      <c r="AQ551" s="37"/>
      <c r="AR551" s="37"/>
      <c r="AS551" s="37"/>
      <c r="AT551" s="37"/>
      <c r="AU551" s="37"/>
      <c r="AV551" s="37"/>
      <c r="AW551" s="37"/>
      <c r="AX551" s="37"/>
      <c r="AY551" s="37"/>
      <c r="AZ551" s="37"/>
      <c r="BA551" s="37"/>
      <c r="BB551" s="37"/>
      <c r="BC551" s="37"/>
      <c r="BD551">
        <v>3</v>
      </c>
    </row>
    <row r="552" spans="1:56" hidden="1" x14ac:dyDescent="0.25">
      <c r="A552" s="22" t="s">
        <v>51</v>
      </c>
      <c r="B552" s="22" t="s">
        <v>52</v>
      </c>
      <c r="C552" s="23">
        <v>21102803781</v>
      </c>
      <c r="D552" s="22" t="s">
        <v>143</v>
      </c>
      <c r="E552" s="22" t="s">
        <v>489</v>
      </c>
      <c r="F552" s="22" t="s">
        <v>1037</v>
      </c>
      <c r="G552" s="22">
        <v>5042272144</v>
      </c>
      <c r="H552" s="22" t="s">
        <v>56</v>
      </c>
      <c r="I552" s="22" t="s">
        <v>56</v>
      </c>
      <c r="J552" s="24">
        <v>44503</v>
      </c>
      <c r="K552" s="22">
        <v>1440</v>
      </c>
      <c r="L552" s="22" t="s">
        <v>102</v>
      </c>
      <c r="M552" s="22" t="s">
        <v>102</v>
      </c>
      <c r="N552" s="101" t="s">
        <v>1038</v>
      </c>
      <c r="O552" s="102">
        <v>44504</v>
      </c>
      <c r="P552" s="27" t="s">
        <v>64</v>
      </c>
      <c r="Q552" s="22">
        <v>1440</v>
      </c>
      <c r="R552" s="28" t="s">
        <v>56</v>
      </c>
      <c r="S552" s="22" t="s">
        <v>56</v>
      </c>
      <c r="T552" s="28" t="s">
        <v>56</v>
      </c>
      <c r="U552" s="28">
        <v>0</v>
      </c>
      <c r="V552" s="22">
        <v>0</v>
      </c>
      <c r="W552" s="28">
        <v>0</v>
      </c>
      <c r="X552" s="28" t="s">
        <v>56</v>
      </c>
      <c r="Y552" s="22" t="s">
        <v>56</v>
      </c>
      <c r="Z552" s="45" t="s">
        <v>56</v>
      </c>
      <c r="AA552" s="45" t="s">
        <v>56</v>
      </c>
      <c r="AB552" s="28">
        <v>0</v>
      </c>
      <c r="AC552" s="28" t="s">
        <v>56</v>
      </c>
      <c r="AD552" s="46" t="s">
        <v>56</v>
      </c>
      <c r="AE552" s="47" t="s">
        <v>56</v>
      </c>
      <c r="AF552" s="35" t="str">
        <f>VLOOKUP(G552,[6]TIV1!L:S,8,FALSE)</f>
        <v>8276895377</v>
      </c>
      <c r="AG552" s="35" t="e">
        <f>VLOOKUP(T552,[6]TIV1!L:S,8,FALSE)</f>
        <v>#N/A</v>
      </c>
      <c r="AH552" s="35" t="e">
        <f>VLOOKUP(AC552,[6]TIV1!L:S,8,FALSE)</f>
        <v>#N/A</v>
      </c>
      <c r="AI552" s="36">
        <f>VLOOKUP(A552&amp;P552,[6]HARGA!C:D,2,0)*Q552</f>
        <v>43200000</v>
      </c>
      <c r="AJ552" s="36">
        <f>VLOOKUP(A552&amp;P552,[6]HARGA!C:D,2,0)*W552</f>
        <v>0</v>
      </c>
      <c r="AK552" s="36">
        <f>VLOOKUP(A552&amp;P552,[6]HARGA!C:D,2,0)*AB552</f>
        <v>0</v>
      </c>
      <c r="AL552" s="37"/>
      <c r="AM552" s="37"/>
      <c r="AN552" s="37"/>
      <c r="AO552" s="37"/>
      <c r="AP552" s="37"/>
      <c r="AQ552" s="37"/>
      <c r="AR552" s="37"/>
      <c r="AS552" s="37"/>
      <c r="AT552" s="37"/>
      <c r="AU552" s="37"/>
      <c r="AV552" s="37"/>
      <c r="AW552" s="37"/>
      <c r="AX552" s="37"/>
      <c r="AY552" s="37"/>
      <c r="AZ552" s="37"/>
      <c r="BA552" s="37"/>
      <c r="BB552" s="37"/>
      <c r="BC552" s="37"/>
      <c r="BD552">
        <v>3</v>
      </c>
    </row>
    <row r="553" spans="1:56" hidden="1" x14ac:dyDescent="0.25">
      <c r="A553" s="22" t="s">
        <v>66</v>
      </c>
      <c r="B553" s="22" t="s">
        <v>52</v>
      </c>
      <c r="C553" s="23" t="s">
        <v>1039</v>
      </c>
      <c r="D553" s="22" t="s">
        <v>143</v>
      </c>
      <c r="E553" s="22" t="s">
        <v>489</v>
      </c>
      <c r="F553" s="22" t="s">
        <v>1037</v>
      </c>
      <c r="G553" s="22" t="s">
        <v>90</v>
      </c>
      <c r="H553" s="22" t="s">
        <v>56</v>
      </c>
      <c r="I553" s="22" t="s">
        <v>56</v>
      </c>
      <c r="J553" s="24">
        <v>44503</v>
      </c>
      <c r="K553" s="22">
        <v>0</v>
      </c>
      <c r="L553" s="22" t="s">
        <v>91</v>
      </c>
      <c r="M553" s="22" t="s">
        <v>91</v>
      </c>
      <c r="N553" s="41" t="s">
        <v>56</v>
      </c>
      <c r="O553" s="34" t="s">
        <v>56</v>
      </c>
      <c r="P553" s="27" t="s">
        <v>60</v>
      </c>
      <c r="Q553" s="22">
        <v>0</v>
      </c>
      <c r="R553" s="23">
        <v>21102201393</v>
      </c>
      <c r="S553" s="22" t="s">
        <v>56</v>
      </c>
      <c r="T553" s="22">
        <v>6008141295</v>
      </c>
      <c r="U553" s="22">
        <v>36</v>
      </c>
      <c r="V553" s="22">
        <v>0</v>
      </c>
      <c r="W553" s="22">
        <v>36</v>
      </c>
      <c r="X553" s="29" t="s">
        <v>189</v>
      </c>
      <c r="Y553" s="22" t="s">
        <v>56</v>
      </c>
      <c r="Z553" s="30" t="s">
        <v>1040</v>
      </c>
      <c r="AA553" s="31">
        <v>44499</v>
      </c>
      <c r="AB553" s="22">
        <v>0</v>
      </c>
      <c r="AC553" s="32">
        <v>5042273406</v>
      </c>
      <c r="AD553" s="43" t="s">
        <v>1041</v>
      </c>
      <c r="AE553" s="44">
        <v>44523</v>
      </c>
      <c r="AF553" s="35" t="e">
        <f>VLOOKUP(G553,[6]TIV1!L:S,8,FALSE)</f>
        <v>#N/A</v>
      </c>
      <c r="AG553" s="35" t="str">
        <f>VLOOKUP(T553,[6]TIV1!L:S,8,FALSE)</f>
        <v>2050350312</v>
      </c>
      <c r="AH553" s="35" t="str">
        <f>VLOOKUP(AC553,[6]TIV1!L:S,8,FALSE)</f>
        <v>8276895965</v>
      </c>
      <c r="AI553" s="36">
        <f>VLOOKUP(A553&amp;P553,[6]HARGA!C:D,2,0)*Q553</f>
        <v>0</v>
      </c>
      <c r="AJ553" s="36">
        <f>VLOOKUP(A553&amp;P553,[6]HARGA!C:D,2,0)*W553</f>
        <v>354600</v>
      </c>
      <c r="AK553" s="36">
        <f>VLOOKUP(A553&amp;P553,[6]HARGA!C:D,2,0)*AB553</f>
        <v>0</v>
      </c>
      <c r="AL553" s="37"/>
      <c r="AM553" s="37"/>
      <c r="AN553" s="37"/>
      <c r="AO553" s="37"/>
      <c r="AP553" s="37"/>
      <c r="AQ553" s="37"/>
      <c r="AR553" s="37"/>
      <c r="AS553" s="37"/>
      <c r="AT553" s="37"/>
      <c r="AU553" s="37"/>
      <c r="AV553" s="37"/>
      <c r="AW553" s="37"/>
      <c r="AX553" s="37"/>
      <c r="AY553" s="37"/>
      <c r="AZ553" s="37"/>
      <c r="BA553" s="37"/>
      <c r="BB553" s="37"/>
      <c r="BC553" s="37"/>
      <c r="BD553">
        <v>3</v>
      </c>
    </row>
    <row r="554" spans="1:56" hidden="1" x14ac:dyDescent="0.25">
      <c r="A554" s="22" t="s">
        <v>66</v>
      </c>
      <c r="B554" s="22" t="s">
        <v>52</v>
      </c>
      <c r="C554" s="23" t="s">
        <v>1039</v>
      </c>
      <c r="D554" s="22" t="s">
        <v>143</v>
      </c>
      <c r="E554" s="22" t="s">
        <v>489</v>
      </c>
      <c r="F554" s="22" t="s">
        <v>1037</v>
      </c>
      <c r="G554" s="22" t="s">
        <v>90</v>
      </c>
      <c r="H554" s="22" t="s">
        <v>56</v>
      </c>
      <c r="I554" s="22" t="s">
        <v>56</v>
      </c>
      <c r="J554" s="24">
        <v>44503</v>
      </c>
      <c r="K554" s="22">
        <v>0</v>
      </c>
      <c r="L554" s="22" t="s">
        <v>91</v>
      </c>
      <c r="M554" s="22" t="s">
        <v>91</v>
      </c>
      <c r="N554" s="41" t="s">
        <v>56</v>
      </c>
      <c r="O554" s="34" t="s">
        <v>56</v>
      </c>
      <c r="P554" s="27" t="s">
        <v>64</v>
      </c>
      <c r="Q554" s="22">
        <v>0</v>
      </c>
      <c r="R554" s="23">
        <v>21102201393</v>
      </c>
      <c r="S554" s="22" t="s">
        <v>56</v>
      </c>
      <c r="T554" s="22">
        <v>6008141295</v>
      </c>
      <c r="U554" s="22">
        <v>1440</v>
      </c>
      <c r="V554" s="22">
        <v>0</v>
      </c>
      <c r="W554" s="22">
        <v>1440</v>
      </c>
      <c r="X554" s="29" t="s">
        <v>189</v>
      </c>
      <c r="Y554" s="22" t="s">
        <v>56</v>
      </c>
      <c r="Z554" s="30" t="s">
        <v>1040</v>
      </c>
      <c r="AA554" s="31">
        <v>44499</v>
      </c>
      <c r="AB554" s="22">
        <v>60</v>
      </c>
      <c r="AC554" s="32">
        <v>5042273406</v>
      </c>
      <c r="AD554" s="43" t="s">
        <v>1041</v>
      </c>
      <c r="AE554" s="44">
        <v>44523</v>
      </c>
      <c r="AF554" s="35" t="e">
        <f>VLOOKUP(G554,[6]TIV1!L:S,8,FALSE)</f>
        <v>#N/A</v>
      </c>
      <c r="AG554" s="35" t="str">
        <f>VLOOKUP(T554,[6]TIV1!L:S,8,FALSE)</f>
        <v>2050350312</v>
      </c>
      <c r="AH554" s="35" t="str">
        <f>VLOOKUP(AC554,[6]TIV1!L:S,8,FALSE)</f>
        <v>8276895965</v>
      </c>
      <c r="AI554" s="36">
        <f>VLOOKUP(A554&amp;P554,[6]HARGA!C:D,2,0)*Q554</f>
        <v>0</v>
      </c>
      <c r="AJ554" s="36">
        <f>VLOOKUP(A554&amp;P554,[6]HARGA!C:D,2,0)*W554</f>
        <v>43200000</v>
      </c>
      <c r="AK554" s="36">
        <f>VLOOKUP(A554&amp;P554,[6]HARGA!C:D,2,0)*AB554</f>
        <v>1800000</v>
      </c>
      <c r="AL554" s="37"/>
      <c r="AM554" s="37"/>
      <c r="AN554" s="37"/>
      <c r="AO554" s="37"/>
      <c r="AP554" s="37"/>
      <c r="AQ554" s="37"/>
      <c r="AR554" s="37"/>
      <c r="AS554" s="37"/>
      <c r="AT554" s="37"/>
      <c r="AU554" s="37"/>
      <c r="AV554" s="37"/>
      <c r="AW554" s="37"/>
      <c r="AX554" s="37"/>
      <c r="AY554" s="37"/>
      <c r="AZ554" s="37"/>
      <c r="BA554" s="37"/>
      <c r="BB554" s="37"/>
      <c r="BC554" s="37"/>
      <c r="BD554">
        <v>3</v>
      </c>
    </row>
    <row r="555" spans="1:56" hidden="1" x14ac:dyDescent="0.25">
      <c r="A555" s="22" t="s">
        <v>51</v>
      </c>
      <c r="B555" s="22" t="s">
        <v>52</v>
      </c>
      <c r="C555" s="23">
        <v>21102803782</v>
      </c>
      <c r="D555" s="22" t="s">
        <v>163</v>
      </c>
      <c r="E555" s="22" t="s">
        <v>164</v>
      </c>
      <c r="F555" s="22" t="s">
        <v>165</v>
      </c>
      <c r="G555" s="22">
        <v>5042274123</v>
      </c>
      <c r="H555" s="22" t="s">
        <v>56</v>
      </c>
      <c r="I555" s="22" t="s">
        <v>56</v>
      </c>
      <c r="J555" s="24">
        <v>44503</v>
      </c>
      <c r="K555" s="22">
        <v>1440</v>
      </c>
      <c r="L555" s="22" t="s">
        <v>163</v>
      </c>
      <c r="M555" s="22" t="s">
        <v>163</v>
      </c>
      <c r="N555" s="101" t="s">
        <v>1042</v>
      </c>
      <c r="O555" s="102">
        <v>44503</v>
      </c>
      <c r="P555" s="27" t="s">
        <v>60</v>
      </c>
      <c r="Q555" s="22">
        <v>1440</v>
      </c>
      <c r="R555" s="23">
        <v>21102803838</v>
      </c>
      <c r="S555" s="22" t="s">
        <v>56</v>
      </c>
      <c r="T555" s="22">
        <v>6008143366</v>
      </c>
      <c r="U555" s="22">
        <v>36</v>
      </c>
      <c r="V555" s="22">
        <v>0</v>
      </c>
      <c r="W555" s="22">
        <v>36</v>
      </c>
      <c r="X555" s="29" t="s">
        <v>163</v>
      </c>
      <c r="Y555" s="22" t="s">
        <v>56</v>
      </c>
      <c r="Z555" s="30" t="s">
        <v>1043</v>
      </c>
      <c r="AA555" s="31">
        <v>44503</v>
      </c>
      <c r="AB555" s="22">
        <v>0</v>
      </c>
      <c r="AC555" s="32">
        <v>5042154342</v>
      </c>
      <c r="AD555" s="33" t="s">
        <v>1044</v>
      </c>
      <c r="AE555" s="34">
        <v>44503</v>
      </c>
      <c r="AF555" s="35" t="str">
        <f>VLOOKUP(G555,[6]TIV1!L:S,8,FALSE)</f>
        <v>8276895377</v>
      </c>
      <c r="AG555" s="35" t="str">
        <f>VLOOKUP(T555,[6]TIV1!L:S,8,FALSE)</f>
        <v>2050350281</v>
      </c>
      <c r="AH555" s="35" t="str">
        <f>VLOOKUP(AC555,[6]TIV1!L:S,8,FALSE)</f>
        <v>8276895377</v>
      </c>
      <c r="AI555" s="36">
        <f>VLOOKUP(A555&amp;P555,[6]HARGA!C:D,2,0)*Q555</f>
        <v>14184000</v>
      </c>
      <c r="AJ555" s="36">
        <f>VLOOKUP(A555&amp;P555,[6]HARGA!C:D,2,0)*W555</f>
        <v>354600</v>
      </c>
      <c r="AK555" s="36">
        <f>VLOOKUP(A555&amp;P555,[6]HARGA!C:D,2,0)*AB555</f>
        <v>0</v>
      </c>
      <c r="AL555" s="37"/>
      <c r="AM555" s="37"/>
      <c r="AN555" s="37"/>
      <c r="AO555" s="37"/>
      <c r="AP555" s="37"/>
      <c r="AQ555" s="37"/>
      <c r="AR555" s="37"/>
      <c r="AS555" s="37"/>
      <c r="AT555" s="37"/>
      <c r="AU555" s="37"/>
      <c r="AV555" s="37"/>
      <c r="AW555" s="37"/>
      <c r="AX555" s="37"/>
      <c r="AY555" s="37"/>
      <c r="AZ555" s="37"/>
      <c r="BA555" s="37"/>
      <c r="BB555" s="37"/>
      <c r="BC555" s="37"/>
      <c r="BD555">
        <v>3</v>
      </c>
    </row>
    <row r="556" spans="1:56" hidden="1" x14ac:dyDescent="0.25">
      <c r="A556" s="22" t="s">
        <v>51</v>
      </c>
      <c r="B556" s="22" t="s">
        <v>52</v>
      </c>
      <c r="C556" s="23">
        <v>21102803782</v>
      </c>
      <c r="D556" s="22" t="s">
        <v>163</v>
      </c>
      <c r="E556" s="22" t="s">
        <v>164</v>
      </c>
      <c r="F556" s="22" t="s">
        <v>165</v>
      </c>
      <c r="G556" s="22">
        <v>5042274123</v>
      </c>
      <c r="H556" s="22" t="s">
        <v>56</v>
      </c>
      <c r="I556" s="22" t="s">
        <v>56</v>
      </c>
      <c r="J556" s="24">
        <v>44503</v>
      </c>
      <c r="K556" s="22">
        <v>1440</v>
      </c>
      <c r="L556" s="22" t="s">
        <v>163</v>
      </c>
      <c r="M556" s="22" t="s">
        <v>163</v>
      </c>
      <c r="N556" s="101" t="s">
        <v>1042</v>
      </c>
      <c r="O556" s="102">
        <v>44503</v>
      </c>
      <c r="P556" s="27" t="s">
        <v>64</v>
      </c>
      <c r="Q556" s="22">
        <v>1440</v>
      </c>
      <c r="R556" s="23">
        <v>21102803838</v>
      </c>
      <c r="S556" s="22" t="s">
        <v>56</v>
      </c>
      <c r="T556" s="22">
        <v>6008143366</v>
      </c>
      <c r="U556" s="22">
        <v>1440</v>
      </c>
      <c r="V556" s="22">
        <v>0</v>
      </c>
      <c r="W556" s="22">
        <v>1440</v>
      </c>
      <c r="X556" s="29" t="s">
        <v>163</v>
      </c>
      <c r="Y556" s="22" t="s">
        <v>56</v>
      </c>
      <c r="Z556" s="30" t="s">
        <v>1043</v>
      </c>
      <c r="AA556" s="31">
        <v>44503</v>
      </c>
      <c r="AB556" s="22">
        <v>70</v>
      </c>
      <c r="AC556" s="32">
        <v>5042154342</v>
      </c>
      <c r="AD556" s="33" t="s">
        <v>1044</v>
      </c>
      <c r="AE556" s="34">
        <v>44503</v>
      </c>
      <c r="AF556" s="35" t="str">
        <f>VLOOKUP(G556,[6]TIV1!L:S,8,FALSE)</f>
        <v>8276895377</v>
      </c>
      <c r="AG556" s="35" t="str">
        <f>VLOOKUP(T556,[6]TIV1!L:S,8,FALSE)</f>
        <v>2050350281</v>
      </c>
      <c r="AH556" s="35" t="str">
        <f>VLOOKUP(AC556,[6]TIV1!L:S,8,FALSE)</f>
        <v>8276895377</v>
      </c>
      <c r="AI556" s="36">
        <f>VLOOKUP(A556&amp;P556,[6]HARGA!C:D,2,0)*Q556</f>
        <v>43200000</v>
      </c>
      <c r="AJ556" s="36">
        <f>VLOOKUP(A556&amp;P556,[6]HARGA!C:D,2,0)*W556</f>
        <v>43200000</v>
      </c>
      <c r="AK556" s="36">
        <f>VLOOKUP(A556&amp;P556,[6]HARGA!C:D,2,0)*AB556</f>
        <v>2100000</v>
      </c>
      <c r="AL556" s="37"/>
      <c r="AM556" s="37"/>
      <c r="AN556" s="37"/>
      <c r="AO556" s="37"/>
      <c r="AP556" s="37"/>
      <c r="AQ556" s="37"/>
      <c r="AR556" s="37"/>
      <c r="AS556" s="37"/>
      <c r="AT556" s="37"/>
      <c r="AU556" s="37"/>
      <c r="AV556" s="37"/>
      <c r="AW556" s="37"/>
      <c r="AX556" s="37"/>
      <c r="AY556" s="37"/>
      <c r="AZ556" s="37"/>
      <c r="BA556" s="37"/>
      <c r="BB556" s="37"/>
      <c r="BC556" s="37"/>
      <c r="BD556">
        <v>3</v>
      </c>
    </row>
    <row r="557" spans="1:56" hidden="1" x14ac:dyDescent="0.25">
      <c r="A557" s="22" t="s">
        <v>51</v>
      </c>
      <c r="B557" s="22" t="s">
        <v>52</v>
      </c>
      <c r="C557" s="23">
        <v>21102803784</v>
      </c>
      <c r="D557" s="22" t="s">
        <v>143</v>
      </c>
      <c r="E557" s="22" t="s">
        <v>156</v>
      </c>
      <c r="F557" s="22" t="s">
        <v>157</v>
      </c>
      <c r="G557" s="22">
        <v>5042271699</v>
      </c>
      <c r="H557" s="22" t="s">
        <v>56</v>
      </c>
      <c r="I557" s="22" t="s">
        <v>56</v>
      </c>
      <c r="J557" s="24">
        <v>44503</v>
      </c>
      <c r="K557" s="22">
        <v>1344</v>
      </c>
      <c r="L557" s="22" t="s">
        <v>203</v>
      </c>
      <c r="M557" s="22" t="s">
        <v>203</v>
      </c>
      <c r="N557" s="101" t="s">
        <v>1045</v>
      </c>
      <c r="O557" s="102">
        <v>44504</v>
      </c>
      <c r="P557" s="27" t="s">
        <v>60</v>
      </c>
      <c r="Q557" s="22">
        <v>1344</v>
      </c>
      <c r="R557" s="23">
        <v>21102803837</v>
      </c>
      <c r="S557" s="22" t="s">
        <v>56</v>
      </c>
      <c r="T557" s="22">
        <v>6008141303</v>
      </c>
      <c r="U557" s="22">
        <v>46</v>
      </c>
      <c r="V557" s="22">
        <v>0</v>
      </c>
      <c r="W557" s="22">
        <v>46</v>
      </c>
      <c r="X557" s="29" t="s">
        <v>158</v>
      </c>
      <c r="Y557" s="22" t="s">
        <v>56</v>
      </c>
      <c r="Z557" s="30" t="s">
        <v>1046</v>
      </c>
      <c r="AA557" s="31">
        <v>44502</v>
      </c>
      <c r="AB557" s="22">
        <v>0</v>
      </c>
      <c r="AC557" s="32">
        <v>5042274574</v>
      </c>
      <c r="AD557" s="43" t="s">
        <v>1047</v>
      </c>
      <c r="AE557" s="44">
        <v>44523</v>
      </c>
      <c r="AF557" s="35" t="str">
        <f>VLOOKUP(G557,[6]TIV1!L:S,8,FALSE)</f>
        <v>8276895377</v>
      </c>
      <c r="AG557" s="35" t="str">
        <f>VLOOKUP(T557,[6]TIV1!L:S,8,FALSE)</f>
        <v>2050350281</v>
      </c>
      <c r="AH557" s="35" t="str">
        <f>VLOOKUP(AC557,[6]TIV1!L:S,8,FALSE)</f>
        <v>8276895377</v>
      </c>
      <c r="AI557" s="36">
        <f>VLOOKUP(A557&amp;P557,[6]HARGA!C:D,2,0)*Q557</f>
        <v>13238400</v>
      </c>
      <c r="AJ557" s="36">
        <f>VLOOKUP(A557&amp;P557,[6]HARGA!C:D,2,0)*W557</f>
        <v>453100</v>
      </c>
      <c r="AK557" s="36">
        <f>VLOOKUP(A557&amp;P557,[6]HARGA!C:D,2,0)*AB557</f>
        <v>0</v>
      </c>
      <c r="AL557" s="37"/>
      <c r="AM557" s="37"/>
      <c r="AN557" s="37"/>
      <c r="AO557" s="37"/>
      <c r="AP557" s="37"/>
      <c r="AQ557" s="37"/>
      <c r="AR557" s="37"/>
      <c r="AS557" s="37"/>
      <c r="AT557" s="37"/>
      <c r="AU557" s="37"/>
      <c r="AV557" s="37"/>
      <c r="AW557" s="37"/>
      <c r="AX557" s="37"/>
      <c r="AY557" s="37"/>
      <c r="AZ557" s="37"/>
      <c r="BA557" s="37"/>
      <c r="BB557" s="37"/>
      <c r="BC557" s="37"/>
      <c r="BD557">
        <v>3</v>
      </c>
    </row>
    <row r="558" spans="1:56" hidden="1" x14ac:dyDescent="0.25">
      <c r="A558" s="22" t="s">
        <v>51</v>
      </c>
      <c r="B558" s="22" t="s">
        <v>52</v>
      </c>
      <c r="C558" s="23">
        <v>21102803784</v>
      </c>
      <c r="D558" s="22" t="s">
        <v>143</v>
      </c>
      <c r="E558" s="22" t="s">
        <v>156</v>
      </c>
      <c r="F558" s="22" t="s">
        <v>157</v>
      </c>
      <c r="G558" s="22">
        <v>5042271699</v>
      </c>
      <c r="H558" s="22" t="s">
        <v>56</v>
      </c>
      <c r="I558" s="22" t="s">
        <v>56</v>
      </c>
      <c r="J558" s="24">
        <v>44503</v>
      </c>
      <c r="K558" s="22">
        <v>1344</v>
      </c>
      <c r="L558" s="22" t="s">
        <v>203</v>
      </c>
      <c r="M558" s="22" t="s">
        <v>203</v>
      </c>
      <c r="N558" s="101" t="s">
        <v>1045</v>
      </c>
      <c r="O558" s="102">
        <v>44504</v>
      </c>
      <c r="P558" s="27" t="s">
        <v>64</v>
      </c>
      <c r="Q558" s="22">
        <v>1344</v>
      </c>
      <c r="R558" s="23">
        <v>21102803837</v>
      </c>
      <c r="S558" s="22" t="s">
        <v>56</v>
      </c>
      <c r="T558" s="22">
        <v>6008141303</v>
      </c>
      <c r="U558" s="22">
        <v>1344</v>
      </c>
      <c r="V558" s="22">
        <v>0</v>
      </c>
      <c r="W558" s="22">
        <v>1344</v>
      </c>
      <c r="X558" s="29" t="s">
        <v>158</v>
      </c>
      <c r="Y558" s="22" t="s">
        <v>56</v>
      </c>
      <c r="Z558" s="30" t="s">
        <v>1046</v>
      </c>
      <c r="AA558" s="31">
        <v>44502</v>
      </c>
      <c r="AB558" s="22">
        <v>70</v>
      </c>
      <c r="AC558" s="32">
        <v>5042274574</v>
      </c>
      <c r="AD558" s="43" t="s">
        <v>1047</v>
      </c>
      <c r="AE558" s="44">
        <v>44523</v>
      </c>
      <c r="AF558" s="35" t="str">
        <f>VLOOKUP(G558,[6]TIV1!L:S,8,FALSE)</f>
        <v>8276895377</v>
      </c>
      <c r="AG558" s="35" t="str">
        <f>VLOOKUP(T558,[6]TIV1!L:S,8,FALSE)</f>
        <v>2050350281</v>
      </c>
      <c r="AH558" s="35" t="str">
        <f>VLOOKUP(AC558,[6]TIV1!L:S,8,FALSE)</f>
        <v>8276895377</v>
      </c>
      <c r="AI558" s="36">
        <f>VLOOKUP(A558&amp;P558,[6]HARGA!C:D,2,0)*Q558</f>
        <v>40320000</v>
      </c>
      <c r="AJ558" s="36">
        <f>VLOOKUP(A558&amp;P558,[6]HARGA!C:D,2,0)*W558</f>
        <v>40320000</v>
      </c>
      <c r="AK558" s="36">
        <f>VLOOKUP(A558&amp;P558,[6]HARGA!C:D,2,0)*AB558</f>
        <v>2100000</v>
      </c>
      <c r="AL558" s="37"/>
      <c r="AM558" s="37"/>
      <c r="AN558" s="37"/>
      <c r="AO558" s="37"/>
      <c r="AP558" s="37"/>
      <c r="AQ558" s="37"/>
      <c r="AR558" s="37"/>
      <c r="AS558" s="37"/>
      <c r="AT558" s="37"/>
      <c r="AU558" s="37"/>
      <c r="AV558" s="37"/>
      <c r="AW558" s="37"/>
      <c r="AX558" s="37"/>
      <c r="AY558" s="37"/>
      <c r="AZ558" s="37"/>
      <c r="BA558" s="37"/>
      <c r="BB558" s="37"/>
      <c r="BC558" s="37"/>
      <c r="BD558">
        <v>3</v>
      </c>
    </row>
    <row r="559" spans="1:56" hidden="1" x14ac:dyDescent="0.25">
      <c r="A559" s="22" t="s">
        <v>51</v>
      </c>
      <c r="B559" s="22" t="s">
        <v>52</v>
      </c>
      <c r="C559" s="23">
        <v>21102803786</v>
      </c>
      <c r="D559" s="22" t="s">
        <v>143</v>
      </c>
      <c r="E559" s="22" t="s">
        <v>699</v>
      </c>
      <c r="F559" s="22" t="s">
        <v>700</v>
      </c>
      <c r="G559" s="22">
        <v>5042268997</v>
      </c>
      <c r="H559" s="22" t="s">
        <v>56</v>
      </c>
      <c r="I559" s="22" t="s">
        <v>56</v>
      </c>
      <c r="J559" s="24">
        <v>44503</v>
      </c>
      <c r="K559" s="22">
        <v>1440</v>
      </c>
      <c r="L559" s="22" t="s">
        <v>61</v>
      </c>
      <c r="M559" s="22" t="s">
        <v>61</v>
      </c>
      <c r="N559" s="101" t="s">
        <v>1048</v>
      </c>
      <c r="O559" s="102">
        <v>44504</v>
      </c>
      <c r="P559" s="27" t="s">
        <v>60</v>
      </c>
      <c r="Q559" s="22">
        <v>1440</v>
      </c>
      <c r="R559" s="28" t="s">
        <v>56</v>
      </c>
      <c r="S559" s="22" t="s">
        <v>56</v>
      </c>
      <c r="T559" s="28" t="s">
        <v>56</v>
      </c>
      <c r="U559" s="28">
        <v>0</v>
      </c>
      <c r="V559" s="22">
        <v>0</v>
      </c>
      <c r="W559" s="28">
        <v>0</v>
      </c>
      <c r="X559" s="28" t="s">
        <v>56</v>
      </c>
      <c r="Y559" s="22" t="s">
        <v>56</v>
      </c>
      <c r="Z559" s="45" t="s">
        <v>56</v>
      </c>
      <c r="AA559" s="45" t="s">
        <v>56</v>
      </c>
      <c r="AB559" s="28">
        <v>0</v>
      </c>
      <c r="AC559" s="28" t="s">
        <v>56</v>
      </c>
      <c r="AD559" s="46" t="s">
        <v>56</v>
      </c>
      <c r="AE559" s="47" t="s">
        <v>56</v>
      </c>
      <c r="AF559" s="35" t="str">
        <f>VLOOKUP(G559,[6]TIV1!L:S,8,FALSE)</f>
        <v>8276895377</v>
      </c>
      <c r="AG559" s="35" t="e">
        <f>VLOOKUP(T559,[6]TIV1!L:S,8,FALSE)</f>
        <v>#N/A</v>
      </c>
      <c r="AH559" s="35" t="e">
        <f>VLOOKUP(AC559,[6]TIV1!L:S,8,FALSE)</f>
        <v>#N/A</v>
      </c>
      <c r="AI559" s="36">
        <f>VLOOKUP(A559&amp;P559,[6]HARGA!C:D,2,0)*Q559</f>
        <v>14184000</v>
      </c>
      <c r="AJ559" s="36">
        <f>VLOOKUP(A559&amp;P559,[6]HARGA!C:D,2,0)*W559</f>
        <v>0</v>
      </c>
      <c r="AK559" s="36">
        <f>VLOOKUP(A559&amp;P559,[6]HARGA!C:D,2,0)*AB559</f>
        <v>0</v>
      </c>
      <c r="AL559" s="37"/>
      <c r="AM559" s="37"/>
      <c r="AN559" s="37"/>
      <c r="AO559" s="37"/>
      <c r="AP559" s="37"/>
      <c r="AQ559" s="37"/>
      <c r="AR559" s="37"/>
      <c r="AS559" s="37"/>
      <c r="AT559" s="37"/>
      <c r="AU559" s="37"/>
      <c r="AV559" s="37"/>
      <c r="AW559" s="37"/>
      <c r="AX559" s="37"/>
      <c r="AY559" s="37"/>
      <c r="AZ559" s="37"/>
      <c r="BA559" s="37"/>
      <c r="BB559" s="37"/>
      <c r="BC559" s="37"/>
      <c r="BD559">
        <v>3</v>
      </c>
    </row>
    <row r="560" spans="1:56" hidden="1" x14ac:dyDescent="0.25">
      <c r="A560" s="22" t="s">
        <v>51</v>
      </c>
      <c r="B560" s="22" t="s">
        <v>52</v>
      </c>
      <c r="C560" s="23">
        <v>21102803786</v>
      </c>
      <c r="D560" s="22" t="s">
        <v>143</v>
      </c>
      <c r="E560" s="22" t="s">
        <v>699</v>
      </c>
      <c r="F560" s="22" t="s">
        <v>700</v>
      </c>
      <c r="G560" s="22">
        <v>5042268997</v>
      </c>
      <c r="H560" s="22" t="s">
        <v>56</v>
      </c>
      <c r="I560" s="22" t="s">
        <v>56</v>
      </c>
      <c r="J560" s="24">
        <v>44503</v>
      </c>
      <c r="K560" s="22">
        <v>1440</v>
      </c>
      <c r="L560" s="22" t="s">
        <v>61</v>
      </c>
      <c r="M560" s="22" t="s">
        <v>61</v>
      </c>
      <c r="N560" s="101" t="s">
        <v>1048</v>
      </c>
      <c r="O560" s="102">
        <v>44504</v>
      </c>
      <c r="P560" s="27" t="s">
        <v>64</v>
      </c>
      <c r="Q560" s="22">
        <v>1440</v>
      </c>
      <c r="R560" s="28" t="s">
        <v>56</v>
      </c>
      <c r="S560" s="22" t="s">
        <v>56</v>
      </c>
      <c r="T560" s="28" t="s">
        <v>56</v>
      </c>
      <c r="U560" s="28">
        <v>0</v>
      </c>
      <c r="V560" s="22">
        <v>0</v>
      </c>
      <c r="W560" s="28">
        <v>0</v>
      </c>
      <c r="X560" s="28" t="s">
        <v>56</v>
      </c>
      <c r="Y560" s="22" t="s">
        <v>56</v>
      </c>
      <c r="Z560" s="45" t="s">
        <v>56</v>
      </c>
      <c r="AA560" s="45" t="s">
        <v>56</v>
      </c>
      <c r="AB560" s="28">
        <v>0</v>
      </c>
      <c r="AC560" s="28" t="s">
        <v>56</v>
      </c>
      <c r="AD560" s="46" t="s">
        <v>56</v>
      </c>
      <c r="AE560" s="47" t="s">
        <v>56</v>
      </c>
      <c r="AF560" s="35" t="str">
        <f>VLOOKUP(G560,[6]TIV1!L:S,8,FALSE)</f>
        <v>8276895377</v>
      </c>
      <c r="AG560" s="35" t="e">
        <f>VLOOKUP(T560,[6]TIV1!L:S,8,FALSE)</f>
        <v>#N/A</v>
      </c>
      <c r="AH560" s="35" t="e">
        <f>VLOOKUP(AC560,[6]TIV1!L:S,8,FALSE)</f>
        <v>#N/A</v>
      </c>
      <c r="AI560" s="36">
        <f>VLOOKUP(A560&amp;P560,[6]HARGA!C:D,2,0)*Q560</f>
        <v>43200000</v>
      </c>
      <c r="AJ560" s="36">
        <f>VLOOKUP(A560&amp;P560,[6]HARGA!C:D,2,0)*W560</f>
        <v>0</v>
      </c>
      <c r="AK560" s="36">
        <f>VLOOKUP(A560&amp;P560,[6]HARGA!C:D,2,0)*AB560</f>
        <v>0</v>
      </c>
      <c r="AL560" s="37"/>
      <c r="AM560" s="37"/>
      <c r="AN560" s="37"/>
      <c r="AO560" s="37"/>
      <c r="AP560" s="37"/>
      <c r="AQ560" s="37"/>
      <c r="AR560" s="37"/>
      <c r="AS560" s="37"/>
      <c r="AT560" s="37"/>
      <c r="AU560" s="37"/>
      <c r="AV560" s="37"/>
      <c r="AW560" s="37"/>
      <c r="AX560" s="37"/>
      <c r="AY560" s="37"/>
      <c r="AZ560" s="37"/>
      <c r="BA560" s="37"/>
      <c r="BB560" s="37"/>
      <c r="BC560" s="37"/>
      <c r="BD560">
        <v>3</v>
      </c>
    </row>
    <row r="561" spans="1:56" hidden="1" x14ac:dyDescent="0.25">
      <c r="A561" s="22" t="s">
        <v>66</v>
      </c>
      <c r="B561" s="22" t="s">
        <v>52</v>
      </c>
      <c r="C561" s="23" t="s">
        <v>1049</v>
      </c>
      <c r="D561" s="22" t="s">
        <v>143</v>
      </c>
      <c r="E561" s="22" t="s">
        <v>699</v>
      </c>
      <c r="F561" s="22" t="s">
        <v>700</v>
      </c>
      <c r="G561" s="22" t="s">
        <v>90</v>
      </c>
      <c r="H561" s="22" t="s">
        <v>56</v>
      </c>
      <c r="I561" s="22" t="s">
        <v>56</v>
      </c>
      <c r="J561" s="24">
        <v>44503</v>
      </c>
      <c r="K561" s="22">
        <v>0</v>
      </c>
      <c r="L561" s="22" t="s">
        <v>91</v>
      </c>
      <c r="M561" s="22" t="s">
        <v>91</v>
      </c>
      <c r="N561" s="41" t="s">
        <v>56</v>
      </c>
      <c r="O561" s="34" t="s">
        <v>56</v>
      </c>
      <c r="P561" s="27" t="s">
        <v>60</v>
      </c>
      <c r="Q561" s="22">
        <v>0</v>
      </c>
      <c r="R561" s="23">
        <v>21102903777</v>
      </c>
      <c r="S561" s="22" t="s">
        <v>56</v>
      </c>
      <c r="T561" s="22">
        <v>6008142286</v>
      </c>
      <c r="U561" s="22">
        <v>32</v>
      </c>
      <c r="V561" s="22">
        <v>0</v>
      </c>
      <c r="W561" s="22">
        <v>32</v>
      </c>
      <c r="X561" s="29" t="s">
        <v>189</v>
      </c>
      <c r="Y561" s="22" t="s">
        <v>56</v>
      </c>
      <c r="Z561" s="30" t="s">
        <v>1050</v>
      </c>
      <c r="AA561" s="31">
        <v>44502</v>
      </c>
      <c r="AB561" s="22">
        <v>0</v>
      </c>
      <c r="AC561" s="32">
        <v>5042269536</v>
      </c>
      <c r="AD561" s="43" t="s">
        <v>1051</v>
      </c>
      <c r="AE561" s="44">
        <v>44523</v>
      </c>
      <c r="AF561" s="35" t="e">
        <f>VLOOKUP(G561,[6]TIV1!L:S,8,FALSE)</f>
        <v>#N/A</v>
      </c>
      <c r="AG561" s="35" t="str">
        <f>VLOOKUP(T561,[6]TIV1!L:S,8,FALSE)</f>
        <v>2050350312</v>
      </c>
      <c r="AH561" s="35" t="str">
        <f>VLOOKUP(AC561,[6]TIV1!L:S,8,FALSE)</f>
        <v>8276895965</v>
      </c>
      <c r="AI561" s="36">
        <f>VLOOKUP(A561&amp;P561,[6]HARGA!C:D,2,0)*Q561</f>
        <v>0</v>
      </c>
      <c r="AJ561" s="36">
        <f>VLOOKUP(A561&amp;P561,[6]HARGA!C:D,2,0)*W561</f>
        <v>315200</v>
      </c>
      <c r="AK561" s="36">
        <f>VLOOKUP(A561&amp;P561,[6]HARGA!C:D,2,0)*AB561</f>
        <v>0</v>
      </c>
      <c r="AL561" s="37"/>
      <c r="AM561" s="37"/>
      <c r="AN561" s="37"/>
      <c r="AO561" s="37"/>
      <c r="AP561" s="37"/>
      <c r="AQ561" s="37"/>
      <c r="AR561" s="37"/>
      <c r="AS561" s="37"/>
      <c r="AT561" s="37"/>
      <c r="AU561" s="37"/>
      <c r="AV561" s="37"/>
      <c r="AW561" s="37"/>
      <c r="AX561" s="37"/>
      <c r="AY561" s="37"/>
      <c r="AZ561" s="37"/>
      <c r="BA561" s="37"/>
      <c r="BB561" s="37"/>
      <c r="BC561" s="37"/>
      <c r="BD561">
        <v>3</v>
      </c>
    </row>
    <row r="562" spans="1:56" hidden="1" x14ac:dyDescent="0.25">
      <c r="A562" s="22" t="s">
        <v>66</v>
      </c>
      <c r="B562" s="22" t="s">
        <v>52</v>
      </c>
      <c r="C562" s="23" t="s">
        <v>1049</v>
      </c>
      <c r="D562" s="22" t="s">
        <v>143</v>
      </c>
      <c r="E562" s="22" t="s">
        <v>699</v>
      </c>
      <c r="F562" s="22" t="s">
        <v>700</v>
      </c>
      <c r="G562" s="22" t="s">
        <v>90</v>
      </c>
      <c r="H562" s="22" t="s">
        <v>56</v>
      </c>
      <c r="I562" s="22" t="s">
        <v>56</v>
      </c>
      <c r="J562" s="24">
        <v>44503</v>
      </c>
      <c r="K562" s="22">
        <v>0</v>
      </c>
      <c r="L562" s="22" t="s">
        <v>91</v>
      </c>
      <c r="M562" s="22" t="s">
        <v>91</v>
      </c>
      <c r="N562" s="41" t="s">
        <v>56</v>
      </c>
      <c r="O562" s="34" t="s">
        <v>56</v>
      </c>
      <c r="P562" s="27" t="s">
        <v>64</v>
      </c>
      <c r="Q562" s="22">
        <v>0</v>
      </c>
      <c r="R562" s="23">
        <v>21102903777</v>
      </c>
      <c r="S562" s="22" t="s">
        <v>56</v>
      </c>
      <c r="T562" s="22">
        <v>6008142286</v>
      </c>
      <c r="U562" s="22">
        <v>1440</v>
      </c>
      <c r="V562" s="22">
        <v>0</v>
      </c>
      <c r="W562" s="22">
        <v>1440</v>
      </c>
      <c r="X562" s="29" t="s">
        <v>189</v>
      </c>
      <c r="Y562" s="22" t="s">
        <v>56</v>
      </c>
      <c r="Z562" s="30" t="s">
        <v>1050</v>
      </c>
      <c r="AA562" s="31">
        <v>44502</v>
      </c>
      <c r="AB562" s="22">
        <v>65</v>
      </c>
      <c r="AC562" s="32">
        <v>5042269536</v>
      </c>
      <c r="AD562" s="43" t="s">
        <v>1051</v>
      </c>
      <c r="AE562" s="44">
        <v>44523</v>
      </c>
      <c r="AF562" s="35" t="e">
        <f>VLOOKUP(G562,[6]TIV1!L:S,8,FALSE)</f>
        <v>#N/A</v>
      </c>
      <c r="AG562" s="35" t="str">
        <f>VLOOKUP(T562,[6]TIV1!L:S,8,FALSE)</f>
        <v>2050350312</v>
      </c>
      <c r="AH562" s="35" t="str">
        <f>VLOOKUP(AC562,[6]TIV1!L:S,8,FALSE)</f>
        <v>8276895965</v>
      </c>
      <c r="AI562" s="36">
        <f>VLOOKUP(A562&amp;P562,[6]HARGA!C:D,2,0)*Q562</f>
        <v>0</v>
      </c>
      <c r="AJ562" s="36">
        <f>VLOOKUP(A562&amp;P562,[6]HARGA!C:D,2,0)*W562</f>
        <v>43200000</v>
      </c>
      <c r="AK562" s="36">
        <f>VLOOKUP(A562&amp;P562,[6]HARGA!C:D,2,0)*AB562</f>
        <v>1950000</v>
      </c>
      <c r="AL562" s="37"/>
      <c r="AM562" s="37"/>
      <c r="AN562" s="37"/>
      <c r="AO562" s="37"/>
      <c r="AP562" s="37"/>
      <c r="AQ562" s="37"/>
      <c r="AR562" s="37"/>
      <c r="AS562" s="37"/>
      <c r="AT562" s="37"/>
      <c r="AU562" s="37"/>
      <c r="AV562" s="37"/>
      <c r="AW562" s="37"/>
      <c r="AX562" s="37"/>
      <c r="AY562" s="37"/>
      <c r="AZ562" s="37"/>
      <c r="BA562" s="37"/>
      <c r="BB562" s="37"/>
      <c r="BC562" s="37"/>
      <c r="BD562">
        <v>3</v>
      </c>
    </row>
    <row r="563" spans="1:56" hidden="1" x14ac:dyDescent="0.25">
      <c r="A563" s="22" t="s">
        <v>51</v>
      </c>
      <c r="B563" s="22" t="s">
        <v>52</v>
      </c>
      <c r="C563" s="23">
        <v>21102803787</v>
      </c>
      <c r="D563" s="22" t="s">
        <v>143</v>
      </c>
      <c r="E563" s="22" t="s">
        <v>187</v>
      </c>
      <c r="F563" s="22" t="s">
        <v>188</v>
      </c>
      <c r="G563" s="22">
        <v>5042271372</v>
      </c>
      <c r="H563" s="22" t="s">
        <v>56</v>
      </c>
      <c r="I563" s="22" t="s">
        <v>56</v>
      </c>
      <c r="J563" s="24">
        <v>44503</v>
      </c>
      <c r="K563" s="22">
        <v>1344</v>
      </c>
      <c r="L563" s="22" t="s">
        <v>158</v>
      </c>
      <c r="M563" s="22" t="s">
        <v>158</v>
      </c>
      <c r="N563" s="101" t="s">
        <v>1052</v>
      </c>
      <c r="O563" s="102">
        <v>44504</v>
      </c>
      <c r="P563" s="27" t="s">
        <v>60</v>
      </c>
      <c r="Q563" s="22">
        <v>1344</v>
      </c>
      <c r="R563" s="28" t="s">
        <v>56</v>
      </c>
      <c r="S563" s="22" t="s">
        <v>56</v>
      </c>
      <c r="T563" s="28" t="s">
        <v>56</v>
      </c>
      <c r="U563" s="28">
        <v>0</v>
      </c>
      <c r="V563" s="22">
        <v>0</v>
      </c>
      <c r="W563" s="28">
        <v>0</v>
      </c>
      <c r="X563" s="28" t="s">
        <v>56</v>
      </c>
      <c r="Y563" s="22" t="s">
        <v>56</v>
      </c>
      <c r="Z563" s="45" t="s">
        <v>56</v>
      </c>
      <c r="AA563" s="45" t="s">
        <v>56</v>
      </c>
      <c r="AB563" s="28">
        <v>0</v>
      </c>
      <c r="AC563" s="28" t="s">
        <v>56</v>
      </c>
      <c r="AD563" s="46" t="s">
        <v>56</v>
      </c>
      <c r="AE563" s="47" t="s">
        <v>56</v>
      </c>
      <c r="AF563" s="35" t="str">
        <f>VLOOKUP(G563,[6]TIV1!L:S,8,FALSE)</f>
        <v>8276895377</v>
      </c>
      <c r="AG563" s="35" t="e">
        <f>VLOOKUP(T563,[6]TIV1!L:S,8,FALSE)</f>
        <v>#N/A</v>
      </c>
      <c r="AH563" s="35" t="e">
        <f>VLOOKUP(AC563,[6]TIV1!L:S,8,FALSE)</f>
        <v>#N/A</v>
      </c>
      <c r="AI563" s="36">
        <f>VLOOKUP(A563&amp;P563,[6]HARGA!C:D,2,0)*Q563</f>
        <v>13238400</v>
      </c>
      <c r="AJ563" s="36">
        <f>VLOOKUP(A563&amp;P563,[6]HARGA!C:D,2,0)*W563</f>
        <v>0</v>
      </c>
      <c r="AK563" s="36">
        <f>VLOOKUP(A563&amp;P563,[6]HARGA!C:D,2,0)*AB563</f>
        <v>0</v>
      </c>
      <c r="AL563" s="37"/>
      <c r="AM563" s="37"/>
      <c r="AN563" s="37"/>
      <c r="AO563" s="37"/>
      <c r="AP563" s="37"/>
      <c r="AQ563" s="37"/>
      <c r="AR563" s="37"/>
      <c r="AS563" s="37"/>
      <c r="AT563" s="37"/>
      <c r="AU563" s="37"/>
      <c r="AV563" s="37"/>
      <c r="AW563" s="37"/>
      <c r="AX563" s="37"/>
      <c r="AY563" s="37"/>
      <c r="AZ563" s="37"/>
      <c r="BA563" s="37"/>
      <c r="BB563" s="37"/>
      <c r="BC563" s="37"/>
      <c r="BD563">
        <v>3</v>
      </c>
    </row>
    <row r="564" spans="1:56" hidden="1" x14ac:dyDescent="0.25">
      <c r="A564" s="22" t="s">
        <v>51</v>
      </c>
      <c r="B564" s="22" t="s">
        <v>52</v>
      </c>
      <c r="C564" s="23">
        <v>21102803787</v>
      </c>
      <c r="D564" s="22" t="s">
        <v>143</v>
      </c>
      <c r="E564" s="22" t="s">
        <v>187</v>
      </c>
      <c r="F564" s="22" t="s">
        <v>188</v>
      </c>
      <c r="G564" s="22">
        <v>5042271372</v>
      </c>
      <c r="H564" s="22" t="s">
        <v>56</v>
      </c>
      <c r="I564" s="22" t="s">
        <v>56</v>
      </c>
      <c r="J564" s="24">
        <v>44503</v>
      </c>
      <c r="K564" s="22">
        <v>1344</v>
      </c>
      <c r="L564" s="22" t="s">
        <v>158</v>
      </c>
      <c r="M564" s="22" t="s">
        <v>158</v>
      </c>
      <c r="N564" s="101" t="s">
        <v>1052</v>
      </c>
      <c r="O564" s="102">
        <v>44504</v>
      </c>
      <c r="P564" s="27" t="s">
        <v>64</v>
      </c>
      <c r="Q564" s="22">
        <v>1344</v>
      </c>
      <c r="R564" s="28" t="s">
        <v>56</v>
      </c>
      <c r="S564" s="22" t="s">
        <v>56</v>
      </c>
      <c r="T564" s="28" t="s">
        <v>56</v>
      </c>
      <c r="U564" s="28">
        <v>0</v>
      </c>
      <c r="V564" s="22">
        <v>0</v>
      </c>
      <c r="W564" s="28">
        <v>0</v>
      </c>
      <c r="X564" s="28" t="s">
        <v>56</v>
      </c>
      <c r="Y564" s="22" t="s">
        <v>56</v>
      </c>
      <c r="Z564" s="45" t="s">
        <v>56</v>
      </c>
      <c r="AA564" s="45" t="s">
        <v>56</v>
      </c>
      <c r="AB564" s="28">
        <v>0</v>
      </c>
      <c r="AC564" s="28" t="s">
        <v>56</v>
      </c>
      <c r="AD564" s="46" t="s">
        <v>56</v>
      </c>
      <c r="AE564" s="47" t="s">
        <v>56</v>
      </c>
      <c r="AF564" s="35" t="str">
        <f>VLOOKUP(G564,[6]TIV1!L:S,8,FALSE)</f>
        <v>8276895377</v>
      </c>
      <c r="AG564" s="35" t="e">
        <f>VLOOKUP(T564,[6]TIV1!L:S,8,FALSE)</f>
        <v>#N/A</v>
      </c>
      <c r="AH564" s="35" t="e">
        <f>VLOOKUP(AC564,[6]TIV1!L:S,8,FALSE)</f>
        <v>#N/A</v>
      </c>
      <c r="AI564" s="36">
        <f>VLOOKUP(A564&amp;P564,[6]HARGA!C:D,2,0)*Q564</f>
        <v>40320000</v>
      </c>
      <c r="AJ564" s="36">
        <f>VLOOKUP(A564&amp;P564,[6]HARGA!C:D,2,0)*W564</f>
        <v>0</v>
      </c>
      <c r="AK564" s="36">
        <f>VLOOKUP(A564&amp;P564,[6]HARGA!C:D,2,0)*AB564</f>
        <v>0</v>
      </c>
      <c r="AL564" s="37"/>
      <c r="AM564" s="37"/>
      <c r="AN564" s="37"/>
      <c r="AO564" s="37"/>
      <c r="AP564" s="37"/>
      <c r="AQ564" s="37"/>
      <c r="AR564" s="37"/>
      <c r="AS564" s="37"/>
      <c r="AT564" s="37"/>
      <c r="AU564" s="37"/>
      <c r="AV564" s="37"/>
      <c r="AW564" s="37"/>
      <c r="AX564" s="37"/>
      <c r="AY564" s="37"/>
      <c r="AZ564" s="37"/>
      <c r="BA564" s="37"/>
      <c r="BB564" s="37"/>
      <c r="BC564" s="37"/>
      <c r="BD564">
        <v>3</v>
      </c>
    </row>
    <row r="565" spans="1:56" hidden="1" x14ac:dyDescent="0.25">
      <c r="A565" s="22" t="s">
        <v>66</v>
      </c>
      <c r="B565" s="22" t="s">
        <v>52</v>
      </c>
      <c r="C565" s="23" t="s">
        <v>1053</v>
      </c>
      <c r="D565" s="22" t="s">
        <v>143</v>
      </c>
      <c r="E565" s="22" t="s">
        <v>187</v>
      </c>
      <c r="F565" s="22" t="s">
        <v>188</v>
      </c>
      <c r="G565" s="22" t="s">
        <v>90</v>
      </c>
      <c r="H565" s="22" t="s">
        <v>56</v>
      </c>
      <c r="I565" s="22" t="s">
        <v>56</v>
      </c>
      <c r="J565" s="24">
        <v>44503</v>
      </c>
      <c r="K565" s="22">
        <v>0</v>
      </c>
      <c r="L565" s="22" t="s">
        <v>91</v>
      </c>
      <c r="M565" s="22" t="s">
        <v>91</v>
      </c>
      <c r="N565" s="41" t="s">
        <v>56</v>
      </c>
      <c r="O565" s="34" t="s">
        <v>56</v>
      </c>
      <c r="P565" s="27" t="s">
        <v>60</v>
      </c>
      <c r="Q565" s="22">
        <v>0</v>
      </c>
      <c r="R565" s="23">
        <v>21102903786</v>
      </c>
      <c r="S565" s="22" t="s">
        <v>56</v>
      </c>
      <c r="T565" s="22">
        <v>6008118225</v>
      </c>
      <c r="U565" s="22">
        <v>34</v>
      </c>
      <c r="V565" s="22">
        <v>0</v>
      </c>
      <c r="W565" s="22">
        <v>34</v>
      </c>
      <c r="X565" s="29" t="s">
        <v>189</v>
      </c>
      <c r="Y565" s="22" t="s">
        <v>56</v>
      </c>
      <c r="Z565" s="30" t="s">
        <v>1054</v>
      </c>
      <c r="AA565" s="31">
        <v>44502</v>
      </c>
      <c r="AB565" s="22">
        <v>1</v>
      </c>
      <c r="AC565" s="32">
        <v>5042216416</v>
      </c>
      <c r="AD565" s="43" t="s">
        <v>1055</v>
      </c>
      <c r="AE565" s="44">
        <v>44529</v>
      </c>
      <c r="AF565" s="35" t="e">
        <f>VLOOKUP(G565,[6]TIV1!L:S,8,FALSE)</f>
        <v>#N/A</v>
      </c>
      <c r="AG565" s="35" t="str">
        <f>VLOOKUP(T565,[6]TIV1!L:S,8,FALSE)</f>
        <v>2050350312</v>
      </c>
      <c r="AH565" s="35" t="str">
        <f>VLOOKUP(AC565,[6]TIV1!L:S,8,FALSE)</f>
        <v>8276895965</v>
      </c>
      <c r="AI565" s="36">
        <f>VLOOKUP(A565&amp;P565,[6]HARGA!C:D,2,0)*Q565</f>
        <v>0</v>
      </c>
      <c r="AJ565" s="36">
        <f>VLOOKUP(A565&amp;P565,[6]HARGA!C:D,2,0)*W565</f>
        <v>334900</v>
      </c>
      <c r="AK565" s="36">
        <f>VLOOKUP(A565&amp;P565,[6]HARGA!C:D,2,0)*AB565</f>
        <v>9850</v>
      </c>
      <c r="AL565" s="37"/>
      <c r="AM565" s="37"/>
      <c r="AN565" s="37"/>
      <c r="AO565" s="37"/>
      <c r="AP565" s="37"/>
      <c r="AQ565" s="37"/>
      <c r="AR565" s="37"/>
      <c r="AS565" s="37"/>
      <c r="AT565" s="37"/>
      <c r="AU565" s="37"/>
      <c r="AV565" s="37"/>
      <c r="AW565" s="37"/>
      <c r="AX565" s="37"/>
      <c r="AY565" s="37"/>
      <c r="AZ565" s="37"/>
      <c r="BA565" s="37"/>
      <c r="BB565" s="37"/>
      <c r="BC565" s="37"/>
      <c r="BD565">
        <v>3</v>
      </c>
    </row>
    <row r="566" spans="1:56" hidden="1" x14ac:dyDescent="0.25">
      <c r="A566" s="22" t="s">
        <v>66</v>
      </c>
      <c r="B566" s="22" t="s">
        <v>52</v>
      </c>
      <c r="C566" s="23" t="s">
        <v>1053</v>
      </c>
      <c r="D566" s="22" t="s">
        <v>143</v>
      </c>
      <c r="E566" s="22" t="s">
        <v>187</v>
      </c>
      <c r="F566" s="22" t="s">
        <v>188</v>
      </c>
      <c r="G566" s="22" t="s">
        <v>90</v>
      </c>
      <c r="H566" s="22" t="s">
        <v>56</v>
      </c>
      <c r="I566" s="22" t="s">
        <v>56</v>
      </c>
      <c r="J566" s="24">
        <v>44503</v>
      </c>
      <c r="K566" s="22">
        <v>0</v>
      </c>
      <c r="L566" s="22" t="s">
        <v>91</v>
      </c>
      <c r="M566" s="22" t="s">
        <v>91</v>
      </c>
      <c r="N566" s="41" t="s">
        <v>56</v>
      </c>
      <c r="O566" s="34" t="s">
        <v>56</v>
      </c>
      <c r="P566" s="27" t="s">
        <v>64</v>
      </c>
      <c r="Q566" s="22">
        <v>0</v>
      </c>
      <c r="R566" s="23">
        <v>21102903786</v>
      </c>
      <c r="S566" s="22" t="s">
        <v>56</v>
      </c>
      <c r="T566" s="22">
        <v>6008118225</v>
      </c>
      <c r="U566" s="22">
        <v>1344</v>
      </c>
      <c r="V566" s="22">
        <v>0</v>
      </c>
      <c r="W566" s="22">
        <v>1344</v>
      </c>
      <c r="X566" s="29" t="s">
        <v>189</v>
      </c>
      <c r="Y566" s="22" t="s">
        <v>56</v>
      </c>
      <c r="Z566" s="30" t="s">
        <v>1054</v>
      </c>
      <c r="AA566" s="31">
        <v>44502</v>
      </c>
      <c r="AB566" s="22">
        <v>61</v>
      </c>
      <c r="AC566" s="32">
        <v>5042216416</v>
      </c>
      <c r="AD566" s="43" t="s">
        <v>1055</v>
      </c>
      <c r="AE566" s="44">
        <v>44529</v>
      </c>
      <c r="AF566" s="35" t="e">
        <f>VLOOKUP(G566,[6]TIV1!L:S,8,FALSE)</f>
        <v>#N/A</v>
      </c>
      <c r="AG566" s="35" t="str">
        <f>VLOOKUP(T566,[6]TIV1!L:S,8,FALSE)</f>
        <v>2050350312</v>
      </c>
      <c r="AH566" s="35" t="str">
        <f>VLOOKUP(AC566,[6]TIV1!L:S,8,FALSE)</f>
        <v>8276895965</v>
      </c>
      <c r="AI566" s="36">
        <f>VLOOKUP(A566&amp;P566,[6]HARGA!C:D,2,0)*Q566</f>
        <v>0</v>
      </c>
      <c r="AJ566" s="36">
        <f>VLOOKUP(A566&amp;P566,[6]HARGA!C:D,2,0)*W566</f>
        <v>40320000</v>
      </c>
      <c r="AK566" s="36">
        <f>VLOOKUP(A566&amp;P566,[6]HARGA!C:D,2,0)*AB566</f>
        <v>1830000</v>
      </c>
      <c r="AL566" s="37"/>
      <c r="AM566" s="37"/>
      <c r="AN566" s="37"/>
      <c r="AO566" s="37"/>
      <c r="AP566" s="37"/>
      <c r="AQ566" s="37"/>
      <c r="AR566" s="37"/>
      <c r="AS566" s="37"/>
      <c r="AT566" s="37"/>
      <c r="AU566" s="37"/>
      <c r="AV566" s="37"/>
      <c r="AW566" s="37"/>
      <c r="AX566" s="37"/>
      <c r="AY566" s="37"/>
      <c r="AZ566" s="37"/>
      <c r="BA566" s="37"/>
      <c r="BB566" s="37"/>
      <c r="BC566" s="37"/>
      <c r="BD566">
        <v>3</v>
      </c>
    </row>
    <row r="567" spans="1:56" hidden="1" x14ac:dyDescent="0.25">
      <c r="A567" s="22" t="s">
        <v>51</v>
      </c>
      <c r="B567" s="22" t="s">
        <v>52</v>
      </c>
      <c r="C567" s="23">
        <v>21102803789</v>
      </c>
      <c r="D567" s="22" t="s">
        <v>143</v>
      </c>
      <c r="E567" s="22" t="s">
        <v>181</v>
      </c>
      <c r="F567" s="22" t="s">
        <v>1056</v>
      </c>
      <c r="G567" s="22">
        <v>5042263914</v>
      </c>
      <c r="H567" s="22" t="s">
        <v>56</v>
      </c>
      <c r="I567" s="22" t="s">
        <v>56</v>
      </c>
      <c r="J567" s="24">
        <v>44503</v>
      </c>
      <c r="K567" s="22">
        <v>1440</v>
      </c>
      <c r="L567" s="22" t="s">
        <v>61</v>
      </c>
      <c r="M567" s="22" t="s">
        <v>61</v>
      </c>
      <c r="N567" s="101" t="s">
        <v>1057</v>
      </c>
      <c r="O567" s="102">
        <v>44504</v>
      </c>
      <c r="P567" s="27" t="s">
        <v>60</v>
      </c>
      <c r="Q567" s="22">
        <v>1440</v>
      </c>
      <c r="R567" s="28" t="s">
        <v>56</v>
      </c>
      <c r="S567" s="22" t="s">
        <v>56</v>
      </c>
      <c r="T567" s="28" t="s">
        <v>56</v>
      </c>
      <c r="U567" s="28">
        <v>0</v>
      </c>
      <c r="V567" s="22">
        <v>0</v>
      </c>
      <c r="W567" s="28">
        <v>0</v>
      </c>
      <c r="X567" s="28" t="s">
        <v>56</v>
      </c>
      <c r="Y567" s="22" t="s">
        <v>56</v>
      </c>
      <c r="Z567" s="45" t="s">
        <v>56</v>
      </c>
      <c r="AA567" s="45" t="s">
        <v>56</v>
      </c>
      <c r="AB567" s="28">
        <v>0</v>
      </c>
      <c r="AC567" s="28" t="s">
        <v>56</v>
      </c>
      <c r="AD567" s="46" t="s">
        <v>56</v>
      </c>
      <c r="AE567" s="47" t="s">
        <v>56</v>
      </c>
      <c r="AF567" s="35" t="str">
        <f>VLOOKUP(G567,[6]TIV1!L:S,8,FALSE)</f>
        <v>8276895377</v>
      </c>
      <c r="AG567" s="35" t="e">
        <f>VLOOKUP(T567,[6]TIV1!L:S,8,FALSE)</f>
        <v>#N/A</v>
      </c>
      <c r="AH567" s="35" t="e">
        <f>VLOOKUP(AC567,[6]TIV1!L:S,8,FALSE)</f>
        <v>#N/A</v>
      </c>
      <c r="AI567" s="36">
        <f>VLOOKUP(A567&amp;P567,[6]HARGA!C:D,2,0)*Q567</f>
        <v>14184000</v>
      </c>
      <c r="AJ567" s="36">
        <f>VLOOKUP(A567&amp;P567,[6]HARGA!C:D,2,0)*W567</f>
        <v>0</v>
      </c>
      <c r="AK567" s="36">
        <f>VLOOKUP(A567&amp;P567,[6]HARGA!C:D,2,0)*AB567</f>
        <v>0</v>
      </c>
      <c r="AL567" s="37"/>
      <c r="AM567" s="37"/>
      <c r="AN567" s="37"/>
      <c r="AO567" s="37"/>
      <c r="AP567" s="37"/>
      <c r="AQ567" s="37"/>
      <c r="AR567" s="37"/>
      <c r="AS567" s="37"/>
      <c r="AT567" s="37"/>
      <c r="AU567" s="37"/>
      <c r="AV567" s="37"/>
      <c r="AW567" s="37"/>
      <c r="AX567" s="37"/>
      <c r="AY567" s="37"/>
      <c r="AZ567" s="37"/>
      <c r="BA567" s="37"/>
      <c r="BB567" s="37"/>
      <c r="BC567" s="37"/>
      <c r="BD567">
        <v>3</v>
      </c>
    </row>
    <row r="568" spans="1:56" hidden="1" x14ac:dyDescent="0.25">
      <c r="A568" s="22" t="s">
        <v>51</v>
      </c>
      <c r="B568" s="22" t="s">
        <v>52</v>
      </c>
      <c r="C568" s="23">
        <v>21102803789</v>
      </c>
      <c r="D568" s="22" t="s">
        <v>143</v>
      </c>
      <c r="E568" s="22" t="s">
        <v>181</v>
      </c>
      <c r="F568" s="22" t="s">
        <v>1056</v>
      </c>
      <c r="G568" s="22">
        <v>5042263914</v>
      </c>
      <c r="H568" s="22" t="s">
        <v>56</v>
      </c>
      <c r="I568" s="22" t="s">
        <v>56</v>
      </c>
      <c r="J568" s="24">
        <v>44503</v>
      </c>
      <c r="K568" s="22">
        <v>1440</v>
      </c>
      <c r="L568" s="22" t="s">
        <v>61</v>
      </c>
      <c r="M568" s="22" t="s">
        <v>61</v>
      </c>
      <c r="N568" s="101" t="s">
        <v>1057</v>
      </c>
      <c r="O568" s="102">
        <v>44504</v>
      </c>
      <c r="P568" s="27" t="s">
        <v>64</v>
      </c>
      <c r="Q568" s="22">
        <v>1440</v>
      </c>
      <c r="R568" s="28" t="s">
        <v>56</v>
      </c>
      <c r="S568" s="22" t="s">
        <v>56</v>
      </c>
      <c r="T568" s="28" t="s">
        <v>56</v>
      </c>
      <c r="U568" s="28">
        <v>0</v>
      </c>
      <c r="V568" s="22">
        <v>0</v>
      </c>
      <c r="W568" s="28">
        <v>0</v>
      </c>
      <c r="X568" s="28" t="s">
        <v>56</v>
      </c>
      <c r="Y568" s="22" t="s">
        <v>56</v>
      </c>
      <c r="Z568" s="45" t="s">
        <v>56</v>
      </c>
      <c r="AA568" s="45" t="s">
        <v>56</v>
      </c>
      <c r="AB568" s="28">
        <v>0</v>
      </c>
      <c r="AC568" s="28" t="s">
        <v>56</v>
      </c>
      <c r="AD568" s="46" t="s">
        <v>56</v>
      </c>
      <c r="AE568" s="47" t="s">
        <v>56</v>
      </c>
      <c r="AF568" s="35" t="str">
        <f>VLOOKUP(G568,[6]TIV1!L:S,8,FALSE)</f>
        <v>8276895377</v>
      </c>
      <c r="AG568" s="35" t="e">
        <f>VLOOKUP(T568,[6]TIV1!L:S,8,FALSE)</f>
        <v>#N/A</v>
      </c>
      <c r="AH568" s="35" t="e">
        <f>VLOOKUP(AC568,[6]TIV1!L:S,8,FALSE)</f>
        <v>#N/A</v>
      </c>
      <c r="AI568" s="36">
        <f>VLOOKUP(A568&amp;P568,[6]HARGA!C:D,2,0)*Q568</f>
        <v>43200000</v>
      </c>
      <c r="AJ568" s="36">
        <f>VLOOKUP(A568&amp;P568,[6]HARGA!C:D,2,0)*W568</f>
        <v>0</v>
      </c>
      <c r="AK568" s="36">
        <f>VLOOKUP(A568&amp;P568,[6]HARGA!C:D,2,0)*AB568</f>
        <v>0</v>
      </c>
      <c r="AL568" s="37"/>
      <c r="AM568" s="37"/>
      <c r="AN568" s="37"/>
      <c r="AO568" s="37"/>
      <c r="AP568" s="37"/>
      <c r="AQ568" s="37"/>
      <c r="AR568" s="37"/>
      <c r="AS568" s="37"/>
      <c r="AT568" s="37"/>
      <c r="AU568" s="37"/>
      <c r="AV568" s="37"/>
      <c r="AW568" s="37"/>
      <c r="AX568" s="37"/>
      <c r="AY568" s="37"/>
      <c r="AZ568" s="37"/>
      <c r="BA568" s="37"/>
      <c r="BB568" s="37"/>
      <c r="BC568" s="37"/>
      <c r="BD568">
        <v>3</v>
      </c>
    </row>
    <row r="569" spans="1:56" hidden="1" x14ac:dyDescent="0.25">
      <c r="A569" s="22" t="s">
        <v>66</v>
      </c>
      <c r="B569" s="22" t="s">
        <v>52</v>
      </c>
      <c r="C569" s="23" t="s">
        <v>1058</v>
      </c>
      <c r="D569" s="22" t="s">
        <v>143</v>
      </c>
      <c r="E569" s="22" t="s">
        <v>181</v>
      </c>
      <c r="F569" s="22" t="s">
        <v>1056</v>
      </c>
      <c r="G569" s="22" t="s">
        <v>90</v>
      </c>
      <c r="H569" s="22" t="s">
        <v>56</v>
      </c>
      <c r="I569" s="22" t="s">
        <v>56</v>
      </c>
      <c r="J569" s="24">
        <v>44503</v>
      </c>
      <c r="K569" s="22">
        <v>0</v>
      </c>
      <c r="L569" s="22" t="s">
        <v>91</v>
      </c>
      <c r="M569" s="22" t="s">
        <v>91</v>
      </c>
      <c r="N569" s="41" t="s">
        <v>56</v>
      </c>
      <c r="O569" s="34" t="s">
        <v>56</v>
      </c>
      <c r="P569" s="27" t="s">
        <v>60</v>
      </c>
      <c r="Q569" s="22">
        <v>0</v>
      </c>
      <c r="R569" s="23">
        <v>21102903785</v>
      </c>
      <c r="S569" s="22" t="s">
        <v>56</v>
      </c>
      <c r="T569" s="22">
        <v>6008139598</v>
      </c>
      <c r="U569" s="22">
        <v>35</v>
      </c>
      <c r="V569" s="22">
        <v>0</v>
      </c>
      <c r="W569" s="22">
        <v>35</v>
      </c>
      <c r="X569" s="29" t="s">
        <v>153</v>
      </c>
      <c r="Y569" s="22" t="s">
        <v>56</v>
      </c>
      <c r="Z569" s="30" t="s">
        <v>1059</v>
      </c>
      <c r="AA569" s="31">
        <v>44502</v>
      </c>
      <c r="AB569" s="22">
        <v>1</v>
      </c>
      <c r="AC569" s="32">
        <v>5042269360</v>
      </c>
      <c r="AD569" s="33" t="s">
        <v>1060</v>
      </c>
      <c r="AE569" s="34">
        <v>44505</v>
      </c>
      <c r="AF569" s="35" t="e">
        <f>VLOOKUP(G569,[6]TIV1!L:S,8,FALSE)</f>
        <v>#N/A</v>
      </c>
      <c r="AG569" s="35" t="str">
        <f>VLOOKUP(T569,[6]TIV1!L:S,8,FALSE)</f>
        <v>2050350312</v>
      </c>
      <c r="AH569" s="35" t="str">
        <f>VLOOKUP(AC569,[6]TIV1!L:S,8,FALSE)</f>
        <v>8276895965</v>
      </c>
      <c r="AI569" s="36">
        <f>VLOOKUP(A569&amp;P569,[6]HARGA!C:D,2,0)*Q569</f>
        <v>0</v>
      </c>
      <c r="AJ569" s="36">
        <f>VLOOKUP(A569&amp;P569,[6]HARGA!C:D,2,0)*W569</f>
        <v>344750</v>
      </c>
      <c r="AK569" s="36">
        <f>VLOOKUP(A569&amp;P569,[6]HARGA!C:D,2,0)*AB569</f>
        <v>9850</v>
      </c>
      <c r="AL569" s="37"/>
      <c r="AM569" s="37"/>
      <c r="AN569" s="37"/>
      <c r="AO569" s="37"/>
      <c r="AP569" s="37"/>
      <c r="AQ569" s="37"/>
      <c r="AR569" s="37"/>
      <c r="AS569" s="37"/>
      <c r="AT569" s="37"/>
      <c r="AU569" s="37"/>
      <c r="AV569" s="37"/>
      <c r="AW569" s="37"/>
      <c r="AX569" s="37"/>
      <c r="AY569" s="37"/>
      <c r="AZ569" s="37"/>
      <c r="BA569" s="37"/>
      <c r="BB569" s="37"/>
      <c r="BC569" s="37"/>
      <c r="BD569">
        <v>3</v>
      </c>
    </row>
    <row r="570" spans="1:56" hidden="1" x14ac:dyDescent="0.25">
      <c r="A570" s="22" t="s">
        <v>66</v>
      </c>
      <c r="B570" s="22" t="s">
        <v>52</v>
      </c>
      <c r="C570" s="23" t="s">
        <v>1058</v>
      </c>
      <c r="D570" s="22" t="s">
        <v>143</v>
      </c>
      <c r="E570" s="22" t="s">
        <v>181</v>
      </c>
      <c r="F570" s="22" t="s">
        <v>1056</v>
      </c>
      <c r="G570" s="22" t="s">
        <v>90</v>
      </c>
      <c r="H570" s="22" t="s">
        <v>56</v>
      </c>
      <c r="I570" s="22" t="s">
        <v>56</v>
      </c>
      <c r="J570" s="24">
        <v>44503</v>
      </c>
      <c r="K570" s="22">
        <v>0</v>
      </c>
      <c r="L570" s="22" t="s">
        <v>91</v>
      </c>
      <c r="M570" s="22" t="s">
        <v>91</v>
      </c>
      <c r="N570" s="41" t="s">
        <v>56</v>
      </c>
      <c r="O570" s="34" t="s">
        <v>56</v>
      </c>
      <c r="P570" s="27" t="s">
        <v>64</v>
      </c>
      <c r="Q570" s="22">
        <v>0</v>
      </c>
      <c r="R570" s="23">
        <v>21102903785</v>
      </c>
      <c r="S570" s="22" t="s">
        <v>56</v>
      </c>
      <c r="T570" s="22">
        <v>6008139598</v>
      </c>
      <c r="U570" s="22">
        <v>1440</v>
      </c>
      <c r="V570" s="22">
        <v>0</v>
      </c>
      <c r="W570" s="22">
        <v>1440</v>
      </c>
      <c r="X570" s="29" t="s">
        <v>153</v>
      </c>
      <c r="Y570" s="22" t="s">
        <v>56</v>
      </c>
      <c r="Z570" s="30" t="s">
        <v>1059</v>
      </c>
      <c r="AA570" s="31">
        <v>44502</v>
      </c>
      <c r="AB570" s="22">
        <v>60</v>
      </c>
      <c r="AC570" s="32">
        <v>5042269360</v>
      </c>
      <c r="AD570" s="33" t="s">
        <v>1060</v>
      </c>
      <c r="AE570" s="34">
        <v>44505</v>
      </c>
      <c r="AF570" s="35" t="e">
        <f>VLOOKUP(G570,[6]TIV1!L:S,8,FALSE)</f>
        <v>#N/A</v>
      </c>
      <c r="AG570" s="35" t="str">
        <f>VLOOKUP(T570,[6]TIV1!L:S,8,FALSE)</f>
        <v>2050350312</v>
      </c>
      <c r="AH570" s="35" t="str">
        <f>VLOOKUP(AC570,[6]TIV1!L:S,8,FALSE)</f>
        <v>8276895965</v>
      </c>
      <c r="AI570" s="36">
        <f>VLOOKUP(A570&amp;P570,[6]HARGA!C:D,2,0)*Q570</f>
        <v>0</v>
      </c>
      <c r="AJ570" s="36">
        <f>VLOOKUP(A570&amp;P570,[6]HARGA!C:D,2,0)*W570</f>
        <v>43200000</v>
      </c>
      <c r="AK570" s="36">
        <f>VLOOKUP(A570&amp;P570,[6]HARGA!C:D,2,0)*AB570</f>
        <v>1800000</v>
      </c>
      <c r="AL570" s="37"/>
      <c r="AM570" s="37"/>
      <c r="AN570" s="37"/>
      <c r="AO570" s="37"/>
      <c r="AP570" s="37"/>
      <c r="AQ570" s="37"/>
      <c r="AR570" s="37"/>
      <c r="AS570" s="37"/>
      <c r="AT570" s="37"/>
      <c r="AU570" s="37"/>
      <c r="AV570" s="37"/>
      <c r="AW570" s="37"/>
      <c r="AX570" s="37"/>
      <c r="AY570" s="37"/>
      <c r="AZ570" s="37"/>
      <c r="BA570" s="37"/>
      <c r="BB570" s="37"/>
      <c r="BC570" s="37"/>
      <c r="BD570">
        <v>3</v>
      </c>
    </row>
    <row r="571" spans="1:56" hidden="1" x14ac:dyDescent="0.25">
      <c r="A571" s="22" t="s">
        <v>66</v>
      </c>
      <c r="B571" s="22" t="s">
        <v>52</v>
      </c>
      <c r="C571" s="23">
        <v>21102903738</v>
      </c>
      <c r="D571" s="22" t="s">
        <v>135</v>
      </c>
      <c r="E571" s="22" t="s">
        <v>136</v>
      </c>
      <c r="F571" s="22" t="s">
        <v>137</v>
      </c>
      <c r="G571" s="22">
        <v>5042276719</v>
      </c>
      <c r="H571" s="22" t="s">
        <v>56</v>
      </c>
      <c r="I571" s="22" t="s">
        <v>56</v>
      </c>
      <c r="J571" s="24">
        <v>44503</v>
      </c>
      <c r="K571" s="22">
        <v>1392</v>
      </c>
      <c r="L571" s="22" t="s">
        <v>153</v>
      </c>
      <c r="M571" s="22" t="s">
        <v>153</v>
      </c>
      <c r="N571" s="101" t="s">
        <v>1061</v>
      </c>
      <c r="O571" s="102">
        <v>44504</v>
      </c>
      <c r="P571" s="27" t="s">
        <v>60</v>
      </c>
      <c r="Q571" s="22">
        <v>1392</v>
      </c>
      <c r="R571" s="28" t="s">
        <v>56</v>
      </c>
      <c r="S571" s="22" t="s">
        <v>56</v>
      </c>
      <c r="T571" s="28" t="s">
        <v>56</v>
      </c>
      <c r="U571" s="28">
        <v>0</v>
      </c>
      <c r="V571" s="22">
        <v>0</v>
      </c>
      <c r="W571" s="28">
        <v>0</v>
      </c>
      <c r="X571" s="28" t="s">
        <v>56</v>
      </c>
      <c r="Y571" s="22" t="s">
        <v>56</v>
      </c>
      <c r="Z571" s="45" t="s">
        <v>56</v>
      </c>
      <c r="AA571" s="45" t="s">
        <v>56</v>
      </c>
      <c r="AB571" s="28">
        <v>0</v>
      </c>
      <c r="AC571" s="28" t="s">
        <v>56</v>
      </c>
      <c r="AD571" s="46" t="s">
        <v>56</v>
      </c>
      <c r="AE571" s="47" t="s">
        <v>56</v>
      </c>
      <c r="AF571" s="35" t="str">
        <f>VLOOKUP(G571,[6]TIV1!L:S,8,FALSE)</f>
        <v>8276895965</v>
      </c>
      <c r="AG571" s="35" t="e">
        <f>VLOOKUP(T571,[6]TIV1!L:S,8,FALSE)</f>
        <v>#N/A</v>
      </c>
      <c r="AH571" s="35" t="e">
        <f>VLOOKUP(AC571,[6]TIV1!L:S,8,FALSE)</f>
        <v>#N/A</v>
      </c>
      <c r="AI571" s="36">
        <f>VLOOKUP(A571&amp;P571,[6]HARGA!C:D,2,0)*Q571</f>
        <v>13711200</v>
      </c>
      <c r="AJ571" s="36">
        <f>VLOOKUP(A571&amp;P571,[6]HARGA!C:D,2,0)*W571</f>
        <v>0</v>
      </c>
      <c r="AK571" s="36">
        <f>VLOOKUP(A571&amp;P571,[6]HARGA!C:D,2,0)*AB571</f>
        <v>0</v>
      </c>
      <c r="AL571" s="37"/>
      <c r="AM571" s="37"/>
      <c r="AN571" s="37"/>
      <c r="AO571" s="37"/>
      <c r="AP571" s="37"/>
      <c r="AQ571" s="37"/>
      <c r="AR571" s="37"/>
      <c r="AS571" s="37"/>
      <c r="AT571" s="37"/>
      <c r="AU571" s="37"/>
      <c r="AV571" s="37"/>
      <c r="AW571" s="37"/>
      <c r="AX571" s="37"/>
      <c r="AY571" s="37"/>
      <c r="AZ571" s="37"/>
      <c r="BA571" s="37"/>
      <c r="BB571" s="37"/>
      <c r="BC571" s="37"/>
      <c r="BD571">
        <v>3</v>
      </c>
    </row>
    <row r="572" spans="1:56" hidden="1" x14ac:dyDescent="0.25">
      <c r="A572" s="22" t="s">
        <v>66</v>
      </c>
      <c r="B572" s="22" t="s">
        <v>52</v>
      </c>
      <c r="C572" s="23">
        <v>21102903738</v>
      </c>
      <c r="D572" s="22" t="s">
        <v>135</v>
      </c>
      <c r="E572" s="22" t="s">
        <v>136</v>
      </c>
      <c r="F572" s="22" t="s">
        <v>137</v>
      </c>
      <c r="G572" s="22">
        <v>5042276719</v>
      </c>
      <c r="H572" s="22" t="s">
        <v>56</v>
      </c>
      <c r="I572" s="22" t="s">
        <v>56</v>
      </c>
      <c r="J572" s="24">
        <v>44503</v>
      </c>
      <c r="K572" s="22">
        <v>1392</v>
      </c>
      <c r="L572" s="22" t="s">
        <v>153</v>
      </c>
      <c r="M572" s="22" t="s">
        <v>153</v>
      </c>
      <c r="N572" s="101" t="s">
        <v>1061</v>
      </c>
      <c r="O572" s="102">
        <v>44504</v>
      </c>
      <c r="P572" s="27" t="s">
        <v>64</v>
      </c>
      <c r="Q572" s="22">
        <v>1392</v>
      </c>
      <c r="R572" s="28" t="s">
        <v>56</v>
      </c>
      <c r="S572" s="22" t="s">
        <v>56</v>
      </c>
      <c r="T572" s="28" t="s">
        <v>56</v>
      </c>
      <c r="U572" s="28">
        <v>0</v>
      </c>
      <c r="V572" s="22">
        <v>0</v>
      </c>
      <c r="W572" s="28">
        <v>0</v>
      </c>
      <c r="X572" s="28" t="s">
        <v>56</v>
      </c>
      <c r="Y572" s="22" t="s">
        <v>56</v>
      </c>
      <c r="Z572" s="45" t="s">
        <v>56</v>
      </c>
      <c r="AA572" s="45" t="s">
        <v>56</v>
      </c>
      <c r="AB572" s="28">
        <v>0</v>
      </c>
      <c r="AC572" s="28" t="s">
        <v>56</v>
      </c>
      <c r="AD572" s="46" t="s">
        <v>56</v>
      </c>
      <c r="AE572" s="47" t="s">
        <v>56</v>
      </c>
      <c r="AF572" s="35" t="str">
        <f>VLOOKUP(G572,[6]TIV1!L:S,8,FALSE)</f>
        <v>8276895965</v>
      </c>
      <c r="AG572" s="35" t="e">
        <f>VLOOKUP(T572,[6]TIV1!L:S,8,FALSE)</f>
        <v>#N/A</v>
      </c>
      <c r="AH572" s="35" t="e">
        <f>VLOOKUP(AC572,[6]TIV1!L:S,8,FALSE)</f>
        <v>#N/A</v>
      </c>
      <c r="AI572" s="36">
        <f>VLOOKUP(A572&amp;P572,[6]HARGA!C:D,2,0)*Q572</f>
        <v>41760000</v>
      </c>
      <c r="AJ572" s="36">
        <f>VLOOKUP(A572&amp;P572,[6]HARGA!C:D,2,0)*W572</f>
        <v>0</v>
      </c>
      <c r="AK572" s="36">
        <f>VLOOKUP(A572&amp;P572,[6]HARGA!C:D,2,0)*AB572</f>
        <v>0</v>
      </c>
      <c r="AL572" s="37"/>
      <c r="AM572" s="37"/>
      <c r="AN572" s="37"/>
      <c r="AO572" s="37"/>
      <c r="AP572" s="37"/>
      <c r="AQ572" s="37"/>
      <c r="AR572" s="37"/>
      <c r="AS572" s="37"/>
      <c r="AT572" s="37"/>
      <c r="AU572" s="37"/>
      <c r="AV572" s="37"/>
      <c r="AW572" s="37"/>
      <c r="AX572" s="37"/>
      <c r="AY572" s="37"/>
      <c r="AZ572" s="37"/>
      <c r="BA572" s="37"/>
      <c r="BB572" s="37"/>
      <c r="BC572" s="37"/>
      <c r="BD572">
        <v>3</v>
      </c>
    </row>
    <row r="573" spans="1:56" hidden="1" x14ac:dyDescent="0.25">
      <c r="A573" s="22" t="s">
        <v>51</v>
      </c>
      <c r="B573" s="22" t="s">
        <v>52</v>
      </c>
      <c r="C573" s="23" t="s">
        <v>1062</v>
      </c>
      <c r="D573" s="22" t="s">
        <v>135</v>
      </c>
      <c r="E573" s="22" t="s">
        <v>136</v>
      </c>
      <c r="F573" s="22" t="s">
        <v>137</v>
      </c>
      <c r="G573" s="22" t="s">
        <v>90</v>
      </c>
      <c r="H573" s="22" t="s">
        <v>56</v>
      </c>
      <c r="I573" s="22" t="s">
        <v>56</v>
      </c>
      <c r="J573" s="24">
        <v>44503</v>
      </c>
      <c r="K573" s="22">
        <v>0</v>
      </c>
      <c r="L573" s="22" t="s">
        <v>91</v>
      </c>
      <c r="M573" s="22" t="s">
        <v>91</v>
      </c>
      <c r="N573" s="41" t="s">
        <v>56</v>
      </c>
      <c r="O573" s="34" t="s">
        <v>56</v>
      </c>
      <c r="P573" s="27" t="s">
        <v>60</v>
      </c>
      <c r="Q573" s="22">
        <v>0</v>
      </c>
      <c r="R573" s="23">
        <v>21102803821</v>
      </c>
      <c r="S573" s="22" t="s">
        <v>56</v>
      </c>
      <c r="T573" s="22">
        <v>6008139910</v>
      </c>
      <c r="U573" s="22">
        <v>43</v>
      </c>
      <c r="V573" s="22">
        <v>0</v>
      </c>
      <c r="W573" s="22">
        <v>43</v>
      </c>
      <c r="X573" s="29" t="s">
        <v>138</v>
      </c>
      <c r="Y573" s="22" t="s">
        <v>56</v>
      </c>
      <c r="Z573" s="30" t="s">
        <v>1063</v>
      </c>
      <c r="AA573" s="31">
        <v>44502</v>
      </c>
      <c r="AB573" s="22">
        <v>2</v>
      </c>
      <c r="AC573" s="32">
        <v>5042278244</v>
      </c>
      <c r="AD573" s="43" t="s">
        <v>1064</v>
      </c>
      <c r="AE573" s="44">
        <v>44523</v>
      </c>
      <c r="AF573" s="35" t="e">
        <f>VLOOKUP(G573,[6]TIV1!L:S,8,FALSE)</f>
        <v>#N/A</v>
      </c>
      <c r="AG573" s="35" t="str">
        <f>VLOOKUP(T573,[6]TIV1!L:S,8,FALSE)</f>
        <v>2050350281</v>
      </c>
      <c r="AH573" s="35" t="str">
        <f>VLOOKUP(AC573,[6]TIV1!L:S,8,FALSE)</f>
        <v>8276895377</v>
      </c>
      <c r="AI573" s="36">
        <f>VLOOKUP(A573&amp;P573,[6]HARGA!C:D,2,0)*Q573</f>
        <v>0</v>
      </c>
      <c r="AJ573" s="36">
        <f>VLOOKUP(A573&amp;P573,[6]HARGA!C:D,2,0)*W573</f>
        <v>423550</v>
      </c>
      <c r="AK573" s="36">
        <f>VLOOKUP(A573&amp;P573,[6]HARGA!C:D,2,0)*AB573</f>
        <v>19700</v>
      </c>
      <c r="AL573" s="37"/>
      <c r="AM573" s="37"/>
      <c r="AN573" s="37"/>
      <c r="AO573" s="37"/>
      <c r="AP573" s="37"/>
      <c r="AQ573" s="37"/>
      <c r="AR573" s="37"/>
      <c r="AS573" s="37"/>
      <c r="AT573" s="37"/>
      <c r="AU573" s="37"/>
      <c r="AV573" s="37"/>
      <c r="AW573" s="37"/>
      <c r="AX573" s="37"/>
      <c r="AY573" s="37"/>
      <c r="AZ573" s="37"/>
      <c r="BA573" s="37"/>
      <c r="BB573" s="37"/>
      <c r="BC573" s="37"/>
      <c r="BD573">
        <v>3</v>
      </c>
    </row>
    <row r="574" spans="1:56" hidden="1" x14ac:dyDescent="0.25">
      <c r="A574" s="22" t="s">
        <v>51</v>
      </c>
      <c r="B574" s="22" t="s">
        <v>52</v>
      </c>
      <c r="C574" s="23" t="s">
        <v>1062</v>
      </c>
      <c r="D574" s="22" t="s">
        <v>135</v>
      </c>
      <c r="E574" s="22" t="s">
        <v>136</v>
      </c>
      <c r="F574" s="22" t="s">
        <v>137</v>
      </c>
      <c r="G574" s="22" t="s">
        <v>90</v>
      </c>
      <c r="H574" s="22" t="s">
        <v>56</v>
      </c>
      <c r="I574" s="22" t="s">
        <v>56</v>
      </c>
      <c r="J574" s="24">
        <v>44503</v>
      </c>
      <c r="K574" s="22">
        <v>0</v>
      </c>
      <c r="L574" s="22" t="s">
        <v>91</v>
      </c>
      <c r="M574" s="22" t="s">
        <v>91</v>
      </c>
      <c r="N574" s="41" t="s">
        <v>56</v>
      </c>
      <c r="O574" s="34" t="s">
        <v>56</v>
      </c>
      <c r="P574" s="27" t="s">
        <v>64</v>
      </c>
      <c r="Q574" s="22">
        <v>0</v>
      </c>
      <c r="R574" s="23">
        <v>21102803821</v>
      </c>
      <c r="S574" s="22" t="s">
        <v>56</v>
      </c>
      <c r="T574" s="22">
        <v>6008139910</v>
      </c>
      <c r="U574" s="22">
        <v>1440</v>
      </c>
      <c r="V574" s="22">
        <v>0</v>
      </c>
      <c r="W574" s="22">
        <v>1440</v>
      </c>
      <c r="X574" s="29" t="s">
        <v>138</v>
      </c>
      <c r="Y574" s="22" t="s">
        <v>56</v>
      </c>
      <c r="Z574" s="30" t="s">
        <v>1063</v>
      </c>
      <c r="AA574" s="31">
        <v>44502</v>
      </c>
      <c r="AB574" s="22">
        <v>70</v>
      </c>
      <c r="AC574" s="32">
        <v>5042278244</v>
      </c>
      <c r="AD574" s="43" t="s">
        <v>1064</v>
      </c>
      <c r="AE574" s="44">
        <v>44523</v>
      </c>
      <c r="AF574" s="35" t="e">
        <f>VLOOKUP(G574,[6]TIV1!L:S,8,FALSE)</f>
        <v>#N/A</v>
      </c>
      <c r="AG574" s="35" t="str">
        <f>VLOOKUP(T574,[6]TIV1!L:S,8,FALSE)</f>
        <v>2050350281</v>
      </c>
      <c r="AH574" s="35" t="str">
        <f>VLOOKUP(AC574,[6]TIV1!L:S,8,FALSE)</f>
        <v>8276895377</v>
      </c>
      <c r="AI574" s="36">
        <f>VLOOKUP(A574&amp;P574,[6]HARGA!C:D,2,0)*Q574</f>
        <v>0</v>
      </c>
      <c r="AJ574" s="36">
        <f>VLOOKUP(A574&amp;P574,[6]HARGA!C:D,2,0)*W574</f>
        <v>43200000</v>
      </c>
      <c r="AK574" s="36">
        <f>VLOOKUP(A574&amp;P574,[6]HARGA!C:D,2,0)*AB574</f>
        <v>2100000</v>
      </c>
      <c r="AL574" s="37"/>
      <c r="AM574" s="37"/>
      <c r="AN574" s="37"/>
      <c r="AO574" s="37"/>
      <c r="AP574" s="37"/>
      <c r="AQ574" s="37"/>
      <c r="AR574" s="37"/>
      <c r="AS574" s="37"/>
      <c r="AT574" s="37"/>
      <c r="AU574" s="37"/>
      <c r="AV574" s="37"/>
      <c r="AW574" s="37"/>
      <c r="AX574" s="37"/>
      <c r="AY574" s="37"/>
      <c r="AZ574" s="37"/>
      <c r="BA574" s="37"/>
      <c r="BB574" s="37"/>
      <c r="BC574" s="37"/>
      <c r="BD574">
        <v>3</v>
      </c>
    </row>
    <row r="575" spans="1:56" hidden="1" x14ac:dyDescent="0.25">
      <c r="A575" s="22" t="s">
        <v>66</v>
      </c>
      <c r="B575" s="22" t="s">
        <v>52</v>
      </c>
      <c r="C575" s="23">
        <v>21102903748</v>
      </c>
      <c r="D575" s="22" t="s">
        <v>135</v>
      </c>
      <c r="E575" s="22" t="s">
        <v>149</v>
      </c>
      <c r="F575" s="22" t="s">
        <v>150</v>
      </c>
      <c r="G575" s="22">
        <v>5042264116</v>
      </c>
      <c r="H575" s="22" t="s">
        <v>56</v>
      </c>
      <c r="I575" s="22" t="s">
        <v>56</v>
      </c>
      <c r="J575" s="24">
        <v>44503</v>
      </c>
      <c r="K575" s="22">
        <v>1440</v>
      </c>
      <c r="L575" s="22" t="s">
        <v>184</v>
      </c>
      <c r="M575" s="22" t="s">
        <v>184</v>
      </c>
      <c r="N575" s="101" t="s">
        <v>1065</v>
      </c>
      <c r="O575" s="102">
        <v>44504</v>
      </c>
      <c r="P575" s="27" t="s">
        <v>60</v>
      </c>
      <c r="Q575" s="22">
        <v>1440</v>
      </c>
      <c r="R575" s="28" t="s">
        <v>56</v>
      </c>
      <c r="S575" s="22" t="s">
        <v>56</v>
      </c>
      <c r="T575" s="28" t="s">
        <v>56</v>
      </c>
      <c r="U575" s="28">
        <v>0</v>
      </c>
      <c r="V575" s="22">
        <v>0</v>
      </c>
      <c r="W575" s="28">
        <v>0</v>
      </c>
      <c r="X575" s="28" t="s">
        <v>56</v>
      </c>
      <c r="Y575" s="22" t="s">
        <v>56</v>
      </c>
      <c r="Z575" s="45" t="s">
        <v>56</v>
      </c>
      <c r="AA575" s="45" t="s">
        <v>56</v>
      </c>
      <c r="AB575" s="28">
        <v>0</v>
      </c>
      <c r="AC575" s="28" t="s">
        <v>56</v>
      </c>
      <c r="AD575" s="46" t="s">
        <v>56</v>
      </c>
      <c r="AE575" s="47" t="s">
        <v>56</v>
      </c>
      <c r="AF575" s="35" t="str">
        <f>VLOOKUP(G575,[6]TIV1!L:S,8,FALSE)</f>
        <v>8276895965</v>
      </c>
      <c r="AG575" s="35" t="e">
        <f>VLOOKUP(T575,[6]TIV1!L:S,8,FALSE)</f>
        <v>#N/A</v>
      </c>
      <c r="AH575" s="35" t="e">
        <f>VLOOKUP(AC575,[6]TIV1!L:S,8,FALSE)</f>
        <v>#N/A</v>
      </c>
      <c r="AI575" s="36">
        <f>VLOOKUP(A575&amp;P575,[6]HARGA!C:D,2,0)*Q575</f>
        <v>14184000</v>
      </c>
      <c r="AJ575" s="36">
        <f>VLOOKUP(A575&amp;P575,[6]HARGA!C:D,2,0)*W575</f>
        <v>0</v>
      </c>
      <c r="AK575" s="36">
        <f>VLOOKUP(A575&amp;P575,[6]HARGA!C:D,2,0)*AB575</f>
        <v>0</v>
      </c>
      <c r="AL575" s="37"/>
      <c r="AM575" s="37"/>
      <c r="AN575" s="37"/>
      <c r="AO575" s="37"/>
      <c r="AP575" s="37"/>
      <c r="AQ575" s="37"/>
      <c r="AR575" s="37"/>
      <c r="AS575" s="37"/>
      <c r="AT575" s="37"/>
      <c r="AU575" s="37"/>
      <c r="AV575" s="37"/>
      <c r="AW575" s="37"/>
      <c r="AX575" s="37"/>
      <c r="AY575" s="37"/>
      <c r="AZ575" s="37"/>
      <c r="BA575" s="37"/>
      <c r="BB575" s="37"/>
      <c r="BC575" s="37"/>
      <c r="BD575">
        <v>3</v>
      </c>
    </row>
    <row r="576" spans="1:56" hidden="1" x14ac:dyDescent="0.25">
      <c r="A576" s="22" t="s">
        <v>66</v>
      </c>
      <c r="B576" s="22" t="s">
        <v>52</v>
      </c>
      <c r="C576" s="23">
        <v>21102903748</v>
      </c>
      <c r="D576" s="22" t="s">
        <v>135</v>
      </c>
      <c r="E576" s="22" t="s">
        <v>149</v>
      </c>
      <c r="F576" s="22" t="s">
        <v>150</v>
      </c>
      <c r="G576" s="22">
        <v>5042264116</v>
      </c>
      <c r="H576" s="22" t="s">
        <v>56</v>
      </c>
      <c r="I576" s="22" t="s">
        <v>56</v>
      </c>
      <c r="J576" s="24">
        <v>44503</v>
      </c>
      <c r="K576" s="22">
        <v>1440</v>
      </c>
      <c r="L576" s="22" t="s">
        <v>184</v>
      </c>
      <c r="M576" s="22" t="s">
        <v>184</v>
      </c>
      <c r="N576" s="101" t="s">
        <v>1065</v>
      </c>
      <c r="O576" s="102">
        <v>44504</v>
      </c>
      <c r="P576" s="27" t="s">
        <v>64</v>
      </c>
      <c r="Q576" s="22">
        <v>1440</v>
      </c>
      <c r="R576" s="28" t="s">
        <v>56</v>
      </c>
      <c r="S576" s="22" t="s">
        <v>56</v>
      </c>
      <c r="T576" s="28" t="s">
        <v>56</v>
      </c>
      <c r="U576" s="28">
        <v>0</v>
      </c>
      <c r="V576" s="22">
        <v>0</v>
      </c>
      <c r="W576" s="28">
        <v>0</v>
      </c>
      <c r="X576" s="28" t="s">
        <v>56</v>
      </c>
      <c r="Y576" s="22" t="s">
        <v>56</v>
      </c>
      <c r="Z576" s="45" t="s">
        <v>56</v>
      </c>
      <c r="AA576" s="45" t="s">
        <v>56</v>
      </c>
      <c r="AB576" s="28">
        <v>0</v>
      </c>
      <c r="AC576" s="28" t="s">
        <v>56</v>
      </c>
      <c r="AD576" s="46" t="s">
        <v>56</v>
      </c>
      <c r="AE576" s="47" t="s">
        <v>56</v>
      </c>
      <c r="AF576" s="35" t="str">
        <f>VLOOKUP(G576,[6]TIV1!L:S,8,FALSE)</f>
        <v>8276895965</v>
      </c>
      <c r="AG576" s="35" t="e">
        <f>VLOOKUP(T576,[6]TIV1!L:S,8,FALSE)</f>
        <v>#N/A</v>
      </c>
      <c r="AH576" s="35" t="e">
        <f>VLOOKUP(AC576,[6]TIV1!L:S,8,FALSE)</f>
        <v>#N/A</v>
      </c>
      <c r="AI576" s="36">
        <f>VLOOKUP(A576&amp;P576,[6]HARGA!C:D,2,0)*Q576</f>
        <v>43200000</v>
      </c>
      <c r="AJ576" s="36">
        <f>VLOOKUP(A576&amp;P576,[6]HARGA!C:D,2,0)*W576</f>
        <v>0</v>
      </c>
      <c r="AK576" s="36">
        <f>VLOOKUP(A576&amp;P576,[6]HARGA!C:D,2,0)*AB576</f>
        <v>0</v>
      </c>
      <c r="AL576" s="37"/>
      <c r="AM576" s="37"/>
      <c r="AN576" s="37"/>
      <c r="AO576" s="37"/>
      <c r="AP576" s="37"/>
      <c r="AQ576" s="37"/>
      <c r="AR576" s="37"/>
      <c r="AS576" s="37"/>
      <c r="AT576" s="37"/>
      <c r="AU576" s="37"/>
      <c r="AV576" s="37"/>
      <c r="AW576" s="37"/>
      <c r="AX576" s="37"/>
      <c r="AY576" s="37"/>
      <c r="AZ576" s="37"/>
      <c r="BA576" s="37"/>
      <c r="BB576" s="37"/>
      <c r="BC576" s="37"/>
      <c r="BD576">
        <v>3</v>
      </c>
    </row>
    <row r="577" spans="1:56" hidden="1" x14ac:dyDescent="0.25">
      <c r="A577" s="22" t="s">
        <v>51</v>
      </c>
      <c r="B577" s="22" t="s">
        <v>52</v>
      </c>
      <c r="C577" s="23" t="s">
        <v>1066</v>
      </c>
      <c r="D577" s="22" t="s">
        <v>135</v>
      </c>
      <c r="E577" s="22" t="s">
        <v>149</v>
      </c>
      <c r="F577" s="22" t="s">
        <v>150</v>
      </c>
      <c r="G577" s="22" t="s">
        <v>90</v>
      </c>
      <c r="H577" s="22" t="s">
        <v>56</v>
      </c>
      <c r="I577" s="22" t="s">
        <v>56</v>
      </c>
      <c r="J577" s="24">
        <v>44503</v>
      </c>
      <c r="K577" s="22">
        <v>0</v>
      </c>
      <c r="L577" s="22" t="s">
        <v>91</v>
      </c>
      <c r="M577" s="22" t="s">
        <v>91</v>
      </c>
      <c r="N577" s="41" t="s">
        <v>56</v>
      </c>
      <c r="O577" s="34" t="s">
        <v>56</v>
      </c>
      <c r="P577" s="27" t="s">
        <v>60</v>
      </c>
      <c r="Q577" s="22">
        <v>0</v>
      </c>
      <c r="R577" s="23">
        <v>21102803836</v>
      </c>
      <c r="S577" s="22" t="s">
        <v>56</v>
      </c>
      <c r="T577" s="22">
        <v>6008140986</v>
      </c>
      <c r="U577" s="22">
        <v>43</v>
      </c>
      <c r="V577" s="22">
        <v>0</v>
      </c>
      <c r="W577" s="22">
        <v>43</v>
      </c>
      <c r="X577" s="29" t="s">
        <v>138</v>
      </c>
      <c r="Y577" s="22" t="s">
        <v>56</v>
      </c>
      <c r="Z577" s="30" t="s">
        <v>1067</v>
      </c>
      <c r="AA577" s="31">
        <v>44502</v>
      </c>
      <c r="AB577" s="22">
        <v>0</v>
      </c>
      <c r="AC577" s="32">
        <v>5042270023</v>
      </c>
      <c r="AD577" s="43" t="s">
        <v>1068</v>
      </c>
      <c r="AE577" s="44">
        <v>44523</v>
      </c>
      <c r="AF577" s="35" t="e">
        <f>VLOOKUP(G577,[6]TIV1!L:S,8,FALSE)</f>
        <v>#N/A</v>
      </c>
      <c r="AG577" s="35" t="str">
        <f>VLOOKUP(T577,[6]TIV1!L:S,8,FALSE)</f>
        <v>2050350281</v>
      </c>
      <c r="AH577" s="35" t="str">
        <f>VLOOKUP(AC577,[6]TIV1!L:S,8,FALSE)</f>
        <v>8276895377</v>
      </c>
      <c r="AI577" s="36">
        <f>VLOOKUP(A577&amp;P577,[6]HARGA!C:D,2,0)*Q577</f>
        <v>0</v>
      </c>
      <c r="AJ577" s="36">
        <f>VLOOKUP(A577&amp;P577,[6]HARGA!C:D,2,0)*W577</f>
        <v>423550</v>
      </c>
      <c r="AK577" s="36">
        <f>VLOOKUP(A577&amp;P577,[6]HARGA!C:D,2,0)*AB577</f>
        <v>0</v>
      </c>
      <c r="AL577" s="37"/>
      <c r="AM577" s="37"/>
      <c r="AN577" s="37"/>
      <c r="AO577" s="37"/>
      <c r="AP577" s="37"/>
      <c r="AQ577" s="37"/>
      <c r="AR577" s="37"/>
      <c r="AS577" s="37"/>
      <c r="AT577" s="37"/>
      <c r="AU577" s="37"/>
      <c r="AV577" s="37"/>
      <c r="AW577" s="37"/>
      <c r="AX577" s="37"/>
      <c r="AY577" s="37"/>
      <c r="AZ577" s="37"/>
      <c r="BA577" s="37"/>
      <c r="BB577" s="37"/>
      <c r="BC577" s="37"/>
      <c r="BD577">
        <v>3</v>
      </c>
    </row>
    <row r="578" spans="1:56" hidden="1" x14ac:dyDescent="0.25">
      <c r="A578" s="22" t="s">
        <v>51</v>
      </c>
      <c r="B578" s="22" t="s">
        <v>52</v>
      </c>
      <c r="C578" s="23" t="s">
        <v>1066</v>
      </c>
      <c r="D578" s="22" t="s">
        <v>135</v>
      </c>
      <c r="E578" s="22" t="s">
        <v>149</v>
      </c>
      <c r="F578" s="22" t="s">
        <v>150</v>
      </c>
      <c r="G578" s="22" t="s">
        <v>90</v>
      </c>
      <c r="H578" s="22" t="s">
        <v>56</v>
      </c>
      <c r="I578" s="22" t="s">
        <v>56</v>
      </c>
      <c r="J578" s="24">
        <v>44503</v>
      </c>
      <c r="K578" s="22">
        <v>0</v>
      </c>
      <c r="L578" s="22" t="s">
        <v>91</v>
      </c>
      <c r="M578" s="22" t="s">
        <v>91</v>
      </c>
      <c r="N578" s="41" t="s">
        <v>56</v>
      </c>
      <c r="O578" s="34" t="s">
        <v>56</v>
      </c>
      <c r="P578" s="27" t="s">
        <v>64</v>
      </c>
      <c r="Q578" s="22">
        <v>0</v>
      </c>
      <c r="R578" s="23">
        <v>21102803836</v>
      </c>
      <c r="S578" s="22" t="s">
        <v>56</v>
      </c>
      <c r="T578" s="22">
        <v>6008140986</v>
      </c>
      <c r="U578" s="22">
        <v>1440</v>
      </c>
      <c r="V578" s="22">
        <v>0</v>
      </c>
      <c r="W578" s="22">
        <v>1440</v>
      </c>
      <c r="X578" s="29" t="s">
        <v>138</v>
      </c>
      <c r="Y578" s="22" t="s">
        <v>56</v>
      </c>
      <c r="Z578" s="30" t="s">
        <v>1067</v>
      </c>
      <c r="AA578" s="31">
        <v>44502</v>
      </c>
      <c r="AB578" s="22">
        <v>70</v>
      </c>
      <c r="AC578" s="32">
        <v>5042270023</v>
      </c>
      <c r="AD578" s="43" t="s">
        <v>1068</v>
      </c>
      <c r="AE578" s="44">
        <v>44523</v>
      </c>
      <c r="AF578" s="35" t="e">
        <f>VLOOKUP(G578,[6]TIV1!L:S,8,FALSE)</f>
        <v>#N/A</v>
      </c>
      <c r="AG578" s="35" t="str">
        <f>VLOOKUP(T578,[6]TIV1!L:S,8,FALSE)</f>
        <v>2050350281</v>
      </c>
      <c r="AH578" s="35" t="str">
        <f>VLOOKUP(AC578,[6]TIV1!L:S,8,FALSE)</f>
        <v>8276895377</v>
      </c>
      <c r="AI578" s="36">
        <f>VLOOKUP(A578&amp;P578,[6]HARGA!C:D,2,0)*Q578</f>
        <v>0</v>
      </c>
      <c r="AJ578" s="36">
        <f>VLOOKUP(A578&amp;P578,[6]HARGA!C:D,2,0)*W578</f>
        <v>43200000</v>
      </c>
      <c r="AK578" s="36">
        <f>VLOOKUP(A578&amp;P578,[6]HARGA!C:D,2,0)*AB578</f>
        <v>2100000</v>
      </c>
      <c r="AL578" s="37"/>
      <c r="AM578" s="37"/>
      <c r="AN578" s="37"/>
      <c r="AO578" s="37"/>
      <c r="AP578" s="37"/>
      <c r="AQ578" s="37"/>
      <c r="AR578" s="37"/>
      <c r="AS578" s="37"/>
      <c r="AT578" s="37"/>
      <c r="AU578" s="37"/>
      <c r="AV578" s="37"/>
      <c r="AW578" s="37"/>
      <c r="AX578" s="37"/>
      <c r="AY578" s="37"/>
      <c r="AZ578" s="37"/>
      <c r="BA578" s="37"/>
      <c r="BB578" s="37"/>
      <c r="BC578" s="37"/>
      <c r="BD578">
        <v>3</v>
      </c>
    </row>
    <row r="579" spans="1:56" hidden="1" x14ac:dyDescent="0.25">
      <c r="A579" s="22" t="s">
        <v>66</v>
      </c>
      <c r="B579" s="22" t="s">
        <v>52</v>
      </c>
      <c r="C579" s="23">
        <v>21102903754</v>
      </c>
      <c r="D579" s="22" t="s">
        <v>143</v>
      </c>
      <c r="E579" s="22" t="s">
        <v>1069</v>
      </c>
      <c r="F579" s="22" t="s">
        <v>1070</v>
      </c>
      <c r="G579" s="22">
        <v>5042262332</v>
      </c>
      <c r="H579" s="22" t="s">
        <v>56</v>
      </c>
      <c r="I579" s="22" t="s">
        <v>56</v>
      </c>
      <c r="J579" s="24">
        <v>44503</v>
      </c>
      <c r="K579" s="22">
        <v>1440</v>
      </c>
      <c r="L579" s="22" t="s">
        <v>184</v>
      </c>
      <c r="M579" s="22" t="s">
        <v>184</v>
      </c>
      <c r="N579" s="101" t="s">
        <v>1071</v>
      </c>
      <c r="O579" s="102">
        <v>44504</v>
      </c>
      <c r="P579" s="27" t="s">
        <v>60</v>
      </c>
      <c r="Q579" s="22">
        <v>1440</v>
      </c>
      <c r="R579" s="28" t="s">
        <v>56</v>
      </c>
      <c r="S579" s="22" t="s">
        <v>56</v>
      </c>
      <c r="T579" s="28" t="s">
        <v>56</v>
      </c>
      <c r="U579" s="28">
        <v>0</v>
      </c>
      <c r="V579" s="22">
        <v>0</v>
      </c>
      <c r="W579" s="28">
        <v>0</v>
      </c>
      <c r="X579" s="28" t="s">
        <v>56</v>
      </c>
      <c r="Y579" s="22" t="s">
        <v>56</v>
      </c>
      <c r="Z579" s="45" t="s">
        <v>56</v>
      </c>
      <c r="AA579" s="45" t="s">
        <v>56</v>
      </c>
      <c r="AB579" s="28">
        <v>0</v>
      </c>
      <c r="AC579" s="28" t="s">
        <v>56</v>
      </c>
      <c r="AD579" s="46" t="s">
        <v>56</v>
      </c>
      <c r="AE579" s="47" t="s">
        <v>56</v>
      </c>
      <c r="AF579" s="35" t="str">
        <f>VLOOKUP(G579,[6]TIV1!L:S,8,FALSE)</f>
        <v>8276895965</v>
      </c>
      <c r="AG579" s="35" t="e">
        <f>VLOOKUP(T579,[6]TIV1!L:S,8,FALSE)</f>
        <v>#N/A</v>
      </c>
      <c r="AH579" s="35" t="e">
        <f>VLOOKUP(AC579,[6]TIV1!L:S,8,FALSE)</f>
        <v>#N/A</v>
      </c>
      <c r="AI579" s="36">
        <f>VLOOKUP(A579&amp;P579,[6]HARGA!C:D,2,0)*Q579</f>
        <v>14184000</v>
      </c>
      <c r="AJ579" s="36">
        <f>VLOOKUP(A579&amp;P579,[6]HARGA!C:D,2,0)*W579</f>
        <v>0</v>
      </c>
      <c r="AK579" s="36">
        <f>VLOOKUP(A579&amp;P579,[6]HARGA!C:D,2,0)*AB579</f>
        <v>0</v>
      </c>
      <c r="AL579" s="37"/>
      <c r="AM579" s="37"/>
      <c r="AN579" s="37"/>
      <c r="AO579" s="37"/>
      <c r="AP579" s="37"/>
      <c r="AQ579" s="37"/>
      <c r="AR579" s="37"/>
      <c r="AS579" s="37"/>
      <c r="AT579" s="37"/>
      <c r="AU579" s="37"/>
      <c r="AV579" s="37"/>
      <c r="AW579" s="37"/>
      <c r="AX579" s="37"/>
      <c r="AY579" s="37"/>
      <c r="AZ579" s="37"/>
      <c r="BA579" s="37"/>
      <c r="BB579" s="37"/>
      <c r="BC579" s="37"/>
      <c r="BD579">
        <v>3</v>
      </c>
    </row>
    <row r="580" spans="1:56" hidden="1" x14ac:dyDescent="0.25">
      <c r="A580" s="22" t="s">
        <v>66</v>
      </c>
      <c r="B580" s="22" t="s">
        <v>52</v>
      </c>
      <c r="C580" s="23">
        <v>21102903754</v>
      </c>
      <c r="D580" s="22" t="s">
        <v>143</v>
      </c>
      <c r="E580" s="22" t="s">
        <v>1069</v>
      </c>
      <c r="F580" s="22" t="s">
        <v>1070</v>
      </c>
      <c r="G580" s="22">
        <v>5042262332</v>
      </c>
      <c r="H580" s="22" t="s">
        <v>56</v>
      </c>
      <c r="I580" s="22" t="s">
        <v>56</v>
      </c>
      <c r="J580" s="24">
        <v>44503</v>
      </c>
      <c r="K580" s="22">
        <v>1440</v>
      </c>
      <c r="L580" s="22" t="s">
        <v>184</v>
      </c>
      <c r="M580" s="22" t="s">
        <v>184</v>
      </c>
      <c r="N580" s="101" t="s">
        <v>1071</v>
      </c>
      <c r="O580" s="102">
        <v>44504</v>
      </c>
      <c r="P580" s="27" t="s">
        <v>64</v>
      </c>
      <c r="Q580" s="22">
        <v>1440</v>
      </c>
      <c r="R580" s="28" t="s">
        <v>56</v>
      </c>
      <c r="S580" s="22" t="s">
        <v>56</v>
      </c>
      <c r="T580" s="28" t="s">
        <v>56</v>
      </c>
      <c r="U580" s="28">
        <v>0</v>
      </c>
      <c r="V580" s="22">
        <v>0</v>
      </c>
      <c r="W580" s="28">
        <v>0</v>
      </c>
      <c r="X580" s="28" t="s">
        <v>56</v>
      </c>
      <c r="Y580" s="22" t="s">
        <v>56</v>
      </c>
      <c r="Z580" s="45" t="s">
        <v>56</v>
      </c>
      <c r="AA580" s="45" t="s">
        <v>56</v>
      </c>
      <c r="AB580" s="28">
        <v>0</v>
      </c>
      <c r="AC580" s="28" t="s">
        <v>56</v>
      </c>
      <c r="AD580" s="46" t="s">
        <v>56</v>
      </c>
      <c r="AE580" s="47" t="s">
        <v>56</v>
      </c>
      <c r="AF580" s="35" t="str">
        <f>VLOOKUP(G580,[6]TIV1!L:S,8,FALSE)</f>
        <v>8276895965</v>
      </c>
      <c r="AG580" s="35" t="e">
        <f>VLOOKUP(T580,[6]TIV1!L:S,8,FALSE)</f>
        <v>#N/A</v>
      </c>
      <c r="AH580" s="35" t="e">
        <f>VLOOKUP(AC580,[6]TIV1!L:S,8,FALSE)</f>
        <v>#N/A</v>
      </c>
      <c r="AI580" s="36">
        <f>VLOOKUP(A580&amp;P580,[6]HARGA!C:D,2,0)*Q580</f>
        <v>43200000</v>
      </c>
      <c r="AJ580" s="36">
        <f>VLOOKUP(A580&amp;P580,[6]HARGA!C:D,2,0)*W580</f>
        <v>0</v>
      </c>
      <c r="AK580" s="36">
        <f>VLOOKUP(A580&amp;P580,[6]HARGA!C:D,2,0)*AB580</f>
        <v>0</v>
      </c>
      <c r="AL580" s="37"/>
      <c r="AM580" s="37"/>
      <c r="AN580" s="37"/>
      <c r="AO580" s="37"/>
      <c r="AP580" s="37"/>
      <c r="AQ580" s="37"/>
      <c r="AR580" s="37"/>
      <c r="AS580" s="37"/>
      <c r="AT580" s="37"/>
      <c r="AU580" s="37"/>
      <c r="AV580" s="37"/>
      <c r="AW580" s="37"/>
      <c r="AX580" s="37"/>
      <c r="AY580" s="37"/>
      <c r="AZ580" s="37"/>
      <c r="BA580" s="37"/>
      <c r="BB580" s="37"/>
      <c r="BC580" s="37"/>
      <c r="BD580">
        <v>3</v>
      </c>
    </row>
    <row r="581" spans="1:56" hidden="1" x14ac:dyDescent="0.25">
      <c r="A581" s="22" t="s">
        <v>51</v>
      </c>
      <c r="B581" s="22" t="s">
        <v>52</v>
      </c>
      <c r="C581" s="23" t="s">
        <v>1072</v>
      </c>
      <c r="D581" s="22" t="s">
        <v>143</v>
      </c>
      <c r="E581" s="22" t="s">
        <v>1069</v>
      </c>
      <c r="F581" s="22" t="s">
        <v>1070</v>
      </c>
      <c r="G581" s="22" t="s">
        <v>90</v>
      </c>
      <c r="H581" s="22" t="s">
        <v>56</v>
      </c>
      <c r="I581" s="22" t="s">
        <v>56</v>
      </c>
      <c r="J581" s="24">
        <v>44503</v>
      </c>
      <c r="K581" s="22">
        <v>0</v>
      </c>
      <c r="L581" s="22" t="s">
        <v>91</v>
      </c>
      <c r="M581" s="22" t="s">
        <v>91</v>
      </c>
      <c r="N581" s="41" t="s">
        <v>56</v>
      </c>
      <c r="O581" s="34" t="s">
        <v>56</v>
      </c>
      <c r="P581" s="27" t="s">
        <v>60</v>
      </c>
      <c r="Q581" s="22">
        <v>0</v>
      </c>
      <c r="R581" s="23">
        <v>21102101730</v>
      </c>
      <c r="S581" s="22" t="s">
        <v>56</v>
      </c>
      <c r="T581" s="22">
        <v>6008137875</v>
      </c>
      <c r="U581" s="22">
        <v>44</v>
      </c>
      <c r="V581" s="22">
        <v>0</v>
      </c>
      <c r="W581" s="22">
        <v>44</v>
      </c>
      <c r="X581" s="29" t="s">
        <v>138</v>
      </c>
      <c r="Y581" s="22" t="s">
        <v>56</v>
      </c>
      <c r="Z581" s="30" t="s">
        <v>1073</v>
      </c>
      <c r="AA581" s="31">
        <v>44501</v>
      </c>
      <c r="AB581" s="22">
        <v>0</v>
      </c>
      <c r="AC581" s="32">
        <v>5042216596</v>
      </c>
      <c r="AD581" s="43" t="s">
        <v>1074</v>
      </c>
      <c r="AE581" s="44">
        <v>44523</v>
      </c>
      <c r="AF581" s="35" t="e">
        <f>VLOOKUP(G581,[6]TIV1!L:S,8,FALSE)</f>
        <v>#N/A</v>
      </c>
      <c r="AG581" s="35" t="str">
        <f>VLOOKUP(T581,[6]TIV1!L:S,8,FALSE)</f>
        <v>2050350281</v>
      </c>
      <c r="AH581" s="35" t="str">
        <f>VLOOKUP(AC581,[6]TIV1!L:S,8,FALSE)</f>
        <v>8276895377</v>
      </c>
      <c r="AI581" s="36">
        <f>VLOOKUP(A581&amp;P581,[6]HARGA!C:D,2,0)*Q581</f>
        <v>0</v>
      </c>
      <c r="AJ581" s="36">
        <f>VLOOKUP(A581&amp;P581,[6]HARGA!C:D,2,0)*W581</f>
        <v>433400</v>
      </c>
      <c r="AK581" s="36">
        <f>VLOOKUP(A581&amp;P581,[6]HARGA!C:D,2,0)*AB581</f>
        <v>0</v>
      </c>
      <c r="AL581" s="37"/>
      <c r="AM581" s="37"/>
      <c r="AN581" s="37"/>
      <c r="AO581" s="37"/>
      <c r="AP581" s="37"/>
      <c r="AQ581" s="37"/>
      <c r="AR581" s="37"/>
      <c r="AS581" s="37"/>
      <c r="AT581" s="37"/>
      <c r="AU581" s="37"/>
      <c r="AV581" s="37"/>
      <c r="AW581" s="37"/>
      <c r="AX581" s="37"/>
      <c r="AY581" s="37"/>
      <c r="AZ581" s="37"/>
      <c r="BA581" s="37"/>
      <c r="BB581" s="37"/>
      <c r="BC581" s="37"/>
      <c r="BD581">
        <v>3</v>
      </c>
    </row>
    <row r="582" spans="1:56" hidden="1" x14ac:dyDescent="0.25">
      <c r="A582" s="22" t="s">
        <v>51</v>
      </c>
      <c r="B582" s="22" t="s">
        <v>52</v>
      </c>
      <c r="C582" s="23" t="s">
        <v>1072</v>
      </c>
      <c r="D582" s="22" t="s">
        <v>143</v>
      </c>
      <c r="E582" s="22" t="s">
        <v>1069</v>
      </c>
      <c r="F582" s="22" t="s">
        <v>1070</v>
      </c>
      <c r="G582" s="22" t="s">
        <v>90</v>
      </c>
      <c r="H582" s="22" t="s">
        <v>56</v>
      </c>
      <c r="I582" s="22" t="s">
        <v>56</v>
      </c>
      <c r="J582" s="24">
        <v>44503</v>
      </c>
      <c r="K582" s="22">
        <v>0</v>
      </c>
      <c r="L582" s="22" t="s">
        <v>91</v>
      </c>
      <c r="M582" s="22" t="s">
        <v>91</v>
      </c>
      <c r="N582" s="41" t="s">
        <v>56</v>
      </c>
      <c r="O582" s="34" t="s">
        <v>56</v>
      </c>
      <c r="P582" s="27" t="s">
        <v>64</v>
      </c>
      <c r="Q582" s="22">
        <v>0</v>
      </c>
      <c r="R582" s="23">
        <v>21102101730</v>
      </c>
      <c r="S582" s="22" t="s">
        <v>56</v>
      </c>
      <c r="T582" s="22">
        <v>6008137875</v>
      </c>
      <c r="U582" s="22">
        <v>1440</v>
      </c>
      <c r="V582" s="22">
        <v>0</v>
      </c>
      <c r="W582" s="22">
        <v>1440</v>
      </c>
      <c r="X582" s="29" t="s">
        <v>138</v>
      </c>
      <c r="Y582" s="22" t="s">
        <v>56</v>
      </c>
      <c r="Z582" s="30" t="s">
        <v>1073</v>
      </c>
      <c r="AA582" s="31">
        <v>44501</v>
      </c>
      <c r="AB582" s="22">
        <v>65</v>
      </c>
      <c r="AC582" s="32">
        <v>5042216596</v>
      </c>
      <c r="AD582" s="43" t="s">
        <v>1074</v>
      </c>
      <c r="AE582" s="44">
        <v>44523</v>
      </c>
      <c r="AF582" s="35" t="e">
        <f>VLOOKUP(G582,[6]TIV1!L:S,8,FALSE)</f>
        <v>#N/A</v>
      </c>
      <c r="AG582" s="35" t="str">
        <f>VLOOKUP(T582,[6]TIV1!L:S,8,FALSE)</f>
        <v>2050350281</v>
      </c>
      <c r="AH582" s="35" t="str">
        <f>VLOOKUP(AC582,[6]TIV1!L:S,8,FALSE)</f>
        <v>8276895377</v>
      </c>
      <c r="AI582" s="36">
        <f>VLOOKUP(A582&amp;P582,[6]HARGA!C:D,2,0)*Q582</f>
        <v>0</v>
      </c>
      <c r="AJ582" s="36">
        <f>VLOOKUP(A582&amp;P582,[6]HARGA!C:D,2,0)*W582</f>
        <v>43200000</v>
      </c>
      <c r="AK582" s="36">
        <f>VLOOKUP(A582&amp;P582,[6]HARGA!C:D,2,0)*AB582</f>
        <v>1950000</v>
      </c>
      <c r="AL582" s="37"/>
      <c r="AM582" s="37"/>
      <c r="AN582" s="37"/>
      <c r="AO582" s="37"/>
      <c r="AP582" s="37"/>
      <c r="AQ582" s="37"/>
      <c r="AR582" s="37"/>
      <c r="AS582" s="37"/>
      <c r="AT582" s="37"/>
      <c r="AU582" s="37"/>
      <c r="AV582" s="37"/>
      <c r="AW582" s="37"/>
      <c r="AX582" s="37"/>
      <c r="AY582" s="37"/>
      <c r="AZ582" s="37"/>
      <c r="BA582" s="37"/>
      <c r="BB582" s="37"/>
      <c r="BC582" s="37"/>
      <c r="BD582">
        <v>3</v>
      </c>
    </row>
    <row r="583" spans="1:56" hidden="1" x14ac:dyDescent="0.25">
      <c r="A583" s="22" t="s">
        <v>66</v>
      </c>
      <c r="B583" s="22" t="s">
        <v>52</v>
      </c>
      <c r="C583" s="23">
        <v>21102913746</v>
      </c>
      <c r="D583" s="22" t="s">
        <v>135</v>
      </c>
      <c r="E583" s="22" t="s">
        <v>1075</v>
      </c>
      <c r="F583" s="22" t="s">
        <v>1076</v>
      </c>
      <c r="G583" s="22">
        <v>5042268273</v>
      </c>
      <c r="H583" s="22" t="s">
        <v>56</v>
      </c>
      <c r="I583" s="22" t="s">
        <v>56</v>
      </c>
      <c r="J583" s="24">
        <v>44503</v>
      </c>
      <c r="K583" s="22">
        <v>1440</v>
      </c>
      <c r="L583" s="22" t="s">
        <v>153</v>
      </c>
      <c r="M583" s="22" t="s">
        <v>153</v>
      </c>
      <c r="N583" s="101" t="s">
        <v>1077</v>
      </c>
      <c r="O583" s="102">
        <v>44504</v>
      </c>
      <c r="P583" s="27" t="s">
        <v>60</v>
      </c>
      <c r="Q583" s="22">
        <v>1440</v>
      </c>
      <c r="R583" s="28" t="s">
        <v>56</v>
      </c>
      <c r="S583" s="22" t="s">
        <v>56</v>
      </c>
      <c r="T583" s="28" t="s">
        <v>56</v>
      </c>
      <c r="U583" s="28">
        <v>0</v>
      </c>
      <c r="V583" s="22">
        <v>0</v>
      </c>
      <c r="W583" s="28">
        <v>0</v>
      </c>
      <c r="X583" s="28" t="s">
        <v>56</v>
      </c>
      <c r="Y583" s="22" t="s">
        <v>56</v>
      </c>
      <c r="Z583" s="45" t="s">
        <v>56</v>
      </c>
      <c r="AA583" s="45" t="s">
        <v>56</v>
      </c>
      <c r="AB583" s="28">
        <v>0</v>
      </c>
      <c r="AC583" s="28" t="s">
        <v>56</v>
      </c>
      <c r="AD583" s="46" t="s">
        <v>56</v>
      </c>
      <c r="AE583" s="47" t="s">
        <v>56</v>
      </c>
      <c r="AF583" s="35" t="str">
        <f>VLOOKUP(G583,[6]TIV1!L:S,8,FALSE)</f>
        <v>8276895965</v>
      </c>
      <c r="AG583" s="35" t="e">
        <f>VLOOKUP(T583,[6]TIV1!L:S,8,FALSE)</f>
        <v>#N/A</v>
      </c>
      <c r="AH583" s="35" t="e">
        <f>VLOOKUP(AC583,[6]TIV1!L:S,8,FALSE)</f>
        <v>#N/A</v>
      </c>
      <c r="AI583" s="36">
        <f>VLOOKUP(A583&amp;P583,[6]HARGA!C:D,2,0)*Q583</f>
        <v>14184000</v>
      </c>
      <c r="AJ583" s="36">
        <f>VLOOKUP(A583&amp;P583,[6]HARGA!C:D,2,0)*W583</f>
        <v>0</v>
      </c>
      <c r="AK583" s="36">
        <f>VLOOKUP(A583&amp;P583,[6]HARGA!C:D,2,0)*AB583</f>
        <v>0</v>
      </c>
      <c r="AL583" s="37"/>
      <c r="AM583" s="37"/>
      <c r="AN583" s="37"/>
      <c r="AO583" s="37"/>
      <c r="AP583" s="37"/>
      <c r="AQ583" s="37"/>
      <c r="AR583" s="37"/>
      <c r="AS583" s="37"/>
      <c r="AT583" s="37"/>
      <c r="AU583" s="37"/>
      <c r="AV583" s="37"/>
      <c r="AW583" s="37"/>
      <c r="AX583" s="37"/>
      <c r="AY583" s="37"/>
      <c r="AZ583" s="37"/>
      <c r="BA583" s="37"/>
      <c r="BB583" s="37"/>
      <c r="BC583" s="37"/>
      <c r="BD583">
        <v>3</v>
      </c>
    </row>
    <row r="584" spans="1:56" hidden="1" x14ac:dyDescent="0.25">
      <c r="A584" s="22" t="s">
        <v>66</v>
      </c>
      <c r="B584" s="22" t="s">
        <v>52</v>
      </c>
      <c r="C584" s="23">
        <v>21102913746</v>
      </c>
      <c r="D584" s="22" t="s">
        <v>135</v>
      </c>
      <c r="E584" s="22" t="s">
        <v>1075</v>
      </c>
      <c r="F584" s="22" t="s">
        <v>1076</v>
      </c>
      <c r="G584" s="22">
        <v>5042268273</v>
      </c>
      <c r="H584" s="22" t="s">
        <v>56</v>
      </c>
      <c r="I584" s="22" t="s">
        <v>56</v>
      </c>
      <c r="J584" s="24">
        <v>44503</v>
      </c>
      <c r="K584" s="22">
        <v>1440</v>
      </c>
      <c r="L584" s="22" t="s">
        <v>153</v>
      </c>
      <c r="M584" s="22" t="s">
        <v>153</v>
      </c>
      <c r="N584" s="101" t="s">
        <v>1077</v>
      </c>
      <c r="O584" s="102">
        <v>44504</v>
      </c>
      <c r="P584" s="27" t="s">
        <v>64</v>
      </c>
      <c r="Q584" s="22">
        <v>1440</v>
      </c>
      <c r="R584" s="28" t="s">
        <v>56</v>
      </c>
      <c r="S584" s="22" t="s">
        <v>56</v>
      </c>
      <c r="T584" s="28" t="s">
        <v>56</v>
      </c>
      <c r="U584" s="28">
        <v>0</v>
      </c>
      <c r="V584" s="22">
        <v>0</v>
      </c>
      <c r="W584" s="28">
        <v>0</v>
      </c>
      <c r="X584" s="28" t="s">
        <v>56</v>
      </c>
      <c r="Y584" s="22" t="s">
        <v>56</v>
      </c>
      <c r="Z584" s="45" t="s">
        <v>56</v>
      </c>
      <c r="AA584" s="45" t="s">
        <v>56</v>
      </c>
      <c r="AB584" s="28">
        <v>0</v>
      </c>
      <c r="AC584" s="28" t="s">
        <v>56</v>
      </c>
      <c r="AD584" s="46" t="s">
        <v>56</v>
      </c>
      <c r="AE584" s="47" t="s">
        <v>56</v>
      </c>
      <c r="AF584" s="35" t="str">
        <f>VLOOKUP(G584,[6]TIV1!L:S,8,FALSE)</f>
        <v>8276895965</v>
      </c>
      <c r="AG584" s="35" t="e">
        <f>VLOOKUP(T584,[6]TIV1!L:S,8,FALSE)</f>
        <v>#N/A</v>
      </c>
      <c r="AH584" s="35" t="e">
        <f>VLOOKUP(AC584,[6]TIV1!L:S,8,FALSE)</f>
        <v>#N/A</v>
      </c>
      <c r="AI584" s="36">
        <f>VLOOKUP(A584&amp;P584,[6]HARGA!C:D,2,0)*Q584</f>
        <v>43200000</v>
      </c>
      <c r="AJ584" s="36">
        <f>VLOOKUP(A584&amp;P584,[6]HARGA!C:D,2,0)*W584</f>
        <v>0</v>
      </c>
      <c r="AK584" s="36">
        <f>VLOOKUP(A584&amp;P584,[6]HARGA!C:D,2,0)*AB584</f>
        <v>0</v>
      </c>
      <c r="AL584" s="37"/>
      <c r="AM584" s="37"/>
      <c r="AN584" s="37"/>
      <c r="AO584" s="37"/>
      <c r="AP584" s="37"/>
      <c r="AQ584" s="37"/>
      <c r="AR584" s="37"/>
      <c r="AS584" s="37"/>
      <c r="AT584" s="37"/>
      <c r="AU584" s="37"/>
      <c r="AV584" s="37"/>
      <c r="AW584" s="37"/>
      <c r="AX584" s="37"/>
      <c r="AY584" s="37"/>
      <c r="AZ584" s="37"/>
      <c r="BA584" s="37"/>
      <c r="BB584" s="37"/>
      <c r="BC584" s="37"/>
      <c r="BD584">
        <v>3</v>
      </c>
    </row>
    <row r="585" spans="1:56" hidden="1" x14ac:dyDescent="0.25">
      <c r="A585" s="22" t="s">
        <v>51</v>
      </c>
      <c r="B585" s="22" t="s">
        <v>52</v>
      </c>
      <c r="C585" s="23" t="s">
        <v>1078</v>
      </c>
      <c r="D585" s="22" t="s">
        <v>135</v>
      </c>
      <c r="E585" s="22" t="s">
        <v>1075</v>
      </c>
      <c r="F585" s="22" t="s">
        <v>1076</v>
      </c>
      <c r="G585" s="22" t="s">
        <v>90</v>
      </c>
      <c r="H585" s="22" t="s">
        <v>56</v>
      </c>
      <c r="I585" s="22" t="s">
        <v>56</v>
      </c>
      <c r="J585" s="24">
        <v>44503</v>
      </c>
      <c r="K585" s="22">
        <v>0</v>
      </c>
      <c r="L585" s="22" t="s">
        <v>91</v>
      </c>
      <c r="M585" s="22" t="s">
        <v>91</v>
      </c>
      <c r="N585" s="41" t="s">
        <v>56</v>
      </c>
      <c r="O585" s="34" t="s">
        <v>56</v>
      </c>
      <c r="P585" s="27" t="s">
        <v>60</v>
      </c>
      <c r="Q585" s="22">
        <v>0</v>
      </c>
      <c r="R585" s="23">
        <v>21102101758</v>
      </c>
      <c r="S585" s="22" t="s">
        <v>56</v>
      </c>
      <c r="T585" s="22">
        <v>6008141612</v>
      </c>
      <c r="U585" s="22">
        <v>55</v>
      </c>
      <c r="V585" s="22">
        <v>0</v>
      </c>
      <c r="W585" s="22">
        <v>55</v>
      </c>
      <c r="X585" s="29" t="s">
        <v>138</v>
      </c>
      <c r="Y585" s="22" t="s">
        <v>56</v>
      </c>
      <c r="Z585" s="30" t="s">
        <v>1079</v>
      </c>
      <c r="AA585" s="31">
        <v>44501</v>
      </c>
      <c r="AB585" s="22">
        <v>6</v>
      </c>
      <c r="AC585" s="32">
        <v>5042268392</v>
      </c>
      <c r="AD585" s="43" t="s">
        <v>1080</v>
      </c>
      <c r="AE585" s="44">
        <v>44524</v>
      </c>
      <c r="AF585" s="35" t="e">
        <f>VLOOKUP(G585,[6]TIV1!L:S,8,FALSE)</f>
        <v>#N/A</v>
      </c>
      <c r="AG585" s="35" t="str">
        <f>VLOOKUP(T585,[6]TIV1!L:S,8,FALSE)</f>
        <v>2050350281</v>
      </c>
      <c r="AH585" s="35" t="str">
        <f>VLOOKUP(AC585,[6]TIV1!L:S,8,FALSE)</f>
        <v>8276895377</v>
      </c>
      <c r="AI585" s="36">
        <f>VLOOKUP(A585&amp;P585,[6]HARGA!C:D,2,0)*Q585</f>
        <v>0</v>
      </c>
      <c r="AJ585" s="36">
        <f>VLOOKUP(A585&amp;P585,[6]HARGA!C:D,2,0)*W585</f>
        <v>541750</v>
      </c>
      <c r="AK585" s="36">
        <f>VLOOKUP(A585&amp;P585,[6]HARGA!C:D,2,0)*AB585</f>
        <v>59100</v>
      </c>
      <c r="AL585" s="37"/>
      <c r="AM585" s="37"/>
      <c r="AN585" s="37"/>
      <c r="AO585" s="37"/>
      <c r="AP585" s="37"/>
      <c r="AQ585" s="37"/>
      <c r="AR585" s="37"/>
      <c r="AS585" s="37"/>
      <c r="AT585" s="37"/>
      <c r="AU585" s="37"/>
      <c r="AV585" s="37"/>
      <c r="AW585" s="37"/>
      <c r="AX585" s="37"/>
      <c r="AY585" s="37"/>
      <c r="AZ585" s="37"/>
      <c r="BA585" s="37"/>
      <c r="BB585" s="37"/>
      <c r="BC585" s="37"/>
      <c r="BD585">
        <v>3</v>
      </c>
    </row>
    <row r="586" spans="1:56" hidden="1" x14ac:dyDescent="0.25">
      <c r="A586" s="22" t="s">
        <v>51</v>
      </c>
      <c r="B586" s="22" t="s">
        <v>52</v>
      </c>
      <c r="C586" s="23" t="s">
        <v>1078</v>
      </c>
      <c r="D586" s="22" t="s">
        <v>135</v>
      </c>
      <c r="E586" s="22" t="s">
        <v>1075</v>
      </c>
      <c r="F586" s="22" t="s">
        <v>1076</v>
      </c>
      <c r="G586" s="22" t="s">
        <v>90</v>
      </c>
      <c r="H586" s="22" t="s">
        <v>56</v>
      </c>
      <c r="I586" s="22" t="s">
        <v>56</v>
      </c>
      <c r="J586" s="24">
        <v>44503</v>
      </c>
      <c r="K586" s="22">
        <v>0</v>
      </c>
      <c r="L586" s="22" t="s">
        <v>91</v>
      </c>
      <c r="M586" s="22" t="s">
        <v>91</v>
      </c>
      <c r="N586" s="41" t="s">
        <v>56</v>
      </c>
      <c r="O586" s="34" t="s">
        <v>56</v>
      </c>
      <c r="P586" s="27" t="s">
        <v>64</v>
      </c>
      <c r="Q586" s="22">
        <v>0</v>
      </c>
      <c r="R586" s="23">
        <v>21102101758</v>
      </c>
      <c r="S586" s="22" t="s">
        <v>56</v>
      </c>
      <c r="T586" s="22">
        <v>6008141612</v>
      </c>
      <c r="U586" s="22">
        <v>1440</v>
      </c>
      <c r="V586" s="22">
        <v>0</v>
      </c>
      <c r="W586" s="22">
        <v>1440</v>
      </c>
      <c r="X586" s="29" t="s">
        <v>138</v>
      </c>
      <c r="Y586" s="22" t="s">
        <v>56</v>
      </c>
      <c r="Z586" s="30" t="s">
        <v>1079</v>
      </c>
      <c r="AA586" s="31">
        <v>44501</v>
      </c>
      <c r="AB586" s="22">
        <v>86</v>
      </c>
      <c r="AC586" s="32">
        <v>5042268392</v>
      </c>
      <c r="AD586" s="43" t="s">
        <v>1080</v>
      </c>
      <c r="AE586" s="44">
        <v>44524</v>
      </c>
      <c r="AF586" s="35" t="e">
        <f>VLOOKUP(G586,[6]TIV1!L:S,8,FALSE)</f>
        <v>#N/A</v>
      </c>
      <c r="AG586" s="35" t="str">
        <f>VLOOKUP(T586,[6]TIV1!L:S,8,FALSE)</f>
        <v>2050350281</v>
      </c>
      <c r="AH586" s="35" t="str">
        <f>VLOOKUP(AC586,[6]TIV1!L:S,8,FALSE)</f>
        <v>8276895377</v>
      </c>
      <c r="AI586" s="36">
        <f>VLOOKUP(A586&amp;P586,[6]HARGA!C:D,2,0)*Q586</f>
        <v>0</v>
      </c>
      <c r="AJ586" s="36">
        <f>VLOOKUP(A586&amp;P586,[6]HARGA!C:D,2,0)*W586</f>
        <v>43200000</v>
      </c>
      <c r="AK586" s="36">
        <f>VLOOKUP(A586&amp;P586,[6]HARGA!C:D,2,0)*AB586</f>
        <v>2580000</v>
      </c>
      <c r="AL586" s="37"/>
      <c r="AM586" s="37"/>
      <c r="AN586" s="37"/>
      <c r="AO586" s="37"/>
      <c r="AP586" s="37"/>
      <c r="AQ586" s="37"/>
      <c r="AR586" s="37"/>
      <c r="AS586" s="37"/>
      <c r="AT586" s="37"/>
      <c r="AU586" s="37"/>
      <c r="AV586" s="37"/>
      <c r="AW586" s="37"/>
      <c r="AX586" s="37"/>
      <c r="AY586" s="37"/>
      <c r="AZ586" s="37"/>
      <c r="BA586" s="37"/>
      <c r="BB586" s="37"/>
      <c r="BC586" s="37"/>
      <c r="BD586">
        <v>3</v>
      </c>
    </row>
    <row r="587" spans="1:56" hidden="1" x14ac:dyDescent="0.25">
      <c r="A587" s="22" t="s">
        <v>51</v>
      </c>
      <c r="B587" s="22" t="s">
        <v>52</v>
      </c>
      <c r="C587" s="23">
        <v>21102803765</v>
      </c>
      <c r="D587" s="22" t="s">
        <v>193</v>
      </c>
      <c r="E587" s="22" t="s">
        <v>763</v>
      </c>
      <c r="F587" s="22" t="s">
        <v>764</v>
      </c>
      <c r="G587" s="22">
        <v>5042276398</v>
      </c>
      <c r="H587" s="22" t="s">
        <v>56</v>
      </c>
      <c r="I587" s="22" t="s">
        <v>56</v>
      </c>
      <c r="J587" s="24">
        <v>44503</v>
      </c>
      <c r="K587" s="22">
        <v>1344</v>
      </c>
      <c r="L587" s="22" t="s">
        <v>171</v>
      </c>
      <c r="M587" s="22" t="s">
        <v>171</v>
      </c>
      <c r="N587" s="101" t="s">
        <v>1081</v>
      </c>
      <c r="O587" s="102">
        <v>44504</v>
      </c>
      <c r="P587" s="27" t="s">
        <v>60</v>
      </c>
      <c r="Q587" s="22">
        <v>1344</v>
      </c>
      <c r="R587" s="23">
        <v>21102803812</v>
      </c>
      <c r="S587" s="22" t="s">
        <v>56</v>
      </c>
      <c r="T587" s="22">
        <v>6008142622</v>
      </c>
      <c r="U587" s="22">
        <v>43</v>
      </c>
      <c r="V587" s="22">
        <v>0</v>
      </c>
      <c r="W587" s="22">
        <v>43</v>
      </c>
      <c r="X587" s="29" t="s">
        <v>138</v>
      </c>
      <c r="Y587" s="22" t="s">
        <v>56</v>
      </c>
      <c r="Z587" s="30" t="s">
        <v>1082</v>
      </c>
      <c r="AA587" s="31">
        <v>44503</v>
      </c>
      <c r="AB587" s="22">
        <v>4</v>
      </c>
      <c r="AC587" s="32">
        <v>5042260093</v>
      </c>
      <c r="AD587" s="43" t="s">
        <v>1083</v>
      </c>
      <c r="AE587" s="44">
        <v>44523</v>
      </c>
      <c r="AF587" s="35" t="str">
        <f>VLOOKUP(G587,[6]TIV1!L:S,8,FALSE)</f>
        <v>8276895377</v>
      </c>
      <c r="AG587" s="35" t="str">
        <f>VLOOKUP(T587,[6]TIV1!L:S,8,FALSE)</f>
        <v>2050350281</v>
      </c>
      <c r="AH587" s="35" t="str">
        <f>VLOOKUP(AC587,[6]TIV1!L:S,8,FALSE)</f>
        <v>8276895377</v>
      </c>
      <c r="AI587" s="36">
        <f>VLOOKUP(A587&amp;P587,[6]HARGA!C:D,2,0)*Q587</f>
        <v>13238400</v>
      </c>
      <c r="AJ587" s="36">
        <f>VLOOKUP(A587&amp;P587,[6]HARGA!C:D,2,0)*W587</f>
        <v>423550</v>
      </c>
      <c r="AK587" s="36">
        <f>VLOOKUP(A587&amp;P587,[6]HARGA!C:D,2,0)*AB587</f>
        <v>39400</v>
      </c>
      <c r="AL587" s="37"/>
      <c r="AM587" s="37"/>
      <c r="AN587" s="37"/>
      <c r="AO587" s="37"/>
      <c r="AP587" s="37"/>
      <c r="AQ587" s="37"/>
      <c r="AR587" s="37"/>
      <c r="AS587" s="37"/>
      <c r="AT587" s="37"/>
      <c r="AU587" s="37"/>
      <c r="AV587" s="37"/>
      <c r="AW587" s="37"/>
      <c r="AX587" s="37"/>
      <c r="AY587" s="37"/>
      <c r="AZ587" s="37"/>
      <c r="BA587" s="37"/>
      <c r="BB587" s="37"/>
      <c r="BC587" s="37"/>
      <c r="BD587">
        <v>3</v>
      </c>
    </row>
    <row r="588" spans="1:56" hidden="1" x14ac:dyDescent="0.25">
      <c r="A588" s="22" t="s">
        <v>51</v>
      </c>
      <c r="B588" s="22" t="s">
        <v>52</v>
      </c>
      <c r="C588" s="23">
        <v>21102803765</v>
      </c>
      <c r="D588" s="22" t="s">
        <v>193</v>
      </c>
      <c r="E588" s="22" t="s">
        <v>763</v>
      </c>
      <c r="F588" s="22" t="s">
        <v>764</v>
      </c>
      <c r="G588" s="22">
        <v>5042276398</v>
      </c>
      <c r="H588" s="22" t="s">
        <v>56</v>
      </c>
      <c r="I588" s="22" t="s">
        <v>56</v>
      </c>
      <c r="J588" s="24">
        <v>44503</v>
      </c>
      <c r="K588" s="22">
        <v>1344</v>
      </c>
      <c r="L588" s="22" t="s">
        <v>171</v>
      </c>
      <c r="M588" s="22" t="s">
        <v>171</v>
      </c>
      <c r="N588" s="101" t="s">
        <v>1081</v>
      </c>
      <c r="O588" s="102">
        <v>44504</v>
      </c>
      <c r="P588" s="27" t="s">
        <v>64</v>
      </c>
      <c r="Q588" s="22">
        <v>1344</v>
      </c>
      <c r="R588" s="23">
        <v>21102803812</v>
      </c>
      <c r="S588" s="22" t="s">
        <v>56</v>
      </c>
      <c r="T588" s="22">
        <v>6008142622</v>
      </c>
      <c r="U588" s="22">
        <v>1344</v>
      </c>
      <c r="V588" s="22">
        <v>0</v>
      </c>
      <c r="W588" s="22">
        <v>1344</v>
      </c>
      <c r="X588" s="29" t="s">
        <v>138</v>
      </c>
      <c r="Y588" s="22" t="s">
        <v>56</v>
      </c>
      <c r="Z588" s="30" t="s">
        <v>1082</v>
      </c>
      <c r="AA588" s="31">
        <v>44503</v>
      </c>
      <c r="AB588" s="22">
        <v>80</v>
      </c>
      <c r="AC588" s="32">
        <v>5042260093</v>
      </c>
      <c r="AD588" s="43" t="s">
        <v>1083</v>
      </c>
      <c r="AE588" s="44">
        <v>44523</v>
      </c>
      <c r="AF588" s="35" t="str">
        <f>VLOOKUP(G588,[6]TIV1!L:S,8,FALSE)</f>
        <v>8276895377</v>
      </c>
      <c r="AG588" s="35" t="str">
        <f>VLOOKUP(T588,[6]TIV1!L:S,8,FALSE)</f>
        <v>2050350281</v>
      </c>
      <c r="AH588" s="35" t="str">
        <f>VLOOKUP(AC588,[6]TIV1!L:S,8,FALSE)</f>
        <v>8276895377</v>
      </c>
      <c r="AI588" s="36">
        <f>VLOOKUP(A588&amp;P588,[6]HARGA!C:D,2,0)*Q588</f>
        <v>40320000</v>
      </c>
      <c r="AJ588" s="36">
        <f>VLOOKUP(A588&amp;P588,[6]HARGA!C:D,2,0)*W588</f>
        <v>40320000</v>
      </c>
      <c r="AK588" s="36">
        <f>VLOOKUP(A588&amp;P588,[6]HARGA!C:D,2,0)*AB588</f>
        <v>2400000</v>
      </c>
      <c r="AL588" s="37"/>
      <c r="AM588" s="37"/>
      <c r="AN588" s="37"/>
      <c r="AO588" s="37"/>
      <c r="AP588" s="37"/>
      <c r="AQ588" s="37"/>
      <c r="AR588" s="37"/>
      <c r="AS588" s="37"/>
      <c r="AT588" s="37"/>
      <c r="AU588" s="37"/>
      <c r="AV588" s="37"/>
      <c r="AW588" s="37"/>
      <c r="AX588" s="37"/>
      <c r="AY588" s="37"/>
      <c r="AZ588" s="37"/>
      <c r="BA588" s="37"/>
      <c r="BB588" s="37"/>
      <c r="BC588" s="37"/>
      <c r="BD588">
        <v>3</v>
      </c>
    </row>
    <row r="589" spans="1:56" x14ac:dyDescent="0.25">
      <c r="A589" s="22" t="s">
        <v>51</v>
      </c>
      <c r="B589" s="22" t="s">
        <v>52</v>
      </c>
      <c r="C589" s="23">
        <v>21102803767</v>
      </c>
      <c r="D589" s="22" t="s">
        <v>193</v>
      </c>
      <c r="E589" s="22" t="s">
        <v>219</v>
      </c>
      <c r="F589" s="22" t="s">
        <v>218</v>
      </c>
      <c r="G589" s="22">
        <v>5042266349</v>
      </c>
      <c r="H589" s="22" t="s">
        <v>56</v>
      </c>
      <c r="I589" s="22" t="s">
        <v>56</v>
      </c>
      <c r="J589" s="24">
        <v>44503</v>
      </c>
      <c r="K589" s="22">
        <v>1104</v>
      </c>
      <c r="L589" s="22" t="s">
        <v>58</v>
      </c>
      <c r="M589" s="22" t="s">
        <v>58</v>
      </c>
      <c r="N589" s="101" t="s">
        <v>1084</v>
      </c>
      <c r="O589" s="102">
        <v>44504</v>
      </c>
      <c r="P589" s="27" t="s">
        <v>60</v>
      </c>
      <c r="Q589" s="22">
        <v>1104</v>
      </c>
      <c r="R589" s="28" t="s">
        <v>56</v>
      </c>
      <c r="S589" s="22" t="s">
        <v>56</v>
      </c>
      <c r="T589" s="28" t="s">
        <v>56</v>
      </c>
      <c r="U589" s="28">
        <v>0</v>
      </c>
      <c r="V589" s="28">
        <v>0</v>
      </c>
      <c r="W589" s="28">
        <v>0</v>
      </c>
      <c r="X589" s="28" t="s">
        <v>56</v>
      </c>
      <c r="Y589" s="22" t="s">
        <v>56</v>
      </c>
      <c r="Z589" s="45" t="s">
        <v>56</v>
      </c>
      <c r="AA589" s="45" t="s">
        <v>56</v>
      </c>
      <c r="AB589" s="28">
        <v>0</v>
      </c>
      <c r="AC589" s="28" t="s">
        <v>56</v>
      </c>
      <c r="AD589" s="46" t="s">
        <v>56</v>
      </c>
      <c r="AE589" s="47" t="s">
        <v>56</v>
      </c>
      <c r="AF589" s="35" t="str">
        <f>VLOOKUP(G589,[6]TIV1!L:S,8,FALSE)</f>
        <v>8276895377</v>
      </c>
      <c r="AG589" s="35" t="e">
        <f>VLOOKUP(T589,[6]TIV1!L:S,8,FALSE)</f>
        <v>#N/A</v>
      </c>
      <c r="AH589" s="35" t="e">
        <f>VLOOKUP(AC589,[6]TIV1!L:S,8,FALSE)</f>
        <v>#N/A</v>
      </c>
      <c r="AI589" s="36">
        <f>VLOOKUP(A589&amp;P589,[6]HARGA!C:D,2,0)*Q589</f>
        <v>10874400</v>
      </c>
      <c r="AJ589" s="36">
        <f>VLOOKUP(A589&amp;P589,[6]HARGA!C:D,2,0)*W589</f>
        <v>0</v>
      </c>
      <c r="AK589" s="36">
        <f>VLOOKUP(A589&amp;P589,[6]HARGA!C:D,2,0)*AB589</f>
        <v>0</v>
      </c>
      <c r="AL589" s="37"/>
      <c r="AM589" s="37"/>
      <c r="AN589" s="37"/>
      <c r="AO589" s="37"/>
      <c r="AP589" s="37"/>
      <c r="AQ589" s="37"/>
      <c r="AR589" s="37"/>
      <c r="AS589" s="37"/>
      <c r="AT589" s="37"/>
      <c r="AU589" s="37"/>
      <c r="AV589" s="37"/>
      <c r="AW589" s="37"/>
      <c r="AX589" s="37"/>
      <c r="AY589" s="37"/>
      <c r="AZ589" s="37"/>
      <c r="BA589" s="37"/>
      <c r="BB589" s="37"/>
      <c r="BC589" s="37"/>
      <c r="BD589">
        <v>3</v>
      </c>
    </row>
    <row r="590" spans="1:56" x14ac:dyDescent="0.25">
      <c r="A590" s="22" t="s">
        <v>51</v>
      </c>
      <c r="B590" s="22" t="s">
        <v>52</v>
      </c>
      <c r="C590" s="23">
        <v>21102803767</v>
      </c>
      <c r="D590" s="22" t="s">
        <v>193</v>
      </c>
      <c r="E590" s="22" t="s">
        <v>219</v>
      </c>
      <c r="F590" s="22" t="s">
        <v>218</v>
      </c>
      <c r="G590" s="22">
        <v>5042266349</v>
      </c>
      <c r="H590" s="22" t="s">
        <v>56</v>
      </c>
      <c r="I590" s="22" t="s">
        <v>56</v>
      </c>
      <c r="J590" s="24">
        <v>44503</v>
      </c>
      <c r="K590" s="22">
        <v>1104</v>
      </c>
      <c r="L590" s="22" t="s">
        <v>58</v>
      </c>
      <c r="M590" s="22" t="s">
        <v>58</v>
      </c>
      <c r="N590" s="101" t="s">
        <v>1084</v>
      </c>
      <c r="O590" s="102">
        <v>44504</v>
      </c>
      <c r="P590" s="27" t="s">
        <v>64</v>
      </c>
      <c r="Q590" s="22">
        <v>1104</v>
      </c>
      <c r="R590" s="28" t="s">
        <v>56</v>
      </c>
      <c r="S590" s="22" t="s">
        <v>56</v>
      </c>
      <c r="T590" s="28" t="s">
        <v>56</v>
      </c>
      <c r="U590" s="28">
        <v>0</v>
      </c>
      <c r="V590" s="28">
        <v>0</v>
      </c>
      <c r="W590" s="28">
        <v>0</v>
      </c>
      <c r="X590" s="28" t="s">
        <v>56</v>
      </c>
      <c r="Y590" s="22" t="s">
        <v>56</v>
      </c>
      <c r="Z590" s="45" t="s">
        <v>56</v>
      </c>
      <c r="AA590" s="45" t="s">
        <v>56</v>
      </c>
      <c r="AB590" s="28">
        <v>0</v>
      </c>
      <c r="AC590" s="28" t="s">
        <v>56</v>
      </c>
      <c r="AD590" s="46" t="s">
        <v>56</v>
      </c>
      <c r="AE590" s="47" t="s">
        <v>56</v>
      </c>
      <c r="AF590" s="35" t="str">
        <f>VLOOKUP(G590,[6]TIV1!L:S,8,FALSE)</f>
        <v>8276895377</v>
      </c>
      <c r="AG590" s="35" t="e">
        <f>VLOOKUP(T590,[6]TIV1!L:S,8,FALSE)</f>
        <v>#N/A</v>
      </c>
      <c r="AH590" s="35" t="e">
        <f>VLOOKUP(AC590,[6]TIV1!L:S,8,FALSE)</f>
        <v>#N/A</v>
      </c>
      <c r="AI590" s="36">
        <f>VLOOKUP(A590&amp;P590,[6]HARGA!C:D,2,0)*Q590</f>
        <v>33120000</v>
      </c>
      <c r="AJ590" s="36">
        <f>VLOOKUP(A590&amp;P590,[6]HARGA!C:D,2,0)*W590</f>
        <v>0</v>
      </c>
      <c r="AK590" s="36">
        <f>VLOOKUP(A590&amp;P590,[6]HARGA!C:D,2,0)*AB590</f>
        <v>0</v>
      </c>
      <c r="AL590" s="37"/>
      <c r="AM590" s="37"/>
      <c r="AN590" s="37"/>
      <c r="AO590" s="37"/>
      <c r="AP590" s="37"/>
      <c r="AQ590" s="37"/>
      <c r="AR590" s="37"/>
      <c r="AS590" s="37"/>
      <c r="AT590" s="37"/>
      <c r="AU590" s="37"/>
      <c r="AV590" s="37"/>
      <c r="AW590" s="37"/>
      <c r="AX590" s="37"/>
      <c r="AY590" s="37"/>
      <c r="AZ590" s="37"/>
      <c r="BA590" s="37"/>
      <c r="BB590" s="37"/>
      <c r="BC590" s="37"/>
      <c r="BD590">
        <v>3</v>
      </c>
    </row>
    <row r="591" spans="1:56" x14ac:dyDescent="0.25">
      <c r="A591" s="22" t="s">
        <v>51</v>
      </c>
      <c r="B591" s="22" t="s">
        <v>52</v>
      </c>
      <c r="C591" s="23">
        <v>21102803767</v>
      </c>
      <c r="D591" s="22" t="s">
        <v>193</v>
      </c>
      <c r="E591" s="22" t="s">
        <v>219</v>
      </c>
      <c r="F591" s="22" t="s">
        <v>218</v>
      </c>
      <c r="G591" s="22">
        <v>5042266349</v>
      </c>
      <c r="H591" s="22" t="s">
        <v>56</v>
      </c>
      <c r="I591" s="22" t="s">
        <v>56</v>
      </c>
      <c r="J591" s="24">
        <v>44503</v>
      </c>
      <c r="K591" s="22">
        <v>24</v>
      </c>
      <c r="L591" s="22" t="s">
        <v>58</v>
      </c>
      <c r="M591" s="22" t="s">
        <v>58</v>
      </c>
      <c r="N591" s="101" t="s">
        <v>1084</v>
      </c>
      <c r="O591" s="102">
        <v>44504</v>
      </c>
      <c r="P591" s="27" t="s">
        <v>65</v>
      </c>
      <c r="Q591" s="22">
        <v>24</v>
      </c>
      <c r="R591" s="28" t="s">
        <v>56</v>
      </c>
      <c r="S591" s="22" t="s">
        <v>56</v>
      </c>
      <c r="T591" s="28" t="s">
        <v>56</v>
      </c>
      <c r="U591" s="28">
        <v>0</v>
      </c>
      <c r="V591" s="28">
        <v>0</v>
      </c>
      <c r="W591" s="28">
        <v>0</v>
      </c>
      <c r="X591" s="28" t="s">
        <v>56</v>
      </c>
      <c r="Y591" s="22" t="s">
        <v>56</v>
      </c>
      <c r="Z591" s="45" t="s">
        <v>56</v>
      </c>
      <c r="AA591" s="45" t="s">
        <v>56</v>
      </c>
      <c r="AB591" s="28">
        <v>0</v>
      </c>
      <c r="AC591" s="28" t="s">
        <v>56</v>
      </c>
      <c r="AD591" s="46" t="s">
        <v>56</v>
      </c>
      <c r="AE591" s="47" t="s">
        <v>56</v>
      </c>
      <c r="AF591" s="35" t="str">
        <f>VLOOKUP(G591,[6]TIV1!L:S,8,FALSE)</f>
        <v>8276895377</v>
      </c>
      <c r="AG591" s="35" t="e">
        <f>VLOOKUP(T591,[6]TIV1!L:S,8,FALSE)</f>
        <v>#N/A</v>
      </c>
      <c r="AH591" s="35" t="e">
        <f>VLOOKUP(AC591,[6]TIV1!L:S,8,FALSE)</f>
        <v>#N/A</v>
      </c>
      <c r="AI591" s="36">
        <f>VLOOKUP(A591&amp;P591,[6]HARGA!C:D,2,0)*Q591</f>
        <v>0</v>
      </c>
      <c r="AJ591" s="36">
        <f>VLOOKUP(A591&amp;P591,[6]HARGA!C:D,2,0)*W591</f>
        <v>0</v>
      </c>
      <c r="AK591" s="36">
        <f>VLOOKUP(A591&amp;P591,[6]HARGA!C:D,2,0)*AB591</f>
        <v>0</v>
      </c>
      <c r="AL591" s="37"/>
      <c r="AM591" s="37"/>
      <c r="AN591" s="37"/>
      <c r="AO591" s="37"/>
      <c r="AP591" s="37"/>
      <c r="AQ591" s="37"/>
      <c r="AR591" s="37"/>
      <c r="AS591" s="37"/>
      <c r="AT591" s="37"/>
      <c r="AU591" s="37"/>
      <c r="AV591" s="37"/>
      <c r="AW591" s="37"/>
      <c r="AX591" s="37"/>
      <c r="AY591" s="37"/>
      <c r="AZ591" s="37"/>
      <c r="BA591" s="37"/>
      <c r="BB591" s="37"/>
      <c r="BC591" s="37"/>
      <c r="BD591">
        <v>3</v>
      </c>
    </row>
    <row r="592" spans="1:56" x14ac:dyDescent="0.25">
      <c r="A592" s="22" t="s">
        <v>66</v>
      </c>
      <c r="B592" s="22" t="s">
        <v>52</v>
      </c>
      <c r="C592" s="23" t="s">
        <v>1085</v>
      </c>
      <c r="D592" s="22" t="s">
        <v>193</v>
      </c>
      <c r="E592" s="22" t="s">
        <v>219</v>
      </c>
      <c r="F592" s="22" t="s">
        <v>218</v>
      </c>
      <c r="G592" s="22">
        <v>5042266349</v>
      </c>
      <c r="H592" s="22" t="s">
        <v>56</v>
      </c>
      <c r="I592" s="22" t="s">
        <v>56</v>
      </c>
      <c r="J592" s="24">
        <v>44503</v>
      </c>
      <c r="K592" s="22">
        <v>0</v>
      </c>
      <c r="L592" s="22" t="s">
        <v>58</v>
      </c>
      <c r="M592" s="22" t="s">
        <v>58</v>
      </c>
      <c r="N592" s="101" t="s">
        <v>1084</v>
      </c>
      <c r="O592" s="102">
        <v>44504</v>
      </c>
      <c r="P592" s="27" t="s">
        <v>60</v>
      </c>
      <c r="Q592" s="22">
        <v>0</v>
      </c>
      <c r="R592" s="23">
        <v>21102903755</v>
      </c>
      <c r="S592" s="22" t="s">
        <v>56</v>
      </c>
      <c r="T592" s="22">
        <v>6008143458</v>
      </c>
      <c r="U592" s="22">
        <v>24</v>
      </c>
      <c r="V592" s="22">
        <v>0</v>
      </c>
      <c r="W592" s="22">
        <v>24</v>
      </c>
      <c r="X592" s="29" t="s">
        <v>110</v>
      </c>
      <c r="Y592" s="22" t="s">
        <v>56</v>
      </c>
      <c r="Z592" s="30" t="s">
        <v>1086</v>
      </c>
      <c r="AA592" s="31">
        <v>44503</v>
      </c>
      <c r="AB592" s="22">
        <v>0</v>
      </c>
      <c r="AC592" s="32">
        <v>5042270429</v>
      </c>
      <c r="AD592" s="33" t="s">
        <v>1087</v>
      </c>
      <c r="AE592" s="34">
        <v>44503</v>
      </c>
      <c r="AF592" s="35" t="str">
        <f>VLOOKUP(G592,[6]TIV1!L:S,8,FALSE)</f>
        <v>8276895377</v>
      </c>
      <c r="AG592" s="35" t="str">
        <f>VLOOKUP(T592,[6]TIV1!L:S,8,FALSE)</f>
        <v>2050350312</v>
      </c>
      <c r="AH592" s="35" t="str">
        <f>VLOOKUP(AC592,[6]TIV1!L:S,8,FALSE)</f>
        <v>8276895965</v>
      </c>
      <c r="AI592" s="36">
        <f>VLOOKUP(A592&amp;P592,[6]HARGA!C:D,2,0)*Q592</f>
        <v>0</v>
      </c>
      <c r="AJ592" s="36">
        <f>VLOOKUP(A592&amp;P592,[6]HARGA!C:D,2,0)*W592</f>
        <v>236400</v>
      </c>
      <c r="AK592" s="36">
        <f>VLOOKUP(A592&amp;P592,[6]HARGA!C:D,2,0)*AB592</f>
        <v>0</v>
      </c>
      <c r="AL592" s="37"/>
      <c r="AM592" s="37"/>
      <c r="AN592" s="37"/>
      <c r="AO592" s="37"/>
      <c r="AP592" s="37"/>
      <c r="AQ592" s="37"/>
      <c r="AR592" s="37"/>
      <c r="AS592" s="37"/>
      <c r="AT592" s="37"/>
      <c r="AU592" s="37"/>
      <c r="AV592" s="37"/>
      <c r="AW592" s="37"/>
      <c r="AX592" s="37"/>
      <c r="AY592" s="37"/>
      <c r="AZ592" s="37"/>
      <c r="BA592" s="37"/>
      <c r="BB592" s="37"/>
      <c r="BC592" s="37"/>
      <c r="BD592">
        <v>3</v>
      </c>
    </row>
    <row r="593" spans="1:56" x14ac:dyDescent="0.25">
      <c r="A593" s="22" t="s">
        <v>66</v>
      </c>
      <c r="B593" s="22" t="s">
        <v>52</v>
      </c>
      <c r="C593" s="23" t="s">
        <v>1085</v>
      </c>
      <c r="D593" s="22" t="s">
        <v>193</v>
      </c>
      <c r="E593" s="22" t="s">
        <v>219</v>
      </c>
      <c r="F593" s="22" t="s">
        <v>218</v>
      </c>
      <c r="G593" s="22">
        <v>5042266349</v>
      </c>
      <c r="H593" s="22" t="s">
        <v>56</v>
      </c>
      <c r="I593" s="22" t="s">
        <v>56</v>
      </c>
      <c r="J593" s="24">
        <v>44503</v>
      </c>
      <c r="K593" s="22">
        <v>0</v>
      </c>
      <c r="L593" s="22" t="s">
        <v>58</v>
      </c>
      <c r="M593" s="22" t="s">
        <v>58</v>
      </c>
      <c r="N593" s="101" t="s">
        <v>1084</v>
      </c>
      <c r="O593" s="102">
        <v>44504</v>
      </c>
      <c r="P593" s="27" t="s">
        <v>64</v>
      </c>
      <c r="Q593" s="22">
        <v>0</v>
      </c>
      <c r="R593" s="23">
        <v>21102903755</v>
      </c>
      <c r="S593" s="22" t="s">
        <v>56</v>
      </c>
      <c r="T593" s="22">
        <v>6008143458</v>
      </c>
      <c r="U593" s="22">
        <v>1152</v>
      </c>
      <c r="V593" s="22">
        <v>0</v>
      </c>
      <c r="W593" s="22">
        <v>1152</v>
      </c>
      <c r="X593" s="29" t="s">
        <v>110</v>
      </c>
      <c r="Y593" s="22" t="s">
        <v>56</v>
      </c>
      <c r="Z593" s="30" t="s">
        <v>1086</v>
      </c>
      <c r="AA593" s="31">
        <v>44503</v>
      </c>
      <c r="AB593" s="22">
        <v>48</v>
      </c>
      <c r="AC593" s="32">
        <v>5042270429</v>
      </c>
      <c r="AD593" s="33" t="s">
        <v>1087</v>
      </c>
      <c r="AE593" s="34">
        <v>44503</v>
      </c>
      <c r="AF593" s="35" t="str">
        <f>VLOOKUP(G593,[6]TIV1!L:S,8,FALSE)</f>
        <v>8276895377</v>
      </c>
      <c r="AG593" s="35" t="str">
        <f>VLOOKUP(T593,[6]TIV1!L:S,8,FALSE)</f>
        <v>2050350312</v>
      </c>
      <c r="AH593" s="35" t="str">
        <f>VLOOKUP(AC593,[6]TIV1!L:S,8,FALSE)</f>
        <v>8276895965</v>
      </c>
      <c r="AI593" s="36">
        <f>VLOOKUP(A593&amp;P593,[6]HARGA!C:D,2,0)*Q593</f>
        <v>0</v>
      </c>
      <c r="AJ593" s="36">
        <f>VLOOKUP(A593&amp;P593,[6]HARGA!C:D,2,0)*W593</f>
        <v>34560000</v>
      </c>
      <c r="AK593" s="36">
        <f>VLOOKUP(A593&amp;P593,[6]HARGA!C:D,2,0)*AB593</f>
        <v>1440000</v>
      </c>
      <c r="AL593" s="37"/>
      <c r="AM593" s="37"/>
      <c r="AN593" s="37"/>
      <c r="AO593" s="37"/>
      <c r="AP593" s="37"/>
      <c r="AQ593" s="37"/>
      <c r="AR593" s="37"/>
      <c r="AS593" s="37"/>
      <c r="AT593" s="37"/>
      <c r="AU593" s="37"/>
      <c r="AV593" s="37"/>
      <c r="AW593" s="37"/>
      <c r="AX593" s="37"/>
      <c r="AY593" s="37"/>
      <c r="AZ593" s="37"/>
      <c r="BA593" s="37"/>
      <c r="BB593" s="37"/>
      <c r="BC593" s="37"/>
      <c r="BD593">
        <v>3</v>
      </c>
    </row>
    <row r="594" spans="1:56" x14ac:dyDescent="0.25">
      <c r="A594" s="22" t="s">
        <v>66</v>
      </c>
      <c r="B594" s="22" t="s">
        <v>52</v>
      </c>
      <c r="C594" s="23" t="s">
        <v>1085</v>
      </c>
      <c r="D594" s="22" t="s">
        <v>193</v>
      </c>
      <c r="E594" s="22" t="s">
        <v>219</v>
      </c>
      <c r="F594" s="22" t="s">
        <v>218</v>
      </c>
      <c r="G594" s="22">
        <v>5042266349</v>
      </c>
      <c r="H594" s="22" t="s">
        <v>56</v>
      </c>
      <c r="I594" s="22" t="s">
        <v>56</v>
      </c>
      <c r="J594" s="24">
        <v>44503</v>
      </c>
      <c r="K594" s="22">
        <v>0</v>
      </c>
      <c r="L594" s="22" t="s">
        <v>58</v>
      </c>
      <c r="M594" s="22" t="s">
        <v>58</v>
      </c>
      <c r="N594" s="101" t="s">
        <v>1084</v>
      </c>
      <c r="O594" s="102">
        <v>44504</v>
      </c>
      <c r="P594" s="27" t="s">
        <v>65</v>
      </c>
      <c r="Q594" s="22">
        <v>0</v>
      </c>
      <c r="R594" s="23">
        <v>21102903755</v>
      </c>
      <c r="S594" s="22" t="s">
        <v>56</v>
      </c>
      <c r="T594" s="22">
        <v>6008143458</v>
      </c>
      <c r="U594" s="22">
        <v>24</v>
      </c>
      <c r="V594" s="22">
        <v>0</v>
      </c>
      <c r="W594" s="22">
        <v>24</v>
      </c>
      <c r="X594" s="29" t="s">
        <v>110</v>
      </c>
      <c r="Y594" s="22" t="s">
        <v>56</v>
      </c>
      <c r="Z594" s="30" t="s">
        <v>1086</v>
      </c>
      <c r="AA594" s="31">
        <v>44503</v>
      </c>
      <c r="AB594" s="22">
        <v>0</v>
      </c>
      <c r="AC594" s="32">
        <v>5042270429</v>
      </c>
      <c r="AD594" s="33" t="s">
        <v>1087</v>
      </c>
      <c r="AE594" s="34">
        <v>44503</v>
      </c>
      <c r="AF594" s="35" t="str">
        <f>VLOOKUP(G594,[6]TIV1!L:S,8,FALSE)</f>
        <v>8276895377</v>
      </c>
      <c r="AG594" s="35" t="str">
        <f>VLOOKUP(T594,[6]TIV1!L:S,8,FALSE)</f>
        <v>2050350312</v>
      </c>
      <c r="AH594" s="35" t="str">
        <f>VLOOKUP(AC594,[6]TIV1!L:S,8,FALSE)</f>
        <v>8276895965</v>
      </c>
      <c r="AI594" s="36">
        <f>VLOOKUP(A594&amp;P594,[6]HARGA!C:D,2,0)*Q594</f>
        <v>0</v>
      </c>
      <c r="AJ594" s="36">
        <f>VLOOKUP(A594&amp;P594,[6]HARGA!C:D,2,0)*W594</f>
        <v>0</v>
      </c>
      <c r="AK594" s="36">
        <f>VLOOKUP(A594&amp;P594,[6]HARGA!C:D,2,0)*AB594</f>
        <v>0</v>
      </c>
      <c r="AL594" s="37"/>
      <c r="AM594" s="37"/>
      <c r="AN594" s="37"/>
      <c r="AO594" s="37"/>
      <c r="AP594" s="37"/>
      <c r="AQ594" s="37"/>
      <c r="AR594" s="37"/>
      <c r="AS594" s="37"/>
      <c r="AT594" s="37"/>
      <c r="AU594" s="37"/>
      <c r="AV594" s="37"/>
      <c r="AW594" s="37"/>
      <c r="AX594" s="37"/>
      <c r="AY594" s="37"/>
      <c r="AZ594" s="37"/>
      <c r="BA594" s="37"/>
      <c r="BB594" s="37"/>
      <c r="BC594" s="37"/>
      <c r="BD594">
        <v>3</v>
      </c>
    </row>
    <row r="595" spans="1:56" hidden="1" x14ac:dyDescent="0.25">
      <c r="A595" s="22" t="s">
        <v>51</v>
      </c>
      <c r="B595" s="22" t="s">
        <v>52</v>
      </c>
      <c r="C595" s="23">
        <v>21102803769</v>
      </c>
      <c r="D595" s="22" t="s">
        <v>193</v>
      </c>
      <c r="E595" s="22" t="s">
        <v>241</v>
      </c>
      <c r="F595" s="22" t="s">
        <v>240</v>
      </c>
      <c r="G595" s="22">
        <v>5042276699</v>
      </c>
      <c r="H595" s="22" t="s">
        <v>56</v>
      </c>
      <c r="I595" s="22" t="s">
        <v>56</v>
      </c>
      <c r="J595" s="24">
        <v>44503</v>
      </c>
      <c r="K595" s="22">
        <v>960</v>
      </c>
      <c r="L595" s="22" t="s">
        <v>138</v>
      </c>
      <c r="M595" s="22" t="s">
        <v>138</v>
      </c>
      <c r="N595" s="101" t="s">
        <v>1088</v>
      </c>
      <c r="O595" s="102">
        <v>44504</v>
      </c>
      <c r="P595" s="27" t="s">
        <v>60</v>
      </c>
      <c r="Q595" s="22">
        <v>960</v>
      </c>
      <c r="R595" s="23">
        <v>21102803804</v>
      </c>
      <c r="S595" s="22" t="s">
        <v>56</v>
      </c>
      <c r="T595" s="22">
        <v>6008142866</v>
      </c>
      <c r="U595" s="22">
        <v>15</v>
      </c>
      <c r="V595" s="22">
        <v>0</v>
      </c>
      <c r="W595" s="22">
        <v>15</v>
      </c>
      <c r="X595" s="29" t="s">
        <v>92</v>
      </c>
      <c r="Y595" s="22" t="s">
        <v>56</v>
      </c>
      <c r="Z595" s="30" t="s">
        <v>1089</v>
      </c>
      <c r="AA595" s="31">
        <v>44503</v>
      </c>
      <c r="AB595" s="22">
        <v>0</v>
      </c>
      <c r="AC595" s="32">
        <v>5042269431</v>
      </c>
      <c r="AD595" s="33" t="s">
        <v>1090</v>
      </c>
      <c r="AE595" s="34">
        <v>44505</v>
      </c>
      <c r="AF595" s="35" t="str">
        <f>VLOOKUP(G595,[6]TIV1!L:S,8,FALSE)</f>
        <v>8276895377</v>
      </c>
      <c r="AG595" s="35" t="str">
        <f>VLOOKUP(T595,[6]TIV1!L:S,8,FALSE)</f>
        <v>2050350281</v>
      </c>
      <c r="AH595" s="35" t="str">
        <f>VLOOKUP(AC595,[6]TIV1!L:S,8,FALSE)</f>
        <v>8276895377</v>
      </c>
      <c r="AI595" s="36">
        <f>VLOOKUP(A595&amp;P595,[6]HARGA!C:D,2,0)*Q595</f>
        <v>9456000</v>
      </c>
      <c r="AJ595" s="36">
        <f>VLOOKUP(A595&amp;P595,[6]HARGA!C:D,2,0)*W595</f>
        <v>147750</v>
      </c>
      <c r="AK595" s="36">
        <f>VLOOKUP(A595&amp;P595,[6]HARGA!C:D,2,0)*AB595</f>
        <v>0</v>
      </c>
      <c r="AL595" s="37"/>
      <c r="AM595" s="37"/>
      <c r="AN595" s="37"/>
      <c r="AO595" s="37"/>
      <c r="AP595" s="37"/>
      <c r="AQ595" s="37"/>
      <c r="AR595" s="37"/>
      <c r="AS595" s="37"/>
      <c r="AT595" s="37"/>
      <c r="AU595" s="37"/>
      <c r="AV595" s="37"/>
      <c r="AW595" s="37"/>
      <c r="AX595" s="37"/>
      <c r="AY595" s="37"/>
      <c r="AZ595" s="37"/>
      <c r="BA595" s="37"/>
      <c r="BB595" s="37"/>
      <c r="BC595" s="37"/>
      <c r="BD595">
        <v>3</v>
      </c>
    </row>
    <row r="596" spans="1:56" hidden="1" x14ac:dyDescent="0.25">
      <c r="A596" s="22" t="s">
        <v>51</v>
      </c>
      <c r="B596" s="22" t="s">
        <v>52</v>
      </c>
      <c r="C596" s="23">
        <v>21102803769</v>
      </c>
      <c r="D596" s="22" t="s">
        <v>193</v>
      </c>
      <c r="E596" s="22" t="s">
        <v>241</v>
      </c>
      <c r="F596" s="22" t="s">
        <v>240</v>
      </c>
      <c r="G596" s="22">
        <v>5042276699</v>
      </c>
      <c r="H596" s="22" t="s">
        <v>56</v>
      </c>
      <c r="I596" s="22" t="s">
        <v>56</v>
      </c>
      <c r="J596" s="24">
        <v>44503</v>
      </c>
      <c r="K596" s="22">
        <v>960</v>
      </c>
      <c r="L596" s="22" t="s">
        <v>138</v>
      </c>
      <c r="M596" s="22" t="s">
        <v>138</v>
      </c>
      <c r="N596" s="101" t="s">
        <v>1088</v>
      </c>
      <c r="O596" s="102">
        <v>44504</v>
      </c>
      <c r="P596" s="27" t="s">
        <v>64</v>
      </c>
      <c r="Q596" s="22">
        <v>960</v>
      </c>
      <c r="R596" s="23">
        <v>21102803804</v>
      </c>
      <c r="S596" s="22" t="s">
        <v>56</v>
      </c>
      <c r="T596" s="22">
        <v>6008142866</v>
      </c>
      <c r="U596" s="22">
        <v>960</v>
      </c>
      <c r="V596" s="22">
        <v>0</v>
      </c>
      <c r="W596" s="22">
        <v>960</v>
      </c>
      <c r="X596" s="29" t="s">
        <v>92</v>
      </c>
      <c r="Y596" s="22" t="s">
        <v>56</v>
      </c>
      <c r="Z596" s="30" t="s">
        <v>1089</v>
      </c>
      <c r="AA596" s="31">
        <v>44503</v>
      </c>
      <c r="AB596" s="22">
        <v>30</v>
      </c>
      <c r="AC596" s="32">
        <v>5042269431</v>
      </c>
      <c r="AD596" s="33" t="s">
        <v>1090</v>
      </c>
      <c r="AE596" s="34">
        <v>44505</v>
      </c>
      <c r="AF596" s="35" t="str">
        <f>VLOOKUP(G596,[6]TIV1!L:S,8,FALSE)</f>
        <v>8276895377</v>
      </c>
      <c r="AG596" s="35" t="str">
        <f>VLOOKUP(T596,[6]TIV1!L:S,8,FALSE)</f>
        <v>2050350281</v>
      </c>
      <c r="AH596" s="35" t="str">
        <f>VLOOKUP(AC596,[6]TIV1!L:S,8,FALSE)</f>
        <v>8276895377</v>
      </c>
      <c r="AI596" s="36">
        <f>VLOOKUP(A596&amp;P596,[6]HARGA!C:D,2,0)*Q596</f>
        <v>28800000</v>
      </c>
      <c r="AJ596" s="36">
        <f>VLOOKUP(A596&amp;P596,[6]HARGA!C:D,2,0)*W596</f>
        <v>28800000</v>
      </c>
      <c r="AK596" s="36">
        <f>VLOOKUP(A596&amp;P596,[6]HARGA!C:D,2,0)*AB596</f>
        <v>900000</v>
      </c>
      <c r="AL596" s="37"/>
      <c r="AM596" s="37"/>
      <c r="AN596" s="37"/>
      <c r="AO596" s="37"/>
      <c r="AP596" s="37"/>
      <c r="AQ596" s="37"/>
      <c r="AR596" s="37"/>
      <c r="AS596" s="37"/>
      <c r="AT596" s="37"/>
      <c r="AU596" s="37"/>
      <c r="AV596" s="37"/>
      <c r="AW596" s="37"/>
      <c r="AX596" s="37"/>
      <c r="AY596" s="37"/>
      <c r="AZ596" s="37"/>
      <c r="BA596" s="37"/>
      <c r="BB596" s="37"/>
      <c r="BC596" s="37"/>
      <c r="BD596">
        <v>3</v>
      </c>
    </row>
    <row r="597" spans="1:56" hidden="1" x14ac:dyDescent="0.25">
      <c r="A597" s="22" t="s">
        <v>51</v>
      </c>
      <c r="B597" s="22" t="s">
        <v>52</v>
      </c>
      <c r="C597" s="23">
        <v>21102803769</v>
      </c>
      <c r="D597" s="22" t="s">
        <v>193</v>
      </c>
      <c r="E597" s="22" t="s">
        <v>241</v>
      </c>
      <c r="F597" s="22" t="s">
        <v>240</v>
      </c>
      <c r="G597" s="22">
        <v>5042276699</v>
      </c>
      <c r="H597" s="22" t="s">
        <v>56</v>
      </c>
      <c r="I597" s="22" t="s">
        <v>56</v>
      </c>
      <c r="J597" s="24">
        <v>44503</v>
      </c>
      <c r="K597" s="22">
        <v>20</v>
      </c>
      <c r="L597" s="22" t="s">
        <v>138</v>
      </c>
      <c r="M597" s="22" t="s">
        <v>138</v>
      </c>
      <c r="N597" s="101" t="s">
        <v>1088</v>
      </c>
      <c r="O597" s="102">
        <v>44504</v>
      </c>
      <c r="P597" s="27" t="s">
        <v>65</v>
      </c>
      <c r="Q597" s="22">
        <v>20</v>
      </c>
      <c r="R597" s="23">
        <v>21102803804</v>
      </c>
      <c r="S597" s="22" t="s">
        <v>56</v>
      </c>
      <c r="T597" s="22">
        <v>6008142866</v>
      </c>
      <c r="U597" s="22">
        <v>20</v>
      </c>
      <c r="V597" s="22">
        <v>0</v>
      </c>
      <c r="W597" s="22">
        <v>20</v>
      </c>
      <c r="X597" s="29" t="s">
        <v>92</v>
      </c>
      <c r="Y597" s="22" t="s">
        <v>56</v>
      </c>
      <c r="Z597" s="30" t="s">
        <v>1089</v>
      </c>
      <c r="AA597" s="31">
        <v>44503</v>
      </c>
      <c r="AB597" s="22">
        <v>0</v>
      </c>
      <c r="AC597" s="32">
        <v>5042269431</v>
      </c>
      <c r="AD597" s="33" t="s">
        <v>1090</v>
      </c>
      <c r="AE597" s="34">
        <v>44505</v>
      </c>
      <c r="AF597" s="35" t="str">
        <f>VLOOKUP(G597,[6]TIV1!L:S,8,FALSE)</f>
        <v>8276895377</v>
      </c>
      <c r="AG597" s="35" t="str">
        <f>VLOOKUP(T597,[6]TIV1!L:S,8,FALSE)</f>
        <v>2050350281</v>
      </c>
      <c r="AH597" s="35" t="str">
        <f>VLOOKUP(AC597,[6]TIV1!L:S,8,FALSE)</f>
        <v>8276895377</v>
      </c>
      <c r="AI597" s="36">
        <f>VLOOKUP(A597&amp;P597,[6]HARGA!C:D,2,0)*Q597</f>
        <v>0</v>
      </c>
      <c r="AJ597" s="36">
        <f>VLOOKUP(A597&amp;P597,[6]HARGA!C:D,2,0)*W597</f>
        <v>0</v>
      </c>
      <c r="AK597" s="36">
        <f>VLOOKUP(A597&amp;P597,[6]HARGA!C:D,2,0)*AB597</f>
        <v>0</v>
      </c>
      <c r="AL597" s="37"/>
      <c r="AM597" s="37"/>
      <c r="AN597" s="37"/>
      <c r="AO597" s="37"/>
      <c r="AP597" s="37"/>
      <c r="AQ597" s="37"/>
      <c r="AR597" s="37"/>
      <c r="AS597" s="37"/>
      <c r="AT597" s="37"/>
      <c r="AU597" s="37"/>
      <c r="AV597" s="37"/>
      <c r="AW597" s="37"/>
      <c r="AX597" s="37"/>
      <c r="AY597" s="37"/>
      <c r="AZ597" s="37"/>
      <c r="BA597" s="37"/>
      <c r="BB597" s="37"/>
      <c r="BC597" s="37"/>
      <c r="BD597">
        <v>3</v>
      </c>
    </row>
    <row r="598" spans="1:56" hidden="1" x14ac:dyDescent="0.25">
      <c r="A598" s="22" t="s">
        <v>51</v>
      </c>
      <c r="B598" s="22" t="s">
        <v>52</v>
      </c>
      <c r="C598" s="23">
        <v>21102803770</v>
      </c>
      <c r="D598" s="22" t="s">
        <v>193</v>
      </c>
      <c r="E598" s="22" t="s">
        <v>195</v>
      </c>
      <c r="F598" s="22" t="s">
        <v>194</v>
      </c>
      <c r="G598" s="22">
        <v>5042278042</v>
      </c>
      <c r="H598" s="22" t="s">
        <v>56</v>
      </c>
      <c r="I598" s="22" t="s">
        <v>56</v>
      </c>
      <c r="J598" s="24">
        <v>44503</v>
      </c>
      <c r="K598" s="22">
        <v>960</v>
      </c>
      <c r="L598" s="22" t="s">
        <v>92</v>
      </c>
      <c r="M598" s="22" t="s">
        <v>92</v>
      </c>
      <c r="N598" s="101" t="s">
        <v>1091</v>
      </c>
      <c r="O598" s="102">
        <v>44504</v>
      </c>
      <c r="P598" s="27" t="s">
        <v>60</v>
      </c>
      <c r="Q598" s="22">
        <v>960</v>
      </c>
      <c r="R598" s="28" t="s">
        <v>56</v>
      </c>
      <c r="S598" s="22" t="s">
        <v>56</v>
      </c>
      <c r="T598" s="28" t="s">
        <v>56</v>
      </c>
      <c r="U598" s="28">
        <v>0</v>
      </c>
      <c r="V598" s="28">
        <v>0</v>
      </c>
      <c r="W598" s="28">
        <v>0</v>
      </c>
      <c r="X598" s="28" t="s">
        <v>56</v>
      </c>
      <c r="Y598" s="22" t="s">
        <v>56</v>
      </c>
      <c r="Z598" s="45" t="s">
        <v>56</v>
      </c>
      <c r="AA598" s="45" t="s">
        <v>56</v>
      </c>
      <c r="AB598" s="28">
        <v>0</v>
      </c>
      <c r="AC598" s="28" t="s">
        <v>56</v>
      </c>
      <c r="AD598" s="46" t="s">
        <v>56</v>
      </c>
      <c r="AE598" s="47" t="s">
        <v>56</v>
      </c>
      <c r="AF598" s="35" t="str">
        <f>VLOOKUP(G598,[6]TIV1!L:S,8,FALSE)</f>
        <v>8276895377</v>
      </c>
      <c r="AG598" s="35" t="e">
        <f>VLOOKUP(T598,[6]TIV1!L:S,8,FALSE)</f>
        <v>#N/A</v>
      </c>
      <c r="AH598" s="35" t="e">
        <f>VLOOKUP(AC598,[6]TIV1!L:S,8,FALSE)</f>
        <v>#N/A</v>
      </c>
      <c r="AI598" s="36">
        <f>VLOOKUP(A598&amp;P598,[6]HARGA!C:D,2,0)*Q598</f>
        <v>9456000</v>
      </c>
      <c r="AJ598" s="36">
        <f>VLOOKUP(A598&amp;P598,[6]HARGA!C:D,2,0)*W598</f>
        <v>0</v>
      </c>
      <c r="AK598" s="36">
        <f>VLOOKUP(A598&amp;P598,[6]HARGA!C:D,2,0)*AB598</f>
        <v>0</v>
      </c>
      <c r="AL598" s="37"/>
      <c r="AM598" s="37"/>
      <c r="AN598" s="37"/>
      <c r="AO598" s="37"/>
      <c r="AP598" s="37"/>
      <c r="AQ598" s="37"/>
      <c r="AR598" s="37"/>
      <c r="AS598" s="37"/>
      <c r="AT598" s="37"/>
      <c r="AU598" s="37"/>
      <c r="AV598" s="37"/>
      <c r="AW598" s="37"/>
      <c r="AX598" s="37"/>
      <c r="AY598" s="37"/>
      <c r="AZ598" s="37"/>
      <c r="BA598" s="37"/>
      <c r="BB598" s="37"/>
      <c r="BC598" s="37"/>
      <c r="BD598">
        <v>3</v>
      </c>
    </row>
    <row r="599" spans="1:56" hidden="1" x14ac:dyDescent="0.25">
      <c r="A599" s="22" t="s">
        <v>51</v>
      </c>
      <c r="B599" s="22" t="s">
        <v>52</v>
      </c>
      <c r="C599" s="23">
        <v>21102803770</v>
      </c>
      <c r="D599" s="22" t="s">
        <v>193</v>
      </c>
      <c r="E599" s="22" t="s">
        <v>195</v>
      </c>
      <c r="F599" s="22" t="s">
        <v>194</v>
      </c>
      <c r="G599" s="22">
        <v>5042278042</v>
      </c>
      <c r="H599" s="22" t="s">
        <v>56</v>
      </c>
      <c r="I599" s="22" t="s">
        <v>56</v>
      </c>
      <c r="J599" s="24">
        <v>44503</v>
      </c>
      <c r="K599" s="22">
        <v>960</v>
      </c>
      <c r="L599" s="22" t="s">
        <v>92</v>
      </c>
      <c r="M599" s="22" t="s">
        <v>92</v>
      </c>
      <c r="N599" s="101" t="s">
        <v>1091</v>
      </c>
      <c r="O599" s="102">
        <v>44504</v>
      </c>
      <c r="P599" s="27" t="s">
        <v>64</v>
      </c>
      <c r="Q599" s="22">
        <v>960</v>
      </c>
      <c r="R599" s="28" t="s">
        <v>56</v>
      </c>
      <c r="S599" s="22" t="s">
        <v>56</v>
      </c>
      <c r="T599" s="28" t="s">
        <v>56</v>
      </c>
      <c r="U599" s="28">
        <v>0</v>
      </c>
      <c r="V599" s="28">
        <v>0</v>
      </c>
      <c r="W599" s="28">
        <v>0</v>
      </c>
      <c r="X599" s="28" t="s">
        <v>56</v>
      </c>
      <c r="Y599" s="22" t="s">
        <v>56</v>
      </c>
      <c r="Z599" s="45" t="s">
        <v>56</v>
      </c>
      <c r="AA599" s="45" t="s">
        <v>56</v>
      </c>
      <c r="AB599" s="28">
        <v>0</v>
      </c>
      <c r="AC599" s="28" t="s">
        <v>56</v>
      </c>
      <c r="AD599" s="46" t="s">
        <v>56</v>
      </c>
      <c r="AE599" s="47" t="s">
        <v>56</v>
      </c>
      <c r="AF599" s="35" t="str">
        <f>VLOOKUP(G599,[6]TIV1!L:S,8,FALSE)</f>
        <v>8276895377</v>
      </c>
      <c r="AG599" s="35" t="e">
        <f>VLOOKUP(T599,[6]TIV1!L:S,8,FALSE)</f>
        <v>#N/A</v>
      </c>
      <c r="AH599" s="35" t="e">
        <f>VLOOKUP(AC599,[6]TIV1!L:S,8,FALSE)</f>
        <v>#N/A</v>
      </c>
      <c r="AI599" s="36">
        <f>VLOOKUP(A599&amp;P599,[6]HARGA!C:D,2,0)*Q599</f>
        <v>28800000</v>
      </c>
      <c r="AJ599" s="36">
        <f>VLOOKUP(A599&amp;P599,[6]HARGA!C:D,2,0)*W599</f>
        <v>0</v>
      </c>
      <c r="AK599" s="36">
        <f>VLOOKUP(A599&amp;P599,[6]HARGA!C:D,2,0)*AB599</f>
        <v>0</v>
      </c>
      <c r="AL599" s="37"/>
      <c r="AM599" s="37"/>
      <c r="AN599" s="37"/>
      <c r="AO599" s="37"/>
      <c r="AP599" s="37"/>
      <c r="AQ599" s="37"/>
      <c r="AR599" s="37"/>
      <c r="AS599" s="37"/>
      <c r="AT599" s="37"/>
      <c r="AU599" s="37"/>
      <c r="AV599" s="37"/>
      <c r="AW599" s="37"/>
      <c r="AX599" s="37"/>
      <c r="AY599" s="37"/>
      <c r="AZ599" s="37"/>
      <c r="BA599" s="37"/>
      <c r="BB599" s="37"/>
      <c r="BC599" s="37"/>
      <c r="BD599">
        <v>3</v>
      </c>
    </row>
    <row r="600" spans="1:56" hidden="1" x14ac:dyDescent="0.25">
      <c r="A600" s="22" t="s">
        <v>51</v>
      </c>
      <c r="B600" s="22" t="s">
        <v>52</v>
      </c>
      <c r="C600" s="23">
        <v>21102803770</v>
      </c>
      <c r="D600" s="22" t="s">
        <v>193</v>
      </c>
      <c r="E600" s="22" t="s">
        <v>195</v>
      </c>
      <c r="F600" s="22" t="s">
        <v>194</v>
      </c>
      <c r="G600" s="22">
        <v>5042278042</v>
      </c>
      <c r="H600" s="22" t="s">
        <v>56</v>
      </c>
      <c r="I600" s="22" t="s">
        <v>56</v>
      </c>
      <c r="J600" s="24">
        <v>44503</v>
      </c>
      <c r="K600" s="22">
        <v>20</v>
      </c>
      <c r="L600" s="22" t="s">
        <v>92</v>
      </c>
      <c r="M600" s="22" t="s">
        <v>92</v>
      </c>
      <c r="N600" s="101" t="s">
        <v>1091</v>
      </c>
      <c r="O600" s="102">
        <v>44504</v>
      </c>
      <c r="P600" s="27" t="s">
        <v>65</v>
      </c>
      <c r="Q600" s="22">
        <v>20</v>
      </c>
      <c r="R600" s="28" t="s">
        <v>56</v>
      </c>
      <c r="S600" s="22" t="s">
        <v>56</v>
      </c>
      <c r="T600" s="28" t="s">
        <v>56</v>
      </c>
      <c r="U600" s="28">
        <v>0</v>
      </c>
      <c r="V600" s="28">
        <v>0</v>
      </c>
      <c r="W600" s="28">
        <v>0</v>
      </c>
      <c r="X600" s="28" t="s">
        <v>56</v>
      </c>
      <c r="Y600" s="22" t="s">
        <v>56</v>
      </c>
      <c r="Z600" s="45" t="s">
        <v>56</v>
      </c>
      <c r="AA600" s="45" t="s">
        <v>56</v>
      </c>
      <c r="AB600" s="28">
        <v>0</v>
      </c>
      <c r="AC600" s="28" t="s">
        <v>56</v>
      </c>
      <c r="AD600" s="46" t="s">
        <v>56</v>
      </c>
      <c r="AE600" s="47" t="s">
        <v>56</v>
      </c>
      <c r="AF600" s="35" t="str">
        <f>VLOOKUP(G600,[6]TIV1!L:S,8,FALSE)</f>
        <v>8276895377</v>
      </c>
      <c r="AG600" s="35" t="e">
        <f>VLOOKUP(T600,[6]TIV1!L:S,8,FALSE)</f>
        <v>#N/A</v>
      </c>
      <c r="AH600" s="35" t="e">
        <f>VLOOKUP(AC600,[6]TIV1!L:S,8,FALSE)</f>
        <v>#N/A</v>
      </c>
      <c r="AI600" s="36">
        <f>VLOOKUP(A600&amp;P600,[6]HARGA!C:D,2,0)*Q600</f>
        <v>0</v>
      </c>
      <c r="AJ600" s="36">
        <f>VLOOKUP(A600&amp;P600,[6]HARGA!C:D,2,0)*W600</f>
        <v>0</v>
      </c>
      <c r="AK600" s="36">
        <f>VLOOKUP(A600&amp;P600,[6]HARGA!C:D,2,0)*AB600</f>
        <v>0</v>
      </c>
      <c r="AL600" s="37"/>
      <c r="AM600" s="37"/>
      <c r="AN600" s="37"/>
      <c r="AO600" s="37"/>
      <c r="AP600" s="37"/>
      <c r="AQ600" s="37"/>
      <c r="AR600" s="37"/>
      <c r="AS600" s="37"/>
      <c r="AT600" s="37"/>
      <c r="AU600" s="37"/>
      <c r="AV600" s="37"/>
      <c r="AW600" s="37"/>
      <c r="AX600" s="37"/>
      <c r="AY600" s="37"/>
      <c r="AZ600" s="37"/>
      <c r="BA600" s="37"/>
      <c r="BB600" s="37"/>
      <c r="BC600" s="37"/>
      <c r="BD600">
        <v>3</v>
      </c>
    </row>
    <row r="601" spans="1:56" hidden="1" x14ac:dyDescent="0.25">
      <c r="A601" s="22" t="s">
        <v>66</v>
      </c>
      <c r="B601" s="22" t="s">
        <v>52</v>
      </c>
      <c r="C601" s="23" t="s">
        <v>1092</v>
      </c>
      <c r="D601" s="22" t="s">
        <v>193</v>
      </c>
      <c r="E601" s="22" t="s">
        <v>195</v>
      </c>
      <c r="F601" s="22" t="s">
        <v>194</v>
      </c>
      <c r="G601" s="22">
        <v>5042278042</v>
      </c>
      <c r="H601" s="22" t="s">
        <v>56</v>
      </c>
      <c r="I601" s="22" t="s">
        <v>56</v>
      </c>
      <c r="J601" s="24">
        <v>44503</v>
      </c>
      <c r="K601" s="22">
        <v>0</v>
      </c>
      <c r="L601" s="22" t="s">
        <v>92</v>
      </c>
      <c r="M601" s="22" t="s">
        <v>92</v>
      </c>
      <c r="N601" s="101" t="s">
        <v>1091</v>
      </c>
      <c r="O601" s="102">
        <v>44504</v>
      </c>
      <c r="P601" s="27" t="s">
        <v>60</v>
      </c>
      <c r="Q601" s="22">
        <v>0</v>
      </c>
      <c r="R601" s="23">
        <v>21102903759</v>
      </c>
      <c r="S601" s="103" t="s">
        <v>1093</v>
      </c>
      <c r="T601" s="22">
        <v>6008144760</v>
      </c>
      <c r="U601" s="22">
        <v>0</v>
      </c>
      <c r="V601" s="22">
        <v>0</v>
      </c>
      <c r="W601" s="22">
        <v>0</v>
      </c>
      <c r="X601" s="29" t="s">
        <v>110</v>
      </c>
      <c r="Y601" s="22" t="s">
        <v>132</v>
      </c>
      <c r="Z601" s="30" t="s">
        <v>1094</v>
      </c>
      <c r="AA601" s="31">
        <v>44503</v>
      </c>
      <c r="AB601" s="22">
        <v>0</v>
      </c>
      <c r="AC601" s="32">
        <v>5042278009</v>
      </c>
      <c r="AD601" s="43" t="s">
        <v>1095</v>
      </c>
      <c r="AE601" s="44">
        <v>44523</v>
      </c>
      <c r="AF601" s="35" t="str">
        <f>VLOOKUP(G601,[6]TIV1!L:S,8,FALSE)</f>
        <v>8276895377</v>
      </c>
      <c r="AG601" s="35" t="str">
        <f>VLOOKUP(T601,[6]TIV1!L:S,8,FALSE)</f>
        <v>2050350312</v>
      </c>
      <c r="AH601" s="35" t="str">
        <f>VLOOKUP(AC601,[6]TIV1!L:S,8,FALSE)</f>
        <v>8276895965</v>
      </c>
      <c r="AI601" s="36">
        <f>VLOOKUP(A601&amp;P601,[6]HARGA!C:D,2,0)*Q601</f>
        <v>0</v>
      </c>
      <c r="AJ601" s="36">
        <f>VLOOKUP(A601&amp;P601,[6]HARGA!C:D,2,0)*W601</f>
        <v>0</v>
      </c>
      <c r="AK601" s="36">
        <f>VLOOKUP(A601&amp;P601,[6]HARGA!C:D,2,0)*AB601</f>
        <v>0</v>
      </c>
      <c r="AL601" s="30" t="s">
        <v>1096</v>
      </c>
      <c r="AM601" s="31">
        <v>44503</v>
      </c>
      <c r="AN601" s="37"/>
      <c r="AO601" s="37"/>
      <c r="AP601" s="37"/>
      <c r="AQ601" s="37"/>
      <c r="AR601" s="37"/>
      <c r="AS601" s="37"/>
      <c r="AT601" s="37"/>
      <c r="AU601" s="37"/>
      <c r="AV601" s="37"/>
      <c r="AW601" s="37"/>
      <c r="AX601" s="37"/>
      <c r="AY601" s="37"/>
      <c r="AZ601" s="37"/>
      <c r="BA601" s="37"/>
      <c r="BB601" s="37"/>
      <c r="BC601" s="37"/>
      <c r="BD601">
        <v>3</v>
      </c>
    </row>
    <row r="602" spans="1:56" hidden="1" x14ac:dyDescent="0.25">
      <c r="A602" s="22" t="s">
        <v>66</v>
      </c>
      <c r="B602" s="22" t="s">
        <v>52</v>
      </c>
      <c r="C602" s="23" t="s">
        <v>1092</v>
      </c>
      <c r="D602" s="22" t="s">
        <v>193</v>
      </c>
      <c r="E602" s="22" t="s">
        <v>195</v>
      </c>
      <c r="F602" s="22" t="s">
        <v>194</v>
      </c>
      <c r="G602" s="22">
        <v>5042278042</v>
      </c>
      <c r="H602" s="22" t="s">
        <v>56</v>
      </c>
      <c r="I602" s="22" t="s">
        <v>56</v>
      </c>
      <c r="J602" s="24">
        <v>44503</v>
      </c>
      <c r="K602" s="22">
        <v>0</v>
      </c>
      <c r="L602" s="22" t="s">
        <v>92</v>
      </c>
      <c r="M602" s="22" t="s">
        <v>92</v>
      </c>
      <c r="N602" s="101" t="s">
        <v>1091</v>
      </c>
      <c r="O602" s="102">
        <v>44504</v>
      </c>
      <c r="P602" s="27" t="s">
        <v>64</v>
      </c>
      <c r="Q602" s="22">
        <v>0</v>
      </c>
      <c r="R602" s="23">
        <v>21102903759</v>
      </c>
      <c r="S602" s="103" t="s">
        <v>1093</v>
      </c>
      <c r="T602" s="22">
        <v>6008144760</v>
      </c>
      <c r="U602" s="22">
        <v>0</v>
      </c>
      <c r="V602" s="104">
        <v>960</v>
      </c>
      <c r="W602" s="22">
        <v>960</v>
      </c>
      <c r="X602" s="29" t="s">
        <v>110</v>
      </c>
      <c r="Y602" s="22" t="s">
        <v>132</v>
      </c>
      <c r="Z602" s="30" t="s">
        <v>1094</v>
      </c>
      <c r="AA602" s="31">
        <v>44503</v>
      </c>
      <c r="AB602" s="22">
        <v>25</v>
      </c>
      <c r="AC602" s="32">
        <v>5042278009</v>
      </c>
      <c r="AD602" s="43" t="s">
        <v>1095</v>
      </c>
      <c r="AE602" s="44">
        <v>44523</v>
      </c>
      <c r="AF602" s="35" t="str">
        <f>VLOOKUP(G602,[6]TIV1!L:S,8,FALSE)</f>
        <v>8276895377</v>
      </c>
      <c r="AG602" s="35" t="str">
        <f>VLOOKUP(T602,[6]TIV1!L:S,8,FALSE)</f>
        <v>2050350312</v>
      </c>
      <c r="AH602" s="35" t="str">
        <f>VLOOKUP(AC602,[6]TIV1!L:S,8,FALSE)</f>
        <v>8276895965</v>
      </c>
      <c r="AI602" s="36">
        <f>VLOOKUP(A602&amp;P602,[6]HARGA!C:D,2,0)*Q602</f>
        <v>0</v>
      </c>
      <c r="AJ602" s="36">
        <f>VLOOKUP(A602&amp;P602,[6]HARGA!C:D,2,0)*W602</f>
        <v>28800000</v>
      </c>
      <c r="AK602" s="36">
        <f>VLOOKUP(A602&amp;P602,[6]HARGA!C:D,2,0)*AB602</f>
        <v>750000</v>
      </c>
      <c r="AL602" s="30" t="s">
        <v>1096</v>
      </c>
      <c r="AM602" s="31">
        <v>44503</v>
      </c>
      <c r="AN602" s="37"/>
      <c r="AO602" s="37"/>
      <c r="AP602" s="37"/>
      <c r="AQ602" s="37"/>
      <c r="AR602" s="37"/>
      <c r="AS602" s="37"/>
      <c r="AT602" s="37"/>
      <c r="AU602" s="37"/>
      <c r="AV602" s="37"/>
      <c r="AW602" s="37"/>
      <c r="AX602" s="37"/>
      <c r="AY602" s="37"/>
      <c r="AZ602" s="37"/>
      <c r="BA602" s="37"/>
      <c r="BB602" s="37"/>
      <c r="BC602" s="37"/>
      <c r="BD602">
        <v>3</v>
      </c>
    </row>
    <row r="603" spans="1:56" hidden="1" x14ac:dyDescent="0.25">
      <c r="A603" s="22" t="s">
        <v>66</v>
      </c>
      <c r="B603" s="22" t="s">
        <v>52</v>
      </c>
      <c r="C603" s="23" t="s">
        <v>1092</v>
      </c>
      <c r="D603" s="22" t="s">
        <v>193</v>
      </c>
      <c r="E603" s="22" t="s">
        <v>195</v>
      </c>
      <c r="F603" s="22" t="s">
        <v>194</v>
      </c>
      <c r="G603" s="22">
        <v>5042278042</v>
      </c>
      <c r="H603" s="22" t="s">
        <v>56</v>
      </c>
      <c r="I603" s="22" t="s">
        <v>56</v>
      </c>
      <c r="J603" s="24">
        <v>44503</v>
      </c>
      <c r="K603" s="22">
        <v>0</v>
      </c>
      <c r="L603" s="22" t="s">
        <v>92</v>
      </c>
      <c r="M603" s="22" t="s">
        <v>92</v>
      </c>
      <c r="N603" s="101" t="s">
        <v>1091</v>
      </c>
      <c r="O603" s="102">
        <v>44504</v>
      </c>
      <c r="P603" s="27" t="s">
        <v>65</v>
      </c>
      <c r="Q603" s="22">
        <v>0</v>
      </c>
      <c r="R603" s="23">
        <v>21102903759</v>
      </c>
      <c r="S603" s="103" t="s">
        <v>1093</v>
      </c>
      <c r="T603" s="22">
        <v>6008144760</v>
      </c>
      <c r="U603" s="22">
        <v>20</v>
      </c>
      <c r="V603" s="22">
        <v>0</v>
      </c>
      <c r="W603" s="22">
        <v>20</v>
      </c>
      <c r="X603" s="29" t="s">
        <v>110</v>
      </c>
      <c r="Y603" s="22" t="s">
        <v>132</v>
      </c>
      <c r="Z603" s="30" t="s">
        <v>1094</v>
      </c>
      <c r="AA603" s="31">
        <v>44503</v>
      </c>
      <c r="AB603" s="22">
        <v>0</v>
      </c>
      <c r="AC603" s="32">
        <v>5042278009</v>
      </c>
      <c r="AD603" s="43" t="s">
        <v>1095</v>
      </c>
      <c r="AE603" s="44">
        <v>44523</v>
      </c>
      <c r="AF603" s="35" t="str">
        <f>VLOOKUP(G603,[6]TIV1!L:S,8,FALSE)</f>
        <v>8276895377</v>
      </c>
      <c r="AG603" s="35" t="str">
        <f>VLOOKUP(T603,[6]TIV1!L:S,8,FALSE)</f>
        <v>2050350312</v>
      </c>
      <c r="AH603" s="35" t="str">
        <f>VLOOKUP(AC603,[6]TIV1!L:S,8,FALSE)</f>
        <v>8276895965</v>
      </c>
      <c r="AI603" s="36">
        <f>VLOOKUP(A603&amp;P603,[6]HARGA!C:D,2,0)*Q603</f>
        <v>0</v>
      </c>
      <c r="AJ603" s="36">
        <f>VLOOKUP(A603&amp;P603,[6]HARGA!C:D,2,0)*W603</f>
        <v>0</v>
      </c>
      <c r="AK603" s="36">
        <f>VLOOKUP(A603&amp;P603,[6]HARGA!C:D,2,0)*AB603</f>
        <v>0</v>
      </c>
      <c r="AL603" s="30" t="s">
        <v>1096</v>
      </c>
      <c r="AM603" s="31">
        <v>44503</v>
      </c>
      <c r="AN603" s="37"/>
      <c r="AO603" s="37"/>
      <c r="AP603" s="37"/>
      <c r="AQ603" s="37"/>
      <c r="AR603" s="37"/>
      <c r="AS603" s="37"/>
      <c r="AT603" s="37"/>
      <c r="AU603" s="37"/>
      <c r="AV603" s="37"/>
      <c r="AW603" s="37"/>
      <c r="AX603" s="37"/>
      <c r="AY603" s="37"/>
      <c r="AZ603" s="37"/>
      <c r="BA603" s="37"/>
      <c r="BB603" s="37"/>
      <c r="BC603" s="37"/>
      <c r="BD603">
        <v>3</v>
      </c>
    </row>
    <row r="604" spans="1:56" hidden="1" x14ac:dyDescent="0.25">
      <c r="A604" s="22" t="s">
        <v>51</v>
      </c>
      <c r="B604" s="22" t="s">
        <v>52</v>
      </c>
      <c r="C604" s="23">
        <v>21102803773</v>
      </c>
      <c r="D604" s="22" t="s">
        <v>193</v>
      </c>
      <c r="E604" s="22" t="s">
        <v>246</v>
      </c>
      <c r="F604" s="22" t="s">
        <v>245</v>
      </c>
      <c r="G604" s="22">
        <v>5042273803</v>
      </c>
      <c r="H604" s="22" t="s">
        <v>56</v>
      </c>
      <c r="I604" s="22" t="s">
        <v>56</v>
      </c>
      <c r="J604" s="24">
        <v>44503</v>
      </c>
      <c r="K604" s="22">
        <v>960</v>
      </c>
      <c r="L604" s="22" t="s">
        <v>92</v>
      </c>
      <c r="M604" s="22" t="s">
        <v>92</v>
      </c>
      <c r="N604" s="101" t="s">
        <v>1097</v>
      </c>
      <c r="O604" s="102">
        <v>44504</v>
      </c>
      <c r="P604" s="27" t="s">
        <v>60</v>
      </c>
      <c r="Q604" s="22">
        <v>960</v>
      </c>
      <c r="R604" s="23">
        <v>21102803797</v>
      </c>
      <c r="S604" s="22" t="s">
        <v>56</v>
      </c>
      <c r="T604" s="22">
        <v>6008138980</v>
      </c>
      <c r="U604" s="22">
        <v>16</v>
      </c>
      <c r="V604" s="22">
        <v>0</v>
      </c>
      <c r="W604" s="22">
        <v>16</v>
      </c>
      <c r="X604" s="29" t="s">
        <v>92</v>
      </c>
      <c r="Y604" s="22" t="s">
        <v>56</v>
      </c>
      <c r="Z604" s="30" t="s">
        <v>1098</v>
      </c>
      <c r="AA604" s="31">
        <v>44503</v>
      </c>
      <c r="AB604" s="22">
        <v>0</v>
      </c>
      <c r="AC604" s="32">
        <v>5042269029</v>
      </c>
      <c r="AD604" s="105" t="s">
        <v>738</v>
      </c>
      <c r="AE604" s="106">
        <v>44504</v>
      </c>
      <c r="AF604" s="35" t="str">
        <f>VLOOKUP(G604,[6]TIV1!L:S,8,FALSE)</f>
        <v>8276895377</v>
      </c>
      <c r="AG604" s="35" t="str">
        <f>VLOOKUP(T604,[6]TIV1!L:S,8,FALSE)</f>
        <v>2050350281</v>
      </c>
      <c r="AH604" s="35" t="str">
        <f>VLOOKUP(AC604,[6]TIV1!L:S,8,FALSE)</f>
        <v>8276895377</v>
      </c>
      <c r="AI604" s="36">
        <f>VLOOKUP(A604&amp;P604,[6]HARGA!C:D,2,0)*Q604</f>
        <v>9456000</v>
      </c>
      <c r="AJ604" s="36">
        <f>VLOOKUP(A604&amp;P604,[6]HARGA!C:D,2,0)*W604</f>
        <v>157600</v>
      </c>
      <c r="AK604" s="36">
        <f>VLOOKUP(A604&amp;P604,[6]HARGA!C:D,2,0)*AB604</f>
        <v>0</v>
      </c>
      <c r="AL604" s="37"/>
      <c r="AM604" s="37"/>
      <c r="AN604" s="37"/>
      <c r="AO604" s="37"/>
      <c r="AP604" s="37"/>
      <c r="AQ604" s="37"/>
      <c r="AR604" s="37"/>
      <c r="AS604" s="37"/>
      <c r="AT604" s="37"/>
      <c r="AU604" s="37"/>
      <c r="AV604" s="37"/>
      <c r="AW604" s="37"/>
      <c r="AX604" s="37"/>
      <c r="AY604" s="37"/>
      <c r="AZ604" s="37"/>
      <c r="BA604" s="37"/>
      <c r="BB604" s="37"/>
      <c r="BC604" s="37"/>
      <c r="BD604">
        <v>3</v>
      </c>
    </row>
    <row r="605" spans="1:56" hidden="1" x14ac:dyDescent="0.25">
      <c r="A605" s="22" t="s">
        <v>51</v>
      </c>
      <c r="B605" s="22" t="s">
        <v>52</v>
      </c>
      <c r="C605" s="23">
        <v>21102803773</v>
      </c>
      <c r="D605" s="22" t="s">
        <v>193</v>
      </c>
      <c r="E605" s="22" t="s">
        <v>246</v>
      </c>
      <c r="F605" s="22" t="s">
        <v>245</v>
      </c>
      <c r="G605" s="22">
        <v>5042273803</v>
      </c>
      <c r="H605" s="22" t="s">
        <v>56</v>
      </c>
      <c r="I605" s="22" t="s">
        <v>56</v>
      </c>
      <c r="J605" s="24">
        <v>44503</v>
      </c>
      <c r="K605" s="22">
        <v>960</v>
      </c>
      <c r="L605" s="22" t="s">
        <v>92</v>
      </c>
      <c r="M605" s="22" t="s">
        <v>92</v>
      </c>
      <c r="N605" s="101" t="s">
        <v>1097</v>
      </c>
      <c r="O605" s="102">
        <v>44504</v>
      </c>
      <c r="P605" s="27" t="s">
        <v>64</v>
      </c>
      <c r="Q605" s="22">
        <v>960</v>
      </c>
      <c r="R605" s="23">
        <v>21102803797</v>
      </c>
      <c r="S605" s="22" t="s">
        <v>56</v>
      </c>
      <c r="T605" s="22">
        <v>6008138980</v>
      </c>
      <c r="U605" s="22">
        <v>960</v>
      </c>
      <c r="V605" s="22">
        <v>0</v>
      </c>
      <c r="W605" s="22">
        <v>960</v>
      </c>
      <c r="X605" s="29" t="s">
        <v>92</v>
      </c>
      <c r="Y605" s="22" t="s">
        <v>56</v>
      </c>
      <c r="Z605" s="30" t="s">
        <v>1098</v>
      </c>
      <c r="AA605" s="31">
        <v>44503</v>
      </c>
      <c r="AB605" s="22">
        <v>30</v>
      </c>
      <c r="AC605" s="32">
        <v>5042269029</v>
      </c>
      <c r="AD605" s="105" t="s">
        <v>738</v>
      </c>
      <c r="AE605" s="106">
        <v>44504</v>
      </c>
      <c r="AF605" s="35" t="str">
        <f>VLOOKUP(G605,[6]TIV1!L:S,8,FALSE)</f>
        <v>8276895377</v>
      </c>
      <c r="AG605" s="35" t="str">
        <f>VLOOKUP(T605,[6]TIV1!L:S,8,FALSE)</f>
        <v>2050350281</v>
      </c>
      <c r="AH605" s="35" t="str">
        <f>VLOOKUP(AC605,[6]TIV1!L:S,8,FALSE)</f>
        <v>8276895377</v>
      </c>
      <c r="AI605" s="36">
        <f>VLOOKUP(A605&amp;P605,[6]HARGA!C:D,2,0)*Q605</f>
        <v>28800000</v>
      </c>
      <c r="AJ605" s="36">
        <f>VLOOKUP(A605&amp;P605,[6]HARGA!C:D,2,0)*W605</f>
        <v>28800000</v>
      </c>
      <c r="AK605" s="36">
        <f>VLOOKUP(A605&amp;P605,[6]HARGA!C:D,2,0)*AB605</f>
        <v>900000</v>
      </c>
      <c r="AL605" s="37"/>
      <c r="AM605" s="37"/>
      <c r="AN605" s="37"/>
      <c r="AO605" s="37"/>
      <c r="AP605" s="37"/>
      <c r="AQ605" s="37"/>
      <c r="AR605" s="37"/>
      <c r="AS605" s="37"/>
      <c r="AT605" s="37"/>
      <c r="AU605" s="37"/>
      <c r="AV605" s="37"/>
      <c r="AW605" s="37"/>
      <c r="AX605" s="37"/>
      <c r="AY605" s="37"/>
      <c r="AZ605" s="37"/>
      <c r="BA605" s="37"/>
      <c r="BB605" s="37"/>
      <c r="BC605" s="37"/>
      <c r="BD605">
        <v>3</v>
      </c>
    </row>
    <row r="606" spans="1:56" hidden="1" x14ac:dyDescent="0.25">
      <c r="A606" s="22" t="s">
        <v>51</v>
      </c>
      <c r="B606" s="22" t="s">
        <v>52</v>
      </c>
      <c r="C606" s="23">
        <v>21102803773</v>
      </c>
      <c r="D606" s="22" t="s">
        <v>193</v>
      </c>
      <c r="E606" s="22" t="s">
        <v>246</v>
      </c>
      <c r="F606" s="22" t="s">
        <v>245</v>
      </c>
      <c r="G606" s="22">
        <v>5042273803</v>
      </c>
      <c r="H606" s="22" t="s">
        <v>56</v>
      </c>
      <c r="I606" s="22" t="s">
        <v>56</v>
      </c>
      <c r="J606" s="24">
        <v>44503</v>
      </c>
      <c r="K606" s="22">
        <v>20</v>
      </c>
      <c r="L606" s="22" t="s">
        <v>92</v>
      </c>
      <c r="M606" s="22" t="s">
        <v>92</v>
      </c>
      <c r="N606" s="101" t="s">
        <v>1097</v>
      </c>
      <c r="O606" s="102">
        <v>44504</v>
      </c>
      <c r="P606" s="27" t="s">
        <v>65</v>
      </c>
      <c r="Q606" s="22">
        <v>20</v>
      </c>
      <c r="R606" s="23">
        <v>21102803797</v>
      </c>
      <c r="S606" s="22" t="s">
        <v>56</v>
      </c>
      <c r="T606" s="22">
        <v>6008138980</v>
      </c>
      <c r="U606" s="22">
        <v>20</v>
      </c>
      <c r="V606" s="22">
        <v>0</v>
      </c>
      <c r="W606" s="22">
        <v>20</v>
      </c>
      <c r="X606" s="29" t="s">
        <v>92</v>
      </c>
      <c r="Y606" s="22" t="s">
        <v>56</v>
      </c>
      <c r="Z606" s="30" t="s">
        <v>1098</v>
      </c>
      <c r="AA606" s="31">
        <v>44503</v>
      </c>
      <c r="AB606" s="22">
        <v>0</v>
      </c>
      <c r="AC606" s="32">
        <v>5042269029</v>
      </c>
      <c r="AD606" s="105" t="s">
        <v>738</v>
      </c>
      <c r="AE606" s="106">
        <v>44504</v>
      </c>
      <c r="AF606" s="35" t="str">
        <f>VLOOKUP(G606,[6]TIV1!L:S,8,FALSE)</f>
        <v>8276895377</v>
      </c>
      <c r="AG606" s="35" t="str">
        <f>VLOOKUP(T606,[6]TIV1!L:S,8,FALSE)</f>
        <v>2050350281</v>
      </c>
      <c r="AH606" s="35" t="str">
        <f>VLOOKUP(AC606,[6]TIV1!L:S,8,FALSE)</f>
        <v>8276895377</v>
      </c>
      <c r="AI606" s="36">
        <f>VLOOKUP(A606&amp;P606,[6]HARGA!C:D,2,0)*Q606</f>
        <v>0</v>
      </c>
      <c r="AJ606" s="36">
        <f>VLOOKUP(A606&amp;P606,[6]HARGA!C:D,2,0)*W606</f>
        <v>0</v>
      </c>
      <c r="AK606" s="36">
        <f>VLOOKUP(A606&amp;P606,[6]HARGA!C:D,2,0)*AB606</f>
        <v>0</v>
      </c>
      <c r="AL606" s="37"/>
      <c r="AM606" s="37"/>
      <c r="AN606" s="37"/>
      <c r="AO606" s="37"/>
      <c r="AP606" s="37"/>
      <c r="AQ606" s="37"/>
      <c r="AR606" s="37"/>
      <c r="AS606" s="37"/>
      <c r="AT606" s="37"/>
      <c r="AU606" s="37"/>
      <c r="AV606" s="37"/>
      <c r="AW606" s="37"/>
      <c r="AX606" s="37"/>
      <c r="AY606" s="37"/>
      <c r="AZ606" s="37"/>
      <c r="BA606" s="37"/>
      <c r="BB606" s="37"/>
      <c r="BC606" s="37"/>
      <c r="BD606">
        <v>3</v>
      </c>
    </row>
    <row r="607" spans="1:56" hidden="1" x14ac:dyDescent="0.25">
      <c r="A607" s="22" t="s">
        <v>51</v>
      </c>
      <c r="B607" s="22" t="s">
        <v>52</v>
      </c>
      <c r="C607" s="23">
        <v>21102803775</v>
      </c>
      <c r="D607" s="22" t="s">
        <v>193</v>
      </c>
      <c r="E607" s="22" t="s">
        <v>230</v>
      </c>
      <c r="F607" s="22" t="s">
        <v>229</v>
      </c>
      <c r="G607" s="22">
        <v>5042278041</v>
      </c>
      <c r="H607" s="22" t="s">
        <v>56</v>
      </c>
      <c r="I607" s="22" t="s">
        <v>56</v>
      </c>
      <c r="J607" s="24">
        <v>44503</v>
      </c>
      <c r="K607" s="22">
        <v>1344</v>
      </c>
      <c r="L607" s="22" t="s">
        <v>138</v>
      </c>
      <c r="M607" s="22" t="s">
        <v>138</v>
      </c>
      <c r="N607" s="101" t="s">
        <v>1099</v>
      </c>
      <c r="O607" s="102">
        <v>44504</v>
      </c>
      <c r="P607" s="27" t="s">
        <v>60</v>
      </c>
      <c r="Q607" s="22">
        <v>1344</v>
      </c>
      <c r="R607" s="23">
        <v>21102803788</v>
      </c>
      <c r="S607" s="22" t="s">
        <v>56</v>
      </c>
      <c r="T607" s="22">
        <v>6008140775</v>
      </c>
      <c r="U607" s="22">
        <v>50</v>
      </c>
      <c r="V607" s="22">
        <v>0</v>
      </c>
      <c r="W607" s="22">
        <v>50</v>
      </c>
      <c r="X607" s="29" t="s">
        <v>171</v>
      </c>
      <c r="Y607" s="22" t="s">
        <v>56</v>
      </c>
      <c r="Z607" s="30" t="s">
        <v>1100</v>
      </c>
      <c r="AA607" s="31">
        <v>44503</v>
      </c>
      <c r="AB607" s="22">
        <v>1</v>
      </c>
      <c r="AC607" s="32">
        <v>5042170037</v>
      </c>
      <c r="AD607" s="43" t="s">
        <v>1101</v>
      </c>
      <c r="AE607" s="44">
        <v>44523</v>
      </c>
      <c r="AF607" s="35" t="str">
        <f>VLOOKUP(G607,[6]TIV1!L:S,8,FALSE)</f>
        <v>8276895377</v>
      </c>
      <c r="AG607" s="35" t="str">
        <f>VLOOKUP(T607,[6]TIV1!L:S,8,FALSE)</f>
        <v>2050350281</v>
      </c>
      <c r="AH607" s="35" t="str">
        <f>VLOOKUP(AC607,[6]TIV1!L:S,8,FALSE)</f>
        <v>8276895377</v>
      </c>
      <c r="AI607" s="36">
        <f>VLOOKUP(A607&amp;P607,[6]HARGA!C:D,2,0)*Q607</f>
        <v>13238400</v>
      </c>
      <c r="AJ607" s="36">
        <f>VLOOKUP(A607&amp;P607,[6]HARGA!C:D,2,0)*W607</f>
        <v>492500</v>
      </c>
      <c r="AK607" s="36">
        <f>VLOOKUP(A607&amp;P607,[6]HARGA!C:D,2,0)*AB607</f>
        <v>9850</v>
      </c>
      <c r="AL607" s="37"/>
      <c r="AM607" s="37"/>
      <c r="AN607" s="37"/>
      <c r="AO607" s="37"/>
      <c r="AP607" s="37"/>
      <c r="AQ607" s="37"/>
      <c r="AR607" s="37"/>
      <c r="AS607" s="37"/>
      <c r="AT607" s="37"/>
      <c r="AU607" s="37"/>
      <c r="AV607" s="37"/>
      <c r="AW607" s="37"/>
      <c r="AX607" s="37"/>
      <c r="AY607" s="37"/>
      <c r="AZ607" s="37"/>
      <c r="BA607" s="37"/>
      <c r="BB607" s="37"/>
      <c r="BC607" s="37"/>
      <c r="BD607">
        <v>3</v>
      </c>
    </row>
    <row r="608" spans="1:56" hidden="1" x14ac:dyDescent="0.25">
      <c r="A608" s="22" t="s">
        <v>51</v>
      </c>
      <c r="B608" s="22" t="s">
        <v>52</v>
      </c>
      <c r="C608" s="23">
        <v>21102803775</v>
      </c>
      <c r="D608" s="22" t="s">
        <v>193</v>
      </c>
      <c r="E608" s="22" t="s">
        <v>230</v>
      </c>
      <c r="F608" s="22" t="s">
        <v>229</v>
      </c>
      <c r="G608" s="22">
        <v>5042278041</v>
      </c>
      <c r="H608" s="22" t="s">
        <v>56</v>
      </c>
      <c r="I608" s="22" t="s">
        <v>56</v>
      </c>
      <c r="J608" s="24">
        <v>44503</v>
      </c>
      <c r="K608" s="22">
        <v>1344</v>
      </c>
      <c r="L608" s="22" t="s">
        <v>138</v>
      </c>
      <c r="M608" s="22" t="s">
        <v>138</v>
      </c>
      <c r="N608" s="101" t="s">
        <v>1099</v>
      </c>
      <c r="O608" s="102">
        <v>44504</v>
      </c>
      <c r="P608" s="27" t="s">
        <v>64</v>
      </c>
      <c r="Q608" s="22">
        <v>1344</v>
      </c>
      <c r="R608" s="23">
        <v>21102803788</v>
      </c>
      <c r="S608" s="22" t="s">
        <v>56</v>
      </c>
      <c r="T608" s="22">
        <v>6008140775</v>
      </c>
      <c r="U608" s="22">
        <v>1344</v>
      </c>
      <c r="V608" s="22">
        <v>0</v>
      </c>
      <c r="W608" s="22">
        <v>1344</v>
      </c>
      <c r="X608" s="29" t="s">
        <v>171</v>
      </c>
      <c r="Y608" s="22" t="s">
        <v>56</v>
      </c>
      <c r="Z608" s="30" t="s">
        <v>1100</v>
      </c>
      <c r="AA608" s="31">
        <v>44503</v>
      </c>
      <c r="AB608" s="22">
        <v>60</v>
      </c>
      <c r="AC608" s="32">
        <v>5042170037</v>
      </c>
      <c r="AD608" s="43" t="s">
        <v>1101</v>
      </c>
      <c r="AE608" s="44">
        <v>44523</v>
      </c>
      <c r="AF608" s="35" t="str">
        <f>VLOOKUP(G608,[6]TIV1!L:S,8,FALSE)</f>
        <v>8276895377</v>
      </c>
      <c r="AG608" s="35" t="str">
        <f>VLOOKUP(T608,[6]TIV1!L:S,8,FALSE)</f>
        <v>2050350281</v>
      </c>
      <c r="AH608" s="35" t="str">
        <f>VLOOKUP(AC608,[6]TIV1!L:S,8,FALSE)</f>
        <v>8276895377</v>
      </c>
      <c r="AI608" s="36">
        <f>VLOOKUP(A608&amp;P608,[6]HARGA!C:D,2,0)*Q608</f>
        <v>40320000</v>
      </c>
      <c r="AJ608" s="36">
        <f>VLOOKUP(A608&amp;P608,[6]HARGA!C:D,2,0)*W608</f>
        <v>40320000</v>
      </c>
      <c r="AK608" s="36">
        <f>VLOOKUP(A608&amp;P608,[6]HARGA!C:D,2,0)*AB608</f>
        <v>1800000</v>
      </c>
      <c r="AL608" s="37"/>
      <c r="AM608" s="37"/>
      <c r="AN608" s="37"/>
      <c r="AO608" s="37"/>
      <c r="AP608" s="37"/>
      <c r="AQ608" s="37"/>
      <c r="AR608" s="37"/>
      <c r="AS608" s="37"/>
      <c r="AT608" s="37"/>
      <c r="AU608" s="37"/>
      <c r="AV608" s="37"/>
      <c r="AW608" s="37"/>
      <c r="AX608" s="37"/>
      <c r="AY608" s="37"/>
      <c r="AZ608" s="37"/>
      <c r="BA608" s="37"/>
      <c r="BB608" s="37"/>
      <c r="BC608" s="37"/>
      <c r="BD608">
        <v>3</v>
      </c>
    </row>
    <row r="609" spans="1:56" hidden="1" x14ac:dyDescent="0.25">
      <c r="A609" s="22" t="s">
        <v>51</v>
      </c>
      <c r="B609" s="22" t="s">
        <v>52</v>
      </c>
      <c r="C609" s="23">
        <v>21102803777</v>
      </c>
      <c r="D609" s="22" t="s">
        <v>193</v>
      </c>
      <c r="E609" s="22" t="s">
        <v>235</v>
      </c>
      <c r="F609" s="22" t="s">
        <v>234</v>
      </c>
      <c r="G609" s="22">
        <v>5042206556</v>
      </c>
      <c r="H609" s="22" t="s">
        <v>56</v>
      </c>
      <c r="I609" s="22" t="s">
        <v>56</v>
      </c>
      <c r="J609" s="24">
        <v>44503</v>
      </c>
      <c r="K609" s="22">
        <v>1008</v>
      </c>
      <c r="L609" s="22" t="s">
        <v>208</v>
      </c>
      <c r="M609" s="22" t="s">
        <v>208</v>
      </c>
      <c r="N609" s="101" t="s">
        <v>1102</v>
      </c>
      <c r="O609" s="102">
        <v>44504</v>
      </c>
      <c r="P609" s="27" t="s">
        <v>60</v>
      </c>
      <c r="Q609" s="22">
        <v>1008</v>
      </c>
      <c r="R609" s="23">
        <v>21102803832</v>
      </c>
      <c r="S609" s="22" t="s">
        <v>56</v>
      </c>
      <c r="T609" s="22">
        <v>6008143170</v>
      </c>
      <c r="U609" s="22">
        <v>30</v>
      </c>
      <c r="V609" s="22">
        <v>0</v>
      </c>
      <c r="W609" s="22">
        <v>30</v>
      </c>
      <c r="X609" s="29" t="s">
        <v>236</v>
      </c>
      <c r="Y609" s="22" t="s">
        <v>56</v>
      </c>
      <c r="Z609" s="30" t="s">
        <v>1103</v>
      </c>
      <c r="AA609" s="31">
        <v>44505</v>
      </c>
      <c r="AB609" s="22">
        <v>0</v>
      </c>
      <c r="AC609" s="32">
        <v>5042276486</v>
      </c>
      <c r="AD609" s="33" t="s">
        <v>1104</v>
      </c>
      <c r="AE609" s="34">
        <v>44505</v>
      </c>
      <c r="AF609" s="35" t="str">
        <f>VLOOKUP(G609,[6]TIV1!L:S,8,FALSE)</f>
        <v>8276895377</v>
      </c>
      <c r="AG609" s="35" t="str">
        <f>VLOOKUP(T609,[6]TIV1!L:S,8,FALSE)</f>
        <v>2050350281</v>
      </c>
      <c r="AH609" s="35" t="str">
        <f>VLOOKUP(AC609,[6]TIV1!L:S,8,FALSE)</f>
        <v>8276895377</v>
      </c>
      <c r="AI609" s="36">
        <f>VLOOKUP(A609&amp;P609,[6]HARGA!C:D,2,0)*Q609</f>
        <v>9928800</v>
      </c>
      <c r="AJ609" s="36">
        <f>VLOOKUP(A609&amp;P609,[6]HARGA!C:D,2,0)*W609</f>
        <v>295500</v>
      </c>
      <c r="AK609" s="36">
        <f>VLOOKUP(A609&amp;P609,[6]HARGA!C:D,2,0)*AB609</f>
        <v>0</v>
      </c>
      <c r="AL609" s="37"/>
      <c r="AM609" s="37"/>
      <c r="AN609" s="37"/>
      <c r="AO609" s="37"/>
      <c r="AP609" s="37"/>
      <c r="AQ609" s="37"/>
      <c r="AR609" s="37"/>
      <c r="AS609" s="37"/>
      <c r="AT609" s="37"/>
      <c r="AU609" s="37"/>
      <c r="AV609" s="37"/>
      <c r="AW609" s="37"/>
      <c r="AX609" s="37"/>
      <c r="AY609" s="37"/>
      <c r="AZ609" s="37"/>
      <c r="BA609" s="37"/>
      <c r="BB609" s="37"/>
      <c r="BC609" s="37"/>
      <c r="BD609">
        <v>3</v>
      </c>
    </row>
    <row r="610" spans="1:56" hidden="1" x14ac:dyDescent="0.25">
      <c r="A610" s="22" t="s">
        <v>51</v>
      </c>
      <c r="B610" s="22" t="s">
        <v>52</v>
      </c>
      <c r="C610" s="23">
        <v>21102803777</v>
      </c>
      <c r="D610" s="22" t="s">
        <v>193</v>
      </c>
      <c r="E610" s="22" t="s">
        <v>235</v>
      </c>
      <c r="F610" s="22" t="s">
        <v>234</v>
      </c>
      <c r="G610" s="22">
        <v>5042206556</v>
      </c>
      <c r="H610" s="22" t="s">
        <v>56</v>
      </c>
      <c r="I610" s="22" t="s">
        <v>56</v>
      </c>
      <c r="J610" s="24">
        <v>44503</v>
      </c>
      <c r="K610" s="22">
        <v>1008</v>
      </c>
      <c r="L610" s="22" t="s">
        <v>208</v>
      </c>
      <c r="M610" s="22" t="s">
        <v>208</v>
      </c>
      <c r="N610" s="101" t="s">
        <v>1102</v>
      </c>
      <c r="O610" s="102">
        <v>44504</v>
      </c>
      <c r="P610" s="27" t="s">
        <v>64</v>
      </c>
      <c r="Q610" s="22">
        <v>1008</v>
      </c>
      <c r="R610" s="23">
        <v>21102803832</v>
      </c>
      <c r="S610" s="22" t="s">
        <v>56</v>
      </c>
      <c r="T610" s="22">
        <v>6008143170</v>
      </c>
      <c r="U610" s="22">
        <v>1020</v>
      </c>
      <c r="V610" s="22">
        <v>0</v>
      </c>
      <c r="W610" s="22">
        <v>1020</v>
      </c>
      <c r="X610" s="29" t="s">
        <v>236</v>
      </c>
      <c r="Y610" s="22" t="s">
        <v>56</v>
      </c>
      <c r="Z610" s="30" t="s">
        <v>1103</v>
      </c>
      <c r="AA610" s="31">
        <v>44505</v>
      </c>
      <c r="AB610" s="22">
        <v>65</v>
      </c>
      <c r="AC610" s="32">
        <v>5042276486</v>
      </c>
      <c r="AD610" s="33" t="s">
        <v>1104</v>
      </c>
      <c r="AE610" s="34">
        <v>44505</v>
      </c>
      <c r="AF610" s="35" t="str">
        <f>VLOOKUP(G610,[6]TIV1!L:S,8,FALSE)</f>
        <v>8276895377</v>
      </c>
      <c r="AG610" s="35" t="str">
        <f>VLOOKUP(T610,[6]TIV1!L:S,8,FALSE)</f>
        <v>2050350281</v>
      </c>
      <c r="AH610" s="35" t="str">
        <f>VLOOKUP(AC610,[6]TIV1!L:S,8,FALSE)</f>
        <v>8276895377</v>
      </c>
      <c r="AI610" s="36">
        <f>VLOOKUP(A610&amp;P610,[6]HARGA!C:D,2,0)*Q610</f>
        <v>30240000</v>
      </c>
      <c r="AJ610" s="36">
        <f>VLOOKUP(A610&amp;P610,[6]HARGA!C:D,2,0)*W610</f>
        <v>30600000</v>
      </c>
      <c r="AK610" s="36">
        <f>VLOOKUP(A610&amp;P610,[6]HARGA!C:D,2,0)*AB610</f>
        <v>1950000</v>
      </c>
      <c r="AL610" s="37"/>
      <c r="AM610" s="37"/>
      <c r="AN610" s="37"/>
      <c r="AO610" s="37"/>
      <c r="AP610" s="37"/>
      <c r="AQ610" s="37"/>
      <c r="AR610" s="37"/>
      <c r="AS610" s="37"/>
      <c r="AT610" s="37"/>
      <c r="AU610" s="37"/>
      <c r="AV610" s="37"/>
      <c r="AW610" s="37"/>
      <c r="AX610" s="37"/>
      <c r="AY610" s="37"/>
      <c r="AZ610" s="37"/>
      <c r="BA610" s="37"/>
      <c r="BB610" s="37"/>
      <c r="BC610" s="37"/>
      <c r="BD610">
        <v>3</v>
      </c>
    </row>
    <row r="611" spans="1:56" hidden="1" x14ac:dyDescent="0.25">
      <c r="A611" s="22" t="s">
        <v>51</v>
      </c>
      <c r="B611" s="22" t="s">
        <v>52</v>
      </c>
      <c r="C611" s="23">
        <v>21102803780</v>
      </c>
      <c r="D611" s="22" t="s">
        <v>193</v>
      </c>
      <c r="E611" s="22" t="s">
        <v>207</v>
      </c>
      <c r="F611" s="22" t="s">
        <v>206</v>
      </c>
      <c r="G611" s="22">
        <v>5042275226</v>
      </c>
      <c r="H611" s="22" t="s">
        <v>56</v>
      </c>
      <c r="I611" s="22" t="s">
        <v>56</v>
      </c>
      <c r="J611" s="24">
        <v>44503</v>
      </c>
      <c r="K611" s="22">
        <v>1008</v>
      </c>
      <c r="L611" s="22" t="s">
        <v>203</v>
      </c>
      <c r="M611" s="22" t="s">
        <v>203</v>
      </c>
      <c r="N611" s="101" t="s">
        <v>1105</v>
      </c>
      <c r="O611" s="102">
        <v>44504</v>
      </c>
      <c r="P611" s="27" t="s">
        <v>60</v>
      </c>
      <c r="Q611" s="22">
        <v>1008</v>
      </c>
      <c r="R611" s="23">
        <v>21102803822</v>
      </c>
      <c r="S611" s="22" t="s">
        <v>56</v>
      </c>
      <c r="T611" s="22">
        <v>6008140109</v>
      </c>
      <c r="U611" s="22">
        <v>27</v>
      </c>
      <c r="V611" s="22">
        <v>0</v>
      </c>
      <c r="W611" s="22">
        <v>27</v>
      </c>
      <c r="X611" s="29" t="s">
        <v>208</v>
      </c>
      <c r="Y611" s="22" t="s">
        <v>56</v>
      </c>
      <c r="Z611" s="30" t="s">
        <v>1106</v>
      </c>
      <c r="AA611" s="31">
        <v>44502</v>
      </c>
      <c r="AB611" s="22">
        <v>0</v>
      </c>
      <c r="AC611" s="32">
        <v>5042273774</v>
      </c>
      <c r="AD611" s="43" t="s">
        <v>1107</v>
      </c>
      <c r="AE611" s="44">
        <v>44523</v>
      </c>
      <c r="AF611" s="35" t="str">
        <f>VLOOKUP(G611,[6]TIV1!L:S,8,FALSE)</f>
        <v>8276895377</v>
      </c>
      <c r="AG611" s="35" t="str">
        <f>VLOOKUP(T611,[6]TIV1!L:S,8,FALSE)</f>
        <v>2050350281</v>
      </c>
      <c r="AH611" s="35" t="str">
        <f>VLOOKUP(AC611,[6]TIV1!L:S,8,FALSE)</f>
        <v>8276895377</v>
      </c>
      <c r="AI611" s="36">
        <f>VLOOKUP(A611&amp;P611,[6]HARGA!C:D,2,0)*Q611</f>
        <v>9928800</v>
      </c>
      <c r="AJ611" s="36">
        <f>VLOOKUP(A611&amp;P611,[6]HARGA!C:D,2,0)*W611</f>
        <v>265950</v>
      </c>
      <c r="AK611" s="36">
        <f>VLOOKUP(A611&amp;P611,[6]HARGA!C:D,2,0)*AB611</f>
        <v>0</v>
      </c>
      <c r="AL611" s="37"/>
      <c r="AM611" s="37"/>
      <c r="AN611" s="37"/>
      <c r="AO611" s="37"/>
      <c r="AP611" s="37"/>
      <c r="AQ611" s="37"/>
      <c r="AR611" s="37"/>
      <c r="AS611" s="37"/>
      <c r="AT611" s="37"/>
      <c r="AU611" s="37"/>
      <c r="AV611" s="37"/>
      <c r="AW611" s="37"/>
      <c r="AX611" s="37"/>
      <c r="AY611" s="37"/>
      <c r="AZ611" s="37"/>
      <c r="BA611" s="37"/>
      <c r="BB611" s="37"/>
      <c r="BC611" s="37"/>
      <c r="BD611">
        <v>3</v>
      </c>
    </row>
    <row r="612" spans="1:56" hidden="1" x14ac:dyDescent="0.25">
      <c r="A612" s="22" t="s">
        <v>51</v>
      </c>
      <c r="B612" s="22" t="s">
        <v>52</v>
      </c>
      <c r="C612" s="23">
        <v>21102803780</v>
      </c>
      <c r="D612" s="22" t="s">
        <v>193</v>
      </c>
      <c r="E612" s="22" t="s">
        <v>207</v>
      </c>
      <c r="F612" s="22" t="s">
        <v>206</v>
      </c>
      <c r="G612" s="22">
        <v>5042275226</v>
      </c>
      <c r="H612" s="22" t="s">
        <v>56</v>
      </c>
      <c r="I612" s="22" t="s">
        <v>56</v>
      </c>
      <c r="J612" s="24">
        <v>44503</v>
      </c>
      <c r="K612" s="22">
        <v>1008</v>
      </c>
      <c r="L612" s="22" t="s">
        <v>203</v>
      </c>
      <c r="M612" s="22" t="s">
        <v>203</v>
      </c>
      <c r="N612" s="101" t="s">
        <v>1105</v>
      </c>
      <c r="O612" s="102">
        <v>44504</v>
      </c>
      <c r="P612" s="27" t="s">
        <v>64</v>
      </c>
      <c r="Q612" s="22">
        <v>1008</v>
      </c>
      <c r="R612" s="23">
        <v>21102803822</v>
      </c>
      <c r="S612" s="22" t="s">
        <v>56</v>
      </c>
      <c r="T612" s="22">
        <v>6008140109</v>
      </c>
      <c r="U612" s="22">
        <v>1020</v>
      </c>
      <c r="V612" s="22">
        <v>0</v>
      </c>
      <c r="W612" s="22">
        <v>1020</v>
      </c>
      <c r="X612" s="29" t="s">
        <v>208</v>
      </c>
      <c r="Y612" s="22" t="s">
        <v>56</v>
      </c>
      <c r="Z612" s="30" t="s">
        <v>1106</v>
      </c>
      <c r="AA612" s="31">
        <v>44502</v>
      </c>
      <c r="AB612" s="22">
        <v>55</v>
      </c>
      <c r="AC612" s="32">
        <v>5042273774</v>
      </c>
      <c r="AD612" s="43" t="s">
        <v>1107</v>
      </c>
      <c r="AE612" s="44">
        <v>44523</v>
      </c>
      <c r="AF612" s="35" t="str">
        <f>VLOOKUP(G612,[6]TIV1!L:S,8,FALSE)</f>
        <v>8276895377</v>
      </c>
      <c r="AG612" s="35" t="str">
        <f>VLOOKUP(T612,[6]TIV1!L:S,8,FALSE)</f>
        <v>2050350281</v>
      </c>
      <c r="AH612" s="35" t="str">
        <f>VLOOKUP(AC612,[6]TIV1!L:S,8,FALSE)</f>
        <v>8276895377</v>
      </c>
      <c r="AI612" s="36">
        <f>VLOOKUP(A612&amp;P612,[6]HARGA!C:D,2,0)*Q612</f>
        <v>30240000</v>
      </c>
      <c r="AJ612" s="36">
        <f>VLOOKUP(A612&amp;P612,[6]HARGA!C:D,2,0)*W612</f>
        <v>30600000</v>
      </c>
      <c r="AK612" s="36">
        <f>VLOOKUP(A612&amp;P612,[6]HARGA!C:D,2,0)*AB612</f>
        <v>1650000</v>
      </c>
      <c r="AL612" s="37"/>
      <c r="AM612" s="37"/>
      <c r="AN612" s="37"/>
      <c r="AO612" s="37"/>
      <c r="AP612" s="37"/>
      <c r="AQ612" s="37"/>
      <c r="AR612" s="37"/>
      <c r="AS612" s="37"/>
      <c r="AT612" s="37"/>
      <c r="AU612" s="37"/>
      <c r="AV612" s="37"/>
      <c r="AW612" s="37"/>
      <c r="AX612" s="37"/>
      <c r="AY612" s="37"/>
      <c r="AZ612" s="37"/>
      <c r="BA612" s="37"/>
      <c r="BB612" s="37"/>
      <c r="BC612" s="37"/>
      <c r="BD612">
        <v>3</v>
      </c>
    </row>
    <row r="613" spans="1:56" hidden="1" x14ac:dyDescent="0.25">
      <c r="A613" s="22" t="s">
        <v>51</v>
      </c>
      <c r="B613" s="22" t="s">
        <v>52</v>
      </c>
      <c r="C613" s="23">
        <v>21102803783</v>
      </c>
      <c r="D613" s="22" t="s">
        <v>193</v>
      </c>
      <c r="E613" s="22" t="s">
        <v>213</v>
      </c>
      <c r="F613" s="22" t="s">
        <v>212</v>
      </c>
      <c r="G613" s="22">
        <v>5042270905</v>
      </c>
      <c r="H613" s="22" t="s">
        <v>56</v>
      </c>
      <c r="I613" s="22" t="s">
        <v>56</v>
      </c>
      <c r="J613" s="24">
        <v>44503</v>
      </c>
      <c r="K613" s="22">
        <v>1296</v>
      </c>
      <c r="L613" s="22" t="s">
        <v>171</v>
      </c>
      <c r="M613" s="22" t="s">
        <v>171</v>
      </c>
      <c r="N613" s="101" t="s">
        <v>1108</v>
      </c>
      <c r="O613" s="102">
        <v>44504</v>
      </c>
      <c r="P613" s="27" t="s">
        <v>60</v>
      </c>
      <c r="Q613" s="22">
        <v>1296</v>
      </c>
      <c r="R613" s="23">
        <v>21102803800</v>
      </c>
      <c r="S613" s="22" t="s">
        <v>56</v>
      </c>
      <c r="T613" s="22">
        <v>6008141466</v>
      </c>
      <c r="U613" s="22">
        <v>32</v>
      </c>
      <c r="V613" s="22">
        <v>0</v>
      </c>
      <c r="W613" s="22">
        <v>32</v>
      </c>
      <c r="X613" s="29" t="s">
        <v>171</v>
      </c>
      <c r="Y613" s="22" t="s">
        <v>56</v>
      </c>
      <c r="Z613" s="30" t="s">
        <v>1109</v>
      </c>
      <c r="AA613" s="31">
        <v>44503</v>
      </c>
      <c r="AB613" s="22">
        <v>1</v>
      </c>
      <c r="AC613" s="32">
        <v>5042267476</v>
      </c>
      <c r="AD613" s="33" t="s">
        <v>1110</v>
      </c>
      <c r="AE613" s="34">
        <v>44504</v>
      </c>
      <c r="AF613" s="35" t="str">
        <f>VLOOKUP(G613,[6]TIV1!L:S,8,FALSE)</f>
        <v>8276895377</v>
      </c>
      <c r="AG613" s="35" t="str">
        <f>VLOOKUP(T613,[6]TIV1!L:S,8,FALSE)</f>
        <v>2050350281</v>
      </c>
      <c r="AH613" s="35" t="str">
        <f>VLOOKUP(AC613,[6]TIV1!L:S,8,FALSE)</f>
        <v>8276895377</v>
      </c>
      <c r="AI613" s="36">
        <f>VLOOKUP(A613&amp;P613,[6]HARGA!C:D,2,0)*Q613</f>
        <v>12765600</v>
      </c>
      <c r="AJ613" s="36">
        <f>VLOOKUP(A613&amp;P613,[6]HARGA!C:D,2,0)*W613</f>
        <v>315200</v>
      </c>
      <c r="AK613" s="36">
        <f>VLOOKUP(A613&amp;P613,[6]HARGA!C:D,2,0)*AB613</f>
        <v>9850</v>
      </c>
      <c r="AL613" s="37"/>
      <c r="AM613" s="37"/>
      <c r="AN613" s="37"/>
      <c r="AO613" s="37"/>
      <c r="AP613" s="37"/>
      <c r="AQ613" s="37"/>
      <c r="AR613" s="37"/>
      <c r="AS613" s="37"/>
      <c r="AT613" s="37"/>
      <c r="AU613" s="37"/>
      <c r="AV613" s="37"/>
      <c r="AW613" s="37"/>
      <c r="AX613" s="37"/>
      <c r="AY613" s="37"/>
      <c r="AZ613" s="37"/>
      <c r="BA613" s="37"/>
      <c r="BB613" s="37"/>
      <c r="BC613" s="37"/>
      <c r="BD613">
        <v>3</v>
      </c>
    </row>
    <row r="614" spans="1:56" hidden="1" x14ac:dyDescent="0.25">
      <c r="A614" s="22" t="s">
        <v>51</v>
      </c>
      <c r="B614" s="22" t="s">
        <v>52</v>
      </c>
      <c r="C614" s="23">
        <v>21102803783</v>
      </c>
      <c r="D614" s="22" t="s">
        <v>193</v>
      </c>
      <c r="E614" s="22" t="s">
        <v>213</v>
      </c>
      <c r="F614" s="22" t="s">
        <v>212</v>
      </c>
      <c r="G614" s="22">
        <v>5042270905</v>
      </c>
      <c r="H614" s="22" t="s">
        <v>56</v>
      </c>
      <c r="I614" s="22" t="s">
        <v>56</v>
      </c>
      <c r="J614" s="24">
        <v>44503</v>
      </c>
      <c r="K614" s="22">
        <v>1296</v>
      </c>
      <c r="L614" s="22" t="s">
        <v>171</v>
      </c>
      <c r="M614" s="22" t="s">
        <v>171</v>
      </c>
      <c r="N614" s="101" t="s">
        <v>1108</v>
      </c>
      <c r="O614" s="102">
        <v>44504</v>
      </c>
      <c r="P614" s="27" t="s">
        <v>64</v>
      </c>
      <c r="Q614" s="22">
        <v>1296</v>
      </c>
      <c r="R614" s="23">
        <v>21102803800</v>
      </c>
      <c r="S614" s="22" t="s">
        <v>56</v>
      </c>
      <c r="T614" s="22">
        <v>6008141466</v>
      </c>
      <c r="U614" s="22">
        <f>1344+70</f>
        <v>1414</v>
      </c>
      <c r="V614" s="22">
        <v>0</v>
      </c>
      <c r="W614" s="22">
        <v>1414</v>
      </c>
      <c r="X614" s="29" t="s">
        <v>171</v>
      </c>
      <c r="Y614" s="22" t="s">
        <v>56</v>
      </c>
      <c r="Z614" s="30" t="s">
        <v>1111</v>
      </c>
      <c r="AA614" s="31">
        <v>44503</v>
      </c>
      <c r="AB614" s="22">
        <v>61</v>
      </c>
      <c r="AC614" s="32">
        <v>5042267476</v>
      </c>
      <c r="AD614" s="33" t="s">
        <v>1110</v>
      </c>
      <c r="AE614" s="34">
        <v>44504</v>
      </c>
      <c r="AF614" s="35" t="str">
        <f>VLOOKUP(G614,[6]TIV1!L:S,8,FALSE)</f>
        <v>8276895377</v>
      </c>
      <c r="AG614" s="35" t="str">
        <f>VLOOKUP(T614,[6]TIV1!L:S,8,FALSE)</f>
        <v>2050350281</v>
      </c>
      <c r="AH614" s="35" t="str">
        <f>VLOOKUP(AC614,[6]TIV1!L:S,8,FALSE)</f>
        <v>8276895377</v>
      </c>
      <c r="AI614" s="36">
        <f>VLOOKUP(A614&amp;P614,[6]HARGA!C:D,2,0)*Q614</f>
        <v>38880000</v>
      </c>
      <c r="AJ614" s="36">
        <f>VLOOKUP(A614&amp;P614,[6]HARGA!C:D,2,0)*W614</f>
        <v>42420000</v>
      </c>
      <c r="AK614" s="36">
        <f>VLOOKUP(A614&amp;P614,[6]HARGA!C:D,2,0)*AB614</f>
        <v>1830000</v>
      </c>
      <c r="AL614" s="37"/>
      <c r="AM614" s="37"/>
      <c r="AN614" s="37"/>
      <c r="AO614" s="37"/>
      <c r="AP614" s="37"/>
      <c r="AQ614" s="37"/>
      <c r="AR614" s="37"/>
      <c r="AS614" s="37"/>
      <c r="AT614" s="37"/>
      <c r="AU614" s="37"/>
      <c r="AV614" s="37"/>
      <c r="AW614" s="37"/>
      <c r="AX614" s="37"/>
      <c r="AY614" s="37"/>
      <c r="AZ614" s="37"/>
      <c r="BA614" s="37"/>
      <c r="BB614" s="37"/>
      <c r="BC614" s="37"/>
      <c r="BD614">
        <v>3</v>
      </c>
    </row>
    <row r="615" spans="1:56" hidden="1" x14ac:dyDescent="0.25">
      <c r="A615" s="22" t="s">
        <v>51</v>
      </c>
      <c r="B615" s="22" t="s">
        <v>52</v>
      </c>
      <c r="C615" s="23">
        <v>21102803788</v>
      </c>
      <c r="D615" s="22" t="s">
        <v>193</v>
      </c>
      <c r="E615" s="22" t="s">
        <v>230</v>
      </c>
      <c r="F615" s="22" t="s">
        <v>229</v>
      </c>
      <c r="G615" s="22">
        <v>5042260487</v>
      </c>
      <c r="H615" s="22" t="s">
        <v>56</v>
      </c>
      <c r="I615" s="22" t="s">
        <v>56</v>
      </c>
      <c r="J615" s="24">
        <v>44503</v>
      </c>
      <c r="K615" s="22">
        <v>1344</v>
      </c>
      <c r="L615" s="22" t="s">
        <v>171</v>
      </c>
      <c r="M615" s="22" t="s">
        <v>171</v>
      </c>
      <c r="N615" s="101" t="s">
        <v>1112</v>
      </c>
      <c r="O615" s="102">
        <v>44503</v>
      </c>
      <c r="P615" s="27" t="s">
        <v>60</v>
      </c>
      <c r="Q615" s="22">
        <v>1344</v>
      </c>
      <c r="R615" s="23">
        <v>21102803830</v>
      </c>
      <c r="S615" s="22" t="s">
        <v>56</v>
      </c>
      <c r="T615" s="22">
        <v>6008134179</v>
      </c>
      <c r="U615" s="22">
        <v>44</v>
      </c>
      <c r="V615" s="22">
        <v>0</v>
      </c>
      <c r="W615" s="22">
        <v>44</v>
      </c>
      <c r="X615" s="29" t="s">
        <v>203</v>
      </c>
      <c r="Y615" s="22" t="s">
        <v>56</v>
      </c>
      <c r="Z615" s="30" t="s">
        <v>1113</v>
      </c>
      <c r="AA615" s="31">
        <v>44502</v>
      </c>
      <c r="AB615" s="22">
        <v>2</v>
      </c>
      <c r="AC615" s="32">
        <v>5042263176</v>
      </c>
      <c r="AD615" s="43" t="s">
        <v>1114</v>
      </c>
      <c r="AE615" s="44">
        <v>44523</v>
      </c>
      <c r="AF615" s="35" t="str">
        <f>VLOOKUP(G615,[6]TIV1!L:S,8,FALSE)</f>
        <v>8276895377</v>
      </c>
      <c r="AG615" s="35" t="str">
        <f>VLOOKUP(T615,[6]TIV1!L:S,8,FALSE)</f>
        <v>2050350281</v>
      </c>
      <c r="AH615" s="35" t="str">
        <f>VLOOKUP(AC615,[6]TIV1!L:S,8,FALSE)</f>
        <v>8276895377</v>
      </c>
      <c r="AI615" s="36">
        <f>VLOOKUP(A615&amp;P615,[6]HARGA!C:D,2,0)*Q615</f>
        <v>13238400</v>
      </c>
      <c r="AJ615" s="36">
        <f>VLOOKUP(A615&amp;P615,[6]HARGA!C:D,2,0)*W615</f>
        <v>433400</v>
      </c>
      <c r="AK615" s="36">
        <f>VLOOKUP(A615&amp;P615,[6]HARGA!C:D,2,0)*AB615</f>
        <v>19700</v>
      </c>
      <c r="AL615" s="37"/>
      <c r="AM615" s="37"/>
      <c r="AN615" s="37"/>
      <c r="AO615" s="37"/>
      <c r="AP615" s="37"/>
      <c r="AQ615" s="37"/>
      <c r="AR615" s="37"/>
      <c r="AS615" s="37"/>
      <c r="AT615" s="37"/>
      <c r="AU615" s="37"/>
      <c r="AV615" s="37"/>
      <c r="AW615" s="37"/>
      <c r="AX615" s="37"/>
      <c r="AY615" s="37"/>
      <c r="AZ615" s="37"/>
      <c r="BA615" s="37"/>
      <c r="BB615" s="37"/>
      <c r="BC615" s="37"/>
      <c r="BD615">
        <v>3</v>
      </c>
    </row>
    <row r="616" spans="1:56" hidden="1" x14ac:dyDescent="0.25">
      <c r="A616" s="22" t="s">
        <v>51</v>
      </c>
      <c r="B616" s="22" t="s">
        <v>52</v>
      </c>
      <c r="C616" s="23">
        <v>21102803788</v>
      </c>
      <c r="D616" s="22" t="s">
        <v>193</v>
      </c>
      <c r="E616" s="22" t="s">
        <v>230</v>
      </c>
      <c r="F616" s="22" t="s">
        <v>229</v>
      </c>
      <c r="G616" s="22">
        <v>5042260487</v>
      </c>
      <c r="H616" s="22" t="s">
        <v>56</v>
      </c>
      <c r="I616" s="22" t="s">
        <v>56</v>
      </c>
      <c r="J616" s="24">
        <v>44503</v>
      </c>
      <c r="K616" s="22">
        <v>1344</v>
      </c>
      <c r="L616" s="22" t="s">
        <v>171</v>
      </c>
      <c r="M616" s="22" t="s">
        <v>171</v>
      </c>
      <c r="N616" s="101" t="s">
        <v>1112</v>
      </c>
      <c r="O616" s="102">
        <v>44503</v>
      </c>
      <c r="P616" s="27" t="s">
        <v>64</v>
      </c>
      <c r="Q616" s="22">
        <v>1344</v>
      </c>
      <c r="R616" s="23">
        <v>21102803830</v>
      </c>
      <c r="S616" s="22" t="s">
        <v>56</v>
      </c>
      <c r="T616" s="22">
        <v>6008134179</v>
      </c>
      <c r="U616" s="22">
        <v>1344</v>
      </c>
      <c r="V616" s="22">
        <v>0</v>
      </c>
      <c r="W616" s="22">
        <v>1344</v>
      </c>
      <c r="X616" s="29" t="s">
        <v>203</v>
      </c>
      <c r="Y616" s="22" t="s">
        <v>56</v>
      </c>
      <c r="Z616" s="30" t="s">
        <v>1113</v>
      </c>
      <c r="AA616" s="31">
        <v>44502</v>
      </c>
      <c r="AB616" s="22">
        <v>70</v>
      </c>
      <c r="AC616" s="32">
        <v>5042263176</v>
      </c>
      <c r="AD616" s="43" t="s">
        <v>1114</v>
      </c>
      <c r="AE616" s="44">
        <v>44523</v>
      </c>
      <c r="AF616" s="35" t="str">
        <f>VLOOKUP(G616,[6]TIV1!L:S,8,FALSE)</f>
        <v>8276895377</v>
      </c>
      <c r="AG616" s="35" t="str">
        <f>VLOOKUP(T616,[6]TIV1!L:S,8,FALSE)</f>
        <v>2050350281</v>
      </c>
      <c r="AH616" s="35" t="str">
        <f>VLOOKUP(AC616,[6]TIV1!L:S,8,FALSE)</f>
        <v>8276895377</v>
      </c>
      <c r="AI616" s="36">
        <f>VLOOKUP(A616&amp;P616,[6]HARGA!C:D,2,0)*Q616</f>
        <v>40320000</v>
      </c>
      <c r="AJ616" s="36">
        <f>VLOOKUP(A616&amp;P616,[6]HARGA!C:D,2,0)*W616</f>
        <v>40320000</v>
      </c>
      <c r="AK616" s="36">
        <f>VLOOKUP(A616&amp;P616,[6]HARGA!C:D,2,0)*AB616</f>
        <v>2100000</v>
      </c>
      <c r="AL616" s="37"/>
      <c r="AM616" s="37"/>
      <c r="AN616" s="37"/>
      <c r="AO616" s="37"/>
      <c r="AP616" s="37"/>
      <c r="AQ616" s="37"/>
      <c r="AR616" s="37"/>
      <c r="AS616" s="37"/>
      <c r="AT616" s="37"/>
      <c r="AU616" s="37"/>
      <c r="AV616" s="37"/>
      <c r="AW616" s="37"/>
      <c r="AX616" s="37"/>
      <c r="AY616" s="37"/>
      <c r="AZ616" s="37"/>
      <c r="BA616" s="37"/>
      <c r="BB616" s="37"/>
      <c r="BC616" s="37"/>
      <c r="BD616">
        <v>3</v>
      </c>
    </row>
    <row r="617" spans="1:56" hidden="1" x14ac:dyDescent="0.25">
      <c r="A617" s="22" t="s">
        <v>51</v>
      </c>
      <c r="B617" s="22" t="s">
        <v>52</v>
      </c>
      <c r="C617" s="23">
        <v>21102803796</v>
      </c>
      <c r="D617" s="22" t="s">
        <v>193</v>
      </c>
      <c r="E617" s="22" t="s">
        <v>711</v>
      </c>
      <c r="F617" s="22" t="s">
        <v>710</v>
      </c>
      <c r="G617" s="22">
        <v>5042261449</v>
      </c>
      <c r="H617" s="22" t="s">
        <v>56</v>
      </c>
      <c r="I617" s="22" t="s">
        <v>56</v>
      </c>
      <c r="J617" s="24">
        <v>44503</v>
      </c>
      <c r="K617" s="22">
        <v>1440</v>
      </c>
      <c r="L617" s="22" t="s">
        <v>138</v>
      </c>
      <c r="M617" s="22" t="s">
        <v>138</v>
      </c>
      <c r="N617" s="101" t="s">
        <v>1115</v>
      </c>
      <c r="O617" s="102">
        <v>44503</v>
      </c>
      <c r="P617" s="27" t="s">
        <v>60</v>
      </c>
      <c r="Q617" s="22">
        <v>1440</v>
      </c>
      <c r="R617" s="23">
        <v>21102803827</v>
      </c>
      <c r="S617" s="22" t="s">
        <v>56</v>
      </c>
      <c r="T617" s="22">
        <v>6008140143</v>
      </c>
      <c r="U617" s="22">
        <v>32</v>
      </c>
      <c r="V617" s="22">
        <v>0</v>
      </c>
      <c r="W617" s="22">
        <v>32</v>
      </c>
      <c r="X617" s="29" t="s">
        <v>171</v>
      </c>
      <c r="Y617" s="22" t="s">
        <v>56</v>
      </c>
      <c r="Z617" s="30" t="s">
        <v>1116</v>
      </c>
      <c r="AA617" s="31">
        <v>44502</v>
      </c>
      <c r="AB617" s="22">
        <v>0</v>
      </c>
      <c r="AC617" s="32">
        <v>5042255787</v>
      </c>
      <c r="AD617" s="43" t="s">
        <v>1117</v>
      </c>
      <c r="AE617" s="44">
        <v>44523</v>
      </c>
      <c r="AF617" s="35" t="str">
        <f>VLOOKUP(G617,[6]TIV1!L:S,8,FALSE)</f>
        <v>8276895377</v>
      </c>
      <c r="AG617" s="35" t="str">
        <f>VLOOKUP(T617,[6]TIV1!L:S,8,FALSE)</f>
        <v>2050350281</v>
      </c>
      <c r="AH617" s="35" t="str">
        <f>VLOOKUP(AC617,[6]TIV1!L:S,8,FALSE)</f>
        <v>8276895377</v>
      </c>
      <c r="AI617" s="36">
        <f>VLOOKUP(A617&amp;P617,[6]HARGA!C:D,2,0)*Q617</f>
        <v>14184000</v>
      </c>
      <c r="AJ617" s="36">
        <f>VLOOKUP(A617&amp;P617,[6]HARGA!C:D,2,0)*W617</f>
        <v>315200</v>
      </c>
      <c r="AK617" s="36">
        <f>VLOOKUP(A617&amp;P617,[6]HARGA!C:D,2,0)*AB617</f>
        <v>0</v>
      </c>
      <c r="AL617" s="37"/>
      <c r="AM617" s="37"/>
      <c r="AN617" s="37"/>
      <c r="AO617" s="37"/>
      <c r="AP617" s="37"/>
      <c r="AQ617" s="37"/>
      <c r="AR617" s="37"/>
      <c r="AS617" s="37"/>
      <c r="AT617" s="37"/>
      <c r="AU617" s="37"/>
      <c r="AV617" s="37"/>
      <c r="AW617" s="37"/>
      <c r="AX617" s="37"/>
      <c r="AY617" s="37"/>
      <c r="AZ617" s="37"/>
      <c r="BA617" s="37"/>
      <c r="BB617" s="37"/>
      <c r="BC617" s="37"/>
      <c r="BD617">
        <v>3</v>
      </c>
    </row>
    <row r="618" spans="1:56" hidden="1" x14ac:dyDescent="0.25">
      <c r="A618" s="22" t="s">
        <v>51</v>
      </c>
      <c r="B618" s="22" t="s">
        <v>52</v>
      </c>
      <c r="C618" s="23">
        <v>21102803796</v>
      </c>
      <c r="D618" s="22" t="s">
        <v>193</v>
      </c>
      <c r="E618" s="22" t="s">
        <v>711</v>
      </c>
      <c r="F618" s="22" t="s">
        <v>710</v>
      </c>
      <c r="G618" s="22">
        <v>5042261449</v>
      </c>
      <c r="H618" s="22" t="s">
        <v>56</v>
      </c>
      <c r="I618" s="22" t="s">
        <v>56</v>
      </c>
      <c r="J618" s="24">
        <v>44503</v>
      </c>
      <c r="K618" s="22">
        <v>1440</v>
      </c>
      <c r="L618" s="22" t="s">
        <v>138</v>
      </c>
      <c r="M618" s="22" t="s">
        <v>138</v>
      </c>
      <c r="N618" s="101" t="s">
        <v>1115</v>
      </c>
      <c r="O618" s="102">
        <v>44503</v>
      </c>
      <c r="P618" s="27" t="s">
        <v>64</v>
      </c>
      <c r="Q618" s="22">
        <v>1440</v>
      </c>
      <c r="R618" s="23">
        <v>21102803827</v>
      </c>
      <c r="S618" s="22" t="s">
        <v>56</v>
      </c>
      <c r="T618" s="22">
        <v>6008140143</v>
      </c>
      <c r="U618" s="22">
        <v>1440</v>
      </c>
      <c r="V618" s="22">
        <v>0</v>
      </c>
      <c r="W618" s="22">
        <v>1440</v>
      </c>
      <c r="X618" s="29" t="s">
        <v>171</v>
      </c>
      <c r="Y618" s="22" t="s">
        <v>56</v>
      </c>
      <c r="Z618" s="30" t="s">
        <v>1116</v>
      </c>
      <c r="AA618" s="31">
        <v>44502</v>
      </c>
      <c r="AB618" s="22">
        <v>70</v>
      </c>
      <c r="AC618" s="32">
        <v>5042255787</v>
      </c>
      <c r="AD618" s="43" t="s">
        <v>1117</v>
      </c>
      <c r="AE618" s="44">
        <v>44523</v>
      </c>
      <c r="AF618" s="35" t="str">
        <f>VLOOKUP(G618,[6]TIV1!L:S,8,FALSE)</f>
        <v>8276895377</v>
      </c>
      <c r="AG618" s="35" t="str">
        <f>VLOOKUP(T618,[6]TIV1!L:S,8,FALSE)</f>
        <v>2050350281</v>
      </c>
      <c r="AH618" s="35" t="str">
        <f>VLOOKUP(AC618,[6]TIV1!L:S,8,FALSE)</f>
        <v>8276895377</v>
      </c>
      <c r="AI618" s="36">
        <f>VLOOKUP(A618&amp;P618,[6]HARGA!C:D,2,0)*Q618</f>
        <v>43200000</v>
      </c>
      <c r="AJ618" s="36">
        <f>VLOOKUP(A618&amp;P618,[6]HARGA!C:D,2,0)*W618</f>
        <v>43200000</v>
      </c>
      <c r="AK618" s="36">
        <f>VLOOKUP(A618&amp;P618,[6]HARGA!C:D,2,0)*AB618</f>
        <v>2100000</v>
      </c>
      <c r="AL618" s="37"/>
      <c r="AM618" s="37"/>
      <c r="AN618" s="37"/>
      <c r="AO618" s="37"/>
      <c r="AP618" s="37"/>
      <c r="AQ618" s="37"/>
      <c r="AR618" s="37"/>
      <c r="AS618" s="37"/>
      <c r="AT618" s="37"/>
      <c r="AU618" s="37"/>
      <c r="AV618" s="37"/>
      <c r="AW618" s="37"/>
      <c r="AX618" s="37"/>
      <c r="AY618" s="37"/>
      <c r="AZ618" s="37"/>
      <c r="BA618" s="37"/>
      <c r="BB618" s="37"/>
      <c r="BC618" s="37"/>
      <c r="BD618">
        <v>3</v>
      </c>
    </row>
    <row r="619" spans="1:56" hidden="1" x14ac:dyDescent="0.25">
      <c r="A619" s="22" t="s">
        <v>66</v>
      </c>
      <c r="B619" s="22" t="s">
        <v>52</v>
      </c>
      <c r="C619" s="23">
        <v>21102903734</v>
      </c>
      <c r="D619" s="22" t="s">
        <v>193</v>
      </c>
      <c r="E619" s="22" t="s">
        <v>261</v>
      </c>
      <c r="F619" s="22" t="s">
        <v>260</v>
      </c>
      <c r="G619" s="22">
        <v>5042272655</v>
      </c>
      <c r="H619" s="22" t="s">
        <v>56</v>
      </c>
      <c r="I619" s="22" t="s">
        <v>56</v>
      </c>
      <c r="J619" s="24">
        <v>44503</v>
      </c>
      <c r="K619" s="22">
        <v>1056</v>
      </c>
      <c r="L619" s="22" t="s">
        <v>184</v>
      </c>
      <c r="M619" s="22" t="s">
        <v>184</v>
      </c>
      <c r="N619" s="101" t="s">
        <v>1118</v>
      </c>
      <c r="O619" s="102">
        <v>44504</v>
      </c>
      <c r="P619" s="27" t="s">
        <v>60</v>
      </c>
      <c r="Q619" s="22">
        <v>1056</v>
      </c>
      <c r="R619" s="28" t="s">
        <v>56</v>
      </c>
      <c r="S619" s="22" t="s">
        <v>56</v>
      </c>
      <c r="T619" s="28" t="s">
        <v>56</v>
      </c>
      <c r="U619" s="28">
        <v>0</v>
      </c>
      <c r="V619" s="28">
        <v>0</v>
      </c>
      <c r="W619" s="28">
        <v>0</v>
      </c>
      <c r="X619" s="28" t="s">
        <v>56</v>
      </c>
      <c r="Y619" s="22" t="s">
        <v>56</v>
      </c>
      <c r="Z619" s="45" t="s">
        <v>56</v>
      </c>
      <c r="AA619" s="45" t="s">
        <v>56</v>
      </c>
      <c r="AB619" s="28">
        <v>0</v>
      </c>
      <c r="AC619" s="28" t="s">
        <v>56</v>
      </c>
      <c r="AD619" s="46" t="s">
        <v>56</v>
      </c>
      <c r="AE619" s="47" t="s">
        <v>56</v>
      </c>
      <c r="AF619" s="35" t="str">
        <f>VLOOKUP(G619,[6]TIV1!L:S,8,FALSE)</f>
        <v>8276895965</v>
      </c>
      <c r="AG619" s="35" t="e">
        <f>VLOOKUP(T619,[6]TIV1!L:S,8,FALSE)</f>
        <v>#N/A</v>
      </c>
      <c r="AH619" s="35" t="e">
        <f>VLOOKUP(AC619,[6]TIV1!L:S,8,FALSE)</f>
        <v>#N/A</v>
      </c>
      <c r="AI619" s="36">
        <f>VLOOKUP(A619&amp;P619,[6]HARGA!C:D,2,0)*Q619</f>
        <v>10401600</v>
      </c>
      <c r="AJ619" s="36">
        <f>VLOOKUP(A619&amp;P619,[6]HARGA!C:D,2,0)*W619</f>
        <v>0</v>
      </c>
      <c r="AK619" s="36">
        <f>VLOOKUP(A619&amp;P619,[6]HARGA!C:D,2,0)*AB619</f>
        <v>0</v>
      </c>
      <c r="AL619" s="37"/>
      <c r="AM619" s="37"/>
      <c r="AN619" s="37"/>
      <c r="AO619" s="37"/>
      <c r="AP619" s="37"/>
      <c r="AQ619" s="37"/>
      <c r="AR619" s="37"/>
      <c r="AS619" s="37"/>
      <c r="AT619" s="37"/>
      <c r="AU619" s="37"/>
      <c r="AV619" s="37"/>
      <c r="AW619" s="37"/>
      <c r="AX619" s="37"/>
      <c r="AY619" s="37"/>
      <c r="AZ619" s="37"/>
      <c r="BA619" s="37"/>
      <c r="BB619" s="37"/>
      <c r="BC619" s="37"/>
      <c r="BD619">
        <v>3</v>
      </c>
    </row>
    <row r="620" spans="1:56" hidden="1" x14ac:dyDescent="0.25">
      <c r="A620" s="22" t="s">
        <v>66</v>
      </c>
      <c r="B620" s="22" t="s">
        <v>52</v>
      </c>
      <c r="C620" s="23">
        <v>21102903734</v>
      </c>
      <c r="D620" s="22" t="s">
        <v>193</v>
      </c>
      <c r="E620" s="22" t="s">
        <v>261</v>
      </c>
      <c r="F620" s="22" t="s">
        <v>260</v>
      </c>
      <c r="G620" s="22">
        <v>5042272655</v>
      </c>
      <c r="H620" s="22" t="s">
        <v>56</v>
      </c>
      <c r="I620" s="22" t="s">
        <v>56</v>
      </c>
      <c r="J620" s="24">
        <v>44503</v>
      </c>
      <c r="K620" s="22">
        <v>1056</v>
      </c>
      <c r="L620" s="22" t="s">
        <v>184</v>
      </c>
      <c r="M620" s="22" t="s">
        <v>184</v>
      </c>
      <c r="N620" s="101" t="s">
        <v>1118</v>
      </c>
      <c r="O620" s="102">
        <v>44504</v>
      </c>
      <c r="P620" s="27" t="s">
        <v>64</v>
      </c>
      <c r="Q620" s="22">
        <v>1056</v>
      </c>
      <c r="R620" s="28" t="s">
        <v>56</v>
      </c>
      <c r="S620" s="22" t="s">
        <v>56</v>
      </c>
      <c r="T620" s="28" t="s">
        <v>56</v>
      </c>
      <c r="U620" s="28">
        <v>0</v>
      </c>
      <c r="V620" s="28">
        <v>0</v>
      </c>
      <c r="W620" s="28">
        <v>0</v>
      </c>
      <c r="X620" s="28" t="s">
        <v>56</v>
      </c>
      <c r="Y620" s="22" t="s">
        <v>56</v>
      </c>
      <c r="Z620" s="45" t="s">
        <v>56</v>
      </c>
      <c r="AA620" s="45" t="s">
        <v>56</v>
      </c>
      <c r="AB620" s="28">
        <v>0</v>
      </c>
      <c r="AC620" s="28" t="s">
        <v>56</v>
      </c>
      <c r="AD620" s="46" t="s">
        <v>56</v>
      </c>
      <c r="AE620" s="47" t="s">
        <v>56</v>
      </c>
      <c r="AF620" s="35" t="str">
        <f>VLOOKUP(G620,[6]TIV1!L:S,8,FALSE)</f>
        <v>8276895965</v>
      </c>
      <c r="AG620" s="35" t="e">
        <f>VLOOKUP(T620,[6]TIV1!L:S,8,FALSE)</f>
        <v>#N/A</v>
      </c>
      <c r="AH620" s="35" t="e">
        <f>VLOOKUP(AC620,[6]TIV1!L:S,8,FALSE)</f>
        <v>#N/A</v>
      </c>
      <c r="AI620" s="36">
        <f>VLOOKUP(A620&amp;P620,[6]HARGA!C:D,2,0)*Q620</f>
        <v>31680000</v>
      </c>
      <c r="AJ620" s="36">
        <f>VLOOKUP(A620&amp;P620,[6]HARGA!C:D,2,0)*W620</f>
        <v>0</v>
      </c>
      <c r="AK620" s="36">
        <f>VLOOKUP(A620&amp;P620,[6]HARGA!C:D,2,0)*AB620</f>
        <v>0</v>
      </c>
      <c r="AL620" s="37"/>
      <c r="AM620" s="37"/>
      <c r="AN620" s="37"/>
      <c r="AO620" s="37"/>
      <c r="AP620" s="37"/>
      <c r="AQ620" s="37"/>
      <c r="AR620" s="37"/>
      <c r="AS620" s="37"/>
      <c r="AT620" s="37"/>
      <c r="AU620" s="37"/>
      <c r="AV620" s="37"/>
      <c r="AW620" s="37"/>
      <c r="AX620" s="37"/>
      <c r="AY620" s="37"/>
      <c r="AZ620" s="37"/>
      <c r="BA620" s="37"/>
      <c r="BB620" s="37"/>
      <c r="BC620" s="37"/>
      <c r="BD620">
        <v>3</v>
      </c>
    </row>
    <row r="621" spans="1:56" hidden="1" x14ac:dyDescent="0.25">
      <c r="A621" s="22" t="s">
        <v>66</v>
      </c>
      <c r="B621" s="22" t="s">
        <v>52</v>
      </c>
      <c r="C621" s="23">
        <v>21102903734</v>
      </c>
      <c r="D621" s="22" t="s">
        <v>193</v>
      </c>
      <c r="E621" s="22" t="s">
        <v>261</v>
      </c>
      <c r="F621" s="22" t="s">
        <v>260</v>
      </c>
      <c r="G621" s="22">
        <v>5042272655</v>
      </c>
      <c r="H621" s="22" t="s">
        <v>56</v>
      </c>
      <c r="I621" s="22" t="s">
        <v>56</v>
      </c>
      <c r="J621" s="24">
        <v>44503</v>
      </c>
      <c r="K621" s="22">
        <v>24</v>
      </c>
      <c r="L621" s="22" t="s">
        <v>184</v>
      </c>
      <c r="M621" s="22" t="s">
        <v>184</v>
      </c>
      <c r="N621" s="101" t="s">
        <v>1118</v>
      </c>
      <c r="O621" s="102">
        <v>44504</v>
      </c>
      <c r="P621" s="27" t="s">
        <v>65</v>
      </c>
      <c r="Q621" s="22">
        <v>24</v>
      </c>
      <c r="R621" s="28" t="s">
        <v>56</v>
      </c>
      <c r="S621" s="22" t="s">
        <v>56</v>
      </c>
      <c r="T621" s="28" t="s">
        <v>56</v>
      </c>
      <c r="U621" s="28">
        <v>0</v>
      </c>
      <c r="V621" s="28">
        <v>0</v>
      </c>
      <c r="W621" s="28">
        <v>0</v>
      </c>
      <c r="X621" s="28" t="s">
        <v>56</v>
      </c>
      <c r="Y621" s="22" t="s">
        <v>56</v>
      </c>
      <c r="Z621" s="45" t="s">
        <v>56</v>
      </c>
      <c r="AA621" s="45" t="s">
        <v>56</v>
      </c>
      <c r="AB621" s="28">
        <v>0</v>
      </c>
      <c r="AC621" s="28" t="s">
        <v>56</v>
      </c>
      <c r="AD621" s="46" t="s">
        <v>56</v>
      </c>
      <c r="AE621" s="47" t="s">
        <v>56</v>
      </c>
      <c r="AF621" s="35" t="str">
        <f>VLOOKUP(G621,[6]TIV1!L:S,8,FALSE)</f>
        <v>8276895965</v>
      </c>
      <c r="AG621" s="35" t="e">
        <f>VLOOKUP(T621,[6]TIV1!L:S,8,FALSE)</f>
        <v>#N/A</v>
      </c>
      <c r="AH621" s="35" t="e">
        <f>VLOOKUP(AC621,[6]TIV1!L:S,8,FALSE)</f>
        <v>#N/A</v>
      </c>
      <c r="AI621" s="36">
        <f>VLOOKUP(A621&amp;P621,[6]HARGA!C:D,2,0)*Q621</f>
        <v>0</v>
      </c>
      <c r="AJ621" s="36">
        <f>VLOOKUP(A621&amp;P621,[6]HARGA!C:D,2,0)*W621</f>
        <v>0</v>
      </c>
      <c r="AK621" s="36">
        <f>VLOOKUP(A621&amp;P621,[6]HARGA!C:D,2,0)*AB621</f>
        <v>0</v>
      </c>
      <c r="AL621" s="37"/>
      <c r="AM621" s="37"/>
      <c r="AN621" s="37"/>
      <c r="AO621" s="37"/>
      <c r="AP621" s="37"/>
      <c r="AQ621" s="37"/>
      <c r="AR621" s="37"/>
      <c r="AS621" s="37"/>
      <c r="AT621" s="37"/>
      <c r="AU621" s="37"/>
      <c r="AV621" s="37"/>
      <c r="AW621" s="37"/>
      <c r="AX621" s="37"/>
      <c r="AY621" s="37"/>
      <c r="AZ621" s="37"/>
      <c r="BA621" s="37"/>
      <c r="BB621" s="37"/>
      <c r="BC621" s="37"/>
      <c r="BD621">
        <v>3</v>
      </c>
    </row>
    <row r="622" spans="1:56" hidden="1" x14ac:dyDescent="0.25">
      <c r="A622" s="22" t="s">
        <v>51</v>
      </c>
      <c r="B622" s="22" t="s">
        <v>52</v>
      </c>
      <c r="C622" s="23" t="s">
        <v>1119</v>
      </c>
      <c r="D622" s="22" t="s">
        <v>193</v>
      </c>
      <c r="E622" s="22" t="s">
        <v>261</v>
      </c>
      <c r="F622" s="22" t="s">
        <v>260</v>
      </c>
      <c r="G622" s="22">
        <v>5042272655</v>
      </c>
      <c r="H622" s="22" t="s">
        <v>56</v>
      </c>
      <c r="I622" s="22" t="s">
        <v>56</v>
      </c>
      <c r="J622" s="24">
        <v>44503</v>
      </c>
      <c r="K622" s="22">
        <v>0</v>
      </c>
      <c r="L622" s="22" t="s">
        <v>184</v>
      </c>
      <c r="M622" s="22" t="s">
        <v>184</v>
      </c>
      <c r="N622" s="101" t="s">
        <v>1118</v>
      </c>
      <c r="O622" s="102">
        <v>44504</v>
      </c>
      <c r="P622" s="27" t="s">
        <v>60</v>
      </c>
      <c r="Q622" s="22">
        <v>0</v>
      </c>
      <c r="R622" s="23">
        <v>21102803798</v>
      </c>
      <c r="S622" s="22" t="s">
        <v>56</v>
      </c>
      <c r="T622" s="22">
        <v>6008144368</v>
      </c>
      <c r="U622" s="22">
        <v>18</v>
      </c>
      <c r="V622" s="22">
        <v>0</v>
      </c>
      <c r="W622" s="22">
        <v>18</v>
      </c>
      <c r="X622" s="29" t="s">
        <v>58</v>
      </c>
      <c r="Y622" s="22" t="s">
        <v>56</v>
      </c>
      <c r="Z622" s="30" t="s">
        <v>1120</v>
      </c>
      <c r="AA622" s="31">
        <v>44503</v>
      </c>
      <c r="AB622" s="22">
        <v>0</v>
      </c>
      <c r="AC622" s="32">
        <v>5042277133</v>
      </c>
      <c r="AD622" s="33" t="s">
        <v>1121</v>
      </c>
      <c r="AE622" s="34">
        <v>44504</v>
      </c>
      <c r="AF622" s="35" t="str">
        <f>VLOOKUP(G622,[6]TIV1!L:S,8,FALSE)</f>
        <v>8276895965</v>
      </c>
      <c r="AG622" s="35" t="str">
        <f>VLOOKUP(T622,[6]TIV1!L:S,8,FALSE)</f>
        <v>2050350281</v>
      </c>
      <c r="AH622" s="35" t="str">
        <f>VLOOKUP(AC622,[6]TIV1!L:S,8,FALSE)</f>
        <v>8276895377</v>
      </c>
      <c r="AI622" s="36">
        <f>VLOOKUP(A622&amp;P622,[6]HARGA!C:D,2,0)*Q622</f>
        <v>0</v>
      </c>
      <c r="AJ622" s="36">
        <f>VLOOKUP(A622&amp;P622,[6]HARGA!C:D,2,0)*W622</f>
        <v>177300</v>
      </c>
      <c r="AK622" s="36">
        <f>VLOOKUP(A622&amp;P622,[6]HARGA!C:D,2,0)*AB622</f>
        <v>0</v>
      </c>
      <c r="AL622" s="37"/>
      <c r="AM622" s="37"/>
      <c r="AN622" s="37"/>
      <c r="AO622" s="37"/>
      <c r="AP622" s="37"/>
      <c r="AQ622" s="37"/>
      <c r="AR622" s="37"/>
      <c r="AS622" s="37"/>
      <c r="AT622" s="37"/>
      <c r="AU622" s="37"/>
      <c r="AV622" s="37"/>
      <c r="AW622" s="37"/>
      <c r="AX622" s="37"/>
      <c r="AY622" s="37"/>
      <c r="AZ622" s="37"/>
      <c r="BA622" s="37"/>
      <c r="BB622" s="37"/>
      <c r="BC622" s="37"/>
      <c r="BD622">
        <v>3</v>
      </c>
    </row>
    <row r="623" spans="1:56" hidden="1" x14ac:dyDescent="0.25">
      <c r="A623" s="22" t="s">
        <v>51</v>
      </c>
      <c r="B623" s="22" t="s">
        <v>52</v>
      </c>
      <c r="C623" s="23" t="s">
        <v>1119</v>
      </c>
      <c r="D623" s="22" t="s">
        <v>193</v>
      </c>
      <c r="E623" s="22" t="s">
        <v>261</v>
      </c>
      <c r="F623" s="22" t="s">
        <v>260</v>
      </c>
      <c r="G623" s="22">
        <v>5042272655</v>
      </c>
      <c r="H623" s="22" t="s">
        <v>56</v>
      </c>
      <c r="I623" s="22" t="s">
        <v>56</v>
      </c>
      <c r="J623" s="24">
        <v>44503</v>
      </c>
      <c r="K623" s="22">
        <v>0</v>
      </c>
      <c r="L623" s="22" t="s">
        <v>184</v>
      </c>
      <c r="M623" s="22" t="s">
        <v>184</v>
      </c>
      <c r="N623" s="101" t="s">
        <v>1118</v>
      </c>
      <c r="O623" s="102">
        <v>44504</v>
      </c>
      <c r="P623" s="27" t="s">
        <v>64</v>
      </c>
      <c r="Q623" s="22">
        <v>0</v>
      </c>
      <c r="R623" s="23">
        <v>21102803798</v>
      </c>
      <c r="S623" s="22" t="s">
        <v>56</v>
      </c>
      <c r="T623" s="22">
        <v>6008144368</v>
      </c>
      <c r="U623" s="22">
        <v>1152</v>
      </c>
      <c r="V623" s="22">
        <v>0</v>
      </c>
      <c r="W623" s="22">
        <v>1152</v>
      </c>
      <c r="X623" s="29" t="s">
        <v>58</v>
      </c>
      <c r="Y623" s="22" t="s">
        <v>56</v>
      </c>
      <c r="Z623" s="30" t="s">
        <v>1120</v>
      </c>
      <c r="AA623" s="31">
        <v>44503</v>
      </c>
      <c r="AB623" s="22">
        <v>96</v>
      </c>
      <c r="AC623" s="32">
        <v>5042277133</v>
      </c>
      <c r="AD623" s="33" t="s">
        <v>1121</v>
      </c>
      <c r="AE623" s="34">
        <v>44504</v>
      </c>
      <c r="AF623" s="35" t="str">
        <f>VLOOKUP(G623,[6]TIV1!L:S,8,FALSE)</f>
        <v>8276895965</v>
      </c>
      <c r="AG623" s="35" t="str">
        <f>VLOOKUP(T623,[6]TIV1!L:S,8,FALSE)</f>
        <v>2050350281</v>
      </c>
      <c r="AH623" s="35" t="str">
        <f>VLOOKUP(AC623,[6]TIV1!L:S,8,FALSE)</f>
        <v>8276895377</v>
      </c>
      <c r="AI623" s="36">
        <f>VLOOKUP(A623&amp;P623,[6]HARGA!C:D,2,0)*Q623</f>
        <v>0</v>
      </c>
      <c r="AJ623" s="36">
        <f>VLOOKUP(A623&amp;P623,[6]HARGA!C:D,2,0)*W623</f>
        <v>34560000</v>
      </c>
      <c r="AK623" s="36">
        <f>VLOOKUP(A623&amp;P623,[6]HARGA!C:D,2,0)*AB623</f>
        <v>2880000</v>
      </c>
      <c r="AL623" s="37"/>
      <c r="AM623" s="37"/>
      <c r="AN623" s="37"/>
      <c r="AO623" s="37"/>
      <c r="AP623" s="37"/>
      <c r="AQ623" s="37"/>
      <c r="AR623" s="37"/>
      <c r="AS623" s="37"/>
      <c r="AT623" s="37"/>
      <c r="AU623" s="37"/>
      <c r="AV623" s="37"/>
      <c r="AW623" s="37"/>
      <c r="AX623" s="37"/>
      <c r="AY623" s="37"/>
      <c r="AZ623" s="37"/>
      <c r="BA623" s="37"/>
      <c r="BB623" s="37"/>
      <c r="BC623" s="37"/>
      <c r="BD623">
        <v>3</v>
      </c>
    </row>
    <row r="624" spans="1:56" hidden="1" x14ac:dyDescent="0.25">
      <c r="A624" s="22" t="s">
        <v>51</v>
      </c>
      <c r="B624" s="22" t="s">
        <v>52</v>
      </c>
      <c r="C624" s="23" t="s">
        <v>1119</v>
      </c>
      <c r="D624" s="22" t="s">
        <v>193</v>
      </c>
      <c r="E624" s="22" t="s">
        <v>261</v>
      </c>
      <c r="F624" s="22" t="s">
        <v>260</v>
      </c>
      <c r="G624" s="22">
        <v>5042272655</v>
      </c>
      <c r="H624" s="22" t="s">
        <v>56</v>
      </c>
      <c r="I624" s="22" t="s">
        <v>56</v>
      </c>
      <c r="J624" s="24">
        <v>44503</v>
      </c>
      <c r="K624" s="22">
        <v>0</v>
      </c>
      <c r="L624" s="22" t="s">
        <v>184</v>
      </c>
      <c r="M624" s="22" t="s">
        <v>184</v>
      </c>
      <c r="N624" s="101" t="s">
        <v>1118</v>
      </c>
      <c r="O624" s="102">
        <v>44504</v>
      </c>
      <c r="P624" s="27" t="s">
        <v>65</v>
      </c>
      <c r="Q624" s="22">
        <v>0</v>
      </c>
      <c r="R624" s="23">
        <v>21102803798</v>
      </c>
      <c r="S624" s="22" t="s">
        <v>56</v>
      </c>
      <c r="T624" s="22">
        <v>6008144368</v>
      </c>
      <c r="U624" s="22">
        <v>24</v>
      </c>
      <c r="V624" s="22">
        <v>0</v>
      </c>
      <c r="W624" s="22">
        <v>24</v>
      </c>
      <c r="X624" s="29" t="s">
        <v>58</v>
      </c>
      <c r="Y624" s="22" t="s">
        <v>56</v>
      </c>
      <c r="Z624" s="30" t="s">
        <v>1120</v>
      </c>
      <c r="AA624" s="31">
        <v>44503</v>
      </c>
      <c r="AB624" s="22">
        <v>0</v>
      </c>
      <c r="AC624" s="32">
        <v>5042277133</v>
      </c>
      <c r="AD624" s="33" t="s">
        <v>1121</v>
      </c>
      <c r="AE624" s="34">
        <v>44504</v>
      </c>
      <c r="AF624" s="35" t="str">
        <f>VLOOKUP(G624,[6]TIV1!L:S,8,FALSE)</f>
        <v>8276895965</v>
      </c>
      <c r="AG624" s="35" t="str">
        <f>VLOOKUP(T624,[6]TIV1!L:S,8,FALSE)</f>
        <v>2050350281</v>
      </c>
      <c r="AH624" s="35" t="str">
        <f>VLOOKUP(AC624,[6]TIV1!L:S,8,FALSE)</f>
        <v>8276895377</v>
      </c>
      <c r="AI624" s="36">
        <f>VLOOKUP(A624&amp;P624,[6]HARGA!C:D,2,0)*Q624</f>
        <v>0</v>
      </c>
      <c r="AJ624" s="36">
        <f>VLOOKUP(A624&amp;P624,[6]HARGA!C:D,2,0)*W624</f>
        <v>0</v>
      </c>
      <c r="AK624" s="36">
        <f>VLOOKUP(A624&amp;P624,[6]HARGA!C:D,2,0)*AB624</f>
        <v>0</v>
      </c>
      <c r="AL624" s="37"/>
      <c r="AM624" s="37"/>
      <c r="AN624" s="37"/>
      <c r="AO624" s="37"/>
      <c r="AP624" s="37"/>
      <c r="AQ624" s="37"/>
      <c r="AR624" s="37"/>
      <c r="AS624" s="37"/>
      <c r="AT624" s="37"/>
      <c r="AU624" s="37"/>
      <c r="AV624" s="37"/>
      <c r="AW624" s="37"/>
      <c r="AX624" s="37"/>
      <c r="AY624" s="37"/>
      <c r="AZ624" s="37"/>
      <c r="BA624" s="37"/>
      <c r="BB624" s="37"/>
      <c r="BC624" s="37"/>
      <c r="BD624">
        <v>3</v>
      </c>
    </row>
    <row r="625" spans="1:56" hidden="1" x14ac:dyDescent="0.25">
      <c r="A625" s="22" t="s">
        <v>66</v>
      </c>
      <c r="B625" s="22" t="s">
        <v>52</v>
      </c>
      <c r="C625" s="23">
        <v>21102903739</v>
      </c>
      <c r="D625" s="22" t="s">
        <v>193</v>
      </c>
      <c r="E625" s="22" t="s">
        <v>225</v>
      </c>
      <c r="F625" s="22" t="s">
        <v>224</v>
      </c>
      <c r="G625" s="22">
        <v>5042239138</v>
      </c>
      <c r="H625" s="22" t="s">
        <v>56</v>
      </c>
      <c r="I625" s="22" t="s">
        <v>56</v>
      </c>
      <c r="J625" s="24">
        <v>44503</v>
      </c>
      <c r="K625" s="22">
        <v>960</v>
      </c>
      <c r="L625" s="22" t="s">
        <v>110</v>
      </c>
      <c r="M625" s="22" t="s">
        <v>110</v>
      </c>
      <c r="N625" s="101" t="s">
        <v>1122</v>
      </c>
      <c r="O625" s="102">
        <v>44504</v>
      </c>
      <c r="P625" s="27" t="s">
        <v>60</v>
      </c>
      <c r="Q625" s="22">
        <v>960</v>
      </c>
      <c r="R625" s="23">
        <v>21102903747</v>
      </c>
      <c r="S625" s="22" t="s">
        <v>56</v>
      </c>
      <c r="T625" s="22">
        <v>6008142299</v>
      </c>
      <c r="U625" s="22">
        <v>24</v>
      </c>
      <c r="V625" s="22">
        <v>0</v>
      </c>
      <c r="W625" s="22">
        <v>24</v>
      </c>
      <c r="X625" s="29" t="s">
        <v>110</v>
      </c>
      <c r="Y625" s="22" t="s">
        <v>56</v>
      </c>
      <c r="Z625" s="30" t="s">
        <v>1123</v>
      </c>
      <c r="AA625" s="31">
        <v>44503</v>
      </c>
      <c r="AB625" s="22">
        <v>3</v>
      </c>
      <c r="AC625" s="32">
        <v>5042265262</v>
      </c>
      <c r="AD625" s="33" t="s">
        <v>1124</v>
      </c>
      <c r="AE625" s="34">
        <v>44504</v>
      </c>
      <c r="AF625" s="35" t="str">
        <f>VLOOKUP(G625,[6]TIV1!L:S,8,FALSE)</f>
        <v>8276895965</v>
      </c>
      <c r="AG625" s="35" t="str">
        <f>VLOOKUP(T625,[6]TIV1!L:S,8,FALSE)</f>
        <v>2050350312</v>
      </c>
      <c r="AH625" s="35" t="str">
        <f>VLOOKUP(AC625,[6]TIV1!L:S,8,FALSE)</f>
        <v>8276895965</v>
      </c>
      <c r="AI625" s="36">
        <f>VLOOKUP(A625&amp;P625,[6]HARGA!C:D,2,0)*Q625</f>
        <v>9456000</v>
      </c>
      <c r="AJ625" s="36">
        <f>VLOOKUP(A625&amp;P625,[6]HARGA!C:D,2,0)*W625</f>
        <v>236400</v>
      </c>
      <c r="AK625" s="36">
        <f>VLOOKUP(A625&amp;P625,[6]HARGA!C:D,2,0)*AB625</f>
        <v>29550</v>
      </c>
      <c r="AL625" s="37"/>
      <c r="AM625" s="37"/>
      <c r="AN625" s="37"/>
      <c r="AO625" s="37"/>
      <c r="AP625" s="37"/>
      <c r="AQ625" s="37"/>
      <c r="AR625" s="37"/>
      <c r="AS625" s="37"/>
      <c r="AT625" s="37"/>
      <c r="AU625" s="37"/>
      <c r="AV625" s="37"/>
      <c r="AW625" s="37"/>
      <c r="AX625" s="37"/>
      <c r="AY625" s="37"/>
      <c r="AZ625" s="37"/>
      <c r="BA625" s="37"/>
      <c r="BB625" s="37"/>
      <c r="BC625" s="37"/>
      <c r="BD625">
        <v>3</v>
      </c>
    </row>
    <row r="626" spans="1:56" hidden="1" x14ac:dyDescent="0.25">
      <c r="A626" s="22" t="s">
        <v>66</v>
      </c>
      <c r="B626" s="22" t="s">
        <v>52</v>
      </c>
      <c r="C626" s="23">
        <v>21102903739</v>
      </c>
      <c r="D626" s="22" t="s">
        <v>193</v>
      </c>
      <c r="E626" s="22" t="s">
        <v>225</v>
      </c>
      <c r="F626" s="22" t="s">
        <v>224</v>
      </c>
      <c r="G626" s="22">
        <v>5042239138</v>
      </c>
      <c r="H626" s="22" t="s">
        <v>56</v>
      </c>
      <c r="I626" s="22" t="s">
        <v>56</v>
      </c>
      <c r="J626" s="24">
        <v>44503</v>
      </c>
      <c r="K626" s="22">
        <v>960</v>
      </c>
      <c r="L626" s="22" t="s">
        <v>110</v>
      </c>
      <c r="M626" s="22" t="s">
        <v>110</v>
      </c>
      <c r="N626" s="101" t="s">
        <v>1122</v>
      </c>
      <c r="O626" s="102">
        <v>44504</v>
      </c>
      <c r="P626" s="27" t="s">
        <v>64</v>
      </c>
      <c r="Q626" s="22">
        <v>960</v>
      </c>
      <c r="R626" s="23">
        <v>21102903747</v>
      </c>
      <c r="S626" s="22" t="s">
        <v>56</v>
      </c>
      <c r="T626" s="22">
        <v>6008142299</v>
      </c>
      <c r="U626" s="22">
        <v>960</v>
      </c>
      <c r="V626" s="22">
        <v>0</v>
      </c>
      <c r="W626" s="22">
        <v>960</v>
      </c>
      <c r="X626" s="29" t="s">
        <v>110</v>
      </c>
      <c r="Y626" s="22" t="s">
        <v>56</v>
      </c>
      <c r="Z626" s="30" t="s">
        <v>1123</v>
      </c>
      <c r="AA626" s="31">
        <v>44503</v>
      </c>
      <c r="AB626" s="22">
        <v>38</v>
      </c>
      <c r="AC626" s="32">
        <v>5042265262</v>
      </c>
      <c r="AD626" s="33" t="s">
        <v>1124</v>
      </c>
      <c r="AE626" s="34">
        <v>44504</v>
      </c>
      <c r="AF626" s="35" t="str">
        <f>VLOOKUP(G626,[6]TIV1!L:S,8,FALSE)</f>
        <v>8276895965</v>
      </c>
      <c r="AG626" s="35" t="str">
        <f>VLOOKUP(T626,[6]TIV1!L:S,8,FALSE)</f>
        <v>2050350312</v>
      </c>
      <c r="AH626" s="35" t="str">
        <f>VLOOKUP(AC626,[6]TIV1!L:S,8,FALSE)</f>
        <v>8276895965</v>
      </c>
      <c r="AI626" s="36">
        <f>VLOOKUP(A626&amp;P626,[6]HARGA!C:D,2,0)*Q626</f>
        <v>28800000</v>
      </c>
      <c r="AJ626" s="36">
        <f>VLOOKUP(A626&amp;P626,[6]HARGA!C:D,2,0)*W626</f>
        <v>28800000</v>
      </c>
      <c r="AK626" s="36">
        <f>VLOOKUP(A626&amp;P626,[6]HARGA!C:D,2,0)*AB626</f>
        <v>1140000</v>
      </c>
      <c r="AL626" s="37"/>
      <c r="AM626" s="37"/>
      <c r="AN626" s="37"/>
      <c r="AO626" s="37"/>
      <c r="AP626" s="37"/>
      <c r="AQ626" s="37"/>
      <c r="AR626" s="37"/>
      <c r="AS626" s="37"/>
      <c r="AT626" s="37"/>
      <c r="AU626" s="37"/>
      <c r="AV626" s="37"/>
      <c r="AW626" s="37"/>
      <c r="AX626" s="37"/>
      <c r="AY626" s="37"/>
      <c r="AZ626" s="37"/>
      <c r="BA626" s="37"/>
      <c r="BB626" s="37"/>
      <c r="BC626" s="37"/>
      <c r="BD626">
        <v>3</v>
      </c>
    </row>
    <row r="627" spans="1:56" hidden="1" x14ac:dyDescent="0.25">
      <c r="A627" s="22" t="s">
        <v>66</v>
      </c>
      <c r="B627" s="22" t="s">
        <v>52</v>
      </c>
      <c r="C627" s="23">
        <v>21102903739</v>
      </c>
      <c r="D627" s="22" t="s">
        <v>193</v>
      </c>
      <c r="E627" s="22" t="s">
        <v>225</v>
      </c>
      <c r="F627" s="22" t="s">
        <v>224</v>
      </c>
      <c r="G627" s="22">
        <v>5042239138</v>
      </c>
      <c r="H627" s="22" t="s">
        <v>56</v>
      </c>
      <c r="I627" s="22" t="s">
        <v>56</v>
      </c>
      <c r="J627" s="24">
        <v>44503</v>
      </c>
      <c r="K627" s="22">
        <v>20</v>
      </c>
      <c r="L627" s="22" t="s">
        <v>110</v>
      </c>
      <c r="M627" s="22" t="s">
        <v>110</v>
      </c>
      <c r="N627" s="101" t="s">
        <v>1122</v>
      </c>
      <c r="O627" s="102">
        <v>44504</v>
      </c>
      <c r="P627" s="27" t="s">
        <v>65</v>
      </c>
      <c r="Q627" s="22">
        <v>20</v>
      </c>
      <c r="R627" s="23">
        <v>21102903747</v>
      </c>
      <c r="S627" s="22" t="s">
        <v>56</v>
      </c>
      <c r="T627" s="22">
        <v>6008142299</v>
      </c>
      <c r="U627" s="22">
        <v>20</v>
      </c>
      <c r="V627" s="22">
        <v>0</v>
      </c>
      <c r="W627" s="22">
        <v>20</v>
      </c>
      <c r="X627" s="29" t="s">
        <v>110</v>
      </c>
      <c r="Y627" s="22" t="s">
        <v>56</v>
      </c>
      <c r="Z627" s="30" t="s">
        <v>1123</v>
      </c>
      <c r="AA627" s="31">
        <v>44503</v>
      </c>
      <c r="AB627" s="22">
        <v>0</v>
      </c>
      <c r="AC627" s="32">
        <v>5042265262</v>
      </c>
      <c r="AD627" s="33" t="s">
        <v>1124</v>
      </c>
      <c r="AE627" s="34">
        <v>44504</v>
      </c>
      <c r="AF627" s="35" t="str">
        <f>VLOOKUP(G627,[6]TIV1!L:S,8,FALSE)</f>
        <v>8276895965</v>
      </c>
      <c r="AG627" s="35" t="str">
        <f>VLOOKUP(T627,[6]TIV1!L:S,8,FALSE)</f>
        <v>2050350312</v>
      </c>
      <c r="AH627" s="35" t="str">
        <f>VLOOKUP(AC627,[6]TIV1!L:S,8,FALSE)</f>
        <v>8276895965</v>
      </c>
      <c r="AI627" s="36">
        <f>VLOOKUP(A627&amp;P627,[6]HARGA!C:D,2,0)*Q627</f>
        <v>0</v>
      </c>
      <c r="AJ627" s="36">
        <f>VLOOKUP(A627&amp;P627,[6]HARGA!C:D,2,0)*W627</f>
        <v>0</v>
      </c>
      <c r="AK627" s="36">
        <f>VLOOKUP(A627&amp;P627,[6]HARGA!C:D,2,0)*AB627</f>
        <v>0</v>
      </c>
      <c r="AL627" s="37"/>
      <c r="AM627" s="37"/>
      <c r="AN627" s="37"/>
      <c r="AO627" s="37"/>
      <c r="AP627" s="37"/>
      <c r="AQ627" s="37"/>
      <c r="AR627" s="37"/>
      <c r="AS627" s="37"/>
      <c r="AT627" s="37"/>
      <c r="AU627" s="37"/>
      <c r="AV627" s="37"/>
      <c r="AW627" s="37"/>
      <c r="AX627" s="37"/>
      <c r="AY627" s="37"/>
      <c r="AZ627" s="37"/>
      <c r="BA627" s="37"/>
      <c r="BB627" s="37"/>
      <c r="BC627" s="37"/>
      <c r="BD627">
        <v>3</v>
      </c>
    </row>
    <row r="628" spans="1:56" hidden="1" x14ac:dyDescent="0.25">
      <c r="A628" s="22" t="s">
        <v>66</v>
      </c>
      <c r="B628" s="22" t="s">
        <v>52</v>
      </c>
      <c r="C628" s="23">
        <v>21102903744</v>
      </c>
      <c r="D628" s="22" t="s">
        <v>193</v>
      </c>
      <c r="E628" s="22" t="s">
        <v>723</v>
      </c>
      <c r="F628" s="22" t="s">
        <v>722</v>
      </c>
      <c r="G628" s="22">
        <v>5042274330</v>
      </c>
      <c r="H628" s="22" t="s">
        <v>56</v>
      </c>
      <c r="I628" s="22" t="s">
        <v>56</v>
      </c>
      <c r="J628" s="24">
        <v>44503</v>
      </c>
      <c r="K628" s="22">
        <v>1344</v>
      </c>
      <c r="L628" s="22" t="s">
        <v>72</v>
      </c>
      <c r="M628" s="22" t="s">
        <v>72</v>
      </c>
      <c r="N628" s="101" t="s">
        <v>1125</v>
      </c>
      <c r="O628" s="102">
        <v>44504</v>
      </c>
      <c r="P628" s="27" t="s">
        <v>60</v>
      </c>
      <c r="Q628" s="22">
        <v>1344</v>
      </c>
      <c r="R628" s="23">
        <v>21102903770</v>
      </c>
      <c r="S628" s="22" t="s">
        <v>56</v>
      </c>
      <c r="T628" s="22">
        <v>6008137157</v>
      </c>
      <c r="U628" s="22">
        <v>36</v>
      </c>
      <c r="V628" s="22">
        <v>0</v>
      </c>
      <c r="W628" s="22">
        <v>36</v>
      </c>
      <c r="X628" s="29" t="s">
        <v>72</v>
      </c>
      <c r="Y628" s="22" t="s">
        <v>56</v>
      </c>
      <c r="Z628" s="30" t="s">
        <v>1126</v>
      </c>
      <c r="AA628" s="31">
        <v>44503</v>
      </c>
      <c r="AB628" s="22">
        <v>0</v>
      </c>
      <c r="AC628" s="32">
        <v>5042274032</v>
      </c>
      <c r="AD628" s="33" t="s">
        <v>1127</v>
      </c>
      <c r="AE628" s="34">
        <v>44504</v>
      </c>
      <c r="AF628" s="35" t="str">
        <f>VLOOKUP(G628,[6]TIV1!L:S,8,FALSE)</f>
        <v>8276895965</v>
      </c>
      <c r="AG628" s="35" t="str">
        <f>VLOOKUP(T628,[6]TIV1!L:S,8,FALSE)</f>
        <v>2050350312</v>
      </c>
      <c r="AH628" s="35" t="str">
        <f>VLOOKUP(AC628,[6]TIV1!L:S,8,FALSE)</f>
        <v>8276895965</v>
      </c>
      <c r="AI628" s="36">
        <f>VLOOKUP(A628&amp;P628,[6]HARGA!C:D,2,0)*Q628</f>
        <v>13238400</v>
      </c>
      <c r="AJ628" s="36">
        <f>VLOOKUP(A628&amp;P628,[6]HARGA!C:D,2,0)*W628</f>
        <v>354600</v>
      </c>
      <c r="AK628" s="36">
        <f>VLOOKUP(A628&amp;P628,[6]HARGA!C:D,2,0)*AB628</f>
        <v>0</v>
      </c>
      <c r="AL628" s="37"/>
      <c r="AM628" s="37"/>
      <c r="AN628" s="37"/>
      <c r="AO628" s="37"/>
      <c r="AP628" s="37"/>
      <c r="AQ628" s="37"/>
      <c r="AR628" s="37"/>
      <c r="AS628" s="37"/>
      <c r="AT628" s="37"/>
      <c r="AU628" s="37"/>
      <c r="AV628" s="37"/>
      <c r="AW628" s="37"/>
      <c r="AX628" s="37"/>
      <c r="AY628" s="37"/>
      <c r="AZ628" s="37"/>
      <c r="BA628" s="37"/>
      <c r="BB628" s="37"/>
      <c r="BC628" s="37"/>
      <c r="BD628">
        <v>3</v>
      </c>
    </row>
    <row r="629" spans="1:56" hidden="1" x14ac:dyDescent="0.25">
      <c r="A629" s="22" t="s">
        <v>66</v>
      </c>
      <c r="B629" s="22" t="s">
        <v>52</v>
      </c>
      <c r="C629" s="23">
        <v>21102903744</v>
      </c>
      <c r="D629" s="22" t="s">
        <v>193</v>
      </c>
      <c r="E629" s="22" t="s">
        <v>723</v>
      </c>
      <c r="F629" s="22" t="s">
        <v>722</v>
      </c>
      <c r="G629" s="22">
        <v>5042274330</v>
      </c>
      <c r="H629" s="22" t="s">
        <v>56</v>
      </c>
      <c r="I629" s="22" t="s">
        <v>56</v>
      </c>
      <c r="J629" s="24">
        <v>44503</v>
      </c>
      <c r="K629" s="22">
        <v>1344</v>
      </c>
      <c r="L629" s="22" t="s">
        <v>72</v>
      </c>
      <c r="M629" s="22" t="s">
        <v>72</v>
      </c>
      <c r="N629" s="101" t="s">
        <v>1125</v>
      </c>
      <c r="O629" s="102">
        <v>44504</v>
      </c>
      <c r="P629" s="27" t="s">
        <v>64</v>
      </c>
      <c r="Q629" s="22">
        <v>1344</v>
      </c>
      <c r="R629" s="23">
        <v>21102903770</v>
      </c>
      <c r="S629" s="22" t="s">
        <v>56</v>
      </c>
      <c r="T629" s="22">
        <v>6008137157</v>
      </c>
      <c r="U629" s="22">
        <v>1344</v>
      </c>
      <c r="V629" s="22">
        <v>0</v>
      </c>
      <c r="W629" s="22">
        <v>1344</v>
      </c>
      <c r="X629" s="29" t="s">
        <v>72</v>
      </c>
      <c r="Y629" s="22" t="s">
        <v>56</v>
      </c>
      <c r="Z629" s="30" t="s">
        <v>1126</v>
      </c>
      <c r="AA629" s="31">
        <v>44503</v>
      </c>
      <c r="AB629" s="22">
        <v>65</v>
      </c>
      <c r="AC629" s="32">
        <v>5042274032</v>
      </c>
      <c r="AD629" s="33" t="s">
        <v>1127</v>
      </c>
      <c r="AE629" s="34">
        <v>44504</v>
      </c>
      <c r="AF629" s="35" t="str">
        <f>VLOOKUP(G629,[6]TIV1!L:S,8,FALSE)</f>
        <v>8276895965</v>
      </c>
      <c r="AG629" s="35" t="str">
        <f>VLOOKUP(T629,[6]TIV1!L:S,8,FALSE)</f>
        <v>2050350312</v>
      </c>
      <c r="AH629" s="35" t="str">
        <f>VLOOKUP(AC629,[6]TIV1!L:S,8,FALSE)</f>
        <v>8276895965</v>
      </c>
      <c r="AI629" s="36">
        <f>VLOOKUP(A629&amp;P629,[6]HARGA!C:D,2,0)*Q629</f>
        <v>40320000</v>
      </c>
      <c r="AJ629" s="36">
        <f>VLOOKUP(A629&amp;P629,[6]HARGA!C:D,2,0)*W629</f>
        <v>40320000</v>
      </c>
      <c r="AK629" s="36">
        <f>VLOOKUP(A629&amp;P629,[6]HARGA!C:D,2,0)*AB629</f>
        <v>1950000</v>
      </c>
      <c r="AL629" s="37"/>
      <c r="AM629" s="37"/>
      <c r="AN629" s="37"/>
      <c r="AO629" s="37"/>
      <c r="AP629" s="37"/>
      <c r="AQ629" s="37"/>
      <c r="AR629" s="37"/>
      <c r="AS629" s="37"/>
      <c r="AT629" s="37"/>
      <c r="AU629" s="37"/>
      <c r="AV629" s="37"/>
      <c r="AW629" s="37"/>
      <c r="AX629" s="37"/>
      <c r="AY629" s="37"/>
      <c r="AZ629" s="37"/>
      <c r="BA629" s="37"/>
      <c r="BB629" s="37"/>
      <c r="BC629" s="37"/>
      <c r="BD629">
        <v>3</v>
      </c>
    </row>
    <row r="630" spans="1:56" hidden="1" x14ac:dyDescent="0.25">
      <c r="A630" s="22" t="s">
        <v>66</v>
      </c>
      <c r="B630" s="22" t="s">
        <v>52</v>
      </c>
      <c r="C630" s="23">
        <v>21102903747</v>
      </c>
      <c r="D630" s="22" t="s">
        <v>193</v>
      </c>
      <c r="E630" s="22" t="s">
        <v>225</v>
      </c>
      <c r="F630" s="22" t="s">
        <v>224</v>
      </c>
      <c r="G630" s="22">
        <v>5042265055</v>
      </c>
      <c r="H630" s="22" t="s">
        <v>56</v>
      </c>
      <c r="I630" s="22" t="s">
        <v>56</v>
      </c>
      <c r="J630" s="24">
        <v>44503</v>
      </c>
      <c r="K630" s="22">
        <v>960</v>
      </c>
      <c r="L630" s="22" t="s">
        <v>110</v>
      </c>
      <c r="M630" s="22" t="s">
        <v>110</v>
      </c>
      <c r="N630" s="101" t="s">
        <v>1128</v>
      </c>
      <c r="O630" s="102">
        <v>44503</v>
      </c>
      <c r="P630" s="27" t="s">
        <v>60</v>
      </c>
      <c r="Q630" s="22">
        <v>960</v>
      </c>
      <c r="R630" s="28" t="s">
        <v>56</v>
      </c>
      <c r="S630" s="22" t="s">
        <v>56</v>
      </c>
      <c r="T630" s="28" t="s">
        <v>56</v>
      </c>
      <c r="U630" s="28">
        <v>0</v>
      </c>
      <c r="V630" s="28">
        <v>0</v>
      </c>
      <c r="W630" s="28">
        <v>0</v>
      </c>
      <c r="X630" s="28" t="s">
        <v>56</v>
      </c>
      <c r="Y630" s="22" t="s">
        <v>56</v>
      </c>
      <c r="Z630" s="45" t="s">
        <v>56</v>
      </c>
      <c r="AA630" s="45" t="s">
        <v>56</v>
      </c>
      <c r="AB630" s="28">
        <v>0</v>
      </c>
      <c r="AC630" s="28" t="s">
        <v>56</v>
      </c>
      <c r="AD630" s="46" t="s">
        <v>56</v>
      </c>
      <c r="AE630" s="47" t="s">
        <v>56</v>
      </c>
      <c r="AF630" s="35" t="str">
        <f>VLOOKUP(G630,[6]TIV1!L:S,8,FALSE)</f>
        <v>8276895965</v>
      </c>
      <c r="AG630" s="35" t="e">
        <f>VLOOKUP(T630,[6]TIV1!L:S,8,FALSE)</f>
        <v>#N/A</v>
      </c>
      <c r="AH630" s="35" t="e">
        <f>VLOOKUP(AC630,[6]TIV1!L:S,8,FALSE)</f>
        <v>#N/A</v>
      </c>
      <c r="AI630" s="36">
        <f>VLOOKUP(A630&amp;P630,[6]HARGA!C:D,2,0)*Q630</f>
        <v>9456000</v>
      </c>
      <c r="AJ630" s="36">
        <f>VLOOKUP(A630&amp;P630,[6]HARGA!C:D,2,0)*W630</f>
        <v>0</v>
      </c>
      <c r="AK630" s="36">
        <f>VLOOKUP(A630&amp;P630,[6]HARGA!C:D,2,0)*AB630</f>
        <v>0</v>
      </c>
      <c r="AL630" s="37"/>
      <c r="AM630" s="37"/>
      <c r="AN630" s="37"/>
      <c r="AO630" s="37"/>
      <c r="AP630" s="37"/>
      <c r="AQ630" s="37"/>
      <c r="AR630" s="37"/>
      <c r="AS630" s="37"/>
      <c r="AT630" s="37"/>
      <c r="AU630" s="37"/>
      <c r="AV630" s="37"/>
      <c r="AW630" s="37"/>
      <c r="AX630" s="37"/>
      <c r="AY630" s="37"/>
      <c r="AZ630" s="37"/>
      <c r="BA630" s="37"/>
      <c r="BB630" s="37"/>
      <c r="BC630" s="37"/>
      <c r="BD630">
        <v>3</v>
      </c>
    </row>
    <row r="631" spans="1:56" hidden="1" x14ac:dyDescent="0.25">
      <c r="A631" s="22" t="s">
        <v>66</v>
      </c>
      <c r="B631" s="22" t="s">
        <v>52</v>
      </c>
      <c r="C631" s="23">
        <v>21102903747</v>
      </c>
      <c r="D631" s="22" t="s">
        <v>193</v>
      </c>
      <c r="E631" s="22" t="s">
        <v>225</v>
      </c>
      <c r="F631" s="22" t="s">
        <v>224</v>
      </c>
      <c r="G631" s="22">
        <v>5042265055</v>
      </c>
      <c r="H631" s="22" t="s">
        <v>56</v>
      </c>
      <c r="I631" s="22" t="s">
        <v>56</v>
      </c>
      <c r="J631" s="24">
        <v>44503</v>
      </c>
      <c r="K631" s="22">
        <v>960</v>
      </c>
      <c r="L631" s="22" t="s">
        <v>110</v>
      </c>
      <c r="M631" s="22" t="s">
        <v>110</v>
      </c>
      <c r="N631" s="101" t="s">
        <v>1128</v>
      </c>
      <c r="O631" s="102">
        <v>44503</v>
      </c>
      <c r="P631" s="27" t="s">
        <v>64</v>
      </c>
      <c r="Q631" s="22">
        <v>960</v>
      </c>
      <c r="R631" s="28" t="s">
        <v>56</v>
      </c>
      <c r="S631" s="22" t="s">
        <v>56</v>
      </c>
      <c r="T631" s="28" t="s">
        <v>56</v>
      </c>
      <c r="U631" s="28">
        <v>0</v>
      </c>
      <c r="V631" s="28">
        <v>0</v>
      </c>
      <c r="W631" s="28">
        <v>0</v>
      </c>
      <c r="X631" s="28" t="s">
        <v>56</v>
      </c>
      <c r="Y631" s="22" t="s">
        <v>56</v>
      </c>
      <c r="Z631" s="45" t="s">
        <v>56</v>
      </c>
      <c r="AA631" s="45" t="s">
        <v>56</v>
      </c>
      <c r="AB631" s="28">
        <v>0</v>
      </c>
      <c r="AC631" s="28" t="s">
        <v>56</v>
      </c>
      <c r="AD631" s="46" t="s">
        <v>56</v>
      </c>
      <c r="AE631" s="47" t="s">
        <v>56</v>
      </c>
      <c r="AF631" s="35" t="str">
        <f>VLOOKUP(G631,[6]TIV1!L:S,8,FALSE)</f>
        <v>8276895965</v>
      </c>
      <c r="AG631" s="35" t="e">
        <f>VLOOKUP(T631,[6]TIV1!L:S,8,FALSE)</f>
        <v>#N/A</v>
      </c>
      <c r="AH631" s="35" t="e">
        <f>VLOOKUP(AC631,[6]TIV1!L:S,8,FALSE)</f>
        <v>#N/A</v>
      </c>
      <c r="AI631" s="36">
        <f>VLOOKUP(A631&amp;P631,[6]HARGA!C:D,2,0)*Q631</f>
        <v>28800000</v>
      </c>
      <c r="AJ631" s="36">
        <f>VLOOKUP(A631&amp;P631,[6]HARGA!C:D,2,0)*W631</f>
        <v>0</v>
      </c>
      <c r="AK631" s="36">
        <f>VLOOKUP(A631&amp;P631,[6]HARGA!C:D,2,0)*AB631</f>
        <v>0</v>
      </c>
      <c r="AL631" s="37"/>
      <c r="AM631" s="37"/>
      <c r="AN631" s="37"/>
      <c r="AO631" s="37"/>
      <c r="AP631" s="37"/>
      <c r="AQ631" s="37"/>
      <c r="AR631" s="37"/>
      <c r="AS631" s="37"/>
      <c r="AT631" s="37"/>
      <c r="AU631" s="37"/>
      <c r="AV631" s="37"/>
      <c r="AW631" s="37"/>
      <c r="AX631" s="37"/>
      <c r="AY631" s="37"/>
      <c r="AZ631" s="37"/>
      <c r="BA631" s="37"/>
      <c r="BB631" s="37"/>
      <c r="BC631" s="37"/>
      <c r="BD631">
        <v>3</v>
      </c>
    </row>
    <row r="632" spans="1:56" hidden="1" x14ac:dyDescent="0.25">
      <c r="A632" s="22" t="s">
        <v>66</v>
      </c>
      <c r="B632" s="22" t="s">
        <v>52</v>
      </c>
      <c r="C632" s="23">
        <v>21102903747</v>
      </c>
      <c r="D632" s="22" t="s">
        <v>193</v>
      </c>
      <c r="E632" s="22" t="s">
        <v>225</v>
      </c>
      <c r="F632" s="22" t="s">
        <v>224</v>
      </c>
      <c r="G632" s="22">
        <v>5042265055</v>
      </c>
      <c r="H632" s="22" t="s">
        <v>56</v>
      </c>
      <c r="I632" s="22" t="s">
        <v>56</v>
      </c>
      <c r="J632" s="24">
        <v>44503</v>
      </c>
      <c r="K632" s="22">
        <v>20</v>
      </c>
      <c r="L632" s="22" t="s">
        <v>110</v>
      </c>
      <c r="M632" s="22" t="s">
        <v>110</v>
      </c>
      <c r="N632" s="101" t="s">
        <v>1128</v>
      </c>
      <c r="O632" s="102">
        <v>44503</v>
      </c>
      <c r="P632" s="27" t="s">
        <v>65</v>
      </c>
      <c r="Q632" s="22">
        <v>20</v>
      </c>
      <c r="R632" s="28" t="s">
        <v>56</v>
      </c>
      <c r="S632" s="22" t="s">
        <v>56</v>
      </c>
      <c r="T632" s="28" t="s">
        <v>56</v>
      </c>
      <c r="U632" s="28">
        <v>0</v>
      </c>
      <c r="V632" s="28">
        <v>0</v>
      </c>
      <c r="W632" s="28">
        <v>0</v>
      </c>
      <c r="X632" s="28" t="s">
        <v>56</v>
      </c>
      <c r="Y632" s="22" t="s">
        <v>56</v>
      </c>
      <c r="Z632" s="45" t="s">
        <v>56</v>
      </c>
      <c r="AA632" s="45" t="s">
        <v>56</v>
      </c>
      <c r="AB632" s="28">
        <v>0</v>
      </c>
      <c r="AC632" s="28" t="s">
        <v>56</v>
      </c>
      <c r="AD632" s="46" t="s">
        <v>56</v>
      </c>
      <c r="AE632" s="47" t="s">
        <v>56</v>
      </c>
      <c r="AF632" s="35" t="str">
        <f>VLOOKUP(G632,[6]TIV1!L:S,8,FALSE)</f>
        <v>8276895965</v>
      </c>
      <c r="AG632" s="35" t="e">
        <f>VLOOKUP(T632,[6]TIV1!L:S,8,FALSE)</f>
        <v>#N/A</v>
      </c>
      <c r="AH632" s="35" t="e">
        <f>VLOOKUP(AC632,[6]TIV1!L:S,8,FALSE)</f>
        <v>#N/A</v>
      </c>
      <c r="AI632" s="36">
        <f>VLOOKUP(A632&amp;P632,[6]HARGA!C:D,2,0)*Q632</f>
        <v>0</v>
      </c>
      <c r="AJ632" s="36">
        <f>VLOOKUP(A632&amp;P632,[6]HARGA!C:D,2,0)*W632</f>
        <v>0</v>
      </c>
      <c r="AK632" s="36">
        <f>VLOOKUP(A632&amp;P632,[6]HARGA!C:D,2,0)*AB632</f>
        <v>0</v>
      </c>
      <c r="AL632" s="37"/>
      <c r="AM632" s="37"/>
      <c r="AN632" s="37"/>
      <c r="AO632" s="37"/>
      <c r="AP632" s="37"/>
      <c r="AQ632" s="37"/>
      <c r="AR632" s="37"/>
      <c r="AS632" s="37"/>
      <c r="AT632" s="37"/>
      <c r="AU632" s="37"/>
      <c r="AV632" s="37"/>
      <c r="AW632" s="37"/>
      <c r="AX632" s="37"/>
      <c r="AY632" s="37"/>
      <c r="AZ632" s="37"/>
      <c r="BA632" s="37"/>
      <c r="BB632" s="37"/>
      <c r="BC632" s="37"/>
      <c r="BD632">
        <v>3</v>
      </c>
    </row>
    <row r="633" spans="1:56" hidden="1" x14ac:dyDescent="0.25">
      <c r="A633" s="22" t="s">
        <v>51</v>
      </c>
      <c r="B633" s="22" t="s">
        <v>52</v>
      </c>
      <c r="C633" s="23" t="s">
        <v>1129</v>
      </c>
      <c r="D633" s="22" t="s">
        <v>193</v>
      </c>
      <c r="E633" s="22" t="s">
        <v>225</v>
      </c>
      <c r="F633" s="22" t="s">
        <v>224</v>
      </c>
      <c r="G633" s="22">
        <v>5042265055</v>
      </c>
      <c r="H633" s="22" t="s">
        <v>56</v>
      </c>
      <c r="I633" s="22" t="s">
        <v>56</v>
      </c>
      <c r="J633" s="24">
        <v>44503</v>
      </c>
      <c r="K633" s="22">
        <v>0</v>
      </c>
      <c r="L633" s="22" t="s">
        <v>110</v>
      </c>
      <c r="M633" s="22" t="s">
        <v>110</v>
      </c>
      <c r="N633" s="101" t="s">
        <v>1128</v>
      </c>
      <c r="O633" s="102">
        <v>44503</v>
      </c>
      <c r="P633" s="27" t="s">
        <v>60</v>
      </c>
      <c r="Q633" s="22">
        <v>0</v>
      </c>
      <c r="R633" s="23">
        <v>21102803829</v>
      </c>
      <c r="S633" s="22" t="s">
        <v>56</v>
      </c>
      <c r="T633" s="22">
        <v>6008139219</v>
      </c>
      <c r="U633" s="22">
        <v>20</v>
      </c>
      <c r="V633" s="22">
        <v>0</v>
      </c>
      <c r="W633" s="22">
        <v>20</v>
      </c>
      <c r="X633" s="29" t="s">
        <v>138</v>
      </c>
      <c r="Y633" s="22" t="s">
        <v>56</v>
      </c>
      <c r="Z633" s="30" t="s">
        <v>1130</v>
      </c>
      <c r="AA633" s="31">
        <v>44502</v>
      </c>
      <c r="AB633" s="22">
        <v>0</v>
      </c>
      <c r="AC633" s="32">
        <v>5042262469</v>
      </c>
      <c r="AD633" s="43" t="s">
        <v>1131</v>
      </c>
      <c r="AE633" s="44">
        <v>44523</v>
      </c>
      <c r="AF633" s="35" t="str">
        <f>VLOOKUP(G633,[6]TIV1!L:S,8,FALSE)</f>
        <v>8276895965</v>
      </c>
      <c r="AG633" s="35" t="str">
        <f>VLOOKUP(T633,[6]TIV1!L:S,8,FALSE)</f>
        <v>2050350281</v>
      </c>
      <c r="AH633" s="35" t="str">
        <f>VLOOKUP(AC633,[6]TIV1!L:S,8,FALSE)</f>
        <v>8276895377</v>
      </c>
      <c r="AI633" s="36">
        <f>VLOOKUP(A633&amp;P633,[6]HARGA!C:D,2,0)*Q633</f>
        <v>0</v>
      </c>
      <c r="AJ633" s="36">
        <f>VLOOKUP(A633&amp;P633,[6]HARGA!C:D,2,0)*W633</f>
        <v>197000</v>
      </c>
      <c r="AK633" s="36">
        <f>VLOOKUP(A633&amp;P633,[6]HARGA!C:D,2,0)*AB633</f>
        <v>0</v>
      </c>
      <c r="AL633" s="37"/>
      <c r="AM633" s="37"/>
      <c r="AN633" s="37"/>
      <c r="AO633" s="37"/>
      <c r="AP633" s="37"/>
      <c r="AQ633" s="37"/>
      <c r="AR633" s="37"/>
      <c r="AS633" s="37"/>
      <c r="AT633" s="37"/>
      <c r="AU633" s="37"/>
      <c r="AV633" s="37"/>
      <c r="AW633" s="37"/>
      <c r="AX633" s="37"/>
      <c r="AY633" s="37"/>
      <c r="AZ633" s="37"/>
      <c r="BA633" s="37"/>
      <c r="BB633" s="37"/>
      <c r="BC633" s="37"/>
      <c r="BD633">
        <v>3</v>
      </c>
    </row>
    <row r="634" spans="1:56" hidden="1" x14ac:dyDescent="0.25">
      <c r="A634" s="22" t="s">
        <v>51</v>
      </c>
      <c r="B634" s="22" t="s">
        <v>52</v>
      </c>
      <c r="C634" s="23" t="s">
        <v>1129</v>
      </c>
      <c r="D634" s="22" t="s">
        <v>193</v>
      </c>
      <c r="E634" s="22" t="s">
        <v>225</v>
      </c>
      <c r="F634" s="22" t="s">
        <v>224</v>
      </c>
      <c r="G634" s="22">
        <v>5042265055</v>
      </c>
      <c r="H634" s="22" t="s">
        <v>56</v>
      </c>
      <c r="I634" s="22" t="s">
        <v>56</v>
      </c>
      <c r="J634" s="24">
        <v>44503</v>
      </c>
      <c r="K634" s="22">
        <v>0</v>
      </c>
      <c r="L634" s="22" t="s">
        <v>110</v>
      </c>
      <c r="M634" s="22" t="s">
        <v>110</v>
      </c>
      <c r="N634" s="101" t="s">
        <v>1128</v>
      </c>
      <c r="O634" s="102">
        <v>44503</v>
      </c>
      <c r="P634" s="27" t="s">
        <v>64</v>
      </c>
      <c r="Q634" s="22">
        <v>0</v>
      </c>
      <c r="R634" s="23">
        <v>21102803829</v>
      </c>
      <c r="S634" s="22" t="s">
        <v>56</v>
      </c>
      <c r="T634" s="22">
        <v>6008139219</v>
      </c>
      <c r="U634" s="22">
        <v>960</v>
      </c>
      <c r="V634" s="22">
        <v>0</v>
      </c>
      <c r="W634" s="22">
        <v>960</v>
      </c>
      <c r="X634" s="29" t="s">
        <v>138</v>
      </c>
      <c r="Y634" s="22" t="s">
        <v>56</v>
      </c>
      <c r="Z634" s="30" t="s">
        <v>1130</v>
      </c>
      <c r="AA634" s="31">
        <v>44502</v>
      </c>
      <c r="AB634" s="22">
        <v>30</v>
      </c>
      <c r="AC634" s="32">
        <v>5042262469</v>
      </c>
      <c r="AD634" s="43" t="s">
        <v>1131</v>
      </c>
      <c r="AE634" s="44">
        <v>44523</v>
      </c>
      <c r="AF634" s="35" t="str">
        <f>VLOOKUP(G634,[6]TIV1!L:S,8,FALSE)</f>
        <v>8276895965</v>
      </c>
      <c r="AG634" s="35" t="str">
        <f>VLOOKUP(T634,[6]TIV1!L:S,8,FALSE)</f>
        <v>2050350281</v>
      </c>
      <c r="AH634" s="35" t="str">
        <f>VLOOKUP(AC634,[6]TIV1!L:S,8,FALSE)</f>
        <v>8276895377</v>
      </c>
      <c r="AI634" s="36">
        <f>VLOOKUP(A634&amp;P634,[6]HARGA!C:D,2,0)*Q634</f>
        <v>0</v>
      </c>
      <c r="AJ634" s="36">
        <f>VLOOKUP(A634&amp;P634,[6]HARGA!C:D,2,0)*W634</f>
        <v>28800000</v>
      </c>
      <c r="AK634" s="36">
        <f>VLOOKUP(A634&amp;P634,[6]HARGA!C:D,2,0)*AB634</f>
        <v>900000</v>
      </c>
      <c r="AL634" s="37"/>
      <c r="AM634" s="37"/>
      <c r="AN634" s="37"/>
      <c r="AO634" s="37"/>
      <c r="AP634" s="37"/>
      <c r="AQ634" s="37"/>
      <c r="AR634" s="37"/>
      <c r="AS634" s="37"/>
      <c r="AT634" s="37"/>
      <c r="AU634" s="37"/>
      <c r="AV634" s="37"/>
      <c r="AW634" s="37"/>
      <c r="AX634" s="37"/>
      <c r="AY634" s="37"/>
      <c r="AZ634" s="37"/>
      <c r="BA634" s="37"/>
      <c r="BB634" s="37"/>
      <c r="BC634" s="37"/>
      <c r="BD634">
        <v>3</v>
      </c>
    </row>
    <row r="635" spans="1:56" hidden="1" x14ac:dyDescent="0.25">
      <c r="A635" s="22" t="s">
        <v>51</v>
      </c>
      <c r="B635" s="22" t="s">
        <v>52</v>
      </c>
      <c r="C635" s="23" t="s">
        <v>1129</v>
      </c>
      <c r="D635" s="22" t="s">
        <v>193</v>
      </c>
      <c r="E635" s="22" t="s">
        <v>225</v>
      </c>
      <c r="F635" s="22" t="s">
        <v>224</v>
      </c>
      <c r="G635" s="22">
        <v>5042265055</v>
      </c>
      <c r="H635" s="22" t="s">
        <v>56</v>
      </c>
      <c r="I635" s="22" t="s">
        <v>56</v>
      </c>
      <c r="J635" s="24">
        <v>44503</v>
      </c>
      <c r="K635" s="22">
        <v>0</v>
      </c>
      <c r="L635" s="22" t="s">
        <v>110</v>
      </c>
      <c r="M635" s="22" t="s">
        <v>110</v>
      </c>
      <c r="N635" s="101" t="s">
        <v>1128</v>
      </c>
      <c r="O635" s="102">
        <v>44503</v>
      </c>
      <c r="P635" s="27" t="s">
        <v>65</v>
      </c>
      <c r="Q635" s="22">
        <v>0</v>
      </c>
      <c r="R635" s="23">
        <v>21102803829</v>
      </c>
      <c r="S635" s="22" t="s">
        <v>56</v>
      </c>
      <c r="T635" s="22">
        <v>6008139219</v>
      </c>
      <c r="U635" s="22">
        <v>20</v>
      </c>
      <c r="V635" s="22">
        <v>0</v>
      </c>
      <c r="W635" s="22">
        <v>20</v>
      </c>
      <c r="X635" s="29" t="s">
        <v>138</v>
      </c>
      <c r="Y635" s="22" t="s">
        <v>56</v>
      </c>
      <c r="Z635" s="30" t="s">
        <v>1130</v>
      </c>
      <c r="AA635" s="31">
        <v>44502</v>
      </c>
      <c r="AB635" s="22">
        <v>0</v>
      </c>
      <c r="AC635" s="32">
        <v>5042262469</v>
      </c>
      <c r="AD635" s="43" t="s">
        <v>1131</v>
      </c>
      <c r="AE635" s="44">
        <v>44523</v>
      </c>
      <c r="AF635" s="35" t="str">
        <f>VLOOKUP(G635,[6]TIV1!L:S,8,FALSE)</f>
        <v>8276895965</v>
      </c>
      <c r="AG635" s="35" t="str">
        <f>VLOOKUP(T635,[6]TIV1!L:S,8,FALSE)</f>
        <v>2050350281</v>
      </c>
      <c r="AH635" s="35" t="str">
        <f>VLOOKUP(AC635,[6]TIV1!L:S,8,FALSE)</f>
        <v>8276895377</v>
      </c>
      <c r="AI635" s="36">
        <f>VLOOKUP(A635&amp;P635,[6]HARGA!C:D,2,0)*Q635</f>
        <v>0</v>
      </c>
      <c r="AJ635" s="36">
        <f>VLOOKUP(A635&amp;P635,[6]HARGA!C:D,2,0)*W635</f>
        <v>0</v>
      </c>
      <c r="AK635" s="36">
        <f>VLOOKUP(A635&amp;P635,[6]HARGA!C:D,2,0)*AB635</f>
        <v>0</v>
      </c>
      <c r="AL635" s="37"/>
      <c r="AM635" s="37"/>
      <c r="AN635" s="37"/>
      <c r="AO635" s="37"/>
      <c r="AP635" s="37"/>
      <c r="AQ635" s="37"/>
      <c r="AR635" s="37"/>
      <c r="AS635" s="37"/>
      <c r="AT635" s="37"/>
      <c r="AU635" s="37"/>
      <c r="AV635" s="37"/>
      <c r="AW635" s="37"/>
      <c r="AX635" s="37"/>
      <c r="AY635" s="37"/>
      <c r="AZ635" s="37"/>
      <c r="BA635" s="37"/>
      <c r="BB635" s="37"/>
      <c r="BC635" s="37"/>
      <c r="BD635">
        <v>3</v>
      </c>
    </row>
    <row r="636" spans="1:56" hidden="1" x14ac:dyDescent="0.25">
      <c r="A636" s="22" t="s">
        <v>66</v>
      </c>
      <c r="B636" s="22" t="s">
        <v>52</v>
      </c>
      <c r="C636" s="23">
        <v>21102903752</v>
      </c>
      <c r="D636" s="22" t="s">
        <v>193</v>
      </c>
      <c r="E636" s="22" t="s">
        <v>251</v>
      </c>
      <c r="F636" s="22" t="s">
        <v>250</v>
      </c>
      <c r="G636" s="22">
        <v>5042268788</v>
      </c>
      <c r="H636" s="22" t="s">
        <v>56</v>
      </c>
      <c r="I636" s="22" t="s">
        <v>56</v>
      </c>
      <c r="J636" s="24">
        <v>44503</v>
      </c>
      <c r="K636" s="22">
        <v>1344</v>
      </c>
      <c r="L636" s="22" t="s">
        <v>70</v>
      </c>
      <c r="M636" s="22" t="s">
        <v>70</v>
      </c>
      <c r="N636" s="101" t="s">
        <v>1132</v>
      </c>
      <c r="O636" s="102">
        <v>44505</v>
      </c>
      <c r="P636" s="27" t="s">
        <v>60</v>
      </c>
      <c r="Q636" s="22">
        <v>1344</v>
      </c>
      <c r="R636" s="23">
        <v>21102903783</v>
      </c>
      <c r="S636" s="22" t="s">
        <v>56</v>
      </c>
      <c r="T636" s="22">
        <v>6008141185</v>
      </c>
      <c r="U636" s="22">
        <v>47</v>
      </c>
      <c r="V636" s="22">
        <v>0</v>
      </c>
      <c r="W636" s="22">
        <v>47</v>
      </c>
      <c r="X636" s="29" t="s">
        <v>70</v>
      </c>
      <c r="Y636" s="22" t="s">
        <v>56</v>
      </c>
      <c r="Z636" s="30" t="s">
        <v>1133</v>
      </c>
      <c r="AA636" s="31">
        <v>44502</v>
      </c>
      <c r="AB636" s="22">
        <v>0</v>
      </c>
      <c r="AC636" s="32">
        <v>5042270886</v>
      </c>
      <c r="AD636" s="33" t="s">
        <v>1134</v>
      </c>
      <c r="AE636" s="34">
        <v>44538</v>
      </c>
      <c r="AF636" s="35" t="str">
        <f>VLOOKUP(G636,[6]TIV1!L:S,8,FALSE)</f>
        <v>8276895965</v>
      </c>
      <c r="AG636" s="35" t="str">
        <f>VLOOKUP(T636,[6]TIV1!L:S,8,FALSE)</f>
        <v>2050350312</v>
      </c>
      <c r="AH636" s="35" t="str">
        <f>VLOOKUP(AC636,[6]TIV1!L:S,8,FALSE)</f>
        <v>8276895965</v>
      </c>
      <c r="AI636" s="36">
        <f>VLOOKUP(A636&amp;P636,[6]HARGA!C:D,2,0)*Q636</f>
        <v>13238400</v>
      </c>
      <c r="AJ636" s="36">
        <f>VLOOKUP(A636&amp;P636,[6]HARGA!C:D,2,0)*W636</f>
        <v>462950</v>
      </c>
      <c r="AK636" s="36">
        <f>VLOOKUP(A636&amp;P636,[6]HARGA!C:D,2,0)*AB636</f>
        <v>0</v>
      </c>
      <c r="AL636" s="37"/>
      <c r="AM636" s="37"/>
      <c r="AN636" s="37"/>
      <c r="AO636" s="37"/>
      <c r="AP636" s="37"/>
      <c r="AQ636" s="37"/>
      <c r="AR636" s="37"/>
      <c r="AS636" s="37"/>
      <c r="AT636" s="37"/>
      <c r="AU636" s="37"/>
      <c r="AV636" s="37"/>
      <c r="AW636" s="37"/>
      <c r="AX636" s="37"/>
      <c r="AY636" s="37"/>
      <c r="AZ636" s="37"/>
      <c r="BA636" s="37"/>
      <c r="BB636" s="37"/>
      <c r="BC636" s="37"/>
      <c r="BD636">
        <v>3</v>
      </c>
    </row>
    <row r="637" spans="1:56" hidden="1" x14ac:dyDescent="0.25">
      <c r="A637" s="22" t="s">
        <v>66</v>
      </c>
      <c r="B637" s="22" t="s">
        <v>52</v>
      </c>
      <c r="C637" s="23">
        <v>21102903752</v>
      </c>
      <c r="D637" s="22" t="s">
        <v>193</v>
      </c>
      <c r="E637" s="22" t="s">
        <v>251</v>
      </c>
      <c r="F637" s="22" t="s">
        <v>250</v>
      </c>
      <c r="G637" s="22">
        <v>5042268788</v>
      </c>
      <c r="H637" s="22" t="s">
        <v>56</v>
      </c>
      <c r="I637" s="22" t="s">
        <v>56</v>
      </c>
      <c r="J637" s="24">
        <v>44503</v>
      </c>
      <c r="K637" s="22">
        <v>1344</v>
      </c>
      <c r="L637" s="22" t="s">
        <v>70</v>
      </c>
      <c r="M637" s="22" t="s">
        <v>70</v>
      </c>
      <c r="N637" s="101" t="s">
        <v>1132</v>
      </c>
      <c r="O637" s="102">
        <v>44505</v>
      </c>
      <c r="P637" s="27" t="s">
        <v>64</v>
      </c>
      <c r="Q637" s="22">
        <v>1344</v>
      </c>
      <c r="R637" s="23">
        <v>21102903783</v>
      </c>
      <c r="S637" s="22" t="s">
        <v>56</v>
      </c>
      <c r="T637" s="22">
        <v>6008141185</v>
      </c>
      <c r="U637" s="22">
        <v>1440</v>
      </c>
      <c r="V637" s="22">
        <v>0</v>
      </c>
      <c r="W637" s="22">
        <v>1440</v>
      </c>
      <c r="X637" s="29" t="s">
        <v>70</v>
      </c>
      <c r="Y637" s="22" t="s">
        <v>56</v>
      </c>
      <c r="Z637" s="30" t="s">
        <v>1133</v>
      </c>
      <c r="AA637" s="31">
        <v>44502</v>
      </c>
      <c r="AB637" s="22">
        <v>60</v>
      </c>
      <c r="AC637" s="32">
        <v>5042270886</v>
      </c>
      <c r="AD637" s="33" t="s">
        <v>1134</v>
      </c>
      <c r="AE637" s="34">
        <v>44538</v>
      </c>
      <c r="AF637" s="35" t="str">
        <f>VLOOKUP(G637,[6]TIV1!L:S,8,FALSE)</f>
        <v>8276895965</v>
      </c>
      <c r="AG637" s="35" t="str">
        <f>VLOOKUP(T637,[6]TIV1!L:S,8,FALSE)</f>
        <v>2050350312</v>
      </c>
      <c r="AH637" s="35" t="str">
        <f>VLOOKUP(AC637,[6]TIV1!L:S,8,FALSE)</f>
        <v>8276895965</v>
      </c>
      <c r="AI637" s="36">
        <f>VLOOKUP(A637&amp;P637,[6]HARGA!C:D,2,0)*Q637</f>
        <v>40320000</v>
      </c>
      <c r="AJ637" s="36">
        <f>VLOOKUP(A637&amp;P637,[6]HARGA!C:D,2,0)*W637</f>
        <v>43200000</v>
      </c>
      <c r="AK637" s="36">
        <f>VLOOKUP(A637&amp;P637,[6]HARGA!C:D,2,0)*AB637</f>
        <v>1800000</v>
      </c>
      <c r="AL637" s="37"/>
      <c r="AM637" s="37"/>
      <c r="AN637" s="37"/>
      <c r="AO637" s="37"/>
      <c r="AP637" s="37"/>
      <c r="AQ637" s="37"/>
      <c r="AR637" s="37"/>
      <c r="AS637" s="37"/>
      <c r="AT637" s="37"/>
      <c r="AU637" s="37"/>
      <c r="AV637" s="37"/>
      <c r="AW637" s="37"/>
      <c r="AX637" s="37"/>
      <c r="AY637" s="37"/>
      <c r="AZ637" s="37"/>
      <c r="BA637" s="37"/>
      <c r="BB637" s="37"/>
      <c r="BC637" s="37"/>
      <c r="BD637">
        <v>3</v>
      </c>
    </row>
    <row r="638" spans="1:56" hidden="1" x14ac:dyDescent="0.25">
      <c r="A638" s="22" t="s">
        <v>51</v>
      </c>
      <c r="B638" s="22" t="s">
        <v>273</v>
      </c>
      <c r="C638" s="23">
        <v>21102900173</v>
      </c>
      <c r="D638" s="22" t="s">
        <v>292</v>
      </c>
      <c r="E638" s="22" t="s">
        <v>296</v>
      </c>
      <c r="F638" s="22" t="s">
        <v>297</v>
      </c>
      <c r="G638" s="22">
        <v>5042275587</v>
      </c>
      <c r="H638" s="22" t="s">
        <v>56</v>
      </c>
      <c r="I638" s="22" t="s">
        <v>56</v>
      </c>
      <c r="J638" s="24">
        <v>44503</v>
      </c>
      <c r="K638" s="22">
        <v>176</v>
      </c>
      <c r="L638" s="22" t="s">
        <v>61</v>
      </c>
      <c r="M638" s="22" t="s">
        <v>61</v>
      </c>
      <c r="N638" s="101" t="s">
        <v>1135</v>
      </c>
      <c r="O638" s="102">
        <v>44504</v>
      </c>
      <c r="P638" s="27" t="s">
        <v>288</v>
      </c>
      <c r="Q638" s="22">
        <v>176</v>
      </c>
      <c r="R638" s="28" t="s">
        <v>56</v>
      </c>
      <c r="S638" s="22" t="s">
        <v>56</v>
      </c>
      <c r="T638" s="28" t="s">
        <v>56</v>
      </c>
      <c r="U638" s="28">
        <v>0</v>
      </c>
      <c r="V638" s="22">
        <v>0</v>
      </c>
      <c r="W638" s="28">
        <v>0</v>
      </c>
      <c r="X638" s="28" t="s">
        <v>56</v>
      </c>
      <c r="Y638" s="22" t="s">
        <v>56</v>
      </c>
      <c r="Z638" s="45" t="s">
        <v>56</v>
      </c>
      <c r="AA638" s="45" t="s">
        <v>56</v>
      </c>
      <c r="AB638" s="28">
        <v>0</v>
      </c>
      <c r="AC638" s="28" t="s">
        <v>56</v>
      </c>
      <c r="AD638" s="46" t="s">
        <v>56</v>
      </c>
      <c r="AE638" s="47" t="s">
        <v>56</v>
      </c>
      <c r="AF638" s="35" t="str">
        <f>VLOOKUP(G638,[6]TIV1!L:S,8,FALSE)</f>
        <v>8276895378</v>
      </c>
      <c r="AG638" s="35" t="e">
        <f>VLOOKUP(T638,[6]TIV1!L:S,8,FALSE)</f>
        <v>#N/A</v>
      </c>
      <c r="AH638" s="35" t="e">
        <f>VLOOKUP(AC638,[6]TIV1!L:S,8,FALSE)</f>
        <v>#N/A</v>
      </c>
      <c r="AI638" s="36">
        <f>VLOOKUP(A638&amp;P638,[6]HARGA!C:D,2,0)*Q638</f>
        <v>5966400</v>
      </c>
      <c r="AJ638" s="36">
        <f>VLOOKUP(A638&amp;P638,[6]HARGA!C:D,2,0)*W638</f>
        <v>0</v>
      </c>
      <c r="AK638" s="36">
        <f>VLOOKUP(A638&amp;P638,[6]HARGA!C:D,2,0)*AB638</f>
        <v>0</v>
      </c>
      <c r="AL638" s="32"/>
      <c r="AM638" s="32"/>
      <c r="AN638" s="37"/>
      <c r="AO638" s="37"/>
      <c r="AP638" s="37"/>
      <c r="AQ638" s="37"/>
      <c r="AR638" s="37"/>
      <c r="AS638" s="37"/>
      <c r="AT638" s="37"/>
      <c r="AU638" s="37"/>
      <c r="AV638" s="37"/>
      <c r="AW638" s="37"/>
      <c r="AX638" s="37"/>
      <c r="AY638" s="37"/>
      <c r="AZ638" s="37"/>
      <c r="BA638" s="37"/>
      <c r="BB638" s="37"/>
      <c r="BC638" s="37"/>
      <c r="BD638">
        <v>3</v>
      </c>
    </row>
    <row r="639" spans="1:56" hidden="1" x14ac:dyDescent="0.25">
      <c r="A639" s="22" t="s">
        <v>51</v>
      </c>
      <c r="B639" s="22" t="s">
        <v>273</v>
      </c>
      <c r="C639" s="23">
        <v>21102900173</v>
      </c>
      <c r="D639" s="22" t="s">
        <v>292</v>
      </c>
      <c r="E639" s="22" t="s">
        <v>296</v>
      </c>
      <c r="F639" s="22" t="s">
        <v>297</v>
      </c>
      <c r="G639" s="22">
        <v>5042275587</v>
      </c>
      <c r="H639" s="22" t="s">
        <v>56</v>
      </c>
      <c r="I639" s="22" t="s">
        <v>56</v>
      </c>
      <c r="J639" s="24">
        <v>44503</v>
      </c>
      <c r="K639" s="22">
        <v>264</v>
      </c>
      <c r="L639" s="22" t="s">
        <v>61</v>
      </c>
      <c r="M639" s="22" t="s">
        <v>61</v>
      </c>
      <c r="N639" s="101" t="s">
        <v>1135</v>
      </c>
      <c r="O639" s="102">
        <v>44504</v>
      </c>
      <c r="P639" s="27" t="s">
        <v>289</v>
      </c>
      <c r="Q639" s="22">
        <v>264</v>
      </c>
      <c r="R639" s="28" t="s">
        <v>56</v>
      </c>
      <c r="S639" s="22" t="s">
        <v>56</v>
      </c>
      <c r="T639" s="28" t="s">
        <v>56</v>
      </c>
      <c r="U639" s="28">
        <v>0</v>
      </c>
      <c r="V639" s="22">
        <v>0</v>
      </c>
      <c r="W639" s="28">
        <v>0</v>
      </c>
      <c r="X639" s="28" t="s">
        <v>56</v>
      </c>
      <c r="Y639" s="22" t="s">
        <v>56</v>
      </c>
      <c r="Z639" s="45" t="s">
        <v>56</v>
      </c>
      <c r="AA639" s="45" t="s">
        <v>56</v>
      </c>
      <c r="AB639" s="28">
        <v>0</v>
      </c>
      <c r="AC639" s="28" t="s">
        <v>56</v>
      </c>
      <c r="AD639" s="46" t="s">
        <v>56</v>
      </c>
      <c r="AE639" s="47" t="s">
        <v>56</v>
      </c>
      <c r="AF639" s="35" t="str">
        <f>VLOOKUP(G639,[6]TIV1!L:S,8,FALSE)</f>
        <v>8276895378</v>
      </c>
      <c r="AG639" s="35" t="e">
        <f>VLOOKUP(T639,[6]TIV1!L:S,8,FALSE)</f>
        <v>#N/A</v>
      </c>
      <c r="AH639" s="35" t="e">
        <f>VLOOKUP(AC639,[6]TIV1!L:S,8,FALSE)</f>
        <v>#N/A</v>
      </c>
      <c r="AI639" s="36">
        <f>VLOOKUP(A639&amp;P639,[6]HARGA!C:D,2,0)*Q639</f>
        <v>8949600</v>
      </c>
      <c r="AJ639" s="36">
        <f>VLOOKUP(A639&amp;P639,[6]HARGA!C:D,2,0)*W639</f>
        <v>0</v>
      </c>
      <c r="AK639" s="36">
        <f>VLOOKUP(A639&amp;P639,[6]HARGA!C:D,2,0)*AB639</f>
        <v>0</v>
      </c>
      <c r="AL639" s="32"/>
      <c r="AM639" s="32"/>
      <c r="AN639" s="37"/>
      <c r="AO639" s="37"/>
      <c r="AP639" s="37"/>
      <c r="AQ639" s="37"/>
      <c r="AR639" s="37"/>
      <c r="AS639" s="37"/>
      <c r="AT639" s="37"/>
      <c r="AU639" s="37"/>
      <c r="AV639" s="37"/>
      <c r="AW639" s="37"/>
      <c r="AX639" s="37"/>
      <c r="AY639" s="37"/>
      <c r="AZ639" s="37"/>
      <c r="BA639" s="37"/>
      <c r="BB639" s="37"/>
      <c r="BC639" s="37"/>
      <c r="BD639">
        <v>3</v>
      </c>
    </row>
    <row r="640" spans="1:56" hidden="1" x14ac:dyDescent="0.25">
      <c r="A640" s="22" t="s">
        <v>51</v>
      </c>
      <c r="B640" s="22" t="s">
        <v>273</v>
      </c>
      <c r="C640" s="23">
        <v>21102900173</v>
      </c>
      <c r="D640" s="22" t="s">
        <v>292</v>
      </c>
      <c r="E640" s="22" t="s">
        <v>296</v>
      </c>
      <c r="F640" s="22" t="s">
        <v>297</v>
      </c>
      <c r="G640" s="22">
        <v>5042275587</v>
      </c>
      <c r="H640" s="22" t="s">
        <v>56</v>
      </c>
      <c r="I640" s="22" t="s">
        <v>56</v>
      </c>
      <c r="J640" s="24">
        <v>44503</v>
      </c>
      <c r="K640" s="22">
        <v>264</v>
      </c>
      <c r="L640" s="22" t="s">
        <v>61</v>
      </c>
      <c r="M640" s="22" t="s">
        <v>61</v>
      </c>
      <c r="N640" s="101" t="s">
        <v>1135</v>
      </c>
      <c r="O640" s="102">
        <v>44504</v>
      </c>
      <c r="P640" s="27" t="s">
        <v>290</v>
      </c>
      <c r="Q640" s="22">
        <v>264</v>
      </c>
      <c r="R640" s="28" t="s">
        <v>56</v>
      </c>
      <c r="S640" s="22" t="s">
        <v>56</v>
      </c>
      <c r="T640" s="28" t="s">
        <v>56</v>
      </c>
      <c r="U640" s="28">
        <v>0</v>
      </c>
      <c r="V640" s="22">
        <v>0</v>
      </c>
      <c r="W640" s="28">
        <v>0</v>
      </c>
      <c r="X640" s="28" t="s">
        <v>56</v>
      </c>
      <c r="Y640" s="22" t="s">
        <v>56</v>
      </c>
      <c r="Z640" s="45" t="s">
        <v>56</v>
      </c>
      <c r="AA640" s="45" t="s">
        <v>56</v>
      </c>
      <c r="AB640" s="28">
        <v>0</v>
      </c>
      <c r="AC640" s="28" t="s">
        <v>56</v>
      </c>
      <c r="AD640" s="46" t="s">
        <v>56</v>
      </c>
      <c r="AE640" s="47" t="s">
        <v>56</v>
      </c>
      <c r="AF640" s="35" t="str">
        <f>VLOOKUP(G640,[6]TIV1!L:S,8,FALSE)</f>
        <v>8276895378</v>
      </c>
      <c r="AG640" s="35" t="e">
        <f>VLOOKUP(T640,[6]TIV1!L:S,8,FALSE)</f>
        <v>#N/A</v>
      </c>
      <c r="AH640" s="35" t="e">
        <f>VLOOKUP(AC640,[6]TIV1!L:S,8,FALSE)</f>
        <v>#N/A</v>
      </c>
      <c r="AI640" s="36">
        <f>VLOOKUP(A640&amp;P640,[6]HARGA!C:D,2,0)*Q640</f>
        <v>8949600</v>
      </c>
      <c r="AJ640" s="36">
        <f>VLOOKUP(A640&amp;P640,[6]HARGA!C:D,2,0)*W640</f>
        <v>0</v>
      </c>
      <c r="AK640" s="36">
        <f>VLOOKUP(A640&amp;P640,[6]HARGA!C:D,2,0)*AB640</f>
        <v>0</v>
      </c>
      <c r="AL640" s="32"/>
      <c r="AM640" s="32"/>
      <c r="AN640" s="37"/>
      <c r="AO640" s="37"/>
      <c r="AP640" s="37"/>
      <c r="AQ640" s="37"/>
      <c r="AR640" s="37"/>
      <c r="AS640" s="37"/>
      <c r="AT640" s="37"/>
      <c r="AU640" s="37"/>
      <c r="AV640" s="37"/>
      <c r="AW640" s="37"/>
      <c r="AX640" s="37"/>
      <c r="AY640" s="37"/>
      <c r="AZ640" s="37"/>
      <c r="BA640" s="37"/>
      <c r="BB640" s="37"/>
      <c r="BC640" s="37"/>
      <c r="BD640">
        <v>3</v>
      </c>
    </row>
    <row r="641" spans="1:56" hidden="1" x14ac:dyDescent="0.25">
      <c r="A641" s="22" t="s">
        <v>51</v>
      </c>
      <c r="B641" s="22" t="s">
        <v>273</v>
      </c>
      <c r="C641" s="23">
        <v>21102900173</v>
      </c>
      <c r="D641" s="22" t="s">
        <v>292</v>
      </c>
      <c r="E641" s="22" t="s">
        <v>296</v>
      </c>
      <c r="F641" s="22" t="s">
        <v>297</v>
      </c>
      <c r="G641" s="22">
        <v>5042275587</v>
      </c>
      <c r="H641" s="22" t="s">
        <v>56</v>
      </c>
      <c r="I641" s="22" t="s">
        <v>56</v>
      </c>
      <c r="J641" s="24">
        <v>44503</v>
      </c>
      <c r="K641" s="22">
        <v>176</v>
      </c>
      <c r="L641" s="22" t="s">
        <v>61</v>
      </c>
      <c r="M641" s="22" t="s">
        <v>61</v>
      </c>
      <c r="N641" s="101" t="s">
        <v>1135</v>
      </c>
      <c r="O641" s="102">
        <v>44504</v>
      </c>
      <c r="P641" s="27" t="s">
        <v>291</v>
      </c>
      <c r="Q641" s="22">
        <v>176</v>
      </c>
      <c r="R641" s="28" t="s">
        <v>56</v>
      </c>
      <c r="S641" s="22" t="s">
        <v>56</v>
      </c>
      <c r="T641" s="28" t="s">
        <v>56</v>
      </c>
      <c r="U641" s="28">
        <v>0</v>
      </c>
      <c r="V641" s="22">
        <v>0</v>
      </c>
      <c r="W641" s="28">
        <v>0</v>
      </c>
      <c r="X641" s="28" t="s">
        <v>56</v>
      </c>
      <c r="Y641" s="22" t="s">
        <v>56</v>
      </c>
      <c r="Z641" s="45" t="s">
        <v>56</v>
      </c>
      <c r="AA641" s="45" t="s">
        <v>56</v>
      </c>
      <c r="AB641" s="28">
        <v>0</v>
      </c>
      <c r="AC641" s="28" t="s">
        <v>56</v>
      </c>
      <c r="AD641" s="46" t="s">
        <v>56</v>
      </c>
      <c r="AE641" s="47" t="s">
        <v>56</v>
      </c>
      <c r="AF641" s="35" t="str">
        <f>VLOOKUP(G641,[6]TIV1!L:S,8,FALSE)</f>
        <v>8276895378</v>
      </c>
      <c r="AG641" s="35" t="e">
        <f>VLOOKUP(T641,[6]TIV1!L:S,8,FALSE)</f>
        <v>#N/A</v>
      </c>
      <c r="AH641" s="35" t="e">
        <f>VLOOKUP(AC641,[6]TIV1!L:S,8,FALSE)</f>
        <v>#N/A</v>
      </c>
      <c r="AI641" s="36">
        <f>VLOOKUP(A641&amp;P641,[6]HARGA!C:D,2,0)*Q641</f>
        <v>5966400</v>
      </c>
      <c r="AJ641" s="36">
        <f>VLOOKUP(A641&amp;P641,[6]HARGA!C:D,2,0)*W641</f>
        <v>0</v>
      </c>
      <c r="AK641" s="36">
        <f>VLOOKUP(A641&amp;P641,[6]HARGA!C:D,2,0)*AB641</f>
        <v>0</v>
      </c>
      <c r="AL641" s="32"/>
      <c r="AM641" s="32"/>
      <c r="AN641" s="37"/>
      <c r="AO641" s="37"/>
      <c r="AP641" s="37"/>
      <c r="AQ641" s="37"/>
      <c r="AR641" s="37"/>
      <c r="AS641" s="37"/>
      <c r="AT641" s="37"/>
      <c r="AU641" s="37"/>
      <c r="AV641" s="37"/>
      <c r="AW641" s="37"/>
      <c r="AX641" s="37"/>
      <c r="AY641" s="37"/>
      <c r="AZ641" s="37"/>
      <c r="BA641" s="37"/>
      <c r="BB641" s="37"/>
      <c r="BC641" s="37"/>
      <c r="BD641">
        <v>3</v>
      </c>
    </row>
    <row r="642" spans="1:56" hidden="1" x14ac:dyDescent="0.25">
      <c r="A642" s="22" t="s">
        <v>51</v>
      </c>
      <c r="B642" s="22" t="s">
        <v>273</v>
      </c>
      <c r="C642" s="23">
        <v>21102803666</v>
      </c>
      <c r="D642" s="22" t="s">
        <v>53</v>
      </c>
      <c r="E642" s="22" t="s">
        <v>857</v>
      </c>
      <c r="F642" s="22" t="s">
        <v>858</v>
      </c>
      <c r="G642" s="22">
        <v>5042264011</v>
      </c>
      <c r="H642" s="22" t="s">
        <v>56</v>
      </c>
      <c r="I642" s="22" t="s">
        <v>56</v>
      </c>
      <c r="J642" s="24">
        <v>44503</v>
      </c>
      <c r="K642" s="22">
        <v>1120</v>
      </c>
      <c r="L642" s="22" t="s">
        <v>61</v>
      </c>
      <c r="M642" s="22" t="s">
        <v>61</v>
      </c>
      <c r="N642" s="101" t="s">
        <v>1136</v>
      </c>
      <c r="O642" s="102">
        <v>44504</v>
      </c>
      <c r="P642" s="27" t="s">
        <v>277</v>
      </c>
      <c r="Q642" s="22">
        <v>1120</v>
      </c>
      <c r="R642" s="22" t="s">
        <v>56</v>
      </c>
      <c r="S642" s="22" t="s">
        <v>56</v>
      </c>
      <c r="T642" s="22">
        <v>6008141603</v>
      </c>
      <c r="U642" s="22">
        <v>0</v>
      </c>
      <c r="V642" s="22">
        <v>0</v>
      </c>
      <c r="W642" s="22">
        <v>0</v>
      </c>
      <c r="X642" s="22" t="s">
        <v>61</v>
      </c>
      <c r="Y642" s="22" t="s">
        <v>56</v>
      </c>
      <c r="Z642" s="63" t="s">
        <v>1137</v>
      </c>
      <c r="AA642" s="64">
        <v>44504</v>
      </c>
      <c r="AB642" s="28">
        <v>0</v>
      </c>
      <c r="AC642" s="28" t="s">
        <v>56</v>
      </c>
      <c r="AD642" s="46" t="s">
        <v>56</v>
      </c>
      <c r="AE642" s="47" t="s">
        <v>56</v>
      </c>
      <c r="AF642" s="35" t="str">
        <f>VLOOKUP(G642,[6]TIV1!L:S,8,FALSE)</f>
        <v>8276895378</v>
      </c>
      <c r="AG642" s="35" t="str">
        <f>VLOOKUP(T642,[6]TIV1!L:S,8,FALSE)</f>
        <v>2050350280</v>
      </c>
      <c r="AH642" s="35" t="e">
        <f>VLOOKUP(AC642,[6]TIV1!L:S,8,FALSE)</f>
        <v>#N/A</v>
      </c>
      <c r="AI642" s="36">
        <f>VLOOKUP(A642&amp;P642,[6]HARGA!C:D,2,0)*Q642</f>
        <v>45360000</v>
      </c>
      <c r="AJ642" s="36">
        <f>VLOOKUP(A642&amp;P642,[6]HARGA!C:D,2,0)*W642</f>
        <v>0</v>
      </c>
      <c r="AK642" s="36">
        <f>VLOOKUP(A642&amp;P642,[6]HARGA!C:D,2,0)*AB642</f>
        <v>0</v>
      </c>
      <c r="AL642" s="32"/>
      <c r="AM642" s="32"/>
      <c r="AN642" s="37"/>
      <c r="AO642" s="37"/>
      <c r="AP642" s="37"/>
      <c r="AQ642" s="37"/>
      <c r="AR642" s="37"/>
      <c r="AS642" s="37"/>
      <c r="AT642" s="37"/>
      <c r="AU642" s="37"/>
      <c r="AV642" s="37"/>
      <c r="AW642" s="37"/>
      <c r="AX642" s="37"/>
      <c r="AY642" s="37"/>
      <c r="AZ642" s="37"/>
      <c r="BA642" s="37"/>
      <c r="BB642" s="37"/>
      <c r="BC642" s="37"/>
      <c r="BD642">
        <v>3</v>
      </c>
    </row>
    <row r="643" spans="1:56" hidden="1" x14ac:dyDescent="0.25">
      <c r="A643" s="22" t="s">
        <v>51</v>
      </c>
      <c r="B643" s="22" t="s">
        <v>273</v>
      </c>
      <c r="C643" s="23">
        <v>21102803666</v>
      </c>
      <c r="D643" s="22" t="s">
        <v>53</v>
      </c>
      <c r="E643" s="22" t="s">
        <v>857</v>
      </c>
      <c r="F643" s="22" t="s">
        <v>858</v>
      </c>
      <c r="G643" s="22">
        <v>5042264011</v>
      </c>
      <c r="H643" s="22" t="s">
        <v>56</v>
      </c>
      <c r="I643" s="22" t="s">
        <v>56</v>
      </c>
      <c r="J643" s="24">
        <v>44503</v>
      </c>
      <c r="K643" s="22">
        <v>16</v>
      </c>
      <c r="L643" s="22" t="s">
        <v>61</v>
      </c>
      <c r="M643" s="22" t="s">
        <v>61</v>
      </c>
      <c r="N643" s="101" t="s">
        <v>1136</v>
      </c>
      <c r="O643" s="102">
        <v>44504</v>
      </c>
      <c r="P643" s="27" t="s">
        <v>279</v>
      </c>
      <c r="Q643" s="22">
        <v>16</v>
      </c>
      <c r="R643" s="22" t="s">
        <v>56</v>
      </c>
      <c r="S643" s="22" t="s">
        <v>56</v>
      </c>
      <c r="T643" s="22">
        <v>6008141603</v>
      </c>
      <c r="U643" s="22">
        <v>16</v>
      </c>
      <c r="V643" s="22">
        <v>0</v>
      </c>
      <c r="W643" s="22">
        <v>16</v>
      </c>
      <c r="X643" s="22" t="s">
        <v>61</v>
      </c>
      <c r="Y643" s="22" t="s">
        <v>56</v>
      </c>
      <c r="Z643" s="63" t="s">
        <v>1137</v>
      </c>
      <c r="AA643" s="64">
        <v>44504</v>
      </c>
      <c r="AB643" s="28">
        <v>0</v>
      </c>
      <c r="AC643" s="28" t="s">
        <v>56</v>
      </c>
      <c r="AD643" s="46" t="s">
        <v>56</v>
      </c>
      <c r="AE643" s="47" t="s">
        <v>56</v>
      </c>
      <c r="AF643" s="35" t="str">
        <f>VLOOKUP(G643,[6]TIV1!L:S,8,FALSE)</f>
        <v>8276895378</v>
      </c>
      <c r="AG643" s="35" t="str">
        <f>VLOOKUP(T643,[6]TIV1!L:S,8,FALSE)</f>
        <v>2050350280</v>
      </c>
      <c r="AH643" s="35" t="e">
        <f>VLOOKUP(AC643,[6]TIV1!L:S,8,FALSE)</f>
        <v>#N/A</v>
      </c>
      <c r="AI643" s="36">
        <f>VLOOKUP(A643&amp;P643,[6]HARGA!C:D,2,0)*Q643</f>
        <v>1600000</v>
      </c>
      <c r="AJ643" s="36">
        <f>VLOOKUP(A643&amp;P643,[6]HARGA!C:D,2,0)*W643</f>
        <v>1600000</v>
      </c>
      <c r="AK643" s="36">
        <f>VLOOKUP(A643&amp;P643,[6]HARGA!C:D,2,0)*AB643</f>
        <v>0</v>
      </c>
      <c r="AL643" s="32"/>
      <c r="AM643" s="32"/>
      <c r="AN643" s="37"/>
      <c r="AO643" s="37"/>
      <c r="AP643" s="37"/>
      <c r="AQ643" s="37"/>
      <c r="AR643" s="37"/>
      <c r="AS643" s="37"/>
      <c r="AT643" s="37"/>
      <c r="AU643" s="37"/>
      <c r="AV643" s="37"/>
      <c r="AW643" s="37"/>
      <c r="AX643" s="37"/>
      <c r="AY643" s="37"/>
      <c r="AZ643" s="37"/>
      <c r="BA643" s="37"/>
      <c r="BB643" s="37"/>
      <c r="BC643" s="37"/>
      <c r="BD643">
        <v>3</v>
      </c>
    </row>
    <row r="644" spans="1:56" hidden="1" x14ac:dyDescent="0.25">
      <c r="A644" s="22" t="s">
        <v>51</v>
      </c>
      <c r="B644" s="22" t="s">
        <v>273</v>
      </c>
      <c r="C644" s="23">
        <v>21102803660</v>
      </c>
      <c r="D644" s="22" t="s">
        <v>53</v>
      </c>
      <c r="E644" s="29" t="s">
        <v>784</v>
      </c>
      <c r="F644" s="22" t="s">
        <v>785</v>
      </c>
      <c r="G644" s="22">
        <v>5042275392</v>
      </c>
      <c r="H644" s="22" t="s">
        <v>56</v>
      </c>
      <c r="I644" s="22" t="s">
        <v>56</v>
      </c>
      <c r="J644" s="24">
        <v>44503</v>
      </c>
      <c r="K644" s="22">
        <v>1120</v>
      </c>
      <c r="L644" s="22" t="s">
        <v>138</v>
      </c>
      <c r="M644" s="22" t="s">
        <v>138</v>
      </c>
      <c r="N644" s="101" t="s">
        <v>1138</v>
      </c>
      <c r="O644" s="102">
        <v>44504</v>
      </c>
      <c r="P644" s="27" t="s">
        <v>277</v>
      </c>
      <c r="Q644" s="22">
        <v>1120</v>
      </c>
      <c r="R644" s="22" t="s">
        <v>56</v>
      </c>
      <c r="S644" s="22" t="s">
        <v>56</v>
      </c>
      <c r="T644" s="22">
        <v>6008140596</v>
      </c>
      <c r="U644" s="22">
        <v>0</v>
      </c>
      <c r="V644" s="22">
        <v>0</v>
      </c>
      <c r="W644" s="22">
        <v>0</v>
      </c>
      <c r="X644" s="22" t="s">
        <v>138</v>
      </c>
      <c r="Y644" s="22" t="s">
        <v>56</v>
      </c>
      <c r="Z644" s="63" t="s">
        <v>1139</v>
      </c>
      <c r="AA644" s="64">
        <v>44504</v>
      </c>
      <c r="AB644" s="28">
        <v>0</v>
      </c>
      <c r="AC644" s="28" t="s">
        <v>56</v>
      </c>
      <c r="AD644" s="46" t="s">
        <v>56</v>
      </c>
      <c r="AE644" s="47" t="s">
        <v>56</v>
      </c>
      <c r="AF644" s="35" t="str">
        <f>VLOOKUP(G644,[6]TIV1!L:S,8,FALSE)</f>
        <v>8276895378</v>
      </c>
      <c r="AG644" s="35" t="str">
        <f>VLOOKUP(T644,[6]TIV1!L:S,8,FALSE)</f>
        <v>2050350280</v>
      </c>
      <c r="AH644" s="35" t="e">
        <f>VLOOKUP(AC644,[6]TIV1!L:S,8,FALSE)</f>
        <v>#N/A</v>
      </c>
      <c r="AI644" s="36">
        <f>VLOOKUP(A644&amp;P644,[6]HARGA!C:D,2,0)*Q644</f>
        <v>45360000</v>
      </c>
      <c r="AJ644" s="36">
        <f>VLOOKUP(A644&amp;P644,[6]HARGA!C:D,2,0)*W644</f>
        <v>0</v>
      </c>
      <c r="AK644" s="36">
        <f>VLOOKUP(A644&amp;P644,[6]HARGA!C:D,2,0)*AB644</f>
        <v>0</v>
      </c>
      <c r="AL644" s="32"/>
      <c r="AM644" s="32"/>
      <c r="AN644" s="37"/>
      <c r="AO644" s="37"/>
      <c r="AP644" s="37"/>
      <c r="AQ644" s="37"/>
      <c r="AR644" s="37"/>
      <c r="AS644" s="37"/>
      <c r="AT644" s="37"/>
      <c r="AU644" s="37"/>
      <c r="AV644" s="37"/>
      <c r="AW644" s="37"/>
      <c r="AX644" s="37"/>
      <c r="AY644" s="37"/>
      <c r="AZ644" s="37"/>
      <c r="BA644" s="37"/>
      <c r="BB644" s="37"/>
      <c r="BC644" s="37"/>
      <c r="BD644">
        <v>3</v>
      </c>
    </row>
    <row r="645" spans="1:56" hidden="1" x14ac:dyDescent="0.25">
      <c r="A645" s="22" t="s">
        <v>51</v>
      </c>
      <c r="B645" s="22" t="s">
        <v>273</v>
      </c>
      <c r="C645" s="23">
        <v>21102803660</v>
      </c>
      <c r="D645" s="22" t="s">
        <v>53</v>
      </c>
      <c r="E645" s="29" t="s">
        <v>784</v>
      </c>
      <c r="F645" s="22" t="s">
        <v>785</v>
      </c>
      <c r="G645" s="22">
        <v>5042275392</v>
      </c>
      <c r="H645" s="22" t="s">
        <v>56</v>
      </c>
      <c r="I645" s="22" t="s">
        <v>56</v>
      </c>
      <c r="J645" s="24">
        <v>44503</v>
      </c>
      <c r="K645" s="22">
        <v>16</v>
      </c>
      <c r="L645" s="22" t="s">
        <v>138</v>
      </c>
      <c r="M645" s="22" t="s">
        <v>138</v>
      </c>
      <c r="N645" s="101" t="s">
        <v>1138</v>
      </c>
      <c r="O645" s="102">
        <v>44504</v>
      </c>
      <c r="P645" s="27" t="s">
        <v>279</v>
      </c>
      <c r="Q645" s="22">
        <v>16</v>
      </c>
      <c r="R645" s="22" t="s">
        <v>56</v>
      </c>
      <c r="S645" s="22" t="s">
        <v>56</v>
      </c>
      <c r="T645" s="22">
        <v>6008140596</v>
      </c>
      <c r="U645" s="22">
        <v>16</v>
      </c>
      <c r="V645" s="22">
        <v>0</v>
      </c>
      <c r="W645" s="22">
        <v>16</v>
      </c>
      <c r="X645" s="22" t="s">
        <v>138</v>
      </c>
      <c r="Y645" s="22" t="s">
        <v>56</v>
      </c>
      <c r="Z645" s="63" t="s">
        <v>1139</v>
      </c>
      <c r="AA645" s="64">
        <v>44504</v>
      </c>
      <c r="AB645" s="28">
        <v>0</v>
      </c>
      <c r="AC645" s="28" t="s">
        <v>56</v>
      </c>
      <c r="AD645" s="46" t="s">
        <v>56</v>
      </c>
      <c r="AE645" s="47" t="s">
        <v>56</v>
      </c>
      <c r="AF645" s="35" t="str">
        <f>VLOOKUP(G645,[6]TIV1!L:S,8,FALSE)</f>
        <v>8276895378</v>
      </c>
      <c r="AG645" s="35" t="str">
        <f>VLOOKUP(T645,[6]TIV1!L:S,8,FALSE)</f>
        <v>2050350280</v>
      </c>
      <c r="AH645" s="35" t="e">
        <f>VLOOKUP(AC645,[6]TIV1!L:S,8,FALSE)</f>
        <v>#N/A</v>
      </c>
      <c r="AI645" s="36">
        <f>VLOOKUP(A645&amp;P645,[6]HARGA!C:D,2,0)*Q645</f>
        <v>1600000</v>
      </c>
      <c r="AJ645" s="36">
        <f>VLOOKUP(A645&amp;P645,[6]HARGA!C:D,2,0)*W645</f>
        <v>1600000</v>
      </c>
      <c r="AK645" s="36">
        <f>VLOOKUP(A645&amp;P645,[6]HARGA!C:D,2,0)*AB645</f>
        <v>0</v>
      </c>
      <c r="AL645" s="32"/>
      <c r="AM645" s="32"/>
      <c r="AN645" s="37"/>
      <c r="AO645" s="37"/>
      <c r="AP645" s="37"/>
      <c r="AQ645" s="37"/>
      <c r="AR645" s="37"/>
      <c r="AS645" s="37"/>
      <c r="AT645" s="37"/>
      <c r="AU645" s="37"/>
      <c r="AV645" s="37"/>
      <c r="AW645" s="37"/>
      <c r="AX645" s="37"/>
      <c r="AY645" s="37"/>
      <c r="AZ645" s="37"/>
      <c r="BA645" s="37"/>
      <c r="BB645" s="37"/>
      <c r="BC645" s="37"/>
      <c r="BD645">
        <v>3</v>
      </c>
    </row>
    <row r="646" spans="1:56" x14ac:dyDescent="0.25">
      <c r="A646" s="22" t="s">
        <v>51</v>
      </c>
      <c r="B646" s="22" t="s">
        <v>273</v>
      </c>
      <c r="C646" s="23">
        <v>21102803683</v>
      </c>
      <c r="D646" s="22" t="s">
        <v>1140</v>
      </c>
      <c r="E646" s="22" t="s">
        <v>1141</v>
      </c>
      <c r="F646" s="22" t="s">
        <v>1142</v>
      </c>
      <c r="G646" s="22">
        <v>5042276286</v>
      </c>
      <c r="H646" s="22" t="s">
        <v>56</v>
      </c>
      <c r="I646" s="22" t="s">
        <v>56</v>
      </c>
      <c r="J646" s="24">
        <v>44503</v>
      </c>
      <c r="K646" s="22">
        <v>1280</v>
      </c>
      <c r="L646" s="22" t="s">
        <v>58</v>
      </c>
      <c r="M646" s="22" t="s">
        <v>58</v>
      </c>
      <c r="N646" s="101" t="s">
        <v>1143</v>
      </c>
      <c r="O646" s="102">
        <v>44504</v>
      </c>
      <c r="P646" s="27" t="s">
        <v>303</v>
      </c>
      <c r="Q646" s="22">
        <v>1280</v>
      </c>
      <c r="R646" s="22" t="s">
        <v>56</v>
      </c>
      <c r="S646" s="22" t="s">
        <v>56</v>
      </c>
      <c r="T646" s="22">
        <v>6008135431</v>
      </c>
      <c r="U646" s="22">
        <v>0</v>
      </c>
      <c r="V646" s="22">
        <v>0</v>
      </c>
      <c r="W646" s="22">
        <v>0</v>
      </c>
      <c r="X646" s="22" t="s">
        <v>58</v>
      </c>
      <c r="Y646" s="22" t="s">
        <v>56</v>
      </c>
      <c r="Z646" s="63" t="s">
        <v>1144</v>
      </c>
      <c r="AA646" s="64">
        <v>44504</v>
      </c>
      <c r="AB646" s="28">
        <v>0</v>
      </c>
      <c r="AC646" s="28" t="s">
        <v>56</v>
      </c>
      <c r="AD646" s="46" t="s">
        <v>56</v>
      </c>
      <c r="AE646" s="47" t="s">
        <v>56</v>
      </c>
      <c r="AF646" s="35" t="str">
        <f>VLOOKUP(G646,[6]TIV1!L:S,8,FALSE)</f>
        <v>8276895378</v>
      </c>
      <c r="AG646" s="35" t="str">
        <f>VLOOKUP(T646,[6]TIV1!L:S,8,FALSE)</f>
        <v>2050350280</v>
      </c>
      <c r="AH646" s="35" t="e">
        <f>VLOOKUP(AC646,[6]TIV1!L:S,8,FALSE)</f>
        <v>#N/A</v>
      </c>
      <c r="AI646" s="36">
        <f>VLOOKUP(A646&amp;P646,[6]HARGA!C:D,2,0)*Q646</f>
        <v>47667200</v>
      </c>
      <c r="AJ646" s="36">
        <f>VLOOKUP(A646&amp;P646,[6]HARGA!C:D,2,0)*W646</f>
        <v>0</v>
      </c>
      <c r="AK646" s="36">
        <f>VLOOKUP(A646&amp;P646,[6]HARGA!C:D,2,0)*AB646</f>
        <v>0</v>
      </c>
      <c r="AL646" s="32"/>
      <c r="AM646" s="32"/>
      <c r="AN646" s="37"/>
      <c r="AO646" s="37"/>
      <c r="AP646" s="37"/>
      <c r="AQ646" s="37"/>
      <c r="AR646" s="37"/>
      <c r="AS646" s="37"/>
      <c r="AT646" s="37"/>
      <c r="AU646" s="37"/>
      <c r="AV646" s="37"/>
      <c r="AW646" s="37"/>
      <c r="AX646" s="37"/>
      <c r="AY646" s="37"/>
      <c r="AZ646" s="37"/>
      <c r="BA646" s="37"/>
      <c r="BB646" s="37"/>
      <c r="BC646" s="37"/>
      <c r="BD646">
        <v>3</v>
      </c>
    </row>
    <row r="647" spans="1:56" x14ac:dyDescent="0.25">
      <c r="A647" s="22" t="s">
        <v>51</v>
      </c>
      <c r="B647" s="22" t="s">
        <v>273</v>
      </c>
      <c r="C647" s="23">
        <v>21102803683</v>
      </c>
      <c r="D647" s="22" t="s">
        <v>1140</v>
      </c>
      <c r="E647" s="22" t="s">
        <v>1141</v>
      </c>
      <c r="F647" s="22" t="s">
        <v>1142</v>
      </c>
      <c r="G647" s="22">
        <v>5042276286</v>
      </c>
      <c r="H647" s="22" t="s">
        <v>56</v>
      </c>
      <c r="I647" s="22" t="s">
        <v>56</v>
      </c>
      <c r="J647" s="24">
        <v>44503</v>
      </c>
      <c r="K647" s="22">
        <v>32</v>
      </c>
      <c r="L647" s="22" t="s">
        <v>58</v>
      </c>
      <c r="M647" s="22" t="s">
        <v>58</v>
      </c>
      <c r="N647" s="101" t="s">
        <v>1143</v>
      </c>
      <c r="O647" s="102">
        <v>44504</v>
      </c>
      <c r="P647" s="27" t="s">
        <v>279</v>
      </c>
      <c r="Q647" s="22">
        <v>32</v>
      </c>
      <c r="R647" s="22" t="s">
        <v>56</v>
      </c>
      <c r="S647" s="22" t="s">
        <v>56</v>
      </c>
      <c r="T647" s="22">
        <v>6008135431</v>
      </c>
      <c r="U647" s="22">
        <v>32</v>
      </c>
      <c r="V647" s="22">
        <v>0</v>
      </c>
      <c r="W647" s="22">
        <v>32</v>
      </c>
      <c r="X647" s="22" t="s">
        <v>58</v>
      </c>
      <c r="Y647" s="22" t="s">
        <v>56</v>
      </c>
      <c r="Z647" s="63" t="s">
        <v>1144</v>
      </c>
      <c r="AA647" s="64">
        <v>44504</v>
      </c>
      <c r="AB647" s="28">
        <v>0</v>
      </c>
      <c r="AC647" s="28" t="s">
        <v>56</v>
      </c>
      <c r="AD647" s="46" t="s">
        <v>56</v>
      </c>
      <c r="AE647" s="47" t="s">
        <v>56</v>
      </c>
      <c r="AF647" s="35" t="str">
        <f>VLOOKUP(G647,[6]TIV1!L:S,8,FALSE)</f>
        <v>8276895378</v>
      </c>
      <c r="AG647" s="35" t="str">
        <f>VLOOKUP(T647,[6]TIV1!L:S,8,FALSE)</f>
        <v>2050350280</v>
      </c>
      <c r="AH647" s="35" t="e">
        <f>VLOOKUP(AC647,[6]TIV1!L:S,8,FALSE)</f>
        <v>#N/A</v>
      </c>
      <c r="AI647" s="36">
        <f>VLOOKUP(A647&amp;P647,[6]HARGA!C:D,2,0)*Q647</f>
        <v>3200000</v>
      </c>
      <c r="AJ647" s="36">
        <f>VLOOKUP(A647&amp;P647,[6]HARGA!C:D,2,0)*W647</f>
        <v>3200000</v>
      </c>
      <c r="AK647" s="36">
        <f>VLOOKUP(A647&amp;P647,[6]HARGA!C:D,2,0)*AB647</f>
        <v>0</v>
      </c>
      <c r="AL647" s="32"/>
      <c r="AM647" s="32"/>
      <c r="AN647" s="37"/>
      <c r="AO647" s="37"/>
      <c r="AP647" s="37"/>
      <c r="AQ647" s="37"/>
      <c r="AR647" s="37"/>
      <c r="AS647" s="37"/>
      <c r="AT647" s="37"/>
      <c r="AU647" s="37"/>
      <c r="AV647" s="37"/>
      <c r="AW647" s="37"/>
      <c r="AX647" s="37"/>
      <c r="AY647" s="37"/>
      <c r="AZ647" s="37"/>
      <c r="BA647" s="37"/>
      <c r="BB647" s="37"/>
      <c r="BC647" s="37"/>
      <c r="BD647">
        <v>3</v>
      </c>
    </row>
    <row r="648" spans="1:56" hidden="1" x14ac:dyDescent="0.25">
      <c r="A648" s="22" t="s">
        <v>51</v>
      </c>
      <c r="B648" s="22" t="s">
        <v>273</v>
      </c>
      <c r="C648" s="23">
        <v>21102803682</v>
      </c>
      <c r="D648" s="22" t="s">
        <v>53</v>
      </c>
      <c r="E648" s="22" t="s">
        <v>1145</v>
      </c>
      <c r="F648" s="22" t="s">
        <v>1146</v>
      </c>
      <c r="G648" s="22">
        <v>5042271067</v>
      </c>
      <c r="H648" s="22" t="s">
        <v>56</v>
      </c>
      <c r="I648" s="22" t="s">
        <v>56</v>
      </c>
      <c r="J648" s="24">
        <v>44503</v>
      </c>
      <c r="K648" s="22">
        <v>1280</v>
      </c>
      <c r="L648" s="22" t="s">
        <v>171</v>
      </c>
      <c r="M648" s="22" t="s">
        <v>171</v>
      </c>
      <c r="N648" s="101" t="s">
        <v>1147</v>
      </c>
      <c r="O648" s="102">
        <v>44504</v>
      </c>
      <c r="P648" s="27" t="s">
        <v>303</v>
      </c>
      <c r="Q648" s="22">
        <v>1280</v>
      </c>
      <c r="R648" s="22" t="s">
        <v>56</v>
      </c>
      <c r="S648" s="22" t="s">
        <v>56</v>
      </c>
      <c r="T648" s="22">
        <v>6008144800</v>
      </c>
      <c r="U648" s="22">
        <v>0</v>
      </c>
      <c r="V648" s="22">
        <v>0</v>
      </c>
      <c r="W648" s="22">
        <v>0</v>
      </c>
      <c r="X648" s="22" t="s">
        <v>171</v>
      </c>
      <c r="Y648" s="22" t="s">
        <v>56</v>
      </c>
      <c r="Z648" s="63" t="s">
        <v>1148</v>
      </c>
      <c r="AA648" s="64">
        <v>44504</v>
      </c>
      <c r="AB648" s="28">
        <v>0</v>
      </c>
      <c r="AC648" s="28" t="s">
        <v>56</v>
      </c>
      <c r="AD648" s="46" t="s">
        <v>56</v>
      </c>
      <c r="AE648" s="47" t="s">
        <v>56</v>
      </c>
      <c r="AF648" s="35" t="str">
        <f>VLOOKUP(G648,[6]TIV1!L:S,8,FALSE)</f>
        <v>8276895378</v>
      </c>
      <c r="AG648" s="35" t="str">
        <f>VLOOKUP(T648,[6]TIV1!L:S,8,FALSE)</f>
        <v>2050350280</v>
      </c>
      <c r="AH648" s="35" t="e">
        <f>VLOOKUP(AC648,[6]TIV1!L:S,8,FALSE)</f>
        <v>#N/A</v>
      </c>
      <c r="AI648" s="36">
        <f>VLOOKUP(A648&amp;P648,[6]HARGA!C:D,2,0)*Q648</f>
        <v>47667200</v>
      </c>
      <c r="AJ648" s="36">
        <f>VLOOKUP(A648&amp;P648,[6]HARGA!C:D,2,0)*W648</f>
        <v>0</v>
      </c>
      <c r="AK648" s="36">
        <f>VLOOKUP(A648&amp;P648,[6]HARGA!C:D,2,0)*AB648</f>
        <v>0</v>
      </c>
      <c r="AL648" s="32"/>
      <c r="AM648" s="32"/>
      <c r="AN648" s="37"/>
      <c r="AO648" s="37"/>
      <c r="AP648" s="37"/>
      <c r="AQ648" s="37"/>
      <c r="AR648" s="37"/>
      <c r="AS648" s="37"/>
      <c r="AT648" s="37"/>
      <c r="AU648" s="37"/>
      <c r="AV648" s="37"/>
      <c r="AW648" s="37"/>
      <c r="AX648" s="37"/>
      <c r="AY648" s="37"/>
      <c r="AZ648" s="37"/>
      <c r="BA648" s="37"/>
      <c r="BB648" s="37"/>
      <c r="BC648" s="37"/>
      <c r="BD648">
        <v>3</v>
      </c>
    </row>
    <row r="649" spans="1:56" hidden="1" x14ac:dyDescent="0.25">
      <c r="A649" s="22" t="s">
        <v>51</v>
      </c>
      <c r="B649" s="22" t="s">
        <v>273</v>
      </c>
      <c r="C649" s="23">
        <v>21102803682</v>
      </c>
      <c r="D649" s="22" t="s">
        <v>53</v>
      </c>
      <c r="E649" s="22" t="s">
        <v>1145</v>
      </c>
      <c r="F649" s="22" t="s">
        <v>1146</v>
      </c>
      <c r="G649" s="22">
        <v>5042271067</v>
      </c>
      <c r="H649" s="22" t="s">
        <v>56</v>
      </c>
      <c r="I649" s="22" t="s">
        <v>56</v>
      </c>
      <c r="J649" s="24">
        <v>44503</v>
      </c>
      <c r="K649" s="22">
        <v>32</v>
      </c>
      <c r="L649" s="22" t="s">
        <v>171</v>
      </c>
      <c r="M649" s="22" t="s">
        <v>171</v>
      </c>
      <c r="N649" s="101" t="s">
        <v>1147</v>
      </c>
      <c r="O649" s="102">
        <v>44504</v>
      </c>
      <c r="P649" s="27" t="s">
        <v>279</v>
      </c>
      <c r="Q649" s="22">
        <v>32</v>
      </c>
      <c r="R649" s="22" t="s">
        <v>56</v>
      </c>
      <c r="S649" s="22" t="s">
        <v>56</v>
      </c>
      <c r="T649" s="22">
        <v>6008144800</v>
      </c>
      <c r="U649" s="22">
        <v>32</v>
      </c>
      <c r="V649" s="22">
        <v>0</v>
      </c>
      <c r="W649" s="22">
        <v>32</v>
      </c>
      <c r="X649" s="22" t="s">
        <v>171</v>
      </c>
      <c r="Y649" s="22" t="s">
        <v>56</v>
      </c>
      <c r="Z649" s="63" t="s">
        <v>1148</v>
      </c>
      <c r="AA649" s="64">
        <v>44504</v>
      </c>
      <c r="AB649" s="28">
        <v>0</v>
      </c>
      <c r="AC649" s="28" t="s">
        <v>56</v>
      </c>
      <c r="AD649" s="46" t="s">
        <v>56</v>
      </c>
      <c r="AE649" s="47" t="s">
        <v>56</v>
      </c>
      <c r="AF649" s="35" t="str">
        <f>VLOOKUP(G649,[6]TIV1!L:S,8,FALSE)</f>
        <v>8276895378</v>
      </c>
      <c r="AG649" s="35" t="str">
        <f>VLOOKUP(T649,[6]TIV1!L:S,8,FALSE)</f>
        <v>2050350280</v>
      </c>
      <c r="AH649" s="35" t="e">
        <f>VLOOKUP(AC649,[6]TIV1!L:S,8,FALSE)</f>
        <v>#N/A</v>
      </c>
      <c r="AI649" s="36">
        <f>VLOOKUP(A649&amp;P649,[6]HARGA!C:D,2,0)*Q649</f>
        <v>3200000</v>
      </c>
      <c r="AJ649" s="36">
        <f>VLOOKUP(A649&amp;P649,[6]HARGA!C:D,2,0)*W649</f>
        <v>3200000</v>
      </c>
      <c r="AK649" s="36">
        <f>VLOOKUP(A649&amp;P649,[6]HARGA!C:D,2,0)*AB649</f>
        <v>0</v>
      </c>
      <c r="AL649" s="32"/>
      <c r="AM649" s="32"/>
      <c r="AN649" s="37"/>
      <c r="AO649" s="37"/>
      <c r="AP649" s="37"/>
      <c r="AQ649" s="37"/>
      <c r="AR649" s="37"/>
      <c r="AS649" s="37"/>
      <c r="AT649" s="37"/>
      <c r="AU649" s="37"/>
      <c r="AV649" s="37"/>
      <c r="AW649" s="37"/>
      <c r="AX649" s="37"/>
      <c r="AY649" s="37"/>
      <c r="AZ649" s="37"/>
      <c r="BA649" s="37"/>
      <c r="BB649" s="37"/>
      <c r="BC649" s="37"/>
      <c r="BD649">
        <v>3</v>
      </c>
    </row>
    <row r="650" spans="1:56" hidden="1" x14ac:dyDescent="0.25">
      <c r="A650" s="22" t="s">
        <v>51</v>
      </c>
      <c r="B650" s="22" t="s">
        <v>273</v>
      </c>
      <c r="C650" s="23">
        <v>21102803685</v>
      </c>
      <c r="D650" s="50" t="s">
        <v>53</v>
      </c>
      <c r="E650" s="50" t="s">
        <v>911</v>
      </c>
      <c r="F650" s="50" t="s">
        <v>1149</v>
      </c>
      <c r="G650" s="22">
        <v>5042257118</v>
      </c>
      <c r="H650" s="22" t="s">
        <v>56</v>
      </c>
      <c r="I650" s="22" t="s">
        <v>56</v>
      </c>
      <c r="J650" s="24">
        <v>44503</v>
      </c>
      <c r="K650" s="22">
        <v>1280</v>
      </c>
      <c r="L650" s="22" t="s">
        <v>92</v>
      </c>
      <c r="M650" s="22" t="s">
        <v>92</v>
      </c>
      <c r="N650" s="101" t="s">
        <v>1150</v>
      </c>
      <c r="O650" s="102">
        <v>44503</v>
      </c>
      <c r="P650" s="27" t="s">
        <v>303</v>
      </c>
      <c r="Q650" s="22">
        <v>1280</v>
      </c>
      <c r="R650" s="22" t="s">
        <v>56</v>
      </c>
      <c r="S650" s="22" t="s">
        <v>56</v>
      </c>
      <c r="T650" s="22">
        <v>6008141486</v>
      </c>
      <c r="U650" s="22">
        <v>0</v>
      </c>
      <c r="V650" s="22">
        <v>0</v>
      </c>
      <c r="W650" s="22">
        <v>0</v>
      </c>
      <c r="X650" s="22" t="s">
        <v>92</v>
      </c>
      <c r="Y650" s="22" t="s">
        <v>56</v>
      </c>
      <c r="Z650" s="63" t="s">
        <v>1151</v>
      </c>
      <c r="AA650" s="64">
        <v>44503</v>
      </c>
      <c r="AB650" s="28">
        <v>0</v>
      </c>
      <c r="AC650" s="28" t="s">
        <v>56</v>
      </c>
      <c r="AD650" s="46" t="s">
        <v>56</v>
      </c>
      <c r="AE650" s="47" t="s">
        <v>56</v>
      </c>
      <c r="AF650" s="35" t="str">
        <f>VLOOKUP(G650,[6]TIV1!L:S,8,FALSE)</f>
        <v>8276895378</v>
      </c>
      <c r="AG650" s="35" t="str">
        <f>VLOOKUP(T650,[6]TIV1!L:S,8,FALSE)</f>
        <v>2050350280</v>
      </c>
      <c r="AH650" s="35" t="e">
        <f>VLOOKUP(AC650,[6]TIV1!L:S,8,FALSE)</f>
        <v>#N/A</v>
      </c>
      <c r="AI650" s="36">
        <f>VLOOKUP(A650&amp;P650,[6]HARGA!C:D,2,0)*Q650</f>
        <v>47667200</v>
      </c>
      <c r="AJ650" s="36">
        <f>VLOOKUP(A650&amp;P650,[6]HARGA!C:D,2,0)*W650</f>
        <v>0</v>
      </c>
      <c r="AK650" s="36">
        <f>VLOOKUP(A650&amp;P650,[6]HARGA!C:D,2,0)*AB650</f>
        <v>0</v>
      </c>
      <c r="AL650" s="32"/>
      <c r="AM650" s="32"/>
      <c r="AN650" s="37"/>
      <c r="AO650" s="37"/>
      <c r="AP650" s="37"/>
      <c r="AQ650" s="37"/>
      <c r="AR650" s="37"/>
      <c r="AS650" s="37"/>
      <c r="AT650" s="37"/>
      <c r="AU650" s="37"/>
      <c r="AV650" s="37"/>
      <c r="AW650" s="37"/>
      <c r="AX650" s="37"/>
      <c r="AY650" s="37"/>
      <c r="AZ650" s="37"/>
      <c r="BA650" s="37"/>
      <c r="BB650" s="37"/>
      <c r="BC650" s="37"/>
      <c r="BD650">
        <v>3</v>
      </c>
    </row>
    <row r="651" spans="1:56" hidden="1" x14ac:dyDescent="0.25">
      <c r="A651" s="22" t="s">
        <v>51</v>
      </c>
      <c r="B651" s="22" t="s">
        <v>273</v>
      </c>
      <c r="C651" s="23">
        <v>21102803685</v>
      </c>
      <c r="D651" s="50" t="s">
        <v>53</v>
      </c>
      <c r="E651" s="50" t="s">
        <v>911</v>
      </c>
      <c r="F651" s="50" t="s">
        <v>1149</v>
      </c>
      <c r="G651" s="22">
        <v>5042257118</v>
      </c>
      <c r="H651" s="22" t="s">
        <v>56</v>
      </c>
      <c r="I651" s="22" t="s">
        <v>56</v>
      </c>
      <c r="J651" s="24">
        <v>44503</v>
      </c>
      <c r="K651" s="22">
        <v>32</v>
      </c>
      <c r="L651" s="22" t="s">
        <v>92</v>
      </c>
      <c r="M651" s="22" t="s">
        <v>92</v>
      </c>
      <c r="N651" s="101" t="s">
        <v>1150</v>
      </c>
      <c r="O651" s="102">
        <v>44503</v>
      </c>
      <c r="P651" s="27" t="s">
        <v>279</v>
      </c>
      <c r="Q651" s="22">
        <v>32</v>
      </c>
      <c r="R651" s="22" t="s">
        <v>56</v>
      </c>
      <c r="S651" s="22" t="s">
        <v>56</v>
      </c>
      <c r="T651" s="22">
        <v>6008141486</v>
      </c>
      <c r="U651" s="22">
        <v>32</v>
      </c>
      <c r="V651" s="22">
        <v>0</v>
      </c>
      <c r="W651" s="22">
        <v>32</v>
      </c>
      <c r="X651" s="22" t="s">
        <v>92</v>
      </c>
      <c r="Y651" s="22" t="s">
        <v>56</v>
      </c>
      <c r="Z651" s="63" t="s">
        <v>1151</v>
      </c>
      <c r="AA651" s="64">
        <v>44503</v>
      </c>
      <c r="AB651" s="28">
        <v>0</v>
      </c>
      <c r="AC651" s="28" t="s">
        <v>56</v>
      </c>
      <c r="AD651" s="46" t="s">
        <v>56</v>
      </c>
      <c r="AE651" s="47" t="s">
        <v>56</v>
      </c>
      <c r="AF651" s="35" t="str">
        <f>VLOOKUP(G651,[6]TIV1!L:S,8,FALSE)</f>
        <v>8276895378</v>
      </c>
      <c r="AG651" s="35" t="str">
        <f>VLOOKUP(T651,[6]TIV1!L:S,8,FALSE)</f>
        <v>2050350280</v>
      </c>
      <c r="AH651" s="35" t="e">
        <f>VLOOKUP(AC651,[6]TIV1!L:S,8,FALSE)</f>
        <v>#N/A</v>
      </c>
      <c r="AI651" s="36">
        <f>VLOOKUP(A651&amp;P651,[6]HARGA!C:D,2,0)*Q651</f>
        <v>3200000</v>
      </c>
      <c r="AJ651" s="36">
        <f>VLOOKUP(A651&amp;P651,[6]HARGA!C:D,2,0)*W651</f>
        <v>3200000</v>
      </c>
      <c r="AK651" s="36">
        <f>VLOOKUP(A651&amp;P651,[6]HARGA!C:D,2,0)*AB651</f>
        <v>0</v>
      </c>
      <c r="AL651" s="32"/>
      <c r="AM651" s="32"/>
      <c r="AN651" s="37"/>
      <c r="AO651" s="37"/>
      <c r="AP651" s="37"/>
      <c r="AQ651" s="37"/>
      <c r="AR651" s="37"/>
      <c r="AS651" s="37"/>
      <c r="AT651" s="37"/>
      <c r="AU651" s="37"/>
      <c r="AV651" s="37"/>
      <c r="AW651" s="37"/>
      <c r="AX651" s="37"/>
      <c r="AY651" s="37"/>
      <c r="AZ651" s="37"/>
      <c r="BA651" s="37"/>
      <c r="BB651" s="37"/>
      <c r="BC651" s="37"/>
      <c r="BD651">
        <v>3</v>
      </c>
    </row>
    <row r="652" spans="1:56" hidden="1" x14ac:dyDescent="0.25">
      <c r="A652" s="22" t="s">
        <v>51</v>
      </c>
      <c r="B652" s="22" t="s">
        <v>273</v>
      </c>
      <c r="C652" s="23">
        <v>21102803664</v>
      </c>
      <c r="D652" s="29" t="s">
        <v>193</v>
      </c>
      <c r="E652" s="29" t="s">
        <v>1152</v>
      </c>
      <c r="F652" s="29" t="s">
        <v>1153</v>
      </c>
      <c r="G652" s="22">
        <v>5042265836</v>
      </c>
      <c r="H652" s="22" t="s">
        <v>56</v>
      </c>
      <c r="I652" s="22" t="s">
        <v>56</v>
      </c>
      <c r="J652" s="24">
        <v>44503</v>
      </c>
      <c r="K652" s="22">
        <v>1120</v>
      </c>
      <c r="L652" s="22" t="s">
        <v>348</v>
      </c>
      <c r="M652" s="22" t="s">
        <v>348</v>
      </c>
      <c r="N652" s="101" t="s">
        <v>1154</v>
      </c>
      <c r="O652" s="102">
        <v>44504</v>
      </c>
      <c r="P652" s="27" t="s">
        <v>277</v>
      </c>
      <c r="Q652" s="22">
        <v>1120</v>
      </c>
      <c r="R652" s="22" t="s">
        <v>56</v>
      </c>
      <c r="S652" s="22" t="s">
        <v>56</v>
      </c>
      <c r="T652" s="22">
        <v>6008141973</v>
      </c>
      <c r="U652" s="22">
        <v>0</v>
      </c>
      <c r="V652" s="22">
        <v>0</v>
      </c>
      <c r="W652" s="22">
        <v>0</v>
      </c>
      <c r="X652" s="22" t="s">
        <v>348</v>
      </c>
      <c r="Y652" s="22" t="s">
        <v>56</v>
      </c>
      <c r="Z652" s="63" t="s">
        <v>1155</v>
      </c>
      <c r="AA652" s="64">
        <v>44504</v>
      </c>
      <c r="AB652" s="28">
        <v>0</v>
      </c>
      <c r="AC652" s="28" t="s">
        <v>56</v>
      </c>
      <c r="AD652" s="46" t="s">
        <v>56</v>
      </c>
      <c r="AE652" s="47" t="s">
        <v>56</v>
      </c>
      <c r="AF652" s="35" t="str">
        <f>VLOOKUP(G652,[6]TIV1!L:S,8,FALSE)</f>
        <v>8276895378</v>
      </c>
      <c r="AG652" s="35" t="str">
        <f>VLOOKUP(T652,[6]TIV1!L:S,8,FALSE)</f>
        <v>2050350280</v>
      </c>
      <c r="AH652" s="35" t="e">
        <f>VLOOKUP(AC652,[6]TIV1!L:S,8,FALSE)</f>
        <v>#N/A</v>
      </c>
      <c r="AI652" s="36">
        <f>VLOOKUP(A652&amp;P652,[6]HARGA!C:D,2,0)*Q652</f>
        <v>45360000</v>
      </c>
      <c r="AJ652" s="36">
        <f>VLOOKUP(A652&amp;P652,[6]HARGA!C:D,2,0)*W652</f>
        <v>0</v>
      </c>
      <c r="AK652" s="36">
        <f>VLOOKUP(A652&amp;P652,[6]HARGA!C:D,2,0)*AB652</f>
        <v>0</v>
      </c>
      <c r="AL652" s="32"/>
      <c r="AM652" s="32"/>
      <c r="AN652" s="37"/>
      <c r="AO652" s="37"/>
      <c r="AP652" s="37"/>
      <c r="AQ652" s="37"/>
      <c r="AR652" s="37"/>
      <c r="AS652" s="37"/>
      <c r="AT652" s="37"/>
      <c r="AU652" s="37"/>
      <c r="AV652" s="37"/>
      <c r="AW652" s="37"/>
      <c r="AX652" s="37"/>
      <c r="AY652" s="37"/>
      <c r="AZ652" s="37"/>
      <c r="BA652" s="37"/>
      <c r="BB652" s="37"/>
      <c r="BC652" s="37"/>
      <c r="BD652">
        <v>3</v>
      </c>
    </row>
    <row r="653" spans="1:56" hidden="1" x14ac:dyDescent="0.25">
      <c r="A653" s="22" t="s">
        <v>51</v>
      </c>
      <c r="B653" s="22" t="s">
        <v>273</v>
      </c>
      <c r="C653" s="23">
        <v>21102803664</v>
      </c>
      <c r="D653" s="29" t="s">
        <v>193</v>
      </c>
      <c r="E653" s="29" t="s">
        <v>1152</v>
      </c>
      <c r="F653" s="29" t="s">
        <v>1153</v>
      </c>
      <c r="G653" s="22">
        <v>5042265836</v>
      </c>
      <c r="H653" s="22" t="s">
        <v>56</v>
      </c>
      <c r="I653" s="22" t="s">
        <v>56</v>
      </c>
      <c r="J653" s="24">
        <v>44503</v>
      </c>
      <c r="K653" s="22">
        <v>16</v>
      </c>
      <c r="L653" s="22" t="s">
        <v>348</v>
      </c>
      <c r="M653" s="22" t="s">
        <v>348</v>
      </c>
      <c r="N653" s="101" t="s">
        <v>1154</v>
      </c>
      <c r="O653" s="102">
        <v>44504</v>
      </c>
      <c r="P653" s="27" t="s">
        <v>279</v>
      </c>
      <c r="Q653" s="22">
        <v>16</v>
      </c>
      <c r="R653" s="22" t="s">
        <v>56</v>
      </c>
      <c r="S653" s="22" t="s">
        <v>56</v>
      </c>
      <c r="T653" s="22">
        <v>6008141973</v>
      </c>
      <c r="U653" s="22">
        <v>16</v>
      </c>
      <c r="V653" s="22">
        <v>0</v>
      </c>
      <c r="W653" s="22">
        <v>16</v>
      </c>
      <c r="X653" s="22" t="s">
        <v>348</v>
      </c>
      <c r="Y653" s="22" t="s">
        <v>56</v>
      </c>
      <c r="Z653" s="63" t="s">
        <v>1155</v>
      </c>
      <c r="AA653" s="64">
        <v>44504</v>
      </c>
      <c r="AB653" s="28">
        <v>0</v>
      </c>
      <c r="AC653" s="28" t="s">
        <v>56</v>
      </c>
      <c r="AD653" s="46" t="s">
        <v>56</v>
      </c>
      <c r="AE653" s="47" t="s">
        <v>56</v>
      </c>
      <c r="AF653" s="35" t="str">
        <f>VLOOKUP(G653,[6]TIV1!L:S,8,FALSE)</f>
        <v>8276895378</v>
      </c>
      <c r="AG653" s="35" t="str">
        <f>VLOOKUP(T653,[6]TIV1!L:S,8,FALSE)</f>
        <v>2050350280</v>
      </c>
      <c r="AH653" s="35" t="e">
        <f>VLOOKUP(AC653,[6]TIV1!L:S,8,FALSE)</f>
        <v>#N/A</v>
      </c>
      <c r="AI653" s="36">
        <f>VLOOKUP(A653&amp;P653,[6]HARGA!C:D,2,0)*Q653</f>
        <v>1600000</v>
      </c>
      <c r="AJ653" s="36">
        <f>VLOOKUP(A653&amp;P653,[6]HARGA!C:D,2,0)*W653</f>
        <v>1600000</v>
      </c>
      <c r="AK653" s="36">
        <f>VLOOKUP(A653&amp;P653,[6]HARGA!C:D,2,0)*AB653</f>
        <v>0</v>
      </c>
      <c r="AL653" s="32"/>
      <c r="AM653" s="32"/>
      <c r="AN653" s="37"/>
      <c r="AO653" s="37"/>
      <c r="AP653" s="37"/>
      <c r="AQ653" s="37"/>
      <c r="AR653" s="37"/>
      <c r="AS653" s="37"/>
      <c r="AT653" s="37"/>
      <c r="AU653" s="37"/>
      <c r="AV653" s="37"/>
      <c r="AW653" s="37"/>
      <c r="AX653" s="37"/>
      <c r="AY653" s="37"/>
      <c r="AZ653" s="37"/>
      <c r="BA653" s="37"/>
      <c r="BB653" s="37"/>
      <c r="BC653" s="37"/>
      <c r="BD653">
        <v>3</v>
      </c>
    </row>
    <row r="654" spans="1:56" hidden="1" x14ac:dyDescent="0.25">
      <c r="A654" s="22" t="s">
        <v>51</v>
      </c>
      <c r="B654" s="22" t="s">
        <v>273</v>
      </c>
      <c r="C654" s="23">
        <v>21102803662</v>
      </c>
      <c r="D654" s="22" t="s">
        <v>53</v>
      </c>
      <c r="E654" s="29" t="s">
        <v>1156</v>
      </c>
      <c r="F654" s="22" t="s">
        <v>1157</v>
      </c>
      <c r="G654" s="22">
        <v>5042271381</v>
      </c>
      <c r="H654" s="22" t="s">
        <v>56</v>
      </c>
      <c r="I654" s="22" t="s">
        <v>56</v>
      </c>
      <c r="J654" s="24">
        <v>44503</v>
      </c>
      <c r="K654" s="22">
        <v>1120</v>
      </c>
      <c r="L654" s="22" t="s">
        <v>163</v>
      </c>
      <c r="M654" s="22" t="s">
        <v>163</v>
      </c>
      <c r="N654" s="101" t="s">
        <v>1158</v>
      </c>
      <c r="O654" s="102">
        <v>44508</v>
      </c>
      <c r="P654" s="27" t="s">
        <v>277</v>
      </c>
      <c r="Q654" s="22">
        <v>1120</v>
      </c>
      <c r="R654" s="22" t="s">
        <v>56</v>
      </c>
      <c r="S654" s="22" t="s">
        <v>56</v>
      </c>
      <c r="T654" s="22">
        <v>6008136108</v>
      </c>
      <c r="U654" s="22">
        <v>0</v>
      </c>
      <c r="V654" s="22">
        <v>0</v>
      </c>
      <c r="W654" s="22">
        <v>0</v>
      </c>
      <c r="X654" s="22" t="s">
        <v>163</v>
      </c>
      <c r="Y654" s="22" t="s">
        <v>56</v>
      </c>
      <c r="Z654" s="63" t="s">
        <v>1159</v>
      </c>
      <c r="AA654" s="64">
        <v>44508</v>
      </c>
      <c r="AB654" s="28">
        <v>0</v>
      </c>
      <c r="AC654" s="28" t="s">
        <v>56</v>
      </c>
      <c r="AD654" s="46" t="s">
        <v>56</v>
      </c>
      <c r="AE654" s="47" t="s">
        <v>56</v>
      </c>
      <c r="AF654" s="35" t="str">
        <f>VLOOKUP(G654,[6]TIV1!L:S,8,FALSE)</f>
        <v>8276895378</v>
      </c>
      <c r="AG654" s="35" t="str">
        <f>VLOOKUP(T654,[6]TIV1!L:S,8,FALSE)</f>
        <v>2050350280</v>
      </c>
      <c r="AH654" s="35" t="e">
        <f>VLOOKUP(AC654,[6]TIV1!L:S,8,FALSE)</f>
        <v>#N/A</v>
      </c>
      <c r="AI654" s="36">
        <f>VLOOKUP(A654&amp;P654,[6]HARGA!C:D,2,0)*Q654</f>
        <v>45360000</v>
      </c>
      <c r="AJ654" s="36">
        <f>VLOOKUP(A654&amp;P654,[6]HARGA!C:D,2,0)*W654</f>
        <v>0</v>
      </c>
      <c r="AK654" s="36">
        <f>VLOOKUP(A654&amp;P654,[6]HARGA!C:D,2,0)*AB654</f>
        <v>0</v>
      </c>
      <c r="AL654" s="32"/>
      <c r="AM654" s="32"/>
      <c r="AN654" s="37"/>
      <c r="AO654" s="37"/>
      <c r="AP654" s="37"/>
      <c r="AQ654" s="37"/>
      <c r="AR654" s="37"/>
      <c r="AS654" s="37"/>
      <c r="AT654" s="37"/>
      <c r="AU654" s="37"/>
      <c r="AV654" s="37"/>
      <c r="AW654" s="37"/>
      <c r="AX654" s="37"/>
      <c r="AY654" s="37"/>
      <c r="AZ654" s="37"/>
      <c r="BA654" s="37"/>
      <c r="BB654" s="37"/>
      <c r="BC654" s="37"/>
      <c r="BD654">
        <v>3</v>
      </c>
    </row>
    <row r="655" spans="1:56" hidden="1" x14ac:dyDescent="0.25">
      <c r="A655" s="22" t="s">
        <v>51</v>
      </c>
      <c r="B655" s="22" t="s">
        <v>273</v>
      </c>
      <c r="C655" s="23">
        <v>21102803662</v>
      </c>
      <c r="D655" s="22" t="s">
        <v>53</v>
      </c>
      <c r="E655" s="29" t="s">
        <v>1156</v>
      </c>
      <c r="F655" s="22" t="s">
        <v>1157</v>
      </c>
      <c r="G655" s="22">
        <v>5042271381</v>
      </c>
      <c r="H655" s="22" t="s">
        <v>56</v>
      </c>
      <c r="I655" s="22" t="s">
        <v>56</v>
      </c>
      <c r="J655" s="24">
        <v>44503</v>
      </c>
      <c r="K655" s="22">
        <v>16</v>
      </c>
      <c r="L655" s="22" t="s">
        <v>163</v>
      </c>
      <c r="M655" s="22" t="s">
        <v>163</v>
      </c>
      <c r="N655" s="101" t="s">
        <v>1158</v>
      </c>
      <c r="O655" s="102">
        <v>44508</v>
      </c>
      <c r="P655" s="27" t="s">
        <v>279</v>
      </c>
      <c r="Q655" s="22">
        <v>16</v>
      </c>
      <c r="R655" s="22" t="s">
        <v>56</v>
      </c>
      <c r="S655" s="22" t="s">
        <v>56</v>
      </c>
      <c r="T655" s="22">
        <v>6008136108</v>
      </c>
      <c r="U655" s="22">
        <v>16</v>
      </c>
      <c r="V655" s="22">
        <v>0</v>
      </c>
      <c r="W655" s="22">
        <v>16</v>
      </c>
      <c r="X655" s="22" t="s">
        <v>163</v>
      </c>
      <c r="Y655" s="22" t="s">
        <v>56</v>
      </c>
      <c r="Z655" s="63" t="s">
        <v>1159</v>
      </c>
      <c r="AA655" s="64">
        <v>44508</v>
      </c>
      <c r="AB655" s="28">
        <v>0</v>
      </c>
      <c r="AC655" s="28" t="s">
        <v>56</v>
      </c>
      <c r="AD655" s="46" t="s">
        <v>56</v>
      </c>
      <c r="AE655" s="47" t="s">
        <v>56</v>
      </c>
      <c r="AF655" s="35" t="str">
        <f>VLOOKUP(G655,[6]TIV1!L:S,8,FALSE)</f>
        <v>8276895378</v>
      </c>
      <c r="AG655" s="35" t="str">
        <f>VLOOKUP(T655,[6]TIV1!L:S,8,FALSE)</f>
        <v>2050350280</v>
      </c>
      <c r="AH655" s="35" t="e">
        <f>VLOOKUP(AC655,[6]TIV1!L:S,8,FALSE)</f>
        <v>#N/A</v>
      </c>
      <c r="AI655" s="36">
        <f>VLOOKUP(A655&amp;P655,[6]HARGA!C:D,2,0)*Q655</f>
        <v>1600000</v>
      </c>
      <c r="AJ655" s="36">
        <f>VLOOKUP(A655&amp;P655,[6]HARGA!C:D,2,0)*W655</f>
        <v>1600000</v>
      </c>
      <c r="AK655" s="36">
        <f>VLOOKUP(A655&amp;P655,[6]HARGA!C:D,2,0)*AB655</f>
        <v>0</v>
      </c>
      <c r="AL655" s="32"/>
      <c r="AM655" s="32"/>
      <c r="AN655" s="37"/>
      <c r="AO655" s="37"/>
      <c r="AP655" s="37"/>
      <c r="AQ655" s="37"/>
      <c r="AR655" s="37"/>
      <c r="AS655" s="37"/>
      <c r="AT655" s="37"/>
      <c r="AU655" s="37"/>
      <c r="AV655" s="37"/>
      <c r="AW655" s="37"/>
      <c r="AX655" s="37"/>
      <c r="AY655" s="37"/>
      <c r="AZ655" s="37"/>
      <c r="BA655" s="37"/>
      <c r="BB655" s="37"/>
      <c r="BC655" s="37"/>
      <c r="BD655">
        <v>3</v>
      </c>
    </row>
    <row r="656" spans="1:56" hidden="1" x14ac:dyDescent="0.25">
      <c r="A656" s="22" t="s">
        <v>51</v>
      </c>
      <c r="B656" s="22" t="s">
        <v>273</v>
      </c>
      <c r="C656" s="23">
        <v>21102803665</v>
      </c>
      <c r="D656" s="22" t="s">
        <v>53</v>
      </c>
      <c r="E656" s="50" t="s">
        <v>1160</v>
      </c>
      <c r="F656" s="22" t="s">
        <v>1161</v>
      </c>
      <c r="G656" s="22">
        <v>5042270053</v>
      </c>
      <c r="H656" s="22" t="s">
        <v>56</v>
      </c>
      <c r="I656" s="22" t="s">
        <v>56</v>
      </c>
      <c r="J656" s="24">
        <v>44503</v>
      </c>
      <c r="K656" s="22">
        <v>1120</v>
      </c>
      <c r="L656" s="22" t="s">
        <v>138</v>
      </c>
      <c r="M656" s="22" t="s">
        <v>138</v>
      </c>
      <c r="N656" s="101" t="s">
        <v>1162</v>
      </c>
      <c r="O656" s="102">
        <v>44504</v>
      </c>
      <c r="P656" s="27" t="s">
        <v>277</v>
      </c>
      <c r="Q656" s="22">
        <v>1120</v>
      </c>
      <c r="R656" s="22" t="s">
        <v>56</v>
      </c>
      <c r="S656" s="22" t="s">
        <v>56</v>
      </c>
      <c r="T656" s="22">
        <v>6008140711</v>
      </c>
      <c r="U656" s="22">
        <v>0</v>
      </c>
      <c r="V656" s="22">
        <v>0</v>
      </c>
      <c r="W656" s="22">
        <v>0</v>
      </c>
      <c r="X656" s="22" t="s">
        <v>138</v>
      </c>
      <c r="Y656" s="22" t="s">
        <v>56</v>
      </c>
      <c r="Z656" s="63" t="s">
        <v>1163</v>
      </c>
      <c r="AA656" s="64">
        <v>44504</v>
      </c>
      <c r="AB656" s="28">
        <v>0</v>
      </c>
      <c r="AC656" s="28" t="s">
        <v>56</v>
      </c>
      <c r="AD656" s="46" t="s">
        <v>56</v>
      </c>
      <c r="AE656" s="47" t="s">
        <v>56</v>
      </c>
      <c r="AF656" s="35" t="str">
        <f>VLOOKUP(G656,[6]TIV1!L:S,8,FALSE)</f>
        <v>8276895378</v>
      </c>
      <c r="AG656" s="35" t="str">
        <f>VLOOKUP(T656,[6]TIV1!L:S,8,FALSE)</f>
        <v>2050350280</v>
      </c>
      <c r="AH656" s="35" t="e">
        <f>VLOOKUP(AC656,[6]TIV1!L:S,8,FALSE)</f>
        <v>#N/A</v>
      </c>
      <c r="AI656" s="36">
        <f>VLOOKUP(A656&amp;P656,[6]HARGA!C:D,2,0)*Q656</f>
        <v>45360000</v>
      </c>
      <c r="AJ656" s="36">
        <f>VLOOKUP(A656&amp;P656,[6]HARGA!C:D,2,0)*W656</f>
        <v>0</v>
      </c>
      <c r="AK656" s="36">
        <f>VLOOKUP(A656&amp;P656,[6]HARGA!C:D,2,0)*AB656</f>
        <v>0</v>
      </c>
      <c r="AL656" s="32"/>
      <c r="AM656" s="32"/>
      <c r="AN656" s="37"/>
      <c r="AO656" s="37"/>
      <c r="AP656" s="37"/>
      <c r="AQ656" s="37"/>
      <c r="AR656" s="37"/>
      <c r="AS656" s="37"/>
      <c r="AT656" s="37"/>
      <c r="AU656" s="37"/>
      <c r="AV656" s="37"/>
      <c r="AW656" s="37"/>
      <c r="AX656" s="37"/>
      <c r="AY656" s="37"/>
      <c r="AZ656" s="37"/>
      <c r="BA656" s="37"/>
      <c r="BB656" s="37"/>
      <c r="BC656" s="37"/>
      <c r="BD656">
        <v>3</v>
      </c>
    </row>
    <row r="657" spans="1:56" hidden="1" x14ac:dyDescent="0.25">
      <c r="A657" s="22" t="s">
        <v>51</v>
      </c>
      <c r="B657" s="22" t="s">
        <v>273</v>
      </c>
      <c r="C657" s="23">
        <v>21102803665</v>
      </c>
      <c r="D657" s="22" t="s">
        <v>53</v>
      </c>
      <c r="E657" s="50" t="s">
        <v>1160</v>
      </c>
      <c r="F657" s="22" t="s">
        <v>1161</v>
      </c>
      <c r="G657" s="22">
        <v>5042270053</v>
      </c>
      <c r="H657" s="22" t="s">
        <v>56</v>
      </c>
      <c r="I657" s="22" t="s">
        <v>56</v>
      </c>
      <c r="J657" s="24">
        <v>44503</v>
      </c>
      <c r="K657" s="22">
        <v>16</v>
      </c>
      <c r="L657" s="22" t="s">
        <v>138</v>
      </c>
      <c r="M657" s="22" t="s">
        <v>138</v>
      </c>
      <c r="N657" s="101" t="s">
        <v>1162</v>
      </c>
      <c r="O657" s="102">
        <v>44504</v>
      </c>
      <c r="P657" s="27" t="s">
        <v>279</v>
      </c>
      <c r="Q657" s="22">
        <v>16</v>
      </c>
      <c r="R657" s="22" t="s">
        <v>56</v>
      </c>
      <c r="S657" s="22" t="s">
        <v>56</v>
      </c>
      <c r="T657" s="22">
        <v>6008140711</v>
      </c>
      <c r="U657" s="22">
        <v>16</v>
      </c>
      <c r="V657" s="22">
        <v>0</v>
      </c>
      <c r="W657" s="22">
        <v>16</v>
      </c>
      <c r="X657" s="22" t="s">
        <v>138</v>
      </c>
      <c r="Y657" s="22" t="s">
        <v>56</v>
      </c>
      <c r="Z657" s="63" t="s">
        <v>1163</v>
      </c>
      <c r="AA657" s="64">
        <v>44504</v>
      </c>
      <c r="AB657" s="28">
        <v>0</v>
      </c>
      <c r="AC657" s="28" t="s">
        <v>56</v>
      </c>
      <c r="AD657" s="46" t="s">
        <v>56</v>
      </c>
      <c r="AE657" s="47" t="s">
        <v>56</v>
      </c>
      <c r="AF657" s="35" t="str">
        <f>VLOOKUP(G657,[6]TIV1!L:S,8,FALSE)</f>
        <v>8276895378</v>
      </c>
      <c r="AG657" s="35" t="str">
        <f>VLOOKUP(T657,[6]TIV1!L:S,8,FALSE)</f>
        <v>2050350280</v>
      </c>
      <c r="AH657" s="35" t="e">
        <f>VLOOKUP(AC657,[6]TIV1!L:S,8,FALSE)</f>
        <v>#N/A</v>
      </c>
      <c r="AI657" s="36">
        <f>VLOOKUP(A657&amp;P657,[6]HARGA!C:D,2,0)*Q657</f>
        <v>1600000</v>
      </c>
      <c r="AJ657" s="36">
        <f>VLOOKUP(A657&amp;P657,[6]HARGA!C:D,2,0)*W657</f>
        <v>1600000</v>
      </c>
      <c r="AK657" s="36">
        <f>VLOOKUP(A657&amp;P657,[6]HARGA!C:D,2,0)*AB657</f>
        <v>0</v>
      </c>
      <c r="AL657" s="32"/>
      <c r="AM657" s="32"/>
      <c r="AN657" s="37"/>
      <c r="AO657" s="37"/>
      <c r="AP657" s="37"/>
      <c r="AQ657" s="37"/>
      <c r="AR657" s="37"/>
      <c r="AS657" s="37"/>
      <c r="AT657" s="37"/>
      <c r="AU657" s="37"/>
      <c r="AV657" s="37"/>
      <c r="AW657" s="37"/>
      <c r="AX657" s="37"/>
      <c r="AY657" s="37"/>
      <c r="AZ657" s="37"/>
      <c r="BA657" s="37"/>
      <c r="BB657" s="37"/>
      <c r="BC657" s="37"/>
      <c r="BD657">
        <v>3</v>
      </c>
    </row>
    <row r="658" spans="1:56" hidden="1" x14ac:dyDescent="0.25">
      <c r="A658" s="22" t="s">
        <v>51</v>
      </c>
      <c r="B658" s="22" t="s">
        <v>273</v>
      </c>
      <c r="C658" s="23">
        <v>21102803686</v>
      </c>
      <c r="D658" s="22" t="s">
        <v>193</v>
      </c>
      <c r="E658" s="22" t="s">
        <v>280</v>
      </c>
      <c r="F658" s="22" t="s">
        <v>281</v>
      </c>
      <c r="G658" s="22">
        <v>5042261249</v>
      </c>
      <c r="H658" s="22" t="s">
        <v>56</v>
      </c>
      <c r="I658" s="22" t="s">
        <v>56</v>
      </c>
      <c r="J658" s="24">
        <v>44503</v>
      </c>
      <c r="K658" s="22">
        <v>1280</v>
      </c>
      <c r="L658" s="22" t="s">
        <v>208</v>
      </c>
      <c r="M658" s="22" t="s">
        <v>208</v>
      </c>
      <c r="N658" s="101" t="s">
        <v>1164</v>
      </c>
      <c r="O658" s="102">
        <v>44503</v>
      </c>
      <c r="P658" s="27" t="s">
        <v>303</v>
      </c>
      <c r="Q658" s="22">
        <v>1280</v>
      </c>
      <c r="R658" s="22" t="s">
        <v>56</v>
      </c>
      <c r="S658" s="22" t="s">
        <v>56</v>
      </c>
      <c r="T658" s="22">
        <v>6008140246</v>
      </c>
      <c r="U658" s="22">
        <v>0</v>
      </c>
      <c r="V658" s="22">
        <v>0</v>
      </c>
      <c r="W658" s="22">
        <v>0</v>
      </c>
      <c r="X658" s="22" t="s">
        <v>208</v>
      </c>
      <c r="Y658" s="22" t="s">
        <v>56</v>
      </c>
      <c r="Z658" s="63" t="s">
        <v>1165</v>
      </c>
      <c r="AA658" s="64">
        <v>44503</v>
      </c>
      <c r="AB658" s="28">
        <v>0</v>
      </c>
      <c r="AC658" s="28" t="s">
        <v>56</v>
      </c>
      <c r="AD658" s="46" t="s">
        <v>56</v>
      </c>
      <c r="AE658" s="47" t="s">
        <v>56</v>
      </c>
      <c r="AF658" s="35" t="str">
        <f>VLOOKUP(G658,[6]TIV1!L:S,8,FALSE)</f>
        <v>8276895378</v>
      </c>
      <c r="AG658" s="35" t="str">
        <f>VLOOKUP(T658,[6]TIV1!L:S,8,FALSE)</f>
        <v>2050350280</v>
      </c>
      <c r="AH658" s="35" t="e">
        <f>VLOOKUP(AC658,[6]TIV1!L:S,8,FALSE)</f>
        <v>#N/A</v>
      </c>
      <c r="AI658" s="36">
        <f>VLOOKUP(A658&amp;P658,[6]HARGA!C:D,2,0)*Q658</f>
        <v>47667200</v>
      </c>
      <c r="AJ658" s="36">
        <f>VLOOKUP(A658&amp;P658,[6]HARGA!C:D,2,0)*W658</f>
        <v>0</v>
      </c>
      <c r="AK658" s="36">
        <f>VLOOKUP(A658&amp;P658,[6]HARGA!C:D,2,0)*AB658</f>
        <v>0</v>
      </c>
      <c r="AL658" s="32"/>
      <c r="AM658" s="32"/>
      <c r="AN658" s="37"/>
      <c r="AO658" s="37"/>
      <c r="AP658" s="37"/>
      <c r="AQ658" s="37"/>
      <c r="AR658" s="37"/>
      <c r="AS658" s="37"/>
      <c r="AT658" s="37"/>
      <c r="AU658" s="37"/>
      <c r="AV658" s="37"/>
      <c r="AW658" s="37"/>
      <c r="AX658" s="37"/>
      <c r="AY658" s="37"/>
      <c r="AZ658" s="37"/>
      <c r="BA658" s="37"/>
      <c r="BB658" s="37"/>
      <c r="BC658" s="37"/>
      <c r="BD658">
        <v>3</v>
      </c>
    </row>
    <row r="659" spans="1:56" hidden="1" x14ac:dyDescent="0.25">
      <c r="A659" s="22" t="s">
        <v>51</v>
      </c>
      <c r="B659" s="22" t="s">
        <v>273</v>
      </c>
      <c r="C659" s="23">
        <v>21102803686</v>
      </c>
      <c r="D659" s="22" t="s">
        <v>193</v>
      </c>
      <c r="E659" s="22" t="s">
        <v>280</v>
      </c>
      <c r="F659" s="22" t="s">
        <v>281</v>
      </c>
      <c r="G659" s="22">
        <v>5042261249</v>
      </c>
      <c r="H659" s="22" t="s">
        <v>56</v>
      </c>
      <c r="I659" s="22" t="s">
        <v>56</v>
      </c>
      <c r="J659" s="24">
        <v>44503</v>
      </c>
      <c r="K659" s="22">
        <v>32</v>
      </c>
      <c r="L659" s="22" t="s">
        <v>208</v>
      </c>
      <c r="M659" s="22" t="s">
        <v>208</v>
      </c>
      <c r="N659" s="101" t="s">
        <v>1164</v>
      </c>
      <c r="O659" s="102">
        <v>44503</v>
      </c>
      <c r="P659" s="27" t="s">
        <v>279</v>
      </c>
      <c r="Q659" s="22">
        <v>32</v>
      </c>
      <c r="R659" s="22" t="s">
        <v>56</v>
      </c>
      <c r="S659" s="22" t="s">
        <v>56</v>
      </c>
      <c r="T659" s="22">
        <v>6008140246</v>
      </c>
      <c r="U659" s="22">
        <v>32</v>
      </c>
      <c r="V659" s="22">
        <v>0</v>
      </c>
      <c r="W659" s="22">
        <v>32</v>
      </c>
      <c r="X659" s="22" t="s">
        <v>208</v>
      </c>
      <c r="Y659" s="22" t="s">
        <v>56</v>
      </c>
      <c r="Z659" s="63" t="s">
        <v>1165</v>
      </c>
      <c r="AA659" s="64">
        <v>44503</v>
      </c>
      <c r="AB659" s="28">
        <v>0</v>
      </c>
      <c r="AC659" s="28" t="s">
        <v>56</v>
      </c>
      <c r="AD659" s="46" t="s">
        <v>56</v>
      </c>
      <c r="AE659" s="47" t="s">
        <v>56</v>
      </c>
      <c r="AF659" s="35" t="str">
        <f>VLOOKUP(G659,[6]TIV1!L:S,8,FALSE)</f>
        <v>8276895378</v>
      </c>
      <c r="AG659" s="35" t="str">
        <f>VLOOKUP(T659,[6]TIV1!L:S,8,FALSE)</f>
        <v>2050350280</v>
      </c>
      <c r="AH659" s="35" t="e">
        <f>VLOOKUP(AC659,[6]TIV1!L:S,8,FALSE)</f>
        <v>#N/A</v>
      </c>
      <c r="AI659" s="36">
        <f>VLOOKUP(A659&amp;P659,[6]HARGA!C:D,2,0)*Q659</f>
        <v>3200000</v>
      </c>
      <c r="AJ659" s="36">
        <f>VLOOKUP(A659&amp;P659,[6]HARGA!C:D,2,0)*W659</f>
        <v>3200000</v>
      </c>
      <c r="AK659" s="36">
        <f>VLOOKUP(A659&amp;P659,[6]HARGA!C:D,2,0)*AB659</f>
        <v>0</v>
      </c>
      <c r="AL659" s="32"/>
      <c r="AM659" s="32"/>
      <c r="AN659" s="37"/>
      <c r="AO659" s="37"/>
      <c r="AP659" s="37"/>
      <c r="AQ659" s="37"/>
      <c r="AR659" s="37"/>
      <c r="AS659" s="37"/>
      <c r="AT659" s="37"/>
      <c r="AU659" s="37"/>
      <c r="AV659" s="37"/>
      <c r="AW659" s="37"/>
      <c r="AX659" s="37"/>
      <c r="AY659" s="37"/>
      <c r="AZ659" s="37"/>
      <c r="BA659" s="37"/>
      <c r="BB659" s="37"/>
      <c r="BC659" s="37"/>
      <c r="BD659">
        <v>3</v>
      </c>
    </row>
    <row r="660" spans="1:56" hidden="1" x14ac:dyDescent="0.25">
      <c r="A660" s="22" t="s">
        <v>51</v>
      </c>
      <c r="B660" s="22" t="s">
        <v>273</v>
      </c>
      <c r="C660" s="23">
        <v>21102803663</v>
      </c>
      <c r="D660" s="22" t="s">
        <v>53</v>
      </c>
      <c r="E660" s="29" t="s">
        <v>1166</v>
      </c>
      <c r="F660" s="22" t="s">
        <v>1167</v>
      </c>
      <c r="G660" s="22">
        <v>5042265585</v>
      </c>
      <c r="H660" s="22" t="s">
        <v>56</v>
      </c>
      <c r="I660" s="22" t="s">
        <v>56</v>
      </c>
      <c r="J660" s="24">
        <v>44503</v>
      </c>
      <c r="K660" s="22">
        <v>1120</v>
      </c>
      <c r="L660" s="22" t="s">
        <v>786</v>
      </c>
      <c r="M660" s="22" t="s">
        <v>786</v>
      </c>
      <c r="N660" s="107">
        <v>20016</v>
      </c>
      <c r="O660" s="108">
        <v>44503</v>
      </c>
      <c r="P660" s="27" t="s">
        <v>277</v>
      </c>
      <c r="Q660" s="22">
        <v>1120</v>
      </c>
      <c r="R660" s="22" t="s">
        <v>56</v>
      </c>
      <c r="S660" s="22" t="s">
        <v>56</v>
      </c>
      <c r="T660" s="22">
        <v>6008139969</v>
      </c>
      <c r="U660" s="22">
        <v>0</v>
      </c>
      <c r="V660" s="22">
        <v>0</v>
      </c>
      <c r="W660" s="22">
        <v>0</v>
      </c>
      <c r="X660" s="22" t="s">
        <v>786</v>
      </c>
      <c r="Y660" s="22" t="s">
        <v>56</v>
      </c>
      <c r="Z660" s="109">
        <v>34679</v>
      </c>
      <c r="AA660" s="110">
        <v>44503</v>
      </c>
      <c r="AB660" s="28">
        <v>0</v>
      </c>
      <c r="AC660" s="28" t="s">
        <v>56</v>
      </c>
      <c r="AD660" s="46" t="s">
        <v>56</v>
      </c>
      <c r="AE660" s="47" t="s">
        <v>56</v>
      </c>
      <c r="AF660" s="35" t="str">
        <f>VLOOKUP(G660,[6]TIV1!L:S,8,FALSE)</f>
        <v>8276895378</v>
      </c>
      <c r="AG660" s="35" t="str">
        <f>VLOOKUP(T660,[6]TIV1!L:S,8,FALSE)</f>
        <v>2050350280</v>
      </c>
      <c r="AH660" s="35" t="e">
        <f>VLOOKUP(AC660,[6]TIV1!L:S,8,FALSE)</f>
        <v>#N/A</v>
      </c>
      <c r="AI660" s="36">
        <f>VLOOKUP(A660&amp;P660,[6]HARGA!C:D,2,0)*Q660</f>
        <v>45360000</v>
      </c>
      <c r="AJ660" s="36">
        <f>VLOOKUP(A660&amp;P660,[6]HARGA!C:D,2,0)*W660</f>
        <v>0</v>
      </c>
      <c r="AK660" s="36">
        <f>VLOOKUP(A660&amp;P660,[6]HARGA!C:D,2,0)*AB660</f>
        <v>0</v>
      </c>
      <c r="AL660" s="32"/>
      <c r="AM660" s="32"/>
      <c r="AN660" s="37"/>
      <c r="AO660" s="37"/>
      <c r="AP660" s="37"/>
      <c r="AQ660" s="37"/>
      <c r="AR660" s="37"/>
      <c r="AS660" s="37"/>
      <c r="AT660" s="37"/>
      <c r="AU660" s="37"/>
      <c r="AV660" s="37"/>
      <c r="AW660" s="37"/>
      <c r="AX660" s="37"/>
      <c r="AY660" s="37"/>
      <c r="AZ660" s="37"/>
      <c r="BA660" s="37"/>
      <c r="BB660" s="37"/>
      <c r="BC660" s="37"/>
      <c r="BD660">
        <v>3</v>
      </c>
    </row>
    <row r="661" spans="1:56" hidden="1" x14ac:dyDescent="0.25">
      <c r="A661" s="22" t="s">
        <v>51</v>
      </c>
      <c r="B661" s="22" t="s">
        <v>273</v>
      </c>
      <c r="C661" s="23">
        <v>21102803663</v>
      </c>
      <c r="D661" s="22" t="s">
        <v>53</v>
      </c>
      <c r="E661" s="29" t="s">
        <v>1166</v>
      </c>
      <c r="F661" s="22" t="s">
        <v>1167</v>
      </c>
      <c r="G661" s="22">
        <v>5042265585</v>
      </c>
      <c r="H661" s="22" t="s">
        <v>56</v>
      </c>
      <c r="I661" s="22" t="s">
        <v>56</v>
      </c>
      <c r="J661" s="24">
        <v>44503</v>
      </c>
      <c r="K661" s="22">
        <v>16</v>
      </c>
      <c r="L661" s="22" t="s">
        <v>786</v>
      </c>
      <c r="M661" s="22" t="s">
        <v>786</v>
      </c>
      <c r="N661" s="107">
        <v>20016</v>
      </c>
      <c r="O661" s="108">
        <v>44503</v>
      </c>
      <c r="P661" s="27" t="s">
        <v>279</v>
      </c>
      <c r="Q661" s="22">
        <v>16</v>
      </c>
      <c r="R661" s="22" t="s">
        <v>56</v>
      </c>
      <c r="S661" s="22" t="s">
        <v>56</v>
      </c>
      <c r="T661" s="22">
        <v>6008139969</v>
      </c>
      <c r="U661" s="22">
        <v>16</v>
      </c>
      <c r="V661" s="22">
        <v>0</v>
      </c>
      <c r="W661" s="22">
        <v>16</v>
      </c>
      <c r="X661" s="22" t="s">
        <v>786</v>
      </c>
      <c r="Y661" s="22" t="s">
        <v>56</v>
      </c>
      <c r="Z661" s="109">
        <v>34679</v>
      </c>
      <c r="AA661" s="110">
        <v>44503</v>
      </c>
      <c r="AB661" s="28">
        <v>0</v>
      </c>
      <c r="AC661" s="28" t="s">
        <v>56</v>
      </c>
      <c r="AD661" s="46" t="s">
        <v>56</v>
      </c>
      <c r="AE661" s="47" t="s">
        <v>56</v>
      </c>
      <c r="AF661" s="35" t="str">
        <f>VLOOKUP(G661,[6]TIV1!L:S,8,FALSE)</f>
        <v>8276895378</v>
      </c>
      <c r="AG661" s="35" t="str">
        <f>VLOOKUP(T661,[6]TIV1!L:S,8,FALSE)</f>
        <v>2050350280</v>
      </c>
      <c r="AH661" s="35" t="e">
        <f>VLOOKUP(AC661,[6]TIV1!L:S,8,FALSE)</f>
        <v>#N/A</v>
      </c>
      <c r="AI661" s="36">
        <f>VLOOKUP(A661&amp;P661,[6]HARGA!C:D,2,0)*Q661</f>
        <v>1600000</v>
      </c>
      <c r="AJ661" s="36">
        <f>VLOOKUP(A661&amp;P661,[6]HARGA!C:D,2,0)*W661</f>
        <v>1600000</v>
      </c>
      <c r="AK661" s="36">
        <f>VLOOKUP(A661&amp;P661,[6]HARGA!C:D,2,0)*AB661</f>
        <v>0</v>
      </c>
      <c r="AL661" s="32"/>
      <c r="AM661" s="32"/>
      <c r="AN661" s="37"/>
      <c r="AO661" s="37"/>
      <c r="AP661" s="37"/>
      <c r="AQ661" s="37"/>
      <c r="AR661" s="37"/>
      <c r="AS661" s="37"/>
      <c r="AT661" s="37"/>
      <c r="AU661" s="37"/>
      <c r="AV661" s="37"/>
      <c r="AW661" s="37"/>
      <c r="AX661" s="37"/>
      <c r="AY661" s="37"/>
      <c r="AZ661" s="37"/>
      <c r="BA661" s="37"/>
      <c r="BB661" s="37"/>
      <c r="BC661" s="37"/>
      <c r="BD661">
        <v>3</v>
      </c>
    </row>
    <row r="662" spans="1:56" hidden="1" x14ac:dyDescent="0.25">
      <c r="A662" s="22" t="s">
        <v>51</v>
      </c>
      <c r="B662" s="22" t="s">
        <v>273</v>
      </c>
      <c r="C662" s="23">
        <v>21102908096</v>
      </c>
      <c r="D662" s="22" t="s">
        <v>284</v>
      </c>
      <c r="E662" s="22" t="s">
        <v>1168</v>
      </c>
      <c r="F662" s="22" t="s">
        <v>1169</v>
      </c>
      <c r="G662" s="22">
        <v>5042275882</v>
      </c>
      <c r="H662" s="22" t="s">
        <v>56</v>
      </c>
      <c r="I662" s="22" t="s">
        <v>56</v>
      </c>
      <c r="J662" s="24">
        <v>44503</v>
      </c>
      <c r="K662" s="22">
        <v>440</v>
      </c>
      <c r="L662" s="22" t="s">
        <v>138</v>
      </c>
      <c r="M662" s="22" t="s">
        <v>138</v>
      </c>
      <c r="N662" s="101" t="s">
        <v>1170</v>
      </c>
      <c r="O662" s="102">
        <v>44504</v>
      </c>
      <c r="P662" s="27" t="s">
        <v>288</v>
      </c>
      <c r="Q662" s="22">
        <v>440</v>
      </c>
      <c r="R662" s="22" t="s">
        <v>56</v>
      </c>
      <c r="S662" s="22" t="s">
        <v>56</v>
      </c>
      <c r="T662" s="28" t="s">
        <v>56</v>
      </c>
      <c r="U662" s="28">
        <v>0</v>
      </c>
      <c r="V662" s="22">
        <v>0</v>
      </c>
      <c r="W662" s="28">
        <v>0</v>
      </c>
      <c r="X662" s="22" t="s">
        <v>56</v>
      </c>
      <c r="Y662" s="22" t="s">
        <v>56</v>
      </c>
      <c r="Z662" s="22" t="s">
        <v>56</v>
      </c>
      <c r="AA662" s="22" t="s">
        <v>56</v>
      </c>
      <c r="AB662" s="28">
        <v>0</v>
      </c>
      <c r="AC662" s="28" t="s">
        <v>56</v>
      </c>
      <c r="AD662" s="46" t="s">
        <v>56</v>
      </c>
      <c r="AE662" s="47" t="s">
        <v>56</v>
      </c>
      <c r="AF662" s="35" t="str">
        <f>VLOOKUP(G662,[6]TIV1!L:S,8,FALSE)</f>
        <v>8276895378</v>
      </c>
      <c r="AG662" s="35" t="e">
        <f>VLOOKUP(T662,[6]TIV1!L:S,8,FALSE)</f>
        <v>#N/A</v>
      </c>
      <c r="AH662" s="35" t="e">
        <f>VLOOKUP(AC662,[6]TIV1!L:S,8,FALSE)</f>
        <v>#N/A</v>
      </c>
      <c r="AI662" s="36">
        <f>VLOOKUP(A662&amp;P662,[6]HARGA!C:D,2,0)*Q662</f>
        <v>14916000</v>
      </c>
      <c r="AJ662" s="36">
        <f>VLOOKUP(A662&amp;P662,[6]HARGA!C:D,2,0)*W662</f>
        <v>0</v>
      </c>
      <c r="AK662" s="36">
        <f>VLOOKUP(A662&amp;P662,[6]HARGA!C:D,2,0)*AB662</f>
        <v>0</v>
      </c>
      <c r="AL662" s="32"/>
      <c r="AM662" s="32"/>
      <c r="AN662" s="37"/>
      <c r="AO662" s="37"/>
      <c r="AP662" s="37"/>
      <c r="AQ662" s="37"/>
      <c r="AR662" s="37"/>
      <c r="AS662" s="37"/>
      <c r="AT662" s="37"/>
      <c r="AU662" s="37"/>
      <c r="AV662" s="37"/>
      <c r="AW662" s="37"/>
      <c r="AX662" s="37"/>
      <c r="AY662" s="37"/>
      <c r="AZ662" s="37"/>
      <c r="BA662" s="37"/>
      <c r="BB662" s="37"/>
      <c r="BC662" s="37"/>
      <c r="BD662">
        <v>3</v>
      </c>
    </row>
    <row r="663" spans="1:56" hidden="1" x14ac:dyDescent="0.25">
      <c r="A663" s="22" t="s">
        <v>51</v>
      </c>
      <c r="B663" s="22" t="s">
        <v>273</v>
      </c>
      <c r="C663" s="23">
        <v>21102908096</v>
      </c>
      <c r="D663" s="22" t="s">
        <v>284</v>
      </c>
      <c r="E663" s="22" t="s">
        <v>1168</v>
      </c>
      <c r="F663" s="22" t="s">
        <v>1169</v>
      </c>
      <c r="G663" s="22">
        <v>5042275882</v>
      </c>
      <c r="H663" s="22" t="s">
        <v>56</v>
      </c>
      <c r="I663" s="22" t="s">
        <v>56</v>
      </c>
      <c r="J663" s="24">
        <v>44503</v>
      </c>
      <c r="K663" s="22">
        <v>176</v>
      </c>
      <c r="L663" s="22" t="s">
        <v>138</v>
      </c>
      <c r="M663" s="22" t="s">
        <v>138</v>
      </c>
      <c r="N663" s="101" t="s">
        <v>1170</v>
      </c>
      <c r="O663" s="102">
        <v>44504</v>
      </c>
      <c r="P663" s="27" t="s">
        <v>289</v>
      </c>
      <c r="Q663" s="22">
        <v>176</v>
      </c>
      <c r="R663" s="22" t="s">
        <v>56</v>
      </c>
      <c r="S663" s="22" t="s">
        <v>56</v>
      </c>
      <c r="T663" s="28" t="s">
        <v>56</v>
      </c>
      <c r="U663" s="28">
        <v>0</v>
      </c>
      <c r="V663" s="22">
        <v>0</v>
      </c>
      <c r="W663" s="28">
        <v>0</v>
      </c>
      <c r="X663" s="22" t="s">
        <v>56</v>
      </c>
      <c r="Y663" s="22" t="s">
        <v>56</v>
      </c>
      <c r="Z663" s="22" t="s">
        <v>56</v>
      </c>
      <c r="AA663" s="22" t="s">
        <v>56</v>
      </c>
      <c r="AB663" s="28">
        <v>0</v>
      </c>
      <c r="AC663" s="28" t="s">
        <v>56</v>
      </c>
      <c r="AD663" s="46" t="s">
        <v>56</v>
      </c>
      <c r="AE663" s="47" t="s">
        <v>56</v>
      </c>
      <c r="AF663" s="35" t="str">
        <f>VLOOKUP(G663,[6]TIV1!L:S,8,FALSE)</f>
        <v>8276895378</v>
      </c>
      <c r="AG663" s="35" t="e">
        <f>VLOOKUP(T663,[6]TIV1!L:S,8,FALSE)</f>
        <v>#N/A</v>
      </c>
      <c r="AH663" s="35" t="e">
        <f>VLOOKUP(AC663,[6]TIV1!L:S,8,FALSE)</f>
        <v>#N/A</v>
      </c>
      <c r="AI663" s="36">
        <f>VLOOKUP(A663&amp;P663,[6]HARGA!C:D,2,0)*Q663</f>
        <v>5966400</v>
      </c>
      <c r="AJ663" s="36">
        <f>VLOOKUP(A663&amp;P663,[6]HARGA!C:D,2,0)*W663</f>
        <v>0</v>
      </c>
      <c r="AK663" s="36">
        <f>VLOOKUP(A663&amp;P663,[6]HARGA!C:D,2,0)*AB663</f>
        <v>0</v>
      </c>
      <c r="AL663" s="32"/>
      <c r="AM663" s="32"/>
      <c r="AN663" s="37"/>
      <c r="AO663" s="37"/>
      <c r="AP663" s="37"/>
      <c r="AQ663" s="37"/>
      <c r="AR663" s="37"/>
      <c r="AS663" s="37"/>
      <c r="AT663" s="37"/>
      <c r="AU663" s="37"/>
      <c r="AV663" s="37"/>
      <c r="AW663" s="37"/>
      <c r="AX663" s="37"/>
      <c r="AY663" s="37"/>
      <c r="AZ663" s="37"/>
      <c r="BA663" s="37"/>
      <c r="BB663" s="37"/>
      <c r="BC663" s="37"/>
      <c r="BD663">
        <v>3</v>
      </c>
    </row>
    <row r="664" spans="1:56" hidden="1" x14ac:dyDescent="0.25">
      <c r="A664" s="22" t="s">
        <v>51</v>
      </c>
      <c r="B664" s="22" t="s">
        <v>273</v>
      </c>
      <c r="C664" s="23">
        <v>21102908096</v>
      </c>
      <c r="D664" s="22" t="s">
        <v>284</v>
      </c>
      <c r="E664" s="22" t="s">
        <v>1168</v>
      </c>
      <c r="F664" s="22" t="s">
        <v>1169</v>
      </c>
      <c r="G664" s="22">
        <v>5042275882</v>
      </c>
      <c r="H664" s="22" t="s">
        <v>56</v>
      </c>
      <c r="I664" s="22" t="s">
        <v>56</v>
      </c>
      <c r="J664" s="24">
        <v>44503</v>
      </c>
      <c r="K664" s="22">
        <v>176</v>
      </c>
      <c r="L664" s="22" t="s">
        <v>138</v>
      </c>
      <c r="M664" s="22" t="s">
        <v>138</v>
      </c>
      <c r="N664" s="101" t="s">
        <v>1170</v>
      </c>
      <c r="O664" s="102">
        <v>44504</v>
      </c>
      <c r="P664" s="27" t="s">
        <v>290</v>
      </c>
      <c r="Q664" s="22">
        <v>176</v>
      </c>
      <c r="R664" s="22" t="s">
        <v>56</v>
      </c>
      <c r="S664" s="22" t="s">
        <v>56</v>
      </c>
      <c r="T664" s="28" t="s">
        <v>56</v>
      </c>
      <c r="U664" s="28">
        <v>0</v>
      </c>
      <c r="V664" s="22">
        <v>0</v>
      </c>
      <c r="W664" s="28">
        <v>0</v>
      </c>
      <c r="X664" s="22" t="s">
        <v>56</v>
      </c>
      <c r="Y664" s="22" t="s">
        <v>56</v>
      </c>
      <c r="Z664" s="22" t="s">
        <v>56</v>
      </c>
      <c r="AA664" s="22" t="s">
        <v>56</v>
      </c>
      <c r="AB664" s="28">
        <v>0</v>
      </c>
      <c r="AC664" s="28" t="s">
        <v>56</v>
      </c>
      <c r="AD664" s="46" t="s">
        <v>56</v>
      </c>
      <c r="AE664" s="47" t="s">
        <v>56</v>
      </c>
      <c r="AF664" s="35" t="str">
        <f>VLOOKUP(G664,[6]TIV1!L:S,8,FALSE)</f>
        <v>8276895378</v>
      </c>
      <c r="AG664" s="35" t="e">
        <f>VLOOKUP(T664,[6]TIV1!L:S,8,FALSE)</f>
        <v>#N/A</v>
      </c>
      <c r="AH664" s="35" t="e">
        <f>VLOOKUP(AC664,[6]TIV1!L:S,8,FALSE)</f>
        <v>#N/A</v>
      </c>
      <c r="AI664" s="36">
        <f>VLOOKUP(A664&amp;P664,[6]HARGA!C:D,2,0)*Q664</f>
        <v>5966400</v>
      </c>
      <c r="AJ664" s="36">
        <f>VLOOKUP(A664&amp;P664,[6]HARGA!C:D,2,0)*W664</f>
        <v>0</v>
      </c>
      <c r="AK664" s="36">
        <f>VLOOKUP(A664&amp;P664,[6]HARGA!C:D,2,0)*AB664</f>
        <v>0</v>
      </c>
      <c r="AL664" s="32"/>
      <c r="AM664" s="32"/>
      <c r="AN664" s="37"/>
      <c r="AO664" s="37"/>
      <c r="AP664" s="37"/>
      <c r="AQ664" s="37"/>
      <c r="AR664" s="37"/>
      <c r="AS664" s="37"/>
      <c r="AT664" s="37"/>
      <c r="AU664" s="37"/>
      <c r="AV664" s="37"/>
      <c r="AW664" s="37"/>
      <c r="AX664" s="37"/>
      <c r="AY664" s="37"/>
      <c r="AZ664" s="37"/>
      <c r="BA664" s="37"/>
      <c r="BB664" s="37"/>
      <c r="BC664" s="37"/>
      <c r="BD664">
        <v>3</v>
      </c>
    </row>
    <row r="665" spans="1:56" hidden="1" x14ac:dyDescent="0.25">
      <c r="A665" s="22" t="s">
        <v>51</v>
      </c>
      <c r="B665" s="22" t="s">
        <v>273</v>
      </c>
      <c r="C665" s="23">
        <v>21102908096</v>
      </c>
      <c r="D665" s="22" t="s">
        <v>284</v>
      </c>
      <c r="E665" s="22" t="s">
        <v>1168</v>
      </c>
      <c r="F665" s="22" t="s">
        <v>1169</v>
      </c>
      <c r="G665" s="22">
        <v>5042275882</v>
      </c>
      <c r="H665" s="22" t="s">
        <v>56</v>
      </c>
      <c r="I665" s="22" t="s">
        <v>56</v>
      </c>
      <c r="J665" s="24">
        <v>44503</v>
      </c>
      <c r="K665" s="22">
        <v>88</v>
      </c>
      <c r="L665" s="22" t="s">
        <v>138</v>
      </c>
      <c r="M665" s="22" t="s">
        <v>138</v>
      </c>
      <c r="N665" s="101" t="s">
        <v>1170</v>
      </c>
      <c r="O665" s="102">
        <v>44504</v>
      </c>
      <c r="P665" s="27" t="s">
        <v>291</v>
      </c>
      <c r="Q665" s="22">
        <v>88</v>
      </c>
      <c r="R665" s="22" t="s">
        <v>56</v>
      </c>
      <c r="S665" s="22" t="s">
        <v>56</v>
      </c>
      <c r="T665" s="28" t="s">
        <v>56</v>
      </c>
      <c r="U665" s="28">
        <v>0</v>
      </c>
      <c r="V665" s="22">
        <v>0</v>
      </c>
      <c r="W665" s="28">
        <v>0</v>
      </c>
      <c r="X665" s="22" t="s">
        <v>56</v>
      </c>
      <c r="Y665" s="22" t="s">
        <v>56</v>
      </c>
      <c r="Z665" s="22" t="s">
        <v>56</v>
      </c>
      <c r="AA665" s="22" t="s">
        <v>56</v>
      </c>
      <c r="AB665" s="28">
        <v>0</v>
      </c>
      <c r="AC665" s="28" t="s">
        <v>56</v>
      </c>
      <c r="AD665" s="46" t="s">
        <v>56</v>
      </c>
      <c r="AE665" s="47" t="s">
        <v>56</v>
      </c>
      <c r="AF665" s="35" t="str">
        <f>VLOOKUP(G665,[6]TIV1!L:S,8,FALSE)</f>
        <v>8276895378</v>
      </c>
      <c r="AG665" s="35" t="e">
        <f>VLOOKUP(T665,[6]TIV1!L:S,8,FALSE)</f>
        <v>#N/A</v>
      </c>
      <c r="AH665" s="35" t="e">
        <f>VLOOKUP(AC665,[6]TIV1!L:S,8,FALSE)</f>
        <v>#N/A</v>
      </c>
      <c r="AI665" s="36">
        <f>VLOOKUP(A665&amp;P665,[6]HARGA!C:D,2,0)*Q665</f>
        <v>2983200</v>
      </c>
      <c r="AJ665" s="36">
        <f>VLOOKUP(A665&amp;P665,[6]HARGA!C:D,2,0)*W665</f>
        <v>0</v>
      </c>
      <c r="AK665" s="36">
        <f>VLOOKUP(A665&amp;P665,[6]HARGA!C:D,2,0)*AB665</f>
        <v>0</v>
      </c>
      <c r="AL665" s="32"/>
      <c r="AM665" s="32"/>
      <c r="AN665" s="37"/>
      <c r="AO665" s="37"/>
      <c r="AP665" s="37"/>
      <c r="AQ665" s="37"/>
      <c r="AR665" s="37"/>
      <c r="AS665" s="37"/>
      <c r="AT665" s="37"/>
      <c r="AU665" s="37"/>
      <c r="AV665" s="37"/>
      <c r="AW665" s="37"/>
      <c r="AX665" s="37"/>
      <c r="AY665" s="37"/>
      <c r="AZ665" s="37"/>
      <c r="BA665" s="37"/>
      <c r="BB665" s="37"/>
      <c r="BC665" s="37"/>
      <c r="BD665">
        <v>3</v>
      </c>
    </row>
    <row r="666" spans="1:56" hidden="1" x14ac:dyDescent="0.25">
      <c r="A666" s="22" t="s">
        <v>66</v>
      </c>
      <c r="B666" s="22" t="s">
        <v>273</v>
      </c>
      <c r="C666" s="23">
        <v>21102908831</v>
      </c>
      <c r="D666" s="22" t="s">
        <v>53</v>
      </c>
      <c r="E666" s="22" t="s">
        <v>795</v>
      </c>
      <c r="F666" s="22" t="s">
        <v>1171</v>
      </c>
      <c r="G666" s="22">
        <v>5042254699</v>
      </c>
      <c r="H666" s="22" t="s">
        <v>56</v>
      </c>
      <c r="I666" s="22" t="s">
        <v>56</v>
      </c>
      <c r="J666" s="24">
        <v>44503</v>
      </c>
      <c r="K666" s="22">
        <v>2816</v>
      </c>
      <c r="L666" s="22" t="s">
        <v>110</v>
      </c>
      <c r="M666" s="22" t="s">
        <v>110</v>
      </c>
      <c r="N666" s="101" t="s">
        <v>1172</v>
      </c>
      <c r="O666" s="102">
        <v>44503</v>
      </c>
      <c r="P666" s="27" t="s">
        <v>288</v>
      </c>
      <c r="Q666" s="22">
        <v>2816</v>
      </c>
      <c r="R666" s="22" t="s">
        <v>56</v>
      </c>
      <c r="S666" s="22" t="s">
        <v>56</v>
      </c>
      <c r="T666" s="22">
        <v>6008139529</v>
      </c>
      <c r="U666" s="22">
        <v>0</v>
      </c>
      <c r="V666" s="22">
        <v>0</v>
      </c>
      <c r="W666" s="22">
        <v>0</v>
      </c>
      <c r="X666" s="22" t="s">
        <v>110</v>
      </c>
      <c r="Y666" s="22" t="s">
        <v>56</v>
      </c>
      <c r="Z666" s="63" t="s">
        <v>1173</v>
      </c>
      <c r="AA666" s="64">
        <v>44503</v>
      </c>
      <c r="AB666" s="28">
        <v>0</v>
      </c>
      <c r="AC666" s="28" t="s">
        <v>56</v>
      </c>
      <c r="AD666" s="46" t="s">
        <v>56</v>
      </c>
      <c r="AE666" s="47" t="s">
        <v>56</v>
      </c>
      <c r="AF666" s="35" t="str">
        <f>VLOOKUP(G666,[6]TIV1!L:S,8,FALSE)</f>
        <v>8276895966</v>
      </c>
      <c r="AG666" s="35" t="str">
        <f>VLOOKUP(T666,[6]TIV1!L:S,8,FALSE)</f>
        <v>2050350313</v>
      </c>
      <c r="AH666" s="35" t="e">
        <f>VLOOKUP(AC666,[6]TIV1!L:S,8,FALSE)</f>
        <v>#N/A</v>
      </c>
      <c r="AI666" s="36">
        <f>VLOOKUP(A666&amp;P666,[6]HARGA!C:D,2,0)*Q666</f>
        <v>95462400</v>
      </c>
      <c r="AJ666" s="36">
        <f>VLOOKUP(A666&amp;P666,[6]HARGA!C:D,2,0)*W666</f>
        <v>0</v>
      </c>
      <c r="AK666" s="36">
        <f>VLOOKUP(A666&amp;P666,[6]HARGA!C:D,2,0)*AB666</f>
        <v>0</v>
      </c>
      <c r="AL666" s="32"/>
      <c r="AM666" s="32"/>
      <c r="AN666" s="37"/>
      <c r="AO666" s="37"/>
      <c r="AP666" s="37"/>
      <c r="AQ666" s="37"/>
      <c r="AR666" s="37"/>
      <c r="AS666" s="37"/>
      <c r="AT666" s="37"/>
      <c r="AU666" s="37"/>
      <c r="AV666" s="37"/>
      <c r="AW666" s="37"/>
      <c r="AX666" s="37"/>
      <c r="AY666" s="37"/>
      <c r="AZ666" s="37"/>
      <c r="BA666" s="37"/>
      <c r="BB666" s="37"/>
      <c r="BC666" s="37"/>
      <c r="BD666">
        <v>3</v>
      </c>
    </row>
    <row r="667" spans="1:56" hidden="1" x14ac:dyDescent="0.25">
      <c r="A667" s="22" t="s">
        <v>66</v>
      </c>
      <c r="B667" s="22" t="s">
        <v>273</v>
      </c>
      <c r="C667" s="23">
        <v>21102908831</v>
      </c>
      <c r="D667" s="22" t="s">
        <v>53</v>
      </c>
      <c r="E667" s="22" t="s">
        <v>795</v>
      </c>
      <c r="F667" s="22" t="s">
        <v>1171</v>
      </c>
      <c r="G667" s="22">
        <v>5042254699</v>
      </c>
      <c r="H667" s="22" t="s">
        <v>56</v>
      </c>
      <c r="I667" s="22" t="s">
        <v>56</v>
      </c>
      <c r="J667" s="24">
        <v>44503</v>
      </c>
      <c r="K667" s="22">
        <v>32</v>
      </c>
      <c r="L667" s="22" t="s">
        <v>110</v>
      </c>
      <c r="M667" s="22" t="s">
        <v>110</v>
      </c>
      <c r="N667" s="101" t="s">
        <v>1172</v>
      </c>
      <c r="O667" s="102">
        <v>44503</v>
      </c>
      <c r="P667" s="27" t="s">
        <v>279</v>
      </c>
      <c r="Q667" s="22">
        <v>32</v>
      </c>
      <c r="R667" s="22" t="s">
        <v>56</v>
      </c>
      <c r="S667" s="22" t="s">
        <v>56</v>
      </c>
      <c r="T667" s="22">
        <v>6008139529</v>
      </c>
      <c r="U667" s="22">
        <v>32</v>
      </c>
      <c r="V667" s="22">
        <v>0</v>
      </c>
      <c r="W667" s="22">
        <v>32</v>
      </c>
      <c r="X667" s="22" t="s">
        <v>110</v>
      </c>
      <c r="Y667" s="22" t="s">
        <v>56</v>
      </c>
      <c r="Z667" s="63" t="s">
        <v>1173</v>
      </c>
      <c r="AA667" s="64">
        <v>44503</v>
      </c>
      <c r="AB667" s="28">
        <v>0</v>
      </c>
      <c r="AC667" s="28" t="s">
        <v>56</v>
      </c>
      <c r="AD667" s="46" t="s">
        <v>56</v>
      </c>
      <c r="AE667" s="47" t="s">
        <v>56</v>
      </c>
      <c r="AF667" s="35" t="str">
        <f>VLOOKUP(G667,[6]TIV1!L:S,8,FALSE)</f>
        <v>8276895966</v>
      </c>
      <c r="AG667" s="35" t="str">
        <f>VLOOKUP(T667,[6]TIV1!L:S,8,FALSE)</f>
        <v>2050350313</v>
      </c>
      <c r="AH667" s="35" t="e">
        <f>VLOOKUP(AC667,[6]TIV1!L:S,8,FALSE)</f>
        <v>#N/A</v>
      </c>
      <c r="AI667" s="36">
        <f>VLOOKUP(A667&amp;P667,[6]HARGA!C:D,2,0)*Q667</f>
        <v>3200000</v>
      </c>
      <c r="AJ667" s="36">
        <f>VLOOKUP(A667&amp;P667,[6]HARGA!C:D,2,0)*W667</f>
        <v>3200000</v>
      </c>
      <c r="AK667" s="36">
        <f>VLOOKUP(A667&amp;P667,[6]HARGA!C:D,2,0)*AB667</f>
        <v>0</v>
      </c>
      <c r="AL667" s="32"/>
      <c r="AM667" s="32"/>
      <c r="AN667" s="37"/>
      <c r="AO667" s="37"/>
      <c r="AP667" s="37"/>
      <c r="AQ667" s="37"/>
      <c r="AR667" s="37"/>
      <c r="AS667" s="37"/>
      <c r="AT667" s="37"/>
      <c r="AU667" s="37"/>
      <c r="AV667" s="37"/>
      <c r="AW667" s="37"/>
      <c r="AX667" s="37"/>
      <c r="AY667" s="37"/>
      <c r="AZ667" s="37"/>
      <c r="BA667" s="37"/>
      <c r="BB667" s="37"/>
      <c r="BC667" s="37"/>
      <c r="BD667">
        <v>3</v>
      </c>
    </row>
    <row r="668" spans="1:56" hidden="1" x14ac:dyDescent="0.25">
      <c r="A668" s="22" t="s">
        <v>66</v>
      </c>
      <c r="B668" s="22" t="s">
        <v>273</v>
      </c>
      <c r="C668" s="23">
        <v>21102903664</v>
      </c>
      <c r="D668" s="22" t="s">
        <v>819</v>
      </c>
      <c r="E668" s="22" t="s">
        <v>1174</v>
      </c>
      <c r="F668" s="22" t="s">
        <v>1175</v>
      </c>
      <c r="G668" s="22">
        <v>5042269383</v>
      </c>
      <c r="H668" s="22" t="s">
        <v>56</v>
      </c>
      <c r="I668" s="22" t="s">
        <v>56</v>
      </c>
      <c r="J668" s="24">
        <v>44503</v>
      </c>
      <c r="K668" s="22">
        <v>1120</v>
      </c>
      <c r="L668" s="22" t="s">
        <v>70</v>
      </c>
      <c r="M668" s="22" t="s">
        <v>70</v>
      </c>
      <c r="N668" s="101" t="s">
        <v>1176</v>
      </c>
      <c r="O668" s="102">
        <v>44503</v>
      </c>
      <c r="P668" s="27" t="s">
        <v>277</v>
      </c>
      <c r="Q668" s="22">
        <v>1120</v>
      </c>
      <c r="R668" s="22" t="s">
        <v>56</v>
      </c>
      <c r="S668" s="22" t="s">
        <v>56</v>
      </c>
      <c r="T668" s="22">
        <v>6008142091</v>
      </c>
      <c r="U668" s="22">
        <v>0</v>
      </c>
      <c r="V668" s="22">
        <v>0</v>
      </c>
      <c r="W668" s="22">
        <v>0</v>
      </c>
      <c r="X668" s="22" t="s">
        <v>70</v>
      </c>
      <c r="Y668" s="22" t="s">
        <v>56</v>
      </c>
      <c r="Z668" s="63" t="s">
        <v>1177</v>
      </c>
      <c r="AA668" s="64">
        <v>44503</v>
      </c>
      <c r="AB668" s="28">
        <v>0</v>
      </c>
      <c r="AC668" s="28" t="s">
        <v>56</v>
      </c>
      <c r="AD668" s="46" t="s">
        <v>56</v>
      </c>
      <c r="AE668" s="47" t="s">
        <v>56</v>
      </c>
      <c r="AF668" s="35" t="str">
        <f>VLOOKUP(G668,[6]TIV1!L:S,8,FALSE)</f>
        <v>8276895966</v>
      </c>
      <c r="AG668" s="35" t="str">
        <f>VLOOKUP(T668,[6]TIV1!L:S,8,FALSE)</f>
        <v>2050350313</v>
      </c>
      <c r="AH668" s="35" t="e">
        <f>VLOOKUP(AC668,[6]TIV1!L:S,8,FALSE)</f>
        <v>#N/A</v>
      </c>
      <c r="AI668" s="36">
        <f>VLOOKUP(A668&amp;P668,[6]HARGA!C:D,2,0)*Q668</f>
        <v>45360000</v>
      </c>
      <c r="AJ668" s="36">
        <f>VLOOKUP(A668&amp;P668,[6]HARGA!C:D,2,0)*W668</f>
        <v>0</v>
      </c>
      <c r="AK668" s="36">
        <f>VLOOKUP(A668&amp;P668,[6]HARGA!C:D,2,0)*AB668</f>
        <v>0</v>
      </c>
      <c r="AL668" s="32"/>
      <c r="AM668" s="32"/>
      <c r="AN668" s="37"/>
      <c r="AO668" s="37"/>
      <c r="AP668" s="37"/>
      <c r="AQ668" s="37"/>
      <c r="AR668" s="37"/>
      <c r="AS668" s="37"/>
      <c r="AT668" s="37"/>
      <c r="AU668" s="37"/>
      <c r="AV668" s="37"/>
      <c r="AW668" s="37"/>
      <c r="AX668" s="37"/>
      <c r="AY668" s="37"/>
      <c r="AZ668" s="37"/>
      <c r="BA668" s="37"/>
      <c r="BB668" s="37"/>
      <c r="BC668" s="37"/>
      <c r="BD668">
        <v>3</v>
      </c>
    </row>
    <row r="669" spans="1:56" hidden="1" x14ac:dyDescent="0.25">
      <c r="A669" s="22" t="s">
        <v>66</v>
      </c>
      <c r="B669" s="22" t="s">
        <v>273</v>
      </c>
      <c r="C669" s="23">
        <v>21102903664</v>
      </c>
      <c r="D669" s="22" t="s">
        <v>819</v>
      </c>
      <c r="E669" s="22" t="s">
        <v>1174</v>
      </c>
      <c r="F669" s="22" t="s">
        <v>1175</v>
      </c>
      <c r="G669" s="22">
        <v>5042269383</v>
      </c>
      <c r="H669" s="22" t="s">
        <v>56</v>
      </c>
      <c r="I669" s="22" t="s">
        <v>56</v>
      </c>
      <c r="J669" s="24">
        <v>44503</v>
      </c>
      <c r="K669" s="22">
        <v>16</v>
      </c>
      <c r="L669" s="22" t="s">
        <v>70</v>
      </c>
      <c r="M669" s="22" t="s">
        <v>70</v>
      </c>
      <c r="N669" s="101" t="s">
        <v>1176</v>
      </c>
      <c r="O669" s="102">
        <v>44503</v>
      </c>
      <c r="P669" s="27" t="s">
        <v>279</v>
      </c>
      <c r="Q669" s="22">
        <v>16</v>
      </c>
      <c r="R669" s="22" t="s">
        <v>56</v>
      </c>
      <c r="S669" s="22" t="s">
        <v>56</v>
      </c>
      <c r="T669" s="22">
        <v>6008142091</v>
      </c>
      <c r="U669" s="22">
        <v>16</v>
      </c>
      <c r="V669" s="22">
        <v>0</v>
      </c>
      <c r="W669" s="22">
        <v>16</v>
      </c>
      <c r="X669" s="22" t="s">
        <v>70</v>
      </c>
      <c r="Y669" s="22" t="s">
        <v>56</v>
      </c>
      <c r="Z669" s="63" t="s">
        <v>1177</v>
      </c>
      <c r="AA669" s="64">
        <v>44503</v>
      </c>
      <c r="AB669" s="28">
        <v>0</v>
      </c>
      <c r="AC669" s="28" t="s">
        <v>56</v>
      </c>
      <c r="AD669" s="46" t="s">
        <v>56</v>
      </c>
      <c r="AE669" s="47" t="s">
        <v>56</v>
      </c>
      <c r="AF669" s="35" t="str">
        <f>VLOOKUP(G669,[6]TIV1!L:S,8,FALSE)</f>
        <v>8276895966</v>
      </c>
      <c r="AG669" s="35" t="str">
        <f>VLOOKUP(T669,[6]TIV1!L:S,8,FALSE)</f>
        <v>2050350313</v>
      </c>
      <c r="AH669" s="35" t="e">
        <f>VLOOKUP(AC669,[6]TIV1!L:S,8,FALSE)</f>
        <v>#N/A</v>
      </c>
      <c r="AI669" s="36">
        <f>VLOOKUP(A669&amp;P669,[6]HARGA!C:D,2,0)*Q669</f>
        <v>1600000</v>
      </c>
      <c r="AJ669" s="36">
        <f>VLOOKUP(A669&amp;P669,[6]HARGA!C:D,2,0)*W669</f>
        <v>1600000</v>
      </c>
      <c r="AK669" s="36">
        <f>VLOOKUP(A669&amp;P669,[6]HARGA!C:D,2,0)*AB669</f>
        <v>0</v>
      </c>
      <c r="AL669" s="32"/>
      <c r="AM669" s="32"/>
      <c r="AN669" s="37"/>
      <c r="AO669" s="37"/>
      <c r="AP669" s="37"/>
      <c r="AQ669" s="37"/>
      <c r="AR669" s="37"/>
      <c r="AS669" s="37"/>
      <c r="AT669" s="37"/>
      <c r="AU669" s="37"/>
      <c r="AV669" s="37"/>
      <c r="AW669" s="37"/>
      <c r="AX669" s="37"/>
      <c r="AY669" s="37"/>
      <c r="AZ669" s="37"/>
      <c r="BA669" s="37"/>
      <c r="BB669" s="37"/>
      <c r="BC669" s="37"/>
      <c r="BD669">
        <v>3</v>
      </c>
    </row>
    <row r="670" spans="1:56" hidden="1" x14ac:dyDescent="0.25">
      <c r="A670" s="22" t="s">
        <v>66</v>
      </c>
      <c r="B670" s="22" t="s">
        <v>273</v>
      </c>
      <c r="C670" s="23">
        <v>21102903663</v>
      </c>
      <c r="D670" s="22" t="s">
        <v>193</v>
      </c>
      <c r="E670" s="22" t="s">
        <v>1178</v>
      </c>
      <c r="F670" s="22" t="s">
        <v>1179</v>
      </c>
      <c r="G670" s="22">
        <v>5042266869</v>
      </c>
      <c r="H670" s="22" t="s">
        <v>56</v>
      </c>
      <c r="I670" s="22" t="s">
        <v>56</v>
      </c>
      <c r="J670" s="24">
        <v>44503</v>
      </c>
      <c r="K670" s="22">
        <v>1120</v>
      </c>
      <c r="L670" s="22" t="s">
        <v>110</v>
      </c>
      <c r="M670" s="22" t="s">
        <v>110</v>
      </c>
      <c r="N670" s="101" t="s">
        <v>1180</v>
      </c>
      <c r="O670" s="102">
        <v>44503</v>
      </c>
      <c r="P670" s="27" t="s">
        <v>277</v>
      </c>
      <c r="Q670" s="22">
        <v>1120</v>
      </c>
      <c r="R670" s="22" t="s">
        <v>56</v>
      </c>
      <c r="S670" s="22" t="s">
        <v>56</v>
      </c>
      <c r="T670" s="22">
        <v>6008140350</v>
      </c>
      <c r="U670" s="22">
        <v>0</v>
      </c>
      <c r="V670" s="22">
        <v>0</v>
      </c>
      <c r="W670" s="22">
        <v>0</v>
      </c>
      <c r="X670" s="22" t="s">
        <v>110</v>
      </c>
      <c r="Y670" s="22" t="s">
        <v>56</v>
      </c>
      <c r="Z670" s="63" t="s">
        <v>1181</v>
      </c>
      <c r="AA670" s="64">
        <v>44503</v>
      </c>
      <c r="AB670" s="28">
        <v>0</v>
      </c>
      <c r="AC670" s="28" t="s">
        <v>56</v>
      </c>
      <c r="AD670" s="46" t="s">
        <v>56</v>
      </c>
      <c r="AE670" s="47" t="s">
        <v>56</v>
      </c>
      <c r="AF670" s="35" t="str">
        <f>VLOOKUP(G670,[6]TIV1!L:S,8,FALSE)</f>
        <v>8276895966</v>
      </c>
      <c r="AG670" s="35" t="str">
        <f>VLOOKUP(T670,[6]TIV1!L:S,8,FALSE)</f>
        <v>2050350313</v>
      </c>
      <c r="AH670" s="35" t="e">
        <f>VLOOKUP(AC670,[6]TIV1!L:S,8,FALSE)</f>
        <v>#N/A</v>
      </c>
      <c r="AI670" s="36">
        <f>VLOOKUP(A670&amp;P670,[6]HARGA!C:D,2,0)*Q670</f>
        <v>45360000</v>
      </c>
      <c r="AJ670" s="36">
        <f>VLOOKUP(A670&amp;P670,[6]HARGA!C:D,2,0)*W670</f>
        <v>0</v>
      </c>
      <c r="AK670" s="36">
        <f>VLOOKUP(A670&amp;P670,[6]HARGA!C:D,2,0)*AB670</f>
        <v>0</v>
      </c>
      <c r="AL670" s="32"/>
      <c r="AM670" s="32"/>
      <c r="AN670" s="37"/>
      <c r="AO670" s="37"/>
      <c r="AP670" s="37"/>
      <c r="AQ670" s="37"/>
      <c r="AR670" s="37"/>
      <c r="AS670" s="37"/>
      <c r="AT670" s="37"/>
      <c r="AU670" s="37"/>
      <c r="AV670" s="37"/>
      <c r="AW670" s="37"/>
      <c r="AX670" s="37"/>
      <c r="AY670" s="37"/>
      <c r="AZ670" s="37"/>
      <c r="BA670" s="37"/>
      <c r="BB670" s="37"/>
      <c r="BC670" s="37"/>
      <c r="BD670">
        <v>3</v>
      </c>
    </row>
    <row r="671" spans="1:56" hidden="1" x14ac:dyDescent="0.25">
      <c r="A671" s="22" t="s">
        <v>66</v>
      </c>
      <c r="B671" s="22" t="s">
        <v>273</v>
      </c>
      <c r="C671" s="23">
        <v>21102903663</v>
      </c>
      <c r="D671" s="22" t="s">
        <v>193</v>
      </c>
      <c r="E671" s="22" t="s">
        <v>1178</v>
      </c>
      <c r="F671" s="22" t="s">
        <v>1179</v>
      </c>
      <c r="G671" s="22">
        <v>5042266869</v>
      </c>
      <c r="H671" s="22" t="s">
        <v>56</v>
      </c>
      <c r="I671" s="22" t="s">
        <v>56</v>
      </c>
      <c r="J671" s="24">
        <v>44503</v>
      </c>
      <c r="K671" s="22">
        <v>16</v>
      </c>
      <c r="L671" s="22" t="s">
        <v>110</v>
      </c>
      <c r="M671" s="22" t="s">
        <v>110</v>
      </c>
      <c r="N671" s="101" t="s">
        <v>1180</v>
      </c>
      <c r="O671" s="102">
        <v>44503</v>
      </c>
      <c r="P671" s="27" t="s">
        <v>279</v>
      </c>
      <c r="Q671" s="22">
        <v>16</v>
      </c>
      <c r="R671" s="22" t="s">
        <v>56</v>
      </c>
      <c r="S671" s="22" t="s">
        <v>56</v>
      </c>
      <c r="T671" s="22">
        <v>6008140350</v>
      </c>
      <c r="U671" s="22">
        <v>16</v>
      </c>
      <c r="V671" s="22">
        <v>0</v>
      </c>
      <c r="W671" s="22">
        <v>16</v>
      </c>
      <c r="X671" s="22" t="s">
        <v>110</v>
      </c>
      <c r="Y671" s="22" t="s">
        <v>56</v>
      </c>
      <c r="Z671" s="63" t="s">
        <v>1181</v>
      </c>
      <c r="AA671" s="64">
        <v>44503</v>
      </c>
      <c r="AB671" s="28">
        <v>0</v>
      </c>
      <c r="AC671" s="28" t="s">
        <v>56</v>
      </c>
      <c r="AD671" s="46" t="s">
        <v>56</v>
      </c>
      <c r="AE671" s="47" t="s">
        <v>56</v>
      </c>
      <c r="AF671" s="35" t="str">
        <f>VLOOKUP(G671,[6]TIV1!L:S,8,FALSE)</f>
        <v>8276895966</v>
      </c>
      <c r="AG671" s="35" t="str">
        <f>VLOOKUP(T671,[6]TIV1!L:S,8,FALSE)</f>
        <v>2050350313</v>
      </c>
      <c r="AH671" s="35" t="e">
        <f>VLOOKUP(AC671,[6]TIV1!L:S,8,FALSE)</f>
        <v>#N/A</v>
      </c>
      <c r="AI671" s="36">
        <f>VLOOKUP(A671&amp;P671,[6]HARGA!C:D,2,0)*Q671</f>
        <v>1600000</v>
      </c>
      <c r="AJ671" s="36">
        <f>VLOOKUP(A671&amp;P671,[6]HARGA!C:D,2,0)*W671</f>
        <v>1600000</v>
      </c>
      <c r="AK671" s="36">
        <f>VLOOKUP(A671&amp;P671,[6]HARGA!C:D,2,0)*AB671</f>
        <v>0</v>
      </c>
      <c r="AL671" s="32"/>
      <c r="AM671" s="32"/>
      <c r="AN671" s="37"/>
      <c r="AO671" s="37"/>
      <c r="AP671" s="37"/>
      <c r="AQ671" s="37"/>
      <c r="AR671" s="37"/>
      <c r="AS671" s="37"/>
      <c r="AT671" s="37"/>
      <c r="AU671" s="37"/>
      <c r="AV671" s="37"/>
      <c r="AW671" s="37"/>
      <c r="AX671" s="37"/>
      <c r="AY671" s="37"/>
      <c r="AZ671" s="37"/>
      <c r="BA671" s="37"/>
      <c r="BB671" s="37"/>
      <c r="BC671" s="37"/>
      <c r="BD671">
        <v>3</v>
      </c>
    </row>
    <row r="672" spans="1:56" hidden="1" x14ac:dyDescent="0.25">
      <c r="A672" s="22" t="s">
        <v>66</v>
      </c>
      <c r="B672" s="22" t="s">
        <v>273</v>
      </c>
      <c r="C672" s="23">
        <v>21102903665</v>
      </c>
      <c r="D672" s="22" t="s">
        <v>53</v>
      </c>
      <c r="E672" s="22" t="s">
        <v>274</v>
      </c>
      <c r="F672" s="22" t="s">
        <v>275</v>
      </c>
      <c r="G672" s="22">
        <v>5042263920</v>
      </c>
      <c r="H672" s="22" t="s">
        <v>56</v>
      </c>
      <c r="I672" s="22" t="s">
        <v>56</v>
      </c>
      <c r="J672" s="24">
        <v>44503</v>
      </c>
      <c r="K672" s="22">
        <v>1120</v>
      </c>
      <c r="L672" s="22" t="s">
        <v>1182</v>
      </c>
      <c r="M672" s="22" t="s">
        <v>1182</v>
      </c>
      <c r="N672" s="107">
        <v>20005</v>
      </c>
      <c r="O672" s="108">
        <v>44503</v>
      </c>
      <c r="P672" s="27" t="s">
        <v>277</v>
      </c>
      <c r="Q672" s="22">
        <v>1120</v>
      </c>
      <c r="R672" s="22" t="s">
        <v>56</v>
      </c>
      <c r="S672" s="22" t="s">
        <v>56</v>
      </c>
      <c r="T672" s="22">
        <v>6008140304</v>
      </c>
      <c r="U672" s="22">
        <v>0</v>
      </c>
      <c r="V672" s="22">
        <v>0</v>
      </c>
      <c r="W672" s="22">
        <v>0</v>
      </c>
      <c r="X672" s="22" t="s">
        <v>1182</v>
      </c>
      <c r="Y672" s="22" t="s">
        <v>56</v>
      </c>
      <c r="Z672" s="109">
        <v>34657</v>
      </c>
      <c r="AA672" s="110">
        <v>44503</v>
      </c>
      <c r="AB672" s="28">
        <v>0</v>
      </c>
      <c r="AC672" s="28" t="s">
        <v>56</v>
      </c>
      <c r="AD672" s="46" t="s">
        <v>56</v>
      </c>
      <c r="AE672" s="47" t="s">
        <v>56</v>
      </c>
      <c r="AF672" s="35" t="str">
        <f>VLOOKUP(G672,[6]TIV1!L:S,8,FALSE)</f>
        <v>8276895966</v>
      </c>
      <c r="AG672" s="35" t="str">
        <f>VLOOKUP(T672,[6]TIV1!L:S,8,FALSE)</f>
        <v>2050350313</v>
      </c>
      <c r="AH672" s="35" t="e">
        <f>VLOOKUP(AC672,[6]TIV1!L:S,8,FALSE)</f>
        <v>#N/A</v>
      </c>
      <c r="AI672" s="36">
        <f>VLOOKUP(A672&amp;P672,[6]HARGA!C:D,2,0)*Q672</f>
        <v>45360000</v>
      </c>
      <c r="AJ672" s="36">
        <f>VLOOKUP(A672&amp;P672,[6]HARGA!C:D,2,0)*W672</f>
        <v>0</v>
      </c>
      <c r="AK672" s="36">
        <f>VLOOKUP(A672&amp;P672,[6]HARGA!C:D,2,0)*AB672</f>
        <v>0</v>
      </c>
      <c r="AL672" s="32"/>
      <c r="AM672" s="32"/>
      <c r="AN672" s="37"/>
      <c r="AO672" s="37"/>
      <c r="AP672" s="37"/>
      <c r="AQ672" s="37"/>
      <c r="AR672" s="37"/>
      <c r="AS672" s="37"/>
      <c r="AT672" s="37"/>
      <c r="AU672" s="37"/>
      <c r="AV672" s="37"/>
      <c r="AW672" s="37"/>
      <c r="AX672" s="37"/>
      <c r="AY672" s="37"/>
      <c r="AZ672" s="37"/>
      <c r="BA672" s="37"/>
      <c r="BB672" s="37"/>
      <c r="BC672" s="37"/>
      <c r="BD672">
        <v>3</v>
      </c>
    </row>
    <row r="673" spans="1:56" hidden="1" x14ac:dyDescent="0.25">
      <c r="A673" s="22" t="s">
        <v>66</v>
      </c>
      <c r="B673" s="22" t="s">
        <v>273</v>
      </c>
      <c r="C673" s="23">
        <v>21102903665</v>
      </c>
      <c r="D673" s="22" t="s">
        <v>53</v>
      </c>
      <c r="E673" s="22" t="s">
        <v>274</v>
      </c>
      <c r="F673" s="22" t="s">
        <v>275</v>
      </c>
      <c r="G673" s="22">
        <v>5042263920</v>
      </c>
      <c r="H673" s="22" t="s">
        <v>56</v>
      </c>
      <c r="I673" s="22" t="s">
        <v>56</v>
      </c>
      <c r="J673" s="24">
        <v>44503</v>
      </c>
      <c r="K673" s="22">
        <v>16</v>
      </c>
      <c r="L673" s="22" t="s">
        <v>1182</v>
      </c>
      <c r="M673" s="22" t="s">
        <v>1182</v>
      </c>
      <c r="N673" s="107">
        <v>20005</v>
      </c>
      <c r="O673" s="108">
        <v>44503</v>
      </c>
      <c r="P673" s="27" t="s">
        <v>279</v>
      </c>
      <c r="Q673" s="22">
        <v>16</v>
      </c>
      <c r="R673" s="22" t="s">
        <v>56</v>
      </c>
      <c r="S673" s="22" t="s">
        <v>56</v>
      </c>
      <c r="T673" s="22">
        <v>6008140304</v>
      </c>
      <c r="U673" s="22">
        <v>16</v>
      </c>
      <c r="V673" s="22">
        <v>0</v>
      </c>
      <c r="W673" s="22">
        <v>16</v>
      </c>
      <c r="X673" s="22" t="s">
        <v>1182</v>
      </c>
      <c r="Y673" s="22" t="s">
        <v>56</v>
      </c>
      <c r="Z673" s="109">
        <v>34657</v>
      </c>
      <c r="AA673" s="110">
        <v>44503</v>
      </c>
      <c r="AB673" s="28">
        <v>0</v>
      </c>
      <c r="AC673" s="28" t="s">
        <v>56</v>
      </c>
      <c r="AD673" s="46" t="s">
        <v>56</v>
      </c>
      <c r="AE673" s="47" t="s">
        <v>56</v>
      </c>
      <c r="AF673" s="35" t="str">
        <f>VLOOKUP(G673,[6]TIV1!L:S,8,FALSE)</f>
        <v>8276895966</v>
      </c>
      <c r="AG673" s="35" t="str">
        <f>VLOOKUP(T673,[6]TIV1!L:S,8,FALSE)</f>
        <v>2050350313</v>
      </c>
      <c r="AH673" s="35" t="e">
        <f>VLOOKUP(AC673,[6]TIV1!L:S,8,FALSE)</f>
        <v>#N/A</v>
      </c>
      <c r="AI673" s="36">
        <f>VLOOKUP(A673&amp;P673,[6]HARGA!C:D,2,0)*Q673</f>
        <v>1600000</v>
      </c>
      <c r="AJ673" s="36">
        <f>VLOOKUP(A673&amp;P673,[6]HARGA!C:D,2,0)*W673</f>
        <v>1600000</v>
      </c>
      <c r="AK673" s="36">
        <f>VLOOKUP(A673&amp;P673,[6]HARGA!C:D,2,0)*AB673</f>
        <v>0</v>
      </c>
      <c r="AL673" s="32"/>
      <c r="AM673" s="32"/>
      <c r="AN673" s="37"/>
      <c r="AO673" s="37"/>
      <c r="AP673" s="37"/>
      <c r="AQ673" s="37"/>
      <c r="AR673" s="37"/>
      <c r="AS673" s="37"/>
      <c r="AT673" s="37"/>
      <c r="AU673" s="37"/>
      <c r="AV673" s="37"/>
      <c r="AW673" s="37"/>
      <c r="AX673" s="37"/>
      <c r="AY673" s="37"/>
      <c r="AZ673" s="37"/>
      <c r="BA673" s="37"/>
      <c r="BB673" s="37"/>
      <c r="BC673" s="37"/>
      <c r="BD673">
        <v>3</v>
      </c>
    </row>
    <row r="674" spans="1:56" hidden="1" x14ac:dyDescent="0.25">
      <c r="A674" s="22" t="s">
        <v>66</v>
      </c>
      <c r="B674" s="22" t="s">
        <v>273</v>
      </c>
      <c r="C674" s="23">
        <v>21102903667</v>
      </c>
      <c r="D674" s="22" t="s">
        <v>53</v>
      </c>
      <c r="E674" s="50" t="s">
        <v>1183</v>
      </c>
      <c r="F674" s="22" t="s">
        <v>1184</v>
      </c>
      <c r="G674" s="22">
        <v>5042273621</v>
      </c>
      <c r="H674" s="22" t="s">
        <v>56</v>
      </c>
      <c r="I674" s="22" t="s">
        <v>56</v>
      </c>
      <c r="J674" s="24">
        <v>44503</v>
      </c>
      <c r="K674" s="22">
        <v>1120</v>
      </c>
      <c r="L674" s="22" t="s">
        <v>110</v>
      </c>
      <c r="M674" s="22" t="s">
        <v>110</v>
      </c>
      <c r="N674" s="101" t="s">
        <v>1185</v>
      </c>
      <c r="O674" s="102">
        <v>44504</v>
      </c>
      <c r="P674" s="27" t="s">
        <v>277</v>
      </c>
      <c r="Q674" s="22">
        <v>1120</v>
      </c>
      <c r="R674" s="22" t="s">
        <v>56</v>
      </c>
      <c r="S674" s="22" t="s">
        <v>56</v>
      </c>
      <c r="T674" s="22">
        <v>6008136034</v>
      </c>
      <c r="U674" s="22">
        <v>0</v>
      </c>
      <c r="V674" s="22">
        <v>0</v>
      </c>
      <c r="W674" s="22">
        <v>0</v>
      </c>
      <c r="X674" s="22" t="s">
        <v>110</v>
      </c>
      <c r="Y674" s="22" t="s">
        <v>56</v>
      </c>
      <c r="Z674" s="63" t="s">
        <v>1186</v>
      </c>
      <c r="AA674" s="64">
        <v>44504</v>
      </c>
      <c r="AB674" s="28">
        <v>0</v>
      </c>
      <c r="AC674" s="28" t="s">
        <v>56</v>
      </c>
      <c r="AD674" s="46" t="s">
        <v>56</v>
      </c>
      <c r="AE674" s="47" t="s">
        <v>56</v>
      </c>
      <c r="AF674" s="35" t="str">
        <f>VLOOKUP(G674,[6]TIV1!L:S,8,FALSE)</f>
        <v>8276895966</v>
      </c>
      <c r="AG674" s="35" t="str">
        <f>VLOOKUP(T674,[6]TIV1!L:S,8,FALSE)</f>
        <v>2050350313</v>
      </c>
      <c r="AH674" s="35" t="e">
        <f>VLOOKUP(AC674,[6]TIV1!L:S,8,FALSE)</f>
        <v>#N/A</v>
      </c>
      <c r="AI674" s="36">
        <f>VLOOKUP(A674&amp;P674,[6]HARGA!C:D,2,0)*Q674</f>
        <v>45360000</v>
      </c>
      <c r="AJ674" s="36">
        <f>VLOOKUP(A674&amp;P674,[6]HARGA!C:D,2,0)*W674</f>
        <v>0</v>
      </c>
      <c r="AK674" s="36">
        <f>VLOOKUP(A674&amp;P674,[6]HARGA!C:D,2,0)*AB674</f>
        <v>0</v>
      </c>
      <c r="AL674" s="32"/>
      <c r="AM674" s="32"/>
      <c r="AN674" s="37"/>
      <c r="AO674" s="37"/>
      <c r="AP674" s="37"/>
      <c r="AQ674" s="37"/>
      <c r="AR674" s="37"/>
      <c r="AS674" s="37"/>
      <c r="AT674" s="37"/>
      <c r="AU674" s="37"/>
      <c r="AV674" s="37"/>
      <c r="AW674" s="37"/>
      <c r="AX674" s="37"/>
      <c r="AY674" s="37"/>
      <c r="AZ674" s="37"/>
      <c r="BA674" s="37"/>
      <c r="BB674" s="37"/>
      <c r="BC674" s="37"/>
      <c r="BD674">
        <v>3</v>
      </c>
    </row>
    <row r="675" spans="1:56" hidden="1" x14ac:dyDescent="0.25">
      <c r="A675" s="22" t="s">
        <v>66</v>
      </c>
      <c r="B675" s="22" t="s">
        <v>273</v>
      </c>
      <c r="C675" s="23">
        <v>21102903667</v>
      </c>
      <c r="D675" s="22" t="s">
        <v>53</v>
      </c>
      <c r="E675" s="50" t="s">
        <v>1183</v>
      </c>
      <c r="F675" s="22" t="s">
        <v>1184</v>
      </c>
      <c r="G675" s="22">
        <v>5042273621</v>
      </c>
      <c r="H675" s="22" t="s">
        <v>56</v>
      </c>
      <c r="I675" s="22" t="s">
        <v>56</v>
      </c>
      <c r="J675" s="24">
        <v>44503</v>
      </c>
      <c r="K675" s="22">
        <v>16</v>
      </c>
      <c r="L675" s="22" t="s">
        <v>110</v>
      </c>
      <c r="M675" s="22" t="s">
        <v>110</v>
      </c>
      <c r="N675" s="101" t="s">
        <v>1185</v>
      </c>
      <c r="O675" s="102">
        <v>44504</v>
      </c>
      <c r="P675" s="27" t="s">
        <v>279</v>
      </c>
      <c r="Q675" s="22">
        <v>16</v>
      </c>
      <c r="R675" s="22" t="s">
        <v>56</v>
      </c>
      <c r="S675" s="22" t="s">
        <v>56</v>
      </c>
      <c r="T675" s="22">
        <v>6008136034</v>
      </c>
      <c r="U675" s="22">
        <v>16</v>
      </c>
      <c r="V675" s="22">
        <v>0</v>
      </c>
      <c r="W675" s="22">
        <v>16</v>
      </c>
      <c r="X675" s="22" t="s">
        <v>110</v>
      </c>
      <c r="Y675" s="22" t="s">
        <v>56</v>
      </c>
      <c r="Z675" s="63" t="s">
        <v>1186</v>
      </c>
      <c r="AA675" s="64">
        <v>44504</v>
      </c>
      <c r="AB675" s="28">
        <v>0</v>
      </c>
      <c r="AC675" s="28" t="s">
        <v>56</v>
      </c>
      <c r="AD675" s="46" t="s">
        <v>56</v>
      </c>
      <c r="AE675" s="47" t="s">
        <v>56</v>
      </c>
      <c r="AF675" s="35" t="str">
        <f>VLOOKUP(G675,[6]TIV1!L:S,8,FALSE)</f>
        <v>8276895966</v>
      </c>
      <c r="AG675" s="35" t="str">
        <f>VLOOKUP(T675,[6]TIV1!L:S,8,FALSE)</f>
        <v>2050350313</v>
      </c>
      <c r="AH675" s="35" t="e">
        <f>VLOOKUP(AC675,[6]TIV1!L:S,8,FALSE)</f>
        <v>#N/A</v>
      </c>
      <c r="AI675" s="36">
        <f>VLOOKUP(A675&amp;P675,[6]HARGA!C:D,2,0)*Q675</f>
        <v>1600000</v>
      </c>
      <c r="AJ675" s="36">
        <f>VLOOKUP(A675&amp;P675,[6]HARGA!C:D,2,0)*W675</f>
        <v>1600000</v>
      </c>
      <c r="AK675" s="36">
        <f>VLOOKUP(A675&amp;P675,[6]HARGA!C:D,2,0)*AB675</f>
        <v>0</v>
      </c>
      <c r="AL675" s="32"/>
      <c r="AM675" s="32"/>
      <c r="AN675" s="37"/>
      <c r="AO675" s="37"/>
      <c r="AP675" s="37"/>
      <c r="AQ675" s="37"/>
      <c r="AR675" s="37"/>
      <c r="AS675" s="37"/>
      <c r="AT675" s="37"/>
      <c r="AU675" s="37"/>
      <c r="AV675" s="37"/>
      <c r="AW675" s="37"/>
      <c r="AX675" s="37"/>
      <c r="AY675" s="37"/>
      <c r="AZ675" s="37"/>
      <c r="BA675" s="37"/>
      <c r="BB675" s="37"/>
      <c r="BC675" s="37"/>
      <c r="BD675">
        <v>3</v>
      </c>
    </row>
    <row r="676" spans="1:56" hidden="1" x14ac:dyDescent="0.25">
      <c r="A676" s="22" t="s">
        <v>66</v>
      </c>
      <c r="B676" s="22" t="s">
        <v>273</v>
      </c>
      <c r="C676" s="23">
        <v>21102903674</v>
      </c>
      <c r="D676" s="22" t="s">
        <v>53</v>
      </c>
      <c r="E676" s="22" t="s">
        <v>1187</v>
      </c>
      <c r="F676" s="22" t="s">
        <v>1188</v>
      </c>
      <c r="G676" s="22">
        <v>5042241086</v>
      </c>
      <c r="H676" s="22" t="s">
        <v>56</v>
      </c>
      <c r="I676" s="22" t="s">
        <v>56</v>
      </c>
      <c r="J676" s="24">
        <v>44503</v>
      </c>
      <c r="K676" s="22">
        <v>1280</v>
      </c>
      <c r="L676" s="22" t="s">
        <v>70</v>
      </c>
      <c r="M676" s="22" t="s">
        <v>70</v>
      </c>
      <c r="N676" s="101" t="s">
        <v>1189</v>
      </c>
      <c r="O676" s="102">
        <v>44504</v>
      </c>
      <c r="P676" s="27" t="s">
        <v>303</v>
      </c>
      <c r="Q676" s="22">
        <v>1280</v>
      </c>
      <c r="R676" s="22" t="s">
        <v>56</v>
      </c>
      <c r="S676" s="22" t="s">
        <v>56</v>
      </c>
      <c r="T676" s="22">
        <v>6008141787</v>
      </c>
      <c r="U676" s="22">
        <v>0</v>
      </c>
      <c r="V676" s="22">
        <v>0</v>
      </c>
      <c r="W676" s="22">
        <v>0</v>
      </c>
      <c r="X676" s="22" t="s">
        <v>70</v>
      </c>
      <c r="Y676" s="22" t="s">
        <v>56</v>
      </c>
      <c r="Z676" s="63" t="s">
        <v>1190</v>
      </c>
      <c r="AA676" s="64">
        <v>44504</v>
      </c>
      <c r="AB676" s="28">
        <v>0</v>
      </c>
      <c r="AC676" s="28" t="s">
        <v>56</v>
      </c>
      <c r="AD676" s="46" t="s">
        <v>56</v>
      </c>
      <c r="AE676" s="47" t="s">
        <v>56</v>
      </c>
      <c r="AF676" s="35" t="str">
        <f>VLOOKUP(G676,[6]TIV1!L:S,8,FALSE)</f>
        <v>8276895966</v>
      </c>
      <c r="AG676" s="35" t="str">
        <f>VLOOKUP(T676,[6]TIV1!L:S,8,FALSE)</f>
        <v>2050350313</v>
      </c>
      <c r="AH676" s="35" t="e">
        <f>VLOOKUP(AC676,[6]TIV1!L:S,8,FALSE)</f>
        <v>#N/A</v>
      </c>
      <c r="AI676" s="36">
        <f>VLOOKUP(A676&amp;P676,[6]HARGA!C:D,2,0)*Q676</f>
        <v>47667200</v>
      </c>
      <c r="AJ676" s="36">
        <f>VLOOKUP(A676&amp;P676,[6]HARGA!C:D,2,0)*W676</f>
        <v>0</v>
      </c>
      <c r="AK676" s="36">
        <f>VLOOKUP(A676&amp;P676,[6]HARGA!C:D,2,0)*AB676</f>
        <v>0</v>
      </c>
      <c r="AL676" s="32"/>
      <c r="AM676" s="32"/>
      <c r="AN676" s="37"/>
      <c r="AO676" s="37"/>
      <c r="AP676" s="37"/>
      <c r="AQ676" s="37"/>
      <c r="AR676" s="37"/>
      <c r="AS676" s="37"/>
      <c r="AT676" s="37"/>
      <c r="AU676" s="37"/>
      <c r="AV676" s="37"/>
      <c r="AW676" s="37"/>
      <c r="AX676" s="37"/>
      <c r="AY676" s="37"/>
      <c r="AZ676" s="37"/>
      <c r="BA676" s="37"/>
      <c r="BB676" s="37"/>
      <c r="BC676" s="37"/>
      <c r="BD676">
        <v>3</v>
      </c>
    </row>
    <row r="677" spans="1:56" hidden="1" x14ac:dyDescent="0.25">
      <c r="A677" s="22" t="s">
        <v>66</v>
      </c>
      <c r="B677" s="22" t="s">
        <v>273</v>
      </c>
      <c r="C677" s="23">
        <v>21102903674</v>
      </c>
      <c r="D677" s="22" t="s">
        <v>53</v>
      </c>
      <c r="E677" s="22" t="s">
        <v>1187</v>
      </c>
      <c r="F677" s="22" t="s">
        <v>1188</v>
      </c>
      <c r="G677" s="22">
        <v>5042241086</v>
      </c>
      <c r="H677" s="22" t="s">
        <v>56</v>
      </c>
      <c r="I677" s="22" t="s">
        <v>56</v>
      </c>
      <c r="J677" s="24">
        <v>44503</v>
      </c>
      <c r="K677" s="22">
        <v>32</v>
      </c>
      <c r="L677" s="22" t="s">
        <v>70</v>
      </c>
      <c r="M677" s="22" t="s">
        <v>70</v>
      </c>
      <c r="N677" s="101" t="s">
        <v>1189</v>
      </c>
      <c r="O677" s="102">
        <v>44504</v>
      </c>
      <c r="P677" s="27" t="s">
        <v>279</v>
      </c>
      <c r="Q677" s="22">
        <v>32</v>
      </c>
      <c r="R677" s="22" t="s">
        <v>56</v>
      </c>
      <c r="S677" s="22" t="s">
        <v>56</v>
      </c>
      <c r="T677" s="22">
        <v>6008141787</v>
      </c>
      <c r="U677" s="22">
        <v>32</v>
      </c>
      <c r="V677" s="22">
        <v>0</v>
      </c>
      <c r="W677" s="22">
        <v>32</v>
      </c>
      <c r="X677" s="22" t="s">
        <v>70</v>
      </c>
      <c r="Y677" s="22" t="s">
        <v>56</v>
      </c>
      <c r="Z677" s="63" t="s">
        <v>1190</v>
      </c>
      <c r="AA677" s="64">
        <v>44504</v>
      </c>
      <c r="AB677" s="28">
        <v>0</v>
      </c>
      <c r="AC677" s="28" t="s">
        <v>56</v>
      </c>
      <c r="AD677" s="46" t="s">
        <v>56</v>
      </c>
      <c r="AE677" s="47" t="s">
        <v>56</v>
      </c>
      <c r="AF677" s="35" t="str">
        <f>VLOOKUP(G677,[6]TIV1!L:S,8,FALSE)</f>
        <v>8276895966</v>
      </c>
      <c r="AG677" s="35" t="str">
        <f>VLOOKUP(T677,[6]TIV1!L:S,8,FALSE)</f>
        <v>2050350313</v>
      </c>
      <c r="AH677" s="35" t="e">
        <f>VLOOKUP(AC677,[6]TIV1!L:S,8,FALSE)</f>
        <v>#N/A</v>
      </c>
      <c r="AI677" s="36">
        <f>VLOOKUP(A677&amp;P677,[6]HARGA!C:D,2,0)*Q677</f>
        <v>3200000</v>
      </c>
      <c r="AJ677" s="36">
        <f>VLOOKUP(A677&amp;P677,[6]HARGA!C:D,2,0)*W677</f>
        <v>3200000</v>
      </c>
      <c r="AK677" s="36">
        <f>VLOOKUP(A677&amp;P677,[6]HARGA!C:D,2,0)*AB677</f>
        <v>0</v>
      </c>
      <c r="AL677" s="32"/>
      <c r="AM677" s="32"/>
      <c r="AN677" s="37"/>
      <c r="AO677" s="37"/>
      <c r="AP677" s="37"/>
      <c r="AQ677" s="37"/>
      <c r="AR677" s="37"/>
      <c r="AS677" s="37"/>
      <c r="AT677" s="37"/>
      <c r="AU677" s="37"/>
      <c r="AV677" s="37"/>
      <c r="AW677" s="37"/>
      <c r="AX677" s="37"/>
      <c r="AY677" s="37"/>
      <c r="AZ677" s="37"/>
      <c r="BA677" s="37"/>
      <c r="BB677" s="37"/>
      <c r="BC677" s="37"/>
      <c r="BD677">
        <v>3</v>
      </c>
    </row>
    <row r="678" spans="1:56" hidden="1" x14ac:dyDescent="0.25">
      <c r="A678" s="22" t="s">
        <v>305</v>
      </c>
      <c r="B678" s="22" t="s">
        <v>273</v>
      </c>
      <c r="C678" s="23">
        <v>21102908186</v>
      </c>
      <c r="D678" s="22" t="s">
        <v>53</v>
      </c>
      <c r="E678" s="22" t="s">
        <v>299</v>
      </c>
      <c r="F678" s="22" t="s">
        <v>300</v>
      </c>
      <c r="G678" s="22">
        <v>5042262313</v>
      </c>
      <c r="H678" s="22" t="s">
        <v>56</v>
      </c>
      <c r="I678" s="22" t="s">
        <v>56</v>
      </c>
      <c r="J678" s="24">
        <v>44503</v>
      </c>
      <c r="K678" s="22">
        <v>1280</v>
      </c>
      <c r="L678" s="22" t="s">
        <v>835</v>
      </c>
      <c r="M678" s="22" t="s">
        <v>835</v>
      </c>
      <c r="N678" s="107">
        <v>20012</v>
      </c>
      <c r="O678" s="108">
        <v>44503</v>
      </c>
      <c r="P678" s="27" t="s">
        <v>303</v>
      </c>
      <c r="Q678" s="22">
        <v>1280</v>
      </c>
      <c r="R678" s="22" t="s">
        <v>56</v>
      </c>
      <c r="S678" s="22" t="s">
        <v>56</v>
      </c>
      <c r="T678" s="22">
        <v>6008141888</v>
      </c>
      <c r="U678" s="22">
        <v>0</v>
      </c>
      <c r="V678" s="22">
        <v>0</v>
      </c>
      <c r="W678" s="22">
        <v>0</v>
      </c>
      <c r="X678" s="22" t="s">
        <v>835</v>
      </c>
      <c r="Y678" s="22" t="s">
        <v>56</v>
      </c>
      <c r="Z678" s="109">
        <v>34674</v>
      </c>
      <c r="AA678" s="110">
        <v>44503</v>
      </c>
      <c r="AB678" s="28">
        <v>0</v>
      </c>
      <c r="AC678" s="28" t="s">
        <v>56</v>
      </c>
      <c r="AD678" s="46" t="s">
        <v>56</v>
      </c>
      <c r="AE678" s="47" t="s">
        <v>56</v>
      </c>
      <c r="AF678" s="35" t="str">
        <f>VLOOKUP(G678,[6]TIV1!L:S,8,FALSE)</f>
        <v>8276895987</v>
      </c>
      <c r="AG678" s="35" t="str">
        <f>VLOOKUP(T678,[6]TIV1!L:S,8,FALSE)</f>
        <v>2050350324</v>
      </c>
      <c r="AH678" s="35" t="e">
        <f>VLOOKUP(AC678,[6]TIV1!L:S,8,FALSE)</f>
        <v>#N/A</v>
      </c>
      <c r="AI678" s="36">
        <f>VLOOKUP(A678&amp;P678,[6]HARGA!C:D,2,0)*Q678</f>
        <v>47667200</v>
      </c>
      <c r="AJ678" s="36">
        <f>VLOOKUP(A678&amp;P678,[6]HARGA!C:D,2,0)*W678</f>
        <v>0</v>
      </c>
      <c r="AK678" s="36">
        <f>VLOOKUP(A678&amp;P678,[6]HARGA!C:D,2,0)*AB678</f>
        <v>0</v>
      </c>
      <c r="AL678" s="32"/>
      <c r="AM678" s="32"/>
      <c r="AN678" s="37"/>
      <c r="AO678" s="37"/>
      <c r="AP678" s="37"/>
      <c r="AQ678" s="37"/>
      <c r="AR678" s="37"/>
      <c r="AS678" s="37"/>
      <c r="AT678" s="37"/>
      <c r="AU678" s="37"/>
      <c r="AV678" s="37"/>
      <c r="AW678" s="37"/>
      <c r="AX678" s="37"/>
      <c r="AY678" s="37"/>
      <c r="AZ678" s="37"/>
      <c r="BA678" s="37"/>
      <c r="BB678" s="37"/>
      <c r="BC678" s="37"/>
      <c r="BD678">
        <v>3</v>
      </c>
    </row>
    <row r="679" spans="1:56" hidden="1" x14ac:dyDescent="0.25">
      <c r="A679" s="22" t="s">
        <v>305</v>
      </c>
      <c r="B679" s="22" t="s">
        <v>273</v>
      </c>
      <c r="C679" s="23">
        <v>21102908186</v>
      </c>
      <c r="D679" s="22" t="s">
        <v>53</v>
      </c>
      <c r="E679" s="22" t="s">
        <v>299</v>
      </c>
      <c r="F679" s="22" t="s">
        <v>300</v>
      </c>
      <c r="G679" s="22">
        <v>5042262313</v>
      </c>
      <c r="H679" s="22" t="s">
        <v>56</v>
      </c>
      <c r="I679" s="22" t="s">
        <v>56</v>
      </c>
      <c r="J679" s="24">
        <v>44503</v>
      </c>
      <c r="K679" s="22">
        <v>32</v>
      </c>
      <c r="L679" s="22" t="s">
        <v>835</v>
      </c>
      <c r="M679" s="22" t="s">
        <v>835</v>
      </c>
      <c r="N679" s="107">
        <v>20012</v>
      </c>
      <c r="O679" s="108">
        <v>44503</v>
      </c>
      <c r="P679" s="27" t="s">
        <v>279</v>
      </c>
      <c r="Q679" s="22">
        <v>32</v>
      </c>
      <c r="R679" s="22" t="s">
        <v>56</v>
      </c>
      <c r="S679" s="22" t="s">
        <v>56</v>
      </c>
      <c r="T679" s="22">
        <v>6008141888</v>
      </c>
      <c r="U679" s="22">
        <v>32</v>
      </c>
      <c r="V679" s="22">
        <v>0</v>
      </c>
      <c r="W679" s="22">
        <v>32</v>
      </c>
      <c r="X679" s="22" t="s">
        <v>835</v>
      </c>
      <c r="Y679" s="22" t="s">
        <v>56</v>
      </c>
      <c r="Z679" s="109">
        <v>34674</v>
      </c>
      <c r="AA679" s="110">
        <v>44503</v>
      </c>
      <c r="AB679" s="28">
        <v>0</v>
      </c>
      <c r="AC679" s="28" t="s">
        <v>56</v>
      </c>
      <c r="AD679" s="46" t="s">
        <v>56</v>
      </c>
      <c r="AE679" s="47" t="s">
        <v>56</v>
      </c>
      <c r="AF679" s="35" t="str">
        <f>VLOOKUP(G679,[6]TIV1!L:S,8,FALSE)</f>
        <v>8276895987</v>
      </c>
      <c r="AG679" s="35" t="str">
        <f>VLOOKUP(T679,[6]TIV1!L:S,8,FALSE)</f>
        <v>2050350324</v>
      </c>
      <c r="AH679" s="35" t="e">
        <f>VLOOKUP(AC679,[6]TIV1!L:S,8,FALSE)</f>
        <v>#N/A</v>
      </c>
      <c r="AI679" s="36">
        <f>VLOOKUP(A679&amp;P679,[6]HARGA!C:D,2,0)*Q679</f>
        <v>3200000</v>
      </c>
      <c r="AJ679" s="36">
        <f>VLOOKUP(A679&amp;P679,[6]HARGA!C:D,2,0)*W679</f>
        <v>3200000</v>
      </c>
      <c r="AK679" s="36">
        <f>VLOOKUP(A679&amp;P679,[6]HARGA!C:D,2,0)*AB679</f>
        <v>0</v>
      </c>
      <c r="AL679" s="32"/>
      <c r="AM679" s="32"/>
      <c r="AN679" s="37"/>
      <c r="AO679" s="37"/>
      <c r="AP679" s="37"/>
      <c r="AQ679" s="37"/>
      <c r="AR679" s="37"/>
      <c r="AS679" s="37"/>
      <c r="AT679" s="37"/>
      <c r="AU679" s="37"/>
      <c r="AV679" s="37"/>
      <c r="AW679" s="37"/>
      <c r="AX679" s="37"/>
      <c r="AY679" s="37"/>
      <c r="AZ679" s="37"/>
      <c r="BA679" s="37"/>
      <c r="BB679" s="37"/>
      <c r="BC679" s="37"/>
      <c r="BD679">
        <v>3</v>
      </c>
    </row>
    <row r="680" spans="1:56" hidden="1" x14ac:dyDescent="0.25">
      <c r="A680" s="22" t="s">
        <v>305</v>
      </c>
      <c r="B680" s="22" t="s">
        <v>273</v>
      </c>
      <c r="C680" s="23">
        <v>21102908185</v>
      </c>
      <c r="D680" s="22" t="s">
        <v>53</v>
      </c>
      <c r="E680" s="22" t="s">
        <v>795</v>
      </c>
      <c r="F680" s="22" t="s">
        <v>1171</v>
      </c>
      <c r="G680" s="22">
        <v>5042272402</v>
      </c>
      <c r="H680" s="22" t="s">
        <v>56</v>
      </c>
      <c r="I680" s="22" t="s">
        <v>56</v>
      </c>
      <c r="J680" s="24">
        <v>44503</v>
      </c>
      <c r="K680" s="22">
        <v>1280</v>
      </c>
      <c r="L680" s="22" t="s">
        <v>308</v>
      </c>
      <c r="M680" s="22" t="s">
        <v>308</v>
      </c>
      <c r="N680" s="50" t="s">
        <v>1191</v>
      </c>
      <c r="O680" s="51">
        <v>44504</v>
      </c>
      <c r="P680" s="27" t="s">
        <v>303</v>
      </c>
      <c r="Q680" s="22">
        <v>1280</v>
      </c>
      <c r="R680" s="22" t="s">
        <v>56</v>
      </c>
      <c r="S680" s="22" t="s">
        <v>56</v>
      </c>
      <c r="T680" s="22">
        <v>6008118429</v>
      </c>
      <c r="U680" s="22">
        <v>0</v>
      </c>
      <c r="V680" s="22">
        <v>0</v>
      </c>
      <c r="W680" s="22">
        <v>0</v>
      </c>
      <c r="X680" s="22" t="s">
        <v>308</v>
      </c>
      <c r="Y680" s="22" t="s">
        <v>56</v>
      </c>
      <c r="Z680" s="111" t="s">
        <v>1192</v>
      </c>
      <c r="AA680" s="112">
        <v>44504</v>
      </c>
      <c r="AB680" s="28">
        <v>0</v>
      </c>
      <c r="AC680" s="28" t="s">
        <v>56</v>
      </c>
      <c r="AD680" s="46" t="s">
        <v>56</v>
      </c>
      <c r="AE680" s="47" t="s">
        <v>56</v>
      </c>
      <c r="AF680" s="35" t="str">
        <f>VLOOKUP(G680,[6]TIV1!L:S,8,FALSE)</f>
        <v>8276895987</v>
      </c>
      <c r="AG680" s="35" t="str">
        <f>VLOOKUP(T680,[6]TIV1!L:S,8,FALSE)</f>
        <v>2050350324</v>
      </c>
      <c r="AH680" s="35" t="e">
        <f>VLOOKUP(AC680,[6]TIV1!L:S,8,FALSE)</f>
        <v>#N/A</v>
      </c>
      <c r="AI680" s="36">
        <f>VLOOKUP(A680&amp;P680,[6]HARGA!C:D,2,0)*Q680</f>
        <v>47667200</v>
      </c>
      <c r="AJ680" s="36">
        <f>VLOOKUP(A680&amp;P680,[6]HARGA!C:D,2,0)*W680</f>
        <v>0</v>
      </c>
      <c r="AK680" s="36">
        <f>VLOOKUP(A680&amp;P680,[6]HARGA!C:D,2,0)*AB680</f>
        <v>0</v>
      </c>
      <c r="AL680" s="32"/>
      <c r="AM680" s="32"/>
      <c r="AN680" s="37"/>
      <c r="AO680" s="37"/>
      <c r="AP680" s="37"/>
      <c r="AQ680" s="37"/>
      <c r="AR680" s="37"/>
      <c r="AS680" s="37"/>
      <c r="AT680" s="37"/>
      <c r="AU680" s="37"/>
      <c r="AV680" s="37"/>
      <c r="AW680" s="37"/>
      <c r="AX680" s="37"/>
      <c r="AY680" s="37"/>
      <c r="AZ680" s="37"/>
      <c r="BA680" s="37"/>
      <c r="BB680" s="37"/>
      <c r="BC680" s="37"/>
      <c r="BD680">
        <v>3</v>
      </c>
    </row>
    <row r="681" spans="1:56" hidden="1" x14ac:dyDescent="0.25">
      <c r="A681" s="22" t="s">
        <v>305</v>
      </c>
      <c r="B681" s="22" t="s">
        <v>273</v>
      </c>
      <c r="C681" s="23">
        <v>21102908185</v>
      </c>
      <c r="D681" s="22" t="s">
        <v>53</v>
      </c>
      <c r="E681" s="22" t="s">
        <v>795</v>
      </c>
      <c r="F681" s="22" t="s">
        <v>1171</v>
      </c>
      <c r="G681" s="22">
        <v>5042272402</v>
      </c>
      <c r="H681" s="22" t="s">
        <v>56</v>
      </c>
      <c r="I681" s="22" t="s">
        <v>56</v>
      </c>
      <c r="J681" s="24">
        <v>44503</v>
      </c>
      <c r="K681" s="22">
        <v>32</v>
      </c>
      <c r="L681" s="22" t="s">
        <v>308</v>
      </c>
      <c r="M681" s="22" t="s">
        <v>308</v>
      </c>
      <c r="N681" s="50" t="s">
        <v>1191</v>
      </c>
      <c r="O681" s="51">
        <v>44504</v>
      </c>
      <c r="P681" s="27" t="s">
        <v>279</v>
      </c>
      <c r="Q681" s="22">
        <v>32</v>
      </c>
      <c r="R681" s="22" t="s">
        <v>56</v>
      </c>
      <c r="S681" s="22" t="s">
        <v>56</v>
      </c>
      <c r="T681" s="22">
        <v>6008118429</v>
      </c>
      <c r="U681" s="22">
        <v>32</v>
      </c>
      <c r="V681" s="22">
        <v>0</v>
      </c>
      <c r="W681" s="22">
        <v>32</v>
      </c>
      <c r="X681" s="22" t="s">
        <v>308</v>
      </c>
      <c r="Y681" s="22" t="s">
        <v>56</v>
      </c>
      <c r="Z681" s="111" t="s">
        <v>1192</v>
      </c>
      <c r="AA681" s="112">
        <v>44504</v>
      </c>
      <c r="AB681" s="28">
        <v>0</v>
      </c>
      <c r="AC681" s="28" t="s">
        <v>56</v>
      </c>
      <c r="AD681" s="46" t="s">
        <v>56</v>
      </c>
      <c r="AE681" s="47" t="s">
        <v>56</v>
      </c>
      <c r="AF681" s="35" t="str">
        <f>VLOOKUP(G681,[6]TIV1!L:S,8,FALSE)</f>
        <v>8276895987</v>
      </c>
      <c r="AG681" s="35" t="str">
        <f>VLOOKUP(T681,[6]TIV1!L:S,8,FALSE)</f>
        <v>2050350324</v>
      </c>
      <c r="AH681" s="35" t="e">
        <f>VLOOKUP(AC681,[6]TIV1!L:S,8,FALSE)</f>
        <v>#N/A</v>
      </c>
      <c r="AI681" s="36">
        <f>VLOOKUP(A681&amp;P681,[6]HARGA!C:D,2,0)*Q681</f>
        <v>3200000</v>
      </c>
      <c r="AJ681" s="36">
        <f>VLOOKUP(A681&amp;P681,[6]HARGA!C:D,2,0)*W681</f>
        <v>3200000</v>
      </c>
      <c r="AK681" s="36">
        <f>VLOOKUP(A681&amp;P681,[6]HARGA!C:D,2,0)*AB681</f>
        <v>0</v>
      </c>
      <c r="AL681" s="32"/>
      <c r="AM681" s="32"/>
      <c r="AN681" s="37"/>
      <c r="AO681" s="37"/>
      <c r="AP681" s="37"/>
      <c r="AQ681" s="37"/>
      <c r="AR681" s="37"/>
      <c r="AS681" s="37"/>
      <c r="AT681" s="37"/>
      <c r="AU681" s="37"/>
      <c r="AV681" s="37"/>
      <c r="AW681" s="37"/>
      <c r="AX681" s="37"/>
      <c r="AY681" s="37"/>
      <c r="AZ681" s="37"/>
      <c r="BA681" s="37"/>
      <c r="BB681" s="37"/>
      <c r="BC681" s="37"/>
      <c r="BD681">
        <v>3</v>
      </c>
    </row>
    <row r="682" spans="1:56" hidden="1" x14ac:dyDescent="0.25">
      <c r="A682" s="22" t="s">
        <v>305</v>
      </c>
      <c r="B682" s="22" t="s">
        <v>273</v>
      </c>
      <c r="C682" s="23">
        <v>21102908187</v>
      </c>
      <c r="D682" s="22" t="s">
        <v>53</v>
      </c>
      <c r="E682" s="22" t="s">
        <v>1145</v>
      </c>
      <c r="F682" s="22" t="s">
        <v>1146</v>
      </c>
      <c r="G682" s="22">
        <v>5042259787</v>
      </c>
      <c r="H682" s="22" t="s">
        <v>56</v>
      </c>
      <c r="I682" s="22" t="s">
        <v>56</v>
      </c>
      <c r="J682" s="24">
        <v>44503</v>
      </c>
      <c r="K682" s="22">
        <v>1280</v>
      </c>
      <c r="L682" s="22" t="s">
        <v>835</v>
      </c>
      <c r="M682" s="22" t="s">
        <v>835</v>
      </c>
      <c r="N682" s="107">
        <v>20003</v>
      </c>
      <c r="O682" s="108">
        <v>44503</v>
      </c>
      <c r="P682" s="27" t="s">
        <v>303</v>
      </c>
      <c r="Q682" s="22">
        <v>1280</v>
      </c>
      <c r="R682" s="22" t="s">
        <v>56</v>
      </c>
      <c r="S682" s="22" t="s">
        <v>56</v>
      </c>
      <c r="T682" s="22">
        <v>6008141484</v>
      </c>
      <c r="U682" s="22">
        <v>0</v>
      </c>
      <c r="V682" s="22">
        <v>0</v>
      </c>
      <c r="W682" s="22">
        <v>0</v>
      </c>
      <c r="X682" s="22" t="s">
        <v>835</v>
      </c>
      <c r="Y682" s="22" t="s">
        <v>56</v>
      </c>
      <c r="Z682" s="109">
        <v>34655</v>
      </c>
      <c r="AA682" s="110">
        <v>44503</v>
      </c>
      <c r="AB682" s="28">
        <v>0</v>
      </c>
      <c r="AC682" s="28" t="s">
        <v>56</v>
      </c>
      <c r="AD682" s="46" t="s">
        <v>56</v>
      </c>
      <c r="AE682" s="47" t="s">
        <v>56</v>
      </c>
      <c r="AF682" s="35" t="str">
        <f>VLOOKUP(G682,[6]TIV1!L:S,8,FALSE)</f>
        <v>8276895987</v>
      </c>
      <c r="AG682" s="35" t="str">
        <f>VLOOKUP(T682,[6]TIV1!L:S,8,FALSE)</f>
        <v>2050350324</v>
      </c>
      <c r="AH682" s="35" t="e">
        <f>VLOOKUP(AC682,[6]TIV1!L:S,8,FALSE)</f>
        <v>#N/A</v>
      </c>
      <c r="AI682" s="36">
        <f>VLOOKUP(A682&amp;P682,[6]HARGA!C:D,2,0)*Q682</f>
        <v>47667200</v>
      </c>
      <c r="AJ682" s="36">
        <f>VLOOKUP(A682&amp;P682,[6]HARGA!C:D,2,0)*W682</f>
        <v>0</v>
      </c>
      <c r="AK682" s="36">
        <f>VLOOKUP(A682&amp;P682,[6]HARGA!C:D,2,0)*AB682</f>
        <v>0</v>
      </c>
      <c r="AL682" s="32"/>
      <c r="AM682" s="32"/>
      <c r="AN682" s="37"/>
      <c r="AO682" s="37"/>
      <c r="AP682" s="37"/>
      <c r="AQ682" s="37"/>
      <c r="AR682" s="37"/>
      <c r="AS682" s="37"/>
      <c r="AT682" s="37"/>
      <c r="AU682" s="37"/>
      <c r="AV682" s="37"/>
      <c r="AW682" s="37"/>
      <c r="AX682" s="37"/>
      <c r="AY682" s="37"/>
      <c r="AZ682" s="37"/>
      <c r="BA682" s="37"/>
      <c r="BB682" s="37"/>
      <c r="BC682" s="37"/>
      <c r="BD682">
        <v>3</v>
      </c>
    </row>
    <row r="683" spans="1:56" hidden="1" x14ac:dyDescent="0.25">
      <c r="A683" s="22" t="s">
        <v>305</v>
      </c>
      <c r="B683" s="22" t="s">
        <v>273</v>
      </c>
      <c r="C683" s="23">
        <v>21102908187</v>
      </c>
      <c r="D683" s="22" t="s">
        <v>53</v>
      </c>
      <c r="E683" s="22" t="s">
        <v>1145</v>
      </c>
      <c r="F683" s="22" t="s">
        <v>1146</v>
      </c>
      <c r="G683" s="22">
        <v>5042259787</v>
      </c>
      <c r="H683" s="22" t="s">
        <v>56</v>
      </c>
      <c r="I683" s="22" t="s">
        <v>56</v>
      </c>
      <c r="J683" s="24">
        <v>44503</v>
      </c>
      <c r="K683" s="22">
        <v>32</v>
      </c>
      <c r="L683" s="22" t="s">
        <v>835</v>
      </c>
      <c r="M683" s="22" t="s">
        <v>835</v>
      </c>
      <c r="N683" s="107">
        <v>20003</v>
      </c>
      <c r="O683" s="108">
        <v>44503</v>
      </c>
      <c r="P683" s="27" t="s">
        <v>279</v>
      </c>
      <c r="Q683" s="22">
        <v>32</v>
      </c>
      <c r="R683" s="22" t="s">
        <v>56</v>
      </c>
      <c r="S683" s="22" t="s">
        <v>56</v>
      </c>
      <c r="T683" s="22">
        <v>6008141484</v>
      </c>
      <c r="U683" s="22">
        <v>32</v>
      </c>
      <c r="V683" s="22">
        <v>0</v>
      </c>
      <c r="W683" s="22">
        <v>32</v>
      </c>
      <c r="X683" s="22" t="s">
        <v>835</v>
      </c>
      <c r="Y683" s="22" t="s">
        <v>56</v>
      </c>
      <c r="Z683" s="109">
        <v>34655</v>
      </c>
      <c r="AA683" s="110">
        <v>44503</v>
      </c>
      <c r="AB683" s="28">
        <v>0</v>
      </c>
      <c r="AC683" s="28" t="s">
        <v>56</v>
      </c>
      <c r="AD683" s="46" t="s">
        <v>56</v>
      </c>
      <c r="AE683" s="47" t="s">
        <v>56</v>
      </c>
      <c r="AF683" s="35" t="str">
        <f>VLOOKUP(G683,[6]TIV1!L:S,8,FALSE)</f>
        <v>8276895987</v>
      </c>
      <c r="AG683" s="35" t="str">
        <f>VLOOKUP(T683,[6]TIV1!L:S,8,FALSE)</f>
        <v>2050350324</v>
      </c>
      <c r="AH683" s="35" t="e">
        <f>VLOOKUP(AC683,[6]TIV1!L:S,8,FALSE)</f>
        <v>#N/A</v>
      </c>
      <c r="AI683" s="36">
        <f>VLOOKUP(A683&amp;P683,[6]HARGA!C:D,2,0)*Q683</f>
        <v>3200000</v>
      </c>
      <c r="AJ683" s="36">
        <f>VLOOKUP(A683&amp;P683,[6]HARGA!C:D,2,0)*W683</f>
        <v>3200000</v>
      </c>
      <c r="AK683" s="36">
        <f>VLOOKUP(A683&amp;P683,[6]HARGA!C:D,2,0)*AB683</f>
        <v>0</v>
      </c>
      <c r="AL683" s="32"/>
      <c r="AM683" s="32"/>
      <c r="AN683" s="37"/>
      <c r="AO683" s="37"/>
      <c r="AP683" s="37"/>
      <c r="AQ683" s="37"/>
      <c r="AR683" s="37"/>
      <c r="AS683" s="37"/>
      <c r="AT683" s="37"/>
      <c r="AU683" s="37"/>
      <c r="AV683" s="37"/>
      <c r="AW683" s="37"/>
      <c r="AX683" s="37"/>
      <c r="AY683" s="37"/>
      <c r="AZ683" s="37"/>
      <c r="BA683" s="37"/>
      <c r="BB683" s="37"/>
      <c r="BC683" s="37"/>
      <c r="BD683">
        <v>3</v>
      </c>
    </row>
    <row r="684" spans="1:56" hidden="1" x14ac:dyDescent="0.25">
      <c r="A684" s="22" t="s">
        <v>305</v>
      </c>
      <c r="B684" s="22" t="s">
        <v>273</v>
      </c>
      <c r="C684" s="23">
        <v>21102908176</v>
      </c>
      <c r="D684" s="22" t="s">
        <v>53</v>
      </c>
      <c r="E684" s="22" t="s">
        <v>846</v>
      </c>
      <c r="F684" s="22" t="s">
        <v>847</v>
      </c>
      <c r="G684" s="22">
        <v>5042275024</v>
      </c>
      <c r="H684" s="22" t="s">
        <v>56</v>
      </c>
      <c r="I684" s="22" t="s">
        <v>56</v>
      </c>
      <c r="J684" s="24">
        <v>44503</v>
      </c>
      <c r="K684" s="22">
        <v>1120</v>
      </c>
      <c r="L684" s="22" t="s">
        <v>308</v>
      </c>
      <c r="M684" s="22" t="s">
        <v>308</v>
      </c>
      <c r="N684" s="50" t="s">
        <v>1193</v>
      </c>
      <c r="O684" s="51">
        <v>44504</v>
      </c>
      <c r="P684" s="27" t="s">
        <v>277</v>
      </c>
      <c r="Q684" s="22">
        <v>1120</v>
      </c>
      <c r="R684" s="22" t="s">
        <v>56</v>
      </c>
      <c r="S684" s="22" t="s">
        <v>56</v>
      </c>
      <c r="T684" s="22">
        <v>6008139305</v>
      </c>
      <c r="U684" s="22">
        <v>0</v>
      </c>
      <c r="V684" s="22">
        <v>0</v>
      </c>
      <c r="W684" s="22">
        <v>0</v>
      </c>
      <c r="X684" s="22" t="s">
        <v>308</v>
      </c>
      <c r="Y684" s="22" t="s">
        <v>56</v>
      </c>
      <c r="Z684" s="111" t="s">
        <v>1194</v>
      </c>
      <c r="AA684" s="112">
        <v>44504</v>
      </c>
      <c r="AB684" s="28">
        <v>0</v>
      </c>
      <c r="AC684" s="28" t="s">
        <v>56</v>
      </c>
      <c r="AD684" s="46" t="s">
        <v>56</v>
      </c>
      <c r="AE684" s="47" t="s">
        <v>56</v>
      </c>
      <c r="AF684" s="35" t="str">
        <f>VLOOKUP(G684,[6]TIV1!L:S,8,FALSE)</f>
        <v>8276895987</v>
      </c>
      <c r="AG684" s="35" t="str">
        <f>VLOOKUP(T684,[6]TIV1!L:S,8,FALSE)</f>
        <v>2050350324</v>
      </c>
      <c r="AH684" s="35" t="e">
        <f>VLOOKUP(AC684,[6]TIV1!L:S,8,FALSE)</f>
        <v>#N/A</v>
      </c>
      <c r="AI684" s="36">
        <f>VLOOKUP(A684&amp;P684,[6]HARGA!C:D,2,0)*Q684</f>
        <v>44083200</v>
      </c>
      <c r="AJ684" s="36">
        <f>VLOOKUP(A684&amp;P684,[6]HARGA!C:D,2,0)*W684</f>
        <v>0</v>
      </c>
      <c r="AK684" s="36">
        <f>VLOOKUP(A684&amp;P684,[6]HARGA!C:D,2,0)*AB684</f>
        <v>0</v>
      </c>
      <c r="AL684" s="32"/>
      <c r="AM684" s="32"/>
      <c r="AN684" s="37"/>
      <c r="AO684" s="37"/>
      <c r="AP684" s="37"/>
      <c r="AQ684" s="37"/>
      <c r="AR684" s="37"/>
      <c r="AS684" s="37"/>
      <c r="AT684" s="37"/>
      <c r="AU684" s="37"/>
      <c r="AV684" s="37"/>
      <c r="AW684" s="37"/>
      <c r="AX684" s="37"/>
      <c r="AY684" s="37"/>
      <c r="AZ684" s="37"/>
      <c r="BA684" s="37"/>
      <c r="BB684" s="37"/>
      <c r="BC684" s="37"/>
      <c r="BD684">
        <v>3</v>
      </c>
    </row>
    <row r="685" spans="1:56" hidden="1" x14ac:dyDescent="0.25">
      <c r="A685" s="22" t="s">
        <v>305</v>
      </c>
      <c r="B685" s="22" t="s">
        <v>273</v>
      </c>
      <c r="C685" s="23">
        <v>21102908176</v>
      </c>
      <c r="D685" s="22" t="s">
        <v>53</v>
      </c>
      <c r="E685" s="22" t="s">
        <v>846</v>
      </c>
      <c r="F685" s="22" t="s">
        <v>847</v>
      </c>
      <c r="G685" s="22">
        <v>5042275024</v>
      </c>
      <c r="H685" s="22" t="s">
        <v>56</v>
      </c>
      <c r="I685" s="22" t="s">
        <v>56</v>
      </c>
      <c r="J685" s="24">
        <v>44503</v>
      </c>
      <c r="K685" s="22">
        <v>16</v>
      </c>
      <c r="L685" s="22" t="s">
        <v>308</v>
      </c>
      <c r="M685" s="22" t="s">
        <v>308</v>
      </c>
      <c r="N685" s="50" t="s">
        <v>1193</v>
      </c>
      <c r="O685" s="51">
        <v>44504</v>
      </c>
      <c r="P685" s="27" t="s">
        <v>279</v>
      </c>
      <c r="Q685" s="22">
        <v>16</v>
      </c>
      <c r="R685" s="22" t="s">
        <v>56</v>
      </c>
      <c r="S685" s="22" t="s">
        <v>56</v>
      </c>
      <c r="T685" s="22">
        <v>6008139305</v>
      </c>
      <c r="U685" s="22">
        <v>16</v>
      </c>
      <c r="V685" s="22">
        <v>0</v>
      </c>
      <c r="W685" s="22">
        <v>16</v>
      </c>
      <c r="X685" s="22" t="s">
        <v>308</v>
      </c>
      <c r="Y685" s="22" t="s">
        <v>56</v>
      </c>
      <c r="Z685" s="111" t="s">
        <v>1194</v>
      </c>
      <c r="AA685" s="112">
        <v>44504</v>
      </c>
      <c r="AB685" s="28">
        <v>0</v>
      </c>
      <c r="AC685" s="28" t="s">
        <v>56</v>
      </c>
      <c r="AD685" s="46" t="s">
        <v>56</v>
      </c>
      <c r="AE685" s="47" t="s">
        <v>56</v>
      </c>
      <c r="AF685" s="35" t="str">
        <f>VLOOKUP(G685,[6]TIV1!L:S,8,FALSE)</f>
        <v>8276895987</v>
      </c>
      <c r="AG685" s="35" t="str">
        <f>VLOOKUP(T685,[6]TIV1!L:S,8,FALSE)</f>
        <v>2050350324</v>
      </c>
      <c r="AH685" s="35" t="e">
        <f>VLOOKUP(AC685,[6]TIV1!L:S,8,FALSE)</f>
        <v>#N/A</v>
      </c>
      <c r="AI685" s="36">
        <f>VLOOKUP(A685&amp;P685,[6]HARGA!C:D,2,0)*Q685</f>
        <v>1600000</v>
      </c>
      <c r="AJ685" s="36">
        <f>VLOOKUP(A685&amp;P685,[6]HARGA!C:D,2,0)*W685</f>
        <v>1600000</v>
      </c>
      <c r="AK685" s="36">
        <f>VLOOKUP(A685&amp;P685,[6]HARGA!C:D,2,0)*AB685</f>
        <v>0</v>
      </c>
      <c r="AL685" s="32"/>
      <c r="AM685" s="32"/>
      <c r="AN685" s="37"/>
      <c r="AO685" s="37"/>
      <c r="AP685" s="37"/>
      <c r="AQ685" s="37"/>
      <c r="AR685" s="37"/>
      <c r="AS685" s="37"/>
      <c r="AT685" s="37"/>
      <c r="AU685" s="37"/>
      <c r="AV685" s="37"/>
      <c r="AW685" s="37"/>
      <c r="AX685" s="37"/>
      <c r="AY685" s="37"/>
      <c r="AZ685" s="37"/>
      <c r="BA685" s="37"/>
      <c r="BB685" s="37"/>
      <c r="BC685" s="37"/>
      <c r="BD685">
        <v>3</v>
      </c>
    </row>
    <row r="686" spans="1:56" hidden="1" x14ac:dyDescent="0.25">
      <c r="A686" s="22" t="s">
        <v>305</v>
      </c>
      <c r="B686" s="22" t="s">
        <v>273</v>
      </c>
      <c r="C686" s="23">
        <v>21102908190</v>
      </c>
      <c r="D686" s="22" t="s">
        <v>53</v>
      </c>
      <c r="E686" s="22" t="s">
        <v>795</v>
      </c>
      <c r="F686" s="22" t="s">
        <v>796</v>
      </c>
      <c r="G686" s="22">
        <v>5042275567</v>
      </c>
      <c r="H686" s="22" t="s">
        <v>56</v>
      </c>
      <c r="I686" s="22" t="s">
        <v>56</v>
      </c>
      <c r="J686" s="24">
        <v>44503</v>
      </c>
      <c r="K686" s="22">
        <v>1280</v>
      </c>
      <c r="L686" s="22" t="s">
        <v>835</v>
      </c>
      <c r="M686" s="22" t="s">
        <v>835</v>
      </c>
      <c r="N686" s="107">
        <v>20017</v>
      </c>
      <c r="O686" s="108">
        <v>44504</v>
      </c>
      <c r="P686" s="27" t="s">
        <v>303</v>
      </c>
      <c r="Q686" s="22">
        <v>1280</v>
      </c>
      <c r="R686" s="22" t="s">
        <v>56</v>
      </c>
      <c r="S686" s="22" t="s">
        <v>56</v>
      </c>
      <c r="T686" s="22">
        <v>6008141051</v>
      </c>
      <c r="U686" s="22">
        <v>0</v>
      </c>
      <c r="V686" s="22">
        <v>0</v>
      </c>
      <c r="W686" s="22">
        <v>0</v>
      </c>
      <c r="X686" s="22" t="s">
        <v>835</v>
      </c>
      <c r="Y686" s="22" t="s">
        <v>56</v>
      </c>
      <c r="Z686" s="109">
        <v>34681</v>
      </c>
      <c r="AA686" s="110">
        <v>44504</v>
      </c>
      <c r="AB686" s="28">
        <v>0</v>
      </c>
      <c r="AC686" s="28" t="s">
        <v>56</v>
      </c>
      <c r="AD686" s="46" t="s">
        <v>56</v>
      </c>
      <c r="AE686" s="47" t="s">
        <v>56</v>
      </c>
      <c r="AF686" s="35" t="str">
        <f>VLOOKUP(G686,[6]TIV1!L:S,8,FALSE)</f>
        <v>8276895987</v>
      </c>
      <c r="AG686" s="35" t="str">
        <f>VLOOKUP(T686,[6]TIV1!L:S,8,FALSE)</f>
        <v>2050350324</v>
      </c>
      <c r="AH686" s="35" t="e">
        <f>VLOOKUP(AC686,[6]TIV1!L:S,8,FALSE)</f>
        <v>#N/A</v>
      </c>
      <c r="AI686" s="36">
        <f>VLOOKUP(A686&amp;P686,[6]HARGA!C:D,2,0)*Q686</f>
        <v>47667200</v>
      </c>
      <c r="AJ686" s="36">
        <f>VLOOKUP(A686&amp;P686,[6]HARGA!C:D,2,0)*W686</f>
        <v>0</v>
      </c>
      <c r="AK686" s="36">
        <f>VLOOKUP(A686&amp;P686,[6]HARGA!C:D,2,0)*AB686</f>
        <v>0</v>
      </c>
      <c r="AL686" s="32"/>
      <c r="AM686" s="32"/>
      <c r="AN686" s="37"/>
      <c r="AO686" s="37"/>
      <c r="AP686" s="37"/>
      <c r="AQ686" s="37"/>
      <c r="AR686" s="37"/>
      <c r="AS686" s="37"/>
      <c r="AT686" s="37"/>
      <c r="AU686" s="37"/>
      <c r="AV686" s="37"/>
      <c r="AW686" s="37"/>
      <c r="AX686" s="37"/>
      <c r="AY686" s="37"/>
      <c r="AZ686" s="37"/>
      <c r="BA686" s="37"/>
      <c r="BB686" s="37"/>
      <c r="BC686" s="37"/>
      <c r="BD686">
        <v>3</v>
      </c>
    </row>
    <row r="687" spans="1:56" hidden="1" x14ac:dyDescent="0.25">
      <c r="A687" s="22" t="s">
        <v>305</v>
      </c>
      <c r="B687" s="22" t="s">
        <v>273</v>
      </c>
      <c r="C687" s="23">
        <v>21102908190</v>
      </c>
      <c r="D687" s="22" t="s">
        <v>53</v>
      </c>
      <c r="E687" s="22" t="s">
        <v>795</v>
      </c>
      <c r="F687" s="22" t="s">
        <v>796</v>
      </c>
      <c r="G687" s="22">
        <v>5042275567</v>
      </c>
      <c r="H687" s="22" t="s">
        <v>56</v>
      </c>
      <c r="I687" s="22" t="s">
        <v>56</v>
      </c>
      <c r="J687" s="24">
        <v>44503</v>
      </c>
      <c r="K687" s="22">
        <v>32</v>
      </c>
      <c r="L687" s="22" t="s">
        <v>835</v>
      </c>
      <c r="M687" s="22" t="s">
        <v>835</v>
      </c>
      <c r="N687" s="107">
        <v>20017</v>
      </c>
      <c r="O687" s="108">
        <v>44504</v>
      </c>
      <c r="P687" s="27" t="s">
        <v>279</v>
      </c>
      <c r="Q687" s="22">
        <v>32</v>
      </c>
      <c r="R687" s="22" t="s">
        <v>56</v>
      </c>
      <c r="S687" s="22" t="s">
        <v>56</v>
      </c>
      <c r="T687" s="22">
        <v>6008141051</v>
      </c>
      <c r="U687" s="22">
        <v>32</v>
      </c>
      <c r="V687" s="22">
        <v>0</v>
      </c>
      <c r="W687" s="22">
        <v>32</v>
      </c>
      <c r="X687" s="22" t="s">
        <v>835</v>
      </c>
      <c r="Y687" s="22" t="s">
        <v>56</v>
      </c>
      <c r="Z687" s="109">
        <v>34681</v>
      </c>
      <c r="AA687" s="110">
        <v>44504</v>
      </c>
      <c r="AB687" s="28">
        <v>0</v>
      </c>
      <c r="AC687" s="28" t="s">
        <v>56</v>
      </c>
      <c r="AD687" s="46" t="s">
        <v>56</v>
      </c>
      <c r="AE687" s="47" t="s">
        <v>56</v>
      </c>
      <c r="AF687" s="35" t="str">
        <f>VLOOKUP(G687,[6]TIV1!L:S,8,FALSE)</f>
        <v>8276895987</v>
      </c>
      <c r="AG687" s="35" t="str">
        <f>VLOOKUP(T687,[6]TIV1!L:S,8,FALSE)</f>
        <v>2050350324</v>
      </c>
      <c r="AH687" s="35" t="e">
        <f>VLOOKUP(AC687,[6]TIV1!L:S,8,FALSE)</f>
        <v>#N/A</v>
      </c>
      <c r="AI687" s="36">
        <f>VLOOKUP(A687&amp;P687,[6]HARGA!C:D,2,0)*Q687</f>
        <v>3200000</v>
      </c>
      <c r="AJ687" s="36">
        <f>VLOOKUP(A687&amp;P687,[6]HARGA!C:D,2,0)*W687</f>
        <v>3200000</v>
      </c>
      <c r="AK687" s="36">
        <f>VLOOKUP(A687&amp;P687,[6]HARGA!C:D,2,0)*AB687</f>
        <v>0</v>
      </c>
      <c r="AL687" s="32"/>
      <c r="AM687" s="32"/>
      <c r="AN687" s="37"/>
      <c r="AO687" s="37"/>
      <c r="AP687" s="37"/>
      <c r="AQ687" s="37"/>
      <c r="AR687" s="37"/>
      <c r="AS687" s="37"/>
      <c r="AT687" s="37"/>
      <c r="AU687" s="37"/>
      <c r="AV687" s="37"/>
      <c r="AW687" s="37"/>
      <c r="AX687" s="37"/>
      <c r="AY687" s="37"/>
      <c r="AZ687" s="37"/>
      <c r="BA687" s="37"/>
      <c r="BB687" s="37"/>
      <c r="BC687" s="37"/>
      <c r="BD687">
        <v>3</v>
      </c>
    </row>
    <row r="688" spans="1:56" hidden="1" x14ac:dyDescent="0.25">
      <c r="A688" s="22" t="s">
        <v>124</v>
      </c>
      <c r="B688" s="22" t="s">
        <v>273</v>
      </c>
      <c r="C688" s="23">
        <v>21102908118</v>
      </c>
      <c r="D688" s="50" t="s">
        <v>53</v>
      </c>
      <c r="E688" s="50" t="s">
        <v>836</v>
      </c>
      <c r="F688" s="50" t="s">
        <v>837</v>
      </c>
      <c r="G688" s="22">
        <v>5042268546</v>
      </c>
      <c r="H688" s="22" t="s">
        <v>56</v>
      </c>
      <c r="I688" s="22" t="s">
        <v>56</v>
      </c>
      <c r="J688" s="24">
        <v>44503</v>
      </c>
      <c r="K688" s="22">
        <v>1120</v>
      </c>
      <c r="L688" s="22" t="s">
        <v>128</v>
      </c>
      <c r="M688" s="22" t="s">
        <v>128</v>
      </c>
      <c r="N688" s="50" t="s">
        <v>1195</v>
      </c>
      <c r="O688" s="51">
        <v>44504</v>
      </c>
      <c r="P688" s="27" t="s">
        <v>277</v>
      </c>
      <c r="Q688" s="22">
        <v>1120</v>
      </c>
      <c r="R688" s="22" t="s">
        <v>56</v>
      </c>
      <c r="S688" s="22" t="s">
        <v>56</v>
      </c>
      <c r="T688" s="22">
        <v>6008141141</v>
      </c>
      <c r="U688" s="22">
        <v>0</v>
      </c>
      <c r="V688" s="22">
        <v>0</v>
      </c>
      <c r="W688" s="22">
        <v>0</v>
      </c>
      <c r="X688" s="22" t="s">
        <v>128</v>
      </c>
      <c r="Y688" s="22" t="s">
        <v>56</v>
      </c>
      <c r="Z688" s="111" t="s">
        <v>1196</v>
      </c>
      <c r="AA688" s="112">
        <v>44504</v>
      </c>
      <c r="AB688" s="28">
        <v>0</v>
      </c>
      <c r="AC688" s="28" t="s">
        <v>56</v>
      </c>
      <c r="AD688" s="46" t="s">
        <v>56</v>
      </c>
      <c r="AE688" s="47" t="s">
        <v>56</v>
      </c>
      <c r="AF688" s="35" t="str">
        <f>VLOOKUP(G688,[6]TIV1!L:S,8,FALSE)</f>
        <v>8276895964</v>
      </c>
      <c r="AG688" s="35" t="str">
        <f>VLOOKUP(T688,[6]TIV1!L:S,8,FALSE)</f>
        <v>2050350311</v>
      </c>
      <c r="AH688" s="35" t="e">
        <f>VLOOKUP(AC688,[6]TIV1!L:S,8,FALSE)</f>
        <v>#N/A</v>
      </c>
      <c r="AI688" s="36">
        <f>VLOOKUP(A688&amp;P688,[6]HARGA!C:D,2,0)*Q688</f>
        <v>44083200</v>
      </c>
      <c r="AJ688" s="36">
        <f>VLOOKUP(A688&amp;P688,[6]HARGA!C:D,2,0)*W688</f>
        <v>0</v>
      </c>
      <c r="AK688" s="36">
        <f>VLOOKUP(A688&amp;P688,[6]HARGA!C:D,2,0)*AB688</f>
        <v>0</v>
      </c>
      <c r="AL688" s="32"/>
      <c r="AM688" s="32"/>
      <c r="AN688" s="37"/>
      <c r="AO688" s="37"/>
      <c r="AP688" s="37"/>
      <c r="AQ688" s="37"/>
      <c r="AR688" s="37"/>
      <c r="AS688" s="37"/>
      <c r="AT688" s="37"/>
      <c r="AU688" s="37"/>
      <c r="AV688" s="37"/>
      <c r="AW688" s="37"/>
      <c r="AX688" s="37"/>
      <c r="AY688" s="37"/>
      <c r="AZ688" s="37"/>
      <c r="BA688" s="37"/>
      <c r="BB688" s="37"/>
      <c r="BC688" s="37"/>
      <c r="BD688">
        <v>3</v>
      </c>
    </row>
    <row r="689" spans="1:56" hidden="1" x14ac:dyDescent="0.25">
      <c r="A689" s="22" t="s">
        <v>124</v>
      </c>
      <c r="B689" s="22" t="s">
        <v>273</v>
      </c>
      <c r="C689" s="23">
        <v>21102908118</v>
      </c>
      <c r="D689" s="50" t="s">
        <v>53</v>
      </c>
      <c r="E689" s="50" t="s">
        <v>836</v>
      </c>
      <c r="F689" s="50" t="s">
        <v>837</v>
      </c>
      <c r="G689" s="22">
        <v>5042268546</v>
      </c>
      <c r="H689" s="22" t="s">
        <v>56</v>
      </c>
      <c r="I689" s="22" t="s">
        <v>56</v>
      </c>
      <c r="J689" s="24">
        <v>44503</v>
      </c>
      <c r="K689" s="22">
        <v>16</v>
      </c>
      <c r="L689" s="22" t="s">
        <v>128</v>
      </c>
      <c r="M689" s="22" t="s">
        <v>128</v>
      </c>
      <c r="N689" s="50" t="s">
        <v>1195</v>
      </c>
      <c r="O689" s="51">
        <v>44504</v>
      </c>
      <c r="P689" s="27" t="s">
        <v>279</v>
      </c>
      <c r="Q689" s="22">
        <v>16</v>
      </c>
      <c r="R689" s="22" t="s">
        <v>56</v>
      </c>
      <c r="S689" s="22" t="s">
        <v>56</v>
      </c>
      <c r="T689" s="22">
        <v>6008141141</v>
      </c>
      <c r="U689" s="22">
        <v>16</v>
      </c>
      <c r="V689" s="22">
        <v>0</v>
      </c>
      <c r="W689" s="22">
        <v>16</v>
      </c>
      <c r="X689" s="22" t="s">
        <v>128</v>
      </c>
      <c r="Y689" s="22" t="s">
        <v>56</v>
      </c>
      <c r="Z689" s="111" t="s">
        <v>1196</v>
      </c>
      <c r="AA689" s="112">
        <v>44504</v>
      </c>
      <c r="AB689" s="28">
        <v>0</v>
      </c>
      <c r="AC689" s="28" t="s">
        <v>56</v>
      </c>
      <c r="AD689" s="46" t="s">
        <v>56</v>
      </c>
      <c r="AE689" s="47" t="s">
        <v>56</v>
      </c>
      <c r="AF689" s="35" t="str">
        <f>VLOOKUP(G689,[6]TIV1!L:S,8,FALSE)</f>
        <v>8276895964</v>
      </c>
      <c r="AG689" s="35" t="str">
        <f>VLOOKUP(T689,[6]TIV1!L:S,8,FALSE)</f>
        <v>2050350311</v>
      </c>
      <c r="AH689" s="35" t="e">
        <f>VLOOKUP(AC689,[6]TIV1!L:S,8,FALSE)</f>
        <v>#N/A</v>
      </c>
      <c r="AI689" s="36">
        <f>VLOOKUP(A689&amp;P689,[6]HARGA!C:D,2,0)*Q689</f>
        <v>1600000</v>
      </c>
      <c r="AJ689" s="36">
        <f>VLOOKUP(A689&amp;P689,[6]HARGA!C:D,2,0)*W689</f>
        <v>1600000</v>
      </c>
      <c r="AK689" s="36">
        <f>VLOOKUP(A689&amp;P689,[6]HARGA!C:D,2,0)*AB689</f>
        <v>0</v>
      </c>
      <c r="AL689" s="32"/>
      <c r="AM689" s="32"/>
      <c r="AN689" s="37"/>
      <c r="AO689" s="37"/>
      <c r="AP689" s="37"/>
      <c r="AQ689" s="37"/>
      <c r="AR689" s="37"/>
      <c r="AS689" s="37"/>
      <c r="AT689" s="37"/>
      <c r="AU689" s="37"/>
      <c r="AV689" s="37"/>
      <c r="AW689" s="37"/>
      <c r="AX689" s="37"/>
      <c r="AY689" s="37"/>
      <c r="AZ689" s="37"/>
      <c r="BA689" s="37"/>
      <c r="BB689" s="37"/>
      <c r="BC689" s="37"/>
      <c r="BD689">
        <v>3</v>
      </c>
    </row>
    <row r="690" spans="1:56" hidden="1" x14ac:dyDescent="0.25">
      <c r="A690" s="22" t="s">
        <v>124</v>
      </c>
      <c r="B690" s="22" t="s">
        <v>273</v>
      </c>
      <c r="C690" s="23">
        <v>21102908144</v>
      </c>
      <c r="D690" s="22" t="s">
        <v>53</v>
      </c>
      <c r="E690" s="29" t="s">
        <v>873</v>
      </c>
      <c r="F690" s="22" t="s">
        <v>874</v>
      </c>
      <c r="G690" s="22">
        <v>5042278560</v>
      </c>
      <c r="H690" s="22" t="s">
        <v>56</v>
      </c>
      <c r="I690" s="22" t="s">
        <v>56</v>
      </c>
      <c r="J690" s="24">
        <v>44503</v>
      </c>
      <c r="K690" s="22">
        <v>1280</v>
      </c>
      <c r="L690" s="22" t="s">
        <v>128</v>
      </c>
      <c r="M690" s="22" t="s">
        <v>128</v>
      </c>
      <c r="N690" s="50" t="s">
        <v>1197</v>
      </c>
      <c r="O690" s="51">
        <v>44504</v>
      </c>
      <c r="P690" s="27" t="s">
        <v>303</v>
      </c>
      <c r="Q690" s="22">
        <v>1280</v>
      </c>
      <c r="R690" s="22" t="s">
        <v>56</v>
      </c>
      <c r="S690" s="22" t="s">
        <v>56</v>
      </c>
      <c r="T690" s="22">
        <v>6008108465</v>
      </c>
      <c r="U690" s="22">
        <v>0</v>
      </c>
      <c r="V690" s="22">
        <v>0</v>
      </c>
      <c r="W690" s="22">
        <v>0</v>
      </c>
      <c r="X690" s="22" t="s">
        <v>128</v>
      </c>
      <c r="Y690" s="22" t="s">
        <v>56</v>
      </c>
      <c r="Z690" s="111" t="s">
        <v>1198</v>
      </c>
      <c r="AA690" s="112">
        <v>44504</v>
      </c>
      <c r="AB690" s="28">
        <v>0</v>
      </c>
      <c r="AC690" s="28" t="s">
        <v>56</v>
      </c>
      <c r="AD690" s="46" t="s">
        <v>56</v>
      </c>
      <c r="AE690" s="47" t="s">
        <v>56</v>
      </c>
      <c r="AF690" s="35" t="str">
        <f>VLOOKUP(G690,[6]TIV1!L:S,8,FALSE)</f>
        <v>8276895964</v>
      </c>
      <c r="AG690" s="35" t="str">
        <f>VLOOKUP(T690,[6]TIV1!L:S,8,FALSE)</f>
        <v>2050350311</v>
      </c>
      <c r="AH690" s="35" t="e">
        <f>VLOOKUP(AC690,[6]TIV1!L:S,8,FALSE)</f>
        <v>#N/A</v>
      </c>
      <c r="AI690" s="36">
        <f>VLOOKUP(A690&amp;P690,[6]HARGA!C:D,2,0)*Q690</f>
        <v>47667200</v>
      </c>
      <c r="AJ690" s="36">
        <f>VLOOKUP(A690&amp;P690,[6]HARGA!C:D,2,0)*W690</f>
        <v>0</v>
      </c>
      <c r="AK690" s="36">
        <f>VLOOKUP(A690&amp;P690,[6]HARGA!C:D,2,0)*AB690</f>
        <v>0</v>
      </c>
      <c r="AL690" s="32"/>
      <c r="AM690" s="32"/>
      <c r="AN690" s="37"/>
      <c r="AO690" s="37"/>
      <c r="AP690" s="37"/>
      <c r="AQ690" s="37"/>
      <c r="AR690" s="37"/>
      <c r="AS690" s="37"/>
      <c r="AT690" s="37"/>
      <c r="AU690" s="37"/>
      <c r="AV690" s="37"/>
      <c r="AW690" s="37"/>
      <c r="AX690" s="37"/>
      <c r="AY690" s="37"/>
      <c r="AZ690" s="37"/>
      <c r="BA690" s="37"/>
      <c r="BB690" s="37"/>
      <c r="BC690" s="37"/>
      <c r="BD690">
        <v>3</v>
      </c>
    </row>
    <row r="691" spans="1:56" hidden="1" x14ac:dyDescent="0.25">
      <c r="A691" s="22" t="s">
        <v>124</v>
      </c>
      <c r="B691" s="22" t="s">
        <v>273</v>
      </c>
      <c r="C691" s="23">
        <v>21102908144</v>
      </c>
      <c r="D691" s="22" t="s">
        <v>53</v>
      </c>
      <c r="E691" s="29" t="s">
        <v>873</v>
      </c>
      <c r="F691" s="22" t="s">
        <v>874</v>
      </c>
      <c r="G691" s="22">
        <v>5042278560</v>
      </c>
      <c r="H691" s="22" t="s">
        <v>56</v>
      </c>
      <c r="I691" s="22" t="s">
        <v>56</v>
      </c>
      <c r="J691" s="24">
        <v>44503</v>
      </c>
      <c r="K691" s="22">
        <v>32</v>
      </c>
      <c r="L691" s="22" t="s">
        <v>128</v>
      </c>
      <c r="M691" s="22" t="s">
        <v>128</v>
      </c>
      <c r="N691" s="50" t="s">
        <v>1197</v>
      </c>
      <c r="O691" s="51">
        <v>44504</v>
      </c>
      <c r="P691" s="27" t="s">
        <v>279</v>
      </c>
      <c r="Q691" s="22">
        <v>32</v>
      </c>
      <c r="R691" s="22" t="s">
        <v>56</v>
      </c>
      <c r="S691" s="22" t="s">
        <v>56</v>
      </c>
      <c r="T691" s="22">
        <v>6008108465</v>
      </c>
      <c r="U691" s="22">
        <v>32</v>
      </c>
      <c r="V691" s="22">
        <v>0</v>
      </c>
      <c r="W691" s="22">
        <v>32</v>
      </c>
      <c r="X691" s="22" t="s">
        <v>128</v>
      </c>
      <c r="Y691" s="22" t="s">
        <v>56</v>
      </c>
      <c r="Z691" s="111" t="s">
        <v>1198</v>
      </c>
      <c r="AA691" s="112">
        <v>44504</v>
      </c>
      <c r="AB691" s="28">
        <v>0</v>
      </c>
      <c r="AC691" s="28" t="s">
        <v>56</v>
      </c>
      <c r="AD691" s="46" t="s">
        <v>56</v>
      </c>
      <c r="AE691" s="47" t="s">
        <v>56</v>
      </c>
      <c r="AF691" s="35" t="str">
        <f>VLOOKUP(G691,[6]TIV1!L:S,8,FALSE)</f>
        <v>8276895964</v>
      </c>
      <c r="AG691" s="35" t="str">
        <f>VLOOKUP(T691,[6]TIV1!L:S,8,FALSE)</f>
        <v>2050350311</v>
      </c>
      <c r="AH691" s="35" t="e">
        <f>VLOOKUP(AC691,[6]TIV1!L:S,8,FALSE)</f>
        <v>#N/A</v>
      </c>
      <c r="AI691" s="36">
        <f>VLOOKUP(A691&amp;P691,[6]HARGA!C:D,2,0)*Q691</f>
        <v>3200000</v>
      </c>
      <c r="AJ691" s="36">
        <f>VLOOKUP(A691&amp;P691,[6]HARGA!C:D,2,0)*W691</f>
        <v>3200000</v>
      </c>
      <c r="AK691" s="36">
        <f>VLOOKUP(A691&amp;P691,[6]HARGA!C:D,2,0)*AB691</f>
        <v>0</v>
      </c>
      <c r="AL691" s="32"/>
      <c r="AM691" s="32"/>
      <c r="AN691" s="37"/>
      <c r="AO691" s="37"/>
      <c r="AP691" s="37"/>
      <c r="AQ691" s="37"/>
      <c r="AR691" s="37"/>
      <c r="AS691" s="37"/>
      <c r="AT691" s="37"/>
      <c r="AU691" s="37"/>
      <c r="AV691" s="37"/>
      <c r="AW691" s="37"/>
      <c r="AX691" s="37"/>
      <c r="AY691" s="37"/>
      <c r="AZ691" s="37"/>
      <c r="BA691" s="37"/>
      <c r="BB691" s="37"/>
      <c r="BC691" s="37"/>
      <c r="BD691">
        <v>3</v>
      </c>
    </row>
    <row r="692" spans="1:56" hidden="1" x14ac:dyDescent="0.25">
      <c r="A692" s="22" t="s">
        <v>124</v>
      </c>
      <c r="B692" s="22" t="s">
        <v>273</v>
      </c>
      <c r="C692" s="23">
        <v>21102908120</v>
      </c>
      <c r="D692" s="22" t="s">
        <v>53</v>
      </c>
      <c r="E692" s="29" t="s">
        <v>1166</v>
      </c>
      <c r="F692" s="22" t="s">
        <v>1167</v>
      </c>
      <c r="G692" s="22">
        <v>5042267181</v>
      </c>
      <c r="H692" s="22" t="s">
        <v>56</v>
      </c>
      <c r="I692" s="22" t="s">
        <v>56</v>
      </c>
      <c r="J692" s="24">
        <v>44503</v>
      </c>
      <c r="K692" s="22">
        <v>1120</v>
      </c>
      <c r="L692" s="22" t="s">
        <v>872</v>
      </c>
      <c r="M692" s="22" t="s">
        <v>872</v>
      </c>
      <c r="N692" s="107">
        <v>20024</v>
      </c>
      <c r="O692" s="108">
        <v>44504</v>
      </c>
      <c r="P692" s="27" t="s">
        <v>277</v>
      </c>
      <c r="Q692" s="22">
        <v>1120</v>
      </c>
      <c r="R692" s="22" t="s">
        <v>56</v>
      </c>
      <c r="S692" s="22" t="s">
        <v>56</v>
      </c>
      <c r="T692" s="22">
        <v>6008142857</v>
      </c>
      <c r="U692" s="22">
        <v>0</v>
      </c>
      <c r="V692" s="22">
        <v>0</v>
      </c>
      <c r="W692" s="22">
        <v>0</v>
      </c>
      <c r="X692" s="22" t="s">
        <v>872</v>
      </c>
      <c r="Y692" s="22" t="s">
        <v>56</v>
      </c>
      <c r="Z692" s="109">
        <v>34693</v>
      </c>
      <c r="AA692" s="110">
        <v>44504</v>
      </c>
      <c r="AB692" s="28">
        <v>0</v>
      </c>
      <c r="AC692" s="28" t="s">
        <v>56</v>
      </c>
      <c r="AD692" s="46" t="s">
        <v>56</v>
      </c>
      <c r="AE692" s="47" t="s">
        <v>56</v>
      </c>
      <c r="AF692" s="35" t="str">
        <f>VLOOKUP(G692,[6]TIV1!L:S,8,FALSE)</f>
        <v>8276895964</v>
      </c>
      <c r="AG692" s="35" t="str">
        <f>VLOOKUP(T692,[6]TIV1!L:S,8,FALSE)</f>
        <v>2050350311</v>
      </c>
      <c r="AH692" s="35" t="e">
        <f>VLOOKUP(AC692,[6]TIV1!L:S,8,FALSE)</f>
        <v>#N/A</v>
      </c>
      <c r="AI692" s="36">
        <f>VLOOKUP(A692&amp;P692,[6]HARGA!C:D,2,0)*Q692</f>
        <v>44083200</v>
      </c>
      <c r="AJ692" s="36">
        <f>VLOOKUP(A692&amp;P692,[6]HARGA!C:D,2,0)*W692</f>
        <v>0</v>
      </c>
      <c r="AK692" s="36">
        <f>VLOOKUP(A692&amp;P692,[6]HARGA!C:D,2,0)*AB692</f>
        <v>0</v>
      </c>
      <c r="AL692" s="32"/>
      <c r="AM692" s="32"/>
      <c r="AN692" s="37"/>
      <c r="AO692" s="37"/>
      <c r="AP692" s="37"/>
      <c r="AQ692" s="37"/>
      <c r="AR692" s="37"/>
      <c r="AS692" s="37"/>
      <c r="AT692" s="37"/>
      <c r="AU692" s="37"/>
      <c r="AV692" s="37"/>
      <c r="AW692" s="37"/>
      <c r="AX692" s="37"/>
      <c r="AY692" s="37"/>
      <c r="AZ692" s="37"/>
      <c r="BA692" s="37"/>
      <c r="BB692" s="37"/>
      <c r="BC692" s="37"/>
      <c r="BD692">
        <v>3</v>
      </c>
    </row>
    <row r="693" spans="1:56" hidden="1" x14ac:dyDescent="0.25">
      <c r="A693" s="22" t="s">
        <v>124</v>
      </c>
      <c r="B693" s="22" t="s">
        <v>273</v>
      </c>
      <c r="C693" s="23">
        <v>21102908120</v>
      </c>
      <c r="D693" s="22" t="s">
        <v>53</v>
      </c>
      <c r="E693" s="29" t="s">
        <v>1166</v>
      </c>
      <c r="F693" s="22" t="s">
        <v>1167</v>
      </c>
      <c r="G693" s="22">
        <v>5042267181</v>
      </c>
      <c r="H693" s="22" t="s">
        <v>56</v>
      </c>
      <c r="I693" s="22" t="s">
        <v>56</v>
      </c>
      <c r="J693" s="24">
        <v>44503</v>
      </c>
      <c r="K693" s="22">
        <v>16</v>
      </c>
      <c r="L693" s="22" t="s">
        <v>872</v>
      </c>
      <c r="M693" s="22" t="s">
        <v>872</v>
      </c>
      <c r="N693" s="107">
        <v>20024</v>
      </c>
      <c r="O693" s="108">
        <v>44504</v>
      </c>
      <c r="P693" s="27" t="s">
        <v>279</v>
      </c>
      <c r="Q693" s="22">
        <v>16</v>
      </c>
      <c r="R693" s="22" t="s">
        <v>56</v>
      </c>
      <c r="S693" s="22" t="s">
        <v>56</v>
      </c>
      <c r="T693" s="22">
        <v>6008142857</v>
      </c>
      <c r="U693" s="22">
        <v>16</v>
      </c>
      <c r="V693" s="22">
        <v>0</v>
      </c>
      <c r="W693" s="22">
        <v>16</v>
      </c>
      <c r="X693" s="22" t="s">
        <v>872</v>
      </c>
      <c r="Y693" s="22" t="s">
        <v>56</v>
      </c>
      <c r="Z693" s="109">
        <v>34693</v>
      </c>
      <c r="AA693" s="110">
        <v>44504</v>
      </c>
      <c r="AB693" s="28">
        <v>0</v>
      </c>
      <c r="AC693" s="28" t="s">
        <v>56</v>
      </c>
      <c r="AD693" s="46" t="s">
        <v>56</v>
      </c>
      <c r="AE693" s="47" t="s">
        <v>56</v>
      </c>
      <c r="AF693" s="35" t="str">
        <f>VLOOKUP(G693,[6]TIV1!L:S,8,FALSE)</f>
        <v>8276895964</v>
      </c>
      <c r="AG693" s="35" t="str">
        <f>VLOOKUP(T693,[6]TIV1!L:S,8,FALSE)</f>
        <v>2050350311</v>
      </c>
      <c r="AH693" s="35" t="e">
        <f>VLOOKUP(AC693,[6]TIV1!L:S,8,FALSE)</f>
        <v>#N/A</v>
      </c>
      <c r="AI693" s="36">
        <f>VLOOKUP(A693&amp;P693,[6]HARGA!C:D,2,0)*Q693</f>
        <v>1600000</v>
      </c>
      <c r="AJ693" s="36">
        <f>VLOOKUP(A693&amp;P693,[6]HARGA!C:D,2,0)*W693</f>
        <v>1600000</v>
      </c>
      <c r="AK693" s="36">
        <f>VLOOKUP(A693&amp;P693,[6]HARGA!C:D,2,0)*AB693</f>
        <v>0</v>
      </c>
      <c r="AL693" s="32"/>
      <c r="AM693" s="32"/>
      <c r="AN693" s="37"/>
      <c r="AO693" s="37"/>
      <c r="AP693" s="37"/>
      <c r="AQ693" s="37"/>
      <c r="AR693" s="37"/>
      <c r="AS693" s="37"/>
      <c r="AT693" s="37"/>
      <c r="AU693" s="37"/>
      <c r="AV693" s="37"/>
      <c r="AW693" s="37"/>
      <c r="AX693" s="37"/>
      <c r="AY693" s="37"/>
      <c r="AZ693" s="37"/>
      <c r="BA693" s="37"/>
      <c r="BB693" s="37"/>
      <c r="BC693" s="37"/>
      <c r="BD693">
        <v>3</v>
      </c>
    </row>
    <row r="694" spans="1:56" hidden="1" x14ac:dyDescent="0.25">
      <c r="A694" s="22" t="s">
        <v>124</v>
      </c>
      <c r="B694" s="22" t="s">
        <v>273</v>
      </c>
      <c r="C694" s="23">
        <v>21102908119</v>
      </c>
      <c r="D694" s="22" t="s">
        <v>53</v>
      </c>
      <c r="E694" s="22" t="s">
        <v>274</v>
      </c>
      <c r="F694" s="22" t="s">
        <v>275</v>
      </c>
      <c r="G694" s="22">
        <v>5042270309</v>
      </c>
      <c r="H694" s="22" t="s">
        <v>56</v>
      </c>
      <c r="I694" s="22" t="s">
        <v>56</v>
      </c>
      <c r="J694" s="24">
        <v>44503</v>
      </c>
      <c r="K694" s="22">
        <v>1120</v>
      </c>
      <c r="L694" s="22" t="s">
        <v>128</v>
      </c>
      <c r="M694" s="22" t="s">
        <v>128</v>
      </c>
      <c r="N694" s="50" t="s">
        <v>1199</v>
      </c>
      <c r="O694" s="51">
        <v>44504</v>
      </c>
      <c r="P694" s="27" t="s">
        <v>277</v>
      </c>
      <c r="Q694" s="22">
        <v>1120</v>
      </c>
      <c r="R694" s="22" t="s">
        <v>56</v>
      </c>
      <c r="S694" s="22" t="s">
        <v>56</v>
      </c>
      <c r="T694" s="22">
        <v>6008143162</v>
      </c>
      <c r="U694" s="22">
        <v>0</v>
      </c>
      <c r="V694" s="22">
        <v>0</v>
      </c>
      <c r="W694" s="22">
        <v>0</v>
      </c>
      <c r="X694" s="22" t="s">
        <v>128</v>
      </c>
      <c r="Y694" s="22" t="s">
        <v>56</v>
      </c>
      <c r="Z694" s="111" t="s">
        <v>1200</v>
      </c>
      <c r="AA694" s="112">
        <v>44504</v>
      </c>
      <c r="AB694" s="28">
        <v>0</v>
      </c>
      <c r="AC694" s="28" t="s">
        <v>56</v>
      </c>
      <c r="AD694" s="46" t="s">
        <v>56</v>
      </c>
      <c r="AE694" s="47" t="s">
        <v>56</v>
      </c>
      <c r="AF694" s="35" t="str">
        <f>VLOOKUP(G694,[6]TIV1!L:S,8,FALSE)</f>
        <v>8276895964</v>
      </c>
      <c r="AG694" s="35" t="str">
        <f>VLOOKUP(T694,[6]TIV1!L:S,8,FALSE)</f>
        <v>2050350311</v>
      </c>
      <c r="AH694" s="35" t="e">
        <f>VLOOKUP(AC694,[6]TIV1!L:S,8,FALSE)</f>
        <v>#N/A</v>
      </c>
      <c r="AI694" s="36">
        <f>VLOOKUP(A694&amp;P694,[6]HARGA!C:D,2,0)*Q694</f>
        <v>44083200</v>
      </c>
      <c r="AJ694" s="36">
        <f>VLOOKUP(A694&amp;P694,[6]HARGA!C:D,2,0)*W694</f>
        <v>0</v>
      </c>
      <c r="AK694" s="36">
        <f>VLOOKUP(A694&amp;P694,[6]HARGA!C:D,2,0)*AB694</f>
        <v>0</v>
      </c>
      <c r="AL694" s="32"/>
      <c r="AM694" s="32"/>
      <c r="AN694" s="37"/>
      <c r="AO694" s="37"/>
      <c r="AP694" s="37"/>
      <c r="AQ694" s="37"/>
      <c r="AR694" s="37"/>
      <c r="AS694" s="37"/>
      <c r="AT694" s="37"/>
      <c r="AU694" s="37"/>
      <c r="AV694" s="37"/>
      <c r="AW694" s="37"/>
      <c r="AX694" s="37"/>
      <c r="AY694" s="37"/>
      <c r="AZ694" s="37"/>
      <c r="BA694" s="37"/>
      <c r="BB694" s="37"/>
      <c r="BC694" s="37"/>
      <c r="BD694">
        <v>3</v>
      </c>
    </row>
    <row r="695" spans="1:56" hidden="1" x14ac:dyDescent="0.25">
      <c r="A695" s="22" t="s">
        <v>124</v>
      </c>
      <c r="B695" s="22" t="s">
        <v>273</v>
      </c>
      <c r="C695" s="23">
        <v>21102908119</v>
      </c>
      <c r="D695" s="22" t="s">
        <v>53</v>
      </c>
      <c r="E695" s="22" t="s">
        <v>274</v>
      </c>
      <c r="F695" s="22" t="s">
        <v>275</v>
      </c>
      <c r="G695" s="22">
        <v>5042270309</v>
      </c>
      <c r="H695" s="22" t="s">
        <v>56</v>
      </c>
      <c r="I695" s="22" t="s">
        <v>56</v>
      </c>
      <c r="J695" s="24">
        <v>44503</v>
      </c>
      <c r="K695" s="22">
        <v>16</v>
      </c>
      <c r="L695" s="22" t="s">
        <v>128</v>
      </c>
      <c r="M695" s="22" t="s">
        <v>128</v>
      </c>
      <c r="N695" s="50" t="s">
        <v>1199</v>
      </c>
      <c r="O695" s="51">
        <v>44504</v>
      </c>
      <c r="P695" s="27" t="s">
        <v>279</v>
      </c>
      <c r="Q695" s="22">
        <v>16</v>
      </c>
      <c r="R695" s="22" t="s">
        <v>56</v>
      </c>
      <c r="S695" s="22" t="s">
        <v>56</v>
      </c>
      <c r="T695" s="22">
        <v>6008143162</v>
      </c>
      <c r="U695" s="22">
        <v>16</v>
      </c>
      <c r="V695" s="22">
        <v>0</v>
      </c>
      <c r="W695" s="22">
        <v>16</v>
      </c>
      <c r="X695" s="22" t="s">
        <v>128</v>
      </c>
      <c r="Y695" s="22" t="s">
        <v>56</v>
      </c>
      <c r="Z695" s="111" t="s">
        <v>1200</v>
      </c>
      <c r="AA695" s="112">
        <v>44504</v>
      </c>
      <c r="AB695" s="28">
        <v>0</v>
      </c>
      <c r="AC695" s="28" t="s">
        <v>56</v>
      </c>
      <c r="AD695" s="46" t="s">
        <v>56</v>
      </c>
      <c r="AE695" s="47" t="s">
        <v>56</v>
      </c>
      <c r="AF695" s="35" t="str">
        <f>VLOOKUP(G695,[6]TIV1!L:S,8,FALSE)</f>
        <v>8276895964</v>
      </c>
      <c r="AG695" s="35" t="str">
        <f>VLOOKUP(T695,[6]TIV1!L:S,8,FALSE)</f>
        <v>2050350311</v>
      </c>
      <c r="AH695" s="35" t="e">
        <f>VLOOKUP(AC695,[6]TIV1!L:S,8,FALSE)</f>
        <v>#N/A</v>
      </c>
      <c r="AI695" s="36">
        <f>VLOOKUP(A695&amp;P695,[6]HARGA!C:D,2,0)*Q695</f>
        <v>1600000</v>
      </c>
      <c r="AJ695" s="36">
        <f>VLOOKUP(A695&amp;P695,[6]HARGA!C:D,2,0)*W695</f>
        <v>1600000</v>
      </c>
      <c r="AK695" s="36">
        <f>VLOOKUP(A695&amp;P695,[6]HARGA!C:D,2,0)*AB695</f>
        <v>0</v>
      </c>
      <c r="AL695" s="32"/>
      <c r="AM695" s="32"/>
      <c r="AN695" s="37"/>
      <c r="AO695" s="37"/>
      <c r="AP695" s="37"/>
      <c r="AQ695" s="37"/>
      <c r="AR695" s="37"/>
      <c r="AS695" s="37"/>
      <c r="AT695" s="37"/>
      <c r="AU695" s="37"/>
      <c r="AV695" s="37"/>
      <c r="AW695" s="37"/>
      <c r="AX695" s="37"/>
      <c r="AY695" s="37"/>
      <c r="AZ695" s="37"/>
      <c r="BA695" s="37"/>
      <c r="BB695" s="37"/>
      <c r="BC695" s="37"/>
      <c r="BD695">
        <v>3</v>
      </c>
    </row>
    <row r="696" spans="1:56" hidden="1" x14ac:dyDescent="0.25">
      <c r="A696" s="22" t="s">
        <v>124</v>
      </c>
      <c r="B696" s="22" t="s">
        <v>273</v>
      </c>
      <c r="C696" s="23">
        <v>21102908145</v>
      </c>
      <c r="D696" s="22" t="s">
        <v>53</v>
      </c>
      <c r="E696" s="22" t="s">
        <v>169</v>
      </c>
      <c r="F696" s="22" t="s">
        <v>854</v>
      </c>
      <c r="G696" s="22">
        <v>5042271458</v>
      </c>
      <c r="H696" s="22" t="s">
        <v>56</v>
      </c>
      <c r="I696" s="22" t="s">
        <v>56</v>
      </c>
      <c r="J696" s="24">
        <v>44503</v>
      </c>
      <c r="K696" s="22">
        <v>1280</v>
      </c>
      <c r="L696" s="22" t="s">
        <v>128</v>
      </c>
      <c r="M696" s="22" t="s">
        <v>128</v>
      </c>
      <c r="N696" s="50" t="s">
        <v>1201</v>
      </c>
      <c r="O696" s="51">
        <v>44508</v>
      </c>
      <c r="P696" s="27" t="s">
        <v>303</v>
      </c>
      <c r="Q696" s="22">
        <v>1280</v>
      </c>
      <c r="R696" s="22" t="s">
        <v>56</v>
      </c>
      <c r="S696" s="22" t="s">
        <v>56</v>
      </c>
      <c r="T696" s="22">
        <v>6008142563</v>
      </c>
      <c r="U696" s="22">
        <v>0</v>
      </c>
      <c r="V696" s="22">
        <v>0</v>
      </c>
      <c r="W696" s="22">
        <v>0</v>
      </c>
      <c r="X696" s="22" t="s">
        <v>110</v>
      </c>
      <c r="Y696" s="22" t="s">
        <v>56</v>
      </c>
      <c r="Z696" s="63" t="s">
        <v>853</v>
      </c>
      <c r="AA696" s="64">
        <v>44505</v>
      </c>
      <c r="AB696" s="28">
        <v>0</v>
      </c>
      <c r="AC696" s="28" t="s">
        <v>56</v>
      </c>
      <c r="AD696" s="46" t="s">
        <v>56</v>
      </c>
      <c r="AE696" s="47" t="s">
        <v>56</v>
      </c>
      <c r="AF696" s="35" t="str">
        <f>VLOOKUP(G696,[6]TIV1!L:S,8,FALSE)</f>
        <v>8276895964</v>
      </c>
      <c r="AG696" s="35" t="str">
        <f>VLOOKUP(T696,[6]TIV1!L:S,8,FALSE)</f>
        <v>2050350311</v>
      </c>
      <c r="AH696" s="35" t="e">
        <f>VLOOKUP(AC696,[6]TIV1!L:S,8,FALSE)</f>
        <v>#N/A</v>
      </c>
      <c r="AI696" s="36">
        <f>VLOOKUP(A696&amp;P696,[6]HARGA!C:D,2,0)*Q696</f>
        <v>47667200</v>
      </c>
      <c r="AJ696" s="36">
        <f>VLOOKUP(A696&amp;P696,[6]HARGA!C:D,2,0)*W696</f>
        <v>0</v>
      </c>
      <c r="AK696" s="36">
        <f>VLOOKUP(A696&amp;P696,[6]HARGA!C:D,2,0)*AB696</f>
        <v>0</v>
      </c>
      <c r="AL696" s="32"/>
      <c r="AM696" s="32"/>
      <c r="AN696" s="37"/>
      <c r="AO696" s="37"/>
      <c r="AP696" s="37"/>
      <c r="AQ696" s="37"/>
      <c r="AR696" s="37"/>
      <c r="AS696" s="37"/>
      <c r="AT696" s="37"/>
      <c r="AU696" s="37"/>
      <c r="AV696" s="37"/>
      <c r="AW696" s="37"/>
      <c r="AX696" s="37"/>
      <c r="AY696" s="37"/>
      <c r="AZ696" s="37"/>
      <c r="BA696" s="37"/>
      <c r="BB696" s="37"/>
      <c r="BC696" s="37"/>
      <c r="BD696">
        <v>3</v>
      </c>
    </row>
    <row r="697" spans="1:56" hidden="1" x14ac:dyDescent="0.25">
      <c r="A697" s="22" t="s">
        <v>124</v>
      </c>
      <c r="B697" s="22" t="s">
        <v>273</v>
      </c>
      <c r="C697" s="23">
        <v>21102908145</v>
      </c>
      <c r="D697" s="22" t="s">
        <v>53</v>
      </c>
      <c r="E697" s="22" t="s">
        <v>169</v>
      </c>
      <c r="F697" s="22" t="s">
        <v>854</v>
      </c>
      <c r="G697" s="22">
        <v>5042271458</v>
      </c>
      <c r="H697" s="22" t="s">
        <v>56</v>
      </c>
      <c r="I697" s="22" t="s">
        <v>56</v>
      </c>
      <c r="J697" s="24">
        <v>44503</v>
      </c>
      <c r="K697" s="22">
        <v>32</v>
      </c>
      <c r="L697" s="22" t="s">
        <v>128</v>
      </c>
      <c r="M697" s="22" t="s">
        <v>128</v>
      </c>
      <c r="N697" s="50" t="s">
        <v>1201</v>
      </c>
      <c r="O697" s="51">
        <v>44508</v>
      </c>
      <c r="P697" s="27" t="s">
        <v>279</v>
      </c>
      <c r="Q697" s="22">
        <v>32</v>
      </c>
      <c r="R697" s="22" t="s">
        <v>56</v>
      </c>
      <c r="S697" s="22" t="s">
        <v>56</v>
      </c>
      <c r="T697" s="22">
        <v>6008142563</v>
      </c>
      <c r="U697" s="22">
        <v>32</v>
      </c>
      <c r="V697" s="22">
        <v>0</v>
      </c>
      <c r="W697" s="22">
        <v>32</v>
      </c>
      <c r="X697" s="22" t="s">
        <v>110</v>
      </c>
      <c r="Y697" s="22" t="s">
        <v>56</v>
      </c>
      <c r="Z697" s="63" t="s">
        <v>853</v>
      </c>
      <c r="AA697" s="64">
        <v>44505</v>
      </c>
      <c r="AB697" s="28">
        <v>0</v>
      </c>
      <c r="AC697" s="28" t="s">
        <v>56</v>
      </c>
      <c r="AD697" s="46" t="s">
        <v>56</v>
      </c>
      <c r="AE697" s="47" t="s">
        <v>56</v>
      </c>
      <c r="AF697" s="35" t="str">
        <f>VLOOKUP(G697,[6]TIV1!L:S,8,FALSE)</f>
        <v>8276895964</v>
      </c>
      <c r="AG697" s="35" t="str">
        <f>VLOOKUP(T697,[6]TIV1!L:S,8,FALSE)</f>
        <v>2050350311</v>
      </c>
      <c r="AH697" s="35" t="e">
        <f>VLOOKUP(AC697,[6]TIV1!L:S,8,FALSE)</f>
        <v>#N/A</v>
      </c>
      <c r="AI697" s="36">
        <f>VLOOKUP(A697&amp;P697,[6]HARGA!C:D,2,0)*Q697</f>
        <v>3200000</v>
      </c>
      <c r="AJ697" s="36">
        <f>VLOOKUP(A697&amp;P697,[6]HARGA!C:D,2,0)*W697</f>
        <v>3200000</v>
      </c>
      <c r="AK697" s="36">
        <f>VLOOKUP(A697&amp;P697,[6]HARGA!C:D,2,0)*AB697</f>
        <v>0</v>
      </c>
      <c r="AL697" s="32"/>
      <c r="AM697" s="32"/>
      <c r="AN697" s="37"/>
      <c r="AO697" s="37"/>
      <c r="AP697" s="37"/>
      <c r="AQ697" s="37"/>
      <c r="AR697" s="37"/>
      <c r="AS697" s="37"/>
      <c r="AT697" s="37"/>
      <c r="AU697" s="37"/>
      <c r="AV697" s="37"/>
      <c r="AW697" s="37"/>
      <c r="AX697" s="37"/>
      <c r="AY697" s="37"/>
      <c r="AZ697" s="37"/>
      <c r="BA697" s="37"/>
      <c r="BB697" s="37"/>
      <c r="BC697" s="37"/>
      <c r="BD697">
        <v>3</v>
      </c>
    </row>
    <row r="698" spans="1:56" hidden="1" x14ac:dyDescent="0.25">
      <c r="A698" s="22" t="s">
        <v>124</v>
      </c>
      <c r="B698" s="22" t="s">
        <v>273</v>
      </c>
      <c r="C698" s="23">
        <v>21102908151</v>
      </c>
      <c r="D698" s="22" t="s">
        <v>819</v>
      </c>
      <c r="E698" s="22" t="s">
        <v>1174</v>
      </c>
      <c r="F698" s="22" t="s">
        <v>1175</v>
      </c>
      <c r="G698" s="22">
        <v>5042258495</v>
      </c>
      <c r="H698" s="22" t="s">
        <v>56</v>
      </c>
      <c r="I698" s="22" t="s">
        <v>56</v>
      </c>
      <c r="J698" s="24">
        <v>44503</v>
      </c>
      <c r="K698" s="22">
        <v>1280</v>
      </c>
      <c r="L698" s="22" t="s">
        <v>872</v>
      </c>
      <c r="M698" s="22" t="s">
        <v>872</v>
      </c>
      <c r="N698" s="107">
        <v>20002</v>
      </c>
      <c r="O698" s="108">
        <v>44503</v>
      </c>
      <c r="P698" s="27" t="s">
        <v>303</v>
      </c>
      <c r="Q698" s="22">
        <v>1280</v>
      </c>
      <c r="R698" s="22" t="s">
        <v>56</v>
      </c>
      <c r="S698" s="22" t="s">
        <v>56</v>
      </c>
      <c r="T698" s="22">
        <v>6008118337</v>
      </c>
      <c r="U698" s="22">
        <v>0</v>
      </c>
      <c r="V698" s="22">
        <v>0</v>
      </c>
      <c r="W698" s="22">
        <v>0</v>
      </c>
      <c r="X698" s="22" t="s">
        <v>872</v>
      </c>
      <c r="Y698" s="22" t="s">
        <v>56</v>
      </c>
      <c r="Z698" s="109">
        <v>34653</v>
      </c>
      <c r="AA698" s="110">
        <v>44503</v>
      </c>
      <c r="AB698" s="28">
        <v>0</v>
      </c>
      <c r="AC698" s="28" t="s">
        <v>56</v>
      </c>
      <c r="AD698" s="46" t="s">
        <v>56</v>
      </c>
      <c r="AE698" s="47" t="s">
        <v>56</v>
      </c>
      <c r="AF698" s="35" t="str">
        <f>VLOOKUP(G698,[6]TIV1!L:S,8,FALSE)</f>
        <v>8276895964</v>
      </c>
      <c r="AG698" s="35" t="str">
        <f>VLOOKUP(T698,[6]TIV1!L:S,8,FALSE)</f>
        <v>2050350311</v>
      </c>
      <c r="AH698" s="35" t="e">
        <f>VLOOKUP(AC698,[6]TIV1!L:S,8,FALSE)</f>
        <v>#N/A</v>
      </c>
      <c r="AI698" s="36">
        <f>VLOOKUP(A698&amp;P698,[6]HARGA!C:D,2,0)*Q698</f>
        <v>47667200</v>
      </c>
      <c r="AJ698" s="36">
        <f>VLOOKUP(A698&amp;P698,[6]HARGA!C:D,2,0)*W698</f>
        <v>0</v>
      </c>
      <c r="AK698" s="36">
        <f>VLOOKUP(A698&amp;P698,[6]HARGA!C:D,2,0)*AB698</f>
        <v>0</v>
      </c>
      <c r="AL698" s="32"/>
      <c r="AM698" s="32"/>
      <c r="AN698" s="37"/>
      <c r="AO698" s="37"/>
      <c r="AP698" s="37"/>
      <c r="AQ698" s="37"/>
      <c r="AR698" s="37"/>
      <c r="AS698" s="37"/>
      <c r="AT698" s="37"/>
      <c r="AU698" s="37"/>
      <c r="AV698" s="37"/>
      <c r="AW698" s="37"/>
      <c r="AX698" s="37"/>
      <c r="AY698" s="37"/>
      <c r="AZ698" s="37"/>
      <c r="BA698" s="37"/>
      <c r="BB698" s="37"/>
      <c r="BC698" s="37"/>
      <c r="BD698">
        <v>3</v>
      </c>
    </row>
    <row r="699" spans="1:56" hidden="1" x14ac:dyDescent="0.25">
      <c r="A699" s="22" t="s">
        <v>124</v>
      </c>
      <c r="B699" s="22" t="s">
        <v>273</v>
      </c>
      <c r="C699" s="23">
        <v>21102908151</v>
      </c>
      <c r="D699" s="22" t="s">
        <v>819</v>
      </c>
      <c r="E699" s="22" t="s">
        <v>1174</v>
      </c>
      <c r="F699" s="22" t="s">
        <v>1175</v>
      </c>
      <c r="G699" s="22">
        <v>5042258495</v>
      </c>
      <c r="H699" s="22" t="s">
        <v>56</v>
      </c>
      <c r="I699" s="22" t="s">
        <v>56</v>
      </c>
      <c r="J699" s="24">
        <v>44503</v>
      </c>
      <c r="K699" s="22">
        <v>32</v>
      </c>
      <c r="L699" s="22" t="s">
        <v>872</v>
      </c>
      <c r="M699" s="22" t="s">
        <v>872</v>
      </c>
      <c r="N699" s="107">
        <v>20002</v>
      </c>
      <c r="O699" s="108">
        <v>44503</v>
      </c>
      <c r="P699" s="27" t="s">
        <v>279</v>
      </c>
      <c r="Q699" s="22">
        <v>32</v>
      </c>
      <c r="R699" s="22" t="s">
        <v>56</v>
      </c>
      <c r="S699" s="22" t="s">
        <v>56</v>
      </c>
      <c r="T699" s="22">
        <v>6008118337</v>
      </c>
      <c r="U699" s="22">
        <v>32</v>
      </c>
      <c r="V699" s="22">
        <v>0</v>
      </c>
      <c r="W699" s="22">
        <v>32</v>
      </c>
      <c r="X699" s="22" t="s">
        <v>872</v>
      </c>
      <c r="Y699" s="22" t="s">
        <v>56</v>
      </c>
      <c r="Z699" s="109">
        <v>34653</v>
      </c>
      <c r="AA699" s="110">
        <v>44503</v>
      </c>
      <c r="AB699" s="28">
        <v>0</v>
      </c>
      <c r="AC699" s="28" t="s">
        <v>56</v>
      </c>
      <c r="AD699" s="46" t="s">
        <v>56</v>
      </c>
      <c r="AE699" s="47" t="s">
        <v>56</v>
      </c>
      <c r="AF699" s="35" t="str">
        <f>VLOOKUP(G699,[6]TIV1!L:S,8,FALSE)</f>
        <v>8276895964</v>
      </c>
      <c r="AG699" s="35" t="str">
        <f>VLOOKUP(T699,[6]TIV1!L:S,8,FALSE)</f>
        <v>2050350311</v>
      </c>
      <c r="AH699" s="35" t="e">
        <f>VLOOKUP(AC699,[6]TIV1!L:S,8,FALSE)</f>
        <v>#N/A</v>
      </c>
      <c r="AI699" s="36">
        <f>VLOOKUP(A699&amp;P699,[6]HARGA!C:D,2,0)*Q699</f>
        <v>3200000</v>
      </c>
      <c r="AJ699" s="36">
        <f>VLOOKUP(A699&amp;P699,[6]HARGA!C:D,2,0)*W699</f>
        <v>3200000</v>
      </c>
      <c r="AK699" s="36">
        <f>VLOOKUP(A699&amp;P699,[6]HARGA!C:D,2,0)*AB699</f>
        <v>0</v>
      </c>
      <c r="AL699" s="32"/>
      <c r="AM699" s="32"/>
      <c r="AN699" s="37"/>
      <c r="AO699" s="37"/>
      <c r="AP699" s="37"/>
      <c r="AQ699" s="37"/>
      <c r="AR699" s="37"/>
      <c r="AS699" s="37"/>
      <c r="AT699" s="37"/>
      <c r="AU699" s="37"/>
      <c r="AV699" s="37"/>
      <c r="AW699" s="37"/>
      <c r="AX699" s="37"/>
      <c r="AY699" s="37"/>
      <c r="AZ699" s="37"/>
      <c r="BA699" s="37"/>
      <c r="BB699" s="37"/>
      <c r="BC699" s="37"/>
      <c r="BD699">
        <v>3</v>
      </c>
    </row>
    <row r="700" spans="1:56" hidden="1" x14ac:dyDescent="0.25">
      <c r="A700" s="22" t="s">
        <v>124</v>
      </c>
      <c r="B700" s="22" t="s">
        <v>273</v>
      </c>
      <c r="C700" s="23">
        <v>21102908147</v>
      </c>
      <c r="D700" s="22" t="s">
        <v>53</v>
      </c>
      <c r="E700" s="29" t="s">
        <v>876</v>
      </c>
      <c r="F700" s="22" t="s">
        <v>877</v>
      </c>
      <c r="G700" s="22">
        <v>5042273292</v>
      </c>
      <c r="H700" s="22" t="s">
        <v>56</v>
      </c>
      <c r="I700" s="22" t="s">
        <v>56</v>
      </c>
      <c r="J700" s="24">
        <v>44503</v>
      </c>
      <c r="K700" s="22">
        <v>1280</v>
      </c>
      <c r="L700" s="22" t="s">
        <v>128</v>
      </c>
      <c r="M700" s="22" t="s">
        <v>128</v>
      </c>
      <c r="N700" s="50" t="s">
        <v>1202</v>
      </c>
      <c r="O700" s="51">
        <v>44508</v>
      </c>
      <c r="P700" s="27" t="s">
        <v>303</v>
      </c>
      <c r="Q700" s="22">
        <v>1280</v>
      </c>
      <c r="R700" s="22" t="s">
        <v>56</v>
      </c>
      <c r="S700" s="22" t="s">
        <v>56</v>
      </c>
      <c r="T700" s="22">
        <v>6008140663</v>
      </c>
      <c r="U700" s="22">
        <v>0</v>
      </c>
      <c r="V700" s="22">
        <v>0</v>
      </c>
      <c r="W700" s="22">
        <v>0</v>
      </c>
      <c r="X700" s="22" t="s">
        <v>110</v>
      </c>
      <c r="Y700" s="22" t="s">
        <v>56</v>
      </c>
      <c r="Z700" s="63" t="s">
        <v>853</v>
      </c>
      <c r="AA700" s="64">
        <v>44505</v>
      </c>
      <c r="AB700" s="28">
        <v>0</v>
      </c>
      <c r="AC700" s="28" t="s">
        <v>56</v>
      </c>
      <c r="AD700" s="46" t="s">
        <v>56</v>
      </c>
      <c r="AE700" s="47" t="s">
        <v>56</v>
      </c>
      <c r="AF700" s="35" t="str">
        <f>VLOOKUP(G700,[6]TIV1!L:S,8,FALSE)</f>
        <v>8276895964</v>
      </c>
      <c r="AG700" s="35" t="str">
        <f>VLOOKUP(T700,[6]TIV1!L:S,8,FALSE)</f>
        <v>2050350311</v>
      </c>
      <c r="AH700" s="35" t="e">
        <f>VLOOKUP(AC700,[6]TIV1!L:S,8,FALSE)</f>
        <v>#N/A</v>
      </c>
      <c r="AI700" s="36">
        <f>VLOOKUP(A700&amp;P700,[6]HARGA!C:D,2,0)*Q700</f>
        <v>47667200</v>
      </c>
      <c r="AJ700" s="36">
        <f>VLOOKUP(A700&amp;P700,[6]HARGA!C:D,2,0)*W700</f>
        <v>0</v>
      </c>
      <c r="AK700" s="36">
        <f>VLOOKUP(A700&amp;P700,[6]HARGA!C:D,2,0)*AB700</f>
        <v>0</v>
      </c>
      <c r="AL700" s="32"/>
      <c r="AM700" s="32"/>
      <c r="AN700" s="37"/>
      <c r="AO700" s="37"/>
      <c r="AP700" s="37"/>
      <c r="AQ700" s="37"/>
      <c r="AR700" s="37"/>
      <c r="AS700" s="37"/>
      <c r="AT700" s="37"/>
      <c r="AU700" s="37"/>
      <c r="AV700" s="37"/>
      <c r="AW700" s="37"/>
      <c r="AX700" s="37"/>
      <c r="AY700" s="37"/>
      <c r="AZ700" s="37"/>
      <c r="BA700" s="37"/>
      <c r="BB700" s="37"/>
      <c r="BC700" s="37"/>
      <c r="BD700">
        <v>3</v>
      </c>
    </row>
    <row r="701" spans="1:56" hidden="1" x14ac:dyDescent="0.25">
      <c r="A701" s="22" t="s">
        <v>124</v>
      </c>
      <c r="B701" s="22" t="s">
        <v>273</v>
      </c>
      <c r="C701" s="23">
        <v>21102908147</v>
      </c>
      <c r="D701" s="22" t="s">
        <v>53</v>
      </c>
      <c r="E701" s="29" t="s">
        <v>876</v>
      </c>
      <c r="F701" s="22" t="s">
        <v>877</v>
      </c>
      <c r="G701" s="22">
        <v>5042273292</v>
      </c>
      <c r="H701" s="22" t="s">
        <v>56</v>
      </c>
      <c r="I701" s="22" t="s">
        <v>56</v>
      </c>
      <c r="J701" s="24">
        <v>44503</v>
      </c>
      <c r="K701" s="22">
        <v>32</v>
      </c>
      <c r="L701" s="22" t="s">
        <v>128</v>
      </c>
      <c r="M701" s="22" t="s">
        <v>128</v>
      </c>
      <c r="N701" s="50" t="s">
        <v>1202</v>
      </c>
      <c r="O701" s="51">
        <v>44508</v>
      </c>
      <c r="P701" s="27" t="s">
        <v>279</v>
      </c>
      <c r="Q701" s="22">
        <v>32</v>
      </c>
      <c r="R701" s="22" t="s">
        <v>56</v>
      </c>
      <c r="S701" s="22" t="s">
        <v>56</v>
      </c>
      <c r="T701" s="22">
        <v>6008140663</v>
      </c>
      <c r="U701" s="22">
        <v>32</v>
      </c>
      <c r="V701" s="22">
        <v>0</v>
      </c>
      <c r="W701" s="22">
        <v>32</v>
      </c>
      <c r="X701" s="22" t="s">
        <v>110</v>
      </c>
      <c r="Y701" s="22" t="s">
        <v>56</v>
      </c>
      <c r="Z701" s="63" t="s">
        <v>853</v>
      </c>
      <c r="AA701" s="64">
        <v>44505</v>
      </c>
      <c r="AB701" s="28">
        <v>0</v>
      </c>
      <c r="AC701" s="28" t="s">
        <v>56</v>
      </c>
      <c r="AD701" s="46" t="s">
        <v>56</v>
      </c>
      <c r="AE701" s="47" t="s">
        <v>56</v>
      </c>
      <c r="AF701" s="35" t="str">
        <f>VLOOKUP(G701,[6]TIV1!L:S,8,FALSE)</f>
        <v>8276895964</v>
      </c>
      <c r="AG701" s="35" t="str">
        <f>VLOOKUP(T701,[6]TIV1!L:S,8,FALSE)</f>
        <v>2050350311</v>
      </c>
      <c r="AH701" s="35" t="e">
        <f>VLOOKUP(AC701,[6]TIV1!L:S,8,FALSE)</f>
        <v>#N/A</v>
      </c>
      <c r="AI701" s="36">
        <f>VLOOKUP(A701&amp;P701,[6]HARGA!C:D,2,0)*Q701</f>
        <v>3200000</v>
      </c>
      <c r="AJ701" s="36">
        <f>VLOOKUP(A701&amp;P701,[6]HARGA!C:D,2,0)*W701</f>
        <v>3200000</v>
      </c>
      <c r="AK701" s="36">
        <f>VLOOKUP(A701&amp;P701,[6]HARGA!C:D,2,0)*AB701</f>
        <v>0</v>
      </c>
      <c r="AL701" s="32"/>
      <c r="AM701" s="32"/>
      <c r="AN701" s="37"/>
      <c r="AO701" s="37"/>
      <c r="AP701" s="37"/>
      <c r="AQ701" s="37"/>
      <c r="AR701" s="37"/>
      <c r="AS701" s="37"/>
      <c r="AT701" s="37"/>
      <c r="AU701" s="37"/>
      <c r="AV701" s="37"/>
      <c r="AW701" s="37"/>
      <c r="AX701" s="37"/>
      <c r="AY701" s="37"/>
      <c r="AZ701" s="37"/>
      <c r="BA701" s="37"/>
      <c r="BB701" s="37"/>
      <c r="BC701" s="37"/>
      <c r="BD701">
        <v>3</v>
      </c>
    </row>
    <row r="702" spans="1:56" hidden="1" x14ac:dyDescent="0.25">
      <c r="A702" s="22" t="s">
        <v>124</v>
      </c>
      <c r="B702" s="22" t="s">
        <v>273</v>
      </c>
      <c r="C702" s="23">
        <v>21102908148</v>
      </c>
      <c r="D702" s="22" t="s">
        <v>53</v>
      </c>
      <c r="E702" s="29" t="s">
        <v>873</v>
      </c>
      <c r="F702" s="22" t="s">
        <v>874</v>
      </c>
      <c r="G702" s="22">
        <v>5042252545</v>
      </c>
      <c r="H702" s="22" t="s">
        <v>56</v>
      </c>
      <c r="I702" s="22" t="s">
        <v>56</v>
      </c>
      <c r="J702" s="24">
        <v>44503</v>
      </c>
      <c r="K702" s="22">
        <v>1280</v>
      </c>
      <c r="L702" s="22" t="s">
        <v>872</v>
      </c>
      <c r="M702" s="22" t="s">
        <v>872</v>
      </c>
      <c r="N702" s="107">
        <v>20015</v>
      </c>
      <c r="O702" s="108">
        <v>44503</v>
      </c>
      <c r="P702" s="27" t="s">
        <v>303</v>
      </c>
      <c r="Q702" s="22">
        <v>1280</v>
      </c>
      <c r="R702" s="22" t="s">
        <v>56</v>
      </c>
      <c r="S702" s="22" t="s">
        <v>56</v>
      </c>
      <c r="T702" s="22">
        <v>6008142206</v>
      </c>
      <c r="U702" s="22">
        <v>0</v>
      </c>
      <c r="V702" s="22">
        <v>0</v>
      </c>
      <c r="W702" s="22">
        <v>0</v>
      </c>
      <c r="X702" s="22" t="s">
        <v>872</v>
      </c>
      <c r="Y702" s="22" t="s">
        <v>56</v>
      </c>
      <c r="Z702" s="109">
        <v>34678</v>
      </c>
      <c r="AA702" s="110">
        <v>44503</v>
      </c>
      <c r="AB702" s="28">
        <v>0</v>
      </c>
      <c r="AC702" s="28" t="s">
        <v>56</v>
      </c>
      <c r="AD702" s="46" t="s">
        <v>56</v>
      </c>
      <c r="AE702" s="47" t="s">
        <v>56</v>
      </c>
      <c r="AF702" s="35" t="str">
        <f>VLOOKUP(G702,[6]TIV1!L:S,8,FALSE)</f>
        <v>8276895964</v>
      </c>
      <c r="AG702" s="35" t="str">
        <f>VLOOKUP(T702,[6]TIV1!L:S,8,FALSE)</f>
        <v>2050350311</v>
      </c>
      <c r="AH702" s="35" t="e">
        <f>VLOOKUP(AC702,[6]TIV1!L:S,8,FALSE)</f>
        <v>#N/A</v>
      </c>
      <c r="AI702" s="36">
        <f>VLOOKUP(A702&amp;P702,[6]HARGA!C:D,2,0)*Q702</f>
        <v>47667200</v>
      </c>
      <c r="AJ702" s="36">
        <f>VLOOKUP(A702&amp;P702,[6]HARGA!C:D,2,0)*W702</f>
        <v>0</v>
      </c>
      <c r="AK702" s="36">
        <f>VLOOKUP(A702&amp;P702,[6]HARGA!C:D,2,0)*AB702</f>
        <v>0</v>
      </c>
      <c r="AL702" s="32"/>
      <c r="AM702" s="32"/>
      <c r="AN702" s="37"/>
      <c r="AO702" s="37"/>
      <c r="AP702" s="37"/>
      <c r="AQ702" s="37"/>
      <c r="AR702" s="37"/>
      <c r="AS702" s="37"/>
      <c r="AT702" s="37"/>
      <c r="AU702" s="37"/>
      <c r="AV702" s="37"/>
      <c r="AW702" s="37"/>
      <c r="AX702" s="37"/>
      <c r="AY702" s="37"/>
      <c r="AZ702" s="37"/>
      <c r="BA702" s="37"/>
      <c r="BB702" s="37"/>
      <c r="BC702" s="37"/>
      <c r="BD702">
        <v>3</v>
      </c>
    </row>
    <row r="703" spans="1:56" hidden="1" x14ac:dyDescent="0.25">
      <c r="A703" s="22" t="s">
        <v>124</v>
      </c>
      <c r="B703" s="22" t="s">
        <v>273</v>
      </c>
      <c r="C703" s="23">
        <v>21102908148</v>
      </c>
      <c r="D703" s="22" t="s">
        <v>53</v>
      </c>
      <c r="E703" s="29" t="s">
        <v>873</v>
      </c>
      <c r="F703" s="22" t="s">
        <v>874</v>
      </c>
      <c r="G703" s="22">
        <v>5042252545</v>
      </c>
      <c r="H703" s="22" t="s">
        <v>56</v>
      </c>
      <c r="I703" s="22" t="s">
        <v>56</v>
      </c>
      <c r="J703" s="24">
        <v>44503</v>
      </c>
      <c r="K703" s="22">
        <v>32</v>
      </c>
      <c r="L703" s="22" t="s">
        <v>872</v>
      </c>
      <c r="M703" s="22" t="s">
        <v>872</v>
      </c>
      <c r="N703" s="107">
        <v>20015</v>
      </c>
      <c r="O703" s="108">
        <v>44503</v>
      </c>
      <c r="P703" s="27" t="s">
        <v>279</v>
      </c>
      <c r="Q703" s="22">
        <v>32</v>
      </c>
      <c r="R703" s="22" t="s">
        <v>56</v>
      </c>
      <c r="S703" s="22" t="s">
        <v>56</v>
      </c>
      <c r="T703" s="22">
        <v>6008142206</v>
      </c>
      <c r="U703" s="22">
        <v>32</v>
      </c>
      <c r="V703" s="22">
        <v>0</v>
      </c>
      <c r="W703" s="22">
        <v>32</v>
      </c>
      <c r="X703" s="22" t="s">
        <v>872</v>
      </c>
      <c r="Y703" s="22" t="s">
        <v>56</v>
      </c>
      <c r="Z703" s="109">
        <v>34678</v>
      </c>
      <c r="AA703" s="110">
        <v>44503</v>
      </c>
      <c r="AB703" s="28">
        <v>0</v>
      </c>
      <c r="AC703" s="28" t="s">
        <v>56</v>
      </c>
      <c r="AD703" s="46" t="s">
        <v>56</v>
      </c>
      <c r="AE703" s="47" t="s">
        <v>56</v>
      </c>
      <c r="AF703" s="35" t="str">
        <f>VLOOKUP(G703,[6]TIV1!L:S,8,FALSE)</f>
        <v>8276895964</v>
      </c>
      <c r="AG703" s="35" t="str">
        <f>VLOOKUP(T703,[6]TIV1!L:S,8,FALSE)</f>
        <v>2050350311</v>
      </c>
      <c r="AH703" s="35" t="e">
        <f>VLOOKUP(AC703,[6]TIV1!L:S,8,FALSE)</f>
        <v>#N/A</v>
      </c>
      <c r="AI703" s="36">
        <f>VLOOKUP(A703&amp;P703,[6]HARGA!C:D,2,0)*Q703</f>
        <v>3200000</v>
      </c>
      <c r="AJ703" s="36">
        <f>VLOOKUP(A703&amp;P703,[6]HARGA!C:D,2,0)*W703</f>
        <v>3200000</v>
      </c>
      <c r="AK703" s="36">
        <f>VLOOKUP(A703&amp;P703,[6]HARGA!C:D,2,0)*AB703</f>
        <v>0</v>
      </c>
      <c r="AL703" s="32"/>
      <c r="AM703" s="32"/>
      <c r="AN703" s="37"/>
      <c r="AO703" s="37"/>
      <c r="AP703" s="37"/>
      <c r="AQ703" s="37"/>
      <c r="AR703" s="37"/>
      <c r="AS703" s="37"/>
      <c r="AT703" s="37"/>
      <c r="AU703" s="37"/>
      <c r="AV703" s="37"/>
      <c r="AW703" s="37"/>
      <c r="AX703" s="37"/>
      <c r="AY703" s="37"/>
      <c r="AZ703" s="37"/>
      <c r="BA703" s="37"/>
      <c r="BB703" s="37"/>
      <c r="BC703" s="37"/>
      <c r="BD703">
        <v>3</v>
      </c>
    </row>
    <row r="704" spans="1:56" hidden="1" x14ac:dyDescent="0.25">
      <c r="A704" s="22" t="s">
        <v>124</v>
      </c>
      <c r="B704" s="22" t="s">
        <v>273</v>
      </c>
      <c r="C704" s="23">
        <v>21102908150</v>
      </c>
      <c r="D704" s="22" t="s">
        <v>53</v>
      </c>
      <c r="E704" s="50" t="s">
        <v>1203</v>
      </c>
      <c r="F704" s="50" t="s">
        <v>1204</v>
      </c>
      <c r="G704" s="22">
        <v>5042261024</v>
      </c>
      <c r="H704" s="22" t="s">
        <v>56</v>
      </c>
      <c r="I704" s="22" t="s">
        <v>56</v>
      </c>
      <c r="J704" s="24">
        <v>44503</v>
      </c>
      <c r="K704" s="22">
        <v>1280</v>
      </c>
      <c r="L704" s="22" t="s">
        <v>872</v>
      </c>
      <c r="M704" s="22" t="s">
        <v>872</v>
      </c>
      <c r="N704" s="107">
        <v>20004</v>
      </c>
      <c r="O704" s="108">
        <v>44503</v>
      </c>
      <c r="P704" s="27" t="s">
        <v>303</v>
      </c>
      <c r="Q704" s="22">
        <v>1280</v>
      </c>
      <c r="R704" s="22" t="s">
        <v>56</v>
      </c>
      <c r="S704" s="22" t="s">
        <v>56</v>
      </c>
      <c r="T704" s="22">
        <v>6008136028</v>
      </c>
      <c r="U704" s="22">
        <v>0</v>
      </c>
      <c r="V704" s="22">
        <v>0</v>
      </c>
      <c r="W704" s="22">
        <v>0</v>
      </c>
      <c r="X704" s="22" t="s">
        <v>872</v>
      </c>
      <c r="Y704" s="22" t="s">
        <v>56</v>
      </c>
      <c r="Z704" s="109">
        <v>34656</v>
      </c>
      <c r="AA704" s="110">
        <v>44503</v>
      </c>
      <c r="AB704" s="28">
        <v>0</v>
      </c>
      <c r="AC704" s="28" t="s">
        <v>56</v>
      </c>
      <c r="AD704" s="46" t="s">
        <v>56</v>
      </c>
      <c r="AE704" s="47" t="s">
        <v>56</v>
      </c>
      <c r="AF704" s="35" t="str">
        <f>VLOOKUP(G704,[6]TIV1!L:S,8,FALSE)</f>
        <v>8276895964</v>
      </c>
      <c r="AG704" s="35" t="str">
        <f>VLOOKUP(T704,[6]TIV1!L:S,8,FALSE)</f>
        <v>2050350311</v>
      </c>
      <c r="AH704" s="35" t="e">
        <f>VLOOKUP(AC704,[6]TIV1!L:S,8,FALSE)</f>
        <v>#N/A</v>
      </c>
      <c r="AI704" s="36">
        <f>VLOOKUP(A704&amp;P704,[6]HARGA!C:D,2,0)*Q704</f>
        <v>47667200</v>
      </c>
      <c r="AJ704" s="36">
        <f>VLOOKUP(A704&amp;P704,[6]HARGA!C:D,2,0)*W704</f>
        <v>0</v>
      </c>
      <c r="AK704" s="36">
        <f>VLOOKUP(A704&amp;P704,[6]HARGA!C:D,2,0)*AB704</f>
        <v>0</v>
      </c>
      <c r="AL704" s="32"/>
      <c r="AM704" s="32"/>
      <c r="AN704" s="37"/>
      <c r="AO704" s="37"/>
      <c r="AP704" s="37"/>
      <c r="AQ704" s="37"/>
      <c r="AR704" s="37"/>
      <c r="AS704" s="37"/>
      <c r="AT704" s="37"/>
      <c r="AU704" s="37"/>
      <c r="AV704" s="37"/>
      <c r="AW704" s="37"/>
      <c r="AX704" s="37"/>
      <c r="AY704" s="37"/>
      <c r="AZ704" s="37"/>
      <c r="BA704" s="37"/>
      <c r="BB704" s="37"/>
      <c r="BC704" s="37"/>
      <c r="BD704">
        <v>3</v>
      </c>
    </row>
    <row r="705" spans="1:56" hidden="1" x14ac:dyDescent="0.25">
      <c r="A705" s="22" t="s">
        <v>124</v>
      </c>
      <c r="B705" s="22" t="s">
        <v>273</v>
      </c>
      <c r="C705" s="23">
        <v>21102908150</v>
      </c>
      <c r="D705" s="22" t="s">
        <v>53</v>
      </c>
      <c r="E705" s="50" t="s">
        <v>1203</v>
      </c>
      <c r="F705" s="50" t="s">
        <v>1204</v>
      </c>
      <c r="G705" s="22">
        <v>5042261024</v>
      </c>
      <c r="H705" s="22" t="s">
        <v>56</v>
      </c>
      <c r="I705" s="22" t="s">
        <v>56</v>
      </c>
      <c r="J705" s="24">
        <v>44503</v>
      </c>
      <c r="K705" s="22">
        <v>32</v>
      </c>
      <c r="L705" s="22" t="s">
        <v>872</v>
      </c>
      <c r="M705" s="22" t="s">
        <v>872</v>
      </c>
      <c r="N705" s="107">
        <v>20004</v>
      </c>
      <c r="O705" s="108">
        <v>44503</v>
      </c>
      <c r="P705" s="27" t="s">
        <v>279</v>
      </c>
      <c r="Q705" s="22">
        <v>32</v>
      </c>
      <c r="R705" s="22" t="s">
        <v>56</v>
      </c>
      <c r="S705" s="22" t="s">
        <v>56</v>
      </c>
      <c r="T705" s="22">
        <v>6008136028</v>
      </c>
      <c r="U705" s="22">
        <v>32</v>
      </c>
      <c r="V705" s="22">
        <v>0</v>
      </c>
      <c r="W705" s="22">
        <v>32</v>
      </c>
      <c r="X705" s="22" t="s">
        <v>872</v>
      </c>
      <c r="Y705" s="22" t="s">
        <v>56</v>
      </c>
      <c r="Z705" s="109">
        <v>34656</v>
      </c>
      <c r="AA705" s="110">
        <v>44503</v>
      </c>
      <c r="AB705" s="28">
        <v>0</v>
      </c>
      <c r="AC705" s="28" t="s">
        <v>56</v>
      </c>
      <c r="AD705" s="46" t="s">
        <v>56</v>
      </c>
      <c r="AE705" s="47" t="s">
        <v>56</v>
      </c>
      <c r="AF705" s="35" t="str">
        <f>VLOOKUP(G705,[6]TIV1!L:S,8,FALSE)</f>
        <v>8276895964</v>
      </c>
      <c r="AG705" s="35" t="str">
        <f>VLOOKUP(T705,[6]TIV1!L:S,8,FALSE)</f>
        <v>2050350311</v>
      </c>
      <c r="AH705" s="35" t="e">
        <f>VLOOKUP(AC705,[6]TIV1!L:S,8,FALSE)</f>
        <v>#N/A</v>
      </c>
      <c r="AI705" s="36">
        <f>VLOOKUP(A705&amp;P705,[6]HARGA!C:D,2,0)*Q705</f>
        <v>3200000</v>
      </c>
      <c r="AJ705" s="36">
        <f>VLOOKUP(A705&amp;P705,[6]HARGA!C:D,2,0)*W705</f>
        <v>3200000</v>
      </c>
      <c r="AK705" s="36">
        <f>VLOOKUP(A705&amp;P705,[6]HARGA!C:D,2,0)*AB705</f>
        <v>0</v>
      </c>
      <c r="AL705" s="32"/>
      <c r="AM705" s="32"/>
      <c r="AN705" s="37"/>
      <c r="AO705" s="37"/>
      <c r="AP705" s="37"/>
      <c r="AQ705" s="37"/>
      <c r="AR705" s="37"/>
      <c r="AS705" s="37"/>
      <c r="AT705" s="37"/>
      <c r="AU705" s="37"/>
      <c r="AV705" s="37"/>
      <c r="AW705" s="37"/>
      <c r="AX705" s="37"/>
      <c r="AY705" s="37"/>
      <c r="AZ705" s="37"/>
      <c r="BA705" s="37"/>
      <c r="BB705" s="37"/>
      <c r="BC705" s="37"/>
      <c r="BD705">
        <v>3</v>
      </c>
    </row>
    <row r="706" spans="1:56" hidden="1" x14ac:dyDescent="0.25">
      <c r="A706" s="22" t="s">
        <v>124</v>
      </c>
      <c r="B706" s="22" t="s">
        <v>273</v>
      </c>
      <c r="C706" s="23">
        <v>21102908149</v>
      </c>
      <c r="D706" s="22" t="s">
        <v>53</v>
      </c>
      <c r="E706" s="22" t="s">
        <v>1205</v>
      </c>
      <c r="F706" s="22" t="s">
        <v>1206</v>
      </c>
      <c r="G706" s="22">
        <v>5042262190</v>
      </c>
      <c r="H706" s="22" t="s">
        <v>56</v>
      </c>
      <c r="I706" s="22" t="s">
        <v>56</v>
      </c>
      <c r="J706" s="24">
        <v>44503</v>
      </c>
      <c r="K706" s="22">
        <v>1280</v>
      </c>
      <c r="L706" s="22" t="s">
        <v>872</v>
      </c>
      <c r="M706" s="22" t="s">
        <v>872</v>
      </c>
      <c r="N706" s="107">
        <v>20011</v>
      </c>
      <c r="O706" s="108">
        <v>44503</v>
      </c>
      <c r="P706" s="27" t="s">
        <v>303</v>
      </c>
      <c r="Q706" s="22">
        <v>1280</v>
      </c>
      <c r="R706" s="22" t="s">
        <v>56</v>
      </c>
      <c r="S706" s="22" t="s">
        <v>56</v>
      </c>
      <c r="T706" s="22">
        <v>6008137633</v>
      </c>
      <c r="U706" s="22">
        <v>0</v>
      </c>
      <c r="V706" s="22">
        <v>0</v>
      </c>
      <c r="W706" s="22">
        <v>0</v>
      </c>
      <c r="X706" s="22" t="s">
        <v>872</v>
      </c>
      <c r="Y706" s="22" t="s">
        <v>56</v>
      </c>
      <c r="Z706" s="109">
        <v>34672</v>
      </c>
      <c r="AA706" s="110">
        <v>44503</v>
      </c>
      <c r="AB706" s="28">
        <v>0</v>
      </c>
      <c r="AC706" s="28" t="s">
        <v>56</v>
      </c>
      <c r="AD706" s="46" t="s">
        <v>56</v>
      </c>
      <c r="AE706" s="47" t="s">
        <v>56</v>
      </c>
      <c r="AF706" s="35" t="str">
        <f>VLOOKUP(G706,[6]TIV1!L:S,8,FALSE)</f>
        <v>8276895964</v>
      </c>
      <c r="AG706" s="35" t="str">
        <f>VLOOKUP(T706,[6]TIV1!L:S,8,FALSE)</f>
        <v>2050350311</v>
      </c>
      <c r="AH706" s="35" t="e">
        <f>VLOOKUP(AC706,[6]TIV1!L:S,8,FALSE)</f>
        <v>#N/A</v>
      </c>
      <c r="AI706" s="36">
        <f>VLOOKUP(A706&amp;P706,[6]HARGA!C:D,2,0)*Q706</f>
        <v>47667200</v>
      </c>
      <c r="AJ706" s="36">
        <f>VLOOKUP(A706&amp;P706,[6]HARGA!C:D,2,0)*W706</f>
        <v>0</v>
      </c>
      <c r="AK706" s="36">
        <f>VLOOKUP(A706&amp;P706,[6]HARGA!C:D,2,0)*AB706</f>
        <v>0</v>
      </c>
      <c r="AL706" s="32"/>
      <c r="AM706" s="32"/>
      <c r="AN706" s="37"/>
      <c r="AO706" s="37"/>
      <c r="AP706" s="37"/>
      <c r="AQ706" s="37"/>
      <c r="AR706" s="37"/>
      <c r="AS706" s="37"/>
      <c r="AT706" s="37"/>
      <c r="AU706" s="37"/>
      <c r="AV706" s="37"/>
      <c r="AW706" s="37"/>
      <c r="AX706" s="37"/>
      <c r="AY706" s="37"/>
      <c r="AZ706" s="37"/>
      <c r="BA706" s="37"/>
      <c r="BB706" s="37"/>
      <c r="BC706" s="37"/>
      <c r="BD706">
        <v>3</v>
      </c>
    </row>
    <row r="707" spans="1:56" hidden="1" x14ac:dyDescent="0.25">
      <c r="A707" s="22" t="s">
        <v>124</v>
      </c>
      <c r="B707" s="22" t="s">
        <v>273</v>
      </c>
      <c r="C707" s="23">
        <v>21102908149</v>
      </c>
      <c r="D707" s="22" t="s">
        <v>53</v>
      </c>
      <c r="E707" s="22" t="s">
        <v>1205</v>
      </c>
      <c r="F707" s="22" t="s">
        <v>1206</v>
      </c>
      <c r="G707" s="22">
        <v>5042262190</v>
      </c>
      <c r="H707" s="22" t="s">
        <v>56</v>
      </c>
      <c r="I707" s="22" t="s">
        <v>56</v>
      </c>
      <c r="J707" s="24">
        <v>44503</v>
      </c>
      <c r="K707" s="22">
        <v>32</v>
      </c>
      <c r="L707" s="22" t="s">
        <v>872</v>
      </c>
      <c r="M707" s="22" t="s">
        <v>872</v>
      </c>
      <c r="N707" s="107">
        <v>20011</v>
      </c>
      <c r="O707" s="108">
        <v>44503</v>
      </c>
      <c r="P707" s="27" t="s">
        <v>279</v>
      </c>
      <c r="Q707" s="22">
        <v>32</v>
      </c>
      <c r="R707" s="22" t="s">
        <v>56</v>
      </c>
      <c r="S707" s="22" t="s">
        <v>56</v>
      </c>
      <c r="T707" s="22">
        <v>6008137633</v>
      </c>
      <c r="U707" s="22">
        <v>32</v>
      </c>
      <c r="V707" s="22">
        <v>0</v>
      </c>
      <c r="W707" s="22">
        <v>32</v>
      </c>
      <c r="X707" s="22" t="s">
        <v>872</v>
      </c>
      <c r="Y707" s="22" t="s">
        <v>56</v>
      </c>
      <c r="Z707" s="109">
        <v>34672</v>
      </c>
      <c r="AA707" s="110">
        <v>44503</v>
      </c>
      <c r="AB707" s="28">
        <v>0</v>
      </c>
      <c r="AC707" s="28" t="s">
        <v>56</v>
      </c>
      <c r="AD707" s="46" t="s">
        <v>56</v>
      </c>
      <c r="AE707" s="47" t="s">
        <v>56</v>
      </c>
      <c r="AF707" s="35" t="str">
        <f>VLOOKUP(G707,[6]TIV1!L:S,8,FALSE)</f>
        <v>8276895964</v>
      </c>
      <c r="AG707" s="35" t="str">
        <f>VLOOKUP(T707,[6]TIV1!L:S,8,FALSE)</f>
        <v>2050350311</v>
      </c>
      <c r="AH707" s="35" t="e">
        <f>VLOOKUP(AC707,[6]TIV1!L:S,8,FALSE)</f>
        <v>#N/A</v>
      </c>
      <c r="AI707" s="36">
        <f>VLOOKUP(A707&amp;P707,[6]HARGA!C:D,2,0)*Q707</f>
        <v>3200000</v>
      </c>
      <c r="AJ707" s="36">
        <f>VLOOKUP(A707&amp;P707,[6]HARGA!C:D,2,0)*W707</f>
        <v>3200000</v>
      </c>
      <c r="AK707" s="36">
        <f>VLOOKUP(A707&amp;P707,[6]HARGA!C:D,2,0)*AB707</f>
        <v>0</v>
      </c>
      <c r="AL707" s="32"/>
      <c r="AM707" s="32"/>
      <c r="AN707" s="37"/>
      <c r="AO707" s="37"/>
      <c r="AP707" s="37"/>
      <c r="AQ707" s="37"/>
      <c r="AR707" s="37"/>
      <c r="AS707" s="37"/>
      <c r="AT707" s="37"/>
      <c r="AU707" s="37"/>
      <c r="AV707" s="37"/>
      <c r="AW707" s="37"/>
      <c r="AX707" s="37"/>
      <c r="AY707" s="37"/>
      <c r="AZ707" s="37"/>
      <c r="BA707" s="37"/>
      <c r="BB707" s="37"/>
      <c r="BC707" s="37"/>
      <c r="BD707">
        <v>3</v>
      </c>
    </row>
    <row r="708" spans="1:56" hidden="1" x14ac:dyDescent="0.25">
      <c r="A708" s="22" t="s">
        <v>124</v>
      </c>
      <c r="B708" s="22" t="s">
        <v>273</v>
      </c>
      <c r="C708" s="23">
        <v>21102908152</v>
      </c>
      <c r="D708" s="22" t="s">
        <v>53</v>
      </c>
      <c r="E708" s="22" t="s">
        <v>1187</v>
      </c>
      <c r="F708" s="22" t="s">
        <v>1188</v>
      </c>
      <c r="G708" s="22">
        <v>5042261562</v>
      </c>
      <c r="H708" s="22" t="s">
        <v>56</v>
      </c>
      <c r="I708" s="22" t="s">
        <v>56</v>
      </c>
      <c r="J708" s="24">
        <v>44503</v>
      </c>
      <c r="K708" s="22">
        <v>1280</v>
      </c>
      <c r="L708" s="22" t="s">
        <v>872</v>
      </c>
      <c r="M708" s="22" t="s">
        <v>872</v>
      </c>
      <c r="N708" s="107">
        <v>20006</v>
      </c>
      <c r="O708" s="108">
        <v>44503</v>
      </c>
      <c r="P708" s="27" t="s">
        <v>303</v>
      </c>
      <c r="Q708" s="22">
        <v>1280</v>
      </c>
      <c r="R708" s="22" t="s">
        <v>56</v>
      </c>
      <c r="S708" s="22" t="s">
        <v>56</v>
      </c>
      <c r="T708" s="22">
        <v>6008139372</v>
      </c>
      <c r="U708" s="22">
        <v>0</v>
      </c>
      <c r="V708" s="22">
        <v>0</v>
      </c>
      <c r="W708" s="22">
        <v>0</v>
      </c>
      <c r="X708" s="22" t="s">
        <v>872</v>
      </c>
      <c r="Y708" s="22" t="s">
        <v>56</v>
      </c>
      <c r="Z708" s="109">
        <v>34658</v>
      </c>
      <c r="AA708" s="110">
        <v>44502</v>
      </c>
      <c r="AB708" s="28">
        <v>0</v>
      </c>
      <c r="AC708" s="28" t="s">
        <v>56</v>
      </c>
      <c r="AD708" s="46" t="s">
        <v>56</v>
      </c>
      <c r="AE708" s="47" t="s">
        <v>56</v>
      </c>
      <c r="AF708" s="35" t="str">
        <f>VLOOKUP(G708,[6]TIV1!L:S,8,FALSE)</f>
        <v>8276895964</v>
      </c>
      <c r="AG708" s="35" t="str">
        <f>VLOOKUP(T708,[6]TIV1!L:S,8,FALSE)</f>
        <v>2050350311</v>
      </c>
      <c r="AH708" s="35" t="e">
        <f>VLOOKUP(AC708,[6]TIV1!L:S,8,FALSE)</f>
        <v>#N/A</v>
      </c>
      <c r="AI708" s="36">
        <f>VLOOKUP(A708&amp;P708,[6]HARGA!C:D,2,0)*Q708</f>
        <v>47667200</v>
      </c>
      <c r="AJ708" s="36">
        <f>VLOOKUP(A708&amp;P708,[6]HARGA!C:D,2,0)*W708</f>
        <v>0</v>
      </c>
      <c r="AK708" s="36">
        <f>VLOOKUP(A708&amp;P708,[6]HARGA!C:D,2,0)*AB708</f>
        <v>0</v>
      </c>
      <c r="AL708" s="32"/>
      <c r="AM708" s="32"/>
      <c r="AN708" s="37"/>
      <c r="AO708" s="37"/>
      <c r="AP708" s="37"/>
      <c r="AQ708" s="37"/>
      <c r="AR708" s="37"/>
      <c r="AS708" s="37"/>
      <c r="AT708" s="37"/>
      <c r="AU708" s="37"/>
      <c r="AV708" s="37"/>
      <c r="AW708" s="37"/>
      <c r="AX708" s="37"/>
      <c r="AY708" s="37"/>
      <c r="AZ708" s="37"/>
      <c r="BA708" s="37"/>
      <c r="BB708" s="37"/>
      <c r="BC708" s="37"/>
      <c r="BD708">
        <v>3</v>
      </c>
    </row>
    <row r="709" spans="1:56" hidden="1" x14ac:dyDescent="0.25">
      <c r="A709" s="22" t="s">
        <v>124</v>
      </c>
      <c r="B709" s="22" t="s">
        <v>273</v>
      </c>
      <c r="C709" s="23">
        <v>21102908152</v>
      </c>
      <c r="D709" s="22" t="s">
        <v>53</v>
      </c>
      <c r="E709" s="22" t="s">
        <v>1187</v>
      </c>
      <c r="F709" s="22" t="s">
        <v>1188</v>
      </c>
      <c r="G709" s="22">
        <v>5042261562</v>
      </c>
      <c r="H709" s="22" t="s">
        <v>56</v>
      </c>
      <c r="I709" s="22" t="s">
        <v>56</v>
      </c>
      <c r="J709" s="24">
        <v>44503</v>
      </c>
      <c r="K709" s="22">
        <v>32</v>
      </c>
      <c r="L709" s="22" t="s">
        <v>872</v>
      </c>
      <c r="M709" s="22" t="s">
        <v>872</v>
      </c>
      <c r="N709" s="107">
        <v>20006</v>
      </c>
      <c r="O709" s="108">
        <v>44503</v>
      </c>
      <c r="P709" s="27" t="s">
        <v>279</v>
      </c>
      <c r="Q709" s="22">
        <v>32</v>
      </c>
      <c r="R709" s="22" t="s">
        <v>56</v>
      </c>
      <c r="S709" s="22" t="s">
        <v>56</v>
      </c>
      <c r="T709" s="22">
        <v>6008139372</v>
      </c>
      <c r="U709" s="22">
        <v>32</v>
      </c>
      <c r="V709" s="22">
        <v>0</v>
      </c>
      <c r="W709" s="22">
        <v>32</v>
      </c>
      <c r="X709" s="22" t="s">
        <v>872</v>
      </c>
      <c r="Y709" s="22" t="s">
        <v>56</v>
      </c>
      <c r="Z709" s="109">
        <v>34658</v>
      </c>
      <c r="AA709" s="110">
        <v>44502</v>
      </c>
      <c r="AB709" s="28">
        <v>0</v>
      </c>
      <c r="AC709" s="28" t="s">
        <v>56</v>
      </c>
      <c r="AD709" s="46" t="s">
        <v>56</v>
      </c>
      <c r="AE709" s="47" t="s">
        <v>56</v>
      </c>
      <c r="AF709" s="35" t="str">
        <f>VLOOKUP(G709,[6]TIV1!L:S,8,FALSE)</f>
        <v>8276895964</v>
      </c>
      <c r="AG709" s="35" t="str">
        <f>VLOOKUP(T709,[6]TIV1!L:S,8,FALSE)</f>
        <v>2050350311</v>
      </c>
      <c r="AH709" s="35" t="e">
        <f>VLOOKUP(AC709,[6]TIV1!L:S,8,FALSE)</f>
        <v>#N/A</v>
      </c>
      <c r="AI709" s="36">
        <f>VLOOKUP(A709&amp;P709,[6]HARGA!C:D,2,0)*Q709</f>
        <v>3200000</v>
      </c>
      <c r="AJ709" s="36">
        <f>VLOOKUP(A709&amp;P709,[6]HARGA!C:D,2,0)*W709</f>
        <v>3200000</v>
      </c>
      <c r="AK709" s="36">
        <f>VLOOKUP(A709&amp;P709,[6]HARGA!C:D,2,0)*AB709</f>
        <v>0</v>
      </c>
      <c r="AL709" s="32"/>
      <c r="AM709" s="32"/>
      <c r="AN709" s="37"/>
      <c r="AO709" s="37"/>
      <c r="AP709" s="37"/>
      <c r="AQ709" s="37"/>
      <c r="AR709" s="37"/>
      <c r="AS709" s="37"/>
      <c r="AT709" s="37"/>
      <c r="AU709" s="37"/>
      <c r="AV709" s="37"/>
      <c r="AW709" s="37"/>
      <c r="AX709" s="37"/>
      <c r="AY709" s="37"/>
      <c r="AZ709" s="37"/>
      <c r="BA709" s="37"/>
      <c r="BB709" s="37"/>
      <c r="BC709" s="37"/>
      <c r="BD709">
        <v>3</v>
      </c>
    </row>
    <row r="710" spans="1:56" hidden="1" x14ac:dyDescent="0.25">
      <c r="A710" s="22" t="s">
        <v>124</v>
      </c>
      <c r="B710" s="22" t="s">
        <v>273</v>
      </c>
      <c r="C710" s="23">
        <v>21102908143</v>
      </c>
      <c r="D710" s="22" t="s">
        <v>53</v>
      </c>
      <c r="E710" s="22" t="s">
        <v>815</v>
      </c>
      <c r="F710" s="22" t="s">
        <v>816</v>
      </c>
      <c r="G710" s="22">
        <v>5042267036</v>
      </c>
      <c r="H710" s="22" t="s">
        <v>56</v>
      </c>
      <c r="I710" s="22" t="s">
        <v>56</v>
      </c>
      <c r="J710" s="24">
        <v>44503</v>
      </c>
      <c r="K710" s="22">
        <v>1280</v>
      </c>
      <c r="L710" s="22" t="s">
        <v>128</v>
      </c>
      <c r="M710" s="22" t="s">
        <v>128</v>
      </c>
      <c r="N710" s="50" t="s">
        <v>1207</v>
      </c>
      <c r="O710" s="51">
        <v>44504</v>
      </c>
      <c r="P710" s="27" t="s">
        <v>303</v>
      </c>
      <c r="Q710" s="22">
        <v>1280</v>
      </c>
      <c r="R710" s="22" t="s">
        <v>56</v>
      </c>
      <c r="S710" s="22" t="s">
        <v>56</v>
      </c>
      <c r="T710" s="22">
        <v>6008144721</v>
      </c>
      <c r="U710" s="22">
        <v>0</v>
      </c>
      <c r="V710" s="22">
        <v>0</v>
      </c>
      <c r="W710" s="22">
        <v>0</v>
      </c>
      <c r="X710" s="22" t="s">
        <v>128</v>
      </c>
      <c r="Y710" s="22" t="s">
        <v>56</v>
      </c>
      <c r="Z710" s="111" t="s">
        <v>1208</v>
      </c>
      <c r="AA710" s="112">
        <v>44504</v>
      </c>
      <c r="AB710" s="28">
        <v>0</v>
      </c>
      <c r="AC710" s="28" t="s">
        <v>56</v>
      </c>
      <c r="AD710" s="46" t="s">
        <v>56</v>
      </c>
      <c r="AE710" s="47" t="s">
        <v>56</v>
      </c>
      <c r="AF710" s="35" t="str">
        <f>VLOOKUP(G710,[6]TIV1!L:S,8,FALSE)</f>
        <v>8276895964</v>
      </c>
      <c r="AG710" s="35" t="str">
        <f>VLOOKUP(T710,[6]TIV1!L:S,8,FALSE)</f>
        <v>2050350311</v>
      </c>
      <c r="AH710" s="35" t="e">
        <f>VLOOKUP(AC710,[6]TIV1!L:S,8,FALSE)</f>
        <v>#N/A</v>
      </c>
      <c r="AI710" s="36">
        <f>VLOOKUP(A710&amp;P710,[6]HARGA!C:D,2,0)*Q710</f>
        <v>47667200</v>
      </c>
      <c r="AJ710" s="36">
        <f>VLOOKUP(A710&amp;P710,[6]HARGA!C:D,2,0)*W710</f>
        <v>0</v>
      </c>
      <c r="AK710" s="36">
        <f>VLOOKUP(A710&amp;P710,[6]HARGA!C:D,2,0)*AB710</f>
        <v>0</v>
      </c>
      <c r="AL710" s="32"/>
      <c r="AM710" s="32"/>
      <c r="AN710" s="37"/>
      <c r="AO710" s="37"/>
      <c r="AP710" s="37"/>
      <c r="AQ710" s="37"/>
      <c r="AR710" s="37"/>
      <c r="AS710" s="37"/>
      <c r="AT710" s="37"/>
      <c r="AU710" s="37"/>
      <c r="AV710" s="37"/>
      <c r="AW710" s="37"/>
      <c r="AX710" s="37"/>
      <c r="AY710" s="37"/>
      <c r="AZ710" s="37"/>
      <c r="BA710" s="37"/>
      <c r="BB710" s="37"/>
      <c r="BC710" s="37"/>
      <c r="BD710">
        <v>3</v>
      </c>
    </row>
    <row r="711" spans="1:56" hidden="1" x14ac:dyDescent="0.25">
      <c r="A711" s="22" t="s">
        <v>124</v>
      </c>
      <c r="B711" s="22" t="s">
        <v>273</v>
      </c>
      <c r="C711" s="23">
        <v>21102908143</v>
      </c>
      <c r="D711" s="22" t="s">
        <v>53</v>
      </c>
      <c r="E711" s="22" t="s">
        <v>815</v>
      </c>
      <c r="F711" s="22" t="s">
        <v>816</v>
      </c>
      <c r="G711" s="22">
        <v>5042267036</v>
      </c>
      <c r="H711" s="22" t="s">
        <v>56</v>
      </c>
      <c r="I711" s="22" t="s">
        <v>56</v>
      </c>
      <c r="J711" s="24">
        <v>44503</v>
      </c>
      <c r="K711" s="22">
        <v>32</v>
      </c>
      <c r="L711" s="22" t="s">
        <v>128</v>
      </c>
      <c r="M711" s="22" t="s">
        <v>128</v>
      </c>
      <c r="N711" s="50" t="s">
        <v>1207</v>
      </c>
      <c r="O711" s="51">
        <v>44504</v>
      </c>
      <c r="P711" s="27" t="s">
        <v>279</v>
      </c>
      <c r="Q711" s="22">
        <v>32</v>
      </c>
      <c r="R711" s="22" t="s">
        <v>56</v>
      </c>
      <c r="S711" s="22" t="s">
        <v>56</v>
      </c>
      <c r="T711" s="22">
        <v>6008144721</v>
      </c>
      <c r="U711" s="22">
        <v>32</v>
      </c>
      <c r="V711" s="22">
        <v>0</v>
      </c>
      <c r="W711" s="22">
        <v>32</v>
      </c>
      <c r="X711" s="22" t="s">
        <v>128</v>
      </c>
      <c r="Y711" s="22" t="s">
        <v>56</v>
      </c>
      <c r="Z711" s="111" t="s">
        <v>1208</v>
      </c>
      <c r="AA711" s="112">
        <v>44504</v>
      </c>
      <c r="AB711" s="28">
        <v>0</v>
      </c>
      <c r="AC711" s="28" t="s">
        <v>56</v>
      </c>
      <c r="AD711" s="46" t="s">
        <v>56</v>
      </c>
      <c r="AE711" s="47" t="s">
        <v>56</v>
      </c>
      <c r="AF711" s="35" t="str">
        <f>VLOOKUP(G711,[6]TIV1!L:S,8,FALSE)</f>
        <v>8276895964</v>
      </c>
      <c r="AG711" s="35" t="str">
        <f>VLOOKUP(T711,[6]TIV1!L:S,8,FALSE)</f>
        <v>2050350311</v>
      </c>
      <c r="AH711" s="35" t="e">
        <f>VLOOKUP(AC711,[6]TIV1!L:S,8,FALSE)</f>
        <v>#N/A</v>
      </c>
      <c r="AI711" s="36">
        <f>VLOOKUP(A711&amp;P711,[6]HARGA!C:D,2,0)*Q711</f>
        <v>3200000</v>
      </c>
      <c r="AJ711" s="36">
        <f>VLOOKUP(A711&amp;P711,[6]HARGA!C:D,2,0)*W711</f>
        <v>3200000</v>
      </c>
      <c r="AK711" s="36">
        <f>VLOOKUP(A711&amp;P711,[6]HARGA!C:D,2,0)*AB711</f>
        <v>0</v>
      </c>
      <c r="AL711" s="32"/>
      <c r="AM711" s="32"/>
      <c r="AN711" s="37"/>
      <c r="AO711" s="37"/>
      <c r="AP711" s="37"/>
      <c r="AQ711" s="37"/>
      <c r="AR711" s="37"/>
      <c r="AS711" s="37"/>
      <c r="AT711" s="37"/>
      <c r="AU711" s="37"/>
      <c r="AV711" s="37"/>
      <c r="AW711" s="37"/>
      <c r="AX711" s="37"/>
      <c r="AY711" s="37"/>
      <c r="AZ711" s="37"/>
      <c r="BA711" s="37"/>
      <c r="BB711" s="37"/>
      <c r="BC711" s="37"/>
      <c r="BD711">
        <v>3</v>
      </c>
    </row>
    <row r="712" spans="1:56" hidden="1" x14ac:dyDescent="0.25">
      <c r="A712" s="22" t="s">
        <v>124</v>
      </c>
      <c r="B712" s="22" t="s">
        <v>273</v>
      </c>
      <c r="C712" s="23">
        <v>21102908146</v>
      </c>
      <c r="D712" s="22" t="s">
        <v>53</v>
      </c>
      <c r="E712" s="50" t="s">
        <v>850</v>
      </c>
      <c r="F712" s="22" t="s">
        <v>851</v>
      </c>
      <c r="G712" s="22">
        <v>5042273138</v>
      </c>
      <c r="H712" s="22" t="s">
        <v>56</v>
      </c>
      <c r="I712" s="22" t="s">
        <v>56</v>
      </c>
      <c r="J712" s="24">
        <v>44503</v>
      </c>
      <c r="K712" s="22">
        <v>1280</v>
      </c>
      <c r="L712" s="22" t="s">
        <v>128</v>
      </c>
      <c r="M712" s="22" t="s">
        <v>128</v>
      </c>
      <c r="N712" s="50" t="s">
        <v>1209</v>
      </c>
      <c r="O712" s="51">
        <v>44508</v>
      </c>
      <c r="P712" s="27" t="s">
        <v>303</v>
      </c>
      <c r="Q712" s="22">
        <v>1280</v>
      </c>
      <c r="R712" s="22" t="s">
        <v>56</v>
      </c>
      <c r="S712" s="22" t="s">
        <v>56</v>
      </c>
      <c r="T712" s="22">
        <v>6008141667</v>
      </c>
      <c r="U712" s="22">
        <v>0</v>
      </c>
      <c r="V712" s="22">
        <v>0</v>
      </c>
      <c r="W712" s="22">
        <v>0</v>
      </c>
      <c r="X712" s="22" t="s">
        <v>110</v>
      </c>
      <c r="Y712" s="22" t="s">
        <v>56</v>
      </c>
      <c r="Z712" s="63" t="s">
        <v>853</v>
      </c>
      <c r="AA712" s="64">
        <v>44505</v>
      </c>
      <c r="AB712" s="28">
        <v>0</v>
      </c>
      <c r="AC712" s="28" t="s">
        <v>56</v>
      </c>
      <c r="AD712" s="46" t="s">
        <v>56</v>
      </c>
      <c r="AE712" s="47" t="s">
        <v>56</v>
      </c>
      <c r="AF712" s="35" t="str">
        <f>VLOOKUP(G712,[6]TIV1!L:S,8,FALSE)</f>
        <v>8276895964</v>
      </c>
      <c r="AG712" s="35" t="str">
        <f>VLOOKUP(T712,[6]TIV1!L:S,8,FALSE)</f>
        <v>2050350311</v>
      </c>
      <c r="AH712" s="35" t="e">
        <f>VLOOKUP(AC712,[6]TIV1!L:S,8,FALSE)</f>
        <v>#N/A</v>
      </c>
      <c r="AI712" s="36">
        <f>VLOOKUP(A712&amp;P712,[6]HARGA!C:D,2,0)*Q712</f>
        <v>47667200</v>
      </c>
      <c r="AJ712" s="36">
        <f>VLOOKUP(A712&amp;P712,[6]HARGA!C:D,2,0)*W712</f>
        <v>0</v>
      </c>
      <c r="AK712" s="36">
        <f>VLOOKUP(A712&amp;P712,[6]HARGA!C:D,2,0)*AB712</f>
        <v>0</v>
      </c>
      <c r="AL712" s="32"/>
      <c r="AM712" s="32"/>
      <c r="AN712" s="37"/>
      <c r="AO712" s="37"/>
      <c r="AP712" s="37"/>
      <c r="AQ712" s="37"/>
      <c r="AR712" s="37"/>
      <c r="AS712" s="37"/>
      <c r="AT712" s="37"/>
      <c r="AU712" s="37"/>
      <c r="AV712" s="37"/>
      <c r="AW712" s="37"/>
      <c r="AX712" s="37"/>
      <c r="AY712" s="37"/>
      <c r="AZ712" s="37"/>
      <c r="BA712" s="37"/>
      <c r="BB712" s="37"/>
      <c r="BC712" s="37"/>
      <c r="BD712">
        <v>3</v>
      </c>
    </row>
    <row r="713" spans="1:56" hidden="1" x14ac:dyDescent="0.25">
      <c r="A713" s="22" t="s">
        <v>124</v>
      </c>
      <c r="B713" s="22" t="s">
        <v>273</v>
      </c>
      <c r="C713" s="23">
        <v>21102908146</v>
      </c>
      <c r="D713" s="22" t="s">
        <v>53</v>
      </c>
      <c r="E713" s="50" t="s">
        <v>850</v>
      </c>
      <c r="F713" s="22" t="s">
        <v>851</v>
      </c>
      <c r="G713" s="22">
        <v>5042273138</v>
      </c>
      <c r="H713" s="22" t="s">
        <v>56</v>
      </c>
      <c r="I713" s="22" t="s">
        <v>56</v>
      </c>
      <c r="J713" s="24">
        <v>44503</v>
      </c>
      <c r="K713" s="22">
        <v>32</v>
      </c>
      <c r="L713" s="22" t="s">
        <v>128</v>
      </c>
      <c r="M713" s="22" t="s">
        <v>128</v>
      </c>
      <c r="N713" s="50" t="s">
        <v>1209</v>
      </c>
      <c r="O713" s="51">
        <v>44508</v>
      </c>
      <c r="P713" s="27" t="s">
        <v>279</v>
      </c>
      <c r="Q713" s="22">
        <v>32</v>
      </c>
      <c r="R713" s="22" t="s">
        <v>56</v>
      </c>
      <c r="S713" s="22" t="s">
        <v>56</v>
      </c>
      <c r="T713" s="22">
        <v>6008141667</v>
      </c>
      <c r="U713" s="22">
        <v>32</v>
      </c>
      <c r="V713" s="22">
        <v>0</v>
      </c>
      <c r="W713" s="22">
        <v>32</v>
      </c>
      <c r="X713" s="22" t="s">
        <v>110</v>
      </c>
      <c r="Y713" s="22" t="s">
        <v>56</v>
      </c>
      <c r="Z713" s="63" t="s">
        <v>853</v>
      </c>
      <c r="AA713" s="64">
        <v>44505</v>
      </c>
      <c r="AB713" s="28">
        <v>0</v>
      </c>
      <c r="AC713" s="28" t="s">
        <v>56</v>
      </c>
      <c r="AD713" s="46" t="s">
        <v>56</v>
      </c>
      <c r="AE713" s="47" t="s">
        <v>56</v>
      </c>
      <c r="AF713" s="35" t="str">
        <f>VLOOKUP(G713,[6]TIV1!L:S,8,FALSE)</f>
        <v>8276895964</v>
      </c>
      <c r="AG713" s="35" t="str">
        <f>VLOOKUP(T713,[6]TIV1!L:S,8,FALSE)</f>
        <v>2050350311</v>
      </c>
      <c r="AH713" s="35" t="e">
        <f>VLOOKUP(AC713,[6]TIV1!L:S,8,FALSE)</f>
        <v>#N/A</v>
      </c>
      <c r="AI713" s="36">
        <f>VLOOKUP(A713&amp;P713,[6]HARGA!C:D,2,0)*Q713</f>
        <v>3200000</v>
      </c>
      <c r="AJ713" s="36">
        <f>VLOOKUP(A713&amp;P713,[6]HARGA!C:D,2,0)*W713</f>
        <v>3200000</v>
      </c>
      <c r="AK713" s="36">
        <f>VLOOKUP(A713&amp;P713,[6]HARGA!C:D,2,0)*AB713</f>
        <v>0</v>
      </c>
      <c r="AL713" s="32"/>
      <c r="AM713" s="32"/>
      <c r="AN713" s="37"/>
      <c r="AO713" s="37"/>
      <c r="AP713" s="37"/>
      <c r="AQ713" s="37"/>
      <c r="AR713" s="37"/>
      <c r="AS713" s="37"/>
      <c r="AT713" s="37"/>
      <c r="AU713" s="37"/>
      <c r="AV713" s="37"/>
      <c r="AW713" s="37"/>
      <c r="AX713" s="37"/>
      <c r="AY713" s="37"/>
      <c r="AZ713" s="37"/>
      <c r="BA713" s="37"/>
      <c r="BB713" s="37"/>
      <c r="BC713" s="37"/>
      <c r="BD713">
        <v>3</v>
      </c>
    </row>
    <row r="714" spans="1:56" hidden="1" x14ac:dyDescent="0.25">
      <c r="A714" s="22" t="s">
        <v>66</v>
      </c>
      <c r="B714" s="22" t="s">
        <v>273</v>
      </c>
      <c r="C714" s="23">
        <v>21102903818</v>
      </c>
      <c r="D714" s="22" t="s">
        <v>53</v>
      </c>
      <c r="E714" s="22" t="s">
        <v>895</v>
      </c>
      <c r="F714" s="22" t="s">
        <v>896</v>
      </c>
      <c r="G714" s="22">
        <v>5042261825</v>
      </c>
      <c r="H714" s="22" t="s">
        <v>56</v>
      </c>
      <c r="I714" s="22" t="s">
        <v>56</v>
      </c>
      <c r="J714" s="24">
        <v>44503</v>
      </c>
      <c r="K714" s="22">
        <v>1008</v>
      </c>
      <c r="L714" s="22" t="s">
        <v>110</v>
      </c>
      <c r="M714" s="22" t="s">
        <v>110</v>
      </c>
      <c r="N714" s="101" t="s">
        <v>1210</v>
      </c>
      <c r="O714" s="102">
        <v>44503</v>
      </c>
      <c r="P714" s="27" t="s">
        <v>60</v>
      </c>
      <c r="Q714" s="22">
        <v>1008</v>
      </c>
      <c r="R714" s="23">
        <v>21102903826</v>
      </c>
      <c r="S714" s="22" t="s">
        <v>56</v>
      </c>
      <c r="T714" s="22">
        <v>6008141173</v>
      </c>
      <c r="U714" s="22">
        <v>18</v>
      </c>
      <c r="V714" s="22">
        <v>0</v>
      </c>
      <c r="W714" s="22">
        <v>18</v>
      </c>
      <c r="X714" s="22" t="s">
        <v>184</v>
      </c>
      <c r="Y714" s="22" t="s">
        <v>56</v>
      </c>
      <c r="Z714" s="63" t="s">
        <v>1211</v>
      </c>
      <c r="AA714" s="64">
        <v>44502</v>
      </c>
      <c r="AB714" s="28">
        <v>0</v>
      </c>
      <c r="AC714" s="62">
        <v>5042261609</v>
      </c>
      <c r="AD714" s="33" t="s">
        <v>1212</v>
      </c>
      <c r="AE714" s="34">
        <v>44503</v>
      </c>
      <c r="AF714" s="35" t="str">
        <f>VLOOKUP(G714,[6]TIV1!L:S,8,FALSE)</f>
        <v>8276895965</v>
      </c>
      <c r="AG714" s="35" t="str">
        <f>VLOOKUP(T714,[6]TIV1!L:S,8,FALSE)</f>
        <v>2050350312</v>
      </c>
      <c r="AH714" s="35" t="str">
        <f>VLOOKUP(AC714,[6]TIV1!L:S,8,FALSE)</f>
        <v>8276895965</v>
      </c>
      <c r="AI714" s="36">
        <f>VLOOKUP(A714&amp;P714,[6]HARGA!C:D,2,0)*Q714</f>
        <v>9928800</v>
      </c>
      <c r="AJ714" s="36">
        <f>VLOOKUP(A714&amp;P714,[6]HARGA!C:D,2,0)*W714</f>
        <v>177300</v>
      </c>
      <c r="AK714" s="36">
        <f>VLOOKUP(A714&amp;P714,[6]HARGA!C:D,2,0)*AB714</f>
        <v>0</v>
      </c>
      <c r="AL714" s="32"/>
      <c r="AM714" s="32"/>
      <c r="AN714" s="37"/>
      <c r="AO714" s="37"/>
      <c r="AP714" s="37"/>
      <c r="AQ714" s="37"/>
      <c r="AR714" s="37"/>
      <c r="AS714" s="37"/>
      <c r="AT714" s="37"/>
      <c r="AU714" s="37"/>
      <c r="AV714" s="37"/>
      <c r="AW714" s="37"/>
      <c r="AX714" s="37"/>
      <c r="AY714" s="37"/>
      <c r="AZ714" s="37"/>
      <c r="BA714" s="37"/>
      <c r="BB714" s="37"/>
      <c r="BC714" s="37"/>
      <c r="BD714">
        <v>3</v>
      </c>
    </row>
    <row r="715" spans="1:56" hidden="1" x14ac:dyDescent="0.25">
      <c r="A715" s="22" t="s">
        <v>66</v>
      </c>
      <c r="B715" s="22" t="s">
        <v>273</v>
      </c>
      <c r="C715" s="23">
        <v>21102903818</v>
      </c>
      <c r="D715" s="22" t="s">
        <v>53</v>
      </c>
      <c r="E715" s="22" t="s">
        <v>895</v>
      </c>
      <c r="F715" s="22" t="s">
        <v>896</v>
      </c>
      <c r="G715" s="22">
        <v>5042261825</v>
      </c>
      <c r="H715" s="22" t="s">
        <v>56</v>
      </c>
      <c r="I715" s="22" t="s">
        <v>56</v>
      </c>
      <c r="J715" s="24">
        <v>44503</v>
      </c>
      <c r="K715" s="22">
        <v>1008</v>
      </c>
      <c r="L715" s="22" t="s">
        <v>110</v>
      </c>
      <c r="M715" s="22" t="s">
        <v>110</v>
      </c>
      <c r="N715" s="101" t="s">
        <v>1210</v>
      </c>
      <c r="O715" s="102">
        <v>44503</v>
      </c>
      <c r="P715" s="27" t="s">
        <v>64</v>
      </c>
      <c r="Q715" s="22">
        <v>1008</v>
      </c>
      <c r="R715" s="23">
        <v>21102903826</v>
      </c>
      <c r="S715" s="22" t="s">
        <v>56</v>
      </c>
      <c r="T715" s="22">
        <v>6008141173</v>
      </c>
      <c r="U715" s="22">
        <v>1152</v>
      </c>
      <c r="V715" s="22">
        <v>0</v>
      </c>
      <c r="W715" s="22">
        <v>1152</v>
      </c>
      <c r="X715" s="22" t="s">
        <v>184</v>
      </c>
      <c r="Y715" s="22" t="s">
        <v>56</v>
      </c>
      <c r="Z715" s="63" t="s">
        <v>1211</v>
      </c>
      <c r="AA715" s="64">
        <v>44502</v>
      </c>
      <c r="AB715" s="28">
        <v>172</v>
      </c>
      <c r="AC715" s="62">
        <v>5042261609</v>
      </c>
      <c r="AD715" s="33" t="s">
        <v>1212</v>
      </c>
      <c r="AE715" s="34">
        <v>44503</v>
      </c>
      <c r="AF715" s="35" t="str">
        <f>VLOOKUP(G715,[6]TIV1!L:S,8,FALSE)</f>
        <v>8276895965</v>
      </c>
      <c r="AG715" s="35" t="str">
        <f>VLOOKUP(T715,[6]TIV1!L:S,8,FALSE)</f>
        <v>2050350312</v>
      </c>
      <c r="AH715" s="35" t="str">
        <f>VLOOKUP(AC715,[6]TIV1!L:S,8,FALSE)</f>
        <v>8276895965</v>
      </c>
      <c r="AI715" s="36">
        <f>VLOOKUP(A715&amp;P715,[6]HARGA!C:D,2,0)*Q715</f>
        <v>30240000</v>
      </c>
      <c r="AJ715" s="36">
        <f>VLOOKUP(A715&amp;P715,[6]HARGA!C:D,2,0)*W715</f>
        <v>34560000</v>
      </c>
      <c r="AK715" s="36">
        <f>VLOOKUP(A715&amp;P715,[6]HARGA!C:D,2,0)*AB715</f>
        <v>5160000</v>
      </c>
      <c r="AL715" s="32"/>
      <c r="AM715" s="32"/>
      <c r="AN715" s="37"/>
      <c r="AO715" s="37"/>
      <c r="AP715" s="37"/>
      <c r="AQ715" s="37"/>
      <c r="AR715" s="37"/>
      <c r="AS715" s="37"/>
      <c r="AT715" s="37"/>
      <c r="AU715" s="37"/>
      <c r="AV715" s="37"/>
      <c r="AW715" s="37"/>
      <c r="AX715" s="37"/>
      <c r="AY715" s="37"/>
      <c r="AZ715" s="37"/>
      <c r="BA715" s="37"/>
      <c r="BB715" s="37"/>
      <c r="BC715" s="37"/>
      <c r="BD715">
        <v>3</v>
      </c>
    </row>
    <row r="716" spans="1:56" hidden="1" x14ac:dyDescent="0.25">
      <c r="A716" s="22" t="s">
        <v>66</v>
      </c>
      <c r="B716" s="22" t="s">
        <v>273</v>
      </c>
      <c r="C716" s="23">
        <v>21102903818</v>
      </c>
      <c r="D716" s="22" t="s">
        <v>53</v>
      </c>
      <c r="E716" s="22" t="s">
        <v>895</v>
      </c>
      <c r="F716" s="22" t="s">
        <v>896</v>
      </c>
      <c r="G716" s="22">
        <v>5042261825</v>
      </c>
      <c r="H716" s="22" t="s">
        <v>56</v>
      </c>
      <c r="I716" s="22" t="s">
        <v>56</v>
      </c>
      <c r="J716" s="24">
        <v>44503</v>
      </c>
      <c r="K716" s="22">
        <v>24</v>
      </c>
      <c r="L716" s="22" t="s">
        <v>110</v>
      </c>
      <c r="M716" s="22" t="s">
        <v>110</v>
      </c>
      <c r="N716" s="101" t="s">
        <v>1210</v>
      </c>
      <c r="O716" s="102">
        <v>44503</v>
      </c>
      <c r="P716" s="27" t="s">
        <v>65</v>
      </c>
      <c r="Q716" s="22">
        <v>24</v>
      </c>
      <c r="R716" s="23">
        <v>21102903826</v>
      </c>
      <c r="S716" s="22" t="s">
        <v>56</v>
      </c>
      <c r="T716" s="22">
        <v>6008141173</v>
      </c>
      <c r="U716" s="22">
        <v>24</v>
      </c>
      <c r="V716" s="22">
        <v>0</v>
      </c>
      <c r="W716" s="22">
        <v>24</v>
      </c>
      <c r="X716" s="22" t="s">
        <v>184</v>
      </c>
      <c r="Y716" s="22" t="s">
        <v>56</v>
      </c>
      <c r="Z716" s="63" t="s">
        <v>1211</v>
      </c>
      <c r="AA716" s="64">
        <v>44502</v>
      </c>
      <c r="AB716" s="28">
        <v>0</v>
      </c>
      <c r="AC716" s="62">
        <v>5042261609</v>
      </c>
      <c r="AD716" s="33" t="s">
        <v>1212</v>
      </c>
      <c r="AE716" s="34">
        <v>44503</v>
      </c>
      <c r="AF716" s="35" t="str">
        <f>VLOOKUP(G716,[6]TIV1!L:S,8,FALSE)</f>
        <v>8276895965</v>
      </c>
      <c r="AG716" s="35" t="str">
        <f>VLOOKUP(T716,[6]TIV1!L:S,8,FALSE)</f>
        <v>2050350312</v>
      </c>
      <c r="AH716" s="35" t="str">
        <f>VLOOKUP(AC716,[6]TIV1!L:S,8,FALSE)</f>
        <v>8276895965</v>
      </c>
      <c r="AI716" s="36">
        <f>VLOOKUP(A716&amp;P716,[6]HARGA!C:D,2,0)*Q716</f>
        <v>0</v>
      </c>
      <c r="AJ716" s="36">
        <f>VLOOKUP(A716&amp;P716,[6]HARGA!C:D,2,0)*W716</f>
        <v>0</v>
      </c>
      <c r="AK716" s="36">
        <f>VLOOKUP(A716&amp;P716,[6]HARGA!C:D,2,0)*AB716</f>
        <v>0</v>
      </c>
      <c r="AL716" s="32"/>
      <c r="AM716" s="32"/>
      <c r="AN716" s="37"/>
      <c r="AO716" s="37"/>
      <c r="AP716" s="37"/>
      <c r="AQ716" s="37"/>
      <c r="AR716" s="37"/>
      <c r="AS716" s="37"/>
      <c r="AT716" s="37"/>
      <c r="AU716" s="37"/>
      <c r="AV716" s="37"/>
      <c r="AW716" s="37"/>
      <c r="AX716" s="37"/>
      <c r="AY716" s="37"/>
      <c r="AZ716" s="37"/>
      <c r="BA716" s="37"/>
      <c r="BB716" s="37"/>
      <c r="BC716" s="37"/>
      <c r="BD716">
        <v>3</v>
      </c>
    </row>
    <row r="717" spans="1:56" hidden="1" x14ac:dyDescent="0.25">
      <c r="A717" s="22" t="s">
        <v>66</v>
      </c>
      <c r="B717" s="22" t="s">
        <v>273</v>
      </c>
      <c r="C717" s="23">
        <v>21102903824</v>
      </c>
      <c r="D717" s="22" t="s">
        <v>193</v>
      </c>
      <c r="E717" s="50" t="s">
        <v>336</v>
      </c>
      <c r="F717" s="22" t="s">
        <v>337</v>
      </c>
      <c r="G717" s="22">
        <v>5042265440</v>
      </c>
      <c r="H717" s="22" t="s">
        <v>56</v>
      </c>
      <c r="I717" s="22" t="s">
        <v>56</v>
      </c>
      <c r="J717" s="24">
        <v>44503</v>
      </c>
      <c r="K717" s="22">
        <v>720</v>
      </c>
      <c r="L717" s="22" t="s">
        <v>110</v>
      </c>
      <c r="M717" s="22" t="s">
        <v>110</v>
      </c>
      <c r="N717" s="101" t="s">
        <v>1213</v>
      </c>
      <c r="O717" s="102">
        <v>44503</v>
      </c>
      <c r="P717" s="27" t="s">
        <v>60</v>
      </c>
      <c r="Q717" s="22">
        <v>720</v>
      </c>
      <c r="R717" s="23">
        <v>21102903828</v>
      </c>
      <c r="S717" s="22" t="s">
        <v>56</v>
      </c>
      <c r="T717" s="22">
        <v>6008138238</v>
      </c>
      <c r="U717" s="22">
        <v>24</v>
      </c>
      <c r="V717" s="28">
        <v>0</v>
      </c>
      <c r="W717" s="22">
        <v>24</v>
      </c>
      <c r="X717" s="22" t="s">
        <v>110</v>
      </c>
      <c r="Y717" s="22" t="s">
        <v>56</v>
      </c>
      <c r="Z717" s="63" t="s">
        <v>1214</v>
      </c>
      <c r="AA717" s="64">
        <v>44502</v>
      </c>
      <c r="AB717" s="28">
        <v>0</v>
      </c>
      <c r="AC717" s="62">
        <v>5042259671</v>
      </c>
      <c r="AD717" s="33" t="s">
        <v>1215</v>
      </c>
      <c r="AE717" s="34">
        <v>44503</v>
      </c>
      <c r="AF717" s="35" t="str">
        <f>VLOOKUP(G717,[6]TIV1!L:S,8,FALSE)</f>
        <v>8276895965</v>
      </c>
      <c r="AG717" s="35" t="str">
        <f>VLOOKUP(T717,[6]TIV1!L:S,8,FALSE)</f>
        <v>2050350312</v>
      </c>
      <c r="AH717" s="35" t="str">
        <f>VLOOKUP(AC717,[6]TIV1!L:S,8,FALSE)</f>
        <v>8276895965</v>
      </c>
      <c r="AI717" s="36">
        <f>VLOOKUP(A717&amp;P717,[6]HARGA!C:D,2,0)*Q717</f>
        <v>7092000</v>
      </c>
      <c r="AJ717" s="36">
        <f>VLOOKUP(A717&amp;P717,[6]HARGA!C:D,2,0)*W717</f>
        <v>236400</v>
      </c>
      <c r="AK717" s="36">
        <f>VLOOKUP(A717&amp;P717,[6]HARGA!C:D,2,0)*AB717</f>
        <v>0</v>
      </c>
      <c r="AL717" s="32"/>
      <c r="AM717" s="32"/>
      <c r="AN717" s="37"/>
      <c r="AO717" s="37"/>
      <c r="AP717" s="37"/>
      <c r="AQ717" s="37"/>
      <c r="AR717" s="37"/>
      <c r="AS717" s="37"/>
      <c r="AT717" s="37"/>
      <c r="AU717" s="37"/>
      <c r="AV717" s="37"/>
      <c r="AW717" s="37"/>
      <c r="AX717" s="37"/>
      <c r="AY717" s="37"/>
      <c r="AZ717" s="37"/>
      <c r="BA717" s="37"/>
      <c r="BB717" s="37"/>
      <c r="BC717" s="37"/>
      <c r="BD717">
        <v>3</v>
      </c>
    </row>
    <row r="718" spans="1:56" hidden="1" x14ac:dyDescent="0.25">
      <c r="A718" s="22" t="s">
        <v>66</v>
      </c>
      <c r="B718" s="22" t="s">
        <v>273</v>
      </c>
      <c r="C718" s="23">
        <v>21102903824</v>
      </c>
      <c r="D718" s="22" t="s">
        <v>193</v>
      </c>
      <c r="E718" s="50" t="s">
        <v>336</v>
      </c>
      <c r="F718" s="22" t="s">
        <v>337</v>
      </c>
      <c r="G718" s="22">
        <v>5042265440</v>
      </c>
      <c r="H718" s="22" t="s">
        <v>56</v>
      </c>
      <c r="I718" s="22" t="s">
        <v>56</v>
      </c>
      <c r="J718" s="24">
        <v>44503</v>
      </c>
      <c r="K718" s="22">
        <v>720</v>
      </c>
      <c r="L718" s="22" t="s">
        <v>110</v>
      </c>
      <c r="M718" s="22" t="s">
        <v>110</v>
      </c>
      <c r="N718" s="101" t="s">
        <v>1213</v>
      </c>
      <c r="O718" s="102">
        <v>44503</v>
      </c>
      <c r="P718" s="27" t="s">
        <v>64</v>
      </c>
      <c r="Q718" s="22">
        <v>720</v>
      </c>
      <c r="R718" s="23">
        <v>21102903828</v>
      </c>
      <c r="S718" s="22" t="s">
        <v>56</v>
      </c>
      <c r="T718" s="22">
        <v>6008138238</v>
      </c>
      <c r="U718" s="22">
        <v>768</v>
      </c>
      <c r="V718" s="28">
        <v>0</v>
      </c>
      <c r="W718" s="22">
        <v>768</v>
      </c>
      <c r="X718" s="22" t="s">
        <v>110</v>
      </c>
      <c r="Y718" s="22" t="s">
        <v>56</v>
      </c>
      <c r="Z718" s="63" t="s">
        <v>1214</v>
      </c>
      <c r="AA718" s="64">
        <v>44502</v>
      </c>
      <c r="AB718" s="28">
        <v>63</v>
      </c>
      <c r="AC718" s="62">
        <v>5042259671</v>
      </c>
      <c r="AD718" s="33" t="s">
        <v>1215</v>
      </c>
      <c r="AE718" s="34">
        <v>44503</v>
      </c>
      <c r="AF718" s="35" t="str">
        <f>VLOOKUP(G718,[6]TIV1!L:S,8,FALSE)</f>
        <v>8276895965</v>
      </c>
      <c r="AG718" s="35" t="str">
        <f>VLOOKUP(T718,[6]TIV1!L:S,8,FALSE)</f>
        <v>2050350312</v>
      </c>
      <c r="AH718" s="35" t="str">
        <f>VLOOKUP(AC718,[6]TIV1!L:S,8,FALSE)</f>
        <v>8276895965</v>
      </c>
      <c r="AI718" s="36">
        <f>VLOOKUP(A718&amp;P718,[6]HARGA!C:D,2,0)*Q718</f>
        <v>21600000</v>
      </c>
      <c r="AJ718" s="36">
        <f>VLOOKUP(A718&amp;P718,[6]HARGA!C:D,2,0)*W718</f>
        <v>23040000</v>
      </c>
      <c r="AK718" s="36">
        <f>VLOOKUP(A718&amp;P718,[6]HARGA!C:D,2,0)*AB718</f>
        <v>1890000</v>
      </c>
      <c r="AL718" s="32"/>
      <c r="AM718" s="32"/>
      <c r="AN718" s="37"/>
      <c r="AO718" s="37"/>
      <c r="AP718" s="37"/>
      <c r="AQ718" s="37"/>
      <c r="AR718" s="37"/>
      <c r="AS718" s="37"/>
      <c r="AT718" s="37"/>
      <c r="AU718" s="37"/>
      <c r="AV718" s="37"/>
      <c r="AW718" s="37"/>
      <c r="AX718" s="37"/>
      <c r="AY718" s="37"/>
      <c r="AZ718" s="37"/>
      <c r="BA718" s="37"/>
      <c r="BB718" s="37"/>
      <c r="BC718" s="37"/>
      <c r="BD718">
        <v>3</v>
      </c>
    </row>
    <row r="719" spans="1:56" hidden="1" x14ac:dyDescent="0.25">
      <c r="A719" s="22" t="s">
        <v>66</v>
      </c>
      <c r="B719" s="22" t="s">
        <v>273</v>
      </c>
      <c r="C719" s="23">
        <v>21102903824</v>
      </c>
      <c r="D719" s="22" t="s">
        <v>193</v>
      </c>
      <c r="E719" s="50" t="s">
        <v>336</v>
      </c>
      <c r="F719" s="22" t="s">
        <v>337</v>
      </c>
      <c r="G719" s="22">
        <v>5042265440</v>
      </c>
      <c r="H719" s="22" t="s">
        <v>56</v>
      </c>
      <c r="I719" s="22" t="s">
        <v>56</v>
      </c>
      <c r="J719" s="24">
        <v>44503</v>
      </c>
      <c r="K719" s="22">
        <v>16</v>
      </c>
      <c r="L719" s="22" t="s">
        <v>110</v>
      </c>
      <c r="M719" s="22" t="s">
        <v>110</v>
      </c>
      <c r="N719" s="101" t="s">
        <v>1213</v>
      </c>
      <c r="O719" s="102">
        <v>44503</v>
      </c>
      <c r="P719" s="27" t="s">
        <v>65</v>
      </c>
      <c r="Q719" s="22">
        <v>16</v>
      </c>
      <c r="R719" s="23">
        <v>21102903828</v>
      </c>
      <c r="S719" s="22" t="s">
        <v>56</v>
      </c>
      <c r="T719" s="22">
        <v>6008138238</v>
      </c>
      <c r="U719" s="22">
        <v>16</v>
      </c>
      <c r="V719" s="28">
        <v>0</v>
      </c>
      <c r="W719" s="22">
        <v>16</v>
      </c>
      <c r="X719" s="22" t="s">
        <v>110</v>
      </c>
      <c r="Y719" s="22" t="s">
        <v>56</v>
      </c>
      <c r="Z719" s="63" t="s">
        <v>1214</v>
      </c>
      <c r="AA719" s="64">
        <v>44502</v>
      </c>
      <c r="AB719" s="28">
        <v>0</v>
      </c>
      <c r="AC719" s="62">
        <v>5042259671</v>
      </c>
      <c r="AD719" s="33" t="s">
        <v>1215</v>
      </c>
      <c r="AE719" s="34">
        <v>44503</v>
      </c>
      <c r="AF719" s="35" t="str">
        <f>VLOOKUP(G719,[6]TIV1!L:S,8,FALSE)</f>
        <v>8276895965</v>
      </c>
      <c r="AG719" s="35" t="str">
        <f>VLOOKUP(T719,[6]TIV1!L:S,8,FALSE)</f>
        <v>2050350312</v>
      </c>
      <c r="AH719" s="35" t="str">
        <f>VLOOKUP(AC719,[6]TIV1!L:S,8,FALSE)</f>
        <v>8276895965</v>
      </c>
      <c r="AI719" s="36">
        <f>VLOOKUP(A719&amp;P719,[6]HARGA!C:D,2,0)*Q719</f>
        <v>0</v>
      </c>
      <c r="AJ719" s="36">
        <f>VLOOKUP(A719&amp;P719,[6]HARGA!C:D,2,0)*W719</f>
        <v>0</v>
      </c>
      <c r="AK719" s="36">
        <f>VLOOKUP(A719&amp;P719,[6]HARGA!C:D,2,0)*AB719</f>
        <v>0</v>
      </c>
      <c r="AL719" s="32"/>
      <c r="AM719" s="32"/>
      <c r="AN719" s="37"/>
      <c r="AO719" s="37"/>
      <c r="AP719" s="37"/>
      <c r="AQ719" s="37"/>
      <c r="AR719" s="37"/>
      <c r="AS719" s="37"/>
      <c r="AT719" s="37"/>
      <c r="AU719" s="37"/>
      <c r="AV719" s="37"/>
      <c r="AW719" s="37"/>
      <c r="AX719" s="37"/>
      <c r="AY719" s="37"/>
      <c r="AZ719" s="37"/>
      <c r="BA719" s="37"/>
      <c r="BB719" s="37"/>
      <c r="BC719" s="37"/>
      <c r="BD719">
        <v>3</v>
      </c>
    </row>
    <row r="720" spans="1:56" hidden="1" x14ac:dyDescent="0.25">
      <c r="A720" s="22" t="s">
        <v>66</v>
      </c>
      <c r="B720" s="22" t="s">
        <v>273</v>
      </c>
      <c r="C720" s="23">
        <v>21102903821</v>
      </c>
      <c r="D720" s="22" t="s">
        <v>193</v>
      </c>
      <c r="E720" s="22" t="s">
        <v>316</v>
      </c>
      <c r="F720" s="22" t="s">
        <v>317</v>
      </c>
      <c r="G720" s="22">
        <v>5042260755</v>
      </c>
      <c r="H720" s="22" t="s">
        <v>56</v>
      </c>
      <c r="I720" s="22" t="s">
        <v>56</v>
      </c>
      <c r="J720" s="24">
        <v>44503</v>
      </c>
      <c r="K720" s="22">
        <v>1056</v>
      </c>
      <c r="L720" s="22" t="s">
        <v>110</v>
      </c>
      <c r="M720" s="22" t="s">
        <v>110</v>
      </c>
      <c r="N720" s="101" t="s">
        <v>1216</v>
      </c>
      <c r="O720" s="102">
        <v>44503</v>
      </c>
      <c r="P720" s="27" t="s">
        <v>60</v>
      </c>
      <c r="Q720" s="22">
        <v>1056</v>
      </c>
      <c r="R720" s="23">
        <v>21102903829</v>
      </c>
      <c r="S720" s="22" t="s">
        <v>56</v>
      </c>
      <c r="T720" s="22">
        <v>6008137712</v>
      </c>
      <c r="U720" s="22">
        <v>24</v>
      </c>
      <c r="V720" s="22">
        <v>0</v>
      </c>
      <c r="W720" s="22">
        <v>24</v>
      </c>
      <c r="X720" s="22" t="s">
        <v>110</v>
      </c>
      <c r="Y720" s="22" t="s">
        <v>56</v>
      </c>
      <c r="Z720" s="63" t="s">
        <v>1217</v>
      </c>
      <c r="AA720" s="64">
        <v>44501</v>
      </c>
      <c r="AB720" s="28">
        <v>1</v>
      </c>
      <c r="AC720" s="62">
        <v>5042260756</v>
      </c>
      <c r="AD720" s="33" t="s">
        <v>1218</v>
      </c>
      <c r="AE720" s="34">
        <v>44503</v>
      </c>
      <c r="AF720" s="35" t="str">
        <f>VLOOKUP(G720,[6]TIV1!L:S,8,FALSE)</f>
        <v>8276895965</v>
      </c>
      <c r="AG720" s="35" t="str">
        <f>VLOOKUP(T720,[6]TIV1!L:S,8,FALSE)</f>
        <v>2050350312</v>
      </c>
      <c r="AH720" s="35" t="str">
        <f>VLOOKUP(AC720,[6]TIV1!L:S,8,FALSE)</f>
        <v>8276895965</v>
      </c>
      <c r="AI720" s="36">
        <f>VLOOKUP(A720&amp;P720,[6]HARGA!C:D,2,0)*Q720</f>
        <v>10401600</v>
      </c>
      <c r="AJ720" s="36">
        <f>VLOOKUP(A720&amp;P720,[6]HARGA!C:D,2,0)*W720</f>
        <v>236400</v>
      </c>
      <c r="AK720" s="36">
        <f>VLOOKUP(A720&amp;P720,[6]HARGA!C:D,2,0)*AB720</f>
        <v>9850</v>
      </c>
      <c r="AL720" s="32"/>
      <c r="AM720" s="32"/>
      <c r="AN720" s="37"/>
      <c r="AO720" s="37"/>
      <c r="AP720" s="37"/>
      <c r="AQ720" s="37"/>
      <c r="AR720" s="37"/>
      <c r="AS720" s="37"/>
      <c r="AT720" s="37"/>
      <c r="AU720" s="37"/>
      <c r="AV720" s="37"/>
      <c r="AW720" s="37"/>
      <c r="AX720" s="37"/>
      <c r="AY720" s="37"/>
      <c r="AZ720" s="37"/>
      <c r="BA720" s="37"/>
      <c r="BB720" s="37"/>
      <c r="BC720" s="37"/>
      <c r="BD720">
        <v>3</v>
      </c>
    </row>
    <row r="721" spans="1:56" hidden="1" x14ac:dyDescent="0.25">
      <c r="A721" s="22" t="s">
        <v>66</v>
      </c>
      <c r="B721" s="22" t="s">
        <v>273</v>
      </c>
      <c r="C721" s="23">
        <v>21102903821</v>
      </c>
      <c r="D721" s="22" t="s">
        <v>193</v>
      </c>
      <c r="E721" s="22" t="s">
        <v>316</v>
      </c>
      <c r="F721" s="22" t="s">
        <v>317</v>
      </c>
      <c r="G721" s="22">
        <v>5042260755</v>
      </c>
      <c r="H721" s="22" t="s">
        <v>56</v>
      </c>
      <c r="I721" s="22" t="s">
        <v>56</v>
      </c>
      <c r="J721" s="24">
        <v>44503</v>
      </c>
      <c r="K721" s="22">
        <v>1056</v>
      </c>
      <c r="L721" s="22" t="s">
        <v>110</v>
      </c>
      <c r="M721" s="22" t="s">
        <v>110</v>
      </c>
      <c r="N721" s="101" t="s">
        <v>1216</v>
      </c>
      <c r="O721" s="102">
        <v>44503</v>
      </c>
      <c r="P721" s="27" t="s">
        <v>64</v>
      </c>
      <c r="Q721" s="22">
        <v>1056</v>
      </c>
      <c r="R721" s="23">
        <v>21102903829</v>
      </c>
      <c r="S721" s="22" t="s">
        <v>56</v>
      </c>
      <c r="T721" s="22">
        <v>6008137712</v>
      </c>
      <c r="U721" s="22">
        <v>1152</v>
      </c>
      <c r="V721" s="22">
        <v>0</v>
      </c>
      <c r="W721" s="22">
        <v>1152</v>
      </c>
      <c r="X721" s="22" t="s">
        <v>110</v>
      </c>
      <c r="Y721" s="22" t="s">
        <v>56</v>
      </c>
      <c r="Z721" s="63" t="s">
        <v>1217</v>
      </c>
      <c r="AA721" s="64">
        <v>44501</v>
      </c>
      <c r="AB721" s="28">
        <v>96</v>
      </c>
      <c r="AC721" s="62">
        <v>5042260756</v>
      </c>
      <c r="AD721" s="33" t="s">
        <v>1218</v>
      </c>
      <c r="AE721" s="34">
        <v>44503</v>
      </c>
      <c r="AF721" s="35" t="str">
        <f>VLOOKUP(G721,[6]TIV1!L:S,8,FALSE)</f>
        <v>8276895965</v>
      </c>
      <c r="AG721" s="35" t="str">
        <f>VLOOKUP(T721,[6]TIV1!L:S,8,FALSE)</f>
        <v>2050350312</v>
      </c>
      <c r="AH721" s="35" t="str">
        <f>VLOOKUP(AC721,[6]TIV1!L:S,8,FALSE)</f>
        <v>8276895965</v>
      </c>
      <c r="AI721" s="36">
        <f>VLOOKUP(A721&amp;P721,[6]HARGA!C:D,2,0)*Q721</f>
        <v>31680000</v>
      </c>
      <c r="AJ721" s="36">
        <f>VLOOKUP(A721&amp;P721,[6]HARGA!C:D,2,0)*W721</f>
        <v>34560000</v>
      </c>
      <c r="AK721" s="36">
        <f>VLOOKUP(A721&amp;P721,[6]HARGA!C:D,2,0)*AB721</f>
        <v>2880000</v>
      </c>
      <c r="AL721" s="32"/>
      <c r="AM721" s="32"/>
      <c r="AN721" s="37"/>
      <c r="AO721" s="37"/>
      <c r="AP721" s="37"/>
      <c r="AQ721" s="37"/>
      <c r="AR721" s="37"/>
      <c r="AS721" s="37"/>
      <c r="AT721" s="37"/>
      <c r="AU721" s="37"/>
      <c r="AV721" s="37"/>
      <c r="AW721" s="37"/>
      <c r="AX721" s="37"/>
      <c r="AY721" s="37"/>
      <c r="AZ721" s="37"/>
      <c r="BA721" s="37"/>
      <c r="BB721" s="37"/>
      <c r="BC721" s="37"/>
      <c r="BD721">
        <v>3</v>
      </c>
    </row>
    <row r="722" spans="1:56" hidden="1" x14ac:dyDescent="0.25">
      <c r="A722" s="22" t="s">
        <v>66</v>
      </c>
      <c r="B722" s="22" t="s">
        <v>273</v>
      </c>
      <c r="C722" s="23">
        <v>21102903821</v>
      </c>
      <c r="D722" s="22" t="s">
        <v>193</v>
      </c>
      <c r="E722" s="22" t="s">
        <v>316</v>
      </c>
      <c r="F722" s="22" t="s">
        <v>317</v>
      </c>
      <c r="G722" s="22">
        <v>5042260755</v>
      </c>
      <c r="H722" s="22" t="s">
        <v>56</v>
      </c>
      <c r="I722" s="22" t="s">
        <v>56</v>
      </c>
      <c r="J722" s="24">
        <v>44503</v>
      </c>
      <c r="K722" s="22">
        <v>24</v>
      </c>
      <c r="L722" s="22" t="s">
        <v>110</v>
      </c>
      <c r="M722" s="22" t="s">
        <v>110</v>
      </c>
      <c r="N722" s="101" t="s">
        <v>1216</v>
      </c>
      <c r="O722" s="102">
        <v>44503</v>
      </c>
      <c r="P722" s="27" t="s">
        <v>65</v>
      </c>
      <c r="Q722" s="22">
        <v>24</v>
      </c>
      <c r="R722" s="23">
        <v>21102903829</v>
      </c>
      <c r="S722" s="22" t="s">
        <v>56</v>
      </c>
      <c r="T722" s="22">
        <v>6008137712</v>
      </c>
      <c r="U722" s="22">
        <v>24</v>
      </c>
      <c r="V722" s="22">
        <v>0</v>
      </c>
      <c r="W722" s="22">
        <v>24</v>
      </c>
      <c r="X722" s="22" t="s">
        <v>110</v>
      </c>
      <c r="Y722" s="22" t="s">
        <v>56</v>
      </c>
      <c r="Z722" s="63" t="s">
        <v>1217</v>
      </c>
      <c r="AA722" s="64">
        <v>44501</v>
      </c>
      <c r="AB722" s="28">
        <v>0</v>
      </c>
      <c r="AC722" s="62">
        <v>5042260756</v>
      </c>
      <c r="AD722" s="33" t="s">
        <v>1218</v>
      </c>
      <c r="AE722" s="34">
        <v>44503</v>
      </c>
      <c r="AF722" s="35" t="str">
        <f>VLOOKUP(G722,[6]TIV1!L:S,8,FALSE)</f>
        <v>8276895965</v>
      </c>
      <c r="AG722" s="35" t="str">
        <f>VLOOKUP(T722,[6]TIV1!L:S,8,FALSE)</f>
        <v>2050350312</v>
      </c>
      <c r="AH722" s="35" t="str">
        <f>VLOOKUP(AC722,[6]TIV1!L:S,8,FALSE)</f>
        <v>8276895965</v>
      </c>
      <c r="AI722" s="36">
        <f>VLOOKUP(A722&amp;P722,[6]HARGA!C:D,2,0)*Q722</f>
        <v>0</v>
      </c>
      <c r="AJ722" s="36">
        <f>VLOOKUP(A722&amp;P722,[6]HARGA!C:D,2,0)*W722</f>
        <v>0</v>
      </c>
      <c r="AK722" s="36">
        <f>VLOOKUP(A722&amp;P722,[6]HARGA!C:D,2,0)*AB722</f>
        <v>0</v>
      </c>
      <c r="AL722" s="32"/>
      <c r="AM722" s="32"/>
      <c r="AN722" s="37"/>
      <c r="AO722" s="37"/>
      <c r="AP722" s="37"/>
      <c r="AQ722" s="37"/>
      <c r="AR722" s="37"/>
      <c r="AS722" s="37"/>
      <c r="AT722" s="37"/>
      <c r="AU722" s="37"/>
      <c r="AV722" s="37"/>
      <c r="AW722" s="37"/>
      <c r="AX722" s="37"/>
      <c r="AY722" s="37"/>
      <c r="AZ722" s="37"/>
      <c r="BA722" s="37"/>
      <c r="BB722" s="37"/>
      <c r="BC722" s="37"/>
      <c r="BD722">
        <v>3</v>
      </c>
    </row>
    <row r="723" spans="1:56" hidden="1" x14ac:dyDescent="0.25">
      <c r="A723" s="22" t="s">
        <v>66</v>
      </c>
      <c r="B723" s="22" t="s">
        <v>273</v>
      </c>
      <c r="C723" s="23">
        <v>21102903819</v>
      </c>
      <c r="D723" s="22" t="s">
        <v>193</v>
      </c>
      <c r="E723" s="22" t="s">
        <v>311</v>
      </c>
      <c r="F723" s="22" t="s">
        <v>312</v>
      </c>
      <c r="G723" s="22">
        <v>5042271657</v>
      </c>
      <c r="H723" s="22" t="s">
        <v>56</v>
      </c>
      <c r="I723" s="22" t="s">
        <v>56</v>
      </c>
      <c r="J723" s="24">
        <v>44503</v>
      </c>
      <c r="K723" s="22">
        <v>1104</v>
      </c>
      <c r="L723" s="22" t="s">
        <v>110</v>
      </c>
      <c r="M723" s="22" t="s">
        <v>110</v>
      </c>
      <c r="N723" s="101" t="s">
        <v>1219</v>
      </c>
      <c r="O723" s="102">
        <v>44503</v>
      </c>
      <c r="P723" s="27" t="s">
        <v>60</v>
      </c>
      <c r="Q723" s="22">
        <v>1104</v>
      </c>
      <c r="R723" s="23">
        <v>21102903825</v>
      </c>
      <c r="S723" s="22" t="s">
        <v>56</v>
      </c>
      <c r="T723" s="22">
        <v>6008142768</v>
      </c>
      <c r="U723" s="22">
        <v>24</v>
      </c>
      <c r="V723" s="22">
        <v>0</v>
      </c>
      <c r="W723" s="22">
        <v>24</v>
      </c>
      <c r="X723" s="22" t="s">
        <v>110</v>
      </c>
      <c r="Y723" s="22" t="s">
        <v>56</v>
      </c>
      <c r="Z723" s="30" t="s">
        <v>1220</v>
      </c>
      <c r="AA723" s="31">
        <v>44502</v>
      </c>
      <c r="AB723" s="28">
        <v>2</v>
      </c>
      <c r="AC723" s="62">
        <v>5042273844</v>
      </c>
      <c r="AD723" s="33" t="s">
        <v>1221</v>
      </c>
      <c r="AE723" s="34">
        <v>44503</v>
      </c>
      <c r="AF723" s="35" t="str">
        <f>VLOOKUP(G723,[6]TIV1!L:S,8,FALSE)</f>
        <v>8276895965</v>
      </c>
      <c r="AG723" s="35" t="str">
        <f>VLOOKUP(T723,[6]TIV1!L:S,8,FALSE)</f>
        <v>2050350312</v>
      </c>
      <c r="AH723" s="35" t="str">
        <f>VLOOKUP(AC723,[6]TIV1!L:S,8,FALSE)</f>
        <v>8276895965</v>
      </c>
      <c r="AI723" s="36">
        <f>VLOOKUP(A723&amp;P723,[6]HARGA!C:D,2,0)*Q723</f>
        <v>10874400</v>
      </c>
      <c r="AJ723" s="36">
        <f>VLOOKUP(A723&amp;P723,[6]HARGA!C:D,2,0)*W723</f>
        <v>236400</v>
      </c>
      <c r="AK723" s="36">
        <f>VLOOKUP(A723&amp;P723,[6]HARGA!C:D,2,0)*AB723</f>
        <v>19700</v>
      </c>
      <c r="AL723" s="32"/>
      <c r="AM723" s="32"/>
      <c r="AN723" s="37"/>
      <c r="AO723" s="37"/>
      <c r="AP723" s="37"/>
      <c r="AQ723" s="37"/>
      <c r="AR723" s="37"/>
      <c r="AS723" s="37"/>
      <c r="AT723" s="37"/>
      <c r="AU723" s="37"/>
      <c r="AV723" s="37"/>
      <c r="AW723" s="37"/>
      <c r="AX723" s="37"/>
      <c r="AY723" s="37"/>
      <c r="AZ723" s="37"/>
      <c r="BA723" s="37"/>
      <c r="BB723" s="37"/>
      <c r="BC723" s="37"/>
      <c r="BD723">
        <v>3</v>
      </c>
    </row>
    <row r="724" spans="1:56" hidden="1" x14ac:dyDescent="0.25">
      <c r="A724" s="22" t="s">
        <v>66</v>
      </c>
      <c r="B724" s="22" t="s">
        <v>273</v>
      </c>
      <c r="C724" s="23">
        <v>21102903819</v>
      </c>
      <c r="D724" s="22" t="s">
        <v>193</v>
      </c>
      <c r="E724" s="22" t="s">
        <v>311</v>
      </c>
      <c r="F724" s="22" t="s">
        <v>312</v>
      </c>
      <c r="G724" s="22">
        <v>5042271657</v>
      </c>
      <c r="H724" s="22" t="s">
        <v>56</v>
      </c>
      <c r="I724" s="22" t="s">
        <v>56</v>
      </c>
      <c r="J724" s="24">
        <v>44503</v>
      </c>
      <c r="K724" s="22">
        <v>1104</v>
      </c>
      <c r="L724" s="22" t="s">
        <v>110</v>
      </c>
      <c r="M724" s="22" t="s">
        <v>110</v>
      </c>
      <c r="N724" s="101" t="s">
        <v>1219</v>
      </c>
      <c r="O724" s="102">
        <v>44503</v>
      </c>
      <c r="P724" s="27" t="s">
        <v>64</v>
      </c>
      <c r="Q724" s="22">
        <v>1104</v>
      </c>
      <c r="R724" s="23">
        <v>21102903825</v>
      </c>
      <c r="S724" s="22" t="s">
        <v>56</v>
      </c>
      <c r="T724" s="22">
        <v>6008142768</v>
      </c>
      <c r="U724" s="22">
        <v>1152</v>
      </c>
      <c r="V724" s="22">
        <v>0</v>
      </c>
      <c r="W724" s="22">
        <v>1152</v>
      </c>
      <c r="X724" s="22" t="s">
        <v>110</v>
      </c>
      <c r="Y724" s="22" t="s">
        <v>56</v>
      </c>
      <c r="Z724" s="30" t="s">
        <v>1220</v>
      </c>
      <c r="AA724" s="31">
        <v>44502</v>
      </c>
      <c r="AB724" s="28">
        <v>48</v>
      </c>
      <c r="AC724" s="62">
        <v>5042273844</v>
      </c>
      <c r="AD724" s="33" t="s">
        <v>1221</v>
      </c>
      <c r="AE724" s="34">
        <v>44503</v>
      </c>
      <c r="AF724" s="35" t="str">
        <f>VLOOKUP(G724,[6]TIV1!L:S,8,FALSE)</f>
        <v>8276895965</v>
      </c>
      <c r="AG724" s="35" t="str">
        <f>VLOOKUP(T724,[6]TIV1!L:S,8,FALSE)</f>
        <v>2050350312</v>
      </c>
      <c r="AH724" s="35" t="str">
        <f>VLOOKUP(AC724,[6]TIV1!L:S,8,FALSE)</f>
        <v>8276895965</v>
      </c>
      <c r="AI724" s="36">
        <f>VLOOKUP(A724&amp;P724,[6]HARGA!C:D,2,0)*Q724</f>
        <v>33120000</v>
      </c>
      <c r="AJ724" s="36">
        <f>VLOOKUP(A724&amp;P724,[6]HARGA!C:D,2,0)*W724</f>
        <v>34560000</v>
      </c>
      <c r="AK724" s="36">
        <f>VLOOKUP(A724&amp;P724,[6]HARGA!C:D,2,0)*AB724</f>
        <v>1440000</v>
      </c>
      <c r="AL724" s="32"/>
      <c r="AM724" s="32"/>
      <c r="AN724" s="37"/>
      <c r="AO724" s="37"/>
      <c r="AP724" s="37"/>
      <c r="AQ724" s="37"/>
      <c r="AR724" s="37"/>
      <c r="AS724" s="37"/>
      <c r="AT724" s="37"/>
      <c r="AU724" s="37"/>
      <c r="AV724" s="37"/>
      <c r="AW724" s="37"/>
      <c r="AX724" s="37"/>
      <c r="AY724" s="37"/>
      <c r="AZ724" s="37"/>
      <c r="BA724" s="37"/>
      <c r="BB724" s="37"/>
      <c r="BC724" s="37"/>
      <c r="BD724">
        <v>3</v>
      </c>
    </row>
    <row r="725" spans="1:56" hidden="1" x14ac:dyDescent="0.25">
      <c r="A725" s="22" t="s">
        <v>66</v>
      </c>
      <c r="B725" s="22" t="s">
        <v>273</v>
      </c>
      <c r="C725" s="23">
        <v>21102903819</v>
      </c>
      <c r="D725" s="22" t="s">
        <v>193</v>
      </c>
      <c r="E725" s="22" t="s">
        <v>311</v>
      </c>
      <c r="F725" s="22" t="s">
        <v>312</v>
      </c>
      <c r="G725" s="22">
        <v>5042271657</v>
      </c>
      <c r="H725" s="22" t="s">
        <v>56</v>
      </c>
      <c r="I725" s="22" t="s">
        <v>56</v>
      </c>
      <c r="J725" s="24">
        <v>44503</v>
      </c>
      <c r="K725" s="22">
        <v>24</v>
      </c>
      <c r="L725" s="22" t="s">
        <v>110</v>
      </c>
      <c r="M725" s="22" t="s">
        <v>110</v>
      </c>
      <c r="N725" s="101" t="s">
        <v>1219</v>
      </c>
      <c r="O725" s="102">
        <v>44503</v>
      </c>
      <c r="P725" s="27" t="s">
        <v>65</v>
      </c>
      <c r="Q725" s="22">
        <v>24</v>
      </c>
      <c r="R725" s="23">
        <v>21102903825</v>
      </c>
      <c r="S725" s="22" t="s">
        <v>56</v>
      </c>
      <c r="T725" s="22">
        <v>6008142768</v>
      </c>
      <c r="U725" s="22">
        <v>24</v>
      </c>
      <c r="V725" s="22">
        <v>0</v>
      </c>
      <c r="W725" s="22">
        <v>24</v>
      </c>
      <c r="X725" s="22" t="s">
        <v>110</v>
      </c>
      <c r="Y725" s="22" t="s">
        <v>56</v>
      </c>
      <c r="Z725" s="30" t="s">
        <v>1220</v>
      </c>
      <c r="AA725" s="31">
        <v>44502</v>
      </c>
      <c r="AB725" s="28">
        <v>0</v>
      </c>
      <c r="AC725" s="62">
        <v>5042273844</v>
      </c>
      <c r="AD725" s="33" t="s">
        <v>1221</v>
      </c>
      <c r="AE725" s="34">
        <v>44503</v>
      </c>
      <c r="AF725" s="35" t="str">
        <f>VLOOKUP(G725,[6]TIV1!L:S,8,FALSE)</f>
        <v>8276895965</v>
      </c>
      <c r="AG725" s="35" t="str">
        <f>VLOOKUP(T725,[6]TIV1!L:S,8,FALSE)</f>
        <v>2050350312</v>
      </c>
      <c r="AH725" s="35" t="str">
        <f>VLOOKUP(AC725,[6]TIV1!L:S,8,FALSE)</f>
        <v>8276895965</v>
      </c>
      <c r="AI725" s="36">
        <f>VLOOKUP(A725&amp;P725,[6]HARGA!C:D,2,0)*Q725</f>
        <v>0</v>
      </c>
      <c r="AJ725" s="36">
        <f>VLOOKUP(A725&amp;P725,[6]HARGA!C:D,2,0)*W725</f>
        <v>0</v>
      </c>
      <c r="AK725" s="36">
        <f>VLOOKUP(A725&amp;P725,[6]HARGA!C:D,2,0)*AB725</f>
        <v>0</v>
      </c>
      <c r="AL725" s="32"/>
      <c r="AM725" s="32"/>
      <c r="AN725" s="37"/>
      <c r="AO725" s="37"/>
      <c r="AP725" s="37"/>
      <c r="AQ725" s="37"/>
      <c r="AR725" s="37"/>
      <c r="AS725" s="37"/>
      <c r="AT725" s="37"/>
      <c r="AU725" s="37"/>
      <c r="AV725" s="37"/>
      <c r="AW725" s="37"/>
      <c r="AX725" s="37"/>
      <c r="AY725" s="37"/>
      <c r="AZ725" s="37"/>
      <c r="BA725" s="37"/>
      <c r="BB725" s="37"/>
      <c r="BC725" s="37"/>
      <c r="BD725">
        <v>3</v>
      </c>
    </row>
    <row r="726" spans="1:56" hidden="1" x14ac:dyDescent="0.25">
      <c r="A726" s="22" t="s">
        <v>66</v>
      </c>
      <c r="B726" s="22" t="s">
        <v>273</v>
      </c>
      <c r="C726" s="23">
        <v>21102903813</v>
      </c>
      <c r="D726" s="29" t="s">
        <v>193</v>
      </c>
      <c r="E726" s="29" t="s">
        <v>321</v>
      </c>
      <c r="F726" s="29" t="s">
        <v>322</v>
      </c>
      <c r="G726" s="22">
        <v>5042277162</v>
      </c>
      <c r="H726" s="22" t="s">
        <v>56</v>
      </c>
      <c r="I726" s="22" t="s">
        <v>56</v>
      </c>
      <c r="J726" s="24">
        <v>44503</v>
      </c>
      <c r="K726" s="22">
        <v>912</v>
      </c>
      <c r="L726" s="22" t="s">
        <v>110</v>
      </c>
      <c r="M726" s="22" t="s">
        <v>110</v>
      </c>
      <c r="N726" s="101" t="s">
        <v>1222</v>
      </c>
      <c r="O726" s="102">
        <v>44504</v>
      </c>
      <c r="P726" s="27" t="s">
        <v>60</v>
      </c>
      <c r="Q726" s="22">
        <v>912</v>
      </c>
      <c r="R726" s="23">
        <v>21102903822</v>
      </c>
      <c r="S726" s="22" t="s">
        <v>56</v>
      </c>
      <c r="T726" s="22">
        <v>6008142144</v>
      </c>
      <c r="U726" s="22">
        <v>24</v>
      </c>
      <c r="V726" s="28">
        <v>0</v>
      </c>
      <c r="W726" s="22">
        <v>24</v>
      </c>
      <c r="X726" s="22" t="s">
        <v>110</v>
      </c>
      <c r="Y726" s="22" t="s">
        <v>56</v>
      </c>
      <c r="Z726" s="63" t="s">
        <v>1223</v>
      </c>
      <c r="AA726" s="64">
        <v>44503</v>
      </c>
      <c r="AB726" s="28">
        <v>0</v>
      </c>
      <c r="AC726" s="62">
        <v>5042277401</v>
      </c>
      <c r="AD726" s="33" t="s">
        <v>1224</v>
      </c>
      <c r="AE726" s="34">
        <v>44504</v>
      </c>
      <c r="AF726" s="35" t="str">
        <f>VLOOKUP(G726,[6]TIV1!L:S,8,FALSE)</f>
        <v>8276895965</v>
      </c>
      <c r="AG726" s="35" t="str">
        <f>VLOOKUP(T726,[6]TIV1!L:S,8,FALSE)</f>
        <v>2050350312</v>
      </c>
      <c r="AH726" s="35" t="str">
        <f>VLOOKUP(AC726,[6]TIV1!L:S,8,FALSE)</f>
        <v>8276895965</v>
      </c>
      <c r="AI726" s="36">
        <f>VLOOKUP(A726&amp;P726,[6]HARGA!C:D,2,0)*Q726</f>
        <v>8983200</v>
      </c>
      <c r="AJ726" s="36">
        <f>VLOOKUP(A726&amp;P726,[6]HARGA!C:D,2,0)*W726</f>
        <v>236400</v>
      </c>
      <c r="AK726" s="36">
        <f>VLOOKUP(A726&amp;P726,[6]HARGA!C:D,2,0)*AB726</f>
        <v>0</v>
      </c>
      <c r="AL726" s="32"/>
      <c r="AM726" s="32"/>
      <c r="AN726" s="37"/>
      <c r="AO726" s="37"/>
      <c r="AP726" s="37"/>
      <c r="AQ726" s="37"/>
      <c r="AR726" s="37"/>
      <c r="AS726" s="37"/>
      <c r="AT726" s="37"/>
      <c r="AU726" s="37"/>
      <c r="AV726" s="37"/>
      <c r="AW726" s="37"/>
      <c r="AX726" s="37"/>
      <c r="AY726" s="37"/>
      <c r="AZ726" s="37"/>
      <c r="BA726" s="37"/>
      <c r="BB726" s="37"/>
      <c r="BC726" s="37"/>
      <c r="BD726">
        <v>3</v>
      </c>
    </row>
    <row r="727" spans="1:56" hidden="1" x14ac:dyDescent="0.25">
      <c r="A727" s="22" t="s">
        <v>66</v>
      </c>
      <c r="B727" s="22" t="s">
        <v>273</v>
      </c>
      <c r="C727" s="23">
        <v>21102903813</v>
      </c>
      <c r="D727" s="29" t="s">
        <v>193</v>
      </c>
      <c r="E727" s="29" t="s">
        <v>321</v>
      </c>
      <c r="F727" s="29" t="s">
        <v>322</v>
      </c>
      <c r="G727" s="22">
        <v>5042277162</v>
      </c>
      <c r="H727" s="22" t="s">
        <v>56</v>
      </c>
      <c r="I727" s="22" t="s">
        <v>56</v>
      </c>
      <c r="J727" s="24">
        <v>44503</v>
      </c>
      <c r="K727" s="22">
        <v>912</v>
      </c>
      <c r="L727" s="22" t="s">
        <v>110</v>
      </c>
      <c r="M727" s="22" t="s">
        <v>110</v>
      </c>
      <c r="N727" s="101" t="s">
        <v>1222</v>
      </c>
      <c r="O727" s="102">
        <v>44504</v>
      </c>
      <c r="P727" s="27" t="s">
        <v>64</v>
      </c>
      <c r="Q727" s="22">
        <v>912</v>
      </c>
      <c r="R727" s="23">
        <v>21102903822</v>
      </c>
      <c r="S727" s="22" t="s">
        <v>56</v>
      </c>
      <c r="T727" s="22">
        <v>6008142144</v>
      </c>
      <c r="U727" s="22">
        <v>960</v>
      </c>
      <c r="V727" s="28">
        <v>0</v>
      </c>
      <c r="W727" s="22">
        <v>960</v>
      </c>
      <c r="X727" s="22" t="s">
        <v>110</v>
      </c>
      <c r="Y727" s="22" t="s">
        <v>56</v>
      </c>
      <c r="Z727" s="63" t="s">
        <v>1223</v>
      </c>
      <c r="AA727" s="64">
        <v>44503</v>
      </c>
      <c r="AB727" s="28">
        <v>79</v>
      </c>
      <c r="AC727" s="62">
        <v>5042277401</v>
      </c>
      <c r="AD727" s="33" t="s">
        <v>1224</v>
      </c>
      <c r="AE727" s="34">
        <v>44504</v>
      </c>
      <c r="AF727" s="35" t="str">
        <f>VLOOKUP(G727,[6]TIV1!L:S,8,FALSE)</f>
        <v>8276895965</v>
      </c>
      <c r="AG727" s="35" t="str">
        <f>VLOOKUP(T727,[6]TIV1!L:S,8,FALSE)</f>
        <v>2050350312</v>
      </c>
      <c r="AH727" s="35" t="str">
        <f>VLOOKUP(AC727,[6]TIV1!L:S,8,FALSE)</f>
        <v>8276895965</v>
      </c>
      <c r="AI727" s="36">
        <f>VLOOKUP(A727&amp;P727,[6]HARGA!C:D,2,0)*Q727</f>
        <v>27360000</v>
      </c>
      <c r="AJ727" s="36">
        <f>VLOOKUP(A727&amp;P727,[6]HARGA!C:D,2,0)*W727</f>
        <v>28800000</v>
      </c>
      <c r="AK727" s="36">
        <f>VLOOKUP(A727&amp;P727,[6]HARGA!C:D,2,0)*AB727</f>
        <v>2370000</v>
      </c>
      <c r="AL727" s="32"/>
      <c r="AM727" s="32"/>
      <c r="AN727" s="37"/>
      <c r="AO727" s="37"/>
      <c r="AP727" s="37"/>
      <c r="AQ727" s="37"/>
      <c r="AR727" s="37"/>
      <c r="AS727" s="37"/>
      <c r="AT727" s="37"/>
      <c r="AU727" s="37"/>
      <c r="AV727" s="37"/>
      <c r="AW727" s="37"/>
      <c r="AX727" s="37"/>
      <c r="AY727" s="37"/>
      <c r="AZ727" s="37"/>
      <c r="BA727" s="37"/>
      <c r="BB727" s="37"/>
      <c r="BC727" s="37"/>
      <c r="BD727">
        <v>3</v>
      </c>
    </row>
    <row r="728" spans="1:56" hidden="1" x14ac:dyDescent="0.25">
      <c r="A728" s="22" t="s">
        <v>66</v>
      </c>
      <c r="B728" s="22" t="s">
        <v>273</v>
      </c>
      <c r="C728" s="23">
        <v>21102903813</v>
      </c>
      <c r="D728" s="29" t="s">
        <v>193</v>
      </c>
      <c r="E728" s="29" t="s">
        <v>321</v>
      </c>
      <c r="F728" s="29" t="s">
        <v>322</v>
      </c>
      <c r="G728" s="22">
        <v>5042277162</v>
      </c>
      <c r="H728" s="22" t="s">
        <v>56</v>
      </c>
      <c r="I728" s="22" t="s">
        <v>56</v>
      </c>
      <c r="J728" s="24">
        <v>44503</v>
      </c>
      <c r="K728" s="22">
        <v>20</v>
      </c>
      <c r="L728" s="22" t="s">
        <v>110</v>
      </c>
      <c r="M728" s="22" t="s">
        <v>110</v>
      </c>
      <c r="N728" s="101" t="s">
        <v>1222</v>
      </c>
      <c r="O728" s="102">
        <v>44504</v>
      </c>
      <c r="P728" s="27" t="s">
        <v>65</v>
      </c>
      <c r="Q728" s="22">
        <v>20</v>
      </c>
      <c r="R728" s="23">
        <v>21102903822</v>
      </c>
      <c r="S728" s="22" t="s">
        <v>56</v>
      </c>
      <c r="T728" s="22">
        <v>6008142144</v>
      </c>
      <c r="U728" s="22">
        <v>20</v>
      </c>
      <c r="V728" s="28">
        <v>0</v>
      </c>
      <c r="W728" s="22">
        <v>20</v>
      </c>
      <c r="X728" s="22" t="s">
        <v>110</v>
      </c>
      <c r="Y728" s="22" t="s">
        <v>56</v>
      </c>
      <c r="Z728" s="63" t="s">
        <v>1223</v>
      </c>
      <c r="AA728" s="64">
        <v>44503</v>
      </c>
      <c r="AB728" s="28">
        <v>0</v>
      </c>
      <c r="AC728" s="62">
        <v>5042277401</v>
      </c>
      <c r="AD728" s="33" t="s">
        <v>1224</v>
      </c>
      <c r="AE728" s="34">
        <v>44504</v>
      </c>
      <c r="AF728" s="35" t="str">
        <f>VLOOKUP(G728,[6]TIV1!L:S,8,FALSE)</f>
        <v>8276895965</v>
      </c>
      <c r="AG728" s="35" t="str">
        <f>VLOOKUP(T728,[6]TIV1!L:S,8,FALSE)</f>
        <v>2050350312</v>
      </c>
      <c r="AH728" s="35" t="str">
        <f>VLOOKUP(AC728,[6]TIV1!L:S,8,FALSE)</f>
        <v>8276895965</v>
      </c>
      <c r="AI728" s="36">
        <f>VLOOKUP(A728&amp;P728,[6]HARGA!C:D,2,0)*Q728</f>
        <v>0</v>
      </c>
      <c r="AJ728" s="36">
        <f>VLOOKUP(A728&amp;P728,[6]HARGA!C:D,2,0)*W728</f>
        <v>0</v>
      </c>
      <c r="AK728" s="36">
        <f>VLOOKUP(A728&amp;P728,[6]HARGA!C:D,2,0)*AB728</f>
        <v>0</v>
      </c>
      <c r="AL728" s="32"/>
      <c r="AM728" s="32"/>
      <c r="AN728" s="37"/>
      <c r="AO728" s="37"/>
      <c r="AP728" s="37"/>
      <c r="AQ728" s="37"/>
      <c r="AR728" s="37"/>
      <c r="AS728" s="37"/>
      <c r="AT728" s="37"/>
      <c r="AU728" s="37"/>
      <c r="AV728" s="37"/>
      <c r="AW728" s="37"/>
      <c r="AX728" s="37"/>
      <c r="AY728" s="37"/>
      <c r="AZ728" s="37"/>
      <c r="BA728" s="37"/>
      <c r="BB728" s="37"/>
      <c r="BC728" s="37"/>
      <c r="BD728">
        <v>3</v>
      </c>
    </row>
    <row r="729" spans="1:56" hidden="1" x14ac:dyDescent="0.25">
      <c r="A729" s="22" t="s">
        <v>51</v>
      </c>
      <c r="B729" s="22" t="s">
        <v>341</v>
      </c>
      <c r="C729" s="23">
        <v>21110300286</v>
      </c>
      <c r="D729" s="50" t="s">
        <v>53</v>
      </c>
      <c r="E729" s="50" t="s">
        <v>1225</v>
      </c>
      <c r="F729" s="50" t="s">
        <v>1226</v>
      </c>
      <c r="G729" s="22">
        <v>5042269308</v>
      </c>
      <c r="H729" s="22" t="s">
        <v>56</v>
      </c>
      <c r="I729" s="22" t="s">
        <v>56</v>
      </c>
      <c r="J729" s="24">
        <v>44503</v>
      </c>
      <c r="K729" s="22">
        <v>1280</v>
      </c>
      <c r="L729" s="22" t="s">
        <v>203</v>
      </c>
      <c r="M729" s="22" t="s">
        <v>203</v>
      </c>
      <c r="N729" s="101" t="s">
        <v>1227</v>
      </c>
      <c r="O729" s="102">
        <v>44504</v>
      </c>
      <c r="P729" s="27" t="s">
        <v>303</v>
      </c>
      <c r="Q729" s="22">
        <v>1280</v>
      </c>
      <c r="R729" s="22" t="s">
        <v>56</v>
      </c>
      <c r="S729" s="22" t="s">
        <v>56</v>
      </c>
      <c r="T729" s="22">
        <v>6008142097</v>
      </c>
      <c r="U729" s="22">
        <v>0</v>
      </c>
      <c r="V729" s="22">
        <v>0</v>
      </c>
      <c r="W729" s="22">
        <v>0</v>
      </c>
      <c r="X729" s="22" t="s">
        <v>203</v>
      </c>
      <c r="Y729" s="22" t="s">
        <v>56</v>
      </c>
      <c r="Z729" s="63" t="s">
        <v>1228</v>
      </c>
      <c r="AA729" s="64">
        <v>44504</v>
      </c>
      <c r="AB729" s="28">
        <v>0</v>
      </c>
      <c r="AC729" s="62">
        <v>5042270389</v>
      </c>
      <c r="AD729" s="40" t="s">
        <v>1229</v>
      </c>
      <c r="AE729" s="55">
        <v>44510</v>
      </c>
      <c r="AF729" s="35" t="str">
        <f>VLOOKUP(G729,[6]TIV1!L:S,8,FALSE)</f>
        <v>8276895378</v>
      </c>
      <c r="AG729" s="35" t="str">
        <f>VLOOKUP(T729,[6]TIV1!L:S,8,FALSE)</f>
        <v>2050350280</v>
      </c>
      <c r="AH729" s="35" t="str">
        <f>VLOOKUP(AC729,[6]TIV1!L:S,8,FALSE)</f>
        <v>8276895378</v>
      </c>
      <c r="AI729" s="36">
        <f>VLOOKUP(A729&amp;P729,[6]HARGA!C:D,2,0)*Q729</f>
        <v>47667200</v>
      </c>
      <c r="AJ729" s="36">
        <f>VLOOKUP(A729&amp;P729,[6]HARGA!C:D,2,0)*W729</f>
        <v>0</v>
      </c>
      <c r="AK729" s="36">
        <f>VLOOKUP(A729&amp;P729,[6]HARGA!C:D,2,0)*AB729</f>
        <v>0</v>
      </c>
      <c r="AL729" s="32"/>
      <c r="AM729" s="32"/>
      <c r="AN729" s="37"/>
      <c r="AO729" s="37"/>
      <c r="AP729" s="37"/>
      <c r="AQ729" s="37"/>
      <c r="AR729" s="37"/>
      <c r="AS729" s="37"/>
      <c r="AT729" s="37"/>
      <c r="AU729" s="37"/>
      <c r="AV729" s="37"/>
      <c r="AW729" s="37"/>
      <c r="AX729" s="37"/>
      <c r="AY729" s="37"/>
      <c r="AZ729" s="37"/>
      <c r="BA729" s="37"/>
      <c r="BB729" s="37"/>
      <c r="BC729" s="37"/>
      <c r="BD729">
        <v>3</v>
      </c>
    </row>
    <row r="730" spans="1:56" hidden="1" x14ac:dyDescent="0.25">
      <c r="A730" s="22" t="s">
        <v>51</v>
      </c>
      <c r="B730" s="22" t="s">
        <v>341</v>
      </c>
      <c r="C730" s="23">
        <v>21110300286</v>
      </c>
      <c r="D730" s="50" t="s">
        <v>53</v>
      </c>
      <c r="E730" s="50" t="s">
        <v>1225</v>
      </c>
      <c r="F730" s="50" t="s">
        <v>1226</v>
      </c>
      <c r="G730" s="22">
        <v>5042269308</v>
      </c>
      <c r="H730" s="22" t="s">
        <v>56</v>
      </c>
      <c r="I730" s="22" t="s">
        <v>56</v>
      </c>
      <c r="J730" s="24">
        <v>44503</v>
      </c>
      <c r="K730" s="22">
        <v>32</v>
      </c>
      <c r="L730" s="22" t="s">
        <v>203</v>
      </c>
      <c r="M730" s="22" t="s">
        <v>203</v>
      </c>
      <c r="N730" s="101" t="s">
        <v>1227</v>
      </c>
      <c r="O730" s="102">
        <v>44504</v>
      </c>
      <c r="P730" s="27" t="s">
        <v>279</v>
      </c>
      <c r="Q730" s="22">
        <v>32</v>
      </c>
      <c r="R730" s="22" t="s">
        <v>56</v>
      </c>
      <c r="S730" s="22" t="s">
        <v>56</v>
      </c>
      <c r="T730" s="22">
        <v>6008142097</v>
      </c>
      <c r="U730" s="22">
        <v>32</v>
      </c>
      <c r="V730" s="22">
        <v>0</v>
      </c>
      <c r="W730" s="22">
        <v>32</v>
      </c>
      <c r="X730" s="22" t="s">
        <v>203</v>
      </c>
      <c r="Y730" s="22" t="s">
        <v>56</v>
      </c>
      <c r="Z730" s="63" t="s">
        <v>1228</v>
      </c>
      <c r="AA730" s="64">
        <v>44504</v>
      </c>
      <c r="AB730" s="28">
        <v>2</v>
      </c>
      <c r="AC730" s="62">
        <v>5042270389</v>
      </c>
      <c r="AD730" s="40" t="s">
        <v>1229</v>
      </c>
      <c r="AE730" s="55">
        <v>44510</v>
      </c>
      <c r="AF730" s="35" t="str">
        <f>VLOOKUP(G730,[6]TIV1!L:S,8,FALSE)</f>
        <v>8276895378</v>
      </c>
      <c r="AG730" s="35" t="str">
        <f>VLOOKUP(T730,[6]TIV1!L:S,8,FALSE)</f>
        <v>2050350280</v>
      </c>
      <c r="AH730" s="35" t="str">
        <f>VLOOKUP(AC730,[6]TIV1!L:S,8,FALSE)</f>
        <v>8276895378</v>
      </c>
      <c r="AI730" s="36">
        <f>VLOOKUP(A730&amp;P730,[6]HARGA!C:D,2,0)*Q730</f>
        <v>3200000</v>
      </c>
      <c r="AJ730" s="36">
        <f>VLOOKUP(A730&amp;P730,[6]HARGA!C:D,2,0)*W730</f>
        <v>3200000</v>
      </c>
      <c r="AK730" s="36">
        <f>VLOOKUP(A730&amp;P730,[6]HARGA!C:D,2,0)*AB730</f>
        <v>200000</v>
      </c>
      <c r="AL730" s="32"/>
      <c r="AM730" s="32"/>
      <c r="AN730" s="37"/>
      <c r="AO730" s="37"/>
      <c r="AP730" s="37"/>
      <c r="AQ730" s="37"/>
      <c r="AR730" s="37"/>
      <c r="AS730" s="37"/>
      <c r="AT730" s="37"/>
      <c r="AU730" s="37"/>
      <c r="AV730" s="37"/>
      <c r="AW730" s="37"/>
      <c r="AX730" s="37"/>
      <c r="AY730" s="37"/>
      <c r="AZ730" s="37"/>
      <c r="BA730" s="37"/>
      <c r="BB730" s="37"/>
      <c r="BC730" s="37"/>
      <c r="BD730">
        <v>3</v>
      </c>
    </row>
    <row r="731" spans="1:56" hidden="1" x14ac:dyDescent="0.25">
      <c r="A731" s="22" t="s">
        <v>51</v>
      </c>
      <c r="B731" s="22" t="s">
        <v>341</v>
      </c>
      <c r="C731" s="23">
        <v>21110300284</v>
      </c>
      <c r="D731" s="22" t="s">
        <v>53</v>
      </c>
      <c r="E731" s="22" t="s">
        <v>1230</v>
      </c>
      <c r="F731" s="22" t="s">
        <v>1231</v>
      </c>
      <c r="G731" s="22">
        <v>5042270725</v>
      </c>
      <c r="H731" s="22" t="s">
        <v>56</v>
      </c>
      <c r="I731" s="22" t="s">
        <v>56</v>
      </c>
      <c r="J731" s="24">
        <v>44503</v>
      </c>
      <c r="K731" s="22">
        <v>1280</v>
      </c>
      <c r="L731" s="22" t="s">
        <v>138</v>
      </c>
      <c r="M731" s="22" t="s">
        <v>138</v>
      </c>
      <c r="N731" s="101" t="s">
        <v>1232</v>
      </c>
      <c r="O731" s="102">
        <v>44504</v>
      </c>
      <c r="P731" s="27" t="s">
        <v>303</v>
      </c>
      <c r="Q731" s="22">
        <v>1280</v>
      </c>
      <c r="R731" s="22" t="s">
        <v>56</v>
      </c>
      <c r="S731" s="22" t="s">
        <v>56</v>
      </c>
      <c r="T731" s="22">
        <v>6008140197</v>
      </c>
      <c r="U731" s="22">
        <v>0</v>
      </c>
      <c r="V731" s="22">
        <v>0</v>
      </c>
      <c r="W731" s="22">
        <v>0</v>
      </c>
      <c r="X731" s="22" t="s">
        <v>138</v>
      </c>
      <c r="Y731" s="22" t="s">
        <v>56</v>
      </c>
      <c r="Z731" s="63" t="s">
        <v>1233</v>
      </c>
      <c r="AA731" s="64">
        <v>44504</v>
      </c>
      <c r="AB731" s="28">
        <v>0</v>
      </c>
      <c r="AC731" s="62">
        <v>5042270767</v>
      </c>
      <c r="AD731" s="40" t="s">
        <v>1234</v>
      </c>
      <c r="AE731" s="55">
        <v>44505</v>
      </c>
      <c r="AF731" s="35" t="str">
        <f>VLOOKUP(G731,[6]TIV1!L:S,8,FALSE)</f>
        <v>8276895378</v>
      </c>
      <c r="AG731" s="35" t="str">
        <f>VLOOKUP(T731,[6]TIV1!L:S,8,FALSE)</f>
        <v>2050350280</v>
      </c>
      <c r="AH731" s="35" t="str">
        <f>VLOOKUP(AC731,[6]TIV1!L:S,8,FALSE)</f>
        <v>8276895378</v>
      </c>
      <c r="AI731" s="36">
        <f>VLOOKUP(A731&amp;P731,[6]HARGA!C:D,2,0)*Q731</f>
        <v>47667200</v>
      </c>
      <c r="AJ731" s="36">
        <f>VLOOKUP(A731&amp;P731,[6]HARGA!C:D,2,0)*W731</f>
        <v>0</v>
      </c>
      <c r="AK731" s="36">
        <f>VLOOKUP(A731&amp;P731,[6]HARGA!C:D,2,0)*AB731</f>
        <v>0</v>
      </c>
      <c r="AL731" s="32"/>
      <c r="AM731" s="32"/>
      <c r="AN731" s="37"/>
      <c r="AO731" s="37"/>
      <c r="AP731" s="37"/>
      <c r="AQ731" s="37"/>
      <c r="AR731" s="37"/>
      <c r="AS731" s="37"/>
      <c r="AT731" s="37"/>
      <c r="AU731" s="37"/>
      <c r="AV731" s="37"/>
      <c r="AW731" s="37"/>
      <c r="AX731" s="37"/>
      <c r="AY731" s="37"/>
      <c r="AZ731" s="37"/>
      <c r="BA731" s="37"/>
      <c r="BB731" s="37"/>
      <c r="BC731" s="37"/>
      <c r="BD731">
        <v>3</v>
      </c>
    </row>
    <row r="732" spans="1:56" hidden="1" x14ac:dyDescent="0.25">
      <c r="A732" s="22" t="s">
        <v>51</v>
      </c>
      <c r="B732" s="22" t="s">
        <v>341</v>
      </c>
      <c r="C732" s="23">
        <v>21110300284</v>
      </c>
      <c r="D732" s="22" t="s">
        <v>53</v>
      </c>
      <c r="E732" s="22" t="s">
        <v>1230</v>
      </c>
      <c r="F732" s="22" t="s">
        <v>1231</v>
      </c>
      <c r="G732" s="22">
        <v>5042270725</v>
      </c>
      <c r="H732" s="22" t="s">
        <v>56</v>
      </c>
      <c r="I732" s="22" t="s">
        <v>56</v>
      </c>
      <c r="J732" s="24">
        <v>44503</v>
      </c>
      <c r="K732" s="22">
        <v>32</v>
      </c>
      <c r="L732" s="22" t="s">
        <v>138</v>
      </c>
      <c r="M732" s="22" t="s">
        <v>138</v>
      </c>
      <c r="N732" s="101" t="s">
        <v>1232</v>
      </c>
      <c r="O732" s="102">
        <v>44504</v>
      </c>
      <c r="P732" s="27" t="s">
        <v>279</v>
      </c>
      <c r="Q732" s="22">
        <v>32</v>
      </c>
      <c r="R732" s="22" t="s">
        <v>56</v>
      </c>
      <c r="S732" s="22" t="s">
        <v>56</v>
      </c>
      <c r="T732" s="22">
        <v>6008140197</v>
      </c>
      <c r="U732" s="22">
        <v>32</v>
      </c>
      <c r="V732" s="22">
        <v>0</v>
      </c>
      <c r="W732" s="22">
        <v>32</v>
      </c>
      <c r="X732" s="22" t="s">
        <v>138</v>
      </c>
      <c r="Y732" s="22" t="s">
        <v>56</v>
      </c>
      <c r="Z732" s="63" t="s">
        <v>1233</v>
      </c>
      <c r="AA732" s="64">
        <v>44504</v>
      </c>
      <c r="AB732" s="28">
        <v>2</v>
      </c>
      <c r="AC732" s="62">
        <v>5042270767</v>
      </c>
      <c r="AD732" s="40" t="s">
        <v>1234</v>
      </c>
      <c r="AE732" s="55">
        <v>44505</v>
      </c>
      <c r="AF732" s="35" t="str">
        <f>VLOOKUP(G732,[6]TIV1!L:S,8,FALSE)</f>
        <v>8276895378</v>
      </c>
      <c r="AG732" s="35" t="str">
        <f>VLOOKUP(T732,[6]TIV1!L:S,8,FALSE)</f>
        <v>2050350280</v>
      </c>
      <c r="AH732" s="35" t="str">
        <f>VLOOKUP(AC732,[6]TIV1!L:S,8,FALSE)</f>
        <v>8276895378</v>
      </c>
      <c r="AI732" s="36">
        <f>VLOOKUP(A732&amp;P732,[6]HARGA!C:D,2,0)*Q732</f>
        <v>3200000</v>
      </c>
      <c r="AJ732" s="36">
        <f>VLOOKUP(A732&amp;P732,[6]HARGA!C:D,2,0)*W732</f>
        <v>3200000</v>
      </c>
      <c r="AK732" s="36">
        <f>VLOOKUP(A732&amp;P732,[6]HARGA!C:D,2,0)*AB732</f>
        <v>200000</v>
      </c>
      <c r="AL732" s="32"/>
      <c r="AM732" s="32"/>
      <c r="AN732" s="37"/>
      <c r="AO732" s="37"/>
      <c r="AP732" s="37"/>
      <c r="AQ732" s="37"/>
      <c r="AR732" s="37"/>
      <c r="AS732" s="37"/>
      <c r="AT732" s="37"/>
      <c r="AU732" s="37"/>
      <c r="AV732" s="37"/>
      <c r="AW732" s="37"/>
      <c r="AX732" s="37"/>
      <c r="AY732" s="37"/>
      <c r="AZ732" s="37"/>
      <c r="BA732" s="37"/>
      <c r="BB732" s="37"/>
      <c r="BC732" s="37"/>
      <c r="BD732">
        <v>3</v>
      </c>
    </row>
    <row r="733" spans="1:56" hidden="1" x14ac:dyDescent="0.25">
      <c r="A733" s="22" t="s">
        <v>51</v>
      </c>
      <c r="B733" s="22" t="s">
        <v>341</v>
      </c>
      <c r="C733" s="23">
        <v>21102803849</v>
      </c>
      <c r="D733" s="22" t="s">
        <v>53</v>
      </c>
      <c r="E733" s="29" t="s">
        <v>181</v>
      </c>
      <c r="F733" s="29" t="s">
        <v>1235</v>
      </c>
      <c r="G733" s="22">
        <v>5042270440</v>
      </c>
      <c r="H733" s="22" t="s">
        <v>56</v>
      </c>
      <c r="I733" s="22" t="s">
        <v>56</v>
      </c>
      <c r="J733" s="24">
        <v>44503</v>
      </c>
      <c r="K733" s="22">
        <v>1280</v>
      </c>
      <c r="L733" s="22" t="s">
        <v>61</v>
      </c>
      <c r="M733" s="22" t="s">
        <v>61</v>
      </c>
      <c r="N733" s="101" t="s">
        <v>1236</v>
      </c>
      <c r="O733" s="102">
        <v>44503</v>
      </c>
      <c r="P733" s="27" t="s">
        <v>303</v>
      </c>
      <c r="Q733" s="22">
        <v>1280</v>
      </c>
      <c r="R733" s="22" t="s">
        <v>56</v>
      </c>
      <c r="S733" s="22" t="s">
        <v>56</v>
      </c>
      <c r="T733" s="22">
        <v>6008139663</v>
      </c>
      <c r="U733" s="22">
        <v>0</v>
      </c>
      <c r="V733" s="22">
        <v>0</v>
      </c>
      <c r="W733" s="22">
        <v>0</v>
      </c>
      <c r="X733" s="22" t="s">
        <v>61</v>
      </c>
      <c r="Y733" s="22" t="s">
        <v>56</v>
      </c>
      <c r="Z733" s="63" t="s">
        <v>1237</v>
      </c>
      <c r="AA733" s="64">
        <v>44503</v>
      </c>
      <c r="AB733" s="28">
        <v>0</v>
      </c>
      <c r="AC733" s="62">
        <v>5042264556</v>
      </c>
      <c r="AD733" s="40" t="s">
        <v>1238</v>
      </c>
      <c r="AE733" s="55">
        <v>44503</v>
      </c>
      <c r="AF733" s="35" t="str">
        <f>VLOOKUP(G733,[6]TIV1!L:S,8,FALSE)</f>
        <v>8276895378</v>
      </c>
      <c r="AG733" s="35" t="str">
        <f>VLOOKUP(T733,[6]TIV1!L:S,8,FALSE)</f>
        <v>2050350280</v>
      </c>
      <c r="AH733" s="35" t="str">
        <f>VLOOKUP(AC733,[6]TIV1!L:S,8,FALSE)</f>
        <v>8276895378</v>
      </c>
      <c r="AI733" s="36">
        <f>VLOOKUP(A733&amp;P733,[6]HARGA!C:D,2,0)*Q733</f>
        <v>47667200</v>
      </c>
      <c r="AJ733" s="36">
        <f>VLOOKUP(A733&amp;P733,[6]HARGA!C:D,2,0)*W733</f>
        <v>0</v>
      </c>
      <c r="AK733" s="36">
        <f>VLOOKUP(A733&amp;P733,[6]HARGA!C:D,2,0)*AB733</f>
        <v>0</v>
      </c>
      <c r="AL733" s="32"/>
      <c r="AM733" s="32"/>
      <c r="AN733" s="37"/>
      <c r="AO733" s="37"/>
      <c r="AP733" s="37"/>
      <c r="AQ733" s="37"/>
      <c r="AR733" s="37"/>
      <c r="AS733" s="37"/>
      <c r="AT733" s="37"/>
      <c r="AU733" s="37"/>
      <c r="AV733" s="37"/>
      <c r="AW733" s="37"/>
      <c r="AX733" s="37"/>
      <c r="AY733" s="37"/>
      <c r="AZ733" s="37"/>
      <c r="BA733" s="37"/>
      <c r="BB733" s="37"/>
      <c r="BC733" s="37"/>
      <c r="BD733">
        <v>3</v>
      </c>
    </row>
    <row r="734" spans="1:56" hidden="1" x14ac:dyDescent="0.25">
      <c r="A734" s="22" t="s">
        <v>51</v>
      </c>
      <c r="B734" s="22" t="s">
        <v>341</v>
      </c>
      <c r="C734" s="23">
        <v>21102803849</v>
      </c>
      <c r="D734" s="22" t="s">
        <v>53</v>
      </c>
      <c r="E734" s="29" t="s">
        <v>181</v>
      </c>
      <c r="F734" s="29" t="s">
        <v>1235</v>
      </c>
      <c r="G734" s="22">
        <v>5042270440</v>
      </c>
      <c r="H734" s="22" t="s">
        <v>56</v>
      </c>
      <c r="I734" s="22" t="s">
        <v>56</v>
      </c>
      <c r="J734" s="24">
        <v>44503</v>
      </c>
      <c r="K734" s="22">
        <v>32</v>
      </c>
      <c r="L734" s="22" t="s">
        <v>61</v>
      </c>
      <c r="M734" s="22" t="s">
        <v>61</v>
      </c>
      <c r="N734" s="101" t="s">
        <v>1236</v>
      </c>
      <c r="O734" s="102">
        <v>44503</v>
      </c>
      <c r="P734" s="27" t="s">
        <v>279</v>
      </c>
      <c r="Q734" s="22">
        <v>32</v>
      </c>
      <c r="R734" s="22" t="s">
        <v>56</v>
      </c>
      <c r="S734" s="22" t="s">
        <v>56</v>
      </c>
      <c r="T734" s="22">
        <v>6008139663</v>
      </c>
      <c r="U734" s="22">
        <v>32</v>
      </c>
      <c r="V734" s="22">
        <v>0</v>
      </c>
      <c r="W734" s="22">
        <v>32</v>
      </c>
      <c r="X734" s="22" t="s">
        <v>61</v>
      </c>
      <c r="Y734" s="22" t="s">
        <v>56</v>
      </c>
      <c r="Z734" s="63" t="s">
        <v>1237</v>
      </c>
      <c r="AA734" s="64">
        <v>44503</v>
      </c>
      <c r="AB734" s="28">
        <v>1</v>
      </c>
      <c r="AC734" s="62">
        <v>5042264556</v>
      </c>
      <c r="AD734" s="40" t="s">
        <v>1238</v>
      </c>
      <c r="AE734" s="55">
        <v>44503</v>
      </c>
      <c r="AF734" s="35" t="str">
        <f>VLOOKUP(G734,[6]TIV1!L:S,8,FALSE)</f>
        <v>8276895378</v>
      </c>
      <c r="AG734" s="35" t="str">
        <f>VLOOKUP(T734,[6]TIV1!L:S,8,FALSE)</f>
        <v>2050350280</v>
      </c>
      <c r="AH734" s="35" t="str">
        <f>VLOOKUP(AC734,[6]TIV1!L:S,8,FALSE)</f>
        <v>8276895378</v>
      </c>
      <c r="AI734" s="36">
        <f>VLOOKUP(A734&amp;P734,[6]HARGA!C:D,2,0)*Q734</f>
        <v>3200000</v>
      </c>
      <c r="AJ734" s="36">
        <f>VLOOKUP(A734&amp;P734,[6]HARGA!C:D,2,0)*W734</f>
        <v>3200000</v>
      </c>
      <c r="AK734" s="36">
        <f>VLOOKUP(A734&amp;P734,[6]HARGA!C:D,2,0)*AB734</f>
        <v>100000</v>
      </c>
      <c r="AL734" s="32"/>
      <c r="AM734" s="32"/>
      <c r="AN734" s="37"/>
      <c r="AO734" s="37"/>
      <c r="AP734" s="37"/>
      <c r="AQ734" s="37"/>
      <c r="AR734" s="37"/>
      <c r="AS734" s="37"/>
      <c r="AT734" s="37"/>
      <c r="AU734" s="37"/>
      <c r="AV734" s="37"/>
      <c r="AW734" s="37"/>
      <c r="AX734" s="37"/>
      <c r="AY734" s="37"/>
      <c r="AZ734" s="37"/>
      <c r="BA734" s="37"/>
      <c r="BB734" s="37"/>
      <c r="BC734" s="37"/>
      <c r="BD734">
        <v>3</v>
      </c>
    </row>
    <row r="735" spans="1:56" hidden="1" x14ac:dyDescent="0.25">
      <c r="A735" s="29" t="s">
        <v>66</v>
      </c>
      <c r="B735" s="57" t="s">
        <v>363</v>
      </c>
      <c r="C735" s="58">
        <v>905721450015</v>
      </c>
      <c r="D735" s="29" t="s">
        <v>193</v>
      </c>
      <c r="E735" s="29" t="s">
        <v>431</v>
      </c>
      <c r="F735" s="29" t="s">
        <v>432</v>
      </c>
      <c r="G735" s="100">
        <v>5042285931</v>
      </c>
      <c r="H735" s="22" t="s">
        <v>56</v>
      </c>
      <c r="I735" s="29" t="s">
        <v>1239</v>
      </c>
      <c r="J735" s="24">
        <v>44503</v>
      </c>
      <c r="K735" s="29">
        <v>1235</v>
      </c>
      <c r="L735" s="29" t="s">
        <v>184</v>
      </c>
      <c r="M735" s="29" t="s">
        <v>184</v>
      </c>
      <c r="N735" s="113" t="s">
        <v>1240</v>
      </c>
      <c r="O735" s="114">
        <v>44503</v>
      </c>
      <c r="P735" s="27" t="s">
        <v>362</v>
      </c>
      <c r="Q735" s="29">
        <v>1235</v>
      </c>
      <c r="R735" s="28" t="s">
        <v>56</v>
      </c>
      <c r="S735" s="22" t="s">
        <v>56</v>
      </c>
      <c r="T735" s="28" t="s">
        <v>56</v>
      </c>
      <c r="U735" s="28">
        <v>0</v>
      </c>
      <c r="V735" s="22">
        <v>0</v>
      </c>
      <c r="W735" s="28">
        <v>0</v>
      </c>
      <c r="X735" s="28" t="s">
        <v>56</v>
      </c>
      <c r="Y735" s="22" t="s">
        <v>56</v>
      </c>
      <c r="Z735" s="45" t="s">
        <v>56</v>
      </c>
      <c r="AA735" s="45" t="s">
        <v>56</v>
      </c>
      <c r="AB735" s="28">
        <v>0</v>
      </c>
      <c r="AC735" s="28" t="s">
        <v>56</v>
      </c>
      <c r="AD735" s="46" t="s">
        <v>56</v>
      </c>
      <c r="AE735" s="56" t="s">
        <v>56</v>
      </c>
      <c r="AF735" s="35" t="str">
        <f>VLOOKUP(G735,[6]TIV1!L:S,8,FALSE)</f>
        <v>8276895966</v>
      </c>
      <c r="AG735" s="35" t="e">
        <f>VLOOKUP(T735,[6]TIV1!L:S,8,FALSE)</f>
        <v>#N/A</v>
      </c>
      <c r="AH735" s="35" t="e">
        <f>VLOOKUP(AC735,[6]TIV1!L:S,8,FALSE)</f>
        <v>#N/A</v>
      </c>
      <c r="AI735" s="36">
        <f>VLOOKUP(A735&amp;P735,[6]HARGA!C:D,2,0)*Q735</f>
        <v>31640700</v>
      </c>
      <c r="AJ735" s="36">
        <f>VLOOKUP(A735&amp;P735,[6]HARGA!C:D,2,0)*W735</f>
        <v>0</v>
      </c>
      <c r="AK735" s="36">
        <f>VLOOKUP(A735&amp;P735,[6]HARGA!C:D,2,0)*AB735</f>
        <v>0</v>
      </c>
      <c r="AL735" s="28" t="s">
        <v>56</v>
      </c>
      <c r="AM735" s="37"/>
      <c r="AN735" s="37"/>
      <c r="AO735" s="37"/>
      <c r="AP735" s="37"/>
      <c r="AQ735" s="37"/>
      <c r="AR735" s="37"/>
      <c r="AS735" s="37"/>
      <c r="AT735" s="37"/>
      <c r="AU735" s="37"/>
      <c r="AV735" s="37"/>
      <c r="AW735" s="37"/>
      <c r="AX735" s="37"/>
      <c r="AY735" s="37"/>
      <c r="AZ735" s="37"/>
      <c r="BA735" s="37"/>
      <c r="BB735" s="37"/>
      <c r="BC735" s="37"/>
      <c r="BD735">
        <v>3</v>
      </c>
    </row>
    <row r="736" spans="1:56" x14ac:dyDescent="0.25">
      <c r="A736" s="29" t="s">
        <v>51</v>
      </c>
      <c r="B736" s="57" t="s">
        <v>351</v>
      </c>
      <c r="C736" s="58">
        <v>904021450001</v>
      </c>
      <c r="D736" s="29" t="s">
        <v>193</v>
      </c>
      <c r="E736" s="29" t="s">
        <v>417</v>
      </c>
      <c r="F736" s="29" t="s">
        <v>418</v>
      </c>
      <c r="G736" s="100">
        <v>5042287306</v>
      </c>
      <c r="H736" s="22" t="s">
        <v>56</v>
      </c>
      <c r="I736" s="29" t="s">
        <v>1241</v>
      </c>
      <c r="J736" s="24">
        <v>44503</v>
      </c>
      <c r="K736" s="29">
        <v>1344</v>
      </c>
      <c r="L736" s="29" t="s">
        <v>58</v>
      </c>
      <c r="M736" s="29" t="s">
        <v>58</v>
      </c>
      <c r="N736" s="113" t="s">
        <v>1242</v>
      </c>
      <c r="O736" s="114">
        <v>44503</v>
      </c>
      <c r="P736" s="27" t="s">
        <v>377</v>
      </c>
      <c r="Q736" s="29">
        <v>1344</v>
      </c>
      <c r="R736" s="28" t="s">
        <v>56</v>
      </c>
      <c r="S736" s="22" t="s">
        <v>56</v>
      </c>
      <c r="T736" s="28" t="s">
        <v>56</v>
      </c>
      <c r="U736" s="28">
        <v>0</v>
      </c>
      <c r="V736" s="22">
        <v>0</v>
      </c>
      <c r="W736" s="28">
        <v>0</v>
      </c>
      <c r="X736" s="28" t="s">
        <v>56</v>
      </c>
      <c r="Y736" s="22" t="s">
        <v>56</v>
      </c>
      <c r="Z736" s="45" t="s">
        <v>56</v>
      </c>
      <c r="AA736" s="45" t="s">
        <v>56</v>
      </c>
      <c r="AB736" s="28">
        <v>0</v>
      </c>
      <c r="AC736" s="28" t="s">
        <v>56</v>
      </c>
      <c r="AD736" s="46" t="s">
        <v>56</v>
      </c>
      <c r="AE736" s="56" t="s">
        <v>56</v>
      </c>
      <c r="AF736" s="35" t="str">
        <f>VLOOKUP(G736,[6]TIV1!L:S,8,FALSE)</f>
        <v>8276895378</v>
      </c>
      <c r="AG736" s="35" t="e">
        <f>VLOOKUP(T736,[6]TIV1!L:S,8,FALSE)</f>
        <v>#N/A</v>
      </c>
      <c r="AH736" s="35" t="e">
        <f>VLOOKUP(AC736,[6]TIV1!L:S,8,FALSE)</f>
        <v>#N/A</v>
      </c>
      <c r="AI736" s="36">
        <f>VLOOKUP(A736&amp;P736,[6]HARGA!C:D,2,0)*Q736</f>
        <v>9999360</v>
      </c>
      <c r="AJ736" s="36">
        <f>VLOOKUP(A736&amp;P736,[6]HARGA!C:D,2,0)*W736</f>
        <v>0</v>
      </c>
      <c r="AK736" s="36">
        <f>VLOOKUP(A736&amp;P736,[6]HARGA!C:D,2,0)*AB736</f>
        <v>0</v>
      </c>
      <c r="AL736" s="28" t="s">
        <v>56</v>
      </c>
      <c r="AM736" s="37"/>
      <c r="AN736" s="37"/>
      <c r="AO736" s="37"/>
      <c r="AP736" s="37"/>
      <c r="AQ736" s="37"/>
      <c r="AR736" s="37"/>
      <c r="AS736" s="37"/>
      <c r="AT736" s="37"/>
      <c r="AU736" s="37"/>
      <c r="AV736" s="37"/>
      <c r="AW736" s="37"/>
      <c r="AX736" s="37"/>
      <c r="AY736" s="37"/>
      <c r="AZ736" s="37"/>
      <c r="BA736" s="37"/>
      <c r="BB736" s="37"/>
      <c r="BC736" s="37"/>
      <c r="BD736">
        <v>3</v>
      </c>
    </row>
    <row r="737" spans="1:56" x14ac:dyDescent="0.25">
      <c r="A737" s="29" t="s">
        <v>51</v>
      </c>
      <c r="B737" s="57" t="s">
        <v>351</v>
      </c>
      <c r="C737" s="58">
        <v>904021450001</v>
      </c>
      <c r="D737" s="29" t="s">
        <v>193</v>
      </c>
      <c r="E737" s="29" t="s">
        <v>417</v>
      </c>
      <c r="F737" s="29" t="s">
        <v>418</v>
      </c>
      <c r="G737" s="100">
        <v>5042287306</v>
      </c>
      <c r="H737" s="22" t="s">
        <v>56</v>
      </c>
      <c r="I737" s="29" t="s">
        <v>1241</v>
      </c>
      <c r="J737" s="24">
        <v>44503</v>
      </c>
      <c r="K737" s="29">
        <v>1344</v>
      </c>
      <c r="L737" s="29" t="s">
        <v>58</v>
      </c>
      <c r="M737" s="29" t="s">
        <v>58</v>
      </c>
      <c r="N737" s="113" t="s">
        <v>1242</v>
      </c>
      <c r="O737" s="114">
        <v>44503</v>
      </c>
      <c r="P737" s="27" t="s">
        <v>378</v>
      </c>
      <c r="Q737" s="29">
        <v>1344</v>
      </c>
      <c r="R737" s="28" t="s">
        <v>56</v>
      </c>
      <c r="S737" s="22" t="s">
        <v>56</v>
      </c>
      <c r="T737" s="28" t="s">
        <v>56</v>
      </c>
      <c r="U737" s="28">
        <v>0</v>
      </c>
      <c r="V737" s="22">
        <v>0</v>
      </c>
      <c r="W737" s="28">
        <v>0</v>
      </c>
      <c r="X737" s="28" t="s">
        <v>56</v>
      </c>
      <c r="Y737" s="22" t="s">
        <v>56</v>
      </c>
      <c r="Z737" s="45" t="s">
        <v>56</v>
      </c>
      <c r="AA737" s="45" t="s">
        <v>56</v>
      </c>
      <c r="AB737" s="28">
        <v>0</v>
      </c>
      <c r="AC737" s="28" t="s">
        <v>56</v>
      </c>
      <c r="AD737" s="46" t="s">
        <v>56</v>
      </c>
      <c r="AE737" s="56" t="s">
        <v>56</v>
      </c>
      <c r="AF737" s="35" t="str">
        <f>VLOOKUP(G737,[6]TIV1!L:S,8,FALSE)</f>
        <v>8276895378</v>
      </c>
      <c r="AG737" s="35" t="e">
        <f>VLOOKUP(T737,[6]TIV1!L:S,8,FALSE)</f>
        <v>#N/A</v>
      </c>
      <c r="AH737" s="35" t="e">
        <f>VLOOKUP(AC737,[6]TIV1!L:S,8,FALSE)</f>
        <v>#N/A</v>
      </c>
      <c r="AI737" s="36">
        <f>VLOOKUP(A737&amp;P737,[6]HARGA!C:D,2,0)*Q737</f>
        <v>40320000</v>
      </c>
      <c r="AJ737" s="36">
        <f>VLOOKUP(A737&amp;P737,[6]HARGA!C:D,2,0)*W737</f>
        <v>0</v>
      </c>
      <c r="AK737" s="36">
        <f>VLOOKUP(A737&amp;P737,[6]HARGA!C:D,2,0)*AB737</f>
        <v>0</v>
      </c>
      <c r="AL737" s="28" t="s">
        <v>56</v>
      </c>
      <c r="AM737" s="37"/>
      <c r="AN737" s="37"/>
      <c r="AO737" s="37"/>
      <c r="AP737" s="37"/>
      <c r="AQ737" s="37"/>
      <c r="AR737" s="37"/>
      <c r="AS737" s="37"/>
      <c r="AT737" s="37"/>
      <c r="AU737" s="37"/>
      <c r="AV737" s="37"/>
      <c r="AW737" s="37"/>
      <c r="AX737" s="37"/>
      <c r="AY737" s="37"/>
      <c r="AZ737" s="37"/>
      <c r="BA737" s="37"/>
      <c r="BB737" s="37"/>
      <c r="BC737" s="37"/>
      <c r="BD737">
        <v>3</v>
      </c>
    </row>
    <row r="738" spans="1:56" hidden="1" x14ac:dyDescent="0.25">
      <c r="A738" s="29" t="s">
        <v>51</v>
      </c>
      <c r="B738" s="57" t="s">
        <v>351</v>
      </c>
      <c r="C738" s="58" t="s">
        <v>1243</v>
      </c>
      <c r="D738" s="29" t="s">
        <v>193</v>
      </c>
      <c r="E738" s="29" t="s">
        <v>417</v>
      </c>
      <c r="F738" s="29" t="s">
        <v>418</v>
      </c>
      <c r="G738" s="100">
        <v>5042287306</v>
      </c>
      <c r="H738" s="22" t="s">
        <v>56</v>
      </c>
      <c r="I738" s="29" t="s">
        <v>1241</v>
      </c>
      <c r="J738" s="24">
        <v>44503</v>
      </c>
      <c r="K738" s="29">
        <v>0</v>
      </c>
      <c r="L738" s="29" t="s">
        <v>56</v>
      </c>
      <c r="M738" s="29" t="s">
        <v>56</v>
      </c>
      <c r="N738" s="29" t="s">
        <v>56</v>
      </c>
      <c r="O738" s="29" t="s">
        <v>56</v>
      </c>
      <c r="P738" s="27" t="s">
        <v>377</v>
      </c>
      <c r="Q738" s="29">
        <v>0</v>
      </c>
      <c r="R738" s="58">
        <v>904021450001</v>
      </c>
      <c r="S738" s="22" t="s">
        <v>56</v>
      </c>
      <c r="T738" s="62">
        <v>6008146363</v>
      </c>
      <c r="U738" s="28">
        <v>24</v>
      </c>
      <c r="V738" s="22">
        <v>0</v>
      </c>
      <c r="W738" s="28">
        <v>24</v>
      </c>
      <c r="X738" s="29" t="s">
        <v>58</v>
      </c>
      <c r="Y738" s="22" t="s">
        <v>56</v>
      </c>
      <c r="Z738" s="63" t="s">
        <v>1244</v>
      </c>
      <c r="AA738" s="64">
        <v>44503</v>
      </c>
      <c r="AB738" s="28">
        <v>0</v>
      </c>
      <c r="AC738" s="62">
        <v>5042287313</v>
      </c>
      <c r="AD738" s="115" t="s">
        <v>1245</v>
      </c>
      <c r="AE738" s="116">
        <v>44504</v>
      </c>
      <c r="AF738" s="35" t="str">
        <f>VLOOKUP(G738,[6]TIV1!L:S,8,FALSE)</f>
        <v>8276895378</v>
      </c>
      <c r="AG738" s="35" t="str">
        <f>VLOOKUP(T738,[6]TIV1!L:S,8,FALSE)</f>
        <v>2050350280</v>
      </c>
      <c r="AH738" s="35" t="str">
        <f>VLOOKUP(AC738,[6]TIV1!L:S,8,FALSE)</f>
        <v>8276895378</v>
      </c>
      <c r="AI738" s="36">
        <f>VLOOKUP(A738&amp;P738,[6]HARGA!C:D,2,0)*Q738</f>
        <v>0</v>
      </c>
      <c r="AJ738" s="36">
        <f>VLOOKUP(A738&amp;P738,[6]HARGA!C:D,2,0)*W738</f>
        <v>178560</v>
      </c>
      <c r="AK738" s="36">
        <f>VLOOKUP(A738&amp;P738,[6]HARGA!C:D,2,0)*AB738</f>
        <v>0</v>
      </c>
      <c r="AL738" s="65"/>
      <c r="AM738" s="37"/>
      <c r="AN738" s="37"/>
      <c r="AO738" s="37"/>
      <c r="AP738" s="37"/>
      <c r="AQ738" s="37"/>
      <c r="AR738" s="37"/>
      <c r="AS738" s="37"/>
      <c r="AT738" s="37"/>
      <c r="AU738" s="37"/>
      <c r="AV738" s="37"/>
      <c r="AW738" s="37"/>
      <c r="AX738" s="37"/>
      <c r="AY738" s="37"/>
      <c r="AZ738" s="37"/>
      <c r="BA738" s="37"/>
      <c r="BB738" s="37"/>
      <c r="BC738" s="37"/>
      <c r="BD738">
        <v>3</v>
      </c>
    </row>
    <row r="739" spans="1:56" hidden="1" x14ac:dyDescent="0.25">
      <c r="A739" s="29" t="s">
        <v>51</v>
      </c>
      <c r="B739" s="57" t="s">
        <v>351</v>
      </c>
      <c r="C739" s="58" t="s">
        <v>1243</v>
      </c>
      <c r="D739" s="29" t="s">
        <v>193</v>
      </c>
      <c r="E739" s="29" t="s">
        <v>417</v>
      </c>
      <c r="F739" s="29" t="s">
        <v>418</v>
      </c>
      <c r="G739" s="100">
        <v>5042287306</v>
      </c>
      <c r="H739" s="22" t="s">
        <v>56</v>
      </c>
      <c r="I739" s="29" t="s">
        <v>1241</v>
      </c>
      <c r="J739" s="24">
        <v>44503</v>
      </c>
      <c r="K739" s="29">
        <v>0</v>
      </c>
      <c r="L739" s="29" t="s">
        <v>56</v>
      </c>
      <c r="M739" s="29" t="s">
        <v>56</v>
      </c>
      <c r="N739" s="29" t="s">
        <v>56</v>
      </c>
      <c r="O739" s="29" t="s">
        <v>56</v>
      </c>
      <c r="P739" s="27" t="s">
        <v>378</v>
      </c>
      <c r="Q739" s="29">
        <v>0</v>
      </c>
      <c r="R739" s="58">
        <v>904021450001</v>
      </c>
      <c r="S739" s="22" t="s">
        <v>56</v>
      </c>
      <c r="T739" s="62">
        <v>6008146363</v>
      </c>
      <c r="U739" s="28">
        <v>1344</v>
      </c>
      <c r="V739" s="22">
        <v>0</v>
      </c>
      <c r="W739" s="28">
        <v>1344</v>
      </c>
      <c r="X739" s="29" t="s">
        <v>58</v>
      </c>
      <c r="Y739" s="22" t="s">
        <v>56</v>
      </c>
      <c r="Z739" s="63" t="s">
        <v>1244</v>
      </c>
      <c r="AA739" s="64">
        <v>44503</v>
      </c>
      <c r="AB739" s="28">
        <v>16</v>
      </c>
      <c r="AC739" s="62">
        <v>5042287313</v>
      </c>
      <c r="AD739" s="115" t="s">
        <v>1245</v>
      </c>
      <c r="AE739" s="116">
        <v>44504</v>
      </c>
      <c r="AF739" s="35" t="str">
        <f>VLOOKUP(G739,[6]TIV1!L:S,8,FALSE)</f>
        <v>8276895378</v>
      </c>
      <c r="AG739" s="35" t="str">
        <f>VLOOKUP(T739,[6]TIV1!L:S,8,FALSE)</f>
        <v>2050350280</v>
      </c>
      <c r="AH739" s="35" t="str">
        <f>VLOOKUP(AC739,[6]TIV1!L:S,8,FALSE)</f>
        <v>8276895378</v>
      </c>
      <c r="AI739" s="36">
        <f>VLOOKUP(A739&amp;P739,[6]HARGA!C:D,2,0)*Q739</f>
        <v>0</v>
      </c>
      <c r="AJ739" s="36">
        <f>VLOOKUP(A739&amp;P739,[6]HARGA!C:D,2,0)*W739</f>
        <v>40320000</v>
      </c>
      <c r="AK739" s="36">
        <f>VLOOKUP(A739&amp;P739,[6]HARGA!C:D,2,0)*AB739</f>
        <v>480000</v>
      </c>
      <c r="AL739" s="65"/>
      <c r="AM739" s="37"/>
      <c r="AN739" s="37"/>
      <c r="AO739" s="37"/>
      <c r="AP739" s="37"/>
      <c r="AQ739" s="37"/>
      <c r="AR739" s="37"/>
      <c r="AS739" s="37"/>
      <c r="AT739" s="37"/>
      <c r="AU739" s="37"/>
      <c r="AV739" s="37"/>
      <c r="AW739" s="37"/>
      <c r="AX739" s="37"/>
      <c r="AY739" s="37"/>
      <c r="AZ739" s="37"/>
      <c r="BA739" s="37"/>
      <c r="BB739" s="37"/>
      <c r="BC739" s="37"/>
      <c r="BD739">
        <v>3</v>
      </c>
    </row>
    <row r="740" spans="1:56" hidden="1" x14ac:dyDescent="0.25">
      <c r="A740" s="29" t="s">
        <v>66</v>
      </c>
      <c r="B740" s="57" t="s">
        <v>351</v>
      </c>
      <c r="C740" s="58">
        <v>904021450007</v>
      </c>
      <c r="D740" s="29" t="s">
        <v>193</v>
      </c>
      <c r="E740" s="29" t="s">
        <v>489</v>
      </c>
      <c r="F740" s="29" t="s">
        <v>490</v>
      </c>
      <c r="G740" s="100">
        <v>5042287308</v>
      </c>
      <c r="H740" s="22" t="s">
        <v>56</v>
      </c>
      <c r="I740" s="29" t="s">
        <v>1246</v>
      </c>
      <c r="J740" s="24">
        <v>44503</v>
      </c>
      <c r="K740" s="29">
        <v>1512</v>
      </c>
      <c r="L740" s="29" t="s">
        <v>72</v>
      </c>
      <c r="M740" s="29" t="s">
        <v>72</v>
      </c>
      <c r="N740" s="113" t="s">
        <v>1247</v>
      </c>
      <c r="O740" s="114">
        <v>44503</v>
      </c>
      <c r="P740" s="27" t="s">
        <v>429</v>
      </c>
      <c r="Q740" s="29">
        <v>1512</v>
      </c>
      <c r="R740" s="28" t="s">
        <v>56</v>
      </c>
      <c r="S740" s="22" t="s">
        <v>56</v>
      </c>
      <c r="T740" s="28" t="s">
        <v>56</v>
      </c>
      <c r="U740" s="28">
        <v>0</v>
      </c>
      <c r="V740" s="22">
        <v>0</v>
      </c>
      <c r="W740" s="28">
        <v>0</v>
      </c>
      <c r="X740" s="28" t="s">
        <v>56</v>
      </c>
      <c r="Y740" s="22" t="s">
        <v>56</v>
      </c>
      <c r="Z740" s="45" t="s">
        <v>56</v>
      </c>
      <c r="AA740" s="45" t="s">
        <v>56</v>
      </c>
      <c r="AB740" s="28">
        <v>0</v>
      </c>
      <c r="AC740" s="28" t="s">
        <v>56</v>
      </c>
      <c r="AD740" s="46" t="s">
        <v>56</v>
      </c>
      <c r="AE740" s="56" t="s">
        <v>56</v>
      </c>
      <c r="AF740" s="35" t="str">
        <f>VLOOKUP(G740,[6]TIV1!L:S,8,FALSE)</f>
        <v>8276895966</v>
      </c>
      <c r="AG740" s="35" t="e">
        <f>VLOOKUP(T740,[6]TIV1!L:S,8,FALSE)</f>
        <v>#N/A</v>
      </c>
      <c r="AH740" s="35" t="e">
        <f>VLOOKUP(AC740,[6]TIV1!L:S,8,FALSE)</f>
        <v>#N/A</v>
      </c>
      <c r="AI740" s="36">
        <f>VLOOKUP(A740&amp;P740,[6]HARGA!C:D,2,0)*Q740</f>
        <v>36333360</v>
      </c>
      <c r="AJ740" s="36">
        <f>VLOOKUP(A740&amp;P740,[6]HARGA!C:D,2,0)*W740</f>
        <v>0</v>
      </c>
      <c r="AK740" s="36">
        <f>VLOOKUP(A740&amp;P740,[6]HARGA!C:D,2,0)*AB740</f>
        <v>0</v>
      </c>
      <c r="AL740" s="28" t="s">
        <v>56</v>
      </c>
      <c r="AM740" s="37"/>
      <c r="AN740" s="37"/>
      <c r="AO740" s="37"/>
      <c r="AP740" s="37"/>
      <c r="AQ740" s="37"/>
      <c r="AR740" s="37"/>
      <c r="AS740" s="37"/>
      <c r="AT740" s="37"/>
      <c r="AU740" s="37"/>
      <c r="AV740" s="37"/>
      <c r="AW740" s="37"/>
      <c r="AX740" s="37"/>
      <c r="AY740" s="37"/>
      <c r="AZ740" s="37"/>
      <c r="BA740" s="37"/>
      <c r="BB740" s="37"/>
      <c r="BC740" s="37"/>
      <c r="BD740">
        <v>3</v>
      </c>
    </row>
    <row r="741" spans="1:56" hidden="1" x14ac:dyDescent="0.25">
      <c r="A741" s="29" t="s">
        <v>66</v>
      </c>
      <c r="B741" s="57" t="s">
        <v>363</v>
      </c>
      <c r="C741" s="58">
        <v>905721450016</v>
      </c>
      <c r="D741" s="29" t="s">
        <v>386</v>
      </c>
      <c r="E741" s="29" t="s">
        <v>387</v>
      </c>
      <c r="F741" s="29" t="s">
        <v>388</v>
      </c>
      <c r="G741" s="100">
        <v>5042285932</v>
      </c>
      <c r="H741" s="22" t="s">
        <v>56</v>
      </c>
      <c r="I741" s="29" t="s">
        <v>1248</v>
      </c>
      <c r="J741" s="24">
        <v>44503</v>
      </c>
      <c r="K741" s="29">
        <v>1300</v>
      </c>
      <c r="L741" s="29" t="s">
        <v>110</v>
      </c>
      <c r="M741" s="29" t="s">
        <v>110</v>
      </c>
      <c r="N741" s="113" t="s">
        <v>1249</v>
      </c>
      <c r="O741" s="114">
        <v>44503</v>
      </c>
      <c r="P741" s="27" t="s">
        <v>377</v>
      </c>
      <c r="Q741" s="29">
        <v>1300</v>
      </c>
      <c r="R741" s="28" t="s">
        <v>56</v>
      </c>
      <c r="S741" s="22" t="s">
        <v>56</v>
      </c>
      <c r="T741" s="28" t="s">
        <v>56</v>
      </c>
      <c r="U741" s="28">
        <v>0</v>
      </c>
      <c r="V741" s="22">
        <v>0</v>
      </c>
      <c r="W741" s="28">
        <v>0</v>
      </c>
      <c r="X741" s="28" t="s">
        <v>56</v>
      </c>
      <c r="Y741" s="22" t="s">
        <v>56</v>
      </c>
      <c r="Z741" s="45" t="s">
        <v>56</v>
      </c>
      <c r="AA741" s="45" t="s">
        <v>56</v>
      </c>
      <c r="AB741" s="28">
        <v>0</v>
      </c>
      <c r="AC741" s="28" t="s">
        <v>56</v>
      </c>
      <c r="AD741" s="46" t="s">
        <v>56</v>
      </c>
      <c r="AE741" s="56" t="s">
        <v>56</v>
      </c>
      <c r="AF741" s="35" t="str">
        <f>VLOOKUP(G741,[6]TIV1!L:S,8,FALSE)</f>
        <v>8276895966</v>
      </c>
      <c r="AG741" s="35" t="e">
        <f>VLOOKUP(T741,[6]TIV1!L:S,8,FALSE)</f>
        <v>#N/A</v>
      </c>
      <c r="AH741" s="35" t="e">
        <f>VLOOKUP(AC741,[6]TIV1!L:S,8,FALSE)</f>
        <v>#N/A</v>
      </c>
      <c r="AI741" s="36">
        <f>VLOOKUP(A741&amp;P741,[6]HARGA!C:D,2,0)*Q741</f>
        <v>9672000</v>
      </c>
      <c r="AJ741" s="36">
        <f>VLOOKUP(A741&amp;P741,[6]HARGA!C:D,2,0)*W741</f>
        <v>0</v>
      </c>
      <c r="AK741" s="36">
        <f>VLOOKUP(A741&amp;P741,[6]HARGA!C:D,2,0)*AB741</f>
        <v>0</v>
      </c>
      <c r="AL741" s="28" t="s">
        <v>56</v>
      </c>
      <c r="AM741" s="37"/>
      <c r="AN741" s="37"/>
      <c r="AO741" s="37"/>
      <c r="AP741" s="37"/>
      <c r="AQ741" s="37"/>
      <c r="AR741" s="37"/>
      <c r="AS741" s="37"/>
      <c r="AT741" s="37"/>
      <c r="AU741" s="37"/>
      <c r="AV741" s="37"/>
      <c r="AW741" s="37"/>
      <c r="AX741" s="37"/>
      <c r="AY741" s="37"/>
      <c r="AZ741" s="37"/>
      <c r="BA741" s="37"/>
      <c r="BB741" s="37"/>
      <c r="BC741" s="37"/>
      <c r="BD741">
        <v>3</v>
      </c>
    </row>
    <row r="742" spans="1:56" hidden="1" x14ac:dyDescent="0.25">
      <c r="A742" s="29" t="s">
        <v>66</v>
      </c>
      <c r="B742" s="57" t="s">
        <v>363</v>
      </c>
      <c r="C742" s="58">
        <v>905721450016</v>
      </c>
      <c r="D742" s="29" t="s">
        <v>386</v>
      </c>
      <c r="E742" s="29" t="s">
        <v>387</v>
      </c>
      <c r="F742" s="29" t="s">
        <v>388</v>
      </c>
      <c r="G742" s="100">
        <v>5042285932</v>
      </c>
      <c r="H742" s="22" t="s">
        <v>56</v>
      </c>
      <c r="I742" s="29" t="s">
        <v>1248</v>
      </c>
      <c r="J742" s="24">
        <v>44503</v>
      </c>
      <c r="K742" s="29">
        <v>1300</v>
      </c>
      <c r="L742" s="29" t="s">
        <v>110</v>
      </c>
      <c r="M742" s="29" t="s">
        <v>110</v>
      </c>
      <c r="N742" s="113" t="s">
        <v>1249</v>
      </c>
      <c r="O742" s="114">
        <v>44503</v>
      </c>
      <c r="P742" s="27" t="s">
        <v>378</v>
      </c>
      <c r="Q742" s="29">
        <v>1300</v>
      </c>
      <c r="R742" s="28" t="s">
        <v>56</v>
      </c>
      <c r="S742" s="22" t="s">
        <v>56</v>
      </c>
      <c r="T742" s="28" t="s">
        <v>56</v>
      </c>
      <c r="U742" s="28">
        <v>0</v>
      </c>
      <c r="V742" s="22">
        <v>0</v>
      </c>
      <c r="W742" s="28">
        <v>0</v>
      </c>
      <c r="X742" s="28" t="s">
        <v>56</v>
      </c>
      <c r="Y742" s="22" t="s">
        <v>56</v>
      </c>
      <c r="Z742" s="45" t="s">
        <v>56</v>
      </c>
      <c r="AA742" s="45" t="s">
        <v>56</v>
      </c>
      <c r="AB742" s="28">
        <v>0</v>
      </c>
      <c r="AC742" s="28" t="s">
        <v>56</v>
      </c>
      <c r="AD742" s="46" t="s">
        <v>56</v>
      </c>
      <c r="AE742" s="56" t="s">
        <v>56</v>
      </c>
      <c r="AF742" s="35" t="str">
        <f>VLOOKUP(G742,[6]TIV1!L:S,8,FALSE)</f>
        <v>8276895966</v>
      </c>
      <c r="AG742" s="35" t="e">
        <f>VLOOKUP(T742,[6]TIV1!L:S,8,FALSE)</f>
        <v>#N/A</v>
      </c>
      <c r="AH742" s="35" t="e">
        <f>VLOOKUP(AC742,[6]TIV1!L:S,8,FALSE)</f>
        <v>#N/A</v>
      </c>
      <c r="AI742" s="36">
        <f>VLOOKUP(A742&amp;P742,[6]HARGA!C:D,2,0)*Q742</f>
        <v>39000000</v>
      </c>
      <c r="AJ742" s="36">
        <f>VLOOKUP(A742&amp;P742,[6]HARGA!C:D,2,0)*W742</f>
        <v>0</v>
      </c>
      <c r="AK742" s="36">
        <f>VLOOKUP(A742&amp;P742,[6]HARGA!C:D,2,0)*AB742</f>
        <v>0</v>
      </c>
      <c r="AL742" s="28" t="s">
        <v>56</v>
      </c>
      <c r="AM742" s="37"/>
      <c r="AN742" s="37"/>
      <c r="AO742" s="37"/>
      <c r="AP742" s="37"/>
      <c r="AQ742" s="37"/>
      <c r="AR742" s="37"/>
      <c r="AS742" s="37"/>
      <c r="AT742" s="37"/>
      <c r="AU742" s="37"/>
      <c r="AV742" s="37"/>
      <c r="AW742" s="37"/>
      <c r="AX742" s="37"/>
      <c r="AY742" s="37"/>
      <c r="AZ742" s="37"/>
      <c r="BA742" s="37"/>
      <c r="BB742" s="37"/>
      <c r="BC742" s="37"/>
      <c r="BD742">
        <v>3</v>
      </c>
    </row>
    <row r="743" spans="1:56" hidden="1" x14ac:dyDescent="0.25">
      <c r="A743" s="29" t="s">
        <v>66</v>
      </c>
      <c r="B743" s="57" t="s">
        <v>363</v>
      </c>
      <c r="C743" s="58" t="s">
        <v>1250</v>
      </c>
      <c r="D743" s="29" t="s">
        <v>386</v>
      </c>
      <c r="E743" s="29" t="s">
        <v>387</v>
      </c>
      <c r="F743" s="29" t="s">
        <v>388</v>
      </c>
      <c r="G743" s="100">
        <v>5042285932</v>
      </c>
      <c r="H743" s="22" t="s">
        <v>56</v>
      </c>
      <c r="I743" s="29" t="s">
        <v>1248</v>
      </c>
      <c r="J743" s="24">
        <v>44503</v>
      </c>
      <c r="K743" s="29">
        <v>0</v>
      </c>
      <c r="L743" s="29" t="s">
        <v>56</v>
      </c>
      <c r="M743" s="29" t="s">
        <v>56</v>
      </c>
      <c r="N743" s="29" t="s">
        <v>56</v>
      </c>
      <c r="O743" s="29" t="s">
        <v>56</v>
      </c>
      <c r="P743" s="27" t="s">
        <v>377</v>
      </c>
      <c r="Q743" s="29">
        <v>0</v>
      </c>
      <c r="R743" s="58">
        <v>905721450016</v>
      </c>
      <c r="S743" s="22" t="s">
        <v>56</v>
      </c>
      <c r="T743" s="100">
        <v>6008146872</v>
      </c>
      <c r="U743" s="28">
        <v>2</v>
      </c>
      <c r="V743" s="22">
        <v>0</v>
      </c>
      <c r="W743" s="28">
        <v>2</v>
      </c>
      <c r="X743" s="29" t="s">
        <v>110</v>
      </c>
      <c r="Y743" s="22" t="s">
        <v>56</v>
      </c>
      <c r="Z743" s="63" t="s">
        <v>1251</v>
      </c>
      <c r="AA743" s="64">
        <v>44503</v>
      </c>
      <c r="AB743" s="28">
        <v>0</v>
      </c>
      <c r="AC743" s="28" t="s">
        <v>56</v>
      </c>
      <c r="AD743" s="46" t="s">
        <v>56</v>
      </c>
      <c r="AE743" s="56" t="s">
        <v>56</v>
      </c>
      <c r="AF743" s="35" t="str">
        <f>VLOOKUP(G743,[6]TIV1!L:S,8,FALSE)</f>
        <v>8276895966</v>
      </c>
      <c r="AG743" s="35" t="str">
        <f>VLOOKUP(T743,[6]TIV1!L:S,8,FALSE)</f>
        <v>2050350313</v>
      </c>
      <c r="AH743" s="35" t="e">
        <f>VLOOKUP(AC743,[6]TIV1!L:S,8,FALSE)</f>
        <v>#N/A</v>
      </c>
      <c r="AI743" s="36">
        <f>VLOOKUP(A743&amp;P743,[6]HARGA!C:D,2,0)*Q743</f>
        <v>0</v>
      </c>
      <c r="AJ743" s="36">
        <f>VLOOKUP(A743&amp;P743,[6]HARGA!C:D,2,0)*W743</f>
        <v>14880</v>
      </c>
      <c r="AK743" s="36">
        <f>VLOOKUP(A743&amp;P743,[6]HARGA!C:D,2,0)*AB743</f>
        <v>0</v>
      </c>
      <c r="AL743" s="88" t="s">
        <v>1252</v>
      </c>
      <c r="AM743" s="37"/>
      <c r="AN743" s="37"/>
      <c r="AO743" s="37"/>
      <c r="AP743" s="37"/>
      <c r="AQ743" s="37"/>
      <c r="AR743" s="37"/>
      <c r="AS743" s="37"/>
      <c r="AT743" s="37"/>
      <c r="AU743" s="37"/>
      <c r="AV743" s="37"/>
      <c r="AW743" s="37"/>
      <c r="AX743" s="37"/>
      <c r="AY743" s="37"/>
      <c r="AZ743" s="37"/>
      <c r="BA743" s="37"/>
      <c r="BB743" s="37"/>
      <c r="BC743" s="37"/>
      <c r="BD743">
        <v>3</v>
      </c>
    </row>
    <row r="744" spans="1:56" hidden="1" x14ac:dyDescent="0.25">
      <c r="A744" s="29" t="s">
        <v>66</v>
      </c>
      <c r="B744" s="57" t="s">
        <v>363</v>
      </c>
      <c r="C744" s="58" t="s">
        <v>1250</v>
      </c>
      <c r="D744" s="29" t="s">
        <v>386</v>
      </c>
      <c r="E744" s="29" t="s">
        <v>387</v>
      </c>
      <c r="F744" s="29" t="s">
        <v>388</v>
      </c>
      <c r="G744" s="100">
        <v>5042285932</v>
      </c>
      <c r="H744" s="22" t="s">
        <v>56</v>
      </c>
      <c r="I744" s="29" t="s">
        <v>1248</v>
      </c>
      <c r="J744" s="24">
        <v>44503</v>
      </c>
      <c r="K744" s="29">
        <v>0</v>
      </c>
      <c r="L744" s="29" t="s">
        <v>56</v>
      </c>
      <c r="M744" s="29" t="s">
        <v>56</v>
      </c>
      <c r="N744" s="29" t="s">
        <v>56</v>
      </c>
      <c r="O744" s="29" t="s">
        <v>56</v>
      </c>
      <c r="P744" s="27" t="s">
        <v>378</v>
      </c>
      <c r="Q744" s="29">
        <v>0</v>
      </c>
      <c r="R744" s="58">
        <v>905721450016</v>
      </c>
      <c r="S744" s="22" t="s">
        <v>56</v>
      </c>
      <c r="T744" s="100">
        <v>6008146872</v>
      </c>
      <c r="U744" s="28">
        <v>1341</v>
      </c>
      <c r="V744" s="22">
        <v>0</v>
      </c>
      <c r="W744" s="28">
        <v>1341</v>
      </c>
      <c r="X744" s="29" t="s">
        <v>110</v>
      </c>
      <c r="Y744" s="22" t="s">
        <v>56</v>
      </c>
      <c r="Z744" s="63" t="s">
        <v>1251</v>
      </c>
      <c r="AA744" s="64">
        <v>44503</v>
      </c>
      <c r="AB744" s="28">
        <v>0</v>
      </c>
      <c r="AC744" s="28" t="s">
        <v>56</v>
      </c>
      <c r="AD744" s="46" t="s">
        <v>56</v>
      </c>
      <c r="AE744" s="56" t="s">
        <v>56</v>
      </c>
      <c r="AF744" s="35" t="str">
        <f>VLOOKUP(G744,[6]TIV1!L:S,8,FALSE)</f>
        <v>8276895966</v>
      </c>
      <c r="AG744" s="35" t="str">
        <f>VLOOKUP(T744,[6]TIV1!L:S,8,FALSE)</f>
        <v>2050350313</v>
      </c>
      <c r="AH744" s="35" t="e">
        <f>VLOOKUP(AC744,[6]TIV1!L:S,8,FALSE)</f>
        <v>#N/A</v>
      </c>
      <c r="AI744" s="36">
        <f>VLOOKUP(A744&amp;P744,[6]HARGA!C:D,2,0)*Q744</f>
        <v>0</v>
      </c>
      <c r="AJ744" s="36">
        <f>VLOOKUP(A744&amp;P744,[6]HARGA!C:D,2,0)*W744</f>
        <v>40230000</v>
      </c>
      <c r="AK744" s="36">
        <f>VLOOKUP(A744&amp;P744,[6]HARGA!C:D,2,0)*AB744</f>
        <v>0</v>
      </c>
      <c r="AL744" s="88" t="s">
        <v>1252</v>
      </c>
      <c r="AM744" s="37"/>
      <c r="AN744" s="37"/>
      <c r="AO744" s="37"/>
      <c r="AP744" s="37"/>
      <c r="AQ744" s="37"/>
      <c r="AR744" s="37"/>
      <c r="AS744" s="37"/>
      <c r="AT744" s="37"/>
      <c r="AU744" s="37"/>
      <c r="AV744" s="37"/>
      <c r="AW744" s="37"/>
      <c r="AX744" s="37"/>
      <c r="AY744" s="37"/>
      <c r="AZ744" s="37"/>
      <c r="BA744" s="37"/>
      <c r="BB744" s="37"/>
      <c r="BC744" s="37"/>
      <c r="BD744">
        <v>3</v>
      </c>
    </row>
    <row r="745" spans="1:56" hidden="1" x14ac:dyDescent="0.25">
      <c r="A745" s="29" t="s">
        <v>66</v>
      </c>
      <c r="B745" s="57" t="s">
        <v>351</v>
      </c>
      <c r="C745" s="58" t="s">
        <v>1253</v>
      </c>
      <c r="D745" s="29" t="s">
        <v>193</v>
      </c>
      <c r="E745" s="29" t="s">
        <v>373</v>
      </c>
      <c r="F745" s="29" t="s">
        <v>374</v>
      </c>
      <c r="G745" s="100">
        <v>5042287307</v>
      </c>
      <c r="H745" s="22" t="s">
        <v>56</v>
      </c>
      <c r="I745" s="29" t="s">
        <v>1254</v>
      </c>
      <c r="J745" s="24">
        <v>44503</v>
      </c>
      <c r="K745" s="29">
        <v>1440</v>
      </c>
      <c r="L745" s="29" t="s">
        <v>110</v>
      </c>
      <c r="M745" s="29" t="s">
        <v>110</v>
      </c>
      <c r="N745" s="113" t="s">
        <v>1255</v>
      </c>
      <c r="O745" s="114">
        <v>44504</v>
      </c>
      <c r="P745" s="27" t="s">
        <v>377</v>
      </c>
      <c r="Q745" s="29">
        <v>1440</v>
      </c>
      <c r="R745" s="28" t="s">
        <v>56</v>
      </c>
      <c r="S745" s="22" t="s">
        <v>56</v>
      </c>
      <c r="T745" s="28" t="s">
        <v>56</v>
      </c>
      <c r="U745" s="28">
        <v>0</v>
      </c>
      <c r="V745" s="22">
        <v>0</v>
      </c>
      <c r="W745" s="28">
        <v>0</v>
      </c>
      <c r="X745" s="28" t="s">
        <v>56</v>
      </c>
      <c r="Y745" s="22" t="s">
        <v>56</v>
      </c>
      <c r="Z745" s="45" t="s">
        <v>56</v>
      </c>
      <c r="AA745" s="45" t="s">
        <v>56</v>
      </c>
      <c r="AB745" s="28">
        <v>0</v>
      </c>
      <c r="AC745" s="28" t="s">
        <v>56</v>
      </c>
      <c r="AD745" s="46" t="s">
        <v>56</v>
      </c>
      <c r="AE745" s="56" t="s">
        <v>56</v>
      </c>
      <c r="AF745" s="35" t="str">
        <f>VLOOKUP(G745,[6]TIV1!L:S,8,FALSE)</f>
        <v>8276895966</v>
      </c>
      <c r="AG745" s="35" t="e">
        <f>VLOOKUP(T745,[6]TIV1!L:S,8,FALSE)</f>
        <v>#N/A</v>
      </c>
      <c r="AH745" s="35" t="e">
        <f>VLOOKUP(AC745,[6]TIV1!L:S,8,FALSE)</f>
        <v>#N/A</v>
      </c>
      <c r="AI745" s="36">
        <f>VLOOKUP(A745&amp;P745,[6]HARGA!C:D,2,0)*Q745</f>
        <v>10713600</v>
      </c>
      <c r="AJ745" s="36">
        <f>VLOOKUP(A745&amp;P745,[6]HARGA!C:D,2,0)*W745</f>
        <v>0</v>
      </c>
      <c r="AK745" s="36">
        <f>VLOOKUP(A745&amp;P745,[6]HARGA!C:D,2,0)*AB745</f>
        <v>0</v>
      </c>
      <c r="AL745" s="28" t="s">
        <v>56</v>
      </c>
      <c r="AM745" s="37"/>
      <c r="AN745" s="37"/>
      <c r="AO745" s="37"/>
      <c r="AP745" s="37"/>
      <c r="AQ745" s="37"/>
      <c r="AR745" s="37"/>
      <c r="AS745" s="37"/>
      <c r="AT745" s="37"/>
      <c r="AU745" s="37"/>
      <c r="AV745" s="37"/>
      <c r="AW745" s="37"/>
      <c r="AX745" s="37"/>
      <c r="AY745" s="37"/>
      <c r="AZ745" s="37"/>
      <c r="BA745" s="37"/>
      <c r="BB745" s="37"/>
      <c r="BC745" s="37"/>
      <c r="BD745">
        <v>3</v>
      </c>
    </row>
    <row r="746" spans="1:56" hidden="1" x14ac:dyDescent="0.25">
      <c r="A746" s="29" t="s">
        <v>66</v>
      </c>
      <c r="B746" s="57" t="s">
        <v>351</v>
      </c>
      <c r="C746" s="58" t="s">
        <v>1253</v>
      </c>
      <c r="D746" s="29" t="s">
        <v>193</v>
      </c>
      <c r="E746" s="29" t="s">
        <v>373</v>
      </c>
      <c r="F746" s="29" t="s">
        <v>374</v>
      </c>
      <c r="G746" s="100">
        <v>5042287307</v>
      </c>
      <c r="H746" s="22" t="s">
        <v>56</v>
      </c>
      <c r="I746" s="29" t="s">
        <v>1254</v>
      </c>
      <c r="J746" s="24">
        <v>44503</v>
      </c>
      <c r="K746" s="29">
        <v>1440</v>
      </c>
      <c r="L746" s="29" t="s">
        <v>110</v>
      </c>
      <c r="M746" s="29" t="s">
        <v>110</v>
      </c>
      <c r="N746" s="113" t="s">
        <v>1255</v>
      </c>
      <c r="O746" s="114">
        <v>44504</v>
      </c>
      <c r="P746" s="27" t="s">
        <v>378</v>
      </c>
      <c r="Q746" s="29">
        <v>1440</v>
      </c>
      <c r="R746" s="28" t="s">
        <v>56</v>
      </c>
      <c r="S746" s="22" t="s">
        <v>56</v>
      </c>
      <c r="T746" s="28" t="s">
        <v>56</v>
      </c>
      <c r="U746" s="28">
        <v>0</v>
      </c>
      <c r="V746" s="22">
        <v>0</v>
      </c>
      <c r="W746" s="28">
        <v>0</v>
      </c>
      <c r="X746" s="28" t="s">
        <v>56</v>
      </c>
      <c r="Y746" s="22" t="s">
        <v>56</v>
      </c>
      <c r="Z746" s="45" t="s">
        <v>56</v>
      </c>
      <c r="AA746" s="45" t="s">
        <v>56</v>
      </c>
      <c r="AB746" s="28">
        <v>0</v>
      </c>
      <c r="AC746" s="28" t="s">
        <v>56</v>
      </c>
      <c r="AD746" s="46" t="s">
        <v>56</v>
      </c>
      <c r="AE746" s="56" t="s">
        <v>56</v>
      </c>
      <c r="AF746" s="35" t="str">
        <f>VLOOKUP(G746,[6]TIV1!L:S,8,FALSE)</f>
        <v>8276895966</v>
      </c>
      <c r="AG746" s="35" t="e">
        <f>VLOOKUP(T746,[6]TIV1!L:S,8,FALSE)</f>
        <v>#N/A</v>
      </c>
      <c r="AH746" s="35" t="e">
        <f>VLOOKUP(AC746,[6]TIV1!L:S,8,FALSE)</f>
        <v>#N/A</v>
      </c>
      <c r="AI746" s="36">
        <f>VLOOKUP(A746&amp;P746,[6]HARGA!C:D,2,0)*Q746</f>
        <v>43200000</v>
      </c>
      <c r="AJ746" s="36">
        <f>VLOOKUP(A746&amp;P746,[6]HARGA!C:D,2,0)*W746</f>
        <v>0</v>
      </c>
      <c r="AK746" s="36">
        <f>VLOOKUP(A746&amp;P746,[6]HARGA!C:D,2,0)*AB746</f>
        <v>0</v>
      </c>
      <c r="AL746" s="28" t="s">
        <v>56</v>
      </c>
      <c r="AM746" s="37"/>
      <c r="AN746" s="37"/>
      <c r="AO746" s="37"/>
      <c r="AP746" s="37"/>
      <c r="AQ746" s="37"/>
      <c r="AR746" s="37"/>
      <c r="AS746" s="37"/>
      <c r="AT746" s="37"/>
      <c r="AU746" s="37"/>
      <c r="AV746" s="37"/>
      <c r="AW746" s="37"/>
      <c r="AX746" s="37"/>
      <c r="AY746" s="37"/>
      <c r="AZ746" s="37"/>
      <c r="BA746" s="37"/>
      <c r="BB746" s="37"/>
      <c r="BC746" s="37"/>
      <c r="BD746">
        <v>3</v>
      </c>
    </row>
    <row r="747" spans="1:56" hidden="1" x14ac:dyDescent="0.25">
      <c r="A747" s="29" t="s">
        <v>66</v>
      </c>
      <c r="B747" s="57" t="s">
        <v>351</v>
      </c>
      <c r="C747" s="58" t="s">
        <v>1256</v>
      </c>
      <c r="D747" s="29" t="s">
        <v>193</v>
      </c>
      <c r="E747" s="29" t="s">
        <v>373</v>
      </c>
      <c r="F747" s="29" t="s">
        <v>374</v>
      </c>
      <c r="G747" s="100">
        <v>5042287307</v>
      </c>
      <c r="H747" s="22" t="s">
        <v>56</v>
      </c>
      <c r="I747" s="29" t="s">
        <v>1254</v>
      </c>
      <c r="J747" s="24">
        <v>44503</v>
      </c>
      <c r="K747" s="29">
        <v>0</v>
      </c>
      <c r="L747" s="29" t="s">
        <v>56</v>
      </c>
      <c r="M747" s="29" t="s">
        <v>56</v>
      </c>
      <c r="N747" s="29" t="s">
        <v>56</v>
      </c>
      <c r="O747" s="29" t="s">
        <v>56</v>
      </c>
      <c r="P747" s="27" t="s">
        <v>377</v>
      </c>
      <c r="Q747" s="29">
        <v>0</v>
      </c>
      <c r="R747" s="58" t="s">
        <v>1253</v>
      </c>
      <c r="S747" s="22" t="s">
        <v>56</v>
      </c>
      <c r="T747" s="117">
        <v>6008146872</v>
      </c>
      <c r="U747" s="28">
        <v>0</v>
      </c>
      <c r="V747" s="22">
        <v>0</v>
      </c>
      <c r="W747" s="28">
        <v>0</v>
      </c>
      <c r="X747" s="29" t="s">
        <v>110</v>
      </c>
      <c r="Y747" s="22" t="s">
        <v>56</v>
      </c>
      <c r="Z747" s="63" t="s">
        <v>1257</v>
      </c>
      <c r="AA747" s="64">
        <v>44504</v>
      </c>
      <c r="AB747" s="28">
        <v>0</v>
      </c>
      <c r="AC747" s="28" t="s">
        <v>56</v>
      </c>
      <c r="AD747" s="46" t="s">
        <v>56</v>
      </c>
      <c r="AE747" s="56" t="s">
        <v>56</v>
      </c>
      <c r="AF747" s="35" t="str">
        <f>VLOOKUP(G747,[6]TIV1!L:S,8,FALSE)</f>
        <v>8276895966</v>
      </c>
      <c r="AG747" s="35" t="str">
        <f>VLOOKUP(T747,[6]TIV1!L:S,8,FALSE)</f>
        <v>2050350313</v>
      </c>
      <c r="AH747" s="35" t="e">
        <f>VLOOKUP(AC747,[6]TIV1!L:S,8,FALSE)</f>
        <v>#N/A</v>
      </c>
      <c r="AI747" s="36">
        <f>VLOOKUP(A747&amp;P747,[6]HARGA!C:D,2,0)*Q747</f>
        <v>0</v>
      </c>
      <c r="AJ747" s="36">
        <f>VLOOKUP(A747&amp;P747,[6]HARGA!C:D,2,0)*W747</f>
        <v>0</v>
      </c>
      <c r="AK747" s="36">
        <f>VLOOKUP(A747&amp;P747,[6]HARGA!C:D,2,0)*AB747</f>
        <v>0</v>
      </c>
      <c r="AL747" s="65"/>
      <c r="AM747" s="37"/>
      <c r="AN747" s="37"/>
      <c r="AO747" s="37"/>
      <c r="AP747" s="37"/>
      <c r="AQ747" s="37"/>
      <c r="AR747" s="37"/>
      <c r="AS747" s="37"/>
      <c r="AT747" s="37"/>
      <c r="AU747" s="37"/>
      <c r="AV747" s="37"/>
      <c r="AW747" s="37"/>
      <c r="AX747" s="37"/>
      <c r="AY747" s="37"/>
      <c r="AZ747" s="37"/>
      <c r="BA747" s="37"/>
      <c r="BB747" s="37"/>
      <c r="BC747" s="37"/>
      <c r="BD747">
        <v>3</v>
      </c>
    </row>
    <row r="748" spans="1:56" hidden="1" x14ac:dyDescent="0.25">
      <c r="A748" s="29" t="s">
        <v>66</v>
      </c>
      <c r="B748" s="57" t="s">
        <v>351</v>
      </c>
      <c r="C748" s="58" t="s">
        <v>1256</v>
      </c>
      <c r="D748" s="29" t="s">
        <v>193</v>
      </c>
      <c r="E748" s="29" t="s">
        <v>373</v>
      </c>
      <c r="F748" s="29" t="s">
        <v>374</v>
      </c>
      <c r="G748" s="100">
        <v>5042287307</v>
      </c>
      <c r="H748" s="22" t="s">
        <v>56</v>
      </c>
      <c r="I748" s="29" t="s">
        <v>1254</v>
      </c>
      <c r="J748" s="24">
        <v>44503</v>
      </c>
      <c r="K748" s="29">
        <v>0</v>
      </c>
      <c r="L748" s="29" t="s">
        <v>56</v>
      </c>
      <c r="M748" s="29" t="s">
        <v>56</v>
      </c>
      <c r="N748" s="29" t="s">
        <v>56</v>
      </c>
      <c r="O748" s="29" t="s">
        <v>56</v>
      </c>
      <c r="P748" s="27" t="s">
        <v>378</v>
      </c>
      <c r="Q748" s="29">
        <v>0</v>
      </c>
      <c r="R748" s="58" t="s">
        <v>1253</v>
      </c>
      <c r="S748" s="22" t="s">
        <v>56</v>
      </c>
      <c r="T748" s="117">
        <v>6008146872</v>
      </c>
      <c r="U748" s="29">
        <v>1440</v>
      </c>
      <c r="V748" s="22">
        <v>0</v>
      </c>
      <c r="W748" s="29">
        <v>1440</v>
      </c>
      <c r="X748" s="29" t="s">
        <v>110</v>
      </c>
      <c r="Y748" s="22" t="s">
        <v>56</v>
      </c>
      <c r="Z748" s="63" t="s">
        <v>1257</v>
      </c>
      <c r="AA748" s="64">
        <v>44504</v>
      </c>
      <c r="AB748" s="28">
        <v>0</v>
      </c>
      <c r="AC748" s="28" t="s">
        <v>56</v>
      </c>
      <c r="AD748" s="46" t="s">
        <v>56</v>
      </c>
      <c r="AE748" s="56" t="s">
        <v>56</v>
      </c>
      <c r="AF748" s="35" t="str">
        <f>VLOOKUP(G748,[6]TIV1!L:S,8,FALSE)</f>
        <v>8276895966</v>
      </c>
      <c r="AG748" s="35" t="str">
        <f>VLOOKUP(T748,[6]TIV1!L:S,8,FALSE)</f>
        <v>2050350313</v>
      </c>
      <c r="AH748" s="35" t="e">
        <f>VLOOKUP(AC748,[6]TIV1!L:S,8,FALSE)</f>
        <v>#N/A</v>
      </c>
      <c r="AI748" s="36">
        <f>VLOOKUP(A748&amp;P748,[6]HARGA!C:D,2,0)*Q748</f>
        <v>0</v>
      </c>
      <c r="AJ748" s="36">
        <f>VLOOKUP(A748&amp;P748,[6]HARGA!C:D,2,0)*W748</f>
        <v>43200000</v>
      </c>
      <c r="AK748" s="36">
        <f>VLOOKUP(A748&amp;P748,[6]HARGA!C:D,2,0)*AB748</f>
        <v>0</v>
      </c>
      <c r="AL748" s="65"/>
      <c r="AM748" s="37"/>
      <c r="AN748" s="37"/>
      <c r="AO748" s="37"/>
      <c r="AP748" s="37"/>
      <c r="AQ748" s="37"/>
      <c r="AR748" s="37"/>
      <c r="AS748" s="37"/>
      <c r="AT748" s="37"/>
      <c r="AU748" s="37"/>
      <c r="AV748" s="37"/>
      <c r="AW748" s="37"/>
      <c r="AX748" s="37"/>
      <c r="AY748" s="37"/>
      <c r="AZ748" s="37"/>
      <c r="BA748" s="37"/>
      <c r="BB748" s="37"/>
      <c r="BC748" s="37"/>
      <c r="BD748">
        <v>3</v>
      </c>
    </row>
    <row r="749" spans="1:56" hidden="1" x14ac:dyDescent="0.25">
      <c r="A749" s="29" t="s">
        <v>51</v>
      </c>
      <c r="B749" s="57" t="s">
        <v>351</v>
      </c>
      <c r="C749" s="58" t="s">
        <v>1258</v>
      </c>
      <c r="D749" s="29" t="s">
        <v>353</v>
      </c>
      <c r="E749" s="29" t="s">
        <v>473</v>
      </c>
      <c r="F749" s="29" t="s">
        <v>474</v>
      </c>
      <c r="G749" s="100">
        <v>5042285927</v>
      </c>
      <c r="H749" s="22" t="s">
        <v>56</v>
      </c>
      <c r="I749" s="29" t="s">
        <v>1259</v>
      </c>
      <c r="J749" s="24">
        <v>44503</v>
      </c>
      <c r="K749" s="29">
        <v>1100</v>
      </c>
      <c r="L749" s="29" t="s">
        <v>138</v>
      </c>
      <c r="M749" s="29" t="s">
        <v>138</v>
      </c>
      <c r="N749" s="113" t="s">
        <v>1260</v>
      </c>
      <c r="O749" s="114">
        <v>44504</v>
      </c>
      <c r="P749" s="27" t="s">
        <v>362</v>
      </c>
      <c r="Q749" s="29">
        <v>1100</v>
      </c>
      <c r="R749" s="28" t="s">
        <v>56</v>
      </c>
      <c r="S749" s="22" t="s">
        <v>56</v>
      </c>
      <c r="T749" s="28" t="s">
        <v>56</v>
      </c>
      <c r="U749" s="28">
        <v>0</v>
      </c>
      <c r="V749" s="22">
        <v>0</v>
      </c>
      <c r="W749" s="28">
        <v>0</v>
      </c>
      <c r="X749" s="28" t="s">
        <v>56</v>
      </c>
      <c r="Y749" s="22" t="s">
        <v>56</v>
      </c>
      <c r="Z749" s="45" t="s">
        <v>56</v>
      </c>
      <c r="AA749" s="45" t="s">
        <v>56</v>
      </c>
      <c r="AB749" s="28">
        <v>0</v>
      </c>
      <c r="AC749" s="28" t="s">
        <v>56</v>
      </c>
      <c r="AD749" s="46" t="s">
        <v>56</v>
      </c>
      <c r="AE749" s="56" t="s">
        <v>56</v>
      </c>
      <c r="AF749" s="35" t="str">
        <f>VLOOKUP(G749,[6]TIV1!L:S,8,FALSE)</f>
        <v>8276895378</v>
      </c>
      <c r="AG749" s="35" t="e">
        <f>VLOOKUP(T749,[6]TIV1!L:S,8,FALSE)</f>
        <v>#N/A</v>
      </c>
      <c r="AH749" s="35" t="e">
        <f>VLOOKUP(AC749,[6]TIV1!L:S,8,FALSE)</f>
        <v>#N/A</v>
      </c>
      <c r="AI749" s="36">
        <f>VLOOKUP(A749&amp;P749,[6]HARGA!C:D,2,0)*Q749</f>
        <v>28182000</v>
      </c>
      <c r="AJ749" s="36">
        <f>VLOOKUP(A749&amp;P749,[6]HARGA!C:D,2,0)*W749</f>
        <v>0</v>
      </c>
      <c r="AK749" s="36">
        <f>VLOOKUP(A749&amp;P749,[6]HARGA!C:D,2,0)*AB749</f>
        <v>0</v>
      </c>
      <c r="AL749" s="28" t="s">
        <v>56</v>
      </c>
      <c r="AM749" s="37"/>
      <c r="AN749" s="37"/>
      <c r="AO749" s="37"/>
      <c r="AP749" s="37"/>
      <c r="AQ749" s="37"/>
      <c r="AR749" s="37"/>
      <c r="AS749" s="37"/>
      <c r="AT749" s="37"/>
      <c r="AU749" s="37"/>
      <c r="AV749" s="37"/>
      <c r="AW749" s="37"/>
      <c r="AX749" s="37"/>
      <c r="AY749" s="37"/>
      <c r="AZ749" s="37"/>
      <c r="BA749" s="37"/>
      <c r="BB749" s="37"/>
      <c r="BC749" s="37"/>
      <c r="BD749">
        <v>3</v>
      </c>
    </row>
    <row r="750" spans="1:56" hidden="1" x14ac:dyDescent="0.25">
      <c r="A750" s="29" t="s">
        <v>51</v>
      </c>
      <c r="B750" s="57" t="s">
        <v>351</v>
      </c>
      <c r="C750" s="58" t="s">
        <v>1261</v>
      </c>
      <c r="D750" s="29" t="s">
        <v>353</v>
      </c>
      <c r="E750" s="29" t="s">
        <v>473</v>
      </c>
      <c r="F750" s="29" t="s">
        <v>413</v>
      </c>
      <c r="G750" s="100">
        <v>5042285926</v>
      </c>
      <c r="H750" s="22" t="s">
        <v>56</v>
      </c>
      <c r="I750" s="29" t="s">
        <v>1262</v>
      </c>
      <c r="J750" s="24">
        <v>44503</v>
      </c>
      <c r="K750" s="29">
        <v>1000</v>
      </c>
      <c r="L750" s="29" t="s">
        <v>61</v>
      </c>
      <c r="M750" s="29" t="s">
        <v>61</v>
      </c>
      <c r="N750" s="113" t="s">
        <v>1263</v>
      </c>
      <c r="O750" s="114">
        <v>44504</v>
      </c>
      <c r="P750" s="27" t="s">
        <v>377</v>
      </c>
      <c r="Q750" s="29">
        <v>1000</v>
      </c>
      <c r="R750" s="28" t="s">
        <v>56</v>
      </c>
      <c r="S750" s="22" t="s">
        <v>56</v>
      </c>
      <c r="T750" s="28" t="s">
        <v>56</v>
      </c>
      <c r="U750" s="28">
        <v>0</v>
      </c>
      <c r="V750" s="22">
        <v>0</v>
      </c>
      <c r="W750" s="28">
        <v>0</v>
      </c>
      <c r="X750" s="28" t="s">
        <v>56</v>
      </c>
      <c r="Y750" s="22" t="s">
        <v>56</v>
      </c>
      <c r="Z750" s="45" t="s">
        <v>56</v>
      </c>
      <c r="AA750" s="45" t="s">
        <v>56</v>
      </c>
      <c r="AB750" s="28">
        <v>0</v>
      </c>
      <c r="AC750" s="28" t="s">
        <v>56</v>
      </c>
      <c r="AD750" s="46" t="s">
        <v>56</v>
      </c>
      <c r="AE750" s="56" t="s">
        <v>56</v>
      </c>
      <c r="AF750" s="35" t="str">
        <f>VLOOKUP(G750,[6]TIV1!L:S,8,FALSE)</f>
        <v>8276895378</v>
      </c>
      <c r="AG750" s="35" t="e">
        <f>VLOOKUP(T750,[6]TIV1!L:S,8,FALSE)</f>
        <v>#N/A</v>
      </c>
      <c r="AH750" s="35" t="e">
        <f>VLOOKUP(AC750,[6]TIV1!L:S,8,FALSE)</f>
        <v>#N/A</v>
      </c>
      <c r="AI750" s="36">
        <f>VLOOKUP(A750&amp;P750,[6]HARGA!C:D,2,0)*Q750</f>
        <v>7440000</v>
      </c>
      <c r="AJ750" s="36">
        <f>VLOOKUP(A750&amp;P750,[6]HARGA!C:D,2,0)*W750</f>
        <v>0</v>
      </c>
      <c r="AK750" s="36">
        <f>VLOOKUP(A750&amp;P750,[6]HARGA!C:D,2,0)*AB750</f>
        <v>0</v>
      </c>
      <c r="AL750" s="28" t="s">
        <v>56</v>
      </c>
      <c r="AM750" s="37"/>
      <c r="AN750" s="37"/>
      <c r="AO750" s="37"/>
      <c r="AP750" s="37"/>
      <c r="AQ750" s="37"/>
      <c r="AR750" s="37"/>
      <c r="AS750" s="37"/>
      <c r="AT750" s="37"/>
      <c r="AU750" s="37"/>
      <c r="AV750" s="37"/>
      <c r="AW750" s="37"/>
      <c r="AX750" s="37"/>
      <c r="AY750" s="37"/>
      <c r="AZ750" s="37"/>
      <c r="BA750" s="37"/>
      <c r="BB750" s="37"/>
      <c r="BC750" s="37"/>
      <c r="BD750">
        <v>3</v>
      </c>
    </row>
    <row r="751" spans="1:56" hidden="1" x14ac:dyDescent="0.25">
      <c r="A751" s="29" t="s">
        <v>51</v>
      </c>
      <c r="B751" s="57" t="s">
        <v>351</v>
      </c>
      <c r="C751" s="58" t="s">
        <v>1261</v>
      </c>
      <c r="D751" s="29" t="s">
        <v>353</v>
      </c>
      <c r="E751" s="29" t="s">
        <v>473</v>
      </c>
      <c r="F751" s="29" t="s">
        <v>413</v>
      </c>
      <c r="G751" s="100">
        <v>5042285926</v>
      </c>
      <c r="H751" s="22" t="s">
        <v>56</v>
      </c>
      <c r="I751" s="29" t="s">
        <v>1262</v>
      </c>
      <c r="J751" s="24">
        <v>44503</v>
      </c>
      <c r="K751" s="29">
        <v>1000</v>
      </c>
      <c r="L751" s="29" t="s">
        <v>61</v>
      </c>
      <c r="M751" s="29" t="s">
        <v>61</v>
      </c>
      <c r="N751" s="113" t="s">
        <v>1263</v>
      </c>
      <c r="O751" s="114">
        <v>44504</v>
      </c>
      <c r="P751" s="27" t="s">
        <v>378</v>
      </c>
      <c r="Q751" s="29">
        <v>1000</v>
      </c>
      <c r="R751" s="28" t="s">
        <v>56</v>
      </c>
      <c r="S751" s="22" t="s">
        <v>56</v>
      </c>
      <c r="T751" s="28" t="s">
        <v>56</v>
      </c>
      <c r="U751" s="28">
        <v>0</v>
      </c>
      <c r="V751" s="22">
        <v>0</v>
      </c>
      <c r="W751" s="28">
        <v>0</v>
      </c>
      <c r="X751" s="28" t="s">
        <v>56</v>
      </c>
      <c r="Y751" s="22" t="s">
        <v>56</v>
      </c>
      <c r="Z751" s="45" t="s">
        <v>56</v>
      </c>
      <c r="AA751" s="45" t="s">
        <v>56</v>
      </c>
      <c r="AB751" s="28">
        <v>0</v>
      </c>
      <c r="AC751" s="28" t="s">
        <v>56</v>
      </c>
      <c r="AD751" s="46" t="s">
        <v>56</v>
      </c>
      <c r="AE751" s="56" t="s">
        <v>56</v>
      </c>
      <c r="AF751" s="35" t="str">
        <f>VLOOKUP(G751,[6]TIV1!L:S,8,FALSE)</f>
        <v>8276895378</v>
      </c>
      <c r="AG751" s="35" t="e">
        <f>VLOOKUP(T751,[6]TIV1!L:S,8,FALSE)</f>
        <v>#N/A</v>
      </c>
      <c r="AH751" s="35" t="e">
        <f>VLOOKUP(AC751,[6]TIV1!L:S,8,FALSE)</f>
        <v>#N/A</v>
      </c>
      <c r="AI751" s="36">
        <f>VLOOKUP(A751&amp;P751,[6]HARGA!C:D,2,0)*Q751</f>
        <v>30000000</v>
      </c>
      <c r="AJ751" s="36">
        <f>VLOOKUP(A751&amp;P751,[6]HARGA!C:D,2,0)*W751</f>
        <v>0</v>
      </c>
      <c r="AK751" s="36">
        <f>VLOOKUP(A751&amp;P751,[6]HARGA!C:D,2,0)*AB751</f>
        <v>0</v>
      </c>
      <c r="AL751" s="28" t="s">
        <v>56</v>
      </c>
      <c r="AM751" s="37"/>
      <c r="AN751" s="37"/>
      <c r="AO751" s="37"/>
      <c r="AP751" s="37"/>
      <c r="AQ751" s="37"/>
      <c r="AR751" s="37"/>
      <c r="AS751" s="37"/>
      <c r="AT751" s="37"/>
      <c r="AU751" s="37"/>
      <c r="AV751" s="37"/>
      <c r="AW751" s="37"/>
      <c r="AX751" s="37"/>
      <c r="AY751" s="37"/>
      <c r="AZ751" s="37"/>
      <c r="BA751" s="37"/>
      <c r="BB751" s="37"/>
      <c r="BC751" s="37"/>
      <c r="BD751">
        <v>3</v>
      </c>
    </row>
    <row r="752" spans="1:56" x14ac:dyDescent="0.25">
      <c r="A752" s="29" t="s">
        <v>51</v>
      </c>
      <c r="B752" s="57" t="s">
        <v>351</v>
      </c>
      <c r="C752" s="58">
        <v>904021450014</v>
      </c>
      <c r="D752" s="29" t="s">
        <v>193</v>
      </c>
      <c r="E752" s="29" t="s">
        <v>417</v>
      </c>
      <c r="F752" s="29" t="s">
        <v>418</v>
      </c>
      <c r="G752" s="100">
        <v>5042287306</v>
      </c>
      <c r="H752" s="22" t="s">
        <v>56</v>
      </c>
      <c r="I752" s="29" t="s">
        <v>1264</v>
      </c>
      <c r="J752" s="24">
        <v>44503</v>
      </c>
      <c r="K752" s="29">
        <v>1344</v>
      </c>
      <c r="L752" s="29" t="s">
        <v>58</v>
      </c>
      <c r="M752" s="29" t="s">
        <v>58</v>
      </c>
      <c r="N752" s="113" t="s">
        <v>1265</v>
      </c>
      <c r="O752" s="114">
        <v>44504</v>
      </c>
      <c r="P752" s="27" t="s">
        <v>377</v>
      </c>
      <c r="Q752" s="29">
        <v>1344</v>
      </c>
      <c r="R752" s="28" t="s">
        <v>56</v>
      </c>
      <c r="S752" s="22" t="s">
        <v>56</v>
      </c>
      <c r="T752" s="28" t="s">
        <v>56</v>
      </c>
      <c r="U752" s="28">
        <v>0</v>
      </c>
      <c r="V752" s="22">
        <v>0</v>
      </c>
      <c r="W752" s="28">
        <v>0</v>
      </c>
      <c r="X752" s="28" t="s">
        <v>56</v>
      </c>
      <c r="Y752" s="22" t="s">
        <v>56</v>
      </c>
      <c r="Z752" s="45" t="s">
        <v>56</v>
      </c>
      <c r="AA752" s="45" t="s">
        <v>56</v>
      </c>
      <c r="AB752" s="28">
        <v>0</v>
      </c>
      <c r="AC752" s="28" t="s">
        <v>56</v>
      </c>
      <c r="AD752" s="46" t="s">
        <v>56</v>
      </c>
      <c r="AE752" s="56" t="s">
        <v>56</v>
      </c>
      <c r="AF752" s="35" t="str">
        <f>VLOOKUP(G752,[6]TIV1!L:S,8,FALSE)</f>
        <v>8276895378</v>
      </c>
      <c r="AG752" s="35" t="e">
        <f>VLOOKUP(T752,[6]TIV1!L:S,8,FALSE)</f>
        <v>#N/A</v>
      </c>
      <c r="AH752" s="35" t="e">
        <f>VLOOKUP(AC752,[6]TIV1!L:S,8,FALSE)</f>
        <v>#N/A</v>
      </c>
      <c r="AI752" s="36">
        <f>VLOOKUP(A752&amp;P752,[6]HARGA!C:D,2,0)*Q752</f>
        <v>9999360</v>
      </c>
      <c r="AJ752" s="36">
        <f>VLOOKUP(A752&amp;P752,[6]HARGA!C:D,2,0)*W752</f>
        <v>0</v>
      </c>
      <c r="AK752" s="36">
        <f>VLOOKUP(A752&amp;P752,[6]HARGA!C:D,2,0)*AB752</f>
        <v>0</v>
      </c>
      <c r="AL752" s="28" t="s">
        <v>56</v>
      </c>
      <c r="AM752" s="37"/>
      <c r="AN752" s="37"/>
      <c r="AO752" s="37"/>
      <c r="AP752" s="37"/>
      <c r="AQ752" s="37"/>
      <c r="AR752" s="37"/>
      <c r="AS752" s="37"/>
      <c r="AT752" s="37"/>
      <c r="AU752" s="37"/>
      <c r="AV752" s="37"/>
      <c r="AW752" s="37"/>
      <c r="AX752" s="37"/>
      <c r="AY752" s="37"/>
      <c r="AZ752" s="37"/>
      <c r="BA752" s="37"/>
      <c r="BB752" s="37"/>
      <c r="BC752" s="37"/>
      <c r="BD752">
        <v>3</v>
      </c>
    </row>
    <row r="753" spans="1:56" x14ac:dyDescent="0.25">
      <c r="A753" s="29" t="s">
        <v>51</v>
      </c>
      <c r="B753" s="57" t="s">
        <v>351</v>
      </c>
      <c r="C753" s="58">
        <v>904021450014</v>
      </c>
      <c r="D753" s="29" t="s">
        <v>193</v>
      </c>
      <c r="E753" s="29" t="s">
        <v>417</v>
      </c>
      <c r="F753" s="29" t="s">
        <v>418</v>
      </c>
      <c r="G753" s="100">
        <v>5042287306</v>
      </c>
      <c r="H753" s="22" t="s">
        <v>56</v>
      </c>
      <c r="I753" s="29" t="s">
        <v>1264</v>
      </c>
      <c r="J753" s="24">
        <v>44503</v>
      </c>
      <c r="K753" s="29">
        <v>1344</v>
      </c>
      <c r="L753" s="29" t="s">
        <v>58</v>
      </c>
      <c r="M753" s="29" t="s">
        <v>58</v>
      </c>
      <c r="N753" s="113" t="s">
        <v>1265</v>
      </c>
      <c r="O753" s="114">
        <v>44504</v>
      </c>
      <c r="P753" s="27" t="s">
        <v>378</v>
      </c>
      <c r="Q753" s="29">
        <v>1344</v>
      </c>
      <c r="R753" s="28" t="s">
        <v>56</v>
      </c>
      <c r="S753" s="22" t="s">
        <v>56</v>
      </c>
      <c r="T753" s="28" t="s">
        <v>56</v>
      </c>
      <c r="U753" s="28">
        <v>0</v>
      </c>
      <c r="V753" s="22">
        <v>0</v>
      </c>
      <c r="W753" s="28">
        <v>0</v>
      </c>
      <c r="X753" s="28" t="s">
        <v>56</v>
      </c>
      <c r="Y753" s="22" t="s">
        <v>56</v>
      </c>
      <c r="Z753" s="45" t="s">
        <v>56</v>
      </c>
      <c r="AA753" s="45" t="s">
        <v>56</v>
      </c>
      <c r="AB753" s="28">
        <v>0</v>
      </c>
      <c r="AC753" s="28" t="s">
        <v>56</v>
      </c>
      <c r="AD753" s="46" t="s">
        <v>56</v>
      </c>
      <c r="AE753" s="56" t="s">
        <v>56</v>
      </c>
      <c r="AF753" s="35" t="str">
        <f>VLOOKUP(G753,[6]TIV1!L:S,8,FALSE)</f>
        <v>8276895378</v>
      </c>
      <c r="AG753" s="35" t="e">
        <f>VLOOKUP(T753,[6]TIV1!L:S,8,FALSE)</f>
        <v>#N/A</v>
      </c>
      <c r="AH753" s="35" t="e">
        <f>VLOOKUP(AC753,[6]TIV1!L:S,8,FALSE)</f>
        <v>#N/A</v>
      </c>
      <c r="AI753" s="36">
        <f>VLOOKUP(A753&amp;P753,[6]HARGA!C:D,2,0)*Q753</f>
        <v>40320000</v>
      </c>
      <c r="AJ753" s="36">
        <f>VLOOKUP(A753&amp;P753,[6]HARGA!C:D,2,0)*W753</f>
        <v>0</v>
      </c>
      <c r="AK753" s="36">
        <f>VLOOKUP(A753&amp;P753,[6]HARGA!C:D,2,0)*AB753</f>
        <v>0</v>
      </c>
      <c r="AL753" s="28" t="s">
        <v>56</v>
      </c>
      <c r="AM753" s="37"/>
      <c r="AN753" s="37"/>
      <c r="AO753" s="37"/>
      <c r="AP753" s="37"/>
      <c r="AQ753" s="37"/>
      <c r="AR753" s="37"/>
      <c r="AS753" s="37"/>
      <c r="AT753" s="37"/>
      <c r="AU753" s="37"/>
      <c r="AV753" s="37"/>
      <c r="AW753" s="37"/>
      <c r="AX753" s="37"/>
      <c r="AY753" s="37"/>
      <c r="AZ753" s="37"/>
      <c r="BA753" s="37"/>
      <c r="BB753" s="37"/>
      <c r="BC753" s="37"/>
      <c r="BD753">
        <v>3</v>
      </c>
    </row>
    <row r="754" spans="1:56" hidden="1" x14ac:dyDescent="0.25">
      <c r="A754" s="29" t="s">
        <v>51</v>
      </c>
      <c r="B754" s="57" t="s">
        <v>351</v>
      </c>
      <c r="C754" s="58" t="s">
        <v>1266</v>
      </c>
      <c r="D754" s="29" t="s">
        <v>193</v>
      </c>
      <c r="E754" s="29" t="s">
        <v>417</v>
      </c>
      <c r="F754" s="29" t="s">
        <v>418</v>
      </c>
      <c r="G754" s="100">
        <v>5042287306</v>
      </c>
      <c r="H754" s="22" t="s">
        <v>56</v>
      </c>
      <c r="I754" s="29" t="s">
        <v>1264</v>
      </c>
      <c r="J754" s="24">
        <v>44503</v>
      </c>
      <c r="K754" s="29">
        <v>0</v>
      </c>
      <c r="L754" s="29" t="s">
        <v>56</v>
      </c>
      <c r="M754" s="29" t="s">
        <v>56</v>
      </c>
      <c r="N754" s="29" t="s">
        <v>56</v>
      </c>
      <c r="O754" s="29" t="s">
        <v>56</v>
      </c>
      <c r="P754" s="27" t="s">
        <v>377</v>
      </c>
      <c r="Q754" s="29">
        <v>0</v>
      </c>
      <c r="R754" s="58">
        <v>904021450014</v>
      </c>
      <c r="S754" s="22" t="s">
        <v>56</v>
      </c>
      <c r="T754" s="62">
        <v>6008147301</v>
      </c>
      <c r="U754" s="28">
        <v>17</v>
      </c>
      <c r="V754" s="22">
        <v>0</v>
      </c>
      <c r="W754" s="28">
        <v>17</v>
      </c>
      <c r="X754" s="29" t="s">
        <v>58</v>
      </c>
      <c r="Y754" s="22" t="s">
        <v>56</v>
      </c>
      <c r="Z754" s="63" t="s">
        <v>1267</v>
      </c>
      <c r="AA754" s="64">
        <v>44504</v>
      </c>
      <c r="AB754" s="28">
        <v>0</v>
      </c>
      <c r="AC754" s="28" t="s">
        <v>56</v>
      </c>
      <c r="AD754" s="46" t="s">
        <v>56</v>
      </c>
      <c r="AE754" s="56" t="s">
        <v>56</v>
      </c>
      <c r="AF754" s="35" t="str">
        <f>VLOOKUP(G754,[6]TIV1!L:S,8,FALSE)</f>
        <v>8276895378</v>
      </c>
      <c r="AG754" s="35" t="str">
        <f>VLOOKUP(T754,[6]TIV1!L:S,8,FALSE)</f>
        <v>2050350280</v>
      </c>
      <c r="AH754" s="35" t="e">
        <f>VLOOKUP(AC754,[6]TIV1!L:S,8,FALSE)</f>
        <v>#N/A</v>
      </c>
      <c r="AI754" s="36">
        <f>VLOOKUP(A754&amp;P754,[6]HARGA!C:D,2,0)*Q754</f>
        <v>0</v>
      </c>
      <c r="AJ754" s="36">
        <f>VLOOKUP(A754&amp;P754,[6]HARGA!C:D,2,0)*W754</f>
        <v>126480</v>
      </c>
      <c r="AK754" s="36">
        <f>VLOOKUP(A754&amp;P754,[6]HARGA!C:D,2,0)*AB754</f>
        <v>0</v>
      </c>
      <c r="AL754" s="65"/>
      <c r="AM754" s="37"/>
      <c r="AN754" s="37"/>
      <c r="AO754" s="37"/>
      <c r="AP754" s="37"/>
      <c r="AQ754" s="37"/>
      <c r="AR754" s="37"/>
      <c r="AS754" s="37"/>
      <c r="AT754" s="37"/>
      <c r="AU754" s="37"/>
      <c r="AV754" s="37"/>
      <c r="AW754" s="37"/>
      <c r="AX754" s="37"/>
      <c r="AY754" s="37"/>
      <c r="AZ754" s="37"/>
      <c r="BA754" s="37"/>
      <c r="BB754" s="37"/>
      <c r="BC754" s="37"/>
      <c r="BD754">
        <v>3</v>
      </c>
    </row>
    <row r="755" spans="1:56" hidden="1" x14ac:dyDescent="0.25">
      <c r="A755" s="29" t="s">
        <v>51</v>
      </c>
      <c r="B755" s="57" t="s">
        <v>351</v>
      </c>
      <c r="C755" s="58" t="s">
        <v>1266</v>
      </c>
      <c r="D755" s="29" t="s">
        <v>193</v>
      </c>
      <c r="E755" s="29" t="s">
        <v>417</v>
      </c>
      <c r="F755" s="29" t="s">
        <v>418</v>
      </c>
      <c r="G755" s="100">
        <v>5042287306</v>
      </c>
      <c r="H755" s="22" t="s">
        <v>56</v>
      </c>
      <c r="I755" s="29" t="s">
        <v>1264</v>
      </c>
      <c r="J755" s="24">
        <v>44503</v>
      </c>
      <c r="K755" s="29">
        <v>0</v>
      </c>
      <c r="L755" s="29" t="s">
        <v>56</v>
      </c>
      <c r="M755" s="29" t="s">
        <v>56</v>
      </c>
      <c r="N755" s="29" t="s">
        <v>56</v>
      </c>
      <c r="O755" s="29" t="s">
        <v>56</v>
      </c>
      <c r="P755" s="27" t="s">
        <v>378</v>
      </c>
      <c r="Q755" s="29">
        <v>0</v>
      </c>
      <c r="R755" s="58">
        <v>904021450014</v>
      </c>
      <c r="S755" s="22" t="s">
        <v>56</v>
      </c>
      <c r="T755" s="62">
        <v>6008147301</v>
      </c>
      <c r="U755" s="28">
        <v>1344</v>
      </c>
      <c r="V755" s="22">
        <v>0</v>
      </c>
      <c r="W755" s="28">
        <v>1344</v>
      </c>
      <c r="X755" s="29" t="s">
        <v>58</v>
      </c>
      <c r="Y755" s="22" t="s">
        <v>56</v>
      </c>
      <c r="Z755" s="63" t="s">
        <v>1267</v>
      </c>
      <c r="AA755" s="64">
        <v>44504</v>
      </c>
      <c r="AB755" s="28">
        <v>0</v>
      </c>
      <c r="AC755" s="28" t="s">
        <v>56</v>
      </c>
      <c r="AD755" s="46" t="s">
        <v>56</v>
      </c>
      <c r="AE755" s="56" t="s">
        <v>56</v>
      </c>
      <c r="AF755" s="35" t="str">
        <f>VLOOKUP(G755,[6]TIV1!L:S,8,FALSE)</f>
        <v>8276895378</v>
      </c>
      <c r="AG755" s="35" t="str">
        <f>VLOOKUP(T755,[6]TIV1!L:S,8,FALSE)</f>
        <v>2050350280</v>
      </c>
      <c r="AH755" s="35" t="e">
        <f>VLOOKUP(AC755,[6]TIV1!L:S,8,FALSE)</f>
        <v>#N/A</v>
      </c>
      <c r="AI755" s="36">
        <f>VLOOKUP(A755&amp;P755,[6]HARGA!C:D,2,0)*Q755</f>
        <v>0</v>
      </c>
      <c r="AJ755" s="36">
        <f>VLOOKUP(A755&amp;P755,[6]HARGA!C:D,2,0)*W755</f>
        <v>40320000</v>
      </c>
      <c r="AK755" s="36">
        <f>VLOOKUP(A755&amp;P755,[6]HARGA!C:D,2,0)*AB755</f>
        <v>0</v>
      </c>
      <c r="AL755" s="65"/>
      <c r="AM755" s="37"/>
      <c r="AN755" s="37"/>
      <c r="AO755" s="37"/>
      <c r="AP755" s="37"/>
      <c r="AQ755" s="37"/>
      <c r="AR755" s="37"/>
      <c r="AS755" s="37"/>
      <c r="AT755" s="37"/>
      <c r="AU755" s="37"/>
      <c r="AV755" s="37"/>
      <c r="AW755" s="37"/>
      <c r="AX755" s="37"/>
      <c r="AY755" s="37"/>
      <c r="AZ755" s="37"/>
      <c r="BA755" s="37"/>
      <c r="BB755" s="37"/>
      <c r="BC755" s="37"/>
      <c r="BD755">
        <v>3</v>
      </c>
    </row>
    <row r="756" spans="1:56" x14ac:dyDescent="0.25">
      <c r="A756" s="22" t="s">
        <v>51</v>
      </c>
      <c r="B756" s="22" t="s">
        <v>402</v>
      </c>
      <c r="C756" s="23">
        <v>21102911729</v>
      </c>
      <c r="D756" s="22" t="s">
        <v>935</v>
      </c>
      <c r="E756" s="22" t="s">
        <v>1268</v>
      </c>
      <c r="F756" s="22" t="s">
        <v>1269</v>
      </c>
      <c r="G756" s="22">
        <v>5042261574</v>
      </c>
      <c r="H756" s="22" t="s">
        <v>56</v>
      </c>
      <c r="I756" s="22" t="s">
        <v>56</v>
      </c>
      <c r="J756" s="24">
        <v>44503</v>
      </c>
      <c r="K756" s="22">
        <v>1365</v>
      </c>
      <c r="L756" s="22" t="s">
        <v>58</v>
      </c>
      <c r="M756" s="22" t="s">
        <v>58</v>
      </c>
      <c r="N756" s="113" t="s">
        <v>1270</v>
      </c>
      <c r="O756" s="114">
        <v>44504</v>
      </c>
      <c r="P756" s="27" t="s">
        <v>277</v>
      </c>
      <c r="Q756" s="22">
        <v>1365</v>
      </c>
      <c r="R756" s="28" t="s">
        <v>56</v>
      </c>
      <c r="S756" s="22" t="s">
        <v>56</v>
      </c>
      <c r="T756" s="28" t="s">
        <v>56</v>
      </c>
      <c r="U756" s="28">
        <v>0</v>
      </c>
      <c r="V756" s="22">
        <v>0</v>
      </c>
      <c r="W756" s="28">
        <v>0</v>
      </c>
      <c r="X756" s="28" t="s">
        <v>56</v>
      </c>
      <c r="Y756" s="22" t="s">
        <v>56</v>
      </c>
      <c r="Z756" s="45" t="s">
        <v>56</v>
      </c>
      <c r="AA756" s="45" t="s">
        <v>56</v>
      </c>
      <c r="AB756" s="28">
        <v>0</v>
      </c>
      <c r="AC756" s="28" t="s">
        <v>56</v>
      </c>
      <c r="AD756" s="46" t="s">
        <v>56</v>
      </c>
      <c r="AE756" s="56" t="s">
        <v>56</v>
      </c>
      <c r="AF756" s="35" t="str">
        <f>VLOOKUP(G756,[6]TIV1!L:S,8,FALSE)</f>
        <v>8276895378</v>
      </c>
      <c r="AG756" s="35" t="e">
        <f>VLOOKUP(T756,[6]TIV1!L:S,8,FALSE)</f>
        <v>#N/A</v>
      </c>
      <c r="AH756" s="35" t="e">
        <f>VLOOKUP(AC756,[6]TIV1!L:S,8,FALSE)</f>
        <v>#N/A</v>
      </c>
      <c r="AI756" s="36">
        <f>VLOOKUP(A756&amp;P756,[6]HARGA!C:D,2,0)*Q756</f>
        <v>55282500</v>
      </c>
      <c r="AJ756" s="36">
        <f>VLOOKUP(A756&amp;P756,[6]HARGA!C:D,2,0)*W756</f>
        <v>0</v>
      </c>
      <c r="AK756" s="36">
        <f>VLOOKUP(A756&amp;P756,[6]HARGA!C:D,2,0)*AB756</f>
        <v>0</v>
      </c>
      <c r="AL756" s="32"/>
      <c r="AM756" s="32"/>
      <c r="AN756" s="37"/>
      <c r="AO756" s="37"/>
      <c r="AP756" s="37"/>
      <c r="AQ756" s="37"/>
      <c r="AR756" s="37"/>
      <c r="AS756" s="37"/>
      <c r="AT756" s="37"/>
      <c r="AU756" s="37"/>
      <c r="AV756" s="37"/>
      <c r="AW756" s="37"/>
      <c r="AX756" s="37"/>
      <c r="AY756" s="37"/>
      <c r="AZ756" s="37"/>
      <c r="BA756" s="37"/>
      <c r="BB756" s="37"/>
      <c r="BC756" s="37"/>
      <c r="BD756">
        <v>3</v>
      </c>
    </row>
    <row r="757" spans="1:56" hidden="1" x14ac:dyDescent="0.25">
      <c r="A757" s="22" t="s">
        <v>66</v>
      </c>
      <c r="B757" s="22" t="s">
        <v>406</v>
      </c>
      <c r="C757" s="23">
        <v>21102900042</v>
      </c>
      <c r="D757" s="22" t="s">
        <v>53</v>
      </c>
      <c r="E757" s="29" t="s">
        <v>169</v>
      </c>
      <c r="F757" s="29" t="s">
        <v>407</v>
      </c>
      <c r="G757" s="22">
        <v>5042273091</v>
      </c>
      <c r="H757" s="22" t="s">
        <v>56</v>
      </c>
      <c r="I757" s="22" t="s">
        <v>56</v>
      </c>
      <c r="J757" s="24">
        <v>44503</v>
      </c>
      <c r="K757" s="22">
        <v>2816</v>
      </c>
      <c r="L757" s="22" t="s">
        <v>110</v>
      </c>
      <c r="M757" s="22" t="s">
        <v>110</v>
      </c>
      <c r="N757" s="113" t="s">
        <v>1271</v>
      </c>
      <c r="O757" s="114">
        <v>44503</v>
      </c>
      <c r="P757" s="27" t="s">
        <v>288</v>
      </c>
      <c r="Q757" s="22">
        <v>2816</v>
      </c>
      <c r="R757" s="22" t="s">
        <v>56</v>
      </c>
      <c r="S757" s="22" t="s">
        <v>56</v>
      </c>
      <c r="T757" s="22">
        <v>6008141896</v>
      </c>
      <c r="U757" s="22">
        <v>0</v>
      </c>
      <c r="V757" s="22">
        <v>0</v>
      </c>
      <c r="W757" s="22">
        <v>0</v>
      </c>
      <c r="X757" s="22" t="s">
        <v>110</v>
      </c>
      <c r="Y757" s="22" t="s">
        <v>56</v>
      </c>
      <c r="Z757" s="38" t="s">
        <v>1272</v>
      </c>
      <c r="AA757" s="39">
        <v>44503</v>
      </c>
      <c r="AB757" s="28">
        <v>0</v>
      </c>
      <c r="AC757" s="28" t="s">
        <v>56</v>
      </c>
      <c r="AD757" s="46" t="s">
        <v>56</v>
      </c>
      <c r="AE757" s="56" t="s">
        <v>56</v>
      </c>
      <c r="AF757" s="35" t="str">
        <f>VLOOKUP(G757,[6]TIV1!L:S,8,FALSE)</f>
        <v>8276895966</v>
      </c>
      <c r="AG757" s="35" t="str">
        <f>VLOOKUP(T757,[6]TIV1!L:S,8,FALSE)</f>
        <v>2050350313</v>
      </c>
      <c r="AH757" s="35" t="e">
        <f>VLOOKUP(AC757,[6]TIV1!L:S,8,FALSE)</f>
        <v>#N/A</v>
      </c>
      <c r="AI757" s="36">
        <f>VLOOKUP(A757&amp;P757,[6]HARGA!C:D,2,0)*Q757</f>
        <v>95462400</v>
      </c>
      <c r="AJ757" s="36">
        <f>VLOOKUP(A757&amp;P757,[6]HARGA!C:D,2,0)*W757</f>
        <v>0</v>
      </c>
      <c r="AK757" s="36">
        <f>VLOOKUP(A757&amp;P757,[6]HARGA!C:D,2,0)*AB757</f>
        <v>0</v>
      </c>
      <c r="AL757" s="32"/>
      <c r="AM757" s="32"/>
      <c r="AN757" s="37"/>
      <c r="AO757" s="37"/>
      <c r="AP757" s="37"/>
      <c r="AQ757" s="37"/>
      <c r="AR757" s="37"/>
      <c r="AS757" s="37"/>
      <c r="AT757" s="37"/>
      <c r="AU757" s="37"/>
      <c r="AV757" s="37"/>
      <c r="AW757" s="37"/>
      <c r="AX757" s="37"/>
      <c r="AY757" s="37"/>
      <c r="AZ757" s="37"/>
      <c r="BA757" s="37"/>
      <c r="BB757" s="37"/>
      <c r="BC757" s="37"/>
      <c r="BD757">
        <v>3</v>
      </c>
    </row>
    <row r="758" spans="1:56" hidden="1" x14ac:dyDescent="0.25">
      <c r="A758" s="22" t="s">
        <v>66</v>
      </c>
      <c r="B758" s="22" t="s">
        <v>406</v>
      </c>
      <c r="C758" s="23">
        <v>21102900042</v>
      </c>
      <c r="D758" s="22" t="s">
        <v>53</v>
      </c>
      <c r="E758" s="29" t="s">
        <v>169</v>
      </c>
      <c r="F758" s="29" t="s">
        <v>407</v>
      </c>
      <c r="G758" s="22">
        <v>5042273091</v>
      </c>
      <c r="H758" s="22" t="s">
        <v>56</v>
      </c>
      <c r="I758" s="22" t="s">
        <v>56</v>
      </c>
      <c r="J758" s="24">
        <v>44503</v>
      </c>
      <c r="K758" s="22">
        <v>32</v>
      </c>
      <c r="L758" s="22" t="s">
        <v>110</v>
      </c>
      <c r="M758" s="22" t="s">
        <v>110</v>
      </c>
      <c r="N758" s="113" t="s">
        <v>1271</v>
      </c>
      <c r="O758" s="114">
        <v>44503</v>
      </c>
      <c r="P758" s="27" t="s">
        <v>279</v>
      </c>
      <c r="Q758" s="22">
        <v>32</v>
      </c>
      <c r="R758" s="22" t="s">
        <v>56</v>
      </c>
      <c r="S758" s="22" t="s">
        <v>56</v>
      </c>
      <c r="T758" s="22">
        <v>6008141896</v>
      </c>
      <c r="U758" s="22">
        <v>32</v>
      </c>
      <c r="V758" s="22">
        <v>0</v>
      </c>
      <c r="W758" s="22">
        <v>32</v>
      </c>
      <c r="X758" s="22" t="s">
        <v>110</v>
      </c>
      <c r="Y758" s="22" t="s">
        <v>56</v>
      </c>
      <c r="Z758" s="38" t="s">
        <v>1272</v>
      </c>
      <c r="AA758" s="39">
        <v>44503</v>
      </c>
      <c r="AB758" s="28">
        <v>0</v>
      </c>
      <c r="AC758" s="28" t="s">
        <v>56</v>
      </c>
      <c r="AD758" s="46" t="s">
        <v>56</v>
      </c>
      <c r="AE758" s="56" t="s">
        <v>56</v>
      </c>
      <c r="AF758" s="35" t="str">
        <f>VLOOKUP(G758,[6]TIV1!L:S,8,FALSE)</f>
        <v>8276895966</v>
      </c>
      <c r="AG758" s="35" t="str">
        <f>VLOOKUP(T758,[6]TIV1!L:S,8,FALSE)</f>
        <v>2050350313</v>
      </c>
      <c r="AH758" s="35" t="e">
        <f>VLOOKUP(AC758,[6]TIV1!L:S,8,FALSE)</f>
        <v>#N/A</v>
      </c>
      <c r="AI758" s="36">
        <f>VLOOKUP(A758&amp;P758,[6]HARGA!C:D,2,0)*Q758</f>
        <v>3200000</v>
      </c>
      <c r="AJ758" s="36">
        <f>VLOOKUP(A758&amp;P758,[6]HARGA!C:D,2,0)*W758</f>
        <v>3200000</v>
      </c>
      <c r="AK758" s="36">
        <f>VLOOKUP(A758&amp;P758,[6]HARGA!C:D,2,0)*AB758</f>
        <v>0</v>
      </c>
      <c r="AL758" s="32"/>
      <c r="AM758" s="32"/>
      <c r="AN758" s="37"/>
      <c r="AO758" s="37"/>
      <c r="AP758" s="37"/>
      <c r="AQ758" s="37"/>
      <c r="AR758" s="37"/>
      <c r="AS758" s="37"/>
      <c r="AT758" s="37"/>
      <c r="AU758" s="37"/>
      <c r="AV758" s="37"/>
      <c r="AW758" s="37"/>
      <c r="AX758" s="37"/>
      <c r="AY758" s="37"/>
      <c r="AZ758" s="37"/>
      <c r="BA758" s="37"/>
      <c r="BB758" s="37"/>
      <c r="BC758" s="37"/>
      <c r="BD758">
        <v>3</v>
      </c>
    </row>
    <row r="759" spans="1:56" x14ac:dyDescent="0.25">
      <c r="A759" s="22" t="s">
        <v>51</v>
      </c>
      <c r="B759" s="22" t="s">
        <v>52</v>
      </c>
      <c r="C759" s="23">
        <v>21102803766</v>
      </c>
      <c r="D759" s="22" t="s">
        <v>53</v>
      </c>
      <c r="E759" s="22" t="s">
        <v>605</v>
      </c>
      <c r="F759" s="22" t="s">
        <v>606</v>
      </c>
      <c r="G759" s="22">
        <v>5042274765</v>
      </c>
      <c r="H759" s="22" t="s">
        <v>56</v>
      </c>
      <c r="I759" s="22" t="s">
        <v>1273</v>
      </c>
      <c r="J759" s="24">
        <v>44504</v>
      </c>
      <c r="K759" s="22">
        <v>1008</v>
      </c>
      <c r="L759" s="22" t="s">
        <v>58</v>
      </c>
      <c r="M759" s="22" t="s">
        <v>58</v>
      </c>
      <c r="N759" s="38" t="s">
        <v>1274</v>
      </c>
      <c r="O759" s="39">
        <v>44504</v>
      </c>
      <c r="P759" s="27" t="s">
        <v>60</v>
      </c>
      <c r="Q759" s="22">
        <v>1008</v>
      </c>
      <c r="R759" s="23">
        <v>21102803811</v>
      </c>
      <c r="S759" s="22" t="s">
        <v>56</v>
      </c>
      <c r="T759" s="22">
        <v>6008142564</v>
      </c>
      <c r="U759" s="22">
        <v>6</v>
      </c>
      <c r="V759" s="28">
        <v>0</v>
      </c>
      <c r="W759" s="22">
        <v>6</v>
      </c>
      <c r="X759" s="29" t="s">
        <v>58</v>
      </c>
      <c r="Y759" s="22" t="s">
        <v>56</v>
      </c>
      <c r="Z759" s="30" t="s">
        <v>1275</v>
      </c>
      <c r="AA759" s="31">
        <v>44503</v>
      </c>
      <c r="AB759" s="22">
        <v>0</v>
      </c>
      <c r="AC759" s="32">
        <v>5042278561</v>
      </c>
      <c r="AD759" s="33" t="s">
        <v>1276</v>
      </c>
      <c r="AE759" s="34">
        <v>44504</v>
      </c>
      <c r="AF759" s="35" t="str">
        <f>VLOOKUP(G759,[6]TIV1!L:S,8,FALSE)</f>
        <v>8276895377</v>
      </c>
      <c r="AG759" s="35" t="str">
        <f>VLOOKUP(T759,[6]TIV1!L:S,8,FALSE)</f>
        <v>2050350281</v>
      </c>
      <c r="AH759" s="35" t="str">
        <f>VLOOKUP(AC759,[6]TIV1!L:S,8,FALSE)</f>
        <v>8276895377</v>
      </c>
      <c r="AI759" s="36">
        <f>VLOOKUP(A759&amp;P759,[6]HARGA!C:D,2,0)*Q759</f>
        <v>9928800</v>
      </c>
      <c r="AJ759" s="36">
        <f>VLOOKUP(A759&amp;P759,[6]HARGA!C:D,2,0)*W759</f>
        <v>59100</v>
      </c>
      <c r="AK759" s="36">
        <f>VLOOKUP(A759&amp;P759,[6]HARGA!C:D,2,0)*AB759</f>
        <v>0</v>
      </c>
      <c r="AL759" s="37"/>
      <c r="AM759" s="37"/>
      <c r="AN759" s="37"/>
      <c r="AO759" s="37"/>
      <c r="AP759" s="37"/>
      <c r="AQ759" s="37"/>
      <c r="AR759" s="37"/>
      <c r="AS759" s="37"/>
      <c r="AT759" s="37"/>
      <c r="AU759" s="37"/>
      <c r="AV759" s="37"/>
      <c r="AW759" s="37"/>
      <c r="AX759" s="37"/>
      <c r="AY759" s="37"/>
      <c r="AZ759" s="37"/>
      <c r="BA759" s="37"/>
      <c r="BB759" s="37"/>
      <c r="BC759" s="37"/>
      <c r="BD759">
        <v>4</v>
      </c>
    </row>
    <row r="760" spans="1:56" x14ac:dyDescent="0.25">
      <c r="A760" s="22" t="s">
        <v>51</v>
      </c>
      <c r="B760" s="22" t="s">
        <v>52</v>
      </c>
      <c r="C760" s="23">
        <v>21102803766</v>
      </c>
      <c r="D760" s="22" t="s">
        <v>53</v>
      </c>
      <c r="E760" s="22" t="s">
        <v>605</v>
      </c>
      <c r="F760" s="22" t="s">
        <v>606</v>
      </c>
      <c r="G760" s="22">
        <v>5042274765</v>
      </c>
      <c r="H760" s="22" t="s">
        <v>56</v>
      </c>
      <c r="I760" s="22" t="s">
        <v>1273</v>
      </c>
      <c r="J760" s="24">
        <v>44504</v>
      </c>
      <c r="K760" s="22">
        <v>1008</v>
      </c>
      <c r="L760" s="22" t="s">
        <v>58</v>
      </c>
      <c r="M760" s="22" t="s">
        <v>58</v>
      </c>
      <c r="N760" s="38" t="s">
        <v>1274</v>
      </c>
      <c r="O760" s="39">
        <v>44504</v>
      </c>
      <c r="P760" s="27" t="s">
        <v>64</v>
      </c>
      <c r="Q760" s="22">
        <v>1008</v>
      </c>
      <c r="R760" s="23">
        <v>21102803811</v>
      </c>
      <c r="S760" s="22" t="s">
        <v>56</v>
      </c>
      <c r="T760" s="22">
        <v>6008142564</v>
      </c>
      <c r="U760" s="22">
        <v>1152</v>
      </c>
      <c r="V760" s="28">
        <v>0</v>
      </c>
      <c r="W760" s="22">
        <v>1152</v>
      </c>
      <c r="X760" s="29" t="s">
        <v>58</v>
      </c>
      <c r="Y760" s="22" t="s">
        <v>56</v>
      </c>
      <c r="Z760" s="30" t="s">
        <v>1275</v>
      </c>
      <c r="AA760" s="31">
        <v>44503</v>
      </c>
      <c r="AB760" s="22">
        <v>144</v>
      </c>
      <c r="AC760" s="32">
        <v>5042278561</v>
      </c>
      <c r="AD760" s="33" t="s">
        <v>1276</v>
      </c>
      <c r="AE760" s="34">
        <v>44504</v>
      </c>
      <c r="AF760" s="35" t="str">
        <f>VLOOKUP(G760,[6]TIV1!L:S,8,FALSE)</f>
        <v>8276895377</v>
      </c>
      <c r="AG760" s="35" t="str">
        <f>VLOOKUP(T760,[6]TIV1!L:S,8,FALSE)</f>
        <v>2050350281</v>
      </c>
      <c r="AH760" s="35" t="str">
        <f>VLOOKUP(AC760,[6]TIV1!L:S,8,FALSE)</f>
        <v>8276895377</v>
      </c>
      <c r="AI760" s="36">
        <f>VLOOKUP(A760&amp;P760,[6]HARGA!C:D,2,0)*Q760</f>
        <v>30240000</v>
      </c>
      <c r="AJ760" s="36">
        <f>VLOOKUP(A760&amp;P760,[6]HARGA!C:D,2,0)*W760</f>
        <v>34560000</v>
      </c>
      <c r="AK760" s="36">
        <f>VLOOKUP(A760&amp;P760,[6]HARGA!C:D,2,0)*AB760</f>
        <v>4320000</v>
      </c>
      <c r="AL760" s="37"/>
      <c r="AM760" s="37"/>
      <c r="AN760" s="37"/>
      <c r="AO760" s="37"/>
      <c r="AP760" s="37"/>
      <c r="AQ760" s="37"/>
      <c r="AR760" s="37"/>
      <c r="AS760" s="37"/>
      <c r="AT760" s="37"/>
      <c r="AU760" s="37"/>
      <c r="AV760" s="37"/>
      <c r="AW760" s="37"/>
      <c r="AX760" s="37"/>
      <c r="AY760" s="37"/>
      <c r="AZ760" s="37"/>
      <c r="BA760" s="37"/>
      <c r="BB760" s="37"/>
      <c r="BC760" s="37"/>
      <c r="BD760">
        <v>4</v>
      </c>
    </row>
    <row r="761" spans="1:56" x14ac:dyDescent="0.25">
      <c r="A761" s="22" t="s">
        <v>51</v>
      </c>
      <c r="B761" s="22" t="s">
        <v>52</v>
      </c>
      <c r="C761" s="23">
        <v>21102803766</v>
      </c>
      <c r="D761" s="22" t="s">
        <v>53</v>
      </c>
      <c r="E761" s="22" t="s">
        <v>605</v>
      </c>
      <c r="F761" s="22" t="s">
        <v>606</v>
      </c>
      <c r="G761" s="22">
        <v>5042274765</v>
      </c>
      <c r="H761" s="22" t="s">
        <v>56</v>
      </c>
      <c r="I761" s="22" t="s">
        <v>1273</v>
      </c>
      <c r="J761" s="24">
        <v>44504</v>
      </c>
      <c r="K761" s="22">
        <v>24</v>
      </c>
      <c r="L761" s="22" t="s">
        <v>58</v>
      </c>
      <c r="M761" s="22" t="s">
        <v>58</v>
      </c>
      <c r="N761" s="38" t="s">
        <v>1274</v>
      </c>
      <c r="O761" s="39">
        <v>44504</v>
      </c>
      <c r="P761" s="27" t="s">
        <v>65</v>
      </c>
      <c r="Q761" s="22">
        <v>24</v>
      </c>
      <c r="R761" s="23">
        <v>21102803811</v>
      </c>
      <c r="S761" s="22" t="s">
        <v>56</v>
      </c>
      <c r="T761" s="22">
        <v>6008142564</v>
      </c>
      <c r="U761" s="22">
        <v>24</v>
      </c>
      <c r="V761" s="28">
        <v>0</v>
      </c>
      <c r="W761" s="22">
        <v>24</v>
      </c>
      <c r="X761" s="29" t="s">
        <v>58</v>
      </c>
      <c r="Y761" s="22" t="s">
        <v>56</v>
      </c>
      <c r="Z761" s="30" t="s">
        <v>1275</v>
      </c>
      <c r="AA761" s="31">
        <v>44503</v>
      </c>
      <c r="AB761" s="22">
        <v>0</v>
      </c>
      <c r="AC761" s="32">
        <v>5042278561</v>
      </c>
      <c r="AD761" s="33" t="s">
        <v>1276</v>
      </c>
      <c r="AE761" s="34">
        <v>44504</v>
      </c>
      <c r="AF761" s="35" t="str">
        <f>VLOOKUP(G761,[6]TIV1!L:S,8,FALSE)</f>
        <v>8276895377</v>
      </c>
      <c r="AG761" s="35" t="str">
        <f>VLOOKUP(T761,[6]TIV1!L:S,8,FALSE)</f>
        <v>2050350281</v>
      </c>
      <c r="AH761" s="35" t="str">
        <f>VLOOKUP(AC761,[6]TIV1!L:S,8,FALSE)</f>
        <v>8276895377</v>
      </c>
      <c r="AI761" s="36">
        <f>VLOOKUP(A761&amp;P761,[6]HARGA!C:D,2,0)*Q761</f>
        <v>0</v>
      </c>
      <c r="AJ761" s="36">
        <f>VLOOKUP(A761&amp;P761,[6]HARGA!C:D,2,0)*W761</f>
        <v>0</v>
      </c>
      <c r="AK761" s="36">
        <f>VLOOKUP(A761&amp;P761,[6]HARGA!C:D,2,0)*AB761</f>
        <v>0</v>
      </c>
      <c r="AL761" s="37"/>
      <c r="AM761" s="37"/>
      <c r="AN761" s="37"/>
      <c r="AO761" s="37"/>
      <c r="AP761" s="37"/>
      <c r="AQ761" s="37"/>
      <c r="AR761" s="37"/>
      <c r="AS761" s="37"/>
      <c r="AT761" s="37"/>
      <c r="AU761" s="37"/>
      <c r="AV761" s="37"/>
      <c r="AW761" s="37"/>
      <c r="AX761" s="37"/>
      <c r="AY761" s="37"/>
      <c r="AZ761" s="37"/>
      <c r="BA761" s="37"/>
      <c r="BB761" s="37"/>
      <c r="BC761" s="37"/>
      <c r="BD761">
        <v>4</v>
      </c>
    </row>
    <row r="762" spans="1:56" hidden="1" x14ac:dyDescent="0.25">
      <c r="A762" s="22" t="s">
        <v>51</v>
      </c>
      <c r="B762" s="22" t="s">
        <v>52</v>
      </c>
      <c r="C762" s="23">
        <v>21102803772</v>
      </c>
      <c r="D762" s="22" t="s">
        <v>53</v>
      </c>
      <c r="E762" s="22" t="s">
        <v>523</v>
      </c>
      <c r="F762" s="22" t="s">
        <v>524</v>
      </c>
      <c r="G762" s="22">
        <v>5042273782</v>
      </c>
      <c r="H762" s="22" t="s">
        <v>56</v>
      </c>
      <c r="I762" s="22" t="s">
        <v>1277</v>
      </c>
      <c r="J762" s="24">
        <v>44504</v>
      </c>
      <c r="K762" s="22">
        <v>1728</v>
      </c>
      <c r="L762" s="22" t="s">
        <v>526</v>
      </c>
      <c r="M762" s="22" t="s">
        <v>526</v>
      </c>
      <c r="N762" s="38" t="s">
        <v>1278</v>
      </c>
      <c r="O762" s="39">
        <v>44503</v>
      </c>
      <c r="P762" s="27" t="s">
        <v>60</v>
      </c>
      <c r="Q762" s="22">
        <v>1728</v>
      </c>
      <c r="R762" s="23">
        <v>21102803792</v>
      </c>
      <c r="S762" s="22" t="s">
        <v>56</v>
      </c>
      <c r="T762" s="22">
        <v>6008144700</v>
      </c>
      <c r="U762" s="22">
        <v>27</v>
      </c>
      <c r="V762" s="28">
        <v>0</v>
      </c>
      <c r="W762" s="22">
        <v>27</v>
      </c>
      <c r="X762" s="29" t="s">
        <v>526</v>
      </c>
      <c r="Y762" s="22" t="s">
        <v>56</v>
      </c>
      <c r="Z762" s="30" t="s">
        <v>1279</v>
      </c>
      <c r="AA762" s="31">
        <v>44503</v>
      </c>
      <c r="AB762" s="22">
        <v>0</v>
      </c>
      <c r="AC762" s="32">
        <v>5042274759</v>
      </c>
      <c r="AD762" s="33" t="s">
        <v>1280</v>
      </c>
      <c r="AE762" s="34">
        <v>44503</v>
      </c>
      <c r="AF762" s="35" t="str">
        <f>VLOOKUP(G762,[6]TIV1!L:S,8,FALSE)</f>
        <v>8276895377</v>
      </c>
      <c r="AG762" s="35" t="str">
        <f>VLOOKUP(T762,[6]TIV1!L:S,8,FALSE)</f>
        <v>2050350281</v>
      </c>
      <c r="AH762" s="35" t="str">
        <f>VLOOKUP(AC762,[6]TIV1!L:S,8,FALSE)</f>
        <v>8276895377</v>
      </c>
      <c r="AI762" s="36">
        <f>VLOOKUP(A762&amp;P762,[6]HARGA!C:D,2,0)*Q762</f>
        <v>17020800</v>
      </c>
      <c r="AJ762" s="36">
        <f>VLOOKUP(A762&amp;P762,[6]HARGA!C:D,2,0)*W762</f>
        <v>265950</v>
      </c>
      <c r="AK762" s="36">
        <f>VLOOKUP(A762&amp;P762,[6]HARGA!C:D,2,0)*AB762</f>
        <v>0</v>
      </c>
      <c r="AL762" s="37"/>
      <c r="AM762" s="37"/>
      <c r="AN762" s="37"/>
      <c r="AO762" s="37"/>
      <c r="AP762" s="37"/>
      <c r="AQ762" s="37"/>
      <c r="AR762" s="37"/>
      <c r="AS762" s="37"/>
      <c r="AT762" s="37"/>
      <c r="AU762" s="37"/>
      <c r="AV762" s="37"/>
      <c r="AW762" s="37"/>
      <c r="AX762" s="37"/>
      <c r="AY762" s="37"/>
      <c r="AZ762" s="37"/>
      <c r="BA762" s="37"/>
      <c r="BB762" s="37"/>
      <c r="BC762" s="37"/>
      <c r="BD762">
        <v>4</v>
      </c>
    </row>
    <row r="763" spans="1:56" hidden="1" x14ac:dyDescent="0.25">
      <c r="A763" s="22" t="s">
        <v>51</v>
      </c>
      <c r="B763" s="22" t="s">
        <v>52</v>
      </c>
      <c r="C763" s="23">
        <v>21102803772</v>
      </c>
      <c r="D763" s="22" t="s">
        <v>53</v>
      </c>
      <c r="E763" s="22" t="s">
        <v>523</v>
      </c>
      <c r="F763" s="22" t="s">
        <v>524</v>
      </c>
      <c r="G763" s="22">
        <v>5042273782</v>
      </c>
      <c r="H763" s="22" t="s">
        <v>56</v>
      </c>
      <c r="I763" s="22" t="s">
        <v>1277</v>
      </c>
      <c r="J763" s="24">
        <v>44504</v>
      </c>
      <c r="K763" s="22">
        <v>1728</v>
      </c>
      <c r="L763" s="22" t="s">
        <v>526</v>
      </c>
      <c r="M763" s="22" t="s">
        <v>526</v>
      </c>
      <c r="N763" s="38" t="s">
        <v>1278</v>
      </c>
      <c r="O763" s="39">
        <v>44503</v>
      </c>
      <c r="P763" s="27" t="s">
        <v>64</v>
      </c>
      <c r="Q763" s="22">
        <v>1728</v>
      </c>
      <c r="R763" s="23">
        <v>21102803792</v>
      </c>
      <c r="S763" s="22" t="s">
        <v>56</v>
      </c>
      <c r="T763" s="22">
        <v>6008144700</v>
      </c>
      <c r="U763" s="22">
        <v>1800</v>
      </c>
      <c r="V763" s="28">
        <v>0</v>
      </c>
      <c r="W763" s="22">
        <v>1800</v>
      </c>
      <c r="X763" s="29" t="s">
        <v>526</v>
      </c>
      <c r="Y763" s="22" t="s">
        <v>56</v>
      </c>
      <c r="Z763" s="30" t="s">
        <v>1279</v>
      </c>
      <c r="AA763" s="31">
        <v>44503</v>
      </c>
      <c r="AB763" s="22">
        <v>70</v>
      </c>
      <c r="AC763" s="32">
        <v>5042274759</v>
      </c>
      <c r="AD763" s="33" t="s">
        <v>1280</v>
      </c>
      <c r="AE763" s="34">
        <v>44503</v>
      </c>
      <c r="AF763" s="35" t="str">
        <f>VLOOKUP(G763,[6]TIV1!L:S,8,FALSE)</f>
        <v>8276895377</v>
      </c>
      <c r="AG763" s="35" t="str">
        <f>VLOOKUP(T763,[6]TIV1!L:S,8,FALSE)</f>
        <v>2050350281</v>
      </c>
      <c r="AH763" s="35" t="str">
        <f>VLOOKUP(AC763,[6]TIV1!L:S,8,FALSE)</f>
        <v>8276895377</v>
      </c>
      <c r="AI763" s="36">
        <f>VLOOKUP(A763&amp;P763,[6]HARGA!C:D,2,0)*Q763</f>
        <v>51840000</v>
      </c>
      <c r="AJ763" s="36">
        <f>VLOOKUP(A763&amp;P763,[6]HARGA!C:D,2,0)*W763</f>
        <v>54000000</v>
      </c>
      <c r="AK763" s="36">
        <f>VLOOKUP(A763&amp;P763,[6]HARGA!C:D,2,0)*AB763</f>
        <v>2100000</v>
      </c>
      <c r="AL763" s="37"/>
      <c r="AM763" s="37"/>
      <c r="AN763" s="37"/>
      <c r="AO763" s="37"/>
      <c r="AP763" s="37"/>
      <c r="AQ763" s="37"/>
      <c r="AR763" s="37"/>
      <c r="AS763" s="37"/>
      <c r="AT763" s="37"/>
      <c r="AU763" s="37"/>
      <c r="AV763" s="37"/>
      <c r="AW763" s="37"/>
      <c r="AX763" s="37"/>
      <c r="AY763" s="37"/>
      <c r="AZ763" s="37"/>
      <c r="BA763" s="37"/>
      <c r="BB763" s="37"/>
      <c r="BC763" s="37"/>
      <c r="BD763">
        <v>4</v>
      </c>
    </row>
    <row r="764" spans="1:56" hidden="1" x14ac:dyDescent="0.25">
      <c r="A764" s="22" t="s">
        <v>51</v>
      </c>
      <c r="B764" s="22" t="s">
        <v>52</v>
      </c>
      <c r="C764" s="23">
        <v>21102803774</v>
      </c>
      <c r="D764" s="22" t="s">
        <v>53</v>
      </c>
      <c r="E764" s="22" t="s">
        <v>552</v>
      </c>
      <c r="F764" s="22" t="s">
        <v>553</v>
      </c>
      <c r="G764" s="22">
        <v>5042278920</v>
      </c>
      <c r="H764" s="22" t="s">
        <v>56</v>
      </c>
      <c r="I764" s="22" t="s">
        <v>1281</v>
      </c>
      <c r="J764" s="24">
        <v>44504</v>
      </c>
      <c r="K764" s="22">
        <v>1008</v>
      </c>
      <c r="L764" s="22" t="s">
        <v>208</v>
      </c>
      <c r="M764" s="22" t="s">
        <v>208</v>
      </c>
      <c r="N764" s="38" t="s">
        <v>1282</v>
      </c>
      <c r="O764" s="39">
        <v>44505</v>
      </c>
      <c r="P764" s="27" t="s">
        <v>60</v>
      </c>
      <c r="Q764" s="22">
        <v>1008</v>
      </c>
      <c r="R764" s="23">
        <v>21102803791</v>
      </c>
      <c r="S764" s="22" t="s">
        <v>56</v>
      </c>
      <c r="T764" s="22">
        <v>6008141343</v>
      </c>
      <c r="U764" s="22">
        <v>27</v>
      </c>
      <c r="V764" s="28">
        <v>0</v>
      </c>
      <c r="W764" s="22">
        <v>27</v>
      </c>
      <c r="X764" s="29" t="s">
        <v>555</v>
      </c>
      <c r="Y764" s="22" t="s">
        <v>56</v>
      </c>
      <c r="Z764" s="30" t="s">
        <v>1283</v>
      </c>
      <c r="AA764" s="31">
        <v>44503</v>
      </c>
      <c r="AB764" s="22">
        <v>2</v>
      </c>
      <c r="AC764" s="32">
        <v>5042276393</v>
      </c>
      <c r="AD764" s="33" t="s">
        <v>1284</v>
      </c>
      <c r="AE764" s="34">
        <v>44503</v>
      </c>
      <c r="AF764" s="35" t="str">
        <f>VLOOKUP(G764,[6]TIV1!L:S,8,FALSE)</f>
        <v>8276895377</v>
      </c>
      <c r="AG764" s="35" t="str">
        <f>VLOOKUP(T764,[6]TIV1!L:S,8,FALSE)</f>
        <v>2050350281</v>
      </c>
      <c r="AH764" s="35" t="str">
        <f>VLOOKUP(AC764,[6]TIV1!L:S,8,FALSE)</f>
        <v>8276895377</v>
      </c>
      <c r="AI764" s="36">
        <f>VLOOKUP(A764&amp;P764,[6]HARGA!C:D,2,0)*Q764</f>
        <v>9928800</v>
      </c>
      <c r="AJ764" s="36">
        <f>VLOOKUP(A764&amp;P764,[6]HARGA!C:D,2,0)*W764</f>
        <v>265950</v>
      </c>
      <c r="AK764" s="36">
        <f>VLOOKUP(A764&amp;P764,[6]HARGA!C:D,2,0)*AB764</f>
        <v>19700</v>
      </c>
      <c r="AL764" s="37"/>
      <c r="AM764" s="37"/>
      <c r="AN764" s="37"/>
      <c r="AO764" s="37"/>
      <c r="AP764" s="37"/>
      <c r="AQ764" s="37"/>
      <c r="AR764" s="37"/>
      <c r="AS764" s="37"/>
      <c r="AT764" s="37"/>
      <c r="AU764" s="37"/>
      <c r="AV764" s="37"/>
      <c r="AW764" s="37"/>
      <c r="AX764" s="37"/>
      <c r="AY764" s="37"/>
      <c r="AZ764" s="37"/>
      <c r="BA764" s="37"/>
      <c r="BB764" s="37"/>
      <c r="BC764" s="37"/>
      <c r="BD764">
        <v>4</v>
      </c>
    </row>
    <row r="765" spans="1:56" hidden="1" x14ac:dyDescent="0.25">
      <c r="A765" s="22" t="s">
        <v>51</v>
      </c>
      <c r="B765" s="22" t="s">
        <v>52</v>
      </c>
      <c r="C765" s="23">
        <v>21102803774</v>
      </c>
      <c r="D765" s="22" t="s">
        <v>53</v>
      </c>
      <c r="E765" s="22" t="s">
        <v>552</v>
      </c>
      <c r="F765" s="22" t="s">
        <v>553</v>
      </c>
      <c r="G765" s="22">
        <v>5042278920</v>
      </c>
      <c r="H765" s="22" t="s">
        <v>56</v>
      </c>
      <c r="I765" s="22" t="s">
        <v>1281</v>
      </c>
      <c r="J765" s="24">
        <v>44504</v>
      </c>
      <c r="K765" s="22">
        <v>1008</v>
      </c>
      <c r="L765" s="22" t="s">
        <v>208</v>
      </c>
      <c r="M765" s="22" t="s">
        <v>208</v>
      </c>
      <c r="N765" s="38" t="s">
        <v>1282</v>
      </c>
      <c r="O765" s="39">
        <v>44505</v>
      </c>
      <c r="P765" s="27" t="s">
        <v>64</v>
      </c>
      <c r="Q765" s="22">
        <v>1008</v>
      </c>
      <c r="R765" s="23">
        <v>21102803791</v>
      </c>
      <c r="S765" s="22" t="s">
        <v>56</v>
      </c>
      <c r="T765" s="22">
        <v>6008141343</v>
      </c>
      <c r="U765" s="22">
        <v>1020</v>
      </c>
      <c r="V765" s="28">
        <v>0</v>
      </c>
      <c r="W765" s="22">
        <v>1020</v>
      </c>
      <c r="X765" s="29" t="s">
        <v>555</v>
      </c>
      <c r="Y765" s="22" t="s">
        <v>56</v>
      </c>
      <c r="Z765" s="30" t="s">
        <v>1283</v>
      </c>
      <c r="AA765" s="31">
        <v>44503</v>
      </c>
      <c r="AB765" s="22">
        <v>60</v>
      </c>
      <c r="AC765" s="32">
        <v>5042276393</v>
      </c>
      <c r="AD765" s="33" t="s">
        <v>1284</v>
      </c>
      <c r="AE765" s="34">
        <v>44503</v>
      </c>
      <c r="AF765" s="35" t="str">
        <f>VLOOKUP(G765,[6]TIV1!L:S,8,FALSE)</f>
        <v>8276895377</v>
      </c>
      <c r="AG765" s="35" t="str">
        <f>VLOOKUP(T765,[6]TIV1!L:S,8,FALSE)</f>
        <v>2050350281</v>
      </c>
      <c r="AH765" s="35" t="str">
        <f>VLOOKUP(AC765,[6]TIV1!L:S,8,FALSE)</f>
        <v>8276895377</v>
      </c>
      <c r="AI765" s="36">
        <f>VLOOKUP(A765&amp;P765,[6]HARGA!C:D,2,0)*Q765</f>
        <v>30240000</v>
      </c>
      <c r="AJ765" s="36">
        <f>VLOOKUP(A765&amp;P765,[6]HARGA!C:D,2,0)*W765</f>
        <v>30600000</v>
      </c>
      <c r="AK765" s="36">
        <f>VLOOKUP(A765&amp;P765,[6]HARGA!C:D,2,0)*AB765</f>
        <v>1800000</v>
      </c>
      <c r="AL765" s="37"/>
      <c r="AM765" s="37"/>
      <c r="AN765" s="37"/>
      <c r="AO765" s="37"/>
      <c r="AP765" s="37"/>
      <c r="AQ765" s="37"/>
      <c r="AR765" s="37"/>
      <c r="AS765" s="37"/>
      <c r="AT765" s="37"/>
      <c r="AU765" s="37"/>
      <c r="AV765" s="37"/>
      <c r="AW765" s="37"/>
      <c r="AX765" s="37"/>
      <c r="AY765" s="37"/>
      <c r="AZ765" s="37"/>
      <c r="BA765" s="37"/>
      <c r="BB765" s="37"/>
      <c r="BC765" s="37"/>
      <c r="BD765">
        <v>4</v>
      </c>
    </row>
    <row r="766" spans="1:56" x14ac:dyDescent="0.25">
      <c r="A766" s="22" t="s">
        <v>51</v>
      </c>
      <c r="B766" s="22" t="s">
        <v>52</v>
      </c>
      <c r="C766" s="23">
        <v>21102803778</v>
      </c>
      <c r="D766" s="22" t="s">
        <v>53</v>
      </c>
      <c r="E766" s="22" t="s">
        <v>947</v>
      </c>
      <c r="F766" s="22" t="s">
        <v>948</v>
      </c>
      <c r="G766" s="22">
        <v>5042276661</v>
      </c>
      <c r="H766" s="22" t="s">
        <v>56</v>
      </c>
      <c r="I766" s="22" t="s">
        <v>1285</v>
      </c>
      <c r="J766" s="24">
        <v>44504</v>
      </c>
      <c r="K766" s="22">
        <v>1248</v>
      </c>
      <c r="L766" s="22" t="s">
        <v>58</v>
      </c>
      <c r="M766" s="22" t="s">
        <v>58</v>
      </c>
      <c r="N766" s="38" t="s">
        <v>1286</v>
      </c>
      <c r="O766" s="39">
        <v>44504</v>
      </c>
      <c r="P766" s="27" t="s">
        <v>60</v>
      </c>
      <c r="Q766" s="22">
        <v>1248</v>
      </c>
      <c r="R766" s="23">
        <v>21102803793</v>
      </c>
      <c r="S766" s="22" t="s">
        <v>56</v>
      </c>
      <c r="T766" s="22">
        <v>6008145240</v>
      </c>
      <c r="U766" s="22">
        <v>18</v>
      </c>
      <c r="V766" s="28">
        <v>0</v>
      </c>
      <c r="W766" s="22">
        <v>18</v>
      </c>
      <c r="X766" s="29" t="s">
        <v>58</v>
      </c>
      <c r="Y766" s="22" t="s">
        <v>56</v>
      </c>
      <c r="Z766" s="30" t="s">
        <v>1287</v>
      </c>
      <c r="AA766" s="31">
        <v>44503</v>
      </c>
      <c r="AB766" s="22">
        <v>0</v>
      </c>
      <c r="AC766" s="32">
        <v>5042277377</v>
      </c>
      <c r="AD766" s="33" t="s">
        <v>1288</v>
      </c>
      <c r="AE766" s="34">
        <v>44504</v>
      </c>
      <c r="AF766" s="35" t="str">
        <f>VLOOKUP(G766,[6]TIV1!L:S,8,FALSE)</f>
        <v>8276895377</v>
      </c>
      <c r="AG766" s="35" t="str">
        <f>VLOOKUP(T766,[6]TIV1!L:S,8,FALSE)</f>
        <v>2050350281</v>
      </c>
      <c r="AH766" s="35" t="str">
        <f>VLOOKUP(AC766,[6]TIV1!L:S,8,FALSE)</f>
        <v>8276895377</v>
      </c>
      <c r="AI766" s="36">
        <f>VLOOKUP(A766&amp;P766,[6]HARGA!C:D,2,0)*Q766</f>
        <v>12292800</v>
      </c>
      <c r="AJ766" s="36">
        <f>VLOOKUP(A766&amp;P766,[6]HARGA!C:D,2,0)*W766</f>
        <v>177300</v>
      </c>
      <c r="AK766" s="36">
        <f>VLOOKUP(A766&amp;P766,[6]HARGA!C:D,2,0)*AB766</f>
        <v>0</v>
      </c>
      <c r="AL766" s="37"/>
      <c r="AM766" s="37"/>
      <c r="AN766" s="37"/>
      <c r="AO766" s="37"/>
      <c r="AP766" s="37"/>
      <c r="AQ766" s="37"/>
      <c r="AR766" s="37"/>
      <c r="AS766" s="37"/>
      <c r="AT766" s="37"/>
      <c r="AU766" s="37"/>
      <c r="AV766" s="37"/>
      <c r="AW766" s="37"/>
      <c r="AX766" s="37"/>
      <c r="AY766" s="37"/>
      <c r="AZ766" s="37"/>
      <c r="BA766" s="37"/>
      <c r="BB766" s="37"/>
      <c r="BC766" s="37"/>
      <c r="BD766">
        <v>4</v>
      </c>
    </row>
    <row r="767" spans="1:56" x14ac:dyDescent="0.25">
      <c r="A767" s="22" t="s">
        <v>51</v>
      </c>
      <c r="B767" s="22" t="s">
        <v>52</v>
      </c>
      <c r="C767" s="23">
        <v>21102803778</v>
      </c>
      <c r="D767" s="22" t="s">
        <v>53</v>
      </c>
      <c r="E767" s="22" t="s">
        <v>947</v>
      </c>
      <c r="F767" s="22" t="s">
        <v>948</v>
      </c>
      <c r="G767" s="22">
        <v>5042276661</v>
      </c>
      <c r="H767" s="22" t="s">
        <v>56</v>
      </c>
      <c r="I767" s="22" t="s">
        <v>1285</v>
      </c>
      <c r="J767" s="24">
        <v>44504</v>
      </c>
      <c r="K767" s="22">
        <v>1248</v>
      </c>
      <c r="L767" s="22" t="s">
        <v>58</v>
      </c>
      <c r="M767" s="22" t="s">
        <v>58</v>
      </c>
      <c r="N767" s="38" t="s">
        <v>1286</v>
      </c>
      <c r="O767" s="39">
        <v>44504</v>
      </c>
      <c r="P767" s="27" t="s">
        <v>64</v>
      </c>
      <c r="Q767" s="22">
        <v>1248</v>
      </c>
      <c r="R767" s="23">
        <v>21102803793</v>
      </c>
      <c r="S767" s="22" t="s">
        <v>56</v>
      </c>
      <c r="T767" s="22">
        <v>6008145240</v>
      </c>
      <c r="U767" s="22">
        <v>1344</v>
      </c>
      <c r="V767" s="28">
        <v>0</v>
      </c>
      <c r="W767" s="22">
        <v>1344</v>
      </c>
      <c r="X767" s="29" t="s">
        <v>58</v>
      </c>
      <c r="Y767" s="22" t="s">
        <v>56</v>
      </c>
      <c r="Z767" s="30" t="s">
        <v>1287</v>
      </c>
      <c r="AA767" s="31">
        <v>44503</v>
      </c>
      <c r="AB767" s="22">
        <v>96</v>
      </c>
      <c r="AC767" s="32">
        <v>5042277377</v>
      </c>
      <c r="AD767" s="33" t="s">
        <v>1288</v>
      </c>
      <c r="AE767" s="34">
        <v>44504</v>
      </c>
      <c r="AF767" s="35" t="str">
        <f>VLOOKUP(G767,[6]TIV1!L:S,8,FALSE)</f>
        <v>8276895377</v>
      </c>
      <c r="AG767" s="35" t="str">
        <f>VLOOKUP(T767,[6]TIV1!L:S,8,FALSE)</f>
        <v>2050350281</v>
      </c>
      <c r="AH767" s="35" t="str">
        <f>VLOOKUP(AC767,[6]TIV1!L:S,8,FALSE)</f>
        <v>8276895377</v>
      </c>
      <c r="AI767" s="36">
        <f>VLOOKUP(A767&amp;P767,[6]HARGA!C:D,2,0)*Q767</f>
        <v>37440000</v>
      </c>
      <c r="AJ767" s="36">
        <f>VLOOKUP(A767&amp;P767,[6]HARGA!C:D,2,0)*W767</f>
        <v>40320000</v>
      </c>
      <c r="AK767" s="36">
        <f>VLOOKUP(A767&amp;P767,[6]HARGA!C:D,2,0)*AB767</f>
        <v>2880000</v>
      </c>
      <c r="AL767" s="37"/>
      <c r="AM767" s="37"/>
      <c r="AN767" s="37"/>
      <c r="AO767" s="37"/>
      <c r="AP767" s="37"/>
      <c r="AQ767" s="37"/>
      <c r="AR767" s="37"/>
      <c r="AS767" s="37"/>
      <c r="AT767" s="37"/>
      <c r="AU767" s="37"/>
      <c r="AV767" s="37"/>
      <c r="AW767" s="37"/>
      <c r="AX767" s="37"/>
      <c r="AY767" s="37"/>
      <c r="AZ767" s="37"/>
      <c r="BA767" s="37"/>
      <c r="BB767" s="37"/>
      <c r="BC767" s="37"/>
      <c r="BD767">
        <v>4</v>
      </c>
    </row>
    <row r="768" spans="1:56" x14ac:dyDescent="0.25">
      <c r="A768" s="22" t="s">
        <v>51</v>
      </c>
      <c r="B768" s="22" t="s">
        <v>52</v>
      </c>
      <c r="C768" s="23">
        <v>21102803778</v>
      </c>
      <c r="D768" s="22" t="s">
        <v>53</v>
      </c>
      <c r="E768" s="22" t="s">
        <v>947</v>
      </c>
      <c r="F768" s="22" t="s">
        <v>948</v>
      </c>
      <c r="G768" s="22">
        <v>5042276661</v>
      </c>
      <c r="H768" s="22" t="s">
        <v>56</v>
      </c>
      <c r="I768" s="22" t="s">
        <v>1285</v>
      </c>
      <c r="J768" s="24">
        <v>44504</v>
      </c>
      <c r="K768" s="22">
        <v>28</v>
      </c>
      <c r="L768" s="22" t="s">
        <v>58</v>
      </c>
      <c r="M768" s="22" t="s">
        <v>58</v>
      </c>
      <c r="N768" s="38" t="s">
        <v>1286</v>
      </c>
      <c r="O768" s="39">
        <v>44504</v>
      </c>
      <c r="P768" s="27" t="s">
        <v>65</v>
      </c>
      <c r="Q768" s="22">
        <v>28</v>
      </c>
      <c r="R768" s="23">
        <v>21102803793</v>
      </c>
      <c r="S768" s="22" t="s">
        <v>56</v>
      </c>
      <c r="T768" s="22">
        <v>6008145240</v>
      </c>
      <c r="U768" s="22">
        <v>28</v>
      </c>
      <c r="V768" s="28">
        <v>0</v>
      </c>
      <c r="W768" s="22">
        <v>28</v>
      </c>
      <c r="X768" s="29" t="s">
        <v>58</v>
      </c>
      <c r="Y768" s="22" t="s">
        <v>56</v>
      </c>
      <c r="Z768" s="30" t="s">
        <v>1287</v>
      </c>
      <c r="AA768" s="31">
        <v>44503</v>
      </c>
      <c r="AB768" s="22">
        <v>0</v>
      </c>
      <c r="AC768" s="32">
        <v>5042277377</v>
      </c>
      <c r="AD768" s="33" t="s">
        <v>1288</v>
      </c>
      <c r="AE768" s="34">
        <v>44504</v>
      </c>
      <c r="AF768" s="35" t="str">
        <f>VLOOKUP(G768,[6]TIV1!L:S,8,FALSE)</f>
        <v>8276895377</v>
      </c>
      <c r="AG768" s="35" t="str">
        <f>VLOOKUP(T768,[6]TIV1!L:S,8,FALSE)</f>
        <v>2050350281</v>
      </c>
      <c r="AH768" s="35" t="str">
        <f>VLOOKUP(AC768,[6]TIV1!L:S,8,FALSE)</f>
        <v>8276895377</v>
      </c>
      <c r="AI768" s="36">
        <f>VLOOKUP(A768&amp;P768,[6]HARGA!C:D,2,0)*Q768</f>
        <v>0</v>
      </c>
      <c r="AJ768" s="36">
        <f>VLOOKUP(A768&amp;P768,[6]HARGA!C:D,2,0)*W768</f>
        <v>0</v>
      </c>
      <c r="AK768" s="36">
        <f>VLOOKUP(A768&amp;P768,[6]HARGA!C:D,2,0)*AB768</f>
        <v>0</v>
      </c>
      <c r="AL768" s="37"/>
      <c r="AM768" s="37"/>
      <c r="AN768" s="37"/>
      <c r="AO768" s="37"/>
      <c r="AP768" s="37"/>
      <c r="AQ768" s="37"/>
      <c r="AR768" s="37"/>
      <c r="AS768" s="37"/>
      <c r="AT768" s="37"/>
      <c r="AU768" s="37"/>
      <c r="AV768" s="37"/>
      <c r="AW768" s="37"/>
      <c r="AX768" s="37"/>
      <c r="AY768" s="37"/>
      <c r="AZ768" s="37"/>
      <c r="BA768" s="37"/>
      <c r="BB768" s="37"/>
      <c r="BC768" s="37"/>
      <c r="BD768">
        <v>4</v>
      </c>
    </row>
    <row r="769" spans="1:56" hidden="1" x14ac:dyDescent="0.25">
      <c r="A769" s="22" t="s">
        <v>66</v>
      </c>
      <c r="B769" s="22" t="s">
        <v>52</v>
      </c>
      <c r="C769" s="23">
        <v>21102903740</v>
      </c>
      <c r="D769" s="22" t="s">
        <v>53</v>
      </c>
      <c r="E769" s="22" t="s">
        <v>125</v>
      </c>
      <c r="F769" s="22" t="s">
        <v>126</v>
      </c>
      <c r="G769" s="22">
        <v>5042272661</v>
      </c>
      <c r="H769" s="22" t="s">
        <v>56</v>
      </c>
      <c r="I769" s="22" t="s">
        <v>1289</v>
      </c>
      <c r="J769" s="24">
        <v>44504</v>
      </c>
      <c r="K769" s="22">
        <v>1248</v>
      </c>
      <c r="L769" s="22" t="s">
        <v>70</v>
      </c>
      <c r="M769" s="22" t="s">
        <v>70</v>
      </c>
      <c r="N769" s="38" t="s">
        <v>1290</v>
      </c>
      <c r="O769" s="39">
        <v>44504</v>
      </c>
      <c r="P769" s="27" t="s">
        <v>60</v>
      </c>
      <c r="Q769" s="22">
        <v>1248</v>
      </c>
      <c r="R769" s="23">
        <v>21102903760</v>
      </c>
      <c r="S769" s="22" t="s">
        <v>56</v>
      </c>
      <c r="T769" s="22">
        <v>6008144486</v>
      </c>
      <c r="U769" s="22">
        <v>40</v>
      </c>
      <c r="V769" s="28">
        <v>0</v>
      </c>
      <c r="W769" s="22">
        <v>40</v>
      </c>
      <c r="X769" s="29" t="s">
        <v>70</v>
      </c>
      <c r="Y769" s="22" t="s">
        <v>56</v>
      </c>
      <c r="Z769" s="30" t="s">
        <v>1291</v>
      </c>
      <c r="AA769" s="31">
        <v>44503</v>
      </c>
      <c r="AB769" s="22">
        <v>2</v>
      </c>
      <c r="AC769" s="32">
        <v>5042272469</v>
      </c>
      <c r="AD769" s="43" t="s">
        <v>1292</v>
      </c>
      <c r="AE769" s="44">
        <v>44524</v>
      </c>
      <c r="AF769" s="35" t="str">
        <f>VLOOKUP(G769,[6]TIV1!L:S,8,FALSE)</f>
        <v>8276895965</v>
      </c>
      <c r="AG769" s="35" t="str">
        <f>VLOOKUP(T769,[6]TIV1!L:S,8,FALSE)</f>
        <v>2050350312</v>
      </c>
      <c r="AH769" s="35" t="str">
        <f>VLOOKUP(AC769,[6]TIV1!L:S,8,FALSE)</f>
        <v>8276895965</v>
      </c>
      <c r="AI769" s="36">
        <f>VLOOKUP(A769&amp;P769,[6]HARGA!C:D,2,0)*Q769</f>
        <v>12292800</v>
      </c>
      <c r="AJ769" s="36">
        <f>VLOOKUP(A769&amp;P769,[6]HARGA!C:D,2,0)*W769</f>
        <v>394000</v>
      </c>
      <c r="AK769" s="36">
        <f>VLOOKUP(A769&amp;P769,[6]HARGA!C:D,2,0)*AB769</f>
        <v>19700</v>
      </c>
      <c r="AL769" s="37"/>
      <c r="AM769" s="37"/>
      <c r="AN769" s="37"/>
      <c r="AO769" s="37"/>
      <c r="AP769" s="37"/>
      <c r="AQ769" s="37"/>
      <c r="AR769" s="37"/>
      <c r="AS769" s="37"/>
      <c r="AT769" s="37"/>
      <c r="AU769" s="37"/>
      <c r="AV769" s="37"/>
      <c r="AW769" s="37"/>
      <c r="AX769" s="37"/>
      <c r="AY769" s="37"/>
      <c r="AZ769" s="37"/>
      <c r="BA769" s="37"/>
      <c r="BB769" s="37"/>
      <c r="BC769" s="37"/>
      <c r="BD769">
        <v>4</v>
      </c>
    </row>
    <row r="770" spans="1:56" hidden="1" x14ac:dyDescent="0.25">
      <c r="A770" s="22" t="s">
        <v>66</v>
      </c>
      <c r="B770" s="22" t="s">
        <v>52</v>
      </c>
      <c r="C770" s="23">
        <v>21102903740</v>
      </c>
      <c r="D770" s="22" t="s">
        <v>53</v>
      </c>
      <c r="E770" s="22" t="s">
        <v>125</v>
      </c>
      <c r="F770" s="22" t="s">
        <v>126</v>
      </c>
      <c r="G770" s="22">
        <v>5042272661</v>
      </c>
      <c r="H770" s="22" t="s">
        <v>56</v>
      </c>
      <c r="I770" s="22" t="s">
        <v>1289</v>
      </c>
      <c r="J770" s="24">
        <v>44504</v>
      </c>
      <c r="K770" s="22">
        <v>1248</v>
      </c>
      <c r="L770" s="22" t="s">
        <v>70</v>
      </c>
      <c r="M770" s="22" t="s">
        <v>70</v>
      </c>
      <c r="N770" s="38" t="s">
        <v>1290</v>
      </c>
      <c r="O770" s="39">
        <v>44504</v>
      </c>
      <c r="P770" s="27" t="s">
        <v>64</v>
      </c>
      <c r="Q770" s="22">
        <v>1248</v>
      </c>
      <c r="R770" s="23">
        <v>21102903760</v>
      </c>
      <c r="S770" s="22" t="s">
        <v>56</v>
      </c>
      <c r="T770" s="22">
        <v>6008144486</v>
      </c>
      <c r="U770" s="22">
        <v>1248</v>
      </c>
      <c r="V770" s="28">
        <v>0</v>
      </c>
      <c r="W770" s="22">
        <v>1248</v>
      </c>
      <c r="X770" s="29" t="s">
        <v>70</v>
      </c>
      <c r="Y770" s="22" t="s">
        <v>56</v>
      </c>
      <c r="Z770" s="30" t="s">
        <v>1291</v>
      </c>
      <c r="AA770" s="31">
        <v>44503</v>
      </c>
      <c r="AB770" s="22">
        <v>52</v>
      </c>
      <c r="AC770" s="32">
        <v>5042272469</v>
      </c>
      <c r="AD770" s="43" t="s">
        <v>1292</v>
      </c>
      <c r="AE770" s="44">
        <v>44524</v>
      </c>
      <c r="AF770" s="35" t="str">
        <f>VLOOKUP(G770,[6]TIV1!L:S,8,FALSE)</f>
        <v>8276895965</v>
      </c>
      <c r="AG770" s="35" t="str">
        <f>VLOOKUP(T770,[6]TIV1!L:S,8,FALSE)</f>
        <v>2050350312</v>
      </c>
      <c r="AH770" s="35" t="str">
        <f>VLOOKUP(AC770,[6]TIV1!L:S,8,FALSE)</f>
        <v>8276895965</v>
      </c>
      <c r="AI770" s="36">
        <f>VLOOKUP(A770&amp;P770,[6]HARGA!C:D,2,0)*Q770</f>
        <v>37440000</v>
      </c>
      <c r="AJ770" s="36">
        <f>VLOOKUP(A770&amp;P770,[6]HARGA!C:D,2,0)*W770</f>
        <v>37440000</v>
      </c>
      <c r="AK770" s="36">
        <f>VLOOKUP(A770&amp;P770,[6]HARGA!C:D,2,0)*AB770</f>
        <v>1560000</v>
      </c>
      <c r="AL770" s="37"/>
      <c r="AM770" s="37"/>
      <c r="AN770" s="37"/>
      <c r="AO770" s="37"/>
      <c r="AP770" s="37"/>
      <c r="AQ770" s="37"/>
      <c r="AR770" s="37"/>
      <c r="AS770" s="37"/>
      <c r="AT770" s="37"/>
      <c r="AU770" s="37"/>
      <c r="AV770" s="37"/>
      <c r="AW770" s="37"/>
      <c r="AX770" s="37"/>
      <c r="AY770" s="37"/>
      <c r="AZ770" s="37"/>
      <c r="BA770" s="37"/>
      <c r="BB770" s="37"/>
      <c r="BC770" s="37"/>
      <c r="BD770">
        <v>4</v>
      </c>
    </row>
    <row r="771" spans="1:56" hidden="1" x14ac:dyDescent="0.25">
      <c r="A771" s="22" t="s">
        <v>305</v>
      </c>
      <c r="B771" s="22" t="s">
        <v>52</v>
      </c>
      <c r="C771" s="23">
        <v>21102908196</v>
      </c>
      <c r="D771" s="22" t="s">
        <v>53</v>
      </c>
      <c r="E771" s="22" t="s">
        <v>530</v>
      </c>
      <c r="F771" s="22" t="s">
        <v>531</v>
      </c>
      <c r="G771" s="22">
        <v>5042270999</v>
      </c>
      <c r="H771" s="22" t="s">
        <v>56</v>
      </c>
      <c r="I771" s="22" t="s">
        <v>1293</v>
      </c>
      <c r="J771" s="24">
        <v>44504</v>
      </c>
      <c r="K771" s="22">
        <v>1440</v>
      </c>
      <c r="L771" s="22" t="s">
        <v>308</v>
      </c>
      <c r="M771" s="22" t="s">
        <v>308</v>
      </c>
      <c r="N771" s="50" t="s">
        <v>1294</v>
      </c>
      <c r="O771" s="51">
        <v>44504</v>
      </c>
      <c r="P771" s="27" t="s">
        <v>60</v>
      </c>
      <c r="Q771" s="22">
        <v>1440</v>
      </c>
      <c r="R771" s="23">
        <v>21102908195</v>
      </c>
      <c r="S771" s="22" t="s">
        <v>56</v>
      </c>
      <c r="T771" s="22">
        <v>6008143856</v>
      </c>
      <c r="U771" s="22">
        <v>5</v>
      </c>
      <c r="V771" s="28">
        <v>0</v>
      </c>
      <c r="W771" s="22">
        <v>5</v>
      </c>
      <c r="X771" s="29" t="s">
        <v>308</v>
      </c>
      <c r="Y771" s="22" t="s">
        <v>56</v>
      </c>
      <c r="Z771" s="52" t="s">
        <v>1295</v>
      </c>
      <c r="AA771" s="53">
        <v>44502</v>
      </c>
      <c r="AB771" s="22">
        <v>0</v>
      </c>
      <c r="AC771" s="32">
        <v>5042277141</v>
      </c>
      <c r="AD771" s="43" t="s">
        <v>1296</v>
      </c>
      <c r="AE771" s="44">
        <v>44523</v>
      </c>
      <c r="AF771" s="35" t="str">
        <f>VLOOKUP(G771,[6]TIV1!L:S,8,FALSE)</f>
        <v>8276895987</v>
      </c>
      <c r="AG771" s="35" t="str">
        <f>VLOOKUP(T771,[6]TIV1!L:S,8,FALSE)</f>
        <v>2050350324</v>
      </c>
      <c r="AH771" s="35" t="str">
        <f>VLOOKUP(AC771,[6]TIV1!L:S,8,FALSE)</f>
        <v>8276895987</v>
      </c>
      <c r="AI771" s="36">
        <f>VLOOKUP(A771&amp;P771,[6]HARGA!C:D,2,0)*Q771</f>
        <v>13579200</v>
      </c>
      <c r="AJ771" s="36">
        <f>VLOOKUP(A771&amp;P771,[6]HARGA!C:D,2,0)*W771</f>
        <v>47150</v>
      </c>
      <c r="AK771" s="36">
        <f>VLOOKUP(A771&amp;P771,[6]HARGA!C:D,2,0)*AB771</f>
        <v>0</v>
      </c>
      <c r="AL771" s="37"/>
      <c r="AM771" s="37"/>
      <c r="AN771" s="37"/>
      <c r="AO771" s="37"/>
      <c r="AP771" s="37"/>
      <c r="AQ771" s="37"/>
      <c r="AR771" s="37"/>
      <c r="AS771" s="37"/>
      <c r="AT771" s="37"/>
      <c r="AU771" s="37"/>
      <c r="AV771" s="37"/>
      <c r="AW771" s="37"/>
      <c r="AX771" s="37"/>
      <c r="AY771" s="37"/>
      <c r="AZ771" s="37"/>
      <c r="BA771" s="37"/>
      <c r="BB771" s="37"/>
      <c r="BC771" s="37"/>
      <c r="BD771">
        <v>4</v>
      </c>
    </row>
    <row r="772" spans="1:56" hidden="1" x14ac:dyDescent="0.25">
      <c r="A772" s="22" t="s">
        <v>305</v>
      </c>
      <c r="B772" s="22" t="s">
        <v>52</v>
      </c>
      <c r="C772" s="23">
        <v>21102908196</v>
      </c>
      <c r="D772" s="22" t="s">
        <v>53</v>
      </c>
      <c r="E772" s="22" t="s">
        <v>530</v>
      </c>
      <c r="F772" s="22" t="s">
        <v>531</v>
      </c>
      <c r="G772" s="22">
        <v>5042270999</v>
      </c>
      <c r="H772" s="22" t="s">
        <v>56</v>
      </c>
      <c r="I772" s="22" t="s">
        <v>1293</v>
      </c>
      <c r="J772" s="24">
        <v>44504</v>
      </c>
      <c r="K772" s="22">
        <v>1440</v>
      </c>
      <c r="L772" s="22" t="s">
        <v>308</v>
      </c>
      <c r="M772" s="22" t="s">
        <v>308</v>
      </c>
      <c r="N772" s="50" t="s">
        <v>1294</v>
      </c>
      <c r="O772" s="51">
        <v>44504</v>
      </c>
      <c r="P772" s="27" t="s">
        <v>64</v>
      </c>
      <c r="Q772" s="22">
        <v>1440</v>
      </c>
      <c r="R772" s="23">
        <v>21102908195</v>
      </c>
      <c r="S772" s="22" t="s">
        <v>56</v>
      </c>
      <c r="T772" s="22">
        <v>6008143856</v>
      </c>
      <c r="U772" s="22">
        <v>1440</v>
      </c>
      <c r="V772" s="28">
        <v>0</v>
      </c>
      <c r="W772" s="22">
        <v>1440</v>
      </c>
      <c r="X772" s="29" t="s">
        <v>308</v>
      </c>
      <c r="Y772" s="22" t="s">
        <v>56</v>
      </c>
      <c r="Z772" s="52" t="s">
        <v>1295</v>
      </c>
      <c r="AA772" s="53">
        <v>44502</v>
      </c>
      <c r="AB772" s="22">
        <v>70</v>
      </c>
      <c r="AC772" s="32">
        <v>5042277141</v>
      </c>
      <c r="AD772" s="43" t="s">
        <v>1296</v>
      </c>
      <c r="AE772" s="44">
        <v>44523</v>
      </c>
      <c r="AF772" s="35" t="str">
        <f>VLOOKUP(G772,[6]TIV1!L:S,8,FALSE)</f>
        <v>8276895987</v>
      </c>
      <c r="AG772" s="35" t="str">
        <f>VLOOKUP(T772,[6]TIV1!L:S,8,FALSE)</f>
        <v>2050350324</v>
      </c>
      <c r="AH772" s="35" t="str">
        <f>VLOOKUP(AC772,[6]TIV1!L:S,8,FALSE)</f>
        <v>8276895987</v>
      </c>
      <c r="AI772" s="36">
        <f>VLOOKUP(A772&amp;P772,[6]HARGA!C:D,2,0)*Q772</f>
        <v>43200000</v>
      </c>
      <c r="AJ772" s="36">
        <f>VLOOKUP(A772&amp;P772,[6]HARGA!C:D,2,0)*W772</f>
        <v>43200000</v>
      </c>
      <c r="AK772" s="36">
        <f>VLOOKUP(A772&amp;P772,[6]HARGA!C:D,2,0)*AB772</f>
        <v>2100000</v>
      </c>
      <c r="AL772" s="37"/>
      <c r="AM772" s="37"/>
      <c r="AN772" s="37"/>
      <c r="AO772" s="37"/>
      <c r="AP772" s="37"/>
      <c r="AQ772" s="37"/>
      <c r="AR772" s="37"/>
      <c r="AS772" s="37"/>
      <c r="AT772" s="37"/>
      <c r="AU772" s="37"/>
      <c r="AV772" s="37"/>
      <c r="AW772" s="37"/>
      <c r="AX772" s="37"/>
      <c r="AY772" s="37"/>
      <c r="AZ772" s="37"/>
      <c r="BA772" s="37"/>
      <c r="BB772" s="37"/>
      <c r="BC772" s="37"/>
      <c r="BD772">
        <v>4</v>
      </c>
    </row>
    <row r="773" spans="1:56" x14ac:dyDescent="0.25">
      <c r="A773" s="22" t="s">
        <v>51</v>
      </c>
      <c r="B773" s="22" t="s">
        <v>52</v>
      </c>
      <c r="C773" s="23">
        <v>21102803741</v>
      </c>
      <c r="D773" s="22" t="s">
        <v>53</v>
      </c>
      <c r="E773" s="22" t="s">
        <v>81</v>
      </c>
      <c r="F773" s="22" t="s">
        <v>82</v>
      </c>
      <c r="G773" s="22">
        <v>5042293534</v>
      </c>
      <c r="H773" s="22" t="s">
        <v>56</v>
      </c>
      <c r="I773" s="22" t="s">
        <v>1297</v>
      </c>
      <c r="J773" s="24">
        <v>44504</v>
      </c>
      <c r="K773" s="22">
        <v>1104</v>
      </c>
      <c r="L773" s="22" t="s">
        <v>58</v>
      </c>
      <c r="M773" s="22" t="s">
        <v>58</v>
      </c>
      <c r="N773" s="38" t="s">
        <v>1298</v>
      </c>
      <c r="O773" s="39">
        <v>44505</v>
      </c>
      <c r="P773" s="27" t="s">
        <v>60</v>
      </c>
      <c r="Q773" s="22">
        <v>1104</v>
      </c>
      <c r="R773" s="23">
        <v>21102803771</v>
      </c>
      <c r="S773" s="22" t="s">
        <v>56</v>
      </c>
      <c r="T773" s="22">
        <v>6008145263</v>
      </c>
      <c r="U773" s="22">
        <v>18</v>
      </c>
      <c r="V773" s="28">
        <v>0</v>
      </c>
      <c r="W773" s="22">
        <v>18</v>
      </c>
      <c r="X773" s="29" t="s">
        <v>58</v>
      </c>
      <c r="Y773" s="22" t="s">
        <v>56</v>
      </c>
      <c r="Z773" s="30" t="s">
        <v>1299</v>
      </c>
      <c r="AA773" s="31">
        <v>44504</v>
      </c>
      <c r="AB773" s="22">
        <v>0</v>
      </c>
      <c r="AC773" s="32">
        <v>5042291564</v>
      </c>
      <c r="AD773" s="33" t="s">
        <v>1300</v>
      </c>
      <c r="AE773" s="34">
        <v>44505</v>
      </c>
      <c r="AF773" s="35" t="str">
        <f>VLOOKUP(G773,[6]TIV1!L:S,8,FALSE)</f>
        <v>8276895377</v>
      </c>
      <c r="AG773" s="35" t="str">
        <f>VLOOKUP(T773,[6]TIV1!L:S,8,FALSE)</f>
        <v>2050350281</v>
      </c>
      <c r="AH773" s="35" t="str">
        <f>VLOOKUP(AC773,[6]TIV1!L:S,8,FALSE)</f>
        <v>8276895377</v>
      </c>
      <c r="AI773" s="36">
        <f>VLOOKUP(A773&amp;P773,[6]HARGA!C:D,2,0)*Q773</f>
        <v>10874400</v>
      </c>
      <c r="AJ773" s="36">
        <f>VLOOKUP(A773&amp;P773,[6]HARGA!C:D,2,0)*W773</f>
        <v>177300</v>
      </c>
      <c r="AK773" s="36">
        <f>VLOOKUP(A773&amp;P773,[6]HARGA!C:D,2,0)*AB773</f>
        <v>0</v>
      </c>
      <c r="AL773" s="37"/>
      <c r="AM773" s="37"/>
      <c r="AN773" s="37"/>
      <c r="AO773" s="37"/>
      <c r="AP773" s="37"/>
      <c r="AQ773" s="37"/>
      <c r="AR773" s="37"/>
      <c r="AS773" s="37"/>
      <c r="AT773" s="37"/>
      <c r="AU773" s="37"/>
      <c r="AV773" s="37"/>
      <c r="AW773" s="37"/>
      <c r="AX773" s="37"/>
      <c r="AY773" s="37"/>
      <c r="AZ773" s="37"/>
      <c r="BA773" s="37"/>
      <c r="BB773" s="37"/>
      <c r="BC773" s="37"/>
      <c r="BD773">
        <v>4</v>
      </c>
    </row>
    <row r="774" spans="1:56" x14ac:dyDescent="0.25">
      <c r="A774" s="22" t="s">
        <v>51</v>
      </c>
      <c r="B774" s="22" t="s">
        <v>52</v>
      </c>
      <c r="C774" s="23">
        <v>21102803741</v>
      </c>
      <c r="D774" s="22" t="s">
        <v>53</v>
      </c>
      <c r="E774" s="22" t="s">
        <v>81</v>
      </c>
      <c r="F774" s="22" t="s">
        <v>82</v>
      </c>
      <c r="G774" s="22">
        <v>5042293534</v>
      </c>
      <c r="H774" s="22" t="s">
        <v>56</v>
      </c>
      <c r="I774" s="22" t="s">
        <v>1297</v>
      </c>
      <c r="J774" s="24">
        <v>44504</v>
      </c>
      <c r="K774" s="22">
        <v>1104</v>
      </c>
      <c r="L774" s="22" t="s">
        <v>58</v>
      </c>
      <c r="M774" s="22" t="s">
        <v>58</v>
      </c>
      <c r="N774" s="38" t="s">
        <v>1298</v>
      </c>
      <c r="O774" s="39">
        <v>44505</v>
      </c>
      <c r="P774" s="27" t="s">
        <v>64</v>
      </c>
      <c r="Q774" s="22">
        <v>1104</v>
      </c>
      <c r="R774" s="23">
        <v>21102803771</v>
      </c>
      <c r="S774" s="22" t="s">
        <v>56</v>
      </c>
      <c r="T774" s="22">
        <v>6008145263</v>
      </c>
      <c r="U774" s="22">
        <v>1152</v>
      </c>
      <c r="V774" s="28">
        <v>0</v>
      </c>
      <c r="W774" s="22">
        <v>1152</v>
      </c>
      <c r="X774" s="29" t="s">
        <v>58</v>
      </c>
      <c r="Y774" s="22" t="s">
        <v>56</v>
      </c>
      <c r="Z774" s="30" t="s">
        <v>1299</v>
      </c>
      <c r="AA774" s="31">
        <v>44504</v>
      </c>
      <c r="AB774" s="22">
        <v>48</v>
      </c>
      <c r="AC774" s="32">
        <v>5042291564</v>
      </c>
      <c r="AD774" s="33" t="s">
        <v>1300</v>
      </c>
      <c r="AE774" s="34">
        <v>44505</v>
      </c>
      <c r="AF774" s="35" t="str">
        <f>VLOOKUP(G774,[6]TIV1!L:S,8,FALSE)</f>
        <v>8276895377</v>
      </c>
      <c r="AG774" s="35" t="str">
        <f>VLOOKUP(T774,[6]TIV1!L:S,8,FALSE)</f>
        <v>2050350281</v>
      </c>
      <c r="AH774" s="35" t="str">
        <f>VLOOKUP(AC774,[6]TIV1!L:S,8,FALSE)</f>
        <v>8276895377</v>
      </c>
      <c r="AI774" s="36">
        <f>VLOOKUP(A774&amp;P774,[6]HARGA!C:D,2,0)*Q774</f>
        <v>33120000</v>
      </c>
      <c r="AJ774" s="36">
        <f>VLOOKUP(A774&amp;P774,[6]HARGA!C:D,2,0)*W774</f>
        <v>34560000</v>
      </c>
      <c r="AK774" s="36">
        <f>VLOOKUP(A774&amp;P774,[6]HARGA!C:D,2,0)*AB774</f>
        <v>1440000</v>
      </c>
      <c r="AL774" s="37"/>
      <c r="AM774" s="37"/>
      <c r="AN774" s="37"/>
      <c r="AO774" s="37"/>
      <c r="AP774" s="37"/>
      <c r="AQ774" s="37"/>
      <c r="AR774" s="37"/>
      <c r="AS774" s="37"/>
      <c r="AT774" s="37"/>
      <c r="AU774" s="37"/>
      <c r="AV774" s="37"/>
      <c r="AW774" s="37"/>
      <c r="AX774" s="37"/>
      <c r="AY774" s="37"/>
      <c r="AZ774" s="37"/>
      <c r="BA774" s="37"/>
      <c r="BB774" s="37"/>
      <c r="BC774" s="37"/>
      <c r="BD774">
        <v>4</v>
      </c>
    </row>
    <row r="775" spans="1:56" x14ac:dyDescent="0.25">
      <c r="A775" s="22" t="s">
        <v>51</v>
      </c>
      <c r="B775" s="22" t="s">
        <v>52</v>
      </c>
      <c r="C775" s="23">
        <v>21102803741</v>
      </c>
      <c r="D775" s="22" t="s">
        <v>53</v>
      </c>
      <c r="E775" s="22" t="s">
        <v>81</v>
      </c>
      <c r="F775" s="22" t="s">
        <v>82</v>
      </c>
      <c r="G775" s="22">
        <v>5042293534</v>
      </c>
      <c r="H775" s="22" t="s">
        <v>56</v>
      </c>
      <c r="I775" s="22" t="s">
        <v>1297</v>
      </c>
      <c r="J775" s="24">
        <v>44504</v>
      </c>
      <c r="K775" s="22">
        <v>24</v>
      </c>
      <c r="L775" s="22" t="s">
        <v>58</v>
      </c>
      <c r="M775" s="22" t="s">
        <v>58</v>
      </c>
      <c r="N775" s="38" t="s">
        <v>1298</v>
      </c>
      <c r="O775" s="39">
        <v>44505</v>
      </c>
      <c r="P775" s="27" t="s">
        <v>65</v>
      </c>
      <c r="Q775" s="22">
        <v>24</v>
      </c>
      <c r="R775" s="23">
        <v>21102803771</v>
      </c>
      <c r="S775" s="22" t="s">
        <v>56</v>
      </c>
      <c r="T775" s="22">
        <v>6008145263</v>
      </c>
      <c r="U775" s="22">
        <v>24</v>
      </c>
      <c r="V775" s="28">
        <v>0</v>
      </c>
      <c r="W775" s="22">
        <v>24</v>
      </c>
      <c r="X775" s="29" t="s">
        <v>58</v>
      </c>
      <c r="Y775" s="22" t="s">
        <v>56</v>
      </c>
      <c r="Z775" s="30" t="s">
        <v>1299</v>
      </c>
      <c r="AA775" s="31">
        <v>44504</v>
      </c>
      <c r="AB775" s="22">
        <v>0</v>
      </c>
      <c r="AC775" s="32">
        <v>5042291564</v>
      </c>
      <c r="AD775" s="33" t="s">
        <v>1300</v>
      </c>
      <c r="AE775" s="34">
        <v>44505</v>
      </c>
      <c r="AF775" s="35" t="str">
        <f>VLOOKUP(G775,[6]TIV1!L:S,8,FALSE)</f>
        <v>8276895377</v>
      </c>
      <c r="AG775" s="35" t="str">
        <f>VLOOKUP(T775,[6]TIV1!L:S,8,FALSE)</f>
        <v>2050350281</v>
      </c>
      <c r="AH775" s="35" t="str">
        <f>VLOOKUP(AC775,[6]TIV1!L:S,8,FALSE)</f>
        <v>8276895377</v>
      </c>
      <c r="AI775" s="36">
        <f>VLOOKUP(A775&amp;P775,[6]HARGA!C:D,2,0)*Q775</f>
        <v>0</v>
      </c>
      <c r="AJ775" s="36">
        <f>VLOOKUP(A775&amp;P775,[6]HARGA!C:D,2,0)*W775</f>
        <v>0</v>
      </c>
      <c r="AK775" s="36">
        <f>VLOOKUP(A775&amp;P775,[6]HARGA!C:D,2,0)*AB775</f>
        <v>0</v>
      </c>
      <c r="AL775" s="37"/>
      <c r="AM775" s="37"/>
      <c r="AN775" s="37"/>
      <c r="AO775" s="37"/>
      <c r="AP775" s="37"/>
      <c r="AQ775" s="37"/>
      <c r="AR775" s="37"/>
      <c r="AS775" s="37"/>
      <c r="AT775" s="37"/>
      <c r="AU775" s="37"/>
      <c r="AV775" s="37"/>
      <c r="AW775" s="37"/>
      <c r="AX775" s="37"/>
      <c r="AY775" s="37"/>
      <c r="AZ775" s="37"/>
      <c r="BA775" s="37"/>
      <c r="BB775" s="37"/>
      <c r="BC775" s="37"/>
      <c r="BD775">
        <v>4</v>
      </c>
    </row>
    <row r="776" spans="1:56" x14ac:dyDescent="0.25">
      <c r="A776" s="22" t="s">
        <v>51</v>
      </c>
      <c r="B776" s="22" t="s">
        <v>52</v>
      </c>
      <c r="C776" s="23">
        <v>21102803747</v>
      </c>
      <c r="D776" s="22" t="s">
        <v>53</v>
      </c>
      <c r="E776" s="22" t="s">
        <v>587</v>
      </c>
      <c r="F776" s="22" t="s">
        <v>117</v>
      </c>
      <c r="G776" s="22">
        <v>5042288865</v>
      </c>
      <c r="H776" s="22" t="s">
        <v>56</v>
      </c>
      <c r="I776" s="22" t="s">
        <v>1301</v>
      </c>
      <c r="J776" s="24">
        <v>44504</v>
      </c>
      <c r="K776" s="22">
        <v>1344</v>
      </c>
      <c r="L776" s="22" t="s">
        <v>58</v>
      </c>
      <c r="M776" s="22" t="s">
        <v>58</v>
      </c>
      <c r="N776" s="38" t="s">
        <v>1302</v>
      </c>
      <c r="O776" s="39">
        <v>44505</v>
      </c>
      <c r="P776" s="27" t="s">
        <v>60</v>
      </c>
      <c r="Q776" s="22">
        <v>1344</v>
      </c>
      <c r="R776" s="28" t="s">
        <v>56</v>
      </c>
      <c r="S776" s="22" t="s">
        <v>56</v>
      </c>
      <c r="T776" s="28" t="s">
        <v>56</v>
      </c>
      <c r="U776" s="28">
        <v>0</v>
      </c>
      <c r="V776" s="28">
        <v>0</v>
      </c>
      <c r="W776" s="28">
        <v>0</v>
      </c>
      <c r="X776" s="28" t="s">
        <v>56</v>
      </c>
      <c r="Y776" s="22" t="s">
        <v>56</v>
      </c>
      <c r="Z776" s="45" t="s">
        <v>56</v>
      </c>
      <c r="AA776" s="45" t="s">
        <v>56</v>
      </c>
      <c r="AB776" s="28">
        <v>0</v>
      </c>
      <c r="AC776" s="28" t="s">
        <v>56</v>
      </c>
      <c r="AD776" s="46" t="s">
        <v>56</v>
      </c>
      <c r="AE776" s="47" t="s">
        <v>56</v>
      </c>
      <c r="AF776" s="35" t="str">
        <f>VLOOKUP(G776,[6]TIV1!L:S,8,FALSE)</f>
        <v>8276895377</v>
      </c>
      <c r="AG776" s="35" t="e">
        <f>VLOOKUP(T776,[6]TIV1!L:S,8,FALSE)</f>
        <v>#N/A</v>
      </c>
      <c r="AH776" s="35" t="e">
        <f>VLOOKUP(AC776,[6]TIV1!L:S,8,FALSE)</f>
        <v>#N/A</v>
      </c>
      <c r="AI776" s="36">
        <f>VLOOKUP(A776&amp;P776,[6]HARGA!C:D,2,0)*Q776</f>
        <v>13238400</v>
      </c>
      <c r="AJ776" s="36">
        <f>VLOOKUP(A776&amp;P776,[6]HARGA!C:D,2,0)*W776</f>
        <v>0</v>
      </c>
      <c r="AK776" s="36">
        <f>VLOOKUP(A776&amp;P776,[6]HARGA!C:D,2,0)*AB776</f>
        <v>0</v>
      </c>
      <c r="AL776" s="37"/>
      <c r="AM776" s="37"/>
      <c r="AN776" s="37"/>
      <c r="AO776" s="37"/>
      <c r="AP776" s="37"/>
      <c r="AQ776" s="37"/>
      <c r="AR776" s="37"/>
      <c r="AS776" s="37"/>
      <c r="AT776" s="37"/>
      <c r="AU776" s="37"/>
      <c r="AV776" s="37"/>
      <c r="AW776" s="37"/>
      <c r="AX776" s="37"/>
      <c r="AY776" s="37"/>
      <c r="AZ776" s="37"/>
      <c r="BA776" s="37"/>
      <c r="BB776" s="37"/>
      <c r="BC776" s="37"/>
      <c r="BD776">
        <v>4</v>
      </c>
    </row>
    <row r="777" spans="1:56" x14ac:dyDescent="0.25">
      <c r="A777" s="22" t="s">
        <v>51</v>
      </c>
      <c r="B777" s="22" t="s">
        <v>52</v>
      </c>
      <c r="C777" s="23">
        <v>21102803747</v>
      </c>
      <c r="D777" s="22" t="s">
        <v>53</v>
      </c>
      <c r="E777" s="22" t="s">
        <v>587</v>
      </c>
      <c r="F777" s="22" t="s">
        <v>117</v>
      </c>
      <c r="G777" s="22">
        <v>5042288865</v>
      </c>
      <c r="H777" s="22" t="s">
        <v>56</v>
      </c>
      <c r="I777" s="22" t="s">
        <v>1301</v>
      </c>
      <c r="J777" s="24">
        <v>44504</v>
      </c>
      <c r="K777" s="22">
        <v>1344</v>
      </c>
      <c r="L777" s="22" t="s">
        <v>58</v>
      </c>
      <c r="M777" s="22" t="s">
        <v>58</v>
      </c>
      <c r="N777" s="38" t="s">
        <v>1302</v>
      </c>
      <c r="O777" s="39">
        <v>44505</v>
      </c>
      <c r="P777" s="27" t="s">
        <v>64</v>
      </c>
      <c r="Q777" s="22">
        <v>1344</v>
      </c>
      <c r="R777" s="28" t="s">
        <v>56</v>
      </c>
      <c r="S777" s="22" t="s">
        <v>56</v>
      </c>
      <c r="T777" s="28" t="s">
        <v>56</v>
      </c>
      <c r="U777" s="28">
        <v>0</v>
      </c>
      <c r="V777" s="28">
        <v>0</v>
      </c>
      <c r="W777" s="28">
        <v>0</v>
      </c>
      <c r="X777" s="28" t="s">
        <v>56</v>
      </c>
      <c r="Y777" s="22" t="s">
        <v>56</v>
      </c>
      <c r="Z777" s="45" t="s">
        <v>56</v>
      </c>
      <c r="AA777" s="45" t="s">
        <v>56</v>
      </c>
      <c r="AB777" s="28">
        <v>0</v>
      </c>
      <c r="AC777" s="28" t="s">
        <v>56</v>
      </c>
      <c r="AD777" s="46" t="s">
        <v>56</v>
      </c>
      <c r="AE777" s="47" t="s">
        <v>56</v>
      </c>
      <c r="AF777" s="35" t="str">
        <f>VLOOKUP(G777,[6]TIV1!L:S,8,FALSE)</f>
        <v>8276895377</v>
      </c>
      <c r="AG777" s="35" t="e">
        <f>VLOOKUP(T777,[6]TIV1!L:S,8,FALSE)</f>
        <v>#N/A</v>
      </c>
      <c r="AH777" s="35" t="e">
        <f>VLOOKUP(AC777,[6]TIV1!L:S,8,FALSE)</f>
        <v>#N/A</v>
      </c>
      <c r="AI777" s="36">
        <f>VLOOKUP(A777&amp;P777,[6]HARGA!C:D,2,0)*Q777</f>
        <v>40320000</v>
      </c>
      <c r="AJ777" s="36">
        <f>VLOOKUP(A777&amp;P777,[6]HARGA!C:D,2,0)*W777</f>
        <v>0</v>
      </c>
      <c r="AK777" s="36">
        <f>VLOOKUP(A777&amp;P777,[6]HARGA!C:D,2,0)*AB777</f>
        <v>0</v>
      </c>
      <c r="AL777" s="37"/>
      <c r="AM777" s="37"/>
      <c r="AN777" s="37"/>
      <c r="AO777" s="37"/>
      <c r="AP777" s="37"/>
      <c r="AQ777" s="37"/>
      <c r="AR777" s="37"/>
      <c r="AS777" s="37"/>
      <c r="AT777" s="37"/>
      <c r="AU777" s="37"/>
      <c r="AV777" s="37"/>
      <c r="AW777" s="37"/>
      <c r="AX777" s="37"/>
      <c r="AY777" s="37"/>
      <c r="AZ777" s="37"/>
      <c r="BA777" s="37"/>
      <c r="BB777" s="37"/>
      <c r="BC777" s="37"/>
      <c r="BD777">
        <v>4</v>
      </c>
    </row>
    <row r="778" spans="1:56" x14ac:dyDescent="0.25">
      <c r="A778" s="22" t="s">
        <v>51</v>
      </c>
      <c r="B778" s="22" t="s">
        <v>52</v>
      </c>
      <c r="C778" s="23">
        <v>21102803747</v>
      </c>
      <c r="D778" s="22" t="s">
        <v>53</v>
      </c>
      <c r="E778" s="22" t="s">
        <v>587</v>
      </c>
      <c r="F778" s="22" t="s">
        <v>117</v>
      </c>
      <c r="G778" s="22">
        <v>5042288865</v>
      </c>
      <c r="H778" s="22" t="s">
        <v>56</v>
      </c>
      <c r="I778" s="22" t="s">
        <v>1301</v>
      </c>
      <c r="J778" s="24">
        <v>44504</v>
      </c>
      <c r="K778" s="22">
        <v>28</v>
      </c>
      <c r="L778" s="22" t="s">
        <v>58</v>
      </c>
      <c r="M778" s="22" t="s">
        <v>58</v>
      </c>
      <c r="N778" s="38" t="s">
        <v>1302</v>
      </c>
      <c r="O778" s="39">
        <v>44505</v>
      </c>
      <c r="P778" s="27" t="s">
        <v>65</v>
      </c>
      <c r="Q778" s="22">
        <v>28</v>
      </c>
      <c r="R778" s="28" t="s">
        <v>56</v>
      </c>
      <c r="S778" s="22" t="s">
        <v>56</v>
      </c>
      <c r="T778" s="28" t="s">
        <v>56</v>
      </c>
      <c r="U778" s="28">
        <v>0</v>
      </c>
      <c r="V778" s="28">
        <v>0</v>
      </c>
      <c r="W778" s="28">
        <v>0</v>
      </c>
      <c r="X778" s="28" t="s">
        <v>56</v>
      </c>
      <c r="Y778" s="22" t="s">
        <v>56</v>
      </c>
      <c r="Z778" s="45" t="s">
        <v>56</v>
      </c>
      <c r="AA778" s="45" t="s">
        <v>56</v>
      </c>
      <c r="AB778" s="28">
        <v>0</v>
      </c>
      <c r="AC778" s="28" t="s">
        <v>56</v>
      </c>
      <c r="AD778" s="46" t="s">
        <v>56</v>
      </c>
      <c r="AE778" s="47" t="s">
        <v>56</v>
      </c>
      <c r="AF778" s="35" t="str">
        <f>VLOOKUP(G778,[6]TIV1!L:S,8,FALSE)</f>
        <v>8276895377</v>
      </c>
      <c r="AG778" s="35" t="e">
        <f>VLOOKUP(T778,[6]TIV1!L:S,8,FALSE)</f>
        <v>#N/A</v>
      </c>
      <c r="AH778" s="35" t="e">
        <f>VLOOKUP(AC778,[6]TIV1!L:S,8,FALSE)</f>
        <v>#N/A</v>
      </c>
      <c r="AI778" s="36">
        <f>VLOOKUP(A778&amp;P778,[6]HARGA!C:D,2,0)*Q778</f>
        <v>0</v>
      </c>
      <c r="AJ778" s="36">
        <f>VLOOKUP(A778&amp;P778,[6]HARGA!C:D,2,0)*W778</f>
        <v>0</v>
      </c>
      <c r="AK778" s="36">
        <f>VLOOKUP(A778&amp;P778,[6]HARGA!C:D,2,0)*AB778</f>
        <v>0</v>
      </c>
      <c r="AL778" s="37"/>
      <c r="AM778" s="37"/>
      <c r="AN778" s="37"/>
      <c r="AO778" s="37"/>
      <c r="AP778" s="37"/>
      <c r="AQ778" s="37"/>
      <c r="AR778" s="37"/>
      <c r="AS778" s="37"/>
      <c r="AT778" s="37"/>
      <c r="AU778" s="37"/>
      <c r="AV778" s="37"/>
      <c r="AW778" s="37"/>
      <c r="AX778" s="37"/>
      <c r="AY778" s="37"/>
      <c r="AZ778" s="37"/>
      <c r="BA778" s="37"/>
      <c r="BB778" s="37"/>
      <c r="BC778" s="37"/>
      <c r="BD778">
        <v>4</v>
      </c>
    </row>
    <row r="779" spans="1:56" x14ac:dyDescent="0.25">
      <c r="A779" s="22" t="s">
        <v>51</v>
      </c>
      <c r="B779" s="22" t="s">
        <v>52</v>
      </c>
      <c r="C779" s="23">
        <v>21102803754</v>
      </c>
      <c r="D779" s="22" t="s">
        <v>53</v>
      </c>
      <c r="E779" s="22" t="s">
        <v>983</v>
      </c>
      <c r="F779" s="22" t="s">
        <v>984</v>
      </c>
      <c r="G779" s="22">
        <v>5042287910</v>
      </c>
      <c r="H779" s="22" t="s">
        <v>56</v>
      </c>
      <c r="I779" s="22" t="s">
        <v>1303</v>
      </c>
      <c r="J779" s="24">
        <v>44504</v>
      </c>
      <c r="K779" s="22">
        <v>1104</v>
      </c>
      <c r="L779" s="22" t="s">
        <v>58</v>
      </c>
      <c r="M779" s="22" t="s">
        <v>58</v>
      </c>
      <c r="N779" s="38" t="s">
        <v>1304</v>
      </c>
      <c r="O779" s="39">
        <v>44505</v>
      </c>
      <c r="P779" s="27" t="s">
        <v>60</v>
      </c>
      <c r="Q779" s="22">
        <v>1104</v>
      </c>
      <c r="R779" s="23">
        <v>21102803799</v>
      </c>
      <c r="S779" s="22" t="s">
        <v>56</v>
      </c>
      <c r="T779" s="22">
        <v>6008146010</v>
      </c>
      <c r="U779" s="22">
        <v>15</v>
      </c>
      <c r="V779" s="28">
        <v>0</v>
      </c>
      <c r="W779" s="22">
        <v>15</v>
      </c>
      <c r="X779" s="29" t="s">
        <v>58</v>
      </c>
      <c r="Y779" s="22" t="s">
        <v>56</v>
      </c>
      <c r="Z779" s="30" t="s">
        <v>1305</v>
      </c>
      <c r="AA779" s="31">
        <v>44503</v>
      </c>
      <c r="AB779" s="22">
        <v>0</v>
      </c>
      <c r="AC779" s="32">
        <v>5042287114</v>
      </c>
      <c r="AD779" s="33" t="s">
        <v>1306</v>
      </c>
      <c r="AE779" s="34">
        <v>44505</v>
      </c>
      <c r="AF779" s="35" t="str">
        <f>VLOOKUP(G779,[6]TIV1!L:S,8,FALSE)</f>
        <v>8276895377</v>
      </c>
      <c r="AG779" s="35" t="str">
        <f>VLOOKUP(T779,[6]TIV1!L:S,8,FALSE)</f>
        <v>2050350281</v>
      </c>
      <c r="AH779" s="35" t="str">
        <f>VLOOKUP(AC779,[6]TIV1!L:S,8,FALSE)</f>
        <v>8276895377</v>
      </c>
      <c r="AI779" s="36">
        <f>VLOOKUP(A779&amp;P779,[6]HARGA!C:D,2,0)*Q779</f>
        <v>10874400</v>
      </c>
      <c r="AJ779" s="36">
        <f>VLOOKUP(A779&amp;P779,[6]HARGA!C:D,2,0)*W779</f>
        <v>147750</v>
      </c>
      <c r="AK779" s="36">
        <f>VLOOKUP(A779&amp;P779,[6]HARGA!C:D,2,0)*AB779</f>
        <v>0</v>
      </c>
      <c r="AL779" s="37"/>
      <c r="AM779" s="37"/>
      <c r="AN779" s="37"/>
      <c r="AO779" s="37"/>
      <c r="AP779" s="37"/>
      <c r="AQ779" s="37"/>
      <c r="AR779" s="37"/>
      <c r="AS779" s="37"/>
      <c r="AT779" s="37"/>
      <c r="AU779" s="37"/>
      <c r="AV779" s="37"/>
      <c r="AW779" s="37"/>
      <c r="AX779" s="37"/>
      <c r="AY779" s="37"/>
      <c r="AZ779" s="37"/>
      <c r="BA779" s="37"/>
      <c r="BB779" s="37"/>
      <c r="BC779" s="37"/>
      <c r="BD779">
        <v>4</v>
      </c>
    </row>
    <row r="780" spans="1:56" x14ac:dyDescent="0.25">
      <c r="A780" s="22" t="s">
        <v>51</v>
      </c>
      <c r="B780" s="22" t="s">
        <v>52</v>
      </c>
      <c r="C780" s="23">
        <v>21102803754</v>
      </c>
      <c r="D780" s="22" t="s">
        <v>53</v>
      </c>
      <c r="E780" s="22" t="s">
        <v>983</v>
      </c>
      <c r="F780" s="22" t="s">
        <v>984</v>
      </c>
      <c r="G780" s="22">
        <v>5042287910</v>
      </c>
      <c r="H780" s="22" t="s">
        <v>56</v>
      </c>
      <c r="I780" s="22" t="s">
        <v>1303</v>
      </c>
      <c r="J780" s="24">
        <v>44504</v>
      </c>
      <c r="K780" s="22">
        <v>1104</v>
      </c>
      <c r="L780" s="22" t="s">
        <v>58</v>
      </c>
      <c r="M780" s="22" t="s">
        <v>58</v>
      </c>
      <c r="N780" s="38" t="s">
        <v>1304</v>
      </c>
      <c r="O780" s="39">
        <v>44505</v>
      </c>
      <c r="P780" s="27" t="s">
        <v>64</v>
      </c>
      <c r="Q780" s="22">
        <v>1104</v>
      </c>
      <c r="R780" s="23">
        <v>21102803799</v>
      </c>
      <c r="S780" s="22" t="s">
        <v>56</v>
      </c>
      <c r="T780" s="22">
        <v>6008146010</v>
      </c>
      <c r="U780" s="22">
        <v>1152</v>
      </c>
      <c r="V780" s="28">
        <v>0</v>
      </c>
      <c r="W780" s="22">
        <v>1152</v>
      </c>
      <c r="X780" s="29" t="s">
        <v>58</v>
      </c>
      <c r="Y780" s="22" t="s">
        <v>56</v>
      </c>
      <c r="Z780" s="30" t="s">
        <v>1305</v>
      </c>
      <c r="AA780" s="31">
        <v>44503</v>
      </c>
      <c r="AB780" s="22">
        <v>48</v>
      </c>
      <c r="AC780" s="32">
        <v>5042287114</v>
      </c>
      <c r="AD780" s="33" t="s">
        <v>1306</v>
      </c>
      <c r="AE780" s="34">
        <v>44505</v>
      </c>
      <c r="AF780" s="35" t="str">
        <f>VLOOKUP(G780,[6]TIV1!L:S,8,FALSE)</f>
        <v>8276895377</v>
      </c>
      <c r="AG780" s="35" t="str">
        <f>VLOOKUP(T780,[6]TIV1!L:S,8,FALSE)</f>
        <v>2050350281</v>
      </c>
      <c r="AH780" s="35" t="str">
        <f>VLOOKUP(AC780,[6]TIV1!L:S,8,FALSE)</f>
        <v>8276895377</v>
      </c>
      <c r="AI780" s="36">
        <f>VLOOKUP(A780&amp;P780,[6]HARGA!C:D,2,0)*Q780</f>
        <v>33120000</v>
      </c>
      <c r="AJ780" s="36">
        <f>VLOOKUP(A780&amp;P780,[6]HARGA!C:D,2,0)*W780</f>
        <v>34560000</v>
      </c>
      <c r="AK780" s="36">
        <f>VLOOKUP(A780&amp;P780,[6]HARGA!C:D,2,0)*AB780</f>
        <v>1440000</v>
      </c>
      <c r="AL780" s="37"/>
      <c r="AM780" s="37"/>
      <c r="AN780" s="37"/>
      <c r="AO780" s="37"/>
      <c r="AP780" s="37"/>
      <c r="AQ780" s="37"/>
      <c r="AR780" s="37"/>
      <c r="AS780" s="37"/>
      <c r="AT780" s="37"/>
      <c r="AU780" s="37"/>
      <c r="AV780" s="37"/>
      <c r="AW780" s="37"/>
      <c r="AX780" s="37"/>
      <c r="AY780" s="37"/>
      <c r="AZ780" s="37"/>
      <c r="BA780" s="37"/>
      <c r="BB780" s="37"/>
      <c r="BC780" s="37"/>
      <c r="BD780">
        <v>4</v>
      </c>
    </row>
    <row r="781" spans="1:56" x14ac:dyDescent="0.25">
      <c r="A781" s="22" t="s">
        <v>51</v>
      </c>
      <c r="B781" s="22" t="s">
        <v>52</v>
      </c>
      <c r="C781" s="23">
        <v>21102803754</v>
      </c>
      <c r="D781" s="22" t="s">
        <v>53</v>
      </c>
      <c r="E781" s="22" t="s">
        <v>983</v>
      </c>
      <c r="F781" s="22" t="s">
        <v>984</v>
      </c>
      <c r="G781" s="22">
        <v>5042287910</v>
      </c>
      <c r="H781" s="22" t="s">
        <v>56</v>
      </c>
      <c r="I781" s="22" t="s">
        <v>1303</v>
      </c>
      <c r="J781" s="24">
        <v>44504</v>
      </c>
      <c r="K781" s="22">
        <v>24</v>
      </c>
      <c r="L781" s="22" t="s">
        <v>58</v>
      </c>
      <c r="M781" s="22" t="s">
        <v>58</v>
      </c>
      <c r="N781" s="38" t="s">
        <v>1304</v>
      </c>
      <c r="O781" s="39">
        <v>44505</v>
      </c>
      <c r="P781" s="27" t="s">
        <v>65</v>
      </c>
      <c r="Q781" s="22">
        <v>24</v>
      </c>
      <c r="R781" s="23">
        <v>21102803799</v>
      </c>
      <c r="S781" s="22" t="s">
        <v>56</v>
      </c>
      <c r="T781" s="22">
        <v>6008146010</v>
      </c>
      <c r="U781" s="22">
        <v>24</v>
      </c>
      <c r="V781" s="28">
        <v>0</v>
      </c>
      <c r="W781" s="22">
        <v>24</v>
      </c>
      <c r="X781" s="29" t="s">
        <v>58</v>
      </c>
      <c r="Y781" s="22" t="s">
        <v>56</v>
      </c>
      <c r="Z781" s="30" t="s">
        <v>1305</v>
      </c>
      <c r="AA781" s="31">
        <v>44503</v>
      </c>
      <c r="AB781" s="22">
        <v>0</v>
      </c>
      <c r="AC781" s="32">
        <v>5042287114</v>
      </c>
      <c r="AD781" s="33" t="s">
        <v>1306</v>
      </c>
      <c r="AE781" s="34">
        <v>44505</v>
      </c>
      <c r="AF781" s="35" t="str">
        <f>VLOOKUP(G781,[6]TIV1!L:S,8,FALSE)</f>
        <v>8276895377</v>
      </c>
      <c r="AG781" s="35" t="str">
        <f>VLOOKUP(T781,[6]TIV1!L:S,8,FALSE)</f>
        <v>2050350281</v>
      </c>
      <c r="AH781" s="35" t="str">
        <f>VLOOKUP(AC781,[6]TIV1!L:S,8,FALSE)</f>
        <v>8276895377</v>
      </c>
      <c r="AI781" s="36">
        <f>VLOOKUP(A781&amp;P781,[6]HARGA!C:D,2,0)*Q781</f>
        <v>0</v>
      </c>
      <c r="AJ781" s="36">
        <f>VLOOKUP(A781&amp;P781,[6]HARGA!C:D,2,0)*W781</f>
        <v>0</v>
      </c>
      <c r="AK781" s="36">
        <f>VLOOKUP(A781&amp;P781,[6]HARGA!C:D,2,0)*AB781</f>
        <v>0</v>
      </c>
      <c r="AL781" s="37"/>
      <c r="AM781" s="37"/>
      <c r="AN781" s="37"/>
      <c r="AO781" s="37"/>
      <c r="AP781" s="37"/>
      <c r="AQ781" s="37"/>
      <c r="AR781" s="37"/>
      <c r="AS781" s="37"/>
      <c r="AT781" s="37"/>
      <c r="AU781" s="37"/>
      <c r="AV781" s="37"/>
      <c r="AW781" s="37"/>
      <c r="AX781" s="37"/>
      <c r="AY781" s="37"/>
      <c r="AZ781" s="37"/>
      <c r="BA781" s="37"/>
      <c r="BB781" s="37"/>
      <c r="BC781" s="37"/>
      <c r="BD781">
        <v>4</v>
      </c>
    </row>
    <row r="782" spans="1:56" hidden="1" x14ac:dyDescent="0.25">
      <c r="A782" s="22" t="s">
        <v>51</v>
      </c>
      <c r="B782" s="22" t="s">
        <v>52</v>
      </c>
      <c r="C782" s="23">
        <v>21102803755</v>
      </c>
      <c r="D782" s="22" t="s">
        <v>53</v>
      </c>
      <c r="E782" s="22" t="s">
        <v>99</v>
      </c>
      <c r="F782" s="22" t="s">
        <v>100</v>
      </c>
      <c r="G782" s="22">
        <v>5042289107</v>
      </c>
      <c r="H782" s="22" t="s">
        <v>56</v>
      </c>
      <c r="I782" s="22" t="s">
        <v>1307</v>
      </c>
      <c r="J782" s="24">
        <v>44504</v>
      </c>
      <c r="K782" s="22">
        <v>1728</v>
      </c>
      <c r="L782" s="22" t="s">
        <v>102</v>
      </c>
      <c r="M782" s="22" t="s">
        <v>102</v>
      </c>
      <c r="N782" s="38" t="s">
        <v>1308</v>
      </c>
      <c r="O782" s="39">
        <v>44505</v>
      </c>
      <c r="P782" s="27" t="s">
        <v>60</v>
      </c>
      <c r="Q782" s="22">
        <v>1728</v>
      </c>
      <c r="R782" s="23">
        <v>21102803839</v>
      </c>
      <c r="S782" s="22" t="s">
        <v>56</v>
      </c>
      <c r="T782" s="22">
        <v>6008146729</v>
      </c>
      <c r="U782" s="22">
        <v>27</v>
      </c>
      <c r="V782" s="28">
        <v>0</v>
      </c>
      <c r="W782" s="22">
        <v>27</v>
      </c>
      <c r="X782" s="29" t="s">
        <v>102</v>
      </c>
      <c r="Y782" s="22" t="s">
        <v>56</v>
      </c>
      <c r="Z782" s="30" t="s">
        <v>1309</v>
      </c>
      <c r="AA782" s="31">
        <v>44502</v>
      </c>
      <c r="AB782" s="22">
        <v>1</v>
      </c>
      <c r="AC782" s="32">
        <v>5042289776</v>
      </c>
      <c r="AD782" s="43" t="s">
        <v>1310</v>
      </c>
      <c r="AE782" s="44">
        <v>44530</v>
      </c>
      <c r="AF782" s="35" t="str">
        <f>VLOOKUP(G782,[6]TIV1!L:S,8,FALSE)</f>
        <v>8276895377</v>
      </c>
      <c r="AG782" s="35" t="str">
        <f>VLOOKUP(T782,[6]TIV1!L:S,8,FALSE)</f>
        <v>2050350281</v>
      </c>
      <c r="AH782" s="35" t="str">
        <f>VLOOKUP(AC782,[6]TIV1!L:S,8,FALSE)</f>
        <v>8276895377</v>
      </c>
      <c r="AI782" s="36">
        <f>VLOOKUP(A782&amp;P782,[6]HARGA!C:D,2,0)*Q782</f>
        <v>17020800</v>
      </c>
      <c r="AJ782" s="36">
        <f>VLOOKUP(A782&amp;P782,[6]HARGA!C:D,2,0)*W782</f>
        <v>265950</v>
      </c>
      <c r="AK782" s="36">
        <f>VLOOKUP(A782&amp;P782,[6]HARGA!C:D,2,0)*AB782</f>
        <v>9850</v>
      </c>
      <c r="AL782" s="37"/>
      <c r="AM782" s="37"/>
      <c r="AN782" s="37"/>
      <c r="AO782" s="37"/>
      <c r="AP782" s="37"/>
      <c r="AQ782" s="37"/>
      <c r="AR782" s="37"/>
      <c r="AS782" s="37"/>
      <c r="AT782" s="37"/>
      <c r="AU782" s="37"/>
      <c r="AV782" s="37"/>
      <c r="AW782" s="37"/>
      <c r="AX782" s="37"/>
      <c r="AY782" s="37"/>
      <c r="AZ782" s="37"/>
      <c r="BA782" s="37"/>
      <c r="BB782" s="37"/>
      <c r="BC782" s="37"/>
      <c r="BD782">
        <v>4</v>
      </c>
    </row>
    <row r="783" spans="1:56" hidden="1" x14ac:dyDescent="0.25">
      <c r="A783" s="22" t="s">
        <v>51</v>
      </c>
      <c r="B783" s="22" t="s">
        <v>52</v>
      </c>
      <c r="C783" s="23">
        <v>21102803755</v>
      </c>
      <c r="D783" s="22" t="s">
        <v>53</v>
      </c>
      <c r="E783" s="22" t="s">
        <v>99</v>
      </c>
      <c r="F783" s="22" t="s">
        <v>100</v>
      </c>
      <c r="G783" s="22">
        <v>5042289107</v>
      </c>
      <c r="H783" s="22" t="s">
        <v>56</v>
      </c>
      <c r="I783" s="22" t="s">
        <v>1307</v>
      </c>
      <c r="J783" s="24">
        <v>44504</v>
      </c>
      <c r="K783" s="22">
        <v>1728</v>
      </c>
      <c r="L783" s="22" t="s">
        <v>102</v>
      </c>
      <c r="M783" s="22" t="s">
        <v>102</v>
      </c>
      <c r="N783" s="38" t="s">
        <v>1308</v>
      </c>
      <c r="O783" s="39">
        <v>44505</v>
      </c>
      <c r="P783" s="27" t="s">
        <v>64</v>
      </c>
      <c r="Q783" s="22">
        <v>1728</v>
      </c>
      <c r="R783" s="23">
        <v>21102803839</v>
      </c>
      <c r="S783" s="22" t="s">
        <v>56</v>
      </c>
      <c r="T783" s="22">
        <v>6008146729</v>
      </c>
      <c r="U783" s="22">
        <v>1728</v>
      </c>
      <c r="V783" s="28">
        <v>0</v>
      </c>
      <c r="W783" s="22">
        <v>1728</v>
      </c>
      <c r="X783" s="29" t="s">
        <v>102</v>
      </c>
      <c r="Y783" s="22" t="s">
        <v>56</v>
      </c>
      <c r="Z783" s="30" t="s">
        <v>1309</v>
      </c>
      <c r="AA783" s="31">
        <v>44502</v>
      </c>
      <c r="AB783" s="22">
        <v>60</v>
      </c>
      <c r="AC783" s="32">
        <v>5042289776</v>
      </c>
      <c r="AD783" s="43" t="s">
        <v>1310</v>
      </c>
      <c r="AE783" s="44">
        <v>44530</v>
      </c>
      <c r="AF783" s="35" t="str">
        <f>VLOOKUP(G783,[6]TIV1!L:S,8,FALSE)</f>
        <v>8276895377</v>
      </c>
      <c r="AG783" s="35" t="str">
        <f>VLOOKUP(T783,[6]TIV1!L:S,8,FALSE)</f>
        <v>2050350281</v>
      </c>
      <c r="AH783" s="35" t="str">
        <f>VLOOKUP(AC783,[6]TIV1!L:S,8,FALSE)</f>
        <v>8276895377</v>
      </c>
      <c r="AI783" s="36">
        <f>VLOOKUP(A783&amp;P783,[6]HARGA!C:D,2,0)*Q783</f>
        <v>51840000</v>
      </c>
      <c r="AJ783" s="36">
        <f>VLOOKUP(A783&amp;P783,[6]HARGA!C:D,2,0)*W783</f>
        <v>51840000</v>
      </c>
      <c r="AK783" s="36">
        <f>VLOOKUP(A783&amp;P783,[6]HARGA!C:D,2,0)*AB783</f>
        <v>1800000</v>
      </c>
      <c r="AL783" s="37"/>
      <c r="AM783" s="37"/>
      <c r="AN783" s="37"/>
      <c r="AO783" s="37"/>
      <c r="AP783" s="37"/>
      <c r="AQ783" s="37"/>
      <c r="AR783" s="37"/>
      <c r="AS783" s="37"/>
      <c r="AT783" s="37"/>
      <c r="AU783" s="37"/>
      <c r="AV783" s="37"/>
      <c r="AW783" s="37"/>
      <c r="AX783" s="37"/>
      <c r="AY783" s="37"/>
      <c r="AZ783" s="37"/>
      <c r="BA783" s="37"/>
      <c r="BB783" s="37"/>
      <c r="BC783" s="37"/>
      <c r="BD783">
        <v>4</v>
      </c>
    </row>
    <row r="784" spans="1:56" x14ac:dyDescent="0.25">
      <c r="A784" s="22" t="s">
        <v>51</v>
      </c>
      <c r="B784" s="22" t="s">
        <v>52</v>
      </c>
      <c r="C784" s="23">
        <v>21102803756</v>
      </c>
      <c r="D784" s="22" t="s">
        <v>53</v>
      </c>
      <c r="E784" s="22" t="s">
        <v>517</v>
      </c>
      <c r="F784" s="22" t="s">
        <v>518</v>
      </c>
      <c r="G784" s="22">
        <v>5042278435</v>
      </c>
      <c r="H784" s="22" t="s">
        <v>56</v>
      </c>
      <c r="I784" s="22" t="s">
        <v>1311</v>
      </c>
      <c r="J784" s="24">
        <v>44504</v>
      </c>
      <c r="K784" s="22">
        <v>1248</v>
      </c>
      <c r="L784" s="22" t="s">
        <v>58</v>
      </c>
      <c r="M784" s="22" t="s">
        <v>58</v>
      </c>
      <c r="N784" s="38" t="s">
        <v>1312</v>
      </c>
      <c r="O784" s="39">
        <v>44505</v>
      </c>
      <c r="P784" s="27" t="s">
        <v>60</v>
      </c>
      <c r="Q784" s="22">
        <v>1248</v>
      </c>
      <c r="R784" s="23">
        <v>21102803790</v>
      </c>
      <c r="S784" s="22" t="s">
        <v>56</v>
      </c>
      <c r="T784" s="22">
        <v>6008145724</v>
      </c>
      <c r="U784" s="22">
        <v>18</v>
      </c>
      <c r="V784" s="28">
        <v>0</v>
      </c>
      <c r="W784" s="22">
        <v>18</v>
      </c>
      <c r="X784" s="29" t="s">
        <v>58</v>
      </c>
      <c r="Y784" s="22" t="s">
        <v>56</v>
      </c>
      <c r="Z784" s="30" t="s">
        <v>1313</v>
      </c>
      <c r="AA784" s="31">
        <v>44504</v>
      </c>
      <c r="AB784" s="22">
        <v>0</v>
      </c>
      <c r="AC784" s="32">
        <v>5042289564</v>
      </c>
      <c r="AD784" s="33" t="s">
        <v>1314</v>
      </c>
      <c r="AE784" s="34">
        <v>44505</v>
      </c>
      <c r="AF784" s="35" t="str">
        <f>VLOOKUP(G784,[6]TIV1!L:S,8,FALSE)</f>
        <v>8276895377</v>
      </c>
      <c r="AG784" s="35" t="str">
        <f>VLOOKUP(T784,[6]TIV1!L:S,8,FALSE)</f>
        <v>2050350281</v>
      </c>
      <c r="AH784" s="35" t="str">
        <f>VLOOKUP(AC784,[6]TIV1!L:S,8,FALSE)</f>
        <v>8276895377</v>
      </c>
      <c r="AI784" s="36">
        <f>VLOOKUP(A784&amp;P784,[6]HARGA!C:D,2,0)*Q784</f>
        <v>12292800</v>
      </c>
      <c r="AJ784" s="36">
        <f>VLOOKUP(A784&amp;P784,[6]HARGA!C:D,2,0)*W784</f>
        <v>177300</v>
      </c>
      <c r="AK784" s="36">
        <f>VLOOKUP(A784&amp;P784,[6]HARGA!C:D,2,0)*AB784</f>
        <v>0</v>
      </c>
      <c r="AL784" s="37"/>
      <c r="AM784" s="37"/>
      <c r="AN784" s="37"/>
      <c r="AO784" s="37"/>
      <c r="AP784" s="37"/>
      <c r="AQ784" s="37"/>
      <c r="AR784" s="37"/>
      <c r="AS784" s="37"/>
      <c r="AT784" s="37"/>
      <c r="AU784" s="37"/>
      <c r="AV784" s="37"/>
      <c r="AW784" s="37"/>
      <c r="AX784" s="37"/>
      <c r="AY784" s="37"/>
      <c r="AZ784" s="37"/>
      <c r="BA784" s="37"/>
      <c r="BB784" s="37"/>
      <c r="BC784" s="37"/>
      <c r="BD784">
        <v>4</v>
      </c>
    </row>
    <row r="785" spans="1:56" x14ac:dyDescent="0.25">
      <c r="A785" s="22" t="s">
        <v>51</v>
      </c>
      <c r="B785" s="22" t="s">
        <v>52</v>
      </c>
      <c r="C785" s="23">
        <v>21102803756</v>
      </c>
      <c r="D785" s="22" t="s">
        <v>53</v>
      </c>
      <c r="E785" s="22" t="s">
        <v>517</v>
      </c>
      <c r="F785" s="22" t="s">
        <v>518</v>
      </c>
      <c r="G785" s="22">
        <v>5042278435</v>
      </c>
      <c r="H785" s="22" t="s">
        <v>56</v>
      </c>
      <c r="I785" s="22" t="s">
        <v>1311</v>
      </c>
      <c r="J785" s="24">
        <v>44504</v>
      </c>
      <c r="K785" s="22">
        <v>1248</v>
      </c>
      <c r="L785" s="22" t="s">
        <v>58</v>
      </c>
      <c r="M785" s="22" t="s">
        <v>58</v>
      </c>
      <c r="N785" s="38" t="s">
        <v>1312</v>
      </c>
      <c r="O785" s="39">
        <v>44505</v>
      </c>
      <c r="P785" s="27" t="s">
        <v>64</v>
      </c>
      <c r="Q785" s="22">
        <v>1248</v>
      </c>
      <c r="R785" s="23">
        <v>21102803790</v>
      </c>
      <c r="S785" s="22" t="s">
        <v>56</v>
      </c>
      <c r="T785" s="22">
        <v>6008145724</v>
      </c>
      <c r="U785" s="22">
        <v>1344</v>
      </c>
      <c r="V785" s="28">
        <v>0</v>
      </c>
      <c r="W785" s="22">
        <v>1344</v>
      </c>
      <c r="X785" s="29" t="s">
        <v>58</v>
      </c>
      <c r="Y785" s="22" t="s">
        <v>56</v>
      </c>
      <c r="Z785" s="30" t="s">
        <v>1313</v>
      </c>
      <c r="AA785" s="31">
        <v>44504</v>
      </c>
      <c r="AB785" s="22">
        <v>96</v>
      </c>
      <c r="AC785" s="32">
        <v>5042289564</v>
      </c>
      <c r="AD785" s="33" t="s">
        <v>1314</v>
      </c>
      <c r="AE785" s="34">
        <v>44505</v>
      </c>
      <c r="AF785" s="35" t="str">
        <f>VLOOKUP(G785,[6]TIV1!L:S,8,FALSE)</f>
        <v>8276895377</v>
      </c>
      <c r="AG785" s="35" t="str">
        <f>VLOOKUP(T785,[6]TIV1!L:S,8,FALSE)</f>
        <v>2050350281</v>
      </c>
      <c r="AH785" s="35" t="str">
        <f>VLOOKUP(AC785,[6]TIV1!L:S,8,FALSE)</f>
        <v>8276895377</v>
      </c>
      <c r="AI785" s="36">
        <f>VLOOKUP(A785&amp;P785,[6]HARGA!C:D,2,0)*Q785</f>
        <v>37440000</v>
      </c>
      <c r="AJ785" s="36">
        <f>VLOOKUP(A785&amp;P785,[6]HARGA!C:D,2,0)*W785</f>
        <v>40320000</v>
      </c>
      <c r="AK785" s="36">
        <f>VLOOKUP(A785&amp;P785,[6]HARGA!C:D,2,0)*AB785</f>
        <v>2880000</v>
      </c>
      <c r="AL785" s="37"/>
      <c r="AM785" s="37"/>
      <c r="AN785" s="37"/>
      <c r="AO785" s="37"/>
      <c r="AP785" s="37"/>
      <c r="AQ785" s="37"/>
      <c r="AR785" s="37"/>
      <c r="AS785" s="37"/>
      <c r="AT785" s="37"/>
      <c r="AU785" s="37"/>
      <c r="AV785" s="37"/>
      <c r="AW785" s="37"/>
      <c r="AX785" s="37"/>
      <c r="AY785" s="37"/>
      <c r="AZ785" s="37"/>
      <c r="BA785" s="37"/>
      <c r="BB785" s="37"/>
      <c r="BC785" s="37"/>
      <c r="BD785">
        <v>4</v>
      </c>
    </row>
    <row r="786" spans="1:56" x14ac:dyDescent="0.25">
      <c r="A786" s="22" t="s">
        <v>51</v>
      </c>
      <c r="B786" s="22" t="s">
        <v>52</v>
      </c>
      <c r="C786" s="23">
        <v>21102803756</v>
      </c>
      <c r="D786" s="22" t="s">
        <v>53</v>
      </c>
      <c r="E786" s="22" t="s">
        <v>517</v>
      </c>
      <c r="F786" s="22" t="s">
        <v>518</v>
      </c>
      <c r="G786" s="22">
        <v>5042278435</v>
      </c>
      <c r="H786" s="22" t="s">
        <v>56</v>
      </c>
      <c r="I786" s="22" t="s">
        <v>1311</v>
      </c>
      <c r="J786" s="24">
        <v>44504</v>
      </c>
      <c r="K786" s="22">
        <v>28</v>
      </c>
      <c r="L786" s="22" t="s">
        <v>58</v>
      </c>
      <c r="M786" s="22" t="s">
        <v>58</v>
      </c>
      <c r="N786" s="38" t="s">
        <v>1312</v>
      </c>
      <c r="O786" s="39">
        <v>44505</v>
      </c>
      <c r="P786" s="27" t="s">
        <v>65</v>
      </c>
      <c r="Q786" s="22">
        <v>28</v>
      </c>
      <c r="R786" s="23">
        <v>21102803790</v>
      </c>
      <c r="S786" s="22" t="s">
        <v>56</v>
      </c>
      <c r="T786" s="22">
        <v>6008145724</v>
      </c>
      <c r="U786" s="22">
        <v>28</v>
      </c>
      <c r="V786" s="28">
        <v>0</v>
      </c>
      <c r="W786" s="22">
        <v>28</v>
      </c>
      <c r="X786" s="29" t="s">
        <v>58</v>
      </c>
      <c r="Y786" s="22" t="s">
        <v>56</v>
      </c>
      <c r="Z786" s="30" t="s">
        <v>1313</v>
      </c>
      <c r="AA786" s="31">
        <v>44504</v>
      </c>
      <c r="AB786" s="22">
        <v>0</v>
      </c>
      <c r="AC786" s="32">
        <v>5042289564</v>
      </c>
      <c r="AD786" s="33" t="s">
        <v>1314</v>
      </c>
      <c r="AE786" s="34">
        <v>44505</v>
      </c>
      <c r="AF786" s="35" t="str">
        <f>VLOOKUP(G786,[6]TIV1!L:S,8,FALSE)</f>
        <v>8276895377</v>
      </c>
      <c r="AG786" s="35" t="str">
        <f>VLOOKUP(T786,[6]TIV1!L:S,8,FALSE)</f>
        <v>2050350281</v>
      </c>
      <c r="AH786" s="35" t="str">
        <f>VLOOKUP(AC786,[6]TIV1!L:S,8,FALSE)</f>
        <v>8276895377</v>
      </c>
      <c r="AI786" s="36">
        <f>VLOOKUP(A786&amp;P786,[6]HARGA!C:D,2,0)*Q786</f>
        <v>0</v>
      </c>
      <c r="AJ786" s="36">
        <f>VLOOKUP(A786&amp;P786,[6]HARGA!C:D,2,0)*W786</f>
        <v>0</v>
      </c>
      <c r="AK786" s="36">
        <f>VLOOKUP(A786&amp;P786,[6]HARGA!C:D,2,0)*AB786</f>
        <v>0</v>
      </c>
      <c r="AL786" s="37"/>
      <c r="AM786" s="37"/>
      <c r="AN786" s="37"/>
      <c r="AO786" s="37"/>
      <c r="AP786" s="37"/>
      <c r="AQ786" s="37"/>
      <c r="AR786" s="37"/>
      <c r="AS786" s="37"/>
      <c r="AT786" s="37"/>
      <c r="AU786" s="37"/>
      <c r="AV786" s="37"/>
      <c r="AW786" s="37"/>
      <c r="AX786" s="37"/>
      <c r="AY786" s="37"/>
      <c r="AZ786" s="37"/>
      <c r="BA786" s="37"/>
      <c r="BB786" s="37"/>
      <c r="BC786" s="37"/>
      <c r="BD786">
        <v>4</v>
      </c>
    </row>
    <row r="787" spans="1:56" x14ac:dyDescent="0.25">
      <c r="A787" s="22" t="s">
        <v>51</v>
      </c>
      <c r="B787" s="22" t="s">
        <v>52</v>
      </c>
      <c r="C787" s="23">
        <v>21102803764</v>
      </c>
      <c r="D787" s="22" t="s">
        <v>53</v>
      </c>
      <c r="E787" s="22" t="s">
        <v>629</v>
      </c>
      <c r="F787" s="22" t="s">
        <v>630</v>
      </c>
      <c r="G787" s="22">
        <v>5042281111</v>
      </c>
      <c r="H787" s="22" t="s">
        <v>56</v>
      </c>
      <c r="I787" s="22" t="s">
        <v>1315</v>
      </c>
      <c r="J787" s="24">
        <v>44504</v>
      </c>
      <c r="K787" s="22">
        <v>1152</v>
      </c>
      <c r="L787" s="22" t="s">
        <v>58</v>
      </c>
      <c r="M787" s="22" t="s">
        <v>58</v>
      </c>
      <c r="N787" s="38" t="s">
        <v>1316</v>
      </c>
      <c r="O787" s="39">
        <v>44504</v>
      </c>
      <c r="P787" s="27" t="s">
        <v>60</v>
      </c>
      <c r="Q787" s="22">
        <v>1152</v>
      </c>
      <c r="R787" s="23">
        <v>21102803801</v>
      </c>
      <c r="S787" s="22" t="s">
        <v>56</v>
      </c>
      <c r="T787" s="22">
        <v>6008143538</v>
      </c>
      <c r="U787" s="22">
        <v>15</v>
      </c>
      <c r="V787" s="28">
        <v>0</v>
      </c>
      <c r="W787" s="22">
        <v>15</v>
      </c>
      <c r="X787" s="29" t="s">
        <v>58</v>
      </c>
      <c r="Y787" s="22" t="s">
        <v>56</v>
      </c>
      <c r="Z787" s="30" t="s">
        <v>1317</v>
      </c>
      <c r="AA787" s="31">
        <v>44503</v>
      </c>
      <c r="AB787" s="22">
        <v>0</v>
      </c>
      <c r="AC787" s="32">
        <v>5042279580</v>
      </c>
      <c r="AD787" s="33" t="s">
        <v>1318</v>
      </c>
      <c r="AE787" s="34">
        <v>44504</v>
      </c>
      <c r="AF787" s="35" t="str">
        <f>VLOOKUP(G787,[6]TIV1!L:S,8,FALSE)</f>
        <v>8276895377</v>
      </c>
      <c r="AG787" s="35" t="str">
        <f>VLOOKUP(T787,[6]TIV1!L:S,8,FALSE)</f>
        <v>2050350281</v>
      </c>
      <c r="AH787" s="35" t="str">
        <f>VLOOKUP(AC787,[6]TIV1!L:S,8,FALSE)</f>
        <v>8276895377</v>
      </c>
      <c r="AI787" s="36">
        <f>VLOOKUP(A787&amp;P787,[6]HARGA!C:D,2,0)*Q787</f>
        <v>11347200</v>
      </c>
      <c r="AJ787" s="36">
        <f>VLOOKUP(A787&amp;P787,[6]HARGA!C:D,2,0)*W787</f>
        <v>147750</v>
      </c>
      <c r="AK787" s="36">
        <f>VLOOKUP(A787&amp;P787,[6]HARGA!C:D,2,0)*AB787</f>
        <v>0</v>
      </c>
      <c r="AL787" s="37"/>
      <c r="AM787" s="37"/>
      <c r="AN787" s="37"/>
      <c r="AO787" s="37"/>
      <c r="AP787" s="37"/>
      <c r="AQ787" s="37"/>
      <c r="AR787" s="37"/>
      <c r="AS787" s="37"/>
      <c r="AT787" s="37"/>
      <c r="AU787" s="37"/>
      <c r="AV787" s="37"/>
      <c r="AW787" s="37"/>
      <c r="AX787" s="37"/>
      <c r="AY787" s="37"/>
      <c r="AZ787" s="37"/>
      <c r="BA787" s="37"/>
      <c r="BB787" s="37"/>
      <c r="BC787" s="37"/>
      <c r="BD787">
        <v>4</v>
      </c>
    </row>
    <row r="788" spans="1:56" x14ac:dyDescent="0.25">
      <c r="A788" s="22" t="s">
        <v>51</v>
      </c>
      <c r="B788" s="22" t="s">
        <v>52</v>
      </c>
      <c r="C788" s="23">
        <v>21102803764</v>
      </c>
      <c r="D788" s="22" t="s">
        <v>53</v>
      </c>
      <c r="E788" s="22" t="s">
        <v>629</v>
      </c>
      <c r="F788" s="22" t="s">
        <v>630</v>
      </c>
      <c r="G788" s="22">
        <v>5042281111</v>
      </c>
      <c r="H788" s="22" t="s">
        <v>56</v>
      </c>
      <c r="I788" s="22" t="s">
        <v>1315</v>
      </c>
      <c r="J788" s="24">
        <v>44504</v>
      </c>
      <c r="K788" s="22">
        <v>1152</v>
      </c>
      <c r="L788" s="22" t="s">
        <v>58</v>
      </c>
      <c r="M788" s="22" t="s">
        <v>58</v>
      </c>
      <c r="N788" s="38" t="s">
        <v>1316</v>
      </c>
      <c r="O788" s="39">
        <v>44504</v>
      </c>
      <c r="P788" s="27" t="s">
        <v>64</v>
      </c>
      <c r="Q788" s="22">
        <v>1152</v>
      </c>
      <c r="R788" s="23">
        <v>21102803801</v>
      </c>
      <c r="S788" s="22" t="s">
        <v>56</v>
      </c>
      <c r="T788" s="22">
        <v>6008143538</v>
      </c>
      <c r="U788" s="22">
        <v>1152</v>
      </c>
      <c r="V788" s="28">
        <v>0</v>
      </c>
      <c r="W788" s="22">
        <v>1152</v>
      </c>
      <c r="X788" s="29" t="s">
        <v>58</v>
      </c>
      <c r="Y788" s="22" t="s">
        <v>56</v>
      </c>
      <c r="Z788" s="30" t="s">
        <v>1317</v>
      </c>
      <c r="AA788" s="31">
        <v>44503</v>
      </c>
      <c r="AB788" s="22">
        <v>35</v>
      </c>
      <c r="AC788" s="32">
        <v>5042279580</v>
      </c>
      <c r="AD788" s="33" t="s">
        <v>1318</v>
      </c>
      <c r="AE788" s="34">
        <v>44504</v>
      </c>
      <c r="AF788" s="35" t="str">
        <f>VLOOKUP(G788,[6]TIV1!L:S,8,FALSE)</f>
        <v>8276895377</v>
      </c>
      <c r="AG788" s="35" t="str">
        <f>VLOOKUP(T788,[6]TIV1!L:S,8,FALSE)</f>
        <v>2050350281</v>
      </c>
      <c r="AH788" s="35" t="str">
        <f>VLOOKUP(AC788,[6]TIV1!L:S,8,FALSE)</f>
        <v>8276895377</v>
      </c>
      <c r="AI788" s="36">
        <f>VLOOKUP(A788&amp;P788,[6]HARGA!C:D,2,0)*Q788</f>
        <v>34560000</v>
      </c>
      <c r="AJ788" s="36">
        <f>VLOOKUP(A788&amp;P788,[6]HARGA!C:D,2,0)*W788</f>
        <v>34560000</v>
      </c>
      <c r="AK788" s="36">
        <f>VLOOKUP(A788&amp;P788,[6]HARGA!C:D,2,0)*AB788</f>
        <v>1050000</v>
      </c>
      <c r="AL788" s="37"/>
      <c r="AM788" s="37"/>
      <c r="AN788" s="37"/>
      <c r="AO788" s="37"/>
      <c r="AP788" s="37"/>
      <c r="AQ788" s="37"/>
      <c r="AR788" s="37"/>
      <c r="AS788" s="37"/>
      <c r="AT788" s="37"/>
      <c r="AU788" s="37"/>
      <c r="AV788" s="37"/>
      <c r="AW788" s="37"/>
      <c r="AX788" s="37"/>
      <c r="AY788" s="37"/>
      <c r="AZ788" s="37"/>
      <c r="BA788" s="37"/>
      <c r="BB788" s="37"/>
      <c r="BC788" s="37"/>
      <c r="BD788">
        <v>4</v>
      </c>
    </row>
    <row r="789" spans="1:56" x14ac:dyDescent="0.25">
      <c r="A789" s="22" t="s">
        <v>51</v>
      </c>
      <c r="B789" s="22" t="s">
        <v>52</v>
      </c>
      <c r="C789" s="23">
        <v>21102803764</v>
      </c>
      <c r="D789" s="22" t="s">
        <v>53</v>
      </c>
      <c r="E789" s="22" t="s">
        <v>629</v>
      </c>
      <c r="F789" s="22" t="s">
        <v>630</v>
      </c>
      <c r="G789" s="22">
        <v>5042281111</v>
      </c>
      <c r="H789" s="22" t="s">
        <v>56</v>
      </c>
      <c r="I789" s="22" t="s">
        <v>1315</v>
      </c>
      <c r="J789" s="24">
        <v>44504</v>
      </c>
      <c r="K789" s="22">
        <v>24</v>
      </c>
      <c r="L789" s="22" t="s">
        <v>58</v>
      </c>
      <c r="M789" s="22" t="s">
        <v>58</v>
      </c>
      <c r="N789" s="38" t="s">
        <v>1316</v>
      </c>
      <c r="O789" s="39">
        <v>44504</v>
      </c>
      <c r="P789" s="27" t="s">
        <v>65</v>
      </c>
      <c r="Q789" s="22">
        <v>24</v>
      </c>
      <c r="R789" s="23">
        <v>21102803801</v>
      </c>
      <c r="S789" s="22" t="s">
        <v>56</v>
      </c>
      <c r="T789" s="22">
        <v>6008143538</v>
      </c>
      <c r="U789" s="22">
        <v>24</v>
      </c>
      <c r="V789" s="28">
        <v>0</v>
      </c>
      <c r="W789" s="22">
        <v>24</v>
      </c>
      <c r="X789" s="29" t="s">
        <v>58</v>
      </c>
      <c r="Y789" s="22" t="s">
        <v>56</v>
      </c>
      <c r="Z789" s="30" t="s">
        <v>1317</v>
      </c>
      <c r="AA789" s="31">
        <v>44503</v>
      </c>
      <c r="AB789" s="22">
        <v>0</v>
      </c>
      <c r="AC789" s="32">
        <v>5042279580</v>
      </c>
      <c r="AD789" s="33" t="s">
        <v>1318</v>
      </c>
      <c r="AE789" s="34">
        <v>44504</v>
      </c>
      <c r="AF789" s="35" t="str">
        <f>VLOOKUP(G789,[6]TIV1!L:S,8,FALSE)</f>
        <v>8276895377</v>
      </c>
      <c r="AG789" s="35" t="str">
        <f>VLOOKUP(T789,[6]TIV1!L:S,8,FALSE)</f>
        <v>2050350281</v>
      </c>
      <c r="AH789" s="35" t="str">
        <f>VLOOKUP(AC789,[6]TIV1!L:S,8,FALSE)</f>
        <v>8276895377</v>
      </c>
      <c r="AI789" s="36">
        <f>VLOOKUP(A789&amp;P789,[6]HARGA!C:D,2,0)*Q789</f>
        <v>0</v>
      </c>
      <c r="AJ789" s="36">
        <f>VLOOKUP(A789&amp;P789,[6]HARGA!C:D,2,0)*W789</f>
        <v>0</v>
      </c>
      <c r="AK789" s="36">
        <f>VLOOKUP(A789&amp;P789,[6]HARGA!C:D,2,0)*AB789</f>
        <v>0</v>
      </c>
      <c r="AL789" s="37"/>
      <c r="AM789" s="37"/>
      <c r="AN789" s="37"/>
      <c r="AO789" s="37"/>
      <c r="AP789" s="37"/>
      <c r="AQ789" s="37"/>
      <c r="AR789" s="37"/>
      <c r="AS789" s="37"/>
      <c r="AT789" s="37"/>
      <c r="AU789" s="37"/>
      <c r="AV789" s="37"/>
      <c r="AW789" s="37"/>
      <c r="AX789" s="37"/>
      <c r="AY789" s="37"/>
      <c r="AZ789" s="37"/>
      <c r="BA789" s="37"/>
      <c r="BB789" s="37"/>
      <c r="BC789" s="37"/>
      <c r="BD789">
        <v>4</v>
      </c>
    </row>
    <row r="790" spans="1:56" hidden="1" x14ac:dyDescent="0.25">
      <c r="A790" s="22" t="s">
        <v>66</v>
      </c>
      <c r="B790" s="22" t="s">
        <v>52</v>
      </c>
      <c r="C790" s="23">
        <v>21102903722</v>
      </c>
      <c r="D790" s="22" t="s">
        <v>53</v>
      </c>
      <c r="E790" s="22" t="s">
        <v>88</v>
      </c>
      <c r="F790" s="22" t="s">
        <v>89</v>
      </c>
      <c r="G790" s="22">
        <v>5042290209</v>
      </c>
      <c r="H790" s="22" t="s">
        <v>56</v>
      </c>
      <c r="I790" s="22" t="s">
        <v>1319</v>
      </c>
      <c r="J790" s="24">
        <v>44504</v>
      </c>
      <c r="K790" s="22">
        <v>1344</v>
      </c>
      <c r="L790" s="22" t="s">
        <v>72</v>
      </c>
      <c r="M790" s="22" t="s">
        <v>72</v>
      </c>
      <c r="N790" s="38" t="s">
        <v>1320</v>
      </c>
      <c r="O790" s="39">
        <v>44505</v>
      </c>
      <c r="P790" s="27" t="s">
        <v>60</v>
      </c>
      <c r="Q790" s="22">
        <v>1344</v>
      </c>
      <c r="R790" s="23">
        <v>21102903743</v>
      </c>
      <c r="S790" s="22" t="s">
        <v>56</v>
      </c>
      <c r="T790" s="22">
        <v>6008136318</v>
      </c>
      <c r="U790" s="22">
        <v>24</v>
      </c>
      <c r="V790" s="28">
        <v>0</v>
      </c>
      <c r="W790" s="22">
        <v>24</v>
      </c>
      <c r="X790" s="29" t="s">
        <v>72</v>
      </c>
      <c r="Y790" s="22" t="s">
        <v>56</v>
      </c>
      <c r="Z790" s="30" t="s">
        <v>1321</v>
      </c>
      <c r="AA790" s="31">
        <v>44504</v>
      </c>
      <c r="AB790" s="22">
        <v>0</v>
      </c>
      <c r="AC790" s="32">
        <v>5042279954</v>
      </c>
      <c r="AD790" s="43" t="s">
        <v>1322</v>
      </c>
      <c r="AE790" s="44">
        <v>44530</v>
      </c>
      <c r="AF790" s="35" t="str">
        <f>VLOOKUP(G790,[6]TIV1!L:S,8,FALSE)</f>
        <v>8276895965</v>
      </c>
      <c r="AG790" s="35" t="str">
        <f>VLOOKUP(T790,[6]TIV1!L:S,8,FALSE)</f>
        <v>2050350312</v>
      </c>
      <c r="AH790" s="35" t="str">
        <f>VLOOKUP(AC790,[6]TIV1!L:S,8,FALSE)</f>
        <v>8276895965</v>
      </c>
      <c r="AI790" s="36">
        <f>VLOOKUP(A790&amp;P790,[6]HARGA!C:D,2,0)*Q790</f>
        <v>13238400</v>
      </c>
      <c r="AJ790" s="36">
        <f>VLOOKUP(A790&amp;P790,[6]HARGA!C:D,2,0)*W790</f>
        <v>236400</v>
      </c>
      <c r="AK790" s="36">
        <f>VLOOKUP(A790&amp;P790,[6]HARGA!C:D,2,0)*AB790</f>
        <v>0</v>
      </c>
      <c r="AL790" s="37"/>
      <c r="AM790" s="37"/>
      <c r="AN790" s="37"/>
      <c r="AO790" s="37"/>
      <c r="AP790" s="37"/>
      <c r="AQ790" s="37"/>
      <c r="AR790" s="37"/>
      <c r="AS790" s="37"/>
      <c r="AT790" s="37"/>
      <c r="AU790" s="37"/>
      <c r="AV790" s="37"/>
      <c r="AW790" s="37"/>
      <c r="AX790" s="37"/>
      <c r="AY790" s="37"/>
      <c r="AZ790" s="37"/>
      <c r="BA790" s="37"/>
      <c r="BB790" s="37"/>
      <c r="BC790" s="37"/>
      <c r="BD790">
        <v>4</v>
      </c>
    </row>
    <row r="791" spans="1:56" hidden="1" x14ac:dyDescent="0.25">
      <c r="A791" s="22" t="s">
        <v>66</v>
      </c>
      <c r="B791" s="22" t="s">
        <v>52</v>
      </c>
      <c r="C791" s="23">
        <v>21102903722</v>
      </c>
      <c r="D791" s="22" t="s">
        <v>53</v>
      </c>
      <c r="E791" s="22" t="s">
        <v>88</v>
      </c>
      <c r="F791" s="22" t="s">
        <v>89</v>
      </c>
      <c r="G791" s="22">
        <v>5042290209</v>
      </c>
      <c r="H791" s="22" t="s">
        <v>56</v>
      </c>
      <c r="I791" s="22" t="s">
        <v>1319</v>
      </c>
      <c r="J791" s="24">
        <v>44504</v>
      </c>
      <c r="K791" s="22">
        <v>1344</v>
      </c>
      <c r="L791" s="22" t="s">
        <v>72</v>
      </c>
      <c r="M791" s="22" t="s">
        <v>72</v>
      </c>
      <c r="N791" s="38" t="s">
        <v>1320</v>
      </c>
      <c r="O791" s="39">
        <v>44505</v>
      </c>
      <c r="P791" s="27" t="s">
        <v>64</v>
      </c>
      <c r="Q791" s="22">
        <v>1344</v>
      </c>
      <c r="R791" s="23">
        <v>21102903743</v>
      </c>
      <c r="S791" s="22" t="s">
        <v>56</v>
      </c>
      <c r="T791" s="22">
        <v>6008136318</v>
      </c>
      <c r="U791" s="22">
        <v>1344</v>
      </c>
      <c r="V791" s="28">
        <v>0</v>
      </c>
      <c r="W791" s="22">
        <v>1344</v>
      </c>
      <c r="X791" s="29" t="s">
        <v>72</v>
      </c>
      <c r="Y791" s="22" t="s">
        <v>56</v>
      </c>
      <c r="Z791" s="30" t="s">
        <v>1321</v>
      </c>
      <c r="AA791" s="31">
        <v>44504</v>
      </c>
      <c r="AB791" s="22">
        <v>50</v>
      </c>
      <c r="AC791" s="32">
        <v>5042279954</v>
      </c>
      <c r="AD791" s="43" t="s">
        <v>1322</v>
      </c>
      <c r="AE791" s="44">
        <v>44530</v>
      </c>
      <c r="AF791" s="35" t="str">
        <f>VLOOKUP(G791,[6]TIV1!L:S,8,FALSE)</f>
        <v>8276895965</v>
      </c>
      <c r="AG791" s="35" t="str">
        <f>VLOOKUP(T791,[6]TIV1!L:S,8,FALSE)</f>
        <v>2050350312</v>
      </c>
      <c r="AH791" s="35" t="str">
        <f>VLOOKUP(AC791,[6]TIV1!L:S,8,FALSE)</f>
        <v>8276895965</v>
      </c>
      <c r="AI791" s="36">
        <f>VLOOKUP(A791&amp;P791,[6]HARGA!C:D,2,0)*Q791</f>
        <v>40320000</v>
      </c>
      <c r="AJ791" s="36">
        <f>VLOOKUP(A791&amp;P791,[6]HARGA!C:D,2,0)*W791</f>
        <v>40320000</v>
      </c>
      <c r="AK791" s="36">
        <f>VLOOKUP(A791&amp;P791,[6]HARGA!C:D,2,0)*AB791</f>
        <v>1500000</v>
      </c>
      <c r="AL791" s="37"/>
      <c r="AM791" s="37"/>
      <c r="AN791" s="37"/>
      <c r="AO791" s="37"/>
      <c r="AP791" s="37"/>
      <c r="AQ791" s="37"/>
      <c r="AR791" s="37"/>
      <c r="AS791" s="37"/>
      <c r="AT791" s="37"/>
      <c r="AU791" s="37"/>
      <c r="AV791" s="37"/>
      <c r="AW791" s="37"/>
      <c r="AX791" s="37"/>
      <c r="AY791" s="37"/>
      <c r="AZ791" s="37"/>
      <c r="BA791" s="37"/>
      <c r="BB791" s="37"/>
      <c r="BC791" s="37"/>
      <c r="BD791">
        <v>4</v>
      </c>
    </row>
    <row r="792" spans="1:56" hidden="1" x14ac:dyDescent="0.25">
      <c r="A792" s="22" t="s">
        <v>66</v>
      </c>
      <c r="B792" s="22" t="s">
        <v>52</v>
      </c>
      <c r="C792" s="23">
        <v>21102903722</v>
      </c>
      <c r="D792" s="22" t="s">
        <v>53</v>
      </c>
      <c r="E792" s="22" t="s">
        <v>88</v>
      </c>
      <c r="F792" s="22" t="s">
        <v>89</v>
      </c>
      <c r="G792" s="22">
        <v>5042290209</v>
      </c>
      <c r="H792" s="22" t="s">
        <v>56</v>
      </c>
      <c r="I792" s="22" t="s">
        <v>1319</v>
      </c>
      <c r="J792" s="24">
        <v>44504</v>
      </c>
      <c r="K792" s="22">
        <v>28</v>
      </c>
      <c r="L792" s="22" t="s">
        <v>72</v>
      </c>
      <c r="M792" s="22" t="s">
        <v>72</v>
      </c>
      <c r="N792" s="38" t="s">
        <v>1320</v>
      </c>
      <c r="O792" s="39">
        <v>44505</v>
      </c>
      <c r="P792" s="27" t="s">
        <v>65</v>
      </c>
      <c r="Q792" s="22">
        <v>28</v>
      </c>
      <c r="R792" s="23">
        <v>21102903743</v>
      </c>
      <c r="S792" s="22" t="s">
        <v>56</v>
      </c>
      <c r="T792" s="22">
        <v>6008136318</v>
      </c>
      <c r="U792" s="22">
        <v>28</v>
      </c>
      <c r="V792" s="28">
        <v>0</v>
      </c>
      <c r="W792" s="22">
        <v>28</v>
      </c>
      <c r="X792" s="29" t="s">
        <v>72</v>
      </c>
      <c r="Y792" s="22" t="s">
        <v>56</v>
      </c>
      <c r="Z792" s="30" t="s">
        <v>1321</v>
      </c>
      <c r="AA792" s="31">
        <v>44504</v>
      </c>
      <c r="AB792" s="22">
        <v>0</v>
      </c>
      <c r="AC792" s="32">
        <v>5042279954</v>
      </c>
      <c r="AD792" s="43" t="s">
        <v>1322</v>
      </c>
      <c r="AE792" s="44">
        <v>44530</v>
      </c>
      <c r="AF792" s="35" t="str">
        <f>VLOOKUP(G792,[6]TIV1!L:S,8,FALSE)</f>
        <v>8276895965</v>
      </c>
      <c r="AG792" s="35" t="str">
        <f>VLOOKUP(T792,[6]TIV1!L:S,8,FALSE)</f>
        <v>2050350312</v>
      </c>
      <c r="AH792" s="35" t="str">
        <f>VLOOKUP(AC792,[6]TIV1!L:S,8,FALSE)</f>
        <v>8276895965</v>
      </c>
      <c r="AI792" s="36">
        <f>VLOOKUP(A792&amp;P792,[6]HARGA!C:D,2,0)*Q792</f>
        <v>0</v>
      </c>
      <c r="AJ792" s="36">
        <f>VLOOKUP(A792&amp;P792,[6]HARGA!C:D,2,0)*W792</f>
        <v>0</v>
      </c>
      <c r="AK792" s="36">
        <f>VLOOKUP(A792&amp;P792,[6]HARGA!C:D,2,0)*AB792</f>
        <v>0</v>
      </c>
      <c r="AL792" s="37"/>
      <c r="AM792" s="37"/>
      <c r="AN792" s="37"/>
      <c r="AO792" s="37"/>
      <c r="AP792" s="37"/>
      <c r="AQ792" s="37"/>
      <c r="AR792" s="37"/>
      <c r="AS792" s="37"/>
      <c r="AT792" s="37"/>
      <c r="AU792" s="37"/>
      <c r="AV792" s="37"/>
      <c r="AW792" s="37"/>
      <c r="AX792" s="37"/>
      <c r="AY792" s="37"/>
      <c r="AZ792" s="37"/>
      <c r="BA792" s="37"/>
      <c r="BB792" s="37"/>
      <c r="BC792" s="37"/>
      <c r="BD792">
        <v>4</v>
      </c>
    </row>
    <row r="793" spans="1:56" hidden="1" x14ac:dyDescent="0.25">
      <c r="A793" s="22" t="s">
        <v>66</v>
      </c>
      <c r="B793" s="22" t="s">
        <v>52</v>
      </c>
      <c r="C793" s="23">
        <v>21102903723</v>
      </c>
      <c r="D793" s="22" t="s">
        <v>53</v>
      </c>
      <c r="E793" s="22" t="s">
        <v>538</v>
      </c>
      <c r="F793" s="22" t="s">
        <v>539</v>
      </c>
      <c r="G793" s="22">
        <v>5042286686</v>
      </c>
      <c r="H793" s="22" t="s">
        <v>56</v>
      </c>
      <c r="I793" s="22" t="s">
        <v>1323</v>
      </c>
      <c r="J793" s="24">
        <v>44504</v>
      </c>
      <c r="K793" s="22">
        <v>1296</v>
      </c>
      <c r="L793" s="22" t="s">
        <v>72</v>
      </c>
      <c r="M793" s="22" t="s">
        <v>72</v>
      </c>
      <c r="N793" s="38" t="s">
        <v>1324</v>
      </c>
      <c r="O793" s="39">
        <v>44505</v>
      </c>
      <c r="P793" s="27" t="s">
        <v>60</v>
      </c>
      <c r="Q793" s="22">
        <v>1296</v>
      </c>
      <c r="R793" s="23">
        <v>21102903753</v>
      </c>
      <c r="S793" s="22" t="s">
        <v>56</v>
      </c>
      <c r="T793" s="22">
        <v>6008143019</v>
      </c>
      <c r="U793" s="22">
        <v>24</v>
      </c>
      <c r="V793" s="28">
        <v>0</v>
      </c>
      <c r="W793" s="22">
        <v>24</v>
      </c>
      <c r="X793" s="29" t="s">
        <v>72</v>
      </c>
      <c r="Y793" s="22" t="s">
        <v>56</v>
      </c>
      <c r="Z793" s="30" t="s">
        <v>1325</v>
      </c>
      <c r="AA793" s="31">
        <v>44503</v>
      </c>
      <c r="AB793" s="22">
        <v>0</v>
      </c>
      <c r="AC793" s="32">
        <v>5042282958</v>
      </c>
      <c r="AD793" s="33" t="s">
        <v>1326</v>
      </c>
      <c r="AE793" s="34">
        <v>44505</v>
      </c>
      <c r="AF793" s="35" t="str">
        <f>VLOOKUP(G793,[6]TIV1!L:S,8,FALSE)</f>
        <v>8276895965</v>
      </c>
      <c r="AG793" s="35" t="str">
        <f>VLOOKUP(T793,[6]TIV1!L:S,8,FALSE)</f>
        <v>2050350312</v>
      </c>
      <c r="AH793" s="35" t="str">
        <f>VLOOKUP(AC793,[6]TIV1!L:S,8,FALSE)</f>
        <v>8276895965</v>
      </c>
      <c r="AI793" s="36">
        <f>VLOOKUP(A793&amp;P793,[6]HARGA!C:D,2,0)*Q793</f>
        <v>12765600</v>
      </c>
      <c r="AJ793" s="36">
        <f>VLOOKUP(A793&amp;P793,[6]HARGA!C:D,2,0)*W793</f>
        <v>236400</v>
      </c>
      <c r="AK793" s="36">
        <f>VLOOKUP(A793&amp;P793,[6]HARGA!C:D,2,0)*AB793</f>
        <v>0</v>
      </c>
      <c r="AL793" s="37"/>
      <c r="AM793" s="37"/>
      <c r="AN793" s="37"/>
      <c r="AO793" s="37"/>
      <c r="AP793" s="37"/>
      <c r="AQ793" s="37"/>
      <c r="AR793" s="37"/>
      <c r="AS793" s="37"/>
      <c r="AT793" s="37"/>
      <c r="AU793" s="37"/>
      <c r="AV793" s="37"/>
      <c r="AW793" s="37"/>
      <c r="AX793" s="37"/>
      <c r="AY793" s="37"/>
      <c r="AZ793" s="37"/>
      <c r="BA793" s="37"/>
      <c r="BB793" s="37"/>
      <c r="BC793" s="37"/>
      <c r="BD793">
        <v>4</v>
      </c>
    </row>
    <row r="794" spans="1:56" hidden="1" x14ac:dyDescent="0.25">
      <c r="A794" s="22" t="s">
        <v>66</v>
      </c>
      <c r="B794" s="22" t="s">
        <v>52</v>
      </c>
      <c r="C794" s="23">
        <v>21102903723</v>
      </c>
      <c r="D794" s="22" t="s">
        <v>53</v>
      </c>
      <c r="E794" s="22" t="s">
        <v>538</v>
      </c>
      <c r="F794" s="22" t="s">
        <v>539</v>
      </c>
      <c r="G794" s="22">
        <v>5042286686</v>
      </c>
      <c r="H794" s="22" t="s">
        <v>56</v>
      </c>
      <c r="I794" s="22" t="s">
        <v>1323</v>
      </c>
      <c r="J794" s="24">
        <v>44504</v>
      </c>
      <c r="K794" s="22">
        <v>1296</v>
      </c>
      <c r="L794" s="22" t="s">
        <v>72</v>
      </c>
      <c r="M794" s="22" t="s">
        <v>72</v>
      </c>
      <c r="N794" s="38" t="s">
        <v>1324</v>
      </c>
      <c r="O794" s="39">
        <v>44505</v>
      </c>
      <c r="P794" s="27" t="s">
        <v>64</v>
      </c>
      <c r="Q794" s="22">
        <v>1296</v>
      </c>
      <c r="R794" s="23">
        <v>21102903753</v>
      </c>
      <c r="S794" s="22" t="s">
        <v>56</v>
      </c>
      <c r="T794" s="22">
        <v>6008143019</v>
      </c>
      <c r="U794" s="22">
        <v>1344</v>
      </c>
      <c r="V794" s="28">
        <v>0</v>
      </c>
      <c r="W794" s="22">
        <v>1344</v>
      </c>
      <c r="X794" s="29" t="s">
        <v>72</v>
      </c>
      <c r="Y794" s="22" t="s">
        <v>56</v>
      </c>
      <c r="Z794" s="30" t="s">
        <v>1325</v>
      </c>
      <c r="AA794" s="31">
        <v>44503</v>
      </c>
      <c r="AB794" s="22">
        <v>48</v>
      </c>
      <c r="AC794" s="32">
        <v>5042282958</v>
      </c>
      <c r="AD794" s="33" t="s">
        <v>1326</v>
      </c>
      <c r="AE794" s="34">
        <v>44505</v>
      </c>
      <c r="AF794" s="35" t="str">
        <f>VLOOKUP(G794,[6]TIV1!L:S,8,FALSE)</f>
        <v>8276895965</v>
      </c>
      <c r="AG794" s="35" t="str">
        <f>VLOOKUP(T794,[6]TIV1!L:S,8,FALSE)</f>
        <v>2050350312</v>
      </c>
      <c r="AH794" s="35" t="str">
        <f>VLOOKUP(AC794,[6]TIV1!L:S,8,FALSE)</f>
        <v>8276895965</v>
      </c>
      <c r="AI794" s="36">
        <f>VLOOKUP(A794&amp;P794,[6]HARGA!C:D,2,0)*Q794</f>
        <v>38880000</v>
      </c>
      <c r="AJ794" s="36">
        <f>VLOOKUP(A794&amp;P794,[6]HARGA!C:D,2,0)*W794</f>
        <v>40320000</v>
      </c>
      <c r="AK794" s="36">
        <f>VLOOKUP(A794&amp;P794,[6]HARGA!C:D,2,0)*AB794</f>
        <v>1440000</v>
      </c>
      <c r="AL794" s="37"/>
      <c r="AM794" s="37"/>
      <c r="AN794" s="37"/>
      <c r="AO794" s="37"/>
      <c r="AP794" s="37"/>
      <c r="AQ794" s="37"/>
      <c r="AR794" s="37"/>
      <c r="AS794" s="37"/>
      <c r="AT794" s="37"/>
      <c r="AU794" s="37"/>
      <c r="AV794" s="37"/>
      <c r="AW794" s="37"/>
      <c r="AX794" s="37"/>
      <c r="AY794" s="37"/>
      <c r="AZ794" s="37"/>
      <c r="BA794" s="37"/>
      <c r="BB794" s="37"/>
      <c r="BC794" s="37"/>
      <c r="BD794">
        <v>4</v>
      </c>
    </row>
    <row r="795" spans="1:56" hidden="1" x14ac:dyDescent="0.25">
      <c r="A795" s="22" t="s">
        <v>66</v>
      </c>
      <c r="B795" s="22" t="s">
        <v>52</v>
      </c>
      <c r="C795" s="23">
        <v>21102903723</v>
      </c>
      <c r="D795" s="22" t="s">
        <v>53</v>
      </c>
      <c r="E795" s="22" t="s">
        <v>538</v>
      </c>
      <c r="F795" s="22" t="s">
        <v>539</v>
      </c>
      <c r="G795" s="22">
        <v>5042286686</v>
      </c>
      <c r="H795" s="22" t="s">
        <v>56</v>
      </c>
      <c r="I795" s="22" t="s">
        <v>1323</v>
      </c>
      <c r="J795" s="24">
        <v>44504</v>
      </c>
      <c r="K795" s="22">
        <v>28</v>
      </c>
      <c r="L795" s="22" t="s">
        <v>72</v>
      </c>
      <c r="M795" s="22" t="s">
        <v>72</v>
      </c>
      <c r="N795" s="38" t="s">
        <v>1324</v>
      </c>
      <c r="O795" s="39">
        <v>44505</v>
      </c>
      <c r="P795" s="27" t="s">
        <v>65</v>
      </c>
      <c r="Q795" s="22">
        <v>28</v>
      </c>
      <c r="R795" s="23">
        <v>21102903753</v>
      </c>
      <c r="S795" s="22" t="s">
        <v>56</v>
      </c>
      <c r="T795" s="22">
        <v>6008143019</v>
      </c>
      <c r="U795" s="22">
        <v>28</v>
      </c>
      <c r="V795" s="28">
        <v>0</v>
      </c>
      <c r="W795" s="22">
        <v>28</v>
      </c>
      <c r="X795" s="29" t="s">
        <v>72</v>
      </c>
      <c r="Y795" s="22" t="s">
        <v>56</v>
      </c>
      <c r="Z795" s="30" t="s">
        <v>1325</v>
      </c>
      <c r="AA795" s="31">
        <v>44503</v>
      </c>
      <c r="AB795" s="22">
        <v>0</v>
      </c>
      <c r="AC795" s="32">
        <v>5042282958</v>
      </c>
      <c r="AD795" s="33" t="s">
        <v>1326</v>
      </c>
      <c r="AE795" s="34">
        <v>44505</v>
      </c>
      <c r="AF795" s="35" t="str">
        <f>VLOOKUP(G795,[6]TIV1!L:S,8,FALSE)</f>
        <v>8276895965</v>
      </c>
      <c r="AG795" s="35" t="str">
        <f>VLOOKUP(T795,[6]TIV1!L:S,8,FALSE)</f>
        <v>2050350312</v>
      </c>
      <c r="AH795" s="35" t="str">
        <f>VLOOKUP(AC795,[6]TIV1!L:S,8,FALSE)</f>
        <v>8276895965</v>
      </c>
      <c r="AI795" s="36">
        <f>VLOOKUP(A795&amp;P795,[6]HARGA!C:D,2,0)*Q795</f>
        <v>0</v>
      </c>
      <c r="AJ795" s="36">
        <f>VLOOKUP(A795&amp;P795,[6]HARGA!C:D,2,0)*W795</f>
        <v>0</v>
      </c>
      <c r="AK795" s="36">
        <f>VLOOKUP(A795&amp;P795,[6]HARGA!C:D,2,0)*AB795</f>
        <v>0</v>
      </c>
      <c r="AL795" s="37"/>
      <c r="AM795" s="37"/>
      <c r="AN795" s="37"/>
      <c r="AO795" s="37"/>
      <c r="AP795" s="37"/>
      <c r="AQ795" s="37"/>
      <c r="AR795" s="37"/>
      <c r="AS795" s="37"/>
      <c r="AT795" s="37"/>
      <c r="AU795" s="37"/>
      <c r="AV795" s="37"/>
      <c r="AW795" s="37"/>
      <c r="AX795" s="37"/>
      <c r="AY795" s="37"/>
      <c r="AZ795" s="37"/>
      <c r="BA795" s="37"/>
      <c r="BB795" s="37"/>
      <c r="BC795" s="37"/>
      <c r="BD795">
        <v>4</v>
      </c>
    </row>
    <row r="796" spans="1:56" hidden="1" x14ac:dyDescent="0.25">
      <c r="A796" s="22" t="s">
        <v>66</v>
      </c>
      <c r="B796" s="22" t="s">
        <v>52</v>
      </c>
      <c r="C796" s="23">
        <v>21102903724</v>
      </c>
      <c r="D796" s="22" t="s">
        <v>53</v>
      </c>
      <c r="E796" s="22" t="s">
        <v>54</v>
      </c>
      <c r="F796" s="22" t="s">
        <v>55</v>
      </c>
      <c r="G796" s="22">
        <v>5042281677</v>
      </c>
      <c r="H796" s="22" t="s">
        <v>56</v>
      </c>
      <c r="I796" s="22" t="s">
        <v>1327</v>
      </c>
      <c r="J796" s="24">
        <v>44504</v>
      </c>
      <c r="K796" s="22">
        <v>1152</v>
      </c>
      <c r="L796" s="22" t="s">
        <v>110</v>
      </c>
      <c r="M796" s="22" t="s">
        <v>110</v>
      </c>
      <c r="N796" s="38" t="s">
        <v>1328</v>
      </c>
      <c r="O796" s="39">
        <v>44504</v>
      </c>
      <c r="P796" s="27" t="s">
        <v>60</v>
      </c>
      <c r="Q796" s="22">
        <v>1152</v>
      </c>
      <c r="R796" s="23">
        <v>21102903750</v>
      </c>
      <c r="S796" s="22" t="s">
        <v>56</v>
      </c>
      <c r="T796" s="22">
        <v>6008144976</v>
      </c>
      <c r="U796" s="22">
        <v>24</v>
      </c>
      <c r="V796" s="28">
        <v>0</v>
      </c>
      <c r="W796" s="22">
        <v>24</v>
      </c>
      <c r="X796" s="29" t="s">
        <v>110</v>
      </c>
      <c r="Y796" s="22" t="s">
        <v>56</v>
      </c>
      <c r="Z796" s="30" t="s">
        <v>1329</v>
      </c>
      <c r="AA796" s="31">
        <v>44503</v>
      </c>
      <c r="AB796" s="22">
        <v>0</v>
      </c>
      <c r="AC796" s="32">
        <v>5042283358</v>
      </c>
      <c r="AD796" s="33" t="s">
        <v>1330</v>
      </c>
      <c r="AE796" s="34">
        <v>44504</v>
      </c>
      <c r="AF796" s="35" t="str">
        <f>VLOOKUP(G796,[6]TIV1!L:S,8,FALSE)</f>
        <v>8276895965</v>
      </c>
      <c r="AG796" s="35" t="str">
        <f>VLOOKUP(T796,[6]TIV1!L:S,8,FALSE)</f>
        <v>2050350312</v>
      </c>
      <c r="AH796" s="35" t="str">
        <f>VLOOKUP(AC796,[6]TIV1!L:S,8,FALSE)</f>
        <v>8276895965</v>
      </c>
      <c r="AI796" s="36">
        <f>VLOOKUP(A796&amp;P796,[6]HARGA!C:D,2,0)*Q796</f>
        <v>11347200</v>
      </c>
      <c r="AJ796" s="36">
        <f>VLOOKUP(A796&amp;P796,[6]HARGA!C:D,2,0)*W796</f>
        <v>236400</v>
      </c>
      <c r="AK796" s="36">
        <f>VLOOKUP(A796&amp;P796,[6]HARGA!C:D,2,0)*AB796</f>
        <v>0</v>
      </c>
      <c r="AL796" s="37"/>
      <c r="AM796" s="37"/>
      <c r="AN796" s="37"/>
      <c r="AO796" s="37"/>
      <c r="AP796" s="37"/>
      <c r="AQ796" s="37"/>
      <c r="AR796" s="37"/>
      <c r="AS796" s="37"/>
      <c r="AT796" s="37"/>
      <c r="AU796" s="37"/>
      <c r="AV796" s="37"/>
      <c r="AW796" s="37"/>
      <c r="AX796" s="37"/>
      <c r="AY796" s="37"/>
      <c r="AZ796" s="37"/>
      <c r="BA796" s="37"/>
      <c r="BB796" s="37"/>
      <c r="BC796" s="37"/>
      <c r="BD796">
        <v>4</v>
      </c>
    </row>
    <row r="797" spans="1:56" hidden="1" x14ac:dyDescent="0.25">
      <c r="A797" s="22" t="s">
        <v>66</v>
      </c>
      <c r="B797" s="22" t="s">
        <v>52</v>
      </c>
      <c r="C797" s="23">
        <v>21102903724</v>
      </c>
      <c r="D797" s="22" t="s">
        <v>53</v>
      </c>
      <c r="E797" s="22" t="s">
        <v>54</v>
      </c>
      <c r="F797" s="22" t="s">
        <v>55</v>
      </c>
      <c r="G797" s="22">
        <v>5042281677</v>
      </c>
      <c r="H797" s="22" t="s">
        <v>56</v>
      </c>
      <c r="I797" s="22" t="s">
        <v>1327</v>
      </c>
      <c r="J797" s="24">
        <v>44504</v>
      </c>
      <c r="K797" s="22">
        <v>1152</v>
      </c>
      <c r="L797" s="22" t="s">
        <v>110</v>
      </c>
      <c r="M797" s="22" t="s">
        <v>110</v>
      </c>
      <c r="N797" s="38" t="s">
        <v>1328</v>
      </c>
      <c r="O797" s="39">
        <v>44504</v>
      </c>
      <c r="P797" s="27" t="s">
        <v>64</v>
      </c>
      <c r="Q797" s="22">
        <v>1152</v>
      </c>
      <c r="R797" s="23">
        <v>21102903750</v>
      </c>
      <c r="S797" s="22" t="s">
        <v>56</v>
      </c>
      <c r="T797" s="22">
        <v>6008144976</v>
      </c>
      <c r="U797" s="22">
        <v>1152</v>
      </c>
      <c r="V797" s="28">
        <v>0</v>
      </c>
      <c r="W797" s="22">
        <v>1152</v>
      </c>
      <c r="X797" s="29" t="s">
        <v>110</v>
      </c>
      <c r="Y797" s="22" t="s">
        <v>56</v>
      </c>
      <c r="Z797" s="30" t="s">
        <v>1329</v>
      </c>
      <c r="AA797" s="31">
        <v>44503</v>
      </c>
      <c r="AB797" s="22">
        <v>40</v>
      </c>
      <c r="AC797" s="32">
        <v>5042283358</v>
      </c>
      <c r="AD797" s="33" t="s">
        <v>1330</v>
      </c>
      <c r="AE797" s="34">
        <v>44504</v>
      </c>
      <c r="AF797" s="35" t="str">
        <f>VLOOKUP(G797,[6]TIV1!L:S,8,FALSE)</f>
        <v>8276895965</v>
      </c>
      <c r="AG797" s="35" t="str">
        <f>VLOOKUP(T797,[6]TIV1!L:S,8,FALSE)</f>
        <v>2050350312</v>
      </c>
      <c r="AH797" s="35" t="str">
        <f>VLOOKUP(AC797,[6]TIV1!L:S,8,FALSE)</f>
        <v>8276895965</v>
      </c>
      <c r="AI797" s="36">
        <f>VLOOKUP(A797&amp;P797,[6]HARGA!C:D,2,0)*Q797</f>
        <v>34560000</v>
      </c>
      <c r="AJ797" s="36">
        <f>VLOOKUP(A797&amp;P797,[6]HARGA!C:D,2,0)*W797</f>
        <v>34560000</v>
      </c>
      <c r="AK797" s="36">
        <f>VLOOKUP(A797&amp;P797,[6]HARGA!C:D,2,0)*AB797</f>
        <v>1200000</v>
      </c>
      <c r="AL797" s="37"/>
      <c r="AM797" s="37"/>
      <c r="AN797" s="37"/>
      <c r="AO797" s="37"/>
      <c r="AP797" s="37"/>
      <c r="AQ797" s="37"/>
      <c r="AR797" s="37"/>
      <c r="AS797" s="37"/>
      <c r="AT797" s="37"/>
      <c r="AU797" s="37"/>
      <c r="AV797" s="37"/>
      <c r="AW797" s="37"/>
      <c r="AX797" s="37"/>
      <c r="AY797" s="37"/>
      <c r="AZ797" s="37"/>
      <c r="BA797" s="37"/>
      <c r="BB797" s="37"/>
      <c r="BC797" s="37"/>
      <c r="BD797">
        <v>4</v>
      </c>
    </row>
    <row r="798" spans="1:56" hidden="1" x14ac:dyDescent="0.25">
      <c r="A798" s="22" t="s">
        <v>66</v>
      </c>
      <c r="B798" s="22" t="s">
        <v>52</v>
      </c>
      <c r="C798" s="23">
        <v>21102903724</v>
      </c>
      <c r="D798" s="22" t="s">
        <v>53</v>
      </c>
      <c r="E798" s="22" t="s">
        <v>54</v>
      </c>
      <c r="F798" s="22" t="s">
        <v>55</v>
      </c>
      <c r="G798" s="22">
        <v>5042281677</v>
      </c>
      <c r="H798" s="22" t="s">
        <v>56</v>
      </c>
      <c r="I798" s="22" t="s">
        <v>1327</v>
      </c>
      <c r="J798" s="24">
        <v>44504</v>
      </c>
      <c r="K798" s="22">
        <v>24</v>
      </c>
      <c r="L798" s="22" t="s">
        <v>110</v>
      </c>
      <c r="M798" s="22" t="s">
        <v>110</v>
      </c>
      <c r="N798" s="38" t="s">
        <v>1328</v>
      </c>
      <c r="O798" s="39">
        <v>44504</v>
      </c>
      <c r="P798" s="27" t="s">
        <v>65</v>
      </c>
      <c r="Q798" s="22">
        <v>24</v>
      </c>
      <c r="R798" s="23">
        <v>21102903750</v>
      </c>
      <c r="S798" s="22" t="s">
        <v>56</v>
      </c>
      <c r="T798" s="22">
        <v>6008144976</v>
      </c>
      <c r="U798" s="22">
        <v>24</v>
      </c>
      <c r="V798" s="28">
        <v>0</v>
      </c>
      <c r="W798" s="22">
        <v>24</v>
      </c>
      <c r="X798" s="29" t="s">
        <v>110</v>
      </c>
      <c r="Y798" s="22" t="s">
        <v>56</v>
      </c>
      <c r="Z798" s="30" t="s">
        <v>1329</v>
      </c>
      <c r="AA798" s="31">
        <v>44503</v>
      </c>
      <c r="AB798" s="22">
        <v>0</v>
      </c>
      <c r="AC798" s="32">
        <v>5042283358</v>
      </c>
      <c r="AD798" s="33" t="s">
        <v>1330</v>
      </c>
      <c r="AE798" s="34">
        <v>44504</v>
      </c>
      <c r="AF798" s="35" t="str">
        <f>VLOOKUP(G798,[6]TIV1!L:S,8,FALSE)</f>
        <v>8276895965</v>
      </c>
      <c r="AG798" s="35" t="str">
        <f>VLOOKUP(T798,[6]TIV1!L:S,8,FALSE)</f>
        <v>2050350312</v>
      </c>
      <c r="AH798" s="35" t="str">
        <f>VLOOKUP(AC798,[6]TIV1!L:S,8,FALSE)</f>
        <v>8276895965</v>
      </c>
      <c r="AI798" s="36">
        <f>VLOOKUP(A798&amp;P798,[6]HARGA!C:D,2,0)*Q798</f>
        <v>0</v>
      </c>
      <c r="AJ798" s="36">
        <f>VLOOKUP(A798&amp;P798,[6]HARGA!C:D,2,0)*W798</f>
        <v>0</v>
      </c>
      <c r="AK798" s="36">
        <f>VLOOKUP(A798&amp;P798,[6]HARGA!C:D,2,0)*AB798</f>
        <v>0</v>
      </c>
      <c r="AL798" s="37"/>
      <c r="AM798" s="37"/>
      <c r="AN798" s="37"/>
      <c r="AO798" s="37"/>
      <c r="AP798" s="37"/>
      <c r="AQ798" s="37"/>
      <c r="AR798" s="37"/>
      <c r="AS798" s="37"/>
      <c r="AT798" s="37"/>
      <c r="AU798" s="37"/>
      <c r="AV798" s="37"/>
      <c r="AW798" s="37"/>
      <c r="AX798" s="37"/>
      <c r="AY798" s="37"/>
      <c r="AZ798" s="37"/>
      <c r="BA798" s="37"/>
      <c r="BB798" s="37"/>
      <c r="BC798" s="37"/>
      <c r="BD798">
        <v>4</v>
      </c>
    </row>
    <row r="799" spans="1:56" hidden="1" x14ac:dyDescent="0.25">
      <c r="A799" s="22" t="s">
        <v>66</v>
      </c>
      <c r="B799" s="22" t="s">
        <v>52</v>
      </c>
      <c r="C799" s="23">
        <v>21102903725</v>
      </c>
      <c r="D799" s="22" t="s">
        <v>53</v>
      </c>
      <c r="E799" s="22" t="s">
        <v>95</v>
      </c>
      <c r="F799" s="22" t="s">
        <v>96</v>
      </c>
      <c r="G799" s="22">
        <v>5042290763</v>
      </c>
      <c r="H799" s="22" t="s">
        <v>56</v>
      </c>
      <c r="I799" s="22" t="s">
        <v>1331</v>
      </c>
      <c r="J799" s="24">
        <v>44504</v>
      </c>
      <c r="K799" s="22">
        <v>1248</v>
      </c>
      <c r="L799" s="22" t="s">
        <v>110</v>
      </c>
      <c r="M799" s="22" t="s">
        <v>110</v>
      </c>
      <c r="N799" s="38" t="s">
        <v>1332</v>
      </c>
      <c r="O799" s="39">
        <v>44505</v>
      </c>
      <c r="P799" s="27" t="s">
        <v>60</v>
      </c>
      <c r="Q799" s="22">
        <v>1248</v>
      </c>
      <c r="R799" s="28" t="s">
        <v>56</v>
      </c>
      <c r="S799" s="22" t="s">
        <v>56</v>
      </c>
      <c r="T799" s="28" t="s">
        <v>56</v>
      </c>
      <c r="U799" s="28">
        <v>0</v>
      </c>
      <c r="V799" s="28">
        <v>0</v>
      </c>
      <c r="W799" s="28">
        <v>0</v>
      </c>
      <c r="X799" s="28" t="s">
        <v>56</v>
      </c>
      <c r="Y799" s="22" t="s">
        <v>56</v>
      </c>
      <c r="Z799" s="45" t="s">
        <v>56</v>
      </c>
      <c r="AA799" s="45" t="s">
        <v>56</v>
      </c>
      <c r="AB799" s="28">
        <v>0</v>
      </c>
      <c r="AC799" s="28" t="s">
        <v>56</v>
      </c>
      <c r="AD799" s="46" t="s">
        <v>56</v>
      </c>
      <c r="AE799" s="47" t="s">
        <v>56</v>
      </c>
      <c r="AF799" s="35" t="str">
        <f>VLOOKUP(G799,[6]TIV1!L:S,8,FALSE)</f>
        <v>8276895965</v>
      </c>
      <c r="AG799" s="35" t="e">
        <f>VLOOKUP(T799,[6]TIV1!L:S,8,FALSE)</f>
        <v>#N/A</v>
      </c>
      <c r="AH799" s="35" t="e">
        <f>VLOOKUP(AC799,[6]TIV1!L:S,8,FALSE)</f>
        <v>#N/A</v>
      </c>
      <c r="AI799" s="36">
        <f>VLOOKUP(A799&amp;P799,[6]HARGA!C:D,2,0)*Q799</f>
        <v>12292800</v>
      </c>
      <c r="AJ799" s="36">
        <f>VLOOKUP(A799&amp;P799,[6]HARGA!C:D,2,0)*W799</f>
        <v>0</v>
      </c>
      <c r="AK799" s="36">
        <f>VLOOKUP(A799&amp;P799,[6]HARGA!C:D,2,0)*AB799</f>
        <v>0</v>
      </c>
      <c r="AL799" s="37"/>
      <c r="AM799" s="37"/>
      <c r="AN799" s="37"/>
      <c r="AO799" s="37"/>
      <c r="AP799" s="37"/>
      <c r="AQ799" s="37"/>
      <c r="AR799" s="37"/>
      <c r="AS799" s="37"/>
      <c r="AT799" s="37"/>
      <c r="AU799" s="37"/>
      <c r="AV799" s="37"/>
      <c r="AW799" s="37"/>
      <c r="AX799" s="37"/>
      <c r="AY799" s="37"/>
      <c r="AZ799" s="37"/>
      <c r="BA799" s="37"/>
      <c r="BB799" s="37"/>
      <c r="BC799" s="37"/>
      <c r="BD799">
        <v>4</v>
      </c>
    </row>
    <row r="800" spans="1:56" hidden="1" x14ac:dyDescent="0.25">
      <c r="A800" s="22" t="s">
        <v>66</v>
      </c>
      <c r="B800" s="22" t="s">
        <v>52</v>
      </c>
      <c r="C800" s="23">
        <v>21102903725</v>
      </c>
      <c r="D800" s="22" t="s">
        <v>53</v>
      </c>
      <c r="E800" s="22" t="s">
        <v>95</v>
      </c>
      <c r="F800" s="22" t="s">
        <v>96</v>
      </c>
      <c r="G800" s="22">
        <v>5042290763</v>
      </c>
      <c r="H800" s="22" t="s">
        <v>56</v>
      </c>
      <c r="I800" s="22" t="s">
        <v>1331</v>
      </c>
      <c r="J800" s="24">
        <v>44504</v>
      </c>
      <c r="K800" s="22">
        <v>1248</v>
      </c>
      <c r="L800" s="22" t="s">
        <v>110</v>
      </c>
      <c r="M800" s="22" t="s">
        <v>110</v>
      </c>
      <c r="N800" s="38" t="s">
        <v>1332</v>
      </c>
      <c r="O800" s="39">
        <v>44505</v>
      </c>
      <c r="P800" s="27" t="s">
        <v>64</v>
      </c>
      <c r="Q800" s="22">
        <v>1248</v>
      </c>
      <c r="R800" s="28" t="s">
        <v>56</v>
      </c>
      <c r="S800" s="22" t="s">
        <v>56</v>
      </c>
      <c r="T800" s="28" t="s">
        <v>56</v>
      </c>
      <c r="U800" s="28">
        <v>0</v>
      </c>
      <c r="V800" s="28">
        <v>0</v>
      </c>
      <c r="W800" s="28">
        <v>0</v>
      </c>
      <c r="X800" s="28" t="s">
        <v>56</v>
      </c>
      <c r="Y800" s="22" t="s">
        <v>56</v>
      </c>
      <c r="Z800" s="45" t="s">
        <v>56</v>
      </c>
      <c r="AA800" s="45" t="s">
        <v>56</v>
      </c>
      <c r="AB800" s="28">
        <v>0</v>
      </c>
      <c r="AC800" s="28" t="s">
        <v>56</v>
      </c>
      <c r="AD800" s="46" t="s">
        <v>56</v>
      </c>
      <c r="AE800" s="47" t="s">
        <v>56</v>
      </c>
      <c r="AF800" s="35" t="str">
        <f>VLOOKUP(G800,[6]TIV1!L:S,8,FALSE)</f>
        <v>8276895965</v>
      </c>
      <c r="AG800" s="35" t="e">
        <f>VLOOKUP(T800,[6]TIV1!L:S,8,FALSE)</f>
        <v>#N/A</v>
      </c>
      <c r="AH800" s="35" t="e">
        <f>VLOOKUP(AC800,[6]TIV1!L:S,8,FALSE)</f>
        <v>#N/A</v>
      </c>
      <c r="AI800" s="36">
        <f>VLOOKUP(A800&amp;P800,[6]HARGA!C:D,2,0)*Q800</f>
        <v>37440000</v>
      </c>
      <c r="AJ800" s="36">
        <f>VLOOKUP(A800&amp;P800,[6]HARGA!C:D,2,0)*W800</f>
        <v>0</v>
      </c>
      <c r="AK800" s="36">
        <f>VLOOKUP(A800&amp;P800,[6]HARGA!C:D,2,0)*AB800</f>
        <v>0</v>
      </c>
      <c r="AL800" s="37"/>
      <c r="AM800" s="37"/>
      <c r="AN800" s="37"/>
      <c r="AO800" s="37"/>
      <c r="AP800" s="37"/>
      <c r="AQ800" s="37"/>
      <c r="AR800" s="37"/>
      <c r="AS800" s="37"/>
      <c r="AT800" s="37"/>
      <c r="AU800" s="37"/>
      <c r="AV800" s="37"/>
      <c r="AW800" s="37"/>
      <c r="AX800" s="37"/>
      <c r="AY800" s="37"/>
      <c r="AZ800" s="37"/>
      <c r="BA800" s="37"/>
      <c r="BB800" s="37"/>
      <c r="BC800" s="37"/>
      <c r="BD800">
        <v>4</v>
      </c>
    </row>
    <row r="801" spans="1:56" hidden="1" x14ac:dyDescent="0.25">
      <c r="A801" s="22" t="s">
        <v>66</v>
      </c>
      <c r="B801" s="22" t="s">
        <v>52</v>
      </c>
      <c r="C801" s="23">
        <v>21102903725</v>
      </c>
      <c r="D801" s="22" t="s">
        <v>53</v>
      </c>
      <c r="E801" s="22" t="s">
        <v>95</v>
      </c>
      <c r="F801" s="22" t="s">
        <v>96</v>
      </c>
      <c r="G801" s="22">
        <v>5042290763</v>
      </c>
      <c r="H801" s="22" t="s">
        <v>56</v>
      </c>
      <c r="I801" s="22" t="s">
        <v>1331</v>
      </c>
      <c r="J801" s="24">
        <v>44504</v>
      </c>
      <c r="K801" s="22">
        <v>28</v>
      </c>
      <c r="L801" s="22" t="s">
        <v>110</v>
      </c>
      <c r="M801" s="22" t="s">
        <v>110</v>
      </c>
      <c r="N801" s="38" t="s">
        <v>1332</v>
      </c>
      <c r="O801" s="39">
        <v>44505</v>
      </c>
      <c r="P801" s="27" t="s">
        <v>65</v>
      </c>
      <c r="Q801" s="22">
        <v>28</v>
      </c>
      <c r="R801" s="28" t="s">
        <v>56</v>
      </c>
      <c r="S801" s="22" t="s">
        <v>56</v>
      </c>
      <c r="T801" s="28" t="s">
        <v>56</v>
      </c>
      <c r="U801" s="28">
        <v>0</v>
      </c>
      <c r="V801" s="28">
        <v>0</v>
      </c>
      <c r="W801" s="28">
        <v>0</v>
      </c>
      <c r="X801" s="28" t="s">
        <v>56</v>
      </c>
      <c r="Y801" s="22" t="s">
        <v>56</v>
      </c>
      <c r="Z801" s="45" t="s">
        <v>56</v>
      </c>
      <c r="AA801" s="45" t="s">
        <v>56</v>
      </c>
      <c r="AB801" s="28">
        <v>0</v>
      </c>
      <c r="AC801" s="28" t="s">
        <v>56</v>
      </c>
      <c r="AD801" s="46" t="s">
        <v>56</v>
      </c>
      <c r="AE801" s="47" t="s">
        <v>56</v>
      </c>
      <c r="AF801" s="35" t="str">
        <f>VLOOKUP(G801,[6]TIV1!L:S,8,FALSE)</f>
        <v>8276895965</v>
      </c>
      <c r="AG801" s="35" t="e">
        <f>VLOOKUP(T801,[6]TIV1!L:S,8,FALSE)</f>
        <v>#N/A</v>
      </c>
      <c r="AH801" s="35" t="e">
        <f>VLOOKUP(AC801,[6]TIV1!L:S,8,FALSE)</f>
        <v>#N/A</v>
      </c>
      <c r="AI801" s="36">
        <f>VLOOKUP(A801&amp;P801,[6]HARGA!C:D,2,0)*Q801</f>
        <v>0</v>
      </c>
      <c r="AJ801" s="36">
        <f>VLOOKUP(A801&amp;P801,[6]HARGA!C:D,2,0)*W801</f>
        <v>0</v>
      </c>
      <c r="AK801" s="36">
        <f>VLOOKUP(A801&amp;P801,[6]HARGA!C:D,2,0)*AB801</f>
        <v>0</v>
      </c>
      <c r="AL801" s="37"/>
      <c r="AM801" s="37"/>
      <c r="AN801" s="37"/>
      <c r="AO801" s="37"/>
      <c r="AP801" s="37"/>
      <c r="AQ801" s="37"/>
      <c r="AR801" s="37"/>
      <c r="AS801" s="37"/>
      <c r="AT801" s="37"/>
      <c r="AU801" s="37"/>
      <c r="AV801" s="37"/>
      <c r="AW801" s="37"/>
      <c r="AX801" s="37"/>
      <c r="AY801" s="37"/>
      <c r="AZ801" s="37"/>
      <c r="BA801" s="37"/>
      <c r="BB801" s="37"/>
      <c r="BC801" s="37"/>
      <c r="BD801">
        <v>4</v>
      </c>
    </row>
    <row r="802" spans="1:56" hidden="1" x14ac:dyDescent="0.25">
      <c r="A802" s="22" t="s">
        <v>66</v>
      </c>
      <c r="B802" s="22" t="s">
        <v>52</v>
      </c>
      <c r="C802" s="23">
        <v>21102903729</v>
      </c>
      <c r="D802" s="22" t="s">
        <v>53</v>
      </c>
      <c r="E802" s="22" t="s">
        <v>581</v>
      </c>
      <c r="F802" s="22" t="s">
        <v>582</v>
      </c>
      <c r="G802" s="22">
        <v>5042289963</v>
      </c>
      <c r="H802" s="22" t="s">
        <v>56</v>
      </c>
      <c r="I802" s="22" t="s">
        <v>1333</v>
      </c>
      <c r="J802" s="24">
        <v>44504</v>
      </c>
      <c r="K802" s="22">
        <v>1344</v>
      </c>
      <c r="L802" s="22" t="s">
        <v>70</v>
      </c>
      <c r="M802" s="22" t="s">
        <v>70</v>
      </c>
      <c r="N802" s="38" t="s">
        <v>1334</v>
      </c>
      <c r="O802" s="39">
        <v>44505</v>
      </c>
      <c r="P802" s="27" t="s">
        <v>60</v>
      </c>
      <c r="Q802" s="22">
        <v>1344</v>
      </c>
      <c r="R802" s="23">
        <v>21102903768</v>
      </c>
      <c r="S802" s="22" t="s">
        <v>56</v>
      </c>
      <c r="T802" s="22">
        <v>6008138919</v>
      </c>
      <c r="U802" s="22">
        <v>34</v>
      </c>
      <c r="V802" s="28">
        <v>0</v>
      </c>
      <c r="W802" s="22">
        <v>34</v>
      </c>
      <c r="X802" s="29" t="s">
        <v>70</v>
      </c>
      <c r="Y802" s="22" t="s">
        <v>56</v>
      </c>
      <c r="Z802" s="30" t="s">
        <v>1335</v>
      </c>
      <c r="AA802" s="31">
        <v>44503</v>
      </c>
      <c r="AB802" s="22">
        <v>1</v>
      </c>
      <c r="AC802" s="32">
        <v>5042285473</v>
      </c>
      <c r="AD802" s="33" t="s">
        <v>1336</v>
      </c>
      <c r="AE802" s="34">
        <v>44513</v>
      </c>
      <c r="AF802" s="35" t="str">
        <f>VLOOKUP(G802,[6]TIV1!L:S,8,FALSE)</f>
        <v>8276895965</v>
      </c>
      <c r="AG802" s="35" t="str">
        <f>VLOOKUP(T802,[6]TIV1!L:S,8,FALSE)</f>
        <v>2050350312</v>
      </c>
      <c r="AH802" s="35" t="str">
        <f>VLOOKUP(AC802,[6]TIV1!L:S,8,FALSE)</f>
        <v>8276895965</v>
      </c>
      <c r="AI802" s="36">
        <f>VLOOKUP(A802&amp;P802,[6]HARGA!C:D,2,0)*Q802</f>
        <v>13238400</v>
      </c>
      <c r="AJ802" s="36">
        <f>VLOOKUP(A802&amp;P802,[6]HARGA!C:D,2,0)*W802</f>
        <v>334900</v>
      </c>
      <c r="AK802" s="36">
        <f>VLOOKUP(A802&amp;P802,[6]HARGA!C:D,2,0)*AB802</f>
        <v>9850</v>
      </c>
      <c r="AL802" s="37"/>
      <c r="AM802" s="37"/>
      <c r="AN802" s="37"/>
      <c r="AO802" s="37"/>
      <c r="AP802" s="37"/>
      <c r="AQ802" s="37"/>
      <c r="AR802" s="37"/>
      <c r="AS802" s="37"/>
      <c r="AT802" s="37"/>
      <c r="AU802" s="37"/>
      <c r="AV802" s="37"/>
      <c r="AW802" s="37"/>
      <c r="AX802" s="37"/>
      <c r="AY802" s="37"/>
      <c r="AZ802" s="37"/>
      <c r="BA802" s="37"/>
      <c r="BB802" s="37"/>
      <c r="BC802" s="37"/>
      <c r="BD802">
        <v>4</v>
      </c>
    </row>
    <row r="803" spans="1:56" hidden="1" x14ac:dyDescent="0.25">
      <c r="A803" s="22" t="s">
        <v>66</v>
      </c>
      <c r="B803" s="22" t="s">
        <v>52</v>
      </c>
      <c r="C803" s="23">
        <v>21102903729</v>
      </c>
      <c r="D803" s="22" t="s">
        <v>53</v>
      </c>
      <c r="E803" s="22" t="s">
        <v>581</v>
      </c>
      <c r="F803" s="22" t="s">
        <v>582</v>
      </c>
      <c r="G803" s="22">
        <v>5042289963</v>
      </c>
      <c r="H803" s="22" t="s">
        <v>56</v>
      </c>
      <c r="I803" s="22" t="s">
        <v>1333</v>
      </c>
      <c r="J803" s="24">
        <v>44504</v>
      </c>
      <c r="K803" s="22">
        <v>1344</v>
      </c>
      <c r="L803" s="22" t="s">
        <v>70</v>
      </c>
      <c r="M803" s="22" t="s">
        <v>70</v>
      </c>
      <c r="N803" s="38" t="s">
        <v>1334</v>
      </c>
      <c r="O803" s="39">
        <v>44505</v>
      </c>
      <c r="P803" s="27" t="s">
        <v>64</v>
      </c>
      <c r="Q803" s="22">
        <v>1344</v>
      </c>
      <c r="R803" s="23">
        <v>21102903768</v>
      </c>
      <c r="S803" s="22" t="s">
        <v>56</v>
      </c>
      <c r="T803" s="22">
        <v>6008138919</v>
      </c>
      <c r="U803" s="22">
        <v>1344</v>
      </c>
      <c r="V803" s="28">
        <v>0</v>
      </c>
      <c r="W803" s="22">
        <v>1344</v>
      </c>
      <c r="X803" s="29" t="s">
        <v>70</v>
      </c>
      <c r="Y803" s="22" t="s">
        <v>56</v>
      </c>
      <c r="Z803" s="30" t="s">
        <v>1335</v>
      </c>
      <c r="AA803" s="31">
        <v>44503</v>
      </c>
      <c r="AB803" s="22">
        <v>61</v>
      </c>
      <c r="AC803" s="32">
        <v>5042285473</v>
      </c>
      <c r="AD803" s="33" t="s">
        <v>1336</v>
      </c>
      <c r="AE803" s="34">
        <v>44513</v>
      </c>
      <c r="AF803" s="35" t="str">
        <f>VLOOKUP(G803,[6]TIV1!L:S,8,FALSE)</f>
        <v>8276895965</v>
      </c>
      <c r="AG803" s="35" t="str">
        <f>VLOOKUP(T803,[6]TIV1!L:S,8,FALSE)</f>
        <v>2050350312</v>
      </c>
      <c r="AH803" s="35" t="str">
        <f>VLOOKUP(AC803,[6]TIV1!L:S,8,FALSE)</f>
        <v>8276895965</v>
      </c>
      <c r="AI803" s="36">
        <f>VLOOKUP(A803&amp;P803,[6]HARGA!C:D,2,0)*Q803</f>
        <v>40320000</v>
      </c>
      <c r="AJ803" s="36">
        <f>VLOOKUP(A803&amp;P803,[6]HARGA!C:D,2,0)*W803</f>
        <v>40320000</v>
      </c>
      <c r="AK803" s="36">
        <f>VLOOKUP(A803&amp;P803,[6]HARGA!C:D,2,0)*AB803</f>
        <v>1830000</v>
      </c>
      <c r="AL803" s="37"/>
      <c r="AM803" s="37"/>
      <c r="AN803" s="37"/>
      <c r="AO803" s="37"/>
      <c r="AP803" s="37"/>
      <c r="AQ803" s="37"/>
      <c r="AR803" s="37"/>
      <c r="AS803" s="37"/>
      <c r="AT803" s="37"/>
      <c r="AU803" s="37"/>
      <c r="AV803" s="37"/>
      <c r="AW803" s="37"/>
      <c r="AX803" s="37"/>
      <c r="AY803" s="37"/>
      <c r="AZ803" s="37"/>
      <c r="BA803" s="37"/>
      <c r="BB803" s="37"/>
      <c r="BC803" s="37"/>
      <c r="BD803">
        <v>4</v>
      </c>
    </row>
    <row r="804" spans="1:56" hidden="1" x14ac:dyDescent="0.25">
      <c r="A804" s="22" t="s">
        <v>66</v>
      </c>
      <c r="B804" s="22" t="s">
        <v>52</v>
      </c>
      <c r="C804" s="23">
        <v>21102903731</v>
      </c>
      <c r="D804" s="22" t="s">
        <v>53</v>
      </c>
      <c r="E804" s="22" t="s">
        <v>577</v>
      </c>
      <c r="F804" s="22" t="s">
        <v>578</v>
      </c>
      <c r="G804" s="22">
        <v>5042286715</v>
      </c>
      <c r="H804" s="22" t="s">
        <v>56</v>
      </c>
      <c r="I804" s="22" t="s">
        <v>1337</v>
      </c>
      <c r="J804" s="24">
        <v>44504</v>
      </c>
      <c r="K804" s="22">
        <v>1248</v>
      </c>
      <c r="L804" s="22" t="s">
        <v>70</v>
      </c>
      <c r="M804" s="22" t="s">
        <v>70</v>
      </c>
      <c r="N804" s="38" t="s">
        <v>1338</v>
      </c>
      <c r="O804" s="39">
        <v>44505</v>
      </c>
      <c r="P804" s="27" t="s">
        <v>60</v>
      </c>
      <c r="Q804" s="22">
        <v>1248</v>
      </c>
      <c r="R804" s="23">
        <v>21102903769</v>
      </c>
      <c r="S804" s="22" t="s">
        <v>56</v>
      </c>
      <c r="T804" s="22">
        <v>6008144865</v>
      </c>
      <c r="U804" s="22">
        <v>36</v>
      </c>
      <c r="V804" s="28">
        <v>0</v>
      </c>
      <c r="W804" s="22">
        <v>36</v>
      </c>
      <c r="X804" s="29" t="s">
        <v>70</v>
      </c>
      <c r="Y804" s="22" t="s">
        <v>56</v>
      </c>
      <c r="Z804" s="30" t="s">
        <v>1339</v>
      </c>
      <c r="AA804" s="31">
        <v>44503</v>
      </c>
      <c r="AB804" s="22">
        <v>0</v>
      </c>
      <c r="AC804" s="32">
        <v>5042281911</v>
      </c>
      <c r="AD804" s="43" t="s">
        <v>1340</v>
      </c>
      <c r="AE804" s="44">
        <v>44530</v>
      </c>
      <c r="AF804" s="35" t="str">
        <f>VLOOKUP(G804,[6]TIV1!L:S,8,FALSE)</f>
        <v>8276895965</v>
      </c>
      <c r="AG804" s="35" t="str">
        <f>VLOOKUP(T804,[6]TIV1!L:S,8,FALSE)</f>
        <v>2050350312</v>
      </c>
      <c r="AH804" s="35" t="str">
        <f>VLOOKUP(AC804,[6]TIV1!L:S,8,FALSE)</f>
        <v>8276895965</v>
      </c>
      <c r="AI804" s="36">
        <f>VLOOKUP(A804&amp;P804,[6]HARGA!C:D,2,0)*Q804</f>
        <v>12292800</v>
      </c>
      <c r="AJ804" s="36">
        <f>VLOOKUP(A804&amp;P804,[6]HARGA!C:D,2,0)*W804</f>
        <v>354600</v>
      </c>
      <c r="AK804" s="36">
        <f>VLOOKUP(A804&amp;P804,[6]HARGA!C:D,2,0)*AB804</f>
        <v>0</v>
      </c>
      <c r="AL804" s="37"/>
      <c r="AM804" s="37"/>
      <c r="AN804" s="37"/>
      <c r="AO804" s="37"/>
      <c r="AP804" s="37"/>
      <c r="AQ804" s="37"/>
      <c r="AR804" s="37"/>
      <c r="AS804" s="37"/>
      <c r="AT804" s="37"/>
      <c r="AU804" s="37"/>
      <c r="AV804" s="37"/>
      <c r="AW804" s="37"/>
      <c r="AX804" s="37"/>
      <c r="AY804" s="37"/>
      <c r="AZ804" s="37"/>
      <c r="BA804" s="37"/>
      <c r="BB804" s="37"/>
      <c r="BC804" s="37"/>
      <c r="BD804">
        <v>4</v>
      </c>
    </row>
    <row r="805" spans="1:56" hidden="1" x14ac:dyDescent="0.25">
      <c r="A805" s="22" t="s">
        <v>66</v>
      </c>
      <c r="B805" s="22" t="s">
        <v>52</v>
      </c>
      <c r="C805" s="23">
        <v>21102903731</v>
      </c>
      <c r="D805" s="22" t="s">
        <v>53</v>
      </c>
      <c r="E805" s="22" t="s">
        <v>577</v>
      </c>
      <c r="F805" s="22" t="s">
        <v>578</v>
      </c>
      <c r="G805" s="22">
        <v>5042286715</v>
      </c>
      <c r="H805" s="22" t="s">
        <v>56</v>
      </c>
      <c r="I805" s="22" t="s">
        <v>1337</v>
      </c>
      <c r="J805" s="24">
        <v>44504</v>
      </c>
      <c r="K805" s="22">
        <v>1248</v>
      </c>
      <c r="L805" s="22" t="s">
        <v>70</v>
      </c>
      <c r="M805" s="22" t="s">
        <v>70</v>
      </c>
      <c r="N805" s="38" t="s">
        <v>1338</v>
      </c>
      <c r="O805" s="39">
        <v>44505</v>
      </c>
      <c r="P805" s="27" t="s">
        <v>64</v>
      </c>
      <c r="Q805" s="22">
        <v>1248</v>
      </c>
      <c r="R805" s="23">
        <v>21102903769</v>
      </c>
      <c r="S805" s="22" t="s">
        <v>56</v>
      </c>
      <c r="T805" s="22">
        <v>6008144865</v>
      </c>
      <c r="U805" s="22">
        <v>1248</v>
      </c>
      <c r="V805" s="28">
        <v>0</v>
      </c>
      <c r="W805" s="22">
        <v>1248</v>
      </c>
      <c r="X805" s="29" t="s">
        <v>70</v>
      </c>
      <c r="Y805" s="22" t="s">
        <v>56</v>
      </c>
      <c r="Z805" s="30" t="s">
        <v>1339</v>
      </c>
      <c r="AA805" s="31">
        <v>44503</v>
      </c>
      <c r="AB805" s="22">
        <v>65</v>
      </c>
      <c r="AC805" s="32">
        <v>5042281911</v>
      </c>
      <c r="AD805" s="43" t="s">
        <v>1340</v>
      </c>
      <c r="AE805" s="44">
        <v>44530</v>
      </c>
      <c r="AF805" s="35" t="str">
        <f>VLOOKUP(G805,[6]TIV1!L:S,8,FALSE)</f>
        <v>8276895965</v>
      </c>
      <c r="AG805" s="35" t="str">
        <f>VLOOKUP(T805,[6]TIV1!L:S,8,FALSE)</f>
        <v>2050350312</v>
      </c>
      <c r="AH805" s="35" t="str">
        <f>VLOOKUP(AC805,[6]TIV1!L:S,8,FALSE)</f>
        <v>8276895965</v>
      </c>
      <c r="AI805" s="36">
        <f>VLOOKUP(A805&amp;P805,[6]HARGA!C:D,2,0)*Q805</f>
        <v>37440000</v>
      </c>
      <c r="AJ805" s="36">
        <f>VLOOKUP(A805&amp;P805,[6]HARGA!C:D,2,0)*W805</f>
        <v>37440000</v>
      </c>
      <c r="AK805" s="36">
        <f>VLOOKUP(A805&amp;P805,[6]HARGA!C:D,2,0)*AB805</f>
        <v>1950000</v>
      </c>
      <c r="AL805" s="37"/>
      <c r="AM805" s="37"/>
      <c r="AN805" s="37"/>
      <c r="AO805" s="37"/>
      <c r="AP805" s="37"/>
      <c r="AQ805" s="37"/>
      <c r="AR805" s="37"/>
      <c r="AS805" s="37"/>
      <c r="AT805" s="37"/>
      <c r="AU805" s="37"/>
      <c r="AV805" s="37"/>
      <c r="AW805" s="37"/>
      <c r="AX805" s="37"/>
      <c r="AY805" s="37"/>
      <c r="AZ805" s="37"/>
      <c r="BA805" s="37"/>
      <c r="BB805" s="37"/>
      <c r="BC805" s="37"/>
      <c r="BD805">
        <v>4</v>
      </c>
    </row>
    <row r="806" spans="1:56" hidden="1" x14ac:dyDescent="0.25">
      <c r="A806" s="22" t="s">
        <v>66</v>
      </c>
      <c r="B806" s="22" t="s">
        <v>52</v>
      </c>
      <c r="C806" s="23">
        <v>21102903732</v>
      </c>
      <c r="D806" s="22" t="s">
        <v>53</v>
      </c>
      <c r="E806" s="22" t="s">
        <v>106</v>
      </c>
      <c r="F806" s="22" t="s">
        <v>107</v>
      </c>
      <c r="G806" s="22">
        <v>5042278690</v>
      </c>
      <c r="H806" s="22" t="s">
        <v>56</v>
      </c>
      <c r="I806" s="22" t="s">
        <v>1341</v>
      </c>
      <c r="J806" s="24">
        <v>44504</v>
      </c>
      <c r="K806" s="22">
        <v>1344</v>
      </c>
      <c r="L806" s="22" t="s">
        <v>110</v>
      </c>
      <c r="M806" s="22" t="s">
        <v>110</v>
      </c>
      <c r="N806" s="38" t="s">
        <v>1342</v>
      </c>
      <c r="O806" s="39">
        <v>44504</v>
      </c>
      <c r="P806" s="27" t="s">
        <v>60</v>
      </c>
      <c r="Q806" s="22">
        <v>1344</v>
      </c>
      <c r="R806" s="23">
        <v>21102903761</v>
      </c>
      <c r="S806" s="22" t="s">
        <v>56</v>
      </c>
      <c r="T806" s="22">
        <v>6008142669</v>
      </c>
      <c r="U806" s="22">
        <v>24</v>
      </c>
      <c r="V806" s="28">
        <v>0</v>
      </c>
      <c r="W806" s="22">
        <v>24</v>
      </c>
      <c r="X806" s="29" t="s">
        <v>110</v>
      </c>
      <c r="Y806" s="22" t="s">
        <v>56</v>
      </c>
      <c r="Z806" s="30" t="s">
        <v>1343</v>
      </c>
      <c r="AA806" s="31">
        <v>44503</v>
      </c>
      <c r="AB806" s="22">
        <v>0</v>
      </c>
      <c r="AC806" s="32">
        <v>5042277193</v>
      </c>
      <c r="AD806" s="33" t="s">
        <v>1344</v>
      </c>
      <c r="AE806" s="34">
        <v>44504</v>
      </c>
      <c r="AF806" s="35" t="str">
        <f>VLOOKUP(G806,[6]TIV1!L:S,8,FALSE)</f>
        <v>8276895965</v>
      </c>
      <c r="AG806" s="35" t="str">
        <f>VLOOKUP(T806,[6]TIV1!L:S,8,FALSE)</f>
        <v>2050350312</v>
      </c>
      <c r="AH806" s="35" t="str">
        <f>VLOOKUP(AC806,[6]TIV1!L:S,8,FALSE)</f>
        <v>8276895965</v>
      </c>
      <c r="AI806" s="36">
        <f>VLOOKUP(A806&amp;P806,[6]HARGA!C:D,2,0)*Q806</f>
        <v>13238400</v>
      </c>
      <c r="AJ806" s="36">
        <f>VLOOKUP(A806&amp;P806,[6]HARGA!C:D,2,0)*W806</f>
        <v>236400</v>
      </c>
      <c r="AK806" s="36">
        <f>VLOOKUP(A806&amp;P806,[6]HARGA!C:D,2,0)*AB806</f>
        <v>0</v>
      </c>
      <c r="AL806" s="37"/>
      <c r="AM806" s="37"/>
      <c r="AN806" s="37"/>
      <c r="AO806" s="37"/>
      <c r="AP806" s="37"/>
      <c r="AQ806" s="37"/>
      <c r="AR806" s="37"/>
      <c r="AS806" s="37"/>
      <c r="AT806" s="37"/>
      <c r="AU806" s="37"/>
      <c r="AV806" s="37"/>
      <c r="AW806" s="37"/>
      <c r="AX806" s="37"/>
      <c r="AY806" s="37"/>
      <c r="AZ806" s="37"/>
      <c r="BA806" s="37"/>
      <c r="BB806" s="37"/>
      <c r="BC806" s="37"/>
      <c r="BD806">
        <v>4</v>
      </c>
    </row>
    <row r="807" spans="1:56" hidden="1" x14ac:dyDescent="0.25">
      <c r="A807" s="22" t="s">
        <v>66</v>
      </c>
      <c r="B807" s="22" t="s">
        <v>52</v>
      </c>
      <c r="C807" s="23">
        <v>21102903732</v>
      </c>
      <c r="D807" s="22" t="s">
        <v>53</v>
      </c>
      <c r="E807" s="22" t="s">
        <v>106</v>
      </c>
      <c r="F807" s="22" t="s">
        <v>107</v>
      </c>
      <c r="G807" s="22">
        <v>5042278690</v>
      </c>
      <c r="H807" s="22" t="s">
        <v>56</v>
      </c>
      <c r="I807" s="22" t="s">
        <v>1341</v>
      </c>
      <c r="J807" s="24">
        <v>44504</v>
      </c>
      <c r="K807" s="22">
        <v>1344</v>
      </c>
      <c r="L807" s="22" t="s">
        <v>110</v>
      </c>
      <c r="M807" s="22" t="s">
        <v>110</v>
      </c>
      <c r="N807" s="38" t="s">
        <v>1342</v>
      </c>
      <c r="O807" s="39">
        <v>44504</v>
      </c>
      <c r="P807" s="27" t="s">
        <v>64</v>
      </c>
      <c r="Q807" s="22">
        <v>1344</v>
      </c>
      <c r="R807" s="23">
        <v>21102903761</v>
      </c>
      <c r="S807" s="22" t="s">
        <v>56</v>
      </c>
      <c r="T807" s="22">
        <v>6008142669</v>
      </c>
      <c r="U807" s="22">
        <v>1344</v>
      </c>
      <c r="V807" s="28">
        <v>0</v>
      </c>
      <c r="W807" s="22">
        <v>1344</v>
      </c>
      <c r="X807" s="29" t="s">
        <v>110</v>
      </c>
      <c r="Y807" s="22" t="s">
        <v>56</v>
      </c>
      <c r="Z807" s="30" t="s">
        <v>1343</v>
      </c>
      <c r="AA807" s="31">
        <v>44503</v>
      </c>
      <c r="AB807" s="22">
        <v>35</v>
      </c>
      <c r="AC807" s="32">
        <v>5042277193</v>
      </c>
      <c r="AD807" s="33" t="s">
        <v>1344</v>
      </c>
      <c r="AE807" s="34">
        <v>44504</v>
      </c>
      <c r="AF807" s="35" t="str">
        <f>VLOOKUP(G807,[6]TIV1!L:S,8,FALSE)</f>
        <v>8276895965</v>
      </c>
      <c r="AG807" s="35" t="str">
        <f>VLOOKUP(T807,[6]TIV1!L:S,8,FALSE)</f>
        <v>2050350312</v>
      </c>
      <c r="AH807" s="35" t="str">
        <f>VLOOKUP(AC807,[6]TIV1!L:S,8,FALSE)</f>
        <v>8276895965</v>
      </c>
      <c r="AI807" s="36">
        <f>VLOOKUP(A807&amp;P807,[6]HARGA!C:D,2,0)*Q807</f>
        <v>40320000</v>
      </c>
      <c r="AJ807" s="36">
        <f>VLOOKUP(A807&amp;P807,[6]HARGA!C:D,2,0)*W807</f>
        <v>40320000</v>
      </c>
      <c r="AK807" s="36">
        <f>VLOOKUP(A807&amp;P807,[6]HARGA!C:D,2,0)*AB807</f>
        <v>1050000</v>
      </c>
      <c r="AL807" s="37"/>
      <c r="AM807" s="37"/>
      <c r="AN807" s="37"/>
      <c r="AO807" s="37"/>
      <c r="AP807" s="37"/>
      <c r="AQ807" s="37"/>
      <c r="AR807" s="37"/>
      <c r="AS807" s="37"/>
      <c r="AT807" s="37"/>
      <c r="AU807" s="37"/>
      <c r="AV807" s="37"/>
      <c r="AW807" s="37"/>
      <c r="AX807" s="37"/>
      <c r="AY807" s="37"/>
      <c r="AZ807" s="37"/>
      <c r="BA807" s="37"/>
      <c r="BB807" s="37"/>
      <c r="BC807" s="37"/>
      <c r="BD807">
        <v>4</v>
      </c>
    </row>
    <row r="808" spans="1:56" hidden="1" x14ac:dyDescent="0.25">
      <c r="A808" s="22" t="s">
        <v>66</v>
      </c>
      <c r="B808" s="22" t="s">
        <v>52</v>
      </c>
      <c r="C808" s="23">
        <v>21102903732</v>
      </c>
      <c r="D808" s="22" t="s">
        <v>53</v>
      </c>
      <c r="E808" s="22" t="s">
        <v>106</v>
      </c>
      <c r="F808" s="22" t="s">
        <v>107</v>
      </c>
      <c r="G808" s="22">
        <v>5042278690</v>
      </c>
      <c r="H808" s="22" t="s">
        <v>56</v>
      </c>
      <c r="I808" s="22" t="s">
        <v>1341</v>
      </c>
      <c r="J808" s="24">
        <v>44504</v>
      </c>
      <c r="K808" s="22">
        <v>28</v>
      </c>
      <c r="L808" s="22" t="s">
        <v>110</v>
      </c>
      <c r="M808" s="22" t="s">
        <v>110</v>
      </c>
      <c r="N808" s="38" t="s">
        <v>1342</v>
      </c>
      <c r="O808" s="39">
        <v>44504</v>
      </c>
      <c r="P808" s="27" t="s">
        <v>65</v>
      </c>
      <c r="Q808" s="22">
        <v>28</v>
      </c>
      <c r="R808" s="23">
        <v>21102903761</v>
      </c>
      <c r="S808" s="22" t="s">
        <v>56</v>
      </c>
      <c r="T808" s="22">
        <v>6008142669</v>
      </c>
      <c r="U808" s="22">
        <v>28</v>
      </c>
      <c r="V808" s="28">
        <v>0</v>
      </c>
      <c r="W808" s="22">
        <v>28</v>
      </c>
      <c r="X808" s="29" t="s">
        <v>110</v>
      </c>
      <c r="Y808" s="22" t="s">
        <v>56</v>
      </c>
      <c r="Z808" s="30" t="s">
        <v>1343</v>
      </c>
      <c r="AA808" s="31">
        <v>44503</v>
      </c>
      <c r="AB808" s="22">
        <v>0</v>
      </c>
      <c r="AC808" s="32">
        <v>5042277193</v>
      </c>
      <c r="AD808" s="33" t="s">
        <v>1344</v>
      </c>
      <c r="AE808" s="34">
        <v>44504</v>
      </c>
      <c r="AF808" s="35" t="str">
        <f>VLOOKUP(G808,[6]TIV1!L:S,8,FALSE)</f>
        <v>8276895965</v>
      </c>
      <c r="AG808" s="35" t="str">
        <f>VLOOKUP(T808,[6]TIV1!L:S,8,FALSE)</f>
        <v>2050350312</v>
      </c>
      <c r="AH808" s="35" t="str">
        <f>VLOOKUP(AC808,[6]TIV1!L:S,8,FALSE)</f>
        <v>8276895965</v>
      </c>
      <c r="AI808" s="36">
        <f>VLOOKUP(A808&amp;P808,[6]HARGA!C:D,2,0)*Q808</f>
        <v>0</v>
      </c>
      <c r="AJ808" s="36">
        <f>VLOOKUP(A808&amp;P808,[6]HARGA!C:D,2,0)*W808</f>
        <v>0</v>
      </c>
      <c r="AK808" s="36">
        <f>VLOOKUP(A808&amp;P808,[6]HARGA!C:D,2,0)*AB808</f>
        <v>0</v>
      </c>
      <c r="AL808" s="37"/>
      <c r="AM808" s="37"/>
      <c r="AN808" s="37"/>
      <c r="AO808" s="37"/>
      <c r="AP808" s="37"/>
      <c r="AQ808" s="37"/>
      <c r="AR808" s="37"/>
      <c r="AS808" s="37"/>
      <c r="AT808" s="37"/>
      <c r="AU808" s="37"/>
      <c r="AV808" s="37"/>
      <c r="AW808" s="37"/>
      <c r="AX808" s="37"/>
      <c r="AY808" s="37"/>
      <c r="AZ808" s="37"/>
      <c r="BA808" s="37"/>
      <c r="BB808" s="37"/>
      <c r="BC808" s="37"/>
      <c r="BD808">
        <v>4</v>
      </c>
    </row>
    <row r="809" spans="1:56" hidden="1" x14ac:dyDescent="0.25">
      <c r="A809" s="22" t="s">
        <v>66</v>
      </c>
      <c r="B809" s="22" t="s">
        <v>52</v>
      </c>
      <c r="C809" s="23">
        <v>21102903733</v>
      </c>
      <c r="D809" s="22" t="s">
        <v>53</v>
      </c>
      <c r="E809" s="22" t="s">
        <v>546</v>
      </c>
      <c r="F809" s="22" t="s">
        <v>547</v>
      </c>
      <c r="G809" s="22">
        <v>5042225744</v>
      </c>
      <c r="H809" s="22" t="s">
        <v>56</v>
      </c>
      <c r="I809" s="22" t="s">
        <v>1345</v>
      </c>
      <c r="J809" s="24">
        <v>44504</v>
      </c>
      <c r="K809" s="22">
        <v>1056</v>
      </c>
      <c r="L809" s="22" t="s">
        <v>184</v>
      </c>
      <c r="M809" s="22" t="s">
        <v>184</v>
      </c>
      <c r="N809" s="38" t="s">
        <v>1346</v>
      </c>
      <c r="O809" s="39">
        <v>44504</v>
      </c>
      <c r="P809" s="27" t="s">
        <v>60</v>
      </c>
      <c r="Q809" s="22">
        <v>1056</v>
      </c>
      <c r="R809" s="23">
        <v>21102903771</v>
      </c>
      <c r="S809" s="22" t="s">
        <v>56</v>
      </c>
      <c r="T809" s="22">
        <v>6008145443</v>
      </c>
      <c r="U809" s="22">
        <v>18</v>
      </c>
      <c r="V809" s="28">
        <v>0</v>
      </c>
      <c r="W809" s="22">
        <v>18</v>
      </c>
      <c r="X809" s="29" t="s">
        <v>184</v>
      </c>
      <c r="Y809" s="22" t="s">
        <v>56</v>
      </c>
      <c r="Z809" s="30" t="s">
        <v>1347</v>
      </c>
      <c r="AA809" s="31">
        <v>44502</v>
      </c>
      <c r="AB809" s="22">
        <v>0</v>
      </c>
      <c r="AC809" s="32">
        <v>5042277909</v>
      </c>
      <c r="AD809" s="33" t="s">
        <v>1348</v>
      </c>
      <c r="AE809" s="34">
        <v>44504</v>
      </c>
      <c r="AF809" s="35" t="str">
        <f>VLOOKUP(G809,[6]TIV1!L:S,8,FALSE)</f>
        <v>8276895965</v>
      </c>
      <c r="AG809" s="35" t="str">
        <f>VLOOKUP(T809,[6]TIV1!L:S,8,FALSE)</f>
        <v>2050350312</v>
      </c>
      <c r="AH809" s="35" t="str">
        <f>VLOOKUP(AC809,[6]TIV1!L:S,8,FALSE)</f>
        <v>8276895965</v>
      </c>
      <c r="AI809" s="36">
        <f>VLOOKUP(A809&amp;P809,[6]HARGA!C:D,2,0)*Q809</f>
        <v>10401600</v>
      </c>
      <c r="AJ809" s="36">
        <f>VLOOKUP(A809&amp;P809,[6]HARGA!C:D,2,0)*W809</f>
        <v>177300</v>
      </c>
      <c r="AK809" s="36">
        <f>VLOOKUP(A809&amp;P809,[6]HARGA!C:D,2,0)*AB809</f>
        <v>0</v>
      </c>
      <c r="AL809" s="37"/>
      <c r="AM809" s="37"/>
      <c r="AN809" s="37"/>
      <c r="AO809" s="37"/>
      <c r="AP809" s="37"/>
      <c r="AQ809" s="37"/>
      <c r="AR809" s="37"/>
      <c r="AS809" s="37"/>
      <c r="AT809" s="37"/>
      <c r="AU809" s="37"/>
      <c r="AV809" s="37"/>
      <c r="AW809" s="37"/>
      <c r="AX809" s="37"/>
      <c r="AY809" s="37"/>
      <c r="AZ809" s="37"/>
      <c r="BA809" s="37"/>
      <c r="BB809" s="37"/>
      <c r="BC809" s="37"/>
      <c r="BD809">
        <v>4</v>
      </c>
    </row>
    <row r="810" spans="1:56" hidden="1" x14ac:dyDescent="0.25">
      <c r="A810" s="22" t="s">
        <v>66</v>
      </c>
      <c r="B810" s="22" t="s">
        <v>52</v>
      </c>
      <c r="C810" s="23">
        <v>21102903733</v>
      </c>
      <c r="D810" s="22" t="s">
        <v>53</v>
      </c>
      <c r="E810" s="22" t="s">
        <v>546</v>
      </c>
      <c r="F810" s="22" t="s">
        <v>547</v>
      </c>
      <c r="G810" s="22">
        <v>5042225744</v>
      </c>
      <c r="H810" s="22" t="s">
        <v>56</v>
      </c>
      <c r="I810" s="22" t="s">
        <v>1345</v>
      </c>
      <c r="J810" s="24">
        <v>44504</v>
      </c>
      <c r="K810" s="22">
        <v>1056</v>
      </c>
      <c r="L810" s="22" t="s">
        <v>184</v>
      </c>
      <c r="M810" s="22" t="s">
        <v>184</v>
      </c>
      <c r="N810" s="38" t="s">
        <v>1346</v>
      </c>
      <c r="O810" s="39">
        <v>44504</v>
      </c>
      <c r="P810" s="27" t="s">
        <v>64</v>
      </c>
      <c r="Q810" s="22">
        <v>1056</v>
      </c>
      <c r="R810" s="23">
        <v>21102903771</v>
      </c>
      <c r="S810" s="22" t="s">
        <v>56</v>
      </c>
      <c r="T810" s="22">
        <v>6008145443</v>
      </c>
      <c r="U810" s="22">
        <v>1152</v>
      </c>
      <c r="V810" s="28">
        <v>0</v>
      </c>
      <c r="W810" s="22">
        <v>1152</v>
      </c>
      <c r="X810" s="29" t="s">
        <v>184</v>
      </c>
      <c r="Y810" s="22" t="s">
        <v>56</v>
      </c>
      <c r="Z810" s="30" t="s">
        <v>1347</v>
      </c>
      <c r="AA810" s="31">
        <v>44502</v>
      </c>
      <c r="AB810" s="22">
        <v>96</v>
      </c>
      <c r="AC810" s="32">
        <v>5042277909</v>
      </c>
      <c r="AD810" s="33" t="s">
        <v>1348</v>
      </c>
      <c r="AE810" s="34">
        <v>44504</v>
      </c>
      <c r="AF810" s="35" t="str">
        <f>VLOOKUP(G810,[6]TIV1!L:S,8,FALSE)</f>
        <v>8276895965</v>
      </c>
      <c r="AG810" s="35" t="str">
        <f>VLOOKUP(T810,[6]TIV1!L:S,8,FALSE)</f>
        <v>2050350312</v>
      </c>
      <c r="AH810" s="35" t="str">
        <f>VLOOKUP(AC810,[6]TIV1!L:S,8,FALSE)</f>
        <v>8276895965</v>
      </c>
      <c r="AI810" s="36">
        <f>VLOOKUP(A810&amp;P810,[6]HARGA!C:D,2,0)*Q810</f>
        <v>31680000</v>
      </c>
      <c r="AJ810" s="36">
        <f>VLOOKUP(A810&amp;P810,[6]HARGA!C:D,2,0)*W810</f>
        <v>34560000</v>
      </c>
      <c r="AK810" s="36">
        <f>VLOOKUP(A810&amp;P810,[6]HARGA!C:D,2,0)*AB810</f>
        <v>2880000</v>
      </c>
      <c r="AL810" s="37"/>
      <c r="AM810" s="37"/>
      <c r="AN810" s="37"/>
      <c r="AO810" s="37"/>
      <c r="AP810" s="37"/>
      <c r="AQ810" s="37"/>
      <c r="AR810" s="37"/>
      <c r="AS810" s="37"/>
      <c r="AT810" s="37"/>
      <c r="AU810" s="37"/>
      <c r="AV810" s="37"/>
      <c r="AW810" s="37"/>
      <c r="AX810" s="37"/>
      <c r="AY810" s="37"/>
      <c r="AZ810" s="37"/>
      <c r="BA810" s="37"/>
      <c r="BB810" s="37"/>
      <c r="BC810" s="37"/>
      <c r="BD810">
        <v>4</v>
      </c>
    </row>
    <row r="811" spans="1:56" hidden="1" x14ac:dyDescent="0.25">
      <c r="A811" s="22" t="s">
        <v>66</v>
      </c>
      <c r="B811" s="22" t="s">
        <v>52</v>
      </c>
      <c r="C811" s="23">
        <v>21102903733</v>
      </c>
      <c r="D811" s="22" t="s">
        <v>53</v>
      </c>
      <c r="E811" s="22" t="s">
        <v>546</v>
      </c>
      <c r="F811" s="22" t="s">
        <v>547</v>
      </c>
      <c r="G811" s="22">
        <v>5042225744</v>
      </c>
      <c r="H811" s="22" t="s">
        <v>56</v>
      </c>
      <c r="I811" s="22" t="s">
        <v>1345</v>
      </c>
      <c r="J811" s="24">
        <v>44504</v>
      </c>
      <c r="K811" s="22">
        <v>24</v>
      </c>
      <c r="L811" s="22" t="s">
        <v>184</v>
      </c>
      <c r="M811" s="22" t="s">
        <v>184</v>
      </c>
      <c r="N811" s="38" t="s">
        <v>1346</v>
      </c>
      <c r="O811" s="39">
        <v>44504</v>
      </c>
      <c r="P811" s="27" t="s">
        <v>65</v>
      </c>
      <c r="Q811" s="22">
        <v>24</v>
      </c>
      <c r="R811" s="23">
        <v>21102903771</v>
      </c>
      <c r="S811" s="22" t="s">
        <v>56</v>
      </c>
      <c r="T811" s="22">
        <v>6008145443</v>
      </c>
      <c r="U811" s="22">
        <v>24</v>
      </c>
      <c r="V811" s="28">
        <v>0</v>
      </c>
      <c r="W811" s="22">
        <v>24</v>
      </c>
      <c r="X811" s="29" t="s">
        <v>184</v>
      </c>
      <c r="Y811" s="22" t="s">
        <v>56</v>
      </c>
      <c r="Z811" s="30" t="s">
        <v>1347</v>
      </c>
      <c r="AA811" s="31">
        <v>44502</v>
      </c>
      <c r="AB811" s="22">
        <v>0</v>
      </c>
      <c r="AC811" s="32">
        <v>5042277909</v>
      </c>
      <c r="AD811" s="33" t="s">
        <v>1348</v>
      </c>
      <c r="AE811" s="34">
        <v>44504</v>
      </c>
      <c r="AF811" s="35" t="str">
        <f>VLOOKUP(G811,[6]TIV1!L:S,8,FALSE)</f>
        <v>8276895965</v>
      </c>
      <c r="AG811" s="35" t="str">
        <f>VLOOKUP(T811,[6]TIV1!L:S,8,FALSE)</f>
        <v>2050350312</v>
      </c>
      <c r="AH811" s="35" t="str">
        <f>VLOOKUP(AC811,[6]TIV1!L:S,8,FALSE)</f>
        <v>8276895965</v>
      </c>
      <c r="AI811" s="36">
        <f>VLOOKUP(A811&amp;P811,[6]HARGA!C:D,2,0)*Q811</f>
        <v>0</v>
      </c>
      <c r="AJ811" s="36">
        <f>VLOOKUP(A811&amp;P811,[6]HARGA!C:D,2,0)*W811</f>
        <v>0</v>
      </c>
      <c r="AK811" s="36">
        <f>VLOOKUP(A811&amp;P811,[6]HARGA!C:D,2,0)*AB811</f>
        <v>0</v>
      </c>
      <c r="AL811" s="37"/>
      <c r="AM811" s="37"/>
      <c r="AN811" s="37"/>
      <c r="AO811" s="37"/>
      <c r="AP811" s="37"/>
      <c r="AQ811" s="37"/>
      <c r="AR811" s="37"/>
      <c r="AS811" s="37"/>
      <c r="AT811" s="37"/>
      <c r="AU811" s="37"/>
      <c r="AV811" s="37"/>
      <c r="AW811" s="37"/>
      <c r="AX811" s="37"/>
      <c r="AY811" s="37"/>
      <c r="AZ811" s="37"/>
      <c r="BA811" s="37"/>
      <c r="BB811" s="37"/>
      <c r="BC811" s="37"/>
      <c r="BD811">
        <v>4</v>
      </c>
    </row>
    <row r="812" spans="1:56" hidden="1" x14ac:dyDescent="0.25">
      <c r="A812" s="22" t="s">
        <v>66</v>
      </c>
      <c r="B812" s="22" t="s">
        <v>52</v>
      </c>
      <c r="C812" s="23" t="s">
        <v>1349</v>
      </c>
      <c r="D812" s="22" t="s">
        <v>53</v>
      </c>
      <c r="E812" s="22" t="s">
        <v>587</v>
      </c>
      <c r="F812" s="22" t="s">
        <v>117</v>
      </c>
      <c r="G812" s="22" t="s">
        <v>90</v>
      </c>
      <c r="H812" s="22" t="s">
        <v>56</v>
      </c>
      <c r="I812" s="22" t="s">
        <v>1350</v>
      </c>
      <c r="J812" s="24">
        <v>44504</v>
      </c>
      <c r="K812" s="22">
        <v>0</v>
      </c>
      <c r="L812" s="22" t="s">
        <v>91</v>
      </c>
      <c r="M812" s="22" t="s">
        <v>91</v>
      </c>
      <c r="N812" s="41" t="s">
        <v>56</v>
      </c>
      <c r="O812" s="34" t="s">
        <v>56</v>
      </c>
      <c r="P812" s="27" t="s">
        <v>60</v>
      </c>
      <c r="Q812" s="22">
        <v>0</v>
      </c>
      <c r="R812" s="23">
        <v>21102903736</v>
      </c>
      <c r="S812" s="22" t="s">
        <v>56</v>
      </c>
      <c r="T812" s="22">
        <v>6008144986</v>
      </c>
      <c r="U812" s="22">
        <v>14</v>
      </c>
      <c r="V812" s="28">
        <v>0</v>
      </c>
      <c r="W812" s="22">
        <v>14</v>
      </c>
      <c r="X812" s="29" t="s">
        <v>110</v>
      </c>
      <c r="Y812" s="22" t="s">
        <v>56</v>
      </c>
      <c r="Z812" s="63" t="s">
        <v>1351</v>
      </c>
      <c r="AA812" s="64">
        <v>44504</v>
      </c>
      <c r="AB812" s="22">
        <v>0</v>
      </c>
      <c r="AC812" s="32">
        <v>5042293425</v>
      </c>
      <c r="AD812" s="43" t="s">
        <v>1352</v>
      </c>
      <c r="AE812" s="44">
        <v>44524</v>
      </c>
      <c r="AF812" s="35" t="e">
        <f>VLOOKUP(G812,[6]TIV1!L:S,8,FALSE)</f>
        <v>#N/A</v>
      </c>
      <c r="AG812" s="35" t="str">
        <f>VLOOKUP(T812,[6]TIV1!L:S,8,FALSE)</f>
        <v>2050350312</v>
      </c>
      <c r="AH812" s="35" t="str">
        <f>VLOOKUP(AC812,[6]TIV1!L:S,8,FALSE)</f>
        <v>8276895965</v>
      </c>
      <c r="AI812" s="36">
        <f>VLOOKUP(A812&amp;P812,[6]HARGA!C:D,2,0)*Q812</f>
        <v>0</v>
      </c>
      <c r="AJ812" s="36">
        <f>VLOOKUP(A812&amp;P812,[6]HARGA!C:D,2,0)*W812</f>
        <v>137900</v>
      </c>
      <c r="AK812" s="36">
        <f>VLOOKUP(A812&amp;P812,[6]HARGA!C:D,2,0)*AB812</f>
        <v>0</v>
      </c>
      <c r="AL812" s="37"/>
      <c r="AM812" s="37"/>
      <c r="AN812" s="37"/>
      <c r="AO812" s="37"/>
      <c r="AP812" s="37"/>
      <c r="AQ812" s="37"/>
      <c r="AR812" s="37"/>
      <c r="AS812" s="37"/>
      <c r="AT812" s="37"/>
      <c r="AU812" s="37"/>
      <c r="AV812" s="37"/>
      <c r="AW812" s="37"/>
      <c r="AX812" s="37"/>
      <c r="AY812" s="37"/>
      <c r="AZ812" s="37"/>
      <c r="BA812" s="37"/>
      <c r="BB812" s="37"/>
      <c r="BC812" s="37"/>
      <c r="BD812">
        <v>4</v>
      </c>
    </row>
    <row r="813" spans="1:56" hidden="1" x14ac:dyDescent="0.25">
      <c r="A813" s="22" t="s">
        <v>66</v>
      </c>
      <c r="B813" s="22" t="s">
        <v>52</v>
      </c>
      <c r="C813" s="23" t="s">
        <v>1349</v>
      </c>
      <c r="D813" s="22" t="s">
        <v>53</v>
      </c>
      <c r="E813" s="22" t="s">
        <v>587</v>
      </c>
      <c r="F813" s="22" t="s">
        <v>117</v>
      </c>
      <c r="G813" s="22" t="s">
        <v>90</v>
      </c>
      <c r="H813" s="22" t="s">
        <v>56</v>
      </c>
      <c r="I813" s="22" t="s">
        <v>1350</v>
      </c>
      <c r="J813" s="24">
        <v>44504</v>
      </c>
      <c r="K813" s="22">
        <v>0</v>
      </c>
      <c r="L813" s="22" t="s">
        <v>91</v>
      </c>
      <c r="M813" s="22" t="s">
        <v>91</v>
      </c>
      <c r="N813" s="41" t="s">
        <v>56</v>
      </c>
      <c r="O813" s="34" t="s">
        <v>56</v>
      </c>
      <c r="P813" s="27" t="s">
        <v>64</v>
      </c>
      <c r="Q813" s="22">
        <v>0</v>
      </c>
      <c r="R813" s="23">
        <v>21102903736</v>
      </c>
      <c r="S813" s="22" t="s">
        <v>56</v>
      </c>
      <c r="T813" s="22">
        <v>6008144986</v>
      </c>
      <c r="U813" s="22">
        <v>1344</v>
      </c>
      <c r="V813" s="28">
        <v>0</v>
      </c>
      <c r="W813" s="22">
        <v>1344</v>
      </c>
      <c r="X813" s="29" t="s">
        <v>110</v>
      </c>
      <c r="Y813" s="22" t="s">
        <v>56</v>
      </c>
      <c r="Z813" s="63" t="s">
        <v>1351</v>
      </c>
      <c r="AA813" s="64">
        <v>44504</v>
      </c>
      <c r="AB813" s="22">
        <v>45</v>
      </c>
      <c r="AC813" s="32">
        <v>5042293425</v>
      </c>
      <c r="AD813" s="43" t="s">
        <v>1352</v>
      </c>
      <c r="AE813" s="44">
        <v>44524</v>
      </c>
      <c r="AF813" s="35" t="e">
        <f>VLOOKUP(G813,[6]TIV1!L:S,8,FALSE)</f>
        <v>#N/A</v>
      </c>
      <c r="AG813" s="35" t="str">
        <f>VLOOKUP(T813,[6]TIV1!L:S,8,FALSE)</f>
        <v>2050350312</v>
      </c>
      <c r="AH813" s="35" t="str">
        <f>VLOOKUP(AC813,[6]TIV1!L:S,8,FALSE)</f>
        <v>8276895965</v>
      </c>
      <c r="AI813" s="36">
        <f>VLOOKUP(A813&amp;P813,[6]HARGA!C:D,2,0)*Q813</f>
        <v>0</v>
      </c>
      <c r="AJ813" s="36">
        <f>VLOOKUP(A813&amp;P813,[6]HARGA!C:D,2,0)*W813</f>
        <v>40320000</v>
      </c>
      <c r="AK813" s="36">
        <f>VLOOKUP(A813&amp;P813,[6]HARGA!C:D,2,0)*AB813</f>
        <v>1350000</v>
      </c>
      <c r="AL813" s="37"/>
      <c r="AM813" s="37"/>
      <c r="AN813" s="37"/>
      <c r="AO813" s="37"/>
      <c r="AP813" s="37"/>
      <c r="AQ813" s="37"/>
      <c r="AR813" s="37"/>
      <c r="AS813" s="37"/>
      <c r="AT813" s="37"/>
      <c r="AU813" s="37"/>
      <c r="AV813" s="37"/>
      <c r="AW813" s="37"/>
      <c r="AX813" s="37"/>
      <c r="AY813" s="37"/>
      <c r="AZ813" s="37"/>
      <c r="BA813" s="37"/>
      <c r="BB813" s="37"/>
      <c r="BC813" s="37"/>
      <c r="BD813">
        <v>4</v>
      </c>
    </row>
    <row r="814" spans="1:56" hidden="1" x14ac:dyDescent="0.25">
      <c r="A814" s="22" t="s">
        <v>66</v>
      </c>
      <c r="B814" s="22" t="s">
        <v>52</v>
      </c>
      <c r="C814" s="23" t="s">
        <v>1349</v>
      </c>
      <c r="D814" s="22" t="s">
        <v>53</v>
      </c>
      <c r="E814" s="22" t="s">
        <v>587</v>
      </c>
      <c r="F814" s="22" t="s">
        <v>117</v>
      </c>
      <c r="G814" s="22" t="s">
        <v>90</v>
      </c>
      <c r="H814" s="22" t="s">
        <v>56</v>
      </c>
      <c r="I814" s="22" t="s">
        <v>1350</v>
      </c>
      <c r="J814" s="24">
        <v>44504</v>
      </c>
      <c r="K814" s="22">
        <v>0</v>
      </c>
      <c r="L814" s="22" t="s">
        <v>91</v>
      </c>
      <c r="M814" s="22" t="s">
        <v>91</v>
      </c>
      <c r="N814" s="41" t="s">
        <v>56</v>
      </c>
      <c r="O814" s="34" t="s">
        <v>56</v>
      </c>
      <c r="P814" s="27" t="s">
        <v>65</v>
      </c>
      <c r="Q814" s="22">
        <v>0</v>
      </c>
      <c r="R814" s="23">
        <v>21102903736</v>
      </c>
      <c r="S814" s="22" t="s">
        <v>56</v>
      </c>
      <c r="T814" s="22">
        <v>6008144986</v>
      </c>
      <c r="U814" s="22">
        <v>28</v>
      </c>
      <c r="V814" s="28">
        <v>0</v>
      </c>
      <c r="W814" s="22">
        <v>28</v>
      </c>
      <c r="X814" s="29" t="s">
        <v>110</v>
      </c>
      <c r="Y814" s="22" t="s">
        <v>56</v>
      </c>
      <c r="Z814" s="63" t="s">
        <v>1351</v>
      </c>
      <c r="AA814" s="64">
        <v>44504</v>
      </c>
      <c r="AB814" s="22">
        <v>0</v>
      </c>
      <c r="AC814" s="32">
        <v>5042293425</v>
      </c>
      <c r="AD814" s="43" t="s">
        <v>1352</v>
      </c>
      <c r="AE814" s="44">
        <v>44524</v>
      </c>
      <c r="AF814" s="35" t="e">
        <f>VLOOKUP(G814,[6]TIV1!L:S,8,FALSE)</f>
        <v>#N/A</v>
      </c>
      <c r="AG814" s="35" t="str">
        <f>VLOOKUP(T814,[6]TIV1!L:S,8,FALSE)</f>
        <v>2050350312</v>
      </c>
      <c r="AH814" s="35" t="str">
        <f>VLOOKUP(AC814,[6]TIV1!L:S,8,FALSE)</f>
        <v>8276895965</v>
      </c>
      <c r="AI814" s="36">
        <f>VLOOKUP(A814&amp;P814,[6]HARGA!C:D,2,0)*Q814</f>
        <v>0</v>
      </c>
      <c r="AJ814" s="36">
        <f>VLOOKUP(A814&amp;P814,[6]HARGA!C:D,2,0)*W814</f>
        <v>0</v>
      </c>
      <c r="AK814" s="36">
        <f>VLOOKUP(A814&amp;P814,[6]HARGA!C:D,2,0)*AB814</f>
        <v>0</v>
      </c>
      <c r="AL814" s="37"/>
      <c r="AM814" s="37"/>
      <c r="AN814" s="37"/>
      <c r="AO814" s="37"/>
      <c r="AP814" s="37"/>
      <c r="AQ814" s="37"/>
      <c r="AR814" s="37"/>
      <c r="AS814" s="37"/>
      <c r="AT814" s="37"/>
      <c r="AU814" s="37"/>
      <c r="AV814" s="37"/>
      <c r="AW814" s="37"/>
      <c r="AX814" s="37"/>
      <c r="AY814" s="37"/>
      <c r="AZ814" s="37"/>
      <c r="BA814" s="37"/>
      <c r="BB814" s="37"/>
      <c r="BC814" s="37"/>
      <c r="BD814">
        <v>4</v>
      </c>
    </row>
    <row r="815" spans="1:56" hidden="1" x14ac:dyDescent="0.25">
      <c r="A815" s="22" t="s">
        <v>51</v>
      </c>
      <c r="B815" s="22" t="s">
        <v>52</v>
      </c>
      <c r="C815" s="23" t="s">
        <v>1353</v>
      </c>
      <c r="D815" s="22" t="s">
        <v>53</v>
      </c>
      <c r="E815" s="22" t="s">
        <v>95</v>
      </c>
      <c r="F815" s="22" t="s">
        <v>96</v>
      </c>
      <c r="G815" s="22" t="s">
        <v>90</v>
      </c>
      <c r="H815" s="22" t="s">
        <v>56</v>
      </c>
      <c r="I815" s="22" t="s">
        <v>1354</v>
      </c>
      <c r="J815" s="24">
        <v>44504</v>
      </c>
      <c r="K815" s="22">
        <v>0</v>
      </c>
      <c r="L815" s="22" t="s">
        <v>91</v>
      </c>
      <c r="M815" s="22" t="s">
        <v>91</v>
      </c>
      <c r="N815" s="41" t="s">
        <v>56</v>
      </c>
      <c r="O815" s="34" t="s">
        <v>56</v>
      </c>
      <c r="P815" s="27" t="s">
        <v>60</v>
      </c>
      <c r="Q815" s="22">
        <v>0</v>
      </c>
      <c r="R815" s="23">
        <v>21102803779</v>
      </c>
      <c r="S815" s="22" t="s">
        <v>56</v>
      </c>
      <c r="T815" s="22">
        <v>6008142988</v>
      </c>
      <c r="U815" s="22">
        <v>18</v>
      </c>
      <c r="V815" s="28">
        <v>0</v>
      </c>
      <c r="W815" s="22">
        <v>18</v>
      </c>
      <c r="X815" s="29" t="s">
        <v>58</v>
      </c>
      <c r="Y815" s="22" t="s">
        <v>56</v>
      </c>
      <c r="Z815" s="30" t="s">
        <v>1355</v>
      </c>
      <c r="AA815" s="31">
        <v>44504</v>
      </c>
      <c r="AB815" s="22">
        <v>0</v>
      </c>
      <c r="AC815" s="32">
        <v>5042289971</v>
      </c>
      <c r="AD815" s="43" t="s">
        <v>1356</v>
      </c>
      <c r="AE815" s="44">
        <v>44524</v>
      </c>
      <c r="AF815" s="35" t="e">
        <f>VLOOKUP(G815,[6]TIV1!L:S,8,FALSE)</f>
        <v>#N/A</v>
      </c>
      <c r="AG815" s="35" t="str">
        <f>VLOOKUP(T815,[6]TIV1!L:S,8,FALSE)</f>
        <v>2050350281</v>
      </c>
      <c r="AH815" s="35" t="str">
        <f>VLOOKUP(AC815,[6]TIV1!L:S,8,FALSE)</f>
        <v>8276895377</v>
      </c>
      <c r="AI815" s="36">
        <f>VLOOKUP(A815&amp;P815,[6]HARGA!C:D,2,0)*Q815</f>
        <v>0</v>
      </c>
      <c r="AJ815" s="36">
        <f>VLOOKUP(A815&amp;P815,[6]HARGA!C:D,2,0)*W815</f>
        <v>177300</v>
      </c>
      <c r="AK815" s="36">
        <f>VLOOKUP(A815&amp;P815,[6]HARGA!C:D,2,0)*AB815</f>
        <v>0</v>
      </c>
      <c r="AL815" s="37"/>
      <c r="AM815" s="37"/>
      <c r="AN815" s="37"/>
      <c r="AO815" s="37"/>
      <c r="AP815" s="37"/>
      <c r="AQ815" s="37"/>
      <c r="AR815" s="37"/>
      <c r="AS815" s="37"/>
      <c r="AT815" s="37"/>
      <c r="AU815" s="37"/>
      <c r="AV815" s="37"/>
      <c r="AW815" s="37"/>
      <c r="AX815" s="37"/>
      <c r="AY815" s="37"/>
      <c r="AZ815" s="37"/>
      <c r="BA815" s="37"/>
      <c r="BB815" s="37"/>
      <c r="BC815" s="37"/>
      <c r="BD815">
        <v>4</v>
      </c>
    </row>
    <row r="816" spans="1:56" hidden="1" x14ac:dyDescent="0.25">
      <c r="A816" s="22" t="s">
        <v>51</v>
      </c>
      <c r="B816" s="22" t="s">
        <v>52</v>
      </c>
      <c r="C816" s="23" t="s">
        <v>1353</v>
      </c>
      <c r="D816" s="22" t="s">
        <v>53</v>
      </c>
      <c r="E816" s="22" t="s">
        <v>95</v>
      </c>
      <c r="F816" s="22" t="s">
        <v>96</v>
      </c>
      <c r="G816" s="22" t="s">
        <v>90</v>
      </c>
      <c r="H816" s="22" t="s">
        <v>56</v>
      </c>
      <c r="I816" s="22" t="s">
        <v>1354</v>
      </c>
      <c r="J816" s="24">
        <v>44504</v>
      </c>
      <c r="K816" s="22">
        <v>0</v>
      </c>
      <c r="L816" s="22" t="s">
        <v>91</v>
      </c>
      <c r="M816" s="22" t="s">
        <v>91</v>
      </c>
      <c r="N816" s="41" t="s">
        <v>56</v>
      </c>
      <c r="O816" s="34" t="s">
        <v>56</v>
      </c>
      <c r="P816" s="27" t="s">
        <v>64</v>
      </c>
      <c r="Q816" s="22">
        <v>0</v>
      </c>
      <c r="R816" s="23">
        <v>21102803779</v>
      </c>
      <c r="S816" s="22" t="s">
        <v>56</v>
      </c>
      <c r="T816" s="22">
        <v>6008142988</v>
      </c>
      <c r="U816" s="22">
        <v>1344</v>
      </c>
      <c r="V816" s="28">
        <v>0</v>
      </c>
      <c r="W816" s="22">
        <v>1344</v>
      </c>
      <c r="X816" s="29" t="s">
        <v>58</v>
      </c>
      <c r="Y816" s="22" t="s">
        <v>56</v>
      </c>
      <c r="Z816" s="30" t="s">
        <v>1355</v>
      </c>
      <c r="AA816" s="31">
        <v>44504</v>
      </c>
      <c r="AB816" s="22">
        <v>96</v>
      </c>
      <c r="AC816" s="32">
        <v>5042289971</v>
      </c>
      <c r="AD816" s="43" t="s">
        <v>1356</v>
      </c>
      <c r="AE816" s="44">
        <v>44524</v>
      </c>
      <c r="AF816" s="35" t="e">
        <f>VLOOKUP(G816,[6]TIV1!L:S,8,FALSE)</f>
        <v>#N/A</v>
      </c>
      <c r="AG816" s="35" t="str">
        <f>VLOOKUP(T816,[6]TIV1!L:S,8,FALSE)</f>
        <v>2050350281</v>
      </c>
      <c r="AH816" s="35" t="str">
        <f>VLOOKUP(AC816,[6]TIV1!L:S,8,FALSE)</f>
        <v>8276895377</v>
      </c>
      <c r="AI816" s="36">
        <f>VLOOKUP(A816&amp;P816,[6]HARGA!C:D,2,0)*Q816</f>
        <v>0</v>
      </c>
      <c r="AJ816" s="36">
        <f>VLOOKUP(A816&amp;P816,[6]HARGA!C:D,2,0)*W816</f>
        <v>40320000</v>
      </c>
      <c r="AK816" s="36">
        <f>VLOOKUP(A816&amp;P816,[6]HARGA!C:D,2,0)*AB816</f>
        <v>2880000</v>
      </c>
      <c r="AL816" s="37"/>
      <c r="AM816" s="37"/>
      <c r="AN816" s="37"/>
      <c r="AO816" s="37"/>
      <c r="AP816" s="37"/>
      <c r="AQ816" s="37"/>
      <c r="AR816" s="37"/>
      <c r="AS816" s="37"/>
      <c r="AT816" s="37"/>
      <c r="AU816" s="37"/>
      <c r="AV816" s="37"/>
      <c r="AW816" s="37"/>
      <c r="AX816" s="37"/>
      <c r="AY816" s="37"/>
      <c r="AZ816" s="37"/>
      <c r="BA816" s="37"/>
      <c r="BB816" s="37"/>
      <c r="BC816" s="37"/>
      <c r="BD816">
        <v>4</v>
      </c>
    </row>
    <row r="817" spans="1:56" hidden="1" x14ac:dyDescent="0.25">
      <c r="A817" s="22" t="s">
        <v>51</v>
      </c>
      <c r="B817" s="22" t="s">
        <v>52</v>
      </c>
      <c r="C817" s="23" t="s">
        <v>1353</v>
      </c>
      <c r="D817" s="22" t="s">
        <v>53</v>
      </c>
      <c r="E817" s="22" t="s">
        <v>95</v>
      </c>
      <c r="F817" s="22" t="s">
        <v>96</v>
      </c>
      <c r="G817" s="22" t="s">
        <v>90</v>
      </c>
      <c r="H817" s="22" t="s">
        <v>56</v>
      </c>
      <c r="I817" s="22" t="s">
        <v>1354</v>
      </c>
      <c r="J817" s="24">
        <v>44504</v>
      </c>
      <c r="K817" s="22">
        <v>0</v>
      </c>
      <c r="L817" s="22" t="s">
        <v>91</v>
      </c>
      <c r="M817" s="22" t="s">
        <v>91</v>
      </c>
      <c r="N817" s="41" t="s">
        <v>56</v>
      </c>
      <c r="O817" s="34" t="s">
        <v>56</v>
      </c>
      <c r="P817" s="27" t="s">
        <v>65</v>
      </c>
      <c r="Q817" s="22">
        <v>0</v>
      </c>
      <c r="R817" s="23">
        <v>21102803779</v>
      </c>
      <c r="S817" s="22" t="s">
        <v>56</v>
      </c>
      <c r="T817" s="22">
        <v>6008142988</v>
      </c>
      <c r="U817" s="22">
        <v>28</v>
      </c>
      <c r="V817" s="28">
        <v>0</v>
      </c>
      <c r="W817" s="22">
        <v>28</v>
      </c>
      <c r="X817" s="29" t="s">
        <v>58</v>
      </c>
      <c r="Y817" s="22" t="s">
        <v>56</v>
      </c>
      <c r="Z817" s="30" t="s">
        <v>1355</v>
      </c>
      <c r="AA817" s="31">
        <v>44504</v>
      </c>
      <c r="AB817" s="22">
        <v>0</v>
      </c>
      <c r="AC817" s="32">
        <v>5042289971</v>
      </c>
      <c r="AD817" s="43" t="s">
        <v>1356</v>
      </c>
      <c r="AE817" s="44">
        <v>44524</v>
      </c>
      <c r="AF817" s="35" t="e">
        <f>VLOOKUP(G817,[6]TIV1!L:S,8,FALSE)</f>
        <v>#N/A</v>
      </c>
      <c r="AG817" s="35" t="str">
        <f>VLOOKUP(T817,[6]TIV1!L:S,8,FALSE)</f>
        <v>2050350281</v>
      </c>
      <c r="AH817" s="35" t="str">
        <f>VLOOKUP(AC817,[6]TIV1!L:S,8,FALSE)</f>
        <v>8276895377</v>
      </c>
      <c r="AI817" s="36">
        <f>VLOOKUP(A817&amp;P817,[6]HARGA!C:D,2,0)*Q817</f>
        <v>0</v>
      </c>
      <c r="AJ817" s="36">
        <f>VLOOKUP(A817&amp;P817,[6]HARGA!C:D,2,0)*W817</f>
        <v>0</v>
      </c>
      <c r="AK817" s="36">
        <f>VLOOKUP(A817&amp;P817,[6]HARGA!C:D,2,0)*AB817</f>
        <v>0</v>
      </c>
      <c r="AL817" s="37"/>
      <c r="AM817" s="37"/>
      <c r="AN817" s="37"/>
      <c r="AO817" s="37"/>
      <c r="AP817" s="37"/>
      <c r="AQ817" s="37"/>
      <c r="AR817" s="37"/>
      <c r="AS817" s="37"/>
      <c r="AT817" s="37"/>
      <c r="AU817" s="37"/>
      <c r="AV817" s="37"/>
      <c r="AW817" s="37"/>
      <c r="AX817" s="37"/>
      <c r="AY817" s="37"/>
      <c r="AZ817" s="37"/>
      <c r="BA817" s="37"/>
      <c r="BB817" s="37"/>
      <c r="BC817" s="37"/>
      <c r="BD817">
        <v>4</v>
      </c>
    </row>
    <row r="818" spans="1:56" hidden="1" x14ac:dyDescent="0.25">
      <c r="A818" s="22" t="s">
        <v>66</v>
      </c>
      <c r="B818" s="22" t="s">
        <v>52</v>
      </c>
      <c r="C818" s="23">
        <v>21102903727</v>
      </c>
      <c r="D818" s="22" t="s">
        <v>135</v>
      </c>
      <c r="E818" s="22" t="s">
        <v>645</v>
      </c>
      <c r="F818" s="22" t="s">
        <v>646</v>
      </c>
      <c r="G818" s="22">
        <v>5042283878</v>
      </c>
      <c r="H818" s="22" t="s">
        <v>56</v>
      </c>
      <c r="I818" s="22" t="s">
        <v>56</v>
      </c>
      <c r="J818" s="24">
        <v>44504</v>
      </c>
      <c r="K818" s="22">
        <v>1440</v>
      </c>
      <c r="L818" s="22" t="s">
        <v>110</v>
      </c>
      <c r="M818" s="22" t="s">
        <v>110</v>
      </c>
      <c r="N818" s="30" t="s">
        <v>1357</v>
      </c>
      <c r="O818" s="31">
        <v>44525</v>
      </c>
      <c r="P818" s="27" t="s">
        <v>60</v>
      </c>
      <c r="Q818" s="22">
        <v>1440</v>
      </c>
      <c r="R818" s="28" t="s">
        <v>56</v>
      </c>
      <c r="S818" s="22" t="s">
        <v>56</v>
      </c>
      <c r="T818" s="28" t="s">
        <v>56</v>
      </c>
      <c r="U818" s="28">
        <v>0</v>
      </c>
      <c r="V818" s="28">
        <v>0</v>
      </c>
      <c r="W818" s="28">
        <v>0</v>
      </c>
      <c r="X818" s="28" t="s">
        <v>56</v>
      </c>
      <c r="Y818" s="22" t="s">
        <v>56</v>
      </c>
      <c r="Z818" s="45" t="s">
        <v>56</v>
      </c>
      <c r="AA818" s="45" t="s">
        <v>56</v>
      </c>
      <c r="AB818" s="28">
        <v>0</v>
      </c>
      <c r="AC818" s="28" t="s">
        <v>56</v>
      </c>
      <c r="AD818" s="46" t="s">
        <v>56</v>
      </c>
      <c r="AE818" s="47" t="s">
        <v>56</v>
      </c>
      <c r="AF818" s="35" t="str">
        <f>VLOOKUP(G818,[6]TIV1!L:S,8,FALSE)</f>
        <v>8276895965</v>
      </c>
      <c r="AG818" s="35" t="e">
        <f>VLOOKUP(T818,[6]TIV1!L:S,8,FALSE)</f>
        <v>#N/A</v>
      </c>
      <c r="AH818" s="35" t="e">
        <f>VLOOKUP(AC818,[6]TIV1!L:S,8,FALSE)</f>
        <v>#N/A</v>
      </c>
      <c r="AI818" s="36">
        <f>VLOOKUP(A818&amp;P818,[6]HARGA!C:D,2,0)*Q818</f>
        <v>14184000</v>
      </c>
      <c r="AJ818" s="36">
        <f>VLOOKUP(A818&amp;P818,[6]HARGA!C:D,2,0)*W818</f>
        <v>0</v>
      </c>
      <c r="AK818" s="36">
        <f>VLOOKUP(A818&amp;P818,[6]HARGA!C:D,2,0)*AB818</f>
        <v>0</v>
      </c>
      <c r="AL818" s="37"/>
      <c r="AM818" s="37"/>
      <c r="AN818" s="37"/>
      <c r="AO818" s="37"/>
      <c r="AP818" s="37"/>
      <c r="AQ818" s="37"/>
      <c r="AR818" s="37"/>
      <c r="AS818" s="37"/>
      <c r="AT818" s="37"/>
      <c r="AU818" s="37"/>
      <c r="AV818" s="37"/>
      <c r="AW818" s="37"/>
      <c r="AX818" s="37"/>
      <c r="AY818" s="37"/>
      <c r="AZ818" s="37"/>
      <c r="BA818" s="37"/>
      <c r="BB818" s="37"/>
      <c r="BC818" s="37"/>
      <c r="BD818">
        <v>4</v>
      </c>
    </row>
    <row r="819" spans="1:56" hidden="1" x14ac:dyDescent="0.25">
      <c r="A819" s="22" t="s">
        <v>66</v>
      </c>
      <c r="B819" s="22" t="s">
        <v>52</v>
      </c>
      <c r="C819" s="23">
        <v>21102903727</v>
      </c>
      <c r="D819" s="22" t="s">
        <v>135</v>
      </c>
      <c r="E819" s="22" t="s">
        <v>645</v>
      </c>
      <c r="F819" s="22" t="s">
        <v>646</v>
      </c>
      <c r="G819" s="22">
        <v>5042283878</v>
      </c>
      <c r="H819" s="22" t="s">
        <v>56</v>
      </c>
      <c r="I819" s="22" t="s">
        <v>56</v>
      </c>
      <c r="J819" s="24">
        <v>44504</v>
      </c>
      <c r="K819" s="22">
        <v>1440</v>
      </c>
      <c r="L819" s="22" t="s">
        <v>110</v>
      </c>
      <c r="M819" s="22" t="s">
        <v>110</v>
      </c>
      <c r="N819" s="30" t="s">
        <v>1357</v>
      </c>
      <c r="O819" s="31">
        <v>44525</v>
      </c>
      <c r="P819" s="27" t="s">
        <v>64</v>
      </c>
      <c r="Q819" s="22">
        <v>1440</v>
      </c>
      <c r="R819" s="28" t="s">
        <v>56</v>
      </c>
      <c r="S819" s="22" t="s">
        <v>56</v>
      </c>
      <c r="T819" s="28" t="s">
        <v>56</v>
      </c>
      <c r="U819" s="28">
        <v>0</v>
      </c>
      <c r="V819" s="28">
        <v>0</v>
      </c>
      <c r="W819" s="28">
        <v>0</v>
      </c>
      <c r="X819" s="28" t="s">
        <v>56</v>
      </c>
      <c r="Y819" s="22" t="s">
        <v>56</v>
      </c>
      <c r="Z819" s="45" t="s">
        <v>56</v>
      </c>
      <c r="AA819" s="45" t="s">
        <v>56</v>
      </c>
      <c r="AB819" s="28">
        <v>0</v>
      </c>
      <c r="AC819" s="28" t="s">
        <v>56</v>
      </c>
      <c r="AD819" s="46" t="s">
        <v>56</v>
      </c>
      <c r="AE819" s="47" t="s">
        <v>56</v>
      </c>
      <c r="AF819" s="35" t="str">
        <f>VLOOKUP(G819,[6]TIV1!L:S,8,FALSE)</f>
        <v>8276895965</v>
      </c>
      <c r="AG819" s="35" t="e">
        <f>VLOOKUP(T819,[6]TIV1!L:S,8,FALSE)</f>
        <v>#N/A</v>
      </c>
      <c r="AH819" s="35" t="e">
        <f>VLOOKUP(AC819,[6]TIV1!L:S,8,FALSE)</f>
        <v>#N/A</v>
      </c>
      <c r="AI819" s="36">
        <f>VLOOKUP(A819&amp;P819,[6]HARGA!C:D,2,0)*Q819</f>
        <v>43200000</v>
      </c>
      <c r="AJ819" s="36">
        <f>VLOOKUP(A819&amp;P819,[6]HARGA!C:D,2,0)*W819</f>
        <v>0</v>
      </c>
      <c r="AK819" s="36">
        <f>VLOOKUP(A819&amp;P819,[6]HARGA!C:D,2,0)*AB819</f>
        <v>0</v>
      </c>
      <c r="AL819" s="37"/>
      <c r="AM819" s="37"/>
      <c r="AN819" s="37"/>
      <c r="AO819" s="37"/>
      <c r="AP819" s="37"/>
      <c r="AQ819" s="37"/>
      <c r="AR819" s="37"/>
      <c r="AS819" s="37"/>
      <c r="AT819" s="37"/>
      <c r="AU819" s="37"/>
      <c r="AV819" s="37"/>
      <c r="AW819" s="37"/>
      <c r="AX819" s="37"/>
      <c r="AY819" s="37"/>
      <c r="AZ819" s="37"/>
      <c r="BA819" s="37"/>
      <c r="BB819" s="37"/>
      <c r="BC819" s="37"/>
      <c r="BD819">
        <v>4</v>
      </c>
    </row>
    <row r="820" spans="1:56" hidden="1" x14ac:dyDescent="0.25">
      <c r="A820" s="22" t="s">
        <v>51</v>
      </c>
      <c r="B820" s="22" t="s">
        <v>52</v>
      </c>
      <c r="C820" s="23" t="s">
        <v>1358</v>
      </c>
      <c r="D820" s="22" t="s">
        <v>135</v>
      </c>
      <c r="E820" s="22" t="s">
        <v>645</v>
      </c>
      <c r="F820" s="22" t="s">
        <v>646</v>
      </c>
      <c r="G820" s="22" t="s">
        <v>90</v>
      </c>
      <c r="H820" s="22" t="s">
        <v>56</v>
      </c>
      <c r="I820" s="22" t="s">
        <v>56</v>
      </c>
      <c r="J820" s="24">
        <v>44504</v>
      </c>
      <c r="K820" s="22">
        <v>0</v>
      </c>
      <c r="L820" s="22" t="s">
        <v>91</v>
      </c>
      <c r="M820" s="22" t="s">
        <v>91</v>
      </c>
      <c r="N820" s="41" t="s">
        <v>56</v>
      </c>
      <c r="O820" s="34" t="s">
        <v>56</v>
      </c>
      <c r="P820" s="27" t="s">
        <v>60</v>
      </c>
      <c r="Q820" s="22">
        <v>0</v>
      </c>
      <c r="R820" s="23">
        <v>21102803805</v>
      </c>
      <c r="S820" s="22" t="s">
        <v>56</v>
      </c>
      <c r="T820" s="22">
        <v>6008146002</v>
      </c>
      <c r="U820" s="22">
        <v>35</v>
      </c>
      <c r="V820" s="28">
        <v>0</v>
      </c>
      <c r="W820" s="22">
        <v>35</v>
      </c>
      <c r="X820" s="29" t="s">
        <v>138</v>
      </c>
      <c r="Y820" s="22" t="s">
        <v>56</v>
      </c>
      <c r="Z820" s="63" t="s">
        <v>1359</v>
      </c>
      <c r="AA820" s="64">
        <v>44503</v>
      </c>
      <c r="AB820" s="22">
        <v>0</v>
      </c>
      <c r="AC820" s="32">
        <v>5042286682</v>
      </c>
      <c r="AD820" s="33" t="s">
        <v>1360</v>
      </c>
      <c r="AE820" s="34">
        <v>44513</v>
      </c>
      <c r="AF820" s="35" t="e">
        <f>VLOOKUP(G820,[6]TIV1!L:S,8,FALSE)</f>
        <v>#N/A</v>
      </c>
      <c r="AG820" s="35" t="str">
        <f>VLOOKUP(T820,[6]TIV1!L:S,8,FALSE)</f>
        <v>2050350281</v>
      </c>
      <c r="AH820" s="35" t="str">
        <f>VLOOKUP(AC820,[6]TIV1!L:S,8,FALSE)</f>
        <v>8276895377</v>
      </c>
      <c r="AI820" s="36">
        <f>VLOOKUP(A820&amp;P820,[6]HARGA!C:D,2,0)*Q820</f>
        <v>0</v>
      </c>
      <c r="AJ820" s="36">
        <f>VLOOKUP(A820&amp;P820,[6]HARGA!C:D,2,0)*W820</f>
        <v>344750</v>
      </c>
      <c r="AK820" s="36">
        <f>VLOOKUP(A820&amp;P820,[6]HARGA!C:D,2,0)*AB820</f>
        <v>0</v>
      </c>
      <c r="AL820" s="37"/>
      <c r="AM820" s="37"/>
      <c r="AN820" s="37"/>
      <c r="AO820" s="37"/>
      <c r="AP820" s="37"/>
      <c r="AQ820" s="37"/>
      <c r="AR820" s="37"/>
      <c r="AS820" s="37"/>
      <c r="AT820" s="37"/>
      <c r="AU820" s="37"/>
      <c r="AV820" s="37"/>
      <c r="AW820" s="37"/>
      <c r="AX820" s="37"/>
      <c r="AY820" s="37"/>
      <c r="AZ820" s="37"/>
      <c r="BA820" s="37"/>
      <c r="BB820" s="37"/>
      <c r="BC820" s="37"/>
      <c r="BD820">
        <v>4</v>
      </c>
    </row>
    <row r="821" spans="1:56" hidden="1" x14ac:dyDescent="0.25">
      <c r="A821" s="22" t="s">
        <v>51</v>
      </c>
      <c r="B821" s="22" t="s">
        <v>52</v>
      </c>
      <c r="C821" s="23" t="s">
        <v>1358</v>
      </c>
      <c r="D821" s="22" t="s">
        <v>135</v>
      </c>
      <c r="E821" s="22" t="s">
        <v>645</v>
      </c>
      <c r="F821" s="22" t="s">
        <v>646</v>
      </c>
      <c r="G821" s="22" t="s">
        <v>90</v>
      </c>
      <c r="H821" s="22" t="s">
        <v>56</v>
      </c>
      <c r="I821" s="22" t="s">
        <v>56</v>
      </c>
      <c r="J821" s="24">
        <v>44504</v>
      </c>
      <c r="K821" s="22">
        <v>0</v>
      </c>
      <c r="L821" s="22" t="s">
        <v>91</v>
      </c>
      <c r="M821" s="22" t="s">
        <v>91</v>
      </c>
      <c r="N821" s="41" t="s">
        <v>56</v>
      </c>
      <c r="O821" s="34" t="s">
        <v>56</v>
      </c>
      <c r="P821" s="27" t="s">
        <v>64</v>
      </c>
      <c r="Q821" s="22">
        <v>0</v>
      </c>
      <c r="R821" s="23">
        <v>21102803805</v>
      </c>
      <c r="S821" s="22" t="s">
        <v>56</v>
      </c>
      <c r="T821" s="22">
        <v>6008146002</v>
      </c>
      <c r="U821" s="22">
        <v>1440</v>
      </c>
      <c r="V821" s="28">
        <v>0</v>
      </c>
      <c r="W821" s="22">
        <v>1440</v>
      </c>
      <c r="X821" s="29" t="s">
        <v>138</v>
      </c>
      <c r="Y821" s="22" t="s">
        <v>56</v>
      </c>
      <c r="Z821" s="63" t="s">
        <v>1359</v>
      </c>
      <c r="AA821" s="64">
        <v>44503</v>
      </c>
      <c r="AB821" s="22">
        <v>65</v>
      </c>
      <c r="AC821" s="32">
        <v>5042286682</v>
      </c>
      <c r="AD821" s="33" t="s">
        <v>1360</v>
      </c>
      <c r="AE821" s="34">
        <v>44513</v>
      </c>
      <c r="AF821" s="35" t="e">
        <f>VLOOKUP(G821,[6]TIV1!L:S,8,FALSE)</f>
        <v>#N/A</v>
      </c>
      <c r="AG821" s="35" t="str">
        <f>VLOOKUP(T821,[6]TIV1!L:S,8,FALSE)</f>
        <v>2050350281</v>
      </c>
      <c r="AH821" s="35" t="str">
        <f>VLOOKUP(AC821,[6]TIV1!L:S,8,FALSE)</f>
        <v>8276895377</v>
      </c>
      <c r="AI821" s="36">
        <f>VLOOKUP(A821&amp;P821,[6]HARGA!C:D,2,0)*Q821</f>
        <v>0</v>
      </c>
      <c r="AJ821" s="36">
        <f>VLOOKUP(A821&amp;P821,[6]HARGA!C:D,2,0)*W821</f>
        <v>43200000</v>
      </c>
      <c r="AK821" s="36">
        <f>VLOOKUP(A821&amp;P821,[6]HARGA!C:D,2,0)*AB821</f>
        <v>1950000</v>
      </c>
      <c r="AL821" s="37"/>
      <c r="AM821" s="37"/>
      <c r="AN821" s="37"/>
      <c r="AO821" s="37"/>
      <c r="AP821" s="37"/>
      <c r="AQ821" s="37"/>
      <c r="AR821" s="37"/>
      <c r="AS821" s="37"/>
      <c r="AT821" s="37"/>
      <c r="AU821" s="37"/>
      <c r="AV821" s="37"/>
      <c r="AW821" s="37"/>
      <c r="AX821" s="37"/>
      <c r="AY821" s="37"/>
      <c r="AZ821" s="37"/>
      <c r="BA821" s="37"/>
      <c r="BB821" s="37"/>
      <c r="BC821" s="37"/>
      <c r="BD821">
        <v>4</v>
      </c>
    </row>
    <row r="822" spans="1:56" hidden="1" x14ac:dyDescent="0.25">
      <c r="A822" s="22" t="s">
        <v>66</v>
      </c>
      <c r="B822" s="22" t="s">
        <v>52</v>
      </c>
      <c r="C822" s="23">
        <v>21102903728</v>
      </c>
      <c r="D822" s="22" t="s">
        <v>135</v>
      </c>
      <c r="E822" s="22" t="s">
        <v>668</v>
      </c>
      <c r="F822" s="22" t="s">
        <v>669</v>
      </c>
      <c r="G822" s="22">
        <v>5042291603</v>
      </c>
      <c r="H822" s="22" t="s">
        <v>56</v>
      </c>
      <c r="I822" s="22" t="s">
        <v>56</v>
      </c>
      <c r="J822" s="24">
        <v>44504</v>
      </c>
      <c r="K822" s="22">
        <v>1344</v>
      </c>
      <c r="L822" s="22" t="s">
        <v>72</v>
      </c>
      <c r="M822" s="22" t="s">
        <v>72</v>
      </c>
      <c r="N822" s="38" t="s">
        <v>1361</v>
      </c>
      <c r="O822" s="39">
        <v>44505</v>
      </c>
      <c r="P822" s="27" t="s">
        <v>60</v>
      </c>
      <c r="Q822" s="22">
        <v>1344</v>
      </c>
      <c r="R822" s="28" t="s">
        <v>56</v>
      </c>
      <c r="S822" s="22" t="s">
        <v>56</v>
      </c>
      <c r="T822" s="28" t="s">
        <v>56</v>
      </c>
      <c r="U822" s="28">
        <v>0</v>
      </c>
      <c r="V822" s="28">
        <v>0</v>
      </c>
      <c r="W822" s="28">
        <v>0</v>
      </c>
      <c r="X822" s="28" t="s">
        <v>56</v>
      </c>
      <c r="Y822" s="22" t="s">
        <v>56</v>
      </c>
      <c r="Z822" s="45" t="s">
        <v>56</v>
      </c>
      <c r="AA822" s="45" t="s">
        <v>56</v>
      </c>
      <c r="AB822" s="28">
        <v>0</v>
      </c>
      <c r="AC822" s="28" t="s">
        <v>56</v>
      </c>
      <c r="AD822" s="46" t="s">
        <v>56</v>
      </c>
      <c r="AE822" s="47" t="s">
        <v>56</v>
      </c>
      <c r="AF822" s="35" t="str">
        <f>VLOOKUP(G822,[6]TIV1!L:S,8,FALSE)</f>
        <v>8276895965</v>
      </c>
      <c r="AG822" s="35" t="e">
        <f>VLOOKUP(T822,[6]TIV1!L:S,8,FALSE)</f>
        <v>#N/A</v>
      </c>
      <c r="AH822" s="35" t="e">
        <f>VLOOKUP(AC822,[6]TIV1!L:S,8,FALSE)</f>
        <v>#N/A</v>
      </c>
      <c r="AI822" s="36">
        <f>VLOOKUP(A822&amp;P822,[6]HARGA!C:D,2,0)*Q822</f>
        <v>13238400</v>
      </c>
      <c r="AJ822" s="36">
        <f>VLOOKUP(A822&amp;P822,[6]HARGA!C:D,2,0)*W822</f>
        <v>0</v>
      </c>
      <c r="AK822" s="36">
        <f>VLOOKUP(A822&amp;P822,[6]HARGA!C:D,2,0)*AB822</f>
        <v>0</v>
      </c>
      <c r="AL822" s="37"/>
      <c r="AM822" s="37"/>
      <c r="AN822" s="37"/>
      <c r="AO822" s="37"/>
      <c r="AP822" s="37"/>
      <c r="AQ822" s="37"/>
      <c r="AR822" s="37"/>
      <c r="AS822" s="37"/>
      <c r="AT822" s="37"/>
      <c r="AU822" s="37"/>
      <c r="AV822" s="37"/>
      <c r="AW822" s="37"/>
      <c r="AX822" s="37"/>
      <c r="AY822" s="37"/>
      <c r="AZ822" s="37"/>
      <c r="BA822" s="37"/>
      <c r="BB822" s="37"/>
      <c r="BC822" s="37"/>
      <c r="BD822">
        <v>4</v>
      </c>
    </row>
    <row r="823" spans="1:56" hidden="1" x14ac:dyDescent="0.25">
      <c r="A823" s="22" t="s">
        <v>66</v>
      </c>
      <c r="B823" s="22" t="s">
        <v>52</v>
      </c>
      <c r="C823" s="23">
        <v>21102903728</v>
      </c>
      <c r="D823" s="22" t="s">
        <v>135</v>
      </c>
      <c r="E823" s="22" t="s">
        <v>668</v>
      </c>
      <c r="F823" s="22" t="s">
        <v>669</v>
      </c>
      <c r="G823" s="22">
        <v>5042291603</v>
      </c>
      <c r="H823" s="22" t="s">
        <v>56</v>
      </c>
      <c r="I823" s="22" t="s">
        <v>56</v>
      </c>
      <c r="J823" s="24">
        <v>44504</v>
      </c>
      <c r="K823" s="22">
        <v>1344</v>
      </c>
      <c r="L823" s="22" t="s">
        <v>72</v>
      </c>
      <c r="M823" s="22" t="s">
        <v>72</v>
      </c>
      <c r="N823" s="38" t="s">
        <v>1361</v>
      </c>
      <c r="O823" s="39">
        <v>44505</v>
      </c>
      <c r="P823" s="27" t="s">
        <v>64</v>
      </c>
      <c r="Q823" s="22">
        <v>1344</v>
      </c>
      <c r="R823" s="28" t="s">
        <v>56</v>
      </c>
      <c r="S823" s="22" t="s">
        <v>56</v>
      </c>
      <c r="T823" s="28" t="s">
        <v>56</v>
      </c>
      <c r="U823" s="28">
        <v>0</v>
      </c>
      <c r="V823" s="28">
        <v>0</v>
      </c>
      <c r="W823" s="28">
        <v>0</v>
      </c>
      <c r="X823" s="28" t="s">
        <v>56</v>
      </c>
      <c r="Y823" s="22" t="s">
        <v>56</v>
      </c>
      <c r="Z823" s="45" t="s">
        <v>56</v>
      </c>
      <c r="AA823" s="45" t="s">
        <v>56</v>
      </c>
      <c r="AB823" s="28">
        <v>0</v>
      </c>
      <c r="AC823" s="28" t="s">
        <v>56</v>
      </c>
      <c r="AD823" s="46" t="s">
        <v>56</v>
      </c>
      <c r="AE823" s="47" t="s">
        <v>56</v>
      </c>
      <c r="AF823" s="35" t="str">
        <f>VLOOKUP(G823,[6]TIV1!L:S,8,FALSE)</f>
        <v>8276895965</v>
      </c>
      <c r="AG823" s="35" t="e">
        <f>VLOOKUP(T823,[6]TIV1!L:S,8,FALSE)</f>
        <v>#N/A</v>
      </c>
      <c r="AH823" s="35" t="e">
        <f>VLOOKUP(AC823,[6]TIV1!L:S,8,FALSE)</f>
        <v>#N/A</v>
      </c>
      <c r="AI823" s="36">
        <f>VLOOKUP(A823&amp;P823,[6]HARGA!C:D,2,0)*Q823</f>
        <v>40320000</v>
      </c>
      <c r="AJ823" s="36">
        <f>VLOOKUP(A823&amp;P823,[6]HARGA!C:D,2,0)*W823</f>
        <v>0</v>
      </c>
      <c r="AK823" s="36">
        <f>VLOOKUP(A823&amp;P823,[6]HARGA!C:D,2,0)*AB823</f>
        <v>0</v>
      </c>
      <c r="AL823" s="37"/>
      <c r="AM823" s="37"/>
      <c r="AN823" s="37"/>
      <c r="AO823" s="37"/>
      <c r="AP823" s="37"/>
      <c r="AQ823" s="37"/>
      <c r="AR823" s="37"/>
      <c r="AS823" s="37"/>
      <c r="AT823" s="37"/>
      <c r="AU823" s="37"/>
      <c r="AV823" s="37"/>
      <c r="AW823" s="37"/>
      <c r="AX823" s="37"/>
      <c r="AY823" s="37"/>
      <c r="AZ823" s="37"/>
      <c r="BA823" s="37"/>
      <c r="BB823" s="37"/>
      <c r="BC823" s="37"/>
      <c r="BD823">
        <v>4</v>
      </c>
    </row>
    <row r="824" spans="1:56" hidden="1" x14ac:dyDescent="0.25">
      <c r="A824" s="22" t="s">
        <v>51</v>
      </c>
      <c r="B824" s="22" t="s">
        <v>52</v>
      </c>
      <c r="C824" s="23" t="s">
        <v>1362</v>
      </c>
      <c r="D824" s="22" t="s">
        <v>135</v>
      </c>
      <c r="E824" s="22" t="s">
        <v>668</v>
      </c>
      <c r="F824" s="22" t="s">
        <v>669</v>
      </c>
      <c r="G824" s="22" t="s">
        <v>90</v>
      </c>
      <c r="H824" s="22" t="s">
        <v>56</v>
      </c>
      <c r="I824" s="22" t="s">
        <v>56</v>
      </c>
      <c r="J824" s="24">
        <v>44504</v>
      </c>
      <c r="K824" s="22">
        <v>0</v>
      </c>
      <c r="L824" s="22" t="s">
        <v>91</v>
      </c>
      <c r="M824" s="22" t="s">
        <v>91</v>
      </c>
      <c r="N824" s="41" t="s">
        <v>56</v>
      </c>
      <c r="O824" s="34" t="s">
        <v>56</v>
      </c>
      <c r="P824" s="27" t="s">
        <v>60</v>
      </c>
      <c r="Q824" s="22">
        <v>0</v>
      </c>
      <c r="R824" s="23">
        <v>21102803826</v>
      </c>
      <c r="S824" s="118" t="s">
        <v>1363</v>
      </c>
      <c r="T824" s="22">
        <v>6008145096</v>
      </c>
      <c r="U824" s="22">
        <v>25</v>
      </c>
      <c r="V824" s="28">
        <v>0</v>
      </c>
      <c r="W824" s="22">
        <v>25</v>
      </c>
      <c r="X824" s="29" t="s">
        <v>348</v>
      </c>
      <c r="Y824" s="22" t="s">
        <v>1364</v>
      </c>
      <c r="Z824" s="30" t="s">
        <v>1365</v>
      </c>
      <c r="AA824" s="31">
        <v>44503</v>
      </c>
      <c r="AB824" s="22">
        <v>0</v>
      </c>
      <c r="AC824" s="32">
        <v>5042274355</v>
      </c>
      <c r="AD824" s="33" t="s">
        <v>1366</v>
      </c>
      <c r="AE824" s="34">
        <v>44513</v>
      </c>
      <c r="AF824" s="35" t="e">
        <f>VLOOKUP(G824,[6]TIV1!L:S,8,FALSE)</f>
        <v>#N/A</v>
      </c>
      <c r="AG824" s="35" t="str">
        <f>VLOOKUP(T824,[6]TIV1!L:S,8,FALSE)</f>
        <v>2050350281</v>
      </c>
      <c r="AH824" s="35" t="str">
        <f>VLOOKUP(AC824,[6]TIV1!L:S,8,FALSE)</f>
        <v>8276895377</v>
      </c>
      <c r="AI824" s="36">
        <f>VLOOKUP(A824&amp;P824,[6]HARGA!C:D,2,0)*Q824</f>
        <v>0</v>
      </c>
      <c r="AJ824" s="36">
        <f>VLOOKUP(A824&amp;P824,[6]HARGA!C:D,2,0)*W824</f>
        <v>246250</v>
      </c>
      <c r="AK824" s="36">
        <f>VLOOKUP(A824&amp;P824,[6]HARGA!C:D,2,0)*AB824</f>
        <v>0</v>
      </c>
      <c r="AL824" s="30" t="s">
        <v>1367</v>
      </c>
      <c r="AM824" s="31">
        <v>44504</v>
      </c>
      <c r="AN824" s="37"/>
      <c r="AO824" s="37"/>
      <c r="AP824" s="37"/>
      <c r="AQ824" s="37"/>
      <c r="AR824" s="37"/>
      <c r="AS824" s="37"/>
      <c r="AT824" s="37"/>
      <c r="AU824" s="37"/>
      <c r="AV824" s="37"/>
      <c r="AW824" s="37"/>
      <c r="AX824" s="37"/>
      <c r="AY824" s="37"/>
      <c r="AZ824" s="37"/>
      <c r="BA824" s="37"/>
      <c r="BB824" s="37"/>
      <c r="BC824" s="37"/>
      <c r="BD824">
        <v>4</v>
      </c>
    </row>
    <row r="825" spans="1:56" hidden="1" x14ac:dyDescent="0.25">
      <c r="A825" s="22" t="s">
        <v>51</v>
      </c>
      <c r="B825" s="22" t="s">
        <v>52</v>
      </c>
      <c r="C825" s="23" t="s">
        <v>1362</v>
      </c>
      <c r="D825" s="22" t="s">
        <v>135</v>
      </c>
      <c r="E825" s="22" t="s">
        <v>668</v>
      </c>
      <c r="F825" s="22" t="s">
        <v>669</v>
      </c>
      <c r="G825" s="22" t="s">
        <v>90</v>
      </c>
      <c r="H825" s="22" t="s">
        <v>56</v>
      </c>
      <c r="I825" s="22" t="s">
        <v>56</v>
      </c>
      <c r="J825" s="24">
        <v>44504</v>
      </c>
      <c r="K825" s="22">
        <v>0</v>
      </c>
      <c r="L825" s="22" t="s">
        <v>91</v>
      </c>
      <c r="M825" s="22" t="s">
        <v>91</v>
      </c>
      <c r="N825" s="41" t="s">
        <v>56</v>
      </c>
      <c r="O825" s="34" t="s">
        <v>56</v>
      </c>
      <c r="P825" s="27" t="s">
        <v>64</v>
      </c>
      <c r="Q825" s="22">
        <v>0</v>
      </c>
      <c r="R825" s="23">
        <v>21102803826</v>
      </c>
      <c r="S825" s="118" t="s">
        <v>1363</v>
      </c>
      <c r="T825" s="22">
        <v>6008145096</v>
      </c>
      <c r="U825" s="22">
        <v>25</v>
      </c>
      <c r="V825" s="119">
        <f>W825-U825</f>
        <v>1415</v>
      </c>
      <c r="W825" s="22">
        <v>1440</v>
      </c>
      <c r="X825" s="29" t="s">
        <v>348</v>
      </c>
      <c r="Y825" s="22" t="s">
        <v>1364</v>
      </c>
      <c r="Z825" s="30" t="s">
        <v>1365</v>
      </c>
      <c r="AA825" s="31">
        <v>44503</v>
      </c>
      <c r="AB825" s="22">
        <v>70</v>
      </c>
      <c r="AC825" s="32">
        <v>5042274355</v>
      </c>
      <c r="AD825" s="33" t="s">
        <v>1366</v>
      </c>
      <c r="AE825" s="34">
        <v>44513</v>
      </c>
      <c r="AF825" s="35" t="e">
        <f>VLOOKUP(G825,[6]TIV1!L:S,8,FALSE)</f>
        <v>#N/A</v>
      </c>
      <c r="AG825" s="35" t="str">
        <f>VLOOKUP(T825,[6]TIV1!L:S,8,FALSE)</f>
        <v>2050350281</v>
      </c>
      <c r="AH825" s="35" t="str">
        <f>VLOOKUP(AC825,[6]TIV1!L:S,8,FALSE)</f>
        <v>8276895377</v>
      </c>
      <c r="AI825" s="36">
        <f>VLOOKUP(A825&amp;P825,[6]HARGA!C:D,2,0)*Q825</f>
        <v>0</v>
      </c>
      <c r="AJ825" s="36">
        <f>VLOOKUP(A825&amp;P825,[6]HARGA!C:D,2,0)*W825</f>
        <v>43200000</v>
      </c>
      <c r="AK825" s="36">
        <f>VLOOKUP(A825&amp;P825,[6]HARGA!C:D,2,0)*AB825</f>
        <v>2100000</v>
      </c>
      <c r="AL825" s="30" t="s">
        <v>1367</v>
      </c>
      <c r="AM825" s="31">
        <v>44504</v>
      </c>
      <c r="AN825" s="37"/>
      <c r="AO825" s="37"/>
      <c r="AP825" s="37"/>
      <c r="AQ825" s="37"/>
      <c r="AR825" s="37"/>
      <c r="AS825" s="37"/>
      <c r="AT825" s="37"/>
      <c r="AU825" s="37"/>
      <c r="AV825" s="37"/>
      <c r="AW825" s="37"/>
      <c r="AX825" s="37"/>
      <c r="AY825" s="37"/>
      <c r="AZ825" s="37"/>
      <c r="BA825" s="37"/>
      <c r="BB825" s="37"/>
      <c r="BC825" s="37"/>
      <c r="BD825">
        <v>4</v>
      </c>
    </row>
    <row r="826" spans="1:56" hidden="1" x14ac:dyDescent="0.25">
      <c r="A826" s="22" t="s">
        <v>51</v>
      </c>
      <c r="B826" s="22" t="s">
        <v>52</v>
      </c>
      <c r="C826" s="23">
        <v>21102803748</v>
      </c>
      <c r="D826" s="22" t="s">
        <v>163</v>
      </c>
      <c r="E826" s="22" t="s">
        <v>311</v>
      </c>
      <c r="F826" s="22" t="s">
        <v>650</v>
      </c>
      <c r="G826" s="22">
        <v>5042289490</v>
      </c>
      <c r="H826" s="22" t="s">
        <v>56</v>
      </c>
      <c r="I826" s="22" t="s">
        <v>56</v>
      </c>
      <c r="J826" s="24">
        <v>44504</v>
      </c>
      <c r="K826" s="22">
        <v>1440</v>
      </c>
      <c r="L826" s="22" t="s">
        <v>163</v>
      </c>
      <c r="M826" s="22" t="s">
        <v>163</v>
      </c>
      <c r="N826" s="38" t="s">
        <v>1368</v>
      </c>
      <c r="O826" s="39">
        <v>44504</v>
      </c>
      <c r="P826" s="27" t="s">
        <v>60</v>
      </c>
      <c r="Q826" s="22">
        <v>1440</v>
      </c>
      <c r="R826" s="23">
        <v>21102803807</v>
      </c>
      <c r="S826" s="22" t="s">
        <v>56</v>
      </c>
      <c r="T826" s="22">
        <v>6008138788</v>
      </c>
      <c r="U826" s="22">
        <v>36</v>
      </c>
      <c r="V826" s="28">
        <v>0</v>
      </c>
      <c r="W826" s="22">
        <v>36</v>
      </c>
      <c r="X826" s="29" t="s">
        <v>163</v>
      </c>
      <c r="Y826" s="22" t="s">
        <v>56</v>
      </c>
      <c r="Z826" s="30" t="s">
        <v>1369</v>
      </c>
      <c r="AA826" s="31">
        <v>44504</v>
      </c>
      <c r="AB826" s="22">
        <v>3</v>
      </c>
      <c r="AC826" s="32">
        <v>5042288925</v>
      </c>
      <c r="AD826" s="33" t="s">
        <v>1370</v>
      </c>
      <c r="AE826" s="34">
        <v>44504</v>
      </c>
      <c r="AF826" s="35" t="str">
        <f>VLOOKUP(G826,[6]TIV1!L:S,8,FALSE)</f>
        <v>8276895377</v>
      </c>
      <c r="AG826" s="35" t="str">
        <f>VLOOKUP(T826,[6]TIV1!L:S,8,FALSE)</f>
        <v>2050350281</v>
      </c>
      <c r="AH826" s="35" t="str">
        <f>VLOOKUP(AC826,[6]TIV1!L:S,8,FALSE)</f>
        <v>8276895377</v>
      </c>
      <c r="AI826" s="36">
        <f>VLOOKUP(A826&amp;P826,[6]HARGA!C:D,2,0)*Q826</f>
        <v>14184000</v>
      </c>
      <c r="AJ826" s="36">
        <f>VLOOKUP(A826&amp;P826,[6]HARGA!C:D,2,0)*W826</f>
        <v>354600</v>
      </c>
      <c r="AK826" s="36">
        <f>VLOOKUP(A826&amp;P826,[6]HARGA!C:D,2,0)*AB826</f>
        <v>29550</v>
      </c>
      <c r="AL826" s="37"/>
      <c r="AM826" s="37"/>
      <c r="AN826" s="37"/>
      <c r="AO826" s="37"/>
      <c r="AP826" s="37"/>
      <c r="AQ826" s="37"/>
      <c r="AR826" s="37"/>
      <c r="AS826" s="37"/>
      <c r="AT826" s="37"/>
      <c r="AU826" s="37"/>
      <c r="AV826" s="37"/>
      <c r="AW826" s="37"/>
      <c r="AX826" s="37"/>
      <c r="AY826" s="37"/>
      <c r="AZ826" s="37"/>
      <c r="BA826" s="37"/>
      <c r="BB826" s="37"/>
      <c r="BC826" s="37"/>
      <c r="BD826">
        <v>4</v>
      </c>
    </row>
    <row r="827" spans="1:56" hidden="1" x14ac:dyDescent="0.25">
      <c r="A827" s="22" t="s">
        <v>51</v>
      </c>
      <c r="B827" s="22" t="s">
        <v>52</v>
      </c>
      <c r="C827" s="23">
        <v>21102803748</v>
      </c>
      <c r="D827" s="22" t="s">
        <v>163</v>
      </c>
      <c r="E827" s="22" t="s">
        <v>311</v>
      </c>
      <c r="F827" s="22" t="s">
        <v>650</v>
      </c>
      <c r="G827" s="22">
        <v>5042289490</v>
      </c>
      <c r="H827" s="22" t="s">
        <v>56</v>
      </c>
      <c r="I827" s="22" t="s">
        <v>56</v>
      </c>
      <c r="J827" s="24">
        <v>44504</v>
      </c>
      <c r="K827" s="22">
        <v>1440</v>
      </c>
      <c r="L827" s="22" t="s">
        <v>163</v>
      </c>
      <c r="M827" s="22" t="s">
        <v>163</v>
      </c>
      <c r="N827" s="38" t="s">
        <v>1368</v>
      </c>
      <c r="O827" s="39">
        <v>44504</v>
      </c>
      <c r="P827" s="27" t="s">
        <v>64</v>
      </c>
      <c r="Q827" s="22">
        <v>1440</v>
      </c>
      <c r="R827" s="23">
        <v>21102803807</v>
      </c>
      <c r="S827" s="22" t="s">
        <v>56</v>
      </c>
      <c r="T827" s="22">
        <v>6008138788</v>
      </c>
      <c r="U827" s="22">
        <v>1440</v>
      </c>
      <c r="V827" s="28">
        <v>0</v>
      </c>
      <c r="W827" s="22">
        <v>1440</v>
      </c>
      <c r="X827" s="29" t="s">
        <v>163</v>
      </c>
      <c r="Y827" s="22" t="s">
        <v>56</v>
      </c>
      <c r="Z827" s="30" t="s">
        <v>1369</v>
      </c>
      <c r="AA827" s="31">
        <v>44504</v>
      </c>
      <c r="AB827" s="22">
        <v>85</v>
      </c>
      <c r="AC827" s="32">
        <v>5042288925</v>
      </c>
      <c r="AD827" s="33" t="s">
        <v>1370</v>
      </c>
      <c r="AE827" s="34">
        <v>44504</v>
      </c>
      <c r="AF827" s="35" t="str">
        <f>VLOOKUP(G827,[6]TIV1!L:S,8,FALSE)</f>
        <v>8276895377</v>
      </c>
      <c r="AG827" s="35" t="str">
        <f>VLOOKUP(T827,[6]TIV1!L:S,8,FALSE)</f>
        <v>2050350281</v>
      </c>
      <c r="AH827" s="35" t="str">
        <f>VLOOKUP(AC827,[6]TIV1!L:S,8,FALSE)</f>
        <v>8276895377</v>
      </c>
      <c r="AI827" s="36">
        <f>VLOOKUP(A827&amp;P827,[6]HARGA!C:D,2,0)*Q827</f>
        <v>43200000</v>
      </c>
      <c r="AJ827" s="36">
        <f>VLOOKUP(A827&amp;P827,[6]HARGA!C:D,2,0)*W827</f>
        <v>43200000</v>
      </c>
      <c r="AK827" s="36">
        <f>VLOOKUP(A827&amp;P827,[6]HARGA!C:D,2,0)*AB827</f>
        <v>2550000</v>
      </c>
      <c r="AL827" s="37"/>
      <c r="AM827" s="37"/>
      <c r="AN827" s="37"/>
      <c r="AO827" s="37"/>
      <c r="AP827" s="37"/>
      <c r="AQ827" s="37"/>
      <c r="AR827" s="37"/>
      <c r="AS827" s="37"/>
      <c r="AT827" s="37"/>
      <c r="AU827" s="37"/>
      <c r="AV827" s="37"/>
      <c r="AW827" s="37"/>
      <c r="AX827" s="37"/>
      <c r="AY827" s="37"/>
      <c r="AZ827" s="37"/>
      <c r="BA827" s="37"/>
      <c r="BB827" s="37"/>
      <c r="BC827" s="37"/>
      <c r="BD827">
        <v>4</v>
      </c>
    </row>
    <row r="828" spans="1:56" hidden="1" x14ac:dyDescent="0.25">
      <c r="A828" s="22" t="s">
        <v>51</v>
      </c>
      <c r="B828" s="22" t="s">
        <v>52</v>
      </c>
      <c r="C828" s="23">
        <v>21102803757</v>
      </c>
      <c r="D828" s="22" t="s">
        <v>135</v>
      </c>
      <c r="E828" s="22" t="s">
        <v>683</v>
      </c>
      <c r="F828" s="22" t="s">
        <v>684</v>
      </c>
      <c r="G828" s="22">
        <v>5042271719</v>
      </c>
      <c r="H828" s="22" t="s">
        <v>56</v>
      </c>
      <c r="I828" s="22" t="s">
        <v>56</v>
      </c>
      <c r="J828" s="24">
        <v>44504</v>
      </c>
      <c r="K828" s="22">
        <v>1420</v>
      </c>
      <c r="L828" s="22" t="s">
        <v>61</v>
      </c>
      <c r="M828" s="22" t="s">
        <v>61</v>
      </c>
      <c r="N828" s="38" t="s">
        <v>1371</v>
      </c>
      <c r="O828" s="39">
        <v>44505</v>
      </c>
      <c r="P828" s="27" t="s">
        <v>60</v>
      </c>
      <c r="Q828" s="22">
        <v>1420</v>
      </c>
      <c r="R828" s="28" t="s">
        <v>56</v>
      </c>
      <c r="S828" s="22" t="s">
        <v>56</v>
      </c>
      <c r="T828" s="28" t="s">
        <v>56</v>
      </c>
      <c r="U828" s="28">
        <v>0</v>
      </c>
      <c r="V828" s="28">
        <v>0</v>
      </c>
      <c r="W828" s="28">
        <v>0</v>
      </c>
      <c r="X828" s="28" t="s">
        <v>56</v>
      </c>
      <c r="Y828" s="22" t="s">
        <v>56</v>
      </c>
      <c r="Z828" s="45" t="s">
        <v>56</v>
      </c>
      <c r="AA828" s="45" t="s">
        <v>56</v>
      </c>
      <c r="AB828" s="28">
        <v>0</v>
      </c>
      <c r="AC828" s="28" t="s">
        <v>56</v>
      </c>
      <c r="AD828" s="46" t="s">
        <v>56</v>
      </c>
      <c r="AE828" s="47" t="s">
        <v>56</v>
      </c>
      <c r="AF828" s="35" t="str">
        <f>VLOOKUP(G828,[6]TIV1!L:S,8,FALSE)</f>
        <v>8276895377</v>
      </c>
      <c r="AG828" s="35" t="e">
        <f>VLOOKUP(T828,[6]TIV1!L:S,8,FALSE)</f>
        <v>#N/A</v>
      </c>
      <c r="AH828" s="35" t="e">
        <f>VLOOKUP(AC828,[6]TIV1!L:S,8,FALSE)</f>
        <v>#N/A</v>
      </c>
      <c r="AI828" s="36">
        <f>VLOOKUP(A828&amp;P828,[6]HARGA!C:D,2,0)*Q828</f>
        <v>13987000</v>
      </c>
      <c r="AJ828" s="36">
        <f>VLOOKUP(A828&amp;P828,[6]HARGA!C:D,2,0)*W828</f>
        <v>0</v>
      </c>
      <c r="AK828" s="36">
        <f>VLOOKUP(A828&amp;P828,[6]HARGA!C:D,2,0)*AB828</f>
        <v>0</v>
      </c>
      <c r="AL828" s="37"/>
      <c r="AM828" s="37"/>
      <c r="AN828" s="37"/>
      <c r="AO828" s="37"/>
      <c r="AP828" s="37"/>
      <c r="AQ828" s="37"/>
      <c r="AR828" s="37"/>
      <c r="AS828" s="37"/>
      <c r="AT828" s="37"/>
      <c r="AU828" s="37"/>
      <c r="AV828" s="37"/>
      <c r="AW828" s="37"/>
      <c r="AX828" s="37"/>
      <c r="AY828" s="37"/>
      <c r="AZ828" s="37"/>
      <c r="BA828" s="37"/>
      <c r="BB828" s="37"/>
      <c r="BC828" s="37"/>
      <c r="BD828">
        <v>4</v>
      </c>
    </row>
    <row r="829" spans="1:56" hidden="1" x14ac:dyDescent="0.25">
      <c r="A829" s="22" t="s">
        <v>51</v>
      </c>
      <c r="B829" s="22" t="s">
        <v>52</v>
      </c>
      <c r="C829" s="23">
        <v>21102803757</v>
      </c>
      <c r="D829" s="22" t="s">
        <v>135</v>
      </c>
      <c r="E829" s="22" t="s">
        <v>683</v>
      </c>
      <c r="F829" s="22" t="s">
        <v>684</v>
      </c>
      <c r="G829" s="22">
        <v>5042271719</v>
      </c>
      <c r="H829" s="22" t="s">
        <v>56</v>
      </c>
      <c r="I829" s="22" t="s">
        <v>56</v>
      </c>
      <c r="J829" s="24">
        <v>44504</v>
      </c>
      <c r="K829" s="22">
        <v>1420</v>
      </c>
      <c r="L829" s="22" t="s">
        <v>61</v>
      </c>
      <c r="M829" s="22" t="s">
        <v>61</v>
      </c>
      <c r="N829" s="38" t="s">
        <v>1371</v>
      </c>
      <c r="O829" s="39">
        <v>44505</v>
      </c>
      <c r="P829" s="27" t="s">
        <v>64</v>
      </c>
      <c r="Q829" s="22">
        <v>1420</v>
      </c>
      <c r="R829" s="28" t="s">
        <v>56</v>
      </c>
      <c r="S829" s="22" t="s">
        <v>56</v>
      </c>
      <c r="T829" s="28" t="s">
        <v>56</v>
      </c>
      <c r="U829" s="28">
        <v>0</v>
      </c>
      <c r="V829" s="28">
        <v>0</v>
      </c>
      <c r="W829" s="28">
        <v>0</v>
      </c>
      <c r="X829" s="28" t="s">
        <v>56</v>
      </c>
      <c r="Y829" s="22" t="s">
        <v>56</v>
      </c>
      <c r="Z829" s="45" t="s">
        <v>56</v>
      </c>
      <c r="AA829" s="45" t="s">
        <v>56</v>
      </c>
      <c r="AB829" s="28">
        <v>0</v>
      </c>
      <c r="AC829" s="28" t="s">
        <v>56</v>
      </c>
      <c r="AD829" s="46" t="s">
        <v>56</v>
      </c>
      <c r="AE829" s="47" t="s">
        <v>56</v>
      </c>
      <c r="AF829" s="35" t="str">
        <f>VLOOKUP(G829,[6]TIV1!L:S,8,FALSE)</f>
        <v>8276895377</v>
      </c>
      <c r="AG829" s="35" t="e">
        <f>VLOOKUP(T829,[6]TIV1!L:S,8,FALSE)</f>
        <v>#N/A</v>
      </c>
      <c r="AH829" s="35" t="e">
        <f>VLOOKUP(AC829,[6]TIV1!L:S,8,FALSE)</f>
        <v>#N/A</v>
      </c>
      <c r="AI829" s="36">
        <f>VLOOKUP(A829&amp;P829,[6]HARGA!C:D,2,0)*Q829</f>
        <v>42600000</v>
      </c>
      <c r="AJ829" s="36">
        <f>VLOOKUP(A829&amp;P829,[6]HARGA!C:D,2,0)*W829</f>
        <v>0</v>
      </c>
      <c r="AK829" s="36">
        <f>VLOOKUP(A829&amp;P829,[6]HARGA!C:D,2,0)*AB829</f>
        <v>0</v>
      </c>
      <c r="AL829" s="37"/>
      <c r="AM829" s="37"/>
      <c r="AN829" s="37"/>
      <c r="AO829" s="37"/>
      <c r="AP829" s="37"/>
      <c r="AQ829" s="37"/>
      <c r="AR829" s="37"/>
      <c r="AS829" s="37"/>
      <c r="AT829" s="37"/>
      <c r="AU829" s="37"/>
      <c r="AV829" s="37"/>
      <c r="AW829" s="37"/>
      <c r="AX829" s="37"/>
      <c r="AY829" s="37"/>
      <c r="AZ829" s="37"/>
      <c r="BA829" s="37"/>
      <c r="BB829" s="37"/>
      <c r="BC829" s="37"/>
      <c r="BD829">
        <v>4</v>
      </c>
    </row>
    <row r="830" spans="1:56" hidden="1" x14ac:dyDescent="0.25">
      <c r="A830" s="22" t="s">
        <v>66</v>
      </c>
      <c r="B830" s="22" t="s">
        <v>52</v>
      </c>
      <c r="C830" s="23" t="s">
        <v>1372</v>
      </c>
      <c r="D830" s="22" t="s">
        <v>135</v>
      </c>
      <c r="E830" s="22" t="s">
        <v>683</v>
      </c>
      <c r="F830" s="22" t="s">
        <v>684</v>
      </c>
      <c r="G830" s="22" t="s">
        <v>90</v>
      </c>
      <c r="H830" s="22" t="s">
        <v>56</v>
      </c>
      <c r="I830" s="22" t="s">
        <v>56</v>
      </c>
      <c r="J830" s="24">
        <v>44504</v>
      </c>
      <c r="K830" s="22">
        <v>0</v>
      </c>
      <c r="L830" s="22" t="s">
        <v>91</v>
      </c>
      <c r="M830" s="22" t="s">
        <v>91</v>
      </c>
      <c r="N830" s="41" t="s">
        <v>56</v>
      </c>
      <c r="O830" s="34" t="s">
        <v>56</v>
      </c>
      <c r="P830" s="27" t="s">
        <v>60</v>
      </c>
      <c r="Q830" s="22">
        <v>0</v>
      </c>
      <c r="R830" s="23">
        <v>21102903767</v>
      </c>
      <c r="S830" s="22" t="s">
        <v>56</v>
      </c>
      <c r="T830" s="22">
        <v>6008145483</v>
      </c>
      <c r="U830" s="22">
        <v>34</v>
      </c>
      <c r="V830" s="28">
        <v>0</v>
      </c>
      <c r="W830" s="22">
        <v>34</v>
      </c>
      <c r="X830" s="29" t="s">
        <v>153</v>
      </c>
      <c r="Y830" s="22" t="s">
        <v>56</v>
      </c>
      <c r="Z830" s="63" t="s">
        <v>1373</v>
      </c>
      <c r="AA830" s="64">
        <v>44503</v>
      </c>
      <c r="AB830" s="22">
        <v>0</v>
      </c>
      <c r="AC830" s="32">
        <v>5042282011</v>
      </c>
      <c r="AD830" s="33" t="s">
        <v>1374</v>
      </c>
      <c r="AE830" s="34">
        <v>44508</v>
      </c>
      <c r="AF830" s="35" t="e">
        <f>VLOOKUP(G830,[6]TIV1!L:S,8,FALSE)</f>
        <v>#N/A</v>
      </c>
      <c r="AG830" s="35" t="str">
        <f>VLOOKUP(T830,[6]TIV1!L:S,8,FALSE)</f>
        <v>2050350312</v>
      </c>
      <c r="AH830" s="35" t="str">
        <f>VLOOKUP(AC830,[6]TIV1!L:S,8,FALSE)</f>
        <v>8276895965</v>
      </c>
      <c r="AI830" s="36">
        <f>VLOOKUP(A830&amp;P830,[6]HARGA!C:D,2,0)*Q830</f>
        <v>0</v>
      </c>
      <c r="AJ830" s="36">
        <f>VLOOKUP(A830&amp;P830,[6]HARGA!C:D,2,0)*W830</f>
        <v>334900</v>
      </c>
      <c r="AK830" s="36">
        <f>VLOOKUP(A830&amp;P830,[6]HARGA!C:D,2,0)*AB830</f>
        <v>0</v>
      </c>
      <c r="AL830" s="37"/>
      <c r="AM830" s="37"/>
      <c r="AN830" s="37"/>
      <c r="AO830" s="37"/>
      <c r="AP830" s="37"/>
      <c r="AQ830" s="37"/>
      <c r="AR830" s="37"/>
      <c r="AS830" s="37"/>
      <c r="AT830" s="37"/>
      <c r="AU830" s="37"/>
      <c r="AV830" s="37"/>
      <c r="AW830" s="37"/>
      <c r="AX830" s="37"/>
      <c r="AY830" s="37"/>
      <c r="AZ830" s="37"/>
      <c r="BA830" s="37"/>
      <c r="BB830" s="37"/>
      <c r="BC830" s="37"/>
      <c r="BD830">
        <v>4</v>
      </c>
    </row>
    <row r="831" spans="1:56" hidden="1" x14ac:dyDescent="0.25">
      <c r="A831" s="22" t="s">
        <v>66</v>
      </c>
      <c r="B831" s="22" t="s">
        <v>52</v>
      </c>
      <c r="C831" s="23" t="s">
        <v>1372</v>
      </c>
      <c r="D831" s="22" t="s">
        <v>135</v>
      </c>
      <c r="E831" s="22" t="s">
        <v>683</v>
      </c>
      <c r="F831" s="22" t="s">
        <v>684</v>
      </c>
      <c r="G831" s="22" t="s">
        <v>90</v>
      </c>
      <c r="H831" s="22" t="s">
        <v>56</v>
      </c>
      <c r="I831" s="22" t="s">
        <v>56</v>
      </c>
      <c r="J831" s="24">
        <v>44504</v>
      </c>
      <c r="K831" s="22">
        <v>0</v>
      </c>
      <c r="L831" s="22" t="s">
        <v>91</v>
      </c>
      <c r="M831" s="22" t="s">
        <v>91</v>
      </c>
      <c r="N831" s="41" t="s">
        <v>56</v>
      </c>
      <c r="O831" s="34" t="s">
        <v>56</v>
      </c>
      <c r="P831" s="27" t="s">
        <v>64</v>
      </c>
      <c r="Q831" s="22">
        <v>0</v>
      </c>
      <c r="R831" s="23">
        <v>21102903767</v>
      </c>
      <c r="S831" s="22" t="s">
        <v>56</v>
      </c>
      <c r="T831" s="22">
        <v>6008145483</v>
      </c>
      <c r="U831" s="22">
        <v>1420</v>
      </c>
      <c r="V831" s="28">
        <v>0</v>
      </c>
      <c r="W831" s="22">
        <v>1420</v>
      </c>
      <c r="X831" s="29" t="s">
        <v>153</v>
      </c>
      <c r="Y831" s="22" t="s">
        <v>56</v>
      </c>
      <c r="Z831" s="63" t="s">
        <v>1373</v>
      </c>
      <c r="AA831" s="64">
        <v>44503</v>
      </c>
      <c r="AB831" s="22">
        <v>65</v>
      </c>
      <c r="AC831" s="32">
        <v>5042282011</v>
      </c>
      <c r="AD831" s="33" t="s">
        <v>1374</v>
      </c>
      <c r="AE831" s="34">
        <v>44508</v>
      </c>
      <c r="AF831" s="35" t="e">
        <f>VLOOKUP(G831,[6]TIV1!L:S,8,FALSE)</f>
        <v>#N/A</v>
      </c>
      <c r="AG831" s="35" t="str">
        <f>VLOOKUP(T831,[6]TIV1!L:S,8,FALSE)</f>
        <v>2050350312</v>
      </c>
      <c r="AH831" s="35" t="str">
        <f>VLOOKUP(AC831,[6]TIV1!L:S,8,FALSE)</f>
        <v>8276895965</v>
      </c>
      <c r="AI831" s="36">
        <f>VLOOKUP(A831&amp;P831,[6]HARGA!C:D,2,0)*Q831</f>
        <v>0</v>
      </c>
      <c r="AJ831" s="36">
        <f>VLOOKUP(A831&amp;P831,[6]HARGA!C:D,2,0)*W831</f>
        <v>42600000</v>
      </c>
      <c r="AK831" s="36">
        <f>VLOOKUP(A831&amp;P831,[6]HARGA!C:D,2,0)*AB831</f>
        <v>1950000</v>
      </c>
      <c r="AL831" s="37"/>
      <c r="AM831" s="37"/>
      <c r="AN831" s="37"/>
      <c r="AO831" s="37"/>
      <c r="AP831" s="37"/>
      <c r="AQ831" s="37"/>
      <c r="AR831" s="37"/>
      <c r="AS831" s="37"/>
      <c r="AT831" s="37"/>
      <c r="AU831" s="37"/>
      <c r="AV831" s="37"/>
      <c r="AW831" s="37"/>
      <c r="AX831" s="37"/>
      <c r="AY831" s="37"/>
      <c r="AZ831" s="37"/>
      <c r="BA831" s="37"/>
      <c r="BB831" s="37"/>
      <c r="BC831" s="37"/>
      <c r="BD831">
        <v>4</v>
      </c>
    </row>
    <row r="832" spans="1:56" hidden="1" x14ac:dyDescent="0.25">
      <c r="A832" s="22" t="s">
        <v>51</v>
      </c>
      <c r="B832" s="22" t="s">
        <v>52</v>
      </c>
      <c r="C832" s="23">
        <v>21102803760</v>
      </c>
      <c r="D832" s="22" t="s">
        <v>135</v>
      </c>
      <c r="E832" s="22" t="s">
        <v>639</v>
      </c>
      <c r="F832" s="22" t="s">
        <v>640</v>
      </c>
      <c r="G832" s="22">
        <v>5042283721</v>
      </c>
      <c r="H832" s="22" t="s">
        <v>56</v>
      </c>
      <c r="I832" s="22" t="s">
        <v>56</v>
      </c>
      <c r="J832" s="24">
        <v>44504</v>
      </c>
      <c r="K832" s="22">
        <v>1344</v>
      </c>
      <c r="L832" s="22" t="s">
        <v>171</v>
      </c>
      <c r="M832" s="22" t="s">
        <v>171</v>
      </c>
      <c r="N832" s="38" t="s">
        <v>1375</v>
      </c>
      <c r="O832" s="39">
        <v>44504</v>
      </c>
      <c r="P832" s="27" t="s">
        <v>60</v>
      </c>
      <c r="Q832" s="22">
        <v>1344</v>
      </c>
      <c r="R832" s="28" t="s">
        <v>56</v>
      </c>
      <c r="S832" s="22" t="s">
        <v>56</v>
      </c>
      <c r="T832" s="28" t="s">
        <v>56</v>
      </c>
      <c r="U832" s="28">
        <v>0</v>
      </c>
      <c r="V832" s="28">
        <v>0</v>
      </c>
      <c r="W832" s="28">
        <v>0</v>
      </c>
      <c r="X832" s="28" t="s">
        <v>56</v>
      </c>
      <c r="Y832" s="22" t="s">
        <v>56</v>
      </c>
      <c r="Z832" s="45" t="s">
        <v>56</v>
      </c>
      <c r="AA832" s="45" t="s">
        <v>56</v>
      </c>
      <c r="AB832" s="28">
        <v>0</v>
      </c>
      <c r="AC832" s="28" t="s">
        <v>56</v>
      </c>
      <c r="AD832" s="46" t="s">
        <v>56</v>
      </c>
      <c r="AE832" s="47" t="s">
        <v>56</v>
      </c>
      <c r="AF832" s="35" t="str">
        <f>VLOOKUP(G832,[6]TIV1!L:S,8,FALSE)</f>
        <v>8276895377</v>
      </c>
      <c r="AG832" s="35" t="e">
        <f>VLOOKUP(T832,[6]TIV1!L:S,8,FALSE)</f>
        <v>#N/A</v>
      </c>
      <c r="AH832" s="35" t="e">
        <f>VLOOKUP(AC832,[6]TIV1!L:S,8,FALSE)</f>
        <v>#N/A</v>
      </c>
      <c r="AI832" s="36">
        <f>VLOOKUP(A832&amp;P832,[6]HARGA!C:D,2,0)*Q832</f>
        <v>13238400</v>
      </c>
      <c r="AJ832" s="36">
        <f>VLOOKUP(A832&amp;P832,[6]HARGA!C:D,2,0)*W832</f>
        <v>0</v>
      </c>
      <c r="AK832" s="36">
        <f>VLOOKUP(A832&amp;P832,[6]HARGA!C:D,2,0)*AB832</f>
        <v>0</v>
      </c>
      <c r="AL832" s="37"/>
      <c r="AM832" s="37"/>
      <c r="AN832" s="37"/>
      <c r="AO832" s="37"/>
      <c r="AP832" s="37"/>
      <c r="AQ832" s="37"/>
      <c r="AR832" s="37"/>
      <c r="AS832" s="37"/>
      <c r="AT832" s="37"/>
      <c r="AU832" s="37"/>
      <c r="AV832" s="37"/>
      <c r="AW832" s="37"/>
      <c r="AX832" s="37"/>
      <c r="AY832" s="37"/>
      <c r="AZ832" s="37"/>
      <c r="BA832" s="37"/>
      <c r="BB832" s="37"/>
      <c r="BC832" s="37"/>
      <c r="BD832">
        <v>4</v>
      </c>
    </row>
    <row r="833" spans="1:56" hidden="1" x14ac:dyDescent="0.25">
      <c r="A833" s="22" t="s">
        <v>51</v>
      </c>
      <c r="B833" s="22" t="s">
        <v>52</v>
      </c>
      <c r="C833" s="23">
        <v>21102803760</v>
      </c>
      <c r="D833" s="22" t="s">
        <v>135</v>
      </c>
      <c r="E833" s="22" t="s">
        <v>639</v>
      </c>
      <c r="F833" s="22" t="s">
        <v>640</v>
      </c>
      <c r="G833" s="22">
        <v>5042283721</v>
      </c>
      <c r="H833" s="22" t="s">
        <v>56</v>
      </c>
      <c r="I833" s="22" t="s">
        <v>56</v>
      </c>
      <c r="J833" s="24">
        <v>44504</v>
      </c>
      <c r="K833" s="22">
        <v>1344</v>
      </c>
      <c r="L833" s="22" t="s">
        <v>171</v>
      </c>
      <c r="M833" s="22" t="s">
        <v>171</v>
      </c>
      <c r="N833" s="38" t="s">
        <v>1375</v>
      </c>
      <c r="O833" s="39">
        <v>44504</v>
      </c>
      <c r="P833" s="27" t="s">
        <v>64</v>
      </c>
      <c r="Q833" s="22">
        <v>1344</v>
      </c>
      <c r="R833" s="28" t="s">
        <v>56</v>
      </c>
      <c r="S833" s="22" t="s">
        <v>56</v>
      </c>
      <c r="T833" s="28" t="s">
        <v>56</v>
      </c>
      <c r="U833" s="28">
        <v>0</v>
      </c>
      <c r="V833" s="28">
        <v>0</v>
      </c>
      <c r="W833" s="28">
        <v>0</v>
      </c>
      <c r="X833" s="28" t="s">
        <v>56</v>
      </c>
      <c r="Y833" s="22" t="s">
        <v>56</v>
      </c>
      <c r="Z833" s="45" t="s">
        <v>56</v>
      </c>
      <c r="AA833" s="45" t="s">
        <v>56</v>
      </c>
      <c r="AB833" s="28">
        <v>0</v>
      </c>
      <c r="AC833" s="28" t="s">
        <v>56</v>
      </c>
      <c r="AD833" s="46" t="s">
        <v>56</v>
      </c>
      <c r="AE833" s="47" t="s">
        <v>56</v>
      </c>
      <c r="AF833" s="35" t="str">
        <f>VLOOKUP(G833,[6]TIV1!L:S,8,FALSE)</f>
        <v>8276895377</v>
      </c>
      <c r="AG833" s="35" t="e">
        <f>VLOOKUP(T833,[6]TIV1!L:S,8,FALSE)</f>
        <v>#N/A</v>
      </c>
      <c r="AH833" s="35" t="e">
        <f>VLOOKUP(AC833,[6]TIV1!L:S,8,FALSE)</f>
        <v>#N/A</v>
      </c>
      <c r="AI833" s="36">
        <f>VLOOKUP(A833&amp;P833,[6]HARGA!C:D,2,0)*Q833</f>
        <v>40320000</v>
      </c>
      <c r="AJ833" s="36">
        <f>VLOOKUP(A833&amp;P833,[6]HARGA!C:D,2,0)*W833</f>
        <v>0</v>
      </c>
      <c r="AK833" s="36">
        <f>VLOOKUP(A833&amp;P833,[6]HARGA!C:D,2,0)*AB833</f>
        <v>0</v>
      </c>
      <c r="AL833" s="37"/>
      <c r="AM833" s="37"/>
      <c r="AN833" s="37"/>
      <c r="AO833" s="37"/>
      <c r="AP833" s="37"/>
      <c r="AQ833" s="37"/>
      <c r="AR833" s="37"/>
      <c r="AS833" s="37"/>
      <c r="AT833" s="37"/>
      <c r="AU833" s="37"/>
      <c r="AV833" s="37"/>
      <c r="AW833" s="37"/>
      <c r="AX833" s="37"/>
      <c r="AY833" s="37"/>
      <c r="AZ833" s="37"/>
      <c r="BA833" s="37"/>
      <c r="BB833" s="37"/>
      <c r="BC833" s="37"/>
      <c r="BD833">
        <v>4</v>
      </c>
    </row>
    <row r="834" spans="1:56" hidden="1" x14ac:dyDescent="0.25">
      <c r="A834" s="22" t="s">
        <v>66</v>
      </c>
      <c r="B834" s="22" t="s">
        <v>52</v>
      </c>
      <c r="C834" s="23" t="s">
        <v>1376</v>
      </c>
      <c r="D834" s="22" t="s">
        <v>135</v>
      </c>
      <c r="E834" s="22" t="s">
        <v>639</v>
      </c>
      <c r="F834" s="22" t="s">
        <v>640</v>
      </c>
      <c r="G834" s="22" t="s">
        <v>90</v>
      </c>
      <c r="H834" s="22" t="s">
        <v>56</v>
      </c>
      <c r="I834" s="22" t="s">
        <v>56</v>
      </c>
      <c r="J834" s="24">
        <v>44504</v>
      </c>
      <c r="K834" s="22">
        <v>0</v>
      </c>
      <c r="L834" s="22" t="s">
        <v>91</v>
      </c>
      <c r="M834" s="22" t="s">
        <v>91</v>
      </c>
      <c r="N834" s="41" t="s">
        <v>56</v>
      </c>
      <c r="O834" s="34" t="s">
        <v>56</v>
      </c>
      <c r="P834" s="27" t="s">
        <v>60</v>
      </c>
      <c r="Q834" s="22">
        <v>0</v>
      </c>
      <c r="R834" s="23">
        <v>21102903757</v>
      </c>
      <c r="S834" s="22" t="s">
        <v>56</v>
      </c>
      <c r="T834" s="22">
        <v>6008145484</v>
      </c>
      <c r="U834" s="22">
        <v>28</v>
      </c>
      <c r="V834" s="28">
        <v>0</v>
      </c>
      <c r="W834" s="22">
        <v>28</v>
      </c>
      <c r="X834" s="29" t="s">
        <v>153</v>
      </c>
      <c r="Y834" s="22" t="s">
        <v>56</v>
      </c>
      <c r="Z834" s="30" t="s">
        <v>1377</v>
      </c>
      <c r="AA834" s="31">
        <v>44503</v>
      </c>
      <c r="AB834" s="22">
        <v>0</v>
      </c>
      <c r="AC834" s="32">
        <v>5042270598</v>
      </c>
      <c r="AD834" s="33" t="s">
        <v>1378</v>
      </c>
      <c r="AE834" s="34">
        <v>44506</v>
      </c>
      <c r="AF834" s="35" t="e">
        <f>VLOOKUP(G834,[6]TIV1!L:S,8,FALSE)</f>
        <v>#N/A</v>
      </c>
      <c r="AG834" s="35" t="str">
        <f>VLOOKUP(T834,[6]TIV1!L:S,8,FALSE)</f>
        <v>2050350312</v>
      </c>
      <c r="AH834" s="35" t="str">
        <f>VLOOKUP(AC834,[6]TIV1!L:S,8,FALSE)</f>
        <v>8276895965</v>
      </c>
      <c r="AI834" s="36">
        <f>VLOOKUP(A834&amp;P834,[6]HARGA!C:D,2,0)*Q834</f>
        <v>0</v>
      </c>
      <c r="AJ834" s="36">
        <f>VLOOKUP(A834&amp;P834,[6]HARGA!C:D,2,0)*W834</f>
        <v>275800</v>
      </c>
      <c r="AK834" s="36">
        <f>VLOOKUP(A834&amp;P834,[6]HARGA!C:D,2,0)*AB834</f>
        <v>0</v>
      </c>
      <c r="AL834" s="37"/>
      <c r="AM834" s="37"/>
      <c r="AN834" s="37"/>
      <c r="AO834" s="37"/>
      <c r="AP834" s="37"/>
      <c r="AQ834" s="37"/>
      <c r="AR834" s="37"/>
      <c r="AS834" s="37"/>
      <c r="AT834" s="37"/>
      <c r="AU834" s="37"/>
      <c r="AV834" s="37"/>
      <c r="AW834" s="37"/>
      <c r="AX834" s="37"/>
      <c r="AY834" s="37"/>
      <c r="AZ834" s="37"/>
      <c r="BA834" s="37"/>
      <c r="BB834" s="37"/>
      <c r="BC834" s="37"/>
      <c r="BD834">
        <v>4</v>
      </c>
    </row>
    <row r="835" spans="1:56" hidden="1" x14ac:dyDescent="0.25">
      <c r="A835" s="22" t="s">
        <v>66</v>
      </c>
      <c r="B835" s="22" t="s">
        <v>52</v>
      </c>
      <c r="C835" s="23" t="s">
        <v>1376</v>
      </c>
      <c r="D835" s="22" t="s">
        <v>135</v>
      </c>
      <c r="E835" s="22" t="s">
        <v>639</v>
      </c>
      <c r="F835" s="22" t="s">
        <v>640</v>
      </c>
      <c r="G835" s="22" t="s">
        <v>90</v>
      </c>
      <c r="H835" s="22" t="s">
        <v>56</v>
      </c>
      <c r="I835" s="22" t="s">
        <v>56</v>
      </c>
      <c r="J835" s="24">
        <v>44504</v>
      </c>
      <c r="K835" s="22">
        <v>0</v>
      </c>
      <c r="L835" s="22" t="s">
        <v>91</v>
      </c>
      <c r="M835" s="22" t="s">
        <v>91</v>
      </c>
      <c r="N835" s="41" t="s">
        <v>56</v>
      </c>
      <c r="O835" s="34" t="s">
        <v>56</v>
      </c>
      <c r="P835" s="27" t="s">
        <v>64</v>
      </c>
      <c r="Q835" s="22">
        <v>0</v>
      </c>
      <c r="R835" s="23">
        <v>21102903757</v>
      </c>
      <c r="S835" s="22" t="s">
        <v>56</v>
      </c>
      <c r="T835" s="22">
        <v>6008145484</v>
      </c>
      <c r="U835" s="22">
        <v>1440</v>
      </c>
      <c r="V835" s="28">
        <v>0</v>
      </c>
      <c r="W835" s="22">
        <v>1440</v>
      </c>
      <c r="X835" s="29" t="s">
        <v>153</v>
      </c>
      <c r="Y835" s="22" t="s">
        <v>56</v>
      </c>
      <c r="Z835" s="30" t="s">
        <v>1377</v>
      </c>
      <c r="AA835" s="31">
        <v>44503</v>
      </c>
      <c r="AB835" s="22">
        <v>65</v>
      </c>
      <c r="AC835" s="32">
        <v>5042270598</v>
      </c>
      <c r="AD835" s="33" t="s">
        <v>1378</v>
      </c>
      <c r="AE835" s="34">
        <v>44506</v>
      </c>
      <c r="AF835" s="35" t="e">
        <f>VLOOKUP(G835,[6]TIV1!L:S,8,FALSE)</f>
        <v>#N/A</v>
      </c>
      <c r="AG835" s="35" t="str">
        <f>VLOOKUP(T835,[6]TIV1!L:S,8,FALSE)</f>
        <v>2050350312</v>
      </c>
      <c r="AH835" s="35" t="str">
        <f>VLOOKUP(AC835,[6]TIV1!L:S,8,FALSE)</f>
        <v>8276895965</v>
      </c>
      <c r="AI835" s="36">
        <f>VLOOKUP(A835&amp;P835,[6]HARGA!C:D,2,0)*Q835</f>
        <v>0</v>
      </c>
      <c r="AJ835" s="36">
        <f>VLOOKUP(A835&amp;P835,[6]HARGA!C:D,2,0)*W835</f>
        <v>43200000</v>
      </c>
      <c r="AK835" s="36">
        <f>VLOOKUP(A835&amp;P835,[6]HARGA!C:D,2,0)*AB835</f>
        <v>1950000</v>
      </c>
      <c r="AL835" s="37"/>
      <c r="AM835" s="37"/>
      <c r="AN835" s="37"/>
      <c r="AO835" s="37"/>
      <c r="AP835" s="37"/>
      <c r="AQ835" s="37"/>
      <c r="AR835" s="37"/>
      <c r="AS835" s="37"/>
      <c r="AT835" s="37"/>
      <c r="AU835" s="37"/>
      <c r="AV835" s="37"/>
      <c r="AW835" s="37"/>
      <c r="AX835" s="37"/>
      <c r="AY835" s="37"/>
      <c r="AZ835" s="37"/>
      <c r="BA835" s="37"/>
      <c r="BB835" s="37"/>
      <c r="BC835" s="37"/>
      <c r="BD835">
        <v>4</v>
      </c>
    </row>
    <row r="836" spans="1:56" hidden="1" x14ac:dyDescent="0.25">
      <c r="A836" s="22" t="s">
        <v>51</v>
      </c>
      <c r="B836" s="22" t="s">
        <v>52</v>
      </c>
      <c r="C836" s="23">
        <v>21102803763</v>
      </c>
      <c r="D836" s="22" t="s">
        <v>135</v>
      </c>
      <c r="E836" s="22" t="s">
        <v>688</v>
      </c>
      <c r="F836" s="22" t="s">
        <v>689</v>
      </c>
      <c r="G836" s="22">
        <v>5042281172</v>
      </c>
      <c r="H836" s="22" t="s">
        <v>56</v>
      </c>
      <c r="I836" s="22" t="s">
        <v>56</v>
      </c>
      <c r="J836" s="24">
        <v>44504</v>
      </c>
      <c r="K836" s="22">
        <v>1420</v>
      </c>
      <c r="L836" s="22" t="s">
        <v>102</v>
      </c>
      <c r="M836" s="22" t="s">
        <v>102</v>
      </c>
      <c r="N836" s="38" t="s">
        <v>1379</v>
      </c>
      <c r="O836" s="39">
        <v>44505</v>
      </c>
      <c r="P836" s="27" t="s">
        <v>60</v>
      </c>
      <c r="Q836" s="22">
        <v>1420</v>
      </c>
      <c r="R836" s="28" t="s">
        <v>56</v>
      </c>
      <c r="S836" s="22" t="s">
        <v>56</v>
      </c>
      <c r="T836" s="28" t="s">
        <v>56</v>
      </c>
      <c r="U836" s="28">
        <v>0</v>
      </c>
      <c r="V836" s="28">
        <v>0</v>
      </c>
      <c r="W836" s="28">
        <v>0</v>
      </c>
      <c r="X836" s="28" t="s">
        <v>56</v>
      </c>
      <c r="Y836" s="22" t="s">
        <v>56</v>
      </c>
      <c r="Z836" s="45" t="s">
        <v>56</v>
      </c>
      <c r="AA836" s="45" t="s">
        <v>56</v>
      </c>
      <c r="AB836" s="28">
        <v>0</v>
      </c>
      <c r="AC836" s="28" t="s">
        <v>56</v>
      </c>
      <c r="AD836" s="46" t="s">
        <v>56</v>
      </c>
      <c r="AE836" s="47" t="s">
        <v>56</v>
      </c>
      <c r="AF836" s="35" t="str">
        <f>VLOOKUP(G836,[6]TIV1!L:S,8,FALSE)</f>
        <v>8276895377</v>
      </c>
      <c r="AG836" s="35" t="e">
        <f>VLOOKUP(T836,[6]TIV1!L:S,8,FALSE)</f>
        <v>#N/A</v>
      </c>
      <c r="AH836" s="35" t="e">
        <f>VLOOKUP(AC836,[6]TIV1!L:S,8,FALSE)</f>
        <v>#N/A</v>
      </c>
      <c r="AI836" s="36">
        <f>VLOOKUP(A836&amp;P836,[6]HARGA!C:D,2,0)*Q836</f>
        <v>13987000</v>
      </c>
      <c r="AJ836" s="36">
        <f>VLOOKUP(A836&amp;P836,[6]HARGA!C:D,2,0)*W836</f>
        <v>0</v>
      </c>
      <c r="AK836" s="36">
        <f>VLOOKUP(A836&amp;P836,[6]HARGA!C:D,2,0)*AB836</f>
        <v>0</v>
      </c>
      <c r="AL836" s="37"/>
      <c r="AM836" s="37"/>
      <c r="AN836" s="37"/>
      <c r="AO836" s="37"/>
      <c r="AP836" s="37"/>
      <c r="AQ836" s="37"/>
      <c r="AR836" s="37"/>
      <c r="AS836" s="37"/>
      <c r="AT836" s="37"/>
      <c r="AU836" s="37"/>
      <c r="AV836" s="37"/>
      <c r="AW836" s="37"/>
      <c r="AX836" s="37"/>
      <c r="AY836" s="37"/>
      <c r="AZ836" s="37"/>
      <c r="BA836" s="37"/>
      <c r="BB836" s="37"/>
      <c r="BC836" s="37"/>
      <c r="BD836">
        <v>4</v>
      </c>
    </row>
    <row r="837" spans="1:56" hidden="1" x14ac:dyDescent="0.25">
      <c r="A837" s="22" t="s">
        <v>51</v>
      </c>
      <c r="B837" s="22" t="s">
        <v>52</v>
      </c>
      <c r="C837" s="23">
        <v>21102803763</v>
      </c>
      <c r="D837" s="22" t="s">
        <v>135</v>
      </c>
      <c r="E837" s="22" t="s">
        <v>688</v>
      </c>
      <c r="F837" s="22" t="s">
        <v>689</v>
      </c>
      <c r="G837" s="22">
        <v>5042281172</v>
      </c>
      <c r="H837" s="22" t="s">
        <v>56</v>
      </c>
      <c r="I837" s="22" t="s">
        <v>56</v>
      </c>
      <c r="J837" s="24">
        <v>44504</v>
      </c>
      <c r="K837" s="22">
        <v>1420</v>
      </c>
      <c r="L837" s="22" t="s">
        <v>102</v>
      </c>
      <c r="M837" s="22" t="s">
        <v>102</v>
      </c>
      <c r="N837" s="38" t="s">
        <v>1379</v>
      </c>
      <c r="O837" s="39">
        <v>44505</v>
      </c>
      <c r="P837" s="27" t="s">
        <v>64</v>
      </c>
      <c r="Q837" s="22">
        <v>1420</v>
      </c>
      <c r="R837" s="28" t="s">
        <v>56</v>
      </c>
      <c r="S837" s="22" t="s">
        <v>56</v>
      </c>
      <c r="T837" s="28" t="s">
        <v>56</v>
      </c>
      <c r="U837" s="28">
        <v>0</v>
      </c>
      <c r="V837" s="28">
        <v>0</v>
      </c>
      <c r="W837" s="28">
        <v>0</v>
      </c>
      <c r="X837" s="28" t="s">
        <v>56</v>
      </c>
      <c r="Y837" s="22" t="s">
        <v>56</v>
      </c>
      <c r="Z837" s="45" t="s">
        <v>56</v>
      </c>
      <c r="AA837" s="45" t="s">
        <v>56</v>
      </c>
      <c r="AB837" s="28">
        <v>0</v>
      </c>
      <c r="AC837" s="28" t="s">
        <v>56</v>
      </c>
      <c r="AD837" s="46" t="s">
        <v>56</v>
      </c>
      <c r="AE837" s="47" t="s">
        <v>56</v>
      </c>
      <c r="AF837" s="35" t="str">
        <f>VLOOKUP(G837,[6]TIV1!L:S,8,FALSE)</f>
        <v>8276895377</v>
      </c>
      <c r="AG837" s="35" t="e">
        <f>VLOOKUP(T837,[6]TIV1!L:S,8,FALSE)</f>
        <v>#N/A</v>
      </c>
      <c r="AH837" s="35" t="e">
        <f>VLOOKUP(AC837,[6]TIV1!L:S,8,FALSE)</f>
        <v>#N/A</v>
      </c>
      <c r="AI837" s="36">
        <f>VLOOKUP(A837&amp;P837,[6]HARGA!C:D,2,0)*Q837</f>
        <v>42600000</v>
      </c>
      <c r="AJ837" s="36">
        <f>VLOOKUP(A837&amp;P837,[6]HARGA!C:D,2,0)*W837</f>
        <v>0</v>
      </c>
      <c r="AK837" s="36">
        <f>VLOOKUP(A837&amp;P837,[6]HARGA!C:D,2,0)*AB837</f>
        <v>0</v>
      </c>
      <c r="AL837" s="37"/>
      <c r="AM837" s="37"/>
      <c r="AN837" s="37"/>
      <c r="AO837" s="37"/>
      <c r="AP837" s="37"/>
      <c r="AQ837" s="37"/>
      <c r="AR837" s="37"/>
      <c r="AS837" s="37"/>
      <c r="AT837" s="37"/>
      <c r="AU837" s="37"/>
      <c r="AV837" s="37"/>
      <c r="AW837" s="37"/>
      <c r="AX837" s="37"/>
      <c r="AY837" s="37"/>
      <c r="AZ837" s="37"/>
      <c r="BA837" s="37"/>
      <c r="BB837" s="37"/>
      <c r="BC837" s="37"/>
      <c r="BD837">
        <v>4</v>
      </c>
    </row>
    <row r="838" spans="1:56" hidden="1" x14ac:dyDescent="0.25">
      <c r="A838" s="22" t="s">
        <v>66</v>
      </c>
      <c r="B838" s="22" t="s">
        <v>52</v>
      </c>
      <c r="C838" s="23" t="s">
        <v>1380</v>
      </c>
      <c r="D838" s="22" t="s">
        <v>135</v>
      </c>
      <c r="E838" s="22" t="s">
        <v>688</v>
      </c>
      <c r="F838" s="22" t="s">
        <v>689</v>
      </c>
      <c r="G838" s="22" t="s">
        <v>90</v>
      </c>
      <c r="H838" s="22" t="s">
        <v>56</v>
      </c>
      <c r="I838" s="22" t="s">
        <v>56</v>
      </c>
      <c r="J838" s="24">
        <v>44504</v>
      </c>
      <c r="K838" s="22">
        <v>0</v>
      </c>
      <c r="L838" s="22" t="s">
        <v>91</v>
      </c>
      <c r="M838" s="22" t="s">
        <v>91</v>
      </c>
      <c r="N838" s="41" t="s">
        <v>56</v>
      </c>
      <c r="O838" s="34" t="s">
        <v>56</v>
      </c>
      <c r="P838" s="27" t="s">
        <v>60</v>
      </c>
      <c r="Q838" s="22">
        <v>0</v>
      </c>
      <c r="R838" s="23">
        <v>21102903773</v>
      </c>
      <c r="S838" s="22" t="s">
        <v>56</v>
      </c>
      <c r="T838" s="22">
        <v>6008144536</v>
      </c>
      <c r="U838" s="22">
        <v>44</v>
      </c>
      <c r="V838" s="28">
        <v>0</v>
      </c>
      <c r="W838" s="22">
        <v>44</v>
      </c>
      <c r="X838" s="29" t="s">
        <v>189</v>
      </c>
      <c r="Y838" s="22" t="s">
        <v>56</v>
      </c>
      <c r="Z838" s="30" t="s">
        <v>1381</v>
      </c>
      <c r="AA838" s="31">
        <v>44503</v>
      </c>
      <c r="AB838" s="22">
        <v>1</v>
      </c>
      <c r="AC838" s="32">
        <v>5042281108</v>
      </c>
      <c r="AD838" s="33" t="s">
        <v>1382</v>
      </c>
      <c r="AE838" s="34">
        <v>44513</v>
      </c>
      <c r="AF838" s="35" t="e">
        <f>VLOOKUP(G838,[6]TIV1!L:S,8,FALSE)</f>
        <v>#N/A</v>
      </c>
      <c r="AG838" s="35" t="str">
        <f>VLOOKUP(T838,[6]TIV1!L:S,8,FALSE)</f>
        <v>2050350312</v>
      </c>
      <c r="AH838" s="35" t="str">
        <f>VLOOKUP(AC838,[6]TIV1!L:S,8,FALSE)</f>
        <v>8276895965</v>
      </c>
      <c r="AI838" s="36">
        <f>VLOOKUP(A838&amp;P838,[6]HARGA!C:D,2,0)*Q838</f>
        <v>0</v>
      </c>
      <c r="AJ838" s="36">
        <f>VLOOKUP(A838&amp;P838,[6]HARGA!C:D,2,0)*W838</f>
        <v>433400</v>
      </c>
      <c r="AK838" s="36">
        <f>VLOOKUP(A838&amp;P838,[6]HARGA!C:D,2,0)*AB838</f>
        <v>9850</v>
      </c>
      <c r="AL838" s="37"/>
      <c r="AM838" s="37"/>
      <c r="AN838" s="37"/>
      <c r="AO838" s="37"/>
      <c r="AP838" s="37"/>
      <c r="AQ838" s="37"/>
      <c r="AR838" s="37"/>
      <c r="AS838" s="37"/>
      <c r="AT838" s="37"/>
      <c r="AU838" s="37"/>
      <c r="AV838" s="37"/>
      <c r="AW838" s="37"/>
      <c r="AX838" s="37"/>
      <c r="AY838" s="37"/>
      <c r="AZ838" s="37"/>
      <c r="BA838" s="37"/>
      <c r="BB838" s="37"/>
      <c r="BC838" s="37"/>
      <c r="BD838">
        <v>4</v>
      </c>
    </row>
    <row r="839" spans="1:56" hidden="1" x14ac:dyDescent="0.25">
      <c r="A839" s="22" t="s">
        <v>66</v>
      </c>
      <c r="B839" s="22" t="s">
        <v>52</v>
      </c>
      <c r="C839" s="23" t="s">
        <v>1380</v>
      </c>
      <c r="D839" s="22" t="s">
        <v>135</v>
      </c>
      <c r="E839" s="22" t="s">
        <v>688</v>
      </c>
      <c r="F839" s="22" t="s">
        <v>689</v>
      </c>
      <c r="G839" s="22" t="s">
        <v>90</v>
      </c>
      <c r="H839" s="22" t="s">
        <v>56</v>
      </c>
      <c r="I839" s="22" t="s">
        <v>56</v>
      </c>
      <c r="J839" s="24">
        <v>44504</v>
      </c>
      <c r="K839" s="22">
        <v>0</v>
      </c>
      <c r="L839" s="22" t="s">
        <v>91</v>
      </c>
      <c r="M839" s="22" t="s">
        <v>91</v>
      </c>
      <c r="N839" s="41" t="s">
        <v>56</v>
      </c>
      <c r="O839" s="34" t="s">
        <v>56</v>
      </c>
      <c r="P839" s="27" t="s">
        <v>64</v>
      </c>
      <c r="Q839" s="22">
        <v>0</v>
      </c>
      <c r="R839" s="23">
        <v>21102903773</v>
      </c>
      <c r="S839" s="22" t="s">
        <v>56</v>
      </c>
      <c r="T839" s="22">
        <v>6008144536</v>
      </c>
      <c r="U839" s="22">
        <v>1420</v>
      </c>
      <c r="V839" s="28">
        <v>0</v>
      </c>
      <c r="W839" s="22">
        <v>1420</v>
      </c>
      <c r="X839" s="29" t="s">
        <v>189</v>
      </c>
      <c r="Y839" s="22" t="s">
        <v>56</v>
      </c>
      <c r="Z839" s="30" t="s">
        <v>1381</v>
      </c>
      <c r="AA839" s="31">
        <v>44503</v>
      </c>
      <c r="AB839" s="22">
        <v>71</v>
      </c>
      <c r="AC839" s="32">
        <v>5042281108</v>
      </c>
      <c r="AD839" s="33" t="s">
        <v>1382</v>
      </c>
      <c r="AE839" s="34">
        <v>44513</v>
      </c>
      <c r="AF839" s="35" t="e">
        <f>VLOOKUP(G839,[6]TIV1!L:S,8,FALSE)</f>
        <v>#N/A</v>
      </c>
      <c r="AG839" s="35" t="str">
        <f>VLOOKUP(T839,[6]TIV1!L:S,8,FALSE)</f>
        <v>2050350312</v>
      </c>
      <c r="AH839" s="35" t="str">
        <f>VLOOKUP(AC839,[6]TIV1!L:S,8,FALSE)</f>
        <v>8276895965</v>
      </c>
      <c r="AI839" s="36">
        <f>VLOOKUP(A839&amp;P839,[6]HARGA!C:D,2,0)*Q839</f>
        <v>0</v>
      </c>
      <c r="AJ839" s="36">
        <f>VLOOKUP(A839&amp;P839,[6]HARGA!C:D,2,0)*W839</f>
        <v>42600000</v>
      </c>
      <c r="AK839" s="36">
        <f>VLOOKUP(A839&amp;P839,[6]HARGA!C:D,2,0)*AB839</f>
        <v>2130000</v>
      </c>
      <c r="AL839" s="37"/>
      <c r="AM839" s="37"/>
      <c r="AN839" s="37"/>
      <c r="AO839" s="37"/>
      <c r="AP839" s="37"/>
      <c r="AQ839" s="37"/>
      <c r="AR839" s="37"/>
      <c r="AS839" s="37"/>
      <c r="AT839" s="37"/>
      <c r="AU839" s="37"/>
      <c r="AV839" s="37"/>
      <c r="AW839" s="37"/>
      <c r="AX839" s="37"/>
      <c r="AY839" s="37"/>
      <c r="AZ839" s="37"/>
      <c r="BA839" s="37"/>
      <c r="BB839" s="37"/>
      <c r="BC839" s="37"/>
      <c r="BD839">
        <v>4</v>
      </c>
    </row>
    <row r="840" spans="1:56" hidden="1" x14ac:dyDescent="0.25">
      <c r="A840" s="22" t="s">
        <v>66</v>
      </c>
      <c r="B840" s="22" t="s">
        <v>52</v>
      </c>
      <c r="C840" s="23">
        <v>21102903720</v>
      </c>
      <c r="D840" s="22" t="s">
        <v>143</v>
      </c>
      <c r="E840" s="22" t="s">
        <v>1069</v>
      </c>
      <c r="F840" s="22" t="s">
        <v>1070</v>
      </c>
      <c r="G840" s="22">
        <v>5042292374</v>
      </c>
      <c r="H840" s="22" t="s">
        <v>56</v>
      </c>
      <c r="I840" s="22" t="s">
        <v>56</v>
      </c>
      <c r="J840" s="24">
        <v>44504</v>
      </c>
      <c r="K840" s="22">
        <v>1440</v>
      </c>
      <c r="L840" s="22" t="s">
        <v>153</v>
      </c>
      <c r="M840" s="22" t="s">
        <v>153</v>
      </c>
      <c r="N840" s="38" t="s">
        <v>1383</v>
      </c>
      <c r="O840" s="39">
        <v>44505</v>
      </c>
      <c r="P840" s="27" t="s">
        <v>60</v>
      </c>
      <c r="Q840" s="22">
        <v>1440</v>
      </c>
      <c r="R840" s="23">
        <v>21102903754</v>
      </c>
      <c r="S840" s="22" t="s">
        <v>56</v>
      </c>
      <c r="T840" s="22">
        <v>6008146649</v>
      </c>
      <c r="U840" s="22">
        <v>41</v>
      </c>
      <c r="V840" s="28">
        <v>0</v>
      </c>
      <c r="W840" s="22">
        <v>41</v>
      </c>
      <c r="X840" s="29" t="s">
        <v>184</v>
      </c>
      <c r="Y840" s="22" t="s">
        <v>56</v>
      </c>
      <c r="Z840" s="30" t="s">
        <v>1384</v>
      </c>
      <c r="AA840" s="31">
        <v>44504</v>
      </c>
      <c r="AB840" s="22">
        <v>0</v>
      </c>
      <c r="AC840" s="32">
        <v>5042293543</v>
      </c>
      <c r="AD840" s="43" t="s">
        <v>1385</v>
      </c>
      <c r="AE840" s="44">
        <v>44524</v>
      </c>
      <c r="AF840" s="35" t="str">
        <f>VLOOKUP(G840,[6]TIV1!L:S,8,FALSE)</f>
        <v>8276895965</v>
      </c>
      <c r="AG840" s="35" t="str">
        <f>VLOOKUP(T840,[6]TIV1!L:S,8,FALSE)</f>
        <v>2050350312</v>
      </c>
      <c r="AH840" s="35" t="str">
        <f>VLOOKUP(AC840,[6]TIV1!L:S,8,FALSE)</f>
        <v>8276895965</v>
      </c>
      <c r="AI840" s="36">
        <f>VLOOKUP(A840&amp;P840,[6]HARGA!C:D,2,0)*Q840</f>
        <v>14184000</v>
      </c>
      <c r="AJ840" s="36">
        <f>VLOOKUP(A840&amp;P840,[6]HARGA!C:D,2,0)*W840</f>
        <v>403850</v>
      </c>
      <c r="AK840" s="36">
        <f>VLOOKUP(A840&amp;P840,[6]HARGA!C:D,2,0)*AB840</f>
        <v>0</v>
      </c>
      <c r="AL840" s="37"/>
      <c r="AM840" s="37"/>
      <c r="AN840" s="37"/>
      <c r="AO840" s="37"/>
      <c r="AP840" s="37"/>
      <c r="AQ840" s="37"/>
      <c r="AR840" s="37"/>
      <c r="AS840" s="37"/>
      <c r="AT840" s="37"/>
      <c r="AU840" s="37"/>
      <c r="AV840" s="37"/>
      <c r="AW840" s="37"/>
      <c r="AX840" s="37"/>
      <c r="AY840" s="37"/>
      <c r="AZ840" s="37"/>
      <c r="BA840" s="37"/>
      <c r="BB840" s="37"/>
      <c r="BC840" s="37"/>
      <c r="BD840">
        <v>4</v>
      </c>
    </row>
    <row r="841" spans="1:56" hidden="1" x14ac:dyDescent="0.25">
      <c r="A841" s="22" t="s">
        <v>66</v>
      </c>
      <c r="B841" s="22" t="s">
        <v>52</v>
      </c>
      <c r="C841" s="23">
        <v>21102903720</v>
      </c>
      <c r="D841" s="22" t="s">
        <v>143</v>
      </c>
      <c r="E841" s="22" t="s">
        <v>1069</v>
      </c>
      <c r="F841" s="22" t="s">
        <v>1070</v>
      </c>
      <c r="G841" s="22">
        <v>5042292374</v>
      </c>
      <c r="H841" s="22" t="s">
        <v>56</v>
      </c>
      <c r="I841" s="22" t="s">
        <v>56</v>
      </c>
      <c r="J841" s="24">
        <v>44504</v>
      </c>
      <c r="K841" s="22">
        <v>1440</v>
      </c>
      <c r="L841" s="22" t="s">
        <v>153</v>
      </c>
      <c r="M841" s="22" t="s">
        <v>153</v>
      </c>
      <c r="N841" s="38" t="s">
        <v>1383</v>
      </c>
      <c r="O841" s="39">
        <v>44505</v>
      </c>
      <c r="P841" s="27" t="s">
        <v>64</v>
      </c>
      <c r="Q841" s="22">
        <v>1440</v>
      </c>
      <c r="R841" s="23">
        <v>21102903754</v>
      </c>
      <c r="S841" s="22" t="s">
        <v>56</v>
      </c>
      <c r="T841" s="22">
        <v>6008146649</v>
      </c>
      <c r="U841" s="22">
        <v>1600</v>
      </c>
      <c r="V841" s="28">
        <v>0</v>
      </c>
      <c r="W841" s="22">
        <v>1600</v>
      </c>
      <c r="X841" s="29" t="s">
        <v>184</v>
      </c>
      <c r="Y841" s="22" t="s">
        <v>56</v>
      </c>
      <c r="Z841" s="30" t="s">
        <v>1384</v>
      </c>
      <c r="AA841" s="31">
        <v>44504</v>
      </c>
      <c r="AB841" s="22">
        <v>70</v>
      </c>
      <c r="AC841" s="32">
        <v>5042293543</v>
      </c>
      <c r="AD841" s="43" t="s">
        <v>1385</v>
      </c>
      <c r="AE841" s="44">
        <v>44524</v>
      </c>
      <c r="AF841" s="35" t="str">
        <f>VLOOKUP(G841,[6]TIV1!L:S,8,FALSE)</f>
        <v>8276895965</v>
      </c>
      <c r="AG841" s="35" t="str">
        <f>VLOOKUP(T841,[6]TIV1!L:S,8,FALSE)</f>
        <v>2050350312</v>
      </c>
      <c r="AH841" s="35" t="str">
        <f>VLOOKUP(AC841,[6]TIV1!L:S,8,FALSE)</f>
        <v>8276895965</v>
      </c>
      <c r="AI841" s="36">
        <f>VLOOKUP(A841&amp;P841,[6]HARGA!C:D,2,0)*Q841</f>
        <v>43200000</v>
      </c>
      <c r="AJ841" s="36">
        <f>VLOOKUP(A841&amp;P841,[6]HARGA!C:D,2,0)*W841</f>
        <v>48000000</v>
      </c>
      <c r="AK841" s="36">
        <f>VLOOKUP(A841&amp;P841,[6]HARGA!C:D,2,0)*AB841</f>
        <v>2100000</v>
      </c>
      <c r="AL841" s="37"/>
      <c r="AM841" s="37"/>
      <c r="AN841" s="37"/>
      <c r="AO841" s="37"/>
      <c r="AP841" s="37"/>
      <c r="AQ841" s="37"/>
      <c r="AR841" s="37"/>
      <c r="AS841" s="37"/>
      <c r="AT841" s="37"/>
      <c r="AU841" s="37"/>
      <c r="AV841" s="37"/>
      <c r="AW841" s="37"/>
      <c r="AX841" s="37"/>
      <c r="AY841" s="37"/>
      <c r="AZ841" s="37"/>
      <c r="BA841" s="37"/>
      <c r="BB841" s="37"/>
      <c r="BC841" s="37"/>
      <c r="BD841">
        <v>4</v>
      </c>
    </row>
    <row r="842" spans="1:56" hidden="1" x14ac:dyDescent="0.25">
      <c r="A842" s="22" t="s">
        <v>66</v>
      </c>
      <c r="B842" s="22" t="s">
        <v>52</v>
      </c>
      <c r="C842" s="23">
        <v>21102903721</v>
      </c>
      <c r="D842" s="22" t="s">
        <v>143</v>
      </c>
      <c r="E842" s="22" t="s">
        <v>144</v>
      </c>
      <c r="F842" s="22" t="s">
        <v>145</v>
      </c>
      <c r="G842" s="22">
        <v>5042292652</v>
      </c>
      <c r="H842" s="22" t="s">
        <v>56</v>
      </c>
      <c r="I842" s="22" t="s">
        <v>56</v>
      </c>
      <c r="J842" s="24">
        <v>44504</v>
      </c>
      <c r="K842" s="22">
        <v>1344</v>
      </c>
      <c r="L842" s="22" t="s">
        <v>189</v>
      </c>
      <c r="M842" s="22" t="s">
        <v>189</v>
      </c>
      <c r="N842" s="38" t="s">
        <v>1386</v>
      </c>
      <c r="O842" s="39">
        <v>44505</v>
      </c>
      <c r="P842" s="27" t="s">
        <v>60</v>
      </c>
      <c r="Q842" s="22">
        <v>1344</v>
      </c>
      <c r="R842" s="28" t="s">
        <v>56</v>
      </c>
      <c r="S842" s="22" t="s">
        <v>56</v>
      </c>
      <c r="T842" s="28" t="s">
        <v>56</v>
      </c>
      <c r="U842" s="28">
        <v>0</v>
      </c>
      <c r="V842" s="28">
        <v>0</v>
      </c>
      <c r="W842" s="28">
        <v>0</v>
      </c>
      <c r="X842" s="28" t="s">
        <v>56</v>
      </c>
      <c r="Y842" s="22" t="s">
        <v>56</v>
      </c>
      <c r="Z842" s="45" t="s">
        <v>56</v>
      </c>
      <c r="AA842" s="45" t="s">
        <v>56</v>
      </c>
      <c r="AB842" s="28">
        <v>0</v>
      </c>
      <c r="AC842" s="28" t="s">
        <v>56</v>
      </c>
      <c r="AD842" s="46" t="s">
        <v>56</v>
      </c>
      <c r="AE842" s="47" t="s">
        <v>56</v>
      </c>
      <c r="AF842" s="35" t="str">
        <f>VLOOKUP(G842,[6]TIV1!L:S,8,FALSE)</f>
        <v>8276895965</v>
      </c>
      <c r="AG842" s="35" t="e">
        <f>VLOOKUP(T842,[6]TIV1!L:S,8,FALSE)</f>
        <v>#N/A</v>
      </c>
      <c r="AH842" s="35" t="e">
        <f>VLOOKUP(AC842,[6]TIV1!L:S,8,FALSE)</f>
        <v>#N/A</v>
      </c>
      <c r="AI842" s="36">
        <f>VLOOKUP(A842&amp;P842,[6]HARGA!C:D,2,0)*Q842</f>
        <v>13238400</v>
      </c>
      <c r="AJ842" s="36">
        <f>VLOOKUP(A842&amp;P842,[6]HARGA!C:D,2,0)*W842</f>
        <v>0</v>
      </c>
      <c r="AK842" s="36">
        <f>VLOOKUP(A842&amp;P842,[6]HARGA!C:D,2,0)*AB842</f>
        <v>0</v>
      </c>
      <c r="AL842" s="37"/>
      <c r="AM842" s="37"/>
      <c r="AN842" s="37"/>
      <c r="AO842" s="37"/>
      <c r="AP842" s="37"/>
      <c r="AQ842" s="37"/>
      <c r="AR842" s="37"/>
      <c r="AS842" s="37"/>
      <c r="AT842" s="37"/>
      <c r="AU842" s="37"/>
      <c r="AV842" s="37"/>
      <c r="AW842" s="37"/>
      <c r="AX842" s="37"/>
      <c r="AY842" s="37"/>
      <c r="AZ842" s="37"/>
      <c r="BA842" s="37"/>
      <c r="BB842" s="37"/>
      <c r="BC842" s="37"/>
      <c r="BD842">
        <v>4</v>
      </c>
    </row>
    <row r="843" spans="1:56" hidden="1" x14ac:dyDescent="0.25">
      <c r="A843" s="22" t="s">
        <v>66</v>
      </c>
      <c r="B843" s="22" t="s">
        <v>52</v>
      </c>
      <c r="C843" s="23">
        <v>21102903721</v>
      </c>
      <c r="D843" s="22" t="s">
        <v>143</v>
      </c>
      <c r="E843" s="22" t="s">
        <v>144</v>
      </c>
      <c r="F843" s="22" t="s">
        <v>145</v>
      </c>
      <c r="G843" s="22">
        <v>5042292652</v>
      </c>
      <c r="H843" s="22" t="s">
        <v>56</v>
      </c>
      <c r="I843" s="22" t="s">
        <v>56</v>
      </c>
      <c r="J843" s="24">
        <v>44504</v>
      </c>
      <c r="K843" s="22">
        <v>1344</v>
      </c>
      <c r="L843" s="22" t="s">
        <v>189</v>
      </c>
      <c r="M843" s="22" t="s">
        <v>189</v>
      </c>
      <c r="N843" s="38" t="s">
        <v>1386</v>
      </c>
      <c r="O843" s="39">
        <v>44505</v>
      </c>
      <c r="P843" s="27" t="s">
        <v>64</v>
      </c>
      <c r="Q843" s="22">
        <v>1344</v>
      </c>
      <c r="R843" s="28" t="s">
        <v>56</v>
      </c>
      <c r="S843" s="22" t="s">
        <v>56</v>
      </c>
      <c r="T843" s="28" t="s">
        <v>56</v>
      </c>
      <c r="U843" s="28">
        <v>0</v>
      </c>
      <c r="V843" s="28">
        <v>0</v>
      </c>
      <c r="W843" s="28">
        <v>0</v>
      </c>
      <c r="X843" s="28" t="s">
        <v>56</v>
      </c>
      <c r="Y843" s="22" t="s">
        <v>56</v>
      </c>
      <c r="Z843" s="45" t="s">
        <v>56</v>
      </c>
      <c r="AA843" s="45" t="s">
        <v>56</v>
      </c>
      <c r="AB843" s="28">
        <v>0</v>
      </c>
      <c r="AC843" s="28" t="s">
        <v>56</v>
      </c>
      <c r="AD843" s="46" t="s">
        <v>56</v>
      </c>
      <c r="AE843" s="47" t="s">
        <v>56</v>
      </c>
      <c r="AF843" s="35" t="str">
        <f>VLOOKUP(G843,[6]TIV1!L:S,8,FALSE)</f>
        <v>8276895965</v>
      </c>
      <c r="AG843" s="35" t="e">
        <f>VLOOKUP(T843,[6]TIV1!L:S,8,FALSE)</f>
        <v>#N/A</v>
      </c>
      <c r="AH843" s="35" t="e">
        <f>VLOOKUP(AC843,[6]TIV1!L:S,8,FALSE)</f>
        <v>#N/A</v>
      </c>
      <c r="AI843" s="36">
        <f>VLOOKUP(A843&amp;P843,[6]HARGA!C:D,2,0)*Q843</f>
        <v>40320000</v>
      </c>
      <c r="AJ843" s="36">
        <f>VLOOKUP(A843&amp;P843,[6]HARGA!C:D,2,0)*W843</f>
        <v>0</v>
      </c>
      <c r="AK843" s="36">
        <f>VLOOKUP(A843&amp;P843,[6]HARGA!C:D,2,0)*AB843</f>
        <v>0</v>
      </c>
      <c r="AL843" s="37"/>
      <c r="AM843" s="37"/>
      <c r="AN843" s="37"/>
      <c r="AO843" s="37"/>
      <c r="AP843" s="37"/>
      <c r="AQ843" s="37"/>
      <c r="AR843" s="37"/>
      <c r="AS843" s="37"/>
      <c r="AT843" s="37"/>
      <c r="AU843" s="37"/>
      <c r="AV843" s="37"/>
      <c r="AW843" s="37"/>
      <c r="AX843" s="37"/>
      <c r="AY843" s="37"/>
      <c r="AZ843" s="37"/>
      <c r="BA843" s="37"/>
      <c r="BB843" s="37"/>
      <c r="BC843" s="37"/>
      <c r="BD843">
        <v>4</v>
      </c>
    </row>
    <row r="844" spans="1:56" hidden="1" x14ac:dyDescent="0.25">
      <c r="A844" s="22" t="s">
        <v>51</v>
      </c>
      <c r="B844" s="22" t="s">
        <v>52</v>
      </c>
      <c r="C844" s="23" t="s">
        <v>1387</v>
      </c>
      <c r="D844" s="22" t="s">
        <v>143</v>
      </c>
      <c r="E844" s="22" t="s">
        <v>144</v>
      </c>
      <c r="F844" s="22" t="s">
        <v>145</v>
      </c>
      <c r="G844" s="22" t="s">
        <v>90</v>
      </c>
      <c r="H844" s="22" t="s">
        <v>56</v>
      </c>
      <c r="I844" s="22" t="s">
        <v>56</v>
      </c>
      <c r="J844" s="24">
        <v>44504</v>
      </c>
      <c r="K844" s="22">
        <v>0</v>
      </c>
      <c r="L844" s="22" t="s">
        <v>91</v>
      </c>
      <c r="M844" s="22" t="s">
        <v>91</v>
      </c>
      <c r="N844" s="41" t="s">
        <v>56</v>
      </c>
      <c r="O844" s="34" t="s">
        <v>56</v>
      </c>
      <c r="P844" s="27" t="s">
        <v>60</v>
      </c>
      <c r="Q844" s="22">
        <v>0</v>
      </c>
      <c r="R844" s="23">
        <v>21102803835</v>
      </c>
      <c r="S844" s="22" t="s">
        <v>56</v>
      </c>
      <c r="T844" s="22">
        <v>6008143507</v>
      </c>
      <c r="U844" s="22">
        <v>44</v>
      </c>
      <c r="V844" s="28">
        <v>0</v>
      </c>
      <c r="W844" s="22">
        <v>44</v>
      </c>
      <c r="X844" s="29" t="s">
        <v>61</v>
      </c>
      <c r="Y844" s="22" t="s">
        <v>56</v>
      </c>
      <c r="Z844" s="30" t="s">
        <v>1388</v>
      </c>
      <c r="AA844" s="31">
        <v>44502</v>
      </c>
      <c r="AB844" s="22">
        <v>2</v>
      </c>
      <c r="AC844" s="32">
        <v>5042286938</v>
      </c>
      <c r="AD844" s="33" t="s">
        <v>1389</v>
      </c>
      <c r="AE844" s="34">
        <v>44513</v>
      </c>
      <c r="AF844" s="35" t="e">
        <f>VLOOKUP(G844,[6]TIV1!L:S,8,FALSE)</f>
        <v>#N/A</v>
      </c>
      <c r="AG844" s="35" t="str">
        <f>VLOOKUP(T844,[6]TIV1!L:S,8,FALSE)</f>
        <v>2050350281</v>
      </c>
      <c r="AH844" s="35" t="str">
        <f>VLOOKUP(AC844,[6]TIV1!L:S,8,FALSE)</f>
        <v>8276895377</v>
      </c>
      <c r="AI844" s="36">
        <f>VLOOKUP(A844&amp;P844,[6]HARGA!C:D,2,0)*Q844</f>
        <v>0</v>
      </c>
      <c r="AJ844" s="36">
        <f>VLOOKUP(A844&amp;P844,[6]HARGA!C:D,2,0)*W844</f>
        <v>433400</v>
      </c>
      <c r="AK844" s="36">
        <f>VLOOKUP(A844&amp;P844,[6]HARGA!C:D,2,0)*AB844</f>
        <v>19700</v>
      </c>
      <c r="AL844" s="37"/>
      <c r="AM844" s="37"/>
      <c r="AN844" s="37"/>
      <c r="AO844" s="37"/>
      <c r="AP844" s="37"/>
      <c r="AQ844" s="37"/>
      <c r="AR844" s="37"/>
      <c r="AS844" s="37"/>
      <c r="AT844" s="37"/>
      <c r="AU844" s="37"/>
      <c r="AV844" s="37"/>
      <c r="AW844" s="37"/>
      <c r="AX844" s="37"/>
      <c r="AY844" s="37"/>
      <c r="AZ844" s="37"/>
      <c r="BA844" s="37"/>
      <c r="BB844" s="37"/>
      <c r="BC844" s="37"/>
      <c r="BD844">
        <v>4</v>
      </c>
    </row>
    <row r="845" spans="1:56" hidden="1" x14ac:dyDescent="0.25">
      <c r="A845" s="22" t="s">
        <v>51</v>
      </c>
      <c r="B845" s="22" t="s">
        <v>52</v>
      </c>
      <c r="C845" s="23" t="s">
        <v>1387</v>
      </c>
      <c r="D845" s="22" t="s">
        <v>143</v>
      </c>
      <c r="E845" s="22" t="s">
        <v>144</v>
      </c>
      <c r="F845" s="22" t="s">
        <v>145</v>
      </c>
      <c r="G845" s="22" t="s">
        <v>90</v>
      </c>
      <c r="H845" s="22" t="s">
        <v>56</v>
      </c>
      <c r="I845" s="22" t="s">
        <v>56</v>
      </c>
      <c r="J845" s="24">
        <v>44504</v>
      </c>
      <c r="K845" s="22">
        <v>0</v>
      </c>
      <c r="L845" s="22" t="s">
        <v>91</v>
      </c>
      <c r="M845" s="22" t="s">
        <v>91</v>
      </c>
      <c r="N845" s="41" t="s">
        <v>56</v>
      </c>
      <c r="O845" s="34" t="s">
        <v>56</v>
      </c>
      <c r="P845" s="27" t="s">
        <v>64</v>
      </c>
      <c r="Q845" s="22">
        <v>0</v>
      </c>
      <c r="R845" s="23">
        <v>21102803835</v>
      </c>
      <c r="S845" s="22" t="s">
        <v>56</v>
      </c>
      <c r="T845" s="22">
        <v>6008143507</v>
      </c>
      <c r="U845" s="22">
        <v>1440</v>
      </c>
      <c r="V845" s="28">
        <v>0</v>
      </c>
      <c r="W845" s="22">
        <v>1440</v>
      </c>
      <c r="X845" s="29" t="s">
        <v>61</v>
      </c>
      <c r="Y845" s="22" t="s">
        <v>56</v>
      </c>
      <c r="Z845" s="30" t="s">
        <v>1388</v>
      </c>
      <c r="AA845" s="31">
        <v>44502</v>
      </c>
      <c r="AB845" s="22">
        <v>60</v>
      </c>
      <c r="AC845" s="32">
        <v>5042286938</v>
      </c>
      <c r="AD845" s="33" t="s">
        <v>1389</v>
      </c>
      <c r="AE845" s="34">
        <v>44513</v>
      </c>
      <c r="AF845" s="35" t="e">
        <f>VLOOKUP(G845,[6]TIV1!L:S,8,FALSE)</f>
        <v>#N/A</v>
      </c>
      <c r="AG845" s="35" t="str">
        <f>VLOOKUP(T845,[6]TIV1!L:S,8,FALSE)</f>
        <v>2050350281</v>
      </c>
      <c r="AH845" s="35" t="str">
        <f>VLOOKUP(AC845,[6]TIV1!L:S,8,FALSE)</f>
        <v>8276895377</v>
      </c>
      <c r="AI845" s="36">
        <f>VLOOKUP(A845&amp;P845,[6]HARGA!C:D,2,0)*Q845</f>
        <v>0</v>
      </c>
      <c r="AJ845" s="36">
        <f>VLOOKUP(A845&amp;P845,[6]HARGA!C:D,2,0)*W845</f>
        <v>43200000</v>
      </c>
      <c r="AK845" s="36">
        <f>VLOOKUP(A845&amp;P845,[6]HARGA!C:D,2,0)*AB845</f>
        <v>1800000</v>
      </c>
      <c r="AL845" s="37"/>
      <c r="AM845" s="37"/>
      <c r="AN845" s="37"/>
      <c r="AO845" s="37"/>
      <c r="AP845" s="37"/>
      <c r="AQ845" s="37"/>
      <c r="AR845" s="37"/>
      <c r="AS845" s="37"/>
      <c r="AT845" s="37"/>
      <c r="AU845" s="37"/>
      <c r="AV845" s="37"/>
      <c r="AW845" s="37"/>
      <c r="AX845" s="37"/>
      <c r="AY845" s="37"/>
      <c r="AZ845" s="37"/>
      <c r="BA845" s="37"/>
      <c r="BB845" s="37"/>
      <c r="BC845" s="37"/>
      <c r="BD845">
        <v>4</v>
      </c>
    </row>
    <row r="846" spans="1:56" hidden="1" x14ac:dyDescent="0.25">
      <c r="A846" s="22" t="s">
        <v>66</v>
      </c>
      <c r="B846" s="22" t="s">
        <v>52</v>
      </c>
      <c r="C846" s="23">
        <v>21102903726</v>
      </c>
      <c r="D846" s="22" t="s">
        <v>143</v>
      </c>
      <c r="E846" s="22" t="s">
        <v>659</v>
      </c>
      <c r="F846" s="22" t="s">
        <v>660</v>
      </c>
      <c r="G846" s="22">
        <v>5042291287</v>
      </c>
      <c r="H846" s="22" t="s">
        <v>56</v>
      </c>
      <c r="I846" s="22" t="s">
        <v>56</v>
      </c>
      <c r="J846" s="24">
        <v>44504</v>
      </c>
      <c r="K846" s="22">
        <v>1440</v>
      </c>
      <c r="L846" s="22" t="s">
        <v>153</v>
      </c>
      <c r="M846" s="22" t="s">
        <v>153</v>
      </c>
      <c r="N846" s="38" t="s">
        <v>1390</v>
      </c>
      <c r="O846" s="39">
        <v>44505</v>
      </c>
      <c r="P846" s="27" t="s">
        <v>60</v>
      </c>
      <c r="Q846" s="22">
        <v>1440</v>
      </c>
      <c r="R846" s="28" t="s">
        <v>56</v>
      </c>
      <c r="S846" s="22" t="s">
        <v>56</v>
      </c>
      <c r="T846" s="28" t="s">
        <v>56</v>
      </c>
      <c r="U846" s="28">
        <v>0</v>
      </c>
      <c r="V846" s="28">
        <v>0</v>
      </c>
      <c r="W846" s="28">
        <v>0</v>
      </c>
      <c r="X846" s="28" t="s">
        <v>56</v>
      </c>
      <c r="Y846" s="22" t="s">
        <v>56</v>
      </c>
      <c r="Z846" s="45" t="s">
        <v>56</v>
      </c>
      <c r="AA846" s="45" t="s">
        <v>56</v>
      </c>
      <c r="AB846" s="28">
        <v>0</v>
      </c>
      <c r="AC846" s="28" t="s">
        <v>56</v>
      </c>
      <c r="AD846" s="46" t="s">
        <v>56</v>
      </c>
      <c r="AE846" s="47" t="s">
        <v>56</v>
      </c>
      <c r="AF846" s="35" t="str">
        <f>VLOOKUP(G846,[6]TIV1!L:S,8,FALSE)</f>
        <v>8276895965</v>
      </c>
      <c r="AG846" s="35" t="e">
        <f>VLOOKUP(T846,[6]TIV1!L:S,8,FALSE)</f>
        <v>#N/A</v>
      </c>
      <c r="AH846" s="35" t="e">
        <f>VLOOKUP(AC846,[6]TIV1!L:S,8,FALSE)</f>
        <v>#N/A</v>
      </c>
      <c r="AI846" s="36">
        <f>VLOOKUP(A846&amp;P846,[6]HARGA!C:D,2,0)*Q846</f>
        <v>14184000</v>
      </c>
      <c r="AJ846" s="36">
        <f>VLOOKUP(A846&amp;P846,[6]HARGA!C:D,2,0)*W846</f>
        <v>0</v>
      </c>
      <c r="AK846" s="36">
        <f>VLOOKUP(A846&amp;P846,[6]HARGA!C:D,2,0)*AB846</f>
        <v>0</v>
      </c>
      <c r="AL846" s="37"/>
      <c r="AM846" s="37"/>
      <c r="AN846" s="37"/>
      <c r="AO846" s="37"/>
      <c r="AP846" s="37"/>
      <c r="AQ846" s="37"/>
      <c r="AR846" s="37"/>
      <c r="AS846" s="37"/>
      <c r="AT846" s="37"/>
      <c r="AU846" s="37"/>
      <c r="AV846" s="37"/>
      <c r="AW846" s="37"/>
      <c r="AX846" s="37"/>
      <c r="AY846" s="37"/>
      <c r="AZ846" s="37"/>
      <c r="BA846" s="37"/>
      <c r="BB846" s="37"/>
      <c r="BC846" s="37"/>
      <c r="BD846">
        <v>4</v>
      </c>
    </row>
    <row r="847" spans="1:56" hidden="1" x14ac:dyDescent="0.25">
      <c r="A847" s="22" t="s">
        <v>66</v>
      </c>
      <c r="B847" s="22" t="s">
        <v>52</v>
      </c>
      <c r="C847" s="23">
        <v>21102903726</v>
      </c>
      <c r="D847" s="22" t="s">
        <v>143</v>
      </c>
      <c r="E847" s="22" t="s">
        <v>659</v>
      </c>
      <c r="F847" s="22" t="s">
        <v>660</v>
      </c>
      <c r="G847" s="22">
        <v>5042291287</v>
      </c>
      <c r="H847" s="22" t="s">
        <v>56</v>
      </c>
      <c r="I847" s="22" t="s">
        <v>56</v>
      </c>
      <c r="J847" s="24">
        <v>44504</v>
      </c>
      <c r="K847" s="22">
        <v>1440</v>
      </c>
      <c r="L847" s="22" t="s">
        <v>153</v>
      </c>
      <c r="M847" s="22" t="s">
        <v>153</v>
      </c>
      <c r="N847" s="38" t="s">
        <v>1390</v>
      </c>
      <c r="O847" s="39">
        <v>44505</v>
      </c>
      <c r="P847" s="27" t="s">
        <v>64</v>
      </c>
      <c r="Q847" s="22">
        <v>1440</v>
      </c>
      <c r="R847" s="28" t="s">
        <v>56</v>
      </c>
      <c r="S847" s="22" t="s">
        <v>56</v>
      </c>
      <c r="T847" s="28" t="s">
        <v>56</v>
      </c>
      <c r="U847" s="28">
        <v>0</v>
      </c>
      <c r="V847" s="28">
        <v>0</v>
      </c>
      <c r="W847" s="28">
        <v>0</v>
      </c>
      <c r="X847" s="28" t="s">
        <v>56</v>
      </c>
      <c r="Y847" s="22" t="s">
        <v>56</v>
      </c>
      <c r="Z847" s="45" t="s">
        <v>56</v>
      </c>
      <c r="AA847" s="45" t="s">
        <v>56</v>
      </c>
      <c r="AB847" s="28">
        <v>0</v>
      </c>
      <c r="AC847" s="28" t="s">
        <v>56</v>
      </c>
      <c r="AD847" s="46" t="s">
        <v>56</v>
      </c>
      <c r="AE847" s="47" t="s">
        <v>56</v>
      </c>
      <c r="AF847" s="35" t="str">
        <f>VLOOKUP(G847,[6]TIV1!L:S,8,FALSE)</f>
        <v>8276895965</v>
      </c>
      <c r="AG847" s="35" t="e">
        <f>VLOOKUP(T847,[6]TIV1!L:S,8,FALSE)</f>
        <v>#N/A</v>
      </c>
      <c r="AH847" s="35" t="e">
        <f>VLOOKUP(AC847,[6]TIV1!L:S,8,FALSE)</f>
        <v>#N/A</v>
      </c>
      <c r="AI847" s="36">
        <f>VLOOKUP(A847&amp;P847,[6]HARGA!C:D,2,0)*Q847</f>
        <v>43200000</v>
      </c>
      <c r="AJ847" s="36">
        <f>VLOOKUP(A847&amp;P847,[6]HARGA!C:D,2,0)*W847</f>
        <v>0</v>
      </c>
      <c r="AK847" s="36">
        <f>VLOOKUP(A847&amp;P847,[6]HARGA!C:D,2,0)*AB847</f>
        <v>0</v>
      </c>
      <c r="AL847" s="37"/>
      <c r="AM847" s="37"/>
      <c r="AN847" s="37"/>
      <c r="AO847" s="37"/>
      <c r="AP847" s="37"/>
      <c r="AQ847" s="37"/>
      <c r="AR847" s="37"/>
      <c r="AS847" s="37"/>
      <c r="AT847" s="37"/>
      <c r="AU847" s="37"/>
      <c r="AV847" s="37"/>
      <c r="AW847" s="37"/>
      <c r="AX847" s="37"/>
      <c r="AY847" s="37"/>
      <c r="AZ847" s="37"/>
      <c r="BA847" s="37"/>
      <c r="BB847" s="37"/>
      <c r="BC847" s="37"/>
      <c r="BD847">
        <v>4</v>
      </c>
    </row>
    <row r="848" spans="1:56" hidden="1" x14ac:dyDescent="0.25">
      <c r="A848" s="22" t="s">
        <v>51</v>
      </c>
      <c r="B848" s="22" t="s">
        <v>52</v>
      </c>
      <c r="C848" s="23" t="s">
        <v>1391</v>
      </c>
      <c r="D848" s="22" t="s">
        <v>143</v>
      </c>
      <c r="E848" s="22" t="s">
        <v>659</v>
      </c>
      <c r="F848" s="22" t="s">
        <v>660</v>
      </c>
      <c r="G848" s="22" t="s">
        <v>90</v>
      </c>
      <c r="H848" s="22" t="s">
        <v>56</v>
      </c>
      <c r="I848" s="22" t="s">
        <v>56</v>
      </c>
      <c r="J848" s="24">
        <v>44504</v>
      </c>
      <c r="K848" s="22">
        <v>0</v>
      </c>
      <c r="L848" s="22" t="s">
        <v>91</v>
      </c>
      <c r="M848" s="22" t="s">
        <v>91</v>
      </c>
      <c r="N848" s="41" t="s">
        <v>56</v>
      </c>
      <c r="O848" s="34" t="s">
        <v>56</v>
      </c>
      <c r="P848" s="27" t="s">
        <v>60</v>
      </c>
      <c r="Q848" s="22">
        <v>0</v>
      </c>
      <c r="R848" s="23">
        <v>21102803813</v>
      </c>
      <c r="S848" s="22" t="s">
        <v>56</v>
      </c>
      <c r="T848" s="22">
        <v>6008141356</v>
      </c>
      <c r="U848" s="22">
        <v>31</v>
      </c>
      <c r="V848" s="28">
        <v>0</v>
      </c>
      <c r="W848" s="22">
        <v>31</v>
      </c>
      <c r="X848" s="29" t="s">
        <v>61</v>
      </c>
      <c r="Y848" s="22" t="s">
        <v>56</v>
      </c>
      <c r="Z848" s="30" t="s">
        <v>1392</v>
      </c>
      <c r="AA848" s="31">
        <v>44503</v>
      </c>
      <c r="AB848" s="22">
        <v>0</v>
      </c>
      <c r="AC848" s="32">
        <v>5042282254</v>
      </c>
      <c r="AD848" s="33" t="s">
        <v>1393</v>
      </c>
      <c r="AE848" s="34">
        <v>44513</v>
      </c>
      <c r="AF848" s="35" t="e">
        <f>VLOOKUP(G848,[6]TIV1!L:S,8,FALSE)</f>
        <v>#N/A</v>
      </c>
      <c r="AG848" s="35" t="str">
        <f>VLOOKUP(T848,[6]TIV1!L:S,8,FALSE)</f>
        <v>2050350281</v>
      </c>
      <c r="AH848" s="35" t="str">
        <f>VLOOKUP(AC848,[6]TIV1!L:S,8,FALSE)</f>
        <v>8276895377</v>
      </c>
      <c r="AI848" s="36">
        <f>VLOOKUP(A848&amp;P848,[6]HARGA!C:D,2,0)*Q848</f>
        <v>0</v>
      </c>
      <c r="AJ848" s="36">
        <f>VLOOKUP(A848&amp;P848,[6]HARGA!C:D,2,0)*W848</f>
        <v>305350</v>
      </c>
      <c r="AK848" s="36">
        <f>VLOOKUP(A848&amp;P848,[6]HARGA!C:D,2,0)*AB848</f>
        <v>0</v>
      </c>
      <c r="AL848" s="37"/>
      <c r="AM848" s="37"/>
      <c r="AN848" s="37"/>
      <c r="AO848" s="37"/>
      <c r="AP848" s="37"/>
      <c r="AQ848" s="37"/>
      <c r="AR848" s="37"/>
      <c r="AS848" s="37"/>
      <c r="AT848" s="37"/>
      <c r="AU848" s="37"/>
      <c r="AV848" s="37"/>
      <c r="AW848" s="37"/>
      <c r="AX848" s="37"/>
      <c r="AY848" s="37"/>
      <c r="AZ848" s="37"/>
      <c r="BA848" s="37"/>
      <c r="BB848" s="37"/>
      <c r="BC848" s="37"/>
      <c r="BD848">
        <v>4</v>
      </c>
    </row>
    <row r="849" spans="1:56" hidden="1" x14ac:dyDescent="0.25">
      <c r="A849" s="22" t="s">
        <v>51</v>
      </c>
      <c r="B849" s="22" t="s">
        <v>52</v>
      </c>
      <c r="C849" s="23" t="s">
        <v>1391</v>
      </c>
      <c r="D849" s="22" t="s">
        <v>143</v>
      </c>
      <c r="E849" s="22" t="s">
        <v>659</v>
      </c>
      <c r="F849" s="22" t="s">
        <v>660</v>
      </c>
      <c r="G849" s="22" t="s">
        <v>90</v>
      </c>
      <c r="H849" s="22" t="s">
        <v>56</v>
      </c>
      <c r="I849" s="22" t="s">
        <v>56</v>
      </c>
      <c r="J849" s="24">
        <v>44504</v>
      </c>
      <c r="K849" s="22">
        <v>0</v>
      </c>
      <c r="L849" s="22" t="s">
        <v>91</v>
      </c>
      <c r="M849" s="22" t="s">
        <v>91</v>
      </c>
      <c r="N849" s="41" t="s">
        <v>56</v>
      </c>
      <c r="O849" s="34" t="s">
        <v>56</v>
      </c>
      <c r="P849" s="27" t="s">
        <v>64</v>
      </c>
      <c r="Q849" s="22">
        <v>0</v>
      </c>
      <c r="R849" s="23">
        <v>21102803813</v>
      </c>
      <c r="S849" s="22" t="s">
        <v>56</v>
      </c>
      <c r="T849" s="22">
        <v>6008141356</v>
      </c>
      <c r="U849" s="22">
        <v>1440</v>
      </c>
      <c r="V849" s="28">
        <v>0</v>
      </c>
      <c r="W849" s="22">
        <v>1440</v>
      </c>
      <c r="X849" s="29" t="s">
        <v>61</v>
      </c>
      <c r="Y849" s="22" t="s">
        <v>56</v>
      </c>
      <c r="Z849" s="30" t="s">
        <v>1392</v>
      </c>
      <c r="AA849" s="31">
        <v>44503</v>
      </c>
      <c r="AB849" s="22">
        <v>70</v>
      </c>
      <c r="AC849" s="32">
        <v>5042282254</v>
      </c>
      <c r="AD849" s="33" t="s">
        <v>1393</v>
      </c>
      <c r="AE849" s="34">
        <v>44513</v>
      </c>
      <c r="AF849" s="35" t="e">
        <f>VLOOKUP(G849,[6]TIV1!L:S,8,FALSE)</f>
        <v>#N/A</v>
      </c>
      <c r="AG849" s="35" t="str">
        <f>VLOOKUP(T849,[6]TIV1!L:S,8,FALSE)</f>
        <v>2050350281</v>
      </c>
      <c r="AH849" s="35" t="str">
        <f>VLOOKUP(AC849,[6]TIV1!L:S,8,FALSE)</f>
        <v>8276895377</v>
      </c>
      <c r="AI849" s="36">
        <f>VLOOKUP(A849&amp;P849,[6]HARGA!C:D,2,0)*Q849</f>
        <v>0</v>
      </c>
      <c r="AJ849" s="36">
        <f>VLOOKUP(A849&amp;P849,[6]HARGA!C:D,2,0)*W849</f>
        <v>43200000</v>
      </c>
      <c r="AK849" s="36">
        <f>VLOOKUP(A849&amp;P849,[6]HARGA!C:D,2,0)*AB849</f>
        <v>2100000</v>
      </c>
      <c r="AL849" s="37"/>
      <c r="AM849" s="37"/>
      <c r="AN849" s="37"/>
      <c r="AO849" s="37"/>
      <c r="AP849" s="37"/>
      <c r="AQ849" s="37"/>
      <c r="AR849" s="37"/>
      <c r="AS849" s="37"/>
      <c r="AT849" s="37"/>
      <c r="AU849" s="37"/>
      <c r="AV849" s="37"/>
      <c r="AW849" s="37"/>
      <c r="AX849" s="37"/>
      <c r="AY849" s="37"/>
      <c r="AZ849" s="37"/>
      <c r="BA849" s="37"/>
      <c r="BB849" s="37"/>
      <c r="BC849" s="37"/>
      <c r="BD849">
        <v>4</v>
      </c>
    </row>
    <row r="850" spans="1:56" hidden="1" x14ac:dyDescent="0.25">
      <c r="A850" s="22" t="s">
        <v>66</v>
      </c>
      <c r="B850" s="22" t="s">
        <v>52</v>
      </c>
      <c r="C850" s="23">
        <v>21102903735</v>
      </c>
      <c r="D850" s="22" t="s">
        <v>135</v>
      </c>
      <c r="E850" s="22" t="s">
        <v>693</v>
      </c>
      <c r="F850" s="22" t="s">
        <v>694</v>
      </c>
      <c r="G850" s="22">
        <v>5042280161</v>
      </c>
      <c r="H850" s="22" t="s">
        <v>56</v>
      </c>
      <c r="I850" s="22" t="s">
        <v>56</v>
      </c>
      <c r="J850" s="24">
        <v>44504</v>
      </c>
      <c r="K850" s="22">
        <v>1440</v>
      </c>
      <c r="L850" s="22" t="s">
        <v>189</v>
      </c>
      <c r="M850" s="22" t="s">
        <v>189</v>
      </c>
      <c r="N850" s="38" t="s">
        <v>1394</v>
      </c>
      <c r="O850" s="39">
        <v>44504</v>
      </c>
      <c r="P850" s="27" t="s">
        <v>60</v>
      </c>
      <c r="Q850" s="22">
        <v>1440</v>
      </c>
      <c r="R850" s="23">
        <v>21102903774</v>
      </c>
      <c r="S850" s="22" t="s">
        <v>56</v>
      </c>
      <c r="T850" s="22">
        <v>6008143806</v>
      </c>
      <c r="U850" s="22">
        <v>31</v>
      </c>
      <c r="V850" s="28">
        <v>0</v>
      </c>
      <c r="W850" s="22">
        <v>31</v>
      </c>
      <c r="X850" s="29" t="s">
        <v>153</v>
      </c>
      <c r="Y850" s="22" t="s">
        <v>56</v>
      </c>
      <c r="Z850" s="63" t="s">
        <v>1395</v>
      </c>
      <c r="AA850" s="64">
        <v>44502</v>
      </c>
      <c r="AB850" s="22">
        <v>8</v>
      </c>
      <c r="AC850" s="32">
        <v>5042278445</v>
      </c>
      <c r="AD850" s="33" t="s">
        <v>1396</v>
      </c>
      <c r="AE850" s="34">
        <v>44511</v>
      </c>
      <c r="AF850" s="35" t="str">
        <f>VLOOKUP(G850,[6]TIV1!L:S,8,FALSE)</f>
        <v>8276895965</v>
      </c>
      <c r="AG850" s="35" t="str">
        <f>VLOOKUP(T850,[6]TIV1!L:S,8,FALSE)</f>
        <v>2050350312</v>
      </c>
      <c r="AH850" s="35" t="str">
        <f>VLOOKUP(AC850,[6]TIV1!L:S,8,FALSE)</f>
        <v>8276895965</v>
      </c>
      <c r="AI850" s="36">
        <f>VLOOKUP(A850&amp;P850,[6]HARGA!C:D,2,0)*Q850</f>
        <v>14184000</v>
      </c>
      <c r="AJ850" s="36">
        <f>VLOOKUP(A850&amp;P850,[6]HARGA!C:D,2,0)*W850</f>
        <v>305350</v>
      </c>
      <c r="AK850" s="36">
        <f>VLOOKUP(A850&amp;P850,[6]HARGA!C:D,2,0)*AB850</f>
        <v>78800</v>
      </c>
      <c r="AL850" s="37"/>
      <c r="AM850" s="37"/>
      <c r="AN850" s="37"/>
      <c r="AO850" s="37"/>
      <c r="AP850" s="37"/>
      <c r="AQ850" s="37"/>
      <c r="AR850" s="37"/>
      <c r="AS850" s="37"/>
      <c r="AT850" s="37"/>
      <c r="AU850" s="37"/>
      <c r="AV850" s="37"/>
      <c r="AW850" s="37"/>
      <c r="AX850" s="37"/>
      <c r="AY850" s="37"/>
      <c r="AZ850" s="37"/>
      <c r="BA850" s="37"/>
      <c r="BB850" s="37"/>
      <c r="BC850" s="37"/>
      <c r="BD850">
        <v>4</v>
      </c>
    </row>
    <row r="851" spans="1:56" hidden="1" x14ac:dyDescent="0.25">
      <c r="A851" s="22" t="s">
        <v>66</v>
      </c>
      <c r="B851" s="22" t="s">
        <v>52</v>
      </c>
      <c r="C851" s="23">
        <v>21102903735</v>
      </c>
      <c r="D851" s="22" t="s">
        <v>135</v>
      </c>
      <c r="E851" s="22" t="s">
        <v>693</v>
      </c>
      <c r="F851" s="22" t="s">
        <v>694</v>
      </c>
      <c r="G851" s="22">
        <v>5042280161</v>
      </c>
      <c r="H851" s="22" t="s">
        <v>56</v>
      </c>
      <c r="I851" s="22" t="s">
        <v>56</v>
      </c>
      <c r="J851" s="24">
        <v>44504</v>
      </c>
      <c r="K851" s="22">
        <v>1440</v>
      </c>
      <c r="L851" s="22" t="s">
        <v>189</v>
      </c>
      <c r="M851" s="22" t="s">
        <v>189</v>
      </c>
      <c r="N851" s="38" t="s">
        <v>1394</v>
      </c>
      <c r="O851" s="39">
        <v>44504</v>
      </c>
      <c r="P851" s="27" t="s">
        <v>64</v>
      </c>
      <c r="Q851" s="22">
        <v>1440</v>
      </c>
      <c r="R851" s="23">
        <v>21102903774</v>
      </c>
      <c r="S851" s="22" t="s">
        <v>56</v>
      </c>
      <c r="T851" s="22">
        <v>6008143806</v>
      </c>
      <c r="U851" s="22">
        <v>1440</v>
      </c>
      <c r="V851" s="28">
        <v>0</v>
      </c>
      <c r="W851" s="22">
        <v>1440</v>
      </c>
      <c r="X851" s="29" t="s">
        <v>153</v>
      </c>
      <c r="Y851" s="22" t="s">
        <v>56</v>
      </c>
      <c r="Z851" s="63" t="s">
        <v>1395</v>
      </c>
      <c r="AA851" s="64">
        <v>44502</v>
      </c>
      <c r="AB851" s="22">
        <v>85</v>
      </c>
      <c r="AC851" s="32">
        <v>5042278445</v>
      </c>
      <c r="AD851" s="33" t="s">
        <v>1396</v>
      </c>
      <c r="AE851" s="34">
        <v>44511</v>
      </c>
      <c r="AF851" s="35" t="str">
        <f>VLOOKUP(G851,[6]TIV1!L:S,8,FALSE)</f>
        <v>8276895965</v>
      </c>
      <c r="AG851" s="35" t="str">
        <f>VLOOKUP(T851,[6]TIV1!L:S,8,FALSE)</f>
        <v>2050350312</v>
      </c>
      <c r="AH851" s="35" t="str">
        <f>VLOOKUP(AC851,[6]TIV1!L:S,8,FALSE)</f>
        <v>8276895965</v>
      </c>
      <c r="AI851" s="36">
        <f>VLOOKUP(A851&amp;P851,[6]HARGA!C:D,2,0)*Q851</f>
        <v>43200000</v>
      </c>
      <c r="AJ851" s="36">
        <f>VLOOKUP(A851&amp;P851,[6]HARGA!C:D,2,0)*W851</f>
        <v>43200000</v>
      </c>
      <c r="AK851" s="36">
        <f>VLOOKUP(A851&amp;P851,[6]HARGA!C:D,2,0)*AB851</f>
        <v>2550000</v>
      </c>
      <c r="AL851" s="37"/>
      <c r="AM851" s="37"/>
      <c r="AN851" s="37"/>
      <c r="AO851" s="37"/>
      <c r="AP851" s="37"/>
      <c r="AQ851" s="37"/>
      <c r="AR851" s="37"/>
      <c r="AS851" s="37"/>
      <c r="AT851" s="37"/>
      <c r="AU851" s="37"/>
      <c r="AV851" s="37"/>
      <c r="AW851" s="37"/>
      <c r="AX851" s="37"/>
      <c r="AY851" s="37"/>
      <c r="AZ851" s="37"/>
      <c r="BA851" s="37"/>
      <c r="BB851" s="37"/>
      <c r="BC851" s="37"/>
      <c r="BD851">
        <v>4</v>
      </c>
    </row>
    <row r="852" spans="1:56" hidden="1" x14ac:dyDescent="0.25">
      <c r="A852" s="22" t="s">
        <v>66</v>
      </c>
      <c r="B852" s="22" t="s">
        <v>52</v>
      </c>
      <c r="C852" s="23">
        <v>21102903737</v>
      </c>
      <c r="D852" s="22" t="s">
        <v>143</v>
      </c>
      <c r="E852" s="22" t="s">
        <v>654</v>
      </c>
      <c r="F852" s="22" t="s">
        <v>655</v>
      </c>
      <c r="G852" s="22">
        <v>5042278450</v>
      </c>
      <c r="H852" s="22" t="s">
        <v>56</v>
      </c>
      <c r="I852" s="22" t="s">
        <v>56</v>
      </c>
      <c r="J852" s="24">
        <v>44504</v>
      </c>
      <c r="K852" s="22">
        <v>1344</v>
      </c>
      <c r="L852" s="22" t="s">
        <v>72</v>
      </c>
      <c r="M852" s="22" t="s">
        <v>72</v>
      </c>
      <c r="N852" s="38" t="s">
        <v>1397</v>
      </c>
      <c r="O852" s="39">
        <v>44504</v>
      </c>
      <c r="P852" s="27" t="s">
        <v>60</v>
      </c>
      <c r="Q852" s="22">
        <v>1344</v>
      </c>
      <c r="R852" s="28" t="s">
        <v>56</v>
      </c>
      <c r="S852" s="22" t="s">
        <v>56</v>
      </c>
      <c r="T852" s="28" t="s">
        <v>56</v>
      </c>
      <c r="U852" s="28">
        <v>0</v>
      </c>
      <c r="V852" s="28">
        <v>0</v>
      </c>
      <c r="W852" s="28">
        <v>0</v>
      </c>
      <c r="X852" s="28" t="s">
        <v>56</v>
      </c>
      <c r="Y852" s="22" t="s">
        <v>56</v>
      </c>
      <c r="Z852" s="45" t="s">
        <v>56</v>
      </c>
      <c r="AA852" s="45" t="s">
        <v>56</v>
      </c>
      <c r="AB852" s="28">
        <v>0</v>
      </c>
      <c r="AC852" s="28" t="s">
        <v>56</v>
      </c>
      <c r="AD852" s="46" t="s">
        <v>56</v>
      </c>
      <c r="AE852" s="47" t="s">
        <v>56</v>
      </c>
      <c r="AF852" s="35" t="str">
        <f>VLOOKUP(G852,[6]TIV1!L:S,8,FALSE)</f>
        <v>8276895965</v>
      </c>
      <c r="AG852" s="35" t="e">
        <f>VLOOKUP(T852,[6]TIV1!L:S,8,FALSE)</f>
        <v>#N/A</v>
      </c>
      <c r="AH852" s="35" t="e">
        <f>VLOOKUP(AC852,[6]TIV1!L:S,8,FALSE)</f>
        <v>#N/A</v>
      </c>
      <c r="AI852" s="36">
        <f>VLOOKUP(A852&amp;P852,[6]HARGA!C:D,2,0)*Q852</f>
        <v>13238400</v>
      </c>
      <c r="AJ852" s="36">
        <f>VLOOKUP(A852&amp;P852,[6]HARGA!C:D,2,0)*W852</f>
        <v>0</v>
      </c>
      <c r="AK852" s="36">
        <f>VLOOKUP(A852&amp;P852,[6]HARGA!C:D,2,0)*AB852</f>
        <v>0</v>
      </c>
      <c r="AL852" s="37"/>
      <c r="AM852" s="37"/>
      <c r="AN852" s="37"/>
      <c r="AO852" s="37"/>
      <c r="AP852" s="37"/>
      <c r="AQ852" s="37"/>
      <c r="AR852" s="37"/>
      <c r="AS852" s="37"/>
      <c r="AT852" s="37"/>
      <c r="AU852" s="37"/>
      <c r="AV852" s="37"/>
      <c r="AW852" s="37"/>
      <c r="AX852" s="37"/>
      <c r="AY852" s="37"/>
      <c r="AZ852" s="37"/>
      <c r="BA852" s="37"/>
      <c r="BB852" s="37"/>
      <c r="BC852" s="37"/>
      <c r="BD852">
        <v>4</v>
      </c>
    </row>
    <row r="853" spans="1:56" hidden="1" x14ac:dyDescent="0.25">
      <c r="A853" s="22" t="s">
        <v>66</v>
      </c>
      <c r="B853" s="22" t="s">
        <v>52</v>
      </c>
      <c r="C853" s="23">
        <v>21102903737</v>
      </c>
      <c r="D853" s="22" t="s">
        <v>143</v>
      </c>
      <c r="E853" s="22" t="s">
        <v>654</v>
      </c>
      <c r="F853" s="22" t="s">
        <v>655</v>
      </c>
      <c r="G853" s="22">
        <v>5042278450</v>
      </c>
      <c r="H853" s="22" t="s">
        <v>56</v>
      </c>
      <c r="I853" s="22" t="s">
        <v>56</v>
      </c>
      <c r="J853" s="24">
        <v>44504</v>
      </c>
      <c r="K853" s="22">
        <v>1344</v>
      </c>
      <c r="L853" s="22" t="s">
        <v>72</v>
      </c>
      <c r="M853" s="22" t="s">
        <v>72</v>
      </c>
      <c r="N853" s="38" t="s">
        <v>1397</v>
      </c>
      <c r="O853" s="39">
        <v>44504</v>
      </c>
      <c r="P853" s="27" t="s">
        <v>64</v>
      </c>
      <c r="Q853" s="22">
        <v>1344</v>
      </c>
      <c r="R853" s="28" t="s">
        <v>56</v>
      </c>
      <c r="S853" s="22" t="s">
        <v>56</v>
      </c>
      <c r="T853" s="28" t="s">
        <v>56</v>
      </c>
      <c r="U853" s="28">
        <v>0</v>
      </c>
      <c r="V853" s="28">
        <v>0</v>
      </c>
      <c r="W853" s="28">
        <v>0</v>
      </c>
      <c r="X853" s="28" t="s">
        <v>56</v>
      </c>
      <c r="Y853" s="22" t="s">
        <v>56</v>
      </c>
      <c r="Z853" s="45" t="s">
        <v>56</v>
      </c>
      <c r="AA853" s="45" t="s">
        <v>56</v>
      </c>
      <c r="AB853" s="28">
        <v>0</v>
      </c>
      <c r="AC853" s="28" t="s">
        <v>56</v>
      </c>
      <c r="AD853" s="46" t="s">
        <v>56</v>
      </c>
      <c r="AE853" s="47" t="s">
        <v>56</v>
      </c>
      <c r="AF853" s="35" t="str">
        <f>VLOOKUP(G853,[6]TIV1!L:S,8,FALSE)</f>
        <v>8276895965</v>
      </c>
      <c r="AG853" s="35" t="e">
        <f>VLOOKUP(T853,[6]TIV1!L:S,8,FALSE)</f>
        <v>#N/A</v>
      </c>
      <c r="AH853" s="35" t="e">
        <f>VLOOKUP(AC853,[6]TIV1!L:S,8,FALSE)</f>
        <v>#N/A</v>
      </c>
      <c r="AI853" s="36">
        <f>VLOOKUP(A853&amp;P853,[6]HARGA!C:D,2,0)*Q853</f>
        <v>40320000</v>
      </c>
      <c r="AJ853" s="36">
        <f>VLOOKUP(A853&amp;P853,[6]HARGA!C:D,2,0)*W853</f>
        <v>0</v>
      </c>
      <c r="AK853" s="36">
        <f>VLOOKUP(A853&amp;P853,[6]HARGA!C:D,2,0)*AB853</f>
        <v>0</v>
      </c>
      <c r="AL853" s="37"/>
      <c r="AM853" s="37"/>
      <c r="AN853" s="37"/>
      <c r="AO853" s="37"/>
      <c r="AP853" s="37"/>
      <c r="AQ853" s="37"/>
      <c r="AR853" s="37"/>
      <c r="AS853" s="37"/>
      <c r="AT853" s="37"/>
      <c r="AU853" s="37"/>
      <c r="AV853" s="37"/>
      <c r="AW853" s="37"/>
      <c r="AX853" s="37"/>
      <c r="AY853" s="37"/>
      <c r="AZ853" s="37"/>
      <c r="BA853" s="37"/>
      <c r="BB853" s="37"/>
      <c r="BC853" s="37"/>
      <c r="BD853">
        <v>4</v>
      </c>
    </row>
    <row r="854" spans="1:56" hidden="1" x14ac:dyDescent="0.25">
      <c r="A854" s="22" t="s">
        <v>51</v>
      </c>
      <c r="B854" s="22" t="s">
        <v>52</v>
      </c>
      <c r="C854" s="23" t="s">
        <v>1398</v>
      </c>
      <c r="D854" s="22" t="s">
        <v>143</v>
      </c>
      <c r="E854" s="22" t="s">
        <v>654</v>
      </c>
      <c r="F854" s="22" t="s">
        <v>655</v>
      </c>
      <c r="G854" s="22" t="s">
        <v>90</v>
      </c>
      <c r="H854" s="22" t="s">
        <v>56</v>
      </c>
      <c r="I854" s="22" t="s">
        <v>56</v>
      </c>
      <c r="J854" s="24">
        <v>44504</v>
      </c>
      <c r="K854" s="22">
        <v>0</v>
      </c>
      <c r="L854" s="22" t="s">
        <v>91</v>
      </c>
      <c r="M854" s="22" t="s">
        <v>91</v>
      </c>
      <c r="N854" s="41" t="s">
        <v>56</v>
      </c>
      <c r="O854" s="34" t="s">
        <v>56</v>
      </c>
      <c r="P854" s="27" t="s">
        <v>60</v>
      </c>
      <c r="Q854" s="22">
        <v>0</v>
      </c>
      <c r="R854" s="23">
        <v>21102803808</v>
      </c>
      <c r="S854" s="22" t="s">
        <v>56</v>
      </c>
      <c r="T854" s="22">
        <v>6008139017</v>
      </c>
      <c r="U854" s="22">
        <v>51</v>
      </c>
      <c r="V854" s="28">
        <v>0</v>
      </c>
      <c r="W854" s="22">
        <v>51</v>
      </c>
      <c r="X854" s="29" t="s">
        <v>301</v>
      </c>
      <c r="Y854" s="22" t="s">
        <v>56</v>
      </c>
      <c r="Z854" s="30" t="s">
        <v>1399</v>
      </c>
      <c r="AA854" s="31">
        <v>44505</v>
      </c>
      <c r="AB854" s="22">
        <v>1</v>
      </c>
      <c r="AC854" s="32">
        <v>5042268314</v>
      </c>
      <c r="AD854" s="33" t="s">
        <v>1400</v>
      </c>
      <c r="AE854" s="34">
        <v>44505</v>
      </c>
      <c r="AF854" s="35" t="e">
        <f>VLOOKUP(G854,[6]TIV1!L:S,8,FALSE)</f>
        <v>#N/A</v>
      </c>
      <c r="AG854" s="35" t="str">
        <f>VLOOKUP(T854,[6]TIV1!L:S,8,FALSE)</f>
        <v>2050350281</v>
      </c>
      <c r="AH854" s="35" t="str">
        <f>VLOOKUP(AC854,[6]TIV1!L:S,8,FALSE)</f>
        <v>8276895377</v>
      </c>
      <c r="AI854" s="36">
        <f>VLOOKUP(A854&amp;P854,[6]HARGA!C:D,2,0)*Q854</f>
        <v>0</v>
      </c>
      <c r="AJ854" s="36">
        <f>VLOOKUP(A854&amp;P854,[6]HARGA!C:D,2,0)*W854</f>
        <v>502350</v>
      </c>
      <c r="AK854" s="36">
        <f>VLOOKUP(A854&amp;P854,[6]HARGA!C:D,2,0)*AB854</f>
        <v>9850</v>
      </c>
      <c r="AL854" s="37"/>
      <c r="AM854" s="37"/>
      <c r="AN854" s="37"/>
      <c r="AO854" s="37"/>
      <c r="AP854" s="37"/>
      <c r="AQ854" s="37"/>
      <c r="AR854" s="37"/>
      <c r="AS854" s="37"/>
      <c r="AT854" s="37"/>
      <c r="AU854" s="37"/>
      <c r="AV854" s="37"/>
      <c r="AW854" s="37"/>
      <c r="AX854" s="37"/>
      <c r="AY854" s="37"/>
      <c r="AZ854" s="37"/>
      <c r="BA854" s="37"/>
      <c r="BB854" s="37"/>
      <c r="BC854" s="37"/>
      <c r="BD854">
        <v>4</v>
      </c>
    </row>
    <row r="855" spans="1:56" hidden="1" x14ac:dyDescent="0.25">
      <c r="A855" s="22" t="s">
        <v>51</v>
      </c>
      <c r="B855" s="22" t="s">
        <v>52</v>
      </c>
      <c r="C855" s="23" t="s">
        <v>1398</v>
      </c>
      <c r="D855" s="22" t="s">
        <v>143</v>
      </c>
      <c r="E855" s="22" t="s">
        <v>654</v>
      </c>
      <c r="F855" s="22" t="s">
        <v>655</v>
      </c>
      <c r="G855" s="22" t="s">
        <v>90</v>
      </c>
      <c r="H855" s="22" t="s">
        <v>56</v>
      </c>
      <c r="I855" s="22" t="s">
        <v>56</v>
      </c>
      <c r="J855" s="24">
        <v>44504</v>
      </c>
      <c r="K855" s="22">
        <v>0</v>
      </c>
      <c r="L855" s="22" t="s">
        <v>91</v>
      </c>
      <c r="M855" s="22" t="s">
        <v>91</v>
      </c>
      <c r="N855" s="41" t="s">
        <v>56</v>
      </c>
      <c r="O855" s="34" t="s">
        <v>56</v>
      </c>
      <c r="P855" s="27" t="s">
        <v>64</v>
      </c>
      <c r="Q855" s="22">
        <v>0</v>
      </c>
      <c r="R855" s="23">
        <v>21102803808</v>
      </c>
      <c r="S855" s="22" t="s">
        <v>56</v>
      </c>
      <c r="T855" s="22">
        <v>6008139017</v>
      </c>
      <c r="U855" s="22">
        <v>1404</v>
      </c>
      <c r="V855" s="28">
        <v>0</v>
      </c>
      <c r="W855" s="22">
        <v>1404</v>
      </c>
      <c r="X855" s="29" t="s">
        <v>301</v>
      </c>
      <c r="Y855" s="22" t="s">
        <v>56</v>
      </c>
      <c r="Z855" s="30" t="s">
        <v>1399</v>
      </c>
      <c r="AA855" s="31">
        <v>44505</v>
      </c>
      <c r="AB855" s="22">
        <v>70</v>
      </c>
      <c r="AC855" s="32">
        <v>5042268314</v>
      </c>
      <c r="AD855" s="33" t="s">
        <v>1400</v>
      </c>
      <c r="AE855" s="34">
        <v>44505</v>
      </c>
      <c r="AF855" s="35" t="e">
        <f>VLOOKUP(G855,[6]TIV1!L:S,8,FALSE)</f>
        <v>#N/A</v>
      </c>
      <c r="AG855" s="35" t="str">
        <f>VLOOKUP(T855,[6]TIV1!L:S,8,FALSE)</f>
        <v>2050350281</v>
      </c>
      <c r="AH855" s="35" t="str">
        <f>VLOOKUP(AC855,[6]TIV1!L:S,8,FALSE)</f>
        <v>8276895377</v>
      </c>
      <c r="AI855" s="36">
        <f>VLOOKUP(A855&amp;P855,[6]HARGA!C:D,2,0)*Q855</f>
        <v>0</v>
      </c>
      <c r="AJ855" s="36">
        <f>VLOOKUP(A855&amp;P855,[6]HARGA!C:D,2,0)*W855</f>
        <v>42120000</v>
      </c>
      <c r="AK855" s="36">
        <f>VLOOKUP(A855&amp;P855,[6]HARGA!C:D,2,0)*AB855</f>
        <v>2100000</v>
      </c>
      <c r="AL855" s="37"/>
      <c r="AM855" s="37"/>
      <c r="AN855" s="37"/>
      <c r="AO855" s="37"/>
      <c r="AP855" s="37"/>
      <c r="AQ855" s="37"/>
      <c r="AR855" s="37"/>
      <c r="AS855" s="37"/>
      <c r="AT855" s="37"/>
      <c r="AU855" s="37"/>
      <c r="AV855" s="37"/>
      <c r="AW855" s="37"/>
      <c r="AX855" s="37"/>
      <c r="AY855" s="37"/>
      <c r="AZ855" s="37"/>
      <c r="BA855" s="37"/>
      <c r="BB855" s="37"/>
      <c r="BC855" s="37"/>
      <c r="BD855">
        <v>4</v>
      </c>
    </row>
    <row r="856" spans="1:56" hidden="1" x14ac:dyDescent="0.25">
      <c r="A856" s="22" t="s">
        <v>51</v>
      </c>
      <c r="B856" s="22" t="s">
        <v>52</v>
      </c>
      <c r="C856" s="23">
        <v>21102903759</v>
      </c>
      <c r="D856" s="22" t="s">
        <v>143</v>
      </c>
      <c r="E856" s="22" t="s">
        <v>1401</v>
      </c>
      <c r="F856" s="22" t="s">
        <v>1402</v>
      </c>
      <c r="G856" s="22">
        <v>5042291606</v>
      </c>
      <c r="H856" s="22" t="s">
        <v>56</v>
      </c>
      <c r="I856" s="22" t="s">
        <v>56</v>
      </c>
      <c r="J856" s="24">
        <v>44504</v>
      </c>
      <c r="K856" s="22">
        <v>1440</v>
      </c>
      <c r="L856" s="22" t="s">
        <v>138</v>
      </c>
      <c r="M856" s="22" t="s">
        <v>138</v>
      </c>
      <c r="N856" s="38" t="s">
        <v>1403</v>
      </c>
      <c r="O856" s="39">
        <v>44505</v>
      </c>
      <c r="P856" s="27" t="s">
        <v>60</v>
      </c>
      <c r="Q856" s="22">
        <v>1440</v>
      </c>
      <c r="R856" s="28" t="s">
        <v>56</v>
      </c>
      <c r="S856" s="22" t="s">
        <v>56</v>
      </c>
      <c r="T856" s="28" t="s">
        <v>56</v>
      </c>
      <c r="U856" s="28">
        <v>0</v>
      </c>
      <c r="V856" s="28">
        <v>0</v>
      </c>
      <c r="W856" s="28">
        <v>0</v>
      </c>
      <c r="X856" s="28" t="s">
        <v>56</v>
      </c>
      <c r="Y856" s="22" t="s">
        <v>56</v>
      </c>
      <c r="Z856" s="45" t="s">
        <v>56</v>
      </c>
      <c r="AA856" s="45" t="s">
        <v>56</v>
      </c>
      <c r="AB856" s="28">
        <v>0</v>
      </c>
      <c r="AC856" s="28" t="s">
        <v>56</v>
      </c>
      <c r="AD856" s="46" t="s">
        <v>56</v>
      </c>
      <c r="AE856" s="47" t="s">
        <v>56</v>
      </c>
      <c r="AF856" s="35" t="str">
        <f>VLOOKUP(G856,[6]TIV1!L:S,8,FALSE)</f>
        <v>8276895377</v>
      </c>
      <c r="AG856" s="35" t="e">
        <f>VLOOKUP(T856,[6]TIV1!L:S,8,FALSE)</f>
        <v>#N/A</v>
      </c>
      <c r="AH856" s="35" t="e">
        <f>VLOOKUP(AC856,[6]TIV1!L:S,8,FALSE)</f>
        <v>#N/A</v>
      </c>
      <c r="AI856" s="36">
        <f>VLOOKUP(A856&amp;P856,[6]HARGA!C:D,2,0)*Q856</f>
        <v>14184000</v>
      </c>
      <c r="AJ856" s="36">
        <f>VLOOKUP(A856&amp;P856,[6]HARGA!C:D,2,0)*W856</f>
        <v>0</v>
      </c>
      <c r="AK856" s="36">
        <f>VLOOKUP(A856&amp;P856,[6]HARGA!C:D,2,0)*AB856</f>
        <v>0</v>
      </c>
      <c r="AL856" s="37"/>
      <c r="AM856" s="37"/>
      <c r="AN856" s="37"/>
      <c r="AO856" s="37"/>
      <c r="AP856" s="37"/>
      <c r="AQ856" s="37"/>
      <c r="AR856" s="37"/>
      <c r="AS856" s="37"/>
      <c r="AT856" s="37"/>
      <c r="AU856" s="37"/>
      <c r="AV856" s="37"/>
      <c r="AW856" s="37"/>
      <c r="AX856" s="37"/>
      <c r="AY856" s="37"/>
      <c r="AZ856" s="37"/>
      <c r="BA856" s="37"/>
      <c r="BB856" s="37"/>
      <c r="BC856" s="37"/>
      <c r="BD856">
        <v>4</v>
      </c>
    </row>
    <row r="857" spans="1:56" hidden="1" x14ac:dyDescent="0.25">
      <c r="A857" s="22" t="s">
        <v>51</v>
      </c>
      <c r="B857" s="22" t="s">
        <v>52</v>
      </c>
      <c r="C857" s="23">
        <v>21102903759</v>
      </c>
      <c r="D857" s="22" t="s">
        <v>143</v>
      </c>
      <c r="E857" s="22" t="s">
        <v>1401</v>
      </c>
      <c r="F857" s="22" t="s">
        <v>1402</v>
      </c>
      <c r="G857" s="22">
        <v>5042291606</v>
      </c>
      <c r="H857" s="22" t="s">
        <v>56</v>
      </c>
      <c r="I857" s="22" t="s">
        <v>56</v>
      </c>
      <c r="J857" s="24">
        <v>44504</v>
      </c>
      <c r="K857" s="22">
        <v>1440</v>
      </c>
      <c r="L857" s="22" t="s">
        <v>138</v>
      </c>
      <c r="M857" s="22" t="s">
        <v>138</v>
      </c>
      <c r="N857" s="38" t="s">
        <v>1403</v>
      </c>
      <c r="O857" s="39">
        <v>44505</v>
      </c>
      <c r="P857" s="27" t="s">
        <v>64</v>
      </c>
      <c r="Q857" s="22">
        <v>1440</v>
      </c>
      <c r="R857" s="28" t="s">
        <v>56</v>
      </c>
      <c r="S857" s="22" t="s">
        <v>56</v>
      </c>
      <c r="T857" s="28" t="s">
        <v>56</v>
      </c>
      <c r="U857" s="28">
        <v>0</v>
      </c>
      <c r="V857" s="28">
        <v>0</v>
      </c>
      <c r="W857" s="28">
        <v>0</v>
      </c>
      <c r="X857" s="28" t="s">
        <v>56</v>
      </c>
      <c r="Y857" s="22" t="s">
        <v>56</v>
      </c>
      <c r="Z857" s="45" t="s">
        <v>56</v>
      </c>
      <c r="AA857" s="45" t="s">
        <v>56</v>
      </c>
      <c r="AB857" s="28">
        <v>0</v>
      </c>
      <c r="AC857" s="28" t="s">
        <v>56</v>
      </c>
      <c r="AD857" s="46" t="s">
        <v>56</v>
      </c>
      <c r="AE857" s="47" t="s">
        <v>56</v>
      </c>
      <c r="AF857" s="35" t="str">
        <f>VLOOKUP(G857,[6]TIV1!L:S,8,FALSE)</f>
        <v>8276895377</v>
      </c>
      <c r="AG857" s="35" t="e">
        <f>VLOOKUP(T857,[6]TIV1!L:S,8,FALSE)</f>
        <v>#N/A</v>
      </c>
      <c r="AH857" s="35" t="e">
        <f>VLOOKUP(AC857,[6]TIV1!L:S,8,FALSE)</f>
        <v>#N/A</v>
      </c>
      <c r="AI857" s="36">
        <f>VLOOKUP(A857&amp;P857,[6]HARGA!C:D,2,0)*Q857</f>
        <v>43200000</v>
      </c>
      <c r="AJ857" s="36">
        <f>VLOOKUP(A857&amp;P857,[6]HARGA!C:D,2,0)*W857</f>
        <v>0</v>
      </c>
      <c r="AK857" s="36">
        <f>VLOOKUP(A857&amp;P857,[6]HARGA!C:D,2,0)*AB857</f>
        <v>0</v>
      </c>
      <c r="AL857" s="37"/>
      <c r="AM857" s="37"/>
      <c r="AN857" s="37"/>
      <c r="AO857" s="37"/>
      <c r="AP857" s="37"/>
      <c r="AQ857" s="37"/>
      <c r="AR857" s="37"/>
      <c r="AS857" s="37"/>
      <c r="AT857" s="37"/>
      <c r="AU857" s="37"/>
      <c r="AV857" s="37"/>
      <c r="AW857" s="37"/>
      <c r="AX857" s="37"/>
      <c r="AY857" s="37"/>
      <c r="AZ857" s="37"/>
      <c r="BA857" s="37"/>
      <c r="BB857" s="37"/>
      <c r="BC857" s="37"/>
      <c r="BD857">
        <v>4</v>
      </c>
    </row>
    <row r="858" spans="1:56" hidden="1" x14ac:dyDescent="0.25">
      <c r="A858" s="22" t="s">
        <v>66</v>
      </c>
      <c r="B858" s="22" t="s">
        <v>52</v>
      </c>
      <c r="C858" s="23" t="s">
        <v>1404</v>
      </c>
      <c r="D858" s="22" t="s">
        <v>143</v>
      </c>
      <c r="E858" s="22" t="s">
        <v>1401</v>
      </c>
      <c r="F858" s="22" t="s">
        <v>1402</v>
      </c>
      <c r="G858" s="22" t="s">
        <v>90</v>
      </c>
      <c r="H858" s="22" t="s">
        <v>56</v>
      </c>
      <c r="I858" s="22" t="s">
        <v>56</v>
      </c>
      <c r="J858" s="24">
        <v>44504</v>
      </c>
      <c r="K858" s="22">
        <v>0</v>
      </c>
      <c r="L858" s="22" t="s">
        <v>91</v>
      </c>
      <c r="M858" s="22" t="s">
        <v>91</v>
      </c>
      <c r="N858" s="41" t="s">
        <v>56</v>
      </c>
      <c r="O858" s="34" t="s">
        <v>56</v>
      </c>
      <c r="P858" s="27" t="s">
        <v>60</v>
      </c>
      <c r="Q858" s="22">
        <v>0</v>
      </c>
      <c r="R858" s="23">
        <v>21102201440</v>
      </c>
      <c r="S858" s="22" t="s">
        <v>56</v>
      </c>
      <c r="T858" s="22">
        <v>6008145814</v>
      </c>
      <c r="U858" s="22">
        <v>49</v>
      </c>
      <c r="V858" s="28">
        <v>0</v>
      </c>
      <c r="W858" s="22">
        <v>49</v>
      </c>
      <c r="X858" s="29" t="s">
        <v>189</v>
      </c>
      <c r="Y858" s="22" t="s">
        <v>56</v>
      </c>
      <c r="Z858" s="30" t="s">
        <v>1405</v>
      </c>
      <c r="AA858" s="31">
        <v>44497</v>
      </c>
      <c r="AB858" s="22">
        <v>3</v>
      </c>
      <c r="AC858" s="32">
        <v>5042287856</v>
      </c>
      <c r="AD858" s="43" t="s">
        <v>1406</v>
      </c>
      <c r="AE858" s="44">
        <v>44530</v>
      </c>
      <c r="AF858" s="35" t="e">
        <f>VLOOKUP(G858,[6]TIV1!L:S,8,FALSE)</f>
        <v>#N/A</v>
      </c>
      <c r="AG858" s="35" t="str">
        <f>VLOOKUP(T858,[6]TIV1!L:S,8,FALSE)</f>
        <v>2050350312</v>
      </c>
      <c r="AH858" s="35" t="str">
        <f>VLOOKUP(AC858,[6]TIV1!L:S,8,FALSE)</f>
        <v>8276895965</v>
      </c>
      <c r="AI858" s="36">
        <f>VLOOKUP(A858&amp;P858,[6]HARGA!C:D,2,0)*Q858</f>
        <v>0</v>
      </c>
      <c r="AJ858" s="36">
        <f>VLOOKUP(A858&amp;P858,[6]HARGA!C:D,2,0)*W858</f>
        <v>482650</v>
      </c>
      <c r="AK858" s="36">
        <f>VLOOKUP(A858&amp;P858,[6]HARGA!C:D,2,0)*AB858</f>
        <v>29550</v>
      </c>
      <c r="AL858" s="37"/>
      <c r="AM858" s="37"/>
      <c r="AN858" s="37"/>
      <c r="AO858" s="37"/>
      <c r="AP858" s="37"/>
      <c r="AQ858" s="37"/>
      <c r="AR858" s="37"/>
      <c r="AS858" s="37"/>
      <c r="AT858" s="37"/>
      <c r="AU858" s="37"/>
      <c r="AV858" s="37"/>
      <c r="AW858" s="37"/>
      <c r="AX858" s="37"/>
      <c r="AY858" s="37"/>
      <c r="AZ858" s="37"/>
      <c r="BA858" s="37"/>
      <c r="BB858" s="37"/>
      <c r="BC858" s="37"/>
      <c r="BD858">
        <v>4</v>
      </c>
    </row>
    <row r="859" spans="1:56" hidden="1" x14ac:dyDescent="0.25">
      <c r="A859" s="22" t="s">
        <v>66</v>
      </c>
      <c r="B859" s="22" t="s">
        <v>52</v>
      </c>
      <c r="C859" s="23" t="s">
        <v>1404</v>
      </c>
      <c r="D859" s="22" t="s">
        <v>143</v>
      </c>
      <c r="E859" s="22" t="s">
        <v>1401</v>
      </c>
      <c r="F859" s="22" t="s">
        <v>1402</v>
      </c>
      <c r="G859" s="22" t="s">
        <v>90</v>
      </c>
      <c r="H859" s="22" t="s">
        <v>56</v>
      </c>
      <c r="I859" s="22" t="s">
        <v>56</v>
      </c>
      <c r="J859" s="24">
        <v>44504</v>
      </c>
      <c r="K859" s="22">
        <v>0</v>
      </c>
      <c r="L859" s="22" t="s">
        <v>91</v>
      </c>
      <c r="M859" s="22" t="s">
        <v>91</v>
      </c>
      <c r="N859" s="41" t="s">
        <v>56</v>
      </c>
      <c r="O859" s="34" t="s">
        <v>56</v>
      </c>
      <c r="P859" s="27" t="s">
        <v>64</v>
      </c>
      <c r="Q859" s="22">
        <v>0</v>
      </c>
      <c r="R859" s="23">
        <v>21102201440</v>
      </c>
      <c r="S859" s="22" t="s">
        <v>56</v>
      </c>
      <c r="T859" s="22">
        <v>6008145814</v>
      </c>
      <c r="U859" s="22">
        <v>1440</v>
      </c>
      <c r="V859" s="28">
        <v>0</v>
      </c>
      <c r="W859" s="22">
        <v>1440</v>
      </c>
      <c r="X859" s="29" t="s">
        <v>189</v>
      </c>
      <c r="Y859" s="22" t="s">
        <v>56</v>
      </c>
      <c r="Z859" s="30" t="s">
        <v>1405</v>
      </c>
      <c r="AA859" s="31">
        <v>44497</v>
      </c>
      <c r="AB859" s="22">
        <v>75</v>
      </c>
      <c r="AC859" s="32">
        <v>5042287856</v>
      </c>
      <c r="AD859" s="43" t="s">
        <v>1406</v>
      </c>
      <c r="AE859" s="44">
        <v>44530</v>
      </c>
      <c r="AF859" s="35" t="e">
        <f>VLOOKUP(G859,[6]TIV1!L:S,8,FALSE)</f>
        <v>#N/A</v>
      </c>
      <c r="AG859" s="35" t="str">
        <f>VLOOKUP(T859,[6]TIV1!L:S,8,FALSE)</f>
        <v>2050350312</v>
      </c>
      <c r="AH859" s="35" t="str">
        <f>VLOOKUP(AC859,[6]TIV1!L:S,8,FALSE)</f>
        <v>8276895965</v>
      </c>
      <c r="AI859" s="36">
        <f>VLOOKUP(A859&amp;P859,[6]HARGA!C:D,2,0)*Q859</f>
        <v>0</v>
      </c>
      <c r="AJ859" s="36">
        <f>VLOOKUP(A859&amp;P859,[6]HARGA!C:D,2,0)*W859</f>
        <v>43200000</v>
      </c>
      <c r="AK859" s="36">
        <f>VLOOKUP(A859&amp;P859,[6]HARGA!C:D,2,0)*AB859</f>
        <v>2250000</v>
      </c>
      <c r="AL859" s="37"/>
      <c r="AM859" s="37"/>
      <c r="AN859" s="37"/>
      <c r="AO859" s="37"/>
      <c r="AP859" s="37"/>
      <c r="AQ859" s="37"/>
      <c r="AR859" s="37"/>
      <c r="AS859" s="37"/>
      <c r="AT859" s="37"/>
      <c r="AU859" s="37"/>
      <c r="AV859" s="37"/>
      <c r="AW859" s="37"/>
      <c r="AX859" s="37"/>
      <c r="AY859" s="37"/>
      <c r="AZ859" s="37"/>
      <c r="BA859" s="37"/>
      <c r="BB859" s="37"/>
      <c r="BC859" s="37"/>
      <c r="BD859">
        <v>4</v>
      </c>
    </row>
    <row r="860" spans="1:56" hidden="1" x14ac:dyDescent="0.25">
      <c r="A860" s="22" t="s">
        <v>51</v>
      </c>
      <c r="B860" s="22" t="s">
        <v>52</v>
      </c>
      <c r="C860" s="23">
        <v>21102903761</v>
      </c>
      <c r="D860" s="22" t="s">
        <v>143</v>
      </c>
      <c r="E860" s="22" t="s">
        <v>373</v>
      </c>
      <c r="F860" s="22" t="s">
        <v>674</v>
      </c>
      <c r="G860" s="22">
        <v>5042289369</v>
      </c>
      <c r="H860" s="22" t="s">
        <v>56</v>
      </c>
      <c r="I860" s="22" t="s">
        <v>56</v>
      </c>
      <c r="J860" s="24">
        <v>44504</v>
      </c>
      <c r="K860" s="22">
        <v>1344</v>
      </c>
      <c r="L860" s="22" t="s">
        <v>102</v>
      </c>
      <c r="M860" s="22" t="s">
        <v>102</v>
      </c>
      <c r="N860" s="38" t="s">
        <v>1407</v>
      </c>
      <c r="O860" s="39">
        <v>44505</v>
      </c>
      <c r="P860" s="27" t="s">
        <v>60</v>
      </c>
      <c r="Q860" s="22">
        <v>1344</v>
      </c>
      <c r="R860" s="28" t="s">
        <v>56</v>
      </c>
      <c r="S860" s="22" t="s">
        <v>56</v>
      </c>
      <c r="T860" s="28" t="s">
        <v>56</v>
      </c>
      <c r="U860" s="28">
        <v>0</v>
      </c>
      <c r="V860" s="28">
        <v>0</v>
      </c>
      <c r="W860" s="28">
        <v>0</v>
      </c>
      <c r="X860" s="28" t="s">
        <v>56</v>
      </c>
      <c r="Y860" s="22" t="s">
        <v>56</v>
      </c>
      <c r="Z860" s="45" t="s">
        <v>56</v>
      </c>
      <c r="AA860" s="45" t="s">
        <v>56</v>
      </c>
      <c r="AB860" s="28">
        <v>0</v>
      </c>
      <c r="AC860" s="28" t="s">
        <v>56</v>
      </c>
      <c r="AD860" s="46" t="s">
        <v>56</v>
      </c>
      <c r="AE860" s="47" t="s">
        <v>56</v>
      </c>
      <c r="AF860" s="35" t="str">
        <f>VLOOKUP(G860,[6]TIV1!L:S,8,FALSE)</f>
        <v>8276895377</v>
      </c>
      <c r="AG860" s="35" t="e">
        <f>VLOOKUP(T860,[6]TIV1!L:S,8,FALSE)</f>
        <v>#N/A</v>
      </c>
      <c r="AH860" s="35" t="e">
        <f>VLOOKUP(AC860,[6]TIV1!L:S,8,FALSE)</f>
        <v>#N/A</v>
      </c>
      <c r="AI860" s="36">
        <f>VLOOKUP(A860&amp;P860,[6]HARGA!C:D,2,0)*Q860</f>
        <v>13238400</v>
      </c>
      <c r="AJ860" s="36">
        <f>VLOOKUP(A860&amp;P860,[6]HARGA!C:D,2,0)*W860</f>
        <v>0</v>
      </c>
      <c r="AK860" s="36">
        <f>VLOOKUP(A860&amp;P860,[6]HARGA!C:D,2,0)*AB860</f>
        <v>0</v>
      </c>
      <c r="AL860" s="37"/>
      <c r="AM860" s="37"/>
      <c r="AN860" s="37"/>
      <c r="AO860" s="37"/>
      <c r="AP860" s="37"/>
      <c r="AQ860" s="37"/>
      <c r="AR860" s="37"/>
      <c r="AS860" s="37"/>
      <c r="AT860" s="37"/>
      <c r="AU860" s="37"/>
      <c r="AV860" s="37"/>
      <c r="AW860" s="37"/>
      <c r="AX860" s="37"/>
      <c r="AY860" s="37"/>
      <c r="AZ860" s="37"/>
      <c r="BA860" s="37"/>
      <c r="BB860" s="37"/>
      <c r="BC860" s="37"/>
      <c r="BD860">
        <v>4</v>
      </c>
    </row>
    <row r="861" spans="1:56" hidden="1" x14ac:dyDescent="0.25">
      <c r="A861" s="22" t="s">
        <v>51</v>
      </c>
      <c r="B861" s="22" t="s">
        <v>52</v>
      </c>
      <c r="C861" s="23">
        <v>21102903761</v>
      </c>
      <c r="D861" s="22" t="s">
        <v>143</v>
      </c>
      <c r="E861" s="22" t="s">
        <v>373</v>
      </c>
      <c r="F861" s="22" t="s">
        <v>674</v>
      </c>
      <c r="G861" s="22">
        <v>5042289369</v>
      </c>
      <c r="H861" s="22" t="s">
        <v>56</v>
      </c>
      <c r="I861" s="22" t="s">
        <v>56</v>
      </c>
      <c r="J861" s="24">
        <v>44504</v>
      </c>
      <c r="K861" s="22">
        <v>1344</v>
      </c>
      <c r="L861" s="22" t="s">
        <v>102</v>
      </c>
      <c r="M861" s="22" t="s">
        <v>102</v>
      </c>
      <c r="N861" s="38" t="s">
        <v>1407</v>
      </c>
      <c r="O861" s="39">
        <v>44505</v>
      </c>
      <c r="P861" s="27" t="s">
        <v>64</v>
      </c>
      <c r="Q861" s="22">
        <v>1344</v>
      </c>
      <c r="R861" s="28" t="s">
        <v>56</v>
      </c>
      <c r="S861" s="22" t="s">
        <v>56</v>
      </c>
      <c r="T861" s="28" t="s">
        <v>56</v>
      </c>
      <c r="U861" s="28">
        <v>0</v>
      </c>
      <c r="V861" s="28">
        <v>0</v>
      </c>
      <c r="W861" s="28">
        <v>0</v>
      </c>
      <c r="X861" s="28" t="s">
        <v>56</v>
      </c>
      <c r="Y861" s="22" t="s">
        <v>56</v>
      </c>
      <c r="Z861" s="45" t="s">
        <v>56</v>
      </c>
      <c r="AA861" s="45" t="s">
        <v>56</v>
      </c>
      <c r="AB861" s="28">
        <v>0</v>
      </c>
      <c r="AC861" s="28" t="s">
        <v>56</v>
      </c>
      <c r="AD861" s="46" t="s">
        <v>56</v>
      </c>
      <c r="AE861" s="47" t="s">
        <v>56</v>
      </c>
      <c r="AF861" s="35" t="str">
        <f>VLOOKUP(G861,[6]TIV1!L:S,8,FALSE)</f>
        <v>8276895377</v>
      </c>
      <c r="AG861" s="35" t="e">
        <f>VLOOKUP(T861,[6]TIV1!L:S,8,FALSE)</f>
        <v>#N/A</v>
      </c>
      <c r="AH861" s="35" t="e">
        <f>VLOOKUP(AC861,[6]TIV1!L:S,8,FALSE)</f>
        <v>#N/A</v>
      </c>
      <c r="AI861" s="36">
        <f>VLOOKUP(A861&amp;P861,[6]HARGA!C:D,2,0)*Q861</f>
        <v>40320000</v>
      </c>
      <c r="AJ861" s="36">
        <f>VLOOKUP(A861&amp;P861,[6]HARGA!C:D,2,0)*W861</f>
        <v>0</v>
      </c>
      <c r="AK861" s="36">
        <f>VLOOKUP(A861&amp;P861,[6]HARGA!C:D,2,0)*AB861</f>
        <v>0</v>
      </c>
      <c r="AL861" s="37"/>
      <c r="AM861" s="37"/>
      <c r="AN861" s="37"/>
      <c r="AO861" s="37"/>
      <c r="AP861" s="37"/>
      <c r="AQ861" s="37"/>
      <c r="AR861" s="37"/>
      <c r="AS861" s="37"/>
      <c r="AT861" s="37"/>
      <c r="AU861" s="37"/>
      <c r="AV861" s="37"/>
      <c r="AW861" s="37"/>
      <c r="AX861" s="37"/>
      <c r="AY861" s="37"/>
      <c r="AZ861" s="37"/>
      <c r="BA861" s="37"/>
      <c r="BB861" s="37"/>
      <c r="BC861" s="37"/>
      <c r="BD861">
        <v>4</v>
      </c>
    </row>
    <row r="862" spans="1:56" hidden="1" x14ac:dyDescent="0.25">
      <c r="A862" s="22" t="s">
        <v>66</v>
      </c>
      <c r="B862" s="22" t="s">
        <v>52</v>
      </c>
      <c r="C862" s="23" t="s">
        <v>1408</v>
      </c>
      <c r="D862" s="22" t="s">
        <v>143</v>
      </c>
      <c r="E862" s="22" t="s">
        <v>373</v>
      </c>
      <c r="F862" s="22" t="s">
        <v>674</v>
      </c>
      <c r="G862" s="22" t="s">
        <v>90</v>
      </c>
      <c r="H862" s="22" t="s">
        <v>56</v>
      </c>
      <c r="I862" s="22" t="s">
        <v>56</v>
      </c>
      <c r="J862" s="24">
        <v>44504</v>
      </c>
      <c r="K862" s="22">
        <v>0</v>
      </c>
      <c r="L862" s="22" t="s">
        <v>91</v>
      </c>
      <c r="M862" s="22" t="s">
        <v>91</v>
      </c>
      <c r="N862" s="41" t="s">
        <v>56</v>
      </c>
      <c r="O862" s="34" t="s">
        <v>56</v>
      </c>
      <c r="P862" s="27" t="s">
        <v>60</v>
      </c>
      <c r="Q862" s="22">
        <v>0</v>
      </c>
      <c r="R862" s="23">
        <v>21102903758</v>
      </c>
      <c r="S862" s="22" t="s">
        <v>56</v>
      </c>
      <c r="T862" s="22">
        <v>6008138782</v>
      </c>
      <c r="U862" s="22">
        <v>36</v>
      </c>
      <c r="V862" s="28">
        <v>0</v>
      </c>
      <c r="W862" s="22">
        <v>36</v>
      </c>
      <c r="X862" s="29" t="s">
        <v>72</v>
      </c>
      <c r="Y862" s="22" t="s">
        <v>56</v>
      </c>
      <c r="Z862" s="30" t="s">
        <v>1409</v>
      </c>
      <c r="AA862" s="31">
        <v>44503</v>
      </c>
      <c r="AB862" s="22">
        <v>5</v>
      </c>
      <c r="AC862" s="32">
        <v>5042287273</v>
      </c>
      <c r="AD862" s="43" t="s">
        <v>1410</v>
      </c>
      <c r="AE862" s="44">
        <v>44530</v>
      </c>
      <c r="AF862" s="35" t="e">
        <f>VLOOKUP(G862,[6]TIV1!L:S,8,FALSE)</f>
        <v>#N/A</v>
      </c>
      <c r="AG862" s="35" t="str">
        <f>VLOOKUP(T862,[6]TIV1!L:S,8,FALSE)</f>
        <v>2050350312</v>
      </c>
      <c r="AH862" s="35" t="str">
        <f>VLOOKUP(AC862,[6]TIV1!L:S,8,FALSE)</f>
        <v>8276895965</v>
      </c>
      <c r="AI862" s="36">
        <f>VLOOKUP(A862&amp;P862,[6]HARGA!C:D,2,0)*Q862</f>
        <v>0</v>
      </c>
      <c r="AJ862" s="36">
        <f>VLOOKUP(A862&amp;P862,[6]HARGA!C:D,2,0)*W862</f>
        <v>354600</v>
      </c>
      <c r="AK862" s="36">
        <f>VLOOKUP(A862&amp;P862,[6]HARGA!C:D,2,0)*AB862</f>
        <v>49250</v>
      </c>
      <c r="AL862" s="37"/>
      <c r="AM862" s="37"/>
      <c r="AN862" s="37"/>
      <c r="AO862" s="37"/>
      <c r="AP862" s="37"/>
      <c r="AQ862" s="37"/>
      <c r="AR862" s="37"/>
      <c r="AS862" s="37"/>
      <c r="AT862" s="37"/>
      <c r="AU862" s="37"/>
      <c r="AV862" s="37"/>
      <c r="AW862" s="37"/>
      <c r="AX862" s="37"/>
      <c r="AY862" s="37"/>
      <c r="AZ862" s="37"/>
      <c r="BA862" s="37"/>
      <c r="BB862" s="37"/>
      <c r="BC862" s="37"/>
      <c r="BD862">
        <v>4</v>
      </c>
    </row>
    <row r="863" spans="1:56" hidden="1" x14ac:dyDescent="0.25">
      <c r="A863" s="22" t="s">
        <v>66</v>
      </c>
      <c r="B863" s="22" t="s">
        <v>52</v>
      </c>
      <c r="C863" s="23" t="s">
        <v>1408</v>
      </c>
      <c r="D863" s="22" t="s">
        <v>143</v>
      </c>
      <c r="E863" s="22" t="s">
        <v>373</v>
      </c>
      <c r="F863" s="22" t="s">
        <v>674</v>
      </c>
      <c r="G863" s="22" t="s">
        <v>90</v>
      </c>
      <c r="H863" s="22" t="s">
        <v>56</v>
      </c>
      <c r="I863" s="22" t="s">
        <v>56</v>
      </c>
      <c r="J863" s="24">
        <v>44504</v>
      </c>
      <c r="K863" s="22">
        <v>0</v>
      </c>
      <c r="L863" s="22" t="s">
        <v>91</v>
      </c>
      <c r="M863" s="22" t="s">
        <v>91</v>
      </c>
      <c r="N863" s="41" t="s">
        <v>56</v>
      </c>
      <c r="O863" s="34" t="s">
        <v>56</v>
      </c>
      <c r="P863" s="27" t="s">
        <v>64</v>
      </c>
      <c r="Q863" s="22">
        <v>0</v>
      </c>
      <c r="R863" s="23">
        <v>21102903758</v>
      </c>
      <c r="S863" s="22" t="s">
        <v>56</v>
      </c>
      <c r="T863" s="22">
        <v>6008138782</v>
      </c>
      <c r="U863" s="22">
        <v>1344</v>
      </c>
      <c r="V863" s="28">
        <v>0</v>
      </c>
      <c r="W863" s="22">
        <v>1344</v>
      </c>
      <c r="X863" s="29" t="s">
        <v>72</v>
      </c>
      <c r="Y863" s="22" t="s">
        <v>56</v>
      </c>
      <c r="Z863" s="30" t="s">
        <v>1409</v>
      </c>
      <c r="AA863" s="31">
        <v>44503</v>
      </c>
      <c r="AB863" s="22">
        <v>65</v>
      </c>
      <c r="AC863" s="32">
        <v>5042287273</v>
      </c>
      <c r="AD863" s="43" t="s">
        <v>1410</v>
      </c>
      <c r="AE863" s="44">
        <v>44530</v>
      </c>
      <c r="AF863" s="35" t="e">
        <f>VLOOKUP(G863,[6]TIV1!L:S,8,FALSE)</f>
        <v>#N/A</v>
      </c>
      <c r="AG863" s="35" t="str">
        <f>VLOOKUP(T863,[6]TIV1!L:S,8,FALSE)</f>
        <v>2050350312</v>
      </c>
      <c r="AH863" s="35" t="str">
        <f>VLOOKUP(AC863,[6]TIV1!L:S,8,FALSE)</f>
        <v>8276895965</v>
      </c>
      <c r="AI863" s="36">
        <f>VLOOKUP(A863&amp;P863,[6]HARGA!C:D,2,0)*Q863</f>
        <v>0</v>
      </c>
      <c r="AJ863" s="36">
        <f>VLOOKUP(A863&amp;P863,[6]HARGA!C:D,2,0)*W863</f>
        <v>40320000</v>
      </c>
      <c r="AK863" s="36">
        <f>VLOOKUP(A863&amp;P863,[6]HARGA!C:D,2,0)*AB863</f>
        <v>1950000</v>
      </c>
      <c r="AL863" s="37"/>
      <c r="AM863" s="37"/>
      <c r="AN863" s="37"/>
      <c r="AO863" s="37"/>
      <c r="AP863" s="37"/>
      <c r="AQ863" s="37"/>
      <c r="AR863" s="37"/>
      <c r="AS863" s="37"/>
      <c r="AT863" s="37"/>
      <c r="AU863" s="37"/>
      <c r="AV863" s="37"/>
      <c r="AW863" s="37"/>
      <c r="AX863" s="37"/>
      <c r="AY863" s="37"/>
      <c r="AZ863" s="37"/>
      <c r="BA863" s="37"/>
      <c r="BB863" s="37"/>
      <c r="BC863" s="37"/>
      <c r="BD863">
        <v>4</v>
      </c>
    </row>
    <row r="864" spans="1:56" hidden="1" x14ac:dyDescent="0.25">
      <c r="A864" s="22" t="s">
        <v>51</v>
      </c>
      <c r="B864" s="22" t="s">
        <v>52</v>
      </c>
      <c r="C864" s="23">
        <v>21102803737</v>
      </c>
      <c r="D864" s="22" t="s">
        <v>193</v>
      </c>
      <c r="E864" s="22" t="s">
        <v>764</v>
      </c>
      <c r="F864" s="22" t="s">
        <v>763</v>
      </c>
      <c r="G864" s="22">
        <v>5042297721</v>
      </c>
      <c r="H864" s="22" t="s">
        <v>56</v>
      </c>
      <c r="I864" s="22" t="s">
        <v>56</v>
      </c>
      <c r="J864" s="24">
        <v>44504</v>
      </c>
      <c r="K864" s="22">
        <v>1344</v>
      </c>
      <c r="L864" s="22" t="s">
        <v>171</v>
      </c>
      <c r="M864" s="22" t="s">
        <v>171</v>
      </c>
      <c r="N864" s="38" t="s">
        <v>1411</v>
      </c>
      <c r="O864" s="39">
        <v>44505</v>
      </c>
      <c r="P864" s="27" t="s">
        <v>60</v>
      </c>
      <c r="Q864" s="22">
        <v>1344</v>
      </c>
      <c r="R864" s="23">
        <v>21102803765</v>
      </c>
      <c r="S864" s="22" t="s">
        <v>56</v>
      </c>
      <c r="T864" s="22">
        <v>6008146894</v>
      </c>
      <c r="U864" s="22">
        <v>36</v>
      </c>
      <c r="V864" s="28">
        <v>0</v>
      </c>
      <c r="W864" s="22">
        <v>36</v>
      </c>
      <c r="X864" s="29" t="s">
        <v>171</v>
      </c>
      <c r="Y864" s="22" t="s">
        <v>56</v>
      </c>
      <c r="Z864" s="30" t="s">
        <v>1412</v>
      </c>
      <c r="AA864" s="31">
        <v>44504</v>
      </c>
      <c r="AB864" s="22">
        <v>2</v>
      </c>
      <c r="AC864" s="32">
        <v>5042298841</v>
      </c>
      <c r="AD864" s="43" t="s">
        <v>1413</v>
      </c>
      <c r="AE864" s="44">
        <v>44529</v>
      </c>
      <c r="AF864" s="35" t="str">
        <f>VLOOKUP(G864,[6]TIV1!L:S,8,FALSE)</f>
        <v>8276895377</v>
      </c>
      <c r="AG864" s="35" t="str">
        <f>VLOOKUP(T864,[6]TIV1!L:S,8,FALSE)</f>
        <v>2050350281</v>
      </c>
      <c r="AH864" s="35" t="str">
        <f>VLOOKUP(AC864,[6]TIV1!L:S,8,FALSE)</f>
        <v>8276895377</v>
      </c>
      <c r="AI864" s="36">
        <f>VLOOKUP(A864&amp;P864,[6]HARGA!C:D,2,0)*Q864</f>
        <v>13238400</v>
      </c>
      <c r="AJ864" s="36">
        <f>VLOOKUP(A864&amp;P864,[6]HARGA!C:D,2,0)*W864</f>
        <v>354600</v>
      </c>
      <c r="AK864" s="36">
        <f>VLOOKUP(A864&amp;P864,[6]HARGA!C:D,2,0)*AB864</f>
        <v>19700</v>
      </c>
      <c r="AL864" s="37"/>
      <c r="AM864" s="37"/>
      <c r="AN864" s="37"/>
      <c r="AO864" s="37"/>
      <c r="AP864" s="37"/>
      <c r="AQ864" s="37"/>
      <c r="AR864" s="37"/>
      <c r="AS864" s="37"/>
      <c r="AT864" s="37"/>
      <c r="AU864" s="37"/>
      <c r="AV864" s="37"/>
      <c r="AW864" s="37"/>
      <c r="AX864" s="37"/>
      <c r="AY864" s="37"/>
      <c r="AZ864" s="37"/>
      <c r="BA864" s="37"/>
      <c r="BB864" s="37"/>
      <c r="BC864" s="37"/>
      <c r="BD864">
        <v>4</v>
      </c>
    </row>
    <row r="865" spans="1:56" hidden="1" x14ac:dyDescent="0.25">
      <c r="A865" s="22" t="s">
        <v>51</v>
      </c>
      <c r="B865" s="22" t="s">
        <v>52</v>
      </c>
      <c r="C865" s="23">
        <v>21102803737</v>
      </c>
      <c r="D865" s="22" t="s">
        <v>193</v>
      </c>
      <c r="E865" s="22" t="s">
        <v>764</v>
      </c>
      <c r="F865" s="22" t="s">
        <v>763</v>
      </c>
      <c r="G865" s="22">
        <v>5042297721</v>
      </c>
      <c r="H865" s="22" t="s">
        <v>56</v>
      </c>
      <c r="I865" s="22" t="s">
        <v>56</v>
      </c>
      <c r="J865" s="24">
        <v>44504</v>
      </c>
      <c r="K865" s="22">
        <v>1344</v>
      </c>
      <c r="L865" s="22" t="s">
        <v>171</v>
      </c>
      <c r="M865" s="22" t="s">
        <v>171</v>
      </c>
      <c r="N865" s="38" t="s">
        <v>1411</v>
      </c>
      <c r="O865" s="39">
        <v>44505</v>
      </c>
      <c r="P865" s="27" t="s">
        <v>64</v>
      </c>
      <c r="Q865" s="22">
        <v>1344</v>
      </c>
      <c r="R865" s="23">
        <v>21102803765</v>
      </c>
      <c r="S865" s="22" t="s">
        <v>56</v>
      </c>
      <c r="T865" s="22">
        <v>6008146894</v>
      </c>
      <c r="U865" s="22">
        <v>1344</v>
      </c>
      <c r="V865" s="28">
        <v>0</v>
      </c>
      <c r="W865" s="22">
        <v>1343</v>
      </c>
      <c r="X865" s="29" t="s">
        <v>171</v>
      </c>
      <c r="Y865" s="22" t="s">
        <v>56</v>
      </c>
      <c r="Z865" s="30" t="s">
        <v>1412</v>
      </c>
      <c r="AA865" s="31">
        <v>44504</v>
      </c>
      <c r="AB865" s="22">
        <v>62</v>
      </c>
      <c r="AC865" s="32">
        <v>5042298841</v>
      </c>
      <c r="AD865" s="43" t="s">
        <v>1413</v>
      </c>
      <c r="AE865" s="44">
        <v>44529</v>
      </c>
      <c r="AF865" s="35" t="str">
        <f>VLOOKUP(G865,[6]TIV1!L:S,8,FALSE)</f>
        <v>8276895377</v>
      </c>
      <c r="AG865" s="35" t="str">
        <f>VLOOKUP(T865,[6]TIV1!L:S,8,FALSE)</f>
        <v>2050350281</v>
      </c>
      <c r="AH865" s="35" t="str">
        <f>VLOOKUP(AC865,[6]TIV1!L:S,8,FALSE)</f>
        <v>8276895377</v>
      </c>
      <c r="AI865" s="36">
        <f>VLOOKUP(A865&amp;P865,[6]HARGA!C:D,2,0)*Q865</f>
        <v>40320000</v>
      </c>
      <c r="AJ865" s="36">
        <f>VLOOKUP(A865&amp;P865,[6]HARGA!C:D,2,0)*W865</f>
        <v>40290000</v>
      </c>
      <c r="AK865" s="36">
        <f>VLOOKUP(A865&amp;P865,[6]HARGA!C:D,2,0)*AB865</f>
        <v>1860000</v>
      </c>
      <c r="AL865" s="37"/>
      <c r="AM865" s="37"/>
      <c r="AN865" s="37"/>
      <c r="AO865" s="37"/>
      <c r="AP865" s="37"/>
      <c r="AQ865" s="37"/>
      <c r="AR865" s="37"/>
      <c r="AS865" s="37"/>
      <c r="AT865" s="37"/>
      <c r="AU865" s="37"/>
      <c r="AV865" s="37"/>
      <c r="AW865" s="37"/>
      <c r="AX865" s="37"/>
      <c r="AY865" s="37"/>
      <c r="AZ865" s="37"/>
      <c r="BA865" s="37"/>
      <c r="BB865" s="37"/>
      <c r="BC865" s="37"/>
      <c r="BD865">
        <v>4</v>
      </c>
    </row>
    <row r="866" spans="1:56" x14ac:dyDescent="0.25">
      <c r="A866" s="22" t="s">
        <v>51</v>
      </c>
      <c r="B866" s="22" t="s">
        <v>52</v>
      </c>
      <c r="C866" s="23">
        <v>21102803743</v>
      </c>
      <c r="D866" s="22" t="s">
        <v>193</v>
      </c>
      <c r="E866" s="22" t="s">
        <v>260</v>
      </c>
      <c r="F866" s="22" t="s">
        <v>261</v>
      </c>
      <c r="G866" s="22">
        <v>5042294522</v>
      </c>
      <c r="H866" s="22" t="s">
        <v>56</v>
      </c>
      <c r="I866" s="22" t="s">
        <v>56</v>
      </c>
      <c r="J866" s="24">
        <v>44504</v>
      </c>
      <c r="K866" s="22">
        <v>1152</v>
      </c>
      <c r="L866" s="22" t="s">
        <v>58</v>
      </c>
      <c r="M866" s="22" t="s">
        <v>58</v>
      </c>
      <c r="N866" s="38" t="s">
        <v>1414</v>
      </c>
      <c r="O866" s="39">
        <v>44505</v>
      </c>
      <c r="P866" s="27" t="s">
        <v>60</v>
      </c>
      <c r="Q866" s="22">
        <v>1152</v>
      </c>
      <c r="R866" s="28" t="s">
        <v>56</v>
      </c>
      <c r="S866" s="22" t="s">
        <v>56</v>
      </c>
      <c r="T866" s="28" t="s">
        <v>56</v>
      </c>
      <c r="U866" s="28">
        <v>0</v>
      </c>
      <c r="V866" s="28">
        <v>0</v>
      </c>
      <c r="W866" s="28">
        <v>0</v>
      </c>
      <c r="X866" s="28" t="s">
        <v>56</v>
      </c>
      <c r="Y866" s="22" t="s">
        <v>56</v>
      </c>
      <c r="Z866" s="45" t="s">
        <v>56</v>
      </c>
      <c r="AA866" s="45" t="s">
        <v>56</v>
      </c>
      <c r="AB866" s="28">
        <v>0</v>
      </c>
      <c r="AC866" s="28" t="s">
        <v>56</v>
      </c>
      <c r="AD866" s="46" t="s">
        <v>56</v>
      </c>
      <c r="AE866" s="47" t="s">
        <v>56</v>
      </c>
      <c r="AF866" s="35" t="str">
        <f>VLOOKUP(G866,[6]TIV1!L:S,8,FALSE)</f>
        <v>8276895377</v>
      </c>
      <c r="AG866" s="35" t="e">
        <f>VLOOKUP(T866,[6]TIV1!L:S,8,FALSE)</f>
        <v>#N/A</v>
      </c>
      <c r="AH866" s="35" t="e">
        <f>VLOOKUP(AC866,[6]TIV1!L:S,8,FALSE)</f>
        <v>#N/A</v>
      </c>
      <c r="AI866" s="36">
        <f>VLOOKUP(A866&amp;P866,[6]HARGA!C:D,2,0)*Q866</f>
        <v>11347200</v>
      </c>
      <c r="AJ866" s="36">
        <f>VLOOKUP(A866&amp;P866,[6]HARGA!C:D,2,0)*W866</f>
        <v>0</v>
      </c>
      <c r="AK866" s="36">
        <f>VLOOKUP(A866&amp;P866,[6]HARGA!C:D,2,0)*AB866</f>
        <v>0</v>
      </c>
      <c r="AL866" s="37"/>
      <c r="AM866" s="37"/>
      <c r="AN866" s="37"/>
      <c r="AO866" s="37"/>
      <c r="AP866" s="37"/>
      <c r="AQ866" s="37"/>
      <c r="AR866" s="37"/>
      <c r="AS866" s="37"/>
      <c r="AT866" s="37"/>
      <c r="AU866" s="37"/>
      <c r="AV866" s="37"/>
      <c r="AW866" s="37"/>
      <c r="AX866" s="37"/>
      <c r="AY866" s="37"/>
      <c r="AZ866" s="37"/>
      <c r="BA866" s="37"/>
      <c r="BB866" s="37"/>
      <c r="BC866" s="37"/>
      <c r="BD866">
        <v>4</v>
      </c>
    </row>
    <row r="867" spans="1:56" x14ac:dyDescent="0.25">
      <c r="A867" s="22" t="s">
        <v>51</v>
      </c>
      <c r="B867" s="22" t="s">
        <v>52</v>
      </c>
      <c r="C867" s="23">
        <v>21102803743</v>
      </c>
      <c r="D867" s="22" t="s">
        <v>193</v>
      </c>
      <c r="E867" s="22" t="s">
        <v>260</v>
      </c>
      <c r="F867" s="22" t="s">
        <v>261</v>
      </c>
      <c r="G867" s="22">
        <v>5042294522</v>
      </c>
      <c r="H867" s="22" t="s">
        <v>56</v>
      </c>
      <c r="I867" s="22" t="s">
        <v>56</v>
      </c>
      <c r="J867" s="24">
        <v>44504</v>
      </c>
      <c r="K867" s="22">
        <v>1152</v>
      </c>
      <c r="L867" s="22" t="s">
        <v>58</v>
      </c>
      <c r="M867" s="22" t="s">
        <v>58</v>
      </c>
      <c r="N867" s="38" t="s">
        <v>1414</v>
      </c>
      <c r="O867" s="39">
        <v>44505</v>
      </c>
      <c r="P867" s="27" t="s">
        <v>64</v>
      </c>
      <c r="Q867" s="22">
        <v>1152</v>
      </c>
      <c r="R867" s="28" t="s">
        <v>56</v>
      </c>
      <c r="S867" s="22" t="s">
        <v>56</v>
      </c>
      <c r="T867" s="28" t="s">
        <v>56</v>
      </c>
      <c r="U867" s="28">
        <v>0</v>
      </c>
      <c r="V867" s="28">
        <v>0</v>
      </c>
      <c r="W867" s="28">
        <v>0</v>
      </c>
      <c r="X867" s="28" t="s">
        <v>56</v>
      </c>
      <c r="Y867" s="22" t="s">
        <v>56</v>
      </c>
      <c r="Z867" s="45" t="s">
        <v>56</v>
      </c>
      <c r="AA867" s="45" t="s">
        <v>56</v>
      </c>
      <c r="AB867" s="28">
        <v>0</v>
      </c>
      <c r="AC867" s="28" t="s">
        <v>56</v>
      </c>
      <c r="AD867" s="46" t="s">
        <v>56</v>
      </c>
      <c r="AE867" s="47" t="s">
        <v>56</v>
      </c>
      <c r="AF867" s="35" t="str">
        <f>VLOOKUP(G867,[6]TIV1!L:S,8,FALSE)</f>
        <v>8276895377</v>
      </c>
      <c r="AG867" s="35" t="e">
        <f>VLOOKUP(T867,[6]TIV1!L:S,8,FALSE)</f>
        <v>#N/A</v>
      </c>
      <c r="AH867" s="35" t="e">
        <f>VLOOKUP(AC867,[6]TIV1!L:S,8,FALSE)</f>
        <v>#N/A</v>
      </c>
      <c r="AI867" s="36">
        <f>VLOOKUP(A867&amp;P867,[6]HARGA!C:D,2,0)*Q867</f>
        <v>34560000</v>
      </c>
      <c r="AJ867" s="36">
        <f>VLOOKUP(A867&amp;P867,[6]HARGA!C:D,2,0)*W867</f>
        <v>0</v>
      </c>
      <c r="AK867" s="36">
        <f>VLOOKUP(A867&amp;P867,[6]HARGA!C:D,2,0)*AB867</f>
        <v>0</v>
      </c>
      <c r="AL867" s="37"/>
      <c r="AM867" s="37"/>
      <c r="AN867" s="37"/>
      <c r="AO867" s="37"/>
      <c r="AP867" s="37"/>
      <c r="AQ867" s="37"/>
      <c r="AR867" s="37"/>
      <c r="AS867" s="37"/>
      <c r="AT867" s="37"/>
      <c r="AU867" s="37"/>
      <c r="AV867" s="37"/>
      <c r="AW867" s="37"/>
      <c r="AX867" s="37"/>
      <c r="AY867" s="37"/>
      <c r="AZ867" s="37"/>
      <c r="BA867" s="37"/>
      <c r="BB867" s="37"/>
      <c r="BC867" s="37"/>
      <c r="BD867">
        <v>4</v>
      </c>
    </row>
    <row r="868" spans="1:56" x14ac:dyDescent="0.25">
      <c r="A868" s="22" t="s">
        <v>51</v>
      </c>
      <c r="B868" s="22" t="s">
        <v>52</v>
      </c>
      <c r="C868" s="23">
        <v>21102803743</v>
      </c>
      <c r="D868" s="22" t="s">
        <v>193</v>
      </c>
      <c r="E868" s="22" t="s">
        <v>260</v>
      </c>
      <c r="F868" s="22" t="s">
        <v>261</v>
      </c>
      <c r="G868" s="22">
        <v>5042294522</v>
      </c>
      <c r="H868" s="22" t="s">
        <v>56</v>
      </c>
      <c r="I868" s="22" t="s">
        <v>56</v>
      </c>
      <c r="J868" s="24">
        <v>44504</v>
      </c>
      <c r="K868" s="22">
        <v>24</v>
      </c>
      <c r="L868" s="22" t="s">
        <v>58</v>
      </c>
      <c r="M868" s="22" t="s">
        <v>58</v>
      </c>
      <c r="N868" s="38" t="s">
        <v>1414</v>
      </c>
      <c r="O868" s="39">
        <v>44505</v>
      </c>
      <c r="P868" s="27" t="s">
        <v>65</v>
      </c>
      <c r="Q868" s="22">
        <v>24</v>
      </c>
      <c r="R868" s="28" t="s">
        <v>56</v>
      </c>
      <c r="S868" s="22" t="s">
        <v>56</v>
      </c>
      <c r="T868" s="28" t="s">
        <v>56</v>
      </c>
      <c r="U868" s="28">
        <v>0</v>
      </c>
      <c r="V868" s="28">
        <v>0</v>
      </c>
      <c r="W868" s="28">
        <v>0</v>
      </c>
      <c r="X868" s="28" t="s">
        <v>56</v>
      </c>
      <c r="Y868" s="22" t="s">
        <v>56</v>
      </c>
      <c r="Z868" s="45" t="s">
        <v>56</v>
      </c>
      <c r="AA868" s="45" t="s">
        <v>56</v>
      </c>
      <c r="AB868" s="28">
        <v>0</v>
      </c>
      <c r="AC868" s="28" t="s">
        <v>56</v>
      </c>
      <c r="AD868" s="46" t="s">
        <v>56</v>
      </c>
      <c r="AE868" s="47" t="s">
        <v>56</v>
      </c>
      <c r="AF868" s="35" t="str">
        <f>VLOOKUP(G868,[6]TIV1!L:S,8,FALSE)</f>
        <v>8276895377</v>
      </c>
      <c r="AG868" s="35" t="e">
        <f>VLOOKUP(T868,[6]TIV1!L:S,8,FALSE)</f>
        <v>#N/A</v>
      </c>
      <c r="AH868" s="35" t="e">
        <f>VLOOKUP(AC868,[6]TIV1!L:S,8,FALSE)</f>
        <v>#N/A</v>
      </c>
      <c r="AI868" s="36">
        <f>VLOOKUP(A868&amp;P868,[6]HARGA!C:D,2,0)*Q868</f>
        <v>0</v>
      </c>
      <c r="AJ868" s="36">
        <f>VLOOKUP(A868&amp;P868,[6]HARGA!C:D,2,0)*W868</f>
        <v>0</v>
      </c>
      <c r="AK868" s="36">
        <f>VLOOKUP(A868&amp;P868,[6]HARGA!C:D,2,0)*AB868</f>
        <v>0</v>
      </c>
      <c r="AL868" s="37"/>
      <c r="AM868" s="37"/>
      <c r="AN868" s="37"/>
      <c r="AO868" s="37"/>
      <c r="AP868" s="37"/>
      <c r="AQ868" s="37"/>
      <c r="AR868" s="37"/>
      <c r="AS868" s="37"/>
      <c r="AT868" s="37"/>
      <c r="AU868" s="37"/>
      <c r="AV868" s="37"/>
      <c r="AW868" s="37"/>
      <c r="AX868" s="37"/>
      <c r="AY868" s="37"/>
      <c r="AZ868" s="37"/>
      <c r="BA868" s="37"/>
      <c r="BB868" s="37"/>
      <c r="BC868" s="37"/>
      <c r="BD868">
        <v>4</v>
      </c>
    </row>
    <row r="869" spans="1:56" x14ac:dyDescent="0.25">
      <c r="A869" s="22" t="s">
        <v>66</v>
      </c>
      <c r="B869" s="22" t="s">
        <v>52</v>
      </c>
      <c r="C869" s="23" t="s">
        <v>1415</v>
      </c>
      <c r="D869" s="22" t="s">
        <v>193</v>
      </c>
      <c r="E869" s="22" t="s">
        <v>260</v>
      </c>
      <c r="F869" s="22" t="s">
        <v>261</v>
      </c>
      <c r="G869" s="22">
        <v>5042294522</v>
      </c>
      <c r="H869" s="22" t="s">
        <v>56</v>
      </c>
      <c r="I869" s="22" t="s">
        <v>56</v>
      </c>
      <c r="J869" s="24">
        <v>44504</v>
      </c>
      <c r="K869" s="28">
        <v>0</v>
      </c>
      <c r="L869" s="22" t="s">
        <v>58</v>
      </c>
      <c r="M869" s="22" t="s">
        <v>58</v>
      </c>
      <c r="N869" s="38" t="s">
        <v>1414</v>
      </c>
      <c r="O869" s="39">
        <v>44505</v>
      </c>
      <c r="P869" s="27" t="s">
        <v>60</v>
      </c>
      <c r="Q869" s="28">
        <v>0</v>
      </c>
      <c r="R869" s="23">
        <v>21102903734</v>
      </c>
      <c r="S869" s="22" t="s">
        <v>56</v>
      </c>
      <c r="T869" s="22">
        <v>6008146535</v>
      </c>
      <c r="U869" s="22">
        <v>18</v>
      </c>
      <c r="V869" s="28">
        <v>0</v>
      </c>
      <c r="W869" s="22">
        <v>18</v>
      </c>
      <c r="X869" s="29" t="s">
        <v>184</v>
      </c>
      <c r="Y869" s="22" t="s">
        <v>56</v>
      </c>
      <c r="Z869" s="30" t="s">
        <v>1416</v>
      </c>
      <c r="AA869" s="31">
        <v>44504</v>
      </c>
      <c r="AB869" s="22">
        <v>0</v>
      </c>
      <c r="AC869" s="32">
        <v>5042242704</v>
      </c>
      <c r="AD869" s="33" t="s">
        <v>1417</v>
      </c>
      <c r="AE869" s="34">
        <v>44505</v>
      </c>
      <c r="AF869" s="35" t="str">
        <f>VLOOKUP(G869,[6]TIV1!L:S,8,FALSE)</f>
        <v>8276895377</v>
      </c>
      <c r="AG869" s="35" t="str">
        <f>VLOOKUP(T869,[6]TIV1!L:S,8,FALSE)</f>
        <v>2050350312</v>
      </c>
      <c r="AH869" s="35" t="str">
        <f>VLOOKUP(AC869,[6]TIV1!L:S,8,FALSE)</f>
        <v>8276895965</v>
      </c>
      <c r="AI869" s="36">
        <f>VLOOKUP(A869&amp;P869,[6]HARGA!C:D,2,0)*Q869</f>
        <v>0</v>
      </c>
      <c r="AJ869" s="36">
        <f>VLOOKUP(A869&amp;P869,[6]HARGA!C:D,2,0)*W869</f>
        <v>177300</v>
      </c>
      <c r="AK869" s="36">
        <f>VLOOKUP(A869&amp;P869,[6]HARGA!C:D,2,0)*AB869</f>
        <v>0</v>
      </c>
      <c r="AL869" s="37"/>
      <c r="AM869" s="37"/>
      <c r="AN869" s="37"/>
      <c r="AO869" s="37"/>
      <c r="AP869" s="37"/>
      <c r="AQ869" s="37"/>
      <c r="AR869" s="37"/>
      <c r="AS869" s="37"/>
      <c r="AT869" s="37"/>
      <c r="AU869" s="37"/>
      <c r="AV869" s="37"/>
      <c r="AW869" s="37"/>
      <c r="AX869" s="37"/>
      <c r="AY869" s="37"/>
      <c r="AZ869" s="37"/>
      <c r="BA869" s="37"/>
      <c r="BB869" s="37"/>
      <c r="BC869" s="37"/>
      <c r="BD869">
        <v>4</v>
      </c>
    </row>
    <row r="870" spans="1:56" x14ac:dyDescent="0.25">
      <c r="A870" s="22" t="s">
        <v>66</v>
      </c>
      <c r="B870" s="22" t="s">
        <v>52</v>
      </c>
      <c r="C870" s="23" t="s">
        <v>1415</v>
      </c>
      <c r="D870" s="22" t="s">
        <v>193</v>
      </c>
      <c r="E870" s="22" t="s">
        <v>260</v>
      </c>
      <c r="F870" s="22" t="s">
        <v>261</v>
      </c>
      <c r="G870" s="22">
        <v>5042294522</v>
      </c>
      <c r="H870" s="22" t="s">
        <v>56</v>
      </c>
      <c r="I870" s="22" t="s">
        <v>56</v>
      </c>
      <c r="J870" s="24">
        <v>44504</v>
      </c>
      <c r="K870" s="28">
        <v>0</v>
      </c>
      <c r="L870" s="22" t="s">
        <v>58</v>
      </c>
      <c r="M870" s="22" t="s">
        <v>58</v>
      </c>
      <c r="N870" s="38" t="s">
        <v>1414</v>
      </c>
      <c r="O870" s="39">
        <v>44505</v>
      </c>
      <c r="P870" s="27" t="s">
        <v>64</v>
      </c>
      <c r="Q870" s="28">
        <v>0</v>
      </c>
      <c r="R870" s="23">
        <v>21102903734</v>
      </c>
      <c r="S870" s="22" t="s">
        <v>56</v>
      </c>
      <c r="T870" s="22">
        <v>6008146535</v>
      </c>
      <c r="U870" s="22">
        <v>1152</v>
      </c>
      <c r="V870" s="28">
        <v>0</v>
      </c>
      <c r="W870" s="22">
        <v>1152</v>
      </c>
      <c r="X870" s="29" t="s">
        <v>184</v>
      </c>
      <c r="Y870" s="22" t="s">
        <v>56</v>
      </c>
      <c r="Z870" s="30" t="s">
        <v>1416</v>
      </c>
      <c r="AA870" s="31">
        <v>44504</v>
      </c>
      <c r="AB870" s="22">
        <v>17</v>
      </c>
      <c r="AC870" s="32">
        <v>5042242704</v>
      </c>
      <c r="AD870" s="33" t="s">
        <v>1417</v>
      </c>
      <c r="AE870" s="34">
        <v>44505</v>
      </c>
      <c r="AF870" s="35" t="str">
        <f>VLOOKUP(G870,[6]TIV1!L:S,8,FALSE)</f>
        <v>8276895377</v>
      </c>
      <c r="AG870" s="35" t="str">
        <f>VLOOKUP(T870,[6]TIV1!L:S,8,FALSE)</f>
        <v>2050350312</v>
      </c>
      <c r="AH870" s="35" t="str">
        <f>VLOOKUP(AC870,[6]TIV1!L:S,8,FALSE)</f>
        <v>8276895965</v>
      </c>
      <c r="AI870" s="36">
        <f>VLOOKUP(A870&amp;P870,[6]HARGA!C:D,2,0)*Q870</f>
        <v>0</v>
      </c>
      <c r="AJ870" s="36">
        <f>VLOOKUP(A870&amp;P870,[6]HARGA!C:D,2,0)*W870</f>
        <v>34560000</v>
      </c>
      <c r="AK870" s="36">
        <f>VLOOKUP(A870&amp;P870,[6]HARGA!C:D,2,0)*AB870</f>
        <v>510000</v>
      </c>
      <c r="AL870" s="37"/>
      <c r="AM870" s="37"/>
      <c r="AN870" s="37"/>
      <c r="AO870" s="37"/>
      <c r="AP870" s="37"/>
      <c r="AQ870" s="37"/>
      <c r="AR870" s="37"/>
      <c r="AS870" s="37"/>
      <c r="AT870" s="37"/>
      <c r="AU870" s="37"/>
      <c r="AV870" s="37"/>
      <c r="AW870" s="37"/>
      <c r="AX870" s="37"/>
      <c r="AY870" s="37"/>
      <c r="AZ870" s="37"/>
      <c r="BA870" s="37"/>
      <c r="BB870" s="37"/>
      <c r="BC870" s="37"/>
      <c r="BD870">
        <v>4</v>
      </c>
    </row>
    <row r="871" spans="1:56" x14ac:dyDescent="0.25">
      <c r="A871" s="22" t="s">
        <v>66</v>
      </c>
      <c r="B871" s="22" t="s">
        <v>52</v>
      </c>
      <c r="C871" s="23" t="s">
        <v>1415</v>
      </c>
      <c r="D871" s="22" t="s">
        <v>193</v>
      </c>
      <c r="E871" s="22" t="s">
        <v>260</v>
      </c>
      <c r="F871" s="22" t="s">
        <v>261</v>
      </c>
      <c r="G871" s="22">
        <v>5042294522</v>
      </c>
      <c r="H871" s="22" t="s">
        <v>56</v>
      </c>
      <c r="I871" s="22" t="s">
        <v>56</v>
      </c>
      <c r="J871" s="24">
        <v>44504</v>
      </c>
      <c r="K871" s="28">
        <v>0</v>
      </c>
      <c r="L871" s="22" t="s">
        <v>58</v>
      </c>
      <c r="M871" s="22" t="s">
        <v>58</v>
      </c>
      <c r="N871" s="38" t="s">
        <v>1414</v>
      </c>
      <c r="O871" s="39">
        <v>44505</v>
      </c>
      <c r="P871" s="27" t="s">
        <v>65</v>
      </c>
      <c r="Q871" s="28">
        <v>0</v>
      </c>
      <c r="R871" s="23">
        <v>21102903734</v>
      </c>
      <c r="S871" s="22" t="s">
        <v>56</v>
      </c>
      <c r="T871" s="22">
        <v>6008146535</v>
      </c>
      <c r="U871" s="22">
        <v>24</v>
      </c>
      <c r="V871" s="28">
        <v>0</v>
      </c>
      <c r="W871" s="22">
        <v>24</v>
      </c>
      <c r="X871" s="29" t="s">
        <v>184</v>
      </c>
      <c r="Y871" s="22" t="s">
        <v>56</v>
      </c>
      <c r="Z871" s="30" t="s">
        <v>1416</v>
      </c>
      <c r="AA871" s="31">
        <v>44504</v>
      </c>
      <c r="AB871" s="22">
        <v>0</v>
      </c>
      <c r="AC871" s="32">
        <v>5042242704</v>
      </c>
      <c r="AD871" s="33" t="s">
        <v>1417</v>
      </c>
      <c r="AE871" s="34">
        <v>44505</v>
      </c>
      <c r="AF871" s="35" t="str">
        <f>VLOOKUP(G871,[6]TIV1!L:S,8,FALSE)</f>
        <v>8276895377</v>
      </c>
      <c r="AG871" s="35" t="str">
        <f>VLOOKUP(T871,[6]TIV1!L:S,8,FALSE)</f>
        <v>2050350312</v>
      </c>
      <c r="AH871" s="35" t="str">
        <f>VLOOKUP(AC871,[6]TIV1!L:S,8,FALSE)</f>
        <v>8276895965</v>
      </c>
      <c r="AI871" s="36">
        <f>VLOOKUP(A871&amp;P871,[6]HARGA!C:D,2,0)*Q871</f>
        <v>0</v>
      </c>
      <c r="AJ871" s="36">
        <f>VLOOKUP(A871&amp;P871,[6]HARGA!C:D,2,0)*W871</f>
        <v>0</v>
      </c>
      <c r="AK871" s="36">
        <f>VLOOKUP(A871&amp;P871,[6]HARGA!C:D,2,0)*AB871</f>
        <v>0</v>
      </c>
      <c r="AL871" s="37"/>
      <c r="AM871" s="37"/>
      <c r="AN871" s="37"/>
      <c r="AO871" s="37"/>
      <c r="AP871" s="37"/>
      <c r="AQ871" s="37"/>
      <c r="AR871" s="37"/>
      <c r="AS871" s="37"/>
      <c r="AT871" s="37"/>
      <c r="AU871" s="37"/>
      <c r="AV871" s="37"/>
      <c r="AW871" s="37"/>
      <c r="AX871" s="37"/>
      <c r="AY871" s="37"/>
      <c r="AZ871" s="37"/>
      <c r="BA871" s="37"/>
      <c r="BB871" s="37"/>
      <c r="BC871" s="37"/>
      <c r="BD871">
        <v>4</v>
      </c>
    </row>
    <row r="872" spans="1:56" hidden="1" x14ac:dyDescent="0.25">
      <c r="A872" s="22" t="s">
        <v>51</v>
      </c>
      <c r="B872" s="22" t="s">
        <v>52</v>
      </c>
      <c r="C872" s="23">
        <v>21102803744</v>
      </c>
      <c r="D872" s="22" t="s">
        <v>193</v>
      </c>
      <c r="E872" s="22" t="s">
        <v>245</v>
      </c>
      <c r="F872" s="22" t="s">
        <v>246</v>
      </c>
      <c r="G872" s="22">
        <v>5042215719</v>
      </c>
      <c r="H872" s="22" t="s">
        <v>56</v>
      </c>
      <c r="I872" s="22" t="s">
        <v>56</v>
      </c>
      <c r="J872" s="24">
        <v>44504</v>
      </c>
      <c r="K872" s="22">
        <v>960</v>
      </c>
      <c r="L872" s="22" t="s">
        <v>138</v>
      </c>
      <c r="M872" s="22" t="s">
        <v>138</v>
      </c>
      <c r="N872" s="38" t="s">
        <v>1418</v>
      </c>
      <c r="O872" s="39">
        <v>44505</v>
      </c>
      <c r="P872" s="27" t="s">
        <v>60</v>
      </c>
      <c r="Q872" s="22">
        <v>960</v>
      </c>
      <c r="R872" s="23">
        <v>21102803773</v>
      </c>
      <c r="S872" s="22" t="s">
        <v>56</v>
      </c>
      <c r="T872" s="22">
        <v>6008148087</v>
      </c>
      <c r="U872" s="22">
        <v>36</v>
      </c>
      <c r="V872" s="28">
        <v>0</v>
      </c>
      <c r="W872" s="22">
        <v>36</v>
      </c>
      <c r="X872" s="29" t="s">
        <v>92</v>
      </c>
      <c r="Y872" s="22" t="s">
        <v>56</v>
      </c>
      <c r="Z872" s="63" t="s">
        <v>1419</v>
      </c>
      <c r="AA872" s="64">
        <v>44504</v>
      </c>
      <c r="AB872" s="22">
        <v>2</v>
      </c>
      <c r="AC872" s="32">
        <v>5042295843</v>
      </c>
      <c r="AD872" s="33" t="s">
        <v>1420</v>
      </c>
      <c r="AE872" s="34">
        <v>44513</v>
      </c>
      <c r="AF872" s="35" t="str">
        <f>VLOOKUP(G872,[6]TIV1!L:S,8,FALSE)</f>
        <v>8276895377</v>
      </c>
      <c r="AG872" s="35" t="str">
        <f>VLOOKUP(T872,[6]TIV1!L:S,8,FALSE)</f>
        <v>2050350281</v>
      </c>
      <c r="AH872" s="35" t="str">
        <f>VLOOKUP(AC872,[6]TIV1!L:S,8,FALSE)</f>
        <v>8276895377</v>
      </c>
      <c r="AI872" s="36">
        <f>VLOOKUP(A872&amp;P872,[6]HARGA!C:D,2,0)*Q872</f>
        <v>9456000</v>
      </c>
      <c r="AJ872" s="36">
        <f>VLOOKUP(A872&amp;P872,[6]HARGA!C:D,2,0)*W872</f>
        <v>354600</v>
      </c>
      <c r="AK872" s="36">
        <f>VLOOKUP(A872&amp;P872,[6]HARGA!C:D,2,0)*AB872</f>
        <v>19700</v>
      </c>
      <c r="AL872" s="37"/>
      <c r="AM872" s="37"/>
      <c r="AN872" s="37"/>
      <c r="AO872" s="37"/>
      <c r="AP872" s="37"/>
      <c r="AQ872" s="37"/>
      <c r="AR872" s="37"/>
      <c r="AS872" s="37"/>
      <c r="AT872" s="37"/>
      <c r="AU872" s="37"/>
      <c r="AV872" s="37"/>
      <c r="AW872" s="37"/>
      <c r="AX872" s="37"/>
      <c r="AY872" s="37"/>
      <c r="AZ872" s="37"/>
      <c r="BA872" s="37"/>
      <c r="BB872" s="37"/>
      <c r="BC872" s="37"/>
      <c r="BD872">
        <v>4</v>
      </c>
    </row>
    <row r="873" spans="1:56" hidden="1" x14ac:dyDescent="0.25">
      <c r="A873" s="22" t="s">
        <v>51</v>
      </c>
      <c r="B873" s="22" t="s">
        <v>52</v>
      </c>
      <c r="C873" s="23">
        <v>21102803744</v>
      </c>
      <c r="D873" s="22" t="s">
        <v>193</v>
      </c>
      <c r="E873" s="22" t="s">
        <v>245</v>
      </c>
      <c r="F873" s="22" t="s">
        <v>246</v>
      </c>
      <c r="G873" s="22">
        <v>5042215719</v>
      </c>
      <c r="H873" s="22" t="s">
        <v>56</v>
      </c>
      <c r="I873" s="22" t="s">
        <v>56</v>
      </c>
      <c r="J873" s="24">
        <v>44504</v>
      </c>
      <c r="K873" s="22">
        <v>960</v>
      </c>
      <c r="L873" s="22" t="s">
        <v>138</v>
      </c>
      <c r="M873" s="22" t="s">
        <v>138</v>
      </c>
      <c r="N873" s="38" t="s">
        <v>1418</v>
      </c>
      <c r="O873" s="39">
        <v>44505</v>
      </c>
      <c r="P873" s="27" t="s">
        <v>64</v>
      </c>
      <c r="Q873" s="22">
        <v>960</v>
      </c>
      <c r="R873" s="23">
        <v>21102803773</v>
      </c>
      <c r="S873" s="22" t="s">
        <v>56</v>
      </c>
      <c r="T873" s="22">
        <v>6008148087</v>
      </c>
      <c r="U873" s="22">
        <v>960</v>
      </c>
      <c r="V873" s="28">
        <v>0</v>
      </c>
      <c r="W873" s="22">
        <v>960</v>
      </c>
      <c r="X873" s="29" t="s">
        <v>92</v>
      </c>
      <c r="Y873" s="22" t="s">
        <v>56</v>
      </c>
      <c r="Z873" s="63" t="s">
        <v>1419</v>
      </c>
      <c r="AA873" s="64">
        <v>44504</v>
      </c>
      <c r="AB873" s="22">
        <v>42</v>
      </c>
      <c r="AC873" s="32">
        <v>5042295843</v>
      </c>
      <c r="AD873" s="33" t="s">
        <v>1420</v>
      </c>
      <c r="AE873" s="34">
        <v>44513</v>
      </c>
      <c r="AF873" s="35" t="str">
        <f>VLOOKUP(G873,[6]TIV1!L:S,8,FALSE)</f>
        <v>8276895377</v>
      </c>
      <c r="AG873" s="35" t="str">
        <f>VLOOKUP(T873,[6]TIV1!L:S,8,FALSE)</f>
        <v>2050350281</v>
      </c>
      <c r="AH873" s="35" t="str">
        <f>VLOOKUP(AC873,[6]TIV1!L:S,8,FALSE)</f>
        <v>8276895377</v>
      </c>
      <c r="AI873" s="36">
        <f>VLOOKUP(A873&amp;P873,[6]HARGA!C:D,2,0)*Q873</f>
        <v>28800000</v>
      </c>
      <c r="AJ873" s="36">
        <f>VLOOKUP(A873&amp;P873,[6]HARGA!C:D,2,0)*W873</f>
        <v>28800000</v>
      </c>
      <c r="AK873" s="36">
        <f>VLOOKUP(A873&amp;P873,[6]HARGA!C:D,2,0)*AB873</f>
        <v>1260000</v>
      </c>
      <c r="AL873" s="37"/>
      <c r="AM873" s="37"/>
      <c r="AN873" s="37"/>
      <c r="AO873" s="37"/>
      <c r="AP873" s="37"/>
      <c r="AQ873" s="37"/>
      <c r="AR873" s="37"/>
      <c r="AS873" s="37"/>
      <c r="AT873" s="37"/>
      <c r="AU873" s="37"/>
      <c r="AV873" s="37"/>
      <c r="AW873" s="37"/>
      <c r="AX873" s="37"/>
      <c r="AY873" s="37"/>
      <c r="AZ873" s="37"/>
      <c r="BA873" s="37"/>
      <c r="BB873" s="37"/>
      <c r="BC873" s="37"/>
      <c r="BD873">
        <v>4</v>
      </c>
    </row>
    <row r="874" spans="1:56" hidden="1" x14ac:dyDescent="0.25">
      <c r="A874" s="22" t="s">
        <v>51</v>
      </c>
      <c r="B874" s="22" t="s">
        <v>52</v>
      </c>
      <c r="C874" s="23">
        <v>21102803744</v>
      </c>
      <c r="D874" s="22" t="s">
        <v>193</v>
      </c>
      <c r="E874" s="22" t="s">
        <v>245</v>
      </c>
      <c r="F874" s="22" t="s">
        <v>246</v>
      </c>
      <c r="G874" s="22">
        <v>5042215719</v>
      </c>
      <c r="H874" s="22" t="s">
        <v>56</v>
      </c>
      <c r="I874" s="22" t="s">
        <v>56</v>
      </c>
      <c r="J874" s="24">
        <v>44504</v>
      </c>
      <c r="K874" s="22">
        <v>20</v>
      </c>
      <c r="L874" s="22" t="s">
        <v>138</v>
      </c>
      <c r="M874" s="22" t="s">
        <v>138</v>
      </c>
      <c r="N874" s="38" t="s">
        <v>1418</v>
      </c>
      <c r="O874" s="39">
        <v>44505</v>
      </c>
      <c r="P874" s="27" t="s">
        <v>65</v>
      </c>
      <c r="Q874" s="22">
        <v>20</v>
      </c>
      <c r="R874" s="23">
        <v>21102803773</v>
      </c>
      <c r="S874" s="22" t="s">
        <v>56</v>
      </c>
      <c r="T874" s="22">
        <v>6008148087</v>
      </c>
      <c r="U874" s="22">
        <v>20</v>
      </c>
      <c r="V874" s="28">
        <v>0</v>
      </c>
      <c r="W874" s="22">
        <v>20</v>
      </c>
      <c r="X874" s="29" t="s">
        <v>92</v>
      </c>
      <c r="Y874" s="22" t="s">
        <v>56</v>
      </c>
      <c r="Z874" s="63" t="s">
        <v>1419</v>
      </c>
      <c r="AA874" s="64">
        <v>44504</v>
      </c>
      <c r="AB874" s="22">
        <v>0</v>
      </c>
      <c r="AC874" s="32">
        <v>5042295843</v>
      </c>
      <c r="AD874" s="33" t="s">
        <v>1420</v>
      </c>
      <c r="AE874" s="34">
        <v>44513</v>
      </c>
      <c r="AF874" s="35" t="str">
        <f>VLOOKUP(G874,[6]TIV1!L:S,8,FALSE)</f>
        <v>8276895377</v>
      </c>
      <c r="AG874" s="35" t="str">
        <f>VLOOKUP(T874,[6]TIV1!L:S,8,FALSE)</f>
        <v>2050350281</v>
      </c>
      <c r="AH874" s="35" t="str">
        <f>VLOOKUP(AC874,[6]TIV1!L:S,8,FALSE)</f>
        <v>8276895377</v>
      </c>
      <c r="AI874" s="36">
        <f>VLOOKUP(A874&amp;P874,[6]HARGA!C:D,2,0)*Q874</f>
        <v>0</v>
      </c>
      <c r="AJ874" s="36">
        <f>VLOOKUP(A874&amp;P874,[6]HARGA!C:D,2,0)*W874</f>
        <v>0</v>
      </c>
      <c r="AK874" s="36">
        <f>VLOOKUP(A874&amp;P874,[6]HARGA!C:D,2,0)*AB874</f>
        <v>0</v>
      </c>
      <c r="AL874" s="37"/>
      <c r="AM874" s="37"/>
      <c r="AN874" s="37"/>
      <c r="AO874" s="37"/>
      <c r="AP874" s="37"/>
      <c r="AQ874" s="37"/>
      <c r="AR874" s="37"/>
      <c r="AS874" s="37"/>
      <c r="AT874" s="37"/>
      <c r="AU874" s="37"/>
      <c r="AV874" s="37"/>
      <c r="AW874" s="37"/>
      <c r="AX874" s="37"/>
      <c r="AY874" s="37"/>
      <c r="AZ874" s="37"/>
      <c r="BA874" s="37"/>
      <c r="BB874" s="37"/>
      <c r="BC874" s="37"/>
      <c r="BD874">
        <v>4</v>
      </c>
    </row>
    <row r="875" spans="1:56" hidden="1" x14ac:dyDescent="0.25">
      <c r="A875" s="22" t="s">
        <v>51</v>
      </c>
      <c r="B875" s="22" t="s">
        <v>52</v>
      </c>
      <c r="C875" s="23">
        <v>21102803745</v>
      </c>
      <c r="D875" s="22" t="s">
        <v>193</v>
      </c>
      <c r="E875" s="22" t="s">
        <v>224</v>
      </c>
      <c r="F875" s="22" t="s">
        <v>225</v>
      </c>
      <c r="G875" s="22">
        <v>5042291614</v>
      </c>
      <c r="H875" s="22" t="s">
        <v>56</v>
      </c>
      <c r="I875" s="22" t="s">
        <v>56</v>
      </c>
      <c r="J875" s="24">
        <v>44504</v>
      </c>
      <c r="K875" s="22">
        <v>960</v>
      </c>
      <c r="L875" s="22" t="s">
        <v>92</v>
      </c>
      <c r="M875" s="22" t="s">
        <v>92</v>
      </c>
      <c r="N875" s="38" t="s">
        <v>1421</v>
      </c>
      <c r="O875" s="39">
        <v>44505</v>
      </c>
      <c r="P875" s="27" t="s">
        <v>60</v>
      </c>
      <c r="Q875" s="22">
        <v>960</v>
      </c>
      <c r="R875" s="28" t="s">
        <v>56</v>
      </c>
      <c r="S875" s="22" t="s">
        <v>56</v>
      </c>
      <c r="T875" s="28" t="s">
        <v>56</v>
      </c>
      <c r="U875" s="28">
        <v>0</v>
      </c>
      <c r="V875" s="28">
        <v>0</v>
      </c>
      <c r="W875" s="28">
        <v>0</v>
      </c>
      <c r="X875" s="28" t="s">
        <v>56</v>
      </c>
      <c r="Y875" s="22" t="s">
        <v>56</v>
      </c>
      <c r="Z875" s="45" t="s">
        <v>56</v>
      </c>
      <c r="AA875" s="45" t="s">
        <v>56</v>
      </c>
      <c r="AB875" s="28">
        <v>0</v>
      </c>
      <c r="AC875" s="28" t="s">
        <v>56</v>
      </c>
      <c r="AD875" s="46" t="s">
        <v>56</v>
      </c>
      <c r="AE875" s="47" t="s">
        <v>56</v>
      </c>
      <c r="AF875" s="35" t="str">
        <f>VLOOKUP(G875,[6]TIV1!L:S,8,FALSE)</f>
        <v>8276895377</v>
      </c>
      <c r="AG875" s="35" t="e">
        <f>VLOOKUP(T875,[6]TIV1!L:S,8,FALSE)</f>
        <v>#N/A</v>
      </c>
      <c r="AH875" s="35" t="e">
        <f>VLOOKUP(AC875,[6]TIV1!L:S,8,FALSE)</f>
        <v>#N/A</v>
      </c>
      <c r="AI875" s="36">
        <f>VLOOKUP(A875&amp;P875,[6]HARGA!C:D,2,0)*Q875</f>
        <v>9456000</v>
      </c>
      <c r="AJ875" s="36">
        <f>VLOOKUP(A875&amp;P875,[6]HARGA!C:D,2,0)*W875</f>
        <v>0</v>
      </c>
      <c r="AK875" s="36">
        <f>VLOOKUP(A875&amp;P875,[6]HARGA!C:D,2,0)*AB875</f>
        <v>0</v>
      </c>
      <c r="AL875" s="37"/>
      <c r="AM875" s="37"/>
      <c r="AN875" s="37"/>
      <c r="AO875" s="37"/>
      <c r="AP875" s="37"/>
      <c r="AQ875" s="37"/>
      <c r="AR875" s="37"/>
      <c r="AS875" s="37"/>
      <c r="AT875" s="37"/>
      <c r="AU875" s="37"/>
      <c r="AV875" s="37"/>
      <c r="AW875" s="37"/>
      <c r="AX875" s="37"/>
      <c r="AY875" s="37"/>
      <c r="AZ875" s="37"/>
      <c r="BA875" s="37"/>
      <c r="BB875" s="37"/>
      <c r="BC875" s="37"/>
      <c r="BD875">
        <v>4</v>
      </c>
    </row>
    <row r="876" spans="1:56" hidden="1" x14ac:dyDescent="0.25">
      <c r="A876" s="22" t="s">
        <v>51</v>
      </c>
      <c r="B876" s="22" t="s">
        <v>52</v>
      </c>
      <c r="C876" s="23">
        <v>21102803745</v>
      </c>
      <c r="D876" s="22" t="s">
        <v>193</v>
      </c>
      <c r="E876" s="22" t="s">
        <v>224</v>
      </c>
      <c r="F876" s="22" t="s">
        <v>225</v>
      </c>
      <c r="G876" s="22">
        <v>5042291614</v>
      </c>
      <c r="H876" s="22" t="s">
        <v>56</v>
      </c>
      <c r="I876" s="22" t="s">
        <v>56</v>
      </c>
      <c r="J876" s="24">
        <v>44504</v>
      </c>
      <c r="K876" s="22">
        <v>960</v>
      </c>
      <c r="L876" s="22" t="s">
        <v>92</v>
      </c>
      <c r="M876" s="22" t="s">
        <v>92</v>
      </c>
      <c r="N876" s="38" t="s">
        <v>1421</v>
      </c>
      <c r="O876" s="39">
        <v>44505</v>
      </c>
      <c r="P876" s="27" t="s">
        <v>64</v>
      </c>
      <c r="Q876" s="22">
        <v>960</v>
      </c>
      <c r="R876" s="28" t="s">
        <v>56</v>
      </c>
      <c r="S876" s="22" t="s">
        <v>56</v>
      </c>
      <c r="T876" s="28" t="s">
        <v>56</v>
      </c>
      <c r="U876" s="28">
        <v>0</v>
      </c>
      <c r="V876" s="28">
        <v>0</v>
      </c>
      <c r="W876" s="28">
        <v>0</v>
      </c>
      <c r="X876" s="28" t="s">
        <v>56</v>
      </c>
      <c r="Y876" s="22" t="s">
        <v>56</v>
      </c>
      <c r="Z876" s="45" t="s">
        <v>56</v>
      </c>
      <c r="AA876" s="45" t="s">
        <v>56</v>
      </c>
      <c r="AB876" s="28">
        <v>0</v>
      </c>
      <c r="AC876" s="28" t="s">
        <v>56</v>
      </c>
      <c r="AD876" s="46" t="s">
        <v>56</v>
      </c>
      <c r="AE876" s="47" t="s">
        <v>56</v>
      </c>
      <c r="AF876" s="35" t="str">
        <f>VLOOKUP(G876,[6]TIV1!L:S,8,FALSE)</f>
        <v>8276895377</v>
      </c>
      <c r="AG876" s="35" t="e">
        <f>VLOOKUP(T876,[6]TIV1!L:S,8,FALSE)</f>
        <v>#N/A</v>
      </c>
      <c r="AH876" s="35" t="e">
        <f>VLOOKUP(AC876,[6]TIV1!L:S,8,FALSE)</f>
        <v>#N/A</v>
      </c>
      <c r="AI876" s="36">
        <f>VLOOKUP(A876&amp;P876,[6]HARGA!C:D,2,0)*Q876</f>
        <v>28800000</v>
      </c>
      <c r="AJ876" s="36">
        <f>VLOOKUP(A876&amp;P876,[6]HARGA!C:D,2,0)*W876</f>
        <v>0</v>
      </c>
      <c r="AK876" s="36">
        <f>VLOOKUP(A876&amp;P876,[6]HARGA!C:D,2,0)*AB876</f>
        <v>0</v>
      </c>
      <c r="AL876" s="37"/>
      <c r="AM876" s="37"/>
      <c r="AN876" s="37"/>
      <c r="AO876" s="37"/>
      <c r="AP876" s="37"/>
      <c r="AQ876" s="37"/>
      <c r="AR876" s="37"/>
      <c r="AS876" s="37"/>
      <c r="AT876" s="37"/>
      <c r="AU876" s="37"/>
      <c r="AV876" s="37"/>
      <c r="AW876" s="37"/>
      <c r="AX876" s="37"/>
      <c r="AY876" s="37"/>
      <c r="AZ876" s="37"/>
      <c r="BA876" s="37"/>
      <c r="BB876" s="37"/>
      <c r="BC876" s="37"/>
      <c r="BD876">
        <v>4</v>
      </c>
    </row>
    <row r="877" spans="1:56" hidden="1" x14ac:dyDescent="0.25">
      <c r="A877" s="22" t="s">
        <v>51</v>
      </c>
      <c r="B877" s="22" t="s">
        <v>52</v>
      </c>
      <c r="C877" s="23">
        <v>21102803745</v>
      </c>
      <c r="D877" s="22" t="s">
        <v>193</v>
      </c>
      <c r="E877" s="22" t="s">
        <v>224</v>
      </c>
      <c r="F877" s="22" t="s">
        <v>225</v>
      </c>
      <c r="G877" s="22">
        <v>5042291614</v>
      </c>
      <c r="H877" s="22" t="s">
        <v>56</v>
      </c>
      <c r="I877" s="22" t="s">
        <v>56</v>
      </c>
      <c r="J877" s="24">
        <v>44504</v>
      </c>
      <c r="K877" s="22">
        <v>20</v>
      </c>
      <c r="L877" s="22" t="s">
        <v>92</v>
      </c>
      <c r="M877" s="22" t="s">
        <v>92</v>
      </c>
      <c r="N877" s="38" t="s">
        <v>1421</v>
      </c>
      <c r="O877" s="39">
        <v>44505</v>
      </c>
      <c r="P877" s="27" t="s">
        <v>65</v>
      </c>
      <c r="Q877" s="22">
        <v>20</v>
      </c>
      <c r="R877" s="28" t="s">
        <v>56</v>
      </c>
      <c r="S877" s="22" t="s">
        <v>56</v>
      </c>
      <c r="T877" s="28" t="s">
        <v>56</v>
      </c>
      <c r="U877" s="28">
        <v>0</v>
      </c>
      <c r="V877" s="28">
        <v>0</v>
      </c>
      <c r="W877" s="28">
        <v>0</v>
      </c>
      <c r="X877" s="28" t="s">
        <v>56</v>
      </c>
      <c r="Y877" s="22" t="s">
        <v>56</v>
      </c>
      <c r="Z877" s="45" t="s">
        <v>56</v>
      </c>
      <c r="AA877" s="45" t="s">
        <v>56</v>
      </c>
      <c r="AB877" s="28">
        <v>0</v>
      </c>
      <c r="AC877" s="28" t="s">
        <v>56</v>
      </c>
      <c r="AD877" s="46" t="s">
        <v>56</v>
      </c>
      <c r="AE877" s="47" t="s">
        <v>56</v>
      </c>
      <c r="AF877" s="35" t="str">
        <f>VLOOKUP(G877,[6]TIV1!L:S,8,FALSE)</f>
        <v>8276895377</v>
      </c>
      <c r="AG877" s="35" t="e">
        <f>VLOOKUP(T877,[6]TIV1!L:S,8,FALSE)</f>
        <v>#N/A</v>
      </c>
      <c r="AH877" s="35" t="e">
        <f>VLOOKUP(AC877,[6]TIV1!L:S,8,FALSE)</f>
        <v>#N/A</v>
      </c>
      <c r="AI877" s="36">
        <f>VLOOKUP(A877&amp;P877,[6]HARGA!C:D,2,0)*Q877</f>
        <v>0</v>
      </c>
      <c r="AJ877" s="36">
        <f>VLOOKUP(A877&amp;P877,[6]HARGA!C:D,2,0)*W877</f>
        <v>0</v>
      </c>
      <c r="AK877" s="36">
        <f>VLOOKUP(A877&amp;P877,[6]HARGA!C:D,2,0)*AB877</f>
        <v>0</v>
      </c>
      <c r="AL877" s="37"/>
      <c r="AM877" s="37"/>
      <c r="AN877" s="37"/>
      <c r="AO877" s="37"/>
      <c r="AP877" s="37"/>
      <c r="AQ877" s="37"/>
      <c r="AR877" s="37"/>
      <c r="AS877" s="37"/>
      <c r="AT877" s="37"/>
      <c r="AU877" s="37"/>
      <c r="AV877" s="37"/>
      <c r="AW877" s="37"/>
      <c r="AX877" s="37"/>
      <c r="AY877" s="37"/>
      <c r="AZ877" s="37"/>
      <c r="BA877" s="37"/>
      <c r="BB877" s="37"/>
      <c r="BC877" s="37"/>
      <c r="BD877">
        <v>4</v>
      </c>
    </row>
    <row r="878" spans="1:56" hidden="1" x14ac:dyDescent="0.25">
      <c r="A878" s="22" t="s">
        <v>66</v>
      </c>
      <c r="B878" s="22" t="s">
        <v>52</v>
      </c>
      <c r="C878" s="23" t="s">
        <v>1422</v>
      </c>
      <c r="D878" s="22" t="s">
        <v>193</v>
      </c>
      <c r="E878" s="22" t="s">
        <v>224</v>
      </c>
      <c r="F878" s="22" t="s">
        <v>225</v>
      </c>
      <c r="G878" s="22">
        <v>5042291614</v>
      </c>
      <c r="H878" s="22" t="s">
        <v>56</v>
      </c>
      <c r="I878" s="22" t="s">
        <v>56</v>
      </c>
      <c r="J878" s="24">
        <v>44504</v>
      </c>
      <c r="K878" s="28">
        <v>0</v>
      </c>
      <c r="L878" s="22" t="s">
        <v>92</v>
      </c>
      <c r="M878" s="22" t="s">
        <v>92</v>
      </c>
      <c r="N878" s="38" t="s">
        <v>1421</v>
      </c>
      <c r="O878" s="39">
        <v>44505</v>
      </c>
      <c r="P878" s="27" t="s">
        <v>60</v>
      </c>
      <c r="Q878" s="28">
        <v>0</v>
      </c>
      <c r="R878" s="23">
        <v>21102903739</v>
      </c>
      <c r="S878" s="22" t="s">
        <v>56</v>
      </c>
      <c r="T878" s="22">
        <v>6008146017</v>
      </c>
      <c r="U878" s="22">
        <v>18</v>
      </c>
      <c r="V878" s="28">
        <v>0</v>
      </c>
      <c r="W878" s="22">
        <v>18</v>
      </c>
      <c r="X878" s="29" t="s">
        <v>110</v>
      </c>
      <c r="Y878" s="22" t="s">
        <v>56</v>
      </c>
      <c r="Z878" s="63" t="s">
        <v>1423</v>
      </c>
      <c r="AA878" s="64">
        <v>44504</v>
      </c>
      <c r="AB878" s="22">
        <v>0</v>
      </c>
      <c r="AC878" s="32">
        <v>5042294449</v>
      </c>
      <c r="AD878" s="33" t="s">
        <v>1424</v>
      </c>
      <c r="AE878" s="34">
        <v>44513</v>
      </c>
      <c r="AF878" s="35" t="str">
        <f>VLOOKUP(G878,[6]TIV1!L:S,8,FALSE)</f>
        <v>8276895377</v>
      </c>
      <c r="AG878" s="35" t="str">
        <f>VLOOKUP(T878,[6]TIV1!L:S,8,FALSE)</f>
        <v>2050350312</v>
      </c>
      <c r="AH878" s="35" t="str">
        <f>VLOOKUP(AC878,[6]TIV1!L:S,8,FALSE)</f>
        <v>8276895965</v>
      </c>
      <c r="AI878" s="36">
        <f>VLOOKUP(A878&amp;P878,[6]HARGA!C:D,2,0)*Q878</f>
        <v>0</v>
      </c>
      <c r="AJ878" s="36">
        <f>VLOOKUP(A878&amp;P878,[6]HARGA!C:D,2,0)*W878</f>
        <v>177300</v>
      </c>
      <c r="AK878" s="36">
        <f>VLOOKUP(A878&amp;P878,[6]HARGA!C:D,2,0)*AB878</f>
        <v>0</v>
      </c>
      <c r="AL878" s="37"/>
      <c r="AM878" s="37"/>
      <c r="AN878" s="37"/>
      <c r="AO878" s="37"/>
      <c r="AP878" s="37"/>
      <c r="AQ878" s="37"/>
      <c r="AR878" s="37"/>
      <c r="AS878" s="37"/>
      <c r="AT878" s="37"/>
      <c r="AU878" s="37"/>
      <c r="AV878" s="37"/>
      <c r="AW878" s="37"/>
      <c r="AX878" s="37"/>
      <c r="AY878" s="37"/>
      <c r="AZ878" s="37"/>
      <c r="BA878" s="37"/>
      <c r="BB878" s="37"/>
      <c r="BC878" s="37"/>
      <c r="BD878">
        <v>4</v>
      </c>
    </row>
    <row r="879" spans="1:56" hidden="1" x14ac:dyDescent="0.25">
      <c r="A879" s="22" t="s">
        <v>66</v>
      </c>
      <c r="B879" s="22" t="s">
        <v>52</v>
      </c>
      <c r="C879" s="23" t="s">
        <v>1422</v>
      </c>
      <c r="D879" s="22" t="s">
        <v>193</v>
      </c>
      <c r="E879" s="22" t="s">
        <v>224</v>
      </c>
      <c r="F879" s="22" t="s">
        <v>225</v>
      </c>
      <c r="G879" s="22">
        <v>5042291614</v>
      </c>
      <c r="H879" s="22" t="s">
        <v>56</v>
      </c>
      <c r="I879" s="22" t="s">
        <v>56</v>
      </c>
      <c r="J879" s="24">
        <v>44504</v>
      </c>
      <c r="K879" s="28">
        <v>0</v>
      </c>
      <c r="L879" s="22" t="s">
        <v>92</v>
      </c>
      <c r="M879" s="22" t="s">
        <v>92</v>
      </c>
      <c r="N879" s="38" t="s">
        <v>1421</v>
      </c>
      <c r="O879" s="39">
        <v>44505</v>
      </c>
      <c r="P879" s="27" t="s">
        <v>64</v>
      </c>
      <c r="Q879" s="28">
        <v>0</v>
      </c>
      <c r="R879" s="23">
        <v>21102903739</v>
      </c>
      <c r="S879" s="22" t="s">
        <v>56</v>
      </c>
      <c r="T879" s="22">
        <v>6008146017</v>
      </c>
      <c r="U879" s="22">
        <v>960</v>
      </c>
      <c r="V879" s="28">
        <v>0</v>
      </c>
      <c r="W879" s="22">
        <v>960</v>
      </c>
      <c r="X879" s="29" t="s">
        <v>110</v>
      </c>
      <c r="Y879" s="22" t="s">
        <v>56</v>
      </c>
      <c r="Z879" s="63" t="s">
        <v>1423</v>
      </c>
      <c r="AA879" s="64">
        <v>44504</v>
      </c>
      <c r="AB879" s="22">
        <v>16</v>
      </c>
      <c r="AC879" s="32">
        <v>5042294449</v>
      </c>
      <c r="AD879" s="33" t="s">
        <v>1424</v>
      </c>
      <c r="AE879" s="34">
        <v>44513</v>
      </c>
      <c r="AF879" s="35" t="str">
        <f>VLOOKUP(G879,[6]TIV1!L:S,8,FALSE)</f>
        <v>8276895377</v>
      </c>
      <c r="AG879" s="35" t="str">
        <f>VLOOKUP(T879,[6]TIV1!L:S,8,FALSE)</f>
        <v>2050350312</v>
      </c>
      <c r="AH879" s="35" t="str">
        <f>VLOOKUP(AC879,[6]TIV1!L:S,8,FALSE)</f>
        <v>8276895965</v>
      </c>
      <c r="AI879" s="36">
        <f>VLOOKUP(A879&amp;P879,[6]HARGA!C:D,2,0)*Q879</f>
        <v>0</v>
      </c>
      <c r="AJ879" s="36">
        <f>VLOOKUP(A879&amp;P879,[6]HARGA!C:D,2,0)*W879</f>
        <v>28800000</v>
      </c>
      <c r="AK879" s="36">
        <f>VLOOKUP(A879&amp;P879,[6]HARGA!C:D,2,0)*AB879</f>
        <v>480000</v>
      </c>
      <c r="AL879" s="37"/>
      <c r="AM879" s="37"/>
      <c r="AN879" s="37"/>
      <c r="AO879" s="37"/>
      <c r="AP879" s="37"/>
      <c r="AQ879" s="37"/>
      <c r="AR879" s="37"/>
      <c r="AS879" s="37"/>
      <c r="AT879" s="37"/>
      <c r="AU879" s="37"/>
      <c r="AV879" s="37"/>
      <c r="AW879" s="37"/>
      <c r="AX879" s="37"/>
      <c r="AY879" s="37"/>
      <c r="AZ879" s="37"/>
      <c r="BA879" s="37"/>
      <c r="BB879" s="37"/>
      <c r="BC879" s="37"/>
      <c r="BD879">
        <v>4</v>
      </c>
    </row>
    <row r="880" spans="1:56" hidden="1" x14ac:dyDescent="0.25">
      <c r="A880" s="22" t="s">
        <v>66</v>
      </c>
      <c r="B880" s="22" t="s">
        <v>52</v>
      </c>
      <c r="C880" s="23" t="s">
        <v>1422</v>
      </c>
      <c r="D880" s="22" t="s">
        <v>193</v>
      </c>
      <c r="E880" s="22" t="s">
        <v>224</v>
      </c>
      <c r="F880" s="22" t="s">
        <v>225</v>
      </c>
      <c r="G880" s="22">
        <v>5042291614</v>
      </c>
      <c r="H880" s="22" t="s">
        <v>56</v>
      </c>
      <c r="I880" s="22" t="s">
        <v>56</v>
      </c>
      <c r="J880" s="24">
        <v>44504</v>
      </c>
      <c r="K880" s="28">
        <v>0</v>
      </c>
      <c r="L880" s="22" t="s">
        <v>92</v>
      </c>
      <c r="M880" s="22" t="s">
        <v>92</v>
      </c>
      <c r="N880" s="38" t="s">
        <v>1421</v>
      </c>
      <c r="O880" s="39">
        <v>44505</v>
      </c>
      <c r="P880" s="27" t="s">
        <v>65</v>
      </c>
      <c r="Q880" s="28">
        <v>0</v>
      </c>
      <c r="R880" s="23">
        <v>21102903739</v>
      </c>
      <c r="S880" s="22" t="s">
        <v>56</v>
      </c>
      <c r="T880" s="22">
        <v>6008146017</v>
      </c>
      <c r="U880" s="22">
        <v>20</v>
      </c>
      <c r="V880" s="28">
        <v>0</v>
      </c>
      <c r="W880" s="22">
        <v>20</v>
      </c>
      <c r="X880" s="29" t="s">
        <v>110</v>
      </c>
      <c r="Y880" s="22" t="s">
        <v>56</v>
      </c>
      <c r="Z880" s="63" t="s">
        <v>1423</v>
      </c>
      <c r="AA880" s="64">
        <v>44504</v>
      </c>
      <c r="AB880" s="22">
        <v>0</v>
      </c>
      <c r="AC880" s="32">
        <v>5042294449</v>
      </c>
      <c r="AD880" s="33" t="s">
        <v>1424</v>
      </c>
      <c r="AE880" s="34">
        <v>44513</v>
      </c>
      <c r="AF880" s="35" t="str">
        <f>VLOOKUP(G880,[6]TIV1!L:S,8,FALSE)</f>
        <v>8276895377</v>
      </c>
      <c r="AG880" s="35" t="str">
        <f>VLOOKUP(T880,[6]TIV1!L:S,8,FALSE)</f>
        <v>2050350312</v>
      </c>
      <c r="AH880" s="35" t="str">
        <f>VLOOKUP(AC880,[6]TIV1!L:S,8,FALSE)</f>
        <v>8276895965</v>
      </c>
      <c r="AI880" s="36">
        <f>VLOOKUP(A880&amp;P880,[6]HARGA!C:D,2,0)*Q880</f>
        <v>0</v>
      </c>
      <c r="AJ880" s="36">
        <f>VLOOKUP(A880&amp;P880,[6]HARGA!C:D,2,0)*W880</f>
        <v>0</v>
      </c>
      <c r="AK880" s="36">
        <f>VLOOKUP(A880&amp;P880,[6]HARGA!C:D,2,0)*AB880</f>
        <v>0</v>
      </c>
      <c r="AL880" s="37"/>
      <c r="AM880" s="37"/>
      <c r="AN880" s="37"/>
      <c r="AO880" s="37"/>
      <c r="AP880" s="37"/>
      <c r="AQ880" s="37"/>
      <c r="AR880" s="37"/>
      <c r="AS880" s="37"/>
      <c r="AT880" s="37"/>
      <c r="AU880" s="37"/>
      <c r="AV880" s="37"/>
      <c r="AW880" s="37"/>
      <c r="AX880" s="37"/>
      <c r="AY880" s="37"/>
      <c r="AZ880" s="37"/>
      <c r="BA880" s="37"/>
      <c r="BB880" s="37"/>
      <c r="BC880" s="37"/>
      <c r="BD880">
        <v>4</v>
      </c>
    </row>
    <row r="881" spans="1:56" hidden="1" x14ac:dyDescent="0.25">
      <c r="A881" s="22" t="s">
        <v>51</v>
      </c>
      <c r="B881" s="22" t="s">
        <v>52</v>
      </c>
      <c r="C881" s="23">
        <v>21102803746</v>
      </c>
      <c r="D881" s="22" t="s">
        <v>193</v>
      </c>
      <c r="E881" s="22" t="s">
        <v>212</v>
      </c>
      <c r="F881" s="22" t="s">
        <v>213</v>
      </c>
      <c r="G881" s="22">
        <v>5042295733</v>
      </c>
      <c r="H881" s="22" t="s">
        <v>56</v>
      </c>
      <c r="I881" s="22" t="s">
        <v>56</v>
      </c>
      <c r="J881" s="24">
        <v>44504</v>
      </c>
      <c r="K881" s="22">
        <v>1344</v>
      </c>
      <c r="L881" s="22" t="s">
        <v>171</v>
      </c>
      <c r="M881" s="22" t="s">
        <v>171</v>
      </c>
      <c r="N881" s="38" t="s">
        <v>1425</v>
      </c>
      <c r="O881" s="39">
        <v>44505</v>
      </c>
      <c r="P881" s="27" t="s">
        <v>60</v>
      </c>
      <c r="Q881" s="22">
        <v>1344</v>
      </c>
      <c r="R881" s="23">
        <v>21102803783</v>
      </c>
      <c r="S881" s="22" t="s">
        <v>56</v>
      </c>
      <c r="T881" s="22">
        <v>6008146537</v>
      </c>
      <c r="U881" s="22">
        <v>37</v>
      </c>
      <c r="V881" s="28">
        <v>0</v>
      </c>
      <c r="W881" s="22">
        <v>37</v>
      </c>
      <c r="X881" s="29" t="s">
        <v>171</v>
      </c>
      <c r="Y881" s="22" t="s">
        <v>56</v>
      </c>
      <c r="Z881" s="30" t="s">
        <v>1426</v>
      </c>
      <c r="AA881" s="31">
        <v>44504</v>
      </c>
      <c r="AB881" s="22">
        <v>0</v>
      </c>
      <c r="AC881" s="32">
        <v>5042294509</v>
      </c>
      <c r="AD881" s="33" t="s">
        <v>1427</v>
      </c>
      <c r="AE881" s="34">
        <v>44505</v>
      </c>
      <c r="AF881" s="35" t="str">
        <f>VLOOKUP(G881,[6]TIV1!L:S,8,FALSE)</f>
        <v>8276895377</v>
      </c>
      <c r="AG881" s="35" t="str">
        <f>VLOOKUP(T881,[6]TIV1!L:S,8,FALSE)</f>
        <v>2050350281</v>
      </c>
      <c r="AH881" s="35" t="str">
        <f>VLOOKUP(AC881,[6]TIV1!L:S,8,FALSE)</f>
        <v>8276895377</v>
      </c>
      <c r="AI881" s="36">
        <f>VLOOKUP(A881&amp;P881,[6]HARGA!C:D,2,0)*Q881</f>
        <v>13238400</v>
      </c>
      <c r="AJ881" s="36">
        <f>VLOOKUP(A881&amp;P881,[6]HARGA!C:D,2,0)*W881</f>
        <v>364450</v>
      </c>
      <c r="AK881" s="36">
        <f>VLOOKUP(A881&amp;P881,[6]HARGA!C:D,2,0)*AB881</f>
        <v>0</v>
      </c>
      <c r="AL881" s="37"/>
      <c r="AM881" s="37"/>
      <c r="AN881" s="37"/>
      <c r="AO881" s="37"/>
      <c r="AP881" s="37"/>
      <c r="AQ881" s="37"/>
      <c r="AR881" s="37"/>
      <c r="AS881" s="37"/>
      <c r="AT881" s="37"/>
      <c r="AU881" s="37"/>
      <c r="AV881" s="37"/>
      <c r="AW881" s="37"/>
      <c r="AX881" s="37"/>
      <c r="AY881" s="37"/>
      <c r="AZ881" s="37"/>
      <c r="BA881" s="37"/>
      <c r="BB881" s="37"/>
      <c r="BC881" s="37"/>
      <c r="BD881">
        <v>4</v>
      </c>
    </row>
    <row r="882" spans="1:56" hidden="1" x14ac:dyDescent="0.25">
      <c r="A882" s="22" t="s">
        <v>51</v>
      </c>
      <c r="B882" s="22" t="s">
        <v>52</v>
      </c>
      <c r="C882" s="23">
        <v>21102803746</v>
      </c>
      <c r="D882" s="22" t="s">
        <v>193</v>
      </c>
      <c r="E882" s="22" t="s">
        <v>212</v>
      </c>
      <c r="F882" s="22" t="s">
        <v>213</v>
      </c>
      <c r="G882" s="22">
        <v>5042295733</v>
      </c>
      <c r="H882" s="22" t="s">
        <v>56</v>
      </c>
      <c r="I882" s="22" t="s">
        <v>56</v>
      </c>
      <c r="J882" s="24">
        <v>44504</v>
      </c>
      <c r="K882" s="22">
        <v>1344</v>
      </c>
      <c r="L882" s="22" t="s">
        <v>171</v>
      </c>
      <c r="M882" s="22" t="s">
        <v>171</v>
      </c>
      <c r="N882" s="38" t="s">
        <v>1425</v>
      </c>
      <c r="O882" s="39">
        <v>44505</v>
      </c>
      <c r="P882" s="27" t="s">
        <v>64</v>
      </c>
      <c r="Q882" s="22">
        <v>1344</v>
      </c>
      <c r="R882" s="23">
        <v>21102803783</v>
      </c>
      <c r="S882" s="22" t="s">
        <v>56</v>
      </c>
      <c r="T882" s="22">
        <v>6008146537</v>
      </c>
      <c r="U882" s="22">
        <f>1344+61</f>
        <v>1405</v>
      </c>
      <c r="V882" s="28">
        <v>0</v>
      </c>
      <c r="W882" s="22">
        <v>1405</v>
      </c>
      <c r="X882" s="29" t="s">
        <v>171</v>
      </c>
      <c r="Y882" s="22" t="s">
        <v>56</v>
      </c>
      <c r="Z882" s="30" t="s">
        <v>1428</v>
      </c>
      <c r="AA882" s="31">
        <v>44504</v>
      </c>
      <c r="AB882" s="22">
        <v>60</v>
      </c>
      <c r="AC882" s="32">
        <v>5042294509</v>
      </c>
      <c r="AD882" s="33" t="s">
        <v>1427</v>
      </c>
      <c r="AE882" s="34">
        <v>44505</v>
      </c>
      <c r="AF882" s="35" t="str">
        <f>VLOOKUP(G882,[6]TIV1!L:S,8,FALSE)</f>
        <v>8276895377</v>
      </c>
      <c r="AG882" s="35" t="str">
        <f>VLOOKUP(T882,[6]TIV1!L:S,8,FALSE)</f>
        <v>2050350281</v>
      </c>
      <c r="AH882" s="35" t="str">
        <f>VLOOKUP(AC882,[6]TIV1!L:S,8,FALSE)</f>
        <v>8276895377</v>
      </c>
      <c r="AI882" s="36">
        <f>VLOOKUP(A882&amp;P882,[6]HARGA!C:D,2,0)*Q882</f>
        <v>40320000</v>
      </c>
      <c r="AJ882" s="36">
        <f>VLOOKUP(A882&amp;P882,[6]HARGA!C:D,2,0)*W882</f>
        <v>42150000</v>
      </c>
      <c r="AK882" s="36">
        <f>VLOOKUP(A882&amp;P882,[6]HARGA!C:D,2,0)*AB882</f>
        <v>1800000</v>
      </c>
      <c r="AL882" s="37"/>
      <c r="AM882" s="37"/>
      <c r="AN882" s="37"/>
      <c r="AO882" s="37"/>
      <c r="AP882" s="37"/>
      <c r="AQ882" s="37"/>
      <c r="AR882" s="37"/>
      <c r="AS882" s="37"/>
      <c r="AT882" s="37"/>
      <c r="AU882" s="37"/>
      <c r="AV882" s="37"/>
      <c r="AW882" s="37"/>
      <c r="AX882" s="37"/>
      <c r="AY882" s="37"/>
      <c r="AZ882" s="37"/>
      <c r="BA882" s="37"/>
      <c r="BB882" s="37"/>
      <c r="BC882" s="37"/>
      <c r="BD882">
        <v>4</v>
      </c>
    </row>
    <row r="883" spans="1:56" hidden="1" x14ac:dyDescent="0.25">
      <c r="A883" s="22" t="s">
        <v>51</v>
      </c>
      <c r="B883" s="22" t="s">
        <v>52</v>
      </c>
      <c r="C883" s="23">
        <v>21102803750</v>
      </c>
      <c r="D883" s="22" t="s">
        <v>193</v>
      </c>
      <c r="E883" s="22" t="s">
        <v>200</v>
      </c>
      <c r="F883" s="22" t="s">
        <v>201</v>
      </c>
      <c r="G883" s="22">
        <v>5042295644</v>
      </c>
      <c r="H883" s="22" t="s">
        <v>56</v>
      </c>
      <c r="I883" s="22" t="s">
        <v>56</v>
      </c>
      <c r="J883" s="24">
        <v>44504</v>
      </c>
      <c r="K883" s="22">
        <v>1008</v>
      </c>
      <c r="L883" s="22" t="s">
        <v>208</v>
      </c>
      <c r="M883" s="22" t="s">
        <v>208</v>
      </c>
      <c r="N883" s="38" t="s">
        <v>1429</v>
      </c>
      <c r="O883" s="39">
        <v>44505</v>
      </c>
      <c r="P883" s="27" t="s">
        <v>60</v>
      </c>
      <c r="Q883" s="22">
        <v>1008</v>
      </c>
      <c r="R883" s="23">
        <v>21102803794</v>
      </c>
      <c r="S883" s="22" t="s">
        <v>56</v>
      </c>
      <c r="T883" s="22">
        <v>6008147807</v>
      </c>
      <c r="U883" s="22">
        <v>37</v>
      </c>
      <c r="V883" s="28">
        <v>0</v>
      </c>
      <c r="W883" s="22">
        <v>37</v>
      </c>
      <c r="X883" s="29" t="s">
        <v>203</v>
      </c>
      <c r="Y883" s="22" t="s">
        <v>56</v>
      </c>
      <c r="Z883" s="30" t="s">
        <v>1430</v>
      </c>
      <c r="AA883" s="31">
        <v>44503</v>
      </c>
      <c r="AB883" s="22">
        <v>3</v>
      </c>
      <c r="AC883" s="32">
        <v>5042290435</v>
      </c>
      <c r="AD883" s="43" t="s">
        <v>1431</v>
      </c>
      <c r="AE883" s="44">
        <v>44530</v>
      </c>
      <c r="AF883" s="35" t="str">
        <f>VLOOKUP(G883,[6]TIV1!L:S,8,FALSE)</f>
        <v>8276895377</v>
      </c>
      <c r="AG883" s="35" t="str">
        <f>VLOOKUP(T883,[6]TIV1!L:S,8,FALSE)</f>
        <v>2050350281</v>
      </c>
      <c r="AH883" s="35" t="str">
        <f>VLOOKUP(AC883,[6]TIV1!L:S,8,FALSE)</f>
        <v>8276895377</v>
      </c>
      <c r="AI883" s="36">
        <f>VLOOKUP(A883&amp;P883,[6]HARGA!C:D,2,0)*Q883</f>
        <v>9928800</v>
      </c>
      <c r="AJ883" s="36">
        <f>VLOOKUP(A883&amp;P883,[6]HARGA!C:D,2,0)*W883</f>
        <v>364450</v>
      </c>
      <c r="AK883" s="36">
        <f>VLOOKUP(A883&amp;P883,[6]HARGA!C:D,2,0)*AB883</f>
        <v>29550</v>
      </c>
      <c r="AL883" s="37"/>
      <c r="AM883" s="37"/>
      <c r="AN883" s="37"/>
      <c r="AO883" s="37"/>
      <c r="AP883" s="37"/>
      <c r="AQ883" s="37"/>
      <c r="AR883" s="37"/>
      <c r="AS883" s="37"/>
      <c r="AT883" s="37"/>
      <c r="AU883" s="37"/>
      <c r="AV883" s="37"/>
      <c r="AW883" s="37"/>
      <c r="AX883" s="37"/>
      <c r="AY883" s="37"/>
      <c r="AZ883" s="37"/>
      <c r="BA883" s="37"/>
      <c r="BB883" s="37"/>
      <c r="BC883" s="37"/>
      <c r="BD883">
        <v>4</v>
      </c>
    </row>
    <row r="884" spans="1:56" hidden="1" x14ac:dyDescent="0.25">
      <c r="A884" s="22" t="s">
        <v>51</v>
      </c>
      <c r="B884" s="22" t="s">
        <v>52</v>
      </c>
      <c r="C884" s="23">
        <v>21102803750</v>
      </c>
      <c r="D884" s="22" t="s">
        <v>193</v>
      </c>
      <c r="E884" s="22" t="s">
        <v>200</v>
      </c>
      <c r="F884" s="22" t="s">
        <v>201</v>
      </c>
      <c r="G884" s="22">
        <v>5042295644</v>
      </c>
      <c r="H884" s="22" t="s">
        <v>56</v>
      </c>
      <c r="I884" s="22" t="s">
        <v>56</v>
      </c>
      <c r="J884" s="24">
        <v>44504</v>
      </c>
      <c r="K884" s="22">
        <v>1008</v>
      </c>
      <c r="L884" s="22" t="s">
        <v>208</v>
      </c>
      <c r="M884" s="22" t="s">
        <v>208</v>
      </c>
      <c r="N884" s="38" t="s">
        <v>1429</v>
      </c>
      <c r="O884" s="39">
        <v>44505</v>
      </c>
      <c r="P884" s="27" t="s">
        <v>64</v>
      </c>
      <c r="Q884" s="22">
        <v>1008</v>
      </c>
      <c r="R884" s="23">
        <v>21102803794</v>
      </c>
      <c r="S884" s="22" t="s">
        <v>56</v>
      </c>
      <c r="T884" s="22">
        <v>6008147807</v>
      </c>
      <c r="U884" s="22">
        <v>1020</v>
      </c>
      <c r="V884" s="28">
        <v>0</v>
      </c>
      <c r="W884" s="22">
        <v>1020</v>
      </c>
      <c r="X884" s="29" t="s">
        <v>203</v>
      </c>
      <c r="Y884" s="22" t="s">
        <v>56</v>
      </c>
      <c r="Z884" s="30" t="s">
        <v>1430</v>
      </c>
      <c r="AA884" s="31">
        <v>44503</v>
      </c>
      <c r="AB884" s="22">
        <v>53</v>
      </c>
      <c r="AC884" s="32">
        <v>5042290435</v>
      </c>
      <c r="AD884" s="43" t="s">
        <v>1431</v>
      </c>
      <c r="AE884" s="44">
        <v>44530</v>
      </c>
      <c r="AF884" s="35" t="str">
        <f>VLOOKUP(G884,[6]TIV1!L:S,8,FALSE)</f>
        <v>8276895377</v>
      </c>
      <c r="AG884" s="35" t="str">
        <f>VLOOKUP(T884,[6]TIV1!L:S,8,FALSE)</f>
        <v>2050350281</v>
      </c>
      <c r="AH884" s="35" t="str">
        <f>VLOOKUP(AC884,[6]TIV1!L:S,8,FALSE)</f>
        <v>8276895377</v>
      </c>
      <c r="AI884" s="36">
        <f>VLOOKUP(A884&amp;P884,[6]HARGA!C:D,2,0)*Q884</f>
        <v>30240000</v>
      </c>
      <c r="AJ884" s="36">
        <f>VLOOKUP(A884&amp;P884,[6]HARGA!C:D,2,0)*W884</f>
        <v>30600000</v>
      </c>
      <c r="AK884" s="36">
        <f>VLOOKUP(A884&amp;P884,[6]HARGA!C:D,2,0)*AB884</f>
        <v>1590000</v>
      </c>
      <c r="AL884" s="37"/>
      <c r="AM884" s="37"/>
      <c r="AN884" s="37"/>
      <c r="AO884" s="37"/>
      <c r="AP884" s="37"/>
      <c r="AQ884" s="37"/>
      <c r="AR884" s="37"/>
      <c r="AS884" s="37"/>
      <c r="AT884" s="37"/>
      <c r="AU884" s="37"/>
      <c r="AV884" s="37"/>
      <c r="AW884" s="37"/>
      <c r="AX884" s="37"/>
      <c r="AY884" s="37"/>
      <c r="AZ884" s="37"/>
      <c r="BA884" s="37"/>
      <c r="BB884" s="37"/>
      <c r="BC884" s="37"/>
      <c r="BD884">
        <v>4</v>
      </c>
    </row>
    <row r="885" spans="1:56" hidden="1" x14ac:dyDescent="0.25">
      <c r="A885" s="22" t="s">
        <v>51</v>
      </c>
      <c r="B885" s="22" t="s">
        <v>52</v>
      </c>
      <c r="C885" s="23">
        <v>21102803751</v>
      </c>
      <c r="D885" s="22" t="s">
        <v>193</v>
      </c>
      <c r="E885" s="22" t="s">
        <v>756</v>
      </c>
      <c r="F885" s="22" t="s">
        <v>755</v>
      </c>
      <c r="G885" s="22">
        <v>5042291841</v>
      </c>
      <c r="H885" s="22" t="s">
        <v>56</v>
      </c>
      <c r="I885" s="22" t="s">
        <v>56</v>
      </c>
      <c r="J885" s="24">
        <v>44504</v>
      </c>
      <c r="K885" s="22">
        <v>1008</v>
      </c>
      <c r="L885" s="22" t="s">
        <v>203</v>
      </c>
      <c r="M885" s="22" t="s">
        <v>203</v>
      </c>
      <c r="N885" s="38" t="s">
        <v>1432</v>
      </c>
      <c r="O885" s="39">
        <v>44505</v>
      </c>
      <c r="P885" s="27" t="s">
        <v>60</v>
      </c>
      <c r="Q885" s="22">
        <v>1008</v>
      </c>
      <c r="R885" s="23">
        <v>21102803806</v>
      </c>
      <c r="S885" s="22" t="s">
        <v>56</v>
      </c>
      <c r="T885" s="22">
        <v>6008146013</v>
      </c>
      <c r="U885" s="22">
        <v>29</v>
      </c>
      <c r="V885" s="28">
        <v>0</v>
      </c>
      <c r="W885" s="22">
        <v>29</v>
      </c>
      <c r="X885" s="29" t="s">
        <v>203</v>
      </c>
      <c r="Y885" s="22" t="s">
        <v>56</v>
      </c>
      <c r="Z885" s="30" t="s">
        <v>1433</v>
      </c>
      <c r="AA885" s="31">
        <v>44503</v>
      </c>
      <c r="AB885" s="22">
        <v>1</v>
      </c>
      <c r="AC885" s="32">
        <v>5042288097</v>
      </c>
      <c r="AD885" s="33" t="s">
        <v>1434</v>
      </c>
      <c r="AE885" s="34">
        <v>44513</v>
      </c>
      <c r="AF885" s="35" t="str">
        <f>VLOOKUP(G885,[6]TIV1!L:S,8,FALSE)</f>
        <v>8276895377</v>
      </c>
      <c r="AG885" s="35" t="str">
        <f>VLOOKUP(T885,[6]TIV1!L:S,8,FALSE)</f>
        <v>2050350281</v>
      </c>
      <c r="AH885" s="35" t="str">
        <f>VLOOKUP(AC885,[6]TIV1!L:S,8,FALSE)</f>
        <v>8276895377</v>
      </c>
      <c r="AI885" s="36">
        <f>VLOOKUP(A885&amp;P885,[6]HARGA!C:D,2,0)*Q885</f>
        <v>9928800</v>
      </c>
      <c r="AJ885" s="36">
        <f>VLOOKUP(A885&amp;P885,[6]HARGA!C:D,2,0)*W885</f>
        <v>285650</v>
      </c>
      <c r="AK885" s="36">
        <f>VLOOKUP(A885&amp;P885,[6]HARGA!C:D,2,0)*AB885</f>
        <v>9850</v>
      </c>
      <c r="AL885" s="37"/>
      <c r="AM885" s="37"/>
      <c r="AN885" s="37"/>
      <c r="AO885" s="37"/>
      <c r="AP885" s="37"/>
      <c r="AQ885" s="37"/>
      <c r="AR885" s="37"/>
      <c r="AS885" s="37"/>
      <c r="AT885" s="37"/>
      <c r="AU885" s="37"/>
      <c r="AV885" s="37"/>
      <c r="AW885" s="37"/>
      <c r="AX885" s="37"/>
      <c r="AY885" s="37"/>
      <c r="AZ885" s="37"/>
      <c r="BA885" s="37"/>
      <c r="BB885" s="37"/>
      <c r="BC885" s="37"/>
      <c r="BD885">
        <v>4</v>
      </c>
    </row>
    <row r="886" spans="1:56" hidden="1" x14ac:dyDescent="0.25">
      <c r="A886" s="22" t="s">
        <v>51</v>
      </c>
      <c r="B886" s="22" t="s">
        <v>52</v>
      </c>
      <c r="C886" s="23">
        <v>21102803751</v>
      </c>
      <c r="D886" s="22" t="s">
        <v>193</v>
      </c>
      <c r="E886" s="22" t="s">
        <v>756</v>
      </c>
      <c r="F886" s="22" t="s">
        <v>755</v>
      </c>
      <c r="G886" s="22">
        <v>5042291841</v>
      </c>
      <c r="H886" s="22" t="s">
        <v>56</v>
      </c>
      <c r="I886" s="22" t="s">
        <v>56</v>
      </c>
      <c r="J886" s="24">
        <v>44504</v>
      </c>
      <c r="K886" s="22">
        <v>1008</v>
      </c>
      <c r="L886" s="22" t="s">
        <v>203</v>
      </c>
      <c r="M886" s="22" t="s">
        <v>203</v>
      </c>
      <c r="N886" s="38" t="s">
        <v>1432</v>
      </c>
      <c r="O886" s="39">
        <v>44505</v>
      </c>
      <c r="P886" s="27" t="s">
        <v>64</v>
      </c>
      <c r="Q886" s="22">
        <v>1008</v>
      </c>
      <c r="R886" s="23">
        <v>21102803806</v>
      </c>
      <c r="S886" s="22" t="s">
        <v>56</v>
      </c>
      <c r="T886" s="22">
        <v>6008146013</v>
      </c>
      <c r="U886" s="22">
        <v>1008</v>
      </c>
      <c r="V886" s="28">
        <v>0</v>
      </c>
      <c r="W886" s="22">
        <v>1008</v>
      </c>
      <c r="X886" s="29" t="s">
        <v>203</v>
      </c>
      <c r="Y886" s="22" t="s">
        <v>56</v>
      </c>
      <c r="Z886" s="30" t="s">
        <v>1433</v>
      </c>
      <c r="AA886" s="31">
        <v>44503</v>
      </c>
      <c r="AB886" s="22">
        <v>51</v>
      </c>
      <c r="AC886" s="32">
        <v>5042288097</v>
      </c>
      <c r="AD886" s="33" t="s">
        <v>1434</v>
      </c>
      <c r="AE886" s="34">
        <v>44513</v>
      </c>
      <c r="AF886" s="35" t="str">
        <f>VLOOKUP(G886,[6]TIV1!L:S,8,FALSE)</f>
        <v>8276895377</v>
      </c>
      <c r="AG886" s="35" t="str">
        <f>VLOOKUP(T886,[6]TIV1!L:S,8,FALSE)</f>
        <v>2050350281</v>
      </c>
      <c r="AH886" s="35" t="str">
        <f>VLOOKUP(AC886,[6]TIV1!L:S,8,FALSE)</f>
        <v>8276895377</v>
      </c>
      <c r="AI886" s="36">
        <f>VLOOKUP(A886&amp;P886,[6]HARGA!C:D,2,0)*Q886</f>
        <v>30240000</v>
      </c>
      <c r="AJ886" s="36">
        <f>VLOOKUP(A886&amp;P886,[6]HARGA!C:D,2,0)*W886</f>
        <v>30240000</v>
      </c>
      <c r="AK886" s="36">
        <f>VLOOKUP(A886&amp;P886,[6]HARGA!C:D,2,0)*AB886</f>
        <v>1530000</v>
      </c>
      <c r="AL886" s="37"/>
      <c r="AM886" s="37"/>
      <c r="AN886" s="37"/>
      <c r="AO886" s="37"/>
      <c r="AP886" s="37"/>
      <c r="AQ886" s="37"/>
      <c r="AR886" s="37"/>
      <c r="AS886" s="37"/>
      <c r="AT886" s="37"/>
      <c r="AU886" s="37"/>
      <c r="AV886" s="37"/>
      <c r="AW886" s="37"/>
      <c r="AX886" s="37"/>
      <c r="AY886" s="37"/>
      <c r="AZ886" s="37"/>
      <c r="BA886" s="37"/>
      <c r="BB886" s="37"/>
      <c r="BC886" s="37"/>
      <c r="BD886">
        <v>4</v>
      </c>
    </row>
    <row r="887" spans="1:56" hidden="1" x14ac:dyDescent="0.25">
      <c r="A887" s="22" t="s">
        <v>51</v>
      </c>
      <c r="B887" s="22" t="s">
        <v>52</v>
      </c>
      <c r="C887" s="23">
        <v>21102803752</v>
      </c>
      <c r="D887" s="22" t="s">
        <v>193</v>
      </c>
      <c r="E887" s="22" t="s">
        <v>194</v>
      </c>
      <c r="F887" s="22" t="s">
        <v>195</v>
      </c>
      <c r="G887" s="22">
        <v>5042289816</v>
      </c>
      <c r="H887" s="22" t="s">
        <v>56</v>
      </c>
      <c r="I887" s="22" t="s">
        <v>56</v>
      </c>
      <c r="J887" s="24">
        <v>44504</v>
      </c>
      <c r="K887" s="22">
        <v>960</v>
      </c>
      <c r="L887" s="22" t="s">
        <v>92</v>
      </c>
      <c r="M887" s="22" t="s">
        <v>92</v>
      </c>
      <c r="N887" s="38" t="s">
        <v>1435</v>
      </c>
      <c r="O887" s="39">
        <v>44505</v>
      </c>
      <c r="P887" s="27" t="s">
        <v>60</v>
      </c>
      <c r="Q887" s="22">
        <v>960</v>
      </c>
      <c r="R887" s="23">
        <v>21102803770</v>
      </c>
      <c r="S887" s="22" t="s">
        <v>56</v>
      </c>
      <c r="T887" s="22">
        <v>6008147960</v>
      </c>
      <c r="U887" s="22">
        <v>15</v>
      </c>
      <c r="V887" s="28">
        <v>0</v>
      </c>
      <c r="W887" s="22">
        <v>15</v>
      </c>
      <c r="X887" s="29" t="s">
        <v>92</v>
      </c>
      <c r="Y887" s="22" t="s">
        <v>56</v>
      </c>
      <c r="Z887" s="63" t="s">
        <v>1436</v>
      </c>
      <c r="AA887" s="64">
        <v>44504</v>
      </c>
      <c r="AB887" s="22">
        <v>0</v>
      </c>
      <c r="AC887" s="32">
        <v>5042286097</v>
      </c>
      <c r="AD887" s="33" t="s">
        <v>1437</v>
      </c>
      <c r="AE887" s="34">
        <v>44505</v>
      </c>
      <c r="AF887" s="35" t="str">
        <f>VLOOKUP(G887,[6]TIV1!L:S,8,FALSE)</f>
        <v>8276895377</v>
      </c>
      <c r="AG887" s="35" t="str">
        <f>VLOOKUP(T887,[6]TIV1!L:S,8,FALSE)</f>
        <v>2050350281</v>
      </c>
      <c r="AH887" s="35" t="str">
        <f>VLOOKUP(AC887,[6]TIV1!L:S,8,FALSE)</f>
        <v>8276895377</v>
      </c>
      <c r="AI887" s="36">
        <f>VLOOKUP(A887&amp;P887,[6]HARGA!C:D,2,0)*Q887</f>
        <v>9456000</v>
      </c>
      <c r="AJ887" s="36">
        <f>VLOOKUP(A887&amp;P887,[6]HARGA!C:D,2,0)*W887</f>
        <v>147750</v>
      </c>
      <c r="AK887" s="36">
        <f>VLOOKUP(A887&amp;P887,[6]HARGA!C:D,2,0)*AB887</f>
        <v>0</v>
      </c>
      <c r="AL887" s="37"/>
      <c r="AM887" s="37"/>
      <c r="AN887" s="37"/>
      <c r="AO887" s="37"/>
      <c r="AP887" s="37"/>
      <c r="AQ887" s="37"/>
      <c r="AR887" s="37"/>
      <c r="AS887" s="37"/>
      <c r="AT887" s="37"/>
      <c r="AU887" s="37"/>
      <c r="AV887" s="37"/>
      <c r="AW887" s="37"/>
      <c r="AX887" s="37"/>
      <c r="AY887" s="37"/>
      <c r="AZ887" s="37"/>
      <c r="BA887" s="37"/>
      <c r="BB887" s="37"/>
      <c r="BC887" s="37"/>
      <c r="BD887">
        <v>4</v>
      </c>
    </row>
    <row r="888" spans="1:56" hidden="1" x14ac:dyDescent="0.25">
      <c r="A888" s="22" t="s">
        <v>51</v>
      </c>
      <c r="B888" s="22" t="s">
        <v>52</v>
      </c>
      <c r="C888" s="23">
        <v>21102803752</v>
      </c>
      <c r="D888" s="22" t="s">
        <v>193</v>
      </c>
      <c r="E888" s="22" t="s">
        <v>194</v>
      </c>
      <c r="F888" s="22" t="s">
        <v>195</v>
      </c>
      <c r="G888" s="22">
        <v>5042289816</v>
      </c>
      <c r="H888" s="22" t="s">
        <v>56</v>
      </c>
      <c r="I888" s="22" t="s">
        <v>56</v>
      </c>
      <c r="J888" s="24">
        <v>44504</v>
      </c>
      <c r="K888" s="22">
        <v>960</v>
      </c>
      <c r="L888" s="22" t="s">
        <v>92</v>
      </c>
      <c r="M888" s="22" t="s">
        <v>92</v>
      </c>
      <c r="N888" s="38" t="s">
        <v>1435</v>
      </c>
      <c r="O888" s="39">
        <v>44505</v>
      </c>
      <c r="P888" s="27" t="s">
        <v>64</v>
      </c>
      <c r="Q888" s="22">
        <v>960</v>
      </c>
      <c r="R888" s="23">
        <v>21102803770</v>
      </c>
      <c r="S888" s="22" t="s">
        <v>56</v>
      </c>
      <c r="T888" s="22">
        <v>6008147960</v>
      </c>
      <c r="U888" s="22">
        <v>960</v>
      </c>
      <c r="V888" s="28">
        <v>0</v>
      </c>
      <c r="W888" s="22">
        <v>960</v>
      </c>
      <c r="X888" s="29" t="s">
        <v>92</v>
      </c>
      <c r="Y888" s="22" t="s">
        <v>56</v>
      </c>
      <c r="Z888" s="63" t="s">
        <v>1436</v>
      </c>
      <c r="AA888" s="64">
        <v>44504</v>
      </c>
      <c r="AB888" s="22">
        <v>35</v>
      </c>
      <c r="AC888" s="32">
        <v>5042286097</v>
      </c>
      <c r="AD888" s="33" t="s">
        <v>1437</v>
      </c>
      <c r="AE888" s="34">
        <v>44505</v>
      </c>
      <c r="AF888" s="35" t="str">
        <f>VLOOKUP(G888,[6]TIV1!L:S,8,FALSE)</f>
        <v>8276895377</v>
      </c>
      <c r="AG888" s="35" t="str">
        <f>VLOOKUP(T888,[6]TIV1!L:S,8,FALSE)</f>
        <v>2050350281</v>
      </c>
      <c r="AH888" s="35" t="str">
        <f>VLOOKUP(AC888,[6]TIV1!L:S,8,FALSE)</f>
        <v>8276895377</v>
      </c>
      <c r="AI888" s="36">
        <f>VLOOKUP(A888&amp;P888,[6]HARGA!C:D,2,0)*Q888</f>
        <v>28800000</v>
      </c>
      <c r="AJ888" s="36">
        <f>VLOOKUP(A888&amp;P888,[6]HARGA!C:D,2,0)*W888</f>
        <v>28800000</v>
      </c>
      <c r="AK888" s="36">
        <f>VLOOKUP(A888&amp;P888,[6]HARGA!C:D,2,0)*AB888</f>
        <v>1050000</v>
      </c>
      <c r="AL888" s="37"/>
      <c r="AM888" s="37"/>
      <c r="AN888" s="37"/>
      <c r="AO888" s="37"/>
      <c r="AP888" s="37"/>
      <c r="AQ888" s="37"/>
      <c r="AR888" s="37"/>
      <c r="AS888" s="37"/>
      <c r="AT888" s="37"/>
      <c r="AU888" s="37"/>
      <c r="AV888" s="37"/>
      <c r="AW888" s="37"/>
      <c r="AX888" s="37"/>
      <c r="AY888" s="37"/>
      <c r="AZ888" s="37"/>
      <c r="BA888" s="37"/>
      <c r="BB888" s="37"/>
      <c r="BC888" s="37"/>
      <c r="BD888">
        <v>4</v>
      </c>
    </row>
    <row r="889" spans="1:56" hidden="1" x14ac:dyDescent="0.25">
      <c r="A889" s="22" t="s">
        <v>51</v>
      </c>
      <c r="B889" s="22" t="s">
        <v>52</v>
      </c>
      <c r="C889" s="23">
        <v>21102803752</v>
      </c>
      <c r="D889" s="22" t="s">
        <v>193</v>
      </c>
      <c r="E889" s="22" t="s">
        <v>194</v>
      </c>
      <c r="F889" s="22" t="s">
        <v>195</v>
      </c>
      <c r="G889" s="22">
        <v>5042289816</v>
      </c>
      <c r="H889" s="22" t="s">
        <v>56</v>
      </c>
      <c r="I889" s="22" t="s">
        <v>56</v>
      </c>
      <c r="J889" s="24">
        <v>44504</v>
      </c>
      <c r="K889" s="22">
        <v>20</v>
      </c>
      <c r="L889" s="22" t="s">
        <v>92</v>
      </c>
      <c r="M889" s="22" t="s">
        <v>92</v>
      </c>
      <c r="N889" s="38" t="s">
        <v>1435</v>
      </c>
      <c r="O889" s="39">
        <v>44505</v>
      </c>
      <c r="P889" s="27" t="s">
        <v>65</v>
      </c>
      <c r="Q889" s="22">
        <v>20</v>
      </c>
      <c r="R889" s="23">
        <v>21102803770</v>
      </c>
      <c r="S889" s="22" t="s">
        <v>56</v>
      </c>
      <c r="T889" s="22">
        <v>6008147960</v>
      </c>
      <c r="U889" s="22">
        <v>20</v>
      </c>
      <c r="V889" s="28">
        <v>0</v>
      </c>
      <c r="W889" s="22">
        <v>20</v>
      </c>
      <c r="X889" s="29" t="s">
        <v>92</v>
      </c>
      <c r="Y889" s="22" t="s">
        <v>56</v>
      </c>
      <c r="Z889" s="63" t="s">
        <v>1436</v>
      </c>
      <c r="AA889" s="64">
        <v>44504</v>
      </c>
      <c r="AB889" s="22">
        <v>0</v>
      </c>
      <c r="AC889" s="32">
        <v>5042286097</v>
      </c>
      <c r="AD889" s="33" t="s">
        <v>1437</v>
      </c>
      <c r="AE889" s="34">
        <v>44505</v>
      </c>
      <c r="AF889" s="35" t="str">
        <f>VLOOKUP(G889,[6]TIV1!L:S,8,FALSE)</f>
        <v>8276895377</v>
      </c>
      <c r="AG889" s="35" t="str">
        <f>VLOOKUP(T889,[6]TIV1!L:S,8,FALSE)</f>
        <v>2050350281</v>
      </c>
      <c r="AH889" s="35" t="str">
        <f>VLOOKUP(AC889,[6]TIV1!L:S,8,FALSE)</f>
        <v>8276895377</v>
      </c>
      <c r="AI889" s="36">
        <f>VLOOKUP(A889&amp;P889,[6]HARGA!C:D,2,0)*Q889</f>
        <v>0</v>
      </c>
      <c r="AJ889" s="36">
        <f>VLOOKUP(A889&amp;P889,[6]HARGA!C:D,2,0)*W889</f>
        <v>0</v>
      </c>
      <c r="AK889" s="36">
        <f>VLOOKUP(A889&amp;P889,[6]HARGA!C:D,2,0)*AB889</f>
        <v>0</v>
      </c>
      <c r="AL889" s="37"/>
      <c r="AM889" s="37"/>
      <c r="AN889" s="37"/>
      <c r="AO889" s="37"/>
      <c r="AP889" s="37"/>
      <c r="AQ889" s="37"/>
      <c r="AR889" s="37"/>
      <c r="AS889" s="37"/>
      <c r="AT889" s="37"/>
      <c r="AU889" s="37"/>
      <c r="AV889" s="37"/>
      <c r="AW889" s="37"/>
      <c r="AX889" s="37"/>
      <c r="AY889" s="37"/>
      <c r="AZ889" s="37"/>
      <c r="BA889" s="37"/>
      <c r="BB889" s="37"/>
      <c r="BC889" s="37"/>
      <c r="BD889">
        <v>4</v>
      </c>
    </row>
    <row r="890" spans="1:56" hidden="1" x14ac:dyDescent="0.25">
      <c r="A890" s="22" t="s">
        <v>51</v>
      </c>
      <c r="B890" s="22" t="s">
        <v>52</v>
      </c>
      <c r="C890" s="23">
        <v>21102803753</v>
      </c>
      <c r="D890" s="22" t="s">
        <v>193</v>
      </c>
      <c r="E890" s="22" t="s">
        <v>705</v>
      </c>
      <c r="F890" s="22" t="s">
        <v>706</v>
      </c>
      <c r="G890" s="22">
        <v>5042294260</v>
      </c>
      <c r="H890" s="22" t="s">
        <v>56</v>
      </c>
      <c r="I890" s="22" t="s">
        <v>56</v>
      </c>
      <c r="J890" s="24">
        <v>44504</v>
      </c>
      <c r="K890" s="22">
        <v>1344</v>
      </c>
      <c r="L890" s="22" t="s">
        <v>138</v>
      </c>
      <c r="M890" s="22" t="s">
        <v>138</v>
      </c>
      <c r="N890" s="38" t="s">
        <v>1438</v>
      </c>
      <c r="O890" s="39">
        <v>44505</v>
      </c>
      <c r="P890" s="27" t="s">
        <v>60</v>
      </c>
      <c r="Q890" s="22">
        <v>1344</v>
      </c>
      <c r="R890" s="23">
        <v>21102803809</v>
      </c>
      <c r="S890" s="118" t="s">
        <v>1439</v>
      </c>
      <c r="T890" s="22">
        <v>6008144822</v>
      </c>
      <c r="U890" s="22">
        <v>43</v>
      </c>
      <c r="V890" s="28">
        <v>0</v>
      </c>
      <c r="W890" s="22">
        <v>43</v>
      </c>
      <c r="X890" s="29" t="s">
        <v>158</v>
      </c>
      <c r="Y890" s="22" t="s">
        <v>1364</v>
      </c>
      <c r="Z890" s="30" t="s">
        <v>1440</v>
      </c>
      <c r="AA890" s="31">
        <v>44503</v>
      </c>
      <c r="AB890" s="22">
        <v>0</v>
      </c>
      <c r="AC890" s="32">
        <v>5042294260</v>
      </c>
      <c r="AD890" s="33" t="s">
        <v>1441</v>
      </c>
      <c r="AE890" s="34">
        <v>44513</v>
      </c>
      <c r="AF890" s="35" t="str">
        <f>VLOOKUP(G890,[6]TIV1!L:S,8,FALSE)</f>
        <v>8276895377</v>
      </c>
      <c r="AG890" s="35" t="str">
        <f>VLOOKUP(T890,[6]TIV1!L:S,8,FALSE)</f>
        <v>2050350281</v>
      </c>
      <c r="AH890" s="35" t="str">
        <f>VLOOKUP(AC890,[6]TIV1!L:S,8,FALSE)</f>
        <v>8276895377</v>
      </c>
      <c r="AI890" s="36">
        <f>VLOOKUP(A890&amp;P890,[6]HARGA!C:D,2,0)*Q890</f>
        <v>13238400</v>
      </c>
      <c r="AJ890" s="36">
        <f>VLOOKUP(A890&amp;P890,[6]HARGA!C:D,2,0)*W890</f>
        <v>423550</v>
      </c>
      <c r="AK890" s="36">
        <f>VLOOKUP(A890&amp;P890,[6]HARGA!C:D,2,0)*AB890</f>
        <v>0</v>
      </c>
      <c r="AL890" s="30" t="s">
        <v>1442</v>
      </c>
      <c r="AM890" s="31">
        <v>44504</v>
      </c>
      <c r="AN890" s="37"/>
      <c r="AO890" s="37"/>
      <c r="AP890" s="37"/>
      <c r="AQ890" s="37"/>
      <c r="AR890" s="37"/>
      <c r="AS890" s="37"/>
      <c r="AT890" s="37"/>
      <c r="AU890" s="37"/>
      <c r="AV890" s="37"/>
      <c r="AW890" s="37"/>
      <c r="AX890" s="37"/>
      <c r="AY890" s="37"/>
      <c r="AZ890" s="37"/>
      <c r="BA890" s="37"/>
      <c r="BB890" s="37"/>
      <c r="BC890" s="37"/>
      <c r="BD890">
        <v>4</v>
      </c>
    </row>
    <row r="891" spans="1:56" hidden="1" x14ac:dyDescent="0.25">
      <c r="A891" s="22" t="s">
        <v>51</v>
      </c>
      <c r="B891" s="22" t="s">
        <v>52</v>
      </c>
      <c r="C891" s="23">
        <v>21102803753</v>
      </c>
      <c r="D891" s="22" t="s">
        <v>193</v>
      </c>
      <c r="E891" s="22" t="s">
        <v>705</v>
      </c>
      <c r="F891" s="22" t="s">
        <v>706</v>
      </c>
      <c r="G891" s="22">
        <v>5042294260</v>
      </c>
      <c r="H891" s="22" t="s">
        <v>56</v>
      </c>
      <c r="I891" s="22" t="s">
        <v>56</v>
      </c>
      <c r="J891" s="24">
        <v>44504</v>
      </c>
      <c r="K891" s="22">
        <v>1344</v>
      </c>
      <c r="L891" s="22" t="s">
        <v>138</v>
      </c>
      <c r="M891" s="22" t="s">
        <v>138</v>
      </c>
      <c r="N891" s="38" t="s">
        <v>1438</v>
      </c>
      <c r="O891" s="39">
        <v>44505</v>
      </c>
      <c r="P891" s="27" t="s">
        <v>64</v>
      </c>
      <c r="Q891" s="22">
        <v>1344</v>
      </c>
      <c r="R891" s="23">
        <v>21102803809</v>
      </c>
      <c r="S891" s="118" t="s">
        <v>1439</v>
      </c>
      <c r="T891" s="22">
        <v>6008144822</v>
      </c>
      <c r="U891" s="22">
        <v>43</v>
      </c>
      <c r="V891" s="119">
        <f>W891-U891</f>
        <v>1301</v>
      </c>
      <c r="W891" s="22">
        <v>1344</v>
      </c>
      <c r="X891" s="29" t="s">
        <v>158</v>
      </c>
      <c r="Y891" s="22" t="s">
        <v>1364</v>
      </c>
      <c r="Z891" s="30" t="s">
        <v>1440</v>
      </c>
      <c r="AA891" s="31">
        <v>44503</v>
      </c>
      <c r="AB891" s="22">
        <v>394</v>
      </c>
      <c r="AC891" s="32">
        <v>5042294260</v>
      </c>
      <c r="AD891" s="33" t="s">
        <v>1441</v>
      </c>
      <c r="AE891" s="34">
        <v>44513</v>
      </c>
      <c r="AF891" s="35" t="str">
        <f>VLOOKUP(G891,[6]TIV1!L:S,8,FALSE)</f>
        <v>8276895377</v>
      </c>
      <c r="AG891" s="35" t="str">
        <f>VLOOKUP(T891,[6]TIV1!L:S,8,FALSE)</f>
        <v>2050350281</v>
      </c>
      <c r="AH891" s="35" t="str">
        <f>VLOOKUP(AC891,[6]TIV1!L:S,8,FALSE)</f>
        <v>8276895377</v>
      </c>
      <c r="AI891" s="36">
        <f>VLOOKUP(A891&amp;P891,[6]HARGA!C:D,2,0)*Q891</f>
        <v>40320000</v>
      </c>
      <c r="AJ891" s="36">
        <f>VLOOKUP(A891&amp;P891,[6]HARGA!C:D,2,0)*W891</f>
        <v>40320000</v>
      </c>
      <c r="AK891" s="36">
        <f>VLOOKUP(A891&amp;P891,[6]HARGA!C:D,2,0)*AB891</f>
        <v>11820000</v>
      </c>
      <c r="AL891" s="30" t="s">
        <v>1442</v>
      </c>
      <c r="AM891" s="31">
        <v>44504</v>
      </c>
      <c r="AN891" s="37"/>
      <c r="AO891" s="37"/>
      <c r="AP891" s="37"/>
      <c r="AQ891" s="37"/>
      <c r="AR891" s="37"/>
      <c r="AS891" s="37"/>
      <c r="AT891" s="37"/>
      <c r="AU891" s="37"/>
      <c r="AV891" s="37"/>
      <c r="AW891" s="37"/>
      <c r="AX891" s="37"/>
      <c r="AY891" s="37"/>
      <c r="AZ891" s="37"/>
      <c r="BA891" s="37"/>
      <c r="BB891" s="37"/>
      <c r="BC891" s="37"/>
      <c r="BD891">
        <v>4</v>
      </c>
    </row>
    <row r="892" spans="1:56" hidden="1" x14ac:dyDescent="0.25">
      <c r="A892" s="22" t="s">
        <v>51</v>
      </c>
      <c r="B892" s="22" t="s">
        <v>52</v>
      </c>
      <c r="C892" s="23">
        <v>21102803758</v>
      </c>
      <c r="D892" s="22" t="s">
        <v>193</v>
      </c>
      <c r="E892" s="22" t="s">
        <v>710</v>
      </c>
      <c r="F892" s="22" t="s">
        <v>711</v>
      </c>
      <c r="G892" s="22">
        <v>5042290791</v>
      </c>
      <c r="H892" s="22" t="s">
        <v>56</v>
      </c>
      <c r="I892" s="22" t="s">
        <v>56</v>
      </c>
      <c r="J892" s="24">
        <v>44504</v>
      </c>
      <c r="K892" s="22">
        <v>1344</v>
      </c>
      <c r="L892" s="22" t="s">
        <v>348</v>
      </c>
      <c r="M892" s="22" t="s">
        <v>348</v>
      </c>
      <c r="N892" s="38" t="s">
        <v>1443</v>
      </c>
      <c r="O892" s="39">
        <v>44505</v>
      </c>
      <c r="P892" s="27" t="s">
        <v>60</v>
      </c>
      <c r="Q892" s="22">
        <v>1344</v>
      </c>
      <c r="R892" s="23">
        <v>21102803796</v>
      </c>
      <c r="S892" s="22" t="s">
        <v>56</v>
      </c>
      <c r="T892" s="22">
        <v>6008139397</v>
      </c>
      <c r="U892" s="22">
        <v>39</v>
      </c>
      <c r="V892" s="28">
        <v>0</v>
      </c>
      <c r="W892" s="22">
        <v>39</v>
      </c>
      <c r="X892" s="29" t="s">
        <v>138</v>
      </c>
      <c r="Y892" s="22" t="s">
        <v>56</v>
      </c>
      <c r="Z892" s="30" t="s">
        <v>1444</v>
      </c>
      <c r="AA892" s="31">
        <v>44503</v>
      </c>
      <c r="AB892" s="22">
        <v>0</v>
      </c>
      <c r="AC892" s="32">
        <v>5042284968</v>
      </c>
      <c r="AD892" s="43" t="s">
        <v>1445</v>
      </c>
      <c r="AE892" s="44">
        <v>44530</v>
      </c>
      <c r="AF892" s="35" t="str">
        <f>VLOOKUP(G892,[6]TIV1!L:S,8,FALSE)</f>
        <v>8276895377</v>
      </c>
      <c r="AG892" s="35" t="str">
        <f>VLOOKUP(T892,[6]TIV1!L:S,8,FALSE)</f>
        <v>2050350281</v>
      </c>
      <c r="AH892" s="35" t="str">
        <f>VLOOKUP(AC892,[6]TIV1!L:S,8,FALSE)</f>
        <v>8276895377</v>
      </c>
      <c r="AI892" s="36">
        <f>VLOOKUP(A892&amp;P892,[6]HARGA!C:D,2,0)*Q892</f>
        <v>13238400</v>
      </c>
      <c r="AJ892" s="36">
        <f>VLOOKUP(A892&amp;P892,[6]HARGA!C:D,2,0)*W892</f>
        <v>384150</v>
      </c>
      <c r="AK892" s="36">
        <f>VLOOKUP(A892&amp;P892,[6]HARGA!C:D,2,0)*AB892</f>
        <v>0</v>
      </c>
      <c r="AL892" s="37"/>
      <c r="AM892" s="37"/>
      <c r="AN892" s="37"/>
      <c r="AO892" s="37"/>
      <c r="AP892" s="37"/>
      <c r="AQ892" s="37"/>
      <c r="AR892" s="37"/>
      <c r="AS892" s="37"/>
      <c r="AT892" s="37"/>
      <c r="AU892" s="37"/>
      <c r="AV892" s="37"/>
      <c r="AW892" s="37"/>
      <c r="AX892" s="37"/>
      <c r="AY892" s="37"/>
      <c r="AZ892" s="37"/>
      <c r="BA892" s="37"/>
      <c r="BB892" s="37"/>
      <c r="BC892" s="37"/>
      <c r="BD892">
        <v>4</v>
      </c>
    </row>
    <row r="893" spans="1:56" hidden="1" x14ac:dyDescent="0.25">
      <c r="A893" s="22" t="s">
        <v>51</v>
      </c>
      <c r="B893" s="22" t="s">
        <v>52</v>
      </c>
      <c r="C893" s="23">
        <v>21102803758</v>
      </c>
      <c r="D893" s="22" t="s">
        <v>193</v>
      </c>
      <c r="E893" s="22" t="s">
        <v>710</v>
      </c>
      <c r="F893" s="22" t="s">
        <v>711</v>
      </c>
      <c r="G893" s="22">
        <v>5042290791</v>
      </c>
      <c r="H893" s="22" t="s">
        <v>56</v>
      </c>
      <c r="I893" s="22" t="s">
        <v>56</v>
      </c>
      <c r="J893" s="24">
        <v>44504</v>
      </c>
      <c r="K893" s="22">
        <v>1344</v>
      </c>
      <c r="L893" s="22" t="s">
        <v>348</v>
      </c>
      <c r="M893" s="22" t="s">
        <v>348</v>
      </c>
      <c r="N893" s="38" t="s">
        <v>1443</v>
      </c>
      <c r="O893" s="39">
        <v>44505</v>
      </c>
      <c r="P893" s="27" t="s">
        <v>64</v>
      </c>
      <c r="Q893" s="22">
        <v>1344</v>
      </c>
      <c r="R893" s="23">
        <v>21102803796</v>
      </c>
      <c r="S893" s="22" t="s">
        <v>56</v>
      </c>
      <c r="T893" s="22">
        <v>6008139397</v>
      </c>
      <c r="U893" s="22">
        <v>1440</v>
      </c>
      <c r="V893" s="28">
        <v>0</v>
      </c>
      <c r="W893" s="22">
        <v>1440</v>
      </c>
      <c r="X893" s="29" t="s">
        <v>138</v>
      </c>
      <c r="Y893" s="22" t="s">
        <v>56</v>
      </c>
      <c r="Z893" s="30" t="s">
        <v>1444</v>
      </c>
      <c r="AA893" s="31">
        <v>44503</v>
      </c>
      <c r="AB893" s="22">
        <v>60</v>
      </c>
      <c r="AC893" s="32">
        <v>5042284968</v>
      </c>
      <c r="AD893" s="43" t="s">
        <v>1445</v>
      </c>
      <c r="AE893" s="44">
        <v>44530</v>
      </c>
      <c r="AF893" s="35" t="str">
        <f>VLOOKUP(G893,[6]TIV1!L:S,8,FALSE)</f>
        <v>8276895377</v>
      </c>
      <c r="AG893" s="35" t="str">
        <f>VLOOKUP(T893,[6]TIV1!L:S,8,FALSE)</f>
        <v>2050350281</v>
      </c>
      <c r="AH893" s="35" t="str">
        <f>VLOOKUP(AC893,[6]TIV1!L:S,8,FALSE)</f>
        <v>8276895377</v>
      </c>
      <c r="AI893" s="36">
        <f>VLOOKUP(A893&amp;P893,[6]HARGA!C:D,2,0)*Q893</f>
        <v>40320000</v>
      </c>
      <c r="AJ893" s="36">
        <f>VLOOKUP(A893&amp;P893,[6]HARGA!C:D,2,0)*W893</f>
        <v>43200000</v>
      </c>
      <c r="AK893" s="36">
        <f>VLOOKUP(A893&amp;P893,[6]HARGA!C:D,2,0)*AB893</f>
        <v>1800000</v>
      </c>
      <c r="AL893" s="37"/>
      <c r="AM893" s="37"/>
      <c r="AN893" s="37"/>
      <c r="AO893" s="37"/>
      <c r="AP893" s="37"/>
      <c r="AQ893" s="37"/>
      <c r="AR893" s="37"/>
      <c r="AS893" s="37"/>
      <c r="AT893" s="37"/>
      <c r="AU893" s="37"/>
      <c r="AV893" s="37"/>
      <c r="AW893" s="37"/>
      <c r="AX893" s="37"/>
      <c r="AY893" s="37"/>
      <c r="AZ893" s="37"/>
      <c r="BA893" s="37"/>
      <c r="BB893" s="37"/>
      <c r="BC893" s="37"/>
      <c r="BD893">
        <v>4</v>
      </c>
    </row>
    <row r="894" spans="1:56" hidden="1" x14ac:dyDescent="0.25">
      <c r="A894" s="22" t="s">
        <v>51</v>
      </c>
      <c r="B894" s="22" t="s">
        <v>52</v>
      </c>
      <c r="C894" s="23">
        <v>21102803762</v>
      </c>
      <c r="D894" s="22" t="s">
        <v>193</v>
      </c>
      <c r="E894" s="22" t="s">
        <v>748</v>
      </c>
      <c r="F894" s="22" t="s">
        <v>747</v>
      </c>
      <c r="G894" s="22">
        <v>5042287155</v>
      </c>
      <c r="H894" s="22" t="s">
        <v>56</v>
      </c>
      <c r="I894" s="22" t="s">
        <v>56</v>
      </c>
      <c r="J894" s="24">
        <v>44504</v>
      </c>
      <c r="K894" s="22">
        <v>1008</v>
      </c>
      <c r="L894" s="22" t="s">
        <v>92</v>
      </c>
      <c r="M894" s="22" t="s">
        <v>92</v>
      </c>
      <c r="N894" s="38" t="s">
        <v>1446</v>
      </c>
      <c r="O894" s="39">
        <v>44505</v>
      </c>
      <c r="P894" s="27" t="s">
        <v>60</v>
      </c>
      <c r="Q894" s="22">
        <v>1008</v>
      </c>
      <c r="R894" s="23">
        <v>21102803802</v>
      </c>
      <c r="S894" s="22" t="s">
        <v>56</v>
      </c>
      <c r="T894" s="22">
        <v>6008144435</v>
      </c>
      <c r="U894" s="22">
        <v>7</v>
      </c>
      <c r="V894" s="28">
        <v>0</v>
      </c>
      <c r="W894" s="22">
        <v>7</v>
      </c>
      <c r="X894" s="29" t="s">
        <v>208</v>
      </c>
      <c r="Y894" s="22" t="s">
        <v>56</v>
      </c>
      <c r="Z894" s="30" t="s">
        <v>1447</v>
      </c>
      <c r="AA894" s="31">
        <v>44503</v>
      </c>
      <c r="AB894" s="22">
        <v>0</v>
      </c>
      <c r="AC894" s="32">
        <v>5042275959</v>
      </c>
      <c r="AD894" s="33" t="s">
        <v>1448</v>
      </c>
      <c r="AE894" s="34">
        <v>44511</v>
      </c>
      <c r="AF894" s="35" t="str">
        <f>VLOOKUP(G894,[6]TIV1!L:S,8,FALSE)</f>
        <v>8276895377</v>
      </c>
      <c r="AG894" s="35" t="str">
        <f>VLOOKUP(T894,[6]TIV1!L:S,8,FALSE)</f>
        <v>2050350281</v>
      </c>
      <c r="AH894" s="35" t="str">
        <f>VLOOKUP(AC894,[6]TIV1!L:S,8,FALSE)</f>
        <v>8276895377</v>
      </c>
      <c r="AI894" s="36">
        <f>VLOOKUP(A894&amp;P894,[6]HARGA!C:D,2,0)*Q894</f>
        <v>9928800</v>
      </c>
      <c r="AJ894" s="36">
        <f>VLOOKUP(A894&amp;P894,[6]HARGA!C:D,2,0)*W894</f>
        <v>68950</v>
      </c>
      <c r="AK894" s="36">
        <f>VLOOKUP(A894&amp;P894,[6]HARGA!C:D,2,0)*AB894</f>
        <v>0</v>
      </c>
      <c r="AL894" s="37"/>
      <c r="AM894" s="37"/>
      <c r="AN894" s="37"/>
      <c r="AO894" s="37"/>
      <c r="AP894" s="37"/>
      <c r="AQ894" s="37"/>
      <c r="AR894" s="37"/>
      <c r="AS894" s="37"/>
      <c r="AT894" s="37"/>
      <c r="AU894" s="37"/>
      <c r="AV894" s="37"/>
      <c r="AW894" s="37"/>
      <c r="AX894" s="37"/>
      <c r="AY894" s="37"/>
      <c r="AZ894" s="37"/>
      <c r="BA894" s="37"/>
      <c r="BB894" s="37"/>
      <c r="BC894" s="37"/>
      <c r="BD894">
        <v>4</v>
      </c>
    </row>
    <row r="895" spans="1:56" hidden="1" x14ac:dyDescent="0.25">
      <c r="A895" s="22" t="s">
        <v>51</v>
      </c>
      <c r="B895" s="22" t="s">
        <v>52</v>
      </c>
      <c r="C895" s="23">
        <v>21102803762</v>
      </c>
      <c r="D895" s="22" t="s">
        <v>193</v>
      </c>
      <c r="E895" s="22" t="s">
        <v>748</v>
      </c>
      <c r="F895" s="22" t="s">
        <v>747</v>
      </c>
      <c r="G895" s="22">
        <v>5042287155</v>
      </c>
      <c r="H895" s="22" t="s">
        <v>56</v>
      </c>
      <c r="I895" s="22" t="s">
        <v>56</v>
      </c>
      <c r="J895" s="24">
        <v>44504</v>
      </c>
      <c r="K895" s="22">
        <v>1008</v>
      </c>
      <c r="L895" s="22" t="s">
        <v>92</v>
      </c>
      <c r="M895" s="22" t="s">
        <v>92</v>
      </c>
      <c r="N895" s="38" t="s">
        <v>1446</v>
      </c>
      <c r="O895" s="39">
        <v>44505</v>
      </c>
      <c r="P895" s="27" t="s">
        <v>64</v>
      </c>
      <c r="Q895" s="22">
        <v>1008</v>
      </c>
      <c r="R895" s="23">
        <v>21102803802</v>
      </c>
      <c r="S895" s="22" t="s">
        <v>56</v>
      </c>
      <c r="T895" s="22">
        <v>6008144435</v>
      </c>
      <c r="U895" s="22">
        <v>1098</v>
      </c>
      <c r="V895" s="28">
        <v>0</v>
      </c>
      <c r="W895" s="22">
        <v>1098</v>
      </c>
      <c r="X895" s="29" t="s">
        <v>208</v>
      </c>
      <c r="Y895" s="22" t="s">
        <v>56</v>
      </c>
      <c r="Z895" s="30" t="s">
        <v>1447</v>
      </c>
      <c r="AA895" s="31">
        <v>44503</v>
      </c>
      <c r="AB895" s="22">
        <v>50</v>
      </c>
      <c r="AC895" s="32">
        <v>5042275959</v>
      </c>
      <c r="AD895" s="33" t="s">
        <v>1448</v>
      </c>
      <c r="AE895" s="34">
        <v>44511</v>
      </c>
      <c r="AF895" s="35" t="str">
        <f>VLOOKUP(G895,[6]TIV1!L:S,8,FALSE)</f>
        <v>8276895377</v>
      </c>
      <c r="AG895" s="35" t="str">
        <f>VLOOKUP(T895,[6]TIV1!L:S,8,FALSE)</f>
        <v>2050350281</v>
      </c>
      <c r="AH895" s="35" t="str">
        <f>VLOOKUP(AC895,[6]TIV1!L:S,8,FALSE)</f>
        <v>8276895377</v>
      </c>
      <c r="AI895" s="36">
        <f>VLOOKUP(A895&amp;P895,[6]HARGA!C:D,2,0)*Q895</f>
        <v>30240000</v>
      </c>
      <c r="AJ895" s="36">
        <f>VLOOKUP(A895&amp;P895,[6]HARGA!C:D,2,0)*W895</f>
        <v>32940000</v>
      </c>
      <c r="AK895" s="36">
        <f>VLOOKUP(A895&amp;P895,[6]HARGA!C:D,2,0)*AB895</f>
        <v>1500000</v>
      </c>
      <c r="AL895" s="37"/>
      <c r="AM895" s="37"/>
      <c r="AN895" s="37"/>
      <c r="AO895" s="37"/>
      <c r="AP895" s="37"/>
      <c r="AQ895" s="37"/>
      <c r="AR895" s="37"/>
      <c r="AS895" s="37"/>
      <c r="AT895" s="37"/>
      <c r="AU895" s="37"/>
      <c r="AV895" s="37"/>
      <c r="AW895" s="37"/>
      <c r="AX895" s="37"/>
      <c r="AY895" s="37"/>
      <c r="AZ895" s="37"/>
      <c r="BA895" s="37"/>
      <c r="BB895" s="37"/>
      <c r="BC895" s="37"/>
      <c r="BD895">
        <v>4</v>
      </c>
    </row>
    <row r="896" spans="1:56" hidden="1" x14ac:dyDescent="0.25">
      <c r="A896" s="22" t="s">
        <v>66</v>
      </c>
      <c r="B896" s="22" t="s">
        <v>52</v>
      </c>
      <c r="C896" s="23">
        <v>21102903713</v>
      </c>
      <c r="D896" s="22" t="s">
        <v>193</v>
      </c>
      <c r="E896" s="22" t="s">
        <v>722</v>
      </c>
      <c r="F896" s="22" t="s">
        <v>723</v>
      </c>
      <c r="G896" s="22">
        <v>5042294650</v>
      </c>
      <c r="H896" s="22" t="s">
        <v>56</v>
      </c>
      <c r="I896" s="22" t="s">
        <v>56</v>
      </c>
      <c r="J896" s="24">
        <v>44504</v>
      </c>
      <c r="K896" s="22">
        <v>1344</v>
      </c>
      <c r="L896" s="22" t="s">
        <v>72</v>
      </c>
      <c r="M896" s="22" t="s">
        <v>72</v>
      </c>
      <c r="N896" s="38" t="s">
        <v>1449</v>
      </c>
      <c r="O896" s="39">
        <v>44505</v>
      </c>
      <c r="P896" s="27" t="s">
        <v>60</v>
      </c>
      <c r="Q896" s="22">
        <v>1344</v>
      </c>
      <c r="R896" s="23">
        <v>21102903744</v>
      </c>
      <c r="S896" s="22" t="s">
        <v>56</v>
      </c>
      <c r="T896" s="22">
        <v>6008132993</v>
      </c>
      <c r="U896" s="22">
        <v>45</v>
      </c>
      <c r="V896" s="28">
        <v>0</v>
      </c>
      <c r="W896" s="22">
        <v>45</v>
      </c>
      <c r="X896" s="29" t="s">
        <v>72</v>
      </c>
      <c r="Y896" s="22" t="s">
        <v>56</v>
      </c>
      <c r="Z896" s="30" t="s">
        <v>1450</v>
      </c>
      <c r="AA896" s="31">
        <v>44504</v>
      </c>
      <c r="AB896" s="22">
        <v>1</v>
      </c>
      <c r="AC896" s="32">
        <v>5042281419</v>
      </c>
      <c r="AD896" s="33" t="s">
        <v>1451</v>
      </c>
      <c r="AE896" s="34">
        <v>44505</v>
      </c>
      <c r="AF896" s="35" t="str">
        <f>VLOOKUP(G896,[6]TIV1!L:S,8,FALSE)</f>
        <v>8276895965</v>
      </c>
      <c r="AG896" s="35" t="str">
        <f>VLOOKUP(T896,[6]TIV1!L:S,8,FALSE)</f>
        <v>2050350312</v>
      </c>
      <c r="AH896" s="35" t="str">
        <f>VLOOKUP(AC896,[6]TIV1!L:S,8,FALSE)</f>
        <v>8276895965</v>
      </c>
      <c r="AI896" s="36">
        <f>VLOOKUP(A896&amp;P896,[6]HARGA!C:D,2,0)*Q896</f>
        <v>13238400</v>
      </c>
      <c r="AJ896" s="36">
        <f>VLOOKUP(A896&amp;P896,[6]HARGA!C:D,2,0)*W896</f>
        <v>443250</v>
      </c>
      <c r="AK896" s="36">
        <f>VLOOKUP(A896&amp;P896,[6]HARGA!C:D,2,0)*AB896</f>
        <v>9850</v>
      </c>
      <c r="AL896" s="37"/>
      <c r="AM896" s="37"/>
      <c r="AN896" s="37"/>
      <c r="AO896" s="37"/>
      <c r="AP896" s="37"/>
      <c r="AQ896" s="37"/>
      <c r="AR896" s="37"/>
      <c r="AS896" s="37"/>
      <c r="AT896" s="37"/>
      <c r="AU896" s="37"/>
      <c r="AV896" s="37"/>
      <c r="AW896" s="37"/>
      <c r="AX896" s="37"/>
      <c r="AY896" s="37"/>
      <c r="AZ896" s="37"/>
      <c r="BA896" s="37"/>
      <c r="BB896" s="37"/>
      <c r="BC896" s="37"/>
      <c r="BD896">
        <v>4</v>
      </c>
    </row>
    <row r="897" spans="1:56" hidden="1" x14ac:dyDescent="0.25">
      <c r="A897" s="22" t="s">
        <v>66</v>
      </c>
      <c r="B897" s="22" t="s">
        <v>52</v>
      </c>
      <c r="C897" s="23">
        <v>21102903713</v>
      </c>
      <c r="D897" s="22" t="s">
        <v>193</v>
      </c>
      <c r="E897" s="22" t="s">
        <v>722</v>
      </c>
      <c r="F897" s="22" t="s">
        <v>723</v>
      </c>
      <c r="G897" s="22">
        <v>5042294650</v>
      </c>
      <c r="H897" s="22" t="s">
        <v>56</v>
      </c>
      <c r="I897" s="22" t="s">
        <v>56</v>
      </c>
      <c r="J897" s="24">
        <v>44504</v>
      </c>
      <c r="K897" s="22">
        <v>1344</v>
      </c>
      <c r="L897" s="22" t="s">
        <v>72</v>
      </c>
      <c r="M897" s="22" t="s">
        <v>72</v>
      </c>
      <c r="N897" s="38" t="s">
        <v>1449</v>
      </c>
      <c r="O897" s="39">
        <v>44505</v>
      </c>
      <c r="P897" s="27" t="s">
        <v>64</v>
      </c>
      <c r="Q897" s="22">
        <v>1344</v>
      </c>
      <c r="R897" s="23">
        <v>21102903744</v>
      </c>
      <c r="S897" s="22" t="s">
        <v>56</v>
      </c>
      <c r="T897" s="22">
        <v>6008132993</v>
      </c>
      <c r="U897" s="22">
        <v>1344</v>
      </c>
      <c r="V897" s="28">
        <v>0</v>
      </c>
      <c r="W897" s="22">
        <v>1344</v>
      </c>
      <c r="X897" s="29" t="s">
        <v>72</v>
      </c>
      <c r="Y897" s="22" t="s">
        <v>56</v>
      </c>
      <c r="Z897" s="30" t="s">
        <v>1450</v>
      </c>
      <c r="AA897" s="31">
        <v>44504</v>
      </c>
      <c r="AB897" s="22">
        <v>65</v>
      </c>
      <c r="AC897" s="32">
        <v>5042281419</v>
      </c>
      <c r="AD897" s="33" t="s">
        <v>1451</v>
      </c>
      <c r="AE897" s="34">
        <v>44505</v>
      </c>
      <c r="AF897" s="35" t="str">
        <f>VLOOKUP(G897,[6]TIV1!L:S,8,FALSE)</f>
        <v>8276895965</v>
      </c>
      <c r="AG897" s="35" t="str">
        <f>VLOOKUP(T897,[6]TIV1!L:S,8,FALSE)</f>
        <v>2050350312</v>
      </c>
      <c r="AH897" s="35" t="str">
        <f>VLOOKUP(AC897,[6]TIV1!L:S,8,FALSE)</f>
        <v>8276895965</v>
      </c>
      <c r="AI897" s="36">
        <f>VLOOKUP(A897&amp;P897,[6]HARGA!C:D,2,0)*Q897</f>
        <v>40320000</v>
      </c>
      <c r="AJ897" s="36">
        <f>VLOOKUP(A897&amp;P897,[6]HARGA!C:D,2,0)*W897</f>
        <v>40320000</v>
      </c>
      <c r="AK897" s="36">
        <f>VLOOKUP(A897&amp;P897,[6]HARGA!C:D,2,0)*AB897</f>
        <v>1950000</v>
      </c>
      <c r="AL897" s="37"/>
      <c r="AM897" s="37"/>
      <c r="AN897" s="37"/>
      <c r="AO897" s="37"/>
      <c r="AP897" s="37"/>
      <c r="AQ897" s="37"/>
      <c r="AR897" s="37"/>
      <c r="AS897" s="37"/>
      <c r="AT897" s="37"/>
      <c r="AU897" s="37"/>
      <c r="AV897" s="37"/>
      <c r="AW897" s="37"/>
      <c r="AX897" s="37"/>
      <c r="AY897" s="37"/>
      <c r="AZ897" s="37"/>
      <c r="BA897" s="37"/>
      <c r="BB897" s="37"/>
      <c r="BC897" s="37"/>
      <c r="BD897">
        <v>4</v>
      </c>
    </row>
    <row r="898" spans="1:56" hidden="1" x14ac:dyDescent="0.25">
      <c r="A898" s="22" t="s">
        <v>66</v>
      </c>
      <c r="B898" s="22" t="s">
        <v>52</v>
      </c>
      <c r="C898" s="23">
        <v>21102903717</v>
      </c>
      <c r="D898" s="22" t="s">
        <v>193</v>
      </c>
      <c r="E898" s="22" t="s">
        <v>218</v>
      </c>
      <c r="F898" s="22" t="s">
        <v>219</v>
      </c>
      <c r="G898" s="22">
        <v>5042294115</v>
      </c>
      <c r="H898" s="22" t="s">
        <v>56</v>
      </c>
      <c r="I898" s="22" t="s">
        <v>56</v>
      </c>
      <c r="J898" s="24">
        <v>44504</v>
      </c>
      <c r="K898" s="22">
        <v>1056</v>
      </c>
      <c r="L898" s="22" t="s">
        <v>110</v>
      </c>
      <c r="M898" s="22" t="s">
        <v>110</v>
      </c>
      <c r="N898" s="38" t="s">
        <v>1452</v>
      </c>
      <c r="O898" s="39">
        <v>44508</v>
      </c>
      <c r="P898" s="27" t="s">
        <v>60</v>
      </c>
      <c r="Q898" s="22">
        <v>1056</v>
      </c>
      <c r="R898" s="28" t="s">
        <v>56</v>
      </c>
      <c r="S898" s="22" t="s">
        <v>56</v>
      </c>
      <c r="T898" s="28" t="s">
        <v>56</v>
      </c>
      <c r="U898" s="28">
        <v>0</v>
      </c>
      <c r="V898" s="28">
        <v>0</v>
      </c>
      <c r="W898" s="28">
        <v>0</v>
      </c>
      <c r="X898" s="28" t="s">
        <v>56</v>
      </c>
      <c r="Y898" s="22" t="s">
        <v>56</v>
      </c>
      <c r="Z898" s="45" t="s">
        <v>56</v>
      </c>
      <c r="AA898" s="45" t="s">
        <v>56</v>
      </c>
      <c r="AB898" s="28">
        <v>0</v>
      </c>
      <c r="AC898" s="28" t="s">
        <v>56</v>
      </c>
      <c r="AD898" s="46" t="s">
        <v>56</v>
      </c>
      <c r="AE898" s="47" t="s">
        <v>56</v>
      </c>
      <c r="AF898" s="35" t="str">
        <f>VLOOKUP(G898,[6]TIV1!L:S,8,FALSE)</f>
        <v>8276895965</v>
      </c>
      <c r="AG898" s="35" t="e">
        <f>VLOOKUP(T898,[6]TIV1!L:S,8,FALSE)</f>
        <v>#N/A</v>
      </c>
      <c r="AH898" s="35" t="e">
        <f>VLOOKUP(AC898,[6]TIV1!L:S,8,FALSE)</f>
        <v>#N/A</v>
      </c>
      <c r="AI898" s="36">
        <f>VLOOKUP(A898&amp;P898,[6]HARGA!C:D,2,0)*Q898</f>
        <v>10401600</v>
      </c>
      <c r="AJ898" s="36">
        <f>VLOOKUP(A898&amp;P898,[6]HARGA!C:D,2,0)*W898</f>
        <v>0</v>
      </c>
      <c r="AK898" s="36">
        <f>VLOOKUP(A898&amp;P898,[6]HARGA!C:D,2,0)*AB898</f>
        <v>0</v>
      </c>
      <c r="AL898" s="37"/>
      <c r="AM898" s="37"/>
      <c r="AN898" s="37"/>
      <c r="AO898" s="37"/>
      <c r="AP898" s="37"/>
      <c r="AQ898" s="37"/>
      <c r="AR898" s="37"/>
      <c r="AS898" s="37"/>
      <c r="AT898" s="37"/>
      <c r="AU898" s="37"/>
      <c r="AV898" s="37"/>
      <c r="AW898" s="37"/>
      <c r="AX898" s="37"/>
      <c r="AY898" s="37"/>
      <c r="AZ898" s="37"/>
      <c r="BA898" s="37"/>
      <c r="BB898" s="37"/>
      <c r="BC898" s="37"/>
      <c r="BD898">
        <v>4</v>
      </c>
    </row>
    <row r="899" spans="1:56" hidden="1" x14ac:dyDescent="0.25">
      <c r="A899" s="22" t="s">
        <v>66</v>
      </c>
      <c r="B899" s="22" t="s">
        <v>52</v>
      </c>
      <c r="C899" s="23">
        <v>21102903717</v>
      </c>
      <c r="D899" s="22" t="s">
        <v>193</v>
      </c>
      <c r="E899" s="22" t="s">
        <v>218</v>
      </c>
      <c r="F899" s="22" t="s">
        <v>219</v>
      </c>
      <c r="G899" s="22">
        <v>5042294115</v>
      </c>
      <c r="H899" s="22" t="s">
        <v>56</v>
      </c>
      <c r="I899" s="22" t="s">
        <v>56</v>
      </c>
      <c r="J899" s="24">
        <v>44504</v>
      </c>
      <c r="K899" s="22">
        <v>1056</v>
      </c>
      <c r="L899" s="22" t="s">
        <v>110</v>
      </c>
      <c r="M899" s="22" t="s">
        <v>110</v>
      </c>
      <c r="N899" s="38" t="s">
        <v>1452</v>
      </c>
      <c r="O899" s="39">
        <v>44508</v>
      </c>
      <c r="P899" s="27" t="s">
        <v>64</v>
      </c>
      <c r="Q899" s="22">
        <v>1056</v>
      </c>
      <c r="R899" s="28" t="s">
        <v>56</v>
      </c>
      <c r="S899" s="22" t="s">
        <v>56</v>
      </c>
      <c r="T899" s="28" t="s">
        <v>56</v>
      </c>
      <c r="U899" s="28">
        <v>0</v>
      </c>
      <c r="V899" s="28">
        <v>0</v>
      </c>
      <c r="W899" s="28">
        <v>0</v>
      </c>
      <c r="X899" s="28" t="s">
        <v>56</v>
      </c>
      <c r="Y899" s="22" t="s">
        <v>56</v>
      </c>
      <c r="Z899" s="45" t="s">
        <v>56</v>
      </c>
      <c r="AA899" s="45" t="s">
        <v>56</v>
      </c>
      <c r="AB899" s="28">
        <v>0</v>
      </c>
      <c r="AC899" s="28" t="s">
        <v>56</v>
      </c>
      <c r="AD899" s="46" t="s">
        <v>56</v>
      </c>
      <c r="AE899" s="47" t="s">
        <v>56</v>
      </c>
      <c r="AF899" s="35" t="str">
        <f>VLOOKUP(G899,[6]TIV1!L:S,8,FALSE)</f>
        <v>8276895965</v>
      </c>
      <c r="AG899" s="35" t="e">
        <f>VLOOKUP(T899,[6]TIV1!L:S,8,FALSE)</f>
        <v>#N/A</v>
      </c>
      <c r="AH899" s="35" t="e">
        <f>VLOOKUP(AC899,[6]TIV1!L:S,8,FALSE)</f>
        <v>#N/A</v>
      </c>
      <c r="AI899" s="36">
        <f>VLOOKUP(A899&amp;P899,[6]HARGA!C:D,2,0)*Q899</f>
        <v>31680000</v>
      </c>
      <c r="AJ899" s="36">
        <f>VLOOKUP(A899&amp;P899,[6]HARGA!C:D,2,0)*W899</f>
        <v>0</v>
      </c>
      <c r="AK899" s="36">
        <f>VLOOKUP(A899&amp;P899,[6]HARGA!C:D,2,0)*AB899</f>
        <v>0</v>
      </c>
      <c r="AL899" s="37"/>
      <c r="AM899" s="37"/>
      <c r="AN899" s="37"/>
      <c r="AO899" s="37"/>
      <c r="AP899" s="37"/>
      <c r="AQ899" s="37"/>
      <c r="AR899" s="37"/>
      <c r="AS899" s="37"/>
      <c r="AT899" s="37"/>
      <c r="AU899" s="37"/>
      <c r="AV899" s="37"/>
      <c r="AW899" s="37"/>
      <c r="AX899" s="37"/>
      <c r="AY899" s="37"/>
      <c r="AZ899" s="37"/>
      <c r="BA899" s="37"/>
      <c r="BB899" s="37"/>
      <c r="BC899" s="37"/>
      <c r="BD899">
        <v>4</v>
      </c>
    </row>
    <row r="900" spans="1:56" hidden="1" x14ac:dyDescent="0.25">
      <c r="A900" s="22" t="s">
        <v>66</v>
      </c>
      <c r="B900" s="22" t="s">
        <v>52</v>
      </c>
      <c r="C900" s="23">
        <v>21102903717</v>
      </c>
      <c r="D900" s="22" t="s">
        <v>193</v>
      </c>
      <c r="E900" s="22" t="s">
        <v>218</v>
      </c>
      <c r="F900" s="22" t="s">
        <v>219</v>
      </c>
      <c r="G900" s="22">
        <v>5042294115</v>
      </c>
      <c r="H900" s="22" t="s">
        <v>56</v>
      </c>
      <c r="I900" s="22" t="s">
        <v>56</v>
      </c>
      <c r="J900" s="24">
        <v>44504</v>
      </c>
      <c r="K900" s="22">
        <v>24</v>
      </c>
      <c r="L900" s="22" t="s">
        <v>110</v>
      </c>
      <c r="M900" s="22" t="s">
        <v>110</v>
      </c>
      <c r="N900" s="38" t="s">
        <v>1452</v>
      </c>
      <c r="O900" s="39">
        <v>44508</v>
      </c>
      <c r="P900" s="27" t="s">
        <v>65</v>
      </c>
      <c r="Q900" s="22">
        <v>24</v>
      </c>
      <c r="R900" s="28" t="s">
        <v>56</v>
      </c>
      <c r="S900" s="22" t="s">
        <v>56</v>
      </c>
      <c r="T900" s="28" t="s">
        <v>56</v>
      </c>
      <c r="U900" s="28">
        <v>0</v>
      </c>
      <c r="V900" s="28">
        <v>0</v>
      </c>
      <c r="W900" s="28">
        <v>0</v>
      </c>
      <c r="X900" s="28" t="s">
        <v>56</v>
      </c>
      <c r="Y900" s="22" t="s">
        <v>56</v>
      </c>
      <c r="Z900" s="45" t="s">
        <v>56</v>
      </c>
      <c r="AA900" s="45" t="s">
        <v>56</v>
      </c>
      <c r="AB900" s="28">
        <v>0</v>
      </c>
      <c r="AC900" s="28" t="s">
        <v>56</v>
      </c>
      <c r="AD900" s="46" t="s">
        <v>56</v>
      </c>
      <c r="AE900" s="47" t="s">
        <v>56</v>
      </c>
      <c r="AF900" s="35" t="str">
        <f>VLOOKUP(G900,[6]TIV1!L:S,8,FALSE)</f>
        <v>8276895965</v>
      </c>
      <c r="AG900" s="35" t="e">
        <f>VLOOKUP(T900,[6]TIV1!L:S,8,FALSE)</f>
        <v>#N/A</v>
      </c>
      <c r="AH900" s="35" t="e">
        <f>VLOOKUP(AC900,[6]TIV1!L:S,8,FALSE)</f>
        <v>#N/A</v>
      </c>
      <c r="AI900" s="36">
        <f>VLOOKUP(A900&amp;P900,[6]HARGA!C:D,2,0)*Q900</f>
        <v>0</v>
      </c>
      <c r="AJ900" s="36">
        <f>VLOOKUP(A900&amp;P900,[6]HARGA!C:D,2,0)*W900</f>
        <v>0</v>
      </c>
      <c r="AK900" s="36">
        <f>VLOOKUP(A900&amp;P900,[6]HARGA!C:D,2,0)*AB900</f>
        <v>0</v>
      </c>
      <c r="AL900" s="37"/>
      <c r="AM900" s="37"/>
      <c r="AN900" s="37"/>
      <c r="AO900" s="37"/>
      <c r="AP900" s="37"/>
      <c r="AQ900" s="37"/>
      <c r="AR900" s="37"/>
      <c r="AS900" s="37"/>
      <c r="AT900" s="37"/>
      <c r="AU900" s="37"/>
      <c r="AV900" s="37"/>
      <c r="AW900" s="37"/>
      <c r="AX900" s="37"/>
      <c r="AY900" s="37"/>
      <c r="AZ900" s="37"/>
      <c r="BA900" s="37"/>
      <c r="BB900" s="37"/>
      <c r="BC900" s="37"/>
      <c r="BD900">
        <v>4</v>
      </c>
    </row>
    <row r="901" spans="1:56" hidden="1" x14ac:dyDescent="0.25">
      <c r="A901" s="22" t="s">
        <v>51</v>
      </c>
      <c r="B901" s="22" t="s">
        <v>52</v>
      </c>
      <c r="C901" s="23" t="s">
        <v>1453</v>
      </c>
      <c r="D901" s="22" t="s">
        <v>193</v>
      </c>
      <c r="E901" s="22" t="s">
        <v>218</v>
      </c>
      <c r="F901" s="22" t="s">
        <v>219</v>
      </c>
      <c r="G901" s="22">
        <v>5042294115</v>
      </c>
      <c r="H901" s="22" t="s">
        <v>56</v>
      </c>
      <c r="I901" s="22" t="s">
        <v>56</v>
      </c>
      <c r="J901" s="24">
        <v>44504</v>
      </c>
      <c r="K901" s="28">
        <v>0</v>
      </c>
      <c r="L901" s="22" t="s">
        <v>110</v>
      </c>
      <c r="M901" s="22" t="s">
        <v>110</v>
      </c>
      <c r="N901" s="38" t="s">
        <v>1452</v>
      </c>
      <c r="O901" s="39">
        <v>44508</v>
      </c>
      <c r="P901" s="27" t="s">
        <v>60</v>
      </c>
      <c r="Q901" s="28">
        <v>0</v>
      </c>
      <c r="R901" s="23">
        <v>21102803767</v>
      </c>
      <c r="S901" s="22" t="s">
        <v>56</v>
      </c>
      <c r="T901" s="22">
        <v>6008147493</v>
      </c>
      <c r="U901" s="22">
        <v>18</v>
      </c>
      <c r="V901" s="28">
        <v>0</v>
      </c>
      <c r="W901" s="22">
        <v>18</v>
      </c>
      <c r="X901" s="29" t="s">
        <v>58</v>
      </c>
      <c r="Y901" s="22" t="s">
        <v>56</v>
      </c>
      <c r="Z901" s="30" t="s">
        <v>1454</v>
      </c>
      <c r="AA901" s="31">
        <v>44504</v>
      </c>
      <c r="AB901" s="22">
        <v>0</v>
      </c>
      <c r="AC901" s="32">
        <v>5042294312</v>
      </c>
      <c r="AD901" s="33" t="s">
        <v>1455</v>
      </c>
      <c r="AE901" s="34">
        <v>44505</v>
      </c>
      <c r="AF901" s="35" t="str">
        <f>VLOOKUP(G901,[6]TIV1!L:S,8,FALSE)</f>
        <v>8276895965</v>
      </c>
      <c r="AG901" s="35" t="str">
        <f>VLOOKUP(T901,[6]TIV1!L:S,8,FALSE)</f>
        <v>2050350281</v>
      </c>
      <c r="AH901" s="35" t="str">
        <f>VLOOKUP(AC901,[6]TIV1!L:S,8,FALSE)</f>
        <v>8276895377</v>
      </c>
      <c r="AI901" s="36">
        <f>VLOOKUP(A901&amp;P901,[6]HARGA!C:D,2,0)*Q901</f>
        <v>0</v>
      </c>
      <c r="AJ901" s="36">
        <f>VLOOKUP(A901&amp;P901,[6]HARGA!C:D,2,0)*W901</f>
        <v>177300</v>
      </c>
      <c r="AK901" s="36">
        <f>VLOOKUP(A901&amp;P901,[6]HARGA!C:D,2,0)*AB901</f>
        <v>0</v>
      </c>
      <c r="AL901" s="37"/>
      <c r="AM901" s="37"/>
      <c r="AN901" s="37"/>
      <c r="AO901" s="37"/>
      <c r="AP901" s="37"/>
      <c r="AQ901" s="37"/>
      <c r="AR901" s="37"/>
      <c r="AS901" s="37"/>
      <c r="AT901" s="37"/>
      <c r="AU901" s="37"/>
      <c r="AV901" s="37"/>
      <c r="AW901" s="37"/>
      <c r="AX901" s="37"/>
      <c r="AY901" s="37"/>
      <c r="AZ901" s="37"/>
      <c r="BA901" s="37"/>
      <c r="BB901" s="37"/>
      <c r="BC901" s="37"/>
      <c r="BD901">
        <v>4</v>
      </c>
    </row>
    <row r="902" spans="1:56" hidden="1" x14ac:dyDescent="0.25">
      <c r="A902" s="22" t="s">
        <v>51</v>
      </c>
      <c r="B902" s="22" t="s">
        <v>52</v>
      </c>
      <c r="C902" s="23" t="s">
        <v>1453</v>
      </c>
      <c r="D902" s="22" t="s">
        <v>193</v>
      </c>
      <c r="E902" s="22" t="s">
        <v>218</v>
      </c>
      <c r="F902" s="22" t="s">
        <v>219</v>
      </c>
      <c r="G902" s="22">
        <v>5042294115</v>
      </c>
      <c r="H902" s="22" t="s">
        <v>56</v>
      </c>
      <c r="I902" s="22" t="s">
        <v>56</v>
      </c>
      <c r="J902" s="24">
        <v>44504</v>
      </c>
      <c r="K902" s="28">
        <v>0</v>
      </c>
      <c r="L902" s="22" t="s">
        <v>110</v>
      </c>
      <c r="M902" s="22" t="s">
        <v>110</v>
      </c>
      <c r="N902" s="38" t="s">
        <v>1452</v>
      </c>
      <c r="O902" s="39">
        <v>44508</v>
      </c>
      <c r="P902" s="27" t="s">
        <v>64</v>
      </c>
      <c r="Q902" s="28">
        <v>0</v>
      </c>
      <c r="R902" s="23">
        <v>21102803767</v>
      </c>
      <c r="S902" s="22" t="s">
        <v>56</v>
      </c>
      <c r="T902" s="22">
        <v>6008147493</v>
      </c>
      <c r="U902" s="22">
        <v>1152</v>
      </c>
      <c r="V902" s="28">
        <v>0</v>
      </c>
      <c r="W902" s="22">
        <v>1152</v>
      </c>
      <c r="X902" s="29" t="s">
        <v>58</v>
      </c>
      <c r="Y902" s="22" t="s">
        <v>56</v>
      </c>
      <c r="Z902" s="30" t="s">
        <v>1454</v>
      </c>
      <c r="AA902" s="31">
        <v>44504</v>
      </c>
      <c r="AB902" s="22">
        <v>96</v>
      </c>
      <c r="AC902" s="32">
        <v>5042294312</v>
      </c>
      <c r="AD902" s="33" t="s">
        <v>1455</v>
      </c>
      <c r="AE902" s="34">
        <v>44505</v>
      </c>
      <c r="AF902" s="35" t="str">
        <f>VLOOKUP(G902,[6]TIV1!L:S,8,FALSE)</f>
        <v>8276895965</v>
      </c>
      <c r="AG902" s="35" t="str">
        <f>VLOOKUP(T902,[6]TIV1!L:S,8,FALSE)</f>
        <v>2050350281</v>
      </c>
      <c r="AH902" s="35" t="str">
        <f>VLOOKUP(AC902,[6]TIV1!L:S,8,FALSE)</f>
        <v>8276895377</v>
      </c>
      <c r="AI902" s="36">
        <f>VLOOKUP(A902&amp;P902,[6]HARGA!C:D,2,0)*Q902</f>
        <v>0</v>
      </c>
      <c r="AJ902" s="36">
        <f>VLOOKUP(A902&amp;P902,[6]HARGA!C:D,2,0)*W902</f>
        <v>34560000</v>
      </c>
      <c r="AK902" s="36">
        <f>VLOOKUP(A902&amp;P902,[6]HARGA!C:D,2,0)*AB902</f>
        <v>2880000</v>
      </c>
      <c r="AL902" s="37"/>
      <c r="AM902" s="37"/>
      <c r="AN902" s="37"/>
      <c r="AO902" s="37"/>
      <c r="AP902" s="37"/>
      <c r="AQ902" s="37"/>
      <c r="AR902" s="37"/>
      <c r="AS902" s="37"/>
      <c r="AT902" s="37"/>
      <c r="AU902" s="37"/>
      <c r="AV902" s="37"/>
      <c r="AW902" s="37"/>
      <c r="AX902" s="37"/>
      <c r="AY902" s="37"/>
      <c r="AZ902" s="37"/>
      <c r="BA902" s="37"/>
      <c r="BB902" s="37"/>
      <c r="BC902" s="37"/>
      <c r="BD902">
        <v>4</v>
      </c>
    </row>
    <row r="903" spans="1:56" hidden="1" x14ac:dyDescent="0.25">
      <c r="A903" s="22" t="s">
        <v>51</v>
      </c>
      <c r="B903" s="22" t="s">
        <v>52</v>
      </c>
      <c r="C903" s="23" t="s">
        <v>1453</v>
      </c>
      <c r="D903" s="22" t="s">
        <v>193</v>
      </c>
      <c r="E903" s="22" t="s">
        <v>218</v>
      </c>
      <c r="F903" s="22" t="s">
        <v>219</v>
      </c>
      <c r="G903" s="22">
        <v>5042294115</v>
      </c>
      <c r="H903" s="22" t="s">
        <v>56</v>
      </c>
      <c r="I903" s="22" t="s">
        <v>56</v>
      </c>
      <c r="J903" s="24">
        <v>44504</v>
      </c>
      <c r="K903" s="28">
        <v>0</v>
      </c>
      <c r="L903" s="22" t="s">
        <v>110</v>
      </c>
      <c r="M903" s="22" t="s">
        <v>110</v>
      </c>
      <c r="N903" s="38" t="s">
        <v>1452</v>
      </c>
      <c r="O903" s="39">
        <v>44508</v>
      </c>
      <c r="P903" s="27" t="s">
        <v>65</v>
      </c>
      <c r="Q903" s="28">
        <v>0</v>
      </c>
      <c r="R903" s="23">
        <v>21102803767</v>
      </c>
      <c r="S903" s="22" t="s">
        <v>56</v>
      </c>
      <c r="T903" s="22">
        <v>6008147493</v>
      </c>
      <c r="U903" s="22">
        <v>24</v>
      </c>
      <c r="V903" s="28">
        <v>0</v>
      </c>
      <c r="W903" s="22">
        <v>24</v>
      </c>
      <c r="X903" s="29" t="s">
        <v>58</v>
      </c>
      <c r="Y903" s="22" t="s">
        <v>56</v>
      </c>
      <c r="Z903" s="30" t="s">
        <v>1454</v>
      </c>
      <c r="AA903" s="31">
        <v>44504</v>
      </c>
      <c r="AB903" s="22">
        <v>0</v>
      </c>
      <c r="AC903" s="32">
        <v>5042294312</v>
      </c>
      <c r="AD903" s="33" t="s">
        <v>1455</v>
      </c>
      <c r="AE903" s="34">
        <v>44505</v>
      </c>
      <c r="AF903" s="35" t="str">
        <f>VLOOKUP(G903,[6]TIV1!L:S,8,FALSE)</f>
        <v>8276895965</v>
      </c>
      <c r="AG903" s="35" t="str">
        <f>VLOOKUP(T903,[6]TIV1!L:S,8,FALSE)</f>
        <v>2050350281</v>
      </c>
      <c r="AH903" s="35" t="str">
        <f>VLOOKUP(AC903,[6]TIV1!L:S,8,FALSE)</f>
        <v>8276895377</v>
      </c>
      <c r="AI903" s="36">
        <f>VLOOKUP(A903&amp;P903,[6]HARGA!C:D,2,0)*Q903</f>
        <v>0</v>
      </c>
      <c r="AJ903" s="36">
        <f>VLOOKUP(A903&amp;P903,[6]HARGA!C:D,2,0)*W903</f>
        <v>0</v>
      </c>
      <c r="AK903" s="36">
        <f>VLOOKUP(A903&amp;P903,[6]HARGA!C:D,2,0)*AB903</f>
        <v>0</v>
      </c>
      <c r="AL903" s="37"/>
      <c r="AM903" s="37"/>
      <c r="AN903" s="37"/>
      <c r="AO903" s="37"/>
      <c r="AP903" s="37"/>
      <c r="AQ903" s="37"/>
      <c r="AR903" s="37"/>
      <c r="AS903" s="37"/>
      <c r="AT903" s="37"/>
      <c r="AU903" s="37"/>
      <c r="AV903" s="37"/>
      <c r="AW903" s="37"/>
      <c r="AX903" s="37"/>
      <c r="AY903" s="37"/>
      <c r="AZ903" s="37"/>
      <c r="BA903" s="37"/>
      <c r="BB903" s="37"/>
      <c r="BC903" s="37"/>
      <c r="BD903">
        <v>4</v>
      </c>
    </row>
    <row r="904" spans="1:56" hidden="1" x14ac:dyDescent="0.25">
      <c r="A904" s="22" t="s">
        <v>66</v>
      </c>
      <c r="B904" s="22" t="s">
        <v>52</v>
      </c>
      <c r="C904" s="23">
        <v>21102903718</v>
      </c>
      <c r="D904" s="22" t="s">
        <v>193</v>
      </c>
      <c r="E904" s="22" t="s">
        <v>716</v>
      </c>
      <c r="F904" s="22" t="s">
        <v>717</v>
      </c>
      <c r="G904" s="22">
        <v>5042291611</v>
      </c>
      <c r="H904" s="22" t="s">
        <v>56</v>
      </c>
      <c r="I904" s="22" t="s">
        <v>56</v>
      </c>
      <c r="J904" s="24">
        <v>44504</v>
      </c>
      <c r="K904" s="22">
        <v>960</v>
      </c>
      <c r="L904" s="22" t="s">
        <v>110</v>
      </c>
      <c r="M904" s="22" t="s">
        <v>110</v>
      </c>
      <c r="N904" s="38" t="s">
        <v>1456</v>
      </c>
      <c r="O904" s="39">
        <v>44505</v>
      </c>
      <c r="P904" s="27" t="s">
        <v>60</v>
      </c>
      <c r="Q904" s="22">
        <v>960</v>
      </c>
      <c r="R904" s="23">
        <v>21102903730</v>
      </c>
      <c r="S904" s="22" t="s">
        <v>56</v>
      </c>
      <c r="T904" s="22">
        <v>6008143516</v>
      </c>
      <c r="U904" s="22">
        <v>18</v>
      </c>
      <c r="V904" s="28">
        <v>0</v>
      </c>
      <c r="W904" s="22">
        <v>18</v>
      </c>
      <c r="X904" s="29" t="s">
        <v>110</v>
      </c>
      <c r="Y904" s="22" t="s">
        <v>56</v>
      </c>
      <c r="Z904" s="63" t="s">
        <v>1457</v>
      </c>
      <c r="AA904" s="64">
        <v>44504</v>
      </c>
      <c r="AB904" s="22">
        <v>0</v>
      </c>
      <c r="AC904" s="32">
        <v>5042288107</v>
      </c>
      <c r="AD904" s="33" t="s">
        <v>1458</v>
      </c>
      <c r="AE904" s="34">
        <v>44505</v>
      </c>
      <c r="AF904" s="35" t="str">
        <f>VLOOKUP(G904,[6]TIV1!L:S,8,FALSE)</f>
        <v>8276895965</v>
      </c>
      <c r="AG904" s="35" t="str">
        <f>VLOOKUP(T904,[6]TIV1!L:S,8,FALSE)</f>
        <v>2050350312</v>
      </c>
      <c r="AH904" s="35" t="str">
        <f>VLOOKUP(AC904,[6]TIV1!L:S,8,FALSE)</f>
        <v>8276895965</v>
      </c>
      <c r="AI904" s="36">
        <f>VLOOKUP(A904&amp;P904,[6]HARGA!C:D,2,0)*Q904</f>
        <v>9456000</v>
      </c>
      <c r="AJ904" s="36">
        <f>VLOOKUP(A904&amp;P904,[6]HARGA!C:D,2,0)*W904</f>
        <v>177300</v>
      </c>
      <c r="AK904" s="36">
        <f>VLOOKUP(A904&amp;P904,[6]HARGA!C:D,2,0)*AB904</f>
        <v>0</v>
      </c>
      <c r="AL904" s="37"/>
      <c r="AM904" s="37"/>
      <c r="AN904" s="37"/>
      <c r="AO904" s="37"/>
      <c r="AP904" s="37"/>
      <c r="AQ904" s="37"/>
      <c r="AR904" s="37"/>
      <c r="AS904" s="37"/>
      <c r="AT904" s="37"/>
      <c r="AU904" s="37"/>
      <c r="AV904" s="37"/>
      <c r="AW904" s="37"/>
      <c r="AX904" s="37"/>
      <c r="AY904" s="37"/>
      <c r="AZ904" s="37"/>
      <c r="BA904" s="37"/>
      <c r="BB904" s="37"/>
      <c r="BC904" s="37"/>
      <c r="BD904">
        <v>4</v>
      </c>
    </row>
    <row r="905" spans="1:56" hidden="1" x14ac:dyDescent="0.25">
      <c r="A905" s="22" t="s">
        <v>66</v>
      </c>
      <c r="B905" s="22" t="s">
        <v>52</v>
      </c>
      <c r="C905" s="23">
        <v>21102903718</v>
      </c>
      <c r="D905" s="22" t="s">
        <v>193</v>
      </c>
      <c r="E905" s="22" t="s">
        <v>716</v>
      </c>
      <c r="F905" s="22" t="s">
        <v>717</v>
      </c>
      <c r="G905" s="22">
        <v>5042291611</v>
      </c>
      <c r="H905" s="22" t="s">
        <v>56</v>
      </c>
      <c r="I905" s="22" t="s">
        <v>56</v>
      </c>
      <c r="J905" s="24">
        <v>44504</v>
      </c>
      <c r="K905" s="22">
        <v>960</v>
      </c>
      <c r="L905" s="22" t="s">
        <v>110</v>
      </c>
      <c r="M905" s="22" t="s">
        <v>110</v>
      </c>
      <c r="N905" s="38" t="s">
        <v>1456</v>
      </c>
      <c r="O905" s="39">
        <v>44505</v>
      </c>
      <c r="P905" s="27" t="s">
        <v>64</v>
      </c>
      <c r="Q905" s="22">
        <v>960</v>
      </c>
      <c r="R905" s="23">
        <v>21102903730</v>
      </c>
      <c r="S905" s="22" t="s">
        <v>56</v>
      </c>
      <c r="T905" s="22">
        <v>6008143516</v>
      </c>
      <c r="U905" s="22">
        <v>960</v>
      </c>
      <c r="V905" s="28">
        <v>0</v>
      </c>
      <c r="W905" s="22">
        <v>960</v>
      </c>
      <c r="X905" s="29" t="s">
        <v>110</v>
      </c>
      <c r="Y905" s="22" t="s">
        <v>56</v>
      </c>
      <c r="Z905" s="63" t="s">
        <v>1457</v>
      </c>
      <c r="AA905" s="64">
        <v>44504</v>
      </c>
      <c r="AB905" s="22">
        <v>35</v>
      </c>
      <c r="AC905" s="32">
        <v>5042288107</v>
      </c>
      <c r="AD905" s="33" t="s">
        <v>1458</v>
      </c>
      <c r="AE905" s="34">
        <v>44505</v>
      </c>
      <c r="AF905" s="35" t="str">
        <f>VLOOKUP(G905,[6]TIV1!L:S,8,FALSE)</f>
        <v>8276895965</v>
      </c>
      <c r="AG905" s="35" t="str">
        <f>VLOOKUP(T905,[6]TIV1!L:S,8,FALSE)</f>
        <v>2050350312</v>
      </c>
      <c r="AH905" s="35" t="str">
        <f>VLOOKUP(AC905,[6]TIV1!L:S,8,FALSE)</f>
        <v>8276895965</v>
      </c>
      <c r="AI905" s="36">
        <f>VLOOKUP(A905&amp;P905,[6]HARGA!C:D,2,0)*Q905</f>
        <v>28800000</v>
      </c>
      <c r="AJ905" s="36">
        <f>VLOOKUP(A905&amp;P905,[6]HARGA!C:D,2,0)*W905</f>
        <v>28800000</v>
      </c>
      <c r="AK905" s="36">
        <f>VLOOKUP(A905&amp;P905,[6]HARGA!C:D,2,0)*AB905</f>
        <v>1050000</v>
      </c>
      <c r="AL905" s="37"/>
      <c r="AM905" s="37"/>
      <c r="AN905" s="37"/>
      <c r="AO905" s="37"/>
      <c r="AP905" s="37"/>
      <c r="AQ905" s="37"/>
      <c r="AR905" s="37"/>
      <c r="AS905" s="37"/>
      <c r="AT905" s="37"/>
      <c r="AU905" s="37"/>
      <c r="AV905" s="37"/>
      <c r="AW905" s="37"/>
      <c r="AX905" s="37"/>
      <c r="AY905" s="37"/>
      <c r="AZ905" s="37"/>
      <c r="BA905" s="37"/>
      <c r="BB905" s="37"/>
      <c r="BC905" s="37"/>
      <c r="BD905">
        <v>4</v>
      </c>
    </row>
    <row r="906" spans="1:56" hidden="1" x14ac:dyDescent="0.25">
      <c r="A906" s="22" t="s">
        <v>66</v>
      </c>
      <c r="B906" s="22" t="s">
        <v>52</v>
      </c>
      <c r="C906" s="23">
        <v>21102903718</v>
      </c>
      <c r="D906" s="22" t="s">
        <v>193</v>
      </c>
      <c r="E906" s="22" t="s">
        <v>716</v>
      </c>
      <c r="F906" s="22" t="s">
        <v>717</v>
      </c>
      <c r="G906" s="22">
        <v>5042291611</v>
      </c>
      <c r="H906" s="22" t="s">
        <v>56</v>
      </c>
      <c r="I906" s="22" t="s">
        <v>56</v>
      </c>
      <c r="J906" s="24">
        <v>44504</v>
      </c>
      <c r="K906" s="22">
        <v>20</v>
      </c>
      <c r="L906" s="22" t="s">
        <v>110</v>
      </c>
      <c r="M906" s="22" t="s">
        <v>110</v>
      </c>
      <c r="N906" s="38" t="s">
        <v>1456</v>
      </c>
      <c r="O906" s="39">
        <v>44505</v>
      </c>
      <c r="P906" s="27" t="s">
        <v>65</v>
      </c>
      <c r="Q906" s="22">
        <v>20</v>
      </c>
      <c r="R906" s="23">
        <v>21102903730</v>
      </c>
      <c r="S906" s="22" t="s">
        <v>56</v>
      </c>
      <c r="T906" s="22">
        <v>6008143516</v>
      </c>
      <c r="U906" s="22">
        <v>20</v>
      </c>
      <c r="V906" s="28">
        <v>0</v>
      </c>
      <c r="W906" s="22">
        <v>20</v>
      </c>
      <c r="X906" s="29" t="s">
        <v>110</v>
      </c>
      <c r="Y906" s="22" t="s">
        <v>56</v>
      </c>
      <c r="Z906" s="63" t="s">
        <v>1457</v>
      </c>
      <c r="AA906" s="64">
        <v>44504</v>
      </c>
      <c r="AB906" s="22">
        <v>0</v>
      </c>
      <c r="AC906" s="32">
        <v>5042288107</v>
      </c>
      <c r="AD906" s="33" t="s">
        <v>1458</v>
      </c>
      <c r="AE906" s="34">
        <v>44505</v>
      </c>
      <c r="AF906" s="35" t="str">
        <f>VLOOKUP(G906,[6]TIV1!L:S,8,FALSE)</f>
        <v>8276895965</v>
      </c>
      <c r="AG906" s="35" t="str">
        <f>VLOOKUP(T906,[6]TIV1!L:S,8,FALSE)</f>
        <v>2050350312</v>
      </c>
      <c r="AH906" s="35" t="str">
        <f>VLOOKUP(AC906,[6]TIV1!L:S,8,FALSE)</f>
        <v>8276895965</v>
      </c>
      <c r="AI906" s="36">
        <f>VLOOKUP(A906&amp;P906,[6]HARGA!C:D,2,0)*Q906</f>
        <v>0</v>
      </c>
      <c r="AJ906" s="36">
        <f>VLOOKUP(A906&amp;P906,[6]HARGA!C:D,2,0)*W906</f>
        <v>0</v>
      </c>
      <c r="AK906" s="36">
        <f>VLOOKUP(A906&amp;P906,[6]HARGA!C:D,2,0)*AB906</f>
        <v>0</v>
      </c>
      <c r="AL906" s="37"/>
      <c r="AM906" s="37"/>
      <c r="AN906" s="37"/>
      <c r="AO906" s="37"/>
      <c r="AP906" s="37"/>
      <c r="AQ906" s="37"/>
      <c r="AR906" s="37"/>
      <c r="AS906" s="37"/>
      <c r="AT906" s="37"/>
      <c r="AU906" s="37"/>
      <c r="AV906" s="37"/>
      <c r="AW906" s="37"/>
      <c r="AX906" s="37"/>
      <c r="AY906" s="37"/>
      <c r="AZ906" s="37"/>
      <c r="BA906" s="37"/>
      <c r="BB906" s="37"/>
      <c r="BC906" s="37"/>
      <c r="BD906">
        <v>4</v>
      </c>
    </row>
    <row r="907" spans="1:56" hidden="1" x14ac:dyDescent="0.25">
      <c r="A907" s="22" t="s">
        <v>66</v>
      </c>
      <c r="B907" s="22" t="s">
        <v>52</v>
      </c>
      <c r="C907" s="23">
        <v>21102903730</v>
      </c>
      <c r="D907" s="22" t="s">
        <v>193</v>
      </c>
      <c r="E907" s="22" t="s">
        <v>716</v>
      </c>
      <c r="F907" s="22" t="s">
        <v>717</v>
      </c>
      <c r="G907" s="22">
        <v>5042281687</v>
      </c>
      <c r="H907" s="22" t="s">
        <v>56</v>
      </c>
      <c r="I907" s="22" t="s">
        <v>56</v>
      </c>
      <c r="J907" s="24">
        <v>44504</v>
      </c>
      <c r="K907" s="22">
        <v>960</v>
      </c>
      <c r="L907" s="22" t="s">
        <v>110</v>
      </c>
      <c r="M907" s="22" t="s">
        <v>110</v>
      </c>
      <c r="N907" s="38" t="s">
        <v>1459</v>
      </c>
      <c r="O907" s="39">
        <v>44504</v>
      </c>
      <c r="P907" s="27" t="s">
        <v>60</v>
      </c>
      <c r="Q907" s="22">
        <v>960</v>
      </c>
      <c r="R907" s="28" t="s">
        <v>56</v>
      </c>
      <c r="S907" s="22" t="s">
        <v>56</v>
      </c>
      <c r="T907" s="28" t="s">
        <v>56</v>
      </c>
      <c r="U907" s="28">
        <v>0</v>
      </c>
      <c r="V907" s="28">
        <v>0</v>
      </c>
      <c r="W907" s="28">
        <v>0</v>
      </c>
      <c r="X907" s="28" t="s">
        <v>56</v>
      </c>
      <c r="Y907" s="22" t="s">
        <v>56</v>
      </c>
      <c r="Z907" s="45" t="s">
        <v>56</v>
      </c>
      <c r="AA907" s="45" t="s">
        <v>56</v>
      </c>
      <c r="AB907" s="28">
        <v>0</v>
      </c>
      <c r="AC907" s="28" t="s">
        <v>56</v>
      </c>
      <c r="AD907" s="46" t="s">
        <v>56</v>
      </c>
      <c r="AE907" s="47" t="s">
        <v>56</v>
      </c>
      <c r="AF907" s="35" t="str">
        <f>VLOOKUP(G907,[6]TIV1!L:S,8,FALSE)</f>
        <v>8276895965</v>
      </c>
      <c r="AG907" s="35" t="e">
        <f>VLOOKUP(T907,[6]TIV1!L:S,8,FALSE)</f>
        <v>#N/A</v>
      </c>
      <c r="AH907" s="35" t="e">
        <f>VLOOKUP(AC907,[6]TIV1!L:S,8,FALSE)</f>
        <v>#N/A</v>
      </c>
      <c r="AI907" s="36">
        <f>VLOOKUP(A907&amp;P907,[6]HARGA!C:D,2,0)*Q907</f>
        <v>9456000</v>
      </c>
      <c r="AJ907" s="36">
        <f>VLOOKUP(A907&amp;P907,[6]HARGA!C:D,2,0)*W907</f>
        <v>0</v>
      </c>
      <c r="AK907" s="36">
        <f>VLOOKUP(A907&amp;P907,[6]HARGA!C:D,2,0)*AB907</f>
        <v>0</v>
      </c>
      <c r="AL907" s="37"/>
      <c r="AM907" s="37"/>
      <c r="AN907" s="37"/>
      <c r="AO907" s="37"/>
      <c r="AP907" s="37"/>
      <c r="AQ907" s="37"/>
      <c r="AR907" s="37"/>
      <c r="AS907" s="37"/>
      <c r="AT907" s="37"/>
      <c r="AU907" s="37"/>
      <c r="AV907" s="37"/>
      <c r="AW907" s="37"/>
      <c r="AX907" s="37"/>
      <c r="AY907" s="37"/>
      <c r="AZ907" s="37"/>
      <c r="BA907" s="37"/>
      <c r="BB907" s="37"/>
      <c r="BC907" s="37"/>
      <c r="BD907">
        <v>4</v>
      </c>
    </row>
    <row r="908" spans="1:56" hidden="1" x14ac:dyDescent="0.25">
      <c r="A908" s="22" t="s">
        <v>66</v>
      </c>
      <c r="B908" s="22" t="s">
        <v>52</v>
      </c>
      <c r="C908" s="23">
        <v>21102903730</v>
      </c>
      <c r="D908" s="22" t="s">
        <v>193</v>
      </c>
      <c r="E908" s="22" t="s">
        <v>716</v>
      </c>
      <c r="F908" s="22" t="s">
        <v>717</v>
      </c>
      <c r="G908" s="22">
        <v>5042281687</v>
      </c>
      <c r="H908" s="22" t="s">
        <v>56</v>
      </c>
      <c r="I908" s="22" t="s">
        <v>56</v>
      </c>
      <c r="J908" s="24">
        <v>44504</v>
      </c>
      <c r="K908" s="22">
        <v>960</v>
      </c>
      <c r="L908" s="22" t="s">
        <v>110</v>
      </c>
      <c r="M908" s="22" t="s">
        <v>110</v>
      </c>
      <c r="N908" s="38" t="s">
        <v>1459</v>
      </c>
      <c r="O908" s="39">
        <v>44504</v>
      </c>
      <c r="P908" s="27" t="s">
        <v>64</v>
      </c>
      <c r="Q908" s="22">
        <v>960</v>
      </c>
      <c r="R908" s="28" t="s">
        <v>56</v>
      </c>
      <c r="S908" s="22" t="s">
        <v>56</v>
      </c>
      <c r="T908" s="28" t="s">
        <v>56</v>
      </c>
      <c r="U908" s="28">
        <v>0</v>
      </c>
      <c r="V908" s="28">
        <v>0</v>
      </c>
      <c r="W908" s="28">
        <v>0</v>
      </c>
      <c r="X908" s="28" t="s">
        <v>56</v>
      </c>
      <c r="Y908" s="22" t="s">
        <v>56</v>
      </c>
      <c r="Z908" s="45" t="s">
        <v>56</v>
      </c>
      <c r="AA908" s="45" t="s">
        <v>56</v>
      </c>
      <c r="AB908" s="28">
        <v>0</v>
      </c>
      <c r="AC908" s="28" t="s">
        <v>56</v>
      </c>
      <c r="AD908" s="46" t="s">
        <v>56</v>
      </c>
      <c r="AE908" s="47" t="s">
        <v>56</v>
      </c>
      <c r="AF908" s="35" t="str">
        <f>VLOOKUP(G908,[6]TIV1!L:S,8,FALSE)</f>
        <v>8276895965</v>
      </c>
      <c r="AG908" s="35" t="e">
        <f>VLOOKUP(T908,[6]TIV1!L:S,8,FALSE)</f>
        <v>#N/A</v>
      </c>
      <c r="AH908" s="35" t="e">
        <f>VLOOKUP(AC908,[6]TIV1!L:S,8,FALSE)</f>
        <v>#N/A</v>
      </c>
      <c r="AI908" s="36">
        <f>VLOOKUP(A908&amp;P908,[6]HARGA!C:D,2,0)*Q908</f>
        <v>28800000</v>
      </c>
      <c r="AJ908" s="36">
        <f>VLOOKUP(A908&amp;P908,[6]HARGA!C:D,2,0)*W908</f>
        <v>0</v>
      </c>
      <c r="AK908" s="36">
        <f>VLOOKUP(A908&amp;P908,[6]HARGA!C:D,2,0)*AB908</f>
        <v>0</v>
      </c>
      <c r="AL908" s="37"/>
      <c r="AM908" s="37"/>
      <c r="AN908" s="37"/>
      <c r="AO908" s="37"/>
      <c r="AP908" s="37"/>
      <c r="AQ908" s="37"/>
      <c r="AR908" s="37"/>
      <c r="AS908" s="37"/>
      <c r="AT908" s="37"/>
      <c r="AU908" s="37"/>
      <c r="AV908" s="37"/>
      <c r="AW908" s="37"/>
      <c r="AX908" s="37"/>
      <c r="AY908" s="37"/>
      <c r="AZ908" s="37"/>
      <c r="BA908" s="37"/>
      <c r="BB908" s="37"/>
      <c r="BC908" s="37"/>
      <c r="BD908">
        <v>4</v>
      </c>
    </row>
    <row r="909" spans="1:56" hidden="1" x14ac:dyDescent="0.25">
      <c r="A909" s="22" t="s">
        <v>66</v>
      </c>
      <c r="B909" s="22" t="s">
        <v>52</v>
      </c>
      <c r="C909" s="23">
        <v>21102903730</v>
      </c>
      <c r="D909" s="22" t="s">
        <v>193</v>
      </c>
      <c r="E909" s="22" t="s">
        <v>716</v>
      </c>
      <c r="F909" s="22" t="s">
        <v>717</v>
      </c>
      <c r="G909" s="22">
        <v>5042281687</v>
      </c>
      <c r="H909" s="22" t="s">
        <v>56</v>
      </c>
      <c r="I909" s="22" t="s">
        <v>56</v>
      </c>
      <c r="J909" s="24">
        <v>44504</v>
      </c>
      <c r="K909" s="22">
        <v>20</v>
      </c>
      <c r="L909" s="22" t="s">
        <v>110</v>
      </c>
      <c r="M909" s="22" t="s">
        <v>110</v>
      </c>
      <c r="N909" s="38" t="s">
        <v>1459</v>
      </c>
      <c r="O909" s="39">
        <v>44504</v>
      </c>
      <c r="P909" s="27" t="s">
        <v>65</v>
      </c>
      <c r="Q909" s="22">
        <v>20</v>
      </c>
      <c r="R909" s="28" t="s">
        <v>56</v>
      </c>
      <c r="S909" s="22" t="s">
        <v>56</v>
      </c>
      <c r="T909" s="28" t="s">
        <v>56</v>
      </c>
      <c r="U909" s="28">
        <v>0</v>
      </c>
      <c r="V909" s="28">
        <v>0</v>
      </c>
      <c r="W909" s="28">
        <v>0</v>
      </c>
      <c r="X909" s="28" t="s">
        <v>56</v>
      </c>
      <c r="Y909" s="22" t="s">
        <v>56</v>
      </c>
      <c r="Z909" s="45" t="s">
        <v>56</v>
      </c>
      <c r="AA909" s="45" t="s">
        <v>56</v>
      </c>
      <c r="AB909" s="28">
        <v>0</v>
      </c>
      <c r="AC909" s="28" t="s">
        <v>56</v>
      </c>
      <c r="AD909" s="46" t="s">
        <v>56</v>
      </c>
      <c r="AE909" s="47" t="s">
        <v>56</v>
      </c>
      <c r="AF909" s="35" t="str">
        <f>VLOOKUP(G909,[6]TIV1!L:S,8,FALSE)</f>
        <v>8276895965</v>
      </c>
      <c r="AG909" s="35" t="e">
        <f>VLOOKUP(T909,[6]TIV1!L:S,8,FALSE)</f>
        <v>#N/A</v>
      </c>
      <c r="AH909" s="35" t="e">
        <f>VLOOKUP(AC909,[6]TIV1!L:S,8,FALSE)</f>
        <v>#N/A</v>
      </c>
      <c r="AI909" s="36">
        <f>VLOOKUP(A909&amp;P909,[6]HARGA!C:D,2,0)*Q909</f>
        <v>0</v>
      </c>
      <c r="AJ909" s="36">
        <f>VLOOKUP(A909&amp;P909,[6]HARGA!C:D,2,0)*W909</f>
        <v>0</v>
      </c>
      <c r="AK909" s="36">
        <f>VLOOKUP(A909&amp;P909,[6]HARGA!C:D,2,0)*AB909</f>
        <v>0</v>
      </c>
      <c r="AL909" s="37"/>
      <c r="AM909" s="37"/>
      <c r="AN909" s="37"/>
      <c r="AO909" s="37"/>
      <c r="AP909" s="37"/>
      <c r="AQ909" s="37"/>
      <c r="AR909" s="37"/>
      <c r="AS909" s="37"/>
      <c r="AT909" s="37"/>
      <c r="AU909" s="37"/>
      <c r="AV909" s="37"/>
      <c r="AW909" s="37"/>
      <c r="AX909" s="37"/>
      <c r="AY909" s="37"/>
      <c r="AZ909" s="37"/>
      <c r="BA909" s="37"/>
      <c r="BB909" s="37"/>
      <c r="BC909" s="37"/>
      <c r="BD909">
        <v>4</v>
      </c>
    </row>
    <row r="910" spans="1:56" hidden="1" x14ac:dyDescent="0.25">
      <c r="A910" s="22" t="s">
        <v>51</v>
      </c>
      <c r="B910" s="22" t="s">
        <v>52</v>
      </c>
      <c r="C910" s="23" t="s">
        <v>1460</v>
      </c>
      <c r="D910" s="22" t="s">
        <v>193</v>
      </c>
      <c r="E910" s="22" t="s">
        <v>716</v>
      </c>
      <c r="F910" s="22" t="s">
        <v>717</v>
      </c>
      <c r="G910" s="22">
        <v>5042281687</v>
      </c>
      <c r="H910" s="22" t="s">
        <v>56</v>
      </c>
      <c r="I910" s="22" t="s">
        <v>56</v>
      </c>
      <c r="J910" s="24">
        <v>44504</v>
      </c>
      <c r="K910" s="28">
        <v>0</v>
      </c>
      <c r="L910" s="22" t="s">
        <v>110</v>
      </c>
      <c r="M910" s="22" t="s">
        <v>110</v>
      </c>
      <c r="N910" s="38" t="s">
        <v>1459</v>
      </c>
      <c r="O910" s="39">
        <v>44504</v>
      </c>
      <c r="P910" s="27" t="s">
        <v>60</v>
      </c>
      <c r="Q910" s="28">
        <v>0</v>
      </c>
      <c r="R910" s="23">
        <v>21102803795</v>
      </c>
      <c r="S910" s="22" t="s">
        <v>56</v>
      </c>
      <c r="T910" s="22">
        <v>6008145640</v>
      </c>
      <c r="U910" s="22">
        <v>3</v>
      </c>
      <c r="V910" s="28">
        <v>0</v>
      </c>
      <c r="W910" s="22">
        <v>3</v>
      </c>
      <c r="X910" s="29" t="s">
        <v>138</v>
      </c>
      <c r="Y910" s="22" t="s">
        <v>56</v>
      </c>
      <c r="Z910" s="63" t="s">
        <v>1461</v>
      </c>
      <c r="AA910" s="64">
        <v>44503</v>
      </c>
      <c r="AB910" s="22">
        <v>0</v>
      </c>
      <c r="AC910" s="62">
        <v>5042280133</v>
      </c>
      <c r="AD910" s="33" t="s">
        <v>1462</v>
      </c>
      <c r="AE910" s="34">
        <v>44516</v>
      </c>
      <c r="AF910" s="35" t="str">
        <f>VLOOKUP(G910,[6]TIV1!L:S,8,FALSE)</f>
        <v>8276895965</v>
      </c>
      <c r="AG910" s="35" t="str">
        <f>VLOOKUP(T910,[6]TIV1!L:S,8,FALSE)</f>
        <v>2050350281</v>
      </c>
      <c r="AH910" s="35" t="str">
        <f>VLOOKUP(AC910,[6]TIV1!L:S,8,FALSE)</f>
        <v>8276895377</v>
      </c>
      <c r="AI910" s="36">
        <f>VLOOKUP(A910&amp;P910,[6]HARGA!C:D,2,0)*Q910</f>
        <v>0</v>
      </c>
      <c r="AJ910" s="36">
        <f>VLOOKUP(A910&amp;P910,[6]HARGA!C:D,2,0)*W910</f>
        <v>29550</v>
      </c>
      <c r="AK910" s="36">
        <f>VLOOKUP(A910&amp;P910,[6]HARGA!C:D,2,0)*AB910</f>
        <v>0</v>
      </c>
      <c r="AL910" s="37"/>
      <c r="AM910" s="37"/>
      <c r="AN910" s="37"/>
      <c r="AO910" s="37"/>
      <c r="AP910" s="37"/>
      <c r="AQ910" s="37"/>
      <c r="AR910" s="37"/>
      <c r="AS910" s="37"/>
      <c r="AT910" s="37"/>
      <c r="AU910" s="37"/>
      <c r="AV910" s="37"/>
      <c r="AW910" s="37"/>
      <c r="AX910" s="37"/>
      <c r="AY910" s="37"/>
      <c r="AZ910" s="37"/>
      <c r="BA910" s="37"/>
      <c r="BB910" s="37"/>
      <c r="BC910" s="37"/>
      <c r="BD910">
        <v>4</v>
      </c>
    </row>
    <row r="911" spans="1:56" hidden="1" x14ac:dyDescent="0.25">
      <c r="A911" s="22" t="s">
        <v>51</v>
      </c>
      <c r="B911" s="22" t="s">
        <v>52</v>
      </c>
      <c r="C911" s="23" t="s">
        <v>1460</v>
      </c>
      <c r="D911" s="22" t="s">
        <v>193</v>
      </c>
      <c r="E911" s="22" t="s">
        <v>716</v>
      </c>
      <c r="F911" s="22" t="s">
        <v>717</v>
      </c>
      <c r="G911" s="22">
        <v>5042281687</v>
      </c>
      <c r="H911" s="22" t="s">
        <v>56</v>
      </c>
      <c r="I911" s="22" t="s">
        <v>56</v>
      </c>
      <c r="J911" s="24">
        <v>44504</v>
      </c>
      <c r="K911" s="28">
        <v>0</v>
      </c>
      <c r="L911" s="22" t="s">
        <v>110</v>
      </c>
      <c r="M911" s="22" t="s">
        <v>110</v>
      </c>
      <c r="N911" s="38" t="s">
        <v>1459</v>
      </c>
      <c r="O911" s="39">
        <v>44504</v>
      </c>
      <c r="P911" s="27" t="s">
        <v>64</v>
      </c>
      <c r="Q911" s="28">
        <v>0</v>
      </c>
      <c r="R911" s="23">
        <v>21102803795</v>
      </c>
      <c r="S911" s="22" t="s">
        <v>56</v>
      </c>
      <c r="T911" s="22">
        <v>6008145640</v>
      </c>
      <c r="U911" s="22">
        <v>960</v>
      </c>
      <c r="V911" s="28">
        <v>0</v>
      </c>
      <c r="W911" s="22">
        <v>960</v>
      </c>
      <c r="X911" s="29" t="s">
        <v>138</v>
      </c>
      <c r="Y911" s="22" t="s">
        <v>56</v>
      </c>
      <c r="Z911" s="63" t="s">
        <v>1461</v>
      </c>
      <c r="AA911" s="64">
        <v>44503</v>
      </c>
      <c r="AB911" s="22">
        <v>30</v>
      </c>
      <c r="AC911" s="62">
        <v>5042280133</v>
      </c>
      <c r="AD911" s="33" t="s">
        <v>1462</v>
      </c>
      <c r="AE911" s="34">
        <v>44516</v>
      </c>
      <c r="AF911" s="35" t="str">
        <f>VLOOKUP(G911,[6]TIV1!L:S,8,FALSE)</f>
        <v>8276895965</v>
      </c>
      <c r="AG911" s="35" t="str">
        <f>VLOOKUP(T911,[6]TIV1!L:S,8,FALSE)</f>
        <v>2050350281</v>
      </c>
      <c r="AH911" s="35" t="str">
        <f>VLOOKUP(AC911,[6]TIV1!L:S,8,FALSE)</f>
        <v>8276895377</v>
      </c>
      <c r="AI911" s="36">
        <f>VLOOKUP(A911&amp;P911,[6]HARGA!C:D,2,0)*Q911</f>
        <v>0</v>
      </c>
      <c r="AJ911" s="36">
        <f>VLOOKUP(A911&amp;P911,[6]HARGA!C:D,2,0)*W911</f>
        <v>28800000</v>
      </c>
      <c r="AK911" s="36">
        <f>VLOOKUP(A911&amp;P911,[6]HARGA!C:D,2,0)*AB911</f>
        <v>900000</v>
      </c>
      <c r="AL911" s="37"/>
      <c r="AM911" s="37"/>
      <c r="AN911" s="37"/>
      <c r="AO911" s="37"/>
      <c r="AP911" s="37"/>
      <c r="AQ911" s="37"/>
      <c r="AR911" s="37"/>
      <c r="AS911" s="37"/>
      <c r="AT911" s="37"/>
      <c r="AU911" s="37"/>
      <c r="AV911" s="37"/>
      <c r="AW911" s="37"/>
      <c r="AX911" s="37"/>
      <c r="AY911" s="37"/>
      <c r="AZ911" s="37"/>
      <c r="BA911" s="37"/>
      <c r="BB911" s="37"/>
      <c r="BC911" s="37"/>
      <c r="BD911">
        <v>4</v>
      </c>
    </row>
    <row r="912" spans="1:56" hidden="1" x14ac:dyDescent="0.25">
      <c r="A912" s="22" t="s">
        <v>51</v>
      </c>
      <c r="B912" s="22" t="s">
        <v>52</v>
      </c>
      <c r="C912" s="23" t="s">
        <v>1460</v>
      </c>
      <c r="D912" s="22" t="s">
        <v>193</v>
      </c>
      <c r="E912" s="22" t="s">
        <v>716</v>
      </c>
      <c r="F912" s="22" t="s">
        <v>717</v>
      </c>
      <c r="G912" s="22">
        <v>5042281687</v>
      </c>
      <c r="H912" s="22" t="s">
        <v>56</v>
      </c>
      <c r="I912" s="22" t="s">
        <v>56</v>
      </c>
      <c r="J912" s="24">
        <v>44504</v>
      </c>
      <c r="K912" s="28">
        <v>0</v>
      </c>
      <c r="L912" s="22" t="s">
        <v>110</v>
      </c>
      <c r="M912" s="22" t="s">
        <v>110</v>
      </c>
      <c r="N912" s="38" t="s">
        <v>1459</v>
      </c>
      <c r="O912" s="39">
        <v>44504</v>
      </c>
      <c r="P912" s="27" t="s">
        <v>65</v>
      </c>
      <c r="Q912" s="28">
        <v>0</v>
      </c>
      <c r="R912" s="23">
        <v>21102803795</v>
      </c>
      <c r="S912" s="22" t="s">
        <v>56</v>
      </c>
      <c r="T912" s="22">
        <v>6008145640</v>
      </c>
      <c r="U912" s="22">
        <v>20</v>
      </c>
      <c r="V912" s="28">
        <v>0</v>
      </c>
      <c r="W912" s="22">
        <v>20</v>
      </c>
      <c r="X912" s="29" t="s">
        <v>138</v>
      </c>
      <c r="Y912" s="22" t="s">
        <v>56</v>
      </c>
      <c r="Z912" s="63" t="s">
        <v>1461</v>
      </c>
      <c r="AA912" s="64">
        <v>44503</v>
      </c>
      <c r="AB912" s="22">
        <v>0</v>
      </c>
      <c r="AC912" s="62">
        <v>5042280133</v>
      </c>
      <c r="AD912" s="33" t="s">
        <v>1462</v>
      </c>
      <c r="AE912" s="34">
        <v>44516</v>
      </c>
      <c r="AF912" s="35" t="str">
        <f>VLOOKUP(G912,[6]TIV1!L:S,8,FALSE)</f>
        <v>8276895965</v>
      </c>
      <c r="AG912" s="35" t="str">
        <f>VLOOKUP(T912,[6]TIV1!L:S,8,FALSE)</f>
        <v>2050350281</v>
      </c>
      <c r="AH912" s="35" t="str">
        <f>VLOOKUP(AC912,[6]TIV1!L:S,8,FALSE)</f>
        <v>8276895377</v>
      </c>
      <c r="AI912" s="36">
        <f>VLOOKUP(A912&amp;P912,[6]HARGA!C:D,2,0)*Q912</f>
        <v>0</v>
      </c>
      <c r="AJ912" s="36">
        <f>VLOOKUP(A912&amp;P912,[6]HARGA!C:D,2,0)*W912</f>
        <v>0</v>
      </c>
      <c r="AK912" s="36">
        <f>VLOOKUP(A912&amp;P912,[6]HARGA!C:D,2,0)*AB912</f>
        <v>0</v>
      </c>
      <c r="AL912" s="37"/>
      <c r="AM912" s="37"/>
      <c r="AN912" s="37"/>
      <c r="AO912" s="37"/>
      <c r="AP912" s="37"/>
      <c r="AQ912" s="37"/>
      <c r="AR912" s="37"/>
      <c r="AS912" s="37"/>
      <c r="AT912" s="37"/>
      <c r="AU912" s="37"/>
      <c r="AV912" s="37"/>
      <c r="AW912" s="37"/>
      <c r="AX912" s="37"/>
      <c r="AY912" s="37"/>
      <c r="AZ912" s="37"/>
      <c r="BA912" s="37"/>
      <c r="BB912" s="37"/>
      <c r="BC912" s="37"/>
      <c r="BD912">
        <v>4</v>
      </c>
    </row>
    <row r="913" spans="1:56" hidden="1" x14ac:dyDescent="0.25">
      <c r="A913" s="22" t="s">
        <v>51</v>
      </c>
      <c r="B913" s="22" t="s">
        <v>273</v>
      </c>
      <c r="C913" s="23">
        <v>21102803680</v>
      </c>
      <c r="D913" s="22" t="s">
        <v>53</v>
      </c>
      <c r="E913" s="22" t="s">
        <v>815</v>
      </c>
      <c r="F913" s="22" t="s">
        <v>816</v>
      </c>
      <c r="G913" s="22">
        <v>5042294339</v>
      </c>
      <c r="H913" s="22" t="s">
        <v>56</v>
      </c>
      <c r="I913" s="22" t="s">
        <v>56</v>
      </c>
      <c r="J913" s="24">
        <v>44504</v>
      </c>
      <c r="K913" s="22">
        <v>1280</v>
      </c>
      <c r="L913" s="22" t="s">
        <v>138</v>
      </c>
      <c r="M913" s="22" t="s">
        <v>138</v>
      </c>
      <c r="N913" s="38" t="s">
        <v>1463</v>
      </c>
      <c r="O913" s="39">
        <v>44506</v>
      </c>
      <c r="P913" s="27" t="s">
        <v>303</v>
      </c>
      <c r="Q913" s="22">
        <v>1280</v>
      </c>
      <c r="R913" s="22" t="s">
        <v>56</v>
      </c>
      <c r="S913" s="22" t="s">
        <v>56</v>
      </c>
      <c r="T913" s="22">
        <v>6008148681</v>
      </c>
      <c r="U913" s="22">
        <v>0</v>
      </c>
      <c r="V913" s="28">
        <v>0</v>
      </c>
      <c r="W913" s="22">
        <v>0</v>
      </c>
      <c r="X913" s="22" t="s">
        <v>138</v>
      </c>
      <c r="Y913" s="22" t="s">
        <v>56</v>
      </c>
      <c r="Z913" s="38" t="s">
        <v>1464</v>
      </c>
      <c r="AA913" s="39">
        <v>44506</v>
      </c>
      <c r="AB913" s="28">
        <v>0</v>
      </c>
      <c r="AC913" s="28" t="s">
        <v>56</v>
      </c>
      <c r="AD913" s="46" t="s">
        <v>56</v>
      </c>
      <c r="AE913" s="47" t="s">
        <v>56</v>
      </c>
      <c r="AF913" s="35" t="str">
        <f>VLOOKUP(G913,[6]TIV1!L:S,8,FALSE)</f>
        <v>8276895378</v>
      </c>
      <c r="AG913" s="35" t="str">
        <f>VLOOKUP(T913,[6]TIV1!L:S,8,FALSE)</f>
        <v>2050350280</v>
      </c>
      <c r="AH913" s="35" t="e">
        <f>VLOOKUP(AC913,[6]TIV1!L:S,8,FALSE)</f>
        <v>#N/A</v>
      </c>
      <c r="AI913" s="36">
        <f>VLOOKUP(A913&amp;P913,[6]HARGA!C:D,2,0)*Q913</f>
        <v>47667200</v>
      </c>
      <c r="AJ913" s="36">
        <f>VLOOKUP(A913&amp;P913,[6]HARGA!C:D,2,0)*W913</f>
        <v>0</v>
      </c>
      <c r="AK913" s="36">
        <f>VLOOKUP(A913&amp;P913,[6]HARGA!C:D,2,0)*AB913</f>
        <v>0</v>
      </c>
      <c r="AL913" s="32"/>
      <c r="AM913" s="32"/>
      <c r="AN913" s="37"/>
      <c r="AO913" s="37"/>
      <c r="AP913" s="37"/>
      <c r="AQ913" s="37"/>
      <c r="AR913" s="37"/>
      <c r="AS913" s="37"/>
      <c r="AT913" s="37"/>
      <c r="AU913" s="37"/>
      <c r="AV913" s="37"/>
      <c r="AW913" s="37"/>
      <c r="AX913" s="37"/>
      <c r="AY913" s="37"/>
      <c r="AZ913" s="37"/>
      <c r="BA913" s="37"/>
      <c r="BB913" s="37"/>
      <c r="BC913" s="37"/>
      <c r="BD913">
        <v>4</v>
      </c>
    </row>
    <row r="914" spans="1:56" hidden="1" x14ac:dyDescent="0.25">
      <c r="A914" s="22" t="s">
        <v>51</v>
      </c>
      <c r="B914" s="22" t="s">
        <v>273</v>
      </c>
      <c r="C914" s="23">
        <v>21102803680</v>
      </c>
      <c r="D914" s="22" t="s">
        <v>53</v>
      </c>
      <c r="E914" s="22" t="s">
        <v>815</v>
      </c>
      <c r="F914" s="22" t="s">
        <v>816</v>
      </c>
      <c r="G914" s="22">
        <v>5042294339</v>
      </c>
      <c r="H914" s="22" t="s">
        <v>56</v>
      </c>
      <c r="I914" s="22" t="s">
        <v>56</v>
      </c>
      <c r="J914" s="24">
        <v>44504</v>
      </c>
      <c r="K914" s="22">
        <v>32</v>
      </c>
      <c r="L914" s="22" t="s">
        <v>138</v>
      </c>
      <c r="M914" s="22" t="s">
        <v>138</v>
      </c>
      <c r="N914" s="38" t="s">
        <v>1463</v>
      </c>
      <c r="O914" s="39">
        <v>44506</v>
      </c>
      <c r="P914" s="27" t="s">
        <v>279</v>
      </c>
      <c r="Q914" s="22">
        <v>32</v>
      </c>
      <c r="R914" s="22" t="s">
        <v>56</v>
      </c>
      <c r="S914" s="22" t="s">
        <v>56</v>
      </c>
      <c r="T914" s="22">
        <v>6008148681</v>
      </c>
      <c r="U914" s="22">
        <v>32</v>
      </c>
      <c r="V914" s="28">
        <v>0</v>
      </c>
      <c r="W914" s="22">
        <v>32</v>
      </c>
      <c r="X914" s="22" t="s">
        <v>138</v>
      </c>
      <c r="Y914" s="22" t="s">
        <v>56</v>
      </c>
      <c r="Z914" s="38" t="s">
        <v>1464</v>
      </c>
      <c r="AA914" s="39">
        <v>44506</v>
      </c>
      <c r="AB914" s="28">
        <v>0</v>
      </c>
      <c r="AC914" s="28" t="s">
        <v>56</v>
      </c>
      <c r="AD914" s="46" t="s">
        <v>56</v>
      </c>
      <c r="AE914" s="47" t="s">
        <v>56</v>
      </c>
      <c r="AF914" s="35" t="str">
        <f>VLOOKUP(G914,[6]TIV1!L:S,8,FALSE)</f>
        <v>8276895378</v>
      </c>
      <c r="AG914" s="35" t="str">
        <f>VLOOKUP(T914,[6]TIV1!L:S,8,FALSE)</f>
        <v>2050350280</v>
      </c>
      <c r="AH914" s="35" t="e">
        <f>VLOOKUP(AC914,[6]TIV1!L:S,8,FALSE)</f>
        <v>#N/A</v>
      </c>
      <c r="AI914" s="36">
        <f>VLOOKUP(A914&amp;P914,[6]HARGA!C:D,2,0)*Q914</f>
        <v>3200000</v>
      </c>
      <c r="AJ914" s="36">
        <f>VLOOKUP(A914&amp;P914,[6]HARGA!C:D,2,0)*W914</f>
        <v>3200000</v>
      </c>
      <c r="AK914" s="36">
        <f>VLOOKUP(A914&amp;P914,[6]HARGA!C:D,2,0)*AB914</f>
        <v>0</v>
      </c>
      <c r="AL914" s="32"/>
      <c r="AM914" s="32"/>
      <c r="AN914" s="37"/>
      <c r="AO914" s="37"/>
      <c r="AP914" s="37"/>
      <c r="AQ914" s="37"/>
      <c r="AR914" s="37"/>
      <c r="AS914" s="37"/>
      <c r="AT914" s="37"/>
      <c r="AU914" s="37"/>
      <c r="AV914" s="37"/>
      <c r="AW914" s="37"/>
      <c r="AX914" s="37"/>
      <c r="AY914" s="37"/>
      <c r="AZ914" s="37"/>
      <c r="BA914" s="37"/>
      <c r="BB914" s="37"/>
      <c r="BC914" s="37"/>
      <c r="BD914">
        <v>4</v>
      </c>
    </row>
    <row r="915" spans="1:56" hidden="1" x14ac:dyDescent="0.25">
      <c r="A915" s="22" t="s">
        <v>51</v>
      </c>
      <c r="B915" s="22" t="s">
        <v>273</v>
      </c>
      <c r="C915" s="23">
        <v>21102909246</v>
      </c>
      <c r="D915" s="22" t="s">
        <v>53</v>
      </c>
      <c r="E915" s="50" t="s">
        <v>861</v>
      </c>
      <c r="F915" s="22" t="s">
        <v>862</v>
      </c>
      <c r="G915" s="22">
        <v>5042287116</v>
      </c>
      <c r="H915" s="22" t="s">
        <v>56</v>
      </c>
      <c r="I915" s="22" t="s">
        <v>56</v>
      </c>
      <c r="J915" s="24">
        <v>44504</v>
      </c>
      <c r="K915" s="22">
        <v>1536</v>
      </c>
      <c r="L915" s="22" t="s">
        <v>203</v>
      </c>
      <c r="M915" s="22" t="s">
        <v>203</v>
      </c>
      <c r="N915" s="38" t="s">
        <v>1465</v>
      </c>
      <c r="O915" s="39">
        <v>44506</v>
      </c>
      <c r="P915" s="27" t="s">
        <v>800</v>
      </c>
      <c r="Q915" s="22">
        <v>1536</v>
      </c>
      <c r="R915" s="22" t="s">
        <v>56</v>
      </c>
      <c r="S915" s="22" t="s">
        <v>56</v>
      </c>
      <c r="T915" s="22">
        <v>6008143510</v>
      </c>
      <c r="U915" s="22">
        <v>0</v>
      </c>
      <c r="V915" s="28">
        <v>0</v>
      </c>
      <c r="W915" s="22">
        <v>0</v>
      </c>
      <c r="X915" s="22" t="s">
        <v>203</v>
      </c>
      <c r="Y915" s="22" t="s">
        <v>56</v>
      </c>
      <c r="Z915" s="38" t="s">
        <v>1466</v>
      </c>
      <c r="AA915" s="39">
        <v>44506</v>
      </c>
      <c r="AB915" s="28">
        <v>0</v>
      </c>
      <c r="AC915" s="28" t="s">
        <v>56</v>
      </c>
      <c r="AD915" s="46" t="s">
        <v>56</v>
      </c>
      <c r="AE915" s="47" t="s">
        <v>56</v>
      </c>
      <c r="AF915" s="35" t="str">
        <f>VLOOKUP(G915,[6]TIV1!L:S,8,FALSE)</f>
        <v>8276895378</v>
      </c>
      <c r="AG915" s="35" t="str">
        <f>VLOOKUP(T915,[6]TIV1!L:S,8,FALSE)</f>
        <v>2050350280</v>
      </c>
      <c r="AH915" s="35" t="e">
        <f>VLOOKUP(AC915,[6]TIV1!L:S,8,FALSE)</f>
        <v>#N/A</v>
      </c>
      <c r="AI915" s="36">
        <f>VLOOKUP(A915&amp;P915,[6]HARGA!C:D,2,0)*Q915</f>
        <v>36172800</v>
      </c>
      <c r="AJ915" s="36">
        <f>VLOOKUP(A915&amp;P915,[6]HARGA!C:D,2,0)*W915</f>
        <v>0</v>
      </c>
      <c r="AK915" s="36">
        <f>VLOOKUP(A915&amp;P915,[6]HARGA!C:D,2,0)*AB915</f>
        <v>0</v>
      </c>
      <c r="AL915" s="32"/>
      <c r="AM915" s="32"/>
      <c r="AN915" s="37"/>
      <c r="AO915" s="37"/>
      <c r="AP915" s="37"/>
      <c r="AQ915" s="37"/>
      <c r="AR915" s="37"/>
      <c r="AS915" s="37"/>
      <c r="AT915" s="37"/>
      <c r="AU915" s="37"/>
      <c r="AV915" s="37"/>
      <c r="AW915" s="37"/>
      <c r="AX915" s="37"/>
      <c r="AY915" s="37"/>
      <c r="AZ915" s="37"/>
      <c r="BA915" s="37"/>
      <c r="BB915" s="37"/>
      <c r="BC915" s="37"/>
      <c r="BD915">
        <v>4</v>
      </c>
    </row>
    <row r="916" spans="1:56" hidden="1" x14ac:dyDescent="0.25">
      <c r="A916" s="22" t="s">
        <v>51</v>
      </c>
      <c r="B916" s="22" t="s">
        <v>273</v>
      </c>
      <c r="C916" s="23">
        <v>21102909246</v>
      </c>
      <c r="D916" s="22" t="s">
        <v>53</v>
      </c>
      <c r="E916" s="50" t="s">
        <v>861</v>
      </c>
      <c r="F916" s="22" t="s">
        <v>862</v>
      </c>
      <c r="G916" s="22">
        <v>5042287116</v>
      </c>
      <c r="H916" s="22" t="s">
        <v>56</v>
      </c>
      <c r="I916" s="22" t="s">
        <v>56</v>
      </c>
      <c r="J916" s="24">
        <v>44504</v>
      </c>
      <c r="K916" s="22">
        <v>30</v>
      </c>
      <c r="L916" s="22" t="s">
        <v>203</v>
      </c>
      <c r="M916" s="22" t="s">
        <v>203</v>
      </c>
      <c r="N916" s="38" t="s">
        <v>1465</v>
      </c>
      <c r="O916" s="39">
        <v>44506</v>
      </c>
      <c r="P916" s="27" t="s">
        <v>802</v>
      </c>
      <c r="Q916" s="22">
        <v>0</v>
      </c>
      <c r="R916" s="22" t="s">
        <v>56</v>
      </c>
      <c r="S916" s="22" t="s">
        <v>56</v>
      </c>
      <c r="T916" s="22">
        <v>6008143510</v>
      </c>
      <c r="U916" s="22">
        <v>0</v>
      </c>
      <c r="V916" s="28">
        <v>0</v>
      </c>
      <c r="W916" s="22">
        <v>0</v>
      </c>
      <c r="X916" s="22" t="s">
        <v>203</v>
      </c>
      <c r="Y916" s="22" t="s">
        <v>56</v>
      </c>
      <c r="Z916" s="38" t="s">
        <v>1466</v>
      </c>
      <c r="AA916" s="39">
        <v>44506</v>
      </c>
      <c r="AB916" s="28">
        <v>0</v>
      </c>
      <c r="AC916" s="28" t="s">
        <v>56</v>
      </c>
      <c r="AD916" s="46" t="s">
        <v>56</v>
      </c>
      <c r="AE916" s="47" t="s">
        <v>56</v>
      </c>
      <c r="AF916" s="35" t="str">
        <f>VLOOKUP(G916,[6]TIV1!L:S,8,FALSE)</f>
        <v>8276895378</v>
      </c>
      <c r="AG916" s="35" t="str">
        <f>VLOOKUP(T916,[6]TIV1!L:S,8,FALSE)</f>
        <v>2050350280</v>
      </c>
      <c r="AH916" s="35" t="e">
        <f>VLOOKUP(AC916,[6]TIV1!L:S,8,FALSE)</f>
        <v>#N/A</v>
      </c>
      <c r="AI916" s="36">
        <f>VLOOKUP(A916&amp;P916,[6]HARGA!C:D,2,0)*Q916</f>
        <v>0</v>
      </c>
      <c r="AJ916" s="36">
        <f>VLOOKUP(A916&amp;P916,[6]HARGA!C:D,2,0)*W916</f>
        <v>0</v>
      </c>
      <c r="AK916" s="36">
        <f>VLOOKUP(A916&amp;P916,[6]HARGA!C:D,2,0)*AB916</f>
        <v>0</v>
      </c>
      <c r="AL916" s="32"/>
      <c r="AM916" s="32"/>
      <c r="AN916" s="37"/>
      <c r="AO916" s="37"/>
      <c r="AP916" s="37"/>
      <c r="AQ916" s="37"/>
      <c r="AR916" s="37"/>
      <c r="AS916" s="37"/>
      <c r="AT916" s="37"/>
      <c r="AU916" s="37"/>
      <c r="AV916" s="37"/>
      <c r="AW916" s="37"/>
      <c r="AX916" s="37"/>
      <c r="AY916" s="37"/>
      <c r="AZ916" s="37"/>
      <c r="BA916" s="37"/>
      <c r="BB916" s="37"/>
      <c r="BC916" s="37"/>
      <c r="BD916">
        <v>4</v>
      </c>
    </row>
    <row r="917" spans="1:56" hidden="1" x14ac:dyDescent="0.25">
      <c r="A917" s="22" t="s">
        <v>51</v>
      </c>
      <c r="B917" s="22" t="s">
        <v>273</v>
      </c>
      <c r="C917" s="23">
        <v>21102909246</v>
      </c>
      <c r="D917" s="22" t="s">
        <v>53</v>
      </c>
      <c r="E917" s="50" t="s">
        <v>861</v>
      </c>
      <c r="F917" s="22" t="s">
        <v>862</v>
      </c>
      <c r="G917" s="22">
        <v>5042287116</v>
      </c>
      <c r="H917" s="22" t="s">
        <v>56</v>
      </c>
      <c r="I917" s="22" t="s">
        <v>56</v>
      </c>
      <c r="J917" s="24">
        <v>44504</v>
      </c>
      <c r="K917" s="22">
        <v>32</v>
      </c>
      <c r="L917" s="22" t="s">
        <v>203</v>
      </c>
      <c r="M917" s="22" t="s">
        <v>203</v>
      </c>
      <c r="N917" s="38" t="s">
        <v>1465</v>
      </c>
      <c r="O917" s="39">
        <v>44506</v>
      </c>
      <c r="P917" s="27" t="s">
        <v>279</v>
      </c>
      <c r="Q917" s="22">
        <v>32</v>
      </c>
      <c r="R917" s="22" t="s">
        <v>56</v>
      </c>
      <c r="S917" s="22" t="s">
        <v>56</v>
      </c>
      <c r="T917" s="22">
        <v>6008143510</v>
      </c>
      <c r="U917" s="22">
        <v>32</v>
      </c>
      <c r="V917" s="28">
        <v>0</v>
      </c>
      <c r="W917" s="22">
        <v>32</v>
      </c>
      <c r="X917" s="22" t="s">
        <v>203</v>
      </c>
      <c r="Y917" s="22" t="s">
        <v>56</v>
      </c>
      <c r="Z917" s="38" t="s">
        <v>1466</v>
      </c>
      <c r="AA917" s="39">
        <v>44506</v>
      </c>
      <c r="AB917" s="28">
        <v>0</v>
      </c>
      <c r="AC917" s="28" t="s">
        <v>56</v>
      </c>
      <c r="AD917" s="46" t="s">
        <v>56</v>
      </c>
      <c r="AE917" s="47" t="s">
        <v>56</v>
      </c>
      <c r="AF917" s="35" t="str">
        <f>VLOOKUP(G917,[6]TIV1!L:S,8,FALSE)</f>
        <v>8276895378</v>
      </c>
      <c r="AG917" s="35" t="str">
        <f>VLOOKUP(T917,[6]TIV1!L:S,8,FALSE)</f>
        <v>2050350280</v>
      </c>
      <c r="AH917" s="35" t="e">
        <f>VLOOKUP(AC917,[6]TIV1!L:S,8,FALSE)</f>
        <v>#N/A</v>
      </c>
      <c r="AI917" s="36">
        <f>VLOOKUP(A917&amp;P917,[6]HARGA!C:D,2,0)*Q917</f>
        <v>3200000</v>
      </c>
      <c r="AJ917" s="36">
        <f>VLOOKUP(A917&amp;P917,[6]HARGA!C:D,2,0)*W917</f>
        <v>3200000</v>
      </c>
      <c r="AK917" s="36">
        <f>VLOOKUP(A917&amp;P917,[6]HARGA!C:D,2,0)*AB917</f>
        <v>0</v>
      </c>
      <c r="AL917" s="32"/>
      <c r="AM917" s="32"/>
      <c r="AN917" s="37"/>
      <c r="AO917" s="37"/>
      <c r="AP917" s="37"/>
      <c r="AQ917" s="37"/>
      <c r="AR917" s="37"/>
      <c r="AS917" s="37"/>
      <c r="AT917" s="37"/>
      <c r="AU917" s="37"/>
      <c r="AV917" s="37"/>
      <c r="AW917" s="37"/>
      <c r="AX917" s="37"/>
      <c r="AY917" s="37"/>
      <c r="AZ917" s="37"/>
      <c r="BA917" s="37"/>
      <c r="BB917" s="37"/>
      <c r="BC917" s="37"/>
      <c r="BD917">
        <v>4</v>
      </c>
    </row>
    <row r="918" spans="1:56" hidden="1" x14ac:dyDescent="0.25">
      <c r="A918" s="22" t="s">
        <v>51</v>
      </c>
      <c r="B918" s="22" t="s">
        <v>273</v>
      </c>
      <c r="C918" s="23">
        <v>21102803652</v>
      </c>
      <c r="D918" s="22" t="s">
        <v>53</v>
      </c>
      <c r="E918" s="22" t="s">
        <v>1467</v>
      </c>
      <c r="F918" s="22" t="s">
        <v>1468</v>
      </c>
      <c r="G918" s="22">
        <v>5042293658</v>
      </c>
      <c r="H918" s="22" t="s">
        <v>56</v>
      </c>
      <c r="I918" s="22" t="s">
        <v>56</v>
      </c>
      <c r="J918" s="24">
        <v>44504</v>
      </c>
      <c r="K918" s="22">
        <v>1120</v>
      </c>
      <c r="L918" s="22" t="s">
        <v>203</v>
      </c>
      <c r="M918" s="22" t="s">
        <v>203</v>
      </c>
      <c r="N918" s="38" t="s">
        <v>1469</v>
      </c>
      <c r="O918" s="39">
        <v>44505</v>
      </c>
      <c r="P918" s="27" t="s">
        <v>277</v>
      </c>
      <c r="Q918" s="22">
        <v>1120</v>
      </c>
      <c r="R918" s="22" t="s">
        <v>56</v>
      </c>
      <c r="S918" s="22" t="s">
        <v>56</v>
      </c>
      <c r="T918" s="22">
        <v>6008145505</v>
      </c>
      <c r="U918" s="22">
        <v>0</v>
      </c>
      <c r="V918" s="28">
        <v>0</v>
      </c>
      <c r="W918" s="22">
        <v>0</v>
      </c>
      <c r="X918" s="22" t="s">
        <v>203</v>
      </c>
      <c r="Y918" s="22" t="s">
        <v>56</v>
      </c>
      <c r="Z918" s="38" t="s">
        <v>1470</v>
      </c>
      <c r="AA918" s="39">
        <v>44505</v>
      </c>
      <c r="AB918" s="28">
        <v>0</v>
      </c>
      <c r="AC918" s="28" t="s">
        <v>56</v>
      </c>
      <c r="AD918" s="46" t="s">
        <v>56</v>
      </c>
      <c r="AE918" s="47" t="s">
        <v>56</v>
      </c>
      <c r="AF918" s="35" t="str">
        <f>VLOOKUP(G918,[6]TIV1!L:S,8,FALSE)</f>
        <v>8276895378</v>
      </c>
      <c r="AG918" s="35" t="str">
        <f>VLOOKUP(T918,[6]TIV1!L:S,8,FALSE)</f>
        <v>2050350280</v>
      </c>
      <c r="AH918" s="35" t="e">
        <f>VLOOKUP(AC918,[6]TIV1!L:S,8,FALSE)</f>
        <v>#N/A</v>
      </c>
      <c r="AI918" s="36">
        <f>VLOOKUP(A918&amp;P918,[6]HARGA!C:D,2,0)*Q918</f>
        <v>45360000</v>
      </c>
      <c r="AJ918" s="36">
        <f>VLOOKUP(A918&amp;P918,[6]HARGA!C:D,2,0)*W918</f>
        <v>0</v>
      </c>
      <c r="AK918" s="36">
        <f>VLOOKUP(A918&amp;P918,[6]HARGA!C:D,2,0)*AB918</f>
        <v>0</v>
      </c>
      <c r="AL918" s="32"/>
      <c r="AM918" s="32"/>
      <c r="AN918" s="37"/>
      <c r="AO918" s="37"/>
      <c r="AP918" s="37"/>
      <c r="AQ918" s="37"/>
      <c r="AR918" s="37"/>
      <c r="AS918" s="37"/>
      <c r="AT918" s="37"/>
      <c r="AU918" s="37"/>
      <c r="AV918" s="37"/>
      <c r="AW918" s="37"/>
      <c r="AX918" s="37"/>
      <c r="AY918" s="37"/>
      <c r="AZ918" s="37"/>
      <c r="BA918" s="37"/>
      <c r="BB918" s="37"/>
      <c r="BC918" s="37"/>
      <c r="BD918">
        <v>4</v>
      </c>
    </row>
    <row r="919" spans="1:56" hidden="1" x14ac:dyDescent="0.25">
      <c r="A919" s="22" t="s">
        <v>51</v>
      </c>
      <c r="B919" s="22" t="s">
        <v>273</v>
      </c>
      <c r="C919" s="23">
        <v>21102803652</v>
      </c>
      <c r="D919" s="22" t="s">
        <v>53</v>
      </c>
      <c r="E919" s="22" t="s">
        <v>1467</v>
      </c>
      <c r="F919" s="22" t="s">
        <v>1468</v>
      </c>
      <c r="G919" s="22">
        <v>5042293658</v>
      </c>
      <c r="H919" s="22" t="s">
        <v>56</v>
      </c>
      <c r="I919" s="22" t="s">
        <v>56</v>
      </c>
      <c r="J919" s="24">
        <v>44504</v>
      </c>
      <c r="K919" s="22">
        <v>16</v>
      </c>
      <c r="L919" s="22" t="s">
        <v>203</v>
      </c>
      <c r="M919" s="22" t="s">
        <v>203</v>
      </c>
      <c r="N919" s="38" t="s">
        <v>1469</v>
      </c>
      <c r="O919" s="39">
        <v>44505</v>
      </c>
      <c r="P919" s="27" t="s">
        <v>279</v>
      </c>
      <c r="Q919" s="22">
        <v>16</v>
      </c>
      <c r="R919" s="22" t="s">
        <v>56</v>
      </c>
      <c r="S919" s="22" t="s">
        <v>56</v>
      </c>
      <c r="T919" s="22">
        <v>6008145505</v>
      </c>
      <c r="U919" s="22">
        <v>16</v>
      </c>
      <c r="V919" s="28">
        <v>0</v>
      </c>
      <c r="W919" s="22">
        <v>16</v>
      </c>
      <c r="X919" s="22" t="s">
        <v>203</v>
      </c>
      <c r="Y919" s="22" t="s">
        <v>56</v>
      </c>
      <c r="Z919" s="38" t="s">
        <v>1470</v>
      </c>
      <c r="AA919" s="39">
        <v>44505</v>
      </c>
      <c r="AB919" s="28">
        <v>0</v>
      </c>
      <c r="AC919" s="28" t="s">
        <v>56</v>
      </c>
      <c r="AD919" s="46" t="s">
        <v>56</v>
      </c>
      <c r="AE919" s="47" t="s">
        <v>56</v>
      </c>
      <c r="AF919" s="35" t="str">
        <f>VLOOKUP(G919,[6]TIV1!L:S,8,FALSE)</f>
        <v>8276895378</v>
      </c>
      <c r="AG919" s="35" t="str">
        <f>VLOOKUP(T919,[6]TIV1!L:S,8,FALSE)</f>
        <v>2050350280</v>
      </c>
      <c r="AH919" s="35" t="e">
        <f>VLOOKUP(AC919,[6]TIV1!L:S,8,FALSE)</f>
        <v>#N/A</v>
      </c>
      <c r="AI919" s="36">
        <f>VLOOKUP(A919&amp;P919,[6]HARGA!C:D,2,0)*Q919</f>
        <v>1600000</v>
      </c>
      <c r="AJ919" s="36">
        <f>VLOOKUP(A919&amp;P919,[6]HARGA!C:D,2,0)*W919</f>
        <v>1600000</v>
      </c>
      <c r="AK919" s="36">
        <f>VLOOKUP(A919&amp;P919,[6]HARGA!C:D,2,0)*AB919</f>
        <v>0</v>
      </c>
      <c r="AL919" s="32"/>
      <c r="AM919" s="32"/>
      <c r="AN919" s="37"/>
      <c r="AO919" s="37"/>
      <c r="AP919" s="37"/>
      <c r="AQ919" s="37"/>
      <c r="AR919" s="37"/>
      <c r="AS919" s="37"/>
      <c r="AT919" s="37"/>
      <c r="AU919" s="37"/>
      <c r="AV919" s="37"/>
      <c r="AW919" s="37"/>
      <c r="AX919" s="37"/>
      <c r="AY919" s="37"/>
      <c r="AZ919" s="37"/>
      <c r="BA919" s="37"/>
      <c r="BB919" s="37"/>
      <c r="BC919" s="37"/>
      <c r="BD919">
        <v>4</v>
      </c>
    </row>
    <row r="920" spans="1:56" hidden="1" x14ac:dyDescent="0.25">
      <c r="A920" s="22" t="s">
        <v>51</v>
      </c>
      <c r="B920" s="22" t="s">
        <v>273</v>
      </c>
      <c r="C920" s="23">
        <v>21102803657</v>
      </c>
      <c r="D920" s="22" t="s">
        <v>53</v>
      </c>
      <c r="E920" s="22" t="s">
        <v>840</v>
      </c>
      <c r="F920" s="22" t="s">
        <v>841</v>
      </c>
      <c r="G920" s="22">
        <v>5042278940</v>
      </c>
      <c r="H920" s="22" t="s">
        <v>56</v>
      </c>
      <c r="I920" s="22" t="s">
        <v>56</v>
      </c>
      <c r="J920" s="24">
        <v>44504</v>
      </c>
      <c r="K920" s="22">
        <v>1120</v>
      </c>
      <c r="L920" s="22" t="s">
        <v>786</v>
      </c>
      <c r="M920" s="22" t="s">
        <v>786</v>
      </c>
      <c r="N920" s="107">
        <v>20026</v>
      </c>
      <c r="O920" s="108">
        <v>44504</v>
      </c>
      <c r="P920" s="27" t="s">
        <v>277</v>
      </c>
      <c r="Q920" s="22">
        <v>1120</v>
      </c>
      <c r="R920" s="22" t="s">
        <v>56</v>
      </c>
      <c r="S920" s="22" t="s">
        <v>56</v>
      </c>
      <c r="T920" s="22">
        <v>6008141435</v>
      </c>
      <c r="U920" s="22">
        <v>0</v>
      </c>
      <c r="V920" s="28">
        <v>0</v>
      </c>
      <c r="W920" s="22">
        <v>0</v>
      </c>
      <c r="X920" s="22" t="s">
        <v>786</v>
      </c>
      <c r="Y920" s="22" t="s">
        <v>56</v>
      </c>
      <c r="Z920" s="107">
        <v>34702</v>
      </c>
      <c r="AA920" s="120">
        <v>44504</v>
      </c>
      <c r="AB920" s="28">
        <v>0</v>
      </c>
      <c r="AC920" s="28" t="s">
        <v>56</v>
      </c>
      <c r="AD920" s="46" t="s">
        <v>56</v>
      </c>
      <c r="AE920" s="47" t="s">
        <v>56</v>
      </c>
      <c r="AF920" s="35" t="str">
        <f>VLOOKUP(G920,[6]TIV1!L:S,8,FALSE)</f>
        <v>8276895378</v>
      </c>
      <c r="AG920" s="35" t="str">
        <f>VLOOKUP(T920,[6]TIV1!L:S,8,FALSE)</f>
        <v>2050350280</v>
      </c>
      <c r="AH920" s="35" t="e">
        <f>VLOOKUP(AC920,[6]TIV1!L:S,8,FALSE)</f>
        <v>#N/A</v>
      </c>
      <c r="AI920" s="36">
        <f>VLOOKUP(A920&amp;P920,[6]HARGA!C:D,2,0)*Q920</f>
        <v>45360000</v>
      </c>
      <c r="AJ920" s="36">
        <f>VLOOKUP(A920&amp;P920,[6]HARGA!C:D,2,0)*W920</f>
        <v>0</v>
      </c>
      <c r="AK920" s="36">
        <f>VLOOKUP(A920&amp;P920,[6]HARGA!C:D,2,0)*AB920</f>
        <v>0</v>
      </c>
      <c r="AL920" s="32"/>
      <c r="AM920" s="32"/>
      <c r="AN920" s="37"/>
      <c r="AO920" s="37"/>
      <c r="AP920" s="37"/>
      <c r="AQ920" s="37"/>
      <c r="AR920" s="37"/>
      <c r="AS920" s="37"/>
      <c r="AT920" s="37"/>
      <c r="AU920" s="37"/>
      <c r="AV920" s="37"/>
      <c r="AW920" s="37"/>
      <c r="AX920" s="37"/>
      <c r="AY920" s="37"/>
      <c r="AZ920" s="37"/>
      <c r="BA920" s="37"/>
      <c r="BB920" s="37"/>
      <c r="BC920" s="37"/>
      <c r="BD920">
        <v>4</v>
      </c>
    </row>
    <row r="921" spans="1:56" hidden="1" x14ac:dyDescent="0.25">
      <c r="A921" s="22" t="s">
        <v>51</v>
      </c>
      <c r="B921" s="22" t="s">
        <v>273</v>
      </c>
      <c r="C921" s="23">
        <v>21102803657</v>
      </c>
      <c r="D921" s="22" t="s">
        <v>53</v>
      </c>
      <c r="E921" s="22" t="s">
        <v>840</v>
      </c>
      <c r="F921" s="22" t="s">
        <v>841</v>
      </c>
      <c r="G921" s="22">
        <v>5042278940</v>
      </c>
      <c r="H921" s="22" t="s">
        <v>56</v>
      </c>
      <c r="I921" s="22" t="s">
        <v>56</v>
      </c>
      <c r="J921" s="24">
        <v>44504</v>
      </c>
      <c r="K921" s="22">
        <v>16</v>
      </c>
      <c r="L921" s="22" t="s">
        <v>786</v>
      </c>
      <c r="M921" s="22" t="s">
        <v>786</v>
      </c>
      <c r="N921" s="107">
        <v>20026</v>
      </c>
      <c r="O921" s="108">
        <v>44504</v>
      </c>
      <c r="P921" s="27" t="s">
        <v>279</v>
      </c>
      <c r="Q921" s="22">
        <v>16</v>
      </c>
      <c r="R921" s="22" t="s">
        <v>56</v>
      </c>
      <c r="S921" s="22" t="s">
        <v>56</v>
      </c>
      <c r="T921" s="22">
        <v>6008141435</v>
      </c>
      <c r="U921" s="22">
        <v>16</v>
      </c>
      <c r="V921" s="28">
        <v>0</v>
      </c>
      <c r="W921" s="22">
        <v>16</v>
      </c>
      <c r="X921" s="22" t="s">
        <v>786</v>
      </c>
      <c r="Y921" s="22" t="s">
        <v>56</v>
      </c>
      <c r="Z921" s="107">
        <v>34702</v>
      </c>
      <c r="AA921" s="120">
        <v>44504</v>
      </c>
      <c r="AB921" s="28">
        <v>0</v>
      </c>
      <c r="AC921" s="28" t="s">
        <v>56</v>
      </c>
      <c r="AD921" s="46" t="s">
        <v>56</v>
      </c>
      <c r="AE921" s="47" t="s">
        <v>56</v>
      </c>
      <c r="AF921" s="35" t="str">
        <f>VLOOKUP(G921,[6]TIV1!L:S,8,FALSE)</f>
        <v>8276895378</v>
      </c>
      <c r="AG921" s="35" t="str">
        <f>VLOOKUP(T921,[6]TIV1!L:S,8,FALSE)</f>
        <v>2050350280</v>
      </c>
      <c r="AH921" s="35" t="e">
        <f>VLOOKUP(AC921,[6]TIV1!L:S,8,FALSE)</f>
        <v>#N/A</v>
      </c>
      <c r="AI921" s="36">
        <f>VLOOKUP(A921&amp;P921,[6]HARGA!C:D,2,0)*Q921</f>
        <v>1600000</v>
      </c>
      <c r="AJ921" s="36">
        <f>VLOOKUP(A921&amp;P921,[6]HARGA!C:D,2,0)*W921</f>
        <v>1600000</v>
      </c>
      <c r="AK921" s="36">
        <f>VLOOKUP(A921&amp;P921,[6]HARGA!C:D,2,0)*AB921</f>
        <v>0</v>
      </c>
      <c r="AL921" s="32"/>
      <c r="AM921" s="32"/>
      <c r="AN921" s="37"/>
      <c r="AO921" s="37"/>
      <c r="AP921" s="37"/>
      <c r="AQ921" s="37"/>
      <c r="AR921" s="37"/>
      <c r="AS921" s="37"/>
      <c r="AT921" s="37"/>
      <c r="AU921" s="37"/>
      <c r="AV921" s="37"/>
      <c r="AW921" s="37"/>
      <c r="AX921" s="37"/>
      <c r="AY921" s="37"/>
      <c r="AZ921" s="37"/>
      <c r="BA921" s="37"/>
      <c r="BB921" s="37"/>
      <c r="BC921" s="37"/>
      <c r="BD921">
        <v>4</v>
      </c>
    </row>
    <row r="922" spans="1:56" hidden="1" x14ac:dyDescent="0.25">
      <c r="A922" s="22" t="s">
        <v>51</v>
      </c>
      <c r="B922" s="22" t="s">
        <v>273</v>
      </c>
      <c r="C922" s="23">
        <v>21102803661</v>
      </c>
      <c r="D922" s="22" t="s">
        <v>53</v>
      </c>
      <c r="E922" s="29" t="s">
        <v>1471</v>
      </c>
      <c r="F922" s="22" t="s">
        <v>1472</v>
      </c>
      <c r="G922" s="22">
        <v>5042226239</v>
      </c>
      <c r="H922" s="22" t="s">
        <v>56</v>
      </c>
      <c r="I922" s="22" t="s">
        <v>56</v>
      </c>
      <c r="J922" s="24">
        <v>44504</v>
      </c>
      <c r="K922" s="22">
        <v>1120</v>
      </c>
      <c r="L922" s="22" t="s">
        <v>786</v>
      </c>
      <c r="M922" s="22" t="s">
        <v>786</v>
      </c>
      <c r="N922" s="107">
        <v>20021</v>
      </c>
      <c r="O922" s="108">
        <v>44504</v>
      </c>
      <c r="P922" s="27" t="s">
        <v>277</v>
      </c>
      <c r="Q922" s="22">
        <v>1120</v>
      </c>
      <c r="R922" s="22" t="s">
        <v>56</v>
      </c>
      <c r="S922" s="22" t="s">
        <v>56</v>
      </c>
      <c r="T922" s="22">
        <v>6008132984</v>
      </c>
      <c r="U922" s="22">
        <v>0</v>
      </c>
      <c r="V922" s="28">
        <v>0</v>
      </c>
      <c r="W922" s="22">
        <v>0</v>
      </c>
      <c r="X922" s="22" t="s">
        <v>786</v>
      </c>
      <c r="Y922" s="22" t="s">
        <v>56</v>
      </c>
      <c r="Z922" s="107">
        <v>34687</v>
      </c>
      <c r="AA922" s="120">
        <v>44504</v>
      </c>
      <c r="AB922" s="28">
        <v>0</v>
      </c>
      <c r="AC922" s="28" t="s">
        <v>56</v>
      </c>
      <c r="AD922" s="46" t="s">
        <v>56</v>
      </c>
      <c r="AE922" s="47" t="s">
        <v>56</v>
      </c>
      <c r="AF922" s="35" t="str">
        <f>VLOOKUP(G922,[6]TIV1!L:S,8,FALSE)</f>
        <v>8276895378</v>
      </c>
      <c r="AG922" s="35" t="str">
        <f>VLOOKUP(T922,[6]TIV1!L:S,8,FALSE)</f>
        <v>2050350280</v>
      </c>
      <c r="AH922" s="35" t="e">
        <f>VLOOKUP(AC922,[6]TIV1!L:S,8,FALSE)</f>
        <v>#N/A</v>
      </c>
      <c r="AI922" s="36">
        <f>VLOOKUP(A922&amp;P922,[6]HARGA!C:D,2,0)*Q922</f>
        <v>45360000</v>
      </c>
      <c r="AJ922" s="36">
        <f>VLOOKUP(A922&amp;P922,[6]HARGA!C:D,2,0)*W922</f>
        <v>0</v>
      </c>
      <c r="AK922" s="36">
        <f>VLOOKUP(A922&amp;P922,[6]HARGA!C:D,2,0)*AB922</f>
        <v>0</v>
      </c>
      <c r="AL922" s="32"/>
      <c r="AM922" s="32"/>
      <c r="AN922" s="37"/>
      <c r="AO922" s="37"/>
      <c r="AP922" s="37"/>
      <c r="AQ922" s="37"/>
      <c r="AR922" s="37"/>
      <c r="AS922" s="37"/>
      <c r="AT922" s="37"/>
      <c r="AU922" s="37"/>
      <c r="AV922" s="37"/>
      <c r="AW922" s="37"/>
      <c r="AX922" s="37"/>
      <c r="AY922" s="37"/>
      <c r="AZ922" s="37"/>
      <c r="BA922" s="37"/>
      <c r="BB922" s="37"/>
      <c r="BC922" s="37"/>
      <c r="BD922">
        <v>4</v>
      </c>
    </row>
    <row r="923" spans="1:56" hidden="1" x14ac:dyDescent="0.25">
      <c r="A923" s="22" t="s">
        <v>51</v>
      </c>
      <c r="B923" s="22" t="s">
        <v>273</v>
      </c>
      <c r="C923" s="23">
        <v>21102803661</v>
      </c>
      <c r="D923" s="22" t="s">
        <v>53</v>
      </c>
      <c r="E923" s="29" t="s">
        <v>1471</v>
      </c>
      <c r="F923" s="22" t="s">
        <v>1472</v>
      </c>
      <c r="G923" s="22">
        <v>5042226239</v>
      </c>
      <c r="H923" s="22" t="s">
        <v>56</v>
      </c>
      <c r="I923" s="22" t="s">
        <v>56</v>
      </c>
      <c r="J923" s="24">
        <v>44504</v>
      </c>
      <c r="K923" s="22">
        <v>16</v>
      </c>
      <c r="L923" s="22" t="s">
        <v>786</v>
      </c>
      <c r="M923" s="22" t="s">
        <v>786</v>
      </c>
      <c r="N923" s="107">
        <v>20021</v>
      </c>
      <c r="O923" s="108">
        <v>44504</v>
      </c>
      <c r="P923" s="27" t="s">
        <v>279</v>
      </c>
      <c r="Q923" s="22">
        <v>16</v>
      </c>
      <c r="R923" s="22" t="s">
        <v>56</v>
      </c>
      <c r="S923" s="22" t="s">
        <v>56</v>
      </c>
      <c r="T923" s="22">
        <v>6008132984</v>
      </c>
      <c r="U923" s="22">
        <v>16</v>
      </c>
      <c r="V923" s="28">
        <v>0</v>
      </c>
      <c r="W923" s="22">
        <v>16</v>
      </c>
      <c r="X923" s="22" t="s">
        <v>786</v>
      </c>
      <c r="Y923" s="22" t="s">
        <v>56</v>
      </c>
      <c r="Z923" s="107">
        <v>34687</v>
      </c>
      <c r="AA923" s="120">
        <v>44504</v>
      </c>
      <c r="AB923" s="28">
        <v>0</v>
      </c>
      <c r="AC923" s="28" t="s">
        <v>56</v>
      </c>
      <c r="AD923" s="46" t="s">
        <v>56</v>
      </c>
      <c r="AE923" s="47" t="s">
        <v>56</v>
      </c>
      <c r="AF923" s="35" t="str">
        <f>VLOOKUP(G923,[6]TIV1!L:S,8,FALSE)</f>
        <v>8276895378</v>
      </c>
      <c r="AG923" s="35" t="str">
        <f>VLOOKUP(T923,[6]TIV1!L:S,8,FALSE)</f>
        <v>2050350280</v>
      </c>
      <c r="AH923" s="35" t="e">
        <f>VLOOKUP(AC923,[6]TIV1!L:S,8,FALSE)</f>
        <v>#N/A</v>
      </c>
      <c r="AI923" s="36">
        <f>VLOOKUP(A923&amp;P923,[6]HARGA!C:D,2,0)*Q923</f>
        <v>1600000</v>
      </c>
      <c r="AJ923" s="36">
        <f>VLOOKUP(A923&amp;P923,[6]HARGA!C:D,2,0)*W923</f>
        <v>1600000</v>
      </c>
      <c r="AK923" s="36">
        <f>VLOOKUP(A923&amp;P923,[6]HARGA!C:D,2,0)*AB923</f>
        <v>0</v>
      </c>
      <c r="AL923" s="32"/>
      <c r="AM923" s="32"/>
      <c r="AN923" s="37"/>
      <c r="AO923" s="37"/>
      <c r="AP923" s="37"/>
      <c r="AQ923" s="37"/>
      <c r="AR923" s="37"/>
      <c r="AS923" s="37"/>
      <c r="AT923" s="37"/>
      <c r="AU923" s="37"/>
      <c r="AV923" s="37"/>
      <c r="AW923" s="37"/>
      <c r="AX923" s="37"/>
      <c r="AY923" s="37"/>
      <c r="AZ923" s="37"/>
      <c r="BA923" s="37"/>
      <c r="BB923" s="37"/>
      <c r="BC923" s="37"/>
      <c r="BD923">
        <v>4</v>
      </c>
    </row>
    <row r="924" spans="1:56" hidden="1" x14ac:dyDescent="0.25">
      <c r="A924" s="22" t="s">
        <v>51</v>
      </c>
      <c r="B924" s="22" t="s">
        <v>273</v>
      </c>
      <c r="C924" s="23">
        <v>21102803658</v>
      </c>
      <c r="D924" s="22" t="s">
        <v>53</v>
      </c>
      <c r="E924" s="22" t="s">
        <v>805</v>
      </c>
      <c r="F924" s="22" t="s">
        <v>806</v>
      </c>
      <c r="G924" s="22">
        <v>5042285804</v>
      </c>
      <c r="H924" s="22" t="s">
        <v>56</v>
      </c>
      <c r="I924" s="22" t="s">
        <v>56</v>
      </c>
      <c r="J924" s="24">
        <v>44504</v>
      </c>
      <c r="K924" s="22">
        <v>1120</v>
      </c>
      <c r="L924" s="22" t="s">
        <v>138</v>
      </c>
      <c r="M924" s="22" t="s">
        <v>138</v>
      </c>
      <c r="N924" s="38" t="s">
        <v>1473</v>
      </c>
      <c r="O924" s="39">
        <v>44505</v>
      </c>
      <c r="P924" s="27" t="s">
        <v>277</v>
      </c>
      <c r="Q924" s="22">
        <v>1120</v>
      </c>
      <c r="R924" s="22" t="s">
        <v>56</v>
      </c>
      <c r="S924" s="22" t="s">
        <v>56</v>
      </c>
      <c r="T924" s="22">
        <v>6008145571</v>
      </c>
      <c r="U924" s="22">
        <v>0</v>
      </c>
      <c r="V924" s="28">
        <v>0</v>
      </c>
      <c r="W924" s="22">
        <v>0</v>
      </c>
      <c r="X924" s="22" t="s">
        <v>138</v>
      </c>
      <c r="Y924" s="22" t="s">
        <v>56</v>
      </c>
      <c r="Z924" s="38" t="s">
        <v>1474</v>
      </c>
      <c r="AA924" s="39">
        <v>44505</v>
      </c>
      <c r="AB924" s="28">
        <v>0</v>
      </c>
      <c r="AC924" s="28" t="s">
        <v>56</v>
      </c>
      <c r="AD924" s="46" t="s">
        <v>56</v>
      </c>
      <c r="AE924" s="47" t="s">
        <v>56</v>
      </c>
      <c r="AF924" s="35" t="str">
        <f>VLOOKUP(G924,[6]TIV1!L:S,8,FALSE)</f>
        <v>8276895378</v>
      </c>
      <c r="AG924" s="35" t="str">
        <f>VLOOKUP(T924,[6]TIV1!L:S,8,FALSE)</f>
        <v>2050350280</v>
      </c>
      <c r="AH924" s="35" t="e">
        <f>VLOOKUP(AC924,[6]TIV1!L:S,8,FALSE)</f>
        <v>#N/A</v>
      </c>
      <c r="AI924" s="36">
        <f>VLOOKUP(A924&amp;P924,[6]HARGA!C:D,2,0)*Q924</f>
        <v>45360000</v>
      </c>
      <c r="AJ924" s="36">
        <f>VLOOKUP(A924&amp;P924,[6]HARGA!C:D,2,0)*W924</f>
        <v>0</v>
      </c>
      <c r="AK924" s="36">
        <f>VLOOKUP(A924&amp;P924,[6]HARGA!C:D,2,0)*AB924</f>
        <v>0</v>
      </c>
      <c r="AL924" s="32"/>
      <c r="AM924" s="32"/>
      <c r="AN924" s="37"/>
      <c r="AO924" s="37"/>
      <c r="AP924" s="37"/>
      <c r="AQ924" s="37"/>
      <c r="AR924" s="37"/>
      <c r="AS924" s="37"/>
      <c r="AT924" s="37"/>
      <c r="AU924" s="37"/>
      <c r="AV924" s="37"/>
      <c r="AW924" s="37"/>
      <c r="AX924" s="37"/>
      <c r="AY924" s="37"/>
      <c r="AZ924" s="37"/>
      <c r="BA924" s="37"/>
      <c r="BB924" s="37"/>
      <c r="BC924" s="37"/>
      <c r="BD924">
        <v>4</v>
      </c>
    </row>
    <row r="925" spans="1:56" hidden="1" x14ac:dyDescent="0.25">
      <c r="A925" s="22" t="s">
        <v>51</v>
      </c>
      <c r="B925" s="22" t="s">
        <v>273</v>
      </c>
      <c r="C925" s="23">
        <v>21102803658</v>
      </c>
      <c r="D925" s="22" t="s">
        <v>53</v>
      </c>
      <c r="E925" s="22" t="s">
        <v>805</v>
      </c>
      <c r="F925" s="22" t="s">
        <v>806</v>
      </c>
      <c r="G925" s="22">
        <v>5042285804</v>
      </c>
      <c r="H925" s="22" t="s">
        <v>56</v>
      </c>
      <c r="I925" s="22" t="s">
        <v>56</v>
      </c>
      <c r="J925" s="24">
        <v>44504</v>
      </c>
      <c r="K925" s="22">
        <v>16</v>
      </c>
      <c r="L925" s="22" t="s">
        <v>138</v>
      </c>
      <c r="M925" s="22" t="s">
        <v>138</v>
      </c>
      <c r="N925" s="38" t="s">
        <v>1473</v>
      </c>
      <c r="O925" s="39">
        <v>44505</v>
      </c>
      <c r="P925" s="27" t="s">
        <v>279</v>
      </c>
      <c r="Q925" s="22">
        <v>16</v>
      </c>
      <c r="R925" s="22" t="s">
        <v>56</v>
      </c>
      <c r="S925" s="22" t="s">
        <v>56</v>
      </c>
      <c r="T925" s="22">
        <v>6008145571</v>
      </c>
      <c r="U925" s="22">
        <v>16</v>
      </c>
      <c r="V925" s="28">
        <v>0</v>
      </c>
      <c r="W925" s="22">
        <v>16</v>
      </c>
      <c r="X925" s="22" t="s">
        <v>138</v>
      </c>
      <c r="Y925" s="22" t="s">
        <v>56</v>
      </c>
      <c r="Z925" s="38" t="s">
        <v>1474</v>
      </c>
      <c r="AA925" s="39">
        <v>44505</v>
      </c>
      <c r="AB925" s="28">
        <v>0</v>
      </c>
      <c r="AC925" s="28" t="s">
        <v>56</v>
      </c>
      <c r="AD925" s="46" t="s">
        <v>56</v>
      </c>
      <c r="AE925" s="47" t="s">
        <v>56</v>
      </c>
      <c r="AF925" s="35" t="str">
        <f>VLOOKUP(G925,[6]TIV1!L:S,8,FALSE)</f>
        <v>8276895378</v>
      </c>
      <c r="AG925" s="35" t="str">
        <f>VLOOKUP(T925,[6]TIV1!L:S,8,FALSE)</f>
        <v>2050350280</v>
      </c>
      <c r="AH925" s="35" t="e">
        <f>VLOOKUP(AC925,[6]TIV1!L:S,8,FALSE)</f>
        <v>#N/A</v>
      </c>
      <c r="AI925" s="36">
        <f>VLOOKUP(A925&amp;P925,[6]HARGA!C:D,2,0)*Q925</f>
        <v>1600000</v>
      </c>
      <c r="AJ925" s="36">
        <f>VLOOKUP(A925&amp;P925,[6]HARGA!C:D,2,0)*W925</f>
        <v>1600000</v>
      </c>
      <c r="AK925" s="36">
        <f>VLOOKUP(A925&amp;P925,[6]HARGA!C:D,2,0)*AB925</f>
        <v>0</v>
      </c>
      <c r="AL925" s="32"/>
      <c r="AM925" s="32"/>
      <c r="AN925" s="37"/>
      <c r="AO925" s="37"/>
      <c r="AP925" s="37"/>
      <c r="AQ925" s="37"/>
      <c r="AR925" s="37"/>
      <c r="AS925" s="37"/>
      <c r="AT925" s="37"/>
      <c r="AU925" s="37"/>
      <c r="AV925" s="37"/>
      <c r="AW925" s="37"/>
      <c r="AX925" s="37"/>
      <c r="AY925" s="37"/>
      <c r="AZ925" s="37"/>
      <c r="BA925" s="37"/>
      <c r="BB925" s="37"/>
      <c r="BC925" s="37"/>
      <c r="BD925">
        <v>4</v>
      </c>
    </row>
    <row r="926" spans="1:56" x14ac:dyDescent="0.25">
      <c r="A926" s="22" t="s">
        <v>51</v>
      </c>
      <c r="B926" s="22" t="s">
        <v>273</v>
      </c>
      <c r="C926" s="23">
        <v>21102803684</v>
      </c>
      <c r="D926" s="22" t="s">
        <v>53</v>
      </c>
      <c r="E926" s="22" t="s">
        <v>844</v>
      </c>
      <c r="F926" s="22" t="s">
        <v>1475</v>
      </c>
      <c r="G926" s="22">
        <v>5042283530</v>
      </c>
      <c r="H926" s="22" t="s">
        <v>56</v>
      </c>
      <c r="I926" s="22" t="s">
        <v>56</v>
      </c>
      <c r="J926" s="24">
        <v>44504</v>
      </c>
      <c r="K926" s="22">
        <v>1280</v>
      </c>
      <c r="L926" s="22" t="s">
        <v>58</v>
      </c>
      <c r="M926" s="22" t="s">
        <v>58</v>
      </c>
      <c r="N926" s="38" t="s">
        <v>1476</v>
      </c>
      <c r="O926" s="39">
        <v>44504</v>
      </c>
      <c r="P926" s="27" t="s">
        <v>303</v>
      </c>
      <c r="Q926" s="22">
        <v>1280</v>
      </c>
      <c r="R926" s="22" t="s">
        <v>56</v>
      </c>
      <c r="S926" s="22" t="s">
        <v>56</v>
      </c>
      <c r="T926" s="22">
        <v>6008145021</v>
      </c>
      <c r="U926" s="22">
        <v>0</v>
      </c>
      <c r="V926" s="28">
        <v>0</v>
      </c>
      <c r="W926" s="22">
        <v>0</v>
      </c>
      <c r="X926" s="22" t="s">
        <v>58</v>
      </c>
      <c r="Y926" s="22" t="s">
        <v>56</v>
      </c>
      <c r="Z926" s="38" t="s">
        <v>1477</v>
      </c>
      <c r="AA926" s="39">
        <v>44504</v>
      </c>
      <c r="AB926" s="28">
        <v>0</v>
      </c>
      <c r="AC926" s="28" t="s">
        <v>56</v>
      </c>
      <c r="AD926" s="46" t="s">
        <v>56</v>
      </c>
      <c r="AE926" s="47" t="s">
        <v>56</v>
      </c>
      <c r="AF926" s="35" t="str">
        <f>VLOOKUP(G926,[6]TIV1!L:S,8,FALSE)</f>
        <v>8276895378</v>
      </c>
      <c r="AG926" s="35" t="str">
        <f>VLOOKUP(T926,[6]TIV1!L:S,8,FALSE)</f>
        <v>2050350280</v>
      </c>
      <c r="AH926" s="35" t="e">
        <f>VLOOKUP(AC926,[6]TIV1!L:S,8,FALSE)</f>
        <v>#N/A</v>
      </c>
      <c r="AI926" s="36">
        <f>VLOOKUP(A926&amp;P926,[6]HARGA!C:D,2,0)*Q926</f>
        <v>47667200</v>
      </c>
      <c r="AJ926" s="36">
        <f>VLOOKUP(A926&amp;P926,[6]HARGA!C:D,2,0)*W926</f>
        <v>0</v>
      </c>
      <c r="AK926" s="36">
        <f>VLOOKUP(A926&amp;P926,[6]HARGA!C:D,2,0)*AB926</f>
        <v>0</v>
      </c>
      <c r="AL926" s="32"/>
      <c r="AM926" s="32"/>
      <c r="AN926" s="37"/>
      <c r="AO926" s="37"/>
      <c r="AP926" s="37"/>
      <c r="AQ926" s="37"/>
      <c r="AR926" s="37"/>
      <c r="AS926" s="37"/>
      <c r="AT926" s="37"/>
      <c r="AU926" s="37"/>
      <c r="AV926" s="37"/>
      <c r="AW926" s="37"/>
      <c r="AX926" s="37"/>
      <c r="AY926" s="37"/>
      <c r="AZ926" s="37"/>
      <c r="BA926" s="37"/>
      <c r="BB926" s="37"/>
      <c r="BC926" s="37"/>
      <c r="BD926">
        <v>4</v>
      </c>
    </row>
    <row r="927" spans="1:56" x14ac:dyDescent="0.25">
      <c r="A927" s="22" t="s">
        <v>51</v>
      </c>
      <c r="B927" s="22" t="s">
        <v>273</v>
      </c>
      <c r="C927" s="23">
        <v>21102803684</v>
      </c>
      <c r="D927" s="22" t="s">
        <v>53</v>
      </c>
      <c r="E927" s="22" t="s">
        <v>844</v>
      </c>
      <c r="F927" s="22" t="s">
        <v>1475</v>
      </c>
      <c r="G927" s="22">
        <v>5042283530</v>
      </c>
      <c r="H927" s="22" t="s">
        <v>56</v>
      </c>
      <c r="I927" s="22" t="s">
        <v>56</v>
      </c>
      <c r="J927" s="24">
        <v>44504</v>
      </c>
      <c r="K927" s="22">
        <v>32</v>
      </c>
      <c r="L927" s="22" t="s">
        <v>58</v>
      </c>
      <c r="M927" s="22" t="s">
        <v>58</v>
      </c>
      <c r="N927" s="38" t="s">
        <v>1476</v>
      </c>
      <c r="O927" s="39">
        <v>44504</v>
      </c>
      <c r="P927" s="27" t="s">
        <v>279</v>
      </c>
      <c r="Q927" s="22">
        <v>32</v>
      </c>
      <c r="R927" s="22" t="s">
        <v>56</v>
      </c>
      <c r="S927" s="22" t="s">
        <v>56</v>
      </c>
      <c r="T927" s="22">
        <v>6008145021</v>
      </c>
      <c r="U927" s="22">
        <v>32</v>
      </c>
      <c r="V927" s="28">
        <v>0</v>
      </c>
      <c r="W927" s="22">
        <v>32</v>
      </c>
      <c r="X927" s="22" t="s">
        <v>58</v>
      </c>
      <c r="Y927" s="22" t="s">
        <v>56</v>
      </c>
      <c r="Z927" s="38" t="s">
        <v>1477</v>
      </c>
      <c r="AA927" s="39">
        <v>44504</v>
      </c>
      <c r="AB927" s="28">
        <v>0</v>
      </c>
      <c r="AC927" s="28" t="s">
        <v>56</v>
      </c>
      <c r="AD927" s="46" t="s">
        <v>56</v>
      </c>
      <c r="AE927" s="47" t="s">
        <v>56</v>
      </c>
      <c r="AF927" s="35" t="str">
        <f>VLOOKUP(G927,[6]TIV1!L:S,8,FALSE)</f>
        <v>8276895378</v>
      </c>
      <c r="AG927" s="35" t="str">
        <f>VLOOKUP(T927,[6]TIV1!L:S,8,FALSE)</f>
        <v>2050350280</v>
      </c>
      <c r="AH927" s="35" t="e">
        <f>VLOOKUP(AC927,[6]TIV1!L:S,8,FALSE)</f>
        <v>#N/A</v>
      </c>
      <c r="AI927" s="36">
        <f>VLOOKUP(A927&amp;P927,[6]HARGA!C:D,2,0)*Q927</f>
        <v>3200000</v>
      </c>
      <c r="AJ927" s="36">
        <f>VLOOKUP(A927&amp;P927,[6]HARGA!C:D,2,0)*W927</f>
        <v>3200000</v>
      </c>
      <c r="AK927" s="36">
        <f>VLOOKUP(A927&amp;P927,[6]HARGA!C:D,2,0)*AB927</f>
        <v>0</v>
      </c>
      <c r="AL927" s="32"/>
      <c r="AM927" s="32"/>
      <c r="AN927" s="37"/>
      <c r="AO927" s="37"/>
      <c r="AP927" s="37"/>
      <c r="AQ927" s="37"/>
      <c r="AR927" s="37"/>
      <c r="AS927" s="37"/>
      <c r="AT927" s="37"/>
      <c r="AU927" s="37"/>
      <c r="AV927" s="37"/>
      <c r="AW927" s="37"/>
      <c r="AX927" s="37"/>
      <c r="AY927" s="37"/>
      <c r="AZ927" s="37"/>
      <c r="BA927" s="37"/>
      <c r="BB927" s="37"/>
      <c r="BC927" s="37"/>
      <c r="BD927">
        <v>4</v>
      </c>
    </row>
    <row r="928" spans="1:56" hidden="1" x14ac:dyDescent="0.25">
      <c r="A928" s="22" t="s">
        <v>51</v>
      </c>
      <c r="B928" s="22" t="s">
        <v>273</v>
      </c>
      <c r="C928" s="23">
        <v>21102803656</v>
      </c>
      <c r="D928" s="50" t="s">
        <v>53</v>
      </c>
      <c r="E928" s="50" t="s">
        <v>911</v>
      </c>
      <c r="F928" s="50" t="s">
        <v>1149</v>
      </c>
      <c r="G928" s="22">
        <v>5042280807</v>
      </c>
      <c r="H928" s="22" t="s">
        <v>56</v>
      </c>
      <c r="I928" s="22" t="s">
        <v>56</v>
      </c>
      <c r="J928" s="24">
        <v>44504</v>
      </c>
      <c r="K928" s="22">
        <v>1120</v>
      </c>
      <c r="L928" s="22" t="s">
        <v>92</v>
      </c>
      <c r="M928" s="22" t="s">
        <v>92</v>
      </c>
      <c r="N928" s="38" t="s">
        <v>1478</v>
      </c>
      <c r="O928" s="39">
        <v>44504</v>
      </c>
      <c r="P928" s="27" t="s">
        <v>277</v>
      </c>
      <c r="Q928" s="22">
        <v>1120</v>
      </c>
      <c r="R928" s="22" t="s">
        <v>56</v>
      </c>
      <c r="S928" s="22" t="s">
        <v>56</v>
      </c>
      <c r="T928" s="22">
        <v>6008142668</v>
      </c>
      <c r="U928" s="22">
        <v>0</v>
      </c>
      <c r="V928" s="28">
        <v>0</v>
      </c>
      <c r="W928" s="22">
        <v>0</v>
      </c>
      <c r="X928" s="22" t="s">
        <v>92</v>
      </c>
      <c r="Y928" s="22" t="s">
        <v>56</v>
      </c>
      <c r="Z928" s="38" t="s">
        <v>1479</v>
      </c>
      <c r="AA928" s="39">
        <v>44504</v>
      </c>
      <c r="AB928" s="28">
        <v>0</v>
      </c>
      <c r="AC928" s="28" t="s">
        <v>56</v>
      </c>
      <c r="AD928" s="46" t="s">
        <v>56</v>
      </c>
      <c r="AE928" s="47" t="s">
        <v>56</v>
      </c>
      <c r="AF928" s="35" t="str">
        <f>VLOOKUP(G928,[6]TIV1!L:S,8,FALSE)</f>
        <v>8276895378</v>
      </c>
      <c r="AG928" s="35" t="str">
        <f>VLOOKUP(T928,[6]TIV1!L:S,8,FALSE)</f>
        <v>2050350280</v>
      </c>
      <c r="AH928" s="35" t="e">
        <f>VLOOKUP(AC928,[6]TIV1!L:S,8,FALSE)</f>
        <v>#N/A</v>
      </c>
      <c r="AI928" s="36">
        <f>VLOOKUP(A928&amp;P928,[6]HARGA!C:D,2,0)*Q928</f>
        <v>45360000</v>
      </c>
      <c r="AJ928" s="36">
        <f>VLOOKUP(A928&amp;P928,[6]HARGA!C:D,2,0)*W928</f>
        <v>0</v>
      </c>
      <c r="AK928" s="36">
        <f>VLOOKUP(A928&amp;P928,[6]HARGA!C:D,2,0)*AB928</f>
        <v>0</v>
      </c>
      <c r="AL928" s="32"/>
      <c r="AM928" s="32"/>
      <c r="AN928" s="37"/>
      <c r="AO928" s="37"/>
      <c r="AP928" s="37"/>
      <c r="AQ928" s="37"/>
      <c r="AR928" s="37"/>
      <c r="AS928" s="37"/>
      <c r="AT928" s="37"/>
      <c r="AU928" s="37"/>
      <c r="AV928" s="37"/>
      <c r="AW928" s="37"/>
      <c r="AX928" s="37"/>
      <c r="AY928" s="37"/>
      <c r="AZ928" s="37"/>
      <c r="BA928" s="37"/>
      <c r="BB928" s="37"/>
      <c r="BC928" s="37"/>
      <c r="BD928">
        <v>4</v>
      </c>
    </row>
    <row r="929" spans="1:56" hidden="1" x14ac:dyDescent="0.25">
      <c r="A929" s="22" t="s">
        <v>51</v>
      </c>
      <c r="B929" s="22" t="s">
        <v>273</v>
      </c>
      <c r="C929" s="23">
        <v>21102803656</v>
      </c>
      <c r="D929" s="50" t="s">
        <v>53</v>
      </c>
      <c r="E929" s="50" t="s">
        <v>911</v>
      </c>
      <c r="F929" s="50" t="s">
        <v>1149</v>
      </c>
      <c r="G929" s="22">
        <v>5042280807</v>
      </c>
      <c r="H929" s="22" t="s">
        <v>56</v>
      </c>
      <c r="I929" s="22" t="s">
        <v>56</v>
      </c>
      <c r="J929" s="24">
        <v>44504</v>
      </c>
      <c r="K929" s="22">
        <v>16</v>
      </c>
      <c r="L929" s="22" t="s">
        <v>92</v>
      </c>
      <c r="M929" s="22" t="s">
        <v>92</v>
      </c>
      <c r="N929" s="38" t="s">
        <v>1478</v>
      </c>
      <c r="O929" s="39">
        <v>44504</v>
      </c>
      <c r="P929" s="27" t="s">
        <v>279</v>
      </c>
      <c r="Q929" s="22">
        <v>16</v>
      </c>
      <c r="R929" s="22" t="s">
        <v>56</v>
      </c>
      <c r="S929" s="22" t="s">
        <v>56</v>
      </c>
      <c r="T929" s="22">
        <v>6008142668</v>
      </c>
      <c r="U929" s="22">
        <v>16</v>
      </c>
      <c r="V929" s="28">
        <v>0</v>
      </c>
      <c r="W929" s="22">
        <v>16</v>
      </c>
      <c r="X929" s="22" t="s">
        <v>92</v>
      </c>
      <c r="Y929" s="22" t="s">
        <v>56</v>
      </c>
      <c r="Z929" s="38" t="s">
        <v>1479</v>
      </c>
      <c r="AA929" s="39">
        <v>44504</v>
      </c>
      <c r="AB929" s="28">
        <v>0</v>
      </c>
      <c r="AC929" s="28" t="s">
        <v>56</v>
      </c>
      <c r="AD929" s="46" t="s">
        <v>56</v>
      </c>
      <c r="AE929" s="47" t="s">
        <v>56</v>
      </c>
      <c r="AF929" s="35" t="str">
        <f>VLOOKUP(G929,[6]TIV1!L:S,8,FALSE)</f>
        <v>8276895378</v>
      </c>
      <c r="AG929" s="35" t="str">
        <f>VLOOKUP(T929,[6]TIV1!L:S,8,FALSE)</f>
        <v>2050350280</v>
      </c>
      <c r="AH929" s="35" t="e">
        <f>VLOOKUP(AC929,[6]TIV1!L:S,8,FALSE)</f>
        <v>#N/A</v>
      </c>
      <c r="AI929" s="36">
        <f>VLOOKUP(A929&amp;P929,[6]HARGA!C:D,2,0)*Q929</f>
        <v>1600000</v>
      </c>
      <c r="AJ929" s="36">
        <f>VLOOKUP(A929&amp;P929,[6]HARGA!C:D,2,0)*W929</f>
        <v>1600000</v>
      </c>
      <c r="AK929" s="36">
        <f>VLOOKUP(A929&amp;P929,[6]HARGA!C:D,2,0)*AB929</f>
        <v>0</v>
      </c>
      <c r="AL929" s="32"/>
      <c r="AM929" s="32"/>
      <c r="AN929" s="37"/>
      <c r="AO929" s="37"/>
      <c r="AP929" s="37"/>
      <c r="AQ929" s="37"/>
      <c r="AR929" s="37"/>
      <c r="AS929" s="37"/>
      <c r="AT929" s="37"/>
      <c r="AU929" s="37"/>
      <c r="AV929" s="37"/>
      <c r="AW929" s="37"/>
      <c r="AX929" s="37"/>
      <c r="AY929" s="37"/>
      <c r="AZ929" s="37"/>
      <c r="BA929" s="37"/>
      <c r="BB929" s="37"/>
      <c r="BC929" s="37"/>
      <c r="BD929">
        <v>4</v>
      </c>
    </row>
    <row r="930" spans="1:56" hidden="1" x14ac:dyDescent="0.25">
      <c r="A930" s="22" t="s">
        <v>51</v>
      </c>
      <c r="B930" s="22" t="s">
        <v>273</v>
      </c>
      <c r="C930" s="23">
        <v>21102803659</v>
      </c>
      <c r="D930" s="22" t="s">
        <v>53</v>
      </c>
      <c r="E930" s="22" t="s">
        <v>824</v>
      </c>
      <c r="F930" s="22" t="s">
        <v>825</v>
      </c>
      <c r="G930" s="22">
        <v>5042284851</v>
      </c>
      <c r="H930" s="22" t="s">
        <v>56</v>
      </c>
      <c r="I930" s="22" t="s">
        <v>56</v>
      </c>
      <c r="J930" s="24">
        <v>44504</v>
      </c>
      <c r="K930" s="22">
        <v>1120</v>
      </c>
      <c r="L930" s="22" t="s">
        <v>301</v>
      </c>
      <c r="M930" s="22" t="s">
        <v>301</v>
      </c>
      <c r="N930" s="38" t="s">
        <v>1480</v>
      </c>
      <c r="O930" s="39">
        <v>44504</v>
      </c>
      <c r="P930" s="27" t="s">
        <v>277</v>
      </c>
      <c r="Q930" s="22">
        <v>1120</v>
      </c>
      <c r="R930" s="22" t="s">
        <v>56</v>
      </c>
      <c r="S930" s="22" t="s">
        <v>56</v>
      </c>
      <c r="T930" s="22">
        <v>6008141023</v>
      </c>
      <c r="U930" s="22">
        <v>0</v>
      </c>
      <c r="V930" s="28">
        <v>0</v>
      </c>
      <c r="W930" s="22">
        <v>0</v>
      </c>
      <c r="X930" s="22" t="s">
        <v>301</v>
      </c>
      <c r="Y930" s="22" t="s">
        <v>56</v>
      </c>
      <c r="Z930" s="38" t="s">
        <v>1481</v>
      </c>
      <c r="AA930" s="39">
        <v>44504</v>
      </c>
      <c r="AB930" s="28">
        <v>0</v>
      </c>
      <c r="AC930" s="28" t="s">
        <v>56</v>
      </c>
      <c r="AD930" s="46" t="s">
        <v>56</v>
      </c>
      <c r="AE930" s="47" t="s">
        <v>56</v>
      </c>
      <c r="AF930" s="35" t="str">
        <f>VLOOKUP(G930,[6]TIV1!L:S,8,FALSE)</f>
        <v>8276895378</v>
      </c>
      <c r="AG930" s="35" t="str">
        <f>VLOOKUP(T930,[6]TIV1!L:S,8,FALSE)</f>
        <v>2050350280</v>
      </c>
      <c r="AH930" s="35" t="e">
        <f>VLOOKUP(AC930,[6]TIV1!L:S,8,FALSE)</f>
        <v>#N/A</v>
      </c>
      <c r="AI930" s="36">
        <f>VLOOKUP(A930&amp;P930,[6]HARGA!C:D,2,0)*Q930</f>
        <v>45360000</v>
      </c>
      <c r="AJ930" s="36">
        <f>VLOOKUP(A930&amp;P930,[6]HARGA!C:D,2,0)*W930</f>
        <v>0</v>
      </c>
      <c r="AK930" s="36">
        <f>VLOOKUP(A930&amp;P930,[6]HARGA!C:D,2,0)*AB930</f>
        <v>0</v>
      </c>
      <c r="AL930" s="32"/>
      <c r="AM930" s="32"/>
      <c r="AN930" s="37"/>
      <c r="AO930" s="37"/>
      <c r="AP930" s="37"/>
      <c r="AQ930" s="37"/>
      <c r="AR930" s="37"/>
      <c r="AS930" s="37"/>
      <c r="AT930" s="37"/>
      <c r="AU930" s="37"/>
      <c r="AV930" s="37"/>
      <c r="AW930" s="37"/>
      <c r="AX930" s="37"/>
      <c r="AY930" s="37"/>
      <c r="AZ930" s="37"/>
      <c r="BA930" s="37"/>
      <c r="BB930" s="37"/>
      <c r="BC930" s="37"/>
      <c r="BD930">
        <v>4</v>
      </c>
    </row>
    <row r="931" spans="1:56" hidden="1" x14ac:dyDescent="0.25">
      <c r="A931" s="22" t="s">
        <v>51</v>
      </c>
      <c r="B931" s="22" t="s">
        <v>273</v>
      </c>
      <c r="C931" s="23">
        <v>21102803659</v>
      </c>
      <c r="D931" s="22" t="s">
        <v>53</v>
      </c>
      <c r="E931" s="22" t="s">
        <v>824</v>
      </c>
      <c r="F931" s="22" t="s">
        <v>825</v>
      </c>
      <c r="G931" s="22">
        <v>5042284851</v>
      </c>
      <c r="H931" s="22" t="s">
        <v>56</v>
      </c>
      <c r="I931" s="22" t="s">
        <v>56</v>
      </c>
      <c r="J931" s="24">
        <v>44504</v>
      </c>
      <c r="K931" s="22">
        <v>16</v>
      </c>
      <c r="L931" s="22" t="s">
        <v>301</v>
      </c>
      <c r="M931" s="22" t="s">
        <v>301</v>
      </c>
      <c r="N931" s="38" t="s">
        <v>1480</v>
      </c>
      <c r="O931" s="39">
        <v>44504</v>
      </c>
      <c r="P931" s="27" t="s">
        <v>279</v>
      </c>
      <c r="Q931" s="22">
        <v>16</v>
      </c>
      <c r="R931" s="22" t="s">
        <v>56</v>
      </c>
      <c r="S931" s="22" t="s">
        <v>56</v>
      </c>
      <c r="T931" s="22">
        <v>6008141023</v>
      </c>
      <c r="U931" s="22">
        <v>16</v>
      </c>
      <c r="V931" s="28">
        <v>0</v>
      </c>
      <c r="W931" s="22">
        <v>16</v>
      </c>
      <c r="X931" s="22" t="s">
        <v>301</v>
      </c>
      <c r="Y931" s="22" t="s">
        <v>56</v>
      </c>
      <c r="Z931" s="38" t="s">
        <v>1481</v>
      </c>
      <c r="AA931" s="39">
        <v>44504</v>
      </c>
      <c r="AB931" s="28">
        <v>0</v>
      </c>
      <c r="AC931" s="28" t="s">
        <v>56</v>
      </c>
      <c r="AD931" s="46" t="s">
        <v>56</v>
      </c>
      <c r="AE931" s="47" t="s">
        <v>56</v>
      </c>
      <c r="AF931" s="35" t="str">
        <f>VLOOKUP(G931,[6]TIV1!L:S,8,FALSE)</f>
        <v>8276895378</v>
      </c>
      <c r="AG931" s="35" t="str">
        <f>VLOOKUP(T931,[6]TIV1!L:S,8,FALSE)</f>
        <v>2050350280</v>
      </c>
      <c r="AH931" s="35" t="e">
        <f>VLOOKUP(AC931,[6]TIV1!L:S,8,FALSE)</f>
        <v>#N/A</v>
      </c>
      <c r="AI931" s="36">
        <f>VLOOKUP(A931&amp;P931,[6]HARGA!C:D,2,0)*Q931</f>
        <v>1600000</v>
      </c>
      <c r="AJ931" s="36">
        <f>VLOOKUP(A931&amp;P931,[6]HARGA!C:D,2,0)*W931</f>
        <v>1600000</v>
      </c>
      <c r="AK931" s="36">
        <f>VLOOKUP(A931&amp;P931,[6]HARGA!C:D,2,0)*AB931</f>
        <v>0</v>
      </c>
      <c r="AL931" s="32"/>
      <c r="AM931" s="32"/>
      <c r="AN931" s="37"/>
      <c r="AO931" s="37"/>
      <c r="AP931" s="37"/>
      <c r="AQ931" s="37"/>
      <c r="AR931" s="37"/>
      <c r="AS931" s="37"/>
      <c r="AT931" s="37"/>
      <c r="AU931" s="37"/>
      <c r="AV931" s="37"/>
      <c r="AW931" s="37"/>
      <c r="AX931" s="37"/>
      <c r="AY931" s="37"/>
      <c r="AZ931" s="37"/>
      <c r="BA931" s="37"/>
      <c r="BB931" s="37"/>
      <c r="BC931" s="37"/>
      <c r="BD931">
        <v>4</v>
      </c>
    </row>
    <row r="932" spans="1:56" hidden="1" x14ac:dyDescent="0.25">
      <c r="A932" s="22" t="s">
        <v>51</v>
      </c>
      <c r="B932" s="22" t="s">
        <v>273</v>
      </c>
      <c r="C932" s="23">
        <v>21102803655</v>
      </c>
      <c r="D932" s="29" t="s">
        <v>193</v>
      </c>
      <c r="E932" s="29" t="s">
        <v>458</v>
      </c>
      <c r="F932" s="29" t="s">
        <v>459</v>
      </c>
      <c r="G932" s="22">
        <v>5042286845</v>
      </c>
      <c r="H932" s="22" t="s">
        <v>56</v>
      </c>
      <c r="I932" s="22" t="s">
        <v>56</v>
      </c>
      <c r="J932" s="24">
        <v>44504</v>
      </c>
      <c r="K932" s="22">
        <v>1120</v>
      </c>
      <c r="L932" s="22" t="s">
        <v>138</v>
      </c>
      <c r="M932" s="22" t="s">
        <v>138</v>
      </c>
      <c r="N932" s="38" t="s">
        <v>1482</v>
      </c>
      <c r="O932" s="39">
        <v>44505</v>
      </c>
      <c r="P932" s="27" t="s">
        <v>277</v>
      </c>
      <c r="Q932" s="22">
        <v>1120</v>
      </c>
      <c r="R932" s="22" t="s">
        <v>56</v>
      </c>
      <c r="S932" s="22" t="s">
        <v>56</v>
      </c>
      <c r="T932" s="22">
        <v>6008144095</v>
      </c>
      <c r="U932" s="22">
        <v>0</v>
      </c>
      <c r="V932" s="28">
        <v>0</v>
      </c>
      <c r="W932" s="22">
        <v>0</v>
      </c>
      <c r="X932" s="22" t="s">
        <v>138</v>
      </c>
      <c r="Y932" s="22" t="s">
        <v>56</v>
      </c>
      <c r="Z932" s="38" t="s">
        <v>1483</v>
      </c>
      <c r="AA932" s="39">
        <v>44505</v>
      </c>
      <c r="AB932" s="28">
        <v>0</v>
      </c>
      <c r="AC932" s="28" t="s">
        <v>56</v>
      </c>
      <c r="AD932" s="46" t="s">
        <v>56</v>
      </c>
      <c r="AE932" s="47" t="s">
        <v>56</v>
      </c>
      <c r="AF932" s="35" t="str">
        <f>VLOOKUP(G932,[6]TIV1!L:S,8,FALSE)</f>
        <v>8276895378</v>
      </c>
      <c r="AG932" s="35" t="str">
        <f>VLOOKUP(T932,[6]TIV1!L:S,8,FALSE)</f>
        <v>2050350280</v>
      </c>
      <c r="AH932" s="35" t="e">
        <f>VLOOKUP(AC932,[6]TIV1!L:S,8,FALSE)</f>
        <v>#N/A</v>
      </c>
      <c r="AI932" s="36">
        <f>VLOOKUP(A932&amp;P932,[6]HARGA!C:D,2,0)*Q932</f>
        <v>45360000</v>
      </c>
      <c r="AJ932" s="36">
        <f>VLOOKUP(A932&amp;P932,[6]HARGA!C:D,2,0)*W932</f>
        <v>0</v>
      </c>
      <c r="AK932" s="36">
        <f>VLOOKUP(A932&amp;P932,[6]HARGA!C:D,2,0)*AB932</f>
        <v>0</v>
      </c>
      <c r="AL932" s="32"/>
      <c r="AM932" s="32"/>
      <c r="AN932" s="37"/>
      <c r="AO932" s="37"/>
      <c r="AP932" s="37"/>
      <c r="AQ932" s="37"/>
      <c r="AR932" s="37"/>
      <c r="AS932" s="37"/>
      <c r="AT932" s="37"/>
      <c r="AU932" s="37"/>
      <c r="AV932" s="37"/>
      <c r="AW932" s="37"/>
      <c r="AX932" s="37"/>
      <c r="AY932" s="37"/>
      <c r="AZ932" s="37"/>
      <c r="BA932" s="37"/>
      <c r="BB932" s="37"/>
      <c r="BC932" s="37"/>
      <c r="BD932">
        <v>4</v>
      </c>
    </row>
    <row r="933" spans="1:56" hidden="1" x14ac:dyDescent="0.25">
      <c r="A933" s="22" t="s">
        <v>51</v>
      </c>
      <c r="B933" s="22" t="s">
        <v>273</v>
      </c>
      <c r="C933" s="23">
        <v>21102803655</v>
      </c>
      <c r="D933" s="29" t="s">
        <v>193</v>
      </c>
      <c r="E933" s="29" t="s">
        <v>458</v>
      </c>
      <c r="F933" s="29" t="s">
        <v>459</v>
      </c>
      <c r="G933" s="22">
        <v>5042286845</v>
      </c>
      <c r="H933" s="22" t="s">
        <v>56</v>
      </c>
      <c r="I933" s="22" t="s">
        <v>56</v>
      </c>
      <c r="J933" s="24">
        <v>44504</v>
      </c>
      <c r="K933" s="22">
        <v>16</v>
      </c>
      <c r="L933" s="22" t="s">
        <v>138</v>
      </c>
      <c r="M933" s="22" t="s">
        <v>138</v>
      </c>
      <c r="N933" s="38" t="s">
        <v>1482</v>
      </c>
      <c r="O933" s="39">
        <v>44505</v>
      </c>
      <c r="P933" s="27" t="s">
        <v>279</v>
      </c>
      <c r="Q933" s="22">
        <v>16</v>
      </c>
      <c r="R933" s="22" t="s">
        <v>56</v>
      </c>
      <c r="S933" s="22" t="s">
        <v>56</v>
      </c>
      <c r="T933" s="22">
        <v>6008144095</v>
      </c>
      <c r="U933" s="22">
        <v>16</v>
      </c>
      <c r="V933" s="28">
        <v>0</v>
      </c>
      <c r="W933" s="22">
        <v>16</v>
      </c>
      <c r="X933" s="22" t="s">
        <v>138</v>
      </c>
      <c r="Y933" s="22" t="s">
        <v>56</v>
      </c>
      <c r="Z933" s="38" t="s">
        <v>1483</v>
      </c>
      <c r="AA933" s="39">
        <v>44505</v>
      </c>
      <c r="AB933" s="28">
        <v>0</v>
      </c>
      <c r="AC933" s="28" t="s">
        <v>56</v>
      </c>
      <c r="AD933" s="46" t="s">
        <v>56</v>
      </c>
      <c r="AE933" s="47" t="s">
        <v>56</v>
      </c>
      <c r="AF933" s="35" t="str">
        <f>VLOOKUP(G933,[6]TIV1!L:S,8,FALSE)</f>
        <v>8276895378</v>
      </c>
      <c r="AG933" s="35" t="str">
        <f>VLOOKUP(T933,[6]TIV1!L:S,8,FALSE)</f>
        <v>2050350280</v>
      </c>
      <c r="AH933" s="35" t="e">
        <f>VLOOKUP(AC933,[6]TIV1!L:S,8,FALSE)</f>
        <v>#N/A</v>
      </c>
      <c r="AI933" s="36">
        <f>VLOOKUP(A933&amp;P933,[6]HARGA!C:D,2,0)*Q933</f>
        <v>1600000</v>
      </c>
      <c r="AJ933" s="36">
        <f>VLOOKUP(A933&amp;P933,[6]HARGA!C:D,2,0)*W933</f>
        <v>1600000</v>
      </c>
      <c r="AK933" s="36">
        <f>VLOOKUP(A933&amp;P933,[6]HARGA!C:D,2,0)*AB933</f>
        <v>0</v>
      </c>
      <c r="AL933" s="32"/>
      <c r="AM933" s="32"/>
      <c r="AN933" s="37"/>
      <c r="AO933" s="37"/>
      <c r="AP933" s="37"/>
      <c r="AQ933" s="37"/>
      <c r="AR933" s="37"/>
      <c r="AS933" s="37"/>
      <c r="AT933" s="37"/>
      <c r="AU933" s="37"/>
      <c r="AV933" s="37"/>
      <c r="AW933" s="37"/>
      <c r="AX933" s="37"/>
      <c r="AY933" s="37"/>
      <c r="AZ933" s="37"/>
      <c r="BA933" s="37"/>
      <c r="BB933" s="37"/>
      <c r="BC933" s="37"/>
      <c r="BD933">
        <v>4</v>
      </c>
    </row>
    <row r="934" spans="1:56" hidden="1" x14ac:dyDescent="0.25">
      <c r="A934" s="22" t="s">
        <v>51</v>
      </c>
      <c r="B934" s="22" t="s">
        <v>273</v>
      </c>
      <c r="C934" s="23">
        <v>21102803681</v>
      </c>
      <c r="D934" s="22" t="s">
        <v>193</v>
      </c>
      <c r="E934" s="22" t="s">
        <v>280</v>
      </c>
      <c r="F934" s="22" t="s">
        <v>281</v>
      </c>
      <c r="G934" s="22">
        <v>5042295809</v>
      </c>
      <c r="H934" s="22" t="s">
        <v>56</v>
      </c>
      <c r="I934" s="22" t="s">
        <v>56</v>
      </c>
      <c r="J934" s="24">
        <v>44504</v>
      </c>
      <c r="K934" s="22">
        <v>1280</v>
      </c>
      <c r="L934" s="22" t="s">
        <v>203</v>
      </c>
      <c r="M934" s="22" t="s">
        <v>203</v>
      </c>
      <c r="N934" s="38" t="s">
        <v>1484</v>
      </c>
      <c r="O934" s="39">
        <v>44505</v>
      </c>
      <c r="P934" s="27" t="s">
        <v>303</v>
      </c>
      <c r="Q934" s="22">
        <v>1280</v>
      </c>
      <c r="R934" s="22" t="s">
        <v>56</v>
      </c>
      <c r="S934" s="22" t="s">
        <v>56</v>
      </c>
      <c r="T934" s="22">
        <v>6008144753</v>
      </c>
      <c r="U934" s="22">
        <v>0</v>
      </c>
      <c r="V934" s="28">
        <v>0</v>
      </c>
      <c r="W934" s="22">
        <v>0</v>
      </c>
      <c r="X934" s="22" t="s">
        <v>203</v>
      </c>
      <c r="Y934" s="22" t="s">
        <v>56</v>
      </c>
      <c r="Z934" s="38" t="s">
        <v>1485</v>
      </c>
      <c r="AA934" s="39">
        <v>44505</v>
      </c>
      <c r="AB934" s="28">
        <v>0</v>
      </c>
      <c r="AC934" s="28" t="s">
        <v>56</v>
      </c>
      <c r="AD934" s="46" t="s">
        <v>56</v>
      </c>
      <c r="AE934" s="47" t="s">
        <v>56</v>
      </c>
      <c r="AF934" s="35" t="str">
        <f>VLOOKUP(G934,[6]TIV1!L:S,8,FALSE)</f>
        <v>8276895378</v>
      </c>
      <c r="AG934" s="35" t="str">
        <f>VLOOKUP(T934,[6]TIV1!L:S,8,FALSE)</f>
        <v>2050350280</v>
      </c>
      <c r="AH934" s="35" t="e">
        <f>VLOOKUP(AC934,[6]TIV1!L:S,8,FALSE)</f>
        <v>#N/A</v>
      </c>
      <c r="AI934" s="36">
        <f>VLOOKUP(A934&amp;P934,[6]HARGA!C:D,2,0)*Q934</f>
        <v>47667200</v>
      </c>
      <c r="AJ934" s="36">
        <f>VLOOKUP(A934&amp;P934,[6]HARGA!C:D,2,0)*W934</f>
        <v>0</v>
      </c>
      <c r="AK934" s="36">
        <f>VLOOKUP(A934&amp;P934,[6]HARGA!C:D,2,0)*AB934</f>
        <v>0</v>
      </c>
      <c r="AL934" s="32"/>
      <c r="AM934" s="32"/>
      <c r="AN934" s="37"/>
      <c r="AO934" s="37"/>
      <c r="AP934" s="37"/>
      <c r="AQ934" s="37"/>
      <c r="AR934" s="37"/>
      <c r="AS934" s="37"/>
      <c r="AT934" s="37"/>
      <c r="AU934" s="37"/>
      <c r="AV934" s="37"/>
      <c r="AW934" s="37"/>
      <c r="AX934" s="37"/>
      <c r="AY934" s="37"/>
      <c r="AZ934" s="37"/>
      <c r="BA934" s="37"/>
      <c r="BB934" s="37"/>
      <c r="BC934" s="37"/>
      <c r="BD934">
        <v>4</v>
      </c>
    </row>
    <row r="935" spans="1:56" hidden="1" x14ac:dyDescent="0.25">
      <c r="A935" s="22" t="s">
        <v>51</v>
      </c>
      <c r="B935" s="22" t="s">
        <v>273</v>
      </c>
      <c r="C935" s="23">
        <v>21102803681</v>
      </c>
      <c r="D935" s="22" t="s">
        <v>193</v>
      </c>
      <c r="E935" s="22" t="s">
        <v>280</v>
      </c>
      <c r="F935" s="22" t="s">
        <v>281</v>
      </c>
      <c r="G935" s="22">
        <v>5042295809</v>
      </c>
      <c r="H935" s="22" t="s">
        <v>56</v>
      </c>
      <c r="I935" s="22" t="s">
        <v>56</v>
      </c>
      <c r="J935" s="24">
        <v>44504</v>
      </c>
      <c r="K935" s="22">
        <v>32</v>
      </c>
      <c r="L935" s="22" t="s">
        <v>203</v>
      </c>
      <c r="M935" s="22" t="s">
        <v>203</v>
      </c>
      <c r="N935" s="38" t="s">
        <v>1484</v>
      </c>
      <c r="O935" s="39">
        <v>44505</v>
      </c>
      <c r="P935" s="27" t="s">
        <v>279</v>
      </c>
      <c r="Q935" s="22">
        <v>32</v>
      </c>
      <c r="R935" s="22" t="s">
        <v>56</v>
      </c>
      <c r="S935" s="22" t="s">
        <v>56</v>
      </c>
      <c r="T935" s="22">
        <v>6008144753</v>
      </c>
      <c r="U935" s="22">
        <v>32</v>
      </c>
      <c r="V935" s="28">
        <v>0</v>
      </c>
      <c r="W935" s="22">
        <v>32</v>
      </c>
      <c r="X935" s="22" t="s">
        <v>203</v>
      </c>
      <c r="Y935" s="22" t="s">
        <v>56</v>
      </c>
      <c r="Z935" s="38" t="s">
        <v>1485</v>
      </c>
      <c r="AA935" s="39">
        <v>44505</v>
      </c>
      <c r="AB935" s="28">
        <v>0</v>
      </c>
      <c r="AC935" s="28" t="s">
        <v>56</v>
      </c>
      <c r="AD935" s="46" t="s">
        <v>56</v>
      </c>
      <c r="AE935" s="47" t="s">
        <v>56</v>
      </c>
      <c r="AF935" s="35" t="str">
        <f>VLOOKUP(G935,[6]TIV1!L:S,8,FALSE)</f>
        <v>8276895378</v>
      </c>
      <c r="AG935" s="35" t="str">
        <f>VLOOKUP(T935,[6]TIV1!L:S,8,FALSE)</f>
        <v>2050350280</v>
      </c>
      <c r="AH935" s="35" t="e">
        <f>VLOOKUP(AC935,[6]TIV1!L:S,8,FALSE)</f>
        <v>#N/A</v>
      </c>
      <c r="AI935" s="36">
        <f>VLOOKUP(A935&amp;P935,[6]HARGA!C:D,2,0)*Q935</f>
        <v>3200000</v>
      </c>
      <c r="AJ935" s="36">
        <f>VLOOKUP(A935&amp;P935,[6]HARGA!C:D,2,0)*W935</f>
        <v>3200000</v>
      </c>
      <c r="AK935" s="36">
        <f>VLOOKUP(A935&amp;P935,[6]HARGA!C:D,2,0)*AB935</f>
        <v>0</v>
      </c>
      <c r="AL935" s="32"/>
      <c r="AM935" s="32"/>
      <c r="AN935" s="37"/>
      <c r="AO935" s="37"/>
      <c r="AP935" s="37"/>
      <c r="AQ935" s="37"/>
      <c r="AR935" s="37"/>
      <c r="AS935" s="37"/>
      <c r="AT935" s="37"/>
      <c r="AU935" s="37"/>
      <c r="AV935" s="37"/>
      <c r="AW935" s="37"/>
      <c r="AX935" s="37"/>
      <c r="AY935" s="37"/>
      <c r="AZ935" s="37"/>
      <c r="BA935" s="37"/>
      <c r="BB935" s="37"/>
      <c r="BC935" s="37"/>
      <c r="BD935">
        <v>4</v>
      </c>
    </row>
    <row r="936" spans="1:56" hidden="1" x14ac:dyDescent="0.25">
      <c r="A936" s="22" t="s">
        <v>66</v>
      </c>
      <c r="B936" s="22" t="s">
        <v>273</v>
      </c>
      <c r="C936" s="23">
        <v>21102903650</v>
      </c>
      <c r="D936" s="22" t="s">
        <v>193</v>
      </c>
      <c r="E936" s="22" t="s">
        <v>489</v>
      </c>
      <c r="F936" s="22" t="s">
        <v>1486</v>
      </c>
      <c r="G936" s="22">
        <v>5042294481</v>
      </c>
      <c r="H936" s="22" t="s">
        <v>56</v>
      </c>
      <c r="I936" s="22" t="s">
        <v>56</v>
      </c>
      <c r="J936" s="24">
        <v>44504</v>
      </c>
      <c r="K936" s="22">
        <v>1120</v>
      </c>
      <c r="L936" s="22" t="s">
        <v>110</v>
      </c>
      <c r="M936" s="22" t="s">
        <v>110</v>
      </c>
      <c r="N936" s="38" t="s">
        <v>1487</v>
      </c>
      <c r="O936" s="39">
        <v>44505</v>
      </c>
      <c r="P936" s="27" t="s">
        <v>277</v>
      </c>
      <c r="Q936" s="22">
        <v>1120</v>
      </c>
      <c r="R936" s="22" t="s">
        <v>56</v>
      </c>
      <c r="S936" s="22" t="s">
        <v>56</v>
      </c>
      <c r="T936" s="22">
        <v>6008147085</v>
      </c>
      <c r="U936" s="22">
        <v>0</v>
      </c>
      <c r="V936" s="28">
        <v>0</v>
      </c>
      <c r="W936" s="22">
        <v>0</v>
      </c>
      <c r="X936" s="22" t="s">
        <v>110</v>
      </c>
      <c r="Y936" s="22" t="s">
        <v>56</v>
      </c>
      <c r="Z936" s="38" t="s">
        <v>1488</v>
      </c>
      <c r="AA936" s="39">
        <v>44505</v>
      </c>
      <c r="AB936" s="28">
        <v>0</v>
      </c>
      <c r="AC936" s="28" t="s">
        <v>56</v>
      </c>
      <c r="AD936" s="46" t="s">
        <v>56</v>
      </c>
      <c r="AE936" s="47" t="s">
        <v>56</v>
      </c>
      <c r="AF936" s="35" t="str">
        <f>VLOOKUP(G936,[6]TIV1!L:S,8,FALSE)</f>
        <v>8276895966</v>
      </c>
      <c r="AG936" s="35" t="str">
        <f>VLOOKUP(T936,[6]TIV1!L:S,8,FALSE)</f>
        <v>2050350313</v>
      </c>
      <c r="AH936" s="35" t="e">
        <f>VLOOKUP(AC936,[6]TIV1!L:S,8,FALSE)</f>
        <v>#N/A</v>
      </c>
      <c r="AI936" s="36">
        <f>VLOOKUP(A936&amp;P936,[6]HARGA!C:D,2,0)*Q936</f>
        <v>45360000</v>
      </c>
      <c r="AJ936" s="36">
        <f>VLOOKUP(A936&amp;P936,[6]HARGA!C:D,2,0)*W936</f>
        <v>0</v>
      </c>
      <c r="AK936" s="36">
        <f>VLOOKUP(A936&amp;P936,[6]HARGA!C:D,2,0)*AB936</f>
        <v>0</v>
      </c>
      <c r="AL936" s="32"/>
      <c r="AM936" s="32"/>
      <c r="AN936" s="37"/>
      <c r="AO936" s="37"/>
      <c r="AP936" s="37"/>
      <c r="AQ936" s="37"/>
      <c r="AR936" s="37"/>
      <c r="AS936" s="37"/>
      <c r="AT936" s="37"/>
      <c r="AU936" s="37"/>
      <c r="AV936" s="37"/>
      <c r="AW936" s="37"/>
      <c r="AX936" s="37"/>
      <c r="AY936" s="37"/>
      <c r="AZ936" s="37"/>
      <c r="BA936" s="37"/>
      <c r="BB936" s="37"/>
      <c r="BC936" s="37"/>
      <c r="BD936">
        <v>4</v>
      </c>
    </row>
    <row r="937" spans="1:56" hidden="1" x14ac:dyDescent="0.25">
      <c r="A937" s="22" t="s">
        <v>66</v>
      </c>
      <c r="B937" s="22" t="s">
        <v>273</v>
      </c>
      <c r="C937" s="23">
        <v>21102903650</v>
      </c>
      <c r="D937" s="22" t="s">
        <v>193</v>
      </c>
      <c r="E937" s="22" t="s">
        <v>489</v>
      </c>
      <c r="F937" s="22" t="s">
        <v>1486</v>
      </c>
      <c r="G937" s="22">
        <v>5042294481</v>
      </c>
      <c r="H937" s="22" t="s">
        <v>56</v>
      </c>
      <c r="I937" s="22" t="s">
        <v>56</v>
      </c>
      <c r="J937" s="24">
        <v>44504</v>
      </c>
      <c r="K937" s="22">
        <v>16</v>
      </c>
      <c r="L937" s="22" t="s">
        <v>110</v>
      </c>
      <c r="M937" s="22" t="s">
        <v>110</v>
      </c>
      <c r="N937" s="38" t="s">
        <v>1487</v>
      </c>
      <c r="O937" s="39">
        <v>44505</v>
      </c>
      <c r="P937" s="27" t="s">
        <v>279</v>
      </c>
      <c r="Q937" s="22">
        <v>16</v>
      </c>
      <c r="R937" s="22" t="s">
        <v>56</v>
      </c>
      <c r="S937" s="22" t="s">
        <v>56</v>
      </c>
      <c r="T937" s="22">
        <v>6008147085</v>
      </c>
      <c r="U937" s="22">
        <v>16</v>
      </c>
      <c r="V937" s="28">
        <v>0</v>
      </c>
      <c r="W937" s="22">
        <v>16</v>
      </c>
      <c r="X937" s="22" t="s">
        <v>110</v>
      </c>
      <c r="Y937" s="22" t="s">
        <v>56</v>
      </c>
      <c r="Z937" s="38" t="s">
        <v>1488</v>
      </c>
      <c r="AA937" s="39">
        <v>44505</v>
      </c>
      <c r="AB937" s="28">
        <v>0</v>
      </c>
      <c r="AC937" s="28" t="s">
        <v>56</v>
      </c>
      <c r="AD937" s="46" t="s">
        <v>56</v>
      </c>
      <c r="AE937" s="47" t="s">
        <v>56</v>
      </c>
      <c r="AF937" s="35" t="str">
        <f>VLOOKUP(G937,[6]TIV1!L:S,8,FALSE)</f>
        <v>8276895966</v>
      </c>
      <c r="AG937" s="35" t="str">
        <f>VLOOKUP(T937,[6]TIV1!L:S,8,FALSE)</f>
        <v>2050350313</v>
      </c>
      <c r="AH937" s="35" t="e">
        <f>VLOOKUP(AC937,[6]TIV1!L:S,8,FALSE)</f>
        <v>#N/A</v>
      </c>
      <c r="AI937" s="36">
        <f>VLOOKUP(A937&amp;P937,[6]HARGA!C:D,2,0)*Q937</f>
        <v>1600000</v>
      </c>
      <c r="AJ937" s="36">
        <f>VLOOKUP(A937&amp;P937,[6]HARGA!C:D,2,0)*W937</f>
        <v>1600000</v>
      </c>
      <c r="AK937" s="36">
        <f>VLOOKUP(A937&amp;P937,[6]HARGA!C:D,2,0)*AB937</f>
        <v>0</v>
      </c>
      <c r="AL937" s="32"/>
      <c r="AM937" s="32"/>
      <c r="AN937" s="37"/>
      <c r="AO937" s="37"/>
      <c r="AP937" s="37"/>
      <c r="AQ937" s="37"/>
      <c r="AR937" s="37"/>
      <c r="AS937" s="37"/>
      <c r="AT937" s="37"/>
      <c r="AU937" s="37"/>
      <c r="AV937" s="37"/>
      <c r="AW937" s="37"/>
      <c r="AX937" s="37"/>
      <c r="AY937" s="37"/>
      <c r="AZ937" s="37"/>
      <c r="BA937" s="37"/>
      <c r="BB937" s="37"/>
      <c r="BC937" s="37"/>
      <c r="BD937">
        <v>4</v>
      </c>
    </row>
    <row r="938" spans="1:56" hidden="1" x14ac:dyDescent="0.25">
      <c r="A938" s="22" t="s">
        <v>66</v>
      </c>
      <c r="B938" s="22" t="s">
        <v>273</v>
      </c>
      <c r="C938" s="23">
        <v>21102903659</v>
      </c>
      <c r="D938" s="22" t="s">
        <v>193</v>
      </c>
      <c r="E938" s="22" t="s">
        <v>1489</v>
      </c>
      <c r="F938" s="22" t="s">
        <v>1490</v>
      </c>
      <c r="G938" s="22">
        <v>5042287900</v>
      </c>
      <c r="H938" s="22" t="s">
        <v>56</v>
      </c>
      <c r="I938" s="22" t="s">
        <v>56</v>
      </c>
      <c r="J938" s="24">
        <v>44504</v>
      </c>
      <c r="K938" s="22">
        <v>1120</v>
      </c>
      <c r="L938" s="22" t="s">
        <v>110</v>
      </c>
      <c r="M938" s="22" t="s">
        <v>110</v>
      </c>
      <c r="N938" s="38" t="s">
        <v>1491</v>
      </c>
      <c r="O938" s="39">
        <v>44504</v>
      </c>
      <c r="P938" s="27" t="s">
        <v>277</v>
      </c>
      <c r="Q938" s="22">
        <v>1120</v>
      </c>
      <c r="R938" s="22" t="s">
        <v>56</v>
      </c>
      <c r="S938" s="22" t="s">
        <v>56</v>
      </c>
      <c r="T938" s="22">
        <v>6008143944</v>
      </c>
      <c r="U938" s="22">
        <v>0</v>
      </c>
      <c r="V938" s="28">
        <v>0</v>
      </c>
      <c r="W938" s="22">
        <v>0</v>
      </c>
      <c r="X938" s="22" t="s">
        <v>110</v>
      </c>
      <c r="Y938" s="22" t="s">
        <v>56</v>
      </c>
      <c r="Z938" s="38" t="s">
        <v>1492</v>
      </c>
      <c r="AA938" s="39">
        <v>44504</v>
      </c>
      <c r="AB938" s="28">
        <v>0</v>
      </c>
      <c r="AC938" s="28" t="s">
        <v>56</v>
      </c>
      <c r="AD938" s="46" t="s">
        <v>56</v>
      </c>
      <c r="AE938" s="47" t="s">
        <v>56</v>
      </c>
      <c r="AF938" s="35" t="str">
        <f>VLOOKUP(G938,[6]TIV1!L:S,8,FALSE)</f>
        <v>8276895966</v>
      </c>
      <c r="AG938" s="35" t="str">
        <f>VLOOKUP(T938,[6]TIV1!L:S,8,FALSE)</f>
        <v>2050350313</v>
      </c>
      <c r="AH938" s="35" t="e">
        <f>VLOOKUP(AC938,[6]TIV1!L:S,8,FALSE)</f>
        <v>#N/A</v>
      </c>
      <c r="AI938" s="36">
        <f>VLOOKUP(A938&amp;P938,[6]HARGA!C:D,2,0)*Q938</f>
        <v>45360000</v>
      </c>
      <c r="AJ938" s="36">
        <f>VLOOKUP(A938&amp;P938,[6]HARGA!C:D,2,0)*W938</f>
        <v>0</v>
      </c>
      <c r="AK938" s="36">
        <f>VLOOKUP(A938&amp;P938,[6]HARGA!C:D,2,0)*AB938</f>
        <v>0</v>
      </c>
      <c r="AL938" s="32"/>
      <c r="AM938" s="32"/>
      <c r="AN938" s="37"/>
      <c r="AO938" s="37"/>
      <c r="AP938" s="37"/>
      <c r="AQ938" s="37"/>
      <c r="AR938" s="37"/>
      <c r="AS938" s="37"/>
      <c r="AT938" s="37"/>
      <c r="AU938" s="37"/>
      <c r="AV938" s="37"/>
      <c r="AW938" s="37"/>
      <c r="AX938" s="37"/>
      <c r="AY938" s="37"/>
      <c r="AZ938" s="37"/>
      <c r="BA938" s="37"/>
      <c r="BB938" s="37"/>
      <c r="BC938" s="37"/>
      <c r="BD938">
        <v>4</v>
      </c>
    </row>
    <row r="939" spans="1:56" hidden="1" x14ac:dyDescent="0.25">
      <c r="A939" s="22" t="s">
        <v>66</v>
      </c>
      <c r="B939" s="22" t="s">
        <v>273</v>
      </c>
      <c r="C939" s="23">
        <v>21102903659</v>
      </c>
      <c r="D939" s="22" t="s">
        <v>193</v>
      </c>
      <c r="E939" s="22" t="s">
        <v>1489</v>
      </c>
      <c r="F939" s="22" t="s">
        <v>1490</v>
      </c>
      <c r="G939" s="22">
        <v>5042287900</v>
      </c>
      <c r="H939" s="22" t="s">
        <v>56</v>
      </c>
      <c r="I939" s="22" t="s">
        <v>56</v>
      </c>
      <c r="J939" s="24">
        <v>44504</v>
      </c>
      <c r="K939" s="22">
        <v>16</v>
      </c>
      <c r="L939" s="22" t="s">
        <v>110</v>
      </c>
      <c r="M939" s="22" t="s">
        <v>110</v>
      </c>
      <c r="N939" s="38" t="s">
        <v>1491</v>
      </c>
      <c r="O939" s="39">
        <v>44504</v>
      </c>
      <c r="P939" s="27" t="s">
        <v>279</v>
      </c>
      <c r="Q939" s="22">
        <v>16</v>
      </c>
      <c r="R939" s="22" t="s">
        <v>56</v>
      </c>
      <c r="S939" s="22" t="s">
        <v>56</v>
      </c>
      <c r="T939" s="22">
        <v>6008143944</v>
      </c>
      <c r="U939" s="22">
        <v>16</v>
      </c>
      <c r="V939" s="28">
        <v>0</v>
      </c>
      <c r="W939" s="22">
        <v>16</v>
      </c>
      <c r="X939" s="22" t="s">
        <v>110</v>
      </c>
      <c r="Y939" s="22" t="s">
        <v>56</v>
      </c>
      <c r="Z939" s="38" t="s">
        <v>1492</v>
      </c>
      <c r="AA939" s="39">
        <v>44504</v>
      </c>
      <c r="AB939" s="28">
        <v>0</v>
      </c>
      <c r="AC939" s="28" t="s">
        <v>56</v>
      </c>
      <c r="AD939" s="46" t="s">
        <v>56</v>
      </c>
      <c r="AE939" s="47" t="s">
        <v>56</v>
      </c>
      <c r="AF939" s="35" t="str">
        <f>VLOOKUP(G939,[6]TIV1!L:S,8,FALSE)</f>
        <v>8276895966</v>
      </c>
      <c r="AG939" s="35" t="str">
        <f>VLOOKUP(T939,[6]TIV1!L:S,8,FALSE)</f>
        <v>2050350313</v>
      </c>
      <c r="AH939" s="35" t="e">
        <f>VLOOKUP(AC939,[6]TIV1!L:S,8,FALSE)</f>
        <v>#N/A</v>
      </c>
      <c r="AI939" s="36">
        <f>VLOOKUP(A939&amp;P939,[6]HARGA!C:D,2,0)*Q939</f>
        <v>1600000</v>
      </c>
      <c r="AJ939" s="36">
        <f>VLOOKUP(A939&amp;P939,[6]HARGA!C:D,2,0)*W939</f>
        <v>1600000</v>
      </c>
      <c r="AK939" s="36">
        <f>VLOOKUP(A939&amp;P939,[6]HARGA!C:D,2,0)*AB939</f>
        <v>0</v>
      </c>
      <c r="AL939" s="32"/>
      <c r="AM939" s="32"/>
      <c r="AN939" s="37"/>
      <c r="AO939" s="37"/>
      <c r="AP939" s="37"/>
      <c r="AQ939" s="37"/>
      <c r="AR939" s="37"/>
      <c r="AS939" s="37"/>
      <c r="AT939" s="37"/>
      <c r="AU939" s="37"/>
      <c r="AV939" s="37"/>
      <c r="AW939" s="37"/>
      <c r="AX939" s="37"/>
      <c r="AY939" s="37"/>
      <c r="AZ939" s="37"/>
      <c r="BA939" s="37"/>
      <c r="BB939" s="37"/>
      <c r="BC939" s="37"/>
      <c r="BD939">
        <v>4</v>
      </c>
    </row>
    <row r="940" spans="1:56" hidden="1" x14ac:dyDescent="0.25">
      <c r="A940" s="22" t="s">
        <v>66</v>
      </c>
      <c r="B940" s="22" t="s">
        <v>273</v>
      </c>
      <c r="C940" s="23">
        <v>21102908834</v>
      </c>
      <c r="D940" s="22" t="s">
        <v>53</v>
      </c>
      <c r="E940" s="22" t="s">
        <v>795</v>
      </c>
      <c r="F940" s="22" t="s">
        <v>1171</v>
      </c>
      <c r="G940" s="22">
        <v>5042283673</v>
      </c>
      <c r="H940" s="22" t="s">
        <v>56</v>
      </c>
      <c r="I940" s="22" t="s">
        <v>56</v>
      </c>
      <c r="J940" s="24">
        <v>44504</v>
      </c>
      <c r="K940" s="22">
        <v>2816</v>
      </c>
      <c r="L940" s="22" t="s">
        <v>110</v>
      </c>
      <c r="M940" s="22" t="s">
        <v>110</v>
      </c>
      <c r="N940" s="38" t="s">
        <v>1493</v>
      </c>
      <c r="O940" s="39">
        <v>44504</v>
      </c>
      <c r="P940" s="27" t="s">
        <v>288</v>
      </c>
      <c r="Q940" s="22">
        <v>2816</v>
      </c>
      <c r="R940" s="22" t="s">
        <v>56</v>
      </c>
      <c r="S940" s="22" t="s">
        <v>56</v>
      </c>
      <c r="T940" s="22">
        <v>6008133959</v>
      </c>
      <c r="U940" s="22">
        <v>0</v>
      </c>
      <c r="V940" s="28">
        <v>0</v>
      </c>
      <c r="W940" s="22">
        <v>0</v>
      </c>
      <c r="X940" s="22" t="s">
        <v>110</v>
      </c>
      <c r="Y940" s="22" t="s">
        <v>56</v>
      </c>
      <c r="Z940" s="38" t="s">
        <v>1494</v>
      </c>
      <c r="AA940" s="39">
        <v>44504</v>
      </c>
      <c r="AB940" s="28">
        <v>0</v>
      </c>
      <c r="AC940" s="28" t="s">
        <v>56</v>
      </c>
      <c r="AD940" s="46" t="s">
        <v>56</v>
      </c>
      <c r="AE940" s="47" t="s">
        <v>56</v>
      </c>
      <c r="AF940" s="35" t="str">
        <f>VLOOKUP(G940,[6]TIV1!L:S,8,FALSE)</f>
        <v>8276895966</v>
      </c>
      <c r="AG940" s="35" t="str">
        <f>VLOOKUP(T940,[6]TIV1!L:S,8,FALSE)</f>
        <v>2050350313</v>
      </c>
      <c r="AH940" s="35" t="e">
        <f>VLOOKUP(AC940,[6]TIV1!L:S,8,FALSE)</f>
        <v>#N/A</v>
      </c>
      <c r="AI940" s="36">
        <f>VLOOKUP(A940&amp;P940,[6]HARGA!C:D,2,0)*Q940</f>
        <v>95462400</v>
      </c>
      <c r="AJ940" s="36">
        <f>VLOOKUP(A940&amp;P940,[6]HARGA!C:D,2,0)*W940</f>
        <v>0</v>
      </c>
      <c r="AK940" s="36">
        <f>VLOOKUP(A940&amp;P940,[6]HARGA!C:D,2,0)*AB940</f>
        <v>0</v>
      </c>
      <c r="AL940" s="32"/>
      <c r="AM940" s="32"/>
      <c r="AN940" s="37"/>
      <c r="AO940" s="37"/>
      <c r="AP940" s="37"/>
      <c r="AQ940" s="37"/>
      <c r="AR940" s="37"/>
      <c r="AS940" s="37"/>
      <c r="AT940" s="37"/>
      <c r="AU940" s="37"/>
      <c r="AV940" s="37"/>
      <c r="AW940" s="37"/>
      <c r="AX940" s="37"/>
      <c r="AY940" s="37"/>
      <c r="AZ940" s="37"/>
      <c r="BA940" s="37"/>
      <c r="BB940" s="37"/>
      <c r="BC940" s="37"/>
      <c r="BD940">
        <v>4</v>
      </c>
    </row>
    <row r="941" spans="1:56" hidden="1" x14ac:dyDescent="0.25">
      <c r="A941" s="22" t="s">
        <v>66</v>
      </c>
      <c r="B941" s="22" t="s">
        <v>273</v>
      </c>
      <c r="C941" s="23">
        <v>21102908834</v>
      </c>
      <c r="D941" s="22" t="s">
        <v>53</v>
      </c>
      <c r="E941" s="22" t="s">
        <v>795</v>
      </c>
      <c r="F941" s="22" t="s">
        <v>1171</v>
      </c>
      <c r="G941" s="22">
        <v>5042283673</v>
      </c>
      <c r="H941" s="22" t="s">
        <v>56</v>
      </c>
      <c r="I941" s="22" t="s">
        <v>56</v>
      </c>
      <c r="J941" s="24">
        <v>44504</v>
      </c>
      <c r="K941" s="22">
        <v>32</v>
      </c>
      <c r="L941" s="22" t="s">
        <v>110</v>
      </c>
      <c r="M941" s="22" t="s">
        <v>110</v>
      </c>
      <c r="N941" s="38" t="s">
        <v>1493</v>
      </c>
      <c r="O941" s="39">
        <v>44504</v>
      </c>
      <c r="P941" s="27" t="s">
        <v>279</v>
      </c>
      <c r="Q941" s="22">
        <v>32</v>
      </c>
      <c r="R941" s="22" t="s">
        <v>56</v>
      </c>
      <c r="S941" s="22" t="s">
        <v>56</v>
      </c>
      <c r="T941" s="22">
        <v>6008133959</v>
      </c>
      <c r="U941" s="22">
        <v>32</v>
      </c>
      <c r="V941" s="28">
        <v>0</v>
      </c>
      <c r="W941" s="22">
        <v>32</v>
      </c>
      <c r="X941" s="22" t="s">
        <v>110</v>
      </c>
      <c r="Y941" s="22" t="s">
        <v>56</v>
      </c>
      <c r="Z941" s="38" t="s">
        <v>1494</v>
      </c>
      <c r="AA941" s="39">
        <v>44504</v>
      </c>
      <c r="AB941" s="28">
        <v>0</v>
      </c>
      <c r="AC941" s="28" t="s">
        <v>56</v>
      </c>
      <c r="AD941" s="46" t="s">
        <v>56</v>
      </c>
      <c r="AE941" s="47" t="s">
        <v>56</v>
      </c>
      <c r="AF941" s="35" t="str">
        <f>VLOOKUP(G941,[6]TIV1!L:S,8,FALSE)</f>
        <v>8276895966</v>
      </c>
      <c r="AG941" s="35" t="str">
        <f>VLOOKUP(T941,[6]TIV1!L:S,8,FALSE)</f>
        <v>2050350313</v>
      </c>
      <c r="AH941" s="35" t="e">
        <f>VLOOKUP(AC941,[6]TIV1!L:S,8,FALSE)</f>
        <v>#N/A</v>
      </c>
      <c r="AI941" s="36">
        <f>VLOOKUP(A941&amp;P941,[6]HARGA!C:D,2,0)*Q941</f>
        <v>3200000</v>
      </c>
      <c r="AJ941" s="36">
        <f>VLOOKUP(A941&amp;P941,[6]HARGA!C:D,2,0)*W941</f>
        <v>3200000</v>
      </c>
      <c r="AK941" s="36">
        <f>VLOOKUP(A941&amp;P941,[6]HARGA!C:D,2,0)*AB941</f>
        <v>0</v>
      </c>
      <c r="AL941" s="32"/>
      <c r="AM941" s="32"/>
      <c r="AN941" s="37"/>
      <c r="AO941" s="37"/>
      <c r="AP941" s="37"/>
      <c r="AQ941" s="37"/>
      <c r="AR941" s="37"/>
      <c r="AS941" s="37"/>
      <c r="AT941" s="37"/>
      <c r="AU941" s="37"/>
      <c r="AV941" s="37"/>
      <c r="AW941" s="37"/>
      <c r="AX941" s="37"/>
      <c r="AY941" s="37"/>
      <c r="AZ941" s="37"/>
      <c r="BA941" s="37"/>
      <c r="BB941" s="37"/>
      <c r="BC941" s="37"/>
      <c r="BD941">
        <v>4</v>
      </c>
    </row>
    <row r="942" spans="1:56" hidden="1" x14ac:dyDescent="0.25">
      <c r="A942" s="22" t="s">
        <v>66</v>
      </c>
      <c r="B942" s="22" t="s">
        <v>273</v>
      </c>
      <c r="C942" s="23">
        <v>21102903666</v>
      </c>
      <c r="D942" s="22" t="s">
        <v>193</v>
      </c>
      <c r="E942" s="22" t="s">
        <v>1495</v>
      </c>
      <c r="F942" s="22" t="s">
        <v>1496</v>
      </c>
      <c r="G942" s="22">
        <v>5042278556</v>
      </c>
      <c r="H942" s="22" t="s">
        <v>56</v>
      </c>
      <c r="I942" s="22" t="s">
        <v>56</v>
      </c>
      <c r="J942" s="24">
        <v>44504</v>
      </c>
      <c r="K942" s="22">
        <v>1120</v>
      </c>
      <c r="L942" s="22" t="s">
        <v>1182</v>
      </c>
      <c r="M942" s="22" t="s">
        <v>1182</v>
      </c>
      <c r="N942" s="107">
        <v>20022</v>
      </c>
      <c r="O942" s="108">
        <v>44504</v>
      </c>
      <c r="P942" s="27" t="s">
        <v>277</v>
      </c>
      <c r="Q942" s="22">
        <v>1120</v>
      </c>
      <c r="R942" s="22" t="s">
        <v>56</v>
      </c>
      <c r="S942" s="22" t="s">
        <v>56</v>
      </c>
      <c r="T942" s="22">
        <v>6008144307</v>
      </c>
      <c r="U942" s="22">
        <v>0</v>
      </c>
      <c r="V942" s="28">
        <v>0</v>
      </c>
      <c r="W942" s="22">
        <v>0</v>
      </c>
      <c r="X942" s="22" t="s">
        <v>1182</v>
      </c>
      <c r="Y942" s="22" t="s">
        <v>56</v>
      </c>
      <c r="Z942" s="107">
        <v>34688</v>
      </c>
      <c r="AA942" s="120">
        <v>44504</v>
      </c>
      <c r="AB942" s="28">
        <v>0</v>
      </c>
      <c r="AC942" s="28" t="s">
        <v>56</v>
      </c>
      <c r="AD942" s="46" t="s">
        <v>56</v>
      </c>
      <c r="AE942" s="47" t="s">
        <v>56</v>
      </c>
      <c r="AF942" s="35" t="str">
        <f>VLOOKUP(G942,[6]TIV1!L:S,8,FALSE)</f>
        <v>8276895966</v>
      </c>
      <c r="AG942" s="35" t="str">
        <f>VLOOKUP(T942,[6]TIV1!L:S,8,FALSE)</f>
        <v>2050350313</v>
      </c>
      <c r="AH942" s="35" t="e">
        <f>VLOOKUP(AC942,[6]TIV1!L:S,8,FALSE)</f>
        <v>#N/A</v>
      </c>
      <c r="AI942" s="36">
        <f>VLOOKUP(A942&amp;P942,[6]HARGA!C:D,2,0)*Q942</f>
        <v>45360000</v>
      </c>
      <c r="AJ942" s="36">
        <f>VLOOKUP(A942&amp;P942,[6]HARGA!C:D,2,0)*W942</f>
        <v>0</v>
      </c>
      <c r="AK942" s="36">
        <f>VLOOKUP(A942&amp;P942,[6]HARGA!C:D,2,0)*AB942</f>
        <v>0</v>
      </c>
      <c r="AL942" s="32"/>
      <c r="AM942" s="32"/>
      <c r="AN942" s="37"/>
      <c r="AO942" s="37"/>
      <c r="AP942" s="37"/>
      <c r="AQ942" s="37"/>
      <c r="AR942" s="37"/>
      <c r="AS942" s="37"/>
      <c r="AT942" s="37"/>
      <c r="AU942" s="37"/>
      <c r="AV942" s="37"/>
      <c r="AW942" s="37"/>
      <c r="AX942" s="37"/>
      <c r="AY942" s="37"/>
      <c r="AZ942" s="37"/>
      <c r="BA942" s="37"/>
      <c r="BB942" s="37"/>
      <c r="BC942" s="37"/>
      <c r="BD942">
        <v>4</v>
      </c>
    </row>
    <row r="943" spans="1:56" hidden="1" x14ac:dyDescent="0.25">
      <c r="A943" s="22" t="s">
        <v>66</v>
      </c>
      <c r="B943" s="22" t="s">
        <v>273</v>
      </c>
      <c r="C943" s="23">
        <v>21102903666</v>
      </c>
      <c r="D943" s="22" t="s">
        <v>193</v>
      </c>
      <c r="E943" s="22" t="s">
        <v>1495</v>
      </c>
      <c r="F943" s="22" t="s">
        <v>1496</v>
      </c>
      <c r="G943" s="22">
        <v>5042278556</v>
      </c>
      <c r="H943" s="22" t="s">
        <v>56</v>
      </c>
      <c r="I943" s="22" t="s">
        <v>56</v>
      </c>
      <c r="J943" s="24">
        <v>44504</v>
      </c>
      <c r="K943" s="22">
        <v>16</v>
      </c>
      <c r="L943" s="22" t="s">
        <v>1182</v>
      </c>
      <c r="M943" s="22" t="s">
        <v>1182</v>
      </c>
      <c r="N943" s="107">
        <v>20022</v>
      </c>
      <c r="O943" s="108">
        <v>44504</v>
      </c>
      <c r="P943" s="27" t="s">
        <v>279</v>
      </c>
      <c r="Q943" s="22">
        <v>16</v>
      </c>
      <c r="R943" s="22" t="s">
        <v>56</v>
      </c>
      <c r="S943" s="22" t="s">
        <v>56</v>
      </c>
      <c r="T943" s="22">
        <v>6008144307</v>
      </c>
      <c r="U943" s="22">
        <v>16</v>
      </c>
      <c r="V943" s="28">
        <v>0</v>
      </c>
      <c r="W943" s="22">
        <v>16</v>
      </c>
      <c r="X943" s="22" t="s">
        <v>1182</v>
      </c>
      <c r="Y943" s="22" t="s">
        <v>56</v>
      </c>
      <c r="Z943" s="107">
        <v>34688</v>
      </c>
      <c r="AA943" s="120">
        <v>44504</v>
      </c>
      <c r="AB943" s="28">
        <v>0</v>
      </c>
      <c r="AC943" s="28" t="s">
        <v>56</v>
      </c>
      <c r="AD943" s="46" t="s">
        <v>56</v>
      </c>
      <c r="AE943" s="47" t="s">
        <v>56</v>
      </c>
      <c r="AF943" s="35" t="str">
        <f>VLOOKUP(G943,[6]TIV1!L:S,8,FALSE)</f>
        <v>8276895966</v>
      </c>
      <c r="AG943" s="35" t="str">
        <f>VLOOKUP(T943,[6]TIV1!L:S,8,FALSE)</f>
        <v>2050350313</v>
      </c>
      <c r="AH943" s="35" t="e">
        <f>VLOOKUP(AC943,[6]TIV1!L:S,8,FALSE)</f>
        <v>#N/A</v>
      </c>
      <c r="AI943" s="36">
        <f>VLOOKUP(A943&amp;P943,[6]HARGA!C:D,2,0)*Q943</f>
        <v>1600000</v>
      </c>
      <c r="AJ943" s="36">
        <f>VLOOKUP(A943&amp;P943,[6]HARGA!C:D,2,0)*W943</f>
        <v>1600000</v>
      </c>
      <c r="AK943" s="36">
        <f>VLOOKUP(A943&amp;P943,[6]HARGA!C:D,2,0)*AB943</f>
        <v>0</v>
      </c>
      <c r="AL943" s="32"/>
      <c r="AM943" s="32"/>
      <c r="AN943" s="37"/>
      <c r="AO943" s="37"/>
      <c r="AP943" s="37"/>
      <c r="AQ943" s="37"/>
      <c r="AR943" s="37"/>
      <c r="AS943" s="37"/>
      <c r="AT943" s="37"/>
      <c r="AU943" s="37"/>
      <c r="AV943" s="37"/>
      <c r="AW943" s="37"/>
      <c r="AX943" s="37"/>
      <c r="AY943" s="37"/>
      <c r="AZ943" s="37"/>
      <c r="BA943" s="37"/>
      <c r="BB943" s="37"/>
      <c r="BC943" s="37"/>
      <c r="BD943">
        <v>4</v>
      </c>
    </row>
    <row r="944" spans="1:56" hidden="1" x14ac:dyDescent="0.25">
      <c r="A944" s="22" t="s">
        <v>66</v>
      </c>
      <c r="B944" s="22" t="s">
        <v>273</v>
      </c>
      <c r="C944" s="23">
        <v>21102903661</v>
      </c>
      <c r="D944" s="22" t="s">
        <v>53</v>
      </c>
      <c r="E944" s="29" t="s">
        <v>1166</v>
      </c>
      <c r="F944" s="22" t="s">
        <v>1167</v>
      </c>
      <c r="G944" s="22">
        <v>5042280636</v>
      </c>
      <c r="H944" s="22" t="s">
        <v>56</v>
      </c>
      <c r="I944" s="22" t="s">
        <v>56</v>
      </c>
      <c r="J944" s="24">
        <v>44504</v>
      </c>
      <c r="K944" s="22">
        <v>1120</v>
      </c>
      <c r="L944" s="22" t="s">
        <v>184</v>
      </c>
      <c r="M944" s="22" t="s">
        <v>184</v>
      </c>
      <c r="N944" s="38" t="s">
        <v>1497</v>
      </c>
      <c r="O944" s="39">
        <v>44506</v>
      </c>
      <c r="P944" s="27" t="s">
        <v>277</v>
      </c>
      <c r="Q944" s="22">
        <v>1120</v>
      </c>
      <c r="R944" s="22" t="s">
        <v>56</v>
      </c>
      <c r="S944" s="22" t="s">
        <v>56</v>
      </c>
      <c r="T944" s="22">
        <v>6008145923</v>
      </c>
      <c r="U944" s="22">
        <v>0</v>
      </c>
      <c r="V944" s="28">
        <v>0</v>
      </c>
      <c r="W944" s="22">
        <v>0</v>
      </c>
      <c r="X944" s="22" t="s">
        <v>184</v>
      </c>
      <c r="Y944" s="22" t="s">
        <v>56</v>
      </c>
      <c r="Z944" s="38" t="s">
        <v>1498</v>
      </c>
      <c r="AA944" s="39">
        <v>44506</v>
      </c>
      <c r="AB944" s="28">
        <v>0</v>
      </c>
      <c r="AC944" s="28" t="s">
        <v>56</v>
      </c>
      <c r="AD944" s="46" t="s">
        <v>56</v>
      </c>
      <c r="AE944" s="47" t="s">
        <v>56</v>
      </c>
      <c r="AF944" s="35" t="str">
        <f>VLOOKUP(G944,[6]TIV1!L:S,8,FALSE)</f>
        <v>8276895966</v>
      </c>
      <c r="AG944" s="35" t="str">
        <f>VLOOKUP(T944,[6]TIV1!L:S,8,FALSE)</f>
        <v>2050350313</v>
      </c>
      <c r="AH944" s="35" t="e">
        <f>VLOOKUP(AC944,[6]TIV1!L:S,8,FALSE)</f>
        <v>#N/A</v>
      </c>
      <c r="AI944" s="36">
        <f>VLOOKUP(A944&amp;P944,[6]HARGA!C:D,2,0)*Q944</f>
        <v>45360000</v>
      </c>
      <c r="AJ944" s="36">
        <f>VLOOKUP(A944&amp;P944,[6]HARGA!C:D,2,0)*W944</f>
        <v>0</v>
      </c>
      <c r="AK944" s="36">
        <f>VLOOKUP(A944&amp;P944,[6]HARGA!C:D,2,0)*AB944</f>
        <v>0</v>
      </c>
      <c r="AL944" s="32"/>
      <c r="AM944" s="32"/>
      <c r="AN944" s="37"/>
      <c r="AO944" s="37"/>
      <c r="AP944" s="37"/>
      <c r="AQ944" s="37"/>
      <c r="AR944" s="37"/>
      <c r="AS944" s="37"/>
      <c r="AT944" s="37"/>
      <c r="AU944" s="37"/>
      <c r="AV944" s="37"/>
      <c r="AW944" s="37"/>
      <c r="AX944" s="37"/>
      <c r="AY944" s="37"/>
      <c r="AZ944" s="37"/>
      <c r="BA944" s="37"/>
      <c r="BB944" s="37"/>
      <c r="BC944" s="37"/>
      <c r="BD944">
        <v>4</v>
      </c>
    </row>
    <row r="945" spans="1:56" hidden="1" x14ac:dyDescent="0.25">
      <c r="A945" s="22" t="s">
        <v>66</v>
      </c>
      <c r="B945" s="22" t="s">
        <v>273</v>
      </c>
      <c r="C945" s="23">
        <v>21102903661</v>
      </c>
      <c r="D945" s="22" t="s">
        <v>53</v>
      </c>
      <c r="E945" s="29" t="s">
        <v>1166</v>
      </c>
      <c r="F945" s="22" t="s">
        <v>1167</v>
      </c>
      <c r="G945" s="22">
        <v>5042280636</v>
      </c>
      <c r="H945" s="22" t="s">
        <v>56</v>
      </c>
      <c r="I945" s="22" t="s">
        <v>56</v>
      </c>
      <c r="J945" s="24">
        <v>44504</v>
      </c>
      <c r="K945" s="22">
        <v>16</v>
      </c>
      <c r="L945" s="22" t="s">
        <v>184</v>
      </c>
      <c r="M945" s="22" t="s">
        <v>184</v>
      </c>
      <c r="N945" s="38" t="s">
        <v>1497</v>
      </c>
      <c r="O945" s="39">
        <v>44506</v>
      </c>
      <c r="P945" s="27" t="s">
        <v>279</v>
      </c>
      <c r="Q945" s="22">
        <v>16</v>
      </c>
      <c r="R945" s="22" t="s">
        <v>56</v>
      </c>
      <c r="S945" s="22" t="s">
        <v>56</v>
      </c>
      <c r="T945" s="22">
        <v>6008145923</v>
      </c>
      <c r="U945" s="22">
        <v>16</v>
      </c>
      <c r="V945" s="28">
        <v>0</v>
      </c>
      <c r="W945" s="22">
        <v>16</v>
      </c>
      <c r="X945" s="22" t="s">
        <v>184</v>
      </c>
      <c r="Y945" s="22" t="s">
        <v>56</v>
      </c>
      <c r="Z945" s="38" t="s">
        <v>1498</v>
      </c>
      <c r="AA945" s="39">
        <v>44506</v>
      </c>
      <c r="AB945" s="28">
        <v>0</v>
      </c>
      <c r="AC945" s="28" t="s">
        <v>56</v>
      </c>
      <c r="AD945" s="46" t="s">
        <v>56</v>
      </c>
      <c r="AE945" s="47" t="s">
        <v>56</v>
      </c>
      <c r="AF945" s="35" t="str">
        <f>VLOOKUP(G945,[6]TIV1!L:S,8,FALSE)</f>
        <v>8276895966</v>
      </c>
      <c r="AG945" s="35" t="str">
        <f>VLOOKUP(T945,[6]TIV1!L:S,8,FALSE)</f>
        <v>2050350313</v>
      </c>
      <c r="AH945" s="35" t="e">
        <f>VLOOKUP(AC945,[6]TIV1!L:S,8,FALSE)</f>
        <v>#N/A</v>
      </c>
      <c r="AI945" s="36">
        <f>VLOOKUP(A945&amp;P945,[6]HARGA!C:D,2,0)*Q945</f>
        <v>1600000</v>
      </c>
      <c r="AJ945" s="36">
        <f>VLOOKUP(A945&amp;P945,[6]HARGA!C:D,2,0)*W945</f>
        <v>1600000</v>
      </c>
      <c r="AK945" s="36">
        <f>VLOOKUP(A945&amp;P945,[6]HARGA!C:D,2,0)*AB945</f>
        <v>0</v>
      </c>
      <c r="AL945" s="32"/>
      <c r="AM945" s="32"/>
      <c r="AN945" s="37"/>
      <c r="AO945" s="37"/>
      <c r="AP945" s="37"/>
      <c r="AQ945" s="37"/>
      <c r="AR945" s="37"/>
      <c r="AS945" s="37"/>
      <c r="AT945" s="37"/>
      <c r="AU945" s="37"/>
      <c r="AV945" s="37"/>
      <c r="AW945" s="37"/>
      <c r="AX945" s="37"/>
      <c r="AY945" s="37"/>
      <c r="AZ945" s="37"/>
      <c r="BA945" s="37"/>
      <c r="BB945" s="37"/>
      <c r="BC945" s="37"/>
      <c r="BD945">
        <v>4</v>
      </c>
    </row>
    <row r="946" spans="1:56" hidden="1" x14ac:dyDescent="0.25">
      <c r="A946" s="22" t="s">
        <v>66</v>
      </c>
      <c r="B946" s="22" t="s">
        <v>273</v>
      </c>
      <c r="C946" s="23">
        <v>21102903671</v>
      </c>
      <c r="D946" s="22" t="s">
        <v>193</v>
      </c>
      <c r="E946" s="22" t="s">
        <v>1499</v>
      </c>
      <c r="F946" s="22" t="s">
        <v>1500</v>
      </c>
      <c r="G946" s="22">
        <v>5042283218</v>
      </c>
      <c r="H946" s="22" t="s">
        <v>56</v>
      </c>
      <c r="I946" s="22" t="s">
        <v>56</v>
      </c>
      <c r="J946" s="24">
        <v>44504</v>
      </c>
      <c r="K946" s="22">
        <v>1280</v>
      </c>
      <c r="L946" s="22" t="s">
        <v>110</v>
      </c>
      <c r="M946" s="22" t="s">
        <v>110</v>
      </c>
      <c r="N946" s="38" t="s">
        <v>1501</v>
      </c>
      <c r="O946" s="39">
        <v>44504</v>
      </c>
      <c r="P946" s="27" t="s">
        <v>303</v>
      </c>
      <c r="Q946" s="22">
        <v>1280</v>
      </c>
      <c r="R946" s="22" t="s">
        <v>56</v>
      </c>
      <c r="S946" s="22" t="s">
        <v>56</v>
      </c>
      <c r="T946" s="22">
        <v>6008139994</v>
      </c>
      <c r="U946" s="22">
        <v>0</v>
      </c>
      <c r="V946" s="28">
        <v>0</v>
      </c>
      <c r="W946" s="22">
        <v>0</v>
      </c>
      <c r="X946" s="22" t="s">
        <v>110</v>
      </c>
      <c r="Y946" s="22" t="s">
        <v>56</v>
      </c>
      <c r="Z946" s="38" t="s">
        <v>1502</v>
      </c>
      <c r="AA946" s="39">
        <v>44504</v>
      </c>
      <c r="AB946" s="28">
        <v>0</v>
      </c>
      <c r="AC946" s="28" t="s">
        <v>56</v>
      </c>
      <c r="AD946" s="46" t="s">
        <v>56</v>
      </c>
      <c r="AE946" s="47" t="s">
        <v>56</v>
      </c>
      <c r="AF946" s="35" t="str">
        <f>VLOOKUP(G946,[6]TIV1!L:S,8,FALSE)</f>
        <v>8276895966</v>
      </c>
      <c r="AG946" s="35" t="str">
        <f>VLOOKUP(T946,[6]TIV1!L:S,8,FALSE)</f>
        <v>2050350313</v>
      </c>
      <c r="AH946" s="35" t="e">
        <f>VLOOKUP(AC946,[6]TIV1!L:S,8,FALSE)</f>
        <v>#N/A</v>
      </c>
      <c r="AI946" s="36">
        <f>VLOOKUP(A946&amp;P946,[6]HARGA!C:D,2,0)*Q946</f>
        <v>47667200</v>
      </c>
      <c r="AJ946" s="36">
        <f>VLOOKUP(A946&amp;P946,[6]HARGA!C:D,2,0)*W946</f>
        <v>0</v>
      </c>
      <c r="AK946" s="36">
        <f>VLOOKUP(A946&amp;P946,[6]HARGA!C:D,2,0)*AB946</f>
        <v>0</v>
      </c>
      <c r="AL946" s="32"/>
      <c r="AM946" s="32"/>
      <c r="AN946" s="37"/>
      <c r="AO946" s="37"/>
      <c r="AP946" s="37"/>
      <c r="AQ946" s="37"/>
      <c r="AR946" s="37"/>
      <c r="AS946" s="37"/>
      <c r="AT946" s="37"/>
      <c r="AU946" s="37"/>
      <c r="AV946" s="37"/>
      <c r="AW946" s="37"/>
      <c r="AX946" s="37"/>
      <c r="AY946" s="37"/>
      <c r="AZ946" s="37"/>
      <c r="BA946" s="37"/>
      <c r="BB946" s="37"/>
      <c r="BC946" s="37"/>
      <c r="BD946">
        <v>4</v>
      </c>
    </row>
    <row r="947" spans="1:56" hidden="1" x14ac:dyDescent="0.25">
      <c r="A947" s="22" t="s">
        <v>66</v>
      </c>
      <c r="B947" s="22" t="s">
        <v>273</v>
      </c>
      <c r="C947" s="23">
        <v>21102903671</v>
      </c>
      <c r="D947" s="22" t="s">
        <v>193</v>
      </c>
      <c r="E947" s="22" t="s">
        <v>1499</v>
      </c>
      <c r="F947" s="22" t="s">
        <v>1500</v>
      </c>
      <c r="G947" s="22">
        <v>5042283218</v>
      </c>
      <c r="H947" s="22" t="s">
        <v>56</v>
      </c>
      <c r="I947" s="22" t="s">
        <v>56</v>
      </c>
      <c r="J947" s="24">
        <v>44504</v>
      </c>
      <c r="K947" s="22">
        <v>32</v>
      </c>
      <c r="L947" s="22" t="s">
        <v>110</v>
      </c>
      <c r="M947" s="22" t="s">
        <v>110</v>
      </c>
      <c r="N947" s="38" t="s">
        <v>1501</v>
      </c>
      <c r="O947" s="39">
        <v>44504</v>
      </c>
      <c r="P947" s="27" t="s">
        <v>279</v>
      </c>
      <c r="Q947" s="22">
        <v>32</v>
      </c>
      <c r="R947" s="22" t="s">
        <v>56</v>
      </c>
      <c r="S947" s="22" t="s">
        <v>56</v>
      </c>
      <c r="T947" s="22">
        <v>6008139994</v>
      </c>
      <c r="U947" s="22">
        <v>32</v>
      </c>
      <c r="V947" s="28">
        <v>0</v>
      </c>
      <c r="W947" s="22">
        <v>32</v>
      </c>
      <c r="X947" s="22" t="s">
        <v>110</v>
      </c>
      <c r="Y947" s="22" t="s">
        <v>56</v>
      </c>
      <c r="Z947" s="38" t="s">
        <v>1502</v>
      </c>
      <c r="AA947" s="39">
        <v>44504</v>
      </c>
      <c r="AB947" s="28">
        <v>0</v>
      </c>
      <c r="AC947" s="28" t="s">
        <v>56</v>
      </c>
      <c r="AD947" s="46" t="s">
        <v>56</v>
      </c>
      <c r="AE947" s="47" t="s">
        <v>56</v>
      </c>
      <c r="AF947" s="35" t="str">
        <f>VLOOKUP(G947,[6]TIV1!L:S,8,FALSE)</f>
        <v>8276895966</v>
      </c>
      <c r="AG947" s="35" t="str">
        <f>VLOOKUP(T947,[6]TIV1!L:S,8,FALSE)</f>
        <v>2050350313</v>
      </c>
      <c r="AH947" s="35" t="e">
        <f>VLOOKUP(AC947,[6]TIV1!L:S,8,FALSE)</f>
        <v>#N/A</v>
      </c>
      <c r="AI947" s="36">
        <f>VLOOKUP(A947&amp;P947,[6]HARGA!C:D,2,0)*Q947</f>
        <v>3200000</v>
      </c>
      <c r="AJ947" s="36">
        <f>VLOOKUP(A947&amp;P947,[6]HARGA!C:D,2,0)*W947</f>
        <v>3200000</v>
      </c>
      <c r="AK947" s="36">
        <f>VLOOKUP(A947&amp;P947,[6]HARGA!C:D,2,0)*AB947</f>
        <v>0</v>
      </c>
      <c r="AL947" s="32"/>
      <c r="AM947" s="32"/>
      <c r="AN947" s="37"/>
      <c r="AO947" s="37"/>
      <c r="AP947" s="37"/>
      <c r="AQ947" s="37"/>
      <c r="AR947" s="37"/>
      <c r="AS947" s="37"/>
      <c r="AT947" s="37"/>
      <c r="AU947" s="37"/>
      <c r="AV947" s="37"/>
      <c r="AW947" s="37"/>
      <c r="AX947" s="37"/>
      <c r="AY947" s="37"/>
      <c r="AZ947" s="37"/>
      <c r="BA947" s="37"/>
      <c r="BB947" s="37"/>
      <c r="BC947" s="37"/>
      <c r="BD947">
        <v>4</v>
      </c>
    </row>
    <row r="948" spans="1:56" hidden="1" x14ac:dyDescent="0.25">
      <c r="A948" s="22" t="s">
        <v>305</v>
      </c>
      <c r="B948" s="22" t="s">
        <v>273</v>
      </c>
      <c r="C948" s="23">
        <v>21102908189</v>
      </c>
      <c r="D948" s="22" t="s">
        <v>53</v>
      </c>
      <c r="E948" s="22" t="s">
        <v>865</v>
      </c>
      <c r="F948" s="50" t="s">
        <v>866</v>
      </c>
      <c r="G948" s="22">
        <v>5042189271</v>
      </c>
      <c r="H948" s="22" t="s">
        <v>56</v>
      </c>
      <c r="I948" s="22" t="s">
        <v>56</v>
      </c>
      <c r="J948" s="24">
        <v>44504</v>
      </c>
      <c r="K948" s="22">
        <v>1280</v>
      </c>
      <c r="L948" s="22" t="s">
        <v>835</v>
      </c>
      <c r="M948" s="22" t="s">
        <v>835</v>
      </c>
      <c r="N948" s="107">
        <v>20025</v>
      </c>
      <c r="O948" s="108">
        <v>44504</v>
      </c>
      <c r="P948" s="27" t="s">
        <v>303</v>
      </c>
      <c r="Q948" s="22">
        <v>1280</v>
      </c>
      <c r="R948" s="22" t="s">
        <v>56</v>
      </c>
      <c r="S948" s="22" t="s">
        <v>56</v>
      </c>
      <c r="T948" s="22">
        <v>6008143063</v>
      </c>
      <c r="U948" s="22">
        <v>0</v>
      </c>
      <c r="V948" s="28">
        <v>0</v>
      </c>
      <c r="W948" s="22">
        <v>0</v>
      </c>
      <c r="X948" s="22" t="s">
        <v>835</v>
      </c>
      <c r="Y948" s="22" t="s">
        <v>56</v>
      </c>
      <c r="Z948" s="107">
        <v>34694</v>
      </c>
      <c r="AA948" s="120">
        <v>44504</v>
      </c>
      <c r="AB948" s="28">
        <v>0</v>
      </c>
      <c r="AC948" s="28" t="s">
        <v>56</v>
      </c>
      <c r="AD948" s="46" t="s">
        <v>56</v>
      </c>
      <c r="AE948" s="47" t="s">
        <v>56</v>
      </c>
      <c r="AF948" s="35" t="str">
        <f>VLOOKUP(G948,[6]TIV1!L:S,8,FALSE)</f>
        <v>8276895987</v>
      </c>
      <c r="AG948" s="35" t="str">
        <f>VLOOKUP(T948,[6]TIV1!L:S,8,FALSE)</f>
        <v>2050350324</v>
      </c>
      <c r="AH948" s="35" t="e">
        <f>VLOOKUP(AC948,[6]TIV1!L:S,8,FALSE)</f>
        <v>#N/A</v>
      </c>
      <c r="AI948" s="36">
        <f>VLOOKUP(A948&amp;P948,[6]HARGA!C:D,2,0)*Q948</f>
        <v>47667200</v>
      </c>
      <c r="AJ948" s="36">
        <f>VLOOKUP(A948&amp;P948,[6]HARGA!C:D,2,0)*W948</f>
        <v>0</v>
      </c>
      <c r="AK948" s="36">
        <f>VLOOKUP(A948&amp;P948,[6]HARGA!C:D,2,0)*AB948</f>
        <v>0</v>
      </c>
      <c r="AL948" s="32"/>
      <c r="AM948" s="32"/>
      <c r="AN948" s="37"/>
      <c r="AO948" s="37"/>
      <c r="AP948" s="37"/>
      <c r="AQ948" s="37"/>
      <c r="AR948" s="37"/>
      <c r="AS948" s="37"/>
      <c r="AT948" s="37"/>
      <c r="AU948" s="37"/>
      <c r="AV948" s="37"/>
      <c r="AW948" s="37"/>
      <c r="AX948" s="37"/>
      <c r="AY948" s="37"/>
      <c r="AZ948" s="37"/>
      <c r="BA948" s="37"/>
      <c r="BB948" s="37"/>
      <c r="BC948" s="37"/>
      <c r="BD948">
        <v>4</v>
      </c>
    </row>
    <row r="949" spans="1:56" hidden="1" x14ac:dyDescent="0.25">
      <c r="A949" s="22" t="s">
        <v>305</v>
      </c>
      <c r="B949" s="22" t="s">
        <v>273</v>
      </c>
      <c r="C949" s="23">
        <v>21102908189</v>
      </c>
      <c r="D949" s="22" t="s">
        <v>53</v>
      </c>
      <c r="E949" s="22" t="s">
        <v>865</v>
      </c>
      <c r="F949" s="50" t="s">
        <v>866</v>
      </c>
      <c r="G949" s="22">
        <v>5042189271</v>
      </c>
      <c r="H949" s="22" t="s">
        <v>56</v>
      </c>
      <c r="I949" s="22" t="s">
        <v>56</v>
      </c>
      <c r="J949" s="24">
        <v>44504</v>
      </c>
      <c r="K949" s="22">
        <v>32</v>
      </c>
      <c r="L949" s="22" t="s">
        <v>835</v>
      </c>
      <c r="M949" s="22" t="s">
        <v>835</v>
      </c>
      <c r="N949" s="107">
        <v>20025</v>
      </c>
      <c r="O949" s="108">
        <v>44504</v>
      </c>
      <c r="P949" s="27" t="s">
        <v>279</v>
      </c>
      <c r="Q949" s="22">
        <v>32</v>
      </c>
      <c r="R949" s="22" t="s">
        <v>56</v>
      </c>
      <c r="S949" s="22" t="s">
        <v>56</v>
      </c>
      <c r="T949" s="22">
        <v>6008143063</v>
      </c>
      <c r="U949" s="22">
        <v>32</v>
      </c>
      <c r="V949" s="28">
        <v>0</v>
      </c>
      <c r="W949" s="22">
        <v>32</v>
      </c>
      <c r="X949" s="22" t="s">
        <v>835</v>
      </c>
      <c r="Y949" s="22" t="s">
        <v>56</v>
      </c>
      <c r="Z949" s="107">
        <v>34694</v>
      </c>
      <c r="AA949" s="120">
        <v>44504</v>
      </c>
      <c r="AB949" s="28">
        <v>0</v>
      </c>
      <c r="AC949" s="28" t="s">
        <v>56</v>
      </c>
      <c r="AD949" s="46" t="s">
        <v>56</v>
      </c>
      <c r="AE949" s="47" t="s">
        <v>56</v>
      </c>
      <c r="AF949" s="35" t="str">
        <f>VLOOKUP(G949,[6]TIV1!L:S,8,FALSE)</f>
        <v>8276895987</v>
      </c>
      <c r="AG949" s="35" t="str">
        <f>VLOOKUP(T949,[6]TIV1!L:S,8,FALSE)</f>
        <v>2050350324</v>
      </c>
      <c r="AH949" s="35" t="e">
        <f>VLOOKUP(AC949,[6]TIV1!L:S,8,FALSE)</f>
        <v>#N/A</v>
      </c>
      <c r="AI949" s="36">
        <f>VLOOKUP(A949&amp;P949,[6]HARGA!C:D,2,0)*Q949</f>
        <v>3200000</v>
      </c>
      <c r="AJ949" s="36">
        <f>VLOOKUP(A949&amp;P949,[6]HARGA!C:D,2,0)*W949</f>
        <v>3200000</v>
      </c>
      <c r="AK949" s="36">
        <f>VLOOKUP(A949&amp;P949,[6]HARGA!C:D,2,0)*AB949</f>
        <v>0</v>
      </c>
      <c r="AL949" s="32"/>
      <c r="AM949" s="32"/>
      <c r="AN949" s="37"/>
      <c r="AO949" s="37"/>
      <c r="AP949" s="37"/>
      <c r="AQ949" s="37"/>
      <c r="AR949" s="37"/>
      <c r="AS949" s="37"/>
      <c r="AT949" s="37"/>
      <c r="AU949" s="37"/>
      <c r="AV949" s="37"/>
      <c r="AW949" s="37"/>
      <c r="AX949" s="37"/>
      <c r="AY949" s="37"/>
      <c r="AZ949" s="37"/>
      <c r="BA949" s="37"/>
      <c r="BB949" s="37"/>
      <c r="BC949" s="37"/>
      <c r="BD949">
        <v>4</v>
      </c>
    </row>
    <row r="950" spans="1:56" hidden="1" x14ac:dyDescent="0.25">
      <c r="A950" s="22" t="s">
        <v>305</v>
      </c>
      <c r="B950" s="22" t="s">
        <v>273</v>
      </c>
      <c r="C950" s="23">
        <v>21102908182</v>
      </c>
      <c r="D950" s="22" t="s">
        <v>53</v>
      </c>
      <c r="E950" s="22" t="s">
        <v>865</v>
      </c>
      <c r="F950" s="50" t="s">
        <v>866</v>
      </c>
      <c r="G950" s="22">
        <v>5042291280</v>
      </c>
      <c r="H950" s="22" t="s">
        <v>56</v>
      </c>
      <c r="I950" s="22" t="s">
        <v>56</v>
      </c>
      <c r="J950" s="24">
        <v>44504</v>
      </c>
      <c r="K950" s="22">
        <v>1280</v>
      </c>
      <c r="L950" s="22" t="s">
        <v>308</v>
      </c>
      <c r="M950" s="22" t="s">
        <v>308</v>
      </c>
      <c r="N950" s="50" t="s">
        <v>1503</v>
      </c>
      <c r="O950" s="51">
        <v>44505</v>
      </c>
      <c r="P950" s="27" t="s">
        <v>303</v>
      </c>
      <c r="Q950" s="22">
        <v>1280</v>
      </c>
      <c r="R950" s="22" t="s">
        <v>56</v>
      </c>
      <c r="S950" s="22" t="s">
        <v>56</v>
      </c>
      <c r="T950" s="22">
        <v>6008146325</v>
      </c>
      <c r="U950" s="22">
        <v>0</v>
      </c>
      <c r="V950" s="28">
        <v>0</v>
      </c>
      <c r="W950" s="22">
        <v>0</v>
      </c>
      <c r="X950" s="22" t="s">
        <v>308</v>
      </c>
      <c r="Y950" s="22" t="s">
        <v>56</v>
      </c>
      <c r="Z950" s="50" t="s">
        <v>1504</v>
      </c>
      <c r="AA950" s="51">
        <v>44505</v>
      </c>
      <c r="AB950" s="28">
        <v>0</v>
      </c>
      <c r="AC950" s="28" t="s">
        <v>56</v>
      </c>
      <c r="AD950" s="46" t="s">
        <v>56</v>
      </c>
      <c r="AE950" s="47" t="s">
        <v>56</v>
      </c>
      <c r="AF950" s="35" t="str">
        <f>VLOOKUP(G950,[6]TIV1!L:S,8,FALSE)</f>
        <v>8276895987</v>
      </c>
      <c r="AG950" s="35" t="str">
        <f>VLOOKUP(T950,[6]TIV1!L:S,8,FALSE)</f>
        <v>2050350324</v>
      </c>
      <c r="AH950" s="35" t="e">
        <f>VLOOKUP(AC950,[6]TIV1!L:S,8,FALSE)</f>
        <v>#N/A</v>
      </c>
      <c r="AI950" s="36">
        <f>VLOOKUP(A950&amp;P950,[6]HARGA!C:D,2,0)*Q950</f>
        <v>47667200</v>
      </c>
      <c r="AJ950" s="36">
        <f>VLOOKUP(A950&amp;P950,[6]HARGA!C:D,2,0)*W950</f>
        <v>0</v>
      </c>
      <c r="AK950" s="36">
        <f>VLOOKUP(A950&amp;P950,[6]HARGA!C:D,2,0)*AB950</f>
        <v>0</v>
      </c>
      <c r="AL950" s="32"/>
      <c r="AM950" s="32"/>
      <c r="AN950" s="37"/>
      <c r="AO950" s="37"/>
      <c r="AP950" s="37"/>
      <c r="AQ950" s="37"/>
      <c r="AR950" s="37"/>
      <c r="AS950" s="37"/>
      <c r="AT950" s="37"/>
      <c r="AU950" s="37"/>
      <c r="AV950" s="37"/>
      <c r="AW950" s="37"/>
      <c r="AX950" s="37"/>
      <c r="AY950" s="37"/>
      <c r="AZ950" s="37"/>
      <c r="BA950" s="37"/>
      <c r="BB950" s="37"/>
      <c r="BC950" s="37"/>
      <c r="BD950">
        <v>4</v>
      </c>
    </row>
    <row r="951" spans="1:56" hidden="1" x14ac:dyDescent="0.25">
      <c r="A951" s="22" t="s">
        <v>305</v>
      </c>
      <c r="B951" s="22" t="s">
        <v>273</v>
      </c>
      <c r="C951" s="23">
        <v>21102908182</v>
      </c>
      <c r="D951" s="22" t="s">
        <v>53</v>
      </c>
      <c r="E951" s="22" t="s">
        <v>865</v>
      </c>
      <c r="F951" s="50" t="s">
        <v>866</v>
      </c>
      <c r="G951" s="22">
        <v>5042291280</v>
      </c>
      <c r="H951" s="22" t="s">
        <v>56</v>
      </c>
      <c r="I951" s="22" t="s">
        <v>56</v>
      </c>
      <c r="J951" s="24">
        <v>44504</v>
      </c>
      <c r="K951" s="22">
        <v>32</v>
      </c>
      <c r="L951" s="22" t="s">
        <v>308</v>
      </c>
      <c r="M951" s="22" t="s">
        <v>308</v>
      </c>
      <c r="N951" s="50" t="s">
        <v>1503</v>
      </c>
      <c r="O951" s="51">
        <v>44505</v>
      </c>
      <c r="P951" s="27" t="s">
        <v>279</v>
      </c>
      <c r="Q951" s="22">
        <v>32</v>
      </c>
      <c r="R951" s="22" t="s">
        <v>56</v>
      </c>
      <c r="S951" s="22" t="s">
        <v>56</v>
      </c>
      <c r="T951" s="22">
        <v>6008146325</v>
      </c>
      <c r="U951" s="22">
        <v>32</v>
      </c>
      <c r="V951" s="28">
        <v>0</v>
      </c>
      <c r="W951" s="22">
        <v>32</v>
      </c>
      <c r="X951" s="22" t="s">
        <v>308</v>
      </c>
      <c r="Y951" s="22" t="s">
        <v>56</v>
      </c>
      <c r="Z951" s="50" t="s">
        <v>1504</v>
      </c>
      <c r="AA951" s="51">
        <v>44505</v>
      </c>
      <c r="AB951" s="28">
        <v>0</v>
      </c>
      <c r="AC951" s="28" t="s">
        <v>56</v>
      </c>
      <c r="AD951" s="46" t="s">
        <v>56</v>
      </c>
      <c r="AE951" s="47" t="s">
        <v>56</v>
      </c>
      <c r="AF951" s="35" t="str">
        <f>VLOOKUP(G951,[6]TIV1!L:S,8,FALSE)</f>
        <v>8276895987</v>
      </c>
      <c r="AG951" s="35" t="str">
        <f>VLOOKUP(T951,[6]TIV1!L:S,8,FALSE)</f>
        <v>2050350324</v>
      </c>
      <c r="AH951" s="35" t="e">
        <f>VLOOKUP(AC951,[6]TIV1!L:S,8,FALSE)</f>
        <v>#N/A</v>
      </c>
      <c r="AI951" s="36">
        <f>VLOOKUP(A951&amp;P951,[6]HARGA!C:D,2,0)*Q951</f>
        <v>3200000</v>
      </c>
      <c r="AJ951" s="36">
        <f>VLOOKUP(A951&amp;P951,[6]HARGA!C:D,2,0)*W951</f>
        <v>3200000</v>
      </c>
      <c r="AK951" s="36">
        <f>VLOOKUP(A951&amp;P951,[6]HARGA!C:D,2,0)*AB951</f>
        <v>0</v>
      </c>
      <c r="AL951" s="32"/>
      <c r="AM951" s="32"/>
      <c r="AN951" s="37"/>
      <c r="AO951" s="37"/>
      <c r="AP951" s="37"/>
      <c r="AQ951" s="37"/>
      <c r="AR951" s="37"/>
      <c r="AS951" s="37"/>
      <c r="AT951" s="37"/>
      <c r="AU951" s="37"/>
      <c r="AV951" s="37"/>
      <c r="AW951" s="37"/>
      <c r="AX951" s="37"/>
      <c r="AY951" s="37"/>
      <c r="AZ951" s="37"/>
      <c r="BA951" s="37"/>
      <c r="BB951" s="37"/>
      <c r="BC951" s="37"/>
      <c r="BD951">
        <v>4</v>
      </c>
    </row>
    <row r="952" spans="1:56" hidden="1" x14ac:dyDescent="0.25">
      <c r="A952" s="22" t="s">
        <v>305</v>
      </c>
      <c r="B952" s="22" t="s">
        <v>273</v>
      </c>
      <c r="C952" s="23">
        <v>21102908178</v>
      </c>
      <c r="D952" s="22" t="s">
        <v>53</v>
      </c>
      <c r="E952" s="29" t="s">
        <v>876</v>
      </c>
      <c r="F952" s="22" t="s">
        <v>877</v>
      </c>
      <c r="G952" s="22">
        <v>5042284987</v>
      </c>
      <c r="H952" s="22" t="s">
        <v>56</v>
      </c>
      <c r="I952" s="22" t="s">
        <v>56</v>
      </c>
      <c r="J952" s="24">
        <v>44504</v>
      </c>
      <c r="K952" s="22">
        <v>1280</v>
      </c>
      <c r="L952" s="22" t="s">
        <v>835</v>
      </c>
      <c r="M952" s="22" t="s">
        <v>835</v>
      </c>
      <c r="N952" s="107">
        <v>20036</v>
      </c>
      <c r="O952" s="108">
        <v>44505</v>
      </c>
      <c r="P952" s="27" t="s">
        <v>303</v>
      </c>
      <c r="Q952" s="22">
        <v>1280</v>
      </c>
      <c r="R952" s="22" t="s">
        <v>56</v>
      </c>
      <c r="S952" s="22" t="s">
        <v>56</v>
      </c>
      <c r="T952" s="22">
        <v>6008138076</v>
      </c>
      <c r="U952" s="22">
        <v>0</v>
      </c>
      <c r="V952" s="28">
        <v>0</v>
      </c>
      <c r="W952" s="22">
        <v>0</v>
      </c>
      <c r="X952" s="22" t="s">
        <v>835</v>
      </c>
      <c r="Y952" s="22" t="s">
        <v>56</v>
      </c>
      <c r="Z952" s="107">
        <v>34729</v>
      </c>
      <c r="AA952" s="120">
        <v>44505</v>
      </c>
      <c r="AB952" s="28">
        <v>0</v>
      </c>
      <c r="AC952" s="28" t="s">
        <v>56</v>
      </c>
      <c r="AD952" s="46" t="s">
        <v>56</v>
      </c>
      <c r="AE952" s="47" t="s">
        <v>56</v>
      </c>
      <c r="AF952" s="35" t="str">
        <f>VLOOKUP(G952,[6]TIV1!L:S,8,FALSE)</f>
        <v>8276895987</v>
      </c>
      <c r="AG952" s="35" t="str">
        <f>VLOOKUP(T952,[6]TIV1!L:S,8,FALSE)</f>
        <v>2050350324</v>
      </c>
      <c r="AH952" s="35" t="e">
        <f>VLOOKUP(AC952,[6]TIV1!L:S,8,FALSE)</f>
        <v>#N/A</v>
      </c>
      <c r="AI952" s="36">
        <f>VLOOKUP(A952&amp;P952,[6]HARGA!C:D,2,0)*Q952</f>
        <v>47667200</v>
      </c>
      <c r="AJ952" s="36">
        <f>VLOOKUP(A952&amp;P952,[6]HARGA!C:D,2,0)*W952</f>
        <v>0</v>
      </c>
      <c r="AK952" s="36">
        <f>VLOOKUP(A952&amp;P952,[6]HARGA!C:D,2,0)*AB952</f>
        <v>0</v>
      </c>
      <c r="AL952" s="32"/>
      <c r="AM952" s="32"/>
      <c r="AN952" s="37"/>
      <c r="AO952" s="37"/>
      <c r="AP952" s="37"/>
      <c r="AQ952" s="37"/>
      <c r="AR952" s="37"/>
      <c r="AS952" s="37"/>
      <c r="AT952" s="37"/>
      <c r="AU952" s="37"/>
      <c r="AV952" s="37"/>
      <c r="AW952" s="37"/>
      <c r="AX952" s="37"/>
      <c r="AY952" s="37"/>
      <c r="AZ952" s="37"/>
      <c r="BA952" s="37"/>
      <c r="BB952" s="37"/>
      <c r="BC952" s="37"/>
      <c r="BD952">
        <v>4</v>
      </c>
    </row>
    <row r="953" spans="1:56" hidden="1" x14ac:dyDescent="0.25">
      <c r="A953" s="22" t="s">
        <v>305</v>
      </c>
      <c r="B953" s="22" t="s">
        <v>273</v>
      </c>
      <c r="C953" s="23">
        <v>21102908178</v>
      </c>
      <c r="D953" s="22" t="s">
        <v>53</v>
      </c>
      <c r="E953" s="29" t="s">
        <v>876</v>
      </c>
      <c r="F953" s="22" t="s">
        <v>877</v>
      </c>
      <c r="G953" s="22">
        <v>5042284987</v>
      </c>
      <c r="H953" s="22" t="s">
        <v>56</v>
      </c>
      <c r="I953" s="22" t="s">
        <v>56</v>
      </c>
      <c r="J953" s="24">
        <v>44504</v>
      </c>
      <c r="K953" s="22">
        <v>32</v>
      </c>
      <c r="L953" s="22" t="s">
        <v>835</v>
      </c>
      <c r="M953" s="22" t="s">
        <v>835</v>
      </c>
      <c r="N953" s="107">
        <v>20036</v>
      </c>
      <c r="O953" s="108">
        <v>44505</v>
      </c>
      <c r="P953" s="27" t="s">
        <v>279</v>
      </c>
      <c r="Q953" s="22">
        <v>32</v>
      </c>
      <c r="R953" s="22" t="s">
        <v>56</v>
      </c>
      <c r="S953" s="22" t="s">
        <v>56</v>
      </c>
      <c r="T953" s="22">
        <v>6008138076</v>
      </c>
      <c r="U953" s="22">
        <v>32</v>
      </c>
      <c r="V953" s="28">
        <v>0</v>
      </c>
      <c r="W953" s="22">
        <v>32</v>
      </c>
      <c r="X953" s="22" t="s">
        <v>835</v>
      </c>
      <c r="Y953" s="22" t="s">
        <v>56</v>
      </c>
      <c r="Z953" s="107">
        <v>34729</v>
      </c>
      <c r="AA953" s="120">
        <v>44505</v>
      </c>
      <c r="AB953" s="28">
        <v>0</v>
      </c>
      <c r="AC953" s="28" t="s">
        <v>56</v>
      </c>
      <c r="AD953" s="46" t="s">
        <v>56</v>
      </c>
      <c r="AE953" s="47" t="s">
        <v>56</v>
      </c>
      <c r="AF953" s="35" t="str">
        <f>VLOOKUP(G953,[6]TIV1!L:S,8,FALSE)</f>
        <v>8276895987</v>
      </c>
      <c r="AG953" s="35" t="str">
        <f>VLOOKUP(T953,[6]TIV1!L:S,8,FALSE)</f>
        <v>2050350324</v>
      </c>
      <c r="AH953" s="35" t="e">
        <f>VLOOKUP(AC953,[6]TIV1!L:S,8,FALSE)</f>
        <v>#N/A</v>
      </c>
      <c r="AI953" s="36">
        <f>VLOOKUP(A953&amp;P953,[6]HARGA!C:D,2,0)*Q953</f>
        <v>3200000</v>
      </c>
      <c r="AJ953" s="36">
        <f>VLOOKUP(A953&amp;P953,[6]HARGA!C:D,2,0)*W953</f>
        <v>3200000</v>
      </c>
      <c r="AK953" s="36">
        <f>VLOOKUP(A953&amp;P953,[6]HARGA!C:D,2,0)*AB953</f>
        <v>0</v>
      </c>
      <c r="AL953" s="32"/>
      <c r="AM953" s="32"/>
      <c r="AN953" s="37"/>
      <c r="AO953" s="37"/>
      <c r="AP953" s="37"/>
      <c r="AQ953" s="37"/>
      <c r="AR953" s="37"/>
      <c r="AS953" s="37"/>
      <c r="AT953" s="37"/>
      <c r="AU953" s="37"/>
      <c r="AV953" s="37"/>
      <c r="AW953" s="37"/>
      <c r="AX953" s="37"/>
      <c r="AY953" s="37"/>
      <c r="AZ953" s="37"/>
      <c r="BA953" s="37"/>
      <c r="BB953" s="37"/>
      <c r="BC953" s="37"/>
      <c r="BD953">
        <v>4</v>
      </c>
    </row>
    <row r="954" spans="1:56" hidden="1" x14ac:dyDescent="0.25">
      <c r="A954" s="22" t="s">
        <v>305</v>
      </c>
      <c r="B954" s="22" t="s">
        <v>273</v>
      </c>
      <c r="C954" s="23">
        <v>21102908184</v>
      </c>
      <c r="D954" s="22" t="s">
        <v>53</v>
      </c>
      <c r="E954" s="22" t="s">
        <v>844</v>
      </c>
      <c r="F954" s="22" t="s">
        <v>845</v>
      </c>
      <c r="G954" s="22">
        <v>5042281936</v>
      </c>
      <c r="H954" s="22" t="s">
        <v>56</v>
      </c>
      <c r="I954" s="22" t="s">
        <v>56</v>
      </c>
      <c r="J954" s="24">
        <v>44504</v>
      </c>
      <c r="K954" s="22">
        <v>1280</v>
      </c>
      <c r="L954" s="22" t="s">
        <v>835</v>
      </c>
      <c r="M954" s="22" t="s">
        <v>835</v>
      </c>
      <c r="N954" s="107">
        <v>20027</v>
      </c>
      <c r="O954" s="108">
        <v>44504</v>
      </c>
      <c r="P954" s="27" t="s">
        <v>303</v>
      </c>
      <c r="Q954" s="22">
        <v>1280</v>
      </c>
      <c r="R954" s="22" t="s">
        <v>56</v>
      </c>
      <c r="S954" s="22" t="s">
        <v>56</v>
      </c>
      <c r="T954" s="22">
        <v>6008144859</v>
      </c>
      <c r="U954" s="22">
        <v>0</v>
      </c>
      <c r="V954" s="28">
        <v>0</v>
      </c>
      <c r="W954" s="22">
        <v>0</v>
      </c>
      <c r="X954" s="22" t="s">
        <v>835</v>
      </c>
      <c r="Y954" s="22" t="s">
        <v>56</v>
      </c>
      <c r="Z954" s="107">
        <v>34707</v>
      </c>
      <c r="AA954" s="120">
        <v>44504</v>
      </c>
      <c r="AB954" s="28">
        <v>0</v>
      </c>
      <c r="AC954" s="28" t="s">
        <v>56</v>
      </c>
      <c r="AD954" s="46" t="s">
        <v>56</v>
      </c>
      <c r="AE954" s="47" t="s">
        <v>56</v>
      </c>
      <c r="AF954" s="35" t="str">
        <f>VLOOKUP(G954,[6]TIV1!L:S,8,FALSE)</f>
        <v>8276895987</v>
      </c>
      <c r="AG954" s="35" t="str">
        <f>VLOOKUP(T954,[6]TIV1!L:S,8,FALSE)</f>
        <v>2050350324</v>
      </c>
      <c r="AH954" s="35" t="e">
        <f>VLOOKUP(AC954,[6]TIV1!L:S,8,FALSE)</f>
        <v>#N/A</v>
      </c>
      <c r="AI954" s="36">
        <f>VLOOKUP(A954&amp;P954,[6]HARGA!C:D,2,0)*Q954</f>
        <v>47667200</v>
      </c>
      <c r="AJ954" s="36">
        <f>VLOOKUP(A954&amp;P954,[6]HARGA!C:D,2,0)*W954</f>
        <v>0</v>
      </c>
      <c r="AK954" s="36">
        <f>VLOOKUP(A954&amp;P954,[6]HARGA!C:D,2,0)*AB954</f>
        <v>0</v>
      </c>
      <c r="AL954" s="32"/>
      <c r="AM954" s="32"/>
      <c r="AN954" s="37"/>
      <c r="AO954" s="37"/>
      <c r="AP954" s="37"/>
      <c r="AQ954" s="37"/>
      <c r="AR954" s="37"/>
      <c r="AS954" s="37"/>
      <c r="AT954" s="37"/>
      <c r="AU954" s="37"/>
      <c r="AV954" s="37"/>
      <c r="AW954" s="37"/>
      <c r="AX954" s="37"/>
      <c r="AY954" s="37"/>
      <c r="AZ954" s="37"/>
      <c r="BA954" s="37"/>
      <c r="BB954" s="37"/>
      <c r="BC954" s="37"/>
      <c r="BD954">
        <v>4</v>
      </c>
    </row>
    <row r="955" spans="1:56" hidden="1" x14ac:dyDescent="0.25">
      <c r="A955" s="22" t="s">
        <v>305</v>
      </c>
      <c r="B955" s="22" t="s">
        <v>273</v>
      </c>
      <c r="C955" s="23">
        <v>21102908184</v>
      </c>
      <c r="D955" s="22" t="s">
        <v>53</v>
      </c>
      <c r="E955" s="22" t="s">
        <v>844</v>
      </c>
      <c r="F955" s="22" t="s">
        <v>845</v>
      </c>
      <c r="G955" s="22">
        <v>5042281936</v>
      </c>
      <c r="H955" s="22" t="s">
        <v>56</v>
      </c>
      <c r="I955" s="22" t="s">
        <v>56</v>
      </c>
      <c r="J955" s="24">
        <v>44504</v>
      </c>
      <c r="K955" s="22">
        <v>32</v>
      </c>
      <c r="L955" s="22" t="s">
        <v>835</v>
      </c>
      <c r="M955" s="22" t="s">
        <v>835</v>
      </c>
      <c r="N955" s="107">
        <v>20027</v>
      </c>
      <c r="O955" s="108">
        <v>44504</v>
      </c>
      <c r="P955" s="27" t="s">
        <v>279</v>
      </c>
      <c r="Q955" s="22">
        <v>32</v>
      </c>
      <c r="R955" s="22" t="s">
        <v>56</v>
      </c>
      <c r="S955" s="22" t="s">
        <v>56</v>
      </c>
      <c r="T955" s="22">
        <v>6008144859</v>
      </c>
      <c r="U955" s="22">
        <v>32</v>
      </c>
      <c r="V955" s="28">
        <v>0</v>
      </c>
      <c r="W955" s="22">
        <v>32</v>
      </c>
      <c r="X955" s="22" t="s">
        <v>835</v>
      </c>
      <c r="Y955" s="22" t="s">
        <v>56</v>
      </c>
      <c r="Z955" s="107">
        <v>34707</v>
      </c>
      <c r="AA955" s="120">
        <v>44504</v>
      </c>
      <c r="AB955" s="28">
        <v>0</v>
      </c>
      <c r="AC955" s="28" t="s">
        <v>56</v>
      </c>
      <c r="AD955" s="46" t="s">
        <v>56</v>
      </c>
      <c r="AE955" s="47" t="s">
        <v>56</v>
      </c>
      <c r="AF955" s="35" t="str">
        <f>VLOOKUP(G955,[6]TIV1!L:S,8,FALSE)</f>
        <v>8276895987</v>
      </c>
      <c r="AG955" s="35" t="str">
        <f>VLOOKUP(T955,[6]TIV1!L:S,8,FALSE)</f>
        <v>2050350324</v>
      </c>
      <c r="AH955" s="35" t="e">
        <f>VLOOKUP(AC955,[6]TIV1!L:S,8,FALSE)</f>
        <v>#N/A</v>
      </c>
      <c r="AI955" s="36">
        <f>VLOOKUP(A955&amp;P955,[6]HARGA!C:D,2,0)*Q955</f>
        <v>3200000</v>
      </c>
      <c r="AJ955" s="36">
        <f>VLOOKUP(A955&amp;P955,[6]HARGA!C:D,2,0)*W955</f>
        <v>3200000</v>
      </c>
      <c r="AK955" s="36">
        <f>VLOOKUP(A955&amp;P955,[6]HARGA!C:D,2,0)*AB955</f>
        <v>0</v>
      </c>
      <c r="AL955" s="32"/>
      <c r="AM955" s="32"/>
      <c r="AN955" s="37"/>
      <c r="AO955" s="37"/>
      <c r="AP955" s="37"/>
      <c r="AQ955" s="37"/>
      <c r="AR955" s="37"/>
      <c r="AS955" s="37"/>
      <c r="AT955" s="37"/>
      <c r="AU955" s="37"/>
      <c r="AV955" s="37"/>
      <c r="AW955" s="37"/>
      <c r="AX955" s="37"/>
      <c r="AY955" s="37"/>
      <c r="AZ955" s="37"/>
      <c r="BA955" s="37"/>
      <c r="BB955" s="37"/>
      <c r="BC955" s="37"/>
      <c r="BD955">
        <v>4</v>
      </c>
    </row>
    <row r="956" spans="1:56" hidden="1" x14ac:dyDescent="0.25">
      <c r="A956" s="22" t="s">
        <v>305</v>
      </c>
      <c r="B956" s="22" t="s">
        <v>273</v>
      </c>
      <c r="C956" s="23">
        <v>21102908180</v>
      </c>
      <c r="D956" s="22" t="s">
        <v>53</v>
      </c>
      <c r="E956" s="29" t="s">
        <v>787</v>
      </c>
      <c r="F956" s="22" t="s">
        <v>788</v>
      </c>
      <c r="G956" s="22">
        <v>5042296280</v>
      </c>
      <c r="H956" s="22" t="s">
        <v>56</v>
      </c>
      <c r="I956" s="22" t="s">
        <v>56</v>
      </c>
      <c r="J956" s="24">
        <v>44504</v>
      </c>
      <c r="K956" s="22">
        <v>1280</v>
      </c>
      <c r="L956" s="22" t="s">
        <v>308</v>
      </c>
      <c r="M956" s="22" t="s">
        <v>308</v>
      </c>
      <c r="N956" s="50" t="s">
        <v>1505</v>
      </c>
      <c r="O956" s="51">
        <v>44505</v>
      </c>
      <c r="P956" s="27" t="s">
        <v>303</v>
      </c>
      <c r="Q956" s="22">
        <v>1280</v>
      </c>
      <c r="R956" s="22" t="s">
        <v>56</v>
      </c>
      <c r="S956" s="22" t="s">
        <v>56</v>
      </c>
      <c r="T956" s="22">
        <v>6008148324</v>
      </c>
      <c r="U956" s="22">
        <v>0</v>
      </c>
      <c r="V956" s="28">
        <v>0</v>
      </c>
      <c r="W956" s="22">
        <v>0</v>
      </c>
      <c r="X956" s="22" t="s">
        <v>308</v>
      </c>
      <c r="Y956" s="22" t="s">
        <v>56</v>
      </c>
      <c r="Z956" s="50" t="s">
        <v>1506</v>
      </c>
      <c r="AA956" s="51">
        <v>44505</v>
      </c>
      <c r="AB956" s="28">
        <v>0</v>
      </c>
      <c r="AC956" s="28" t="s">
        <v>56</v>
      </c>
      <c r="AD956" s="46" t="s">
        <v>56</v>
      </c>
      <c r="AE956" s="47" t="s">
        <v>56</v>
      </c>
      <c r="AF956" s="35" t="str">
        <f>VLOOKUP(G956,[6]TIV1!L:S,8,FALSE)</f>
        <v>8276895987</v>
      </c>
      <c r="AG956" s="35" t="str">
        <f>VLOOKUP(T956,[6]TIV1!L:S,8,FALSE)</f>
        <v>2050350324</v>
      </c>
      <c r="AH956" s="35" t="e">
        <f>VLOOKUP(AC956,[6]TIV1!L:S,8,FALSE)</f>
        <v>#N/A</v>
      </c>
      <c r="AI956" s="36">
        <f>VLOOKUP(A956&amp;P956,[6]HARGA!C:D,2,0)*Q956</f>
        <v>47667200</v>
      </c>
      <c r="AJ956" s="36">
        <f>VLOOKUP(A956&amp;P956,[6]HARGA!C:D,2,0)*W956</f>
        <v>0</v>
      </c>
      <c r="AK956" s="36">
        <f>VLOOKUP(A956&amp;P956,[6]HARGA!C:D,2,0)*AB956</f>
        <v>0</v>
      </c>
      <c r="AL956" s="32"/>
      <c r="AM956" s="32"/>
      <c r="AN956" s="37"/>
      <c r="AO956" s="37"/>
      <c r="AP956" s="37"/>
      <c r="AQ956" s="37"/>
      <c r="AR956" s="37"/>
      <c r="AS956" s="37"/>
      <c r="AT956" s="37"/>
      <c r="AU956" s="37"/>
      <c r="AV956" s="37"/>
      <c r="AW956" s="37"/>
      <c r="AX956" s="37"/>
      <c r="AY956" s="37"/>
      <c r="AZ956" s="37"/>
      <c r="BA956" s="37"/>
      <c r="BB956" s="37"/>
      <c r="BC956" s="37"/>
      <c r="BD956">
        <v>4</v>
      </c>
    </row>
    <row r="957" spans="1:56" hidden="1" x14ac:dyDescent="0.25">
      <c r="A957" s="22" t="s">
        <v>305</v>
      </c>
      <c r="B957" s="22" t="s">
        <v>273</v>
      </c>
      <c r="C957" s="23">
        <v>21102908180</v>
      </c>
      <c r="D957" s="22" t="s">
        <v>53</v>
      </c>
      <c r="E957" s="29" t="s">
        <v>787</v>
      </c>
      <c r="F957" s="22" t="s">
        <v>788</v>
      </c>
      <c r="G957" s="22">
        <v>5042296280</v>
      </c>
      <c r="H957" s="22" t="s">
        <v>56</v>
      </c>
      <c r="I957" s="22" t="s">
        <v>56</v>
      </c>
      <c r="J957" s="24">
        <v>44504</v>
      </c>
      <c r="K957" s="22">
        <v>32</v>
      </c>
      <c r="L957" s="22" t="s">
        <v>308</v>
      </c>
      <c r="M957" s="22" t="s">
        <v>308</v>
      </c>
      <c r="N957" s="50" t="s">
        <v>1505</v>
      </c>
      <c r="O957" s="51">
        <v>44505</v>
      </c>
      <c r="P957" s="27" t="s">
        <v>279</v>
      </c>
      <c r="Q957" s="22">
        <v>32</v>
      </c>
      <c r="R957" s="22" t="s">
        <v>56</v>
      </c>
      <c r="S957" s="22" t="s">
        <v>56</v>
      </c>
      <c r="T957" s="22">
        <v>6008148324</v>
      </c>
      <c r="U957" s="22">
        <v>32</v>
      </c>
      <c r="V957" s="28">
        <v>0</v>
      </c>
      <c r="W957" s="22">
        <v>32</v>
      </c>
      <c r="X957" s="22" t="s">
        <v>308</v>
      </c>
      <c r="Y957" s="22" t="s">
        <v>56</v>
      </c>
      <c r="Z957" s="50" t="s">
        <v>1506</v>
      </c>
      <c r="AA957" s="51">
        <v>44505</v>
      </c>
      <c r="AB957" s="28">
        <v>0</v>
      </c>
      <c r="AC957" s="28" t="s">
        <v>56</v>
      </c>
      <c r="AD957" s="46" t="s">
        <v>56</v>
      </c>
      <c r="AE957" s="47" t="s">
        <v>56</v>
      </c>
      <c r="AF957" s="35" t="str">
        <f>VLOOKUP(G957,[6]TIV1!L:S,8,FALSE)</f>
        <v>8276895987</v>
      </c>
      <c r="AG957" s="35" t="str">
        <f>VLOOKUP(T957,[6]TIV1!L:S,8,FALSE)</f>
        <v>2050350324</v>
      </c>
      <c r="AH957" s="35" t="e">
        <f>VLOOKUP(AC957,[6]TIV1!L:S,8,FALSE)</f>
        <v>#N/A</v>
      </c>
      <c r="AI957" s="36">
        <f>VLOOKUP(A957&amp;P957,[6]HARGA!C:D,2,0)*Q957</f>
        <v>3200000</v>
      </c>
      <c r="AJ957" s="36">
        <f>VLOOKUP(A957&amp;P957,[6]HARGA!C:D,2,0)*W957</f>
        <v>3200000</v>
      </c>
      <c r="AK957" s="36">
        <f>VLOOKUP(A957&amp;P957,[6]HARGA!C:D,2,0)*AB957</f>
        <v>0</v>
      </c>
      <c r="AL957" s="32"/>
      <c r="AM957" s="32"/>
      <c r="AN957" s="37"/>
      <c r="AO957" s="37"/>
      <c r="AP957" s="37"/>
      <c r="AQ957" s="37"/>
      <c r="AR957" s="37"/>
      <c r="AS957" s="37"/>
      <c r="AT957" s="37"/>
      <c r="AU957" s="37"/>
      <c r="AV957" s="37"/>
      <c r="AW957" s="37"/>
      <c r="AX957" s="37"/>
      <c r="AY957" s="37"/>
      <c r="AZ957" s="37"/>
      <c r="BA957" s="37"/>
      <c r="BB957" s="37"/>
      <c r="BC957" s="37"/>
      <c r="BD957">
        <v>4</v>
      </c>
    </row>
    <row r="958" spans="1:56" hidden="1" x14ac:dyDescent="0.25">
      <c r="A958" s="22" t="s">
        <v>305</v>
      </c>
      <c r="B958" s="22" t="s">
        <v>273</v>
      </c>
      <c r="C958" s="23">
        <v>21102908175</v>
      </c>
      <c r="D958" s="22" t="s">
        <v>53</v>
      </c>
      <c r="E958" s="22" t="s">
        <v>1507</v>
      </c>
      <c r="F958" s="22" t="s">
        <v>1508</v>
      </c>
      <c r="G958" s="22">
        <v>5042265158</v>
      </c>
      <c r="H958" s="22" t="s">
        <v>56</v>
      </c>
      <c r="I958" s="22" t="s">
        <v>56</v>
      </c>
      <c r="J958" s="24">
        <v>44504</v>
      </c>
      <c r="K958" s="22">
        <v>1120</v>
      </c>
      <c r="L958" s="22" t="s">
        <v>308</v>
      </c>
      <c r="M958" s="22" t="s">
        <v>308</v>
      </c>
      <c r="N958" s="50" t="s">
        <v>1509</v>
      </c>
      <c r="O958" s="51">
        <v>44505</v>
      </c>
      <c r="P958" s="27" t="s">
        <v>277</v>
      </c>
      <c r="Q958" s="22">
        <v>1120</v>
      </c>
      <c r="R958" s="22" t="s">
        <v>56</v>
      </c>
      <c r="S958" s="22" t="s">
        <v>56</v>
      </c>
      <c r="T958" s="22">
        <v>6008141033</v>
      </c>
      <c r="U958" s="22">
        <v>0</v>
      </c>
      <c r="V958" s="28">
        <v>0</v>
      </c>
      <c r="W958" s="22">
        <v>0</v>
      </c>
      <c r="X958" s="22" t="s">
        <v>308</v>
      </c>
      <c r="Y958" s="22" t="s">
        <v>56</v>
      </c>
      <c r="Z958" s="50" t="s">
        <v>1510</v>
      </c>
      <c r="AA958" s="51">
        <v>44505</v>
      </c>
      <c r="AB958" s="28">
        <v>0</v>
      </c>
      <c r="AC958" s="28" t="s">
        <v>56</v>
      </c>
      <c r="AD958" s="46" t="s">
        <v>56</v>
      </c>
      <c r="AE958" s="47" t="s">
        <v>56</v>
      </c>
      <c r="AF958" s="35" t="str">
        <f>VLOOKUP(G958,[6]TIV1!L:S,8,FALSE)</f>
        <v>8276895987</v>
      </c>
      <c r="AG958" s="35" t="str">
        <f>VLOOKUP(T958,[6]TIV1!L:S,8,FALSE)</f>
        <v>2050350324</v>
      </c>
      <c r="AH958" s="35" t="e">
        <f>VLOOKUP(AC958,[6]TIV1!L:S,8,FALSE)</f>
        <v>#N/A</v>
      </c>
      <c r="AI958" s="36">
        <f>VLOOKUP(A958&amp;P958,[6]HARGA!C:D,2,0)*Q958</f>
        <v>44083200</v>
      </c>
      <c r="AJ958" s="36">
        <f>VLOOKUP(A958&amp;P958,[6]HARGA!C:D,2,0)*W958</f>
        <v>0</v>
      </c>
      <c r="AK958" s="36">
        <f>VLOOKUP(A958&amp;P958,[6]HARGA!C:D,2,0)*AB958</f>
        <v>0</v>
      </c>
      <c r="AL958" s="32"/>
      <c r="AM958" s="32"/>
      <c r="AN958" s="37"/>
      <c r="AO958" s="37"/>
      <c r="AP958" s="37"/>
      <c r="AQ958" s="37"/>
      <c r="AR958" s="37"/>
      <c r="AS958" s="37"/>
      <c r="AT958" s="37"/>
      <c r="AU958" s="37"/>
      <c r="AV958" s="37"/>
      <c r="AW958" s="37"/>
      <c r="AX958" s="37"/>
      <c r="AY958" s="37"/>
      <c r="AZ958" s="37"/>
      <c r="BA958" s="37"/>
      <c r="BB958" s="37"/>
      <c r="BC958" s="37"/>
      <c r="BD958">
        <v>4</v>
      </c>
    </row>
    <row r="959" spans="1:56" hidden="1" x14ac:dyDescent="0.25">
      <c r="A959" s="22" t="s">
        <v>305</v>
      </c>
      <c r="B959" s="22" t="s">
        <v>273</v>
      </c>
      <c r="C959" s="23">
        <v>21102908175</v>
      </c>
      <c r="D959" s="22" t="s">
        <v>53</v>
      </c>
      <c r="E959" s="22" t="s">
        <v>1507</v>
      </c>
      <c r="F959" s="22" t="s">
        <v>1508</v>
      </c>
      <c r="G959" s="22">
        <v>5042265158</v>
      </c>
      <c r="H959" s="22" t="s">
        <v>56</v>
      </c>
      <c r="I959" s="22" t="s">
        <v>56</v>
      </c>
      <c r="J959" s="24">
        <v>44504</v>
      </c>
      <c r="K959" s="22">
        <v>16</v>
      </c>
      <c r="L959" s="22" t="s">
        <v>308</v>
      </c>
      <c r="M959" s="22" t="s">
        <v>308</v>
      </c>
      <c r="N959" s="50" t="s">
        <v>1509</v>
      </c>
      <c r="O959" s="51">
        <v>44505</v>
      </c>
      <c r="P959" s="27" t="s">
        <v>279</v>
      </c>
      <c r="Q959" s="22">
        <v>16</v>
      </c>
      <c r="R959" s="22" t="s">
        <v>56</v>
      </c>
      <c r="S959" s="22" t="s">
        <v>56</v>
      </c>
      <c r="T959" s="22">
        <v>6008141033</v>
      </c>
      <c r="U959" s="22">
        <v>16</v>
      </c>
      <c r="V959" s="28">
        <v>0</v>
      </c>
      <c r="W959" s="22">
        <v>16</v>
      </c>
      <c r="X959" s="22" t="s">
        <v>308</v>
      </c>
      <c r="Y959" s="22" t="s">
        <v>56</v>
      </c>
      <c r="Z959" s="50" t="s">
        <v>1510</v>
      </c>
      <c r="AA959" s="51">
        <v>44505</v>
      </c>
      <c r="AB959" s="28">
        <v>0</v>
      </c>
      <c r="AC959" s="28" t="s">
        <v>56</v>
      </c>
      <c r="AD959" s="46" t="s">
        <v>56</v>
      </c>
      <c r="AE959" s="47" t="s">
        <v>56</v>
      </c>
      <c r="AF959" s="35" t="str">
        <f>VLOOKUP(G959,[6]TIV1!L:S,8,FALSE)</f>
        <v>8276895987</v>
      </c>
      <c r="AG959" s="35" t="str">
        <f>VLOOKUP(T959,[6]TIV1!L:S,8,FALSE)</f>
        <v>2050350324</v>
      </c>
      <c r="AH959" s="35" t="e">
        <f>VLOOKUP(AC959,[6]TIV1!L:S,8,FALSE)</f>
        <v>#N/A</v>
      </c>
      <c r="AI959" s="36">
        <f>VLOOKUP(A959&amp;P959,[6]HARGA!C:D,2,0)*Q959</f>
        <v>1600000</v>
      </c>
      <c r="AJ959" s="36">
        <f>VLOOKUP(A959&amp;P959,[6]HARGA!C:D,2,0)*W959</f>
        <v>1600000</v>
      </c>
      <c r="AK959" s="36">
        <f>VLOOKUP(A959&amp;P959,[6]HARGA!C:D,2,0)*AB959</f>
        <v>0</v>
      </c>
      <c r="AL959" s="32"/>
      <c r="AM959" s="32"/>
      <c r="AN959" s="37"/>
      <c r="AO959" s="37"/>
      <c r="AP959" s="37"/>
      <c r="AQ959" s="37"/>
      <c r="AR959" s="37"/>
      <c r="AS959" s="37"/>
      <c r="AT959" s="37"/>
      <c r="AU959" s="37"/>
      <c r="AV959" s="37"/>
      <c r="AW959" s="37"/>
      <c r="AX959" s="37"/>
      <c r="AY959" s="37"/>
      <c r="AZ959" s="37"/>
      <c r="BA959" s="37"/>
      <c r="BB959" s="37"/>
      <c r="BC959" s="37"/>
      <c r="BD959">
        <v>4</v>
      </c>
    </row>
    <row r="960" spans="1:56" hidden="1" x14ac:dyDescent="0.25">
      <c r="A960" s="22" t="s">
        <v>124</v>
      </c>
      <c r="B960" s="22" t="s">
        <v>273</v>
      </c>
      <c r="C960" s="23">
        <v>21102908109</v>
      </c>
      <c r="D960" s="22" t="s">
        <v>53</v>
      </c>
      <c r="E960" s="29" t="s">
        <v>813</v>
      </c>
      <c r="F960" s="22" t="s">
        <v>814</v>
      </c>
      <c r="G960" s="22">
        <v>5042294568</v>
      </c>
      <c r="H960" s="22" t="s">
        <v>56</v>
      </c>
      <c r="I960" s="22" t="s">
        <v>56</v>
      </c>
      <c r="J960" s="24">
        <v>44504</v>
      </c>
      <c r="K960" s="22">
        <v>1120</v>
      </c>
      <c r="L960" s="22" t="s">
        <v>872</v>
      </c>
      <c r="M960" s="22" t="s">
        <v>872</v>
      </c>
      <c r="N960" s="107">
        <v>20044</v>
      </c>
      <c r="O960" s="108">
        <v>44506</v>
      </c>
      <c r="P960" s="27" t="s">
        <v>277</v>
      </c>
      <c r="Q960" s="22">
        <v>1120</v>
      </c>
      <c r="R960" s="22" t="s">
        <v>56</v>
      </c>
      <c r="S960" s="22" t="s">
        <v>56</v>
      </c>
      <c r="T960" s="22">
        <v>6008146380</v>
      </c>
      <c r="U960" s="22">
        <v>0</v>
      </c>
      <c r="V960" s="28">
        <v>0</v>
      </c>
      <c r="W960" s="22">
        <v>0</v>
      </c>
      <c r="X960" s="22" t="s">
        <v>872</v>
      </c>
      <c r="Y960" s="22" t="s">
        <v>56</v>
      </c>
      <c r="Z960" s="107">
        <v>34752</v>
      </c>
      <c r="AA960" s="120">
        <v>44506</v>
      </c>
      <c r="AB960" s="28">
        <v>0</v>
      </c>
      <c r="AC960" s="28" t="s">
        <v>56</v>
      </c>
      <c r="AD960" s="46" t="s">
        <v>56</v>
      </c>
      <c r="AE960" s="47" t="s">
        <v>56</v>
      </c>
      <c r="AF960" s="35" t="str">
        <f>VLOOKUP(G960,[6]TIV1!L:S,8,FALSE)</f>
        <v>8276895964</v>
      </c>
      <c r="AG960" s="35" t="str">
        <f>VLOOKUP(T960,[6]TIV1!L:S,8,FALSE)</f>
        <v>2050350311</v>
      </c>
      <c r="AH960" s="35" t="e">
        <f>VLOOKUP(AC960,[6]TIV1!L:S,8,FALSE)</f>
        <v>#N/A</v>
      </c>
      <c r="AI960" s="36">
        <f>VLOOKUP(A960&amp;P960,[6]HARGA!C:D,2,0)*Q960</f>
        <v>44083200</v>
      </c>
      <c r="AJ960" s="36">
        <f>VLOOKUP(A960&amp;P960,[6]HARGA!C:D,2,0)*W960</f>
        <v>0</v>
      </c>
      <c r="AK960" s="36">
        <f>VLOOKUP(A960&amp;P960,[6]HARGA!C:D,2,0)*AB960</f>
        <v>0</v>
      </c>
      <c r="AL960" s="32"/>
      <c r="AM960" s="32"/>
      <c r="AN960" s="37"/>
      <c r="AO960" s="37"/>
      <c r="AP960" s="37"/>
      <c r="AQ960" s="37"/>
      <c r="AR960" s="37"/>
      <c r="AS960" s="37"/>
      <c r="AT960" s="37"/>
      <c r="AU960" s="37"/>
      <c r="AV960" s="37"/>
      <c r="AW960" s="37"/>
      <c r="AX960" s="37"/>
      <c r="AY960" s="37"/>
      <c r="AZ960" s="37"/>
      <c r="BA960" s="37"/>
      <c r="BB960" s="37"/>
      <c r="BC960" s="37"/>
      <c r="BD960">
        <v>4</v>
      </c>
    </row>
    <row r="961" spans="1:56" hidden="1" x14ac:dyDescent="0.25">
      <c r="A961" s="22" t="s">
        <v>124</v>
      </c>
      <c r="B961" s="22" t="s">
        <v>273</v>
      </c>
      <c r="C961" s="23">
        <v>21102908109</v>
      </c>
      <c r="D961" s="22" t="s">
        <v>53</v>
      </c>
      <c r="E961" s="29" t="s">
        <v>813</v>
      </c>
      <c r="F961" s="22" t="s">
        <v>814</v>
      </c>
      <c r="G961" s="22">
        <v>5042294568</v>
      </c>
      <c r="H961" s="22" t="s">
        <v>56</v>
      </c>
      <c r="I961" s="22" t="s">
        <v>56</v>
      </c>
      <c r="J961" s="24">
        <v>44504</v>
      </c>
      <c r="K961" s="22">
        <v>16</v>
      </c>
      <c r="L961" s="22" t="s">
        <v>872</v>
      </c>
      <c r="M961" s="22" t="s">
        <v>872</v>
      </c>
      <c r="N961" s="107">
        <v>20044</v>
      </c>
      <c r="O961" s="108">
        <v>44506</v>
      </c>
      <c r="P961" s="27" t="s">
        <v>279</v>
      </c>
      <c r="Q961" s="22">
        <v>16</v>
      </c>
      <c r="R961" s="22" t="s">
        <v>56</v>
      </c>
      <c r="S961" s="22" t="s">
        <v>56</v>
      </c>
      <c r="T961" s="22">
        <v>6008146380</v>
      </c>
      <c r="U961" s="22">
        <v>16</v>
      </c>
      <c r="V961" s="28">
        <v>0</v>
      </c>
      <c r="W961" s="22">
        <v>16</v>
      </c>
      <c r="X961" s="22" t="s">
        <v>872</v>
      </c>
      <c r="Y961" s="22" t="s">
        <v>56</v>
      </c>
      <c r="Z961" s="107">
        <v>34752</v>
      </c>
      <c r="AA961" s="120">
        <v>44506</v>
      </c>
      <c r="AB961" s="28">
        <v>0</v>
      </c>
      <c r="AC961" s="28" t="s">
        <v>56</v>
      </c>
      <c r="AD961" s="46" t="s">
        <v>56</v>
      </c>
      <c r="AE961" s="47" t="s">
        <v>56</v>
      </c>
      <c r="AF961" s="35" t="str">
        <f>VLOOKUP(G961,[6]TIV1!L:S,8,FALSE)</f>
        <v>8276895964</v>
      </c>
      <c r="AG961" s="35" t="str">
        <f>VLOOKUP(T961,[6]TIV1!L:S,8,FALSE)</f>
        <v>2050350311</v>
      </c>
      <c r="AH961" s="35" t="e">
        <f>VLOOKUP(AC961,[6]TIV1!L:S,8,FALSE)</f>
        <v>#N/A</v>
      </c>
      <c r="AI961" s="36">
        <f>VLOOKUP(A961&amp;P961,[6]HARGA!C:D,2,0)*Q961</f>
        <v>1600000</v>
      </c>
      <c r="AJ961" s="36">
        <f>VLOOKUP(A961&amp;P961,[6]HARGA!C:D,2,0)*W961</f>
        <v>1600000</v>
      </c>
      <c r="AK961" s="36">
        <f>VLOOKUP(A961&amp;P961,[6]HARGA!C:D,2,0)*AB961</f>
        <v>0</v>
      </c>
      <c r="AL961" s="32"/>
      <c r="AM961" s="32"/>
      <c r="AN961" s="37"/>
      <c r="AO961" s="37"/>
      <c r="AP961" s="37"/>
      <c r="AQ961" s="37"/>
      <c r="AR961" s="37"/>
      <c r="AS961" s="37"/>
      <c r="AT961" s="37"/>
      <c r="AU961" s="37"/>
      <c r="AV961" s="37"/>
      <c r="AW961" s="37"/>
      <c r="AX961" s="37"/>
      <c r="AY961" s="37"/>
      <c r="AZ961" s="37"/>
      <c r="BA961" s="37"/>
      <c r="BB961" s="37"/>
      <c r="BC961" s="37"/>
      <c r="BD961">
        <v>4</v>
      </c>
    </row>
    <row r="962" spans="1:56" hidden="1" x14ac:dyDescent="0.25">
      <c r="A962" s="22" t="s">
        <v>124</v>
      </c>
      <c r="B962" s="22" t="s">
        <v>273</v>
      </c>
      <c r="C962" s="23">
        <v>21102908115</v>
      </c>
      <c r="D962" s="22" t="s">
        <v>53</v>
      </c>
      <c r="E962" s="29" t="s">
        <v>1511</v>
      </c>
      <c r="F962" s="22" t="s">
        <v>1512</v>
      </c>
      <c r="G962" s="22">
        <v>5042293371</v>
      </c>
      <c r="H962" s="22" t="s">
        <v>56</v>
      </c>
      <c r="I962" s="22" t="s">
        <v>56</v>
      </c>
      <c r="J962" s="24">
        <v>44504</v>
      </c>
      <c r="K962" s="22">
        <v>1120</v>
      </c>
      <c r="L962" s="22" t="s">
        <v>128</v>
      </c>
      <c r="M962" s="22" t="s">
        <v>128</v>
      </c>
      <c r="N962" s="50" t="s">
        <v>1513</v>
      </c>
      <c r="O962" s="51">
        <v>44506</v>
      </c>
      <c r="P962" s="27" t="s">
        <v>277</v>
      </c>
      <c r="Q962" s="22">
        <v>1120</v>
      </c>
      <c r="R962" s="22" t="s">
        <v>56</v>
      </c>
      <c r="S962" s="22" t="s">
        <v>56</v>
      </c>
      <c r="T962" s="22">
        <v>6008146059</v>
      </c>
      <c r="U962" s="22">
        <v>0</v>
      </c>
      <c r="V962" s="28">
        <v>0</v>
      </c>
      <c r="W962" s="22">
        <v>0</v>
      </c>
      <c r="X962" s="22" t="s">
        <v>128</v>
      </c>
      <c r="Y962" s="22" t="s">
        <v>56</v>
      </c>
      <c r="Z962" s="50" t="s">
        <v>1514</v>
      </c>
      <c r="AA962" s="51">
        <v>44506</v>
      </c>
      <c r="AB962" s="28">
        <v>0</v>
      </c>
      <c r="AC962" s="28" t="s">
        <v>56</v>
      </c>
      <c r="AD962" s="46" t="s">
        <v>56</v>
      </c>
      <c r="AE962" s="47" t="s">
        <v>56</v>
      </c>
      <c r="AF962" s="35" t="str">
        <f>VLOOKUP(G962,[6]TIV1!L:S,8,FALSE)</f>
        <v>8276895964</v>
      </c>
      <c r="AG962" s="35" t="str">
        <f>VLOOKUP(T962,[6]TIV1!L:S,8,FALSE)</f>
        <v>2050350311</v>
      </c>
      <c r="AH962" s="35" t="e">
        <f>VLOOKUP(AC962,[6]TIV1!L:S,8,FALSE)</f>
        <v>#N/A</v>
      </c>
      <c r="AI962" s="36">
        <f>VLOOKUP(A962&amp;P962,[6]HARGA!C:D,2,0)*Q962</f>
        <v>44083200</v>
      </c>
      <c r="AJ962" s="36">
        <f>VLOOKUP(A962&amp;P962,[6]HARGA!C:D,2,0)*W962</f>
        <v>0</v>
      </c>
      <c r="AK962" s="36">
        <f>VLOOKUP(A962&amp;P962,[6]HARGA!C:D,2,0)*AB962</f>
        <v>0</v>
      </c>
      <c r="AL962" s="32"/>
      <c r="AM962" s="32"/>
      <c r="AN962" s="37"/>
      <c r="AO962" s="37"/>
      <c r="AP962" s="37"/>
      <c r="AQ962" s="37"/>
      <c r="AR962" s="37"/>
      <c r="AS962" s="37"/>
      <c r="AT962" s="37"/>
      <c r="AU962" s="37"/>
      <c r="AV962" s="37"/>
      <c r="AW962" s="37"/>
      <c r="AX962" s="37"/>
      <c r="AY962" s="37"/>
      <c r="AZ962" s="37"/>
      <c r="BA962" s="37"/>
      <c r="BB962" s="37"/>
      <c r="BC962" s="37"/>
      <c r="BD962">
        <v>4</v>
      </c>
    </row>
    <row r="963" spans="1:56" hidden="1" x14ac:dyDescent="0.25">
      <c r="A963" s="22" t="s">
        <v>124</v>
      </c>
      <c r="B963" s="22" t="s">
        <v>273</v>
      </c>
      <c r="C963" s="23">
        <v>21102908115</v>
      </c>
      <c r="D963" s="22" t="s">
        <v>53</v>
      </c>
      <c r="E963" s="29" t="s">
        <v>1511</v>
      </c>
      <c r="F963" s="22" t="s">
        <v>1512</v>
      </c>
      <c r="G963" s="22">
        <v>5042293371</v>
      </c>
      <c r="H963" s="22" t="s">
        <v>56</v>
      </c>
      <c r="I963" s="22" t="s">
        <v>56</v>
      </c>
      <c r="J963" s="24">
        <v>44504</v>
      </c>
      <c r="K963" s="22">
        <v>16</v>
      </c>
      <c r="L963" s="22" t="s">
        <v>128</v>
      </c>
      <c r="M963" s="22" t="s">
        <v>128</v>
      </c>
      <c r="N963" s="50" t="s">
        <v>1513</v>
      </c>
      <c r="O963" s="51">
        <v>44506</v>
      </c>
      <c r="P963" s="27" t="s">
        <v>279</v>
      </c>
      <c r="Q963" s="22">
        <v>16</v>
      </c>
      <c r="R963" s="22" t="s">
        <v>56</v>
      </c>
      <c r="S963" s="22" t="s">
        <v>56</v>
      </c>
      <c r="T963" s="22">
        <v>6008146059</v>
      </c>
      <c r="U963" s="22">
        <v>16</v>
      </c>
      <c r="V963" s="28">
        <v>0</v>
      </c>
      <c r="W963" s="22">
        <v>16</v>
      </c>
      <c r="X963" s="22" t="s">
        <v>128</v>
      </c>
      <c r="Y963" s="22" t="s">
        <v>56</v>
      </c>
      <c r="Z963" s="50" t="s">
        <v>1514</v>
      </c>
      <c r="AA963" s="51">
        <v>44506</v>
      </c>
      <c r="AB963" s="28">
        <v>0</v>
      </c>
      <c r="AC963" s="28" t="s">
        <v>56</v>
      </c>
      <c r="AD963" s="46" t="s">
        <v>56</v>
      </c>
      <c r="AE963" s="47" t="s">
        <v>56</v>
      </c>
      <c r="AF963" s="35" t="str">
        <f>VLOOKUP(G963,[6]TIV1!L:S,8,FALSE)</f>
        <v>8276895964</v>
      </c>
      <c r="AG963" s="35" t="str">
        <f>VLOOKUP(T963,[6]TIV1!L:S,8,FALSE)</f>
        <v>2050350311</v>
      </c>
      <c r="AH963" s="35" t="e">
        <f>VLOOKUP(AC963,[6]TIV1!L:S,8,FALSE)</f>
        <v>#N/A</v>
      </c>
      <c r="AI963" s="36">
        <f>VLOOKUP(A963&amp;P963,[6]HARGA!C:D,2,0)*Q963</f>
        <v>1600000</v>
      </c>
      <c r="AJ963" s="36">
        <f>VLOOKUP(A963&amp;P963,[6]HARGA!C:D,2,0)*W963</f>
        <v>1600000</v>
      </c>
      <c r="AK963" s="36">
        <f>VLOOKUP(A963&amp;P963,[6]HARGA!C:D,2,0)*AB963</f>
        <v>0</v>
      </c>
      <c r="AL963" s="32"/>
      <c r="AM963" s="32"/>
      <c r="AN963" s="37"/>
      <c r="AO963" s="37"/>
      <c r="AP963" s="37"/>
      <c r="AQ963" s="37"/>
      <c r="AR963" s="37"/>
      <c r="AS963" s="37"/>
      <c r="AT963" s="37"/>
      <c r="AU963" s="37"/>
      <c r="AV963" s="37"/>
      <c r="AW963" s="37"/>
      <c r="AX963" s="37"/>
      <c r="AY963" s="37"/>
      <c r="AZ963" s="37"/>
      <c r="BA963" s="37"/>
      <c r="BB963" s="37"/>
      <c r="BC963" s="37"/>
      <c r="BD963">
        <v>4</v>
      </c>
    </row>
    <row r="964" spans="1:56" hidden="1" x14ac:dyDescent="0.25">
      <c r="A964" s="22" t="s">
        <v>124</v>
      </c>
      <c r="B964" s="22" t="s">
        <v>273</v>
      </c>
      <c r="C964" s="23">
        <v>21102908116</v>
      </c>
      <c r="D964" s="22" t="s">
        <v>53</v>
      </c>
      <c r="E964" s="22" t="s">
        <v>1515</v>
      </c>
      <c r="F964" s="22" t="s">
        <v>1516</v>
      </c>
      <c r="G964" s="22">
        <v>5042291121</v>
      </c>
      <c r="H964" s="22" t="s">
        <v>56</v>
      </c>
      <c r="I964" s="22" t="s">
        <v>56</v>
      </c>
      <c r="J964" s="24">
        <v>44504</v>
      </c>
      <c r="K964" s="22">
        <v>1120</v>
      </c>
      <c r="L964" s="22" t="s">
        <v>128</v>
      </c>
      <c r="M964" s="22" t="s">
        <v>128</v>
      </c>
      <c r="N964" s="50" t="s">
        <v>1517</v>
      </c>
      <c r="O964" s="51">
        <v>44506</v>
      </c>
      <c r="P964" s="27" t="s">
        <v>277</v>
      </c>
      <c r="Q964" s="22">
        <v>1120</v>
      </c>
      <c r="R964" s="22" t="s">
        <v>56</v>
      </c>
      <c r="S964" s="22" t="s">
        <v>56</v>
      </c>
      <c r="T964" s="22">
        <v>6008133557</v>
      </c>
      <c r="U964" s="22">
        <v>0</v>
      </c>
      <c r="V964" s="28">
        <v>0</v>
      </c>
      <c r="W964" s="22">
        <v>0</v>
      </c>
      <c r="X964" s="22" t="s">
        <v>128</v>
      </c>
      <c r="Y964" s="22" t="s">
        <v>56</v>
      </c>
      <c r="Z964" s="50" t="s">
        <v>1518</v>
      </c>
      <c r="AA964" s="51">
        <v>44506</v>
      </c>
      <c r="AB964" s="28">
        <v>0</v>
      </c>
      <c r="AC964" s="28" t="s">
        <v>56</v>
      </c>
      <c r="AD964" s="46" t="s">
        <v>56</v>
      </c>
      <c r="AE964" s="47" t="s">
        <v>56</v>
      </c>
      <c r="AF964" s="35" t="str">
        <f>VLOOKUP(G964,[6]TIV1!L:S,8,FALSE)</f>
        <v>8276895964</v>
      </c>
      <c r="AG964" s="35" t="str">
        <f>VLOOKUP(T964,[6]TIV1!L:S,8,FALSE)</f>
        <v>2050350311</v>
      </c>
      <c r="AH964" s="35" t="e">
        <f>VLOOKUP(AC964,[6]TIV1!L:S,8,FALSE)</f>
        <v>#N/A</v>
      </c>
      <c r="AI964" s="36">
        <f>VLOOKUP(A964&amp;P964,[6]HARGA!C:D,2,0)*Q964</f>
        <v>44083200</v>
      </c>
      <c r="AJ964" s="36">
        <f>VLOOKUP(A964&amp;P964,[6]HARGA!C:D,2,0)*W964</f>
        <v>0</v>
      </c>
      <c r="AK964" s="36">
        <f>VLOOKUP(A964&amp;P964,[6]HARGA!C:D,2,0)*AB964</f>
        <v>0</v>
      </c>
      <c r="AL964" s="32"/>
      <c r="AM964" s="32"/>
      <c r="AN964" s="37"/>
      <c r="AO964" s="37"/>
      <c r="AP964" s="37"/>
      <c r="AQ964" s="37"/>
      <c r="AR964" s="37"/>
      <c r="AS964" s="37"/>
      <c r="AT964" s="37"/>
      <c r="AU964" s="37"/>
      <c r="AV964" s="37"/>
      <c r="AW964" s="37"/>
      <c r="AX964" s="37"/>
      <c r="AY964" s="37"/>
      <c r="AZ964" s="37"/>
      <c r="BA964" s="37"/>
      <c r="BB964" s="37"/>
      <c r="BC964" s="37"/>
      <c r="BD964">
        <v>4</v>
      </c>
    </row>
    <row r="965" spans="1:56" hidden="1" x14ac:dyDescent="0.25">
      <c r="A965" s="22" t="s">
        <v>124</v>
      </c>
      <c r="B965" s="22" t="s">
        <v>273</v>
      </c>
      <c r="C965" s="23">
        <v>21102908116</v>
      </c>
      <c r="D965" s="22" t="s">
        <v>53</v>
      </c>
      <c r="E965" s="22" t="s">
        <v>1515</v>
      </c>
      <c r="F965" s="22" t="s">
        <v>1516</v>
      </c>
      <c r="G965" s="22">
        <v>5042291121</v>
      </c>
      <c r="H965" s="22" t="s">
        <v>56</v>
      </c>
      <c r="I965" s="22" t="s">
        <v>56</v>
      </c>
      <c r="J965" s="24">
        <v>44504</v>
      </c>
      <c r="K965" s="22">
        <v>16</v>
      </c>
      <c r="L965" s="22" t="s">
        <v>128</v>
      </c>
      <c r="M965" s="22" t="s">
        <v>128</v>
      </c>
      <c r="N965" s="50" t="s">
        <v>1517</v>
      </c>
      <c r="O965" s="51">
        <v>44506</v>
      </c>
      <c r="P965" s="27" t="s">
        <v>279</v>
      </c>
      <c r="Q965" s="22">
        <v>16</v>
      </c>
      <c r="R965" s="22" t="s">
        <v>56</v>
      </c>
      <c r="S965" s="22" t="s">
        <v>56</v>
      </c>
      <c r="T965" s="22">
        <v>6008133557</v>
      </c>
      <c r="U965" s="22">
        <v>16</v>
      </c>
      <c r="V965" s="28">
        <v>0</v>
      </c>
      <c r="W965" s="22">
        <v>16</v>
      </c>
      <c r="X965" s="22" t="s">
        <v>128</v>
      </c>
      <c r="Y965" s="22" t="s">
        <v>56</v>
      </c>
      <c r="Z965" s="50" t="s">
        <v>1518</v>
      </c>
      <c r="AA965" s="51">
        <v>44506</v>
      </c>
      <c r="AB965" s="28">
        <v>0</v>
      </c>
      <c r="AC965" s="28" t="s">
        <v>56</v>
      </c>
      <c r="AD965" s="46" t="s">
        <v>56</v>
      </c>
      <c r="AE965" s="47" t="s">
        <v>56</v>
      </c>
      <c r="AF965" s="35" t="str">
        <f>VLOOKUP(G965,[6]TIV1!L:S,8,FALSE)</f>
        <v>8276895964</v>
      </c>
      <c r="AG965" s="35" t="str">
        <f>VLOOKUP(T965,[6]TIV1!L:S,8,FALSE)</f>
        <v>2050350311</v>
      </c>
      <c r="AH965" s="35" t="e">
        <f>VLOOKUP(AC965,[6]TIV1!L:S,8,FALSE)</f>
        <v>#N/A</v>
      </c>
      <c r="AI965" s="36">
        <f>VLOOKUP(A965&amp;P965,[6]HARGA!C:D,2,0)*Q965</f>
        <v>1600000</v>
      </c>
      <c r="AJ965" s="36">
        <f>VLOOKUP(A965&amp;P965,[6]HARGA!C:D,2,0)*W965</f>
        <v>1600000</v>
      </c>
      <c r="AK965" s="36">
        <f>VLOOKUP(A965&amp;P965,[6]HARGA!C:D,2,0)*AB965</f>
        <v>0</v>
      </c>
      <c r="AL965" s="32"/>
      <c r="AM965" s="32"/>
      <c r="AN965" s="37"/>
      <c r="AO965" s="37"/>
      <c r="AP965" s="37"/>
      <c r="AQ965" s="37"/>
      <c r="AR965" s="37"/>
      <c r="AS965" s="37"/>
      <c r="AT965" s="37"/>
      <c r="AU965" s="37"/>
      <c r="AV965" s="37"/>
      <c r="AW965" s="37"/>
      <c r="AX965" s="37"/>
      <c r="AY965" s="37"/>
      <c r="AZ965" s="37"/>
      <c r="BA965" s="37"/>
      <c r="BB965" s="37"/>
      <c r="BC965" s="37"/>
      <c r="BD965">
        <v>4</v>
      </c>
    </row>
    <row r="966" spans="1:56" hidden="1" x14ac:dyDescent="0.25">
      <c r="A966" s="22" t="s">
        <v>124</v>
      </c>
      <c r="B966" s="22" t="s">
        <v>273</v>
      </c>
      <c r="C966" s="23">
        <v>21102908137</v>
      </c>
      <c r="D966" s="22" t="s">
        <v>53</v>
      </c>
      <c r="E966" s="22" t="s">
        <v>795</v>
      </c>
      <c r="F966" s="22" t="s">
        <v>796</v>
      </c>
      <c r="G966" s="22">
        <v>5042290331</v>
      </c>
      <c r="H966" s="22" t="s">
        <v>56</v>
      </c>
      <c r="I966" s="22" t="s">
        <v>56</v>
      </c>
      <c r="J966" s="24">
        <v>44504</v>
      </c>
      <c r="K966" s="22">
        <v>1280</v>
      </c>
      <c r="L966" s="22" t="s">
        <v>128</v>
      </c>
      <c r="M966" s="22" t="s">
        <v>128</v>
      </c>
      <c r="N966" s="50" t="s">
        <v>1519</v>
      </c>
      <c r="O966" s="51">
        <v>44505</v>
      </c>
      <c r="P966" s="27" t="s">
        <v>303</v>
      </c>
      <c r="Q966" s="22">
        <v>1280</v>
      </c>
      <c r="R966" s="22" t="s">
        <v>56</v>
      </c>
      <c r="S966" s="22" t="s">
        <v>56</v>
      </c>
      <c r="T966" s="22">
        <v>6008145694</v>
      </c>
      <c r="U966" s="22">
        <v>0</v>
      </c>
      <c r="V966" s="28">
        <v>0</v>
      </c>
      <c r="W966" s="22">
        <v>0</v>
      </c>
      <c r="X966" s="22" t="s">
        <v>128</v>
      </c>
      <c r="Y966" s="22" t="s">
        <v>56</v>
      </c>
      <c r="Z966" s="50" t="s">
        <v>1520</v>
      </c>
      <c r="AA966" s="51">
        <v>44505</v>
      </c>
      <c r="AB966" s="28">
        <v>0</v>
      </c>
      <c r="AC966" s="28" t="s">
        <v>56</v>
      </c>
      <c r="AD966" s="46" t="s">
        <v>56</v>
      </c>
      <c r="AE966" s="47" t="s">
        <v>56</v>
      </c>
      <c r="AF966" s="35" t="str">
        <f>VLOOKUP(G966,[6]TIV1!L:S,8,FALSE)</f>
        <v>8276895964</v>
      </c>
      <c r="AG966" s="35" t="str">
        <f>VLOOKUP(T966,[6]TIV1!L:S,8,FALSE)</f>
        <v>2050350311</v>
      </c>
      <c r="AH966" s="35" t="e">
        <f>VLOOKUP(AC966,[6]TIV1!L:S,8,FALSE)</f>
        <v>#N/A</v>
      </c>
      <c r="AI966" s="36">
        <f>VLOOKUP(A966&amp;P966,[6]HARGA!C:D,2,0)*Q966</f>
        <v>47667200</v>
      </c>
      <c r="AJ966" s="36">
        <f>VLOOKUP(A966&amp;P966,[6]HARGA!C:D,2,0)*W966</f>
        <v>0</v>
      </c>
      <c r="AK966" s="36">
        <f>VLOOKUP(A966&amp;P966,[6]HARGA!C:D,2,0)*AB966</f>
        <v>0</v>
      </c>
      <c r="AL966" s="32"/>
      <c r="AM966" s="32"/>
      <c r="AN966" s="37"/>
      <c r="AO966" s="37"/>
      <c r="AP966" s="37"/>
      <c r="AQ966" s="37"/>
      <c r="AR966" s="37"/>
      <c r="AS966" s="37"/>
      <c r="AT966" s="37"/>
      <c r="AU966" s="37"/>
      <c r="AV966" s="37"/>
      <c r="AW966" s="37"/>
      <c r="AX966" s="37"/>
      <c r="AY966" s="37"/>
      <c r="AZ966" s="37"/>
      <c r="BA966" s="37"/>
      <c r="BB966" s="37"/>
      <c r="BC966" s="37"/>
      <c r="BD966">
        <v>4</v>
      </c>
    </row>
    <row r="967" spans="1:56" hidden="1" x14ac:dyDescent="0.25">
      <c r="A967" s="22" t="s">
        <v>124</v>
      </c>
      <c r="B967" s="22" t="s">
        <v>273</v>
      </c>
      <c r="C967" s="23">
        <v>21102908137</v>
      </c>
      <c r="D967" s="22" t="s">
        <v>53</v>
      </c>
      <c r="E967" s="22" t="s">
        <v>795</v>
      </c>
      <c r="F967" s="22" t="s">
        <v>796</v>
      </c>
      <c r="G967" s="22">
        <v>5042290331</v>
      </c>
      <c r="H967" s="22" t="s">
        <v>56</v>
      </c>
      <c r="I967" s="22" t="s">
        <v>56</v>
      </c>
      <c r="J967" s="24">
        <v>44504</v>
      </c>
      <c r="K967" s="22">
        <v>32</v>
      </c>
      <c r="L967" s="22" t="s">
        <v>128</v>
      </c>
      <c r="M967" s="22" t="s">
        <v>128</v>
      </c>
      <c r="N967" s="50" t="s">
        <v>1519</v>
      </c>
      <c r="O967" s="51">
        <v>44505</v>
      </c>
      <c r="P967" s="27" t="s">
        <v>279</v>
      </c>
      <c r="Q967" s="22">
        <v>32</v>
      </c>
      <c r="R967" s="22" t="s">
        <v>56</v>
      </c>
      <c r="S967" s="22" t="s">
        <v>56</v>
      </c>
      <c r="T967" s="22">
        <v>6008145694</v>
      </c>
      <c r="U967" s="22">
        <v>32</v>
      </c>
      <c r="V967" s="28">
        <v>0</v>
      </c>
      <c r="W967" s="22">
        <v>32</v>
      </c>
      <c r="X967" s="22" t="s">
        <v>128</v>
      </c>
      <c r="Y967" s="22" t="s">
        <v>56</v>
      </c>
      <c r="Z967" s="50" t="s">
        <v>1520</v>
      </c>
      <c r="AA967" s="51">
        <v>44505</v>
      </c>
      <c r="AB967" s="28">
        <v>0</v>
      </c>
      <c r="AC967" s="28" t="s">
        <v>56</v>
      </c>
      <c r="AD967" s="46" t="s">
        <v>56</v>
      </c>
      <c r="AE967" s="47" t="s">
        <v>56</v>
      </c>
      <c r="AF967" s="35" t="str">
        <f>VLOOKUP(G967,[6]TIV1!L:S,8,FALSE)</f>
        <v>8276895964</v>
      </c>
      <c r="AG967" s="35" t="str">
        <f>VLOOKUP(T967,[6]TIV1!L:S,8,FALSE)</f>
        <v>2050350311</v>
      </c>
      <c r="AH967" s="35" t="e">
        <f>VLOOKUP(AC967,[6]TIV1!L:S,8,FALSE)</f>
        <v>#N/A</v>
      </c>
      <c r="AI967" s="36">
        <f>VLOOKUP(A967&amp;P967,[6]HARGA!C:D,2,0)*Q967</f>
        <v>3200000</v>
      </c>
      <c r="AJ967" s="36">
        <f>VLOOKUP(A967&amp;P967,[6]HARGA!C:D,2,0)*W967</f>
        <v>3200000</v>
      </c>
      <c r="AK967" s="36">
        <f>VLOOKUP(A967&amp;P967,[6]HARGA!C:D,2,0)*AB967</f>
        <v>0</v>
      </c>
      <c r="AL967" s="32"/>
      <c r="AM967" s="32"/>
      <c r="AN967" s="37"/>
      <c r="AO967" s="37"/>
      <c r="AP967" s="37"/>
      <c r="AQ967" s="37"/>
      <c r="AR967" s="37"/>
      <c r="AS967" s="37"/>
      <c r="AT967" s="37"/>
      <c r="AU967" s="37"/>
      <c r="AV967" s="37"/>
      <c r="AW967" s="37"/>
      <c r="AX967" s="37"/>
      <c r="AY967" s="37"/>
      <c r="AZ967" s="37"/>
      <c r="BA967" s="37"/>
      <c r="BB967" s="37"/>
      <c r="BC967" s="37"/>
      <c r="BD967">
        <v>4</v>
      </c>
    </row>
    <row r="968" spans="1:56" hidden="1" x14ac:dyDescent="0.25">
      <c r="A968" s="22" t="s">
        <v>124</v>
      </c>
      <c r="B968" s="22" t="s">
        <v>273</v>
      </c>
      <c r="C968" s="23">
        <v>21102908138</v>
      </c>
      <c r="D968" s="22" t="s">
        <v>53</v>
      </c>
      <c r="E968" s="22" t="s">
        <v>169</v>
      </c>
      <c r="F968" s="22" t="s">
        <v>854</v>
      </c>
      <c r="G968" s="22">
        <v>5042294928</v>
      </c>
      <c r="H968" s="22" t="s">
        <v>56</v>
      </c>
      <c r="I968" s="22" t="s">
        <v>56</v>
      </c>
      <c r="J968" s="24">
        <v>44504</v>
      </c>
      <c r="K968" s="22">
        <v>1280</v>
      </c>
      <c r="L968" s="22" t="s">
        <v>872</v>
      </c>
      <c r="M968" s="22" t="s">
        <v>872</v>
      </c>
      <c r="N968" s="107">
        <v>20028</v>
      </c>
      <c r="O968" s="108">
        <v>44505</v>
      </c>
      <c r="P968" s="27" t="s">
        <v>303</v>
      </c>
      <c r="Q968" s="22">
        <v>1280</v>
      </c>
      <c r="R968" s="22" t="s">
        <v>56</v>
      </c>
      <c r="S968" s="22" t="s">
        <v>56</v>
      </c>
      <c r="T968" s="22">
        <v>6008148680</v>
      </c>
      <c r="U968" s="22">
        <v>0</v>
      </c>
      <c r="V968" s="28">
        <v>0</v>
      </c>
      <c r="W968" s="22">
        <v>0</v>
      </c>
      <c r="X968" s="22" t="s">
        <v>872</v>
      </c>
      <c r="Y968" s="22" t="s">
        <v>56</v>
      </c>
      <c r="Z968" s="107">
        <v>34712</v>
      </c>
      <c r="AA968" s="120">
        <v>44505</v>
      </c>
      <c r="AB968" s="28">
        <v>0</v>
      </c>
      <c r="AC968" s="28" t="s">
        <v>56</v>
      </c>
      <c r="AD968" s="46" t="s">
        <v>56</v>
      </c>
      <c r="AE968" s="47" t="s">
        <v>56</v>
      </c>
      <c r="AF968" s="35" t="str">
        <f>VLOOKUP(G968,[6]TIV1!L:S,8,FALSE)</f>
        <v>8276895964</v>
      </c>
      <c r="AG968" s="35" t="str">
        <f>VLOOKUP(T968,[6]TIV1!L:S,8,FALSE)</f>
        <v>2050350311</v>
      </c>
      <c r="AH968" s="35" t="e">
        <f>VLOOKUP(AC968,[6]TIV1!L:S,8,FALSE)</f>
        <v>#N/A</v>
      </c>
      <c r="AI968" s="36">
        <f>VLOOKUP(A968&amp;P968,[6]HARGA!C:D,2,0)*Q968</f>
        <v>47667200</v>
      </c>
      <c r="AJ968" s="36">
        <f>VLOOKUP(A968&amp;P968,[6]HARGA!C:D,2,0)*W968</f>
        <v>0</v>
      </c>
      <c r="AK968" s="36">
        <f>VLOOKUP(A968&amp;P968,[6]HARGA!C:D,2,0)*AB968</f>
        <v>0</v>
      </c>
      <c r="AL968" s="32"/>
      <c r="AM968" s="32"/>
      <c r="AN968" s="37"/>
      <c r="AO968" s="37"/>
      <c r="AP968" s="37"/>
      <c r="AQ968" s="37"/>
      <c r="AR968" s="37"/>
      <c r="AS968" s="37"/>
      <c r="AT968" s="37"/>
      <c r="AU968" s="37"/>
      <c r="AV968" s="37"/>
      <c r="AW968" s="37"/>
      <c r="AX968" s="37"/>
      <c r="AY968" s="37"/>
      <c r="AZ968" s="37"/>
      <c r="BA968" s="37"/>
      <c r="BB968" s="37"/>
      <c r="BC968" s="37"/>
      <c r="BD968">
        <v>4</v>
      </c>
    </row>
    <row r="969" spans="1:56" hidden="1" x14ac:dyDescent="0.25">
      <c r="A969" s="22" t="s">
        <v>124</v>
      </c>
      <c r="B969" s="22" t="s">
        <v>273</v>
      </c>
      <c r="C969" s="23">
        <v>21102908138</v>
      </c>
      <c r="D969" s="22" t="s">
        <v>53</v>
      </c>
      <c r="E969" s="22" t="s">
        <v>169</v>
      </c>
      <c r="F969" s="22" t="s">
        <v>854</v>
      </c>
      <c r="G969" s="22">
        <v>5042294928</v>
      </c>
      <c r="H969" s="22" t="s">
        <v>56</v>
      </c>
      <c r="I969" s="22" t="s">
        <v>56</v>
      </c>
      <c r="J969" s="24">
        <v>44504</v>
      </c>
      <c r="K969" s="22">
        <v>32</v>
      </c>
      <c r="L969" s="22" t="s">
        <v>872</v>
      </c>
      <c r="M969" s="22" t="s">
        <v>872</v>
      </c>
      <c r="N969" s="107">
        <v>20028</v>
      </c>
      <c r="O969" s="108">
        <v>44505</v>
      </c>
      <c r="P969" s="27" t="s">
        <v>279</v>
      </c>
      <c r="Q969" s="22">
        <v>32</v>
      </c>
      <c r="R969" s="22" t="s">
        <v>56</v>
      </c>
      <c r="S969" s="22" t="s">
        <v>56</v>
      </c>
      <c r="T969" s="22">
        <v>6008148680</v>
      </c>
      <c r="U969" s="22">
        <v>32</v>
      </c>
      <c r="V969" s="28">
        <v>0</v>
      </c>
      <c r="W969" s="22">
        <v>32</v>
      </c>
      <c r="X969" s="22" t="s">
        <v>872</v>
      </c>
      <c r="Y969" s="22" t="s">
        <v>56</v>
      </c>
      <c r="Z969" s="107">
        <v>34712</v>
      </c>
      <c r="AA969" s="120">
        <v>44505</v>
      </c>
      <c r="AB969" s="28">
        <v>0</v>
      </c>
      <c r="AC969" s="28" t="s">
        <v>56</v>
      </c>
      <c r="AD969" s="46" t="s">
        <v>56</v>
      </c>
      <c r="AE969" s="47" t="s">
        <v>56</v>
      </c>
      <c r="AF969" s="35" t="str">
        <f>VLOOKUP(G969,[6]TIV1!L:S,8,FALSE)</f>
        <v>8276895964</v>
      </c>
      <c r="AG969" s="35" t="str">
        <f>VLOOKUP(T969,[6]TIV1!L:S,8,FALSE)</f>
        <v>2050350311</v>
      </c>
      <c r="AH969" s="35" t="e">
        <f>VLOOKUP(AC969,[6]TIV1!L:S,8,FALSE)</f>
        <v>#N/A</v>
      </c>
      <c r="AI969" s="36">
        <f>VLOOKUP(A969&amp;P969,[6]HARGA!C:D,2,0)*Q969</f>
        <v>3200000</v>
      </c>
      <c r="AJ969" s="36">
        <f>VLOOKUP(A969&amp;P969,[6]HARGA!C:D,2,0)*W969</f>
        <v>3200000</v>
      </c>
      <c r="AK969" s="36">
        <f>VLOOKUP(A969&amp;P969,[6]HARGA!C:D,2,0)*AB969</f>
        <v>0</v>
      </c>
      <c r="AL969" s="32"/>
      <c r="AM969" s="32"/>
      <c r="AN969" s="37"/>
      <c r="AO969" s="37"/>
      <c r="AP969" s="37"/>
      <c r="AQ969" s="37"/>
      <c r="AR969" s="37"/>
      <c r="AS969" s="37"/>
      <c r="AT969" s="37"/>
      <c r="AU969" s="37"/>
      <c r="AV969" s="37"/>
      <c r="AW969" s="37"/>
      <c r="AX969" s="37"/>
      <c r="AY969" s="37"/>
      <c r="AZ969" s="37"/>
      <c r="BA969" s="37"/>
      <c r="BB969" s="37"/>
      <c r="BC969" s="37"/>
      <c r="BD969">
        <v>4</v>
      </c>
    </row>
    <row r="970" spans="1:56" hidden="1" x14ac:dyDescent="0.25">
      <c r="A970" s="22" t="s">
        <v>124</v>
      </c>
      <c r="B970" s="22" t="s">
        <v>273</v>
      </c>
      <c r="C970" s="23">
        <v>21102908142</v>
      </c>
      <c r="D970" s="50" t="s">
        <v>53</v>
      </c>
      <c r="E970" s="50" t="s">
        <v>218</v>
      </c>
      <c r="F970" s="50" t="s">
        <v>1521</v>
      </c>
      <c r="G970" s="22">
        <v>5042266356</v>
      </c>
      <c r="H970" s="22" t="s">
        <v>56</v>
      </c>
      <c r="I970" s="22" t="s">
        <v>56</v>
      </c>
      <c r="J970" s="24">
        <v>44504</v>
      </c>
      <c r="K970" s="22">
        <v>1280</v>
      </c>
      <c r="L970" s="22" t="s">
        <v>128</v>
      </c>
      <c r="M970" s="22" t="s">
        <v>128</v>
      </c>
      <c r="N970" s="50" t="s">
        <v>1522</v>
      </c>
      <c r="O970" s="51">
        <v>44505</v>
      </c>
      <c r="P970" s="27" t="s">
        <v>303</v>
      </c>
      <c r="Q970" s="22">
        <v>1280</v>
      </c>
      <c r="R970" s="22" t="s">
        <v>56</v>
      </c>
      <c r="S970" s="22" t="s">
        <v>56</v>
      </c>
      <c r="T970" s="22">
        <v>6008144304</v>
      </c>
      <c r="U970" s="22">
        <v>0</v>
      </c>
      <c r="V970" s="28">
        <v>0</v>
      </c>
      <c r="W970" s="22">
        <v>0</v>
      </c>
      <c r="X970" s="22" t="s">
        <v>128</v>
      </c>
      <c r="Y970" s="22" t="s">
        <v>56</v>
      </c>
      <c r="Z970" s="50" t="s">
        <v>1523</v>
      </c>
      <c r="AA970" s="51">
        <v>44505</v>
      </c>
      <c r="AB970" s="28">
        <v>0</v>
      </c>
      <c r="AC970" s="28" t="s">
        <v>56</v>
      </c>
      <c r="AD970" s="46" t="s">
        <v>56</v>
      </c>
      <c r="AE970" s="47" t="s">
        <v>56</v>
      </c>
      <c r="AF970" s="35" t="str">
        <f>VLOOKUP(G970,[6]TIV1!L:S,8,FALSE)</f>
        <v>8276895964</v>
      </c>
      <c r="AG970" s="35" t="str">
        <f>VLOOKUP(T970,[6]TIV1!L:S,8,FALSE)</f>
        <v>2050350311</v>
      </c>
      <c r="AH970" s="35" t="e">
        <f>VLOOKUP(AC970,[6]TIV1!L:S,8,FALSE)</f>
        <v>#N/A</v>
      </c>
      <c r="AI970" s="36">
        <f>VLOOKUP(A970&amp;P970,[6]HARGA!C:D,2,0)*Q970</f>
        <v>47667200</v>
      </c>
      <c r="AJ970" s="36">
        <f>VLOOKUP(A970&amp;P970,[6]HARGA!C:D,2,0)*W970</f>
        <v>0</v>
      </c>
      <c r="AK970" s="36">
        <f>VLOOKUP(A970&amp;P970,[6]HARGA!C:D,2,0)*AB970</f>
        <v>0</v>
      </c>
      <c r="AL970" s="32"/>
      <c r="AM970" s="32"/>
      <c r="AN970" s="37"/>
      <c r="AO970" s="37"/>
      <c r="AP970" s="37"/>
      <c r="AQ970" s="37"/>
      <c r="AR970" s="37"/>
      <c r="AS970" s="37"/>
      <c r="AT970" s="37"/>
      <c r="AU970" s="37"/>
      <c r="AV970" s="37"/>
      <c r="AW970" s="37"/>
      <c r="AX970" s="37"/>
      <c r="AY970" s="37"/>
      <c r="AZ970" s="37"/>
      <c r="BA970" s="37"/>
      <c r="BB970" s="37"/>
      <c r="BC970" s="37"/>
      <c r="BD970">
        <v>4</v>
      </c>
    </row>
    <row r="971" spans="1:56" hidden="1" x14ac:dyDescent="0.25">
      <c r="A971" s="22" t="s">
        <v>124</v>
      </c>
      <c r="B971" s="22" t="s">
        <v>273</v>
      </c>
      <c r="C971" s="23">
        <v>21102908142</v>
      </c>
      <c r="D971" s="50" t="s">
        <v>53</v>
      </c>
      <c r="E971" s="50" t="s">
        <v>218</v>
      </c>
      <c r="F971" s="50" t="s">
        <v>1521</v>
      </c>
      <c r="G971" s="22">
        <v>5042266356</v>
      </c>
      <c r="H971" s="22" t="s">
        <v>56</v>
      </c>
      <c r="I971" s="22" t="s">
        <v>56</v>
      </c>
      <c r="J971" s="24">
        <v>44504</v>
      </c>
      <c r="K971" s="22">
        <v>32</v>
      </c>
      <c r="L971" s="22" t="s">
        <v>128</v>
      </c>
      <c r="M971" s="22" t="s">
        <v>128</v>
      </c>
      <c r="N971" s="50" t="s">
        <v>1522</v>
      </c>
      <c r="O971" s="51">
        <v>44505</v>
      </c>
      <c r="P971" s="27" t="s">
        <v>279</v>
      </c>
      <c r="Q971" s="22">
        <v>32</v>
      </c>
      <c r="R971" s="22" t="s">
        <v>56</v>
      </c>
      <c r="S971" s="22" t="s">
        <v>56</v>
      </c>
      <c r="T971" s="22">
        <v>6008144304</v>
      </c>
      <c r="U971" s="22">
        <v>32</v>
      </c>
      <c r="V971" s="28">
        <v>0</v>
      </c>
      <c r="W971" s="22">
        <v>32</v>
      </c>
      <c r="X971" s="22" t="s">
        <v>128</v>
      </c>
      <c r="Y971" s="22" t="s">
        <v>56</v>
      </c>
      <c r="Z971" s="50" t="s">
        <v>1523</v>
      </c>
      <c r="AA971" s="51">
        <v>44505</v>
      </c>
      <c r="AB971" s="28">
        <v>0</v>
      </c>
      <c r="AC971" s="28" t="s">
        <v>56</v>
      </c>
      <c r="AD971" s="46" t="s">
        <v>56</v>
      </c>
      <c r="AE971" s="47" t="s">
        <v>56</v>
      </c>
      <c r="AF971" s="35" t="str">
        <f>VLOOKUP(G971,[6]TIV1!L:S,8,FALSE)</f>
        <v>8276895964</v>
      </c>
      <c r="AG971" s="35" t="str">
        <f>VLOOKUP(T971,[6]TIV1!L:S,8,FALSE)</f>
        <v>2050350311</v>
      </c>
      <c r="AH971" s="35" t="e">
        <f>VLOOKUP(AC971,[6]TIV1!L:S,8,FALSE)</f>
        <v>#N/A</v>
      </c>
      <c r="AI971" s="36">
        <f>VLOOKUP(A971&amp;P971,[6]HARGA!C:D,2,0)*Q971</f>
        <v>3200000</v>
      </c>
      <c r="AJ971" s="36">
        <f>VLOOKUP(A971&amp;P971,[6]HARGA!C:D,2,0)*W971</f>
        <v>3200000</v>
      </c>
      <c r="AK971" s="36">
        <f>VLOOKUP(A971&amp;P971,[6]HARGA!C:D,2,0)*AB971</f>
        <v>0</v>
      </c>
      <c r="AL971" s="32"/>
      <c r="AM971" s="32"/>
      <c r="AN971" s="37"/>
      <c r="AO971" s="37"/>
      <c r="AP971" s="37"/>
      <c r="AQ971" s="37"/>
      <c r="AR971" s="37"/>
      <c r="AS971" s="37"/>
      <c r="AT971" s="37"/>
      <c r="AU971" s="37"/>
      <c r="AV971" s="37"/>
      <c r="AW971" s="37"/>
      <c r="AX971" s="37"/>
      <c r="AY971" s="37"/>
      <c r="AZ971" s="37"/>
      <c r="BA971" s="37"/>
      <c r="BB971" s="37"/>
      <c r="BC971" s="37"/>
      <c r="BD971">
        <v>4</v>
      </c>
    </row>
    <row r="972" spans="1:56" hidden="1" x14ac:dyDescent="0.25">
      <c r="A972" s="22" t="s">
        <v>124</v>
      </c>
      <c r="B972" s="22" t="s">
        <v>273</v>
      </c>
      <c r="C972" s="23">
        <v>21102908139</v>
      </c>
      <c r="D972" s="22" t="s">
        <v>53</v>
      </c>
      <c r="E972" s="22" t="s">
        <v>1524</v>
      </c>
      <c r="F972" s="22" t="s">
        <v>1525</v>
      </c>
      <c r="G972" s="22">
        <v>5042293842</v>
      </c>
      <c r="H972" s="22" t="s">
        <v>56</v>
      </c>
      <c r="I972" s="22" t="s">
        <v>56</v>
      </c>
      <c r="J972" s="24">
        <v>44504</v>
      </c>
      <c r="K972" s="22">
        <v>1280</v>
      </c>
      <c r="L972" s="22" t="s">
        <v>872</v>
      </c>
      <c r="M972" s="22" t="s">
        <v>872</v>
      </c>
      <c r="N972" s="107">
        <v>20034</v>
      </c>
      <c r="O972" s="108">
        <v>44505</v>
      </c>
      <c r="P972" s="27" t="s">
        <v>303</v>
      </c>
      <c r="Q972" s="22">
        <v>1280</v>
      </c>
      <c r="R972" s="22" t="s">
        <v>56</v>
      </c>
      <c r="S972" s="22" t="s">
        <v>56</v>
      </c>
      <c r="T972" s="22">
        <v>6008147520</v>
      </c>
      <c r="U972" s="22">
        <v>0</v>
      </c>
      <c r="V972" s="28">
        <v>0</v>
      </c>
      <c r="W972" s="22">
        <v>0</v>
      </c>
      <c r="X972" s="22" t="s">
        <v>872</v>
      </c>
      <c r="Y972" s="22" t="s">
        <v>56</v>
      </c>
      <c r="Z972" s="107">
        <v>34721</v>
      </c>
      <c r="AA972" s="120">
        <v>44505</v>
      </c>
      <c r="AB972" s="28">
        <v>0</v>
      </c>
      <c r="AC972" s="28" t="s">
        <v>56</v>
      </c>
      <c r="AD972" s="46" t="s">
        <v>56</v>
      </c>
      <c r="AE972" s="47" t="s">
        <v>56</v>
      </c>
      <c r="AF972" s="35" t="str">
        <f>VLOOKUP(G972,[6]TIV1!L:S,8,FALSE)</f>
        <v>8276895964</v>
      </c>
      <c r="AG972" s="35" t="str">
        <f>VLOOKUP(T972,[6]TIV1!L:S,8,FALSE)</f>
        <v>2050350311</v>
      </c>
      <c r="AH972" s="35" t="e">
        <f>VLOOKUP(AC972,[6]TIV1!L:S,8,FALSE)</f>
        <v>#N/A</v>
      </c>
      <c r="AI972" s="36">
        <f>VLOOKUP(A972&amp;P972,[6]HARGA!C:D,2,0)*Q972</f>
        <v>47667200</v>
      </c>
      <c r="AJ972" s="36">
        <f>VLOOKUP(A972&amp;P972,[6]HARGA!C:D,2,0)*W972</f>
        <v>0</v>
      </c>
      <c r="AK972" s="36">
        <f>VLOOKUP(A972&amp;P972,[6]HARGA!C:D,2,0)*AB972</f>
        <v>0</v>
      </c>
      <c r="AL972" s="32"/>
      <c r="AM972" s="32"/>
      <c r="AN972" s="37"/>
      <c r="AO972" s="37"/>
      <c r="AP972" s="37"/>
      <c r="AQ972" s="37"/>
      <c r="AR972" s="37"/>
      <c r="AS972" s="37"/>
      <c r="AT972" s="37"/>
      <c r="AU972" s="37"/>
      <c r="AV972" s="37"/>
      <c r="AW972" s="37"/>
      <c r="AX972" s="37"/>
      <c r="AY972" s="37"/>
      <c r="AZ972" s="37"/>
      <c r="BA972" s="37"/>
      <c r="BB972" s="37"/>
      <c r="BC972" s="37"/>
      <c r="BD972">
        <v>4</v>
      </c>
    </row>
    <row r="973" spans="1:56" hidden="1" x14ac:dyDescent="0.25">
      <c r="A973" s="22" t="s">
        <v>124</v>
      </c>
      <c r="B973" s="22" t="s">
        <v>273</v>
      </c>
      <c r="C973" s="23">
        <v>21102908139</v>
      </c>
      <c r="D973" s="22" t="s">
        <v>53</v>
      </c>
      <c r="E973" s="22" t="s">
        <v>1524</v>
      </c>
      <c r="F973" s="22" t="s">
        <v>1525</v>
      </c>
      <c r="G973" s="22">
        <v>5042293842</v>
      </c>
      <c r="H973" s="22" t="s">
        <v>56</v>
      </c>
      <c r="I973" s="22" t="s">
        <v>56</v>
      </c>
      <c r="J973" s="24">
        <v>44504</v>
      </c>
      <c r="K973" s="22">
        <v>32</v>
      </c>
      <c r="L973" s="22" t="s">
        <v>872</v>
      </c>
      <c r="M973" s="22" t="s">
        <v>872</v>
      </c>
      <c r="N973" s="107">
        <v>20034</v>
      </c>
      <c r="O973" s="108">
        <v>44505</v>
      </c>
      <c r="P973" s="27" t="s">
        <v>279</v>
      </c>
      <c r="Q973" s="22">
        <v>32</v>
      </c>
      <c r="R973" s="22" t="s">
        <v>56</v>
      </c>
      <c r="S973" s="22" t="s">
        <v>56</v>
      </c>
      <c r="T973" s="22">
        <v>6008147520</v>
      </c>
      <c r="U973" s="22">
        <v>32</v>
      </c>
      <c r="V973" s="28">
        <v>0</v>
      </c>
      <c r="W973" s="22">
        <v>32</v>
      </c>
      <c r="X973" s="22" t="s">
        <v>872</v>
      </c>
      <c r="Y973" s="22" t="s">
        <v>56</v>
      </c>
      <c r="Z973" s="107">
        <v>34721</v>
      </c>
      <c r="AA973" s="120">
        <v>44505</v>
      </c>
      <c r="AB973" s="28">
        <v>0</v>
      </c>
      <c r="AC973" s="28" t="s">
        <v>56</v>
      </c>
      <c r="AD973" s="46" t="s">
        <v>56</v>
      </c>
      <c r="AE973" s="47" t="s">
        <v>56</v>
      </c>
      <c r="AF973" s="35" t="str">
        <f>VLOOKUP(G973,[6]TIV1!L:S,8,FALSE)</f>
        <v>8276895964</v>
      </c>
      <c r="AG973" s="35" t="str">
        <f>VLOOKUP(T973,[6]TIV1!L:S,8,FALSE)</f>
        <v>2050350311</v>
      </c>
      <c r="AH973" s="35" t="e">
        <f>VLOOKUP(AC973,[6]TIV1!L:S,8,FALSE)</f>
        <v>#N/A</v>
      </c>
      <c r="AI973" s="36">
        <f>VLOOKUP(A973&amp;P973,[6]HARGA!C:D,2,0)*Q973</f>
        <v>3200000</v>
      </c>
      <c r="AJ973" s="36">
        <f>VLOOKUP(A973&amp;P973,[6]HARGA!C:D,2,0)*W973</f>
        <v>3200000</v>
      </c>
      <c r="AK973" s="36">
        <f>VLOOKUP(A973&amp;P973,[6]HARGA!C:D,2,0)*AB973</f>
        <v>0</v>
      </c>
      <c r="AL973" s="32"/>
      <c r="AM973" s="32"/>
      <c r="AN973" s="37"/>
      <c r="AO973" s="37"/>
      <c r="AP973" s="37"/>
      <c r="AQ973" s="37"/>
      <c r="AR973" s="37"/>
      <c r="AS973" s="37"/>
      <c r="AT973" s="37"/>
      <c r="AU973" s="37"/>
      <c r="AV973" s="37"/>
      <c r="AW973" s="37"/>
      <c r="AX973" s="37"/>
      <c r="AY973" s="37"/>
      <c r="AZ973" s="37"/>
      <c r="BA973" s="37"/>
      <c r="BB973" s="37"/>
      <c r="BC973" s="37"/>
      <c r="BD973">
        <v>4</v>
      </c>
    </row>
    <row r="974" spans="1:56" hidden="1" x14ac:dyDescent="0.25">
      <c r="A974" s="22" t="s">
        <v>124</v>
      </c>
      <c r="B974" s="22" t="s">
        <v>273</v>
      </c>
      <c r="C974" s="23">
        <v>21102908141</v>
      </c>
      <c r="D974" s="22" t="s">
        <v>53</v>
      </c>
      <c r="E974" s="29" t="s">
        <v>776</v>
      </c>
      <c r="F974" s="22" t="s">
        <v>777</v>
      </c>
      <c r="G974" s="22">
        <v>5042281574</v>
      </c>
      <c r="H974" s="22" t="s">
        <v>56</v>
      </c>
      <c r="I974" s="22" t="s">
        <v>56</v>
      </c>
      <c r="J974" s="24">
        <v>44504</v>
      </c>
      <c r="K974" s="22">
        <v>1280</v>
      </c>
      <c r="L974" s="22" t="s">
        <v>128</v>
      </c>
      <c r="M974" s="22" t="s">
        <v>128</v>
      </c>
      <c r="N974" s="50" t="s">
        <v>1526</v>
      </c>
      <c r="O974" s="51">
        <v>44504</v>
      </c>
      <c r="P974" s="27" t="s">
        <v>303</v>
      </c>
      <c r="Q974" s="22">
        <v>1280</v>
      </c>
      <c r="R974" s="22" t="s">
        <v>56</v>
      </c>
      <c r="S974" s="22" t="s">
        <v>56</v>
      </c>
      <c r="T974" s="22">
        <v>6008141437</v>
      </c>
      <c r="U974" s="22">
        <v>0</v>
      </c>
      <c r="V974" s="28">
        <v>0</v>
      </c>
      <c r="W974" s="22">
        <v>0</v>
      </c>
      <c r="X974" s="22" t="s">
        <v>128</v>
      </c>
      <c r="Y974" s="22" t="s">
        <v>56</v>
      </c>
      <c r="Z974" s="50" t="s">
        <v>1527</v>
      </c>
      <c r="AA974" s="51">
        <v>44504</v>
      </c>
      <c r="AB974" s="28">
        <v>0</v>
      </c>
      <c r="AC974" s="28" t="s">
        <v>56</v>
      </c>
      <c r="AD974" s="46" t="s">
        <v>56</v>
      </c>
      <c r="AE974" s="47" t="s">
        <v>56</v>
      </c>
      <c r="AF974" s="35" t="str">
        <f>VLOOKUP(G974,[6]TIV1!L:S,8,FALSE)</f>
        <v>8276895964</v>
      </c>
      <c r="AG974" s="35" t="str">
        <f>VLOOKUP(T974,[6]TIV1!L:S,8,FALSE)</f>
        <v>2050350311</v>
      </c>
      <c r="AH974" s="35" t="e">
        <f>VLOOKUP(AC974,[6]TIV1!L:S,8,FALSE)</f>
        <v>#N/A</v>
      </c>
      <c r="AI974" s="36">
        <f>VLOOKUP(A974&amp;P974,[6]HARGA!C:D,2,0)*Q974</f>
        <v>47667200</v>
      </c>
      <c r="AJ974" s="36">
        <f>VLOOKUP(A974&amp;P974,[6]HARGA!C:D,2,0)*W974</f>
        <v>0</v>
      </c>
      <c r="AK974" s="36">
        <f>VLOOKUP(A974&amp;P974,[6]HARGA!C:D,2,0)*AB974</f>
        <v>0</v>
      </c>
      <c r="AL974" s="32"/>
      <c r="AM974" s="32"/>
      <c r="AN974" s="37"/>
      <c r="AO974" s="37"/>
      <c r="AP974" s="37"/>
      <c r="AQ974" s="37"/>
      <c r="AR974" s="37"/>
      <c r="AS974" s="37"/>
      <c r="AT974" s="37"/>
      <c r="AU974" s="37"/>
      <c r="AV974" s="37"/>
      <c r="AW974" s="37"/>
      <c r="AX974" s="37"/>
      <c r="AY974" s="37"/>
      <c r="AZ974" s="37"/>
      <c r="BA974" s="37"/>
      <c r="BB974" s="37"/>
      <c r="BC974" s="37"/>
      <c r="BD974">
        <v>4</v>
      </c>
    </row>
    <row r="975" spans="1:56" hidden="1" x14ac:dyDescent="0.25">
      <c r="A975" s="22" t="s">
        <v>124</v>
      </c>
      <c r="B975" s="22" t="s">
        <v>273</v>
      </c>
      <c r="C975" s="23">
        <v>21102908141</v>
      </c>
      <c r="D975" s="22" t="s">
        <v>53</v>
      </c>
      <c r="E975" s="29" t="s">
        <v>776</v>
      </c>
      <c r="F975" s="22" t="s">
        <v>777</v>
      </c>
      <c r="G975" s="22">
        <v>5042281574</v>
      </c>
      <c r="H975" s="22" t="s">
        <v>56</v>
      </c>
      <c r="I975" s="22" t="s">
        <v>56</v>
      </c>
      <c r="J975" s="24">
        <v>44504</v>
      </c>
      <c r="K975" s="22">
        <v>32</v>
      </c>
      <c r="L975" s="22" t="s">
        <v>128</v>
      </c>
      <c r="M975" s="22" t="s">
        <v>128</v>
      </c>
      <c r="N975" s="50" t="s">
        <v>1526</v>
      </c>
      <c r="O975" s="51">
        <v>44504</v>
      </c>
      <c r="P975" s="27" t="s">
        <v>279</v>
      </c>
      <c r="Q975" s="22">
        <v>32</v>
      </c>
      <c r="R975" s="22" t="s">
        <v>56</v>
      </c>
      <c r="S975" s="22" t="s">
        <v>56</v>
      </c>
      <c r="T975" s="22">
        <v>6008141437</v>
      </c>
      <c r="U975" s="22">
        <v>32</v>
      </c>
      <c r="V975" s="28">
        <v>0</v>
      </c>
      <c r="W975" s="22">
        <v>32</v>
      </c>
      <c r="X975" s="22" t="s">
        <v>128</v>
      </c>
      <c r="Y975" s="22" t="s">
        <v>56</v>
      </c>
      <c r="Z975" s="50" t="s">
        <v>1527</v>
      </c>
      <c r="AA975" s="51">
        <v>44504</v>
      </c>
      <c r="AB975" s="28">
        <v>0</v>
      </c>
      <c r="AC975" s="28" t="s">
        <v>56</v>
      </c>
      <c r="AD975" s="46" t="s">
        <v>56</v>
      </c>
      <c r="AE975" s="47" t="s">
        <v>56</v>
      </c>
      <c r="AF975" s="35" t="str">
        <f>VLOOKUP(G975,[6]TIV1!L:S,8,FALSE)</f>
        <v>8276895964</v>
      </c>
      <c r="AG975" s="35" t="str">
        <f>VLOOKUP(T975,[6]TIV1!L:S,8,FALSE)</f>
        <v>2050350311</v>
      </c>
      <c r="AH975" s="35" t="e">
        <f>VLOOKUP(AC975,[6]TIV1!L:S,8,FALSE)</f>
        <v>#N/A</v>
      </c>
      <c r="AI975" s="36">
        <f>VLOOKUP(A975&amp;P975,[6]HARGA!C:D,2,0)*Q975</f>
        <v>3200000</v>
      </c>
      <c r="AJ975" s="36">
        <f>VLOOKUP(A975&amp;P975,[6]HARGA!C:D,2,0)*W975</f>
        <v>3200000</v>
      </c>
      <c r="AK975" s="36">
        <f>VLOOKUP(A975&amp;P975,[6]HARGA!C:D,2,0)*AB975</f>
        <v>0</v>
      </c>
      <c r="AL975" s="32"/>
      <c r="AM975" s="32"/>
      <c r="AN975" s="37"/>
      <c r="AO975" s="37"/>
      <c r="AP975" s="37"/>
      <c r="AQ975" s="37"/>
      <c r="AR975" s="37"/>
      <c r="AS975" s="37"/>
      <c r="AT975" s="37"/>
      <c r="AU975" s="37"/>
      <c r="AV975" s="37"/>
      <c r="AW975" s="37"/>
      <c r="AX975" s="37"/>
      <c r="AY975" s="37"/>
      <c r="AZ975" s="37"/>
      <c r="BA975" s="37"/>
      <c r="BB975" s="37"/>
      <c r="BC975" s="37"/>
      <c r="BD975">
        <v>4</v>
      </c>
    </row>
    <row r="976" spans="1:56" hidden="1" x14ac:dyDescent="0.25">
      <c r="A976" s="22" t="s">
        <v>124</v>
      </c>
      <c r="B976" s="22" t="s">
        <v>273</v>
      </c>
      <c r="C976" s="23">
        <v>21102908140</v>
      </c>
      <c r="D976" s="22" t="s">
        <v>53</v>
      </c>
      <c r="E976" s="22" t="s">
        <v>791</v>
      </c>
      <c r="F976" s="22" t="s">
        <v>792</v>
      </c>
      <c r="G976" s="22">
        <v>5042294305</v>
      </c>
      <c r="H976" s="22" t="s">
        <v>56</v>
      </c>
      <c r="I976" s="22" t="s">
        <v>56</v>
      </c>
      <c r="J976" s="24">
        <v>44504</v>
      </c>
      <c r="K976" s="22">
        <v>1280</v>
      </c>
      <c r="L976" s="22" t="s">
        <v>128</v>
      </c>
      <c r="M976" s="22" t="s">
        <v>128</v>
      </c>
      <c r="N976" s="50" t="s">
        <v>1528</v>
      </c>
      <c r="O976" s="51">
        <v>44506</v>
      </c>
      <c r="P976" s="27" t="s">
        <v>303</v>
      </c>
      <c r="Q976" s="22">
        <v>1280</v>
      </c>
      <c r="R976" s="22" t="s">
        <v>56</v>
      </c>
      <c r="S976" s="22" t="s">
        <v>56</v>
      </c>
      <c r="T976" s="22">
        <v>6008148088</v>
      </c>
      <c r="U976" s="22">
        <v>0</v>
      </c>
      <c r="V976" s="28">
        <v>0</v>
      </c>
      <c r="W976" s="22">
        <v>0</v>
      </c>
      <c r="X976" s="22" t="s">
        <v>128</v>
      </c>
      <c r="Y976" s="22" t="s">
        <v>56</v>
      </c>
      <c r="Z976" s="50" t="s">
        <v>1529</v>
      </c>
      <c r="AA976" s="51">
        <v>44506</v>
      </c>
      <c r="AB976" s="28">
        <v>0</v>
      </c>
      <c r="AC976" s="28" t="s">
        <v>56</v>
      </c>
      <c r="AD976" s="46" t="s">
        <v>56</v>
      </c>
      <c r="AE976" s="47" t="s">
        <v>56</v>
      </c>
      <c r="AF976" s="35" t="str">
        <f>VLOOKUP(G976,[6]TIV1!L:S,8,FALSE)</f>
        <v>8276895964</v>
      </c>
      <c r="AG976" s="35" t="str">
        <f>VLOOKUP(T976,[6]TIV1!L:S,8,FALSE)</f>
        <v>2050350311</v>
      </c>
      <c r="AH976" s="35" t="e">
        <f>VLOOKUP(AC976,[6]TIV1!L:S,8,FALSE)</f>
        <v>#N/A</v>
      </c>
      <c r="AI976" s="36">
        <f>VLOOKUP(A976&amp;P976,[6]HARGA!C:D,2,0)*Q976</f>
        <v>47667200</v>
      </c>
      <c r="AJ976" s="36">
        <f>VLOOKUP(A976&amp;P976,[6]HARGA!C:D,2,0)*W976</f>
        <v>0</v>
      </c>
      <c r="AK976" s="36">
        <f>VLOOKUP(A976&amp;P976,[6]HARGA!C:D,2,0)*AB976</f>
        <v>0</v>
      </c>
      <c r="AL976" s="32"/>
      <c r="AM976" s="32"/>
      <c r="AN976" s="37"/>
      <c r="AO976" s="37"/>
      <c r="AP976" s="37"/>
      <c r="AQ976" s="37"/>
      <c r="AR976" s="37"/>
      <c r="AS976" s="37"/>
      <c r="AT976" s="37"/>
      <c r="AU976" s="37"/>
      <c r="AV976" s="37"/>
      <c r="AW976" s="37"/>
      <c r="AX976" s="37"/>
      <c r="AY976" s="37"/>
      <c r="AZ976" s="37"/>
      <c r="BA976" s="37"/>
      <c r="BB976" s="37"/>
      <c r="BC976" s="37"/>
      <c r="BD976">
        <v>4</v>
      </c>
    </row>
    <row r="977" spans="1:56" hidden="1" x14ac:dyDescent="0.25">
      <c r="A977" s="22" t="s">
        <v>124</v>
      </c>
      <c r="B977" s="22" t="s">
        <v>273</v>
      </c>
      <c r="C977" s="23">
        <v>21102908140</v>
      </c>
      <c r="D977" s="22" t="s">
        <v>53</v>
      </c>
      <c r="E977" s="22" t="s">
        <v>791</v>
      </c>
      <c r="F977" s="22" t="s">
        <v>792</v>
      </c>
      <c r="G977" s="22">
        <v>5042294305</v>
      </c>
      <c r="H977" s="22" t="s">
        <v>56</v>
      </c>
      <c r="I977" s="22" t="s">
        <v>56</v>
      </c>
      <c r="J977" s="24">
        <v>44504</v>
      </c>
      <c r="K977" s="22">
        <v>32</v>
      </c>
      <c r="L977" s="22" t="s">
        <v>128</v>
      </c>
      <c r="M977" s="22" t="s">
        <v>128</v>
      </c>
      <c r="N977" s="50" t="s">
        <v>1528</v>
      </c>
      <c r="O977" s="51">
        <v>44506</v>
      </c>
      <c r="P977" s="27" t="s">
        <v>279</v>
      </c>
      <c r="Q977" s="22">
        <v>32</v>
      </c>
      <c r="R977" s="22" t="s">
        <v>56</v>
      </c>
      <c r="S977" s="22" t="s">
        <v>56</v>
      </c>
      <c r="T977" s="22">
        <v>6008148088</v>
      </c>
      <c r="U977" s="22">
        <v>32</v>
      </c>
      <c r="V977" s="28">
        <v>0</v>
      </c>
      <c r="W977" s="22">
        <v>32</v>
      </c>
      <c r="X977" s="22" t="s">
        <v>128</v>
      </c>
      <c r="Y977" s="22" t="s">
        <v>56</v>
      </c>
      <c r="Z977" s="50" t="s">
        <v>1529</v>
      </c>
      <c r="AA977" s="51">
        <v>44506</v>
      </c>
      <c r="AB977" s="28">
        <v>0</v>
      </c>
      <c r="AC977" s="28" t="s">
        <v>56</v>
      </c>
      <c r="AD977" s="46" t="s">
        <v>56</v>
      </c>
      <c r="AE977" s="47" t="s">
        <v>56</v>
      </c>
      <c r="AF977" s="35" t="str">
        <f>VLOOKUP(G977,[6]TIV1!L:S,8,FALSE)</f>
        <v>8276895964</v>
      </c>
      <c r="AG977" s="35" t="str">
        <f>VLOOKUP(T977,[6]TIV1!L:S,8,FALSE)</f>
        <v>2050350311</v>
      </c>
      <c r="AH977" s="35" t="e">
        <f>VLOOKUP(AC977,[6]TIV1!L:S,8,FALSE)</f>
        <v>#N/A</v>
      </c>
      <c r="AI977" s="36">
        <f>VLOOKUP(A977&amp;P977,[6]HARGA!C:D,2,0)*Q977</f>
        <v>3200000</v>
      </c>
      <c r="AJ977" s="36">
        <f>VLOOKUP(A977&amp;P977,[6]HARGA!C:D,2,0)*W977</f>
        <v>3200000</v>
      </c>
      <c r="AK977" s="36">
        <f>VLOOKUP(A977&amp;P977,[6]HARGA!C:D,2,0)*AB977</f>
        <v>0</v>
      </c>
      <c r="AL977" s="32"/>
      <c r="AM977" s="32"/>
      <c r="AN977" s="37"/>
      <c r="AO977" s="37"/>
      <c r="AP977" s="37"/>
      <c r="AQ977" s="37"/>
      <c r="AR977" s="37"/>
      <c r="AS977" s="37"/>
      <c r="AT977" s="37"/>
      <c r="AU977" s="37"/>
      <c r="AV977" s="37"/>
      <c r="AW977" s="37"/>
      <c r="AX977" s="37"/>
      <c r="AY977" s="37"/>
      <c r="AZ977" s="37"/>
      <c r="BA977" s="37"/>
      <c r="BB977" s="37"/>
      <c r="BC977" s="37"/>
      <c r="BD977">
        <v>4</v>
      </c>
    </row>
    <row r="978" spans="1:56" hidden="1" x14ac:dyDescent="0.25">
      <c r="A978" s="22" t="s">
        <v>66</v>
      </c>
      <c r="B978" s="22" t="s">
        <v>273</v>
      </c>
      <c r="C978" s="23">
        <v>21102903817</v>
      </c>
      <c r="D978" s="22" t="s">
        <v>53</v>
      </c>
      <c r="E978" s="22" t="s">
        <v>331</v>
      </c>
      <c r="F978" s="22" t="s">
        <v>332</v>
      </c>
      <c r="G978" s="22">
        <v>5042259980</v>
      </c>
      <c r="H978" s="22" t="s">
        <v>56</v>
      </c>
      <c r="I978" s="22" t="s">
        <v>56</v>
      </c>
      <c r="J978" s="24">
        <v>44504</v>
      </c>
      <c r="K978" s="22">
        <v>672</v>
      </c>
      <c r="L978" s="22" t="s">
        <v>110</v>
      </c>
      <c r="M978" s="22" t="s">
        <v>110</v>
      </c>
      <c r="N978" s="38" t="s">
        <v>1530</v>
      </c>
      <c r="O978" s="39">
        <v>44505</v>
      </c>
      <c r="P978" s="27" t="s">
        <v>60</v>
      </c>
      <c r="Q978" s="22">
        <v>672</v>
      </c>
      <c r="R978" s="23">
        <v>21102903823</v>
      </c>
      <c r="S978" s="22" t="s">
        <v>56</v>
      </c>
      <c r="T978" s="22">
        <v>6008143776</v>
      </c>
      <c r="U978" s="22">
        <v>24</v>
      </c>
      <c r="V978" s="28">
        <v>0</v>
      </c>
      <c r="W978" s="22">
        <v>24</v>
      </c>
      <c r="X978" s="22" t="s">
        <v>110</v>
      </c>
      <c r="Y978" s="22" t="s">
        <v>56</v>
      </c>
      <c r="Z978" s="63" t="s">
        <v>1531</v>
      </c>
      <c r="AA978" s="64">
        <v>44503</v>
      </c>
      <c r="AB978" s="28">
        <v>0</v>
      </c>
      <c r="AC978" s="62">
        <v>5042281579</v>
      </c>
      <c r="AD978" s="33" t="s">
        <v>1532</v>
      </c>
      <c r="AE978" s="34">
        <v>44505</v>
      </c>
      <c r="AF978" s="35" t="str">
        <f>VLOOKUP(G978,[6]TIV1!L:S,8,FALSE)</f>
        <v>8276895965</v>
      </c>
      <c r="AG978" s="35" t="str">
        <f>VLOOKUP(T978,[6]TIV1!L:S,8,FALSE)</f>
        <v>2050350312</v>
      </c>
      <c r="AH978" s="35" t="str">
        <f>VLOOKUP(AC978,[6]TIV1!L:S,8,FALSE)</f>
        <v>8276895965</v>
      </c>
      <c r="AI978" s="36">
        <f>VLOOKUP(A978&amp;P978,[6]HARGA!C:D,2,0)*Q978</f>
        <v>6619200</v>
      </c>
      <c r="AJ978" s="36">
        <f>VLOOKUP(A978&amp;P978,[6]HARGA!C:D,2,0)*W978</f>
        <v>236400</v>
      </c>
      <c r="AK978" s="36">
        <f>VLOOKUP(A978&amp;P978,[6]HARGA!C:D,2,0)*AB978</f>
        <v>0</v>
      </c>
      <c r="AL978" s="32"/>
      <c r="AM978" s="32"/>
      <c r="AN978" s="37"/>
      <c r="AO978" s="37"/>
      <c r="AP978" s="37"/>
      <c r="AQ978" s="37"/>
      <c r="AR978" s="37"/>
      <c r="AS978" s="37"/>
      <c r="AT978" s="37"/>
      <c r="AU978" s="37"/>
      <c r="AV978" s="37"/>
      <c r="AW978" s="37"/>
      <c r="AX978" s="37"/>
      <c r="AY978" s="37"/>
      <c r="AZ978" s="37"/>
      <c r="BA978" s="37"/>
      <c r="BB978" s="37"/>
      <c r="BC978" s="37"/>
      <c r="BD978">
        <v>4</v>
      </c>
    </row>
    <row r="979" spans="1:56" hidden="1" x14ac:dyDescent="0.25">
      <c r="A979" s="22" t="s">
        <v>66</v>
      </c>
      <c r="B979" s="22" t="s">
        <v>273</v>
      </c>
      <c r="C979" s="23">
        <v>21102903817</v>
      </c>
      <c r="D979" s="22" t="s">
        <v>53</v>
      </c>
      <c r="E979" s="22" t="s">
        <v>331</v>
      </c>
      <c r="F979" s="22" t="s">
        <v>332</v>
      </c>
      <c r="G979" s="22">
        <v>5042259980</v>
      </c>
      <c r="H979" s="22" t="s">
        <v>56</v>
      </c>
      <c r="I979" s="22" t="s">
        <v>56</v>
      </c>
      <c r="J979" s="24">
        <v>44504</v>
      </c>
      <c r="K979" s="22">
        <v>672</v>
      </c>
      <c r="L979" s="22" t="s">
        <v>110</v>
      </c>
      <c r="M979" s="22" t="s">
        <v>110</v>
      </c>
      <c r="N979" s="38" t="s">
        <v>1530</v>
      </c>
      <c r="O979" s="39">
        <v>44505</v>
      </c>
      <c r="P979" s="27" t="s">
        <v>64</v>
      </c>
      <c r="Q979" s="22">
        <v>672</v>
      </c>
      <c r="R979" s="23">
        <v>21102903823</v>
      </c>
      <c r="S979" s="22" t="s">
        <v>56</v>
      </c>
      <c r="T979" s="22">
        <v>6008143776</v>
      </c>
      <c r="U979" s="22">
        <v>768</v>
      </c>
      <c r="V979" s="28">
        <v>0</v>
      </c>
      <c r="W979" s="22">
        <v>768</v>
      </c>
      <c r="X979" s="22" t="s">
        <v>110</v>
      </c>
      <c r="Y979" s="22" t="s">
        <v>56</v>
      </c>
      <c r="Z979" s="63" t="s">
        <v>1531</v>
      </c>
      <c r="AA979" s="64">
        <v>44503</v>
      </c>
      <c r="AB979" s="28">
        <v>106</v>
      </c>
      <c r="AC979" s="62">
        <v>5042281579</v>
      </c>
      <c r="AD979" s="33" t="s">
        <v>1532</v>
      </c>
      <c r="AE979" s="34">
        <v>44505</v>
      </c>
      <c r="AF979" s="35" t="str">
        <f>VLOOKUP(G979,[6]TIV1!L:S,8,FALSE)</f>
        <v>8276895965</v>
      </c>
      <c r="AG979" s="35" t="str">
        <f>VLOOKUP(T979,[6]TIV1!L:S,8,FALSE)</f>
        <v>2050350312</v>
      </c>
      <c r="AH979" s="35" t="str">
        <f>VLOOKUP(AC979,[6]TIV1!L:S,8,FALSE)</f>
        <v>8276895965</v>
      </c>
      <c r="AI979" s="36">
        <f>VLOOKUP(A979&amp;P979,[6]HARGA!C:D,2,0)*Q979</f>
        <v>20160000</v>
      </c>
      <c r="AJ979" s="36">
        <f>VLOOKUP(A979&amp;P979,[6]HARGA!C:D,2,0)*W979</f>
        <v>23040000</v>
      </c>
      <c r="AK979" s="36">
        <f>VLOOKUP(A979&amp;P979,[6]HARGA!C:D,2,0)*AB979</f>
        <v>3180000</v>
      </c>
      <c r="AL979" s="32"/>
      <c r="AM979" s="32"/>
      <c r="AN979" s="37"/>
      <c r="AO979" s="37"/>
      <c r="AP979" s="37"/>
      <c r="AQ979" s="37"/>
      <c r="AR979" s="37"/>
      <c r="AS979" s="37"/>
      <c r="AT979" s="37"/>
      <c r="AU979" s="37"/>
      <c r="AV979" s="37"/>
      <c r="AW979" s="37"/>
      <c r="AX979" s="37"/>
      <c r="AY979" s="37"/>
      <c r="AZ979" s="37"/>
      <c r="BA979" s="37"/>
      <c r="BB979" s="37"/>
      <c r="BC979" s="37"/>
      <c r="BD979">
        <v>4</v>
      </c>
    </row>
    <row r="980" spans="1:56" hidden="1" x14ac:dyDescent="0.25">
      <c r="A980" s="22" t="s">
        <v>66</v>
      </c>
      <c r="B980" s="22" t="s">
        <v>273</v>
      </c>
      <c r="C980" s="23">
        <v>21102903817</v>
      </c>
      <c r="D980" s="22" t="s">
        <v>53</v>
      </c>
      <c r="E980" s="22" t="s">
        <v>331</v>
      </c>
      <c r="F980" s="22" t="s">
        <v>332</v>
      </c>
      <c r="G980" s="22">
        <v>5042259980</v>
      </c>
      <c r="H980" s="22" t="s">
        <v>56</v>
      </c>
      <c r="I980" s="22" t="s">
        <v>56</v>
      </c>
      <c r="J980" s="24">
        <v>44504</v>
      </c>
      <c r="K980" s="22">
        <v>16</v>
      </c>
      <c r="L980" s="22" t="s">
        <v>110</v>
      </c>
      <c r="M980" s="22" t="s">
        <v>110</v>
      </c>
      <c r="N980" s="38" t="s">
        <v>1530</v>
      </c>
      <c r="O980" s="39">
        <v>44505</v>
      </c>
      <c r="P980" s="27" t="s">
        <v>65</v>
      </c>
      <c r="Q980" s="22">
        <v>16</v>
      </c>
      <c r="R980" s="23">
        <v>21102903823</v>
      </c>
      <c r="S980" s="22" t="s">
        <v>56</v>
      </c>
      <c r="T980" s="22">
        <v>6008143776</v>
      </c>
      <c r="U980" s="22">
        <v>16</v>
      </c>
      <c r="V980" s="28">
        <v>0</v>
      </c>
      <c r="W980" s="22">
        <v>16</v>
      </c>
      <c r="X980" s="22" t="s">
        <v>110</v>
      </c>
      <c r="Y980" s="22" t="s">
        <v>56</v>
      </c>
      <c r="Z980" s="63" t="s">
        <v>1531</v>
      </c>
      <c r="AA980" s="64">
        <v>44503</v>
      </c>
      <c r="AB980" s="28">
        <v>0</v>
      </c>
      <c r="AC980" s="62">
        <v>5042281579</v>
      </c>
      <c r="AD980" s="33" t="s">
        <v>1532</v>
      </c>
      <c r="AE980" s="34">
        <v>44505</v>
      </c>
      <c r="AF980" s="35" t="str">
        <f>VLOOKUP(G980,[6]TIV1!L:S,8,FALSE)</f>
        <v>8276895965</v>
      </c>
      <c r="AG980" s="35" t="str">
        <f>VLOOKUP(T980,[6]TIV1!L:S,8,FALSE)</f>
        <v>2050350312</v>
      </c>
      <c r="AH980" s="35" t="str">
        <f>VLOOKUP(AC980,[6]TIV1!L:S,8,FALSE)</f>
        <v>8276895965</v>
      </c>
      <c r="AI980" s="36">
        <f>VLOOKUP(A980&amp;P980,[6]HARGA!C:D,2,0)*Q980</f>
        <v>0</v>
      </c>
      <c r="AJ980" s="36">
        <f>VLOOKUP(A980&amp;P980,[6]HARGA!C:D,2,0)*W980</f>
        <v>0</v>
      </c>
      <c r="AK980" s="36">
        <f>VLOOKUP(A980&amp;P980,[6]HARGA!C:D,2,0)*AB980</f>
        <v>0</v>
      </c>
      <c r="AL980" s="32"/>
      <c r="AM980" s="32"/>
      <c r="AN980" s="37"/>
      <c r="AO980" s="37"/>
      <c r="AP980" s="37"/>
      <c r="AQ980" s="37"/>
      <c r="AR980" s="37"/>
      <c r="AS980" s="37"/>
      <c r="AT980" s="37"/>
      <c r="AU980" s="37"/>
      <c r="AV980" s="37"/>
      <c r="AW980" s="37"/>
      <c r="AX980" s="37"/>
      <c r="AY980" s="37"/>
      <c r="AZ980" s="37"/>
      <c r="BA980" s="37"/>
      <c r="BB980" s="37"/>
      <c r="BC980" s="37"/>
      <c r="BD980">
        <v>4</v>
      </c>
    </row>
    <row r="981" spans="1:56" hidden="1" x14ac:dyDescent="0.25">
      <c r="A981" s="22" t="s">
        <v>66</v>
      </c>
      <c r="B981" s="22" t="s">
        <v>273</v>
      </c>
      <c r="C981" s="23">
        <v>21102903815</v>
      </c>
      <c r="D981" s="22" t="s">
        <v>53</v>
      </c>
      <c r="E981" s="50" t="s">
        <v>326</v>
      </c>
      <c r="F981" s="22" t="s">
        <v>327</v>
      </c>
      <c r="G981" s="22">
        <v>5042278134</v>
      </c>
      <c r="H981" s="22" t="s">
        <v>56</v>
      </c>
      <c r="I981" s="22" t="s">
        <v>56</v>
      </c>
      <c r="J981" s="24">
        <v>44504</v>
      </c>
      <c r="K981" s="22">
        <v>1056</v>
      </c>
      <c r="L981" s="22" t="s">
        <v>184</v>
      </c>
      <c r="M981" s="22" t="s">
        <v>184</v>
      </c>
      <c r="N981" s="38" t="s">
        <v>1533</v>
      </c>
      <c r="O981" s="39">
        <v>44504</v>
      </c>
      <c r="P981" s="27" t="s">
        <v>60</v>
      </c>
      <c r="Q981" s="22">
        <v>1056</v>
      </c>
      <c r="R981" s="23">
        <v>21102903820</v>
      </c>
      <c r="S981" s="22" t="s">
        <v>56</v>
      </c>
      <c r="T981" s="22">
        <v>6008143417</v>
      </c>
      <c r="U981" s="22">
        <v>10</v>
      </c>
      <c r="V981" s="28">
        <v>0</v>
      </c>
      <c r="W981" s="22">
        <v>10</v>
      </c>
      <c r="X981" s="22" t="s">
        <v>184</v>
      </c>
      <c r="Y981" s="22" t="s">
        <v>56</v>
      </c>
      <c r="Z981" s="63" t="s">
        <v>1534</v>
      </c>
      <c r="AA981" s="64">
        <v>44503</v>
      </c>
      <c r="AB981" s="28">
        <v>0</v>
      </c>
      <c r="AC981" s="62">
        <v>5042278183</v>
      </c>
      <c r="AD981" s="33" t="s">
        <v>1535</v>
      </c>
      <c r="AE981" s="34">
        <v>44504</v>
      </c>
      <c r="AF981" s="35" t="str">
        <f>VLOOKUP(G981,[6]TIV1!L:S,8,FALSE)</f>
        <v>8276895965</v>
      </c>
      <c r="AG981" s="35" t="str">
        <f>VLOOKUP(T981,[6]TIV1!L:S,8,FALSE)</f>
        <v>2050350312</v>
      </c>
      <c r="AH981" s="35" t="str">
        <f>VLOOKUP(AC981,[6]TIV1!L:S,8,FALSE)</f>
        <v>8276895965</v>
      </c>
      <c r="AI981" s="36">
        <f>VLOOKUP(A981&amp;P981,[6]HARGA!C:D,2,0)*Q981</f>
        <v>10401600</v>
      </c>
      <c r="AJ981" s="36">
        <f>VLOOKUP(A981&amp;P981,[6]HARGA!C:D,2,0)*W981</f>
        <v>98500</v>
      </c>
      <c r="AK981" s="36">
        <f>VLOOKUP(A981&amp;P981,[6]HARGA!C:D,2,0)*AB981</f>
        <v>0</v>
      </c>
      <c r="AL981" s="32"/>
      <c r="AM981" s="32"/>
      <c r="AN981" s="37"/>
      <c r="AO981" s="37"/>
      <c r="AP981" s="37"/>
      <c r="AQ981" s="37"/>
      <c r="AR981" s="37"/>
      <c r="AS981" s="37"/>
      <c r="AT981" s="37"/>
      <c r="AU981" s="37"/>
      <c r="AV981" s="37"/>
      <c r="AW981" s="37"/>
      <c r="AX981" s="37"/>
      <c r="AY981" s="37"/>
      <c r="AZ981" s="37"/>
      <c r="BA981" s="37"/>
      <c r="BB981" s="37"/>
      <c r="BC981" s="37"/>
      <c r="BD981">
        <v>4</v>
      </c>
    </row>
    <row r="982" spans="1:56" hidden="1" x14ac:dyDescent="0.25">
      <c r="A982" s="22" t="s">
        <v>66</v>
      </c>
      <c r="B982" s="22" t="s">
        <v>273</v>
      </c>
      <c r="C982" s="23">
        <v>21102903815</v>
      </c>
      <c r="D982" s="22" t="s">
        <v>53</v>
      </c>
      <c r="E982" s="50" t="s">
        <v>326</v>
      </c>
      <c r="F982" s="22" t="s">
        <v>327</v>
      </c>
      <c r="G982" s="22">
        <v>5042278134</v>
      </c>
      <c r="H982" s="22" t="s">
        <v>56</v>
      </c>
      <c r="I982" s="22" t="s">
        <v>56</v>
      </c>
      <c r="J982" s="24">
        <v>44504</v>
      </c>
      <c r="K982" s="22">
        <v>1056</v>
      </c>
      <c r="L982" s="22" t="s">
        <v>184</v>
      </c>
      <c r="M982" s="22" t="s">
        <v>184</v>
      </c>
      <c r="N982" s="38" t="s">
        <v>1533</v>
      </c>
      <c r="O982" s="39">
        <v>44504</v>
      </c>
      <c r="P982" s="27" t="s">
        <v>64</v>
      </c>
      <c r="Q982" s="22">
        <v>1056</v>
      </c>
      <c r="R982" s="23">
        <v>21102903820</v>
      </c>
      <c r="S982" s="22" t="s">
        <v>56</v>
      </c>
      <c r="T982" s="22">
        <v>6008143417</v>
      </c>
      <c r="U982" s="22">
        <v>1152</v>
      </c>
      <c r="V982" s="28">
        <v>0</v>
      </c>
      <c r="W982" s="22">
        <v>1152</v>
      </c>
      <c r="X982" s="22" t="s">
        <v>184</v>
      </c>
      <c r="Y982" s="22" t="s">
        <v>56</v>
      </c>
      <c r="Z982" s="63" t="s">
        <v>1534</v>
      </c>
      <c r="AA982" s="64">
        <v>44503</v>
      </c>
      <c r="AB982" s="28">
        <v>128</v>
      </c>
      <c r="AC982" s="62">
        <v>5042278183</v>
      </c>
      <c r="AD982" s="33" t="s">
        <v>1535</v>
      </c>
      <c r="AE982" s="34">
        <v>44504</v>
      </c>
      <c r="AF982" s="35" t="str">
        <f>VLOOKUP(G982,[6]TIV1!L:S,8,FALSE)</f>
        <v>8276895965</v>
      </c>
      <c r="AG982" s="35" t="str">
        <f>VLOOKUP(T982,[6]TIV1!L:S,8,FALSE)</f>
        <v>2050350312</v>
      </c>
      <c r="AH982" s="35" t="str">
        <f>VLOOKUP(AC982,[6]TIV1!L:S,8,FALSE)</f>
        <v>8276895965</v>
      </c>
      <c r="AI982" s="36">
        <f>VLOOKUP(A982&amp;P982,[6]HARGA!C:D,2,0)*Q982</f>
        <v>31680000</v>
      </c>
      <c r="AJ982" s="36">
        <f>VLOOKUP(A982&amp;P982,[6]HARGA!C:D,2,0)*W982</f>
        <v>34560000</v>
      </c>
      <c r="AK982" s="36">
        <f>VLOOKUP(A982&amp;P982,[6]HARGA!C:D,2,0)*AB982</f>
        <v>3840000</v>
      </c>
      <c r="AL982" s="32"/>
      <c r="AM982" s="32"/>
      <c r="AN982" s="37"/>
      <c r="AO982" s="37"/>
      <c r="AP982" s="37"/>
      <c r="AQ982" s="37"/>
      <c r="AR982" s="37"/>
      <c r="AS982" s="37"/>
      <c r="AT982" s="37"/>
      <c r="AU982" s="37"/>
      <c r="AV982" s="37"/>
      <c r="AW982" s="37"/>
      <c r="AX982" s="37"/>
      <c r="AY982" s="37"/>
      <c r="AZ982" s="37"/>
      <c r="BA982" s="37"/>
      <c r="BB982" s="37"/>
      <c r="BC982" s="37"/>
      <c r="BD982">
        <v>4</v>
      </c>
    </row>
    <row r="983" spans="1:56" hidden="1" x14ac:dyDescent="0.25">
      <c r="A983" s="22" t="s">
        <v>66</v>
      </c>
      <c r="B983" s="22" t="s">
        <v>273</v>
      </c>
      <c r="C983" s="23">
        <v>21102903815</v>
      </c>
      <c r="D983" s="22" t="s">
        <v>53</v>
      </c>
      <c r="E983" s="50" t="s">
        <v>326</v>
      </c>
      <c r="F983" s="22" t="s">
        <v>327</v>
      </c>
      <c r="G983" s="22">
        <v>5042278134</v>
      </c>
      <c r="H983" s="22" t="s">
        <v>56</v>
      </c>
      <c r="I983" s="22" t="s">
        <v>56</v>
      </c>
      <c r="J983" s="24">
        <v>44504</v>
      </c>
      <c r="K983" s="22">
        <v>24</v>
      </c>
      <c r="L983" s="22" t="s">
        <v>184</v>
      </c>
      <c r="M983" s="22" t="s">
        <v>184</v>
      </c>
      <c r="N983" s="38" t="s">
        <v>1533</v>
      </c>
      <c r="O983" s="39">
        <v>44504</v>
      </c>
      <c r="P983" s="27" t="s">
        <v>65</v>
      </c>
      <c r="Q983" s="22">
        <v>24</v>
      </c>
      <c r="R983" s="23">
        <v>21102903820</v>
      </c>
      <c r="S983" s="22" t="s">
        <v>56</v>
      </c>
      <c r="T983" s="22">
        <v>6008143417</v>
      </c>
      <c r="U983" s="22">
        <v>24</v>
      </c>
      <c r="V983" s="28">
        <v>0</v>
      </c>
      <c r="W983" s="22">
        <v>24</v>
      </c>
      <c r="X983" s="22" t="s">
        <v>184</v>
      </c>
      <c r="Y983" s="22" t="s">
        <v>56</v>
      </c>
      <c r="Z983" s="63" t="s">
        <v>1534</v>
      </c>
      <c r="AA983" s="64">
        <v>44503</v>
      </c>
      <c r="AB983" s="28">
        <v>0</v>
      </c>
      <c r="AC983" s="62">
        <v>5042278183</v>
      </c>
      <c r="AD983" s="33" t="s">
        <v>1535</v>
      </c>
      <c r="AE983" s="34">
        <v>44504</v>
      </c>
      <c r="AF983" s="35" t="str">
        <f>VLOOKUP(G983,[6]TIV1!L:S,8,FALSE)</f>
        <v>8276895965</v>
      </c>
      <c r="AG983" s="35" t="str">
        <f>VLOOKUP(T983,[6]TIV1!L:S,8,FALSE)</f>
        <v>2050350312</v>
      </c>
      <c r="AH983" s="35" t="str">
        <f>VLOOKUP(AC983,[6]TIV1!L:S,8,FALSE)</f>
        <v>8276895965</v>
      </c>
      <c r="AI983" s="36">
        <f>VLOOKUP(A983&amp;P983,[6]HARGA!C:D,2,0)*Q983</f>
        <v>0</v>
      </c>
      <c r="AJ983" s="36">
        <f>VLOOKUP(A983&amp;P983,[6]HARGA!C:D,2,0)*W983</f>
        <v>0</v>
      </c>
      <c r="AK983" s="36">
        <f>VLOOKUP(A983&amp;P983,[6]HARGA!C:D,2,0)*AB983</f>
        <v>0</v>
      </c>
      <c r="AL983" s="32"/>
      <c r="AM983" s="32"/>
      <c r="AN983" s="37"/>
      <c r="AO983" s="37"/>
      <c r="AP983" s="37"/>
      <c r="AQ983" s="37"/>
      <c r="AR983" s="37"/>
      <c r="AS983" s="37"/>
      <c r="AT983" s="37"/>
      <c r="AU983" s="37"/>
      <c r="AV983" s="37"/>
      <c r="AW983" s="37"/>
      <c r="AX983" s="37"/>
      <c r="AY983" s="37"/>
      <c r="AZ983" s="37"/>
      <c r="BA983" s="37"/>
      <c r="BB983" s="37"/>
      <c r="BC983" s="37"/>
      <c r="BD983">
        <v>4</v>
      </c>
    </row>
    <row r="984" spans="1:56" hidden="1" x14ac:dyDescent="0.25">
      <c r="A984" s="22" t="s">
        <v>66</v>
      </c>
      <c r="B984" s="22" t="s">
        <v>273</v>
      </c>
      <c r="C984" s="23">
        <v>21102903816</v>
      </c>
      <c r="D984" s="22" t="s">
        <v>193</v>
      </c>
      <c r="E984" s="22" t="s">
        <v>316</v>
      </c>
      <c r="F984" s="22" t="s">
        <v>317</v>
      </c>
      <c r="G984" s="22">
        <v>5042285630</v>
      </c>
      <c r="H984" s="22" t="s">
        <v>56</v>
      </c>
      <c r="I984" s="22" t="s">
        <v>56</v>
      </c>
      <c r="J984" s="24">
        <v>44504</v>
      </c>
      <c r="K984" s="22">
        <v>1104</v>
      </c>
      <c r="L984" s="22" t="s">
        <v>110</v>
      </c>
      <c r="M984" s="22" t="s">
        <v>110</v>
      </c>
      <c r="N984" s="38" t="s">
        <v>1536</v>
      </c>
      <c r="O984" s="39">
        <v>44504</v>
      </c>
      <c r="P984" s="27" t="s">
        <v>60</v>
      </c>
      <c r="Q984" s="22">
        <v>1104</v>
      </c>
      <c r="R984" s="23">
        <v>21102903821</v>
      </c>
      <c r="S984" s="22" t="s">
        <v>56</v>
      </c>
      <c r="T984" s="22">
        <v>6008144783</v>
      </c>
      <c r="U984" s="22">
        <v>24</v>
      </c>
      <c r="V984" s="28">
        <v>0</v>
      </c>
      <c r="W984" s="22">
        <v>24</v>
      </c>
      <c r="X984" s="22" t="s">
        <v>110</v>
      </c>
      <c r="Y984" s="22" t="s">
        <v>56</v>
      </c>
      <c r="Z984" s="63" t="s">
        <v>1537</v>
      </c>
      <c r="AA984" s="64">
        <v>44503</v>
      </c>
      <c r="AB984" s="28">
        <v>0</v>
      </c>
      <c r="AC984" s="62">
        <v>5042287780</v>
      </c>
      <c r="AD984" s="33" t="s">
        <v>1538</v>
      </c>
      <c r="AE984" s="34">
        <v>44504</v>
      </c>
      <c r="AF984" s="35" t="str">
        <f>VLOOKUP(G984,[6]TIV1!L:S,8,FALSE)</f>
        <v>8276895965</v>
      </c>
      <c r="AG984" s="35" t="str">
        <f>VLOOKUP(T984,[6]TIV1!L:S,8,FALSE)</f>
        <v>2050350312</v>
      </c>
      <c r="AH984" s="35" t="str">
        <f>VLOOKUP(AC984,[6]TIV1!L:S,8,FALSE)</f>
        <v>8276895965</v>
      </c>
      <c r="AI984" s="36">
        <f>VLOOKUP(A984&amp;P984,[6]HARGA!C:D,2,0)*Q984</f>
        <v>10874400</v>
      </c>
      <c r="AJ984" s="36">
        <f>VLOOKUP(A984&amp;P984,[6]HARGA!C:D,2,0)*W984</f>
        <v>236400</v>
      </c>
      <c r="AK984" s="36">
        <f>VLOOKUP(A984&amp;P984,[6]HARGA!C:D,2,0)*AB984</f>
        <v>0</v>
      </c>
      <c r="AL984" s="32"/>
      <c r="AM984" s="32"/>
      <c r="AN984" s="37"/>
      <c r="AO984" s="37"/>
      <c r="AP984" s="37"/>
      <c r="AQ984" s="37"/>
      <c r="AR984" s="37"/>
      <c r="AS984" s="37"/>
      <c r="AT984" s="37"/>
      <c r="AU984" s="37"/>
      <c r="AV984" s="37"/>
      <c r="AW984" s="37"/>
      <c r="AX984" s="37"/>
      <c r="AY984" s="37"/>
      <c r="AZ984" s="37"/>
      <c r="BA984" s="37"/>
      <c r="BB984" s="37"/>
      <c r="BC984" s="37"/>
      <c r="BD984">
        <v>4</v>
      </c>
    </row>
    <row r="985" spans="1:56" hidden="1" x14ac:dyDescent="0.25">
      <c r="A985" s="22" t="s">
        <v>66</v>
      </c>
      <c r="B985" s="22" t="s">
        <v>273</v>
      </c>
      <c r="C985" s="23">
        <v>21102903816</v>
      </c>
      <c r="D985" s="22" t="s">
        <v>193</v>
      </c>
      <c r="E985" s="22" t="s">
        <v>316</v>
      </c>
      <c r="F985" s="22" t="s">
        <v>317</v>
      </c>
      <c r="G985" s="22">
        <v>5042285630</v>
      </c>
      <c r="H985" s="22" t="s">
        <v>56</v>
      </c>
      <c r="I985" s="22" t="s">
        <v>56</v>
      </c>
      <c r="J985" s="24">
        <v>44504</v>
      </c>
      <c r="K985" s="22">
        <v>1104</v>
      </c>
      <c r="L985" s="22" t="s">
        <v>110</v>
      </c>
      <c r="M985" s="22" t="s">
        <v>110</v>
      </c>
      <c r="N985" s="38" t="s">
        <v>1536</v>
      </c>
      <c r="O985" s="39">
        <v>44504</v>
      </c>
      <c r="P985" s="27" t="s">
        <v>64</v>
      </c>
      <c r="Q985" s="22">
        <v>1104</v>
      </c>
      <c r="R985" s="23">
        <v>21102903821</v>
      </c>
      <c r="S985" s="22" t="s">
        <v>56</v>
      </c>
      <c r="T985" s="22">
        <v>6008144783</v>
      </c>
      <c r="U985" s="22">
        <v>1152</v>
      </c>
      <c r="V985" s="28">
        <v>0</v>
      </c>
      <c r="W985" s="22">
        <v>1152</v>
      </c>
      <c r="X985" s="22" t="s">
        <v>110</v>
      </c>
      <c r="Y985" s="22" t="s">
        <v>56</v>
      </c>
      <c r="Z985" s="63" t="s">
        <v>1537</v>
      </c>
      <c r="AA985" s="64">
        <v>44503</v>
      </c>
      <c r="AB985" s="28">
        <v>78</v>
      </c>
      <c r="AC985" s="62">
        <v>5042287780</v>
      </c>
      <c r="AD985" s="33" t="s">
        <v>1538</v>
      </c>
      <c r="AE985" s="34">
        <v>44504</v>
      </c>
      <c r="AF985" s="35" t="str">
        <f>VLOOKUP(G985,[6]TIV1!L:S,8,FALSE)</f>
        <v>8276895965</v>
      </c>
      <c r="AG985" s="35" t="str">
        <f>VLOOKUP(T985,[6]TIV1!L:S,8,FALSE)</f>
        <v>2050350312</v>
      </c>
      <c r="AH985" s="35" t="str">
        <f>VLOOKUP(AC985,[6]TIV1!L:S,8,FALSE)</f>
        <v>8276895965</v>
      </c>
      <c r="AI985" s="36">
        <f>VLOOKUP(A985&amp;P985,[6]HARGA!C:D,2,0)*Q985</f>
        <v>33120000</v>
      </c>
      <c r="AJ985" s="36">
        <f>VLOOKUP(A985&amp;P985,[6]HARGA!C:D,2,0)*W985</f>
        <v>34560000</v>
      </c>
      <c r="AK985" s="36">
        <f>VLOOKUP(A985&amp;P985,[6]HARGA!C:D,2,0)*AB985</f>
        <v>2340000</v>
      </c>
      <c r="AL985" s="32"/>
      <c r="AM985" s="32"/>
      <c r="AN985" s="37"/>
      <c r="AO985" s="37"/>
      <c r="AP985" s="37"/>
      <c r="AQ985" s="37"/>
      <c r="AR985" s="37"/>
      <c r="AS985" s="37"/>
      <c r="AT985" s="37"/>
      <c r="AU985" s="37"/>
      <c r="AV985" s="37"/>
      <c r="AW985" s="37"/>
      <c r="AX985" s="37"/>
      <c r="AY985" s="37"/>
      <c r="AZ985" s="37"/>
      <c r="BA985" s="37"/>
      <c r="BB985" s="37"/>
      <c r="BC985" s="37"/>
      <c r="BD985">
        <v>4</v>
      </c>
    </row>
    <row r="986" spans="1:56" hidden="1" x14ac:dyDescent="0.25">
      <c r="A986" s="22" t="s">
        <v>66</v>
      </c>
      <c r="B986" s="22" t="s">
        <v>273</v>
      </c>
      <c r="C986" s="23">
        <v>21102903816</v>
      </c>
      <c r="D986" s="22" t="s">
        <v>193</v>
      </c>
      <c r="E986" s="22" t="s">
        <v>316</v>
      </c>
      <c r="F986" s="22" t="s">
        <v>317</v>
      </c>
      <c r="G986" s="22">
        <v>5042285630</v>
      </c>
      <c r="H986" s="22" t="s">
        <v>56</v>
      </c>
      <c r="I986" s="22" t="s">
        <v>56</v>
      </c>
      <c r="J986" s="24">
        <v>44504</v>
      </c>
      <c r="K986" s="22">
        <v>24</v>
      </c>
      <c r="L986" s="22" t="s">
        <v>110</v>
      </c>
      <c r="M986" s="22" t="s">
        <v>110</v>
      </c>
      <c r="N986" s="38" t="s">
        <v>1536</v>
      </c>
      <c r="O986" s="39">
        <v>44504</v>
      </c>
      <c r="P986" s="27" t="s">
        <v>65</v>
      </c>
      <c r="Q986" s="22">
        <v>24</v>
      </c>
      <c r="R986" s="23">
        <v>21102903821</v>
      </c>
      <c r="S986" s="22" t="s">
        <v>56</v>
      </c>
      <c r="T986" s="22">
        <v>6008144783</v>
      </c>
      <c r="U986" s="22">
        <v>24</v>
      </c>
      <c r="V986" s="28">
        <v>0</v>
      </c>
      <c r="W986" s="22">
        <v>24</v>
      </c>
      <c r="X986" s="22" t="s">
        <v>110</v>
      </c>
      <c r="Y986" s="22" t="s">
        <v>56</v>
      </c>
      <c r="Z986" s="63" t="s">
        <v>1537</v>
      </c>
      <c r="AA986" s="64">
        <v>44503</v>
      </c>
      <c r="AB986" s="28">
        <v>0</v>
      </c>
      <c r="AC986" s="62">
        <v>5042287780</v>
      </c>
      <c r="AD986" s="33" t="s">
        <v>1538</v>
      </c>
      <c r="AE986" s="34">
        <v>44504</v>
      </c>
      <c r="AF986" s="35" t="str">
        <f>VLOOKUP(G986,[6]TIV1!L:S,8,FALSE)</f>
        <v>8276895965</v>
      </c>
      <c r="AG986" s="35" t="str">
        <f>VLOOKUP(T986,[6]TIV1!L:S,8,FALSE)</f>
        <v>2050350312</v>
      </c>
      <c r="AH986" s="35" t="str">
        <f>VLOOKUP(AC986,[6]TIV1!L:S,8,FALSE)</f>
        <v>8276895965</v>
      </c>
      <c r="AI986" s="36">
        <f>VLOOKUP(A986&amp;P986,[6]HARGA!C:D,2,0)*Q986</f>
        <v>0</v>
      </c>
      <c r="AJ986" s="36">
        <f>VLOOKUP(A986&amp;P986,[6]HARGA!C:D,2,0)*W986</f>
        <v>0</v>
      </c>
      <c r="AK986" s="36">
        <f>VLOOKUP(A986&amp;P986,[6]HARGA!C:D,2,0)*AB986</f>
        <v>0</v>
      </c>
      <c r="AL986" s="32"/>
      <c r="AM986" s="32"/>
      <c r="AN986" s="37"/>
      <c r="AO986" s="37"/>
      <c r="AP986" s="37"/>
      <c r="AQ986" s="37"/>
      <c r="AR986" s="37"/>
      <c r="AS986" s="37"/>
      <c r="AT986" s="37"/>
      <c r="AU986" s="37"/>
      <c r="AV986" s="37"/>
      <c r="AW986" s="37"/>
      <c r="AX986" s="37"/>
      <c r="AY986" s="37"/>
      <c r="AZ986" s="37"/>
      <c r="BA986" s="37"/>
      <c r="BB986" s="37"/>
      <c r="BC986" s="37"/>
      <c r="BD986">
        <v>4</v>
      </c>
    </row>
    <row r="987" spans="1:56" hidden="1" x14ac:dyDescent="0.25">
      <c r="A987" s="22" t="s">
        <v>66</v>
      </c>
      <c r="B987" s="22" t="s">
        <v>273</v>
      </c>
      <c r="C987" s="23">
        <v>21102903814</v>
      </c>
      <c r="D987" s="22" t="s">
        <v>193</v>
      </c>
      <c r="E987" s="22" t="s">
        <v>311</v>
      </c>
      <c r="F987" s="22" t="s">
        <v>312</v>
      </c>
      <c r="G987" s="22">
        <v>5042296328</v>
      </c>
      <c r="H987" s="22" t="s">
        <v>56</v>
      </c>
      <c r="I987" s="22" t="s">
        <v>56</v>
      </c>
      <c r="J987" s="24">
        <v>44504</v>
      </c>
      <c r="K987" s="22">
        <v>1056</v>
      </c>
      <c r="L987" s="22" t="s">
        <v>110</v>
      </c>
      <c r="M987" s="22" t="s">
        <v>110</v>
      </c>
      <c r="N987" s="38" t="s">
        <v>1539</v>
      </c>
      <c r="O987" s="39">
        <v>44505</v>
      </c>
      <c r="P987" s="27" t="s">
        <v>60</v>
      </c>
      <c r="Q987" s="22">
        <v>1056</v>
      </c>
      <c r="R987" s="23">
        <v>21102903819</v>
      </c>
      <c r="S987" s="22" t="s">
        <v>56</v>
      </c>
      <c r="T987" s="22">
        <v>6008147018</v>
      </c>
      <c r="U987" s="22">
        <v>24</v>
      </c>
      <c r="V987" s="28">
        <v>0</v>
      </c>
      <c r="W987" s="22">
        <v>24</v>
      </c>
      <c r="X987" s="22" t="s">
        <v>110</v>
      </c>
      <c r="Y987" s="22" t="s">
        <v>56</v>
      </c>
      <c r="Z987" s="30" t="s">
        <v>1540</v>
      </c>
      <c r="AA987" s="31">
        <v>44503</v>
      </c>
      <c r="AB987" s="28">
        <v>1</v>
      </c>
      <c r="AC987" s="62">
        <v>5042289506</v>
      </c>
      <c r="AD987" s="33" t="s">
        <v>1541</v>
      </c>
      <c r="AE987" s="34">
        <v>44505</v>
      </c>
      <c r="AF987" s="35" t="str">
        <f>VLOOKUP(G987,[6]TIV1!L:S,8,FALSE)</f>
        <v>8276895965</v>
      </c>
      <c r="AG987" s="35" t="str">
        <f>VLOOKUP(T987,[6]TIV1!L:S,8,FALSE)</f>
        <v>2050350312</v>
      </c>
      <c r="AH987" s="35" t="str">
        <f>VLOOKUP(AC987,[6]TIV1!L:S,8,FALSE)</f>
        <v>8276895965</v>
      </c>
      <c r="AI987" s="36">
        <f>VLOOKUP(A987&amp;P987,[6]HARGA!C:D,2,0)*Q987</f>
        <v>10401600</v>
      </c>
      <c r="AJ987" s="36">
        <f>VLOOKUP(A987&amp;P987,[6]HARGA!C:D,2,0)*W987</f>
        <v>236400</v>
      </c>
      <c r="AK987" s="36">
        <f>VLOOKUP(A987&amp;P987,[6]HARGA!C:D,2,0)*AB987</f>
        <v>9850</v>
      </c>
      <c r="AL987" s="32"/>
      <c r="AM987" s="32"/>
      <c r="AN987" s="37"/>
      <c r="AO987" s="37"/>
      <c r="AP987" s="37"/>
      <c r="AQ987" s="37"/>
      <c r="AR987" s="37"/>
      <c r="AS987" s="37"/>
      <c r="AT987" s="37"/>
      <c r="AU987" s="37"/>
      <c r="AV987" s="37"/>
      <c r="AW987" s="37"/>
      <c r="AX987" s="37"/>
      <c r="AY987" s="37"/>
      <c r="AZ987" s="37"/>
      <c r="BA987" s="37"/>
      <c r="BB987" s="37"/>
      <c r="BC987" s="37"/>
      <c r="BD987">
        <v>4</v>
      </c>
    </row>
    <row r="988" spans="1:56" hidden="1" x14ac:dyDescent="0.25">
      <c r="A988" s="22" t="s">
        <v>66</v>
      </c>
      <c r="B988" s="22" t="s">
        <v>273</v>
      </c>
      <c r="C988" s="23">
        <v>21102903814</v>
      </c>
      <c r="D988" s="22" t="s">
        <v>193</v>
      </c>
      <c r="E988" s="22" t="s">
        <v>311</v>
      </c>
      <c r="F988" s="22" t="s">
        <v>312</v>
      </c>
      <c r="G988" s="22">
        <v>5042296328</v>
      </c>
      <c r="H988" s="22" t="s">
        <v>56</v>
      </c>
      <c r="I988" s="22" t="s">
        <v>56</v>
      </c>
      <c r="J988" s="24">
        <v>44504</v>
      </c>
      <c r="K988" s="22">
        <v>1056</v>
      </c>
      <c r="L988" s="22" t="s">
        <v>110</v>
      </c>
      <c r="M988" s="22" t="s">
        <v>110</v>
      </c>
      <c r="N988" s="38" t="s">
        <v>1539</v>
      </c>
      <c r="O988" s="39">
        <v>44505</v>
      </c>
      <c r="P988" s="27" t="s">
        <v>64</v>
      </c>
      <c r="Q988" s="22">
        <v>1056</v>
      </c>
      <c r="R988" s="23">
        <v>21102903819</v>
      </c>
      <c r="S988" s="22" t="s">
        <v>56</v>
      </c>
      <c r="T988" s="22">
        <v>6008147018</v>
      </c>
      <c r="U988" s="22">
        <v>1152</v>
      </c>
      <c r="V988" s="28">
        <v>0</v>
      </c>
      <c r="W988" s="22">
        <v>1152</v>
      </c>
      <c r="X988" s="22" t="s">
        <v>110</v>
      </c>
      <c r="Y988" s="22" t="s">
        <v>56</v>
      </c>
      <c r="Z988" s="30" t="s">
        <v>1540</v>
      </c>
      <c r="AA988" s="31">
        <v>44503</v>
      </c>
      <c r="AB988" s="28">
        <v>96</v>
      </c>
      <c r="AC988" s="62">
        <v>5042289506</v>
      </c>
      <c r="AD988" s="33" t="s">
        <v>1541</v>
      </c>
      <c r="AE988" s="34">
        <v>44505</v>
      </c>
      <c r="AF988" s="35" t="str">
        <f>VLOOKUP(G988,[6]TIV1!L:S,8,FALSE)</f>
        <v>8276895965</v>
      </c>
      <c r="AG988" s="35" t="str">
        <f>VLOOKUP(T988,[6]TIV1!L:S,8,FALSE)</f>
        <v>2050350312</v>
      </c>
      <c r="AH988" s="35" t="str">
        <f>VLOOKUP(AC988,[6]TIV1!L:S,8,FALSE)</f>
        <v>8276895965</v>
      </c>
      <c r="AI988" s="36">
        <f>VLOOKUP(A988&amp;P988,[6]HARGA!C:D,2,0)*Q988</f>
        <v>31680000</v>
      </c>
      <c r="AJ988" s="36">
        <f>VLOOKUP(A988&amp;P988,[6]HARGA!C:D,2,0)*W988</f>
        <v>34560000</v>
      </c>
      <c r="AK988" s="36">
        <f>VLOOKUP(A988&amp;P988,[6]HARGA!C:D,2,0)*AB988</f>
        <v>2880000</v>
      </c>
      <c r="AL988" s="32"/>
      <c r="AM988" s="32"/>
      <c r="AN988" s="37"/>
      <c r="AO988" s="37"/>
      <c r="AP988" s="37"/>
      <c r="AQ988" s="37"/>
      <c r="AR988" s="37"/>
      <c r="AS988" s="37"/>
      <c r="AT988" s="37"/>
      <c r="AU988" s="37"/>
      <c r="AV988" s="37"/>
      <c r="AW988" s="37"/>
      <c r="AX988" s="37"/>
      <c r="AY988" s="37"/>
      <c r="AZ988" s="37"/>
      <c r="BA988" s="37"/>
      <c r="BB988" s="37"/>
      <c r="BC988" s="37"/>
      <c r="BD988">
        <v>4</v>
      </c>
    </row>
    <row r="989" spans="1:56" hidden="1" x14ac:dyDescent="0.25">
      <c r="A989" s="22" t="s">
        <v>66</v>
      </c>
      <c r="B989" s="22" t="s">
        <v>273</v>
      </c>
      <c r="C989" s="23">
        <v>21102903814</v>
      </c>
      <c r="D989" s="22" t="s">
        <v>193</v>
      </c>
      <c r="E989" s="22" t="s">
        <v>311</v>
      </c>
      <c r="F989" s="22" t="s">
        <v>312</v>
      </c>
      <c r="G989" s="22">
        <v>5042296328</v>
      </c>
      <c r="H989" s="22" t="s">
        <v>56</v>
      </c>
      <c r="I989" s="22" t="s">
        <v>56</v>
      </c>
      <c r="J989" s="24">
        <v>44504</v>
      </c>
      <c r="K989" s="22">
        <v>24</v>
      </c>
      <c r="L989" s="22" t="s">
        <v>110</v>
      </c>
      <c r="M989" s="22" t="s">
        <v>110</v>
      </c>
      <c r="N989" s="38" t="s">
        <v>1539</v>
      </c>
      <c r="O989" s="39">
        <v>44505</v>
      </c>
      <c r="P989" s="27" t="s">
        <v>65</v>
      </c>
      <c r="Q989" s="22">
        <v>24</v>
      </c>
      <c r="R989" s="23">
        <v>21102903819</v>
      </c>
      <c r="S989" s="22" t="s">
        <v>56</v>
      </c>
      <c r="T989" s="22">
        <v>6008147018</v>
      </c>
      <c r="U989" s="22">
        <v>24</v>
      </c>
      <c r="V989" s="28">
        <v>0</v>
      </c>
      <c r="W989" s="22">
        <v>24</v>
      </c>
      <c r="X989" s="22" t="s">
        <v>110</v>
      </c>
      <c r="Y989" s="22" t="s">
        <v>56</v>
      </c>
      <c r="Z989" s="30" t="s">
        <v>1540</v>
      </c>
      <c r="AA989" s="31">
        <v>44503</v>
      </c>
      <c r="AB989" s="28">
        <v>0</v>
      </c>
      <c r="AC989" s="62">
        <v>5042289506</v>
      </c>
      <c r="AD989" s="33" t="s">
        <v>1541</v>
      </c>
      <c r="AE989" s="34">
        <v>44505</v>
      </c>
      <c r="AF989" s="35" t="str">
        <f>VLOOKUP(G989,[6]TIV1!L:S,8,FALSE)</f>
        <v>8276895965</v>
      </c>
      <c r="AG989" s="35" t="str">
        <f>VLOOKUP(T989,[6]TIV1!L:S,8,FALSE)</f>
        <v>2050350312</v>
      </c>
      <c r="AH989" s="35" t="str">
        <f>VLOOKUP(AC989,[6]TIV1!L:S,8,FALSE)</f>
        <v>8276895965</v>
      </c>
      <c r="AI989" s="36">
        <f>VLOOKUP(A989&amp;P989,[6]HARGA!C:D,2,0)*Q989</f>
        <v>0</v>
      </c>
      <c r="AJ989" s="36">
        <f>VLOOKUP(A989&amp;P989,[6]HARGA!C:D,2,0)*W989</f>
        <v>0</v>
      </c>
      <c r="AK989" s="36">
        <f>VLOOKUP(A989&amp;P989,[6]HARGA!C:D,2,0)*AB989</f>
        <v>0</v>
      </c>
      <c r="AL989" s="32"/>
      <c r="AM989" s="32"/>
      <c r="AN989" s="37"/>
      <c r="AO989" s="37"/>
      <c r="AP989" s="37"/>
      <c r="AQ989" s="37"/>
      <c r="AR989" s="37"/>
      <c r="AS989" s="37"/>
      <c r="AT989" s="37"/>
      <c r="AU989" s="37"/>
      <c r="AV989" s="37"/>
      <c r="AW989" s="37"/>
      <c r="AX989" s="37"/>
      <c r="AY989" s="37"/>
      <c r="AZ989" s="37"/>
      <c r="BA989" s="37"/>
      <c r="BB989" s="37"/>
      <c r="BC989" s="37"/>
      <c r="BD989">
        <v>4</v>
      </c>
    </row>
    <row r="990" spans="1:56" hidden="1" x14ac:dyDescent="0.25">
      <c r="A990" s="22" t="s">
        <v>66</v>
      </c>
      <c r="B990" s="22" t="s">
        <v>273</v>
      </c>
      <c r="C990" s="23">
        <v>21102903808</v>
      </c>
      <c r="D990" s="22" t="s">
        <v>193</v>
      </c>
      <c r="E990" s="22" t="s">
        <v>316</v>
      </c>
      <c r="F990" s="22" t="s">
        <v>317</v>
      </c>
      <c r="G990" s="22">
        <v>5042286106</v>
      </c>
      <c r="H990" s="22" t="s">
        <v>56</v>
      </c>
      <c r="I990" s="22" t="s">
        <v>56</v>
      </c>
      <c r="J990" s="24">
        <v>44504</v>
      </c>
      <c r="K990" s="22">
        <v>1104</v>
      </c>
      <c r="L990" s="22" t="s">
        <v>110</v>
      </c>
      <c r="M990" s="22" t="s">
        <v>110</v>
      </c>
      <c r="N990" s="38" t="s">
        <v>1542</v>
      </c>
      <c r="O990" s="39">
        <v>44505</v>
      </c>
      <c r="P990" s="27" t="s">
        <v>60</v>
      </c>
      <c r="Q990" s="22">
        <v>1104</v>
      </c>
      <c r="R990" s="23">
        <v>21102903816</v>
      </c>
      <c r="S990" s="22" t="s">
        <v>56</v>
      </c>
      <c r="T990" s="22">
        <v>6008148641</v>
      </c>
      <c r="U990" s="22">
        <v>24</v>
      </c>
      <c r="V990" s="28">
        <v>0</v>
      </c>
      <c r="W990" s="22">
        <v>24</v>
      </c>
      <c r="X990" s="22" t="s">
        <v>110</v>
      </c>
      <c r="Y990" s="22" t="s">
        <v>56</v>
      </c>
      <c r="Z990" s="63" t="s">
        <v>1543</v>
      </c>
      <c r="AA990" s="64">
        <v>44504</v>
      </c>
      <c r="AB990" s="28">
        <v>0</v>
      </c>
      <c r="AC990" s="62">
        <v>5042295374</v>
      </c>
      <c r="AD990" s="33" t="s">
        <v>1544</v>
      </c>
      <c r="AE990" s="34">
        <v>44505</v>
      </c>
      <c r="AF990" s="35" t="str">
        <f>VLOOKUP(G990,[6]TIV1!L:S,8,FALSE)</f>
        <v>8276895965</v>
      </c>
      <c r="AG990" s="35" t="str">
        <f>VLOOKUP(T990,[6]TIV1!L:S,8,FALSE)</f>
        <v>2050350312</v>
      </c>
      <c r="AH990" s="35" t="str">
        <f>VLOOKUP(AC990,[6]TIV1!L:S,8,FALSE)</f>
        <v>8276895965</v>
      </c>
      <c r="AI990" s="36">
        <f>VLOOKUP(A990&amp;P990,[6]HARGA!C:D,2,0)*Q990</f>
        <v>10874400</v>
      </c>
      <c r="AJ990" s="36">
        <f>VLOOKUP(A990&amp;P990,[6]HARGA!C:D,2,0)*W990</f>
        <v>236400</v>
      </c>
      <c r="AK990" s="36">
        <f>VLOOKUP(A990&amp;P990,[6]HARGA!C:D,2,0)*AB990</f>
        <v>0</v>
      </c>
      <c r="AL990" s="32"/>
      <c r="AM990" s="32"/>
      <c r="AN990" s="37"/>
      <c r="AO990" s="37"/>
      <c r="AP990" s="37"/>
      <c r="AQ990" s="37"/>
      <c r="AR990" s="37"/>
      <c r="AS990" s="37"/>
      <c r="AT990" s="37"/>
      <c r="AU990" s="37"/>
      <c r="AV990" s="37"/>
      <c r="AW990" s="37"/>
      <c r="AX990" s="37"/>
      <c r="AY990" s="37"/>
      <c r="AZ990" s="37"/>
      <c r="BA990" s="37"/>
      <c r="BB990" s="37"/>
      <c r="BC990" s="37"/>
      <c r="BD990">
        <v>4</v>
      </c>
    </row>
    <row r="991" spans="1:56" hidden="1" x14ac:dyDescent="0.25">
      <c r="A991" s="22" t="s">
        <v>66</v>
      </c>
      <c r="B991" s="22" t="s">
        <v>273</v>
      </c>
      <c r="C991" s="23">
        <v>21102903808</v>
      </c>
      <c r="D991" s="22" t="s">
        <v>193</v>
      </c>
      <c r="E991" s="22" t="s">
        <v>316</v>
      </c>
      <c r="F991" s="22" t="s">
        <v>317</v>
      </c>
      <c r="G991" s="22">
        <v>5042286106</v>
      </c>
      <c r="H991" s="22" t="s">
        <v>56</v>
      </c>
      <c r="I991" s="22" t="s">
        <v>56</v>
      </c>
      <c r="J991" s="24">
        <v>44504</v>
      </c>
      <c r="K991" s="22">
        <v>1104</v>
      </c>
      <c r="L991" s="22" t="s">
        <v>110</v>
      </c>
      <c r="M991" s="22" t="s">
        <v>110</v>
      </c>
      <c r="N991" s="38" t="s">
        <v>1542</v>
      </c>
      <c r="O991" s="39">
        <v>44505</v>
      </c>
      <c r="P991" s="27" t="s">
        <v>64</v>
      </c>
      <c r="Q991" s="22">
        <v>1104</v>
      </c>
      <c r="R991" s="23">
        <v>21102903816</v>
      </c>
      <c r="S991" s="22" t="s">
        <v>56</v>
      </c>
      <c r="T991" s="22">
        <v>6008148641</v>
      </c>
      <c r="U991" s="22">
        <v>1152</v>
      </c>
      <c r="V991" s="28">
        <v>0</v>
      </c>
      <c r="W991" s="22">
        <v>1152</v>
      </c>
      <c r="X991" s="22" t="s">
        <v>110</v>
      </c>
      <c r="Y991" s="22" t="s">
        <v>56</v>
      </c>
      <c r="Z991" s="63" t="s">
        <v>1543</v>
      </c>
      <c r="AA991" s="64">
        <v>44504</v>
      </c>
      <c r="AB991" s="28">
        <v>51</v>
      </c>
      <c r="AC991" s="62">
        <v>5042295374</v>
      </c>
      <c r="AD991" s="33" t="s">
        <v>1544</v>
      </c>
      <c r="AE991" s="34">
        <v>44505</v>
      </c>
      <c r="AF991" s="35" t="str">
        <f>VLOOKUP(G991,[6]TIV1!L:S,8,FALSE)</f>
        <v>8276895965</v>
      </c>
      <c r="AG991" s="35" t="str">
        <f>VLOOKUP(T991,[6]TIV1!L:S,8,FALSE)</f>
        <v>2050350312</v>
      </c>
      <c r="AH991" s="35" t="str">
        <f>VLOOKUP(AC991,[6]TIV1!L:S,8,FALSE)</f>
        <v>8276895965</v>
      </c>
      <c r="AI991" s="36">
        <f>VLOOKUP(A991&amp;P991,[6]HARGA!C:D,2,0)*Q991</f>
        <v>33120000</v>
      </c>
      <c r="AJ991" s="36">
        <f>VLOOKUP(A991&amp;P991,[6]HARGA!C:D,2,0)*W991</f>
        <v>34560000</v>
      </c>
      <c r="AK991" s="36">
        <f>VLOOKUP(A991&amp;P991,[6]HARGA!C:D,2,0)*AB991</f>
        <v>1530000</v>
      </c>
      <c r="AL991" s="32"/>
      <c r="AM991" s="32"/>
      <c r="AN991" s="37"/>
      <c r="AO991" s="37"/>
      <c r="AP991" s="37"/>
      <c r="AQ991" s="37"/>
      <c r="AR991" s="37"/>
      <c r="AS991" s="37"/>
      <c r="AT991" s="37"/>
      <c r="AU991" s="37"/>
      <c r="AV991" s="37"/>
      <c r="AW991" s="37"/>
      <c r="AX991" s="37"/>
      <c r="AY991" s="37"/>
      <c r="AZ991" s="37"/>
      <c r="BA991" s="37"/>
      <c r="BB991" s="37"/>
      <c r="BC991" s="37"/>
      <c r="BD991">
        <v>4</v>
      </c>
    </row>
    <row r="992" spans="1:56" hidden="1" x14ac:dyDescent="0.25">
      <c r="A992" s="22" t="s">
        <v>66</v>
      </c>
      <c r="B992" s="22" t="s">
        <v>273</v>
      </c>
      <c r="C992" s="23">
        <v>21102903808</v>
      </c>
      <c r="D992" s="22" t="s">
        <v>193</v>
      </c>
      <c r="E992" s="22" t="s">
        <v>316</v>
      </c>
      <c r="F992" s="22" t="s">
        <v>317</v>
      </c>
      <c r="G992" s="22">
        <v>5042286106</v>
      </c>
      <c r="H992" s="22" t="s">
        <v>56</v>
      </c>
      <c r="I992" s="22" t="s">
        <v>56</v>
      </c>
      <c r="J992" s="24">
        <v>44504</v>
      </c>
      <c r="K992" s="22">
        <v>24</v>
      </c>
      <c r="L992" s="22" t="s">
        <v>110</v>
      </c>
      <c r="M992" s="22" t="s">
        <v>110</v>
      </c>
      <c r="N992" s="38" t="s">
        <v>1542</v>
      </c>
      <c r="O992" s="39">
        <v>44505</v>
      </c>
      <c r="P992" s="27" t="s">
        <v>65</v>
      </c>
      <c r="Q992" s="22">
        <v>24</v>
      </c>
      <c r="R992" s="23">
        <v>21102903816</v>
      </c>
      <c r="S992" s="22" t="s">
        <v>56</v>
      </c>
      <c r="T992" s="22">
        <v>6008148641</v>
      </c>
      <c r="U992" s="22">
        <v>24</v>
      </c>
      <c r="V992" s="28">
        <v>0</v>
      </c>
      <c r="W992" s="22">
        <v>24</v>
      </c>
      <c r="X992" s="22" t="s">
        <v>110</v>
      </c>
      <c r="Y992" s="22" t="s">
        <v>56</v>
      </c>
      <c r="Z992" s="63" t="s">
        <v>1543</v>
      </c>
      <c r="AA992" s="64">
        <v>44504</v>
      </c>
      <c r="AB992" s="28">
        <v>0</v>
      </c>
      <c r="AC992" s="62">
        <v>5042295374</v>
      </c>
      <c r="AD992" s="33" t="s">
        <v>1544</v>
      </c>
      <c r="AE992" s="34">
        <v>44505</v>
      </c>
      <c r="AF992" s="35" t="str">
        <f>VLOOKUP(G992,[6]TIV1!L:S,8,FALSE)</f>
        <v>8276895965</v>
      </c>
      <c r="AG992" s="35" t="str">
        <f>VLOOKUP(T992,[6]TIV1!L:S,8,FALSE)</f>
        <v>2050350312</v>
      </c>
      <c r="AH992" s="35" t="str">
        <f>VLOOKUP(AC992,[6]TIV1!L:S,8,FALSE)</f>
        <v>8276895965</v>
      </c>
      <c r="AI992" s="36">
        <f>VLOOKUP(A992&amp;P992,[6]HARGA!C:D,2,0)*Q992</f>
        <v>0</v>
      </c>
      <c r="AJ992" s="36">
        <f>VLOOKUP(A992&amp;P992,[6]HARGA!C:D,2,0)*W992</f>
        <v>0</v>
      </c>
      <c r="AK992" s="36">
        <f>VLOOKUP(A992&amp;P992,[6]HARGA!C:D,2,0)*AB992</f>
        <v>0</v>
      </c>
      <c r="AL992" s="32"/>
      <c r="AM992" s="32"/>
      <c r="AN992" s="37"/>
      <c r="AO992" s="37"/>
      <c r="AP992" s="37"/>
      <c r="AQ992" s="37"/>
      <c r="AR992" s="37"/>
      <c r="AS992" s="37"/>
      <c r="AT992" s="37"/>
      <c r="AU992" s="37"/>
      <c r="AV992" s="37"/>
      <c r="AW992" s="37"/>
      <c r="AX992" s="37"/>
      <c r="AY992" s="37"/>
      <c r="AZ992" s="37"/>
      <c r="BA992" s="37"/>
      <c r="BB992" s="37"/>
      <c r="BC992" s="37"/>
      <c r="BD992">
        <v>4</v>
      </c>
    </row>
    <row r="993" spans="1:56" hidden="1" x14ac:dyDescent="0.25">
      <c r="A993" s="22" t="s">
        <v>66</v>
      </c>
      <c r="B993" s="22" t="s">
        <v>273</v>
      </c>
      <c r="C993" s="23">
        <v>21102903811</v>
      </c>
      <c r="D993" s="22" t="s">
        <v>193</v>
      </c>
      <c r="E993" s="50" t="s">
        <v>336</v>
      </c>
      <c r="F993" s="22" t="s">
        <v>337</v>
      </c>
      <c r="G993" s="22">
        <v>5042291086</v>
      </c>
      <c r="H993" s="22" t="s">
        <v>56</v>
      </c>
      <c r="I993" s="22" t="s">
        <v>56</v>
      </c>
      <c r="J993" s="24">
        <v>44504</v>
      </c>
      <c r="K993" s="22">
        <v>720</v>
      </c>
      <c r="L993" s="22" t="s">
        <v>110</v>
      </c>
      <c r="M993" s="22" t="s">
        <v>110</v>
      </c>
      <c r="N993" s="38" t="s">
        <v>1545</v>
      </c>
      <c r="O993" s="39">
        <v>44504</v>
      </c>
      <c r="P993" s="27" t="s">
        <v>60</v>
      </c>
      <c r="Q993" s="22">
        <v>720</v>
      </c>
      <c r="R993" s="23">
        <v>21102903824</v>
      </c>
      <c r="S993" s="22" t="s">
        <v>56</v>
      </c>
      <c r="T993" s="22">
        <v>6008145262</v>
      </c>
      <c r="U993" s="22">
        <v>24</v>
      </c>
      <c r="V993" s="28">
        <v>0</v>
      </c>
      <c r="W993" s="22">
        <v>24</v>
      </c>
      <c r="X993" s="22" t="s">
        <v>110</v>
      </c>
      <c r="Y993" s="22" t="s">
        <v>56</v>
      </c>
      <c r="Z993" s="63" t="s">
        <v>1546</v>
      </c>
      <c r="AA993" s="64">
        <v>44503</v>
      </c>
      <c r="AB993" s="28">
        <v>0</v>
      </c>
      <c r="AC993" s="62">
        <v>5042292002</v>
      </c>
      <c r="AD993" s="33" t="s">
        <v>1547</v>
      </c>
      <c r="AE993" s="34">
        <v>44504</v>
      </c>
      <c r="AF993" s="35" t="str">
        <f>VLOOKUP(G993,[6]TIV1!L:S,8,FALSE)</f>
        <v>8276895965</v>
      </c>
      <c r="AG993" s="35" t="str">
        <f>VLOOKUP(T993,[6]TIV1!L:S,8,FALSE)</f>
        <v>2050350312</v>
      </c>
      <c r="AH993" s="35" t="str">
        <f>VLOOKUP(AC993,[6]TIV1!L:S,8,FALSE)</f>
        <v>8276895965</v>
      </c>
      <c r="AI993" s="36">
        <f>VLOOKUP(A993&amp;P993,[6]HARGA!C:D,2,0)*Q993</f>
        <v>7092000</v>
      </c>
      <c r="AJ993" s="36">
        <f>VLOOKUP(A993&amp;P993,[6]HARGA!C:D,2,0)*W993</f>
        <v>236400</v>
      </c>
      <c r="AK993" s="36">
        <f>VLOOKUP(A993&amp;P993,[6]HARGA!C:D,2,0)*AB993</f>
        <v>0</v>
      </c>
      <c r="AL993" s="32"/>
      <c r="AM993" s="32"/>
      <c r="AN993" s="37"/>
      <c r="AO993" s="37"/>
      <c r="AP993" s="37"/>
      <c r="AQ993" s="37"/>
      <c r="AR993" s="37"/>
      <c r="AS993" s="37"/>
      <c r="AT993" s="37"/>
      <c r="AU993" s="37"/>
      <c r="AV993" s="37"/>
      <c r="AW993" s="37"/>
      <c r="AX993" s="37"/>
      <c r="AY993" s="37"/>
      <c r="AZ993" s="37"/>
      <c r="BA993" s="37"/>
      <c r="BB993" s="37"/>
      <c r="BC993" s="37"/>
      <c r="BD993">
        <v>4</v>
      </c>
    </row>
    <row r="994" spans="1:56" hidden="1" x14ac:dyDescent="0.25">
      <c r="A994" s="22" t="s">
        <v>66</v>
      </c>
      <c r="B994" s="22" t="s">
        <v>273</v>
      </c>
      <c r="C994" s="23">
        <v>21102903811</v>
      </c>
      <c r="D994" s="22" t="s">
        <v>193</v>
      </c>
      <c r="E994" s="50" t="s">
        <v>336</v>
      </c>
      <c r="F994" s="22" t="s">
        <v>337</v>
      </c>
      <c r="G994" s="22">
        <v>5042291086</v>
      </c>
      <c r="H994" s="22" t="s">
        <v>56</v>
      </c>
      <c r="I994" s="22" t="s">
        <v>56</v>
      </c>
      <c r="J994" s="24">
        <v>44504</v>
      </c>
      <c r="K994" s="22">
        <v>720</v>
      </c>
      <c r="L994" s="22" t="s">
        <v>110</v>
      </c>
      <c r="M994" s="22" t="s">
        <v>110</v>
      </c>
      <c r="N994" s="38" t="s">
        <v>1545</v>
      </c>
      <c r="O994" s="39">
        <v>44504</v>
      </c>
      <c r="P994" s="27" t="s">
        <v>64</v>
      </c>
      <c r="Q994" s="22">
        <v>720</v>
      </c>
      <c r="R994" s="23">
        <v>21102903824</v>
      </c>
      <c r="S994" s="22" t="s">
        <v>56</v>
      </c>
      <c r="T994" s="22">
        <v>6008145262</v>
      </c>
      <c r="U994" s="22">
        <v>768</v>
      </c>
      <c r="V994" s="28">
        <v>0</v>
      </c>
      <c r="W994" s="22">
        <v>768</v>
      </c>
      <c r="X994" s="22" t="s">
        <v>110</v>
      </c>
      <c r="Y994" s="22" t="s">
        <v>56</v>
      </c>
      <c r="Z994" s="63" t="s">
        <v>1546</v>
      </c>
      <c r="AA994" s="64">
        <v>44503</v>
      </c>
      <c r="AB994" s="28">
        <v>57</v>
      </c>
      <c r="AC994" s="62">
        <v>5042292002</v>
      </c>
      <c r="AD994" s="33" t="s">
        <v>1547</v>
      </c>
      <c r="AE994" s="34">
        <v>44504</v>
      </c>
      <c r="AF994" s="35" t="str">
        <f>VLOOKUP(G994,[6]TIV1!L:S,8,FALSE)</f>
        <v>8276895965</v>
      </c>
      <c r="AG994" s="35" t="str">
        <f>VLOOKUP(T994,[6]TIV1!L:S,8,FALSE)</f>
        <v>2050350312</v>
      </c>
      <c r="AH994" s="35" t="str">
        <f>VLOOKUP(AC994,[6]TIV1!L:S,8,FALSE)</f>
        <v>8276895965</v>
      </c>
      <c r="AI994" s="36">
        <f>VLOOKUP(A994&amp;P994,[6]HARGA!C:D,2,0)*Q994</f>
        <v>21600000</v>
      </c>
      <c r="AJ994" s="36">
        <f>VLOOKUP(A994&amp;P994,[6]HARGA!C:D,2,0)*W994</f>
        <v>23040000</v>
      </c>
      <c r="AK994" s="36">
        <f>VLOOKUP(A994&amp;P994,[6]HARGA!C:D,2,0)*AB994</f>
        <v>1710000</v>
      </c>
      <c r="AL994" s="32"/>
      <c r="AM994" s="32"/>
      <c r="AN994" s="37"/>
      <c r="AO994" s="37"/>
      <c r="AP994" s="37"/>
      <c r="AQ994" s="37"/>
      <c r="AR994" s="37"/>
      <c r="AS994" s="37"/>
      <c r="AT994" s="37"/>
      <c r="AU994" s="37"/>
      <c r="AV994" s="37"/>
      <c r="AW994" s="37"/>
      <c r="AX994" s="37"/>
      <c r="AY994" s="37"/>
      <c r="AZ994" s="37"/>
      <c r="BA994" s="37"/>
      <c r="BB994" s="37"/>
      <c r="BC994" s="37"/>
      <c r="BD994">
        <v>4</v>
      </c>
    </row>
    <row r="995" spans="1:56" hidden="1" x14ac:dyDescent="0.25">
      <c r="A995" s="22" t="s">
        <v>66</v>
      </c>
      <c r="B995" s="22" t="s">
        <v>273</v>
      </c>
      <c r="C995" s="23">
        <v>21102903811</v>
      </c>
      <c r="D995" s="22" t="s">
        <v>193</v>
      </c>
      <c r="E995" s="50" t="s">
        <v>336</v>
      </c>
      <c r="F995" s="22" t="s">
        <v>337</v>
      </c>
      <c r="G995" s="22">
        <v>5042291086</v>
      </c>
      <c r="H995" s="22" t="s">
        <v>56</v>
      </c>
      <c r="I995" s="22" t="s">
        <v>56</v>
      </c>
      <c r="J995" s="24">
        <v>44504</v>
      </c>
      <c r="K995" s="22">
        <v>16</v>
      </c>
      <c r="L995" s="22" t="s">
        <v>110</v>
      </c>
      <c r="M995" s="22" t="s">
        <v>110</v>
      </c>
      <c r="N995" s="38" t="s">
        <v>1545</v>
      </c>
      <c r="O995" s="39">
        <v>44504</v>
      </c>
      <c r="P995" s="27" t="s">
        <v>65</v>
      </c>
      <c r="Q995" s="22">
        <v>16</v>
      </c>
      <c r="R995" s="23">
        <v>21102903824</v>
      </c>
      <c r="S995" s="22" t="s">
        <v>56</v>
      </c>
      <c r="T995" s="22">
        <v>6008145262</v>
      </c>
      <c r="U995" s="22">
        <v>16</v>
      </c>
      <c r="V995" s="28">
        <v>0</v>
      </c>
      <c r="W995" s="22">
        <v>16</v>
      </c>
      <c r="X995" s="22" t="s">
        <v>110</v>
      </c>
      <c r="Y995" s="22" t="s">
        <v>56</v>
      </c>
      <c r="Z995" s="63" t="s">
        <v>1546</v>
      </c>
      <c r="AA995" s="64">
        <v>44503</v>
      </c>
      <c r="AB995" s="28">
        <v>0</v>
      </c>
      <c r="AC995" s="62">
        <v>5042292002</v>
      </c>
      <c r="AD995" s="33" t="s">
        <v>1547</v>
      </c>
      <c r="AE995" s="34">
        <v>44504</v>
      </c>
      <c r="AF995" s="35" t="str">
        <f>VLOOKUP(G995,[6]TIV1!L:S,8,FALSE)</f>
        <v>8276895965</v>
      </c>
      <c r="AG995" s="35" t="str">
        <f>VLOOKUP(T995,[6]TIV1!L:S,8,FALSE)</f>
        <v>2050350312</v>
      </c>
      <c r="AH995" s="35" t="str">
        <f>VLOOKUP(AC995,[6]TIV1!L:S,8,FALSE)</f>
        <v>8276895965</v>
      </c>
      <c r="AI995" s="36">
        <f>VLOOKUP(A995&amp;P995,[6]HARGA!C:D,2,0)*Q995</f>
        <v>0</v>
      </c>
      <c r="AJ995" s="36">
        <f>VLOOKUP(A995&amp;P995,[6]HARGA!C:D,2,0)*W995</f>
        <v>0</v>
      </c>
      <c r="AK995" s="36">
        <f>VLOOKUP(A995&amp;P995,[6]HARGA!C:D,2,0)*AB995</f>
        <v>0</v>
      </c>
      <c r="AL995" s="32"/>
      <c r="AM995" s="32"/>
      <c r="AN995" s="37"/>
      <c r="AO995" s="37"/>
      <c r="AP995" s="37"/>
      <c r="AQ995" s="37"/>
      <c r="AR995" s="37"/>
      <c r="AS995" s="37"/>
      <c r="AT995" s="37"/>
      <c r="AU995" s="37"/>
      <c r="AV995" s="37"/>
      <c r="AW995" s="37"/>
      <c r="AX995" s="37"/>
      <c r="AY995" s="37"/>
      <c r="AZ995" s="37"/>
      <c r="BA995" s="37"/>
      <c r="BB995" s="37"/>
      <c r="BC995" s="37"/>
      <c r="BD995">
        <v>4</v>
      </c>
    </row>
    <row r="996" spans="1:56" hidden="1" x14ac:dyDescent="0.25">
      <c r="A996" s="22" t="s">
        <v>66</v>
      </c>
      <c r="B996" s="22" t="s">
        <v>273</v>
      </c>
      <c r="C996" s="23">
        <v>21102903812</v>
      </c>
      <c r="D996" s="29" t="s">
        <v>193</v>
      </c>
      <c r="E996" s="29" t="s">
        <v>321</v>
      </c>
      <c r="F996" s="29" t="s">
        <v>322</v>
      </c>
      <c r="G996" s="22">
        <v>5042265157</v>
      </c>
      <c r="H996" s="22" t="s">
        <v>56</v>
      </c>
      <c r="I996" s="22" t="s">
        <v>56</v>
      </c>
      <c r="J996" s="24">
        <v>44504</v>
      </c>
      <c r="K996" s="22">
        <v>912</v>
      </c>
      <c r="L996" s="22" t="s">
        <v>110</v>
      </c>
      <c r="M996" s="22" t="s">
        <v>110</v>
      </c>
      <c r="N996" s="38" t="s">
        <v>1548</v>
      </c>
      <c r="O996" s="39">
        <v>44505</v>
      </c>
      <c r="P996" s="27" t="s">
        <v>60</v>
      </c>
      <c r="Q996" s="22">
        <v>912</v>
      </c>
      <c r="R996" s="23">
        <v>21102903813</v>
      </c>
      <c r="S996" s="22" t="s">
        <v>56</v>
      </c>
      <c r="T996" s="22">
        <v>6008133626</v>
      </c>
      <c r="U996" s="22">
        <v>24</v>
      </c>
      <c r="V996" s="28">
        <v>0</v>
      </c>
      <c r="W996" s="22">
        <v>24</v>
      </c>
      <c r="X996" s="22" t="s">
        <v>110</v>
      </c>
      <c r="Y996" s="22" t="s">
        <v>56</v>
      </c>
      <c r="Z996" s="63" t="s">
        <v>1549</v>
      </c>
      <c r="AA996" s="64">
        <v>44504</v>
      </c>
      <c r="AB996" s="28">
        <v>5</v>
      </c>
      <c r="AC996" s="62">
        <v>5042288565</v>
      </c>
      <c r="AD996" s="33" t="s">
        <v>1550</v>
      </c>
      <c r="AE996" s="34">
        <v>44505</v>
      </c>
      <c r="AF996" s="35" t="str">
        <f>VLOOKUP(G996,[6]TIV1!L:S,8,FALSE)</f>
        <v>8276895965</v>
      </c>
      <c r="AG996" s="35" t="str">
        <f>VLOOKUP(T996,[6]TIV1!L:S,8,FALSE)</f>
        <v>2050350312</v>
      </c>
      <c r="AH996" s="35" t="str">
        <f>VLOOKUP(AC996,[6]TIV1!L:S,8,FALSE)</f>
        <v>8276895965</v>
      </c>
      <c r="AI996" s="36">
        <f>VLOOKUP(A996&amp;P996,[6]HARGA!C:D,2,0)*Q996</f>
        <v>8983200</v>
      </c>
      <c r="AJ996" s="36">
        <f>VLOOKUP(A996&amp;P996,[6]HARGA!C:D,2,0)*W996</f>
        <v>236400</v>
      </c>
      <c r="AK996" s="36">
        <f>VLOOKUP(A996&amp;P996,[6]HARGA!C:D,2,0)*AB996</f>
        <v>49250</v>
      </c>
      <c r="AL996" s="32"/>
      <c r="AM996" s="32"/>
      <c r="AN996" s="37"/>
      <c r="AO996" s="37"/>
      <c r="AP996" s="37"/>
      <c r="AQ996" s="37"/>
      <c r="AR996" s="37"/>
      <c r="AS996" s="37"/>
      <c r="AT996" s="37"/>
      <c r="AU996" s="37"/>
      <c r="AV996" s="37"/>
      <c r="AW996" s="37"/>
      <c r="AX996" s="37"/>
      <c r="AY996" s="37"/>
      <c r="AZ996" s="37"/>
      <c r="BA996" s="37"/>
      <c r="BB996" s="37"/>
      <c r="BC996" s="37"/>
      <c r="BD996">
        <v>4</v>
      </c>
    </row>
    <row r="997" spans="1:56" hidden="1" x14ac:dyDescent="0.25">
      <c r="A997" s="22" t="s">
        <v>66</v>
      </c>
      <c r="B997" s="22" t="s">
        <v>273</v>
      </c>
      <c r="C997" s="23">
        <v>21102903812</v>
      </c>
      <c r="D997" s="29" t="s">
        <v>193</v>
      </c>
      <c r="E997" s="29" t="s">
        <v>321</v>
      </c>
      <c r="F997" s="29" t="s">
        <v>322</v>
      </c>
      <c r="G997" s="22">
        <v>5042265157</v>
      </c>
      <c r="H997" s="22" t="s">
        <v>56</v>
      </c>
      <c r="I997" s="22" t="s">
        <v>56</v>
      </c>
      <c r="J997" s="24">
        <v>44504</v>
      </c>
      <c r="K997" s="22">
        <v>912</v>
      </c>
      <c r="L997" s="22" t="s">
        <v>110</v>
      </c>
      <c r="M997" s="22" t="s">
        <v>110</v>
      </c>
      <c r="N997" s="38" t="s">
        <v>1548</v>
      </c>
      <c r="O997" s="39">
        <v>44505</v>
      </c>
      <c r="P997" s="27" t="s">
        <v>64</v>
      </c>
      <c r="Q997" s="22">
        <v>912</v>
      </c>
      <c r="R997" s="23">
        <v>21102903813</v>
      </c>
      <c r="S997" s="22" t="s">
        <v>56</v>
      </c>
      <c r="T997" s="22">
        <v>6008133626</v>
      </c>
      <c r="U997" s="22">
        <v>960</v>
      </c>
      <c r="V997" s="28">
        <v>0</v>
      </c>
      <c r="W997" s="22">
        <v>960</v>
      </c>
      <c r="X997" s="22" t="s">
        <v>110</v>
      </c>
      <c r="Y997" s="22" t="s">
        <v>56</v>
      </c>
      <c r="Z997" s="63" t="s">
        <v>1549</v>
      </c>
      <c r="AA997" s="64">
        <v>44504</v>
      </c>
      <c r="AB997" s="28">
        <v>68</v>
      </c>
      <c r="AC997" s="62">
        <v>5042288565</v>
      </c>
      <c r="AD997" s="33" t="s">
        <v>1550</v>
      </c>
      <c r="AE997" s="34">
        <v>44505</v>
      </c>
      <c r="AF997" s="35" t="str">
        <f>VLOOKUP(G997,[6]TIV1!L:S,8,FALSE)</f>
        <v>8276895965</v>
      </c>
      <c r="AG997" s="35" t="str">
        <f>VLOOKUP(T997,[6]TIV1!L:S,8,FALSE)</f>
        <v>2050350312</v>
      </c>
      <c r="AH997" s="35" t="str">
        <f>VLOOKUP(AC997,[6]TIV1!L:S,8,FALSE)</f>
        <v>8276895965</v>
      </c>
      <c r="AI997" s="36">
        <f>VLOOKUP(A997&amp;P997,[6]HARGA!C:D,2,0)*Q997</f>
        <v>27360000</v>
      </c>
      <c r="AJ997" s="36">
        <f>VLOOKUP(A997&amp;P997,[6]HARGA!C:D,2,0)*W997</f>
        <v>28800000</v>
      </c>
      <c r="AK997" s="36">
        <f>VLOOKUP(A997&amp;P997,[6]HARGA!C:D,2,0)*AB997</f>
        <v>2040000</v>
      </c>
      <c r="AL997" s="32"/>
      <c r="AM997" s="32"/>
      <c r="AN997" s="37"/>
      <c r="AO997" s="37"/>
      <c r="AP997" s="37"/>
      <c r="AQ997" s="37"/>
      <c r="AR997" s="37"/>
      <c r="AS997" s="37"/>
      <c r="AT997" s="37"/>
      <c r="AU997" s="37"/>
      <c r="AV997" s="37"/>
      <c r="AW997" s="37"/>
      <c r="AX997" s="37"/>
      <c r="AY997" s="37"/>
      <c r="AZ997" s="37"/>
      <c r="BA997" s="37"/>
      <c r="BB997" s="37"/>
      <c r="BC997" s="37"/>
      <c r="BD997">
        <v>4</v>
      </c>
    </row>
    <row r="998" spans="1:56" hidden="1" x14ac:dyDescent="0.25">
      <c r="A998" s="22" t="s">
        <v>66</v>
      </c>
      <c r="B998" s="22" t="s">
        <v>273</v>
      </c>
      <c r="C998" s="23">
        <v>21102903812</v>
      </c>
      <c r="D998" s="29" t="s">
        <v>193</v>
      </c>
      <c r="E998" s="29" t="s">
        <v>321</v>
      </c>
      <c r="F998" s="29" t="s">
        <v>322</v>
      </c>
      <c r="G998" s="22">
        <v>5042265157</v>
      </c>
      <c r="H998" s="22" t="s">
        <v>56</v>
      </c>
      <c r="I998" s="22" t="s">
        <v>56</v>
      </c>
      <c r="J998" s="24">
        <v>44504</v>
      </c>
      <c r="K998" s="22">
        <v>20</v>
      </c>
      <c r="L998" s="22" t="s">
        <v>110</v>
      </c>
      <c r="M998" s="22" t="s">
        <v>110</v>
      </c>
      <c r="N998" s="38" t="s">
        <v>1548</v>
      </c>
      <c r="O998" s="39">
        <v>44505</v>
      </c>
      <c r="P998" s="27" t="s">
        <v>65</v>
      </c>
      <c r="Q998" s="22">
        <v>20</v>
      </c>
      <c r="R998" s="23">
        <v>21102903813</v>
      </c>
      <c r="S998" s="22" t="s">
        <v>56</v>
      </c>
      <c r="T998" s="22">
        <v>6008133626</v>
      </c>
      <c r="U998" s="22">
        <v>20</v>
      </c>
      <c r="V998" s="28">
        <v>0</v>
      </c>
      <c r="W998" s="22">
        <v>20</v>
      </c>
      <c r="X998" s="22" t="s">
        <v>110</v>
      </c>
      <c r="Y998" s="22" t="s">
        <v>56</v>
      </c>
      <c r="Z998" s="63" t="s">
        <v>1549</v>
      </c>
      <c r="AA998" s="64">
        <v>44504</v>
      </c>
      <c r="AB998" s="28">
        <v>0</v>
      </c>
      <c r="AC998" s="62">
        <v>5042288565</v>
      </c>
      <c r="AD998" s="33" t="s">
        <v>1550</v>
      </c>
      <c r="AE998" s="34">
        <v>44505</v>
      </c>
      <c r="AF998" s="35" t="str">
        <f>VLOOKUP(G998,[6]TIV1!L:S,8,FALSE)</f>
        <v>8276895965</v>
      </c>
      <c r="AG998" s="35" t="str">
        <f>VLOOKUP(T998,[6]TIV1!L:S,8,FALSE)</f>
        <v>2050350312</v>
      </c>
      <c r="AH998" s="35" t="str">
        <f>VLOOKUP(AC998,[6]TIV1!L:S,8,FALSE)</f>
        <v>8276895965</v>
      </c>
      <c r="AI998" s="36">
        <f>VLOOKUP(A998&amp;P998,[6]HARGA!C:D,2,0)*Q998</f>
        <v>0</v>
      </c>
      <c r="AJ998" s="36">
        <f>VLOOKUP(A998&amp;P998,[6]HARGA!C:D,2,0)*W998</f>
        <v>0</v>
      </c>
      <c r="AK998" s="36">
        <f>VLOOKUP(A998&amp;P998,[6]HARGA!C:D,2,0)*AB998</f>
        <v>0</v>
      </c>
      <c r="AL998" s="32"/>
      <c r="AM998" s="32"/>
      <c r="AN998" s="37"/>
      <c r="AO998" s="37"/>
      <c r="AP998" s="37"/>
      <c r="AQ998" s="37"/>
      <c r="AR998" s="37"/>
      <c r="AS998" s="37"/>
      <c r="AT998" s="37"/>
      <c r="AU998" s="37"/>
      <c r="AV998" s="37"/>
      <c r="AW998" s="37"/>
      <c r="AX998" s="37"/>
      <c r="AY998" s="37"/>
      <c r="AZ998" s="37"/>
      <c r="BA998" s="37"/>
      <c r="BB998" s="37"/>
      <c r="BC998" s="37"/>
      <c r="BD998">
        <v>4</v>
      </c>
    </row>
    <row r="999" spans="1:56" hidden="1" x14ac:dyDescent="0.25">
      <c r="A999" s="22" t="s">
        <v>51</v>
      </c>
      <c r="B999" s="22" t="s">
        <v>341</v>
      </c>
      <c r="C999" s="23">
        <v>21110300283</v>
      </c>
      <c r="D999" s="22" t="s">
        <v>53</v>
      </c>
      <c r="E999" s="22" t="s">
        <v>1551</v>
      </c>
      <c r="F999" s="22" t="s">
        <v>1552</v>
      </c>
      <c r="G999" s="22">
        <v>5042294252</v>
      </c>
      <c r="H999" s="22" t="s">
        <v>56</v>
      </c>
      <c r="I999" s="22" t="s">
        <v>56</v>
      </c>
      <c r="J999" s="24">
        <v>44504</v>
      </c>
      <c r="K999" s="22">
        <v>1280</v>
      </c>
      <c r="L999" s="22" t="s">
        <v>61</v>
      </c>
      <c r="M999" s="22" t="s">
        <v>61</v>
      </c>
      <c r="N999" s="38" t="s">
        <v>1553</v>
      </c>
      <c r="O999" s="39">
        <v>44505</v>
      </c>
      <c r="P999" s="27" t="s">
        <v>303</v>
      </c>
      <c r="Q999" s="22">
        <v>1280</v>
      </c>
      <c r="R999" s="22" t="s">
        <v>56</v>
      </c>
      <c r="S999" s="22" t="s">
        <v>56</v>
      </c>
      <c r="T999" s="22">
        <v>6008119909</v>
      </c>
      <c r="U999" s="22">
        <v>0</v>
      </c>
      <c r="V999" s="28">
        <v>0</v>
      </c>
      <c r="W999" s="22">
        <v>0</v>
      </c>
      <c r="X999" s="22" t="s">
        <v>61</v>
      </c>
      <c r="Y999" s="22" t="s">
        <v>56</v>
      </c>
      <c r="Z999" s="38" t="s">
        <v>1554</v>
      </c>
      <c r="AA999" s="39">
        <v>44505</v>
      </c>
      <c r="AB999" s="28">
        <v>0</v>
      </c>
      <c r="AC999" s="28" t="s">
        <v>56</v>
      </c>
      <c r="AD999" s="46" t="s">
        <v>56</v>
      </c>
      <c r="AE999" s="47" t="s">
        <v>56</v>
      </c>
      <c r="AF999" s="35" t="str">
        <f>VLOOKUP(G999,[6]TIV1!L:S,8,FALSE)</f>
        <v>8276895378</v>
      </c>
      <c r="AG999" s="35" t="str">
        <f>VLOOKUP(T999,[6]TIV1!L:S,8,FALSE)</f>
        <v>2050350280</v>
      </c>
      <c r="AH999" s="35" t="e">
        <f>VLOOKUP(AC999,[6]TIV1!L:S,8,FALSE)</f>
        <v>#N/A</v>
      </c>
      <c r="AI999" s="36">
        <f>VLOOKUP(A999&amp;P999,[6]HARGA!C:D,2,0)*Q999</f>
        <v>47667200</v>
      </c>
      <c r="AJ999" s="36">
        <f>VLOOKUP(A999&amp;P999,[6]HARGA!C:D,2,0)*W999</f>
        <v>0</v>
      </c>
      <c r="AK999" s="36">
        <f>VLOOKUP(A999&amp;P999,[6]HARGA!C:D,2,0)*AB999</f>
        <v>0</v>
      </c>
      <c r="AL999" s="32"/>
      <c r="AM999" s="32"/>
      <c r="AN999" s="37"/>
      <c r="AO999" s="37"/>
      <c r="AP999" s="37"/>
      <c r="AQ999" s="37"/>
      <c r="AR999" s="37"/>
      <c r="AS999" s="37"/>
      <c r="AT999" s="37"/>
      <c r="AU999" s="37"/>
      <c r="AV999" s="37"/>
      <c r="AW999" s="37"/>
      <c r="AX999" s="37"/>
      <c r="AY999" s="37"/>
      <c r="AZ999" s="37"/>
      <c r="BA999" s="37"/>
      <c r="BB999" s="37"/>
      <c r="BC999" s="37"/>
      <c r="BD999">
        <v>4</v>
      </c>
    </row>
    <row r="1000" spans="1:56" hidden="1" x14ac:dyDescent="0.25">
      <c r="A1000" s="22" t="s">
        <v>51</v>
      </c>
      <c r="B1000" s="22" t="s">
        <v>341</v>
      </c>
      <c r="C1000" s="23">
        <v>21110300283</v>
      </c>
      <c r="D1000" s="22" t="s">
        <v>53</v>
      </c>
      <c r="E1000" s="22" t="s">
        <v>1551</v>
      </c>
      <c r="F1000" s="22" t="s">
        <v>1552</v>
      </c>
      <c r="G1000" s="22">
        <v>5042294252</v>
      </c>
      <c r="H1000" s="22" t="s">
        <v>56</v>
      </c>
      <c r="I1000" s="22" t="s">
        <v>56</v>
      </c>
      <c r="J1000" s="24">
        <v>44504</v>
      </c>
      <c r="K1000" s="22">
        <v>32</v>
      </c>
      <c r="L1000" s="22" t="s">
        <v>61</v>
      </c>
      <c r="M1000" s="22" t="s">
        <v>61</v>
      </c>
      <c r="N1000" s="38" t="s">
        <v>1553</v>
      </c>
      <c r="O1000" s="39">
        <v>44505</v>
      </c>
      <c r="P1000" s="27" t="s">
        <v>279</v>
      </c>
      <c r="Q1000" s="22">
        <v>32</v>
      </c>
      <c r="R1000" s="22" t="s">
        <v>56</v>
      </c>
      <c r="S1000" s="22" t="s">
        <v>56</v>
      </c>
      <c r="T1000" s="22">
        <v>6008119909</v>
      </c>
      <c r="U1000" s="22">
        <v>32</v>
      </c>
      <c r="V1000" s="28">
        <v>0</v>
      </c>
      <c r="W1000" s="22">
        <v>32</v>
      </c>
      <c r="X1000" s="22" t="s">
        <v>61</v>
      </c>
      <c r="Y1000" s="22" t="s">
        <v>56</v>
      </c>
      <c r="Z1000" s="38" t="s">
        <v>1554</v>
      </c>
      <c r="AA1000" s="39">
        <v>44505</v>
      </c>
      <c r="AB1000" s="28">
        <v>0</v>
      </c>
      <c r="AC1000" s="28" t="s">
        <v>56</v>
      </c>
      <c r="AD1000" s="46" t="s">
        <v>56</v>
      </c>
      <c r="AE1000" s="47" t="s">
        <v>56</v>
      </c>
      <c r="AF1000" s="35" t="str">
        <f>VLOOKUP(G1000,[6]TIV1!L:S,8,FALSE)</f>
        <v>8276895378</v>
      </c>
      <c r="AG1000" s="35" t="str">
        <f>VLOOKUP(T1000,[6]TIV1!L:S,8,FALSE)</f>
        <v>2050350280</v>
      </c>
      <c r="AH1000" s="35" t="e">
        <f>VLOOKUP(AC1000,[6]TIV1!L:S,8,FALSE)</f>
        <v>#N/A</v>
      </c>
      <c r="AI1000" s="36">
        <f>VLOOKUP(A1000&amp;P1000,[6]HARGA!C:D,2,0)*Q1000</f>
        <v>3200000</v>
      </c>
      <c r="AJ1000" s="36">
        <f>VLOOKUP(A1000&amp;P1000,[6]HARGA!C:D,2,0)*W1000</f>
        <v>3200000</v>
      </c>
      <c r="AK1000" s="36">
        <f>VLOOKUP(A1000&amp;P1000,[6]HARGA!C:D,2,0)*AB1000</f>
        <v>0</v>
      </c>
      <c r="AL1000" s="32"/>
      <c r="AM1000" s="32"/>
      <c r="AN1000" s="37"/>
      <c r="AO1000" s="37"/>
      <c r="AP1000" s="37"/>
      <c r="AQ1000" s="37"/>
      <c r="AR1000" s="37"/>
      <c r="AS1000" s="37"/>
      <c r="AT1000" s="37"/>
      <c r="AU1000" s="37"/>
      <c r="AV1000" s="37"/>
      <c r="AW1000" s="37"/>
      <c r="AX1000" s="37"/>
      <c r="AY1000" s="37"/>
      <c r="AZ1000" s="37"/>
      <c r="BA1000" s="37"/>
      <c r="BB1000" s="37"/>
      <c r="BC1000" s="37"/>
      <c r="BD1000">
        <v>4</v>
      </c>
    </row>
    <row r="1001" spans="1:56" hidden="1" x14ac:dyDescent="0.25">
      <c r="A1001" s="22" t="s">
        <v>51</v>
      </c>
      <c r="B1001" s="22" t="s">
        <v>341</v>
      </c>
      <c r="C1001" s="23">
        <v>21102803850</v>
      </c>
      <c r="D1001" s="22" t="s">
        <v>53</v>
      </c>
      <c r="E1001" s="22" t="s">
        <v>342</v>
      </c>
      <c r="F1001" s="22" t="s">
        <v>343</v>
      </c>
      <c r="G1001" s="22">
        <v>5042280533</v>
      </c>
      <c r="H1001" s="22" t="s">
        <v>56</v>
      </c>
      <c r="I1001" s="22" t="s">
        <v>56</v>
      </c>
      <c r="J1001" s="24">
        <v>44504</v>
      </c>
      <c r="K1001" s="22">
        <v>1280</v>
      </c>
      <c r="L1001" s="22" t="s">
        <v>61</v>
      </c>
      <c r="M1001" s="22" t="s">
        <v>61</v>
      </c>
      <c r="N1001" s="38" t="s">
        <v>1555</v>
      </c>
      <c r="O1001" s="39">
        <v>44504</v>
      </c>
      <c r="P1001" s="27" t="s">
        <v>303</v>
      </c>
      <c r="Q1001" s="22">
        <v>1280</v>
      </c>
      <c r="R1001" s="22" t="s">
        <v>56</v>
      </c>
      <c r="S1001" s="22" t="s">
        <v>56</v>
      </c>
      <c r="T1001" s="22">
        <v>6008134670</v>
      </c>
      <c r="U1001" s="22">
        <v>0</v>
      </c>
      <c r="V1001" s="28">
        <v>0</v>
      </c>
      <c r="W1001" s="22">
        <v>0</v>
      </c>
      <c r="X1001" s="22" t="s">
        <v>61</v>
      </c>
      <c r="Y1001" s="22" t="s">
        <v>56</v>
      </c>
      <c r="Z1001" s="38" t="s">
        <v>1556</v>
      </c>
      <c r="AA1001" s="39">
        <v>44504</v>
      </c>
      <c r="AB1001" s="28">
        <v>0</v>
      </c>
      <c r="AC1001" s="62">
        <v>5042281767</v>
      </c>
      <c r="AD1001" s="40" t="s">
        <v>1557</v>
      </c>
      <c r="AE1001" s="55">
        <v>44504</v>
      </c>
      <c r="AF1001" s="35" t="str">
        <f>VLOOKUP(G1001,[6]TIV1!L:S,8,FALSE)</f>
        <v>8276895378</v>
      </c>
      <c r="AG1001" s="35" t="str">
        <f>VLOOKUP(T1001,[6]TIV1!L:S,8,FALSE)</f>
        <v>2050350280</v>
      </c>
      <c r="AH1001" s="35" t="str">
        <f>VLOOKUP(AC1001,[6]TIV1!L:S,8,FALSE)</f>
        <v>8276895378</v>
      </c>
      <c r="AI1001" s="36">
        <f>VLOOKUP(A1001&amp;P1001,[6]HARGA!C:D,2,0)*Q1001</f>
        <v>47667200</v>
      </c>
      <c r="AJ1001" s="36">
        <f>VLOOKUP(A1001&amp;P1001,[6]HARGA!C:D,2,0)*W1001</f>
        <v>0</v>
      </c>
      <c r="AK1001" s="36">
        <f>VLOOKUP(A1001&amp;P1001,[6]HARGA!C:D,2,0)*AB1001</f>
        <v>0</v>
      </c>
      <c r="AL1001" s="32"/>
      <c r="AM1001" s="32"/>
      <c r="AN1001" s="37"/>
      <c r="AO1001" s="37"/>
      <c r="AP1001" s="37"/>
      <c r="AQ1001" s="37"/>
      <c r="AR1001" s="37"/>
      <c r="AS1001" s="37"/>
      <c r="AT1001" s="37"/>
      <c r="AU1001" s="37"/>
      <c r="AV1001" s="37"/>
      <c r="AW1001" s="37"/>
      <c r="AX1001" s="37"/>
      <c r="AY1001" s="37"/>
      <c r="AZ1001" s="37"/>
      <c r="BA1001" s="37"/>
      <c r="BB1001" s="37"/>
      <c r="BC1001" s="37"/>
      <c r="BD1001">
        <v>4</v>
      </c>
    </row>
    <row r="1002" spans="1:56" hidden="1" x14ac:dyDescent="0.25">
      <c r="A1002" s="22" t="s">
        <v>51</v>
      </c>
      <c r="B1002" s="22" t="s">
        <v>341</v>
      </c>
      <c r="C1002" s="23">
        <v>21102803850</v>
      </c>
      <c r="D1002" s="22" t="s">
        <v>53</v>
      </c>
      <c r="E1002" s="22" t="s">
        <v>342</v>
      </c>
      <c r="F1002" s="22" t="s">
        <v>343</v>
      </c>
      <c r="G1002" s="22">
        <v>5042280533</v>
      </c>
      <c r="H1002" s="22" t="s">
        <v>56</v>
      </c>
      <c r="I1002" s="22" t="s">
        <v>56</v>
      </c>
      <c r="J1002" s="24">
        <v>44504</v>
      </c>
      <c r="K1002" s="22">
        <v>32</v>
      </c>
      <c r="L1002" s="22" t="s">
        <v>61</v>
      </c>
      <c r="M1002" s="22" t="s">
        <v>61</v>
      </c>
      <c r="N1002" s="38" t="s">
        <v>1555</v>
      </c>
      <c r="O1002" s="39">
        <v>44504</v>
      </c>
      <c r="P1002" s="27" t="s">
        <v>279</v>
      </c>
      <c r="Q1002" s="22">
        <v>32</v>
      </c>
      <c r="R1002" s="22" t="s">
        <v>56</v>
      </c>
      <c r="S1002" s="22" t="s">
        <v>56</v>
      </c>
      <c r="T1002" s="22">
        <v>6008134670</v>
      </c>
      <c r="U1002" s="22">
        <v>32</v>
      </c>
      <c r="V1002" s="28">
        <v>0</v>
      </c>
      <c r="W1002" s="22">
        <v>32</v>
      </c>
      <c r="X1002" s="22" t="s">
        <v>61</v>
      </c>
      <c r="Y1002" s="22" t="s">
        <v>56</v>
      </c>
      <c r="Z1002" s="38" t="s">
        <v>1556</v>
      </c>
      <c r="AA1002" s="39">
        <v>44504</v>
      </c>
      <c r="AB1002" s="28">
        <v>3</v>
      </c>
      <c r="AC1002" s="62">
        <v>5042281767</v>
      </c>
      <c r="AD1002" s="40" t="s">
        <v>1557</v>
      </c>
      <c r="AE1002" s="55">
        <v>44504</v>
      </c>
      <c r="AF1002" s="35" t="str">
        <f>VLOOKUP(G1002,[6]TIV1!L:S,8,FALSE)</f>
        <v>8276895378</v>
      </c>
      <c r="AG1002" s="35" t="str">
        <f>VLOOKUP(T1002,[6]TIV1!L:S,8,FALSE)</f>
        <v>2050350280</v>
      </c>
      <c r="AH1002" s="35" t="str">
        <f>VLOOKUP(AC1002,[6]TIV1!L:S,8,FALSE)</f>
        <v>8276895378</v>
      </c>
      <c r="AI1002" s="36">
        <f>VLOOKUP(A1002&amp;P1002,[6]HARGA!C:D,2,0)*Q1002</f>
        <v>3200000</v>
      </c>
      <c r="AJ1002" s="36">
        <f>VLOOKUP(A1002&amp;P1002,[6]HARGA!C:D,2,0)*W1002</f>
        <v>3200000</v>
      </c>
      <c r="AK1002" s="36">
        <f>VLOOKUP(A1002&amp;P1002,[6]HARGA!C:D,2,0)*AB1002</f>
        <v>300000</v>
      </c>
      <c r="AL1002" s="32"/>
      <c r="AM1002" s="32"/>
      <c r="AN1002" s="37"/>
      <c r="AO1002" s="37"/>
      <c r="AP1002" s="37"/>
      <c r="AQ1002" s="37"/>
      <c r="AR1002" s="37"/>
      <c r="AS1002" s="37"/>
      <c r="AT1002" s="37"/>
      <c r="AU1002" s="37"/>
      <c r="AV1002" s="37"/>
      <c r="AW1002" s="37"/>
      <c r="AX1002" s="37"/>
      <c r="AY1002" s="37"/>
      <c r="AZ1002" s="37"/>
      <c r="BA1002" s="37"/>
      <c r="BB1002" s="37"/>
      <c r="BC1002" s="37"/>
      <c r="BD1002">
        <v>4</v>
      </c>
    </row>
    <row r="1003" spans="1:56" hidden="1" x14ac:dyDescent="0.25">
      <c r="A1003" s="22" t="s">
        <v>51</v>
      </c>
      <c r="B1003" s="22" t="s">
        <v>341</v>
      </c>
      <c r="C1003" s="23">
        <v>21110300282</v>
      </c>
      <c r="D1003" s="22" t="s">
        <v>193</v>
      </c>
      <c r="E1003" s="22" t="s">
        <v>1558</v>
      </c>
      <c r="F1003" s="22" t="s">
        <v>1559</v>
      </c>
      <c r="G1003" s="22">
        <v>5042277702</v>
      </c>
      <c r="H1003" s="22" t="s">
        <v>56</v>
      </c>
      <c r="I1003" s="22" t="s">
        <v>56</v>
      </c>
      <c r="J1003" s="24">
        <v>44504</v>
      </c>
      <c r="K1003" s="22">
        <v>1280</v>
      </c>
      <c r="L1003" s="22" t="s">
        <v>61</v>
      </c>
      <c r="M1003" s="22" t="s">
        <v>61</v>
      </c>
      <c r="N1003" s="38" t="s">
        <v>1560</v>
      </c>
      <c r="O1003" s="39">
        <v>44504</v>
      </c>
      <c r="P1003" s="27" t="s">
        <v>303</v>
      </c>
      <c r="Q1003" s="22">
        <v>1280</v>
      </c>
      <c r="R1003" s="22" t="s">
        <v>56</v>
      </c>
      <c r="S1003" s="22" t="s">
        <v>56</v>
      </c>
      <c r="T1003" s="22">
        <v>6008143537</v>
      </c>
      <c r="U1003" s="22">
        <v>0</v>
      </c>
      <c r="V1003" s="28">
        <v>0</v>
      </c>
      <c r="W1003" s="22">
        <v>0</v>
      </c>
      <c r="X1003" s="22" t="s">
        <v>61</v>
      </c>
      <c r="Y1003" s="22" t="s">
        <v>56</v>
      </c>
      <c r="Z1003" s="38" t="s">
        <v>1561</v>
      </c>
      <c r="AA1003" s="39">
        <v>44504</v>
      </c>
      <c r="AB1003" s="28">
        <v>0</v>
      </c>
      <c r="AC1003" s="28" t="s">
        <v>56</v>
      </c>
      <c r="AD1003" s="46" t="s">
        <v>56</v>
      </c>
      <c r="AE1003" s="56" t="s">
        <v>56</v>
      </c>
      <c r="AF1003" s="35" t="str">
        <f>VLOOKUP(G1003,[6]TIV1!L:S,8,FALSE)</f>
        <v>8276895378</v>
      </c>
      <c r="AG1003" s="35" t="str">
        <f>VLOOKUP(T1003,[6]TIV1!L:S,8,FALSE)</f>
        <v>2050350280</v>
      </c>
      <c r="AH1003" s="35" t="e">
        <f>VLOOKUP(AC1003,[6]TIV1!L:S,8,FALSE)</f>
        <v>#N/A</v>
      </c>
      <c r="AI1003" s="36">
        <f>VLOOKUP(A1003&amp;P1003,[6]HARGA!C:D,2,0)*Q1003</f>
        <v>47667200</v>
      </c>
      <c r="AJ1003" s="36">
        <f>VLOOKUP(A1003&amp;P1003,[6]HARGA!C:D,2,0)*W1003</f>
        <v>0</v>
      </c>
      <c r="AK1003" s="36">
        <f>VLOOKUP(A1003&amp;P1003,[6]HARGA!C:D,2,0)*AB1003</f>
        <v>0</v>
      </c>
      <c r="AL1003" s="32"/>
      <c r="AM1003" s="32"/>
      <c r="AN1003" s="37"/>
      <c r="AO1003" s="37"/>
      <c r="AP1003" s="37"/>
      <c r="AQ1003" s="37"/>
      <c r="AR1003" s="37"/>
      <c r="AS1003" s="37"/>
      <c r="AT1003" s="37"/>
      <c r="AU1003" s="37"/>
      <c r="AV1003" s="37"/>
      <c r="AW1003" s="37"/>
      <c r="AX1003" s="37"/>
      <c r="AY1003" s="37"/>
      <c r="AZ1003" s="37"/>
      <c r="BA1003" s="37"/>
      <c r="BB1003" s="37"/>
      <c r="BC1003" s="37"/>
      <c r="BD1003">
        <v>4</v>
      </c>
    </row>
    <row r="1004" spans="1:56" hidden="1" x14ac:dyDescent="0.25">
      <c r="A1004" s="22" t="s">
        <v>51</v>
      </c>
      <c r="B1004" s="22" t="s">
        <v>341</v>
      </c>
      <c r="C1004" s="23">
        <v>21110300282</v>
      </c>
      <c r="D1004" s="22" t="s">
        <v>193</v>
      </c>
      <c r="E1004" s="22" t="s">
        <v>1558</v>
      </c>
      <c r="F1004" s="22" t="s">
        <v>1559</v>
      </c>
      <c r="G1004" s="22">
        <v>5042277702</v>
      </c>
      <c r="H1004" s="22" t="s">
        <v>56</v>
      </c>
      <c r="I1004" s="22" t="s">
        <v>56</v>
      </c>
      <c r="J1004" s="24">
        <v>44504</v>
      </c>
      <c r="K1004" s="22">
        <v>32</v>
      </c>
      <c r="L1004" s="22" t="s">
        <v>61</v>
      </c>
      <c r="M1004" s="22" t="s">
        <v>61</v>
      </c>
      <c r="N1004" s="38" t="s">
        <v>1560</v>
      </c>
      <c r="O1004" s="39">
        <v>44504</v>
      </c>
      <c r="P1004" s="27" t="s">
        <v>279</v>
      </c>
      <c r="Q1004" s="22">
        <v>32</v>
      </c>
      <c r="R1004" s="22" t="s">
        <v>56</v>
      </c>
      <c r="S1004" s="22" t="s">
        <v>56</v>
      </c>
      <c r="T1004" s="22">
        <v>6008143537</v>
      </c>
      <c r="U1004" s="22">
        <v>32</v>
      </c>
      <c r="V1004" s="28">
        <v>0</v>
      </c>
      <c r="W1004" s="22">
        <v>32</v>
      </c>
      <c r="X1004" s="22" t="s">
        <v>61</v>
      </c>
      <c r="Y1004" s="22" t="s">
        <v>56</v>
      </c>
      <c r="Z1004" s="38" t="s">
        <v>1561</v>
      </c>
      <c r="AA1004" s="39">
        <v>44504</v>
      </c>
      <c r="AB1004" s="28">
        <v>0</v>
      </c>
      <c r="AC1004" s="28" t="s">
        <v>56</v>
      </c>
      <c r="AD1004" s="46" t="s">
        <v>56</v>
      </c>
      <c r="AE1004" s="56" t="s">
        <v>56</v>
      </c>
      <c r="AF1004" s="35" t="str">
        <f>VLOOKUP(G1004,[6]TIV1!L:S,8,FALSE)</f>
        <v>8276895378</v>
      </c>
      <c r="AG1004" s="35" t="str">
        <f>VLOOKUP(T1004,[6]TIV1!L:S,8,FALSE)</f>
        <v>2050350280</v>
      </c>
      <c r="AH1004" s="35" t="e">
        <f>VLOOKUP(AC1004,[6]TIV1!L:S,8,FALSE)</f>
        <v>#N/A</v>
      </c>
      <c r="AI1004" s="36">
        <f>VLOOKUP(A1004&amp;P1004,[6]HARGA!C:D,2,0)*Q1004</f>
        <v>3200000</v>
      </c>
      <c r="AJ1004" s="36">
        <f>VLOOKUP(A1004&amp;P1004,[6]HARGA!C:D,2,0)*W1004</f>
        <v>3200000</v>
      </c>
      <c r="AK1004" s="36">
        <f>VLOOKUP(A1004&amp;P1004,[6]HARGA!C:D,2,0)*AB1004</f>
        <v>0</v>
      </c>
      <c r="AL1004" s="32"/>
      <c r="AM1004" s="32"/>
      <c r="AN1004" s="37"/>
      <c r="AO1004" s="37"/>
      <c r="AP1004" s="37"/>
      <c r="AQ1004" s="37"/>
      <c r="AR1004" s="37"/>
      <c r="AS1004" s="37"/>
      <c r="AT1004" s="37"/>
      <c r="AU1004" s="37"/>
      <c r="AV1004" s="37"/>
      <c r="AW1004" s="37"/>
      <c r="AX1004" s="37"/>
      <c r="AY1004" s="37"/>
      <c r="AZ1004" s="37"/>
      <c r="BA1004" s="37"/>
      <c r="BB1004" s="37"/>
      <c r="BC1004" s="37"/>
      <c r="BD1004">
        <v>4</v>
      </c>
    </row>
    <row r="1005" spans="1:56" hidden="1" x14ac:dyDescent="0.25">
      <c r="A1005" s="29" t="s">
        <v>66</v>
      </c>
      <c r="B1005" s="57" t="s">
        <v>351</v>
      </c>
      <c r="C1005" s="58">
        <v>904021450017</v>
      </c>
      <c r="D1005" s="29" t="s">
        <v>193</v>
      </c>
      <c r="E1005" s="29" t="s">
        <v>431</v>
      </c>
      <c r="F1005" s="29" t="s">
        <v>432</v>
      </c>
      <c r="G1005" s="59">
        <v>5042304977</v>
      </c>
      <c r="H1005" s="22" t="s">
        <v>56</v>
      </c>
      <c r="I1005" s="29" t="s">
        <v>1562</v>
      </c>
      <c r="J1005" s="24">
        <v>44504</v>
      </c>
      <c r="K1005" s="29">
        <v>1512</v>
      </c>
      <c r="L1005" s="29" t="s">
        <v>184</v>
      </c>
      <c r="M1005" s="29" t="s">
        <v>184</v>
      </c>
      <c r="N1005" s="38" t="s">
        <v>1563</v>
      </c>
      <c r="O1005" s="39">
        <v>44504</v>
      </c>
      <c r="P1005" s="27" t="s">
        <v>429</v>
      </c>
      <c r="Q1005" s="29">
        <v>1512</v>
      </c>
      <c r="R1005" s="28" t="s">
        <v>56</v>
      </c>
      <c r="S1005" s="22" t="s">
        <v>56</v>
      </c>
      <c r="T1005" s="28" t="s">
        <v>56</v>
      </c>
      <c r="U1005" s="28">
        <v>0</v>
      </c>
      <c r="V1005" s="28">
        <v>0</v>
      </c>
      <c r="W1005" s="28">
        <v>0</v>
      </c>
      <c r="X1005" s="28" t="s">
        <v>56</v>
      </c>
      <c r="Y1005" s="22" t="s">
        <v>56</v>
      </c>
      <c r="Z1005" s="45" t="s">
        <v>56</v>
      </c>
      <c r="AA1005" s="45" t="s">
        <v>56</v>
      </c>
      <c r="AB1005" s="28">
        <v>0</v>
      </c>
      <c r="AC1005" s="28" t="s">
        <v>56</v>
      </c>
      <c r="AD1005" s="46" t="s">
        <v>56</v>
      </c>
      <c r="AE1005" s="56" t="s">
        <v>56</v>
      </c>
      <c r="AF1005" s="35" t="str">
        <f>VLOOKUP(G1005,[6]TIV1!L:S,8,FALSE)</f>
        <v>8276895966</v>
      </c>
      <c r="AG1005" s="35" t="e">
        <f>VLOOKUP(T1005,[6]TIV1!L:S,8,FALSE)</f>
        <v>#N/A</v>
      </c>
      <c r="AH1005" s="35" t="e">
        <f>VLOOKUP(AC1005,[6]TIV1!L:S,8,FALSE)</f>
        <v>#N/A</v>
      </c>
      <c r="AI1005" s="36">
        <f>VLOOKUP(A1005&amp;P1005,[6]HARGA!C:D,2,0)*Q1005</f>
        <v>36333360</v>
      </c>
      <c r="AJ1005" s="36">
        <f>VLOOKUP(A1005&amp;P1005,[6]HARGA!C:D,2,0)*W1005</f>
        <v>0</v>
      </c>
      <c r="AK1005" s="36">
        <f>VLOOKUP(A1005&amp;P1005,[6]HARGA!C:D,2,0)*AB1005</f>
        <v>0</v>
      </c>
      <c r="AL1005" s="28" t="s">
        <v>56</v>
      </c>
      <c r="AM1005" s="37"/>
      <c r="AN1005" s="37"/>
      <c r="AO1005" s="37"/>
      <c r="AP1005" s="37"/>
      <c r="AQ1005" s="37"/>
      <c r="AR1005" s="37"/>
      <c r="AS1005" s="37"/>
      <c r="AT1005" s="37"/>
      <c r="AU1005" s="37"/>
      <c r="AV1005" s="37"/>
      <c r="AW1005" s="37"/>
      <c r="AX1005" s="37"/>
      <c r="AY1005" s="37"/>
      <c r="AZ1005" s="37"/>
      <c r="BA1005" s="37"/>
      <c r="BB1005" s="37"/>
      <c r="BC1005" s="37"/>
      <c r="BD1005">
        <v>4</v>
      </c>
    </row>
    <row r="1006" spans="1:56" hidden="1" x14ac:dyDescent="0.25">
      <c r="A1006" s="29" t="s">
        <v>66</v>
      </c>
      <c r="B1006" s="57" t="s">
        <v>363</v>
      </c>
      <c r="C1006" s="58">
        <v>905721450021</v>
      </c>
      <c r="D1006" s="29" t="s">
        <v>386</v>
      </c>
      <c r="E1006" s="29" t="s">
        <v>387</v>
      </c>
      <c r="F1006" s="29" t="s">
        <v>388</v>
      </c>
      <c r="G1006" s="59">
        <v>5042303859</v>
      </c>
      <c r="H1006" s="22" t="s">
        <v>56</v>
      </c>
      <c r="I1006" s="29" t="s">
        <v>1564</v>
      </c>
      <c r="J1006" s="24">
        <v>44504</v>
      </c>
      <c r="K1006" s="29">
        <v>1300</v>
      </c>
      <c r="L1006" s="29" t="s">
        <v>110</v>
      </c>
      <c r="M1006" s="29" t="s">
        <v>110</v>
      </c>
      <c r="N1006" s="38" t="s">
        <v>1565</v>
      </c>
      <c r="O1006" s="39">
        <v>44504</v>
      </c>
      <c r="P1006" s="27" t="s">
        <v>377</v>
      </c>
      <c r="Q1006" s="29">
        <v>1300</v>
      </c>
      <c r="R1006" s="28" t="s">
        <v>56</v>
      </c>
      <c r="S1006" s="22" t="s">
        <v>56</v>
      </c>
      <c r="T1006" s="28" t="s">
        <v>56</v>
      </c>
      <c r="U1006" s="28">
        <v>0</v>
      </c>
      <c r="V1006" s="28">
        <v>0</v>
      </c>
      <c r="W1006" s="28">
        <v>0</v>
      </c>
      <c r="X1006" s="28" t="s">
        <v>56</v>
      </c>
      <c r="Y1006" s="22" t="s">
        <v>56</v>
      </c>
      <c r="Z1006" s="45" t="s">
        <v>56</v>
      </c>
      <c r="AA1006" s="45" t="s">
        <v>56</v>
      </c>
      <c r="AB1006" s="28">
        <v>0</v>
      </c>
      <c r="AC1006" s="28" t="s">
        <v>56</v>
      </c>
      <c r="AD1006" s="46" t="s">
        <v>56</v>
      </c>
      <c r="AE1006" s="56" t="s">
        <v>56</v>
      </c>
      <c r="AF1006" s="35" t="str">
        <f>VLOOKUP(G1006,[6]TIV1!L:S,8,FALSE)</f>
        <v>8276895966</v>
      </c>
      <c r="AG1006" s="35" t="e">
        <f>VLOOKUP(T1006,[6]TIV1!L:S,8,FALSE)</f>
        <v>#N/A</v>
      </c>
      <c r="AH1006" s="35" t="e">
        <f>VLOOKUP(AC1006,[6]TIV1!L:S,8,FALSE)</f>
        <v>#N/A</v>
      </c>
      <c r="AI1006" s="36">
        <f>VLOOKUP(A1006&amp;P1006,[6]HARGA!C:D,2,0)*Q1006</f>
        <v>9672000</v>
      </c>
      <c r="AJ1006" s="36">
        <f>VLOOKUP(A1006&amp;P1006,[6]HARGA!C:D,2,0)*W1006</f>
        <v>0</v>
      </c>
      <c r="AK1006" s="36">
        <f>VLOOKUP(A1006&amp;P1006,[6]HARGA!C:D,2,0)*AB1006</f>
        <v>0</v>
      </c>
      <c r="AL1006" s="28" t="s">
        <v>56</v>
      </c>
      <c r="AM1006" s="37"/>
      <c r="AN1006" s="37"/>
      <c r="AO1006" s="37"/>
      <c r="AP1006" s="37"/>
      <c r="AQ1006" s="37"/>
      <c r="AR1006" s="37"/>
      <c r="AS1006" s="37"/>
      <c r="AT1006" s="37"/>
      <c r="AU1006" s="37"/>
      <c r="AV1006" s="37"/>
      <c r="AW1006" s="37"/>
      <c r="AX1006" s="37"/>
      <c r="AY1006" s="37"/>
      <c r="AZ1006" s="37"/>
      <c r="BA1006" s="37"/>
      <c r="BB1006" s="37"/>
      <c r="BC1006" s="37"/>
      <c r="BD1006">
        <v>4</v>
      </c>
    </row>
    <row r="1007" spans="1:56" hidden="1" x14ac:dyDescent="0.25">
      <c r="A1007" s="29" t="s">
        <v>66</v>
      </c>
      <c r="B1007" s="57" t="s">
        <v>363</v>
      </c>
      <c r="C1007" s="58">
        <v>905721450021</v>
      </c>
      <c r="D1007" s="29" t="s">
        <v>386</v>
      </c>
      <c r="E1007" s="29" t="s">
        <v>387</v>
      </c>
      <c r="F1007" s="29" t="s">
        <v>388</v>
      </c>
      <c r="G1007" s="59">
        <v>5042303859</v>
      </c>
      <c r="H1007" s="22" t="s">
        <v>56</v>
      </c>
      <c r="I1007" s="29" t="s">
        <v>1564</v>
      </c>
      <c r="J1007" s="24">
        <v>44504</v>
      </c>
      <c r="K1007" s="29">
        <v>1300</v>
      </c>
      <c r="L1007" s="29" t="s">
        <v>110</v>
      </c>
      <c r="M1007" s="29" t="s">
        <v>110</v>
      </c>
      <c r="N1007" s="38" t="s">
        <v>1565</v>
      </c>
      <c r="O1007" s="39">
        <v>44504</v>
      </c>
      <c r="P1007" s="27" t="s">
        <v>378</v>
      </c>
      <c r="Q1007" s="29">
        <v>1300</v>
      </c>
      <c r="R1007" s="28" t="s">
        <v>56</v>
      </c>
      <c r="S1007" s="22" t="s">
        <v>56</v>
      </c>
      <c r="T1007" s="28" t="s">
        <v>56</v>
      </c>
      <c r="U1007" s="28">
        <v>0</v>
      </c>
      <c r="V1007" s="28">
        <v>0</v>
      </c>
      <c r="W1007" s="28">
        <v>0</v>
      </c>
      <c r="X1007" s="28" t="s">
        <v>56</v>
      </c>
      <c r="Y1007" s="22" t="s">
        <v>56</v>
      </c>
      <c r="Z1007" s="45" t="s">
        <v>56</v>
      </c>
      <c r="AA1007" s="45" t="s">
        <v>56</v>
      </c>
      <c r="AB1007" s="28">
        <v>0</v>
      </c>
      <c r="AC1007" s="28" t="s">
        <v>56</v>
      </c>
      <c r="AD1007" s="46" t="s">
        <v>56</v>
      </c>
      <c r="AE1007" s="56" t="s">
        <v>56</v>
      </c>
      <c r="AF1007" s="35" t="str">
        <f>VLOOKUP(G1007,[6]TIV1!L:S,8,FALSE)</f>
        <v>8276895966</v>
      </c>
      <c r="AG1007" s="35" t="e">
        <f>VLOOKUP(T1007,[6]TIV1!L:S,8,FALSE)</f>
        <v>#N/A</v>
      </c>
      <c r="AH1007" s="35" t="e">
        <f>VLOOKUP(AC1007,[6]TIV1!L:S,8,FALSE)</f>
        <v>#N/A</v>
      </c>
      <c r="AI1007" s="36">
        <f>VLOOKUP(A1007&amp;P1007,[6]HARGA!C:D,2,0)*Q1007</f>
        <v>39000000</v>
      </c>
      <c r="AJ1007" s="36">
        <f>VLOOKUP(A1007&amp;P1007,[6]HARGA!C:D,2,0)*W1007</f>
        <v>0</v>
      </c>
      <c r="AK1007" s="36">
        <f>VLOOKUP(A1007&amp;P1007,[6]HARGA!C:D,2,0)*AB1007</f>
        <v>0</v>
      </c>
      <c r="AL1007" s="28" t="s">
        <v>56</v>
      </c>
      <c r="AM1007" s="37"/>
      <c r="AN1007" s="37"/>
      <c r="AO1007" s="37"/>
      <c r="AP1007" s="37"/>
      <c r="AQ1007" s="37"/>
      <c r="AR1007" s="37"/>
      <c r="AS1007" s="37"/>
      <c r="AT1007" s="37"/>
      <c r="AU1007" s="37"/>
      <c r="AV1007" s="37"/>
      <c r="AW1007" s="37"/>
      <c r="AX1007" s="37"/>
      <c r="AY1007" s="37"/>
      <c r="AZ1007" s="37"/>
      <c r="BA1007" s="37"/>
      <c r="BB1007" s="37"/>
      <c r="BC1007" s="37"/>
      <c r="BD1007">
        <v>4</v>
      </c>
    </row>
    <row r="1008" spans="1:56" hidden="1" x14ac:dyDescent="0.25">
      <c r="A1008" s="29" t="s">
        <v>66</v>
      </c>
      <c r="B1008" s="57" t="s">
        <v>363</v>
      </c>
      <c r="C1008" s="58" t="s">
        <v>1566</v>
      </c>
      <c r="D1008" s="29" t="s">
        <v>193</v>
      </c>
      <c r="E1008" s="29" t="s">
        <v>373</v>
      </c>
      <c r="F1008" s="29" t="s">
        <v>374</v>
      </c>
      <c r="G1008" s="59">
        <v>5042303859</v>
      </c>
      <c r="H1008" s="22" t="s">
        <v>56</v>
      </c>
      <c r="I1008" s="29" t="s">
        <v>1567</v>
      </c>
      <c r="J1008" s="24">
        <v>44504</v>
      </c>
      <c r="K1008" s="29">
        <v>1300</v>
      </c>
      <c r="L1008" s="29" t="s">
        <v>110</v>
      </c>
      <c r="M1008" s="29" t="s">
        <v>110</v>
      </c>
      <c r="N1008" s="38" t="s">
        <v>1568</v>
      </c>
      <c r="O1008" s="39">
        <v>44505</v>
      </c>
      <c r="P1008" s="27" t="s">
        <v>377</v>
      </c>
      <c r="Q1008" s="29">
        <v>1300</v>
      </c>
      <c r="R1008" s="28" t="s">
        <v>56</v>
      </c>
      <c r="S1008" s="22" t="s">
        <v>56</v>
      </c>
      <c r="T1008" s="28" t="s">
        <v>56</v>
      </c>
      <c r="U1008" s="28">
        <v>0</v>
      </c>
      <c r="V1008" s="28">
        <v>0</v>
      </c>
      <c r="W1008" s="28">
        <v>0</v>
      </c>
      <c r="X1008" s="28" t="s">
        <v>56</v>
      </c>
      <c r="Y1008" s="22" t="s">
        <v>56</v>
      </c>
      <c r="Z1008" s="45" t="s">
        <v>56</v>
      </c>
      <c r="AA1008" s="45" t="s">
        <v>56</v>
      </c>
      <c r="AB1008" s="28">
        <v>0</v>
      </c>
      <c r="AC1008" s="28" t="s">
        <v>56</v>
      </c>
      <c r="AD1008" s="46" t="s">
        <v>56</v>
      </c>
      <c r="AE1008" s="56" t="s">
        <v>56</v>
      </c>
      <c r="AF1008" s="35" t="str">
        <f>VLOOKUP(G1008,[6]TIV1!L:S,8,FALSE)</f>
        <v>8276895966</v>
      </c>
      <c r="AG1008" s="35" t="e">
        <f>VLOOKUP(T1008,[6]TIV1!L:S,8,FALSE)</f>
        <v>#N/A</v>
      </c>
      <c r="AH1008" s="35" t="e">
        <f>VLOOKUP(AC1008,[6]TIV1!L:S,8,FALSE)</f>
        <v>#N/A</v>
      </c>
      <c r="AI1008" s="36">
        <f>VLOOKUP(A1008&amp;P1008,[6]HARGA!C:D,2,0)*Q1008</f>
        <v>9672000</v>
      </c>
      <c r="AJ1008" s="36">
        <f>VLOOKUP(A1008&amp;P1008,[6]HARGA!C:D,2,0)*W1008</f>
        <v>0</v>
      </c>
      <c r="AK1008" s="36">
        <f>VLOOKUP(A1008&amp;P1008,[6]HARGA!C:D,2,0)*AB1008</f>
        <v>0</v>
      </c>
      <c r="AL1008" s="28" t="s">
        <v>56</v>
      </c>
      <c r="AM1008" s="37"/>
      <c r="AN1008" s="37"/>
      <c r="AO1008" s="37"/>
      <c r="AP1008" s="37"/>
      <c r="AQ1008" s="37"/>
      <c r="AR1008" s="37"/>
      <c r="AS1008" s="37"/>
      <c r="AT1008" s="37"/>
      <c r="AU1008" s="37"/>
      <c r="AV1008" s="37"/>
      <c r="AW1008" s="37"/>
      <c r="AX1008" s="37"/>
      <c r="AY1008" s="37"/>
      <c r="AZ1008" s="37"/>
      <c r="BA1008" s="37"/>
      <c r="BB1008" s="37"/>
      <c r="BC1008" s="37"/>
      <c r="BD1008">
        <v>4</v>
      </c>
    </row>
    <row r="1009" spans="1:56" hidden="1" x14ac:dyDescent="0.25">
      <c r="A1009" s="29" t="s">
        <v>66</v>
      </c>
      <c r="B1009" s="57" t="s">
        <v>363</v>
      </c>
      <c r="C1009" s="58" t="s">
        <v>1566</v>
      </c>
      <c r="D1009" s="29" t="s">
        <v>193</v>
      </c>
      <c r="E1009" s="29" t="s">
        <v>373</v>
      </c>
      <c r="F1009" s="29" t="s">
        <v>374</v>
      </c>
      <c r="G1009" s="59">
        <v>5042303859</v>
      </c>
      <c r="H1009" s="22" t="s">
        <v>56</v>
      </c>
      <c r="I1009" s="29" t="s">
        <v>1567</v>
      </c>
      <c r="J1009" s="24">
        <v>44504</v>
      </c>
      <c r="K1009" s="29">
        <v>1300</v>
      </c>
      <c r="L1009" s="29" t="s">
        <v>110</v>
      </c>
      <c r="M1009" s="29" t="s">
        <v>110</v>
      </c>
      <c r="N1009" s="38" t="s">
        <v>1568</v>
      </c>
      <c r="O1009" s="39">
        <v>44505</v>
      </c>
      <c r="P1009" s="27" t="s">
        <v>378</v>
      </c>
      <c r="Q1009" s="29">
        <v>1300</v>
      </c>
      <c r="R1009" s="28" t="s">
        <v>56</v>
      </c>
      <c r="S1009" s="22" t="s">
        <v>56</v>
      </c>
      <c r="T1009" s="28" t="s">
        <v>56</v>
      </c>
      <c r="U1009" s="28">
        <v>0</v>
      </c>
      <c r="V1009" s="28">
        <v>0</v>
      </c>
      <c r="W1009" s="28">
        <v>0</v>
      </c>
      <c r="X1009" s="28" t="s">
        <v>56</v>
      </c>
      <c r="Y1009" s="22" t="s">
        <v>56</v>
      </c>
      <c r="Z1009" s="45" t="s">
        <v>56</v>
      </c>
      <c r="AA1009" s="45" t="s">
        <v>56</v>
      </c>
      <c r="AB1009" s="28">
        <v>0</v>
      </c>
      <c r="AC1009" s="28" t="s">
        <v>56</v>
      </c>
      <c r="AD1009" s="46" t="s">
        <v>56</v>
      </c>
      <c r="AE1009" s="56" t="s">
        <v>56</v>
      </c>
      <c r="AF1009" s="35" t="str">
        <f>VLOOKUP(G1009,[6]TIV1!L:S,8,FALSE)</f>
        <v>8276895966</v>
      </c>
      <c r="AG1009" s="35" t="e">
        <f>VLOOKUP(T1009,[6]TIV1!L:S,8,FALSE)</f>
        <v>#N/A</v>
      </c>
      <c r="AH1009" s="35" t="e">
        <f>VLOOKUP(AC1009,[6]TIV1!L:S,8,FALSE)</f>
        <v>#N/A</v>
      </c>
      <c r="AI1009" s="36">
        <f>VLOOKUP(A1009&amp;P1009,[6]HARGA!C:D,2,0)*Q1009</f>
        <v>39000000</v>
      </c>
      <c r="AJ1009" s="36">
        <f>VLOOKUP(A1009&amp;P1009,[6]HARGA!C:D,2,0)*W1009</f>
        <v>0</v>
      </c>
      <c r="AK1009" s="36">
        <f>VLOOKUP(A1009&amp;P1009,[6]HARGA!C:D,2,0)*AB1009</f>
        <v>0</v>
      </c>
      <c r="AL1009" s="28" t="s">
        <v>56</v>
      </c>
      <c r="AM1009" s="37"/>
      <c r="AN1009" s="37"/>
      <c r="AO1009" s="37"/>
      <c r="AP1009" s="37"/>
      <c r="AQ1009" s="37"/>
      <c r="AR1009" s="37"/>
      <c r="AS1009" s="37"/>
      <c r="AT1009" s="37"/>
      <c r="AU1009" s="37"/>
      <c r="AV1009" s="37"/>
      <c r="AW1009" s="37"/>
      <c r="AX1009" s="37"/>
      <c r="AY1009" s="37"/>
      <c r="AZ1009" s="37"/>
      <c r="BA1009" s="37"/>
      <c r="BB1009" s="37"/>
      <c r="BC1009" s="37"/>
      <c r="BD1009">
        <v>4</v>
      </c>
    </row>
    <row r="1010" spans="1:56" hidden="1" x14ac:dyDescent="0.25">
      <c r="A1010" s="29" t="s">
        <v>66</v>
      </c>
      <c r="B1010" s="57" t="s">
        <v>363</v>
      </c>
      <c r="C1010" s="58" t="s">
        <v>1569</v>
      </c>
      <c r="D1010" s="29" t="s">
        <v>193</v>
      </c>
      <c r="E1010" s="29" t="s">
        <v>373</v>
      </c>
      <c r="F1010" s="29" t="s">
        <v>374</v>
      </c>
      <c r="G1010" s="59">
        <v>5042303859</v>
      </c>
      <c r="H1010" s="22" t="s">
        <v>56</v>
      </c>
      <c r="I1010" s="29" t="s">
        <v>1570</v>
      </c>
      <c r="J1010" s="24">
        <v>44504</v>
      </c>
      <c r="K1010" s="29">
        <v>140</v>
      </c>
      <c r="L1010" s="29" t="s">
        <v>110</v>
      </c>
      <c r="M1010" s="29" t="s">
        <v>110</v>
      </c>
      <c r="N1010" s="38" t="s">
        <v>1568</v>
      </c>
      <c r="O1010" s="39">
        <v>44505</v>
      </c>
      <c r="P1010" s="27" t="s">
        <v>377</v>
      </c>
      <c r="Q1010" s="29">
        <v>140</v>
      </c>
      <c r="R1010" s="28" t="s">
        <v>56</v>
      </c>
      <c r="S1010" s="22" t="s">
        <v>56</v>
      </c>
      <c r="T1010" s="28" t="s">
        <v>56</v>
      </c>
      <c r="U1010" s="28">
        <v>0</v>
      </c>
      <c r="V1010" s="28">
        <v>0</v>
      </c>
      <c r="W1010" s="28">
        <v>0</v>
      </c>
      <c r="X1010" s="28" t="s">
        <v>56</v>
      </c>
      <c r="Y1010" s="22" t="s">
        <v>56</v>
      </c>
      <c r="Z1010" s="45" t="s">
        <v>56</v>
      </c>
      <c r="AA1010" s="45" t="s">
        <v>56</v>
      </c>
      <c r="AB1010" s="28">
        <v>0</v>
      </c>
      <c r="AC1010" s="28" t="s">
        <v>56</v>
      </c>
      <c r="AD1010" s="46" t="s">
        <v>56</v>
      </c>
      <c r="AE1010" s="56" t="s">
        <v>56</v>
      </c>
      <c r="AF1010" s="35" t="str">
        <f>VLOOKUP(G1010,[6]TIV1!L:S,8,FALSE)</f>
        <v>8276895966</v>
      </c>
      <c r="AG1010" s="35" t="e">
        <f>VLOOKUP(T1010,[6]TIV1!L:S,8,FALSE)</f>
        <v>#N/A</v>
      </c>
      <c r="AH1010" s="35" t="e">
        <f>VLOOKUP(AC1010,[6]TIV1!L:S,8,FALSE)</f>
        <v>#N/A</v>
      </c>
      <c r="AI1010" s="36">
        <f>VLOOKUP(A1010&amp;P1010,[6]HARGA!C:D,2,0)*Q1010</f>
        <v>1041600</v>
      </c>
      <c r="AJ1010" s="36">
        <f>VLOOKUP(A1010&amp;P1010,[6]HARGA!C:D,2,0)*W1010</f>
        <v>0</v>
      </c>
      <c r="AK1010" s="36">
        <f>VLOOKUP(A1010&amp;P1010,[6]HARGA!C:D,2,0)*AB1010</f>
        <v>0</v>
      </c>
      <c r="AL1010" s="28" t="s">
        <v>56</v>
      </c>
      <c r="AM1010" s="37"/>
      <c r="AN1010" s="37"/>
      <c r="AO1010" s="37"/>
      <c r="AP1010" s="37"/>
      <c r="AQ1010" s="37"/>
      <c r="AR1010" s="37"/>
      <c r="AS1010" s="37"/>
      <c r="AT1010" s="37"/>
      <c r="AU1010" s="37"/>
      <c r="AV1010" s="37"/>
      <c r="AW1010" s="37"/>
      <c r="AX1010" s="37"/>
      <c r="AY1010" s="37"/>
      <c r="AZ1010" s="37"/>
      <c r="BA1010" s="37"/>
      <c r="BB1010" s="37"/>
      <c r="BC1010" s="37"/>
      <c r="BD1010">
        <v>4</v>
      </c>
    </row>
    <row r="1011" spans="1:56" hidden="1" x14ac:dyDescent="0.25">
      <c r="A1011" s="29" t="s">
        <v>66</v>
      </c>
      <c r="B1011" s="57" t="s">
        <v>363</v>
      </c>
      <c r="C1011" s="58" t="s">
        <v>1569</v>
      </c>
      <c r="D1011" s="29" t="s">
        <v>193</v>
      </c>
      <c r="E1011" s="29" t="s">
        <v>373</v>
      </c>
      <c r="F1011" s="29" t="s">
        <v>374</v>
      </c>
      <c r="G1011" s="59">
        <v>5042303859</v>
      </c>
      <c r="H1011" s="22" t="s">
        <v>56</v>
      </c>
      <c r="I1011" s="29" t="s">
        <v>1570</v>
      </c>
      <c r="J1011" s="24">
        <v>44504</v>
      </c>
      <c r="K1011" s="29">
        <v>140</v>
      </c>
      <c r="L1011" s="29" t="s">
        <v>110</v>
      </c>
      <c r="M1011" s="29" t="s">
        <v>110</v>
      </c>
      <c r="N1011" s="38" t="s">
        <v>1568</v>
      </c>
      <c r="O1011" s="39">
        <v>44505</v>
      </c>
      <c r="P1011" s="27" t="s">
        <v>378</v>
      </c>
      <c r="Q1011" s="29">
        <v>140</v>
      </c>
      <c r="R1011" s="28" t="s">
        <v>56</v>
      </c>
      <c r="S1011" s="22" t="s">
        <v>56</v>
      </c>
      <c r="T1011" s="28" t="s">
        <v>56</v>
      </c>
      <c r="U1011" s="28">
        <v>0</v>
      </c>
      <c r="V1011" s="28">
        <v>0</v>
      </c>
      <c r="W1011" s="28">
        <v>0</v>
      </c>
      <c r="X1011" s="28" t="s">
        <v>56</v>
      </c>
      <c r="Y1011" s="22" t="s">
        <v>56</v>
      </c>
      <c r="Z1011" s="45" t="s">
        <v>56</v>
      </c>
      <c r="AA1011" s="45" t="s">
        <v>56</v>
      </c>
      <c r="AB1011" s="28">
        <v>0</v>
      </c>
      <c r="AC1011" s="28" t="s">
        <v>56</v>
      </c>
      <c r="AD1011" s="46" t="s">
        <v>56</v>
      </c>
      <c r="AE1011" s="56" t="s">
        <v>56</v>
      </c>
      <c r="AF1011" s="35" t="str">
        <f>VLOOKUP(G1011,[6]TIV1!L:S,8,FALSE)</f>
        <v>8276895966</v>
      </c>
      <c r="AG1011" s="35" t="e">
        <f>VLOOKUP(T1011,[6]TIV1!L:S,8,FALSE)</f>
        <v>#N/A</v>
      </c>
      <c r="AH1011" s="35" t="e">
        <f>VLOOKUP(AC1011,[6]TIV1!L:S,8,FALSE)</f>
        <v>#N/A</v>
      </c>
      <c r="AI1011" s="36">
        <f>VLOOKUP(A1011&amp;P1011,[6]HARGA!C:D,2,0)*Q1011</f>
        <v>4200000</v>
      </c>
      <c r="AJ1011" s="36">
        <f>VLOOKUP(A1011&amp;P1011,[6]HARGA!C:D,2,0)*W1011</f>
        <v>0</v>
      </c>
      <c r="AK1011" s="36">
        <f>VLOOKUP(A1011&amp;P1011,[6]HARGA!C:D,2,0)*AB1011</f>
        <v>0</v>
      </c>
      <c r="AL1011" s="28" t="s">
        <v>56</v>
      </c>
      <c r="AM1011" s="37"/>
      <c r="AN1011" s="37"/>
      <c r="AO1011" s="37"/>
      <c r="AP1011" s="37"/>
      <c r="AQ1011" s="37"/>
      <c r="AR1011" s="37"/>
      <c r="AS1011" s="37"/>
      <c r="AT1011" s="37"/>
      <c r="AU1011" s="37"/>
      <c r="AV1011" s="37"/>
      <c r="AW1011" s="37"/>
      <c r="AX1011" s="37"/>
      <c r="AY1011" s="37"/>
      <c r="AZ1011" s="37"/>
      <c r="BA1011" s="37"/>
      <c r="BB1011" s="37"/>
      <c r="BC1011" s="37"/>
      <c r="BD1011">
        <v>4</v>
      </c>
    </row>
    <row r="1012" spans="1:56" x14ac:dyDescent="0.25">
      <c r="A1012" s="29" t="s">
        <v>51</v>
      </c>
      <c r="B1012" s="57" t="s">
        <v>351</v>
      </c>
      <c r="C1012" s="58" t="s">
        <v>1571</v>
      </c>
      <c r="D1012" s="29" t="s">
        <v>193</v>
      </c>
      <c r="E1012" s="29" t="s">
        <v>431</v>
      </c>
      <c r="F1012" s="29" t="s">
        <v>432</v>
      </c>
      <c r="G1012" s="59">
        <v>5042304975</v>
      </c>
      <c r="H1012" s="22" t="s">
        <v>56</v>
      </c>
      <c r="I1012" s="29" t="s">
        <v>1572</v>
      </c>
      <c r="J1012" s="24">
        <v>44504</v>
      </c>
      <c r="K1012" s="29">
        <v>1512</v>
      </c>
      <c r="L1012" s="29" t="s">
        <v>58</v>
      </c>
      <c r="M1012" s="29" t="s">
        <v>58</v>
      </c>
      <c r="N1012" s="38" t="s">
        <v>1573</v>
      </c>
      <c r="O1012" s="39">
        <v>44505</v>
      </c>
      <c r="P1012" s="27" t="s">
        <v>429</v>
      </c>
      <c r="Q1012" s="29">
        <v>1512</v>
      </c>
      <c r="R1012" s="28" t="s">
        <v>56</v>
      </c>
      <c r="S1012" s="22" t="s">
        <v>56</v>
      </c>
      <c r="T1012" s="28" t="s">
        <v>56</v>
      </c>
      <c r="U1012" s="28">
        <v>0</v>
      </c>
      <c r="V1012" s="28">
        <v>0</v>
      </c>
      <c r="W1012" s="28">
        <v>0</v>
      </c>
      <c r="X1012" s="28" t="s">
        <v>56</v>
      </c>
      <c r="Y1012" s="22" t="s">
        <v>56</v>
      </c>
      <c r="Z1012" s="45" t="s">
        <v>56</v>
      </c>
      <c r="AA1012" s="45" t="s">
        <v>56</v>
      </c>
      <c r="AB1012" s="28">
        <v>0</v>
      </c>
      <c r="AC1012" s="28" t="s">
        <v>56</v>
      </c>
      <c r="AD1012" s="46" t="s">
        <v>56</v>
      </c>
      <c r="AE1012" s="56" t="s">
        <v>56</v>
      </c>
      <c r="AF1012" s="35" t="str">
        <f>VLOOKUP(G1012,[6]TIV1!L:S,8,FALSE)</f>
        <v>8276895378</v>
      </c>
      <c r="AG1012" s="35" t="e">
        <f>VLOOKUP(T1012,[6]TIV1!L:S,8,FALSE)</f>
        <v>#N/A</v>
      </c>
      <c r="AH1012" s="35" t="e">
        <f>VLOOKUP(AC1012,[6]TIV1!L:S,8,FALSE)</f>
        <v>#N/A</v>
      </c>
      <c r="AI1012" s="36">
        <f>VLOOKUP(A1012&amp;P1012,[6]HARGA!C:D,2,0)*Q1012</f>
        <v>36333360</v>
      </c>
      <c r="AJ1012" s="36">
        <f>VLOOKUP(A1012&amp;P1012,[6]HARGA!C:D,2,0)*W1012</f>
        <v>0</v>
      </c>
      <c r="AK1012" s="36">
        <f>VLOOKUP(A1012&amp;P1012,[6]HARGA!C:D,2,0)*AB1012</f>
        <v>0</v>
      </c>
      <c r="AL1012" s="28" t="s">
        <v>56</v>
      </c>
      <c r="AM1012" s="37"/>
      <c r="AN1012" s="37"/>
      <c r="AO1012" s="37"/>
      <c r="AP1012" s="37"/>
      <c r="AQ1012" s="37"/>
      <c r="AR1012" s="37"/>
      <c r="AS1012" s="37"/>
      <c r="AT1012" s="37"/>
      <c r="AU1012" s="37"/>
      <c r="AV1012" s="37"/>
      <c r="AW1012" s="37"/>
      <c r="AX1012" s="37"/>
      <c r="AY1012" s="37"/>
      <c r="AZ1012" s="37"/>
      <c r="BA1012" s="37"/>
      <c r="BB1012" s="37"/>
      <c r="BC1012" s="37"/>
      <c r="BD1012">
        <v>4</v>
      </c>
    </row>
    <row r="1013" spans="1:56" x14ac:dyDescent="0.25">
      <c r="A1013" s="29" t="s">
        <v>51</v>
      </c>
      <c r="B1013" s="57" t="s">
        <v>351</v>
      </c>
      <c r="C1013" s="58">
        <v>904021450020</v>
      </c>
      <c r="D1013" s="29" t="s">
        <v>193</v>
      </c>
      <c r="E1013" s="29" t="s">
        <v>417</v>
      </c>
      <c r="F1013" s="29" t="s">
        <v>418</v>
      </c>
      <c r="G1013" s="59">
        <v>5042304976</v>
      </c>
      <c r="H1013" s="22" t="s">
        <v>56</v>
      </c>
      <c r="I1013" s="29" t="s">
        <v>1574</v>
      </c>
      <c r="J1013" s="24">
        <v>44504</v>
      </c>
      <c r="K1013" s="29">
        <v>1344</v>
      </c>
      <c r="L1013" s="29" t="s">
        <v>58</v>
      </c>
      <c r="M1013" s="29" t="s">
        <v>58</v>
      </c>
      <c r="N1013" s="38" t="s">
        <v>1575</v>
      </c>
      <c r="O1013" s="39">
        <v>44505</v>
      </c>
      <c r="P1013" s="27" t="s">
        <v>377</v>
      </c>
      <c r="Q1013" s="29">
        <v>1344</v>
      </c>
      <c r="R1013" s="28" t="s">
        <v>56</v>
      </c>
      <c r="S1013" s="22" t="s">
        <v>56</v>
      </c>
      <c r="T1013" s="28" t="s">
        <v>56</v>
      </c>
      <c r="U1013" s="28">
        <v>0</v>
      </c>
      <c r="V1013" s="28">
        <v>0</v>
      </c>
      <c r="W1013" s="28">
        <v>0</v>
      </c>
      <c r="X1013" s="28" t="s">
        <v>56</v>
      </c>
      <c r="Y1013" s="22" t="s">
        <v>56</v>
      </c>
      <c r="Z1013" s="45" t="s">
        <v>56</v>
      </c>
      <c r="AA1013" s="45" t="s">
        <v>56</v>
      </c>
      <c r="AB1013" s="28">
        <v>0</v>
      </c>
      <c r="AC1013" s="28" t="s">
        <v>56</v>
      </c>
      <c r="AD1013" s="46" t="s">
        <v>56</v>
      </c>
      <c r="AE1013" s="56" t="s">
        <v>56</v>
      </c>
      <c r="AF1013" s="35" t="str">
        <f>VLOOKUP(G1013,[6]TIV1!L:S,8,FALSE)</f>
        <v>8276895378</v>
      </c>
      <c r="AG1013" s="35" t="e">
        <f>VLOOKUP(T1013,[6]TIV1!L:S,8,FALSE)</f>
        <v>#N/A</v>
      </c>
      <c r="AH1013" s="35" t="e">
        <f>VLOOKUP(AC1013,[6]TIV1!L:S,8,FALSE)</f>
        <v>#N/A</v>
      </c>
      <c r="AI1013" s="36">
        <f>VLOOKUP(A1013&amp;P1013,[6]HARGA!C:D,2,0)*Q1013</f>
        <v>9999360</v>
      </c>
      <c r="AJ1013" s="36">
        <f>VLOOKUP(A1013&amp;P1013,[6]HARGA!C:D,2,0)*W1013</f>
        <v>0</v>
      </c>
      <c r="AK1013" s="36">
        <f>VLOOKUP(A1013&amp;P1013,[6]HARGA!C:D,2,0)*AB1013</f>
        <v>0</v>
      </c>
      <c r="AL1013" s="28" t="s">
        <v>56</v>
      </c>
      <c r="AM1013" s="37"/>
      <c r="AN1013" s="37"/>
      <c r="AO1013" s="37"/>
      <c r="AP1013" s="37"/>
      <c r="AQ1013" s="37"/>
      <c r="AR1013" s="37"/>
      <c r="AS1013" s="37"/>
      <c r="AT1013" s="37"/>
      <c r="AU1013" s="37"/>
      <c r="AV1013" s="37"/>
      <c r="AW1013" s="37"/>
      <c r="AX1013" s="37"/>
      <c r="AY1013" s="37"/>
      <c r="AZ1013" s="37"/>
      <c r="BA1013" s="37"/>
      <c r="BB1013" s="37"/>
      <c r="BC1013" s="37"/>
      <c r="BD1013">
        <v>4</v>
      </c>
    </row>
    <row r="1014" spans="1:56" x14ac:dyDescent="0.25">
      <c r="A1014" s="29" t="s">
        <v>51</v>
      </c>
      <c r="B1014" s="57" t="s">
        <v>351</v>
      </c>
      <c r="C1014" s="58">
        <v>904021450020</v>
      </c>
      <c r="D1014" s="29" t="s">
        <v>193</v>
      </c>
      <c r="E1014" s="29" t="s">
        <v>417</v>
      </c>
      <c r="F1014" s="29" t="s">
        <v>418</v>
      </c>
      <c r="G1014" s="59">
        <v>5042304976</v>
      </c>
      <c r="H1014" s="22" t="s">
        <v>56</v>
      </c>
      <c r="I1014" s="29" t="s">
        <v>1574</v>
      </c>
      <c r="J1014" s="24">
        <v>44504</v>
      </c>
      <c r="K1014" s="29">
        <v>1344</v>
      </c>
      <c r="L1014" s="29" t="s">
        <v>58</v>
      </c>
      <c r="M1014" s="29" t="s">
        <v>58</v>
      </c>
      <c r="N1014" s="38" t="s">
        <v>1575</v>
      </c>
      <c r="O1014" s="39">
        <v>44505</v>
      </c>
      <c r="P1014" s="27" t="s">
        <v>378</v>
      </c>
      <c r="Q1014" s="29">
        <v>1344</v>
      </c>
      <c r="R1014" s="28" t="s">
        <v>56</v>
      </c>
      <c r="S1014" s="22" t="s">
        <v>56</v>
      </c>
      <c r="T1014" s="28" t="s">
        <v>56</v>
      </c>
      <c r="U1014" s="28">
        <v>0</v>
      </c>
      <c r="V1014" s="28">
        <v>0</v>
      </c>
      <c r="W1014" s="28">
        <v>0</v>
      </c>
      <c r="X1014" s="28" t="s">
        <v>56</v>
      </c>
      <c r="Y1014" s="22" t="s">
        <v>56</v>
      </c>
      <c r="Z1014" s="45" t="s">
        <v>56</v>
      </c>
      <c r="AA1014" s="45" t="s">
        <v>56</v>
      </c>
      <c r="AB1014" s="28">
        <v>0</v>
      </c>
      <c r="AC1014" s="28" t="s">
        <v>56</v>
      </c>
      <c r="AD1014" s="46" t="s">
        <v>56</v>
      </c>
      <c r="AE1014" s="56" t="s">
        <v>56</v>
      </c>
      <c r="AF1014" s="35" t="str">
        <f>VLOOKUP(G1014,[6]TIV1!L:S,8,FALSE)</f>
        <v>8276895378</v>
      </c>
      <c r="AG1014" s="35" t="e">
        <f>VLOOKUP(T1014,[6]TIV1!L:S,8,FALSE)</f>
        <v>#N/A</v>
      </c>
      <c r="AH1014" s="35" t="e">
        <f>VLOOKUP(AC1014,[6]TIV1!L:S,8,FALSE)</f>
        <v>#N/A</v>
      </c>
      <c r="AI1014" s="36">
        <f>VLOOKUP(A1014&amp;P1014,[6]HARGA!C:D,2,0)*Q1014</f>
        <v>40320000</v>
      </c>
      <c r="AJ1014" s="36">
        <f>VLOOKUP(A1014&amp;P1014,[6]HARGA!C:D,2,0)*W1014</f>
        <v>0</v>
      </c>
      <c r="AK1014" s="36">
        <f>VLOOKUP(A1014&amp;P1014,[6]HARGA!C:D,2,0)*AB1014</f>
        <v>0</v>
      </c>
      <c r="AL1014" s="28" t="s">
        <v>56</v>
      </c>
      <c r="AM1014" s="37"/>
      <c r="AN1014" s="37"/>
      <c r="AO1014" s="37"/>
      <c r="AP1014" s="37"/>
      <c r="AQ1014" s="37"/>
      <c r="AR1014" s="37"/>
      <c r="AS1014" s="37"/>
      <c r="AT1014" s="37"/>
      <c r="AU1014" s="37"/>
      <c r="AV1014" s="37"/>
      <c r="AW1014" s="37"/>
      <c r="AX1014" s="37"/>
      <c r="AY1014" s="37"/>
      <c r="AZ1014" s="37"/>
      <c r="BA1014" s="37"/>
      <c r="BB1014" s="37"/>
      <c r="BC1014" s="37"/>
      <c r="BD1014">
        <v>4</v>
      </c>
    </row>
    <row r="1015" spans="1:56" hidden="1" x14ac:dyDescent="0.25">
      <c r="A1015" s="29" t="s">
        <v>393</v>
      </c>
      <c r="B1015" s="121" t="s">
        <v>363</v>
      </c>
      <c r="C1015" s="58">
        <v>905721450013</v>
      </c>
      <c r="D1015" s="90" t="s">
        <v>394</v>
      </c>
      <c r="E1015" s="29" t="s">
        <v>395</v>
      </c>
      <c r="F1015" s="29" t="s">
        <v>396</v>
      </c>
      <c r="G1015" s="29">
        <v>5042285933</v>
      </c>
      <c r="H1015" s="22" t="s">
        <v>1576</v>
      </c>
      <c r="I1015" s="22" t="s">
        <v>56</v>
      </c>
      <c r="J1015" s="24">
        <v>44504</v>
      </c>
      <c r="K1015" s="29">
        <v>1018</v>
      </c>
      <c r="L1015" s="29" t="s">
        <v>398</v>
      </c>
      <c r="M1015" s="29" t="s">
        <v>398</v>
      </c>
      <c r="N1015" s="25" t="s">
        <v>1577</v>
      </c>
      <c r="O1015" s="26">
        <v>44518.041666666664</v>
      </c>
      <c r="P1015" s="40" t="s">
        <v>362</v>
      </c>
      <c r="Q1015" s="29">
        <v>1018</v>
      </c>
      <c r="R1015" s="28" t="s">
        <v>56</v>
      </c>
      <c r="S1015" s="22" t="s">
        <v>56</v>
      </c>
      <c r="T1015" s="28" t="s">
        <v>56</v>
      </c>
      <c r="U1015" s="28">
        <v>0</v>
      </c>
      <c r="V1015" s="28">
        <v>0</v>
      </c>
      <c r="W1015" s="28">
        <v>0</v>
      </c>
      <c r="X1015" s="28" t="s">
        <v>56</v>
      </c>
      <c r="Y1015" s="22" t="s">
        <v>56</v>
      </c>
      <c r="Z1015" s="45" t="s">
        <v>56</v>
      </c>
      <c r="AA1015" s="45" t="s">
        <v>56</v>
      </c>
      <c r="AB1015" s="28">
        <v>0</v>
      </c>
      <c r="AC1015" s="28" t="s">
        <v>56</v>
      </c>
      <c r="AD1015" s="46" t="s">
        <v>56</v>
      </c>
      <c r="AE1015" s="56" t="s">
        <v>56</v>
      </c>
      <c r="AF1015" s="35" t="str">
        <f>VLOOKUP(G1015,[6]TIV1!L:S,8,FALSE)</f>
        <v>8276896007</v>
      </c>
      <c r="AG1015" s="35" t="e">
        <f>VLOOKUP(T1015,[6]TIV1!L:S,8,FALSE)</f>
        <v>#N/A</v>
      </c>
      <c r="AH1015" s="35" t="e">
        <f>VLOOKUP(AC1015,[6]TIV1!L:S,8,FALSE)</f>
        <v>#N/A</v>
      </c>
      <c r="AI1015" s="36">
        <f>VLOOKUP(A1015&amp;P1015,[6]HARGA!C:D,2,0)*Q1015</f>
        <v>26081160</v>
      </c>
      <c r="AJ1015" s="36">
        <f>VLOOKUP(A1015&amp;P1015,[6]HARGA!C:D,2,0)*W1015</f>
        <v>0</v>
      </c>
      <c r="AK1015" s="36">
        <f>VLOOKUP(A1015&amp;P1015,[6]HARGA!C:D,2,0)*AB1015</f>
        <v>0</v>
      </c>
      <c r="AL1015" s="37"/>
      <c r="AM1015" s="37"/>
      <c r="AN1015" s="37"/>
      <c r="AO1015" s="37"/>
      <c r="AP1015" s="37"/>
      <c r="AQ1015" s="37"/>
      <c r="AR1015" s="37"/>
      <c r="AS1015" s="37"/>
      <c r="AT1015" s="37"/>
      <c r="AU1015" s="37"/>
      <c r="AV1015" s="37"/>
      <c r="AW1015" s="37"/>
      <c r="AX1015" s="37"/>
      <c r="AY1015" s="37"/>
      <c r="AZ1015" s="37"/>
      <c r="BA1015" s="37"/>
      <c r="BB1015" s="37"/>
      <c r="BC1015" s="37"/>
      <c r="BD1015">
        <v>4</v>
      </c>
    </row>
    <row r="1016" spans="1:56" x14ac:dyDescent="0.25">
      <c r="A1016" s="22" t="s">
        <v>51</v>
      </c>
      <c r="B1016" s="22" t="s">
        <v>402</v>
      </c>
      <c r="C1016" s="23">
        <v>21102804163</v>
      </c>
      <c r="D1016" s="22" t="s">
        <v>53</v>
      </c>
      <c r="E1016" s="22" t="s">
        <v>1578</v>
      </c>
      <c r="F1016" s="22" t="s">
        <v>1579</v>
      </c>
      <c r="G1016" s="22">
        <v>5042280013</v>
      </c>
      <c r="H1016" s="22" t="s">
        <v>56</v>
      </c>
      <c r="I1016" s="22" t="s">
        <v>56</v>
      </c>
      <c r="J1016" s="24">
        <v>44504</v>
      </c>
      <c r="K1016" s="22">
        <v>1365</v>
      </c>
      <c r="L1016" s="22" t="s">
        <v>58</v>
      </c>
      <c r="M1016" s="22" t="s">
        <v>58</v>
      </c>
      <c r="N1016" s="38" t="s">
        <v>1580</v>
      </c>
      <c r="O1016" s="39">
        <v>44505</v>
      </c>
      <c r="P1016" s="27" t="s">
        <v>277</v>
      </c>
      <c r="Q1016" s="22">
        <v>1365</v>
      </c>
      <c r="R1016" s="28" t="s">
        <v>56</v>
      </c>
      <c r="S1016" s="22" t="s">
        <v>56</v>
      </c>
      <c r="T1016" s="28" t="s">
        <v>56</v>
      </c>
      <c r="U1016" s="28">
        <v>0</v>
      </c>
      <c r="V1016" s="28">
        <v>0</v>
      </c>
      <c r="W1016" s="28">
        <v>0</v>
      </c>
      <c r="X1016" s="28" t="s">
        <v>56</v>
      </c>
      <c r="Y1016" s="22" t="s">
        <v>56</v>
      </c>
      <c r="Z1016" s="45" t="s">
        <v>56</v>
      </c>
      <c r="AA1016" s="45" t="s">
        <v>56</v>
      </c>
      <c r="AB1016" s="28">
        <v>0</v>
      </c>
      <c r="AC1016" s="28" t="s">
        <v>56</v>
      </c>
      <c r="AD1016" s="46" t="s">
        <v>56</v>
      </c>
      <c r="AE1016" s="56" t="s">
        <v>56</v>
      </c>
      <c r="AF1016" s="35" t="str">
        <f>VLOOKUP(G1016,[6]TIV1!L:S,8,FALSE)</f>
        <v>8276895378</v>
      </c>
      <c r="AG1016" s="35" t="e">
        <f>VLOOKUP(T1016,[6]TIV1!L:S,8,FALSE)</f>
        <v>#N/A</v>
      </c>
      <c r="AH1016" s="35" t="e">
        <f>VLOOKUP(AC1016,[6]TIV1!L:S,8,FALSE)</f>
        <v>#N/A</v>
      </c>
      <c r="AI1016" s="36">
        <f>VLOOKUP(A1016&amp;P1016,[6]HARGA!C:D,2,0)*Q1016</f>
        <v>55282500</v>
      </c>
      <c r="AJ1016" s="36">
        <f>VLOOKUP(A1016&amp;P1016,[6]HARGA!C:D,2,0)*W1016</f>
        <v>0</v>
      </c>
      <c r="AK1016" s="36">
        <f>VLOOKUP(A1016&amp;P1016,[6]HARGA!C:D,2,0)*AB1016</f>
        <v>0</v>
      </c>
      <c r="AL1016" s="32"/>
      <c r="AM1016" s="32"/>
      <c r="AN1016" s="37"/>
      <c r="AO1016" s="37"/>
      <c r="AP1016" s="37"/>
      <c r="AQ1016" s="37"/>
      <c r="AR1016" s="37"/>
      <c r="AS1016" s="37"/>
      <c r="AT1016" s="37"/>
      <c r="AU1016" s="37"/>
      <c r="AV1016" s="37"/>
      <c r="AW1016" s="37"/>
      <c r="AX1016" s="37"/>
      <c r="AY1016" s="37"/>
      <c r="AZ1016" s="37"/>
      <c r="BA1016" s="37"/>
      <c r="BB1016" s="37"/>
      <c r="BC1016" s="37"/>
      <c r="BD1016">
        <v>4</v>
      </c>
    </row>
    <row r="1017" spans="1:56" hidden="1" x14ac:dyDescent="0.25">
      <c r="A1017" s="22" t="s">
        <v>66</v>
      </c>
      <c r="B1017" s="22" t="s">
        <v>402</v>
      </c>
      <c r="C1017" s="23">
        <v>21102804160</v>
      </c>
      <c r="D1017" s="22" t="s">
        <v>53</v>
      </c>
      <c r="E1017" s="22" t="s">
        <v>1581</v>
      </c>
      <c r="F1017" s="22" t="s">
        <v>1582</v>
      </c>
      <c r="G1017" s="22">
        <v>5042277634</v>
      </c>
      <c r="H1017" s="22" t="s">
        <v>56</v>
      </c>
      <c r="I1017" s="22" t="s">
        <v>56</v>
      </c>
      <c r="J1017" s="24">
        <v>44504</v>
      </c>
      <c r="K1017" s="22">
        <v>1365</v>
      </c>
      <c r="L1017" s="22" t="s">
        <v>72</v>
      </c>
      <c r="M1017" s="22" t="s">
        <v>72</v>
      </c>
      <c r="N1017" s="38" t="s">
        <v>1583</v>
      </c>
      <c r="O1017" s="39">
        <v>44505</v>
      </c>
      <c r="P1017" s="27" t="s">
        <v>277</v>
      </c>
      <c r="Q1017" s="22">
        <v>1365</v>
      </c>
      <c r="R1017" s="28" t="s">
        <v>56</v>
      </c>
      <c r="S1017" s="22" t="s">
        <v>56</v>
      </c>
      <c r="T1017" s="28" t="s">
        <v>56</v>
      </c>
      <c r="U1017" s="28">
        <v>0</v>
      </c>
      <c r="V1017" s="28">
        <v>0</v>
      </c>
      <c r="W1017" s="28">
        <v>0</v>
      </c>
      <c r="X1017" s="28" t="s">
        <v>56</v>
      </c>
      <c r="Y1017" s="22" t="s">
        <v>56</v>
      </c>
      <c r="Z1017" s="45" t="s">
        <v>56</v>
      </c>
      <c r="AA1017" s="45" t="s">
        <v>56</v>
      </c>
      <c r="AB1017" s="28">
        <v>0</v>
      </c>
      <c r="AC1017" s="28" t="s">
        <v>56</v>
      </c>
      <c r="AD1017" s="46" t="s">
        <v>56</v>
      </c>
      <c r="AE1017" s="56" t="s">
        <v>56</v>
      </c>
      <c r="AF1017" s="35" t="str">
        <f>VLOOKUP(G1017,[6]TIV1!L:S,8,FALSE)</f>
        <v>8276895966</v>
      </c>
      <c r="AG1017" s="35" t="e">
        <f>VLOOKUP(T1017,[6]TIV1!L:S,8,FALSE)</f>
        <v>#N/A</v>
      </c>
      <c r="AH1017" s="35" t="e">
        <f>VLOOKUP(AC1017,[6]TIV1!L:S,8,FALSE)</f>
        <v>#N/A</v>
      </c>
      <c r="AI1017" s="36">
        <f>VLOOKUP(A1017&amp;P1017,[6]HARGA!C:D,2,0)*Q1017</f>
        <v>55282500</v>
      </c>
      <c r="AJ1017" s="36">
        <f>VLOOKUP(A1017&amp;P1017,[6]HARGA!C:D,2,0)*W1017</f>
        <v>0</v>
      </c>
      <c r="AK1017" s="36">
        <f>VLOOKUP(A1017&amp;P1017,[6]HARGA!C:D,2,0)*AB1017</f>
        <v>0</v>
      </c>
      <c r="AL1017" s="32"/>
      <c r="AM1017" s="32"/>
      <c r="AN1017" s="37"/>
      <c r="AO1017" s="37"/>
      <c r="AP1017" s="37"/>
      <c r="AQ1017" s="37"/>
      <c r="AR1017" s="37"/>
      <c r="AS1017" s="37"/>
      <c r="AT1017" s="37"/>
      <c r="AU1017" s="37"/>
      <c r="AV1017" s="37"/>
      <c r="AW1017" s="37"/>
      <c r="AX1017" s="37"/>
      <c r="AY1017" s="37"/>
      <c r="AZ1017" s="37"/>
      <c r="BA1017" s="37"/>
      <c r="BB1017" s="37"/>
      <c r="BC1017" s="37"/>
      <c r="BD1017">
        <v>4</v>
      </c>
    </row>
    <row r="1018" spans="1:56" hidden="1" x14ac:dyDescent="0.25">
      <c r="A1018" s="22" t="s">
        <v>66</v>
      </c>
      <c r="B1018" s="22" t="s">
        <v>402</v>
      </c>
      <c r="C1018" s="23">
        <v>21102911725</v>
      </c>
      <c r="D1018" s="22" t="s">
        <v>935</v>
      </c>
      <c r="E1018" s="22" t="s">
        <v>1584</v>
      </c>
      <c r="F1018" s="22" t="s">
        <v>1585</v>
      </c>
      <c r="G1018" s="22">
        <v>5042279780</v>
      </c>
      <c r="H1018" s="22" t="s">
        <v>56</v>
      </c>
      <c r="I1018" s="22" t="s">
        <v>56</v>
      </c>
      <c r="J1018" s="24">
        <v>44504</v>
      </c>
      <c r="K1018" s="22">
        <v>1365</v>
      </c>
      <c r="L1018" s="22" t="s">
        <v>110</v>
      </c>
      <c r="M1018" s="22" t="s">
        <v>110</v>
      </c>
      <c r="N1018" s="38" t="s">
        <v>1586</v>
      </c>
      <c r="O1018" s="39">
        <v>44505</v>
      </c>
      <c r="P1018" s="27" t="s">
        <v>277</v>
      </c>
      <c r="Q1018" s="22">
        <v>1365</v>
      </c>
      <c r="R1018" s="28" t="s">
        <v>56</v>
      </c>
      <c r="S1018" s="22" t="s">
        <v>56</v>
      </c>
      <c r="T1018" s="28" t="s">
        <v>56</v>
      </c>
      <c r="U1018" s="28">
        <v>0</v>
      </c>
      <c r="V1018" s="28">
        <v>0</v>
      </c>
      <c r="W1018" s="28">
        <v>0</v>
      </c>
      <c r="X1018" s="28" t="s">
        <v>56</v>
      </c>
      <c r="Y1018" s="22" t="s">
        <v>56</v>
      </c>
      <c r="Z1018" s="45" t="s">
        <v>56</v>
      </c>
      <c r="AA1018" s="45" t="s">
        <v>56</v>
      </c>
      <c r="AB1018" s="28">
        <v>0</v>
      </c>
      <c r="AC1018" s="28" t="s">
        <v>56</v>
      </c>
      <c r="AD1018" s="46" t="s">
        <v>56</v>
      </c>
      <c r="AE1018" s="56" t="s">
        <v>56</v>
      </c>
      <c r="AF1018" s="35" t="str">
        <f>VLOOKUP(G1018,[6]TIV1!L:S,8,FALSE)</f>
        <v>8276895966</v>
      </c>
      <c r="AG1018" s="35" t="e">
        <f>VLOOKUP(T1018,[6]TIV1!L:S,8,FALSE)</f>
        <v>#N/A</v>
      </c>
      <c r="AH1018" s="35" t="e">
        <f>VLOOKUP(AC1018,[6]TIV1!L:S,8,FALSE)</f>
        <v>#N/A</v>
      </c>
      <c r="AI1018" s="36">
        <f>VLOOKUP(A1018&amp;P1018,[6]HARGA!C:D,2,0)*Q1018</f>
        <v>55282500</v>
      </c>
      <c r="AJ1018" s="36">
        <f>VLOOKUP(A1018&amp;P1018,[6]HARGA!C:D,2,0)*W1018</f>
        <v>0</v>
      </c>
      <c r="AK1018" s="36">
        <f>VLOOKUP(A1018&amp;P1018,[6]HARGA!C:D,2,0)*AB1018</f>
        <v>0</v>
      </c>
      <c r="AL1018" s="32"/>
      <c r="AM1018" s="32"/>
      <c r="AN1018" s="37"/>
      <c r="AO1018" s="37"/>
      <c r="AP1018" s="37"/>
      <c r="AQ1018" s="37"/>
      <c r="AR1018" s="37"/>
      <c r="AS1018" s="37"/>
      <c r="AT1018" s="37"/>
      <c r="AU1018" s="37"/>
      <c r="AV1018" s="37"/>
      <c r="AW1018" s="37"/>
      <c r="AX1018" s="37"/>
      <c r="AY1018" s="37"/>
      <c r="AZ1018" s="37"/>
      <c r="BA1018" s="37"/>
      <c r="BB1018" s="37"/>
      <c r="BC1018" s="37"/>
      <c r="BD1018">
        <v>4</v>
      </c>
    </row>
    <row r="1019" spans="1:56" hidden="1" x14ac:dyDescent="0.25">
      <c r="A1019" s="22" t="s">
        <v>66</v>
      </c>
      <c r="B1019" s="22" t="s">
        <v>406</v>
      </c>
      <c r="C1019" s="23">
        <v>21102900043</v>
      </c>
      <c r="D1019" s="29" t="s">
        <v>193</v>
      </c>
      <c r="E1019" s="29" t="s">
        <v>1587</v>
      </c>
      <c r="F1019" s="29" t="s">
        <v>1588</v>
      </c>
      <c r="G1019" s="22">
        <v>5042289620</v>
      </c>
      <c r="H1019" s="22" t="s">
        <v>56</v>
      </c>
      <c r="I1019" s="22" t="s">
        <v>56</v>
      </c>
      <c r="J1019" s="24">
        <v>44504</v>
      </c>
      <c r="K1019" s="22">
        <v>2816</v>
      </c>
      <c r="L1019" s="22" t="s">
        <v>110</v>
      </c>
      <c r="M1019" s="22" t="s">
        <v>110</v>
      </c>
      <c r="N1019" s="38" t="s">
        <v>1589</v>
      </c>
      <c r="O1019" s="39">
        <v>44504</v>
      </c>
      <c r="P1019" s="27" t="s">
        <v>288</v>
      </c>
      <c r="Q1019" s="22">
        <v>2816</v>
      </c>
      <c r="R1019" s="22" t="s">
        <v>56</v>
      </c>
      <c r="S1019" s="22" t="s">
        <v>56</v>
      </c>
      <c r="T1019" s="22">
        <v>6008147040</v>
      </c>
      <c r="U1019" s="22">
        <v>0</v>
      </c>
      <c r="V1019" s="28">
        <v>0</v>
      </c>
      <c r="W1019" s="22">
        <v>0</v>
      </c>
      <c r="X1019" s="22" t="s">
        <v>110</v>
      </c>
      <c r="Y1019" s="22" t="s">
        <v>56</v>
      </c>
      <c r="Z1019" s="38" t="s">
        <v>1590</v>
      </c>
      <c r="AA1019" s="39">
        <v>44504</v>
      </c>
      <c r="AB1019" s="28">
        <v>0</v>
      </c>
      <c r="AC1019" s="28" t="s">
        <v>56</v>
      </c>
      <c r="AD1019" s="46" t="s">
        <v>56</v>
      </c>
      <c r="AE1019" s="56" t="s">
        <v>56</v>
      </c>
      <c r="AF1019" s="35" t="str">
        <f>VLOOKUP(G1019,[6]TIV1!L:S,8,FALSE)</f>
        <v>8276895966</v>
      </c>
      <c r="AG1019" s="35" t="str">
        <f>VLOOKUP(T1019,[6]TIV1!L:S,8,FALSE)</f>
        <v>2050350313</v>
      </c>
      <c r="AH1019" s="35" t="e">
        <f>VLOOKUP(AC1019,[6]TIV1!L:S,8,FALSE)</f>
        <v>#N/A</v>
      </c>
      <c r="AI1019" s="36">
        <f>VLOOKUP(A1019&amp;P1019,[6]HARGA!C:D,2,0)*Q1019</f>
        <v>95462400</v>
      </c>
      <c r="AJ1019" s="36">
        <f>VLOOKUP(A1019&amp;P1019,[6]HARGA!C:D,2,0)*W1019</f>
        <v>0</v>
      </c>
      <c r="AK1019" s="36">
        <f>VLOOKUP(A1019&amp;P1019,[6]HARGA!C:D,2,0)*AB1019</f>
        <v>0</v>
      </c>
      <c r="AL1019" s="32"/>
      <c r="AM1019" s="32"/>
      <c r="AN1019" s="37"/>
      <c r="AO1019" s="37"/>
      <c r="AP1019" s="37"/>
      <c r="AQ1019" s="37"/>
      <c r="AR1019" s="37"/>
      <c r="AS1019" s="37"/>
      <c r="AT1019" s="37"/>
      <c r="AU1019" s="37"/>
      <c r="AV1019" s="37"/>
      <c r="AW1019" s="37"/>
      <c r="AX1019" s="37"/>
      <c r="AY1019" s="37"/>
      <c r="AZ1019" s="37"/>
      <c r="BA1019" s="37"/>
      <c r="BB1019" s="37"/>
      <c r="BC1019" s="37"/>
      <c r="BD1019">
        <v>4</v>
      </c>
    </row>
    <row r="1020" spans="1:56" hidden="1" x14ac:dyDescent="0.25">
      <c r="A1020" s="22" t="s">
        <v>66</v>
      </c>
      <c r="B1020" s="22" t="s">
        <v>406</v>
      </c>
      <c r="C1020" s="23">
        <v>21102900043</v>
      </c>
      <c r="D1020" s="29" t="s">
        <v>193</v>
      </c>
      <c r="E1020" s="29" t="s">
        <v>1587</v>
      </c>
      <c r="F1020" s="29" t="s">
        <v>1588</v>
      </c>
      <c r="G1020" s="22">
        <v>5042289620</v>
      </c>
      <c r="H1020" s="22" t="s">
        <v>56</v>
      </c>
      <c r="I1020" s="22" t="s">
        <v>56</v>
      </c>
      <c r="J1020" s="24">
        <v>44504</v>
      </c>
      <c r="K1020" s="22">
        <v>32</v>
      </c>
      <c r="L1020" s="22" t="s">
        <v>110</v>
      </c>
      <c r="M1020" s="22" t="s">
        <v>110</v>
      </c>
      <c r="N1020" s="38" t="s">
        <v>1589</v>
      </c>
      <c r="O1020" s="39">
        <v>44504</v>
      </c>
      <c r="P1020" s="27" t="s">
        <v>279</v>
      </c>
      <c r="Q1020" s="22">
        <v>32</v>
      </c>
      <c r="R1020" s="22" t="s">
        <v>56</v>
      </c>
      <c r="S1020" s="22" t="s">
        <v>56</v>
      </c>
      <c r="T1020" s="22">
        <v>6008147040</v>
      </c>
      <c r="U1020" s="22">
        <v>32</v>
      </c>
      <c r="V1020" s="28">
        <v>0</v>
      </c>
      <c r="W1020" s="22">
        <v>32</v>
      </c>
      <c r="X1020" s="22" t="s">
        <v>110</v>
      </c>
      <c r="Y1020" s="22" t="s">
        <v>56</v>
      </c>
      <c r="Z1020" s="38" t="s">
        <v>1590</v>
      </c>
      <c r="AA1020" s="39">
        <v>44504</v>
      </c>
      <c r="AB1020" s="28">
        <v>0</v>
      </c>
      <c r="AC1020" s="28" t="s">
        <v>56</v>
      </c>
      <c r="AD1020" s="46" t="s">
        <v>56</v>
      </c>
      <c r="AE1020" s="56" t="s">
        <v>56</v>
      </c>
      <c r="AF1020" s="35" t="str">
        <f>VLOOKUP(G1020,[6]TIV1!L:S,8,FALSE)</f>
        <v>8276895966</v>
      </c>
      <c r="AG1020" s="35" t="str">
        <f>VLOOKUP(T1020,[6]TIV1!L:S,8,FALSE)</f>
        <v>2050350313</v>
      </c>
      <c r="AH1020" s="35" t="e">
        <f>VLOOKUP(AC1020,[6]TIV1!L:S,8,FALSE)</f>
        <v>#N/A</v>
      </c>
      <c r="AI1020" s="36">
        <f>VLOOKUP(A1020&amp;P1020,[6]HARGA!C:D,2,0)*Q1020</f>
        <v>3200000</v>
      </c>
      <c r="AJ1020" s="36">
        <f>VLOOKUP(A1020&amp;P1020,[6]HARGA!C:D,2,0)*W1020</f>
        <v>3200000</v>
      </c>
      <c r="AK1020" s="36">
        <f>VLOOKUP(A1020&amp;P1020,[6]HARGA!C:D,2,0)*AB1020</f>
        <v>0</v>
      </c>
      <c r="AL1020" s="32"/>
      <c r="AM1020" s="32"/>
      <c r="AN1020" s="37"/>
      <c r="AO1020" s="37"/>
      <c r="AP1020" s="37"/>
      <c r="AQ1020" s="37"/>
      <c r="AR1020" s="37"/>
      <c r="AS1020" s="37"/>
      <c r="AT1020" s="37"/>
      <c r="AU1020" s="37"/>
      <c r="AV1020" s="37"/>
      <c r="AW1020" s="37"/>
      <c r="AX1020" s="37"/>
      <c r="AY1020" s="37"/>
      <c r="AZ1020" s="37"/>
      <c r="BA1020" s="37"/>
      <c r="BB1020" s="37"/>
      <c r="BC1020" s="37"/>
      <c r="BD1020">
        <v>4</v>
      </c>
    </row>
    <row r="1021" spans="1:56" x14ac:dyDescent="0.25">
      <c r="A1021" s="22" t="s">
        <v>51</v>
      </c>
      <c r="B1021" s="22" t="s">
        <v>52</v>
      </c>
      <c r="C1021" s="23">
        <v>21102803739</v>
      </c>
      <c r="D1021" s="22" t="s">
        <v>53</v>
      </c>
      <c r="E1021" s="22" t="s">
        <v>947</v>
      </c>
      <c r="F1021" s="22" t="s">
        <v>948</v>
      </c>
      <c r="G1021" s="22">
        <v>5042291225</v>
      </c>
      <c r="H1021" s="22" t="s">
        <v>56</v>
      </c>
      <c r="I1021" s="22" t="s">
        <v>1591</v>
      </c>
      <c r="J1021" s="24">
        <v>44505</v>
      </c>
      <c r="K1021" s="22">
        <v>1248</v>
      </c>
      <c r="L1021" s="22" t="s">
        <v>58</v>
      </c>
      <c r="M1021" s="22" t="s">
        <v>58</v>
      </c>
      <c r="N1021" s="38" t="s">
        <v>1592</v>
      </c>
      <c r="O1021" s="39">
        <v>44508</v>
      </c>
      <c r="P1021" s="27" t="s">
        <v>60</v>
      </c>
      <c r="Q1021" s="22">
        <v>1248</v>
      </c>
      <c r="R1021" s="23">
        <v>21102803778</v>
      </c>
      <c r="S1021" s="22" t="s">
        <v>56</v>
      </c>
      <c r="T1021" s="22">
        <v>6008148847</v>
      </c>
      <c r="U1021" s="22">
        <v>18</v>
      </c>
      <c r="V1021" s="22">
        <v>0</v>
      </c>
      <c r="W1021" s="22">
        <v>18</v>
      </c>
      <c r="X1021" s="29" t="s">
        <v>58</v>
      </c>
      <c r="Y1021" s="22" t="s">
        <v>56</v>
      </c>
      <c r="Z1021" s="30" t="s">
        <v>1593</v>
      </c>
      <c r="AA1021" s="31">
        <v>44504</v>
      </c>
      <c r="AB1021" s="22">
        <v>0</v>
      </c>
      <c r="AC1021" s="32">
        <v>5042296261</v>
      </c>
      <c r="AD1021" s="63" t="s">
        <v>1594</v>
      </c>
      <c r="AE1021" s="64">
        <v>44508</v>
      </c>
      <c r="AF1021" s="35" t="str">
        <f>VLOOKUP(G1021,[6]TIV1!L:S,8,FALSE)</f>
        <v>8276895377</v>
      </c>
      <c r="AG1021" s="35" t="str">
        <f>VLOOKUP(T1021,[6]TIV1!L:S,8,FALSE)</f>
        <v>2050350281</v>
      </c>
      <c r="AH1021" s="35" t="str">
        <f>VLOOKUP(AC1021,[6]TIV1!L:S,8,FALSE)</f>
        <v>8276895377</v>
      </c>
      <c r="AI1021" s="36">
        <f>VLOOKUP(A1021&amp;P1021,[6]HARGA!C:D,2,0)*Q1021</f>
        <v>12292800</v>
      </c>
      <c r="AJ1021" s="36">
        <f>VLOOKUP(A1021&amp;P1021,[6]HARGA!C:D,2,0)*W1021</f>
        <v>177300</v>
      </c>
      <c r="AK1021" s="36">
        <f>VLOOKUP(A1021&amp;P1021,[6]HARGA!C:D,2,0)*AB1021</f>
        <v>0</v>
      </c>
      <c r="AL1021" s="37"/>
      <c r="AM1021" s="37"/>
      <c r="AN1021" s="37"/>
      <c r="AO1021" s="37"/>
      <c r="AP1021" s="37"/>
      <c r="AQ1021" s="37"/>
      <c r="AR1021" s="37"/>
      <c r="AS1021" s="37"/>
      <c r="AT1021" s="37"/>
      <c r="AU1021" s="37"/>
      <c r="AV1021" s="37"/>
      <c r="AW1021" s="37"/>
      <c r="AX1021" s="37"/>
      <c r="AY1021" s="37"/>
      <c r="AZ1021" s="37"/>
      <c r="BA1021" s="37"/>
      <c r="BB1021" s="37"/>
      <c r="BC1021" s="37"/>
      <c r="BD1021">
        <v>5</v>
      </c>
    </row>
    <row r="1022" spans="1:56" x14ac:dyDescent="0.25">
      <c r="A1022" s="22" t="s">
        <v>51</v>
      </c>
      <c r="B1022" s="22" t="s">
        <v>52</v>
      </c>
      <c r="C1022" s="23">
        <v>21102803739</v>
      </c>
      <c r="D1022" s="22" t="s">
        <v>53</v>
      </c>
      <c r="E1022" s="22" t="s">
        <v>947</v>
      </c>
      <c r="F1022" s="22" t="s">
        <v>948</v>
      </c>
      <c r="G1022" s="22">
        <v>5042291225</v>
      </c>
      <c r="H1022" s="22" t="s">
        <v>56</v>
      </c>
      <c r="I1022" s="22" t="s">
        <v>1591</v>
      </c>
      <c r="J1022" s="24">
        <v>44505</v>
      </c>
      <c r="K1022" s="22">
        <v>1248</v>
      </c>
      <c r="L1022" s="22" t="s">
        <v>58</v>
      </c>
      <c r="M1022" s="22" t="s">
        <v>58</v>
      </c>
      <c r="N1022" s="38" t="s">
        <v>1592</v>
      </c>
      <c r="O1022" s="39">
        <v>44508</v>
      </c>
      <c r="P1022" s="27" t="s">
        <v>64</v>
      </c>
      <c r="Q1022" s="22">
        <v>1248</v>
      </c>
      <c r="R1022" s="23">
        <v>21102803778</v>
      </c>
      <c r="S1022" s="22" t="s">
        <v>56</v>
      </c>
      <c r="T1022" s="22">
        <v>6008148847</v>
      </c>
      <c r="U1022" s="22">
        <v>1344</v>
      </c>
      <c r="V1022" s="22">
        <v>0</v>
      </c>
      <c r="W1022" s="22">
        <v>1344</v>
      </c>
      <c r="X1022" s="29" t="s">
        <v>58</v>
      </c>
      <c r="Y1022" s="22" t="s">
        <v>56</v>
      </c>
      <c r="Z1022" s="30" t="s">
        <v>1593</v>
      </c>
      <c r="AA1022" s="31">
        <v>44504</v>
      </c>
      <c r="AB1022" s="22">
        <v>96</v>
      </c>
      <c r="AC1022" s="32">
        <v>5042296261</v>
      </c>
      <c r="AD1022" s="63" t="s">
        <v>1594</v>
      </c>
      <c r="AE1022" s="64">
        <v>44508</v>
      </c>
      <c r="AF1022" s="35" t="str">
        <f>VLOOKUP(G1022,[6]TIV1!L:S,8,FALSE)</f>
        <v>8276895377</v>
      </c>
      <c r="AG1022" s="35" t="str">
        <f>VLOOKUP(T1022,[6]TIV1!L:S,8,FALSE)</f>
        <v>2050350281</v>
      </c>
      <c r="AH1022" s="35" t="str">
        <f>VLOOKUP(AC1022,[6]TIV1!L:S,8,FALSE)</f>
        <v>8276895377</v>
      </c>
      <c r="AI1022" s="36">
        <f>VLOOKUP(A1022&amp;P1022,[6]HARGA!C:D,2,0)*Q1022</f>
        <v>37440000</v>
      </c>
      <c r="AJ1022" s="36">
        <f>VLOOKUP(A1022&amp;P1022,[6]HARGA!C:D,2,0)*W1022</f>
        <v>40320000</v>
      </c>
      <c r="AK1022" s="36">
        <f>VLOOKUP(A1022&amp;P1022,[6]HARGA!C:D,2,0)*AB1022</f>
        <v>2880000</v>
      </c>
      <c r="AL1022" s="37"/>
      <c r="AM1022" s="37"/>
      <c r="AN1022" s="37"/>
      <c r="AO1022" s="37"/>
      <c r="AP1022" s="37"/>
      <c r="AQ1022" s="37"/>
      <c r="AR1022" s="37"/>
      <c r="AS1022" s="37"/>
      <c r="AT1022" s="37"/>
      <c r="AU1022" s="37"/>
      <c r="AV1022" s="37"/>
      <c r="AW1022" s="37"/>
      <c r="AX1022" s="37"/>
      <c r="AY1022" s="37"/>
      <c r="AZ1022" s="37"/>
      <c r="BA1022" s="37"/>
      <c r="BB1022" s="37"/>
      <c r="BC1022" s="37"/>
      <c r="BD1022">
        <v>5</v>
      </c>
    </row>
    <row r="1023" spans="1:56" x14ac:dyDescent="0.25">
      <c r="A1023" s="22" t="s">
        <v>51</v>
      </c>
      <c r="B1023" s="22" t="s">
        <v>52</v>
      </c>
      <c r="C1023" s="23">
        <v>21102803739</v>
      </c>
      <c r="D1023" s="22" t="s">
        <v>53</v>
      </c>
      <c r="E1023" s="22" t="s">
        <v>947</v>
      </c>
      <c r="F1023" s="22" t="s">
        <v>948</v>
      </c>
      <c r="G1023" s="22">
        <v>5042291225</v>
      </c>
      <c r="H1023" s="22" t="s">
        <v>56</v>
      </c>
      <c r="I1023" s="22" t="s">
        <v>1591</v>
      </c>
      <c r="J1023" s="24">
        <v>44505</v>
      </c>
      <c r="K1023" s="22">
        <v>28</v>
      </c>
      <c r="L1023" s="22" t="s">
        <v>58</v>
      </c>
      <c r="M1023" s="22" t="s">
        <v>58</v>
      </c>
      <c r="N1023" s="38" t="s">
        <v>1592</v>
      </c>
      <c r="O1023" s="39">
        <v>44508</v>
      </c>
      <c r="P1023" s="27" t="s">
        <v>65</v>
      </c>
      <c r="Q1023" s="22">
        <v>28</v>
      </c>
      <c r="R1023" s="23">
        <v>21102803778</v>
      </c>
      <c r="S1023" s="22" t="s">
        <v>56</v>
      </c>
      <c r="T1023" s="22">
        <v>6008148847</v>
      </c>
      <c r="U1023" s="22">
        <v>28</v>
      </c>
      <c r="V1023" s="22">
        <v>0</v>
      </c>
      <c r="W1023" s="22">
        <v>28</v>
      </c>
      <c r="X1023" s="29" t="s">
        <v>58</v>
      </c>
      <c r="Y1023" s="22" t="s">
        <v>56</v>
      </c>
      <c r="Z1023" s="30" t="s">
        <v>1593</v>
      </c>
      <c r="AA1023" s="31">
        <v>44504</v>
      </c>
      <c r="AB1023" s="22">
        <v>0</v>
      </c>
      <c r="AC1023" s="32">
        <v>5042296261</v>
      </c>
      <c r="AD1023" s="63" t="s">
        <v>1594</v>
      </c>
      <c r="AE1023" s="64">
        <v>44508</v>
      </c>
      <c r="AF1023" s="35" t="str">
        <f>VLOOKUP(G1023,[6]TIV1!L:S,8,FALSE)</f>
        <v>8276895377</v>
      </c>
      <c r="AG1023" s="35" t="str">
        <f>VLOOKUP(T1023,[6]TIV1!L:S,8,FALSE)</f>
        <v>2050350281</v>
      </c>
      <c r="AH1023" s="35" t="str">
        <f>VLOOKUP(AC1023,[6]TIV1!L:S,8,FALSE)</f>
        <v>8276895377</v>
      </c>
      <c r="AI1023" s="36">
        <f>VLOOKUP(A1023&amp;P1023,[6]HARGA!C:D,2,0)*Q1023</f>
        <v>0</v>
      </c>
      <c r="AJ1023" s="36">
        <f>VLOOKUP(A1023&amp;P1023,[6]HARGA!C:D,2,0)*W1023</f>
        <v>0</v>
      </c>
      <c r="AK1023" s="36">
        <f>VLOOKUP(A1023&amp;P1023,[6]HARGA!C:D,2,0)*AB1023</f>
        <v>0</v>
      </c>
      <c r="AL1023" s="37"/>
      <c r="AM1023" s="37"/>
      <c r="AN1023" s="37"/>
      <c r="AO1023" s="37"/>
      <c r="AP1023" s="37"/>
      <c r="AQ1023" s="37"/>
      <c r="AR1023" s="37"/>
      <c r="AS1023" s="37"/>
      <c r="AT1023" s="37"/>
      <c r="AU1023" s="37"/>
      <c r="AV1023" s="37"/>
      <c r="AW1023" s="37"/>
      <c r="AX1023" s="37"/>
      <c r="AY1023" s="37"/>
      <c r="AZ1023" s="37"/>
      <c r="BA1023" s="37"/>
      <c r="BB1023" s="37"/>
      <c r="BC1023" s="37"/>
      <c r="BD1023">
        <v>5</v>
      </c>
    </row>
    <row r="1024" spans="1:56" hidden="1" x14ac:dyDescent="0.25">
      <c r="A1024" s="22" t="s">
        <v>66</v>
      </c>
      <c r="B1024" s="22" t="s">
        <v>52</v>
      </c>
      <c r="C1024" s="23">
        <v>21102903719</v>
      </c>
      <c r="D1024" s="22" t="s">
        <v>53</v>
      </c>
      <c r="E1024" s="22" t="s">
        <v>125</v>
      </c>
      <c r="F1024" s="22" t="s">
        <v>126</v>
      </c>
      <c r="G1024" s="22">
        <v>5042294917</v>
      </c>
      <c r="H1024" s="22" t="s">
        <v>56</v>
      </c>
      <c r="I1024" s="22" t="s">
        <v>1595</v>
      </c>
      <c r="J1024" s="24">
        <v>44505</v>
      </c>
      <c r="K1024" s="22">
        <v>1248</v>
      </c>
      <c r="L1024" s="22" t="s">
        <v>70</v>
      </c>
      <c r="M1024" s="22" t="s">
        <v>70</v>
      </c>
      <c r="N1024" s="38" t="s">
        <v>1596</v>
      </c>
      <c r="O1024" s="39">
        <v>44505</v>
      </c>
      <c r="P1024" s="27" t="s">
        <v>60</v>
      </c>
      <c r="Q1024" s="22">
        <v>1248</v>
      </c>
      <c r="R1024" s="23">
        <v>21102903740</v>
      </c>
      <c r="S1024" s="22" t="s">
        <v>56</v>
      </c>
      <c r="T1024" s="22">
        <v>6008148326</v>
      </c>
      <c r="U1024" s="22">
        <v>26</v>
      </c>
      <c r="V1024" s="22">
        <v>0</v>
      </c>
      <c r="W1024" s="22">
        <v>26</v>
      </c>
      <c r="X1024" s="29" t="s">
        <v>70</v>
      </c>
      <c r="Y1024" s="22" t="s">
        <v>56</v>
      </c>
      <c r="Z1024" s="30" t="s">
        <v>1597</v>
      </c>
      <c r="AA1024" s="31">
        <v>44504</v>
      </c>
      <c r="AB1024" s="22">
        <v>1</v>
      </c>
      <c r="AC1024" s="32">
        <v>5042226115</v>
      </c>
      <c r="AD1024" s="43" t="s">
        <v>1598</v>
      </c>
      <c r="AE1024" s="122">
        <v>44530</v>
      </c>
      <c r="AF1024" s="35" t="str">
        <f>VLOOKUP(G1024,[6]TIV1!L:S,8,FALSE)</f>
        <v>8276895965</v>
      </c>
      <c r="AG1024" s="35" t="str">
        <f>VLOOKUP(T1024,[6]TIV1!L:S,8,FALSE)</f>
        <v>2050350312</v>
      </c>
      <c r="AH1024" s="35" t="str">
        <f>VLOOKUP(AC1024,[6]TIV1!L:S,8,FALSE)</f>
        <v>8276895965</v>
      </c>
      <c r="AI1024" s="36">
        <f>VLOOKUP(A1024&amp;P1024,[6]HARGA!C:D,2,0)*Q1024</f>
        <v>12292800</v>
      </c>
      <c r="AJ1024" s="36">
        <f>VLOOKUP(A1024&amp;P1024,[6]HARGA!C:D,2,0)*W1024</f>
        <v>256100</v>
      </c>
      <c r="AK1024" s="36">
        <f>VLOOKUP(A1024&amp;P1024,[6]HARGA!C:D,2,0)*AB1024</f>
        <v>9850</v>
      </c>
      <c r="AL1024" s="37"/>
      <c r="AM1024" s="37"/>
      <c r="AN1024" s="37"/>
      <c r="AO1024" s="37"/>
      <c r="AP1024" s="37"/>
      <c r="AQ1024" s="37"/>
      <c r="AR1024" s="37"/>
      <c r="AS1024" s="37"/>
      <c r="AT1024" s="37"/>
      <c r="AU1024" s="37"/>
      <c r="AV1024" s="37"/>
      <c r="AW1024" s="37"/>
      <c r="AX1024" s="37"/>
      <c r="AY1024" s="37"/>
      <c r="AZ1024" s="37"/>
      <c r="BA1024" s="37"/>
      <c r="BB1024" s="37"/>
      <c r="BC1024" s="37"/>
      <c r="BD1024">
        <v>5</v>
      </c>
    </row>
    <row r="1025" spans="1:56" hidden="1" x14ac:dyDescent="0.25">
      <c r="A1025" s="22" t="s">
        <v>66</v>
      </c>
      <c r="B1025" s="22" t="s">
        <v>52</v>
      </c>
      <c r="C1025" s="23">
        <v>21102903719</v>
      </c>
      <c r="D1025" s="22" t="s">
        <v>53</v>
      </c>
      <c r="E1025" s="22" t="s">
        <v>125</v>
      </c>
      <c r="F1025" s="22" t="s">
        <v>126</v>
      </c>
      <c r="G1025" s="22">
        <v>5042294917</v>
      </c>
      <c r="H1025" s="22" t="s">
        <v>56</v>
      </c>
      <c r="I1025" s="22" t="s">
        <v>1595</v>
      </c>
      <c r="J1025" s="24">
        <v>44505</v>
      </c>
      <c r="K1025" s="22">
        <v>1248</v>
      </c>
      <c r="L1025" s="22" t="s">
        <v>70</v>
      </c>
      <c r="M1025" s="22" t="s">
        <v>70</v>
      </c>
      <c r="N1025" s="38" t="s">
        <v>1596</v>
      </c>
      <c r="O1025" s="39">
        <v>44505</v>
      </c>
      <c r="P1025" s="27" t="s">
        <v>64</v>
      </c>
      <c r="Q1025" s="22">
        <v>1248</v>
      </c>
      <c r="R1025" s="23">
        <v>21102903740</v>
      </c>
      <c r="S1025" s="22" t="s">
        <v>56</v>
      </c>
      <c r="T1025" s="22">
        <v>6008148326</v>
      </c>
      <c r="U1025" s="22">
        <v>1248</v>
      </c>
      <c r="V1025" s="22">
        <v>0</v>
      </c>
      <c r="W1025" s="22">
        <v>1248</v>
      </c>
      <c r="X1025" s="29" t="s">
        <v>70</v>
      </c>
      <c r="Y1025" s="22" t="s">
        <v>56</v>
      </c>
      <c r="Z1025" s="30" t="s">
        <v>1597</v>
      </c>
      <c r="AA1025" s="31">
        <v>44504</v>
      </c>
      <c r="AB1025" s="22">
        <v>60</v>
      </c>
      <c r="AC1025" s="32">
        <v>5042226115</v>
      </c>
      <c r="AD1025" s="43" t="s">
        <v>1598</v>
      </c>
      <c r="AE1025" s="122">
        <v>44530</v>
      </c>
      <c r="AF1025" s="35" t="str">
        <f>VLOOKUP(G1025,[6]TIV1!L:S,8,FALSE)</f>
        <v>8276895965</v>
      </c>
      <c r="AG1025" s="35" t="str">
        <f>VLOOKUP(T1025,[6]TIV1!L:S,8,FALSE)</f>
        <v>2050350312</v>
      </c>
      <c r="AH1025" s="35" t="str">
        <f>VLOOKUP(AC1025,[6]TIV1!L:S,8,FALSE)</f>
        <v>8276895965</v>
      </c>
      <c r="AI1025" s="36">
        <f>VLOOKUP(A1025&amp;P1025,[6]HARGA!C:D,2,0)*Q1025</f>
        <v>37440000</v>
      </c>
      <c r="AJ1025" s="36">
        <f>VLOOKUP(A1025&amp;P1025,[6]HARGA!C:D,2,0)*W1025</f>
        <v>37440000</v>
      </c>
      <c r="AK1025" s="36">
        <f>VLOOKUP(A1025&amp;P1025,[6]HARGA!C:D,2,0)*AB1025</f>
        <v>1800000</v>
      </c>
      <c r="AL1025" s="37"/>
      <c r="AM1025" s="37"/>
      <c r="AN1025" s="37"/>
      <c r="AO1025" s="37"/>
      <c r="AP1025" s="37"/>
      <c r="AQ1025" s="37"/>
      <c r="AR1025" s="37"/>
      <c r="AS1025" s="37"/>
      <c r="AT1025" s="37"/>
      <c r="AU1025" s="37"/>
      <c r="AV1025" s="37"/>
      <c r="AW1025" s="37"/>
      <c r="AX1025" s="37"/>
      <c r="AY1025" s="37"/>
      <c r="AZ1025" s="37"/>
      <c r="BA1025" s="37"/>
      <c r="BB1025" s="37"/>
      <c r="BC1025" s="37"/>
      <c r="BD1025">
        <v>5</v>
      </c>
    </row>
    <row r="1026" spans="1:56" hidden="1" x14ac:dyDescent="0.25">
      <c r="A1026" s="22" t="s">
        <v>124</v>
      </c>
      <c r="B1026" s="22" t="s">
        <v>52</v>
      </c>
      <c r="C1026" s="23">
        <v>21102908160</v>
      </c>
      <c r="D1026" s="22" t="s">
        <v>53</v>
      </c>
      <c r="E1026" s="22" t="s">
        <v>530</v>
      </c>
      <c r="F1026" s="22" t="s">
        <v>531</v>
      </c>
      <c r="G1026" s="22">
        <v>5042295213</v>
      </c>
      <c r="H1026" s="22" t="s">
        <v>56</v>
      </c>
      <c r="I1026" s="22" t="s">
        <v>1599</v>
      </c>
      <c r="J1026" s="24">
        <v>44505</v>
      </c>
      <c r="K1026" s="22">
        <v>1440</v>
      </c>
      <c r="L1026" s="22" t="s">
        <v>128</v>
      </c>
      <c r="M1026" s="22" t="s">
        <v>128</v>
      </c>
      <c r="N1026" s="50" t="s">
        <v>1600</v>
      </c>
      <c r="O1026" s="51">
        <v>44505</v>
      </c>
      <c r="P1026" s="27" t="s">
        <v>60</v>
      </c>
      <c r="Q1026" s="22">
        <v>1440</v>
      </c>
      <c r="R1026" s="23">
        <v>21102908196</v>
      </c>
      <c r="S1026" s="22" t="s">
        <v>56</v>
      </c>
      <c r="T1026" s="22">
        <v>6008140791</v>
      </c>
      <c r="U1026" s="22">
        <v>24</v>
      </c>
      <c r="V1026" s="22">
        <v>0</v>
      </c>
      <c r="W1026" s="22">
        <v>24</v>
      </c>
      <c r="X1026" s="22" t="s">
        <v>308</v>
      </c>
      <c r="Y1026" s="22" t="s">
        <v>56</v>
      </c>
      <c r="Z1026" s="52" t="s">
        <v>1601</v>
      </c>
      <c r="AA1026" s="53">
        <v>44504</v>
      </c>
      <c r="AB1026" s="22">
        <v>0</v>
      </c>
      <c r="AC1026" s="32">
        <v>5042294523</v>
      </c>
      <c r="AD1026" s="33" t="s">
        <v>1602</v>
      </c>
      <c r="AE1026" s="34">
        <v>44513</v>
      </c>
      <c r="AF1026" s="35" t="str">
        <f>VLOOKUP(G1026,[6]TIV1!L:S,8,FALSE)</f>
        <v>8276895964</v>
      </c>
      <c r="AG1026" s="35" t="str">
        <f>VLOOKUP(T1026,[6]TIV1!L:S,8,FALSE)</f>
        <v>2050350311</v>
      </c>
      <c r="AH1026" s="35" t="str">
        <f>VLOOKUP(AC1026,[6]TIV1!L:S,8,FALSE)</f>
        <v>8276895964</v>
      </c>
      <c r="AI1026" s="36">
        <f>VLOOKUP(A1026&amp;P1026,[6]HARGA!C:D,2,0)*Q1026</f>
        <v>13579200</v>
      </c>
      <c r="AJ1026" s="36">
        <f>VLOOKUP(A1026&amp;P1026,[6]HARGA!C:D,2,0)*W1026</f>
        <v>226320</v>
      </c>
      <c r="AK1026" s="36">
        <f>VLOOKUP(A1026&amp;P1026,[6]HARGA!C:D,2,0)*AB1026</f>
        <v>0</v>
      </c>
      <c r="AL1026" s="37"/>
      <c r="AM1026" s="37"/>
      <c r="AN1026" s="37"/>
      <c r="AO1026" s="37"/>
      <c r="AP1026" s="37"/>
      <c r="AQ1026" s="37"/>
      <c r="AR1026" s="37"/>
      <c r="AS1026" s="37"/>
      <c r="AT1026" s="37"/>
      <c r="AU1026" s="37"/>
      <c r="AV1026" s="37"/>
      <c r="AW1026" s="37"/>
      <c r="AX1026" s="37"/>
      <c r="AY1026" s="37"/>
      <c r="AZ1026" s="37"/>
      <c r="BA1026" s="37"/>
      <c r="BB1026" s="37"/>
      <c r="BC1026" s="37"/>
      <c r="BD1026">
        <v>5</v>
      </c>
    </row>
    <row r="1027" spans="1:56" hidden="1" x14ac:dyDescent="0.25">
      <c r="A1027" s="22" t="s">
        <v>124</v>
      </c>
      <c r="B1027" s="22" t="s">
        <v>52</v>
      </c>
      <c r="C1027" s="23">
        <v>21102908160</v>
      </c>
      <c r="D1027" s="22" t="s">
        <v>53</v>
      </c>
      <c r="E1027" s="22" t="s">
        <v>530</v>
      </c>
      <c r="F1027" s="22" t="s">
        <v>531</v>
      </c>
      <c r="G1027" s="22">
        <v>5042295213</v>
      </c>
      <c r="H1027" s="22" t="s">
        <v>56</v>
      </c>
      <c r="I1027" s="22" t="s">
        <v>1599</v>
      </c>
      <c r="J1027" s="24">
        <v>44505</v>
      </c>
      <c r="K1027" s="22">
        <v>1440</v>
      </c>
      <c r="L1027" s="22" t="s">
        <v>128</v>
      </c>
      <c r="M1027" s="22" t="s">
        <v>128</v>
      </c>
      <c r="N1027" s="50" t="s">
        <v>1600</v>
      </c>
      <c r="O1027" s="51">
        <v>44505</v>
      </c>
      <c r="P1027" s="27" t="s">
        <v>64</v>
      </c>
      <c r="Q1027" s="22">
        <v>1440</v>
      </c>
      <c r="R1027" s="23">
        <v>21102908196</v>
      </c>
      <c r="S1027" s="22" t="s">
        <v>56</v>
      </c>
      <c r="T1027" s="22">
        <v>6008140791</v>
      </c>
      <c r="U1027" s="22">
        <v>1440</v>
      </c>
      <c r="V1027" s="22">
        <v>0</v>
      </c>
      <c r="W1027" s="22">
        <v>1440</v>
      </c>
      <c r="X1027" s="22" t="s">
        <v>308</v>
      </c>
      <c r="Y1027" s="22" t="s">
        <v>56</v>
      </c>
      <c r="Z1027" s="52" t="s">
        <v>1601</v>
      </c>
      <c r="AA1027" s="53">
        <v>44504</v>
      </c>
      <c r="AB1027" s="22">
        <v>60</v>
      </c>
      <c r="AC1027" s="32">
        <v>5042294523</v>
      </c>
      <c r="AD1027" s="33" t="s">
        <v>1602</v>
      </c>
      <c r="AE1027" s="34">
        <v>44513</v>
      </c>
      <c r="AF1027" s="35" t="str">
        <f>VLOOKUP(G1027,[6]TIV1!L:S,8,FALSE)</f>
        <v>8276895964</v>
      </c>
      <c r="AG1027" s="35" t="str">
        <f>VLOOKUP(T1027,[6]TIV1!L:S,8,FALSE)</f>
        <v>2050350311</v>
      </c>
      <c r="AH1027" s="35" t="str">
        <f>VLOOKUP(AC1027,[6]TIV1!L:S,8,FALSE)</f>
        <v>8276895964</v>
      </c>
      <c r="AI1027" s="36">
        <f>VLOOKUP(A1027&amp;P1027,[6]HARGA!C:D,2,0)*Q1027</f>
        <v>43200000</v>
      </c>
      <c r="AJ1027" s="36">
        <f>VLOOKUP(A1027&amp;P1027,[6]HARGA!C:D,2,0)*W1027</f>
        <v>43200000</v>
      </c>
      <c r="AK1027" s="36">
        <f>VLOOKUP(A1027&amp;P1027,[6]HARGA!C:D,2,0)*AB1027</f>
        <v>1800000</v>
      </c>
      <c r="AL1027" s="37"/>
      <c r="AM1027" s="37"/>
      <c r="AN1027" s="37"/>
      <c r="AO1027" s="37"/>
      <c r="AP1027" s="37"/>
      <c r="AQ1027" s="37"/>
      <c r="AR1027" s="37"/>
      <c r="AS1027" s="37"/>
      <c r="AT1027" s="37"/>
      <c r="AU1027" s="37"/>
      <c r="AV1027" s="37"/>
      <c r="AW1027" s="37"/>
      <c r="AX1027" s="37"/>
      <c r="AY1027" s="37"/>
      <c r="AZ1027" s="37"/>
      <c r="BA1027" s="37"/>
      <c r="BB1027" s="37"/>
      <c r="BC1027" s="37"/>
      <c r="BD1027">
        <v>5</v>
      </c>
    </row>
    <row r="1028" spans="1:56" hidden="1" x14ac:dyDescent="0.25">
      <c r="A1028" s="22" t="s">
        <v>66</v>
      </c>
      <c r="B1028" s="22" t="s">
        <v>52</v>
      </c>
      <c r="C1028" s="23">
        <v>21102903714</v>
      </c>
      <c r="D1028" s="22" t="s">
        <v>135</v>
      </c>
      <c r="E1028" s="22" t="s">
        <v>149</v>
      </c>
      <c r="F1028" s="22" t="s">
        <v>150</v>
      </c>
      <c r="G1028" s="22">
        <v>5042297042</v>
      </c>
      <c r="H1028" s="22" t="s">
        <v>56</v>
      </c>
      <c r="I1028" s="22" t="s">
        <v>56</v>
      </c>
      <c r="J1028" s="24">
        <v>44505</v>
      </c>
      <c r="K1028" s="22">
        <v>1440</v>
      </c>
      <c r="L1028" s="22" t="s">
        <v>189</v>
      </c>
      <c r="M1028" s="22" t="s">
        <v>189</v>
      </c>
      <c r="N1028" s="38" t="s">
        <v>1603</v>
      </c>
      <c r="O1028" s="39">
        <v>44505</v>
      </c>
      <c r="P1028" s="27" t="s">
        <v>60</v>
      </c>
      <c r="Q1028" s="22">
        <v>1440</v>
      </c>
      <c r="R1028" s="23">
        <v>21102903748</v>
      </c>
      <c r="S1028" s="22" t="s">
        <v>56</v>
      </c>
      <c r="T1028" s="22">
        <v>6008142479</v>
      </c>
      <c r="U1028" s="22">
        <v>49</v>
      </c>
      <c r="V1028" s="22">
        <v>0</v>
      </c>
      <c r="W1028" s="22">
        <v>49</v>
      </c>
      <c r="X1028" s="29" t="s">
        <v>184</v>
      </c>
      <c r="Y1028" s="22" t="s">
        <v>56</v>
      </c>
      <c r="Z1028" s="30" t="s">
        <v>1604</v>
      </c>
      <c r="AA1028" s="31">
        <v>44504</v>
      </c>
      <c r="AB1028" s="22">
        <v>3</v>
      </c>
      <c r="AC1028" s="32">
        <v>5042295768</v>
      </c>
      <c r="AD1028" s="33" t="s">
        <v>1605</v>
      </c>
      <c r="AE1028" s="34">
        <v>44513</v>
      </c>
      <c r="AF1028" s="35" t="str">
        <f>VLOOKUP(G1028,[6]TIV1!L:S,8,FALSE)</f>
        <v>8276895965</v>
      </c>
      <c r="AG1028" s="35" t="str">
        <f>VLOOKUP(T1028,[6]TIV1!L:S,8,FALSE)</f>
        <v>2050350312</v>
      </c>
      <c r="AH1028" s="35" t="str">
        <f>VLOOKUP(AC1028,[6]TIV1!L:S,8,FALSE)</f>
        <v>8276895965</v>
      </c>
      <c r="AI1028" s="36">
        <f>VLOOKUP(A1028&amp;P1028,[6]HARGA!C:D,2,0)*Q1028</f>
        <v>14184000</v>
      </c>
      <c r="AJ1028" s="36">
        <f>VLOOKUP(A1028&amp;P1028,[6]HARGA!C:D,2,0)*W1028</f>
        <v>482650</v>
      </c>
      <c r="AK1028" s="36">
        <f>VLOOKUP(A1028&amp;P1028,[6]HARGA!C:D,2,0)*AB1028</f>
        <v>29550</v>
      </c>
      <c r="AL1028" s="37"/>
      <c r="AM1028" s="37"/>
      <c r="AN1028" s="37"/>
      <c r="AO1028" s="37"/>
      <c r="AP1028" s="37"/>
      <c r="AQ1028" s="37"/>
      <c r="AR1028" s="37"/>
      <c r="AS1028" s="37"/>
      <c r="AT1028" s="37"/>
      <c r="AU1028" s="37"/>
      <c r="AV1028" s="37"/>
      <c r="AW1028" s="37"/>
      <c r="AX1028" s="37"/>
      <c r="AY1028" s="37"/>
      <c r="AZ1028" s="37"/>
      <c r="BA1028" s="37"/>
      <c r="BB1028" s="37"/>
      <c r="BC1028" s="37"/>
      <c r="BD1028">
        <v>5</v>
      </c>
    </row>
    <row r="1029" spans="1:56" hidden="1" x14ac:dyDescent="0.25">
      <c r="A1029" s="22" t="s">
        <v>66</v>
      </c>
      <c r="B1029" s="22" t="s">
        <v>52</v>
      </c>
      <c r="C1029" s="23">
        <v>21102903714</v>
      </c>
      <c r="D1029" s="22" t="s">
        <v>135</v>
      </c>
      <c r="E1029" s="22" t="s">
        <v>149</v>
      </c>
      <c r="F1029" s="22" t="s">
        <v>150</v>
      </c>
      <c r="G1029" s="22">
        <v>5042297042</v>
      </c>
      <c r="H1029" s="22" t="s">
        <v>56</v>
      </c>
      <c r="I1029" s="22" t="s">
        <v>56</v>
      </c>
      <c r="J1029" s="24">
        <v>44505</v>
      </c>
      <c r="K1029" s="22">
        <v>1440</v>
      </c>
      <c r="L1029" s="22" t="s">
        <v>189</v>
      </c>
      <c r="M1029" s="22" t="s">
        <v>189</v>
      </c>
      <c r="N1029" s="38" t="s">
        <v>1603</v>
      </c>
      <c r="O1029" s="39">
        <v>44505</v>
      </c>
      <c r="P1029" s="27" t="s">
        <v>64</v>
      </c>
      <c r="Q1029" s="22">
        <v>1440</v>
      </c>
      <c r="R1029" s="23">
        <v>21102903748</v>
      </c>
      <c r="S1029" s="22" t="s">
        <v>56</v>
      </c>
      <c r="T1029" s="22">
        <v>6008142479</v>
      </c>
      <c r="U1029" s="22">
        <v>1440</v>
      </c>
      <c r="V1029" s="22">
        <v>0</v>
      </c>
      <c r="W1029" s="22">
        <v>1440</v>
      </c>
      <c r="X1029" s="29" t="s">
        <v>184</v>
      </c>
      <c r="Y1029" s="22" t="s">
        <v>56</v>
      </c>
      <c r="Z1029" s="30" t="s">
        <v>1604</v>
      </c>
      <c r="AA1029" s="31">
        <v>44504</v>
      </c>
      <c r="AB1029" s="22">
        <v>73</v>
      </c>
      <c r="AC1029" s="32">
        <v>5042295768</v>
      </c>
      <c r="AD1029" s="33" t="s">
        <v>1605</v>
      </c>
      <c r="AE1029" s="34">
        <v>44513</v>
      </c>
      <c r="AF1029" s="35" t="str">
        <f>VLOOKUP(G1029,[6]TIV1!L:S,8,FALSE)</f>
        <v>8276895965</v>
      </c>
      <c r="AG1029" s="35" t="str">
        <f>VLOOKUP(T1029,[6]TIV1!L:S,8,FALSE)</f>
        <v>2050350312</v>
      </c>
      <c r="AH1029" s="35" t="str">
        <f>VLOOKUP(AC1029,[6]TIV1!L:S,8,FALSE)</f>
        <v>8276895965</v>
      </c>
      <c r="AI1029" s="36">
        <f>VLOOKUP(A1029&amp;P1029,[6]HARGA!C:D,2,0)*Q1029</f>
        <v>43200000</v>
      </c>
      <c r="AJ1029" s="36">
        <f>VLOOKUP(A1029&amp;P1029,[6]HARGA!C:D,2,0)*W1029</f>
        <v>43200000</v>
      </c>
      <c r="AK1029" s="36">
        <f>VLOOKUP(A1029&amp;P1029,[6]HARGA!C:D,2,0)*AB1029</f>
        <v>2190000</v>
      </c>
      <c r="AL1029" s="37"/>
      <c r="AM1029" s="37"/>
      <c r="AN1029" s="37"/>
      <c r="AO1029" s="37"/>
      <c r="AP1029" s="37"/>
      <c r="AQ1029" s="37"/>
      <c r="AR1029" s="37"/>
      <c r="AS1029" s="37"/>
      <c r="AT1029" s="37"/>
      <c r="AU1029" s="37"/>
      <c r="AV1029" s="37"/>
      <c r="AW1029" s="37"/>
      <c r="AX1029" s="37"/>
      <c r="AY1029" s="37"/>
      <c r="AZ1029" s="37"/>
      <c r="BA1029" s="37"/>
      <c r="BB1029" s="37"/>
      <c r="BC1029" s="37"/>
      <c r="BD1029">
        <v>5</v>
      </c>
    </row>
    <row r="1030" spans="1:56" hidden="1" x14ac:dyDescent="0.25">
      <c r="A1030" s="22" t="s">
        <v>66</v>
      </c>
      <c r="B1030" s="22" t="s">
        <v>52</v>
      </c>
      <c r="C1030" s="23">
        <v>21102903716</v>
      </c>
      <c r="D1030" s="22" t="s">
        <v>53</v>
      </c>
      <c r="E1030" s="22" t="s">
        <v>571</v>
      </c>
      <c r="F1030" s="22" t="s">
        <v>572</v>
      </c>
      <c r="G1030" s="22">
        <v>5042294012</v>
      </c>
      <c r="H1030" s="22" t="s">
        <v>56</v>
      </c>
      <c r="I1030" s="22" t="s">
        <v>1606</v>
      </c>
      <c r="J1030" s="24">
        <v>44505</v>
      </c>
      <c r="K1030" s="22">
        <v>1152</v>
      </c>
      <c r="L1030" s="22" t="s">
        <v>184</v>
      </c>
      <c r="M1030" s="22" t="s">
        <v>184</v>
      </c>
      <c r="N1030" s="38" t="s">
        <v>1607</v>
      </c>
      <c r="O1030" s="39">
        <v>44505</v>
      </c>
      <c r="P1030" s="27" t="s">
        <v>60</v>
      </c>
      <c r="Q1030" s="22">
        <v>1152</v>
      </c>
      <c r="R1030" s="23">
        <v>21102903764</v>
      </c>
      <c r="S1030" s="22" t="s">
        <v>56</v>
      </c>
      <c r="T1030" s="22">
        <v>6008143789</v>
      </c>
      <c r="U1030" s="22">
        <v>18</v>
      </c>
      <c r="V1030" s="22">
        <v>0</v>
      </c>
      <c r="W1030" s="22">
        <v>18</v>
      </c>
      <c r="X1030" s="29" t="s">
        <v>184</v>
      </c>
      <c r="Y1030" s="22" t="s">
        <v>56</v>
      </c>
      <c r="Z1030" s="63" t="s">
        <v>1608</v>
      </c>
      <c r="AA1030" s="64">
        <v>44503</v>
      </c>
      <c r="AB1030" s="22">
        <v>0</v>
      </c>
      <c r="AC1030" s="32">
        <v>5042287239</v>
      </c>
      <c r="AD1030" s="33" t="s">
        <v>1609</v>
      </c>
      <c r="AE1030" s="34">
        <v>44505</v>
      </c>
      <c r="AF1030" s="35" t="str">
        <f>VLOOKUP(G1030,[6]TIV1!L:S,8,FALSE)</f>
        <v>8276895965</v>
      </c>
      <c r="AG1030" s="35" t="str">
        <f>VLOOKUP(T1030,[6]TIV1!L:S,8,FALSE)</f>
        <v>2050350312</v>
      </c>
      <c r="AH1030" s="35" t="str">
        <f>VLOOKUP(AC1030,[6]TIV1!L:S,8,FALSE)</f>
        <v>8276895965</v>
      </c>
      <c r="AI1030" s="36">
        <f>VLOOKUP(A1030&amp;P1030,[6]HARGA!C:D,2,0)*Q1030</f>
        <v>11347200</v>
      </c>
      <c r="AJ1030" s="36">
        <f>VLOOKUP(A1030&amp;P1030,[6]HARGA!C:D,2,0)*W1030</f>
        <v>177300</v>
      </c>
      <c r="AK1030" s="36">
        <f>VLOOKUP(A1030&amp;P1030,[6]HARGA!C:D,2,0)*AB1030</f>
        <v>0</v>
      </c>
      <c r="AL1030" s="37"/>
      <c r="AM1030" s="37"/>
      <c r="AN1030" s="37"/>
      <c r="AO1030" s="37"/>
      <c r="AP1030" s="37"/>
      <c r="AQ1030" s="37"/>
      <c r="AR1030" s="37"/>
      <c r="AS1030" s="37"/>
      <c r="AT1030" s="37"/>
      <c r="AU1030" s="37"/>
      <c r="AV1030" s="37"/>
      <c r="AW1030" s="37"/>
      <c r="AX1030" s="37"/>
      <c r="AY1030" s="37"/>
      <c r="AZ1030" s="37"/>
      <c r="BA1030" s="37"/>
      <c r="BB1030" s="37"/>
      <c r="BC1030" s="37"/>
      <c r="BD1030">
        <v>5</v>
      </c>
    </row>
    <row r="1031" spans="1:56" hidden="1" x14ac:dyDescent="0.25">
      <c r="A1031" s="22" t="s">
        <v>66</v>
      </c>
      <c r="B1031" s="22" t="s">
        <v>52</v>
      </c>
      <c r="C1031" s="23">
        <v>21102903716</v>
      </c>
      <c r="D1031" s="22" t="s">
        <v>53</v>
      </c>
      <c r="E1031" s="22" t="s">
        <v>571</v>
      </c>
      <c r="F1031" s="22" t="s">
        <v>572</v>
      </c>
      <c r="G1031" s="22">
        <v>5042294012</v>
      </c>
      <c r="H1031" s="22" t="s">
        <v>56</v>
      </c>
      <c r="I1031" s="22" t="s">
        <v>1606</v>
      </c>
      <c r="J1031" s="24">
        <v>44505</v>
      </c>
      <c r="K1031" s="22">
        <v>1152</v>
      </c>
      <c r="L1031" s="22" t="s">
        <v>184</v>
      </c>
      <c r="M1031" s="22" t="s">
        <v>184</v>
      </c>
      <c r="N1031" s="38" t="s">
        <v>1607</v>
      </c>
      <c r="O1031" s="39">
        <v>44505</v>
      </c>
      <c r="P1031" s="27" t="s">
        <v>64</v>
      </c>
      <c r="Q1031" s="22">
        <v>1152</v>
      </c>
      <c r="R1031" s="23">
        <v>21102903764</v>
      </c>
      <c r="S1031" s="22" t="s">
        <v>56</v>
      </c>
      <c r="T1031" s="22">
        <v>6008143789</v>
      </c>
      <c r="U1031" s="22">
        <v>1152</v>
      </c>
      <c r="V1031" s="22">
        <v>0</v>
      </c>
      <c r="W1031" s="22">
        <v>1152</v>
      </c>
      <c r="X1031" s="29" t="s">
        <v>184</v>
      </c>
      <c r="Y1031" s="22" t="s">
        <v>56</v>
      </c>
      <c r="Z1031" s="63" t="s">
        <v>1608</v>
      </c>
      <c r="AA1031" s="64">
        <v>44503</v>
      </c>
      <c r="AB1031" s="22">
        <v>45</v>
      </c>
      <c r="AC1031" s="32">
        <v>5042287239</v>
      </c>
      <c r="AD1031" s="33" t="s">
        <v>1609</v>
      </c>
      <c r="AE1031" s="34">
        <v>44505</v>
      </c>
      <c r="AF1031" s="35" t="str">
        <f>VLOOKUP(G1031,[6]TIV1!L:S,8,FALSE)</f>
        <v>8276895965</v>
      </c>
      <c r="AG1031" s="35" t="str">
        <f>VLOOKUP(T1031,[6]TIV1!L:S,8,FALSE)</f>
        <v>2050350312</v>
      </c>
      <c r="AH1031" s="35" t="str">
        <f>VLOOKUP(AC1031,[6]TIV1!L:S,8,FALSE)</f>
        <v>8276895965</v>
      </c>
      <c r="AI1031" s="36">
        <f>VLOOKUP(A1031&amp;P1031,[6]HARGA!C:D,2,0)*Q1031</f>
        <v>34560000</v>
      </c>
      <c r="AJ1031" s="36">
        <f>VLOOKUP(A1031&amp;P1031,[6]HARGA!C:D,2,0)*W1031</f>
        <v>34560000</v>
      </c>
      <c r="AK1031" s="36">
        <f>VLOOKUP(A1031&amp;P1031,[6]HARGA!C:D,2,0)*AB1031</f>
        <v>1350000</v>
      </c>
      <c r="AL1031" s="37"/>
      <c r="AM1031" s="37"/>
      <c r="AN1031" s="37"/>
      <c r="AO1031" s="37"/>
      <c r="AP1031" s="37"/>
      <c r="AQ1031" s="37"/>
      <c r="AR1031" s="37"/>
      <c r="AS1031" s="37"/>
      <c r="AT1031" s="37"/>
      <c r="AU1031" s="37"/>
      <c r="AV1031" s="37"/>
      <c r="AW1031" s="37"/>
      <c r="AX1031" s="37"/>
      <c r="AY1031" s="37"/>
      <c r="AZ1031" s="37"/>
      <c r="BA1031" s="37"/>
      <c r="BB1031" s="37"/>
      <c r="BC1031" s="37"/>
      <c r="BD1031">
        <v>5</v>
      </c>
    </row>
    <row r="1032" spans="1:56" hidden="1" x14ac:dyDescent="0.25">
      <c r="A1032" s="22" t="s">
        <v>66</v>
      </c>
      <c r="B1032" s="22" t="s">
        <v>52</v>
      </c>
      <c r="C1032" s="23">
        <v>21102903716</v>
      </c>
      <c r="D1032" s="22" t="s">
        <v>53</v>
      </c>
      <c r="E1032" s="22" t="s">
        <v>571</v>
      </c>
      <c r="F1032" s="22" t="s">
        <v>572</v>
      </c>
      <c r="G1032" s="22">
        <v>5042294012</v>
      </c>
      <c r="H1032" s="22" t="s">
        <v>56</v>
      </c>
      <c r="I1032" s="22" t="s">
        <v>1606</v>
      </c>
      <c r="J1032" s="24">
        <v>44505</v>
      </c>
      <c r="K1032" s="22">
        <v>24</v>
      </c>
      <c r="L1032" s="22" t="s">
        <v>184</v>
      </c>
      <c r="M1032" s="22" t="s">
        <v>184</v>
      </c>
      <c r="N1032" s="38" t="s">
        <v>1607</v>
      </c>
      <c r="O1032" s="39">
        <v>44505</v>
      </c>
      <c r="P1032" s="27" t="s">
        <v>65</v>
      </c>
      <c r="Q1032" s="22">
        <v>24</v>
      </c>
      <c r="R1032" s="23">
        <v>21102903764</v>
      </c>
      <c r="S1032" s="22" t="s">
        <v>56</v>
      </c>
      <c r="T1032" s="22">
        <v>6008143789</v>
      </c>
      <c r="U1032" s="22">
        <v>24</v>
      </c>
      <c r="V1032" s="22">
        <v>0</v>
      </c>
      <c r="W1032" s="22">
        <v>24</v>
      </c>
      <c r="X1032" s="29" t="s">
        <v>184</v>
      </c>
      <c r="Y1032" s="22" t="s">
        <v>56</v>
      </c>
      <c r="Z1032" s="63" t="s">
        <v>1608</v>
      </c>
      <c r="AA1032" s="64">
        <v>44503</v>
      </c>
      <c r="AB1032" s="22">
        <v>0</v>
      </c>
      <c r="AC1032" s="32">
        <v>5042287239</v>
      </c>
      <c r="AD1032" s="33" t="s">
        <v>1609</v>
      </c>
      <c r="AE1032" s="34">
        <v>44505</v>
      </c>
      <c r="AF1032" s="35" t="str">
        <f>VLOOKUP(G1032,[6]TIV1!L:S,8,FALSE)</f>
        <v>8276895965</v>
      </c>
      <c r="AG1032" s="35" t="str">
        <f>VLOOKUP(T1032,[6]TIV1!L:S,8,FALSE)</f>
        <v>2050350312</v>
      </c>
      <c r="AH1032" s="35" t="str">
        <f>VLOOKUP(AC1032,[6]TIV1!L:S,8,FALSE)</f>
        <v>8276895965</v>
      </c>
      <c r="AI1032" s="36">
        <f>VLOOKUP(A1032&amp;P1032,[6]HARGA!C:D,2,0)*Q1032</f>
        <v>0</v>
      </c>
      <c r="AJ1032" s="36">
        <f>VLOOKUP(A1032&amp;P1032,[6]HARGA!C:D,2,0)*W1032</f>
        <v>0</v>
      </c>
      <c r="AK1032" s="36">
        <f>VLOOKUP(A1032&amp;P1032,[6]HARGA!C:D,2,0)*AB1032</f>
        <v>0</v>
      </c>
      <c r="AL1032" s="37"/>
      <c r="AM1032" s="37"/>
      <c r="AN1032" s="37"/>
      <c r="AO1032" s="37"/>
      <c r="AP1032" s="37"/>
      <c r="AQ1032" s="37"/>
      <c r="AR1032" s="37"/>
      <c r="AS1032" s="37"/>
      <c r="AT1032" s="37"/>
      <c r="AU1032" s="37"/>
      <c r="AV1032" s="37"/>
      <c r="AW1032" s="37"/>
      <c r="AX1032" s="37"/>
      <c r="AY1032" s="37"/>
      <c r="AZ1032" s="37"/>
      <c r="BA1032" s="37"/>
      <c r="BB1032" s="37"/>
      <c r="BC1032" s="37"/>
      <c r="BD1032">
        <v>5</v>
      </c>
    </row>
    <row r="1033" spans="1:56" hidden="1" x14ac:dyDescent="0.25">
      <c r="A1033" s="22" t="s">
        <v>66</v>
      </c>
      <c r="B1033" s="22" t="s">
        <v>52</v>
      </c>
      <c r="C1033" s="23">
        <v>21102903715</v>
      </c>
      <c r="D1033" s="22" t="s">
        <v>53</v>
      </c>
      <c r="E1033" s="22" t="s">
        <v>565</v>
      </c>
      <c r="F1033" s="22" t="s">
        <v>566</v>
      </c>
      <c r="G1033" s="22">
        <v>5042295772</v>
      </c>
      <c r="H1033" s="22" t="s">
        <v>56</v>
      </c>
      <c r="I1033" s="22" t="s">
        <v>1610</v>
      </c>
      <c r="J1033" s="24">
        <v>44505</v>
      </c>
      <c r="K1033" s="22">
        <v>1248</v>
      </c>
      <c r="L1033" s="22" t="s">
        <v>110</v>
      </c>
      <c r="M1033" s="22" t="s">
        <v>110</v>
      </c>
      <c r="N1033" s="38" t="s">
        <v>1611</v>
      </c>
      <c r="O1033" s="39">
        <v>44505</v>
      </c>
      <c r="P1033" s="27" t="s">
        <v>60</v>
      </c>
      <c r="Q1033" s="22">
        <v>1248</v>
      </c>
      <c r="R1033" s="23">
        <v>21102903745</v>
      </c>
      <c r="S1033" s="22" t="s">
        <v>56</v>
      </c>
      <c r="T1033" s="22">
        <v>6008148259</v>
      </c>
      <c r="U1033" s="22">
        <v>24</v>
      </c>
      <c r="V1033" s="22">
        <v>0</v>
      </c>
      <c r="W1033" s="22">
        <v>24</v>
      </c>
      <c r="X1033" s="29" t="s">
        <v>110</v>
      </c>
      <c r="Y1033" s="22" t="s">
        <v>56</v>
      </c>
      <c r="Z1033" s="63" t="s">
        <v>1612</v>
      </c>
      <c r="AA1033" s="64">
        <v>44504</v>
      </c>
      <c r="AB1033" s="22">
        <v>0</v>
      </c>
      <c r="AC1033" s="32">
        <v>5042297002</v>
      </c>
      <c r="AD1033" s="33" t="s">
        <v>1613</v>
      </c>
      <c r="AE1033" s="34">
        <v>44505</v>
      </c>
      <c r="AF1033" s="35" t="str">
        <f>VLOOKUP(G1033,[6]TIV1!L:S,8,FALSE)</f>
        <v>8276895965</v>
      </c>
      <c r="AG1033" s="35" t="str">
        <f>VLOOKUP(T1033,[6]TIV1!L:S,8,FALSE)</f>
        <v>2050350312</v>
      </c>
      <c r="AH1033" s="35" t="str">
        <f>VLOOKUP(AC1033,[6]TIV1!L:S,8,FALSE)</f>
        <v>8276895965</v>
      </c>
      <c r="AI1033" s="36">
        <f>VLOOKUP(A1033&amp;P1033,[6]HARGA!C:D,2,0)*Q1033</f>
        <v>12292800</v>
      </c>
      <c r="AJ1033" s="36">
        <f>VLOOKUP(A1033&amp;P1033,[6]HARGA!C:D,2,0)*W1033</f>
        <v>236400</v>
      </c>
      <c r="AK1033" s="36">
        <f>VLOOKUP(A1033&amp;P1033,[6]HARGA!C:D,2,0)*AB1033</f>
        <v>0</v>
      </c>
      <c r="AL1033" s="37"/>
      <c r="AM1033" s="37"/>
      <c r="AN1033" s="37"/>
      <c r="AO1033" s="37"/>
      <c r="AP1033" s="37"/>
      <c r="AQ1033" s="37"/>
      <c r="AR1033" s="37"/>
      <c r="AS1033" s="37"/>
      <c r="AT1033" s="37"/>
      <c r="AU1033" s="37"/>
      <c r="AV1033" s="37"/>
      <c r="AW1033" s="37"/>
      <c r="AX1033" s="37"/>
      <c r="AY1033" s="37"/>
      <c r="AZ1033" s="37"/>
      <c r="BA1033" s="37"/>
      <c r="BB1033" s="37"/>
      <c r="BC1033" s="37"/>
      <c r="BD1033">
        <v>5</v>
      </c>
    </row>
    <row r="1034" spans="1:56" hidden="1" x14ac:dyDescent="0.25">
      <c r="A1034" s="22" t="s">
        <v>66</v>
      </c>
      <c r="B1034" s="22" t="s">
        <v>52</v>
      </c>
      <c r="C1034" s="23">
        <v>21102903715</v>
      </c>
      <c r="D1034" s="22" t="s">
        <v>53</v>
      </c>
      <c r="E1034" s="22" t="s">
        <v>565</v>
      </c>
      <c r="F1034" s="22" t="s">
        <v>566</v>
      </c>
      <c r="G1034" s="22">
        <v>5042295772</v>
      </c>
      <c r="H1034" s="22" t="s">
        <v>56</v>
      </c>
      <c r="I1034" s="22" t="s">
        <v>1610</v>
      </c>
      <c r="J1034" s="24">
        <v>44505</v>
      </c>
      <c r="K1034" s="22">
        <v>1248</v>
      </c>
      <c r="L1034" s="22" t="s">
        <v>110</v>
      </c>
      <c r="M1034" s="22" t="s">
        <v>110</v>
      </c>
      <c r="N1034" s="38" t="s">
        <v>1611</v>
      </c>
      <c r="O1034" s="39">
        <v>44505</v>
      </c>
      <c r="P1034" s="27" t="s">
        <v>64</v>
      </c>
      <c r="Q1034" s="22">
        <v>1248</v>
      </c>
      <c r="R1034" s="23">
        <v>21102903745</v>
      </c>
      <c r="S1034" s="22" t="s">
        <v>56</v>
      </c>
      <c r="T1034" s="22">
        <v>6008148259</v>
      </c>
      <c r="U1034" s="22">
        <v>1344</v>
      </c>
      <c r="V1034" s="22">
        <v>0</v>
      </c>
      <c r="W1034" s="22">
        <v>1344</v>
      </c>
      <c r="X1034" s="29" t="s">
        <v>110</v>
      </c>
      <c r="Y1034" s="22" t="s">
        <v>56</v>
      </c>
      <c r="Z1034" s="63" t="s">
        <v>1612</v>
      </c>
      <c r="AA1034" s="64">
        <v>44504</v>
      </c>
      <c r="AB1034" s="22">
        <v>96</v>
      </c>
      <c r="AC1034" s="32">
        <v>5042297002</v>
      </c>
      <c r="AD1034" s="33" t="s">
        <v>1613</v>
      </c>
      <c r="AE1034" s="34">
        <v>44505</v>
      </c>
      <c r="AF1034" s="35" t="str">
        <f>VLOOKUP(G1034,[6]TIV1!L:S,8,FALSE)</f>
        <v>8276895965</v>
      </c>
      <c r="AG1034" s="35" t="str">
        <f>VLOOKUP(T1034,[6]TIV1!L:S,8,FALSE)</f>
        <v>2050350312</v>
      </c>
      <c r="AH1034" s="35" t="str">
        <f>VLOOKUP(AC1034,[6]TIV1!L:S,8,FALSE)</f>
        <v>8276895965</v>
      </c>
      <c r="AI1034" s="36">
        <f>VLOOKUP(A1034&amp;P1034,[6]HARGA!C:D,2,0)*Q1034</f>
        <v>37440000</v>
      </c>
      <c r="AJ1034" s="36">
        <f>VLOOKUP(A1034&amp;P1034,[6]HARGA!C:D,2,0)*W1034</f>
        <v>40320000</v>
      </c>
      <c r="AK1034" s="36">
        <f>VLOOKUP(A1034&amp;P1034,[6]HARGA!C:D,2,0)*AB1034</f>
        <v>2880000</v>
      </c>
      <c r="AL1034" s="37"/>
      <c r="AM1034" s="37"/>
      <c r="AN1034" s="37"/>
      <c r="AO1034" s="37"/>
      <c r="AP1034" s="37"/>
      <c r="AQ1034" s="37"/>
      <c r="AR1034" s="37"/>
      <c r="AS1034" s="37"/>
      <c r="AT1034" s="37"/>
      <c r="AU1034" s="37"/>
      <c r="AV1034" s="37"/>
      <c r="AW1034" s="37"/>
      <c r="AX1034" s="37"/>
      <c r="AY1034" s="37"/>
      <c r="AZ1034" s="37"/>
      <c r="BA1034" s="37"/>
      <c r="BB1034" s="37"/>
      <c r="BC1034" s="37"/>
      <c r="BD1034">
        <v>5</v>
      </c>
    </row>
    <row r="1035" spans="1:56" hidden="1" x14ac:dyDescent="0.25">
      <c r="A1035" s="22" t="s">
        <v>66</v>
      </c>
      <c r="B1035" s="22" t="s">
        <v>52</v>
      </c>
      <c r="C1035" s="23">
        <v>21102903715</v>
      </c>
      <c r="D1035" s="22" t="s">
        <v>53</v>
      </c>
      <c r="E1035" s="22" t="s">
        <v>565</v>
      </c>
      <c r="F1035" s="22" t="s">
        <v>566</v>
      </c>
      <c r="G1035" s="22">
        <v>5042295772</v>
      </c>
      <c r="H1035" s="22" t="s">
        <v>56</v>
      </c>
      <c r="I1035" s="22" t="s">
        <v>1610</v>
      </c>
      <c r="J1035" s="24">
        <v>44505</v>
      </c>
      <c r="K1035" s="22">
        <v>28</v>
      </c>
      <c r="L1035" s="22" t="s">
        <v>110</v>
      </c>
      <c r="M1035" s="22" t="s">
        <v>110</v>
      </c>
      <c r="N1035" s="38" t="s">
        <v>1611</v>
      </c>
      <c r="O1035" s="39">
        <v>44505</v>
      </c>
      <c r="P1035" s="27" t="s">
        <v>65</v>
      </c>
      <c r="Q1035" s="22">
        <v>28</v>
      </c>
      <c r="R1035" s="23">
        <v>21102903745</v>
      </c>
      <c r="S1035" s="22" t="s">
        <v>56</v>
      </c>
      <c r="T1035" s="22">
        <v>6008148259</v>
      </c>
      <c r="U1035" s="22">
        <v>28</v>
      </c>
      <c r="V1035" s="22">
        <v>0</v>
      </c>
      <c r="W1035" s="22">
        <v>28</v>
      </c>
      <c r="X1035" s="29" t="s">
        <v>110</v>
      </c>
      <c r="Y1035" s="22" t="s">
        <v>56</v>
      </c>
      <c r="Z1035" s="63" t="s">
        <v>1612</v>
      </c>
      <c r="AA1035" s="64">
        <v>44504</v>
      </c>
      <c r="AB1035" s="22">
        <v>0</v>
      </c>
      <c r="AC1035" s="32">
        <v>5042297002</v>
      </c>
      <c r="AD1035" s="33" t="s">
        <v>1613</v>
      </c>
      <c r="AE1035" s="34">
        <v>44505</v>
      </c>
      <c r="AF1035" s="35" t="str">
        <f>VLOOKUP(G1035,[6]TIV1!L:S,8,FALSE)</f>
        <v>8276895965</v>
      </c>
      <c r="AG1035" s="35" t="str">
        <f>VLOOKUP(T1035,[6]TIV1!L:S,8,FALSE)</f>
        <v>2050350312</v>
      </c>
      <c r="AH1035" s="35" t="str">
        <f>VLOOKUP(AC1035,[6]TIV1!L:S,8,FALSE)</f>
        <v>8276895965</v>
      </c>
      <c r="AI1035" s="36">
        <f>VLOOKUP(A1035&amp;P1035,[6]HARGA!C:D,2,0)*Q1035</f>
        <v>0</v>
      </c>
      <c r="AJ1035" s="36">
        <f>VLOOKUP(A1035&amp;P1035,[6]HARGA!C:D,2,0)*W1035</f>
        <v>0</v>
      </c>
      <c r="AK1035" s="36">
        <f>VLOOKUP(A1035&amp;P1035,[6]HARGA!C:D,2,0)*AB1035</f>
        <v>0</v>
      </c>
      <c r="AL1035" s="37"/>
      <c r="AM1035" s="37"/>
      <c r="AN1035" s="37"/>
      <c r="AO1035" s="37"/>
      <c r="AP1035" s="37"/>
      <c r="AQ1035" s="37"/>
      <c r="AR1035" s="37"/>
      <c r="AS1035" s="37"/>
      <c r="AT1035" s="37"/>
      <c r="AU1035" s="37"/>
      <c r="AV1035" s="37"/>
      <c r="AW1035" s="37"/>
      <c r="AX1035" s="37"/>
      <c r="AY1035" s="37"/>
      <c r="AZ1035" s="37"/>
      <c r="BA1035" s="37"/>
      <c r="BB1035" s="37"/>
      <c r="BC1035" s="37"/>
      <c r="BD1035">
        <v>5</v>
      </c>
    </row>
    <row r="1036" spans="1:56" hidden="1" x14ac:dyDescent="0.25">
      <c r="A1036" s="22" t="s">
        <v>51</v>
      </c>
      <c r="B1036" s="22" t="s">
        <v>52</v>
      </c>
      <c r="C1036" s="23">
        <v>21102803740</v>
      </c>
      <c r="D1036" s="22" t="s">
        <v>53</v>
      </c>
      <c r="E1036" s="22" t="s">
        <v>523</v>
      </c>
      <c r="F1036" s="22" t="s">
        <v>524</v>
      </c>
      <c r="G1036" s="22">
        <v>5042282308</v>
      </c>
      <c r="H1036" s="22" t="s">
        <v>56</v>
      </c>
      <c r="I1036" s="22" t="s">
        <v>1614</v>
      </c>
      <c r="J1036" s="24">
        <v>44505</v>
      </c>
      <c r="K1036" s="22">
        <v>1728</v>
      </c>
      <c r="L1036" s="22" t="s">
        <v>526</v>
      </c>
      <c r="M1036" s="22" t="s">
        <v>526</v>
      </c>
      <c r="N1036" s="38" t="s">
        <v>1615</v>
      </c>
      <c r="O1036" s="39">
        <v>44504</v>
      </c>
      <c r="P1036" s="27" t="s">
        <v>60</v>
      </c>
      <c r="Q1036" s="22">
        <v>1728</v>
      </c>
      <c r="R1036" s="23">
        <v>21102803772</v>
      </c>
      <c r="S1036" s="22" t="s">
        <v>56</v>
      </c>
      <c r="T1036" s="22">
        <v>6008146077</v>
      </c>
      <c r="U1036" s="22">
        <v>27</v>
      </c>
      <c r="V1036" s="22">
        <v>0</v>
      </c>
      <c r="W1036" s="22">
        <v>27</v>
      </c>
      <c r="X1036" s="29" t="s">
        <v>526</v>
      </c>
      <c r="Y1036" s="22" t="s">
        <v>56</v>
      </c>
      <c r="Z1036" s="30" t="s">
        <v>1616</v>
      </c>
      <c r="AA1036" s="31">
        <v>44505</v>
      </c>
      <c r="AB1036" s="22">
        <v>0</v>
      </c>
      <c r="AC1036" s="32">
        <v>5042297014</v>
      </c>
      <c r="AD1036" s="33" t="s">
        <v>1617</v>
      </c>
      <c r="AE1036" s="34">
        <v>44505</v>
      </c>
      <c r="AF1036" s="35" t="str">
        <f>VLOOKUP(G1036,[6]TIV1!L:S,8,FALSE)</f>
        <v>8276895377</v>
      </c>
      <c r="AG1036" s="35" t="str">
        <f>VLOOKUP(T1036,[6]TIV1!L:S,8,FALSE)</f>
        <v>2050350281</v>
      </c>
      <c r="AH1036" s="35" t="str">
        <f>VLOOKUP(AC1036,[6]TIV1!L:S,8,FALSE)</f>
        <v>8276895377</v>
      </c>
      <c r="AI1036" s="36">
        <f>VLOOKUP(A1036&amp;P1036,[6]HARGA!C:D,2,0)*Q1036</f>
        <v>17020800</v>
      </c>
      <c r="AJ1036" s="36">
        <f>VLOOKUP(A1036&amp;P1036,[6]HARGA!C:D,2,0)*W1036</f>
        <v>265950</v>
      </c>
      <c r="AK1036" s="36">
        <f>VLOOKUP(A1036&amp;P1036,[6]HARGA!C:D,2,0)*AB1036</f>
        <v>0</v>
      </c>
      <c r="AL1036" s="37"/>
      <c r="AM1036" s="37"/>
      <c r="AN1036" s="37"/>
      <c r="AO1036" s="37"/>
      <c r="AP1036" s="37"/>
      <c r="AQ1036" s="37"/>
      <c r="AR1036" s="37"/>
      <c r="AS1036" s="37"/>
      <c r="AT1036" s="37"/>
      <c r="AU1036" s="37"/>
      <c r="AV1036" s="37"/>
      <c r="AW1036" s="37"/>
      <c r="AX1036" s="37"/>
      <c r="AY1036" s="37"/>
      <c r="AZ1036" s="37"/>
      <c r="BA1036" s="37"/>
      <c r="BB1036" s="37"/>
      <c r="BC1036" s="37"/>
      <c r="BD1036">
        <v>5</v>
      </c>
    </row>
    <row r="1037" spans="1:56" hidden="1" x14ac:dyDescent="0.25">
      <c r="A1037" s="22" t="s">
        <v>51</v>
      </c>
      <c r="B1037" s="22" t="s">
        <v>52</v>
      </c>
      <c r="C1037" s="23">
        <v>21102803740</v>
      </c>
      <c r="D1037" s="22" t="s">
        <v>53</v>
      </c>
      <c r="E1037" s="22" t="s">
        <v>523</v>
      </c>
      <c r="F1037" s="22" t="s">
        <v>524</v>
      </c>
      <c r="G1037" s="22">
        <v>5042282308</v>
      </c>
      <c r="H1037" s="22" t="s">
        <v>56</v>
      </c>
      <c r="I1037" s="22" t="s">
        <v>1614</v>
      </c>
      <c r="J1037" s="24">
        <v>44505</v>
      </c>
      <c r="K1037" s="22">
        <v>1728</v>
      </c>
      <c r="L1037" s="22" t="s">
        <v>526</v>
      </c>
      <c r="M1037" s="22" t="s">
        <v>526</v>
      </c>
      <c r="N1037" s="38" t="s">
        <v>1615</v>
      </c>
      <c r="O1037" s="39">
        <v>44504</v>
      </c>
      <c r="P1037" s="27" t="s">
        <v>64</v>
      </c>
      <c r="Q1037" s="22">
        <v>1728</v>
      </c>
      <c r="R1037" s="23">
        <v>21102803772</v>
      </c>
      <c r="S1037" s="22" t="s">
        <v>56</v>
      </c>
      <c r="T1037" s="22">
        <v>6008146077</v>
      </c>
      <c r="U1037" s="22">
        <v>1800</v>
      </c>
      <c r="V1037" s="22">
        <v>0</v>
      </c>
      <c r="W1037" s="22">
        <v>1800</v>
      </c>
      <c r="X1037" s="29" t="s">
        <v>526</v>
      </c>
      <c r="Y1037" s="22" t="s">
        <v>56</v>
      </c>
      <c r="Z1037" s="30" t="s">
        <v>1616</v>
      </c>
      <c r="AA1037" s="31">
        <v>44505</v>
      </c>
      <c r="AB1037" s="22">
        <v>70</v>
      </c>
      <c r="AC1037" s="32">
        <v>5042297014</v>
      </c>
      <c r="AD1037" s="33" t="s">
        <v>1617</v>
      </c>
      <c r="AE1037" s="34">
        <v>44505</v>
      </c>
      <c r="AF1037" s="35" t="str">
        <f>VLOOKUP(G1037,[6]TIV1!L:S,8,FALSE)</f>
        <v>8276895377</v>
      </c>
      <c r="AG1037" s="35" t="str">
        <f>VLOOKUP(T1037,[6]TIV1!L:S,8,FALSE)</f>
        <v>2050350281</v>
      </c>
      <c r="AH1037" s="35" t="str">
        <f>VLOOKUP(AC1037,[6]TIV1!L:S,8,FALSE)</f>
        <v>8276895377</v>
      </c>
      <c r="AI1037" s="36">
        <f>VLOOKUP(A1037&amp;P1037,[6]HARGA!C:D,2,0)*Q1037</f>
        <v>51840000</v>
      </c>
      <c r="AJ1037" s="36">
        <f>VLOOKUP(A1037&amp;P1037,[6]HARGA!C:D,2,0)*W1037</f>
        <v>54000000</v>
      </c>
      <c r="AK1037" s="36">
        <f>VLOOKUP(A1037&amp;P1037,[6]HARGA!C:D,2,0)*AB1037</f>
        <v>2100000</v>
      </c>
      <c r="AL1037" s="37"/>
      <c r="AM1037" s="37"/>
      <c r="AN1037" s="37"/>
      <c r="AO1037" s="37"/>
      <c r="AP1037" s="37"/>
      <c r="AQ1037" s="37"/>
      <c r="AR1037" s="37"/>
      <c r="AS1037" s="37"/>
      <c r="AT1037" s="37"/>
      <c r="AU1037" s="37"/>
      <c r="AV1037" s="37"/>
      <c r="AW1037" s="37"/>
      <c r="AX1037" s="37"/>
      <c r="AY1037" s="37"/>
      <c r="AZ1037" s="37"/>
      <c r="BA1037" s="37"/>
      <c r="BB1037" s="37"/>
      <c r="BC1037" s="37"/>
      <c r="BD1037">
        <v>5</v>
      </c>
    </row>
    <row r="1038" spans="1:56" x14ac:dyDescent="0.25">
      <c r="A1038" s="22" t="s">
        <v>51</v>
      </c>
      <c r="B1038" s="22" t="s">
        <v>52</v>
      </c>
      <c r="C1038" s="23">
        <v>21102803738</v>
      </c>
      <c r="D1038" s="22" t="s">
        <v>53</v>
      </c>
      <c r="E1038" s="22" t="s">
        <v>605</v>
      </c>
      <c r="F1038" s="22" t="s">
        <v>606</v>
      </c>
      <c r="G1038" s="22">
        <v>5042294664</v>
      </c>
      <c r="H1038" s="22" t="s">
        <v>56</v>
      </c>
      <c r="I1038" s="22" t="s">
        <v>1618</v>
      </c>
      <c r="J1038" s="24">
        <v>44505</v>
      </c>
      <c r="K1038" s="22">
        <v>816</v>
      </c>
      <c r="L1038" s="22" t="s">
        <v>58</v>
      </c>
      <c r="M1038" s="22" t="s">
        <v>58</v>
      </c>
      <c r="N1038" s="38" t="s">
        <v>1619</v>
      </c>
      <c r="O1038" s="39">
        <v>44506</v>
      </c>
      <c r="P1038" s="27" t="s">
        <v>60</v>
      </c>
      <c r="Q1038" s="22">
        <v>816</v>
      </c>
      <c r="R1038" s="23">
        <v>21102803766</v>
      </c>
      <c r="S1038" s="22" t="s">
        <v>56</v>
      </c>
      <c r="T1038" s="22">
        <v>6008147578</v>
      </c>
      <c r="U1038" s="22">
        <v>7</v>
      </c>
      <c r="V1038" s="22">
        <v>0</v>
      </c>
      <c r="W1038" s="22">
        <v>7</v>
      </c>
      <c r="X1038" s="29" t="s">
        <v>58</v>
      </c>
      <c r="Y1038" s="22" t="s">
        <v>56</v>
      </c>
      <c r="Z1038" s="30" t="s">
        <v>1620</v>
      </c>
      <c r="AA1038" s="31">
        <v>44504</v>
      </c>
      <c r="AB1038" s="22">
        <v>0</v>
      </c>
      <c r="AC1038" s="32">
        <v>5042294662</v>
      </c>
      <c r="AD1038" s="25" t="s">
        <v>1621</v>
      </c>
      <c r="AE1038" s="26">
        <v>44506</v>
      </c>
      <c r="AF1038" s="35" t="str">
        <f>VLOOKUP(G1038,[6]TIV1!L:S,8,FALSE)</f>
        <v>8276895377</v>
      </c>
      <c r="AG1038" s="35" t="str">
        <f>VLOOKUP(T1038,[6]TIV1!L:S,8,FALSE)</f>
        <v>2050350281</v>
      </c>
      <c r="AH1038" s="35" t="str">
        <f>VLOOKUP(AC1038,[6]TIV1!L:S,8,FALSE)</f>
        <v>8276895377</v>
      </c>
      <c r="AI1038" s="36">
        <f>VLOOKUP(A1038&amp;P1038,[6]HARGA!C:D,2,0)*Q1038</f>
        <v>8037600</v>
      </c>
      <c r="AJ1038" s="36">
        <f>VLOOKUP(A1038&amp;P1038,[6]HARGA!C:D,2,0)*W1038</f>
        <v>68950</v>
      </c>
      <c r="AK1038" s="36">
        <f>VLOOKUP(A1038&amp;P1038,[6]HARGA!C:D,2,0)*AB1038</f>
        <v>0</v>
      </c>
      <c r="AL1038" s="37"/>
      <c r="AM1038" s="37"/>
      <c r="AN1038" s="37"/>
      <c r="AO1038" s="37"/>
      <c r="AP1038" s="37"/>
      <c r="AQ1038" s="37"/>
      <c r="AR1038" s="37"/>
      <c r="AS1038" s="37"/>
      <c r="AT1038" s="37"/>
      <c r="AU1038" s="37"/>
      <c r="AV1038" s="37"/>
      <c r="AW1038" s="37"/>
      <c r="AX1038" s="37"/>
      <c r="AY1038" s="37"/>
      <c r="AZ1038" s="37"/>
      <c r="BA1038" s="37"/>
      <c r="BB1038" s="37"/>
      <c r="BC1038" s="37"/>
      <c r="BD1038">
        <v>5</v>
      </c>
    </row>
    <row r="1039" spans="1:56" x14ac:dyDescent="0.25">
      <c r="A1039" s="22" t="s">
        <v>51</v>
      </c>
      <c r="B1039" s="22" t="s">
        <v>52</v>
      </c>
      <c r="C1039" s="23">
        <v>21102803738</v>
      </c>
      <c r="D1039" s="22" t="s">
        <v>53</v>
      </c>
      <c r="E1039" s="22" t="s">
        <v>605</v>
      </c>
      <c r="F1039" s="22" t="s">
        <v>606</v>
      </c>
      <c r="G1039" s="22">
        <v>5042294664</v>
      </c>
      <c r="H1039" s="22" t="s">
        <v>56</v>
      </c>
      <c r="I1039" s="22" t="s">
        <v>1618</v>
      </c>
      <c r="J1039" s="24">
        <v>44505</v>
      </c>
      <c r="K1039" s="22">
        <v>816</v>
      </c>
      <c r="L1039" s="22" t="s">
        <v>58</v>
      </c>
      <c r="M1039" s="22" t="s">
        <v>58</v>
      </c>
      <c r="N1039" s="38" t="s">
        <v>1619</v>
      </c>
      <c r="O1039" s="39">
        <v>44506</v>
      </c>
      <c r="P1039" s="27" t="s">
        <v>64</v>
      </c>
      <c r="Q1039" s="22">
        <v>816</v>
      </c>
      <c r="R1039" s="23">
        <v>21102803766</v>
      </c>
      <c r="S1039" s="22" t="s">
        <v>56</v>
      </c>
      <c r="T1039" s="22">
        <v>6008147578</v>
      </c>
      <c r="U1039" s="22">
        <v>1152</v>
      </c>
      <c r="V1039" s="22">
        <v>0</v>
      </c>
      <c r="W1039" s="22">
        <v>1152</v>
      </c>
      <c r="X1039" s="29" t="s">
        <v>58</v>
      </c>
      <c r="Y1039" s="22" t="s">
        <v>56</v>
      </c>
      <c r="Z1039" s="30" t="s">
        <v>1620</v>
      </c>
      <c r="AA1039" s="31">
        <v>44504</v>
      </c>
      <c r="AB1039" s="22">
        <v>336</v>
      </c>
      <c r="AC1039" s="32">
        <v>5042294662</v>
      </c>
      <c r="AD1039" s="25" t="s">
        <v>1621</v>
      </c>
      <c r="AE1039" s="26">
        <v>44506</v>
      </c>
      <c r="AF1039" s="35" t="str">
        <f>VLOOKUP(G1039,[6]TIV1!L:S,8,FALSE)</f>
        <v>8276895377</v>
      </c>
      <c r="AG1039" s="35" t="str">
        <f>VLOOKUP(T1039,[6]TIV1!L:S,8,FALSE)</f>
        <v>2050350281</v>
      </c>
      <c r="AH1039" s="35" t="str">
        <f>VLOOKUP(AC1039,[6]TIV1!L:S,8,FALSE)</f>
        <v>8276895377</v>
      </c>
      <c r="AI1039" s="36">
        <f>VLOOKUP(A1039&amp;P1039,[6]HARGA!C:D,2,0)*Q1039</f>
        <v>24480000</v>
      </c>
      <c r="AJ1039" s="36">
        <f>VLOOKUP(A1039&amp;P1039,[6]HARGA!C:D,2,0)*W1039</f>
        <v>34560000</v>
      </c>
      <c r="AK1039" s="36">
        <f>VLOOKUP(A1039&amp;P1039,[6]HARGA!C:D,2,0)*AB1039</f>
        <v>10080000</v>
      </c>
      <c r="AL1039" s="37"/>
      <c r="AM1039" s="37"/>
      <c r="AN1039" s="37"/>
      <c r="AO1039" s="37"/>
      <c r="AP1039" s="37"/>
      <c r="AQ1039" s="37"/>
      <c r="AR1039" s="37"/>
      <c r="AS1039" s="37"/>
      <c r="AT1039" s="37"/>
      <c r="AU1039" s="37"/>
      <c r="AV1039" s="37"/>
      <c r="AW1039" s="37"/>
      <c r="AX1039" s="37"/>
      <c r="AY1039" s="37"/>
      <c r="AZ1039" s="37"/>
      <c r="BA1039" s="37"/>
      <c r="BB1039" s="37"/>
      <c r="BC1039" s="37"/>
      <c r="BD1039">
        <v>5</v>
      </c>
    </row>
    <row r="1040" spans="1:56" x14ac:dyDescent="0.25">
      <c r="A1040" s="22" t="s">
        <v>51</v>
      </c>
      <c r="B1040" s="22" t="s">
        <v>52</v>
      </c>
      <c r="C1040" s="23">
        <v>21102803738</v>
      </c>
      <c r="D1040" s="22" t="s">
        <v>53</v>
      </c>
      <c r="E1040" s="22" t="s">
        <v>605</v>
      </c>
      <c r="F1040" s="22" t="s">
        <v>606</v>
      </c>
      <c r="G1040" s="22">
        <v>5042294664</v>
      </c>
      <c r="H1040" s="22" t="s">
        <v>56</v>
      </c>
      <c r="I1040" s="22" t="s">
        <v>1618</v>
      </c>
      <c r="J1040" s="24">
        <v>44505</v>
      </c>
      <c r="K1040" s="22">
        <v>24</v>
      </c>
      <c r="L1040" s="22" t="s">
        <v>58</v>
      </c>
      <c r="M1040" s="22" t="s">
        <v>58</v>
      </c>
      <c r="N1040" s="38" t="s">
        <v>1619</v>
      </c>
      <c r="O1040" s="39">
        <v>44506</v>
      </c>
      <c r="P1040" s="27" t="s">
        <v>65</v>
      </c>
      <c r="Q1040" s="22">
        <v>24</v>
      </c>
      <c r="R1040" s="23">
        <v>21102803766</v>
      </c>
      <c r="S1040" s="22" t="s">
        <v>56</v>
      </c>
      <c r="T1040" s="22">
        <v>6008147578</v>
      </c>
      <c r="U1040" s="22">
        <v>24</v>
      </c>
      <c r="V1040" s="22">
        <v>0</v>
      </c>
      <c r="W1040" s="22">
        <v>24</v>
      </c>
      <c r="X1040" s="29" t="s">
        <v>58</v>
      </c>
      <c r="Y1040" s="22" t="s">
        <v>56</v>
      </c>
      <c r="Z1040" s="30" t="s">
        <v>1620</v>
      </c>
      <c r="AA1040" s="31">
        <v>44504</v>
      </c>
      <c r="AB1040" s="22">
        <v>0</v>
      </c>
      <c r="AC1040" s="32">
        <v>5042294662</v>
      </c>
      <c r="AD1040" s="25" t="s">
        <v>1621</v>
      </c>
      <c r="AE1040" s="26">
        <v>44506</v>
      </c>
      <c r="AF1040" s="35" t="str">
        <f>VLOOKUP(G1040,[6]TIV1!L:S,8,FALSE)</f>
        <v>8276895377</v>
      </c>
      <c r="AG1040" s="35" t="str">
        <f>VLOOKUP(T1040,[6]TIV1!L:S,8,FALSE)</f>
        <v>2050350281</v>
      </c>
      <c r="AH1040" s="35" t="str">
        <f>VLOOKUP(AC1040,[6]TIV1!L:S,8,FALSE)</f>
        <v>8276895377</v>
      </c>
      <c r="AI1040" s="36">
        <f>VLOOKUP(A1040&amp;P1040,[6]HARGA!C:D,2,0)*Q1040</f>
        <v>0</v>
      </c>
      <c r="AJ1040" s="36">
        <f>VLOOKUP(A1040&amp;P1040,[6]HARGA!C:D,2,0)*W1040</f>
        <v>0</v>
      </c>
      <c r="AK1040" s="36">
        <f>VLOOKUP(A1040&amp;P1040,[6]HARGA!C:D,2,0)*AB1040</f>
        <v>0</v>
      </c>
      <c r="AL1040" s="37"/>
      <c r="AM1040" s="37"/>
      <c r="AN1040" s="37"/>
      <c r="AO1040" s="37"/>
      <c r="AP1040" s="37"/>
      <c r="AQ1040" s="37"/>
      <c r="AR1040" s="37"/>
      <c r="AS1040" s="37"/>
      <c r="AT1040" s="37"/>
      <c r="AU1040" s="37"/>
      <c r="AV1040" s="37"/>
      <c r="AW1040" s="37"/>
      <c r="AX1040" s="37"/>
      <c r="AY1040" s="37"/>
      <c r="AZ1040" s="37"/>
      <c r="BA1040" s="37"/>
      <c r="BB1040" s="37"/>
      <c r="BC1040" s="37"/>
      <c r="BD1040">
        <v>5</v>
      </c>
    </row>
    <row r="1041" spans="1:56" hidden="1" x14ac:dyDescent="0.25">
      <c r="A1041" s="22" t="s">
        <v>66</v>
      </c>
      <c r="B1041" s="22" t="s">
        <v>52</v>
      </c>
      <c r="C1041" s="23">
        <v>21102903712</v>
      </c>
      <c r="D1041" s="22" t="s">
        <v>53</v>
      </c>
      <c r="E1041" s="22" t="s">
        <v>497</v>
      </c>
      <c r="F1041" s="22" t="s">
        <v>498</v>
      </c>
      <c r="G1041" s="22">
        <v>5042298172</v>
      </c>
      <c r="H1041" s="22" t="s">
        <v>56</v>
      </c>
      <c r="I1041" s="22" t="s">
        <v>1622</v>
      </c>
      <c r="J1041" s="24">
        <v>44505</v>
      </c>
      <c r="K1041" s="22">
        <v>1248</v>
      </c>
      <c r="L1041" s="22" t="s">
        <v>72</v>
      </c>
      <c r="M1041" s="22" t="s">
        <v>72</v>
      </c>
      <c r="N1041" s="38" t="s">
        <v>1623</v>
      </c>
      <c r="O1041" s="39">
        <v>44505</v>
      </c>
      <c r="P1041" s="27" t="s">
        <v>60</v>
      </c>
      <c r="Q1041" s="22">
        <v>1248</v>
      </c>
      <c r="R1041" s="23">
        <v>21102903742</v>
      </c>
      <c r="S1041" s="22" t="s">
        <v>56</v>
      </c>
      <c r="T1041" s="62">
        <v>6008146981</v>
      </c>
      <c r="U1041" s="22">
        <v>24</v>
      </c>
      <c r="V1041" s="22">
        <v>0</v>
      </c>
      <c r="W1041" s="22">
        <v>24</v>
      </c>
      <c r="X1041" s="29" t="s">
        <v>110</v>
      </c>
      <c r="Y1041" s="22" t="s">
        <v>56</v>
      </c>
      <c r="Z1041" s="30" t="s">
        <v>1624</v>
      </c>
      <c r="AA1041" s="31">
        <v>44504</v>
      </c>
      <c r="AB1041" s="22">
        <v>0</v>
      </c>
      <c r="AC1041" s="62">
        <v>5042295303</v>
      </c>
      <c r="AD1041" s="43" t="s">
        <v>1625</v>
      </c>
      <c r="AE1041" s="122">
        <v>44524</v>
      </c>
      <c r="AF1041" s="35" t="str">
        <f>VLOOKUP(G1041,[6]TIV1!L:S,8,FALSE)</f>
        <v>8276895965</v>
      </c>
      <c r="AG1041" s="35" t="str">
        <f>VLOOKUP(T1041,[6]TIV1!L:S,8,FALSE)</f>
        <v>2050350312</v>
      </c>
      <c r="AH1041" s="35" t="str">
        <f>VLOOKUP(AC1041,[6]TIV1!L:S,8,FALSE)</f>
        <v>8276895965</v>
      </c>
      <c r="AI1041" s="36">
        <f>VLOOKUP(A1041&amp;P1041,[6]HARGA!C:D,2,0)*Q1041</f>
        <v>12292800</v>
      </c>
      <c r="AJ1041" s="36">
        <f>VLOOKUP(A1041&amp;P1041,[6]HARGA!C:D,2,0)*W1041</f>
        <v>236400</v>
      </c>
      <c r="AK1041" s="36">
        <f>VLOOKUP(A1041&amp;P1041,[6]HARGA!C:D,2,0)*AB1041</f>
        <v>0</v>
      </c>
      <c r="AL1041" s="37"/>
      <c r="AM1041" s="37"/>
      <c r="AN1041" s="37"/>
      <c r="AO1041" s="37"/>
      <c r="AP1041" s="37"/>
      <c r="AQ1041" s="37"/>
      <c r="AR1041" s="37"/>
      <c r="AS1041" s="37"/>
      <c r="AT1041" s="37"/>
      <c r="AU1041" s="37"/>
      <c r="AV1041" s="37"/>
      <c r="AW1041" s="37"/>
      <c r="AX1041" s="37"/>
      <c r="AY1041" s="37"/>
      <c r="AZ1041" s="37"/>
      <c r="BA1041" s="37"/>
      <c r="BB1041" s="37"/>
      <c r="BC1041" s="37"/>
      <c r="BD1041">
        <v>5</v>
      </c>
    </row>
    <row r="1042" spans="1:56" hidden="1" x14ac:dyDescent="0.25">
      <c r="A1042" s="22" t="s">
        <v>66</v>
      </c>
      <c r="B1042" s="22" t="s">
        <v>52</v>
      </c>
      <c r="C1042" s="23">
        <v>21102903712</v>
      </c>
      <c r="D1042" s="22" t="s">
        <v>53</v>
      </c>
      <c r="E1042" s="22" t="s">
        <v>497</v>
      </c>
      <c r="F1042" s="22" t="s">
        <v>498</v>
      </c>
      <c r="G1042" s="22">
        <v>5042298172</v>
      </c>
      <c r="H1042" s="22" t="s">
        <v>56</v>
      </c>
      <c r="I1042" s="22" t="s">
        <v>1622</v>
      </c>
      <c r="J1042" s="24">
        <v>44505</v>
      </c>
      <c r="K1042" s="22">
        <v>1248</v>
      </c>
      <c r="L1042" s="22" t="s">
        <v>72</v>
      </c>
      <c r="M1042" s="22" t="s">
        <v>72</v>
      </c>
      <c r="N1042" s="38" t="s">
        <v>1623</v>
      </c>
      <c r="O1042" s="39">
        <v>44505</v>
      </c>
      <c r="P1042" s="27" t="s">
        <v>64</v>
      </c>
      <c r="Q1042" s="22">
        <v>1248</v>
      </c>
      <c r="R1042" s="23">
        <v>21102903742</v>
      </c>
      <c r="S1042" s="22" t="s">
        <v>56</v>
      </c>
      <c r="T1042" s="62">
        <v>6008146981</v>
      </c>
      <c r="U1042" s="22">
        <v>1344</v>
      </c>
      <c r="V1042" s="22">
        <v>0</v>
      </c>
      <c r="W1042" s="22">
        <v>1344</v>
      </c>
      <c r="X1042" s="29" t="s">
        <v>110</v>
      </c>
      <c r="Y1042" s="22" t="s">
        <v>56</v>
      </c>
      <c r="Z1042" s="30" t="s">
        <v>1624</v>
      </c>
      <c r="AA1042" s="31">
        <v>44504</v>
      </c>
      <c r="AB1042" s="22">
        <v>96</v>
      </c>
      <c r="AC1042" s="62">
        <v>5042295303</v>
      </c>
      <c r="AD1042" s="43" t="s">
        <v>1625</v>
      </c>
      <c r="AE1042" s="122">
        <v>44524</v>
      </c>
      <c r="AF1042" s="35" t="str">
        <f>VLOOKUP(G1042,[6]TIV1!L:S,8,FALSE)</f>
        <v>8276895965</v>
      </c>
      <c r="AG1042" s="35" t="str">
        <f>VLOOKUP(T1042,[6]TIV1!L:S,8,FALSE)</f>
        <v>2050350312</v>
      </c>
      <c r="AH1042" s="35" t="str">
        <f>VLOOKUP(AC1042,[6]TIV1!L:S,8,FALSE)</f>
        <v>8276895965</v>
      </c>
      <c r="AI1042" s="36">
        <f>VLOOKUP(A1042&amp;P1042,[6]HARGA!C:D,2,0)*Q1042</f>
        <v>37440000</v>
      </c>
      <c r="AJ1042" s="36">
        <f>VLOOKUP(A1042&amp;P1042,[6]HARGA!C:D,2,0)*W1042</f>
        <v>40320000</v>
      </c>
      <c r="AK1042" s="36">
        <f>VLOOKUP(A1042&amp;P1042,[6]HARGA!C:D,2,0)*AB1042</f>
        <v>2880000</v>
      </c>
      <c r="AL1042" s="37"/>
      <c r="AM1042" s="37"/>
      <c r="AN1042" s="37"/>
      <c r="AO1042" s="37"/>
      <c r="AP1042" s="37"/>
      <c r="AQ1042" s="37"/>
      <c r="AR1042" s="37"/>
      <c r="AS1042" s="37"/>
      <c r="AT1042" s="37"/>
      <c r="AU1042" s="37"/>
      <c r="AV1042" s="37"/>
      <c r="AW1042" s="37"/>
      <c r="AX1042" s="37"/>
      <c r="AY1042" s="37"/>
      <c r="AZ1042" s="37"/>
      <c r="BA1042" s="37"/>
      <c r="BB1042" s="37"/>
      <c r="BC1042" s="37"/>
      <c r="BD1042">
        <v>5</v>
      </c>
    </row>
    <row r="1043" spans="1:56" hidden="1" x14ac:dyDescent="0.25">
      <c r="A1043" s="22" t="s">
        <v>66</v>
      </c>
      <c r="B1043" s="22" t="s">
        <v>52</v>
      </c>
      <c r="C1043" s="23">
        <v>21102903712</v>
      </c>
      <c r="D1043" s="22" t="s">
        <v>53</v>
      </c>
      <c r="E1043" s="22" t="s">
        <v>497</v>
      </c>
      <c r="F1043" s="22" t="s">
        <v>498</v>
      </c>
      <c r="G1043" s="22">
        <v>5042298172</v>
      </c>
      <c r="H1043" s="22" t="s">
        <v>56</v>
      </c>
      <c r="I1043" s="22" t="s">
        <v>1622</v>
      </c>
      <c r="J1043" s="24">
        <v>44505</v>
      </c>
      <c r="K1043" s="22">
        <v>28</v>
      </c>
      <c r="L1043" s="22" t="s">
        <v>72</v>
      </c>
      <c r="M1043" s="22" t="s">
        <v>72</v>
      </c>
      <c r="N1043" s="38" t="s">
        <v>1623</v>
      </c>
      <c r="O1043" s="39">
        <v>44505</v>
      </c>
      <c r="P1043" s="27" t="s">
        <v>65</v>
      </c>
      <c r="Q1043" s="22">
        <v>28</v>
      </c>
      <c r="R1043" s="23">
        <v>21102903742</v>
      </c>
      <c r="S1043" s="22" t="s">
        <v>56</v>
      </c>
      <c r="T1043" s="62">
        <v>6008146981</v>
      </c>
      <c r="U1043" s="22">
        <v>28</v>
      </c>
      <c r="V1043" s="22">
        <v>0</v>
      </c>
      <c r="W1043" s="22">
        <v>28</v>
      </c>
      <c r="X1043" s="29" t="s">
        <v>110</v>
      </c>
      <c r="Y1043" s="22" t="s">
        <v>56</v>
      </c>
      <c r="Z1043" s="30" t="s">
        <v>1624</v>
      </c>
      <c r="AA1043" s="31">
        <v>44504</v>
      </c>
      <c r="AB1043" s="22">
        <v>0</v>
      </c>
      <c r="AC1043" s="62">
        <v>5042295303</v>
      </c>
      <c r="AD1043" s="43" t="s">
        <v>1625</v>
      </c>
      <c r="AE1043" s="122">
        <v>44524</v>
      </c>
      <c r="AF1043" s="35" t="str">
        <f>VLOOKUP(G1043,[6]TIV1!L:S,8,FALSE)</f>
        <v>8276895965</v>
      </c>
      <c r="AG1043" s="35" t="str">
        <f>VLOOKUP(T1043,[6]TIV1!L:S,8,FALSE)</f>
        <v>2050350312</v>
      </c>
      <c r="AH1043" s="35" t="str">
        <f>VLOOKUP(AC1043,[6]TIV1!L:S,8,FALSE)</f>
        <v>8276895965</v>
      </c>
      <c r="AI1043" s="36">
        <f>VLOOKUP(A1043&amp;P1043,[6]HARGA!C:D,2,0)*Q1043</f>
        <v>0</v>
      </c>
      <c r="AJ1043" s="36">
        <f>VLOOKUP(A1043&amp;P1043,[6]HARGA!C:D,2,0)*W1043</f>
        <v>0</v>
      </c>
      <c r="AK1043" s="36">
        <f>VLOOKUP(A1043&amp;P1043,[6]HARGA!C:D,2,0)*AB1043</f>
        <v>0</v>
      </c>
      <c r="AL1043" s="37"/>
      <c r="AM1043" s="37"/>
      <c r="AN1043" s="37"/>
      <c r="AO1043" s="37"/>
      <c r="AP1043" s="37"/>
      <c r="AQ1043" s="37"/>
      <c r="AR1043" s="37"/>
      <c r="AS1043" s="37"/>
      <c r="AT1043" s="37"/>
      <c r="AU1043" s="37"/>
      <c r="AV1043" s="37"/>
      <c r="AW1043" s="37"/>
      <c r="AX1043" s="37"/>
      <c r="AY1043" s="37"/>
      <c r="AZ1043" s="37"/>
      <c r="BA1043" s="37"/>
      <c r="BB1043" s="37"/>
      <c r="BC1043" s="37"/>
      <c r="BD1043">
        <v>5</v>
      </c>
    </row>
    <row r="1044" spans="1:56" hidden="1" x14ac:dyDescent="0.25">
      <c r="A1044" s="22" t="s">
        <v>66</v>
      </c>
      <c r="B1044" s="22" t="s">
        <v>52</v>
      </c>
      <c r="C1044" s="23">
        <v>21102903708</v>
      </c>
      <c r="D1044" s="22" t="s">
        <v>53</v>
      </c>
      <c r="E1044" s="22" t="s">
        <v>592</v>
      </c>
      <c r="F1044" s="22" t="s">
        <v>107</v>
      </c>
      <c r="G1044" s="22">
        <v>5042302927</v>
      </c>
      <c r="H1044" s="22" t="s">
        <v>56</v>
      </c>
      <c r="I1044" s="22" t="s">
        <v>1626</v>
      </c>
      <c r="J1044" s="24">
        <v>44505</v>
      </c>
      <c r="K1044" s="22">
        <v>1344</v>
      </c>
      <c r="L1044" s="22" t="s">
        <v>110</v>
      </c>
      <c r="M1044" s="22" t="s">
        <v>110</v>
      </c>
      <c r="N1044" s="38" t="s">
        <v>1627</v>
      </c>
      <c r="O1044" s="39">
        <v>44505</v>
      </c>
      <c r="P1044" s="27" t="s">
        <v>60</v>
      </c>
      <c r="Q1044" s="22">
        <v>1344</v>
      </c>
      <c r="R1044" s="23">
        <v>21102903732</v>
      </c>
      <c r="S1044" s="22" t="s">
        <v>56</v>
      </c>
      <c r="T1044" s="22">
        <v>6008137765</v>
      </c>
      <c r="U1044" s="22">
        <v>12</v>
      </c>
      <c r="V1044" s="22">
        <v>0</v>
      </c>
      <c r="W1044" s="22">
        <v>12</v>
      </c>
      <c r="X1044" s="29" t="s">
        <v>110</v>
      </c>
      <c r="Y1044" s="22" t="s">
        <v>56</v>
      </c>
      <c r="Z1044" s="30" t="s">
        <v>1628</v>
      </c>
      <c r="AA1044" s="31">
        <v>44504</v>
      </c>
      <c r="AB1044" s="22">
        <v>0</v>
      </c>
      <c r="AC1044" s="32">
        <v>5042247613</v>
      </c>
      <c r="AD1044" s="33" t="s">
        <v>1629</v>
      </c>
      <c r="AE1044" s="34">
        <v>44505</v>
      </c>
      <c r="AF1044" s="35" t="str">
        <f>VLOOKUP(G1044,[6]TIV1!L:S,8,FALSE)</f>
        <v>8276895965</v>
      </c>
      <c r="AG1044" s="35" t="str">
        <f>VLOOKUP(T1044,[6]TIV1!L:S,8,FALSE)</f>
        <v>2050350312</v>
      </c>
      <c r="AH1044" s="35" t="str">
        <f>VLOOKUP(AC1044,[6]TIV1!L:S,8,FALSE)</f>
        <v>8276895965</v>
      </c>
      <c r="AI1044" s="36">
        <f>VLOOKUP(A1044&amp;P1044,[6]HARGA!C:D,2,0)*Q1044</f>
        <v>13238400</v>
      </c>
      <c r="AJ1044" s="36">
        <f>VLOOKUP(A1044&amp;P1044,[6]HARGA!C:D,2,0)*W1044</f>
        <v>118200</v>
      </c>
      <c r="AK1044" s="36">
        <f>VLOOKUP(A1044&amp;P1044,[6]HARGA!C:D,2,0)*AB1044</f>
        <v>0</v>
      </c>
      <c r="AL1044" s="37"/>
      <c r="AM1044" s="37"/>
      <c r="AN1044" s="37"/>
      <c r="AO1044" s="37"/>
      <c r="AP1044" s="37"/>
      <c r="AQ1044" s="37"/>
      <c r="AR1044" s="37"/>
      <c r="AS1044" s="37"/>
      <c r="AT1044" s="37"/>
      <c r="AU1044" s="37"/>
      <c r="AV1044" s="37"/>
      <c r="AW1044" s="37"/>
      <c r="AX1044" s="37"/>
      <c r="AY1044" s="37"/>
      <c r="AZ1044" s="37"/>
      <c r="BA1044" s="37"/>
      <c r="BB1044" s="37"/>
      <c r="BC1044" s="37"/>
      <c r="BD1044">
        <v>5</v>
      </c>
    </row>
    <row r="1045" spans="1:56" hidden="1" x14ac:dyDescent="0.25">
      <c r="A1045" s="22" t="s">
        <v>66</v>
      </c>
      <c r="B1045" s="22" t="s">
        <v>52</v>
      </c>
      <c r="C1045" s="23">
        <v>21102903708</v>
      </c>
      <c r="D1045" s="22" t="s">
        <v>53</v>
      </c>
      <c r="E1045" s="22" t="s">
        <v>592</v>
      </c>
      <c r="F1045" s="22" t="s">
        <v>107</v>
      </c>
      <c r="G1045" s="22">
        <v>5042302927</v>
      </c>
      <c r="H1045" s="22" t="s">
        <v>56</v>
      </c>
      <c r="I1045" s="22" t="s">
        <v>1626</v>
      </c>
      <c r="J1045" s="24">
        <v>44505</v>
      </c>
      <c r="K1045" s="22">
        <v>1344</v>
      </c>
      <c r="L1045" s="22" t="s">
        <v>110</v>
      </c>
      <c r="M1045" s="22" t="s">
        <v>110</v>
      </c>
      <c r="N1045" s="38" t="s">
        <v>1627</v>
      </c>
      <c r="O1045" s="39">
        <v>44505</v>
      </c>
      <c r="P1045" s="27" t="s">
        <v>64</v>
      </c>
      <c r="Q1045" s="22">
        <v>1344</v>
      </c>
      <c r="R1045" s="23">
        <v>21102903732</v>
      </c>
      <c r="S1045" s="22" t="s">
        <v>56</v>
      </c>
      <c r="T1045" s="22">
        <v>6008137765</v>
      </c>
      <c r="U1045" s="22">
        <v>1344</v>
      </c>
      <c r="V1045" s="22">
        <v>0</v>
      </c>
      <c r="W1045" s="22">
        <v>1344</v>
      </c>
      <c r="X1045" s="29" t="s">
        <v>110</v>
      </c>
      <c r="Y1045" s="22" t="s">
        <v>56</v>
      </c>
      <c r="Z1045" s="30" t="s">
        <v>1628</v>
      </c>
      <c r="AA1045" s="31">
        <v>44504</v>
      </c>
      <c r="AB1045" s="22">
        <v>35</v>
      </c>
      <c r="AC1045" s="32">
        <v>5042247613</v>
      </c>
      <c r="AD1045" s="33" t="s">
        <v>1629</v>
      </c>
      <c r="AE1045" s="34">
        <v>44505</v>
      </c>
      <c r="AF1045" s="35" t="str">
        <f>VLOOKUP(G1045,[6]TIV1!L:S,8,FALSE)</f>
        <v>8276895965</v>
      </c>
      <c r="AG1045" s="35" t="str">
        <f>VLOOKUP(T1045,[6]TIV1!L:S,8,FALSE)</f>
        <v>2050350312</v>
      </c>
      <c r="AH1045" s="35" t="str">
        <f>VLOOKUP(AC1045,[6]TIV1!L:S,8,FALSE)</f>
        <v>8276895965</v>
      </c>
      <c r="AI1045" s="36">
        <f>VLOOKUP(A1045&amp;P1045,[6]HARGA!C:D,2,0)*Q1045</f>
        <v>40320000</v>
      </c>
      <c r="AJ1045" s="36">
        <f>VLOOKUP(A1045&amp;P1045,[6]HARGA!C:D,2,0)*W1045</f>
        <v>40320000</v>
      </c>
      <c r="AK1045" s="36">
        <f>VLOOKUP(A1045&amp;P1045,[6]HARGA!C:D,2,0)*AB1045</f>
        <v>1050000</v>
      </c>
      <c r="AL1045" s="37"/>
      <c r="AM1045" s="37"/>
      <c r="AN1045" s="37"/>
      <c r="AO1045" s="37"/>
      <c r="AP1045" s="37"/>
      <c r="AQ1045" s="37"/>
      <c r="AR1045" s="37"/>
      <c r="AS1045" s="37"/>
      <c r="AT1045" s="37"/>
      <c r="AU1045" s="37"/>
      <c r="AV1045" s="37"/>
      <c r="AW1045" s="37"/>
      <c r="AX1045" s="37"/>
      <c r="AY1045" s="37"/>
      <c r="AZ1045" s="37"/>
      <c r="BA1045" s="37"/>
      <c r="BB1045" s="37"/>
      <c r="BC1045" s="37"/>
      <c r="BD1045">
        <v>5</v>
      </c>
    </row>
    <row r="1046" spans="1:56" hidden="1" x14ac:dyDescent="0.25">
      <c r="A1046" s="22" t="s">
        <v>66</v>
      </c>
      <c r="B1046" s="22" t="s">
        <v>52</v>
      </c>
      <c r="C1046" s="23">
        <v>21102903708</v>
      </c>
      <c r="D1046" s="22" t="s">
        <v>53</v>
      </c>
      <c r="E1046" s="22" t="s">
        <v>592</v>
      </c>
      <c r="F1046" s="22" t="s">
        <v>107</v>
      </c>
      <c r="G1046" s="22">
        <v>5042302927</v>
      </c>
      <c r="H1046" s="22" t="s">
        <v>56</v>
      </c>
      <c r="I1046" s="22" t="s">
        <v>1626</v>
      </c>
      <c r="J1046" s="24">
        <v>44505</v>
      </c>
      <c r="K1046" s="22">
        <v>28</v>
      </c>
      <c r="L1046" s="22" t="s">
        <v>110</v>
      </c>
      <c r="M1046" s="22" t="s">
        <v>110</v>
      </c>
      <c r="N1046" s="38" t="s">
        <v>1627</v>
      </c>
      <c r="O1046" s="39">
        <v>44505</v>
      </c>
      <c r="P1046" s="27" t="s">
        <v>65</v>
      </c>
      <c r="Q1046" s="22">
        <v>28</v>
      </c>
      <c r="R1046" s="23">
        <v>21102903732</v>
      </c>
      <c r="S1046" s="22" t="s">
        <v>56</v>
      </c>
      <c r="T1046" s="22">
        <v>6008137765</v>
      </c>
      <c r="U1046" s="22">
        <v>28</v>
      </c>
      <c r="V1046" s="22">
        <v>0</v>
      </c>
      <c r="W1046" s="22">
        <v>28</v>
      </c>
      <c r="X1046" s="29" t="s">
        <v>110</v>
      </c>
      <c r="Y1046" s="22" t="s">
        <v>56</v>
      </c>
      <c r="Z1046" s="30" t="s">
        <v>1628</v>
      </c>
      <c r="AA1046" s="31">
        <v>44504</v>
      </c>
      <c r="AB1046" s="22">
        <v>0</v>
      </c>
      <c r="AC1046" s="32">
        <v>5042247613</v>
      </c>
      <c r="AD1046" s="33" t="s">
        <v>1629</v>
      </c>
      <c r="AE1046" s="34">
        <v>44505</v>
      </c>
      <c r="AF1046" s="35" t="str">
        <f>VLOOKUP(G1046,[6]TIV1!L:S,8,FALSE)</f>
        <v>8276895965</v>
      </c>
      <c r="AG1046" s="35" t="str">
        <f>VLOOKUP(T1046,[6]TIV1!L:S,8,FALSE)</f>
        <v>2050350312</v>
      </c>
      <c r="AH1046" s="35" t="str">
        <f>VLOOKUP(AC1046,[6]TIV1!L:S,8,FALSE)</f>
        <v>8276895965</v>
      </c>
      <c r="AI1046" s="36">
        <f>VLOOKUP(A1046&amp;P1046,[6]HARGA!C:D,2,0)*Q1046</f>
        <v>0</v>
      </c>
      <c r="AJ1046" s="36">
        <f>VLOOKUP(A1046&amp;P1046,[6]HARGA!C:D,2,0)*W1046</f>
        <v>0</v>
      </c>
      <c r="AK1046" s="36">
        <f>VLOOKUP(A1046&amp;P1046,[6]HARGA!C:D,2,0)*AB1046</f>
        <v>0</v>
      </c>
      <c r="AL1046" s="37"/>
      <c r="AM1046" s="37"/>
      <c r="AN1046" s="37"/>
      <c r="AO1046" s="37"/>
      <c r="AP1046" s="37"/>
      <c r="AQ1046" s="37"/>
      <c r="AR1046" s="37"/>
      <c r="AS1046" s="37"/>
      <c r="AT1046" s="37"/>
      <c r="AU1046" s="37"/>
      <c r="AV1046" s="37"/>
      <c r="AW1046" s="37"/>
      <c r="AX1046" s="37"/>
      <c r="AY1046" s="37"/>
      <c r="AZ1046" s="37"/>
      <c r="BA1046" s="37"/>
      <c r="BB1046" s="37"/>
      <c r="BC1046" s="37"/>
      <c r="BD1046">
        <v>5</v>
      </c>
    </row>
    <row r="1047" spans="1:56" x14ac:dyDescent="0.25">
      <c r="A1047" s="22" t="s">
        <v>51</v>
      </c>
      <c r="B1047" s="22" t="s">
        <v>52</v>
      </c>
      <c r="C1047" s="23">
        <v>21102803729</v>
      </c>
      <c r="D1047" s="22" t="s">
        <v>53</v>
      </c>
      <c r="E1047" s="22" t="s">
        <v>629</v>
      </c>
      <c r="F1047" s="22" t="s">
        <v>630</v>
      </c>
      <c r="G1047" s="22">
        <v>5042305048</v>
      </c>
      <c r="H1047" s="22" t="s">
        <v>56</v>
      </c>
      <c r="I1047" s="22" t="s">
        <v>1630</v>
      </c>
      <c r="J1047" s="24">
        <v>44505</v>
      </c>
      <c r="K1047" s="22">
        <v>1152</v>
      </c>
      <c r="L1047" s="22" t="s">
        <v>58</v>
      </c>
      <c r="M1047" s="22" t="s">
        <v>58</v>
      </c>
      <c r="N1047" s="38" t="s">
        <v>1631</v>
      </c>
      <c r="O1047" s="39">
        <v>44506</v>
      </c>
      <c r="P1047" s="27" t="s">
        <v>60</v>
      </c>
      <c r="Q1047" s="22">
        <v>1152</v>
      </c>
      <c r="R1047" s="23">
        <v>21102803764</v>
      </c>
      <c r="S1047" s="22" t="s">
        <v>56</v>
      </c>
      <c r="T1047" s="22">
        <v>6008147214</v>
      </c>
      <c r="U1047" s="22">
        <v>15</v>
      </c>
      <c r="V1047" s="22">
        <v>0</v>
      </c>
      <c r="W1047" s="22">
        <v>15</v>
      </c>
      <c r="X1047" s="29" t="s">
        <v>58</v>
      </c>
      <c r="Y1047" s="22" t="s">
        <v>56</v>
      </c>
      <c r="Z1047" s="30" t="s">
        <v>1632</v>
      </c>
      <c r="AA1047" s="31">
        <v>44504</v>
      </c>
      <c r="AB1047" s="22">
        <v>0</v>
      </c>
      <c r="AC1047" s="32">
        <v>5042296385</v>
      </c>
      <c r="AD1047" s="33" t="s">
        <v>1633</v>
      </c>
      <c r="AE1047" s="34">
        <v>44506</v>
      </c>
      <c r="AF1047" s="35" t="str">
        <f>VLOOKUP(G1047,[6]TIV1!L:S,8,FALSE)</f>
        <v>8276895377</v>
      </c>
      <c r="AG1047" s="35" t="str">
        <f>VLOOKUP(T1047,[6]TIV1!L:S,8,FALSE)</f>
        <v>2050350281</v>
      </c>
      <c r="AH1047" s="35" t="str">
        <f>VLOOKUP(AC1047,[6]TIV1!L:S,8,FALSE)</f>
        <v>8276895377</v>
      </c>
      <c r="AI1047" s="36">
        <f>VLOOKUP(A1047&amp;P1047,[6]HARGA!C:D,2,0)*Q1047</f>
        <v>11347200</v>
      </c>
      <c r="AJ1047" s="36">
        <f>VLOOKUP(A1047&amp;P1047,[6]HARGA!C:D,2,0)*W1047</f>
        <v>147750</v>
      </c>
      <c r="AK1047" s="36">
        <f>VLOOKUP(A1047&amp;P1047,[6]HARGA!C:D,2,0)*AB1047</f>
        <v>0</v>
      </c>
      <c r="AL1047" s="37"/>
      <c r="AM1047" s="37"/>
      <c r="AN1047" s="37"/>
      <c r="AO1047" s="37"/>
      <c r="AP1047" s="37"/>
      <c r="AQ1047" s="37"/>
      <c r="AR1047" s="37"/>
      <c r="AS1047" s="37"/>
      <c r="AT1047" s="37"/>
      <c r="AU1047" s="37"/>
      <c r="AV1047" s="37"/>
      <c r="AW1047" s="37"/>
      <c r="AX1047" s="37"/>
      <c r="AY1047" s="37"/>
      <c r="AZ1047" s="37"/>
      <c r="BA1047" s="37"/>
      <c r="BB1047" s="37"/>
      <c r="BC1047" s="37"/>
      <c r="BD1047">
        <v>5</v>
      </c>
    </row>
    <row r="1048" spans="1:56" x14ac:dyDescent="0.25">
      <c r="A1048" s="22" t="s">
        <v>51</v>
      </c>
      <c r="B1048" s="22" t="s">
        <v>52</v>
      </c>
      <c r="C1048" s="23">
        <v>21102803729</v>
      </c>
      <c r="D1048" s="22" t="s">
        <v>53</v>
      </c>
      <c r="E1048" s="22" t="s">
        <v>629</v>
      </c>
      <c r="F1048" s="22" t="s">
        <v>630</v>
      </c>
      <c r="G1048" s="22">
        <v>5042305048</v>
      </c>
      <c r="H1048" s="22" t="s">
        <v>56</v>
      </c>
      <c r="I1048" s="22" t="s">
        <v>1630</v>
      </c>
      <c r="J1048" s="24">
        <v>44505</v>
      </c>
      <c r="K1048" s="22">
        <v>1152</v>
      </c>
      <c r="L1048" s="22" t="s">
        <v>58</v>
      </c>
      <c r="M1048" s="22" t="s">
        <v>58</v>
      </c>
      <c r="N1048" s="38" t="s">
        <v>1631</v>
      </c>
      <c r="O1048" s="39">
        <v>44506</v>
      </c>
      <c r="P1048" s="27" t="s">
        <v>64</v>
      </c>
      <c r="Q1048" s="22">
        <v>1152</v>
      </c>
      <c r="R1048" s="23">
        <v>21102803764</v>
      </c>
      <c r="S1048" s="22" t="s">
        <v>56</v>
      </c>
      <c r="T1048" s="22">
        <v>6008147214</v>
      </c>
      <c r="U1048" s="22">
        <v>1152</v>
      </c>
      <c r="V1048" s="22">
        <v>0</v>
      </c>
      <c r="W1048" s="22">
        <v>1152</v>
      </c>
      <c r="X1048" s="29" t="s">
        <v>58</v>
      </c>
      <c r="Y1048" s="22" t="s">
        <v>56</v>
      </c>
      <c r="Z1048" s="30" t="s">
        <v>1632</v>
      </c>
      <c r="AA1048" s="31">
        <v>44504</v>
      </c>
      <c r="AB1048" s="22">
        <v>25</v>
      </c>
      <c r="AC1048" s="32">
        <v>5042296385</v>
      </c>
      <c r="AD1048" s="33" t="s">
        <v>1633</v>
      </c>
      <c r="AE1048" s="34">
        <v>44506</v>
      </c>
      <c r="AF1048" s="35" t="str">
        <f>VLOOKUP(G1048,[6]TIV1!L:S,8,FALSE)</f>
        <v>8276895377</v>
      </c>
      <c r="AG1048" s="35" t="str">
        <f>VLOOKUP(T1048,[6]TIV1!L:S,8,FALSE)</f>
        <v>2050350281</v>
      </c>
      <c r="AH1048" s="35" t="str">
        <f>VLOOKUP(AC1048,[6]TIV1!L:S,8,FALSE)</f>
        <v>8276895377</v>
      </c>
      <c r="AI1048" s="36">
        <f>VLOOKUP(A1048&amp;P1048,[6]HARGA!C:D,2,0)*Q1048</f>
        <v>34560000</v>
      </c>
      <c r="AJ1048" s="36">
        <f>VLOOKUP(A1048&amp;P1048,[6]HARGA!C:D,2,0)*W1048</f>
        <v>34560000</v>
      </c>
      <c r="AK1048" s="36">
        <f>VLOOKUP(A1048&amp;P1048,[6]HARGA!C:D,2,0)*AB1048</f>
        <v>750000</v>
      </c>
      <c r="AL1048" s="37"/>
      <c r="AM1048" s="37"/>
      <c r="AN1048" s="37"/>
      <c r="AO1048" s="37"/>
      <c r="AP1048" s="37"/>
      <c r="AQ1048" s="37"/>
      <c r="AR1048" s="37"/>
      <c r="AS1048" s="37"/>
      <c r="AT1048" s="37"/>
      <c r="AU1048" s="37"/>
      <c r="AV1048" s="37"/>
      <c r="AW1048" s="37"/>
      <c r="AX1048" s="37"/>
      <c r="AY1048" s="37"/>
      <c r="AZ1048" s="37"/>
      <c r="BA1048" s="37"/>
      <c r="BB1048" s="37"/>
      <c r="BC1048" s="37"/>
      <c r="BD1048">
        <v>5</v>
      </c>
    </row>
    <row r="1049" spans="1:56" x14ac:dyDescent="0.25">
      <c r="A1049" s="22" t="s">
        <v>51</v>
      </c>
      <c r="B1049" s="22" t="s">
        <v>52</v>
      </c>
      <c r="C1049" s="23">
        <v>21102803729</v>
      </c>
      <c r="D1049" s="22" t="s">
        <v>53</v>
      </c>
      <c r="E1049" s="22" t="s">
        <v>629</v>
      </c>
      <c r="F1049" s="22" t="s">
        <v>630</v>
      </c>
      <c r="G1049" s="22">
        <v>5042305048</v>
      </c>
      <c r="H1049" s="22" t="s">
        <v>56</v>
      </c>
      <c r="I1049" s="22" t="s">
        <v>1630</v>
      </c>
      <c r="J1049" s="24">
        <v>44505</v>
      </c>
      <c r="K1049" s="22">
        <v>24</v>
      </c>
      <c r="L1049" s="22" t="s">
        <v>58</v>
      </c>
      <c r="M1049" s="22" t="s">
        <v>58</v>
      </c>
      <c r="N1049" s="38" t="s">
        <v>1631</v>
      </c>
      <c r="O1049" s="39">
        <v>44506</v>
      </c>
      <c r="P1049" s="27" t="s">
        <v>65</v>
      </c>
      <c r="Q1049" s="22">
        <v>24</v>
      </c>
      <c r="R1049" s="23">
        <v>21102803764</v>
      </c>
      <c r="S1049" s="22" t="s">
        <v>56</v>
      </c>
      <c r="T1049" s="22">
        <v>6008147214</v>
      </c>
      <c r="U1049" s="22">
        <v>24</v>
      </c>
      <c r="V1049" s="22">
        <v>0</v>
      </c>
      <c r="W1049" s="22">
        <v>24</v>
      </c>
      <c r="X1049" s="29" t="s">
        <v>58</v>
      </c>
      <c r="Y1049" s="22" t="s">
        <v>56</v>
      </c>
      <c r="Z1049" s="30" t="s">
        <v>1632</v>
      </c>
      <c r="AA1049" s="31">
        <v>44504</v>
      </c>
      <c r="AB1049" s="22">
        <v>0</v>
      </c>
      <c r="AC1049" s="32">
        <v>5042296385</v>
      </c>
      <c r="AD1049" s="33" t="s">
        <v>1633</v>
      </c>
      <c r="AE1049" s="34">
        <v>44506</v>
      </c>
      <c r="AF1049" s="35" t="str">
        <f>VLOOKUP(G1049,[6]TIV1!L:S,8,FALSE)</f>
        <v>8276895377</v>
      </c>
      <c r="AG1049" s="35" t="str">
        <f>VLOOKUP(T1049,[6]TIV1!L:S,8,FALSE)</f>
        <v>2050350281</v>
      </c>
      <c r="AH1049" s="35" t="str">
        <f>VLOOKUP(AC1049,[6]TIV1!L:S,8,FALSE)</f>
        <v>8276895377</v>
      </c>
      <c r="AI1049" s="36">
        <f>VLOOKUP(A1049&amp;P1049,[6]HARGA!C:D,2,0)*Q1049</f>
        <v>0</v>
      </c>
      <c r="AJ1049" s="36">
        <f>VLOOKUP(A1049&amp;P1049,[6]HARGA!C:D,2,0)*W1049</f>
        <v>0</v>
      </c>
      <c r="AK1049" s="36">
        <f>VLOOKUP(A1049&amp;P1049,[6]HARGA!C:D,2,0)*AB1049</f>
        <v>0</v>
      </c>
      <c r="AL1049" s="37"/>
      <c r="AM1049" s="37"/>
      <c r="AN1049" s="37"/>
      <c r="AO1049" s="37"/>
      <c r="AP1049" s="37"/>
      <c r="AQ1049" s="37"/>
      <c r="AR1049" s="37"/>
      <c r="AS1049" s="37"/>
      <c r="AT1049" s="37"/>
      <c r="AU1049" s="37"/>
      <c r="AV1049" s="37"/>
      <c r="AW1049" s="37"/>
      <c r="AX1049" s="37"/>
      <c r="AY1049" s="37"/>
      <c r="AZ1049" s="37"/>
      <c r="BA1049" s="37"/>
      <c r="BB1049" s="37"/>
      <c r="BC1049" s="37"/>
      <c r="BD1049">
        <v>5</v>
      </c>
    </row>
    <row r="1050" spans="1:56" hidden="1" x14ac:dyDescent="0.25">
      <c r="A1050" s="22" t="s">
        <v>51</v>
      </c>
      <c r="B1050" s="22" t="s">
        <v>52</v>
      </c>
      <c r="C1050" s="23">
        <v>21102803733</v>
      </c>
      <c r="D1050" s="22" t="s">
        <v>53</v>
      </c>
      <c r="E1050" s="22" t="s">
        <v>1634</v>
      </c>
      <c r="F1050" s="22" t="s">
        <v>970</v>
      </c>
      <c r="G1050" s="22">
        <v>5042293994</v>
      </c>
      <c r="H1050" s="22" t="s">
        <v>56</v>
      </c>
      <c r="I1050" s="22" t="s">
        <v>1635</v>
      </c>
      <c r="J1050" s="24">
        <v>44505</v>
      </c>
      <c r="K1050" s="22">
        <v>1728</v>
      </c>
      <c r="L1050" s="22" t="s">
        <v>102</v>
      </c>
      <c r="M1050" s="22" t="s">
        <v>102</v>
      </c>
      <c r="N1050" s="38" t="s">
        <v>1636</v>
      </c>
      <c r="O1050" s="39">
        <v>44506</v>
      </c>
      <c r="P1050" s="27" t="s">
        <v>60</v>
      </c>
      <c r="Q1050" s="22">
        <v>1728</v>
      </c>
      <c r="R1050" s="23">
        <v>21102803785</v>
      </c>
      <c r="S1050" s="22" t="s">
        <v>56</v>
      </c>
      <c r="T1050" s="22">
        <v>6008147588</v>
      </c>
      <c r="U1050" s="22">
        <v>70</v>
      </c>
      <c r="V1050" s="22">
        <v>0</v>
      </c>
      <c r="W1050" s="22">
        <v>70</v>
      </c>
      <c r="X1050" s="29" t="s">
        <v>92</v>
      </c>
      <c r="Y1050" s="22" t="s">
        <v>56</v>
      </c>
      <c r="Z1050" s="30" t="s">
        <v>1637</v>
      </c>
      <c r="AA1050" s="31">
        <v>44504</v>
      </c>
      <c r="AB1050" s="22">
        <v>0</v>
      </c>
      <c r="AC1050" s="32">
        <v>5042305454</v>
      </c>
      <c r="AD1050" s="43" t="s">
        <v>1638</v>
      </c>
      <c r="AE1050" s="122">
        <v>44524</v>
      </c>
      <c r="AF1050" s="35" t="str">
        <f>VLOOKUP(G1050,[6]TIV1!L:S,8,FALSE)</f>
        <v>8276895377</v>
      </c>
      <c r="AG1050" s="35" t="str">
        <f>VLOOKUP(T1050,[6]TIV1!L:S,8,FALSE)</f>
        <v>2050350281</v>
      </c>
      <c r="AH1050" s="35" t="str">
        <f>VLOOKUP(AC1050,[6]TIV1!L:S,8,FALSE)</f>
        <v>8276895377</v>
      </c>
      <c r="AI1050" s="36">
        <f>VLOOKUP(A1050&amp;P1050,[6]HARGA!C:D,2,0)*Q1050</f>
        <v>17020800</v>
      </c>
      <c r="AJ1050" s="36">
        <f>VLOOKUP(A1050&amp;P1050,[6]HARGA!C:D,2,0)*W1050</f>
        <v>689500</v>
      </c>
      <c r="AK1050" s="36">
        <f>VLOOKUP(A1050&amp;P1050,[6]HARGA!C:D,2,0)*AB1050</f>
        <v>0</v>
      </c>
      <c r="AL1050" s="37"/>
      <c r="AM1050" s="37"/>
      <c r="AN1050" s="37"/>
      <c r="AO1050" s="37"/>
      <c r="AP1050" s="37"/>
      <c r="AQ1050" s="37"/>
      <c r="AR1050" s="37"/>
      <c r="AS1050" s="37"/>
      <c r="AT1050" s="37"/>
      <c r="AU1050" s="37"/>
      <c r="AV1050" s="37"/>
      <c r="AW1050" s="37"/>
      <c r="AX1050" s="37"/>
      <c r="AY1050" s="37"/>
      <c r="AZ1050" s="37"/>
      <c r="BA1050" s="37"/>
      <c r="BB1050" s="37"/>
      <c r="BC1050" s="37"/>
      <c r="BD1050">
        <v>5</v>
      </c>
    </row>
    <row r="1051" spans="1:56" hidden="1" x14ac:dyDescent="0.25">
      <c r="A1051" s="22" t="s">
        <v>51</v>
      </c>
      <c r="B1051" s="22" t="s">
        <v>52</v>
      </c>
      <c r="C1051" s="23">
        <v>21102803733</v>
      </c>
      <c r="D1051" s="22" t="s">
        <v>53</v>
      </c>
      <c r="E1051" s="22" t="s">
        <v>1634</v>
      </c>
      <c r="F1051" s="22" t="s">
        <v>970</v>
      </c>
      <c r="G1051" s="22">
        <v>5042293994</v>
      </c>
      <c r="H1051" s="22" t="s">
        <v>56</v>
      </c>
      <c r="I1051" s="22" t="s">
        <v>1635</v>
      </c>
      <c r="J1051" s="24">
        <v>44505</v>
      </c>
      <c r="K1051" s="22">
        <v>1728</v>
      </c>
      <c r="L1051" s="22" t="s">
        <v>102</v>
      </c>
      <c r="M1051" s="22" t="s">
        <v>102</v>
      </c>
      <c r="N1051" s="38" t="s">
        <v>1636</v>
      </c>
      <c r="O1051" s="39">
        <v>44506</v>
      </c>
      <c r="P1051" s="27" t="s">
        <v>64</v>
      </c>
      <c r="Q1051" s="22">
        <v>1728</v>
      </c>
      <c r="R1051" s="23">
        <v>21102803785</v>
      </c>
      <c r="S1051" s="22" t="s">
        <v>56</v>
      </c>
      <c r="T1051" s="22">
        <v>6008147588</v>
      </c>
      <c r="U1051" s="22">
        <v>1812</v>
      </c>
      <c r="V1051" s="22">
        <v>0</v>
      </c>
      <c r="W1051" s="22">
        <v>1812</v>
      </c>
      <c r="X1051" s="29" t="s">
        <v>92</v>
      </c>
      <c r="Y1051" s="22" t="s">
        <v>56</v>
      </c>
      <c r="Z1051" s="30" t="s">
        <v>1637</v>
      </c>
      <c r="AA1051" s="31">
        <v>44504</v>
      </c>
      <c r="AB1051" s="22">
        <v>75</v>
      </c>
      <c r="AC1051" s="32">
        <v>5042305454</v>
      </c>
      <c r="AD1051" s="43" t="s">
        <v>1638</v>
      </c>
      <c r="AE1051" s="122">
        <v>44524</v>
      </c>
      <c r="AF1051" s="35" t="str">
        <f>VLOOKUP(G1051,[6]TIV1!L:S,8,FALSE)</f>
        <v>8276895377</v>
      </c>
      <c r="AG1051" s="35" t="str">
        <f>VLOOKUP(T1051,[6]TIV1!L:S,8,FALSE)</f>
        <v>2050350281</v>
      </c>
      <c r="AH1051" s="35" t="str">
        <f>VLOOKUP(AC1051,[6]TIV1!L:S,8,FALSE)</f>
        <v>8276895377</v>
      </c>
      <c r="AI1051" s="36">
        <f>VLOOKUP(A1051&amp;P1051,[6]HARGA!C:D,2,0)*Q1051</f>
        <v>51840000</v>
      </c>
      <c r="AJ1051" s="36">
        <f>VLOOKUP(A1051&amp;P1051,[6]HARGA!C:D,2,0)*W1051</f>
        <v>54360000</v>
      </c>
      <c r="AK1051" s="36">
        <f>VLOOKUP(A1051&amp;P1051,[6]HARGA!C:D,2,0)*AB1051</f>
        <v>2250000</v>
      </c>
      <c r="AL1051" s="37"/>
      <c r="AM1051" s="37"/>
      <c r="AN1051" s="37"/>
      <c r="AO1051" s="37"/>
      <c r="AP1051" s="37"/>
      <c r="AQ1051" s="37"/>
      <c r="AR1051" s="37"/>
      <c r="AS1051" s="37"/>
      <c r="AT1051" s="37"/>
      <c r="AU1051" s="37"/>
      <c r="AV1051" s="37"/>
      <c r="AW1051" s="37"/>
      <c r="AX1051" s="37"/>
      <c r="AY1051" s="37"/>
      <c r="AZ1051" s="37"/>
      <c r="BA1051" s="37"/>
      <c r="BB1051" s="37"/>
      <c r="BC1051" s="37"/>
      <c r="BD1051">
        <v>5</v>
      </c>
    </row>
    <row r="1052" spans="1:56" hidden="1" x14ac:dyDescent="0.25">
      <c r="A1052" s="22" t="s">
        <v>66</v>
      </c>
      <c r="B1052" s="22" t="s">
        <v>52</v>
      </c>
      <c r="C1052" s="23">
        <v>21102903711</v>
      </c>
      <c r="D1052" s="22" t="s">
        <v>53</v>
      </c>
      <c r="E1052" s="22" t="s">
        <v>67</v>
      </c>
      <c r="F1052" s="22" t="s">
        <v>68</v>
      </c>
      <c r="G1052" s="22">
        <v>5042310960</v>
      </c>
      <c r="H1052" s="22" t="s">
        <v>56</v>
      </c>
      <c r="I1052" s="22" t="s">
        <v>1639</v>
      </c>
      <c r="J1052" s="24">
        <v>44505</v>
      </c>
      <c r="K1052" s="22">
        <v>1344</v>
      </c>
      <c r="L1052" s="22" t="s">
        <v>72</v>
      </c>
      <c r="M1052" s="22" t="s">
        <v>72</v>
      </c>
      <c r="N1052" s="38" t="s">
        <v>1640</v>
      </c>
      <c r="O1052" s="39">
        <v>44506</v>
      </c>
      <c r="P1052" s="27" t="s">
        <v>60</v>
      </c>
      <c r="Q1052" s="22">
        <v>1344</v>
      </c>
      <c r="R1052" s="23">
        <v>21102903751</v>
      </c>
      <c r="S1052" s="22" t="s">
        <v>56</v>
      </c>
      <c r="T1052" s="22">
        <v>6008147309</v>
      </c>
      <c r="U1052" s="22">
        <v>27</v>
      </c>
      <c r="V1052" s="22">
        <v>0</v>
      </c>
      <c r="W1052" s="22">
        <v>27</v>
      </c>
      <c r="X1052" s="29" t="s">
        <v>72</v>
      </c>
      <c r="Y1052" s="22" t="s">
        <v>56</v>
      </c>
      <c r="Z1052" s="30" t="s">
        <v>1641</v>
      </c>
      <c r="AA1052" s="31">
        <v>44504</v>
      </c>
      <c r="AB1052" s="22">
        <v>3</v>
      </c>
      <c r="AC1052" s="32">
        <v>5042308724</v>
      </c>
      <c r="AD1052" s="43" t="s">
        <v>1642</v>
      </c>
      <c r="AE1052" s="122">
        <v>44524</v>
      </c>
      <c r="AF1052" s="35" t="str">
        <f>VLOOKUP(G1052,[6]TIV1!L:S,8,FALSE)</f>
        <v>8276895965</v>
      </c>
      <c r="AG1052" s="35" t="str">
        <f>VLOOKUP(T1052,[6]TIV1!L:S,8,FALSE)</f>
        <v>2050350312</v>
      </c>
      <c r="AH1052" s="35" t="str">
        <f>VLOOKUP(AC1052,[6]TIV1!L:S,8,FALSE)</f>
        <v>8276895965</v>
      </c>
      <c r="AI1052" s="36">
        <f>VLOOKUP(A1052&amp;P1052,[6]HARGA!C:D,2,0)*Q1052</f>
        <v>13238400</v>
      </c>
      <c r="AJ1052" s="36">
        <f>VLOOKUP(A1052&amp;P1052,[6]HARGA!C:D,2,0)*W1052</f>
        <v>265950</v>
      </c>
      <c r="AK1052" s="36">
        <f>VLOOKUP(A1052&amp;P1052,[6]HARGA!C:D,2,0)*AB1052</f>
        <v>29550</v>
      </c>
      <c r="AL1052" s="37"/>
      <c r="AM1052" s="37"/>
      <c r="AN1052" s="37"/>
      <c r="AO1052" s="37"/>
      <c r="AP1052" s="37"/>
      <c r="AQ1052" s="37"/>
      <c r="AR1052" s="37"/>
      <c r="AS1052" s="37"/>
      <c r="AT1052" s="37"/>
      <c r="AU1052" s="37"/>
      <c r="AV1052" s="37"/>
      <c r="AW1052" s="37"/>
      <c r="AX1052" s="37"/>
      <c r="AY1052" s="37"/>
      <c r="AZ1052" s="37"/>
      <c r="BA1052" s="37"/>
      <c r="BB1052" s="37"/>
      <c r="BC1052" s="37"/>
      <c r="BD1052">
        <v>5</v>
      </c>
    </row>
    <row r="1053" spans="1:56" hidden="1" x14ac:dyDescent="0.25">
      <c r="A1053" s="22" t="s">
        <v>66</v>
      </c>
      <c r="B1053" s="22" t="s">
        <v>52</v>
      </c>
      <c r="C1053" s="23">
        <v>21102903711</v>
      </c>
      <c r="D1053" s="22" t="s">
        <v>53</v>
      </c>
      <c r="E1053" s="22" t="s">
        <v>67</v>
      </c>
      <c r="F1053" s="22" t="s">
        <v>68</v>
      </c>
      <c r="G1053" s="22">
        <v>5042310960</v>
      </c>
      <c r="H1053" s="22" t="s">
        <v>56</v>
      </c>
      <c r="I1053" s="22" t="s">
        <v>1639</v>
      </c>
      <c r="J1053" s="24">
        <v>44505</v>
      </c>
      <c r="K1053" s="22">
        <v>1344</v>
      </c>
      <c r="L1053" s="22" t="s">
        <v>72</v>
      </c>
      <c r="M1053" s="22" t="s">
        <v>72</v>
      </c>
      <c r="N1053" s="38" t="s">
        <v>1640</v>
      </c>
      <c r="O1053" s="39">
        <v>44506</v>
      </c>
      <c r="P1053" s="27" t="s">
        <v>64</v>
      </c>
      <c r="Q1053" s="22">
        <v>1344</v>
      </c>
      <c r="R1053" s="23">
        <v>21102903751</v>
      </c>
      <c r="S1053" s="22" t="s">
        <v>56</v>
      </c>
      <c r="T1053" s="22">
        <v>6008147309</v>
      </c>
      <c r="U1053" s="22">
        <v>1344</v>
      </c>
      <c r="V1053" s="22">
        <v>0</v>
      </c>
      <c r="W1053" s="22">
        <v>1344</v>
      </c>
      <c r="X1053" s="29" t="s">
        <v>72</v>
      </c>
      <c r="Y1053" s="22" t="s">
        <v>56</v>
      </c>
      <c r="Z1053" s="30" t="s">
        <v>1641</v>
      </c>
      <c r="AA1053" s="31">
        <v>44504</v>
      </c>
      <c r="AB1053" s="22">
        <v>63</v>
      </c>
      <c r="AC1053" s="32">
        <v>5042308724</v>
      </c>
      <c r="AD1053" s="43" t="s">
        <v>1642</v>
      </c>
      <c r="AE1053" s="122">
        <v>44524</v>
      </c>
      <c r="AF1053" s="35" t="str">
        <f>VLOOKUP(G1053,[6]TIV1!L:S,8,FALSE)</f>
        <v>8276895965</v>
      </c>
      <c r="AG1053" s="35" t="str">
        <f>VLOOKUP(T1053,[6]TIV1!L:S,8,FALSE)</f>
        <v>2050350312</v>
      </c>
      <c r="AH1053" s="35" t="str">
        <f>VLOOKUP(AC1053,[6]TIV1!L:S,8,FALSE)</f>
        <v>8276895965</v>
      </c>
      <c r="AI1053" s="36">
        <f>VLOOKUP(A1053&amp;P1053,[6]HARGA!C:D,2,0)*Q1053</f>
        <v>40320000</v>
      </c>
      <c r="AJ1053" s="36">
        <f>VLOOKUP(A1053&amp;P1053,[6]HARGA!C:D,2,0)*W1053</f>
        <v>40320000</v>
      </c>
      <c r="AK1053" s="36">
        <f>VLOOKUP(A1053&amp;P1053,[6]HARGA!C:D,2,0)*AB1053</f>
        <v>1890000</v>
      </c>
      <c r="AL1053" s="37"/>
      <c r="AM1053" s="37"/>
      <c r="AN1053" s="37"/>
      <c r="AO1053" s="37"/>
      <c r="AP1053" s="37"/>
      <c r="AQ1053" s="37"/>
      <c r="AR1053" s="37"/>
      <c r="AS1053" s="37"/>
      <c r="AT1053" s="37"/>
      <c r="AU1053" s="37"/>
      <c r="AV1053" s="37"/>
      <c r="AW1053" s="37"/>
      <c r="AX1053" s="37"/>
      <c r="AY1053" s="37"/>
      <c r="AZ1053" s="37"/>
      <c r="BA1053" s="37"/>
      <c r="BB1053" s="37"/>
      <c r="BC1053" s="37"/>
      <c r="BD1053">
        <v>5</v>
      </c>
    </row>
    <row r="1054" spans="1:56" x14ac:dyDescent="0.25">
      <c r="A1054" s="22" t="s">
        <v>51</v>
      </c>
      <c r="B1054" s="22" t="s">
        <v>52</v>
      </c>
      <c r="C1054" s="23">
        <v>21102803721</v>
      </c>
      <c r="D1054" s="22" t="s">
        <v>53</v>
      </c>
      <c r="E1054" s="22" t="s">
        <v>75</v>
      </c>
      <c r="F1054" s="22" t="s">
        <v>518</v>
      </c>
      <c r="G1054" s="22">
        <v>5042304658</v>
      </c>
      <c r="H1054" s="22" t="s">
        <v>56</v>
      </c>
      <c r="I1054" s="22" t="s">
        <v>1643</v>
      </c>
      <c r="J1054" s="24">
        <v>44505</v>
      </c>
      <c r="K1054" s="22">
        <v>1344</v>
      </c>
      <c r="L1054" s="22" t="s">
        <v>58</v>
      </c>
      <c r="M1054" s="22" t="s">
        <v>58</v>
      </c>
      <c r="N1054" s="38" t="s">
        <v>1644</v>
      </c>
      <c r="O1054" s="39">
        <v>44506</v>
      </c>
      <c r="P1054" s="27" t="s">
        <v>60</v>
      </c>
      <c r="Q1054" s="22">
        <v>1344</v>
      </c>
      <c r="R1054" s="23">
        <v>21102803756</v>
      </c>
      <c r="S1054" s="22" t="s">
        <v>56</v>
      </c>
      <c r="T1054" s="22">
        <v>6008150284</v>
      </c>
      <c r="U1054" s="22">
        <v>18</v>
      </c>
      <c r="V1054" s="22">
        <v>0</v>
      </c>
      <c r="W1054" s="22">
        <v>18</v>
      </c>
      <c r="X1054" s="29" t="s">
        <v>58</v>
      </c>
      <c r="Y1054" s="22" t="s">
        <v>56</v>
      </c>
      <c r="Z1054" s="30" t="s">
        <v>1645</v>
      </c>
      <c r="AA1054" s="31">
        <v>44505</v>
      </c>
      <c r="AB1054" s="22">
        <v>0</v>
      </c>
      <c r="AC1054" s="32">
        <v>5042306033</v>
      </c>
      <c r="AD1054" s="33" t="s">
        <v>1646</v>
      </c>
      <c r="AE1054" s="34">
        <v>44506</v>
      </c>
      <c r="AF1054" s="35" t="str">
        <f>VLOOKUP(G1054,[6]TIV1!L:S,8,FALSE)</f>
        <v>8276895377</v>
      </c>
      <c r="AG1054" s="35" t="str">
        <f>VLOOKUP(T1054,[6]TIV1!L:S,8,FALSE)</f>
        <v>2050350281</v>
      </c>
      <c r="AH1054" s="35" t="str">
        <f>VLOOKUP(AC1054,[6]TIV1!L:S,8,FALSE)</f>
        <v>8276895377</v>
      </c>
      <c r="AI1054" s="36">
        <f>VLOOKUP(A1054&amp;P1054,[6]HARGA!C:D,2,0)*Q1054</f>
        <v>13238400</v>
      </c>
      <c r="AJ1054" s="36">
        <f>VLOOKUP(A1054&amp;P1054,[6]HARGA!C:D,2,0)*W1054</f>
        <v>177300</v>
      </c>
      <c r="AK1054" s="36">
        <f>VLOOKUP(A1054&amp;P1054,[6]HARGA!C:D,2,0)*AB1054</f>
        <v>0</v>
      </c>
      <c r="AL1054" s="37"/>
      <c r="AM1054" s="37"/>
      <c r="AN1054" s="37"/>
      <c r="AO1054" s="37"/>
      <c r="AP1054" s="37"/>
      <c r="AQ1054" s="37"/>
      <c r="AR1054" s="37"/>
      <c r="AS1054" s="37"/>
      <c r="AT1054" s="37"/>
      <c r="AU1054" s="37"/>
      <c r="AV1054" s="37"/>
      <c r="AW1054" s="37"/>
      <c r="AX1054" s="37"/>
      <c r="AY1054" s="37"/>
      <c r="AZ1054" s="37"/>
      <c r="BA1054" s="37"/>
      <c r="BB1054" s="37"/>
      <c r="BC1054" s="37"/>
      <c r="BD1054">
        <v>5</v>
      </c>
    </row>
    <row r="1055" spans="1:56" x14ac:dyDescent="0.25">
      <c r="A1055" s="22" t="s">
        <v>51</v>
      </c>
      <c r="B1055" s="22" t="s">
        <v>52</v>
      </c>
      <c r="C1055" s="23">
        <v>21102803721</v>
      </c>
      <c r="D1055" s="22" t="s">
        <v>53</v>
      </c>
      <c r="E1055" s="22" t="s">
        <v>75</v>
      </c>
      <c r="F1055" s="22" t="s">
        <v>518</v>
      </c>
      <c r="G1055" s="22">
        <v>5042304658</v>
      </c>
      <c r="H1055" s="22" t="s">
        <v>56</v>
      </c>
      <c r="I1055" s="22" t="s">
        <v>1643</v>
      </c>
      <c r="J1055" s="24">
        <v>44505</v>
      </c>
      <c r="K1055" s="22">
        <v>1344</v>
      </c>
      <c r="L1055" s="22" t="s">
        <v>58</v>
      </c>
      <c r="M1055" s="22" t="s">
        <v>58</v>
      </c>
      <c r="N1055" s="38" t="s">
        <v>1644</v>
      </c>
      <c r="O1055" s="39">
        <v>44506</v>
      </c>
      <c r="P1055" s="27" t="s">
        <v>64</v>
      </c>
      <c r="Q1055" s="22">
        <v>1344</v>
      </c>
      <c r="R1055" s="23">
        <v>21102803756</v>
      </c>
      <c r="S1055" s="22" t="s">
        <v>56</v>
      </c>
      <c r="T1055" s="22">
        <v>6008150284</v>
      </c>
      <c r="U1055" s="22">
        <v>1344</v>
      </c>
      <c r="V1055" s="22">
        <v>0</v>
      </c>
      <c r="W1055" s="22">
        <v>1344</v>
      </c>
      <c r="X1055" s="29" t="s">
        <v>58</v>
      </c>
      <c r="Y1055" s="22" t="s">
        <v>56</v>
      </c>
      <c r="Z1055" s="30" t="s">
        <v>1645</v>
      </c>
      <c r="AA1055" s="31">
        <v>44505</v>
      </c>
      <c r="AB1055" s="22">
        <v>40</v>
      </c>
      <c r="AC1055" s="32">
        <v>5042306033</v>
      </c>
      <c r="AD1055" s="33" t="s">
        <v>1646</v>
      </c>
      <c r="AE1055" s="34">
        <v>44506</v>
      </c>
      <c r="AF1055" s="35" t="str">
        <f>VLOOKUP(G1055,[6]TIV1!L:S,8,FALSE)</f>
        <v>8276895377</v>
      </c>
      <c r="AG1055" s="35" t="str">
        <f>VLOOKUP(T1055,[6]TIV1!L:S,8,FALSE)</f>
        <v>2050350281</v>
      </c>
      <c r="AH1055" s="35" t="str">
        <f>VLOOKUP(AC1055,[6]TIV1!L:S,8,FALSE)</f>
        <v>8276895377</v>
      </c>
      <c r="AI1055" s="36">
        <f>VLOOKUP(A1055&amp;P1055,[6]HARGA!C:D,2,0)*Q1055</f>
        <v>40320000</v>
      </c>
      <c r="AJ1055" s="36">
        <f>VLOOKUP(A1055&amp;P1055,[6]HARGA!C:D,2,0)*W1055</f>
        <v>40320000</v>
      </c>
      <c r="AK1055" s="36">
        <f>VLOOKUP(A1055&amp;P1055,[6]HARGA!C:D,2,0)*AB1055</f>
        <v>1200000</v>
      </c>
      <c r="AL1055" s="37"/>
      <c r="AM1055" s="37"/>
      <c r="AN1055" s="37"/>
      <c r="AO1055" s="37"/>
      <c r="AP1055" s="37"/>
      <c r="AQ1055" s="37"/>
      <c r="AR1055" s="37"/>
      <c r="AS1055" s="37"/>
      <c r="AT1055" s="37"/>
      <c r="AU1055" s="37"/>
      <c r="AV1055" s="37"/>
      <c r="AW1055" s="37"/>
      <c r="AX1055" s="37"/>
      <c r="AY1055" s="37"/>
      <c r="AZ1055" s="37"/>
      <c r="BA1055" s="37"/>
      <c r="BB1055" s="37"/>
      <c r="BC1055" s="37"/>
      <c r="BD1055">
        <v>5</v>
      </c>
    </row>
    <row r="1056" spans="1:56" x14ac:dyDescent="0.25">
      <c r="A1056" s="22" t="s">
        <v>51</v>
      </c>
      <c r="B1056" s="22" t="s">
        <v>52</v>
      </c>
      <c r="C1056" s="23">
        <v>21102803721</v>
      </c>
      <c r="D1056" s="22" t="s">
        <v>53</v>
      </c>
      <c r="E1056" s="22" t="s">
        <v>75</v>
      </c>
      <c r="F1056" s="22" t="s">
        <v>518</v>
      </c>
      <c r="G1056" s="22">
        <v>5042304658</v>
      </c>
      <c r="H1056" s="22" t="s">
        <v>56</v>
      </c>
      <c r="I1056" s="22" t="s">
        <v>1643</v>
      </c>
      <c r="J1056" s="24">
        <v>44505</v>
      </c>
      <c r="K1056" s="22">
        <v>28</v>
      </c>
      <c r="L1056" s="22" t="s">
        <v>58</v>
      </c>
      <c r="M1056" s="22" t="s">
        <v>58</v>
      </c>
      <c r="N1056" s="38" t="s">
        <v>1644</v>
      </c>
      <c r="O1056" s="39">
        <v>44506</v>
      </c>
      <c r="P1056" s="27" t="s">
        <v>65</v>
      </c>
      <c r="Q1056" s="22">
        <v>28</v>
      </c>
      <c r="R1056" s="23">
        <v>21102803756</v>
      </c>
      <c r="S1056" s="22" t="s">
        <v>56</v>
      </c>
      <c r="T1056" s="22">
        <v>6008150284</v>
      </c>
      <c r="U1056" s="22">
        <v>28</v>
      </c>
      <c r="V1056" s="22">
        <v>0</v>
      </c>
      <c r="W1056" s="22">
        <v>28</v>
      </c>
      <c r="X1056" s="29" t="s">
        <v>58</v>
      </c>
      <c r="Y1056" s="22" t="s">
        <v>56</v>
      </c>
      <c r="Z1056" s="30" t="s">
        <v>1645</v>
      </c>
      <c r="AA1056" s="31">
        <v>44505</v>
      </c>
      <c r="AB1056" s="22">
        <v>0</v>
      </c>
      <c r="AC1056" s="32">
        <v>5042306033</v>
      </c>
      <c r="AD1056" s="33" t="s">
        <v>1646</v>
      </c>
      <c r="AE1056" s="34">
        <v>44506</v>
      </c>
      <c r="AF1056" s="35" t="str">
        <f>VLOOKUP(G1056,[6]TIV1!L:S,8,FALSE)</f>
        <v>8276895377</v>
      </c>
      <c r="AG1056" s="35" t="str">
        <f>VLOOKUP(T1056,[6]TIV1!L:S,8,FALSE)</f>
        <v>2050350281</v>
      </c>
      <c r="AH1056" s="35" t="str">
        <f>VLOOKUP(AC1056,[6]TIV1!L:S,8,FALSE)</f>
        <v>8276895377</v>
      </c>
      <c r="AI1056" s="36">
        <f>VLOOKUP(A1056&amp;P1056,[6]HARGA!C:D,2,0)*Q1056</f>
        <v>0</v>
      </c>
      <c r="AJ1056" s="36">
        <f>VLOOKUP(A1056&amp;P1056,[6]HARGA!C:D,2,0)*W1056</f>
        <v>0</v>
      </c>
      <c r="AK1056" s="36">
        <f>VLOOKUP(A1056&amp;P1056,[6]HARGA!C:D,2,0)*AB1056</f>
        <v>0</v>
      </c>
      <c r="AL1056" s="37"/>
      <c r="AM1056" s="37"/>
      <c r="AN1056" s="37"/>
      <c r="AO1056" s="37"/>
      <c r="AP1056" s="37"/>
      <c r="AQ1056" s="37"/>
      <c r="AR1056" s="37"/>
      <c r="AS1056" s="37"/>
      <c r="AT1056" s="37"/>
      <c r="AU1056" s="37"/>
      <c r="AV1056" s="37"/>
      <c r="AW1056" s="37"/>
      <c r="AX1056" s="37"/>
      <c r="AY1056" s="37"/>
      <c r="AZ1056" s="37"/>
      <c r="BA1056" s="37"/>
      <c r="BB1056" s="37"/>
      <c r="BC1056" s="37"/>
      <c r="BD1056">
        <v>5</v>
      </c>
    </row>
    <row r="1057" spans="1:56" hidden="1" x14ac:dyDescent="0.25">
      <c r="A1057" s="22" t="s">
        <v>66</v>
      </c>
      <c r="B1057" s="22" t="s">
        <v>52</v>
      </c>
      <c r="C1057" s="23">
        <v>21102903700</v>
      </c>
      <c r="D1057" s="22" t="s">
        <v>53</v>
      </c>
      <c r="E1057" s="22" t="s">
        <v>88</v>
      </c>
      <c r="F1057" s="22" t="s">
        <v>89</v>
      </c>
      <c r="G1057" s="22">
        <v>5042299955</v>
      </c>
      <c r="H1057" s="22" t="s">
        <v>56</v>
      </c>
      <c r="I1057" s="22" t="s">
        <v>1647</v>
      </c>
      <c r="J1057" s="24">
        <v>44505</v>
      </c>
      <c r="K1057" s="22">
        <v>1344</v>
      </c>
      <c r="L1057" s="22" t="s">
        <v>110</v>
      </c>
      <c r="M1057" s="22" t="s">
        <v>110</v>
      </c>
      <c r="N1057" s="38" t="s">
        <v>1648</v>
      </c>
      <c r="O1057" s="39">
        <v>44506</v>
      </c>
      <c r="P1057" s="27" t="s">
        <v>60</v>
      </c>
      <c r="Q1057" s="22">
        <v>1344</v>
      </c>
      <c r="R1057" s="23">
        <v>21102903722</v>
      </c>
      <c r="S1057" s="22" t="s">
        <v>56</v>
      </c>
      <c r="T1057" s="22">
        <v>6008151521</v>
      </c>
      <c r="U1057" s="22">
        <v>24</v>
      </c>
      <c r="V1057" s="22">
        <v>0</v>
      </c>
      <c r="W1057" s="22">
        <v>24</v>
      </c>
      <c r="X1057" s="29" t="s">
        <v>72</v>
      </c>
      <c r="Y1057" s="22" t="s">
        <v>56</v>
      </c>
      <c r="Z1057" s="30" t="s">
        <v>1649</v>
      </c>
      <c r="AA1057" s="31">
        <v>44505</v>
      </c>
      <c r="AB1057" s="22">
        <v>0</v>
      </c>
      <c r="AC1057" s="32">
        <v>5042306815</v>
      </c>
      <c r="AD1057" s="43" t="s">
        <v>1650</v>
      </c>
      <c r="AE1057" s="122">
        <v>44524</v>
      </c>
      <c r="AF1057" s="35" t="str">
        <f>VLOOKUP(G1057,[6]TIV1!L:S,8,FALSE)</f>
        <v>8276895965</v>
      </c>
      <c r="AG1057" s="35" t="str">
        <f>VLOOKUP(T1057,[6]TIV1!L:S,8,FALSE)</f>
        <v>2050350312</v>
      </c>
      <c r="AH1057" s="35" t="str">
        <f>VLOOKUP(AC1057,[6]TIV1!L:S,8,FALSE)</f>
        <v>8276895965</v>
      </c>
      <c r="AI1057" s="36">
        <f>VLOOKUP(A1057&amp;P1057,[6]HARGA!C:D,2,0)*Q1057</f>
        <v>13238400</v>
      </c>
      <c r="AJ1057" s="36">
        <f>VLOOKUP(A1057&amp;P1057,[6]HARGA!C:D,2,0)*W1057</f>
        <v>236400</v>
      </c>
      <c r="AK1057" s="36">
        <f>VLOOKUP(A1057&amp;P1057,[6]HARGA!C:D,2,0)*AB1057</f>
        <v>0</v>
      </c>
      <c r="AL1057" s="37"/>
      <c r="AM1057" s="37"/>
      <c r="AN1057" s="37"/>
      <c r="AO1057" s="37"/>
      <c r="AP1057" s="37"/>
      <c r="AQ1057" s="37"/>
      <c r="AR1057" s="37"/>
      <c r="AS1057" s="37"/>
      <c r="AT1057" s="37"/>
      <c r="AU1057" s="37"/>
      <c r="AV1057" s="37"/>
      <c r="AW1057" s="37"/>
      <c r="AX1057" s="37"/>
      <c r="AY1057" s="37"/>
      <c r="AZ1057" s="37"/>
      <c r="BA1057" s="37"/>
      <c r="BB1057" s="37"/>
      <c r="BC1057" s="37"/>
      <c r="BD1057">
        <v>5</v>
      </c>
    </row>
    <row r="1058" spans="1:56" hidden="1" x14ac:dyDescent="0.25">
      <c r="A1058" s="22" t="s">
        <v>66</v>
      </c>
      <c r="B1058" s="22" t="s">
        <v>52</v>
      </c>
      <c r="C1058" s="23">
        <v>21102903700</v>
      </c>
      <c r="D1058" s="22" t="s">
        <v>53</v>
      </c>
      <c r="E1058" s="22" t="s">
        <v>88</v>
      </c>
      <c r="F1058" s="22" t="s">
        <v>89</v>
      </c>
      <c r="G1058" s="22">
        <v>5042299955</v>
      </c>
      <c r="H1058" s="22" t="s">
        <v>56</v>
      </c>
      <c r="I1058" s="22" t="s">
        <v>1647</v>
      </c>
      <c r="J1058" s="24">
        <v>44505</v>
      </c>
      <c r="K1058" s="22">
        <v>1344</v>
      </c>
      <c r="L1058" s="22" t="s">
        <v>110</v>
      </c>
      <c r="M1058" s="22" t="s">
        <v>110</v>
      </c>
      <c r="N1058" s="38" t="s">
        <v>1648</v>
      </c>
      <c r="O1058" s="39">
        <v>44506</v>
      </c>
      <c r="P1058" s="27" t="s">
        <v>64</v>
      </c>
      <c r="Q1058" s="22">
        <v>1344</v>
      </c>
      <c r="R1058" s="23">
        <v>21102903722</v>
      </c>
      <c r="S1058" s="22" t="s">
        <v>56</v>
      </c>
      <c r="T1058" s="22">
        <v>6008151521</v>
      </c>
      <c r="U1058" s="22">
        <v>1344</v>
      </c>
      <c r="V1058" s="22">
        <v>0</v>
      </c>
      <c r="W1058" s="22">
        <v>1344</v>
      </c>
      <c r="X1058" s="29" t="s">
        <v>72</v>
      </c>
      <c r="Y1058" s="22" t="s">
        <v>56</v>
      </c>
      <c r="Z1058" s="30" t="s">
        <v>1649</v>
      </c>
      <c r="AA1058" s="31">
        <v>44505</v>
      </c>
      <c r="AB1058" s="22">
        <v>40</v>
      </c>
      <c r="AC1058" s="32">
        <v>5042306815</v>
      </c>
      <c r="AD1058" s="43" t="s">
        <v>1650</v>
      </c>
      <c r="AE1058" s="122">
        <v>44524</v>
      </c>
      <c r="AF1058" s="35" t="str">
        <f>VLOOKUP(G1058,[6]TIV1!L:S,8,FALSE)</f>
        <v>8276895965</v>
      </c>
      <c r="AG1058" s="35" t="str">
        <f>VLOOKUP(T1058,[6]TIV1!L:S,8,FALSE)</f>
        <v>2050350312</v>
      </c>
      <c r="AH1058" s="35" t="str">
        <f>VLOOKUP(AC1058,[6]TIV1!L:S,8,FALSE)</f>
        <v>8276895965</v>
      </c>
      <c r="AI1058" s="36">
        <f>VLOOKUP(A1058&amp;P1058,[6]HARGA!C:D,2,0)*Q1058</f>
        <v>40320000</v>
      </c>
      <c r="AJ1058" s="36">
        <f>VLOOKUP(A1058&amp;P1058,[6]HARGA!C:D,2,0)*W1058</f>
        <v>40320000</v>
      </c>
      <c r="AK1058" s="36">
        <f>VLOOKUP(A1058&amp;P1058,[6]HARGA!C:D,2,0)*AB1058</f>
        <v>1200000</v>
      </c>
      <c r="AL1058" s="37"/>
      <c r="AM1058" s="37"/>
      <c r="AN1058" s="37"/>
      <c r="AO1058" s="37"/>
      <c r="AP1058" s="37"/>
      <c r="AQ1058" s="37"/>
      <c r="AR1058" s="37"/>
      <c r="AS1058" s="37"/>
      <c r="AT1058" s="37"/>
      <c r="AU1058" s="37"/>
      <c r="AV1058" s="37"/>
      <c r="AW1058" s="37"/>
      <c r="AX1058" s="37"/>
      <c r="AY1058" s="37"/>
      <c r="AZ1058" s="37"/>
      <c r="BA1058" s="37"/>
      <c r="BB1058" s="37"/>
      <c r="BC1058" s="37"/>
      <c r="BD1058">
        <v>5</v>
      </c>
    </row>
    <row r="1059" spans="1:56" hidden="1" x14ac:dyDescent="0.25">
      <c r="A1059" s="22" t="s">
        <v>66</v>
      </c>
      <c r="B1059" s="22" t="s">
        <v>52</v>
      </c>
      <c r="C1059" s="23">
        <v>21102903700</v>
      </c>
      <c r="D1059" s="22" t="s">
        <v>53</v>
      </c>
      <c r="E1059" s="22" t="s">
        <v>88</v>
      </c>
      <c r="F1059" s="22" t="s">
        <v>89</v>
      </c>
      <c r="G1059" s="22">
        <v>5042299955</v>
      </c>
      <c r="H1059" s="22" t="s">
        <v>56</v>
      </c>
      <c r="I1059" s="22" t="s">
        <v>1647</v>
      </c>
      <c r="J1059" s="24">
        <v>44505</v>
      </c>
      <c r="K1059" s="22">
        <v>28</v>
      </c>
      <c r="L1059" s="22" t="s">
        <v>110</v>
      </c>
      <c r="M1059" s="22" t="s">
        <v>110</v>
      </c>
      <c r="N1059" s="38" t="s">
        <v>1648</v>
      </c>
      <c r="O1059" s="39">
        <v>44506</v>
      </c>
      <c r="P1059" s="27" t="s">
        <v>65</v>
      </c>
      <c r="Q1059" s="22">
        <v>28</v>
      </c>
      <c r="R1059" s="23">
        <v>21102903722</v>
      </c>
      <c r="S1059" s="22" t="s">
        <v>56</v>
      </c>
      <c r="T1059" s="22">
        <v>6008151521</v>
      </c>
      <c r="U1059" s="22">
        <v>28</v>
      </c>
      <c r="V1059" s="22">
        <v>0</v>
      </c>
      <c r="W1059" s="22">
        <v>28</v>
      </c>
      <c r="X1059" s="29" t="s">
        <v>72</v>
      </c>
      <c r="Y1059" s="22" t="s">
        <v>56</v>
      </c>
      <c r="Z1059" s="30" t="s">
        <v>1649</v>
      </c>
      <c r="AA1059" s="31">
        <v>44505</v>
      </c>
      <c r="AB1059" s="22">
        <v>0</v>
      </c>
      <c r="AC1059" s="32">
        <v>5042306815</v>
      </c>
      <c r="AD1059" s="43" t="s">
        <v>1650</v>
      </c>
      <c r="AE1059" s="122">
        <v>44524</v>
      </c>
      <c r="AF1059" s="35" t="str">
        <f>VLOOKUP(G1059,[6]TIV1!L:S,8,FALSE)</f>
        <v>8276895965</v>
      </c>
      <c r="AG1059" s="35" t="str">
        <f>VLOOKUP(T1059,[6]TIV1!L:S,8,FALSE)</f>
        <v>2050350312</v>
      </c>
      <c r="AH1059" s="35" t="str">
        <f>VLOOKUP(AC1059,[6]TIV1!L:S,8,FALSE)</f>
        <v>8276895965</v>
      </c>
      <c r="AI1059" s="36">
        <f>VLOOKUP(A1059&amp;P1059,[6]HARGA!C:D,2,0)*Q1059</f>
        <v>0</v>
      </c>
      <c r="AJ1059" s="36">
        <f>VLOOKUP(A1059&amp;P1059,[6]HARGA!C:D,2,0)*W1059</f>
        <v>0</v>
      </c>
      <c r="AK1059" s="36">
        <f>VLOOKUP(A1059&amp;P1059,[6]HARGA!C:D,2,0)*AB1059</f>
        <v>0</v>
      </c>
      <c r="AL1059" s="37"/>
      <c r="AM1059" s="37"/>
      <c r="AN1059" s="37"/>
      <c r="AO1059" s="37"/>
      <c r="AP1059" s="37"/>
      <c r="AQ1059" s="37"/>
      <c r="AR1059" s="37"/>
      <c r="AS1059" s="37"/>
      <c r="AT1059" s="37"/>
      <c r="AU1059" s="37"/>
      <c r="AV1059" s="37"/>
      <c r="AW1059" s="37"/>
      <c r="AX1059" s="37"/>
      <c r="AY1059" s="37"/>
      <c r="AZ1059" s="37"/>
      <c r="BA1059" s="37"/>
      <c r="BB1059" s="37"/>
      <c r="BC1059" s="37"/>
      <c r="BD1059">
        <v>5</v>
      </c>
    </row>
    <row r="1060" spans="1:56" hidden="1" x14ac:dyDescent="0.25">
      <c r="A1060" s="22" t="s">
        <v>51</v>
      </c>
      <c r="B1060" s="22" t="s">
        <v>52</v>
      </c>
      <c r="C1060" s="23">
        <v>21102803734</v>
      </c>
      <c r="D1060" s="22" t="s">
        <v>53</v>
      </c>
      <c r="E1060" s="22" t="s">
        <v>505</v>
      </c>
      <c r="F1060" s="22" t="s">
        <v>506</v>
      </c>
      <c r="G1060" s="22">
        <v>5042307383</v>
      </c>
      <c r="H1060" s="22" t="s">
        <v>56</v>
      </c>
      <c r="I1060" s="22" t="s">
        <v>1651</v>
      </c>
      <c r="J1060" s="24">
        <v>44505</v>
      </c>
      <c r="K1060" s="22">
        <v>1344</v>
      </c>
      <c r="L1060" s="22" t="s">
        <v>92</v>
      </c>
      <c r="M1060" s="22" t="s">
        <v>92</v>
      </c>
      <c r="N1060" s="38" t="s">
        <v>1652</v>
      </c>
      <c r="O1060" s="39">
        <v>44506</v>
      </c>
      <c r="P1060" s="27" t="s">
        <v>60</v>
      </c>
      <c r="Q1060" s="22">
        <v>1344</v>
      </c>
      <c r="R1060" s="28" t="s">
        <v>56</v>
      </c>
      <c r="S1060" s="22" t="s">
        <v>56</v>
      </c>
      <c r="T1060" s="28" t="s">
        <v>56</v>
      </c>
      <c r="U1060" s="28">
        <v>0</v>
      </c>
      <c r="V1060" s="22">
        <v>0</v>
      </c>
      <c r="W1060" s="28">
        <v>0</v>
      </c>
      <c r="X1060" s="28" t="s">
        <v>56</v>
      </c>
      <c r="Y1060" s="22" t="s">
        <v>56</v>
      </c>
      <c r="Z1060" s="45" t="s">
        <v>56</v>
      </c>
      <c r="AA1060" s="45" t="s">
        <v>56</v>
      </c>
      <c r="AB1060" s="28">
        <v>0</v>
      </c>
      <c r="AC1060" s="28" t="s">
        <v>56</v>
      </c>
      <c r="AD1060" s="46" t="s">
        <v>56</v>
      </c>
      <c r="AE1060" s="47" t="s">
        <v>56</v>
      </c>
      <c r="AF1060" s="35" t="str">
        <f>VLOOKUP(G1060,[6]TIV1!L:S,8,FALSE)</f>
        <v>8276895377</v>
      </c>
      <c r="AG1060" s="35" t="e">
        <f>VLOOKUP(T1060,[6]TIV1!L:S,8,FALSE)</f>
        <v>#N/A</v>
      </c>
      <c r="AH1060" s="35" t="e">
        <f>VLOOKUP(AC1060,[6]TIV1!L:S,8,FALSE)</f>
        <v>#N/A</v>
      </c>
      <c r="AI1060" s="36">
        <f>VLOOKUP(A1060&amp;P1060,[6]HARGA!C:D,2,0)*Q1060</f>
        <v>13238400</v>
      </c>
      <c r="AJ1060" s="36">
        <f>VLOOKUP(A1060&amp;P1060,[6]HARGA!C:D,2,0)*W1060</f>
        <v>0</v>
      </c>
      <c r="AK1060" s="36">
        <f>VLOOKUP(A1060&amp;P1060,[6]HARGA!C:D,2,0)*AB1060</f>
        <v>0</v>
      </c>
      <c r="AL1060" s="37"/>
      <c r="AM1060" s="37"/>
      <c r="AN1060" s="37"/>
      <c r="AO1060" s="37"/>
      <c r="AP1060" s="37"/>
      <c r="AQ1060" s="37"/>
      <c r="AR1060" s="37"/>
      <c r="AS1060" s="37"/>
      <c r="AT1060" s="37"/>
      <c r="AU1060" s="37"/>
      <c r="AV1060" s="37"/>
      <c r="AW1060" s="37"/>
      <c r="AX1060" s="37"/>
      <c r="AY1060" s="37"/>
      <c r="AZ1060" s="37"/>
      <c r="BA1060" s="37"/>
      <c r="BB1060" s="37"/>
      <c r="BC1060" s="37"/>
      <c r="BD1060">
        <v>5</v>
      </c>
    </row>
    <row r="1061" spans="1:56" hidden="1" x14ac:dyDescent="0.25">
      <c r="A1061" s="22" t="s">
        <v>51</v>
      </c>
      <c r="B1061" s="22" t="s">
        <v>52</v>
      </c>
      <c r="C1061" s="23">
        <v>21102803734</v>
      </c>
      <c r="D1061" s="22" t="s">
        <v>53</v>
      </c>
      <c r="E1061" s="22" t="s">
        <v>505</v>
      </c>
      <c r="F1061" s="22" t="s">
        <v>506</v>
      </c>
      <c r="G1061" s="22">
        <v>5042307383</v>
      </c>
      <c r="H1061" s="22" t="s">
        <v>56</v>
      </c>
      <c r="I1061" s="22" t="s">
        <v>1651</v>
      </c>
      <c r="J1061" s="24">
        <v>44505</v>
      </c>
      <c r="K1061" s="22">
        <v>1344</v>
      </c>
      <c r="L1061" s="22" t="s">
        <v>92</v>
      </c>
      <c r="M1061" s="22" t="s">
        <v>92</v>
      </c>
      <c r="N1061" s="38" t="s">
        <v>1652</v>
      </c>
      <c r="O1061" s="39">
        <v>44506</v>
      </c>
      <c r="P1061" s="27" t="s">
        <v>64</v>
      </c>
      <c r="Q1061" s="22">
        <v>1344</v>
      </c>
      <c r="R1061" s="28" t="s">
        <v>56</v>
      </c>
      <c r="S1061" s="22" t="s">
        <v>56</v>
      </c>
      <c r="T1061" s="28" t="s">
        <v>56</v>
      </c>
      <c r="U1061" s="28">
        <v>0</v>
      </c>
      <c r="V1061" s="22">
        <v>0</v>
      </c>
      <c r="W1061" s="28">
        <v>0</v>
      </c>
      <c r="X1061" s="28" t="s">
        <v>56</v>
      </c>
      <c r="Y1061" s="22" t="s">
        <v>56</v>
      </c>
      <c r="Z1061" s="45" t="s">
        <v>56</v>
      </c>
      <c r="AA1061" s="45" t="s">
        <v>56</v>
      </c>
      <c r="AB1061" s="28">
        <v>0</v>
      </c>
      <c r="AC1061" s="28" t="s">
        <v>56</v>
      </c>
      <c r="AD1061" s="46" t="s">
        <v>56</v>
      </c>
      <c r="AE1061" s="47" t="s">
        <v>56</v>
      </c>
      <c r="AF1061" s="35" t="str">
        <f>VLOOKUP(G1061,[6]TIV1!L:S,8,FALSE)</f>
        <v>8276895377</v>
      </c>
      <c r="AG1061" s="35" t="e">
        <f>VLOOKUP(T1061,[6]TIV1!L:S,8,FALSE)</f>
        <v>#N/A</v>
      </c>
      <c r="AH1061" s="35" t="e">
        <f>VLOOKUP(AC1061,[6]TIV1!L:S,8,FALSE)</f>
        <v>#N/A</v>
      </c>
      <c r="AI1061" s="36">
        <f>VLOOKUP(A1061&amp;P1061,[6]HARGA!C:D,2,0)*Q1061</f>
        <v>40320000</v>
      </c>
      <c r="AJ1061" s="36">
        <f>VLOOKUP(A1061&amp;P1061,[6]HARGA!C:D,2,0)*W1061</f>
        <v>0</v>
      </c>
      <c r="AK1061" s="36">
        <f>VLOOKUP(A1061&amp;P1061,[6]HARGA!C:D,2,0)*AB1061</f>
        <v>0</v>
      </c>
      <c r="AL1061" s="37"/>
      <c r="AM1061" s="37"/>
      <c r="AN1061" s="37"/>
      <c r="AO1061" s="37"/>
      <c r="AP1061" s="37"/>
      <c r="AQ1061" s="37"/>
      <c r="AR1061" s="37"/>
      <c r="AS1061" s="37"/>
      <c r="AT1061" s="37"/>
      <c r="AU1061" s="37"/>
      <c r="AV1061" s="37"/>
      <c r="AW1061" s="37"/>
      <c r="AX1061" s="37"/>
      <c r="AY1061" s="37"/>
      <c r="AZ1061" s="37"/>
      <c r="BA1061" s="37"/>
      <c r="BB1061" s="37"/>
      <c r="BC1061" s="37"/>
      <c r="BD1061">
        <v>5</v>
      </c>
    </row>
    <row r="1062" spans="1:56" hidden="1" x14ac:dyDescent="0.25">
      <c r="A1062" s="22" t="s">
        <v>66</v>
      </c>
      <c r="B1062" s="22" t="s">
        <v>52</v>
      </c>
      <c r="C1062" s="23" t="s">
        <v>1653</v>
      </c>
      <c r="D1062" s="22" t="s">
        <v>53</v>
      </c>
      <c r="E1062" s="22" t="s">
        <v>505</v>
      </c>
      <c r="F1062" s="22" t="s">
        <v>506</v>
      </c>
      <c r="G1062" s="22" t="s">
        <v>90</v>
      </c>
      <c r="H1062" s="22" t="s">
        <v>56</v>
      </c>
      <c r="I1062" s="22" t="s">
        <v>1654</v>
      </c>
      <c r="J1062" s="24">
        <v>44505</v>
      </c>
      <c r="K1062" s="22">
        <v>0</v>
      </c>
      <c r="L1062" s="22" t="s">
        <v>91</v>
      </c>
      <c r="M1062" s="22" t="s">
        <v>91</v>
      </c>
      <c r="N1062" s="41" t="s">
        <v>56</v>
      </c>
      <c r="O1062" s="34" t="s">
        <v>56</v>
      </c>
      <c r="P1062" s="27" t="s">
        <v>60</v>
      </c>
      <c r="Q1062" s="22">
        <v>0</v>
      </c>
      <c r="R1062" s="23">
        <v>21102903749</v>
      </c>
      <c r="S1062" s="22" t="s">
        <v>56</v>
      </c>
      <c r="T1062" s="22">
        <v>6008148074</v>
      </c>
      <c r="U1062" s="22">
        <v>37</v>
      </c>
      <c r="V1062" s="22">
        <v>0</v>
      </c>
      <c r="W1062" s="22">
        <v>37</v>
      </c>
      <c r="X1062" s="29" t="s">
        <v>70</v>
      </c>
      <c r="Y1062" s="22" t="s">
        <v>56</v>
      </c>
      <c r="Z1062" s="30" t="s">
        <v>1655</v>
      </c>
      <c r="AA1062" s="31">
        <v>44504</v>
      </c>
      <c r="AB1062" s="22">
        <v>0</v>
      </c>
      <c r="AC1062" s="32">
        <v>5042308487</v>
      </c>
      <c r="AD1062" s="43" t="s">
        <v>1656</v>
      </c>
      <c r="AE1062" s="122">
        <v>44524</v>
      </c>
      <c r="AF1062" s="35" t="e">
        <f>VLOOKUP(G1062,[6]TIV1!L:S,8,FALSE)</f>
        <v>#N/A</v>
      </c>
      <c r="AG1062" s="35" t="str">
        <f>VLOOKUP(T1062,[6]TIV1!L:S,8,FALSE)</f>
        <v>2050350312</v>
      </c>
      <c r="AH1062" s="35" t="str">
        <f>VLOOKUP(AC1062,[6]TIV1!L:S,8,FALSE)</f>
        <v>8276895965</v>
      </c>
      <c r="AI1062" s="36">
        <f>VLOOKUP(A1062&amp;P1062,[6]HARGA!C:D,2,0)*Q1062</f>
        <v>0</v>
      </c>
      <c r="AJ1062" s="36">
        <f>VLOOKUP(A1062&amp;P1062,[6]HARGA!C:D,2,0)*W1062</f>
        <v>364450</v>
      </c>
      <c r="AK1062" s="36">
        <f>VLOOKUP(A1062&amp;P1062,[6]HARGA!C:D,2,0)*AB1062</f>
        <v>0</v>
      </c>
      <c r="AL1062" s="37"/>
      <c r="AM1062" s="37"/>
      <c r="AN1062" s="37"/>
      <c r="AO1062" s="37"/>
      <c r="AP1062" s="37"/>
      <c r="AQ1062" s="37"/>
      <c r="AR1062" s="37"/>
      <c r="AS1062" s="37"/>
      <c r="AT1062" s="37"/>
      <c r="AU1062" s="37"/>
      <c r="AV1062" s="37"/>
      <c r="AW1062" s="37"/>
      <c r="AX1062" s="37"/>
      <c r="AY1062" s="37"/>
      <c r="AZ1062" s="37"/>
      <c r="BA1062" s="37"/>
      <c r="BB1062" s="37"/>
      <c r="BC1062" s="37"/>
      <c r="BD1062">
        <v>5</v>
      </c>
    </row>
    <row r="1063" spans="1:56" hidden="1" x14ac:dyDescent="0.25">
      <c r="A1063" s="22" t="s">
        <v>66</v>
      </c>
      <c r="B1063" s="22" t="s">
        <v>52</v>
      </c>
      <c r="C1063" s="23" t="s">
        <v>1653</v>
      </c>
      <c r="D1063" s="22" t="s">
        <v>53</v>
      </c>
      <c r="E1063" s="22" t="s">
        <v>505</v>
      </c>
      <c r="F1063" s="22" t="s">
        <v>506</v>
      </c>
      <c r="G1063" s="22" t="s">
        <v>90</v>
      </c>
      <c r="H1063" s="22" t="s">
        <v>56</v>
      </c>
      <c r="I1063" s="22" t="s">
        <v>1654</v>
      </c>
      <c r="J1063" s="24">
        <v>44505</v>
      </c>
      <c r="K1063" s="22">
        <v>0</v>
      </c>
      <c r="L1063" s="22" t="s">
        <v>91</v>
      </c>
      <c r="M1063" s="22" t="s">
        <v>91</v>
      </c>
      <c r="N1063" s="41" t="s">
        <v>56</v>
      </c>
      <c r="O1063" s="34" t="s">
        <v>56</v>
      </c>
      <c r="P1063" s="27" t="s">
        <v>64</v>
      </c>
      <c r="Q1063" s="22">
        <v>0</v>
      </c>
      <c r="R1063" s="23">
        <v>21102903749</v>
      </c>
      <c r="S1063" s="22" t="s">
        <v>56</v>
      </c>
      <c r="T1063" s="22">
        <v>6008148074</v>
      </c>
      <c r="U1063" s="22">
        <v>1344</v>
      </c>
      <c r="V1063" s="22">
        <v>0</v>
      </c>
      <c r="W1063" s="22">
        <v>1344</v>
      </c>
      <c r="X1063" s="29" t="s">
        <v>70</v>
      </c>
      <c r="Y1063" s="22" t="s">
        <v>56</v>
      </c>
      <c r="Z1063" s="30" t="s">
        <v>1655</v>
      </c>
      <c r="AA1063" s="31">
        <v>44504</v>
      </c>
      <c r="AB1063" s="22">
        <v>65</v>
      </c>
      <c r="AC1063" s="32">
        <v>5042308487</v>
      </c>
      <c r="AD1063" s="43" t="s">
        <v>1656</v>
      </c>
      <c r="AE1063" s="122">
        <v>44524</v>
      </c>
      <c r="AF1063" s="35" t="e">
        <f>VLOOKUP(G1063,[6]TIV1!L:S,8,FALSE)</f>
        <v>#N/A</v>
      </c>
      <c r="AG1063" s="35" t="str">
        <f>VLOOKUP(T1063,[6]TIV1!L:S,8,FALSE)</f>
        <v>2050350312</v>
      </c>
      <c r="AH1063" s="35" t="str">
        <f>VLOOKUP(AC1063,[6]TIV1!L:S,8,FALSE)</f>
        <v>8276895965</v>
      </c>
      <c r="AI1063" s="36">
        <f>VLOOKUP(A1063&amp;P1063,[6]HARGA!C:D,2,0)*Q1063</f>
        <v>0</v>
      </c>
      <c r="AJ1063" s="36">
        <f>VLOOKUP(A1063&amp;P1063,[6]HARGA!C:D,2,0)*W1063</f>
        <v>40320000</v>
      </c>
      <c r="AK1063" s="36">
        <f>VLOOKUP(A1063&amp;P1063,[6]HARGA!C:D,2,0)*AB1063</f>
        <v>1950000</v>
      </c>
      <c r="AL1063" s="37"/>
      <c r="AM1063" s="37"/>
      <c r="AN1063" s="37"/>
      <c r="AO1063" s="37"/>
      <c r="AP1063" s="37"/>
      <c r="AQ1063" s="37"/>
      <c r="AR1063" s="37"/>
      <c r="AS1063" s="37"/>
      <c r="AT1063" s="37"/>
      <c r="AU1063" s="37"/>
      <c r="AV1063" s="37"/>
      <c r="AW1063" s="37"/>
      <c r="AX1063" s="37"/>
      <c r="AY1063" s="37"/>
      <c r="AZ1063" s="37"/>
      <c r="BA1063" s="37"/>
      <c r="BB1063" s="37"/>
      <c r="BC1063" s="37"/>
      <c r="BD1063">
        <v>5</v>
      </c>
    </row>
    <row r="1064" spans="1:56" hidden="1" x14ac:dyDescent="0.25">
      <c r="A1064" s="22" t="s">
        <v>66</v>
      </c>
      <c r="B1064" s="22" t="s">
        <v>52</v>
      </c>
      <c r="C1064" s="23">
        <v>21102903705</v>
      </c>
      <c r="D1064" s="22" t="s">
        <v>53</v>
      </c>
      <c r="E1064" s="22" t="s">
        <v>587</v>
      </c>
      <c r="F1064" s="22" t="s">
        <v>117</v>
      </c>
      <c r="G1064" s="22">
        <v>5042310694</v>
      </c>
      <c r="H1064" s="22" t="s">
        <v>56</v>
      </c>
      <c r="I1064" s="22" t="s">
        <v>1657</v>
      </c>
      <c r="J1064" s="24">
        <v>44505</v>
      </c>
      <c r="K1064" s="22">
        <v>1344</v>
      </c>
      <c r="L1064" s="22" t="s">
        <v>72</v>
      </c>
      <c r="M1064" s="22" t="s">
        <v>72</v>
      </c>
      <c r="N1064" s="38" t="s">
        <v>1658</v>
      </c>
      <c r="O1064" s="39">
        <v>44506</v>
      </c>
      <c r="P1064" s="27" t="s">
        <v>60</v>
      </c>
      <c r="Q1064" s="22">
        <v>1344</v>
      </c>
      <c r="R1064" s="28" t="s">
        <v>56</v>
      </c>
      <c r="S1064" s="22" t="s">
        <v>56</v>
      </c>
      <c r="T1064" s="28" t="s">
        <v>56</v>
      </c>
      <c r="U1064" s="28">
        <v>0</v>
      </c>
      <c r="V1064" s="22">
        <v>0</v>
      </c>
      <c r="W1064" s="28">
        <v>0</v>
      </c>
      <c r="X1064" s="28" t="s">
        <v>56</v>
      </c>
      <c r="Y1064" s="22" t="s">
        <v>56</v>
      </c>
      <c r="Z1064" s="45" t="s">
        <v>56</v>
      </c>
      <c r="AA1064" s="45" t="s">
        <v>56</v>
      </c>
      <c r="AB1064" s="28">
        <v>0</v>
      </c>
      <c r="AC1064" s="28" t="s">
        <v>56</v>
      </c>
      <c r="AD1064" s="46" t="s">
        <v>56</v>
      </c>
      <c r="AE1064" s="47" t="s">
        <v>56</v>
      </c>
      <c r="AF1064" s="35" t="str">
        <f>VLOOKUP(G1064,[6]TIV1!L:S,8,FALSE)</f>
        <v>8276895965</v>
      </c>
      <c r="AG1064" s="35" t="e">
        <f>VLOOKUP(T1064,[6]TIV1!L:S,8,FALSE)</f>
        <v>#N/A</v>
      </c>
      <c r="AH1064" s="35" t="e">
        <f>VLOOKUP(AC1064,[6]TIV1!L:S,8,FALSE)</f>
        <v>#N/A</v>
      </c>
      <c r="AI1064" s="36">
        <f>VLOOKUP(A1064&amp;P1064,[6]HARGA!C:D,2,0)*Q1064</f>
        <v>13238400</v>
      </c>
      <c r="AJ1064" s="36">
        <f>VLOOKUP(A1064&amp;P1064,[6]HARGA!C:D,2,0)*W1064</f>
        <v>0</v>
      </c>
      <c r="AK1064" s="36">
        <f>VLOOKUP(A1064&amp;P1064,[6]HARGA!C:D,2,0)*AB1064</f>
        <v>0</v>
      </c>
      <c r="AL1064" s="37"/>
      <c r="AM1064" s="37"/>
      <c r="AN1064" s="37"/>
      <c r="AO1064" s="37"/>
      <c r="AP1064" s="37"/>
      <c r="AQ1064" s="37"/>
      <c r="AR1064" s="37"/>
      <c r="AS1064" s="37"/>
      <c r="AT1064" s="37"/>
      <c r="AU1064" s="37"/>
      <c r="AV1064" s="37"/>
      <c r="AW1064" s="37"/>
      <c r="AX1064" s="37"/>
      <c r="AY1064" s="37"/>
      <c r="AZ1064" s="37"/>
      <c r="BA1064" s="37"/>
      <c r="BB1064" s="37"/>
      <c r="BC1064" s="37"/>
      <c r="BD1064">
        <v>5</v>
      </c>
    </row>
    <row r="1065" spans="1:56" hidden="1" x14ac:dyDescent="0.25">
      <c r="A1065" s="22" t="s">
        <v>66</v>
      </c>
      <c r="B1065" s="22" t="s">
        <v>52</v>
      </c>
      <c r="C1065" s="23">
        <v>21102903705</v>
      </c>
      <c r="D1065" s="22" t="s">
        <v>53</v>
      </c>
      <c r="E1065" s="22" t="s">
        <v>587</v>
      </c>
      <c r="F1065" s="22" t="s">
        <v>117</v>
      </c>
      <c r="G1065" s="22">
        <v>5042310694</v>
      </c>
      <c r="H1065" s="22" t="s">
        <v>56</v>
      </c>
      <c r="I1065" s="22" t="s">
        <v>1657</v>
      </c>
      <c r="J1065" s="24">
        <v>44505</v>
      </c>
      <c r="K1065" s="22">
        <v>1344</v>
      </c>
      <c r="L1065" s="22" t="s">
        <v>72</v>
      </c>
      <c r="M1065" s="22" t="s">
        <v>72</v>
      </c>
      <c r="N1065" s="38" t="s">
        <v>1658</v>
      </c>
      <c r="O1065" s="39">
        <v>44506</v>
      </c>
      <c r="P1065" s="27" t="s">
        <v>64</v>
      </c>
      <c r="Q1065" s="22">
        <v>1344</v>
      </c>
      <c r="R1065" s="28" t="s">
        <v>56</v>
      </c>
      <c r="S1065" s="22" t="s">
        <v>56</v>
      </c>
      <c r="T1065" s="28" t="s">
        <v>56</v>
      </c>
      <c r="U1065" s="28">
        <v>0</v>
      </c>
      <c r="V1065" s="22">
        <v>0</v>
      </c>
      <c r="W1065" s="28">
        <v>0</v>
      </c>
      <c r="X1065" s="28" t="s">
        <v>56</v>
      </c>
      <c r="Y1065" s="22" t="s">
        <v>56</v>
      </c>
      <c r="Z1065" s="45" t="s">
        <v>56</v>
      </c>
      <c r="AA1065" s="45" t="s">
        <v>56</v>
      </c>
      <c r="AB1065" s="28">
        <v>0</v>
      </c>
      <c r="AC1065" s="28" t="s">
        <v>56</v>
      </c>
      <c r="AD1065" s="46" t="s">
        <v>56</v>
      </c>
      <c r="AE1065" s="47" t="s">
        <v>56</v>
      </c>
      <c r="AF1065" s="35" t="str">
        <f>VLOOKUP(G1065,[6]TIV1!L:S,8,FALSE)</f>
        <v>8276895965</v>
      </c>
      <c r="AG1065" s="35" t="e">
        <f>VLOOKUP(T1065,[6]TIV1!L:S,8,FALSE)</f>
        <v>#N/A</v>
      </c>
      <c r="AH1065" s="35" t="e">
        <f>VLOOKUP(AC1065,[6]TIV1!L:S,8,FALSE)</f>
        <v>#N/A</v>
      </c>
      <c r="AI1065" s="36">
        <f>VLOOKUP(A1065&amp;P1065,[6]HARGA!C:D,2,0)*Q1065</f>
        <v>40320000</v>
      </c>
      <c r="AJ1065" s="36">
        <f>VLOOKUP(A1065&amp;P1065,[6]HARGA!C:D,2,0)*W1065</f>
        <v>0</v>
      </c>
      <c r="AK1065" s="36">
        <f>VLOOKUP(A1065&amp;P1065,[6]HARGA!C:D,2,0)*AB1065</f>
        <v>0</v>
      </c>
      <c r="AL1065" s="37"/>
      <c r="AM1065" s="37"/>
      <c r="AN1065" s="37"/>
      <c r="AO1065" s="37"/>
      <c r="AP1065" s="37"/>
      <c r="AQ1065" s="37"/>
      <c r="AR1065" s="37"/>
      <c r="AS1065" s="37"/>
      <c r="AT1065" s="37"/>
      <c r="AU1065" s="37"/>
      <c r="AV1065" s="37"/>
      <c r="AW1065" s="37"/>
      <c r="AX1065" s="37"/>
      <c r="AY1065" s="37"/>
      <c r="AZ1065" s="37"/>
      <c r="BA1065" s="37"/>
      <c r="BB1065" s="37"/>
      <c r="BC1065" s="37"/>
      <c r="BD1065">
        <v>5</v>
      </c>
    </row>
    <row r="1066" spans="1:56" hidden="1" x14ac:dyDescent="0.25">
      <c r="A1066" s="22" t="s">
        <v>66</v>
      </c>
      <c r="B1066" s="22" t="s">
        <v>52</v>
      </c>
      <c r="C1066" s="23">
        <v>21102903705</v>
      </c>
      <c r="D1066" s="22" t="s">
        <v>53</v>
      </c>
      <c r="E1066" s="22" t="s">
        <v>587</v>
      </c>
      <c r="F1066" s="22" t="s">
        <v>117</v>
      </c>
      <c r="G1066" s="22">
        <v>5042310694</v>
      </c>
      <c r="H1066" s="22" t="s">
        <v>56</v>
      </c>
      <c r="I1066" s="22" t="s">
        <v>1657</v>
      </c>
      <c r="J1066" s="24">
        <v>44505</v>
      </c>
      <c r="K1066" s="22">
        <v>28</v>
      </c>
      <c r="L1066" s="22" t="s">
        <v>72</v>
      </c>
      <c r="M1066" s="22" t="s">
        <v>72</v>
      </c>
      <c r="N1066" s="38" t="s">
        <v>1658</v>
      </c>
      <c r="O1066" s="39">
        <v>44506</v>
      </c>
      <c r="P1066" s="27" t="s">
        <v>65</v>
      </c>
      <c r="Q1066" s="22">
        <v>28</v>
      </c>
      <c r="R1066" s="28" t="s">
        <v>56</v>
      </c>
      <c r="S1066" s="22" t="s">
        <v>56</v>
      </c>
      <c r="T1066" s="28" t="s">
        <v>56</v>
      </c>
      <c r="U1066" s="28">
        <v>0</v>
      </c>
      <c r="V1066" s="22">
        <v>0</v>
      </c>
      <c r="W1066" s="28">
        <v>0</v>
      </c>
      <c r="X1066" s="28" t="s">
        <v>56</v>
      </c>
      <c r="Y1066" s="22" t="s">
        <v>56</v>
      </c>
      <c r="Z1066" s="45" t="s">
        <v>56</v>
      </c>
      <c r="AA1066" s="45" t="s">
        <v>56</v>
      </c>
      <c r="AB1066" s="28">
        <v>0</v>
      </c>
      <c r="AC1066" s="28" t="s">
        <v>56</v>
      </c>
      <c r="AD1066" s="46" t="s">
        <v>56</v>
      </c>
      <c r="AE1066" s="47" t="s">
        <v>56</v>
      </c>
      <c r="AF1066" s="35" t="str">
        <f>VLOOKUP(G1066,[6]TIV1!L:S,8,FALSE)</f>
        <v>8276895965</v>
      </c>
      <c r="AG1066" s="35" t="e">
        <f>VLOOKUP(T1066,[6]TIV1!L:S,8,FALSE)</f>
        <v>#N/A</v>
      </c>
      <c r="AH1066" s="35" t="e">
        <f>VLOOKUP(AC1066,[6]TIV1!L:S,8,FALSE)</f>
        <v>#N/A</v>
      </c>
      <c r="AI1066" s="36">
        <f>VLOOKUP(A1066&amp;P1066,[6]HARGA!C:D,2,0)*Q1066</f>
        <v>0</v>
      </c>
      <c r="AJ1066" s="36">
        <f>VLOOKUP(A1066&amp;P1066,[6]HARGA!C:D,2,0)*W1066</f>
        <v>0</v>
      </c>
      <c r="AK1066" s="36">
        <f>VLOOKUP(A1066&amp;P1066,[6]HARGA!C:D,2,0)*AB1066</f>
        <v>0</v>
      </c>
      <c r="AL1066" s="37"/>
      <c r="AM1066" s="37"/>
      <c r="AN1066" s="37"/>
      <c r="AO1066" s="37"/>
      <c r="AP1066" s="37"/>
      <c r="AQ1066" s="37"/>
      <c r="AR1066" s="37"/>
      <c r="AS1066" s="37"/>
      <c r="AT1066" s="37"/>
      <c r="AU1066" s="37"/>
      <c r="AV1066" s="37"/>
      <c r="AW1066" s="37"/>
      <c r="AX1066" s="37"/>
      <c r="AY1066" s="37"/>
      <c r="AZ1066" s="37"/>
      <c r="BA1066" s="37"/>
      <c r="BB1066" s="37"/>
      <c r="BC1066" s="37"/>
      <c r="BD1066">
        <v>5</v>
      </c>
    </row>
    <row r="1067" spans="1:56" hidden="1" x14ac:dyDescent="0.25">
      <c r="A1067" s="22" t="s">
        <v>51</v>
      </c>
      <c r="B1067" s="22" t="s">
        <v>52</v>
      </c>
      <c r="C1067" s="23" t="s">
        <v>1659</v>
      </c>
      <c r="D1067" s="22" t="s">
        <v>53</v>
      </c>
      <c r="E1067" s="22" t="s">
        <v>587</v>
      </c>
      <c r="F1067" s="22" t="s">
        <v>117</v>
      </c>
      <c r="G1067" s="22" t="s">
        <v>90</v>
      </c>
      <c r="H1067" s="22" t="s">
        <v>56</v>
      </c>
      <c r="I1067" s="22" t="s">
        <v>1660</v>
      </c>
      <c r="J1067" s="24">
        <v>44505</v>
      </c>
      <c r="K1067" s="22">
        <v>0</v>
      </c>
      <c r="L1067" s="22" t="s">
        <v>91</v>
      </c>
      <c r="M1067" s="22" t="s">
        <v>91</v>
      </c>
      <c r="N1067" s="41" t="s">
        <v>56</v>
      </c>
      <c r="O1067" s="34" t="s">
        <v>56</v>
      </c>
      <c r="P1067" s="27" t="s">
        <v>60</v>
      </c>
      <c r="Q1067" s="22">
        <v>0</v>
      </c>
      <c r="R1067" s="23">
        <v>21102803747</v>
      </c>
      <c r="S1067" s="22" t="s">
        <v>56</v>
      </c>
      <c r="T1067" s="22">
        <v>6008148954</v>
      </c>
      <c r="U1067" s="22">
        <v>18</v>
      </c>
      <c r="V1067" s="22">
        <v>0</v>
      </c>
      <c r="W1067" s="22">
        <v>18</v>
      </c>
      <c r="X1067" s="29" t="s">
        <v>58</v>
      </c>
      <c r="Y1067" s="22" t="s">
        <v>56</v>
      </c>
      <c r="Z1067" s="30" t="s">
        <v>1661</v>
      </c>
      <c r="AA1067" s="31">
        <v>44505</v>
      </c>
      <c r="AB1067" s="22">
        <v>0</v>
      </c>
      <c r="AC1067" s="32">
        <v>5042296833</v>
      </c>
      <c r="AD1067" s="43" t="s">
        <v>1662</v>
      </c>
      <c r="AE1067" s="122">
        <v>44524</v>
      </c>
      <c r="AF1067" s="35" t="e">
        <f>VLOOKUP(G1067,[6]TIV1!L:S,8,FALSE)</f>
        <v>#N/A</v>
      </c>
      <c r="AG1067" s="35" t="str">
        <f>VLOOKUP(T1067,[6]TIV1!L:S,8,FALSE)</f>
        <v>2050350281</v>
      </c>
      <c r="AH1067" s="35" t="str">
        <f>VLOOKUP(AC1067,[6]TIV1!L:S,8,FALSE)</f>
        <v>8276895377</v>
      </c>
      <c r="AI1067" s="36">
        <f>VLOOKUP(A1067&amp;P1067,[6]HARGA!C:D,2,0)*Q1067</f>
        <v>0</v>
      </c>
      <c r="AJ1067" s="36">
        <f>VLOOKUP(A1067&amp;P1067,[6]HARGA!C:D,2,0)*W1067</f>
        <v>177300</v>
      </c>
      <c r="AK1067" s="36">
        <f>VLOOKUP(A1067&amp;P1067,[6]HARGA!C:D,2,0)*AB1067</f>
        <v>0</v>
      </c>
      <c r="AL1067" s="37"/>
      <c r="AM1067" s="37"/>
      <c r="AN1067" s="37"/>
      <c r="AO1067" s="37"/>
      <c r="AP1067" s="37"/>
      <c r="AQ1067" s="37"/>
      <c r="AR1067" s="37"/>
      <c r="AS1067" s="37"/>
      <c r="AT1067" s="37"/>
      <c r="AU1067" s="37"/>
      <c r="AV1067" s="37"/>
      <c r="AW1067" s="37"/>
      <c r="AX1067" s="37"/>
      <c r="AY1067" s="37"/>
      <c r="AZ1067" s="37"/>
      <c r="BA1067" s="37"/>
      <c r="BB1067" s="37"/>
      <c r="BC1067" s="37"/>
      <c r="BD1067">
        <v>5</v>
      </c>
    </row>
    <row r="1068" spans="1:56" hidden="1" x14ac:dyDescent="0.25">
      <c r="A1068" s="22" t="s">
        <v>51</v>
      </c>
      <c r="B1068" s="22" t="s">
        <v>52</v>
      </c>
      <c r="C1068" s="23" t="s">
        <v>1659</v>
      </c>
      <c r="D1068" s="22" t="s">
        <v>53</v>
      </c>
      <c r="E1068" s="22" t="s">
        <v>587</v>
      </c>
      <c r="F1068" s="22" t="s">
        <v>117</v>
      </c>
      <c r="G1068" s="22" t="s">
        <v>90</v>
      </c>
      <c r="H1068" s="22" t="s">
        <v>56</v>
      </c>
      <c r="I1068" s="22" t="s">
        <v>1660</v>
      </c>
      <c r="J1068" s="24">
        <v>44505</v>
      </c>
      <c r="K1068" s="22">
        <v>0</v>
      </c>
      <c r="L1068" s="22" t="s">
        <v>91</v>
      </c>
      <c r="M1068" s="22" t="s">
        <v>91</v>
      </c>
      <c r="N1068" s="41" t="s">
        <v>56</v>
      </c>
      <c r="O1068" s="34" t="s">
        <v>56</v>
      </c>
      <c r="P1068" s="27" t="s">
        <v>64</v>
      </c>
      <c r="Q1068" s="22">
        <v>0</v>
      </c>
      <c r="R1068" s="23">
        <v>21102803747</v>
      </c>
      <c r="S1068" s="22" t="s">
        <v>56</v>
      </c>
      <c r="T1068" s="22">
        <v>6008148954</v>
      </c>
      <c r="U1068" s="22">
        <v>1344</v>
      </c>
      <c r="V1068" s="22">
        <v>0</v>
      </c>
      <c r="W1068" s="22">
        <v>1344</v>
      </c>
      <c r="X1068" s="29" t="s">
        <v>58</v>
      </c>
      <c r="Y1068" s="22" t="s">
        <v>56</v>
      </c>
      <c r="Z1068" s="30" t="s">
        <v>1661</v>
      </c>
      <c r="AA1068" s="31">
        <v>44505</v>
      </c>
      <c r="AB1068" s="22">
        <v>30</v>
      </c>
      <c r="AC1068" s="32">
        <v>5042296833</v>
      </c>
      <c r="AD1068" s="43" t="s">
        <v>1662</v>
      </c>
      <c r="AE1068" s="122">
        <v>44524</v>
      </c>
      <c r="AF1068" s="35" t="e">
        <f>VLOOKUP(G1068,[6]TIV1!L:S,8,FALSE)</f>
        <v>#N/A</v>
      </c>
      <c r="AG1068" s="35" t="str">
        <f>VLOOKUP(T1068,[6]TIV1!L:S,8,FALSE)</f>
        <v>2050350281</v>
      </c>
      <c r="AH1068" s="35" t="str">
        <f>VLOOKUP(AC1068,[6]TIV1!L:S,8,FALSE)</f>
        <v>8276895377</v>
      </c>
      <c r="AI1068" s="36">
        <f>VLOOKUP(A1068&amp;P1068,[6]HARGA!C:D,2,0)*Q1068</f>
        <v>0</v>
      </c>
      <c r="AJ1068" s="36">
        <f>VLOOKUP(A1068&amp;P1068,[6]HARGA!C:D,2,0)*W1068</f>
        <v>40320000</v>
      </c>
      <c r="AK1068" s="36">
        <f>VLOOKUP(A1068&amp;P1068,[6]HARGA!C:D,2,0)*AB1068</f>
        <v>900000</v>
      </c>
      <c r="AL1068" s="37"/>
      <c r="AM1068" s="37"/>
      <c r="AN1068" s="37"/>
      <c r="AO1068" s="37"/>
      <c r="AP1068" s="37"/>
      <c r="AQ1068" s="37"/>
      <c r="AR1068" s="37"/>
      <c r="AS1068" s="37"/>
      <c r="AT1068" s="37"/>
      <c r="AU1068" s="37"/>
      <c r="AV1068" s="37"/>
      <c r="AW1068" s="37"/>
      <c r="AX1068" s="37"/>
      <c r="AY1068" s="37"/>
      <c r="AZ1068" s="37"/>
      <c r="BA1068" s="37"/>
      <c r="BB1068" s="37"/>
      <c r="BC1068" s="37"/>
      <c r="BD1068">
        <v>5</v>
      </c>
    </row>
    <row r="1069" spans="1:56" hidden="1" x14ac:dyDescent="0.25">
      <c r="A1069" s="22" t="s">
        <v>51</v>
      </c>
      <c r="B1069" s="22" t="s">
        <v>52</v>
      </c>
      <c r="C1069" s="23" t="s">
        <v>1659</v>
      </c>
      <c r="D1069" s="22" t="s">
        <v>53</v>
      </c>
      <c r="E1069" s="22" t="s">
        <v>587</v>
      </c>
      <c r="F1069" s="22" t="s">
        <v>117</v>
      </c>
      <c r="G1069" s="22" t="s">
        <v>90</v>
      </c>
      <c r="H1069" s="22" t="s">
        <v>56</v>
      </c>
      <c r="I1069" s="22" t="s">
        <v>1660</v>
      </c>
      <c r="J1069" s="24">
        <v>44505</v>
      </c>
      <c r="K1069" s="22">
        <v>0</v>
      </c>
      <c r="L1069" s="22" t="s">
        <v>91</v>
      </c>
      <c r="M1069" s="22" t="s">
        <v>91</v>
      </c>
      <c r="N1069" s="41" t="s">
        <v>56</v>
      </c>
      <c r="O1069" s="34" t="s">
        <v>56</v>
      </c>
      <c r="P1069" s="27" t="s">
        <v>65</v>
      </c>
      <c r="Q1069" s="22">
        <v>0</v>
      </c>
      <c r="R1069" s="23">
        <v>21102803747</v>
      </c>
      <c r="S1069" s="22" t="s">
        <v>56</v>
      </c>
      <c r="T1069" s="22">
        <v>6008148954</v>
      </c>
      <c r="U1069" s="22">
        <v>28</v>
      </c>
      <c r="V1069" s="22">
        <v>0</v>
      </c>
      <c r="W1069" s="22">
        <v>28</v>
      </c>
      <c r="X1069" s="29" t="s">
        <v>58</v>
      </c>
      <c r="Y1069" s="22" t="s">
        <v>56</v>
      </c>
      <c r="Z1069" s="30" t="s">
        <v>1661</v>
      </c>
      <c r="AA1069" s="31">
        <v>44505</v>
      </c>
      <c r="AB1069" s="22">
        <v>0</v>
      </c>
      <c r="AC1069" s="32">
        <v>5042296833</v>
      </c>
      <c r="AD1069" s="43" t="s">
        <v>1662</v>
      </c>
      <c r="AE1069" s="122">
        <v>44524</v>
      </c>
      <c r="AF1069" s="35" t="e">
        <f>VLOOKUP(G1069,[6]TIV1!L:S,8,FALSE)</f>
        <v>#N/A</v>
      </c>
      <c r="AG1069" s="35" t="str">
        <f>VLOOKUP(T1069,[6]TIV1!L:S,8,FALSE)</f>
        <v>2050350281</v>
      </c>
      <c r="AH1069" s="35" t="str">
        <f>VLOOKUP(AC1069,[6]TIV1!L:S,8,FALSE)</f>
        <v>8276895377</v>
      </c>
      <c r="AI1069" s="36">
        <f>VLOOKUP(A1069&amp;P1069,[6]HARGA!C:D,2,0)*Q1069</f>
        <v>0</v>
      </c>
      <c r="AJ1069" s="36">
        <f>VLOOKUP(A1069&amp;P1069,[6]HARGA!C:D,2,0)*W1069</f>
        <v>0</v>
      </c>
      <c r="AK1069" s="36">
        <f>VLOOKUP(A1069&amp;P1069,[6]HARGA!C:D,2,0)*AB1069</f>
        <v>0</v>
      </c>
      <c r="AL1069" s="37"/>
      <c r="AM1069" s="37"/>
      <c r="AN1069" s="37"/>
      <c r="AO1069" s="37"/>
      <c r="AP1069" s="37"/>
      <c r="AQ1069" s="37"/>
      <c r="AR1069" s="37"/>
      <c r="AS1069" s="37"/>
      <c r="AT1069" s="37"/>
      <c r="AU1069" s="37"/>
      <c r="AV1069" s="37"/>
      <c r="AW1069" s="37"/>
      <c r="AX1069" s="37"/>
      <c r="AY1069" s="37"/>
      <c r="AZ1069" s="37"/>
      <c r="BA1069" s="37"/>
      <c r="BB1069" s="37"/>
      <c r="BC1069" s="37"/>
      <c r="BD1069">
        <v>5</v>
      </c>
    </row>
    <row r="1070" spans="1:56" hidden="1" x14ac:dyDescent="0.25">
      <c r="A1070" s="22" t="s">
        <v>51</v>
      </c>
      <c r="B1070" s="22" t="s">
        <v>52</v>
      </c>
      <c r="C1070" s="23">
        <v>21102803718</v>
      </c>
      <c r="D1070" s="22" t="s">
        <v>53</v>
      </c>
      <c r="E1070" s="22" t="s">
        <v>538</v>
      </c>
      <c r="F1070" s="22" t="s">
        <v>539</v>
      </c>
      <c r="G1070" s="22">
        <v>5042309548</v>
      </c>
      <c r="H1070" s="22" t="s">
        <v>56</v>
      </c>
      <c r="I1070" s="22" t="s">
        <v>1663</v>
      </c>
      <c r="J1070" s="24">
        <v>44505</v>
      </c>
      <c r="K1070" s="22">
        <v>1344</v>
      </c>
      <c r="L1070" s="22" t="s">
        <v>92</v>
      </c>
      <c r="M1070" s="22" t="s">
        <v>92</v>
      </c>
      <c r="N1070" s="38" t="s">
        <v>1664</v>
      </c>
      <c r="O1070" s="39">
        <v>44506</v>
      </c>
      <c r="P1070" s="27" t="s">
        <v>60</v>
      </c>
      <c r="Q1070" s="22">
        <v>1344</v>
      </c>
      <c r="R1070" s="28" t="s">
        <v>56</v>
      </c>
      <c r="S1070" s="22" t="s">
        <v>56</v>
      </c>
      <c r="T1070" s="28" t="s">
        <v>56</v>
      </c>
      <c r="U1070" s="28">
        <v>0</v>
      </c>
      <c r="V1070" s="22">
        <v>0</v>
      </c>
      <c r="W1070" s="28">
        <v>0</v>
      </c>
      <c r="X1070" s="28" t="s">
        <v>56</v>
      </c>
      <c r="Y1070" s="22" t="s">
        <v>56</v>
      </c>
      <c r="Z1070" s="45" t="s">
        <v>56</v>
      </c>
      <c r="AA1070" s="45" t="s">
        <v>56</v>
      </c>
      <c r="AB1070" s="28">
        <v>0</v>
      </c>
      <c r="AC1070" s="28" t="s">
        <v>56</v>
      </c>
      <c r="AD1070" s="46" t="s">
        <v>56</v>
      </c>
      <c r="AE1070" s="47" t="s">
        <v>56</v>
      </c>
      <c r="AF1070" s="35" t="str">
        <f>VLOOKUP(G1070,[6]TIV1!L:S,8,FALSE)</f>
        <v>8276895377</v>
      </c>
      <c r="AG1070" s="35" t="e">
        <f>VLOOKUP(T1070,[6]TIV1!L:S,8,FALSE)</f>
        <v>#N/A</v>
      </c>
      <c r="AH1070" s="35" t="e">
        <f>VLOOKUP(AC1070,[6]TIV1!L:S,8,FALSE)</f>
        <v>#N/A</v>
      </c>
      <c r="AI1070" s="36">
        <f>VLOOKUP(A1070&amp;P1070,[6]HARGA!C:D,2,0)*Q1070</f>
        <v>13238400</v>
      </c>
      <c r="AJ1070" s="36">
        <f>VLOOKUP(A1070&amp;P1070,[6]HARGA!C:D,2,0)*W1070</f>
        <v>0</v>
      </c>
      <c r="AK1070" s="36">
        <f>VLOOKUP(A1070&amp;P1070,[6]HARGA!C:D,2,0)*AB1070</f>
        <v>0</v>
      </c>
      <c r="AL1070" s="37"/>
      <c r="AM1070" s="37"/>
      <c r="AN1070" s="37"/>
      <c r="AO1070" s="37"/>
      <c r="AP1070" s="37"/>
      <c r="AQ1070" s="37"/>
      <c r="AR1070" s="37"/>
      <c r="AS1070" s="37"/>
      <c r="AT1070" s="37"/>
      <c r="AU1070" s="37"/>
      <c r="AV1070" s="37"/>
      <c r="AW1070" s="37"/>
      <c r="AX1070" s="37"/>
      <c r="AY1070" s="37"/>
      <c r="AZ1070" s="37"/>
      <c r="BA1070" s="37"/>
      <c r="BB1070" s="37"/>
      <c r="BC1070" s="37"/>
      <c r="BD1070">
        <v>5</v>
      </c>
    </row>
    <row r="1071" spans="1:56" hidden="1" x14ac:dyDescent="0.25">
      <c r="A1071" s="22" t="s">
        <v>51</v>
      </c>
      <c r="B1071" s="22" t="s">
        <v>52</v>
      </c>
      <c r="C1071" s="23">
        <v>21102803718</v>
      </c>
      <c r="D1071" s="22" t="s">
        <v>53</v>
      </c>
      <c r="E1071" s="22" t="s">
        <v>538</v>
      </c>
      <c r="F1071" s="22" t="s">
        <v>539</v>
      </c>
      <c r="G1071" s="22">
        <v>5042309548</v>
      </c>
      <c r="H1071" s="22" t="s">
        <v>56</v>
      </c>
      <c r="I1071" s="22" t="s">
        <v>1663</v>
      </c>
      <c r="J1071" s="24">
        <v>44505</v>
      </c>
      <c r="K1071" s="22">
        <v>1344</v>
      </c>
      <c r="L1071" s="22" t="s">
        <v>92</v>
      </c>
      <c r="M1071" s="22" t="s">
        <v>92</v>
      </c>
      <c r="N1071" s="38" t="s">
        <v>1664</v>
      </c>
      <c r="O1071" s="39">
        <v>44506</v>
      </c>
      <c r="P1071" s="27" t="s">
        <v>64</v>
      </c>
      <c r="Q1071" s="22">
        <v>1344</v>
      </c>
      <c r="R1071" s="28" t="s">
        <v>56</v>
      </c>
      <c r="S1071" s="22" t="s">
        <v>56</v>
      </c>
      <c r="T1071" s="28" t="s">
        <v>56</v>
      </c>
      <c r="U1071" s="28">
        <v>0</v>
      </c>
      <c r="V1071" s="22">
        <v>0</v>
      </c>
      <c r="W1071" s="28">
        <v>0</v>
      </c>
      <c r="X1071" s="28" t="s">
        <v>56</v>
      </c>
      <c r="Y1071" s="22" t="s">
        <v>56</v>
      </c>
      <c r="Z1071" s="45" t="s">
        <v>56</v>
      </c>
      <c r="AA1071" s="45" t="s">
        <v>56</v>
      </c>
      <c r="AB1071" s="28">
        <v>0</v>
      </c>
      <c r="AC1071" s="28" t="s">
        <v>56</v>
      </c>
      <c r="AD1071" s="46" t="s">
        <v>56</v>
      </c>
      <c r="AE1071" s="47" t="s">
        <v>56</v>
      </c>
      <c r="AF1071" s="35" t="str">
        <f>VLOOKUP(G1071,[6]TIV1!L:S,8,FALSE)</f>
        <v>8276895377</v>
      </c>
      <c r="AG1071" s="35" t="e">
        <f>VLOOKUP(T1071,[6]TIV1!L:S,8,FALSE)</f>
        <v>#N/A</v>
      </c>
      <c r="AH1071" s="35" t="e">
        <f>VLOOKUP(AC1071,[6]TIV1!L:S,8,FALSE)</f>
        <v>#N/A</v>
      </c>
      <c r="AI1071" s="36">
        <f>VLOOKUP(A1071&amp;P1071,[6]HARGA!C:D,2,0)*Q1071</f>
        <v>40320000</v>
      </c>
      <c r="AJ1071" s="36">
        <f>VLOOKUP(A1071&amp;P1071,[6]HARGA!C:D,2,0)*W1071</f>
        <v>0</v>
      </c>
      <c r="AK1071" s="36">
        <f>VLOOKUP(A1071&amp;P1071,[6]HARGA!C:D,2,0)*AB1071</f>
        <v>0</v>
      </c>
      <c r="AL1071" s="37"/>
      <c r="AM1071" s="37"/>
      <c r="AN1071" s="37"/>
      <c r="AO1071" s="37"/>
      <c r="AP1071" s="37"/>
      <c r="AQ1071" s="37"/>
      <c r="AR1071" s="37"/>
      <c r="AS1071" s="37"/>
      <c r="AT1071" s="37"/>
      <c r="AU1071" s="37"/>
      <c r="AV1071" s="37"/>
      <c r="AW1071" s="37"/>
      <c r="AX1071" s="37"/>
      <c r="AY1071" s="37"/>
      <c r="AZ1071" s="37"/>
      <c r="BA1071" s="37"/>
      <c r="BB1071" s="37"/>
      <c r="BC1071" s="37"/>
      <c r="BD1071">
        <v>5</v>
      </c>
    </row>
    <row r="1072" spans="1:56" hidden="1" x14ac:dyDescent="0.25">
      <c r="A1072" s="22" t="s">
        <v>51</v>
      </c>
      <c r="B1072" s="22" t="s">
        <v>52</v>
      </c>
      <c r="C1072" s="23">
        <v>21102803718</v>
      </c>
      <c r="D1072" s="22" t="s">
        <v>53</v>
      </c>
      <c r="E1072" s="22" t="s">
        <v>538</v>
      </c>
      <c r="F1072" s="22" t="s">
        <v>539</v>
      </c>
      <c r="G1072" s="22">
        <v>5042309548</v>
      </c>
      <c r="H1072" s="22" t="s">
        <v>56</v>
      </c>
      <c r="I1072" s="22" t="s">
        <v>1663</v>
      </c>
      <c r="J1072" s="24">
        <v>44505</v>
      </c>
      <c r="K1072" s="22">
        <v>28</v>
      </c>
      <c r="L1072" s="22" t="s">
        <v>92</v>
      </c>
      <c r="M1072" s="22" t="s">
        <v>92</v>
      </c>
      <c r="N1072" s="38" t="s">
        <v>1664</v>
      </c>
      <c r="O1072" s="39">
        <v>44506</v>
      </c>
      <c r="P1072" s="27" t="s">
        <v>65</v>
      </c>
      <c r="Q1072" s="22">
        <v>28</v>
      </c>
      <c r="R1072" s="28" t="s">
        <v>56</v>
      </c>
      <c r="S1072" s="22" t="s">
        <v>56</v>
      </c>
      <c r="T1072" s="28" t="s">
        <v>56</v>
      </c>
      <c r="U1072" s="28">
        <v>0</v>
      </c>
      <c r="V1072" s="22">
        <v>0</v>
      </c>
      <c r="W1072" s="28">
        <v>0</v>
      </c>
      <c r="X1072" s="28" t="s">
        <v>56</v>
      </c>
      <c r="Y1072" s="22" t="s">
        <v>56</v>
      </c>
      <c r="Z1072" s="45" t="s">
        <v>56</v>
      </c>
      <c r="AA1072" s="45" t="s">
        <v>56</v>
      </c>
      <c r="AB1072" s="28">
        <v>0</v>
      </c>
      <c r="AC1072" s="28" t="s">
        <v>56</v>
      </c>
      <c r="AD1072" s="46" t="s">
        <v>56</v>
      </c>
      <c r="AE1072" s="47" t="s">
        <v>56</v>
      </c>
      <c r="AF1072" s="35" t="str">
        <f>VLOOKUP(G1072,[6]TIV1!L:S,8,FALSE)</f>
        <v>8276895377</v>
      </c>
      <c r="AG1072" s="35" t="e">
        <f>VLOOKUP(T1072,[6]TIV1!L:S,8,FALSE)</f>
        <v>#N/A</v>
      </c>
      <c r="AH1072" s="35" t="e">
        <f>VLOOKUP(AC1072,[6]TIV1!L:S,8,FALSE)</f>
        <v>#N/A</v>
      </c>
      <c r="AI1072" s="36">
        <f>VLOOKUP(A1072&amp;P1072,[6]HARGA!C:D,2,0)*Q1072</f>
        <v>0</v>
      </c>
      <c r="AJ1072" s="36">
        <f>VLOOKUP(A1072&amp;P1072,[6]HARGA!C:D,2,0)*W1072</f>
        <v>0</v>
      </c>
      <c r="AK1072" s="36">
        <f>VLOOKUP(A1072&amp;P1072,[6]HARGA!C:D,2,0)*AB1072</f>
        <v>0</v>
      </c>
      <c r="AL1072" s="37"/>
      <c r="AM1072" s="37"/>
      <c r="AN1072" s="37"/>
      <c r="AO1072" s="37"/>
      <c r="AP1072" s="37"/>
      <c r="AQ1072" s="37"/>
      <c r="AR1072" s="37"/>
      <c r="AS1072" s="37"/>
      <c r="AT1072" s="37"/>
      <c r="AU1072" s="37"/>
      <c r="AV1072" s="37"/>
      <c r="AW1072" s="37"/>
      <c r="AX1072" s="37"/>
      <c r="AY1072" s="37"/>
      <c r="AZ1072" s="37"/>
      <c r="BA1072" s="37"/>
      <c r="BB1072" s="37"/>
      <c r="BC1072" s="37"/>
      <c r="BD1072">
        <v>5</v>
      </c>
    </row>
    <row r="1073" spans="1:56" hidden="1" x14ac:dyDescent="0.25">
      <c r="A1073" s="22" t="s">
        <v>66</v>
      </c>
      <c r="B1073" s="22" t="s">
        <v>52</v>
      </c>
      <c r="C1073" s="23" t="s">
        <v>1665</v>
      </c>
      <c r="D1073" s="22" t="s">
        <v>53</v>
      </c>
      <c r="E1073" s="22" t="s">
        <v>538</v>
      </c>
      <c r="F1073" s="22" t="s">
        <v>539</v>
      </c>
      <c r="G1073" s="22" t="s">
        <v>90</v>
      </c>
      <c r="H1073" s="22" t="s">
        <v>56</v>
      </c>
      <c r="I1073" s="22" t="s">
        <v>1666</v>
      </c>
      <c r="J1073" s="24">
        <v>44505</v>
      </c>
      <c r="K1073" s="22">
        <v>0</v>
      </c>
      <c r="L1073" s="22" t="s">
        <v>91</v>
      </c>
      <c r="M1073" s="22" t="s">
        <v>91</v>
      </c>
      <c r="N1073" s="41" t="s">
        <v>56</v>
      </c>
      <c r="O1073" s="34" t="s">
        <v>56</v>
      </c>
      <c r="P1073" s="27" t="s">
        <v>60</v>
      </c>
      <c r="Q1073" s="22">
        <v>0</v>
      </c>
      <c r="R1073" s="23">
        <v>21102903723</v>
      </c>
      <c r="S1073" s="22" t="s">
        <v>56</v>
      </c>
      <c r="T1073" s="22">
        <v>6008146824</v>
      </c>
      <c r="U1073" s="22">
        <v>24</v>
      </c>
      <c r="V1073" s="22">
        <v>0</v>
      </c>
      <c r="W1073" s="22">
        <v>24</v>
      </c>
      <c r="X1073" s="29" t="s">
        <v>72</v>
      </c>
      <c r="Y1073" s="22" t="s">
        <v>56</v>
      </c>
      <c r="Z1073" s="30" t="s">
        <v>1667</v>
      </c>
      <c r="AA1073" s="31">
        <v>44505</v>
      </c>
      <c r="AB1073" s="22">
        <v>0</v>
      </c>
      <c r="AC1073" s="32">
        <v>5042302238</v>
      </c>
      <c r="AD1073" s="43" t="s">
        <v>1668</v>
      </c>
      <c r="AE1073" s="122">
        <v>44524</v>
      </c>
      <c r="AF1073" s="35" t="e">
        <f>VLOOKUP(G1073,[6]TIV1!L:S,8,FALSE)</f>
        <v>#N/A</v>
      </c>
      <c r="AG1073" s="35" t="str">
        <f>VLOOKUP(T1073,[6]TIV1!L:S,8,FALSE)</f>
        <v>2050350312</v>
      </c>
      <c r="AH1073" s="35" t="str">
        <f>VLOOKUP(AC1073,[6]TIV1!L:S,8,FALSE)</f>
        <v>8276895965</v>
      </c>
      <c r="AI1073" s="36">
        <f>VLOOKUP(A1073&amp;P1073,[6]HARGA!C:D,2,0)*Q1073</f>
        <v>0</v>
      </c>
      <c r="AJ1073" s="36">
        <f>VLOOKUP(A1073&amp;P1073,[6]HARGA!C:D,2,0)*W1073</f>
        <v>236400</v>
      </c>
      <c r="AK1073" s="36">
        <f>VLOOKUP(A1073&amp;P1073,[6]HARGA!C:D,2,0)*AB1073</f>
        <v>0</v>
      </c>
      <c r="AL1073" s="37"/>
      <c r="AM1073" s="37"/>
      <c r="AN1073" s="37"/>
      <c r="AO1073" s="37"/>
      <c r="AP1073" s="37"/>
      <c r="AQ1073" s="37"/>
      <c r="AR1073" s="37"/>
      <c r="AS1073" s="37"/>
      <c r="AT1073" s="37"/>
      <c r="AU1073" s="37"/>
      <c r="AV1073" s="37"/>
      <c r="AW1073" s="37"/>
      <c r="AX1073" s="37"/>
      <c r="AY1073" s="37"/>
      <c r="AZ1073" s="37"/>
      <c r="BA1073" s="37"/>
      <c r="BB1073" s="37"/>
      <c r="BC1073" s="37"/>
      <c r="BD1073">
        <v>5</v>
      </c>
    </row>
    <row r="1074" spans="1:56" hidden="1" x14ac:dyDescent="0.25">
      <c r="A1074" s="22" t="s">
        <v>66</v>
      </c>
      <c r="B1074" s="22" t="s">
        <v>52</v>
      </c>
      <c r="C1074" s="23" t="s">
        <v>1665</v>
      </c>
      <c r="D1074" s="22" t="s">
        <v>53</v>
      </c>
      <c r="E1074" s="22" t="s">
        <v>538</v>
      </c>
      <c r="F1074" s="22" t="s">
        <v>539</v>
      </c>
      <c r="G1074" s="22" t="s">
        <v>90</v>
      </c>
      <c r="H1074" s="22" t="s">
        <v>56</v>
      </c>
      <c r="I1074" s="22" t="s">
        <v>1666</v>
      </c>
      <c r="J1074" s="24">
        <v>44505</v>
      </c>
      <c r="K1074" s="22">
        <v>0</v>
      </c>
      <c r="L1074" s="22" t="s">
        <v>91</v>
      </c>
      <c r="M1074" s="22" t="s">
        <v>91</v>
      </c>
      <c r="N1074" s="41" t="s">
        <v>56</v>
      </c>
      <c r="O1074" s="34" t="s">
        <v>56</v>
      </c>
      <c r="P1074" s="27" t="s">
        <v>64</v>
      </c>
      <c r="Q1074" s="22">
        <v>0</v>
      </c>
      <c r="R1074" s="23">
        <v>21102903723</v>
      </c>
      <c r="S1074" s="22" t="s">
        <v>56</v>
      </c>
      <c r="T1074" s="22">
        <v>6008146824</v>
      </c>
      <c r="U1074" s="22">
        <v>1344</v>
      </c>
      <c r="V1074" s="22">
        <v>0</v>
      </c>
      <c r="W1074" s="22">
        <v>1344</v>
      </c>
      <c r="X1074" s="29" t="s">
        <v>72</v>
      </c>
      <c r="Y1074" s="22" t="s">
        <v>56</v>
      </c>
      <c r="Z1074" s="30" t="s">
        <v>1667</v>
      </c>
      <c r="AA1074" s="31">
        <v>44505</v>
      </c>
      <c r="AB1074" s="22">
        <v>40</v>
      </c>
      <c r="AC1074" s="32">
        <v>5042302238</v>
      </c>
      <c r="AD1074" s="43" t="s">
        <v>1668</v>
      </c>
      <c r="AE1074" s="122">
        <v>44524</v>
      </c>
      <c r="AF1074" s="35" t="e">
        <f>VLOOKUP(G1074,[6]TIV1!L:S,8,FALSE)</f>
        <v>#N/A</v>
      </c>
      <c r="AG1074" s="35" t="str">
        <f>VLOOKUP(T1074,[6]TIV1!L:S,8,FALSE)</f>
        <v>2050350312</v>
      </c>
      <c r="AH1074" s="35" t="str">
        <f>VLOOKUP(AC1074,[6]TIV1!L:S,8,FALSE)</f>
        <v>8276895965</v>
      </c>
      <c r="AI1074" s="36">
        <f>VLOOKUP(A1074&amp;P1074,[6]HARGA!C:D,2,0)*Q1074</f>
        <v>0</v>
      </c>
      <c r="AJ1074" s="36">
        <f>VLOOKUP(A1074&amp;P1074,[6]HARGA!C:D,2,0)*W1074</f>
        <v>40320000</v>
      </c>
      <c r="AK1074" s="36">
        <f>VLOOKUP(A1074&amp;P1074,[6]HARGA!C:D,2,0)*AB1074</f>
        <v>1200000</v>
      </c>
      <c r="AL1074" s="37"/>
      <c r="AM1074" s="37"/>
      <c r="AN1074" s="37"/>
      <c r="AO1074" s="37"/>
      <c r="AP1074" s="37"/>
      <c r="AQ1074" s="37"/>
      <c r="AR1074" s="37"/>
      <c r="AS1074" s="37"/>
      <c r="AT1074" s="37"/>
      <c r="AU1074" s="37"/>
      <c r="AV1074" s="37"/>
      <c r="AW1074" s="37"/>
      <c r="AX1074" s="37"/>
      <c r="AY1074" s="37"/>
      <c r="AZ1074" s="37"/>
      <c r="BA1074" s="37"/>
      <c r="BB1074" s="37"/>
      <c r="BC1074" s="37"/>
      <c r="BD1074">
        <v>5</v>
      </c>
    </row>
    <row r="1075" spans="1:56" hidden="1" x14ac:dyDescent="0.25">
      <c r="A1075" s="22" t="s">
        <v>66</v>
      </c>
      <c r="B1075" s="22" t="s">
        <v>52</v>
      </c>
      <c r="C1075" s="23" t="s">
        <v>1665</v>
      </c>
      <c r="D1075" s="22" t="s">
        <v>53</v>
      </c>
      <c r="E1075" s="22" t="s">
        <v>538</v>
      </c>
      <c r="F1075" s="22" t="s">
        <v>539</v>
      </c>
      <c r="G1075" s="22" t="s">
        <v>90</v>
      </c>
      <c r="H1075" s="22" t="s">
        <v>56</v>
      </c>
      <c r="I1075" s="22" t="s">
        <v>1666</v>
      </c>
      <c r="J1075" s="24">
        <v>44505</v>
      </c>
      <c r="K1075" s="22">
        <v>0</v>
      </c>
      <c r="L1075" s="22" t="s">
        <v>91</v>
      </c>
      <c r="M1075" s="22" t="s">
        <v>91</v>
      </c>
      <c r="N1075" s="41" t="s">
        <v>56</v>
      </c>
      <c r="O1075" s="34" t="s">
        <v>56</v>
      </c>
      <c r="P1075" s="27" t="s">
        <v>65</v>
      </c>
      <c r="Q1075" s="22">
        <v>0</v>
      </c>
      <c r="R1075" s="23">
        <v>21102903723</v>
      </c>
      <c r="S1075" s="22" t="s">
        <v>56</v>
      </c>
      <c r="T1075" s="22">
        <v>6008146824</v>
      </c>
      <c r="U1075" s="22">
        <v>28</v>
      </c>
      <c r="V1075" s="22">
        <v>0</v>
      </c>
      <c r="W1075" s="22">
        <v>28</v>
      </c>
      <c r="X1075" s="29" t="s">
        <v>72</v>
      </c>
      <c r="Y1075" s="22" t="s">
        <v>56</v>
      </c>
      <c r="Z1075" s="30" t="s">
        <v>1667</v>
      </c>
      <c r="AA1075" s="31">
        <v>44505</v>
      </c>
      <c r="AB1075" s="22">
        <v>0</v>
      </c>
      <c r="AC1075" s="32">
        <v>5042302238</v>
      </c>
      <c r="AD1075" s="43" t="s">
        <v>1668</v>
      </c>
      <c r="AE1075" s="122">
        <v>44524</v>
      </c>
      <c r="AF1075" s="35" t="e">
        <f>VLOOKUP(G1075,[6]TIV1!L:S,8,FALSE)</f>
        <v>#N/A</v>
      </c>
      <c r="AG1075" s="35" t="str">
        <f>VLOOKUP(T1075,[6]TIV1!L:S,8,FALSE)</f>
        <v>2050350312</v>
      </c>
      <c r="AH1075" s="35" t="str">
        <f>VLOOKUP(AC1075,[6]TIV1!L:S,8,FALSE)</f>
        <v>8276895965</v>
      </c>
      <c r="AI1075" s="36">
        <f>VLOOKUP(A1075&amp;P1075,[6]HARGA!C:D,2,0)*Q1075</f>
        <v>0</v>
      </c>
      <c r="AJ1075" s="36">
        <f>VLOOKUP(A1075&amp;P1075,[6]HARGA!C:D,2,0)*W1075</f>
        <v>0</v>
      </c>
      <c r="AK1075" s="36">
        <f>VLOOKUP(A1075&amp;P1075,[6]HARGA!C:D,2,0)*AB1075</f>
        <v>0</v>
      </c>
      <c r="AL1075" s="37"/>
      <c r="AM1075" s="37"/>
      <c r="AN1075" s="37"/>
      <c r="AO1075" s="37"/>
      <c r="AP1075" s="37"/>
      <c r="AQ1075" s="37"/>
      <c r="AR1075" s="37"/>
      <c r="AS1075" s="37"/>
      <c r="AT1075" s="37"/>
      <c r="AU1075" s="37"/>
      <c r="AV1075" s="37"/>
      <c r="AW1075" s="37"/>
      <c r="AX1075" s="37"/>
      <c r="AY1075" s="37"/>
      <c r="AZ1075" s="37"/>
      <c r="BA1075" s="37"/>
      <c r="BB1075" s="37"/>
      <c r="BC1075" s="37"/>
      <c r="BD1075">
        <v>5</v>
      </c>
    </row>
    <row r="1076" spans="1:56" x14ac:dyDescent="0.25">
      <c r="A1076" s="22" t="s">
        <v>51</v>
      </c>
      <c r="B1076" s="22" t="s">
        <v>52</v>
      </c>
      <c r="C1076" s="23">
        <v>21102803717</v>
      </c>
      <c r="D1076" s="22" t="s">
        <v>53</v>
      </c>
      <c r="E1076" s="22" t="s">
        <v>983</v>
      </c>
      <c r="F1076" s="22" t="s">
        <v>984</v>
      </c>
      <c r="G1076" s="22">
        <v>5042306580</v>
      </c>
      <c r="H1076" s="22" t="s">
        <v>56</v>
      </c>
      <c r="I1076" s="22" t="s">
        <v>1669</v>
      </c>
      <c r="J1076" s="24">
        <v>44505</v>
      </c>
      <c r="K1076" s="22">
        <v>1104</v>
      </c>
      <c r="L1076" s="22" t="s">
        <v>58</v>
      </c>
      <c r="M1076" s="22" t="s">
        <v>58</v>
      </c>
      <c r="N1076" s="38" t="s">
        <v>1670</v>
      </c>
      <c r="O1076" s="39">
        <v>44506</v>
      </c>
      <c r="P1076" s="27" t="s">
        <v>60</v>
      </c>
      <c r="Q1076" s="22">
        <v>1104</v>
      </c>
      <c r="R1076" s="23">
        <v>21102803754</v>
      </c>
      <c r="S1076" s="22" t="s">
        <v>56</v>
      </c>
      <c r="T1076" s="22">
        <v>6008151640</v>
      </c>
      <c r="U1076" s="22">
        <v>15</v>
      </c>
      <c r="V1076" s="22">
        <v>0</v>
      </c>
      <c r="W1076" s="22">
        <v>15</v>
      </c>
      <c r="X1076" s="29" t="s">
        <v>58</v>
      </c>
      <c r="Y1076" s="22" t="s">
        <v>56</v>
      </c>
      <c r="Z1076" s="30" t="s">
        <v>1671</v>
      </c>
      <c r="AA1076" s="31">
        <v>44505</v>
      </c>
      <c r="AB1076" s="22">
        <v>0</v>
      </c>
      <c r="AC1076" s="32">
        <v>5042305944</v>
      </c>
      <c r="AD1076" s="33" t="s">
        <v>1672</v>
      </c>
      <c r="AE1076" s="34">
        <v>44506</v>
      </c>
      <c r="AF1076" s="35" t="str">
        <f>VLOOKUP(G1076,[6]TIV1!L:S,8,FALSE)</f>
        <v>8276895377</v>
      </c>
      <c r="AG1076" s="35" t="str">
        <f>VLOOKUP(T1076,[6]TIV1!L:S,8,FALSE)</f>
        <v>2050350281</v>
      </c>
      <c r="AH1076" s="35" t="str">
        <f>VLOOKUP(AC1076,[6]TIV1!L:S,8,FALSE)</f>
        <v>8276895377</v>
      </c>
      <c r="AI1076" s="36">
        <f>VLOOKUP(A1076&amp;P1076,[6]HARGA!C:D,2,0)*Q1076</f>
        <v>10874400</v>
      </c>
      <c r="AJ1076" s="36">
        <f>VLOOKUP(A1076&amp;P1076,[6]HARGA!C:D,2,0)*W1076</f>
        <v>147750</v>
      </c>
      <c r="AK1076" s="36">
        <f>VLOOKUP(A1076&amp;P1076,[6]HARGA!C:D,2,0)*AB1076</f>
        <v>0</v>
      </c>
      <c r="AL1076" s="37"/>
      <c r="AM1076" s="37"/>
      <c r="AN1076" s="37"/>
      <c r="AO1076" s="37"/>
      <c r="AP1076" s="37"/>
      <c r="AQ1076" s="37"/>
      <c r="AR1076" s="37"/>
      <c r="AS1076" s="37"/>
      <c r="AT1076" s="37"/>
      <c r="AU1076" s="37"/>
      <c r="AV1076" s="37"/>
      <c r="AW1076" s="37"/>
      <c r="AX1076" s="37"/>
      <c r="AY1076" s="37"/>
      <c r="AZ1076" s="37"/>
      <c r="BA1076" s="37"/>
      <c r="BB1076" s="37"/>
      <c r="BC1076" s="37"/>
      <c r="BD1076">
        <v>5</v>
      </c>
    </row>
    <row r="1077" spans="1:56" x14ac:dyDescent="0.25">
      <c r="A1077" s="22" t="s">
        <v>51</v>
      </c>
      <c r="B1077" s="22" t="s">
        <v>52</v>
      </c>
      <c r="C1077" s="23">
        <v>21102803717</v>
      </c>
      <c r="D1077" s="22" t="s">
        <v>53</v>
      </c>
      <c r="E1077" s="22" t="s">
        <v>983</v>
      </c>
      <c r="F1077" s="22" t="s">
        <v>984</v>
      </c>
      <c r="G1077" s="22">
        <v>5042306580</v>
      </c>
      <c r="H1077" s="22" t="s">
        <v>56</v>
      </c>
      <c r="I1077" s="22" t="s">
        <v>1669</v>
      </c>
      <c r="J1077" s="24">
        <v>44505</v>
      </c>
      <c r="K1077" s="22">
        <v>1104</v>
      </c>
      <c r="L1077" s="22" t="s">
        <v>58</v>
      </c>
      <c r="M1077" s="22" t="s">
        <v>58</v>
      </c>
      <c r="N1077" s="38" t="s">
        <v>1670</v>
      </c>
      <c r="O1077" s="39">
        <v>44506</v>
      </c>
      <c r="P1077" s="27" t="s">
        <v>64</v>
      </c>
      <c r="Q1077" s="22">
        <v>1104</v>
      </c>
      <c r="R1077" s="23">
        <v>21102803754</v>
      </c>
      <c r="S1077" s="22" t="s">
        <v>56</v>
      </c>
      <c r="T1077" s="22">
        <v>6008151640</v>
      </c>
      <c r="U1077" s="22">
        <v>1152</v>
      </c>
      <c r="V1077" s="22">
        <v>0</v>
      </c>
      <c r="W1077" s="22">
        <v>1152</v>
      </c>
      <c r="X1077" s="29" t="s">
        <v>58</v>
      </c>
      <c r="Y1077" s="22" t="s">
        <v>56</v>
      </c>
      <c r="Z1077" s="30" t="s">
        <v>1671</v>
      </c>
      <c r="AA1077" s="31">
        <v>44505</v>
      </c>
      <c r="AB1077" s="22">
        <v>48</v>
      </c>
      <c r="AC1077" s="32">
        <v>5042305944</v>
      </c>
      <c r="AD1077" s="33" t="s">
        <v>1672</v>
      </c>
      <c r="AE1077" s="34">
        <v>44506</v>
      </c>
      <c r="AF1077" s="35" t="str">
        <f>VLOOKUP(G1077,[6]TIV1!L:S,8,FALSE)</f>
        <v>8276895377</v>
      </c>
      <c r="AG1077" s="35" t="str">
        <f>VLOOKUP(T1077,[6]TIV1!L:S,8,FALSE)</f>
        <v>2050350281</v>
      </c>
      <c r="AH1077" s="35" t="str">
        <f>VLOOKUP(AC1077,[6]TIV1!L:S,8,FALSE)</f>
        <v>8276895377</v>
      </c>
      <c r="AI1077" s="36">
        <f>VLOOKUP(A1077&amp;P1077,[6]HARGA!C:D,2,0)*Q1077</f>
        <v>33120000</v>
      </c>
      <c r="AJ1077" s="36">
        <f>VLOOKUP(A1077&amp;P1077,[6]HARGA!C:D,2,0)*W1077</f>
        <v>34560000</v>
      </c>
      <c r="AK1077" s="36">
        <f>VLOOKUP(A1077&amp;P1077,[6]HARGA!C:D,2,0)*AB1077</f>
        <v>1440000</v>
      </c>
      <c r="AL1077" s="37"/>
      <c r="AM1077" s="37"/>
      <c r="AN1077" s="37"/>
      <c r="AO1077" s="37"/>
      <c r="AP1077" s="37"/>
      <c r="AQ1077" s="37"/>
      <c r="AR1077" s="37"/>
      <c r="AS1077" s="37"/>
      <c r="AT1077" s="37"/>
      <c r="AU1077" s="37"/>
      <c r="AV1077" s="37"/>
      <c r="AW1077" s="37"/>
      <c r="AX1077" s="37"/>
      <c r="AY1077" s="37"/>
      <c r="AZ1077" s="37"/>
      <c r="BA1077" s="37"/>
      <c r="BB1077" s="37"/>
      <c r="BC1077" s="37"/>
      <c r="BD1077">
        <v>5</v>
      </c>
    </row>
    <row r="1078" spans="1:56" x14ac:dyDescent="0.25">
      <c r="A1078" s="22" t="s">
        <v>51</v>
      </c>
      <c r="B1078" s="22" t="s">
        <v>52</v>
      </c>
      <c r="C1078" s="23">
        <v>21102803717</v>
      </c>
      <c r="D1078" s="22" t="s">
        <v>53</v>
      </c>
      <c r="E1078" s="22" t="s">
        <v>983</v>
      </c>
      <c r="F1078" s="22" t="s">
        <v>984</v>
      </c>
      <c r="G1078" s="22">
        <v>5042306580</v>
      </c>
      <c r="H1078" s="22" t="s">
        <v>56</v>
      </c>
      <c r="I1078" s="22" t="s">
        <v>1669</v>
      </c>
      <c r="J1078" s="24">
        <v>44505</v>
      </c>
      <c r="K1078" s="22">
        <v>24</v>
      </c>
      <c r="L1078" s="22" t="s">
        <v>58</v>
      </c>
      <c r="M1078" s="22" t="s">
        <v>58</v>
      </c>
      <c r="N1078" s="38" t="s">
        <v>1670</v>
      </c>
      <c r="O1078" s="39">
        <v>44506</v>
      </c>
      <c r="P1078" s="27" t="s">
        <v>65</v>
      </c>
      <c r="Q1078" s="22">
        <v>24</v>
      </c>
      <c r="R1078" s="23">
        <v>21102803754</v>
      </c>
      <c r="S1078" s="22" t="s">
        <v>56</v>
      </c>
      <c r="T1078" s="22">
        <v>6008151640</v>
      </c>
      <c r="U1078" s="22">
        <v>24</v>
      </c>
      <c r="V1078" s="22">
        <v>0</v>
      </c>
      <c r="W1078" s="22">
        <v>24</v>
      </c>
      <c r="X1078" s="29" t="s">
        <v>58</v>
      </c>
      <c r="Y1078" s="22" t="s">
        <v>56</v>
      </c>
      <c r="Z1078" s="30" t="s">
        <v>1671</v>
      </c>
      <c r="AA1078" s="31">
        <v>44505</v>
      </c>
      <c r="AB1078" s="22">
        <v>0</v>
      </c>
      <c r="AC1078" s="32">
        <v>5042305944</v>
      </c>
      <c r="AD1078" s="33" t="s">
        <v>1672</v>
      </c>
      <c r="AE1078" s="34">
        <v>44506</v>
      </c>
      <c r="AF1078" s="35" t="str">
        <f>VLOOKUP(G1078,[6]TIV1!L:S,8,FALSE)</f>
        <v>8276895377</v>
      </c>
      <c r="AG1078" s="35" t="str">
        <f>VLOOKUP(T1078,[6]TIV1!L:S,8,FALSE)</f>
        <v>2050350281</v>
      </c>
      <c r="AH1078" s="35" t="str">
        <f>VLOOKUP(AC1078,[6]TIV1!L:S,8,FALSE)</f>
        <v>8276895377</v>
      </c>
      <c r="AI1078" s="36">
        <f>VLOOKUP(A1078&amp;P1078,[6]HARGA!C:D,2,0)*Q1078</f>
        <v>0</v>
      </c>
      <c r="AJ1078" s="36">
        <f>VLOOKUP(A1078&amp;P1078,[6]HARGA!C:D,2,0)*W1078</f>
        <v>0</v>
      </c>
      <c r="AK1078" s="36">
        <f>VLOOKUP(A1078&amp;P1078,[6]HARGA!C:D,2,0)*AB1078</f>
        <v>0</v>
      </c>
      <c r="AL1078" s="37"/>
      <c r="AM1078" s="37"/>
      <c r="AN1078" s="37"/>
      <c r="AO1078" s="37"/>
      <c r="AP1078" s="37"/>
      <c r="AQ1078" s="37"/>
      <c r="AR1078" s="37"/>
      <c r="AS1078" s="37"/>
      <c r="AT1078" s="37"/>
      <c r="AU1078" s="37"/>
      <c r="AV1078" s="37"/>
      <c r="AW1078" s="37"/>
      <c r="AX1078" s="37"/>
      <c r="AY1078" s="37"/>
      <c r="AZ1078" s="37"/>
      <c r="BA1078" s="37"/>
      <c r="BB1078" s="37"/>
      <c r="BC1078" s="37"/>
      <c r="BD1078">
        <v>5</v>
      </c>
    </row>
    <row r="1079" spans="1:56" hidden="1" x14ac:dyDescent="0.25">
      <c r="A1079" s="22" t="s">
        <v>51</v>
      </c>
      <c r="B1079" s="22" t="s">
        <v>52</v>
      </c>
      <c r="C1079" s="23">
        <v>21102803716</v>
      </c>
      <c r="D1079" s="22" t="s">
        <v>143</v>
      </c>
      <c r="E1079" s="22" t="s">
        <v>654</v>
      </c>
      <c r="F1079" s="22" t="s">
        <v>655</v>
      </c>
      <c r="G1079" s="22">
        <v>5042308375</v>
      </c>
      <c r="H1079" s="22" t="s">
        <v>56</v>
      </c>
      <c r="I1079" s="22" t="s">
        <v>56</v>
      </c>
      <c r="J1079" s="24">
        <v>44505</v>
      </c>
      <c r="K1079" s="22">
        <v>1344</v>
      </c>
      <c r="L1079" s="22" t="s">
        <v>301</v>
      </c>
      <c r="M1079" s="22" t="s">
        <v>301</v>
      </c>
      <c r="N1079" s="38" t="s">
        <v>1673</v>
      </c>
      <c r="O1079" s="39">
        <v>44505</v>
      </c>
      <c r="P1079" s="27" t="s">
        <v>60</v>
      </c>
      <c r="Q1079" s="22">
        <v>1344</v>
      </c>
      <c r="R1079" s="28" t="s">
        <v>56</v>
      </c>
      <c r="S1079" s="22" t="s">
        <v>56</v>
      </c>
      <c r="T1079" s="28" t="s">
        <v>56</v>
      </c>
      <c r="U1079" s="28">
        <v>0</v>
      </c>
      <c r="V1079" s="22">
        <v>0</v>
      </c>
      <c r="W1079" s="28">
        <v>0</v>
      </c>
      <c r="X1079" s="28" t="s">
        <v>56</v>
      </c>
      <c r="Y1079" s="22" t="s">
        <v>56</v>
      </c>
      <c r="Z1079" s="45" t="s">
        <v>56</v>
      </c>
      <c r="AA1079" s="45" t="s">
        <v>56</v>
      </c>
      <c r="AB1079" s="28">
        <v>0</v>
      </c>
      <c r="AC1079" s="28" t="s">
        <v>56</v>
      </c>
      <c r="AD1079" s="46" t="s">
        <v>56</v>
      </c>
      <c r="AE1079" s="47" t="s">
        <v>56</v>
      </c>
      <c r="AF1079" s="35" t="str">
        <f>VLOOKUP(G1079,[6]TIV1!L:S,8,FALSE)</f>
        <v>8276895377</v>
      </c>
      <c r="AG1079" s="35" t="e">
        <f>VLOOKUP(T1079,[6]TIV1!L:S,8,FALSE)</f>
        <v>#N/A</v>
      </c>
      <c r="AH1079" s="35" t="e">
        <f>VLOOKUP(AC1079,[6]TIV1!L:S,8,FALSE)</f>
        <v>#N/A</v>
      </c>
      <c r="AI1079" s="36">
        <f>VLOOKUP(A1079&amp;P1079,[6]HARGA!C:D,2,0)*Q1079</f>
        <v>13238400</v>
      </c>
      <c r="AJ1079" s="36">
        <f>VLOOKUP(A1079&amp;P1079,[6]HARGA!C:D,2,0)*W1079</f>
        <v>0</v>
      </c>
      <c r="AK1079" s="36">
        <f>VLOOKUP(A1079&amp;P1079,[6]HARGA!C:D,2,0)*AB1079</f>
        <v>0</v>
      </c>
      <c r="AL1079" s="37"/>
      <c r="AM1079" s="37"/>
      <c r="AN1079" s="37"/>
      <c r="AO1079" s="37"/>
      <c r="AP1079" s="37"/>
      <c r="AQ1079" s="37"/>
      <c r="AR1079" s="37"/>
      <c r="AS1079" s="37"/>
      <c r="AT1079" s="37"/>
      <c r="AU1079" s="37"/>
      <c r="AV1079" s="37"/>
      <c r="AW1079" s="37"/>
      <c r="AX1079" s="37"/>
      <c r="AY1079" s="37"/>
      <c r="AZ1079" s="37"/>
      <c r="BA1079" s="37"/>
      <c r="BB1079" s="37"/>
      <c r="BC1079" s="37"/>
      <c r="BD1079">
        <v>5</v>
      </c>
    </row>
    <row r="1080" spans="1:56" hidden="1" x14ac:dyDescent="0.25">
      <c r="A1080" s="22" t="s">
        <v>51</v>
      </c>
      <c r="B1080" s="22" t="s">
        <v>52</v>
      </c>
      <c r="C1080" s="23">
        <v>21102803716</v>
      </c>
      <c r="D1080" s="22" t="s">
        <v>143</v>
      </c>
      <c r="E1080" s="22" t="s">
        <v>654</v>
      </c>
      <c r="F1080" s="22" t="s">
        <v>655</v>
      </c>
      <c r="G1080" s="22">
        <v>5042308375</v>
      </c>
      <c r="H1080" s="22" t="s">
        <v>56</v>
      </c>
      <c r="I1080" s="22" t="s">
        <v>56</v>
      </c>
      <c r="J1080" s="24">
        <v>44505</v>
      </c>
      <c r="K1080" s="22">
        <v>1344</v>
      </c>
      <c r="L1080" s="22" t="s">
        <v>301</v>
      </c>
      <c r="M1080" s="22" t="s">
        <v>301</v>
      </c>
      <c r="N1080" s="38" t="s">
        <v>1673</v>
      </c>
      <c r="O1080" s="39">
        <v>44505</v>
      </c>
      <c r="P1080" s="27" t="s">
        <v>64</v>
      </c>
      <c r="Q1080" s="22">
        <v>1344</v>
      </c>
      <c r="R1080" s="28" t="s">
        <v>56</v>
      </c>
      <c r="S1080" s="22" t="s">
        <v>56</v>
      </c>
      <c r="T1080" s="28" t="s">
        <v>56</v>
      </c>
      <c r="U1080" s="28">
        <v>0</v>
      </c>
      <c r="V1080" s="22">
        <v>0</v>
      </c>
      <c r="W1080" s="28">
        <v>0</v>
      </c>
      <c r="X1080" s="28" t="s">
        <v>56</v>
      </c>
      <c r="Y1080" s="22" t="s">
        <v>56</v>
      </c>
      <c r="Z1080" s="45" t="s">
        <v>56</v>
      </c>
      <c r="AA1080" s="45" t="s">
        <v>56</v>
      </c>
      <c r="AB1080" s="28">
        <v>0</v>
      </c>
      <c r="AC1080" s="28" t="s">
        <v>56</v>
      </c>
      <c r="AD1080" s="46" t="s">
        <v>56</v>
      </c>
      <c r="AE1080" s="47" t="s">
        <v>56</v>
      </c>
      <c r="AF1080" s="35" t="str">
        <f>VLOOKUP(G1080,[6]TIV1!L:S,8,FALSE)</f>
        <v>8276895377</v>
      </c>
      <c r="AG1080" s="35" t="e">
        <f>VLOOKUP(T1080,[6]TIV1!L:S,8,FALSE)</f>
        <v>#N/A</v>
      </c>
      <c r="AH1080" s="35" t="e">
        <f>VLOOKUP(AC1080,[6]TIV1!L:S,8,FALSE)</f>
        <v>#N/A</v>
      </c>
      <c r="AI1080" s="36">
        <f>VLOOKUP(A1080&amp;P1080,[6]HARGA!C:D,2,0)*Q1080</f>
        <v>40320000</v>
      </c>
      <c r="AJ1080" s="36">
        <f>VLOOKUP(A1080&amp;P1080,[6]HARGA!C:D,2,0)*W1080</f>
        <v>0</v>
      </c>
      <c r="AK1080" s="36">
        <f>VLOOKUP(A1080&amp;P1080,[6]HARGA!C:D,2,0)*AB1080</f>
        <v>0</v>
      </c>
      <c r="AL1080" s="37"/>
      <c r="AM1080" s="37"/>
      <c r="AN1080" s="37"/>
      <c r="AO1080" s="37"/>
      <c r="AP1080" s="37"/>
      <c r="AQ1080" s="37"/>
      <c r="AR1080" s="37"/>
      <c r="AS1080" s="37"/>
      <c r="AT1080" s="37"/>
      <c r="AU1080" s="37"/>
      <c r="AV1080" s="37"/>
      <c r="AW1080" s="37"/>
      <c r="AX1080" s="37"/>
      <c r="AY1080" s="37"/>
      <c r="AZ1080" s="37"/>
      <c r="BA1080" s="37"/>
      <c r="BB1080" s="37"/>
      <c r="BC1080" s="37"/>
      <c r="BD1080">
        <v>5</v>
      </c>
    </row>
    <row r="1081" spans="1:56" hidden="1" x14ac:dyDescent="0.25">
      <c r="A1081" s="22" t="s">
        <v>66</v>
      </c>
      <c r="B1081" s="22" t="s">
        <v>52</v>
      </c>
      <c r="C1081" s="23" t="s">
        <v>1674</v>
      </c>
      <c r="D1081" s="22" t="s">
        <v>143</v>
      </c>
      <c r="E1081" s="22" t="s">
        <v>654</v>
      </c>
      <c r="F1081" s="22" t="s">
        <v>655</v>
      </c>
      <c r="G1081" s="22" t="s">
        <v>90</v>
      </c>
      <c r="H1081" s="22" t="s">
        <v>56</v>
      </c>
      <c r="I1081" s="22" t="s">
        <v>56</v>
      </c>
      <c r="J1081" s="24">
        <v>44505</v>
      </c>
      <c r="K1081" s="22">
        <v>0</v>
      </c>
      <c r="L1081" s="22" t="s">
        <v>91</v>
      </c>
      <c r="M1081" s="22" t="s">
        <v>91</v>
      </c>
      <c r="N1081" s="41" t="s">
        <v>56</v>
      </c>
      <c r="O1081" s="34" t="s">
        <v>56</v>
      </c>
      <c r="P1081" s="27" t="s">
        <v>60</v>
      </c>
      <c r="Q1081" s="22">
        <v>0</v>
      </c>
      <c r="R1081" s="23">
        <v>21102903737</v>
      </c>
      <c r="S1081" s="22" t="s">
        <v>56</v>
      </c>
      <c r="T1081" s="22">
        <v>6008148436</v>
      </c>
      <c r="U1081" s="22">
        <v>34</v>
      </c>
      <c r="V1081" s="22">
        <v>0</v>
      </c>
      <c r="W1081" s="22">
        <v>34</v>
      </c>
      <c r="X1081" s="29" t="s">
        <v>72</v>
      </c>
      <c r="Y1081" s="22" t="s">
        <v>56</v>
      </c>
      <c r="Z1081" s="30" t="s">
        <v>1675</v>
      </c>
      <c r="AA1081" s="31">
        <v>44504</v>
      </c>
      <c r="AB1081" s="22">
        <v>2</v>
      </c>
      <c r="AC1081" s="32">
        <v>5042312013</v>
      </c>
      <c r="AD1081" s="43" t="s">
        <v>1676</v>
      </c>
      <c r="AE1081" s="122">
        <v>44524</v>
      </c>
      <c r="AF1081" s="35" t="e">
        <f>VLOOKUP(G1081,[6]TIV1!L:S,8,FALSE)</f>
        <v>#N/A</v>
      </c>
      <c r="AG1081" s="35" t="str">
        <f>VLOOKUP(T1081,[6]TIV1!L:S,8,FALSE)</f>
        <v>2050350312</v>
      </c>
      <c r="AH1081" s="35" t="str">
        <f>VLOOKUP(AC1081,[6]TIV1!L:S,8,FALSE)</f>
        <v>8276895965</v>
      </c>
      <c r="AI1081" s="36">
        <f>VLOOKUP(A1081&amp;P1081,[6]HARGA!C:D,2,0)*Q1081</f>
        <v>0</v>
      </c>
      <c r="AJ1081" s="36">
        <f>VLOOKUP(A1081&amp;P1081,[6]HARGA!C:D,2,0)*W1081</f>
        <v>334900</v>
      </c>
      <c r="AK1081" s="36">
        <f>VLOOKUP(A1081&amp;P1081,[6]HARGA!C:D,2,0)*AB1081</f>
        <v>19700</v>
      </c>
      <c r="AL1081" s="37"/>
      <c r="AM1081" s="37"/>
      <c r="AN1081" s="37"/>
      <c r="AO1081" s="37"/>
      <c r="AP1081" s="37"/>
      <c r="AQ1081" s="37"/>
      <c r="AR1081" s="37"/>
      <c r="AS1081" s="37"/>
      <c r="AT1081" s="37"/>
      <c r="AU1081" s="37"/>
      <c r="AV1081" s="37"/>
      <c r="AW1081" s="37"/>
      <c r="AX1081" s="37"/>
      <c r="AY1081" s="37"/>
      <c r="AZ1081" s="37"/>
      <c r="BA1081" s="37"/>
      <c r="BB1081" s="37"/>
      <c r="BC1081" s="37"/>
      <c r="BD1081">
        <v>5</v>
      </c>
    </row>
    <row r="1082" spans="1:56" hidden="1" x14ac:dyDescent="0.25">
      <c r="A1082" s="22" t="s">
        <v>66</v>
      </c>
      <c r="B1082" s="22" t="s">
        <v>52</v>
      </c>
      <c r="C1082" s="23" t="s">
        <v>1674</v>
      </c>
      <c r="D1082" s="22" t="s">
        <v>143</v>
      </c>
      <c r="E1082" s="22" t="s">
        <v>654</v>
      </c>
      <c r="F1082" s="22" t="s">
        <v>655</v>
      </c>
      <c r="G1082" s="22" t="s">
        <v>90</v>
      </c>
      <c r="H1082" s="22" t="s">
        <v>56</v>
      </c>
      <c r="I1082" s="22" t="s">
        <v>56</v>
      </c>
      <c r="J1082" s="24">
        <v>44505</v>
      </c>
      <c r="K1082" s="22">
        <v>0</v>
      </c>
      <c r="L1082" s="22" t="s">
        <v>91</v>
      </c>
      <c r="M1082" s="22" t="s">
        <v>91</v>
      </c>
      <c r="N1082" s="41" t="s">
        <v>56</v>
      </c>
      <c r="O1082" s="34" t="s">
        <v>56</v>
      </c>
      <c r="P1082" s="27" t="s">
        <v>64</v>
      </c>
      <c r="Q1082" s="22">
        <v>0</v>
      </c>
      <c r="R1082" s="23">
        <v>21102903737</v>
      </c>
      <c r="S1082" s="22" t="s">
        <v>56</v>
      </c>
      <c r="T1082" s="22">
        <v>6008148436</v>
      </c>
      <c r="U1082" s="22">
        <v>1344</v>
      </c>
      <c r="V1082" s="22">
        <v>0</v>
      </c>
      <c r="W1082" s="22">
        <v>1344</v>
      </c>
      <c r="X1082" s="29" t="s">
        <v>72</v>
      </c>
      <c r="Y1082" s="22" t="s">
        <v>56</v>
      </c>
      <c r="Z1082" s="30" t="s">
        <v>1675</v>
      </c>
      <c r="AA1082" s="31">
        <v>44504</v>
      </c>
      <c r="AB1082" s="22">
        <v>70</v>
      </c>
      <c r="AC1082" s="32">
        <v>5042312013</v>
      </c>
      <c r="AD1082" s="43" t="s">
        <v>1676</v>
      </c>
      <c r="AE1082" s="122">
        <v>44524</v>
      </c>
      <c r="AF1082" s="35" t="e">
        <f>VLOOKUP(G1082,[6]TIV1!L:S,8,FALSE)</f>
        <v>#N/A</v>
      </c>
      <c r="AG1082" s="35" t="str">
        <f>VLOOKUP(T1082,[6]TIV1!L:S,8,FALSE)</f>
        <v>2050350312</v>
      </c>
      <c r="AH1082" s="35" t="str">
        <f>VLOOKUP(AC1082,[6]TIV1!L:S,8,FALSE)</f>
        <v>8276895965</v>
      </c>
      <c r="AI1082" s="36">
        <f>VLOOKUP(A1082&amp;P1082,[6]HARGA!C:D,2,0)*Q1082</f>
        <v>0</v>
      </c>
      <c r="AJ1082" s="36">
        <f>VLOOKUP(A1082&amp;P1082,[6]HARGA!C:D,2,0)*W1082</f>
        <v>40320000</v>
      </c>
      <c r="AK1082" s="36">
        <f>VLOOKUP(A1082&amp;P1082,[6]HARGA!C:D,2,0)*AB1082</f>
        <v>2100000</v>
      </c>
      <c r="AL1082" s="37"/>
      <c r="AM1082" s="37"/>
      <c r="AN1082" s="37"/>
      <c r="AO1082" s="37"/>
      <c r="AP1082" s="37"/>
      <c r="AQ1082" s="37"/>
      <c r="AR1082" s="37"/>
      <c r="AS1082" s="37"/>
      <c r="AT1082" s="37"/>
      <c r="AU1082" s="37"/>
      <c r="AV1082" s="37"/>
      <c r="AW1082" s="37"/>
      <c r="AX1082" s="37"/>
      <c r="AY1082" s="37"/>
      <c r="AZ1082" s="37"/>
      <c r="BA1082" s="37"/>
      <c r="BB1082" s="37"/>
      <c r="BC1082" s="37"/>
      <c r="BD1082">
        <v>5</v>
      </c>
    </row>
    <row r="1083" spans="1:56" hidden="1" x14ac:dyDescent="0.25">
      <c r="A1083" s="22" t="s">
        <v>51</v>
      </c>
      <c r="B1083" s="22" t="s">
        <v>52</v>
      </c>
      <c r="C1083" s="23">
        <v>21102803719</v>
      </c>
      <c r="D1083" s="22" t="s">
        <v>135</v>
      </c>
      <c r="E1083" s="22" t="s">
        <v>693</v>
      </c>
      <c r="F1083" s="22" t="s">
        <v>694</v>
      </c>
      <c r="G1083" s="22">
        <v>5042310644</v>
      </c>
      <c r="H1083" s="22" t="s">
        <v>56</v>
      </c>
      <c r="I1083" s="22" t="s">
        <v>56</v>
      </c>
      <c r="J1083" s="24">
        <v>44505</v>
      </c>
      <c r="K1083" s="22">
        <v>1440</v>
      </c>
      <c r="L1083" s="22" t="s">
        <v>138</v>
      </c>
      <c r="M1083" s="22" t="s">
        <v>138</v>
      </c>
      <c r="N1083" s="38" t="s">
        <v>1677</v>
      </c>
      <c r="O1083" s="39">
        <v>44506</v>
      </c>
      <c r="P1083" s="27" t="s">
        <v>60</v>
      </c>
      <c r="Q1083" s="22">
        <v>1440</v>
      </c>
      <c r="R1083" s="28" t="s">
        <v>56</v>
      </c>
      <c r="S1083" s="22" t="s">
        <v>56</v>
      </c>
      <c r="T1083" s="28" t="s">
        <v>56</v>
      </c>
      <c r="U1083" s="28">
        <v>0</v>
      </c>
      <c r="V1083" s="22">
        <v>0</v>
      </c>
      <c r="W1083" s="28">
        <v>0</v>
      </c>
      <c r="X1083" s="28" t="s">
        <v>56</v>
      </c>
      <c r="Y1083" s="22" t="s">
        <v>56</v>
      </c>
      <c r="Z1083" s="45" t="s">
        <v>56</v>
      </c>
      <c r="AA1083" s="45" t="s">
        <v>56</v>
      </c>
      <c r="AB1083" s="28">
        <v>0</v>
      </c>
      <c r="AC1083" s="28" t="s">
        <v>56</v>
      </c>
      <c r="AD1083" s="46" t="s">
        <v>56</v>
      </c>
      <c r="AE1083" s="47" t="s">
        <v>56</v>
      </c>
      <c r="AF1083" s="35" t="str">
        <f>VLOOKUP(G1083,[6]TIV1!L:S,8,FALSE)</f>
        <v>8276895377</v>
      </c>
      <c r="AG1083" s="35" t="e">
        <f>VLOOKUP(T1083,[6]TIV1!L:S,8,FALSE)</f>
        <v>#N/A</v>
      </c>
      <c r="AH1083" s="35" t="e">
        <f>VLOOKUP(AC1083,[6]TIV1!L:S,8,FALSE)</f>
        <v>#N/A</v>
      </c>
      <c r="AI1083" s="36">
        <f>VLOOKUP(A1083&amp;P1083,[6]HARGA!C:D,2,0)*Q1083</f>
        <v>14184000</v>
      </c>
      <c r="AJ1083" s="36">
        <f>VLOOKUP(A1083&amp;P1083,[6]HARGA!C:D,2,0)*W1083</f>
        <v>0</v>
      </c>
      <c r="AK1083" s="36">
        <f>VLOOKUP(A1083&amp;P1083,[6]HARGA!C:D,2,0)*AB1083</f>
        <v>0</v>
      </c>
      <c r="AL1083" s="37"/>
      <c r="AM1083" s="37"/>
      <c r="AN1083" s="37"/>
      <c r="AO1083" s="37"/>
      <c r="AP1083" s="37"/>
      <c r="AQ1083" s="37"/>
      <c r="AR1083" s="37"/>
      <c r="AS1083" s="37"/>
      <c r="AT1083" s="37"/>
      <c r="AU1083" s="37"/>
      <c r="AV1083" s="37"/>
      <c r="AW1083" s="37"/>
      <c r="AX1083" s="37"/>
      <c r="AY1083" s="37"/>
      <c r="AZ1083" s="37"/>
      <c r="BA1083" s="37"/>
      <c r="BB1083" s="37"/>
      <c r="BC1083" s="37"/>
      <c r="BD1083">
        <v>5</v>
      </c>
    </row>
    <row r="1084" spans="1:56" hidden="1" x14ac:dyDescent="0.25">
      <c r="A1084" s="22" t="s">
        <v>51</v>
      </c>
      <c r="B1084" s="22" t="s">
        <v>52</v>
      </c>
      <c r="C1084" s="23">
        <v>21102803719</v>
      </c>
      <c r="D1084" s="22" t="s">
        <v>135</v>
      </c>
      <c r="E1084" s="22" t="s">
        <v>693</v>
      </c>
      <c r="F1084" s="22" t="s">
        <v>694</v>
      </c>
      <c r="G1084" s="22">
        <v>5042310644</v>
      </c>
      <c r="H1084" s="22" t="s">
        <v>56</v>
      </c>
      <c r="I1084" s="22" t="s">
        <v>56</v>
      </c>
      <c r="J1084" s="24">
        <v>44505</v>
      </c>
      <c r="K1084" s="22">
        <v>1440</v>
      </c>
      <c r="L1084" s="22" t="s">
        <v>138</v>
      </c>
      <c r="M1084" s="22" t="s">
        <v>138</v>
      </c>
      <c r="N1084" s="38" t="s">
        <v>1677</v>
      </c>
      <c r="O1084" s="39">
        <v>44506</v>
      </c>
      <c r="P1084" s="27" t="s">
        <v>64</v>
      </c>
      <c r="Q1084" s="22">
        <v>1440</v>
      </c>
      <c r="R1084" s="28" t="s">
        <v>56</v>
      </c>
      <c r="S1084" s="22" t="s">
        <v>56</v>
      </c>
      <c r="T1084" s="28" t="s">
        <v>56</v>
      </c>
      <c r="U1084" s="28">
        <v>0</v>
      </c>
      <c r="V1084" s="22">
        <v>0</v>
      </c>
      <c r="W1084" s="28">
        <v>0</v>
      </c>
      <c r="X1084" s="28" t="s">
        <v>56</v>
      </c>
      <c r="Y1084" s="22" t="s">
        <v>56</v>
      </c>
      <c r="Z1084" s="45" t="s">
        <v>56</v>
      </c>
      <c r="AA1084" s="45" t="s">
        <v>56</v>
      </c>
      <c r="AB1084" s="28">
        <v>0</v>
      </c>
      <c r="AC1084" s="28" t="s">
        <v>56</v>
      </c>
      <c r="AD1084" s="46" t="s">
        <v>56</v>
      </c>
      <c r="AE1084" s="47" t="s">
        <v>56</v>
      </c>
      <c r="AF1084" s="35" t="str">
        <f>VLOOKUP(G1084,[6]TIV1!L:S,8,FALSE)</f>
        <v>8276895377</v>
      </c>
      <c r="AG1084" s="35" t="e">
        <f>VLOOKUP(T1084,[6]TIV1!L:S,8,FALSE)</f>
        <v>#N/A</v>
      </c>
      <c r="AH1084" s="35" t="e">
        <f>VLOOKUP(AC1084,[6]TIV1!L:S,8,FALSE)</f>
        <v>#N/A</v>
      </c>
      <c r="AI1084" s="36">
        <f>VLOOKUP(A1084&amp;P1084,[6]HARGA!C:D,2,0)*Q1084</f>
        <v>43200000</v>
      </c>
      <c r="AJ1084" s="36">
        <f>VLOOKUP(A1084&amp;P1084,[6]HARGA!C:D,2,0)*W1084</f>
        <v>0</v>
      </c>
      <c r="AK1084" s="36">
        <f>VLOOKUP(A1084&amp;P1084,[6]HARGA!C:D,2,0)*AB1084</f>
        <v>0</v>
      </c>
      <c r="AL1084" s="37"/>
      <c r="AM1084" s="37"/>
      <c r="AN1084" s="37"/>
      <c r="AO1084" s="37"/>
      <c r="AP1084" s="37"/>
      <c r="AQ1084" s="37"/>
      <c r="AR1084" s="37"/>
      <c r="AS1084" s="37"/>
      <c r="AT1084" s="37"/>
      <c r="AU1084" s="37"/>
      <c r="AV1084" s="37"/>
      <c r="AW1084" s="37"/>
      <c r="AX1084" s="37"/>
      <c r="AY1084" s="37"/>
      <c r="AZ1084" s="37"/>
      <c r="BA1084" s="37"/>
      <c r="BB1084" s="37"/>
      <c r="BC1084" s="37"/>
      <c r="BD1084">
        <v>5</v>
      </c>
    </row>
    <row r="1085" spans="1:56" hidden="1" x14ac:dyDescent="0.25">
      <c r="A1085" s="22" t="s">
        <v>66</v>
      </c>
      <c r="B1085" s="22" t="s">
        <v>52</v>
      </c>
      <c r="C1085" s="23" t="s">
        <v>1678</v>
      </c>
      <c r="D1085" s="22" t="s">
        <v>135</v>
      </c>
      <c r="E1085" s="22" t="s">
        <v>693</v>
      </c>
      <c r="F1085" s="22" t="s">
        <v>694</v>
      </c>
      <c r="G1085" s="22" t="s">
        <v>90</v>
      </c>
      <c r="H1085" s="22" t="s">
        <v>56</v>
      </c>
      <c r="I1085" s="22" t="s">
        <v>56</v>
      </c>
      <c r="J1085" s="24">
        <v>44505</v>
      </c>
      <c r="K1085" s="22">
        <v>0</v>
      </c>
      <c r="L1085" s="22" t="s">
        <v>91</v>
      </c>
      <c r="M1085" s="22" t="s">
        <v>91</v>
      </c>
      <c r="N1085" s="41" t="s">
        <v>56</v>
      </c>
      <c r="O1085" s="34" t="s">
        <v>56</v>
      </c>
      <c r="P1085" s="27" t="s">
        <v>60</v>
      </c>
      <c r="Q1085" s="22">
        <v>0</v>
      </c>
      <c r="R1085" s="23">
        <v>21102903735</v>
      </c>
      <c r="S1085" s="22" t="s">
        <v>56</v>
      </c>
      <c r="T1085" s="22">
        <v>6008147313</v>
      </c>
      <c r="U1085" s="22">
        <v>24</v>
      </c>
      <c r="V1085" s="22">
        <v>0</v>
      </c>
      <c r="W1085" s="22">
        <v>24</v>
      </c>
      <c r="X1085" s="29" t="s">
        <v>189</v>
      </c>
      <c r="Y1085" s="22" t="s">
        <v>56</v>
      </c>
      <c r="Z1085" s="30" t="s">
        <v>1679</v>
      </c>
      <c r="AA1085" s="31">
        <v>44504</v>
      </c>
      <c r="AB1085" s="22">
        <v>0</v>
      </c>
      <c r="AC1085" s="32">
        <v>5042305005</v>
      </c>
      <c r="AD1085" s="43" t="s">
        <v>1680</v>
      </c>
      <c r="AE1085" s="122">
        <v>44524</v>
      </c>
      <c r="AF1085" s="35" t="e">
        <f>VLOOKUP(G1085,[6]TIV1!L:S,8,FALSE)</f>
        <v>#N/A</v>
      </c>
      <c r="AG1085" s="35" t="str">
        <f>VLOOKUP(T1085,[6]TIV1!L:S,8,FALSE)</f>
        <v>2050350312</v>
      </c>
      <c r="AH1085" s="35" t="str">
        <f>VLOOKUP(AC1085,[6]TIV1!L:S,8,FALSE)</f>
        <v>8276895965</v>
      </c>
      <c r="AI1085" s="36">
        <f>VLOOKUP(A1085&amp;P1085,[6]HARGA!C:D,2,0)*Q1085</f>
        <v>0</v>
      </c>
      <c r="AJ1085" s="36">
        <f>VLOOKUP(A1085&amp;P1085,[6]HARGA!C:D,2,0)*W1085</f>
        <v>236400</v>
      </c>
      <c r="AK1085" s="36">
        <f>VLOOKUP(A1085&amp;P1085,[6]HARGA!C:D,2,0)*AB1085</f>
        <v>0</v>
      </c>
      <c r="AL1085" s="37"/>
      <c r="AM1085" s="37"/>
      <c r="AN1085" s="37"/>
      <c r="AO1085" s="37"/>
      <c r="AP1085" s="37"/>
      <c r="AQ1085" s="37"/>
      <c r="AR1085" s="37"/>
      <c r="AS1085" s="37"/>
      <c r="AT1085" s="37"/>
      <c r="AU1085" s="37"/>
      <c r="AV1085" s="37"/>
      <c r="AW1085" s="37"/>
      <c r="AX1085" s="37"/>
      <c r="AY1085" s="37"/>
      <c r="AZ1085" s="37"/>
      <c r="BA1085" s="37"/>
      <c r="BB1085" s="37"/>
      <c r="BC1085" s="37"/>
      <c r="BD1085">
        <v>5</v>
      </c>
    </row>
    <row r="1086" spans="1:56" hidden="1" x14ac:dyDescent="0.25">
      <c r="A1086" s="22" t="s">
        <v>66</v>
      </c>
      <c r="B1086" s="22" t="s">
        <v>52</v>
      </c>
      <c r="C1086" s="23" t="s">
        <v>1678</v>
      </c>
      <c r="D1086" s="22" t="s">
        <v>135</v>
      </c>
      <c r="E1086" s="22" t="s">
        <v>693</v>
      </c>
      <c r="F1086" s="22" t="s">
        <v>694</v>
      </c>
      <c r="G1086" s="22" t="s">
        <v>90</v>
      </c>
      <c r="H1086" s="22" t="s">
        <v>56</v>
      </c>
      <c r="I1086" s="22" t="s">
        <v>56</v>
      </c>
      <c r="J1086" s="24">
        <v>44505</v>
      </c>
      <c r="K1086" s="22">
        <v>0</v>
      </c>
      <c r="L1086" s="22" t="s">
        <v>91</v>
      </c>
      <c r="M1086" s="22" t="s">
        <v>91</v>
      </c>
      <c r="N1086" s="41" t="s">
        <v>56</v>
      </c>
      <c r="O1086" s="34" t="s">
        <v>56</v>
      </c>
      <c r="P1086" s="27" t="s">
        <v>64</v>
      </c>
      <c r="Q1086" s="22">
        <v>0</v>
      </c>
      <c r="R1086" s="23">
        <v>21102903735</v>
      </c>
      <c r="S1086" s="22" t="s">
        <v>56</v>
      </c>
      <c r="T1086" s="22">
        <v>6008147313</v>
      </c>
      <c r="U1086" s="22">
        <v>1440</v>
      </c>
      <c r="V1086" s="22">
        <v>0</v>
      </c>
      <c r="W1086" s="22">
        <v>1440</v>
      </c>
      <c r="X1086" s="29" t="s">
        <v>189</v>
      </c>
      <c r="Y1086" s="22" t="s">
        <v>56</v>
      </c>
      <c r="Z1086" s="30" t="s">
        <v>1679</v>
      </c>
      <c r="AA1086" s="31">
        <v>44504</v>
      </c>
      <c r="AB1086" s="22">
        <v>70</v>
      </c>
      <c r="AC1086" s="32">
        <v>5042305005</v>
      </c>
      <c r="AD1086" s="43" t="s">
        <v>1680</v>
      </c>
      <c r="AE1086" s="122">
        <v>44524</v>
      </c>
      <c r="AF1086" s="35" t="e">
        <f>VLOOKUP(G1086,[6]TIV1!L:S,8,FALSE)</f>
        <v>#N/A</v>
      </c>
      <c r="AG1086" s="35" t="str">
        <f>VLOOKUP(T1086,[6]TIV1!L:S,8,FALSE)</f>
        <v>2050350312</v>
      </c>
      <c r="AH1086" s="35" t="str">
        <f>VLOOKUP(AC1086,[6]TIV1!L:S,8,FALSE)</f>
        <v>8276895965</v>
      </c>
      <c r="AI1086" s="36">
        <f>VLOOKUP(A1086&amp;P1086,[6]HARGA!C:D,2,0)*Q1086</f>
        <v>0</v>
      </c>
      <c r="AJ1086" s="36">
        <f>VLOOKUP(A1086&amp;P1086,[6]HARGA!C:D,2,0)*W1086</f>
        <v>43200000</v>
      </c>
      <c r="AK1086" s="36">
        <f>VLOOKUP(A1086&amp;P1086,[6]HARGA!C:D,2,0)*AB1086</f>
        <v>2100000</v>
      </c>
      <c r="AL1086" s="37"/>
      <c r="AM1086" s="37"/>
      <c r="AN1086" s="37"/>
      <c r="AO1086" s="37"/>
      <c r="AP1086" s="37"/>
      <c r="AQ1086" s="37"/>
      <c r="AR1086" s="37"/>
      <c r="AS1086" s="37"/>
      <c r="AT1086" s="37"/>
      <c r="AU1086" s="37"/>
      <c r="AV1086" s="37"/>
      <c r="AW1086" s="37"/>
      <c r="AX1086" s="37"/>
      <c r="AY1086" s="37"/>
      <c r="AZ1086" s="37"/>
      <c r="BA1086" s="37"/>
      <c r="BB1086" s="37"/>
      <c r="BC1086" s="37"/>
      <c r="BD1086">
        <v>5</v>
      </c>
    </row>
    <row r="1087" spans="1:56" hidden="1" x14ac:dyDescent="0.25">
      <c r="A1087" s="22" t="s">
        <v>51</v>
      </c>
      <c r="B1087" s="22" t="s">
        <v>52</v>
      </c>
      <c r="C1087" s="23">
        <v>21102803723</v>
      </c>
      <c r="D1087" s="22" t="s">
        <v>143</v>
      </c>
      <c r="E1087" s="22" t="s">
        <v>156</v>
      </c>
      <c r="F1087" s="22" t="s">
        <v>157</v>
      </c>
      <c r="G1087" s="22">
        <v>5042308810</v>
      </c>
      <c r="H1087" s="22" t="s">
        <v>56</v>
      </c>
      <c r="I1087" s="22" t="s">
        <v>56</v>
      </c>
      <c r="J1087" s="24">
        <v>44505</v>
      </c>
      <c r="K1087" s="22">
        <v>1344</v>
      </c>
      <c r="L1087" s="22" t="s">
        <v>102</v>
      </c>
      <c r="M1087" s="22" t="s">
        <v>102</v>
      </c>
      <c r="N1087" s="38" t="s">
        <v>1681</v>
      </c>
      <c r="O1087" s="39">
        <v>44506</v>
      </c>
      <c r="P1087" s="27" t="s">
        <v>60</v>
      </c>
      <c r="Q1087" s="22">
        <v>1344</v>
      </c>
      <c r="R1087" s="23">
        <v>21102803784</v>
      </c>
      <c r="S1087" s="22" t="s">
        <v>56</v>
      </c>
      <c r="T1087" s="22">
        <v>6008149264</v>
      </c>
      <c r="U1087" s="22">
        <v>31</v>
      </c>
      <c r="V1087" s="22">
        <v>0</v>
      </c>
      <c r="W1087" s="22">
        <v>31</v>
      </c>
      <c r="X1087" s="29" t="s">
        <v>203</v>
      </c>
      <c r="Y1087" s="22" t="s">
        <v>56</v>
      </c>
      <c r="Z1087" s="30" t="s">
        <v>1682</v>
      </c>
      <c r="AA1087" s="31">
        <v>44504</v>
      </c>
      <c r="AB1087" s="22">
        <v>0</v>
      </c>
      <c r="AC1087" s="32">
        <v>5042311009</v>
      </c>
      <c r="AD1087" s="43" t="s">
        <v>1683</v>
      </c>
      <c r="AE1087" s="122">
        <v>44524</v>
      </c>
      <c r="AF1087" s="35" t="str">
        <f>VLOOKUP(G1087,[6]TIV1!L:S,8,FALSE)</f>
        <v>8276895377</v>
      </c>
      <c r="AG1087" s="35" t="str">
        <f>VLOOKUP(T1087,[6]TIV1!L:S,8,FALSE)</f>
        <v>2050350281</v>
      </c>
      <c r="AH1087" s="35" t="str">
        <f>VLOOKUP(AC1087,[6]TIV1!L:S,8,FALSE)</f>
        <v>8276895377</v>
      </c>
      <c r="AI1087" s="36">
        <f>VLOOKUP(A1087&amp;P1087,[6]HARGA!C:D,2,0)*Q1087</f>
        <v>13238400</v>
      </c>
      <c r="AJ1087" s="36">
        <f>VLOOKUP(A1087&amp;P1087,[6]HARGA!C:D,2,0)*W1087</f>
        <v>305350</v>
      </c>
      <c r="AK1087" s="36">
        <f>VLOOKUP(A1087&amp;P1087,[6]HARGA!C:D,2,0)*AB1087</f>
        <v>0</v>
      </c>
      <c r="AL1087" s="37"/>
      <c r="AM1087" s="37"/>
      <c r="AN1087" s="37"/>
      <c r="AO1087" s="37"/>
      <c r="AP1087" s="37"/>
      <c r="AQ1087" s="37"/>
      <c r="AR1087" s="37"/>
      <c r="AS1087" s="37"/>
      <c r="AT1087" s="37"/>
      <c r="AU1087" s="37"/>
      <c r="AV1087" s="37"/>
      <c r="AW1087" s="37"/>
      <c r="AX1087" s="37"/>
      <c r="AY1087" s="37"/>
      <c r="AZ1087" s="37"/>
      <c r="BA1087" s="37"/>
      <c r="BB1087" s="37"/>
      <c r="BC1087" s="37"/>
      <c r="BD1087">
        <v>5</v>
      </c>
    </row>
    <row r="1088" spans="1:56" hidden="1" x14ac:dyDescent="0.25">
      <c r="A1088" s="22" t="s">
        <v>51</v>
      </c>
      <c r="B1088" s="22" t="s">
        <v>52</v>
      </c>
      <c r="C1088" s="23">
        <v>21102803723</v>
      </c>
      <c r="D1088" s="22" t="s">
        <v>143</v>
      </c>
      <c r="E1088" s="22" t="s">
        <v>156</v>
      </c>
      <c r="F1088" s="22" t="s">
        <v>157</v>
      </c>
      <c r="G1088" s="22">
        <v>5042308810</v>
      </c>
      <c r="H1088" s="22" t="s">
        <v>56</v>
      </c>
      <c r="I1088" s="22" t="s">
        <v>56</v>
      </c>
      <c r="J1088" s="24">
        <v>44505</v>
      </c>
      <c r="K1088" s="22">
        <v>1344</v>
      </c>
      <c r="L1088" s="22" t="s">
        <v>102</v>
      </c>
      <c r="M1088" s="22" t="s">
        <v>102</v>
      </c>
      <c r="N1088" s="38" t="s">
        <v>1681</v>
      </c>
      <c r="O1088" s="39">
        <v>44506</v>
      </c>
      <c r="P1088" s="27" t="s">
        <v>64</v>
      </c>
      <c r="Q1088" s="22">
        <v>1344</v>
      </c>
      <c r="R1088" s="23">
        <v>21102803784</v>
      </c>
      <c r="S1088" s="22" t="s">
        <v>56</v>
      </c>
      <c r="T1088" s="22">
        <v>6008149264</v>
      </c>
      <c r="U1088" s="22">
        <v>1360</v>
      </c>
      <c r="V1088" s="22">
        <v>0</v>
      </c>
      <c r="W1088" s="22">
        <v>1360</v>
      </c>
      <c r="X1088" s="29" t="s">
        <v>203</v>
      </c>
      <c r="Y1088" s="22" t="s">
        <v>56</v>
      </c>
      <c r="Z1088" s="30" t="s">
        <v>1682</v>
      </c>
      <c r="AA1088" s="31">
        <v>44504</v>
      </c>
      <c r="AB1088" s="22">
        <v>61</v>
      </c>
      <c r="AC1088" s="32">
        <v>5042311009</v>
      </c>
      <c r="AD1088" s="43" t="s">
        <v>1683</v>
      </c>
      <c r="AE1088" s="122">
        <v>44524</v>
      </c>
      <c r="AF1088" s="35" t="str">
        <f>VLOOKUP(G1088,[6]TIV1!L:S,8,FALSE)</f>
        <v>8276895377</v>
      </c>
      <c r="AG1088" s="35" t="str">
        <f>VLOOKUP(T1088,[6]TIV1!L:S,8,FALSE)</f>
        <v>2050350281</v>
      </c>
      <c r="AH1088" s="35" t="str">
        <f>VLOOKUP(AC1088,[6]TIV1!L:S,8,FALSE)</f>
        <v>8276895377</v>
      </c>
      <c r="AI1088" s="36">
        <f>VLOOKUP(A1088&amp;P1088,[6]HARGA!C:D,2,0)*Q1088</f>
        <v>40320000</v>
      </c>
      <c r="AJ1088" s="36">
        <f>VLOOKUP(A1088&amp;P1088,[6]HARGA!C:D,2,0)*W1088</f>
        <v>40800000</v>
      </c>
      <c r="AK1088" s="36">
        <f>VLOOKUP(A1088&amp;P1088,[6]HARGA!C:D,2,0)*AB1088</f>
        <v>1830000</v>
      </c>
      <c r="AL1088" s="37"/>
      <c r="AM1088" s="37"/>
      <c r="AN1088" s="37"/>
      <c r="AO1088" s="37"/>
      <c r="AP1088" s="37"/>
      <c r="AQ1088" s="37"/>
      <c r="AR1088" s="37"/>
      <c r="AS1088" s="37"/>
      <c r="AT1088" s="37"/>
      <c r="AU1088" s="37"/>
      <c r="AV1088" s="37"/>
      <c r="AW1088" s="37"/>
      <c r="AX1088" s="37"/>
      <c r="AY1088" s="37"/>
      <c r="AZ1088" s="37"/>
      <c r="BA1088" s="37"/>
      <c r="BB1088" s="37"/>
      <c r="BC1088" s="37"/>
      <c r="BD1088">
        <v>5</v>
      </c>
    </row>
    <row r="1089" spans="1:56" hidden="1" x14ac:dyDescent="0.25">
      <c r="A1089" s="22" t="s">
        <v>51</v>
      </c>
      <c r="B1089" s="22" t="s">
        <v>52</v>
      </c>
      <c r="C1089" s="23">
        <v>21102803730</v>
      </c>
      <c r="D1089" s="22" t="s">
        <v>135</v>
      </c>
      <c r="E1089" s="22" t="s">
        <v>1075</v>
      </c>
      <c r="F1089" s="22" t="s">
        <v>1076</v>
      </c>
      <c r="G1089" s="22">
        <v>5042299958</v>
      </c>
      <c r="H1089" s="22" t="s">
        <v>56</v>
      </c>
      <c r="I1089" s="22" t="s">
        <v>56</v>
      </c>
      <c r="J1089" s="24">
        <v>44505</v>
      </c>
      <c r="K1089" s="22">
        <v>1440</v>
      </c>
      <c r="L1089" s="22" t="s">
        <v>138</v>
      </c>
      <c r="M1089" s="22" t="s">
        <v>138</v>
      </c>
      <c r="N1089" s="38" t="s">
        <v>1684</v>
      </c>
      <c r="O1089" s="39">
        <v>44506</v>
      </c>
      <c r="P1089" s="27" t="s">
        <v>60</v>
      </c>
      <c r="Q1089" s="22">
        <v>1440</v>
      </c>
      <c r="R1089" s="28" t="s">
        <v>56</v>
      </c>
      <c r="S1089" s="22" t="s">
        <v>56</v>
      </c>
      <c r="T1089" s="28" t="s">
        <v>56</v>
      </c>
      <c r="U1089" s="28">
        <v>0</v>
      </c>
      <c r="V1089" s="22">
        <v>0</v>
      </c>
      <c r="W1089" s="28">
        <v>0</v>
      </c>
      <c r="X1089" s="28" t="s">
        <v>56</v>
      </c>
      <c r="Y1089" s="22" t="s">
        <v>56</v>
      </c>
      <c r="Z1089" s="45" t="s">
        <v>56</v>
      </c>
      <c r="AA1089" s="45" t="s">
        <v>56</v>
      </c>
      <c r="AB1089" s="28">
        <v>0</v>
      </c>
      <c r="AC1089" s="28" t="s">
        <v>56</v>
      </c>
      <c r="AD1089" s="46" t="s">
        <v>56</v>
      </c>
      <c r="AE1089" s="47" t="s">
        <v>56</v>
      </c>
      <c r="AF1089" s="35" t="str">
        <f>VLOOKUP(G1089,[6]TIV1!L:S,8,FALSE)</f>
        <v>8276895377</v>
      </c>
      <c r="AG1089" s="35" t="e">
        <f>VLOOKUP(T1089,[6]TIV1!L:S,8,FALSE)</f>
        <v>#N/A</v>
      </c>
      <c r="AH1089" s="35" t="e">
        <f>VLOOKUP(AC1089,[6]TIV1!L:S,8,FALSE)</f>
        <v>#N/A</v>
      </c>
      <c r="AI1089" s="36">
        <f>VLOOKUP(A1089&amp;P1089,[6]HARGA!C:D,2,0)*Q1089</f>
        <v>14184000</v>
      </c>
      <c r="AJ1089" s="36">
        <f>VLOOKUP(A1089&amp;P1089,[6]HARGA!C:D,2,0)*W1089</f>
        <v>0</v>
      </c>
      <c r="AK1089" s="36">
        <f>VLOOKUP(A1089&amp;P1089,[6]HARGA!C:D,2,0)*AB1089</f>
        <v>0</v>
      </c>
      <c r="AL1089" s="37"/>
      <c r="AM1089" s="37"/>
      <c r="AN1089" s="37"/>
      <c r="AO1089" s="37"/>
      <c r="AP1089" s="37"/>
      <c r="AQ1089" s="37"/>
      <c r="AR1089" s="37"/>
      <c r="AS1089" s="37"/>
      <c r="AT1089" s="37"/>
      <c r="AU1089" s="37"/>
      <c r="AV1089" s="37"/>
      <c r="AW1089" s="37"/>
      <c r="AX1089" s="37"/>
      <c r="AY1089" s="37"/>
      <c r="AZ1089" s="37"/>
      <c r="BA1089" s="37"/>
      <c r="BB1089" s="37"/>
      <c r="BC1089" s="37"/>
      <c r="BD1089">
        <v>5</v>
      </c>
    </row>
    <row r="1090" spans="1:56" hidden="1" x14ac:dyDescent="0.25">
      <c r="A1090" s="22" t="s">
        <v>51</v>
      </c>
      <c r="B1090" s="22" t="s">
        <v>52</v>
      </c>
      <c r="C1090" s="23">
        <v>21102803730</v>
      </c>
      <c r="D1090" s="22" t="s">
        <v>135</v>
      </c>
      <c r="E1090" s="22" t="s">
        <v>1075</v>
      </c>
      <c r="F1090" s="22" t="s">
        <v>1076</v>
      </c>
      <c r="G1090" s="22">
        <v>5042299958</v>
      </c>
      <c r="H1090" s="22" t="s">
        <v>56</v>
      </c>
      <c r="I1090" s="22" t="s">
        <v>56</v>
      </c>
      <c r="J1090" s="24">
        <v>44505</v>
      </c>
      <c r="K1090" s="22">
        <v>1440</v>
      </c>
      <c r="L1090" s="22" t="s">
        <v>138</v>
      </c>
      <c r="M1090" s="22" t="s">
        <v>138</v>
      </c>
      <c r="N1090" s="38" t="s">
        <v>1684</v>
      </c>
      <c r="O1090" s="39">
        <v>44506</v>
      </c>
      <c r="P1090" s="27" t="s">
        <v>64</v>
      </c>
      <c r="Q1090" s="22">
        <v>1440</v>
      </c>
      <c r="R1090" s="28" t="s">
        <v>56</v>
      </c>
      <c r="S1090" s="22" t="s">
        <v>56</v>
      </c>
      <c r="T1090" s="28" t="s">
        <v>56</v>
      </c>
      <c r="U1090" s="28">
        <v>0</v>
      </c>
      <c r="V1090" s="22">
        <v>0</v>
      </c>
      <c r="W1090" s="28">
        <v>0</v>
      </c>
      <c r="X1090" s="28" t="s">
        <v>56</v>
      </c>
      <c r="Y1090" s="22" t="s">
        <v>56</v>
      </c>
      <c r="Z1090" s="45" t="s">
        <v>56</v>
      </c>
      <c r="AA1090" s="45" t="s">
        <v>56</v>
      </c>
      <c r="AB1090" s="28">
        <v>0</v>
      </c>
      <c r="AC1090" s="28" t="s">
        <v>56</v>
      </c>
      <c r="AD1090" s="46" t="s">
        <v>56</v>
      </c>
      <c r="AE1090" s="47" t="s">
        <v>56</v>
      </c>
      <c r="AF1090" s="35" t="str">
        <f>VLOOKUP(G1090,[6]TIV1!L:S,8,FALSE)</f>
        <v>8276895377</v>
      </c>
      <c r="AG1090" s="35" t="e">
        <f>VLOOKUP(T1090,[6]TIV1!L:S,8,FALSE)</f>
        <v>#N/A</v>
      </c>
      <c r="AH1090" s="35" t="e">
        <f>VLOOKUP(AC1090,[6]TIV1!L:S,8,FALSE)</f>
        <v>#N/A</v>
      </c>
      <c r="AI1090" s="36">
        <f>VLOOKUP(A1090&amp;P1090,[6]HARGA!C:D,2,0)*Q1090</f>
        <v>43200000</v>
      </c>
      <c r="AJ1090" s="36">
        <f>VLOOKUP(A1090&amp;P1090,[6]HARGA!C:D,2,0)*W1090</f>
        <v>0</v>
      </c>
      <c r="AK1090" s="36">
        <f>VLOOKUP(A1090&amp;P1090,[6]HARGA!C:D,2,0)*AB1090</f>
        <v>0</v>
      </c>
      <c r="AL1090" s="37"/>
      <c r="AM1090" s="37"/>
      <c r="AN1090" s="37"/>
      <c r="AO1090" s="37"/>
      <c r="AP1090" s="37"/>
      <c r="AQ1090" s="37"/>
      <c r="AR1090" s="37"/>
      <c r="AS1090" s="37"/>
      <c r="AT1090" s="37"/>
      <c r="AU1090" s="37"/>
      <c r="AV1090" s="37"/>
      <c r="AW1090" s="37"/>
      <c r="AX1090" s="37"/>
      <c r="AY1090" s="37"/>
      <c r="AZ1090" s="37"/>
      <c r="BA1090" s="37"/>
      <c r="BB1090" s="37"/>
      <c r="BC1090" s="37"/>
      <c r="BD1090">
        <v>5</v>
      </c>
    </row>
    <row r="1091" spans="1:56" hidden="1" x14ac:dyDescent="0.25">
      <c r="A1091" s="22" t="s">
        <v>66</v>
      </c>
      <c r="B1091" s="22" t="s">
        <v>52</v>
      </c>
      <c r="C1091" s="23" t="s">
        <v>1685</v>
      </c>
      <c r="D1091" s="22" t="s">
        <v>135</v>
      </c>
      <c r="E1091" s="22" t="s">
        <v>1075</v>
      </c>
      <c r="F1091" s="22" t="s">
        <v>1076</v>
      </c>
      <c r="G1091" s="22" t="s">
        <v>90</v>
      </c>
      <c r="H1091" s="22" t="s">
        <v>56</v>
      </c>
      <c r="I1091" s="22" t="s">
        <v>56</v>
      </c>
      <c r="J1091" s="24">
        <v>44505</v>
      </c>
      <c r="K1091" s="22">
        <v>0</v>
      </c>
      <c r="L1091" s="22" t="s">
        <v>91</v>
      </c>
      <c r="M1091" s="22" t="s">
        <v>91</v>
      </c>
      <c r="N1091" s="41" t="s">
        <v>56</v>
      </c>
      <c r="O1091" s="34" t="s">
        <v>56</v>
      </c>
      <c r="P1091" s="27" t="s">
        <v>60</v>
      </c>
      <c r="Q1091" s="22">
        <v>0</v>
      </c>
      <c r="R1091" s="23">
        <v>21102913746</v>
      </c>
      <c r="S1091" s="22" t="s">
        <v>56</v>
      </c>
      <c r="T1091" s="22">
        <v>6008148951</v>
      </c>
      <c r="U1091" s="22">
        <v>31</v>
      </c>
      <c r="V1091" s="22">
        <v>0</v>
      </c>
      <c r="W1091" s="22">
        <v>31</v>
      </c>
      <c r="X1091" s="29" t="s">
        <v>153</v>
      </c>
      <c r="Y1091" s="22" t="s">
        <v>56</v>
      </c>
      <c r="Z1091" s="30" t="s">
        <v>1686</v>
      </c>
      <c r="AA1091" s="31">
        <v>44504</v>
      </c>
      <c r="AB1091" s="22">
        <v>0</v>
      </c>
      <c r="AC1091" s="32">
        <v>5042311562</v>
      </c>
      <c r="AD1091" s="33" t="s">
        <v>1687</v>
      </c>
      <c r="AE1091" s="34">
        <v>44508</v>
      </c>
      <c r="AF1091" s="35" t="e">
        <f>VLOOKUP(G1091,[6]TIV1!L:S,8,FALSE)</f>
        <v>#N/A</v>
      </c>
      <c r="AG1091" s="35" t="str">
        <f>VLOOKUP(T1091,[6]TIV1!L:S,8,FALSE)</f>
        <v>2050350312</v>
      </c>
      <c r="AH1091" s="35" t="str">
        <f>VLOOKUP(AC1091,[6]TIV1!L:S,8,FALSE)</f>
        <v>8276895965</v>
      </c>
      <c r="AI1091" s="36">
        <f>VLOOKUP(A1091&amp;P1091,[6]HARGA!C:D,2,0)*Q1091</f>
        <v>0</v>
      </c>
      <c r="AJ1091" s="36">
        <f>VLOOKUP(A1091&amp;P1091,[6]HARGA!C:D,2,0)*W1091</f>
        <v>305350</v>
      </c>
      <c r="AK1091" s="36">
        <f>VLOOKUP(A1091&amp;P1091,[6]HARGA!C:D,2,0)*AB1091</f>
        <v>0</v>
      </c>
      <c r="AL1091" s="37"/>
      <c r="AM1091" s="37"/>
      <c r="AN1091" s="37"/>
      <c r="AO1091" s="37"/>
      <c r="AP1091" s="37"/>
      <c r="AQ1091" s="37"/>
      <c r="AR1091" s="37"/>
      <c r="AS1091" s="37"/>
      <c r="AT1091" s="37"/>
      <c r="AU1091" s="37"/>
      <c r="AV1091" s="37"/>
      <c r="AW1091" s="37"/>
      <c r="AX1091" s="37"/>
      <c r="AY1091" s="37"/>
      <c r="AZ1091" s="37"/>
      <c r="BA1091" s="37"/>
      <c r="BB1091" s="37"/>
      <c r="BC1091" s="37"/>
      <c r="BD1091">
        <v>5</v>
      </c>
    </row>
    <row r="1092" spans="1:56" hidden="1" x14ac:dyDescent="0.25">
      <c r="A1092" s="22" t="s">
        <v>66</v>
      </c>
      <c r="B1092" s="22" t="s">
        <v>52</v>
      </c>
      <c r="C1092" s="23" t="s">
        <v>1685</v>
      </c>
      <c r="D1092" s="22" t="s">
        <v>135</v>
      </c>
      <c r="E1092" s="22" t="s">
        <v>1075</v>
      </c>
      <c r="F1092" s="22" t="s">
        <v>1076</v>
      </c>
      <c r="G1092" s="22" t="s">
        <v>90</v>
      </c>
      <c r="H1092" s="22" t="s">
        <v>56</v>
      </c>
      <c r="I1092" s="22" t="s">
        <v>56</v>
      </c>
      <c r="J1092" s="24">
        <v>44505</v>
      </c>
      <c r="K1092" s="22">
        <v>0</v>
      </c>
      <c r="L1092" s="22" t="s">
        <v>91</v>
      </c>
      <c r="M1092" s="22" t="s">
        <v>91</v>
      </c>
      <c r="N1092" s="41" t="s">
        <v>56</v>
      </c>
      <c r="O1092" s="34" t="s">
        <v>56</v>
      </c>
      <c r="P1092" s="27" t="s">
        <v>64</v>
      </c>
      <c r="Q1092" s="22">
        <v>0</v>
      </c>
      <c r="R1092" s="23">
        <v>21102913746</v>
      </c>
      <c r="S1092" s="22" t="s">
        <v>56</v>
      </c>
      <c r="T1092" s="22">
        <v>6008148951</v>
      </c>
      <c r="U1092" s="22">
        <v>1440</v>
      </c>
      <c r="V1092" s="22">
        <v>0</v>
      </c>
      <c r="W1092" s="22">
        <v>1440</v>
      </c>
      <c r="X1092" s="29" t="s">
        <v>153</v>
      </c>
      <c r="Y1092" s="22" t="s">
        <v>56</v>
      </c>
      <c r="Z1092" s="30" t="s">
        <v>1686</v>
      </c>
      <c r="AA1092" s="31">
        <v>44504</v>
      </c>
      <c r="AB1092" s="22">
        <v>70</v>
      </c>
      <c r="AC1092" s="32">
        <v>5042311562</v>
      </c>
      <c r="AD1092" s="33" t="s">
        <v>1687</v>
      </c>
      <c r="AE1092" s="34">
        <v>44508</v>
      </c>
      <c r="AF1092" s="35" t="e">
        <f>VLOOKUP(G1092,[6]TIV1!L:S,8,FALSE)</f>
        <v>#N/A</v>
      </c>
      <c r="AG1092" s="35" t="str">
        <f>VLOOKUP(T1092,[6]TIV1!L:S,8,FALSE)</f>
        <v>2050350312</v>
      </c>
      <c r="AH1092" s="35" t="str">
        <f>VLOOKUP(AC1092,[6]TIV1!L:S,8,FALSE)</f>
        <v>8276895965</v>
      </c>
      <c r="AI1092" s="36">
        <f>VLOOKUP(A1092&amp;P1092,[6]HARGA!C:D,2,0)*Q1092</f>
        <v>0</v>
      </c>
      <c r="AJ1092" s="36">
        <f>VLOOKUP(A1092&amp;P1092,[6]HARGA!C:D,2,0)*W1092</f>
        <v>43200000</v>
      </c>
      <c r="AK1092" s="36">
        <f>VLOOKUP(A1092&amp;P1092,[6]HARGA!C:D,2,0)*AB1092</f>
        <v>2100000</v>
      </c>
      <c r="AL1092" s="37"/>
      <c r="AM1092" s="37"/>
      <c r="AN1092" s="37"/>
      <c r="AO1092" s="37"/>
      <c r="AP1092" s="37"/>
      <c r="AQ1092" s="37"/>
      <c r="AR1092" s="37"/>
      <c r="AS1092" s="37"/>
      <c r="AT1092" s="37"/>
      <c r="AU1092" s="37"/>
      <c r="AV1092" s="37"/>
      <c r="AW1092" s="37"/>
      <c r="AX1092" s="37"/>
      <c r="AY1092" s="37"/>
      <c r="AZ1092" s="37"/>
      <c r="BA1092" s="37"/>
      <c r="BB1092" s="37"/>
      <c r="BC1092" s="37"/>
      <c r="BD1092">
        <v>5</v>
      </c>
    </row>
    <row r="1093" spans="1:56" hidden="1" x14ac:dyDescent="0.25">
      <c r="A1093" s="22" t="s">
        <v>51</v>
      </c>
      <c r="B1093" s="22" t="s">
        <v>52</v>
      </c>
      <c r="C1093" s="23">
        <v>21102803732</v>
      </c>
      <c r="D1093" s="22" t="s">
        <v>143</v>
      </c>
      <c r="E1093" s="22" t="s">
        <v>699</v>
      </c>
      <c r="F1093" s="22" t="s">
        <v>700</v>
      </c>
      <c r="G1093" s="22">
        <v>5042310726</v>
      </c>
      <c r="H1093" s="22" t="s">
        <v>56</v>
      </c>
      <c r="I1093" s="22" t="s">
        <v>56</v>
      </c>
      <c r="J1093" s="24">
        <v>44505</v>
      </c>
      <c r="K1093" s="22">
        <v>1440</v>
      </c>
      <c r="L1093" s="22" t="s">
        <v>138</v>
      </c>
      <c r="M1093" s="22" t="s">
        <v>138</v>
      </c>
      <c r="N1093" s="38" t="s">
        <v>1688</v>
      </c>
      <c r="O1093" s="39">
        <v>44506</v>
      </c>
      <c r="P1093" s="27" t="s">
        <v>60</v>
      </c>
      <c r="Q1093" s="22">
        <v>1440</v>
      </c>
      <c r="R1093" s="23">
        <v>21102803786</v>
      </c>
      <c r="S1093" s="22" t="s">
        <v>56</v>
      </c>
      <c r="T1093" s="22">
        <v>6008147794</v>
      </c>
      <c r="U1093" s="22">
        <v>38</v>
      </c>
      <c r="V1093" s="22">
        <v>0</v>
      </c>
      <c r="W1093" s="22">
        <v>38</v>
      </c>
      <c r="X1093" s="29" t="s">
        <v>61</v>
      </c>
      <c r="Y1093" s="22" t="s">
        <v>56</v>
      </c>
      <c r="Z1093" s="30" t="s">
        <v>1689</v>
      </c>
      <c r="AA1093" s="31">
        <v>44504</v>
      </c>
      <c r="AB1093" s="22">
        <v>2</v>
      </c>
      <c r="AC1093" s="32">
        <v>5042304425</v>
      </c>
      <c r="AD1093" s="43" t="s">
        <v>1690</v>
      </c>
      <c r="AE1093" s="122">
        <v>44531</v>
      </c>
      <c r="AF1093" s="35" t="str">
        <f>VLOOKUP(G1093,[6]TIV1!L:S,8,FALSE)</f>
        <v>8276895377</v>
      </c>
      <c r="AG1093" s="35" t="str">
        <f>VLOOKUP(T1093,[6]TIV1!L:S,8,FALSE)</f>
        <v>2050350281</v>
      </c>
      <c r="AH1093" s="35" t="str">
        <f>VLOOKUP(AC1093,[6]TIV1!L:S,8,FALSE)</f>
        <v>8276895377</v>
      </c>
      <c r="AI1093" s="36">
        <f>VLOOKUP(A1093&amp;P1093,[6]HARGA!C:D,2,0)*Q1093</f>
        <v>14184000</v>
      </c>
      <c r="AJ1093" s="36">
        <f>VLOOKUP(A1093&amp;P1093,[6]HARGA!C:D,2,0)*W1093</f>
        <v>374300</v>
      </c>
      <c r="AK1093" s="36">
        <f>VLOOKUP(A1093&amp;P1093,[6]HARGA!C:D,2,0)*AB1093</f>
        <v>19700</v>
      </c>
      <c r="AL1093" s="37"/>
      <c r="AM1093" s="37"/>
      <c r="AN1093" s="37"/>
      <c r="AO1093" s="37"/>
      <c r="AP1093" s="37"/>
      <c r="AQ1093" s="37"/>
      <c r="AR1093" s="37"/>
      <c r="AS1093" s="37"/>
      <c r="AT1093" s="37"/>
      <c r="AU1093" s="37"/>
      <c r="AV1093" s="37"/>
      <c r="AW1093" s="37"/>
      <c r="AX1093" s="37"/>
      <c r="AY1093" s="37"/>
      <c r="AZ1093" s="37"/>
      <c r="BA1093" s="37"/>
      <c r="BB1093" s="37"/>
      <c r="BC1093" s="37"/>
      <c r="BD1093">
        <v>5</v>
      </c>
    </row>
    <row r="1094" spans="1:56" hidden="1" x14ac:dyDescent="0.25">
      <c r="A1094" s="22" t="s">
        <v>51</v>
      </c>
      <c r="B1094" s="22" t="s">
        <v>52</v>
      </c>
      <c r="C1094" s="23">
        <v>21102803732</v>
      </c>
      <c r="D1094" s="22" t="s">
        <v>143</v>
      </c>
      <c r="E1094" s="22" t="s">
        <v>699</v>
      </c>
      <c r="F1094" s="22" t="s">
        <v>700</v>
      </c>
      <c r="G1094" s="22">
        <v>5042310726</v>
      </c>
      <c r="H1094" s="22" t="s">
        <v>56</v>
      </c>
      <c r="I1094" s="22" t="s">
        <v>56</v>
      </c>
      <c r="J1094" s="24">
        <v>44505</v>
      </c>
      <c r="K1094" s="22">
        <v>1440</v>
      </c>
      <c r="L1094" s="22" t="s">
        <v>138</v>
      </c>
      <c r="M1094" s="22" t="s">
        <v>138</v>
      </c>
      <c r="N1094" s="38" t="s">
        <v>1688</v>
      </c>
      <c r="O1094" s="39">
        <v>44506</v>
      </c>
      <c r="P1094" s="27" t="s">
        <v>64</v>
      </c>
      <c r="Q1094" s="22">
        <v>1440</v>
      </c>
      <c r="R1094" s="23">
        <v>21102803786</v>
      </c>
      <c r="S1094" s="22" t="s">
        <v>56</v>
      </c>
      <c r="T1094" s="22">
        <v>6008147794</v>
      </c>
      <c r="U1094" s="22">
        <v>1440</v>
      </c>
      <c r="V1094" s="22">
        <v>0</v>
      </c>
      <c r="W1094" s="22">
        <v>1440</v>
      </c>
      <c r="X1094" s="29" t="s">
        <v>61</v>
      </c>
      <c r="Y1094" s="22" t="s">
        <v>56</v>
      </c>
      <c r="Z1094" s="30" t="s">
        <v>1689</v>
      </c>
      <c r="AA1094" s="31">
        <v>44504</v>
      </c>
      <c r="AB1094" s="22">
        <v>65</v>
      </c>
      <c r="AC1094" s="32">
        <v>5042304425</v>
      </c>
      <c r="AD1094" s="43" t="s">
        <v>1690</v>
      </c>
      <c r="AE1094" s="122">
        <v>44531</v>
      </c>
      <c r="AF1094" s="35" t="str">
        <f>VLOOKUP(G1094,[6]TIV1!L:S,8,FALSE)</f>
        <v>8276895377</v>
      </c>
      <c r="AG1094" s="35" t="str">
        <f>VLOOKUP(T1094,[6]TIV1!L:S,8,FALSE)</f>
        <v>2050350281</v>
      </c>
      <c r="AH1094" s="35" t="str">
        <f>VLOOKUP(AC1094,[6]TIV1!L:S,8,FALSE)</f>
        <v>8276895377</v>
      </c>
      <c r="AI1094" s="36">
        <f>VLOOKUP(A1094&amp;P1094,[6]HARGA!C:D,2,0)*Q1094</f>
        <v>43200000</v>
      </c>
      <c r="AJ1094" s="36">
        <f>VLOOKUP(A1094&amp;P1094,[6]HARGA!C:D,2,0)*W1094</f>
        <v>43200000</v>
      </c>
      <c r="AK1094" s="36">
        <f>VLOOKUP(A1094&amp;P1094,[6]HARGA!C:D,2,0)*AB1094</f>
        <v>1950000</v>
      </c>
      <c r="AL1094" s="37"/>
      <c r="AM1094" s="37"/>
      <c r="AN1094" s="37"/>
      <c r="AO1094" s="37"/>
      <c r="AP1094" s="37"/>
      <c r="AQ1094" s="37"/>
      <c r="AR1094" s="37"/>
      <c r="AS1094" s="37"/>
      <c r="AT1094" s="37"/>
      <c r="AU1094" s="37"/>
      <c r="AV1094" s="37"/>
      <c r="AW1094" s="37"/>
      <c r="AX1094" s="37"/>
      <c r="AY1094" s="37"/>
      <c r="AZ1094" s="37"/>
      <c r="BA1094" s="37"/>
      <c r="BB1094" s="37"/>
      <c r="BC1094" s="37"/>
      <c r="BD1094">
        <v>5</v>
      </c>
    </row>
    <row r="1095" spans="1:56" hidden="1" x14ac:dyDescent="0.25">
      <c r="A1095" s="22" t="s">
        <v>51</v>
      </c>
      <c r="B1095" s="22" t="s">
        <v>52</v>
      </c>
      <c r="C1095" s="23">
        <v>21102803736</v>
      </c>
      <c r="D1095" s="22" t="s">
        <v>135</v>
      </c>
      <c r="E1095" s="22" t="s">
        <v>1028</v>
      </c>
      <c r="F1095" s="22" t="s">
        <v>1029</v>
      </c>
      <c r="G1095" s="22">
        <v>5042297022</v>
      </c>
      <c r="H1095" s="22" t="s">
        <v>56</v>
      </c>
      <c r="I1095" s="22" t="s">
        <v>56</v>
      </c>
      <c r="J1095" s="24">
        <v>44505</v>
      </c>
      <c r="K1095" s="22">
        <v>1440</v>
      </c>
      <c r="L1095" s="22" t="s">
        <v>61</v>
      </c>
      <c r="M1095" s="22" t="s">
        <v>61</v>
      </c>
      <c r="N1095" s="38" t="s">
        <v>1691</v>
      </c>
      <c r="O1095" s="39">
        <v>44506</v>
      </c>
      <c r="P1095" s="27" t="s">
        <v>60</v>
      </c>
      <c r="Q1095" s="22">
        <v>1440</v>
      </c>
      <c r="R1095" s="23">
        <v>21102803768</v>
      </c>
      <c r="S1095" s="22" t="s">
        <v>56</v>
      </c>
      <c r="T1095" s="22">
        <v>6008148258</v>
      </c>
      <c r="U1095" s="22">
        <v>35</v>
      </c>
      <c r="V1095" s="22">
        <v>0</v>
      </c>
      <c r="W1095" s="22">
        <v>35</v>
      </c>
      <c r="X1095" s="29" t="s">
        <v>138</v>
      </c>
      <c r="Y1095" s="22" t="s">
        <v>56</v>
      </c>
      <c r="Z1095" s="30" t="s">
        <v>1692</v>
      </c>
      <c r="AA1095" s="31">
        <v>44504</v>
      </c>
      <c r="AB1095" s="22">
        <v>0</v>
      </c>
      <c r="AC1095" s="32">
        <v>5042295773</v>
      </c>
      <c r="AD1095" s="43" t="s">
        <v>1693</v>
      </c>
      <c r="AE1095" s="122">
        <v>44530</v>
      </c>
      <c r="AF1095" s="35" t="str">
        <f>VLOOKUP(G1095,[6]TIV1!L:S,8,FALSE)</f>
        <v>8276895377</v>
      </c>
      <c r="AG1095" s="35" t="str">
        <f>VLOOKUP(T1095,[6]TIV1!L:S,8,FALSE)</f>
        <v>2050350281</v>
      </c>
      <c r="AH1095" s="35" t="str">
        <f>VLOOKUP(AC1095,[6]TIV1!L:S,8,FALSE)</f>
        <v>8276895377</v>
      </c>
      <c r="AI1095" s="36">
        <f>VLOOKUP(A1095&amp;P1095,[6]HARGA!C:D,2,0)*Q1095</f>
        <v>14184000</v>
      </c>
      <c r="AJ1095" s="36">
        <f>VLOOKUP(A1095&amp;P1095,[6]HARGA!C:D,2,0)*W1095</f>
        <v>344750</v>
      </c>
      <c r="AK1095" s="36">
        <f>VLOOKUP(A1095&amp;P1095,[6]HARGA!C:D,2,0)*AB1095</f>
        <v>0</v>
      </c>
      <c r="AL1095" s="37"/>
      <c r="AM1095" s="37"/>
      <c r="AN1095" s="37"/>
      <c r="AO1095" s="37"/>
      <c r="AP1095" s="37"/>
      <c r="AQ1095" s="37"/>
      <c r="AR1095" s="37"/>
      <c r="AS1095" s="37"/>
      <c r="AT1095" s="37"/>
      <c r="AU1095" s="37"/>
      <c r="AV1095" s="37"/>
      <c r="AW1095" s="37"/>
      <c r="AX1095" s="37"/>
      <c r="AY1095" s="37"/>
      <c r="AZ1095" s="37"/>
      <c r="BA1095" s="37"/>
      <c r="BB1095" s="37"/>
      <c r="BC1095" s="37"/>
      <c r="BD1095">
        <v>5</v>
      </c>
    </row>
    <row r="1096" spans="1:56" hidden="1" x14ac:dyDescent="0.25">
      <c r="A1096" s="22" t="s">
        <v>51</v>
      </c>
      <c r="B1096" s="22" t="s">
        <v>52</v>
      </c>
      <c r="C1096" s="23">
        <v>21102803736</v>
      </c>
      <c r="D1096" s="22" t="s">
        <v>135</v>
      </c>
      <c r="E1096" s="22" t="s">
        <v>1028</v>
      </c>
      <c r="F1096" s="22" t="s">
        <v>1029</v>
      </c>
      <c r="G1096" s="22">
        <v>5042297022</v>
      </c>
      <c r="H1096" s="22" t="s">
        <v>56</v>
      </c>
      <c r="I1096" s="22" t="s">
        <v>56</v>
      </c>
      <c r="J1096" s="24">
        <v>44505</v>
      </c>
      <c r="K1096" s="22">
        <v>1440</v>
      </c>
      <c r="L1096" s="22" t="s">
        <v>61</v>
      </c>
      <c r="M1096" s="22" t="s">
        <v>61</v>
      </c>
      <c r="N1096" s="38" t="s">
        <v>1691</v>
      </c>
      <c r="O1096" s="39">
        <v>44506</v>
      </c>
      <c r="P1096" s="27" t="s">
        <v>64</v>
      </c>
      <c r="Q1096" s="22">
        <v>1440</v>
      </c>
      <c r="R1096" s="23">
        <v>21102803768</v>
      </c>
      <c r="S1096" s="22" t="s">
        <v>56</v>
      </c>
      <c r="T1096" s="22">
        <v>6008148258</v>
      </c>
      <c r="U1096" s="22">
        <v>1440</v>
      </c>
      <c r="V1096" s="22">
        <v>0</v>
      </c>
      <c r="W1096" s="22">
        <v>1439</v>
      </c>
      <c r="X1096" s="29" t="s">
        <v>138</v>
      </c>
      <c r="Y1096" s="22" t="s">
        <v>56</v>
      </c>
      <c r="Z1096" s="30" t="s">
        <v>1692</v>
      </c>
      <c r="AA1096" s="31">
        <v>44504</v>
      </c>
      <c r="AB1096" s="22">
        <v>70</v>
      </c>
      <c r="AC1096" s="32">
        <v>5042295773</v>
      </c>
      <c r="AD1096" s="43" t="s">
        <v>1693</v>
      </c>
      <c r="AE1096" s="122">
        <v>44530</v>
      </c>
      <c r="AF1096" s="35" t="str">
        <f>VLOOKUP(G1096,[6]TIV1!L:S,8,FALSE)</f>
        <v>8276895377</v>
      </c>
      <c r="AG1096" s="35" t="str">
        <f>VLOOKUP(T1096,[6]TIV1!L:S,8,FALSE)</f>
        <v>2050350281</v>
      </c>
      <c r="AH1096" s="35" t="str">
        <f>VLOOKUP(AC1096,[6]TIV1!L:S,8,FALSE)</f>
        <v>8276895377</v>
      </c>
      <c r="AI1096" s="36">
        <f>VLOOKUP(A1096&amp;P1096,[6]HARGA!C:D,2,0)*Q1096</f>
        <v>43200000</v>
      </c>
      <c r="AJ1096" s="36">
        <f>VLOOKUP(A1096&amp;P1096,[6]HARGA!C:D,2,0)*W1096</f>
        <v>43170000</v>
      </c>
      <c r="AK1096" s="36">
        <f>VLOOKUP(A1096&amp;P1096,[6]HARGA!C:D,2,0)*AB1096</f>
        <v>2100000</v>
      </c>
      <c r="AL1096" s="37"/>
      <c r="AM1096" s="37"/>
      <c r="AN1096" s="37"/>
      <c r="AO1096" s="37"/>
      <c r="AP1096" s="37"/>
      <c r="AQ1096" s="37"/>
      <c r="AR1096" s="37"/>
      <c r="AS1096" s="37"/>
      <c r="AT1096" s="37"/>
      <c r="AU1096" s="37"/>
      <c r="AV1096" s="37"/>
      <c r="AW1096" s="37"/>
      <c r="AX1096" s="37"/>
      <c r="AY1096" s="37"/>
      <c r="AZ1096" s="37"/>
      <c r="BA1096" s="37"/>
      <c r="BB1096" s="37"/>
      <c r="BC1096" s="37"/>
      <c r="BD1096">
        <v>5</v>
      </c>
    </row>
    <row r="1097" spans="1:56" hidden="1" x14ac:dyDescent="0.25">
      <c r="A1097" s="22" t="s">
        <v>66</v>
      </c>
      <c r="B1097" s="22" t="s">
        <v>52</v>
      </c>
      <c r="C1097" s="23">
        <v>21102903701</v>
      </c>
      <c r="D1097" s="22" t="s">
        <v>135</v>
      </c>
      <c r="E1097" s="22" t="s">
        <v>645</v>
      </c>
      <c r="F1097" s="22" t="s">
        <v>1694</v>
      </c>
      <c r="G1097" s="22">
        <v>5042312600</v>
      </c>
      <c r="H1097" s="22" t="s">
        <v>56</v>
      </c>
      <c r="I1097" s="22" t="s">
        <v>56</v>
      </c>
      <c r="J1097" s="24">
        <v>44505</v>
      </c>
      <c r="K1097" s="22">
        <v>1440</v>
      </c>
      <c r="L1097" s="22" t="s">
        <v>153</v>
      </c>
      <c r="M1097" s="22" t="s">
        <v>153</v>
      </c>
      <c r="N1097" s="38" t="s">
        <v>1695</v>
      </c>
      <c r="O1097" s="39">
        <v>44506</v>
      </c>
      <c r="P1097" s="27" t="s">
        <v>60</v>
      </c>
      <c r="Q1097" s="22">
        <v>1440</v>
      </c>
      <c r="R1097" s="23">
        <v>21102201375</v>
      </c>
      <c r="S1097" s="22" t="s">
        <v>56</v>
      </c>
      <c r="T1097" s="22">
        <v>6008145516</v>
      </c>
      <c r="U1097" s="22">
        <v>17</v>
      </c>
      <c r="V1097" s="22">
        <v>0</v>
      </c>
      <c r="W1097" s="22">
        <v>17</v>
      </c>
      <c r="X1097" s="29" t="s">
        <v>153</v>
      </c>
      <c r="Y1097" s="22" t="s">
        <v>56</v>
      </c>
      <c r="Z1097" s="30" t="s">
        <v>1696</v>
      </c>
      <c r="AA1097" s="31">
        <v>44499</v>
      </c>
      <c r="AB1097" s="22">
        <v>0</v>
      </c>
      <c r="AC1097" s="32">
        <v>5042305233</v>
      </c>
      <c r="AD1097" s="33" t="s">
        <v>1697</v>
      </c>
      <c r="AE1097" s="34">
        <v>44506</v>
      </c>
      <c r="AF1097" s="35" t="str">
        <f>VLOOKUP(G1097,[6]TIV1!L:S,8,FALSE)</f>
        <v>8276895965</v>
      </c>
      <c r="AG1097" s="35" t="str">
        <f>VLOOKUP(T1097,[6]TIV1!L:S,8,FALSE)</f>
        <v>2050350312</v>
      </c>
      <c r="AH1097" s="35" t="str">
        <f>VLOOKUP(AC1097,[6]TIV1!L:S,8,FALSE)</f>
        <v>8276895965</v>
      </c>
      <c r="AI1097" s="36">
        <f>VLOOKUP(A1097&amp;P1097,[6]HARGA!C:D,2,0)*Q1097</f>
        <v>14184000</v>
      </c>
      <c r="AJ1097" s="36">
        <f>VLOOKUP(A1097&amp;P1097,[6]HARGA!C:D,2,0)*W1097</f>
        <v>167450</v>
      </c>
      <c r="AK1097" s="36">
        <f>VLOOKUP(A1097&amp;P1097,[6]HARGA!C:D,2,0)*AB1097</f>
        <v>0</v>
      </c>
      <c r="AL1097" s="37"/>
      <c r="AM1097" s="37"/>
      <c r="AN1097" s="37"/>
      <c r="AO1097" s="37"/>
      <c r="AP1097" s="37"/>
      <c r="AQ1097" s="37"/>
      <c r="AR1097" s="37"/>
      <c r="AS1097" s="37"/>
      <c r="AT1097" s="37"/>
      <c r="AU1097" s="37"/>
      <c r="AV1097" s="37"/>
      <c r="AW1097" s="37"/>
      <c r="AX1097" s="37"/>
      <c r="AY1097" s="37"/>
      <c r="AZ1097" s="37"/>
      <c r="BA1097" s="37"/>
      <c r="BB1097" s="37"/>
      <c r="BC1097" s="37"/>
      <c r="BD1097">
        <v>5</v>
      </c>
    </row>
    <row r="1098" spans="1:56" hidden="1" x14ac:dyDescent="0.25">
      <c r="A1098" s="22" t="s">
        <v>66</v>
      </c>
      <c r="B1098" s="22" t="s">
        <v>52</v>
      </c>
      <c r="C1098" s="23">
        <v>21102903701</v>
      </c>
      <c r="D1098" s="22" t="s">
        <v>135</v>
      </c>
      <c r="E1098" s="22" t="s">
        <v>645</v>
      </c>
      <c r="F1098" s="22" t="s">
        <v>1694</v>
      </c>
      <c r="G1098" s="22">
        <v>5042312600</v>
      </c>
      <c r="H1098" s="22" t="s">
        <v>56</v>
      </c>
      <c r="I1098" s="22" t="s">
        <v>56</v>
      </c>
      <c r="J1098" s="24">
        <v>44505</v>
      </c>
      <c r="K1098" s="22">
        <v>1440</v>
      </c>
      <c r="L1098" s="22" t="s">
        <v>153</v>
      </c>
      <c r="M1098" s="22" t="s">
        <v>153</v>
      </c>
      <c r="N1098" s="38" t="s">
        <v>1695</v>
      </c>
      <c r="O1098" s="39">
        <v>44506</v>
      </c>
      <c r="P1098" s="27" t="s">
        <v>64</v>
      </c>
      <c r="Q1098" s="22">
        <v>1440</v>
      </c>
      <c r="R1098" s="23">
        <v>21102201375</v>
      </c>
      <c r="S1098" s="22" t="s">
        <v>56</v>
      </c>
      <c r="T1098" s="22">
        <v>6008145516</v>
      </c>
      <c r="U1098" s="22">
        <v>1440</v>
      </c>
      <c r="V1098" s="22">
        <v>0</v>
      </c>
      <c r="W1098" s="22">
        <v>1440</v>
      </c>
      <c r="X1098" s="29" t="s">
        <v>153</v>
      </c>
      <c r="Y1098" s="22" t="s">
        <v>56</v>
      </c>
      <c r="Z1098" s="30" t="s">
        <v>1696</v>
      </c>
      <c r="AA1098" s="31">
        <v>44499</v>
      </c>
      <c r="AB1098" s="22">
        <v>70</v>
      </c>
      <c r="AC1098" s="32">
        <v>5042305233</v>
      </c>
      <c r="AD1098" s="33" t="s">
        <v>1697</v>
      </c>
      <c r="AE1098" s="34">
        <v>44506</v>
      </c>
      <c r="AF1098" s="35" t="str">
        <f>VLOOKUP(G1098,[6]TIV1!L:S,8,FALSE)</f>
        <v>8276895965</v>
      </c>
      <c r="AG1098" s="35" t="str">
        <f>VLOOKUP(T1098,[6]TIV1!L:S,8,FALSE)</f>
        <v>2050350312</v>
      </c>
      <c r="AH1098" s="35" t="str">
        <f>VLOOKUP(AC1098,[6]TIV1!L:S,8,FALSE)</f>
        <v>8276895965</v>
      </c>
      <c r="AI1098" s="36">
        <f>VLOOKUP(A1098&amp;P1098,[6]HARGA!C:D,2,0)*Q1098</f>
        <v>43200000</v>
      </c>
      <c r="AJ1098" s="36">
        <f>VLOOKUP(A1098&amp;P1098,[6]HARGA!C:D,2,0)*W1098</f>
        <v>43200000</v>
      </c>
      <c r="AK1098" s="36">
        <f>VLOOKUP(A1098&amp;P1098,[6]HARGA!C:D,2,0)*AB1098</f>
        <v>2100000</v>
      </c>
      <c r="AL1098" s="37"/>
      <c r="AM1098" s="37"/>
      <c r="AN1098" s="37"/>
      <c r="AO1098" s="37"/>
      <c r="AP1098" s="37"/>
      <c r="AQ1098" s="37"/>
      <c r="AR1098" s="37"/>
      <c r="AS1098" s="37"/>
      <c r="AT1098" s="37"/>
      <c r="AU1098" s="37"/>
      <c r="AV1098" s="37"/>
      <c r="AW1098" s="37"/>
      <c r="AX1098" s="37"/>
      <c r="AY1098" s="37"/>
      <c r="AZ1098" s="37"/>
      <c r="BA1098" s="37"/>
      <c r="BB1098" s="37"/>
      <c r="BC1098" s="37"/>
      <c r="BD1098">
        <v>5</v>
      </c>
    </row>
    <row r="1099" spans="1:56" hidden="1" x14ac:dyDescent="0.25">
      <c r="A1099" s="22" t="s">
        <v>66</v>
      </c>
      <c r="B1099" s="22" t="s">
        <v>52</v>
      </c>
      <c r="C1099" s="23">
        <v>21102903702</v>
      </c>
      <c r="D1099" s="22" t="s">
        <v>143</v>
      </c>
      <c r="E1099" s="22" t="s">
        <v>175</v>
      </c>
      <c r="F1099" s="22" t="s">
        <v>176</v>
      </c>
      <c r="G1099" s="22">
        <v>5042310386</v>
      </c>
      <c r="H1099" s="22" t="s">
        <v>56</v>
      </c>
      <c r="I1099" s="22" t="s">
        <v>56</v>
      </c>
      <c r="J1099" s="24">
        <v>44505</v>
      </c>
      <c r="K1099" s="22">
        <v>1344</v>
      </c>
      <c r="L1099" s="22" t="s">
        <v>189</v>
      </c>
      <c r="M1099" s="22" t="s">
        <v>189</v>
      </c>
      <c r="N1099" s="38" t="s">
        <v>1698</v>
      </c>
      <c r="O1099" s="39">
        <v>44506</v>
      </c>
      <c r="P1099" s="27" t="s">
        <v>60</v>
      </c>
      <c r="Q1099" s="22">
        <v>1344</v>
      </c>
      <c r="R1099" s="28" t="s">
        <v>56</v>
      </c>
      <c r="S1099" s="22" t="s">
        <v>56</v>
      </c>
      <c r="T1099" s="28" t="s">
        <v>56</v>
      </c>
      <c r="U1099" s="28">
        <v>0</v>
      </c>
      <c r="V1099" s="22">
        <v>0</v>
      </c>
      <c r="W1099" s="28">
        <v>0</v>
      </c>
      <c r="X1099" s="28" t="s">
        <v>56</v>
      </c>
      <c r="Y1099" s="22" t="s">
        <v>56</v>
      </c>
      <c r="Z1099" s="45" t="s">
        <v>56</v>
      </c>
      <c r="AA1099" s="45" t="s">
        <v>56</v>
      </c>
      <c r="AB1099" s="28">
        <v>0</v>
      </c>
      <c r="AC1099" s="28" t="s">
        <v>56</v>
      </c>
      <c r="AD1099" s="46" t="s">
        <v>56</v>
      </c>
      <c r="AE1099" s="47" t="s">
        <v>56</v>
      </c>
      <c r="AF1099" s="35" t="str">
        <f>VLOOKUP(G1099,[6]TIV1!L:S,8,FALSE)</f>
        <v>8276895965</v>
      </c>
      <c r="AG1099" s="35" t="e">
        <f>VLOOKUP(T1099,[6]TIV1!L:S,8,FALSE)</f>
        <v>#N/A</v>
      </c>
      <c r="AH1099" s="35" t="e">
        <f>VLOOKUP(AC1099,[6]TIV1!L:S,8,FALSE)</f>
        <v>#N/A</v>
      </c>
      <c r="AI1099" s="36">
        <f>VLOOKUP(A1099&amp;P1099,[6]HARGA!C:D,2,0)*Q1099</f>
        <v>13238400</v>
      </c>
      <c r="AJ1099" s="36">
        <f>VLOOKUP(A1099&amp;P1099,[6]HARGA!C:D,2,0)*W1099</f>
        <v>0</v>
      </c>
      <c r="AK1099" s="36">
        <f>VLOOKUP(A1099&amp;P1099,[6]HARGA!C:D,2,0)*AB1099</f>
        <v>0</v>
      </c>
      <c r="AL1099" s="37"/>
      <c r="AM1099" s="37"/>
      <c r="AN1099" s="37"/>
      <c r="AO1099" s="37"/>
      <c r="AP1099" s="37"/>
      <c r="AQ1099" s="37"/>
      <c r="AR1099" s="37"/>
      <c r="AS1099" s="37"/>
      <c r="AT1099" s="37"/>
      <c r="AU1099" s="37"/>
      <c r="AV1099" s="37"/>
      <c r="AW1099" s="37"/>
      <c r="AX1099" s="37"/>
      <c r="AY1099" s="37"/>
      <c r="AZ1099" s="37"/>
      <c r="BA1099" s="37"/>
      <c r="BB1099" s="37"/>
      <c r="BC1099" s="37"/>
      <c r="BD1099">
        <v>5</v>
      </c>
    </row>
    <row r="1100" spans="1:56" hidden="1" x14ac:dyDescent="0.25">
      <c r="A1100" s="22" t="s">
        <v>66</v>
      </c>
      <c r="B1100" s="22" t="s">
        <v>52</v>
      </c>
      <c r="C1100" s="23">
        <v>21102903702</v>
      </c>
      <c r="D1100" s="22" t="s">
        <v>143</v>
      </c>
      <c r="E1100" s="22" t="s">
        <v>175</v>
      </c>
      <c r="F1100" s="22" t="s">
        <v>176</v>
      </c>
      <c r="G1100" s="22">
        <v>5042310386</v>
      </c>
      <c r="H1100" s="22" t="s">
        <v>56</v>
      </c>
      <c r="I1100" s="22" t="s">
        <v>56</v>
      </c>
      <c r="J1100" s="24">
        <v>44505</v>
      </c>
      <c r="K1100" s="22">
        <v>1344</v>
      </c>
      <c r="L1100" s="22" t="s">
        <v>189</v>
      </c>
      <c r="M1100" s="22" t="s">
        <v>189</v>
      </c>
      <c r="N1100" s="38" t="s">
        <v>1698</v>
      </c>
      <c r="O1100" s="39">
        <v>44506</v>
      </c>
      <c r="P1100" s="27" t="s">
        <v>64</v>
      </c>
      <c r="Q1100" s="22">
        <v>1344</v>
      </c>
      <c r="R1100" s="28" t="s">
        <v>56</v>
      </c>
      <c r="S1100" s="22" t="s">
        <v>56</v>
      </c>
      <c r="T1100" s="28" t="s">
        <v>56</v>
      </c>
      <c r="U1100" s="28">
        <v>0</v>
      </c>
      <c r="V1100" s="22">
        <v>0</v>
      </c>
      <c r="W1100" s="28">
        <v>0</v>
      </c>
      <c r="X1100" s="28" t="s">
        <v>56</v>
      </c>
      <c r="Y1100" s="22" t="s">
        <v>56</v>
      </c>
      <c r="Z1100" s="45" t="s">
        <v>56</v>
      </c>
      <c r="AA1100" s="45" t="s">
        <v>56</v>
      </c>
      <c r="AB1100" s="28">
        <v>0</v>
      </c>
      <c r="AC1100" s="28" t="s">
        <v>56</v>
      </c>
      <c r="AD1100" s="46" t="s">
        <v>56</v>
      </c>
      <c r="AE1100" s="47" t="s">
        <v>56</v>
      </c>
      <c r="AF1100" s="35" t="str">
        <f>VLOOKUP(G1100,[6]TIV1!L:S,8,FALSE)</f>
        <v>8276895965</v>
      </c>
      <c r="AG1100" s="35" t="e">
        <f>VLOOKUP(T1100,[6]TIV1!L:S,8,FALSE)</f>
        <v>#N/A</v>
      </c>
      <c r="AH1100" s="35" t="e">
        <f>VLOOKUP(AC1100,[6]TIV1!L:S,8,FALSE)</f>
        <v>#N/A</v>
      </c>
      <c r="AI1100" s="36">
        <f>VLOOKUP(A1100&amp;P1100,[6]HARGA!C:D,2,0)*Q1100</f>
        <v>40320000</v>
      </c>
      <c r="AJ1100" s="36">
        <f>VLOOKUP(A1100&amp;P1100,[6]HARGA!C:D,2,0)*W1100</f>
        <v>0</v>
      </c>
      <c r="AK1100" s="36">
        <f>VLOOKUP(A1100&amp;P1100,[6]HARGA!C:D,2,0)*AB1100</f>
        <v>0</v>
      </c>
      <c r="AL1100" s="37"/>
      <c r="AM1100" s="37"/>
      <c r="AN1100" s="37"/>
      <c r="AO1100" s="37"/>
      <c r="AP1100" s="37"/>
      <c r="AQ1100" s="37"/>
      <c r="AR1100" s="37"/>
      <c r="AS1100" s="37"/>
      <c r="AT1100" s="37"/>
      <c r="AU1100" s="37"/>
      <c r="AV1100" s="37"/>
      <c r="AW1100" s="37"/>
      <c r="AX1100" s="37"/>
      <c r="AY1100" s="37"/>
      <c r="AZ1100" s="37"/>
      <c r="BA1100" s="37"/>
      <c r="BB1100" s="37"/>
      <c r="BC1100" s="37"/>
      <c r="BD1100">
        <v>5</v>
      </c>
    </row>
    <row r="1101" spans="1:56" hidden="1" x14ac:dyDescent="0.25">
      <c r="A1101" s="22" t="s">
        <v>51</v>
      </c>
      <c r="B1101" s="22" t="s">
        <v>52</v>
      </c>
      <c r="C1101" s="23" t="s">
        <v>1699</v>
      </c>
      <c r="D1101" s="22" t="s">
        <v>143</v>
      </c>
      <c r="E1101" s="22" t="s">
        <v>175</v>
      </c>
      <c r="F1101" s="22" t="s">
        <v>176</v>
      </c>
      <c r="G1101" s="22" t="s">
        <v>90</v>
      </c>
      <c r="H1101" s="22" t="s">
        <v>56</v>
      </c>
      <c r="I1101" s="22" t="s">
        <v>56</v>
      </c>
      <c r="J1101" s="24">
        <v>44505</v>
      </c>
      <c r="K1101" s="22">
        <v>0</v>
      </c>
      <c r="L1101" s="22" t="s">
        <v>91</v>
      </c>
      <c r="M1101" s="22" t="s">
        <v>91</v>
      </c>
      <c r="N1101" s="41" t="s">
        <v>56</v>
      </c>
      <c r="O1101" s="34" t="s">
        <v>56</v>
      </c>
      <c r="P1101" s="27" t="s">
        <v>60</v>
      </c>
      <c r="Q1101" s="22">
        <v>0</v>
      </c>
      <c r="R1101" s="23">
        <v>21102803776</v>
      </c>
      <c r="S1101" s="22" t="s">
        <v>56</v>
      </c>
      <c r="T1101" s="22">
        <v>6008150535</v>
      </c>
      <c r="U1101" s="22">
        <v>35</v>
      </c>
      <c r="V1101" s="22">
        <v>0</v>
      </c>
      <c r="W1101" s="22">
        <v>35</v>
      </c>
      <c r="X1101" s="29" t="s">
        <v>138</v>
      </c>
      <c r="Y1101" s="22" t="s">
        <v>56</v>
      </c>
      <c r="Z1101" s="30" t="s">
        <v>1700</v>
      </c>
      <c r="AA1101" s="31">
        <v>44504</v>
      </c>
      <c r="AB1101" s="22">
        <v>1</v>
      </c>
      <c r="AC1101" s="32">
        <v>5042309549</v>
      </c>
      <c r="AD1101" s="43" t="s">
        <v>1701</v>
      </c>
      <c r="AE1101" s="44">
        <v>44524</v>
      </c>
      <c r="AF1101" s="35" t="e">
        <f>VLOOKUP(G1101,[6]TIV1!L:S,8,FALSE)</f>
        <v>#N/A</v>
      </c>
      <c r="AG1101" s="35" t="str">
        <f>VLOOKUP(T1101,[6]TIV1!L:S,8,FALSE)</f>
        <v>2050350281</v>
      </c>
      <c r="AH1101" s="35" t="str">
        <f>VLOOKUP(AC1101,[6]TIV1!L:S,8,FALSE)</f>
        <v>8276895377</v>
      </c>
      <c r="AI1101" s="36">
        <f>VLOOKUP(A1101&amp;P1101,[6]HARGA!C:D,2,0)*Q1101</f>
        <v>0</v>
      </c>
      <c r="AJ1101" s="36">
        <f>VLOOKUP(A1101&amp;P1101,[6]HARGA!C:D,2,0)*W1101</f>
        <v>344750</v>
      </c>
      <c r="AK1101" s="36">
        <f>VLOOKUP(A1101&amp;P1101,[6]HARGA!C:D,2,0)*AB1101</f>
        <v>9850</v>
      </c>
      <c r="AL1101" s="37"/>
      <c r="AM1101" s="37"/>
      <c r="AN1101" s="37"/>
      <c r="AO1101" s="37"/>
      <c r="AP1101" s="37"/>
      <c r="AQ1101" s="37"/>
      <c r="AR1101" s="37"/>
      <c r="AS1101" s="37"/>
      <c r="AT1101" s="37"/>
      <c r="AU1101" s="37"/>
      <c r="AV1101" s="37"/>
      <c r="AW1101" s="37"/>
      <c r="AX1101" s="37"/>
      <c r="AY1101" s="37"/>
      <c r="AZ1101" s="37"/>
      <c r="BA1101" s="37"/>
      <c r="BB1101" s="37"/>
      <c r="BC1101" s="37"/>
      <c r="BD1101">
        <v>5</v>
      </c>
    </row>
    <row r="1102" spans="1:56" hidden="1" x14ac:dyDescent="0.25">
      <c r="A1102" s="22" t="s">
        <v>51</v>
      </c>
      <c r="B1102" s="22" t="s">
        <v>52</v>
      </c>
      <c r="C1102" s="23" t="s">
        <v>1699</v>
      </c>
      <c r="D1102" s="22" t="s">
        <v>143</v>
      </c>
      <c r="E1102" s="22" t="s">
        <v>175</v>
      </c>
      <c r="F1102" s="22" t="s">
        <v>176</v>
      </c>
      <c r="G1102" s="22" t="s">
        <v>90</v>
      </c>
      <c r="H1102" s="22" t="s">
        <v>56</v>
      </c>
      <c r="I1102" s="22" t="s">
        <v>56</v>
      </c>
      <c r="J1102" s="24">
        <v>44505</v>
      </c>
      <c r="K1102" s="22">
        <v>0</v>
      </c>
      <c r="L1102" s="22" t="s">
        <v>91</v>
      </c>
      <c r="M1102" s="22" t="s">
        <v>91</v>
      </c>
      <c r="N1102" s="41" t="s">
        <v>56</v>
      </c>
      <c r="O1102" s="34" t="s">
        <v>56</v>
      </c>
      <c r="P1102" s="27" t="s">
        <v>64</v>
      </c>
      <c r="Q1102" s="22">
        <v>0</v>
      </c>
      <c r="R1102" s="23">
        <v>21102803776</v>
      </c>
      <c r="S1102" s="22" t="s">
        <v>56</v>
      </c>
      <c r="T1102" s="22">
        <v>6008150535</v>
      </c>
      <c r="U1102" s="22">
        <v>1344</v>
      </c>
      <c r="V1102" s="22">
        <v>0</v>
      </c>
      <c r="W1102" s="22">
        <v>1344</v>
      </c>
      <c r="X1102" s="29" t="s">
        <v>138</v>
      </c>
      <c r="Y1102" s="22" t="s">
        <v>56</v>
      </c>
      <c r="Z1102" s="30" t="s">
        <v>1700</v>
      </c>
      <c r="AA1102" s="31">
        <v>44504</v>
      </c>
      <c r="AB1102" s="22">
        <v>80</v>
      </c>
      <c r="AC1102" s="32">
        <v>5042309549</v>
      </c>
      <c r="AD1102" s="43" t="s">
        <v>1701</v>
      </c>
      <c r="AE1102" s="44">
        <v>44524</v>
      </c>
      <c r="AF1102" s="35" t="e">
        <f>VLOOKUP(G1102,[6]TIV1!L:S,8,FALSE)</f>
        <v>#N/A</v>
      </c>
      <c r="AG1102" s="35" t="str">
        <f>VLOOKUP(T1102,[6]TIV1!L:S,8,FALSE)</f>
        <v>2050350281</v>
      </c>
      <c r="AH1102" s="35" t="str">
        <f>VLOOKUP(AC1102,[6]TIV1!L:S,8,FALSE)</f>
        <v>8276895377</v>
      </c>
      <c r="AI1102" s="36">
        <f>VLOOKUP(A1102&amp;P1102,[6]HARGA!C:D,2,0)*Q1102</f>
        <v>0</v>
      </c>
      <c r="AJ1102" s="36">
        <f>VLOOKUP(A1102&amp;P1102,[6]HARGA!C:D,2,0)*W1102</f>
        <v>40320000</v>
      </c>
      <c r="AK1102" s="36">
        <f>VLOOKUP(A1102&amp;P1102,[6]HARGA!C:D,2,0)*AB1102</f>
        <v>2400000</v>
      </c>
      <c r="AL1102" s="37"/>
      <c r="AM1102" s="37"/>
      <c r="AN1102" s="37"/>
      <c r="AO1102" s="37"/>
      <c r="AP1102" s="37"/>
      <c r="AQ1102" s="37"/>
      <c r="AR1102" s="37"/>
      <c r="AS1102" s="37"/>
      <c r="AT1102" s="37"/>
      <c r="AU1102" s="37"/>
      <c r="AV1102" s="37"/>
      <c r="AW1102" s="37"/>
      <c r="AX1102" s="37"/>
      <c r="AY1102" s="37"/>
      <c r="AZ1102" s="37"/>
      <c r="BA1102" s="37"/>
      <c r="BB1102" s="37"/>
      <c r="BC1102" s="37"/>
      <c r="BD1102">
        <v>5</v>
      </c>
    </row>
    <row r="1103" spans="1:56" hidden="1" x14ac:dyDescent="0.25">
      <c r="A1103" s="22" t="s">
        <v>66</v>
      </c>
      <c r="B1103" s="22" t="s">
        <v>52</v>
      </c>
      <c r="C1103" s="23">
        <v>21102903706</v>
      </c>
      <c r="D1103" s="22" t="s">
        <v>135</v>
      </c>
      <c r="E1103" s="22" t="s">
        <v>639</v>
      </c>
      <c r="F1103" s="22" t="s">
        <v>640</v>
      </c>
      <c r="G1103" s="22">
        <v>5042310026</v>
      </c>
      <c r="H1103" s="22" t="s">
        <v>56</v>
      </c>
      <c r="I1103" s="22" t="s">
        <v>56</v>
      </c>
      <c r="J1103" s="24">
        <v>44505</v>
      </c>
      <c r="K1103" s="22">
        <v>1344</v>
      </c>
      <c r="L1103" s="22" t="s">
        <v>72</v>
      </c>
      <c r="M1103" s="22" t="s">
        <v>72</v>
      </c>
      <c r="N1103" s="38" t="s">
        <v>1702</v>
      </c>
      <c r="O1103" s="39">
        <v>44506</v>
      </c>
      <c r="P1103" s="27" t="s">
        <v>60</v>
      </c>
      <c r="Q1103" s="22">
        <v>1344</v>
      </c>
      <c r="R1103" s="28" t="s">
        <v>56</v>
      </c>
      <c r="S1103" s="22" t="s">
        <v>56</v>
      </c>
      <c r="T1103" s="28" t="s">
        <v>56</v>
      </c>
      <c r="U1103" s="28">
        <v>0</v>
      </c>
      <c r="V1103" s="22">
        <v>0</v>
      </c>
      <c r="W1103" s="28">
        <v>0</v>
      </c>
      <c r="X1103" s="28" t="s">
        <v>56</v>
      </c>
      <c r="Y1103" s="22" t="s">
        <v>56</v>
      </c>
      <c r="Z1103" s="45" t="s">
        <v>56</v>
      </c>
      <c r="AA1103" s="45" t="s">
        <v>56</v>
      </c>
      <c r="AB1103" s="28">
        <v>0</v>
      </c>
      <c r="AC1103" s="28" t="s">
        <v>56</v>
      </c>
      <c r="AD1103" s="46" t="s">
        <v>56</v>
      </c>
      <c r="AE1103" s="47" t="s">
        <v>56</v>
      </c>
      <c r="AF1103" s="35" t="str">
        <f>VLOOKUP(G1103,[6]TIV1!L:S,8,FALSE)</f>
        <v>8276895965</v>
      </c>
      <c r="AG1103" s="35" t="e">
        <f>VLOOKUP(T1103,[6]TIV1!L:S,8,FALSE)</f>
        <v>#N/A</v>
      </c>
      <c r="AH1103" s="35" t="e">
        <f>VLOOKUP(AC1103,[6]TIV1!L:S,8,FALSE)</f>
        <v>#N/A</v>
      </c>
      <c r="AI1103" s="36">
        <f>VLOOKUP(A1103&amp;P1103,[6]HARGA!C:D,2,0)*Q1103</f>
        <v>13238400</v>
      </c>
      <c r="AJ1103" s="36">
        <f>VLOOKUP(A1103&amp;P1103,[6]HARGA!C:D,2,0)*W1103</f>
        <v>0</v>
      </c>
      <c r="AK1103" s="36">
        <f>VLOOKUP(A1103&amp;P1103,[6]HARGA!C:D,2,0)*AB1103</f>
        <v>0</v>
      </c>
      <c r="AL1103" s="37"/>
      <c r="AM1103" s="37"/>
      <c r="AN1103" s="37"/>
      <c r="AO1103" s="37"/>
      <c r="AP1103" s="37"/>
      <c r="AQ1103" s="37"/>
      <c r="AR1103" s="37"/>
      <c r="AS1103" s="37"/>
      <c r="AT1103" s="37"/>
      <c r="AU1103" s="37"/>
      <c r="AV1103" s="37"/>
      <c r="AW1103" s="37"/>
      <c r="AX1103" s="37"/>
      <c r="AY1103" s="37"/>
      <c r="AZ1103" s="37"/>
      <c r="BA1103" s="37"/>
      <c r="BB1103" s="37"/>
      <c r="BC1103" s="37"/>
      <c r="BD1103">
        <v>5</v>
      </c>
    </row>
    <row r="1104" spans="1:56" hidden="1" x14ac:dyDescent="0.25">
      <c r="A1104" s="22" t="s">
        <v>66</v>
      </c>
      <c r="B1104" s="22" t="s">
        <v>52</v>
      </c>
      <c r="C1104" s="23">
        <v>21102903706</v>
      </c>
      <c r="D1104" s="22" t="s">
        <v>135</v>
      </c>
      <c r="E1104" s="22" t="s">
        <v>639</v>
      </c>
      <c r="F1104" s="22" t="s">
        <v>640</v>
      </c>
      <c r="G1104" s="22">
        <v>5042310026</v>
      </c>
      <c r="H1104" s="22" t="s">
        <v>56</v>
      </c>
      <c r="I1104" s="22" t="s">
        <v>56</v>
      </c>
      <c r="J1104" s="24">
        <v>44505</v>
      </c>
      <c r="K1104" s="22">
        <v>1344</v>
      </c>
      <c r="L1104" s="22" t="s">
        <v>72</v>
      </c>
      <c r="M1104" s="22" t="s">
        <v>72</v>
      </c>
      <c r="N1104" s="38" t="s">
        <v>1702</v>
      </c>
      <c r="O1104" s="39">
        <v>44506</v>
      </c>
      <c r="P1104" s="27" t="s">
        <v>64</v>
      </c>
      <c r="Q1104" s="22">
        <v>1344</v>
      </c>
      <c r="R1104" s="28" t="s">
        <v>56</v>
      </c>
      <c r="S1104" s="22" t="s">
        <v>56</v>
      </c>
      <c r="T1104" s="28" t="s">
        <v>56</v>
      </c>
      <c r="U1104" s="28">
        <v>0</v>
      </c>
      <c r="V1104" s="22">
        <v>0</v>
      </c>
      <c r="W1104" s="28">
        <v>0</v>
      </c>
      <c r="X1104" s="28" t="s">
        <v>56</v>
      </c>
      <c r="Y1104" s="22" t="s">
        <v>56</v>
      </c>
      <c r="Z1104" s="45" t="s">
        <v>56</v>
      </c>
      <c r="AA1104" s="45" t="s">
        <v>56</v>
      </c>
      <c r="AB1104" s="28">
        <v>0</v>
      </c>
      <c r="AC1104" s="28" t="s">
        <v>56</v>
      </c>
      <c r="AD1104" s="46" t="s">
        <v>56</v>
      </c>
      <c r="AE1104" s="47" t="s">
        <v>56</v>
      </c>
      <c r="AF1104" s="35" t="str">
        <f>VLOOKUP(G1104,[6]TIV1!L:S,8,FALSE)</f>
        <v>8276895965</v>
      </c>
      <c r="AG1104" s="35" t="e">
        <f>VLOOKUP(T1104,[6]TIV1!L:S,8,FALSE)</f>
        <v>#N/A</v>
      </c>
      <c r="AH1104" s="35" t="e">
        <f>VLOOKUP(AC1104,[6]TIV1!L:S,8,FALSE)</f>
        <v>#N/A</v>
      </c>
      <c r="AI1104" s="36">
        <f>VLOOKUP(A1104&amp;P1104,[6]HARGA!C:D,2,0)*Q1104</f>
        <v>40320000</v>
      </c>
      <c r="AJ1104" s="36">
        <f>VLOOKUP(A1104&amp;P1104,[6]HARGA!C:D,2,0)*W1104</f>
        <v>0</v>
      </c>
      <c r="AK1104" s="36">
        <f>VLOOKUP(A1104&amp;P1104,[6]HARGA!C:D,2,0)*AB1104</f>
        <v>0</v>
      </c>
      <c r="AL1104" s="37"/>
      <c r="AM1104" s="37"/>
      <c r="AN1104" s="37"/>
      <c r="AO1104" s="37"/>
      <c r="AP1104" s="37"/>
      <c r="AQ1104" s="37"/>
      <c r="AR1104" s="37"/>
      <c r="AS1104" s="37"/>
      <c r="AT1104" s="37"/>
      <c r="AU1104" s="37"/>
      <c r="AV1104" s="37"/>
      <c r="AW1104" s="37"/>
      <c r="AX1104" s="37"/>
      <c r="AY1104" s="37"/>
      <c r="AZ1104" s="37"/>
      <c r="BA1104" s="37"/>
      <c r="BB1104" s="37"/>
      <c r="BC1104" s="37"/>
      <c r="BD1104">
        <v>5</v>
      </c>
    </row>
    <row r="1105" spans="1:56" hidden="1" x14ac:dyDescent="0.25">
      <c r="A1105" s="22" t="s">
        <v>51</v>
      </c>
      <c r="B1105" s="22" t="s">
        <v>52</v>
      </c>
      <c r="C1105" s="23" t="s">
        <v>1703</v>
      </c>
      <c r="D1105" s="22" t="s">
        <v>135</v>
      </c>
      <c r="E1105" s="22" t="s">
        <v>639</v>
      </c>
      <c r="F1105" s="22" t="s">
        <v>640</v>
      </c>
      <c r="G1105" s="22" t="s">
        <v>90</v>
      </c>
      <c r="H1105" s="22" t="s">
        <v>56</v>
      </c>
      <c r="I1105" s="22" t="s">
        <v>56</v>
      </c>
      <c r="J1105" s="24">
        <v>44505</v>
      </c>
      <c r="K1105" s="22">
        <v>0</v>
      </c>
      <c r="L1105" s="22" t="s">
        <v>91</v>
      </c>
      <c r="M1105" s="22" t="s">
        <v>91</v>
      </c>
      <c r="N1105" s="41" t="s">
        <v>56</v>
      </c>
      <c r="O1105" s="34" t="s">
        <v>56</v>
      </c>
      <c r="P1105" s="27" t="s">
        <v>60</v>
      </c>
      <c r="Q1105" s="22">
        <v>0</v>
      </c>
      <c r="R1105" s="23">
        <v>21102803760</v>
      </c>
      <c r="S1105" s="22" t="s">
        <v>56</v>
      </c>
      <c r="T1105" s="22">
        <v>6008147799</v>
      </c>
      <c r="U1105" s="22">
        <v>37</v>
      </c>
      <c r="V1105" s="22">
        <v>0</v>
      </c>
      <c r="W1105" s="22">
        <v>37</v>
      </c>
      <c r="X1105" s="29" t="s">
        <v>171</v>
      </c>
      <c r="Y1105" s="22" t="s">
        <v>56</v>
      </c>
      <c r="Z1105" s="30" t="s">
        <v>1704</v>
      </c>
      <c r="AA1105" s="31">
        <v>44504</v>
      </c>
      <c r="AB1105" s="22">
        <v>5</v>
      </c>
      <c r="AC1105" s="32">
        <v>5042305459</v>
      </c>
      <c r="AD1105" s="43" t="s">
        <v>1705</v>
      </c>
      <c r="AE1105" s="44">
        <v>44529</v>
      </c>
      <c r="AF1105" s="35" t="e">
        <f>VLOOKUP(G1105,[6]TIV1!L:S,8,FALSE)</f>
        <v>#N/A</v>
      </c>
      <c r="AG1105" s="35" t="str">
        <f>VLOOKUP(T1105,[6]TIV1!L:S,8,FALSE)</f>
        <v>2050350281</v>
      </c>
      <c r="AH1105" s="35" t="str">
        <f>VLOOKUP(AC1105,[6]TIV1!L:S,8,FALSE)</f>
        <v>8276895377</v>
      </c>
      <c r="AI1105" s="36">
        <f>VLOOKUP(A1105&amp;P1105,[6]HARGA!C:D,2,0)*Q1105</f>
        <v>0</v>
      </c>
      <c r="AJ1105" s="36">
        <f>VLOOKUP(A1105&amp;P1105,[6]HARGA!C:D,2,0)*W1105</f>
        <v>364450</v>
      </c>
      <c r="AK1105" s="36">
        <f>VLOOKUP(A1105&amp;P1105,[6]HARGA!C:D,2,0)*AB1105</f>
        <v>49250</v>
      </c>
      <c r="AL1105" s="37"/>
      <c r="AM1105" s="37"/>
      <c r="AN1105" s="37"/>
      <c r="AO1105" s="37"/>
      <c r="AP1105" s="37"/>
      <c r="AQ1105" s="37"/>
      <c r="AR1105" s="37"/>
      <c r="AS1105" s="37"/>
      <c r="AT1105" s="37"/>
      <c r="AU1105" s="37"/>
      <c r="AV1105" s="37"/>
      <c r="AW1105" s="37"/>
      <c r="AX1105" s="37"/>
      <c r="AY1105" s="37"/>
      <c r="AZ1105" s="37"/>
      <c r="BA1105" s="37"/>
      <c r="BB1105" s="37"/>
      <c r="BC1105" s="37"/>
      <c r="BD1105">
        <v>5</v>
      </c>
    </row>
    <row r="1106" spans="1:56" hidden="1" x14ac:dyDescent="0.25">
      <c r="A1106" s="22" t="s">
        <v>51</v>
      </c>
      <c r="B1106" s="22" t="s">
        <v>52</v>
      </c>
      <c r="C1106" s="23" t="s">
        <v>1703</v>
      </c>
      <c r="D1106" s="22" t="s">
        <v>135</v>
      </c>
      <c r="E1106" s="22" t="s">
        <v>639</v>
      </c>
      <c r="F1106" s="22" t="s">
        <v>640</v>
      </c>
      <c r="G1106" s="22" t="s">
        <v>90</v>
      </c>
      <c r="H1106" s="22" t="s">
        <v>56</v>
      </c>
      <c r="I1106" s="22" t="s">
        <v>56</v>
      </c>
      <c r="J1106" s="24">
        <v>44505</v>
      </c>
      <c r="K1106" s="22">
        <v>0</v>
      </c>
      <c r="L1106" s="22" t="s">
        <v>91</v>
      </c>
      <c r="M1106" s="22" t="s">
        <v>91</v>
      </c>
      <c r="N1106" s="41" t="s">
        <v>56</v>
      </c>
      <c r="O1106" s="34" t="s">
        <v>56</v>
      </c>
      <c r="P1106" s="27" t="s">
        <v>64</v>
      </c>
      <c r="Q1106" s="22">
        <v>0</v>
      </c>
      <c r="R1106" s="23">
        <v>21102803760</v>
      </c>
      <c r="S1106" s="22" t="s">
        <v>56</v>
      </c>
      <c r="T1106" s="22">
        <v>6008147799</v>
      </c>
      <c r="U1106" s="22">
        <v>1440</v>
      </c>
      <c r="V1106" s="22">
        <v>0</v>
      </c>
      <c r="W1106" s="22">
        <v>1440</v>
      </c>
      <c r="X1106" s="29" t="s">
        <v>171</v>
      </c>
      <c r="Y1106" s="22" t="s">
        <v>56</v>
      </c>
      <c r="Z1106" s="30" t="s">
        <v>1704</v>
      </c>
      <c r="AA1106" s="31">
        <v>44504</v>
      </c>
      <c r="AB1106" s="22">
        <v>85</v>
      </c>
      <c r="AC1106" s="32">
        <v>5042305459</v>
      </c>
      <c r="AD1106" s="43" t="s">
        <v>1705</v>
      </c>
      <c r="AE1106" s="44">
        <v>44529</v>
      </c>
      <c r="AF1106" s="35" t="e">
        <f>VLOOKUP(G1106,[6]TIV1!L:S,8,FALSE)</f>
        <v>#N/A</v>
      </c>
      <c r="AG1106" s="35" t="str">
        <f>VLOOKUP(T1106,[6]TIV1!L:S,8,FALSE)</f>
        <v>2050350281</v>
      </c>
      <c r="AH1106" s="35" t="str">
        <f>VLOOKUP(AC1106,[6]TIV1!L:S,8,FALSE)</f>
        <v>8276895377</v>
      </c>
      <c r="AI1106" s="36">
        <f>VLOOKUP(A1106&amp;P1106,[6]HARGA!C:D,2,0)*Q1106</f>
        <v>0</v>
      </c>
      <c r="AJ1106" s="36">
        <f>VLOOKUP(A1106&amp;P1106,[6]HARGA!C:D,2,0)*W1106</f>
        <v>43200000</v>
      </c>
      <c r="AK1106" s="36">
        <f>VLOOKUP(A1106&amp;P1106,[6]HARGA!C:D,2,0)*AB1106</f>
        <v>2550000</v>
      </c>
      <c r="AL1106" s="37"/>
      <c r="AM1106" s="37"/>
      <c r="AN1106" s="37"/>
      <c r="AO1106" s="37"/>
      <c r="AP1106" s="37"/>
      <c r="AQ1106" s="37"/>
      <c r="AR1106" s="37"/>
      <c r="AS1106" s="37"/>
      <c r="AT1106" s="37"/>
      <c r="AU1106" s="37"/>
      <c r="AV1106" s="37"/>
      <c r="AW1106" s="37"/>
      <c r="AX1106" s="37"/>
      <c r="AY1106" s="37"/>
      <c r="AZ1106" s="37"/>
      <c r="BA1106" s="37"/>
      <c r="BB1106" s="37"/>
      <c r="BC1106" s="37"/>
      <c r="BD1106">
        <v>5</v>
      </c>
    </row>
    <row r="1107" spans="1:56" hidden="1" x14ac:dyDescent="0.25">
      <c r="A1107" s="22" t="s">
        <v>66</v>
      </c>
      <c r="B1107" s="22" t="s">
        <v>52</v>
      </c>
      <c r="C1107" s="23">
        <v>21102903707</v>
      </c>
      <c r="D1107" s="22" t="s">
        <v>143</v>
      </c>
      <c r="E1107" s="22" t="s">
        <v>187</v>
      </c>
      <c r="F1107" s="22" t="s">
        <v>1706</v>
      </c>
      <c r="G1107" s="22">
        <v>5042308369</v>
      </c>
      <c r="H1107" s="22" t="s">
        <v>56</v>
      </c>
      <c r="I1107" s="22" t="s">
        <v>56</v>
      </c>
      <c r="J1107" s="24">
        <v>44505</v>
      </c>
      <c r="K1107" s="22">
        <v>1248</v>
      </c>
      <c r="L1107" s="22" t="s">
        <v>72</v>
      </c>
      <c r="M1107" s="22" t="s">
        <v>72</v>
      </c>
      <c r="N1107" s="38" t="s">
        <v>1707</v>
      </c>
      <c r="O1107" s="39">
        <v>44506</v>
      </c>
      <c r="P1107" s="27" t="s">
        <v>60</v>
      </c>
      <c r="Q1107" s="22">
        <v>1248</v>
      </c>
      <c r="R1107" s="28" t="s">
        <v>56</v>
      </c>
      <c r="S1107" s="22" t="s">
        <v>56</v>
      </c>
      <c r="T1107" s="28" t="s">
        <v>56</v>
      </c>
      <c r="U1107" s="28">
        <v>0</v>
      </c>
      <c r="V1107" s="22">
        <v>0</v>
      </c>
      <c r="W1107" s="28">
        <v>0</v>
      </c>
      <c r="X1107" s="28" t="s">
        <v>56</v>
      </c>
      <c r="Y1107" s="22" t="s">
        <v>56</v>
      </c>
      <c r="Z1107" s="45" t="s">
        <v>56</v>
      </c>
      <c r="AA1107" s="45" t="s">
        <v>56</v>
      </c>
      <c r="AB1107" s="28">
        <v>0</v>
      </c>
      <c r="AC1107" s="28" t="s">
        <v>56</v>
      </c>
      <c r="AD1107" s="46" t="s">
        <v>56</v>
      </c>
      <c r="AE1107" s="47" t="s">
        <v>56</v>
      </c>
      <c r="AF1107" s="35" t="str">
        <f>VLOOKUP(G1107,[6]TIV1!L:S,8,FALSE)</f>
        <v>8276895965</v>
      </c>
      <c r="AG1107" s="35" t="e">
        <f>VLOOKUP(T1107,[6]TIV1!L:S,8,FALSE)</f>
        <v>#N/A</v>
      </c>
      <c r="AH1107" s="35" t="e">
        <f>VLOOKUP(AC1107,[6]TIV1!L:S,8,FALSE)</f>
        <v>#N/A</v>
      </c>
      <c r="AI1107" s="36">
        <f>VLOOKUP(A1107&amp;P1107,[6]HARGA!C:D,2,0)*Q1107</f>
        <v>12292800</v>
      </c>
      <c r="AJ1107" s="36">
        <f>VLOOKUP(A1107&amp;P1107,[6]HARGA!C:D,2,0)*W1107</f>
        <v>0</v>
      </c>
      <c r="AK1107" s="36">
        <f>VLOOKUP(A1107&amp;P1107,[6]HARGA!C:D,2,0)*AB1107</f>
        <v>0</v>
      </c>
      <c r="AL1107" s="37"/>
      <c r="AM1107" s="37"/>
      <c r="AN1107" s="37"/>
      <c r="AO1107" s="37"/>
      <c r="AP1107" s="37"/>
      <c r="AQ1107" s="37"/>
      <c r="AR1107" s="37"/>
      <c r="AS1107" s="37"/>
      <c r="AT1107" s="37"/>
      <c r="AU1107" s="37"/>
      <c r="AV1107" s="37"/>
      <c r="AW1107" s="37"/>
      <c r="AX1107" s="37"/>
      <c r="AY1107" s="37"/>
      <c r="AZ1107" s="37"/>
      <c r="BA1107" s="37"/>
      <c r="BB1107" s="37"/>
      <c r="BC1107" s="37"/>
      <c r="BD1107">
        <v>5</v>
      </c>
    </row>
    <row r="1108" spans="1:56" hidden="1" x14ac:dyDescent="0.25">
      <c r="A1108" s="22" t="s">
        <v>66</v>
      </c>
      <c r="B1108" s="22" t="s">
        <v>52</v>
      </c>
      <c r="C1108" s="23">
        <v>21102903707</v>
      </c>
      <c r="D1108" s="22" t="s">
        <v>143</v>
      </c>
      <c r="E1108" s="22" t="s">
        <v>187</v>
      </c>
      <c r="F1108" s="22" t="s">
        <v>1706</v>
      </c>
      <c r="G1108" s="22">
        <v>5042308369</v>
      </c>
      <c r="H1108" s="22" t="s">
        <v>56</v>
      </c>
      <c r="I1108" s="22" t="s">
        <v>56</v>
      </c>
      <c r="J1108" s="24">
        <v>44505</v>
      </c>
      <c r="K1108" s="22">
        <v>1248</v>
      </c>
      <c r="L1108" s="22" t="s">
        <v>72</v>
      </c>
      <c r="M1108" s="22" t="s">
        <v>72</v>
      </c>
      <c r="N1108" s="38" t="s">
        <v>1707</v>
      </c>
      <c r="O1108" s="39">
        <v>44506</v>
      </c>
      <c r="P1108" s="27" t="s">
        <v>64</v>
      </c>
      <c r="Q1108" s="22">
        <v>1248</v>
      </c>
      <c r="R1108" s="28" t="s">
        <v>56</v>
      </c>
      <c r="S1108" s="22" t="s">
        <v>56</v>
      </c>
      <c r="T1108" s="28" t="s">
        <v>56</v>
      </c>
      <c r="U1108" s="28">
        <v>0</v>
      </c>
      <c r="V1108" s="22">
        <v>0</v>
      </c>
      <c r="W1108" s="28">
        <v>0</v>
      </c>
      <c r="X1108" s="28" t="s">
        <v>56</v>
      </c>
      <c r="Y1108" s="22" t="s">
        <v>56</v>
      </c>
      <c r="Z1108" s="45" t="s">
        <v>56</v>
      </c>
      <c r="AA1108" s="45" t="s">
        <v>56</v>
      </c>
      <c r="AB1108" s="28">
        <v>0</v>
      </c>
      <c r="AC1108" s="28" t="s">
        <v>56</v>
      </c>
      <c r="AD1108" s="46" t="s">
        <v>56</v>
      </c>
      <c r="AE1108" s="47" t="s">
        <v>56</v>
      </c>
      <c r="AF1108" s="35" t="str">
        <f>VLOOKUP(G1108,[6]TIV1!L:S,8,FALSE)</f>
        <v>8276895965</v>
      </c>
      <c r="AG1108" s="35" t="e">
        <f>VLOOKUP(T1108,[6]TIV1!L:S,8,FALSE)</f>
        <v>#N/A</v>
      </c>
      <c r="AH1108" s="35" t="e">
        <f>VLOOKUP(AC1108,[6]TIV1!L:S,8,FALSE)</f>
        <v>#N/A</v>
      </c>
      <c r="AI1108" s="36">
        <f>VLOOKUP(A1108&amp;P1108,[6]HARGA!C:D,2,0)*Q1108</f>
        <v>37440000</v>
      </c>
      <c r="AJ1108" s="36">
        <f>VLOOKUP(A1108&amp;P1108,[6]HARGA!C:D,2,0)*W1108</f>
        <v>0</v>
      </c>
      <c r="AK1108" s="36">
        <f>VLOOKUP(A1108&amp;P1108,[6]HARGA!C:D,2,0)*AB1108</f>
        <v>0</v>
      </c>
      <c r="AL1108" s="37"/>
      <c r="AM1108" s="37"/>
      <c r="AN1108" s="37"/>
      <c r="AO1108" s="37"/>
      <c r="AP1108" s="37"/>
      <c r="AQ1108" s="37"/>
      <c r="AR1108" s="37"/>
      <c r="AS1108" s="37"/>
      <c r="AT1108" s="37"/>
      <c r="AU1108" s="37"/>
      <c r="AV1108" s="37"/>
      <c r="AW1108" s="37"/>
      <c r="AX1108" s="37"/>
      <c r="AY1108" s="37"/>
      <c r="AZ1108" s="37"/>
      <c r="BA1108" s="37"/>
      <c r="BB1108" s="37"/>
      <c r="BC1108" s="37"/>
      <c r="BD1108">
        <v>5</v>
      </c>
    </row>
    <row r="1109" spans="1:56" hidden="1" x14ac:dyDescent="0.25">
      <c r="A1109" s="22" t="s">
        <v>51</v>
      </c>
      <c r="B1109" s="22" t="s">
        <v>52</v>
      </c>
      <c r="C1109" s="23" t="s">
        <v>1708</v>
      </c>
      <c r="D1109" s="22" t="s">
        <v>143</v>
      </c>
      <c r="E1109" s="22" t="s">
        <v>187</v>
      </c>
      <c r="F1109" s="22" t="s">
        <v>1706</v>
      </c>
      <c r="G1109" s="22" t="s">
        <v>90</v>
      </c>
      <c r="H1109" s="22" t="s">
        <v>56</v>
      </c>
      <c r="I1109" s="22" t="s">
        <v>56</v>
      </c>
      <c r="J1109" s="24">
        <v>44505</v>
      </c>
      <c r="K1109" s="22">
        <v>0</v>
      </c>
      <c r="L1109" s="22" t="s">
        <v>91</v>
      </c>
      <c r="M1109" s="22" t="s">
        <v>91</v>
      </c>
      <c r="N1109" s="41" t="s">
        <v>56</v>
      </c>
      <c r="O1109" s="34" t="s">
        <v>56</v>
      </c>
      <c r="P1109" s="27" t="s">
        <v>60</v>
      </c>
      <c r="Q1109" s="22">
        <v>0</v>
      </c>
      <c r="R1109" s="23">
        <v>21100600021</v>
      </c>
      <c r="S1109" s="22" t="s">
        <v>56</v>
      </c>
      <c r="T1109" s="22">
        <v>6008148839</v>
      </c>
      <c r="U1109" s="22">
        <v>40</v>
      </c>
      <c r="V1109" s="22">
        <v>0</v>
      </c>
      <c r="W1109" s="22">
        <v>40</v>
      </c>
      <c r="X1109" s="29" t="s">
        <v>203</v>
      </c>
      <c r="Y1109" s="22" t="s">
        <v>56</v>
      </c>
      <c r="Z1109" s="30" t="s">
        <v>1709</v>
      </c>
      <c r="AA1109" s="31">
        <v>44476</v>
      </c>
      <c r="AB1109" s="22">
        <v>3</v>
      </c>
      <c r="AC1109" s="32">
        <v>5042307706</v>
      </c>
      <c r="AD1109" s="43" t="s">
        <v>1710</v>
      </c>
      <c r="AE1109" s="44">
        <v>44524</v>
      </c>
      <c r="AF1109" s="35" t="e">
        <f>VLOOKUP(G1109,[6]TIV1!L:S,8,FALSE)</f>
        <v>#N/A</v>
      </c>
      <c r="AG1109" s="35" t="str">
        <f>VLOOKUP(T1109,[6]TIV1!L:S,8,FALSE)</f>
        <v>2050350281</v>
      </c>
      <c r="AH1109" s="35" t="str">
        <f>VLOOKUP(AC1109,[6]TIV1!L:S,8,FALSE)</f>
        <v>8276895377</v>
      </c>
      <c r="AI1109" s="36">
        <f>VLOOKUP(A1109&amp;P1109,[6]HARGA!C:D,2,0)*Q1109</f>
        <v>0</v>
      </c>
      <c r="AJ1109" s="36">
        <f>VLOOKUP(A1109&amp;P1109,[6]HARGA!C:D,2,0)*W1109</f>
        <v>394000</v>
      </c>
      <c r="AK1109" s="36">
        <f>VLOOKUP(A1109&amp;P1109,[6]HARGA!C:D,2,0)*AB1109</f>
        <v>29550</v>
      </c>
      <c r="AL1109" s="37"/>
      <c r="AM1109" s="37"/>
      <c r="AN1109" s="37"/>
      <c r="AO1109" s="37"/>
      <c r="AP1109" s="37"/>
      <c r="AQ1109" s="37"/>
      <c r="AR1109" s="37"/>
      <c r="AS1109" s="37"/>
      <c r="AT1109" s="37"/>
      <c r="AU1109" s="37"/>
      <c r="AV1109" s="37"/>
      <c r="AW1109" s="37"/>
      <c r="AX1109" s="37"/>
      <c r="AY1109" s="37"/>
      <c r="AZ1109" s="37"/>
      <c r="BA1109" s="37"/>
      <c r="BB1109" s="37"/>
      <c r="BC1109" s="37"/>
      <c r="BD1109">
        <v>5</v>
      </c>
    </row>
    <row r="1110" spans="1:56" hidden="1" x14ac:dyDescent="0.25">
      <c r="A1110" s="22" t="s">
        <v>51</v>
      </c>
      <c r="B1110" s="22" t="s">
        <v>52</v>
      </c>
      <c r="C1110" s="23" t="s">
        <v>1708</v>
      </c>
      <c r="D1110" s="22" t="s">
        <v>143</v>
      </c>
      <c r="E1110" s="22" t="s">
        <v>187</v>
      </c>
      <c r="F1110" s="22" t="s">
        <v>1706</v>
      </c>
      <c r="G1110" s="22" t="s">
        <v>90</v>
      </c>
      <c r="H1110" s="22" t="s">
        <v>56</v>
      </c>
      <c r="I1110" s="22" t="s">
        <v>56</v>
      </c>
      <c r="J1110" s="24">
        <v>44505</v>
      </c>
      <c r="K1110" s="22">
        <v>0</v>
      </c>
      <c r="L1110" s="22" t="s">
        <v>91</v>
      </c>
      <c r="M1110" s="22" t="s">
        <v>91</v>
      </c>
      <c r="N1110" s="41" t="s">
        <v>56</v>
      </c>
      <c r="O1110" s="34" t="s">
        <v>56</v>
      </c>
      <c r="P1110" s="27" t="s">
        <v>64</v>
      </c>
      <c r="Q1110" s="22">
        <v>0</v>
      </c>
      <c r="R1110" s="23">
        <v>21100600021</v>
      </c>
      <c r="S1110" s="22" t="s">
        <v>56</v>
      </c>
      <c r="T1110" s="22">
        <v>6008148839</v>
      </c>
      <c r="U1110" s="22">
        <v>1440</v>
      </c>
      <c r="V1110" s="22">
        <v>0</v>
      </c>
      <c r="W1110" s="22">
        <v>1440</v>
      </c>
      <c r="X1110" s="29" t="s">
        <v>203</v>
      </c>
      <c r="Y1110" s="22" t="s">
        <v>56</v>
      </c>
      <c r="Z1110" s="30" t="s">
        <v>1709</v>
      </c>
      <c r="AA1110" s="31">
        <v>44476</v>
      </c>
      <c r="AB1110" s="22">
        <v>73</v>
      </c>
      <c r="AC1110" s="32">
        <v>5042307706</v>
      </c>
      <c r="AD1110" s="43" t="s">
        <v>1710</v>
      </c>
      <c r="AE1110" s="44">
        <v>44524</v>
      </c>
      <c r="AF1110" s="35" t="e">
        <f>VLOOKUP(G1110,[6]TIV1!L:S,8,FALSE)</f>
        <v>#N/A</v>
      </c>
      <c r="AG1110" s="35" t="str">
        <f>VLOOKUP(T1110,[6]TIV1!L:S,8,FALSE)</f>
        <v>2050350281</v>
      </c>
      <c r="AH1110" s="35" t="str">
        <f>VLOOKUP(AC1110,[6]TIV1!L:S,8,FALSE)</f>
        <v>8276895377</v>
      </c>
      <c r="AI1110" s="36">
        <f>VLOOKUP(A1110&amp;P1110,[6]HARGA!C:D,2,0)*Q1110</f>
        <v>0</v>
      </c>
      <c r="AJ1110" s="36">
        <f>VLOOKUP(A1110&amp;P1110,[6]HARGA!C:D,2,0)*W1110</f>
        <v>43200000</v>
      </c>
      <c r="AK1110" s="36">
        <f>VLOOKUP(A1110&amp;P1110,[6]HARGA!C:D,2,0)*AB1110</f>
        <v>2190000</v>
      </c>
      <c r="AL1110" s="37"/>
      <c r="AM1110" s="37"/>
      <c r="AN1110" s="37"/>
      <c r="AO1110" s="37"/>
      <c r="AP1110" s="37"/>
      <c r="AQ1110" s="37"/>
      <c r="AR1110" s="37"/>
      <c r="AS1110" s="37"/>
      <c r="AT1110" s="37"/>
      <c r="AU1110" s="37"/>
      <c r="AV1110" s="37"/>
      <c r="AW1110" s="37"/>
      <c r="AX1110" s="37"/>
      <c r="AY1110" s="37"/>
      <c r="AZ1110" s="37"/>
      <c r="BA1110" s="37"/>
      <c r="BB1110" s="37"/>
      <c r="BC1110" s="37"/>
      <c r="BD1110">
        <v>5</v>
      </c>
    </row>
    <row r="1111" spans="1:56" hidden="1" x14ac:dyDescent="0.25">
      <c r="A1111" s="22" t="s">
        <v>66</v>
      </c>
      <c r="B1111" s="22" t="s">
        <v>52</v>
      </c>
      <c r="C1111" s="23">
        <v>21102903709</v>
      </c>
      <c r="D1111" s="22" t="s">
        <v>143</v>
      </c>
      <c r="E1111" s="22" t="s">
        <v>489</v>
      </c>
      <c r="F1111" s="22" t="s">
        <v>1037</v>
      </c>
      <c r="G1111" s="22">
        <v>5042304998</v>
      </c>
      <c r="H1111" s="22" t="s">
        <v>56</v>
      </c>
      <c r="I1111" s="22" t="s">
        <v>56</v>
      </c>
      <c r="J1111" s="24">
        <v>44505</v>
      </c>
      <c r="K1111" s="22">
        <v>1440</v>
      </c>
      <c r="L1111" s="22" t="s">
        <v>153</v>
      </c>
      <c r="M1111" s="22" t="s">
        <v>153</v>
      </c>
      <c r="N1111" s="38" t="s">
        <v>1711</v>
      </c>
      <c r="O1111" s="39">
        <v>44506</v>
      </c>
      <c r="P1111" s="27" t="s">
        <v>60</v>
      </c>
      <c r="Q1111" s="22">
        <v>1440</v>
      </c>
      <c r="R1111" s="28" t="s">
        <v>56</v>
      </c>
      <c r="S1111" s="22" t="s">
        <v>56</v>
      </c>
      <c r="T1111" s="28" t="s">
        <v>56</v>
      </c>
      <c r="U1111" s="28">
        <v>0</v>
      </c>
      <c r="V1111" s="22">
        <v>0</v>
      </c>
      <c r="W1111" s="28">
        <v>0</v>
      </c>
      <c r="X1111" s="28" t="s">
        <v>56</v>
      </c>
      <c r="Y1111" s="22" t="s">
        <v>56</v>
      </c>
      <c r="Z1111" s="45" t="s">
        <v>56</v>
      </c>
      <c r="AA1111" s="45" t="s">
        <v>56</v>
      </c>
      <c r="AB1111" s="28">
        <v>0</v>
      </c>
      <c r="AC1111" s="28" t="s">
        <v>56</v>
      </c>
      <c r="AD1111" s="46" t="s">
        <v>56</v>
      </c>
      <c r="AE1111" s="47" t="s">
        <v>56</v>
      </c>
      <c r="AF1111" s="35" t="str">
        <f>VLOOKUP(G1111,[6]TIV1!L:S,8,FALSE)</f>
        <v>8276895965</v>
      </c>
      <c r="AG1111" s="35" t="e">
        <f>VLOOKUP(T1111,[6]TIV1!L:S,8,FALSE)</f>
        <v>#N/A</v>
      </c>
      <c r="AH1111" s="35" t="e">
        <f>VLOOKUP(AC1111,[6]TIV1!L:S,8,FALSE)</f>
        <v>#N/A</v>
      </c>
      <c r="AI1111" s="36">
        <f>VLOOKUP(A1111&amp;P1111,[6]HARGA!C:D,2,0)*Q1111</f>
        <v>14184000</v>
      </c>
      <c r="AJ1111" s="36">
        <f>VLOOKUP(A1111&amp;P1111,[6]HARGA!C:D,2,0)*W1111</f>
        <v>0</v>
      </c>
      <c r="AK1111" s="36">
        <f>VLOOKUP(A1111&amp;P1111,[6]HARGA!C:D,2,0)*AB1111</f>
        <v>0</v>
      </c>
      <c r="AL1111" s="37"/>
      <c r="AM1111" s="37"/>
      <c r="AN1111" s="37"/>
      <c r="AO1111" s="37"/>
      <c r="AP1111" s="37"/>
      <c r="AQ1111" s="37"/>
      <c r="AR1111" s="37"/>
      <c r="AS1111" s="37"/>
      <c r="AT1111" s="37"/>
      <c r="AU1111" s="37"/>
      <c r="AV1111" s="37"/>
      <c r="AW1111" s="37"/>
      <c r="AX1111" s="37"/>
      <c r="AY1111" s="37"/>
      <c r="AZ1111" s="37"/>
      <c r="BA1111" s="37"/>
      <c r="BB1111" s="37"/>
      <c r="BC1111" s="37"/>
      <c r="BD1111">
        <v>5</v>
      </c>
    </row>
    <row r="1112" spans="1:56" hidden="1" x14ac:dyDescent="0.25">
      <c r="A1112" s="22" t="s">
        <v>66</v>
      </c>
      <c r="B1112" s="22" t="s">
        <v>52</v>
      </c>
      <c r="C1112" s="23">
        <v>21102903709</v>
      </c>
      <c r="D1112" s="22" t="s">
        <v>143</v>
      </c>
      <c r="E1112" s="22" t="s">
        <v>489</v>
      </c>
      <c r="F1112" s="22" t="s">
        <v>1037</v>
      </c>
      <c r="G1112" s="22">
        <v>5042304998</v>
      </c>
      <c r="H1112" s="22" t="s">
        <v>56</v>
      </c>
      <c r="I1112" s="22" t="s">
        <v>56</v>
      </c>
      <c r="J1112" s="24">
        <v>44505</v>
      </c>
      <c r="K1112" s="22">
        <v>1440</v>
      </c>
      <c r="L1112" s="22" t="s">
        <v>153</v>
      </c>
      <c r="M1112" s="22" t="s">
        <v>153</v>
      </c>
      <c r="N1112" s="38" t="s">
        <v>1711</v>
      </c>
      <c r="O1112" s="39">
        <v>44506</v>
      </c>
      <c r="P1112" s="27" t="s">
        <v>64</v>
      </c>
      <c r="Q1112" s="22">
        <v>1440</v>
      </c>
      <c r="R1112" s="28" t="s">
        <v>56</v>
      </c>
      <c r="S1112" s="22" t="s">
        <v>56</v>
      </c>
      <c r="T1112" s="28" t="s">
        <v>56</v>
      </c>
      <c r="U1112" s="28">
        <v>0</v>
      </c>
      <c r="V1112" s="22">
        <v>0</v>
      </c>
      <c r="W1112" s="28">
        <v>0</v>
      </c>
      <c r="X1112" s="28" t="s">
        <v>56</v>
      </c>
      <c r="Y1112" s="22" t="s">
        <v>56</v>
      </c>
      <c r="Z1112" s="45" t="s">
        <v>56</v>
      </c>
      <c r="AA1112" s="45" t="s">
        <v>56</v>
      </c>
      <c r="AB1112" s="28">
        <v>0</v>
      </c>
      <c r="AC1112" s="28" t="s">
        <v>56</v>
      </c>
      <c r="AD1112" s="46" t="s">
        <v>56</v>
      </c>
      <c r="AE1112" s="47" t="s">
        <v>56</v>
      </c>
      <c r="AF1112" s="35" t="str">
        <f>VLOOKUP(G1112,[6]TIV1!L:S,8,FALSE)</f>
        <v>8276895965</v>
      </c>
      <c r="AG1112" s="35" t="e">
        <f>VLOOKUP(T1112,[6]TIV1!L:S,8,FALSE)</f>
        <v>#N/A</v>
      </c>
      <c r="AH1112" s="35" t="e">
        <f>VLOOKUP(AC1112,[6]TIV1!L:S,8,FALSE)</f>
        <v>#N/A</v>
      </c>
      <c r="AI1112" s="36">
        <f>VLOOKUP(A1112&amp;P1112,[6]HARGA!C:D,2,0)*Q1112</f>
        <v>43200000</v>
      </c>
      <c r="AJ1112" s="36">
        <f>VLOOKUP(A1112&amp;P1112,[6]HARGA!C:D,2,0)*W1112</f>
        <v>0</v>
      </c>
      <c r="AK1112" s="36">
        <f>VLOOKUP(A1112&amp;P1112,[6]HARGA!C:D,2,0)*AB1112</f>
        <v>0</v>
      </c>
      <c r="AL1112" s="37"/>
      <c r="AM1112" s="37"/>
      <c r="AN1112" s="37"/>
      <c r="AO1112" s="37"/>
      <c r="AP1112" s="37"/>
      <c r="AQ1112" s="37"/>
      <c r="AR1112" s="37"/>
      <c r="AS1112" s="37"/>
      <c r="AT1112" s="37"/>
      <c r="AU1112" s="37"/>
      <c r="AV1112" s="37"/>
      <c r="AW1112" s="37"/>
      <c r="AX1112" s="37"/>
      <c r="AY1112" s="37"/>
      <c r="AZ1112" s="37"/>
      <c r="BA1112" s="37"/>
      <c r="BB1112" s="37"/>
      <c r="BC1112" s="37"/>
      <c r="BD1112">
        <v>5</v>
      </c>
    </row>
    <row r="1113" spans="1:56" hidden="1" x14ac:dyDescent="0.25">
      <c r="A1113" s="22" t="s">
        <v>51</v>
      </c>
      <c r="B1113" s="22" t="s">
        <v>52</v>
      </c>
      <c r="C1113" s="23" t="s">
        <v>1712</v>
      </c>
      <c r="D1113" s="22" t="s">
        <v>143</v>
      </c>
      <c r="E1113" s="22" t="s">
        <v>489</v>
      </c>
      <c r="F1113" s="22" t="s">
        <v>1037</v>
      </c>
      <c r="G1113" s="22" t="s">
        <v>90</v>
      </c>
      <c r="H1113" s="22" t="s">
        <v>56</v>
      </c>
      <c r="I1113" s="22" t="s">
        <v>56</v>
      </c>
      <c r="J1113" s="24">
        <v>44505</v>
      </c>
      <c r="K1113" s="22">
        <v>0</v>
      </c>
      <c r="L1113" s="22" t="s">
        <v>91</v>
      </c>
      <c r="M1113" s="22" t="s">
        <v>91</v>
      </c>
      <c r="N1113" s="41" t="s">
        <v>56</v>
      </c>
      <c r="O1113" s="34" t="s">
        <v>56</v>
      </c>
      <c r="P1113" s="27" t="s">
        <v>60</v>
      </c>
      <c r="Q1113" s="22">
        <v>0</v>
      </c>
      <c r="R1113" s="23">
        <v>21102803781</v>
      </c>
      <c r="S1113" s="22" t="s">
        <v>56</v>
      </c>
      <c r="T1113" s="22">
        <v>6008148869</v>
      </c>
      <c r="U1113" s="22">
        <v>45</v>
      </c>
      <c r="V1113" s="22">
        <v>0</v>
      </c>
      <c r="W1113" s="22">
        <v>45</v>
      </c>
      <c r="X1113" s="29" t="s">
        <v>102</v>
      </c>
      <c r="Y1113" s="22" t="s">
        <v>56</v>
      </c>
      <c r="Z1113" s="30" t="s">
        <v>1713</v>
      </c>
      <c r="AA1113" s="31">
        <v>44504</v>
      </c>
      <c r="AB1113" s="22">
        <v>3</v>
      </c>
      <c r="AC1113" s="32">
        <v>5042297167</v>
      </c>
      <c r="AD1113" s="43" t="s">
        <v>1714</v>
      </c>
      <c r="AE1113" s="44">
        <v>44529</v>
      </c>
      <c r="AF1113" s="35" t="e">
        <f>VLOOKUP(G1113,[6]TIV1!L:S,8,FALSE)</f>
        <v>#N/A</v>
      </c>
      <c r="AG1113" s="35" t="str">
        <f>VLOOKUP(T1113,[6]TIV1!L:S,8,FALSE)</f>
        <v>2050350281</v>
      </c>
      <c r="AH1113" s="35" t="str">
        <f>VLOOKUP(AC1113,[6]TIV1!L:S,8,FALSE)</f>
        <v>8276895377</v>
      </c>
      <c r="AI1113" s="36">
        <f>VLOOKUP(A1113&amp;P1113,[6]HARGA!C:D,2,0)*Q1113</f>
        <v>0</v>
      </c>
      <c r="AJ1113" s="36">
        <f>VLOOKUP(A1113&amp;P1113,[6]HARGA!C:D,2,0)*W1113</f>
        <v>443250</v>
      </c>
      <c r="AK1113" s="36">
        <f>VLOOKUP(A1113&amp;P1113,[6]HARGA!C:D,2,0)*AB1113</f>
        <v>29550</v>
      </c>
      <c r="AL1113" s="37"/>
      <c r="AM1113" s="37"/>
      <c r="AN1113" s="37"/>
      <c r="AO1113" s="37"/>
      <c r="AP1113" s="37"/>
      <c r="AQ1113" s="37"/>
      <c r="AR1113" s="37"/>
      <c r="AS1113" s="37"/>
      <c r="AT1113" s="37"/>
      <c r="AU1113" s="37"/>
      <c r="AV1113" s="37"/>
      <c r="AW1113" s="37"/>
      <c r="AX1113" s="37"/>
      <c r="AY1113" s="37"/>
      <c r="AZ1113" s="37"/>
      <c r="BA1113" s="37"/>
      <c r="BB1113" s="37"/>
      <c r="BC1113" s="37"/>
      <c r="BD1113">
        <v>5</v>
      </c>
    </row>
    <row r="1114" spans="1:56" hidden="1" x14ac:dyDescent="0.25">
      <c r="A1114" s="22" t="s">
        <v>51</v>
      </c>
      <c r="B1114" s="22" t="s">
        <v>52</v>
      </c>
      <c r="C1114" s="23" t="s">
        <v>1712</v>
      </c>
      <c r="D1114" s="22" t="s">
        <v>143</v>
      </c>
      <c r="E1114" s="22" t="s">
        <v>489</v>
      </c>
      <c r="F1114" s="22" t="s">
        <v>1037</v>
      </c>
      <c r="G1114" s="22" t="s">
        <v>90</v>
      </c>
      <c r="H1114" s="22" t="s">
        <v>56</v>
      </c>
      <c r="I1114" s="22" t="s">
        <v>56</v>
      </c>
      <c r="J1114" s="24">
        <v>44505</v>
      </c>
      <c r="K1114" s="22">
        <v>0</v>
      </c>
      <c r="L1114" s="22" t="s">
        <v>91</v>
      </c>
      <c r="M1114" s="22" t="s">
        <v>91</v>
      </c>
      <c r="N1114" s="41" t="s">
        <v>56</v>
      </c>
      <c r="O1114" s="34" t="s">
        <v>56</v>
      </c>
      <c r="P1114" s="27" t="s">
        <v>64</v>
      </c>
      <c r="Q1114" s="22">
        <v>0</v>
      </c>
      <c r="R1114" s="23">
        <v>21102803781</v>
      </c>
      <c r="S1114" s="22" t="s">
        <v>56</v>
      </c>
      <c r="T1114" s="22">
        <v>6008148869</v>
      </c>
      <c r="U1114" s="22">
        <v>1440</v>
      </c>
      <c r="V1114" s="22">
        <v>0</v>
      </c>
      <c r="W1114" s="22">
        <v>1440</v>
      </c>
      <c r="X1114" s="29" t="s">
        <v>102</v>
      </c>
      <c r="Y1114" s="22" t="s">
        <v>56</v>
      </c>
      <c r="Z1114" s="30" t="s">
        <v>1713</v>
      </c>
      <c r="AA1114" s="31">
        <v>44504</v>
      </c>
      <c r="AB1114" s="22">
        <v>65</v>
      </c>
      <c r="AC1114" s="32">
        <v>5042297167</v>
      </c>
      <c r="AD1114" s="43" t="s">
        <v>1714</v>
      </c>
      <c r="AE1114" s="44">
        <v>44529</v>
      </c>
      <c r="AF1114" s="35" t="e">
        <f>VLOOKUP(G1114,[6]TIV1!L:S,8,FALSE)</f>
        <v>#N/A</v>
      </c>
      <c r="AG1114" s="35" t="str">
        <f>VLOOKUP(T1114,[6]TIV1!L:S,8,FALSE)</f>
        <v>2050350281</v>
      </c>
      <c r="AH1114" s="35" t="str">
        <f>VLOOKUP(AC1114,[6]TIV1!L:S,8,FALSE)</f>
        <v>8276895377</v>
      </c>
      <c r="AI1114" s="36">
        <f>VLOOKUP(A1114&amp;P1114,[6]HARGA!C:D,2,0)*Q1114</f>
        <v>0</v>
      </c>
      <c r="AJ1114" s="36">
        <f>VLOOKUP(A1114&amp;P1114,[6]HARGA!C:D,2,0)*W1114</f>
        <v>43200000</v>
      </c>
      <c r="AK1114" s="36">
        <f>VLOOKUP(A1114&amp;P1114,[6]HARGA!C:D,2,0)*AB1114</f>
        <v>1950000</v>
      </c>
      <c r="AL1114" s="37"/>
      <c r="AM1114" s="37"/>
      <c r="AN1114" s="37"/>
      <c r="AO1114" s="37"/>
      <c r="AP1114" s="37"/>
      <c r="AQ1114" s="37"/>
      <c r="AR1114" s="37"/>
      <c r="AS1114" s="37"/>
      <c r="AT1114" s="37"/>
      <c r="AU1114" s="37"/>
      <c r="AV1114" s="37"/>
      <c r="AW1114" s="37"/>
      <c r="AX1114" s="37"/>
      <c r="AY1114" s="37"/>
      <c r="AZ1114" s="37"/>
      <c r="BA1114" s="37"/>
      <c r="BB1114" s="37"/>
      <c r="BC1114" s="37"/>
      <c r="BD1114">
        <v>5</v>
      </c>
    </row>
    <row r="1115" spans="1:56" hidden="1" x14ac:dyDescent="0.25">
      <c r="A1115" s="22" t="s">
        <v>66</v>
      </c>
      <c r="B1115" s="22" t="s">
        <v>52</v>
      </c>
      <c r="C1115" s="23">
        <v>21102903710</v>
      </c>
      <c r="D1115" s="22" t="s">
        <v>143</v>
      </c>
      <c r="E1115" s="22" t="s">
        <v>169</v>
      </c>
      <c r="F1115" s="22" t="s">
        <v>170</v>
      </c>
      <c r="G1115" s="22">
        <v>5042305838</v>
      </c>
      <c r="H1115" s="22" t="s">
        <v>56</v>
      </c>
      <c r="I1115" s="22" t="s">
        <v>56</v>
      </c>
      <c r="J1115" s="24">
        <v>44505</v>
      </c>
      <c r="K1115" s="22">
        <v>1440</v>
      </c>
      <c r="L1115" s="22" t="s">
        <v>184</v>
      </c>
      <c r="M1115" s="22" t="s">
        <v>184</v>
      </c>
      <c r="N1115" s="38" t="s">
        <v>1715</v>
      </c>
      <c r="O1115" s="39">
        <v>44506</v>
      </c>
      <c r="P1115" s="27" t="s">
        <v>60</v>
      </c>
      <c r="Q1115" s="22">
        <v>1440</v>
      </c>
      <c r="R1115" s="28" t="s">
        <v>56</v>
      </c>
      <c r="S1115" s="22" t="s">
        <v>56</v>
      </c>
      <c r="T1115" s="28" t="s">
        <v>56</v>
      </c>
      <c r="U1115" s="28">
        <v>0</v>
      </c>
      <c r="V1115" s="22">
        <v>0</v>
      </c>
      <c r="W1115" s="28">
        <v>0</v>
      </c>
      <c r="X1115" s="28" t="s">
        <v>56</v>
      </c>
      <c r="Y1115" s="22" t="s">
        <v>56</v>
      </c>
      <c r="Z1115" s="45" t="s">
        <v>56</v>
      </c>
      <c r="AA1115" s="45" t="s">
        <v>56</v>
      </c>
      <c r="AB1115" s="28">
        <v>0</v>
      </c>
      <c r="AC1115" s="28" t="s">
        <v>56</v>
      </c>
      <c r="AD1115" s="46" t="s">
        <v>56</v>
      </c>
      <c r="AE1115" s="47" t="s">
        <v>56</v>
      </c>
      <c r="AF1115" s="35" t="str">
        <f>VLOOKUP(G1115,[6]TIV1!L:S,8,FALSE)</f>
        <v>8276895965</v>
      </c>
      <c r="AG1115" s="35" t="e">
        <f>VLOOKUP(T1115,[6]TIV1!L:S,8,FALSE)</f>
        <v>#N/A</v>
      </c>
      <c r="AH1115" s="35" t="e">
        <f>VLOOKUP(AC1115,[6]TIV1!L:S,8,FALSE)</f>
        <v>#N/A</v>
      </c>
      <c r="AI1115" s="36">
        <f>VLOOKUP(A1115&amp;P1115,[6]HARGA!C:D,2,0)*Q1115</f>
        <v>14184000</v>
      </c>
      <c r="AJ1115" s="36">
        <f>VLOOKUP(A1115&amp;P1115,[6]HARGA!C:D,2,0)*W1115</f>
        <v>0</v>
      </c>
      <c r="AK1115" s="36">
        <f>VLOOKUP(A1115&amp;P1115,[6]HARGA!C:D,2,0)*AB1115</f>
        <v>0</v>
      </c>
      <c r="AL1115" s="37"/>
      <c r="AM1115" s="37"/>
      <c r="AN1115" s="37"/>
      <c r="AO1115" s="37"/>
      <c r="AP1115" s="37"/>
      <c r="AQ1115" s="37"/>
      <c r="AR1115" s="37"/>
      <c r="AS1115" s="37"/>
      <c r="AT1115" s="37"/>
      <c r="AU1115" s="37"/>
      <c r="AV1115" s="37"/>
      <c r="AW1115" s="37"/>
      <c r="AX1115" s="37"/>
      <c r="AY1115" s="37"/>
      <c r="AZ1115" s="37"/>
      <c r="BA1115" s="37"/>
      <c r="BB1115" s="37"/>
      <c r="BC1115" s="37"/>
      <c r="BD1115">
        <v>5</v>
      </c>
    </row>
    <row r="1116" spans="1:56" hidden="1" x14ac:dyDescent="0.25">
      <c r="A1116" s="22" t="s">
        <v>66</v>
      </c>
      <c r="B1116" s="22" t="s">
        <v>52</v>
      </c>
      <c r="C1116" s="23">
        <v>21102903710</v>
      </c>
      <c r="D1116" s="22" t="s">
        <v>143</v>
      </c>
      <c r="E1116" s="22" t="s">
        <v>169</v>
      </c>
      <c r="F1116" s="22" t="s">
        <v>170</v>
      </c>
      <c r="G1116" s="22">
        <v>5042305838</v>
      </c>
      <c r="H1116" s="22" t="s">
        <v>56</v>
      </c>
      <c r="I1116" s="22" t="s">
        <v>56</v>
      </c>
      <c r="J1116" s="24">
        <v>44505</v>
      </c>
      <c r="K1116" s="22">
        <v>1440</v>
      </c>
      <c r="L1116" s="22" t="s">
        <v>184</v>
      </c>
      <c r="M1116" s="22" t="s">
        <v>184</v>
      </c>
      <c r="N1116" s="38" t="s">
        <v>1715</v>
      </c>
      <c r="O1116" s="39">
        <v>44506</v>
      </c>
      <c r="P1116" s="27" t="s">
        <v>64</v>
      </c>
      <c r="Q1116" s="22">
        <v>1440</v>
      </c>
      <c r="R1116" s="28" t="s">
        <v>56</v>
      </c>
      <c r="S1116" s="22" t="s">
        <v>56</v>
      </c>
      <c r="T1116" s="28" t="s">
        <v>56</v>
      </c>
      <c r="U1116" s="28">
        <v>0</v>
      </c>
      <c r="V1116" s="22">
        <v>0</v>
      </c>
      <c r="W1116" s="28">
        <v>0</v>
      </c>
      <c r="X1116" s="28" t="s">
        <v>56</v>
      </c>
      <c r="Y1116" s="22" t="s">
        <v>56</v>
      </c>
      <c r="Z1116" s="45" t="s">
        <v>56</v>
      </c>
      <c r="AA1116" s="45" t="s">
        <v>56</v>
      </c>
      <c r="AB1116" s="28">
        <v>0</v>
      </c>
      <c r="AC1116" s="28" t="s">
        <v>56</v>
      </c>
      <c r="AD1116" s="46" t="s">
        <v>56</v>
      </c>
      <c r="AE1116" s="47" t="s">
        <v>56</v>
      </c>
      <c r="AF1116" s="35" t="str">
        <f>VLOOKUP(G1116,[6]TIV1!L:S,8,FALSE)</f>
        <v>8276895965</v>
      </c>
      <c r="AG1116" s="35" t="e">
        <f>VLOOKUP(T1116,[6]TIV1!L:S,8,FALSE)</f>
        <v>#N/A</v>
      </c>
      <c r="AH1116" s="35" t="e">
        <f>VLOOKUP(AC1116,[6]TIV1!L:S,8,FALSE)</f>
        <v>#N/A</v>
      </c>
      <c r="AI1116" s="36">
        <f>VLOOKUP(A1116&amp;P1116,[6]HARGA!C:D,2,0)*Q1116</f>
        <v>43200000</v>
      </c>
      <c r="AJ1116" s="36">
        <f>VLOOKUP(A1116&amp;P1116,[6]HARGA!C:D,2,0)*W1116</f>
        <v>0</v>
      </c>
      <c r="AK1116" s="36">
        <f>VLOOKUP(A1116&amp;P1116,[6]HARGA!C:D,2,0)*AB1116</f>
        <v>0</v>
      </c>
      <c r="AL1116" s="37"/>
      <c r="AM1116" s="37"/>
      <c r="AN1116" s="37"/>
      <c r="AO1116" s="37"/>
      <c r="AP1116" s="37"/>
      <c r="AQ1116" s="37"/>
      <c r="AR1116" s="37"/>
      <c r="AS1116" s="37"/>
      <c r="AT1116" s="37"/>
      <c r="AU1116" s="37"/>
      <c r="AV1116" s="37"/>
      <c r="AW1116" s="37"/>
      <c r="AX1116" s="37"/>
      <c r="AY1116" s="37"/>
      <c r="AZ1116" s="37"/>
      <c r="BA1116" s="37"/>
      <c r="BB1116" s="37"/>
      <c r="BC1116" s="37"/>
      <c r="BD1116">
        <v>5</v>
      </c>
    </row>
    <row r="1117" spans="1:56" hidden="1" x14ac:dyDescent="0.25">
      <c r="A1117" s="22" t="s">
        <v>51</v>
      </c>
      <c r="B1117" s="22" t="s">
        <v>52</v>
      </c>
      <c r="C1117" s="23" t="s">
        <v>1716</v>
      </c>
      <c r="D1117" s="22" t="s">
        <v>143</v>
      </c>
      <c r="E1117" s="22" t="s">
        <v>169</v>
      </c>
      <c r="F1117" s="22" t="s">
        <v>170</v>
      </c>
      <c r="G1117" s="22" t="s">
        <v>90</v>
      </c>
      <c r="H1117" s="22" t="s">
        <v>56</v>
      </c>
      <c r="I1117" s="22" t="s">
        <v>56</v>
      </c>
      <c r="J1117" s="24">
        <v>44505</v>
      </c>
      <c r="K1117" s="22">
        <v>0</v>
      </c>
      <c r="L1117" s="22" t="s">
        <v>91</v>
      </c>
      <c r="M1117" s="22" t="s">
        <v>91</v>
      </c>
      <c r="N1117" s="41" t="s">
        <v>56</v>
      </c>
      <c r="O1117" s="34" t="s">
        <v>56</v>
      </c>
      <c r="P1117" s="27" t="s">
        <v>60</v>
      </c>
      <c r="Q1117" s="22">
        <v>0</v>
      </c>
      <c r="R1117" s="23">
        <v>21102803815</v>
      </c>
      <c r="S1117" s="22" t="s">
        <v>56</v>
      </c>
      <c r="T1117" s="22">
        <v>6008150480</v>
      </c>
      <c r="U1117" s="22">
        <v>63</v>
      </c>
      <c r="V1117" s="22">
        <v>0</v>
      </c>
      <c r="W1117" s="22">
        <v>63</v>
      </c>
      <c r="X1117" s="29" t="s">
        <v>61</v>
      </c>
      <c r="Y1117" s="22" t="s">
        <v>56</v>
      </c>
      <c r="Z1117" s="30" t="s">
        <v>1717</v>
      </c>
      <c r="AA1117" s="31">
        <v>44504</v>
      </c>
      <c r="AB1117" s="22">
        <v>1</v>
      </c>
      <c r="AC1117" s="32">
        <v>5042307961</v>
      </c>
      <c r="AD1117" s="33" t="s">
        <v>1718</v>
      </c>
      <c r="AE1117" s="34">
        <v>44513</v>
      </c>
      <c r="AF1117" s="35" t="e">
        <f>VLOOKUP(G1117,[6]TIV1!L:S,8,FALSE)</f>
        <v>#N/A</v>
      </c>
      <c r="AG1117" s="35" t="str">
        <f>VLOOKUP(T1117,[6]TIV1!L:S,8,FALSE)</f>
        <v>2050350281</v>
      </c>
      <c r="AH1117" s="35" t="str">
        <f>VLOOKUP(AC1117,[6]TIV1!L:S,8,FALSE)</f>
        <v>8276895377</v>
      </c>
      <c r="AI1117" s="36">
        <f>VLOOKUP(A1117&amp;P1117,[6]HARGA!C:D,2,0)*Q1117</f>
        <v>0</v>
      </c>
      <c r="AJ1117" s="36">
        <f>VLOOKUP(A1117&amp;P1117,[6]HARGA!C:D,2,0)*W1117</f>
        <v>620550</v>
      </c>
      <c r="AK1117" s="36">
        <f>VLOOKUP(A1117&amp;P1117,[6]HARGA!C:D,2,0)*AB1117</f>
        <v>9850</v>
      </c>
      <c r="AL1117" s="37"/>
      <c r="AM1117" s="37"/>
      <c r="AN1117" s="37"/>
      <c r="AO1117" s="37"/>
      <c r="AP1117" s="37"/>
      <c r="AQ1117" s="37"/>
      <c r="AR1117" s="37"/>
      <c r="AS1117" s="37"/>
      <c r="AT1117" s="37"/>
      <c r="AU1117" s="37"/>
      <c r="AV1117" s="37"/>
      <c r="AW1117" s="37"/>
      <c r="AX1117" s="37"/>
      <c r="AY1117" s="37"/>
      <c r="AZ1117" s="37"/>
      <c r="BA1117" s="37"/>
      <c r="BB1117" s="37"/>
      <c r="BC1117" s="37"/>
      <c r="BD1117">
        <v>5</v>
      </c>
    </row>
    <row r="1118" spans="1:56" hidden="1" x14ac:dyDescent="0.25">
      <c r="A1118" s="22" t="s">
        <v>51</v>
      </c>
      <c r="B1118" s="22" t="s">
        <v>52</v>
      </c>
      <c r="C1118" s="23" t="s">
        <v>1716</v>
      </c>
      <c r="D1118" s="22" t="s">
        <v>143</v>
      </c>
      <c r="E1118" s="22" t="s">
        <v>169</v>
      </c>
      <c r="F1118" s="22" t="s">
        <v>170</v>
      </c>
      <c r="G1118" s="22" t="s">
        <v>90</v>
      </c>
      <c r="H1118" s="22" t="s">
        <v>56</v>
      </c>
      <c r="I1118" s="22" t="s">
        <v>56</v>
      </c>
      <c r="J1118" s="24">
        <v>44505</v>
      </c>
      <c r="K1118" s="22">
        <v>0</v>
      </c>
      <c r="L1118" s="22" t="s">
        <v>91</v>
      </c>
      <c r="M1118" s="22" t="s">
        <v>91</v>
      </c>
      <c r="N1118" s="41" t="s">
        <v>56</v>
      </c>
      <c r="O1118" s="34" t="s">
        <v>56</v>
      </c>
      <c r="P1118" s="27" t="s">
        <v>64</v>
      </c>
      <c r="Q1118" s="22">
        <v>0</v>
      </c>
      <c r="R1118" s="23">
        <v>21102803815</v>
      </c>
      <c r="S1118" s="22" t="s">
        <v>56</v>
      </c>
      <c r="T1118" s="22">
        <v>6008150480</v>
      </c>
      <c r="U1118" s="22">
        <v>1440</v>
      </c>
      <c r="V1118" s="22">
        <v>0</v>
      </c>
      <c r="W1118" s="22">
        <v>1440</v>
      </c>
      <c r="X1118" s="29" t="s">
        <v>61</v>
      </c>
      <c r="Y1118" s="22" t="s">
        <v>56</v>
      </c>
      <c r="Z1118" s="30" t="s">
        <v>1717</v>
      </c>
      <c r="AA1118" s="31">
        <v>44504</v>
      </c>
      <c r="AB1118" s="22">
        <v>71</v>
      </c>
      <c r="AC1118" s="32">
        <v>5042307961</v>
      </c>
      <c r="AD1118" s="33" t="s">
        <v>1718</v>
      </c>
      <c r="AE1118" s="34">
        <v>44513</v>
      </c>
      <c r="AF1118" s="35" t="e">
        <f>VLOOKUP(G1118,[6]TIV1!L:S,8,FALSE)</f>
        <v>#N/A</v>
      </c>
      <c r="AG1118" s="35" t="str">
        <f>VLOOKUP(T1118,[6]TIV1!L:S,8,FALSE)</f>
        <v>2050350281</v>
      </c>
      <c r="AH1118" s="35" t="str">
        <f>VLOOKUP(AC1118,[6]TIV1!L:S,8,FALSE)</f>
        <v>8276895377</v>
      </c>
      <c r="AI1118" s="36">
        <f>VLOOKUP(A1118&amp;P1118,[6]HARGA!C:D,2,0)*Q1118</f>
        <v>0</v>
      </c>
      <c r="AJ1118" s="36">
        <f>VLOOKUP(A1118&amp;P1118,[6]HARGA!C:D,2,0)*W1118</f>
        <v>43200000</v>
      </c>
      <c r="AK1118" s="36">
        <f>VLOOKUP(A1118&amp;P1118,[6]HARGA!C:D,2,0)*AB1118</f>
        <v>2130000</v>
      </c>
      <c r="AL1118" s="37"/>
      <c r="AM1118" s="37"/>
      <c r="AN1118" s="37"/>
      <c r="AO1118" s="37"/>
      <c r="AP1118" s="37"/>
      <c r="AQ1118" s="37"/>
      <c r="AR1118" s="37"/>
      <c r="AS1118" s="37"/>
      <c r="AT1118" s="37"/>
      <c r="AU1118" s="37"/>
      <c r="AV1118" s="37"/>
      <c r="AW1118" s="37"/>
      <c r="AX1118" s="37"/>
      <c r="AY1118" s="37"/>
      <c r="AZ1118" s="37"/>
      <c r="BA1118" s="37"/>
      <c r="BB1118" s="37"/>
      <c r="BC1118" s="37"/>
      <c r="BD1118">
        <v>5</v>
      </c>
    </row>
    <row r="1119" spans="1:56" hidden="1" x14ac:dyDescent="0.25">
      <c r="A1119" s="22" t="s">
        <v>51</v>
      </c>
      <c r="B1119" s="22" t="s">
        <v>52</v>
      </c>
      <c r="C1119" s="23">
        <v>21102803735</v>
      </c>
      <c r="D1119" s="22" t="s">
        <v>193</v>
      </c>
      <c r="E1119" s="22" t="s">
        <v>235</v>
      </c>
      <c r="F1119" s="22" t="s">
        <v>234</v>
      </c>
      <c r="G1119" s="22">
        <v>5042290701</v>
      </c>
      <c r="H1119" s="22" t="s">
        <v>56</v>
      </c>
      <c r="I1119" s="22" t="s">
        <v>56</v>
      </c>
      <c r="J1119" s="24">
        <v>44505</v>
      </c>
      <c r="K1119" s="22">
        <v>1008</v>
      </c>
      <c r="L1119" s="22" t="s">
        <v>92</v>
      </c>
      <c r="M1119" s="22" t="s">
        <v>92</v>
      </c>
      <c r="N1119" s="38" t="s">
        <v>1719</v>
      </c>
      <c r="O1119" s="39">
        <v>44505</v>
      </c>
      <c r="P1119" s="27" t="s">
        <v>60</v>
      </c>
      <c r="Q1119" s="22">
        <v>1008</v>
      </c>
      <c r="R1119" s="23">
        <v>21102803777</v>
      </c>
      <c r="S1119" s="22" t="s">
        <v>56</v>
      </c>
      <c r="T1119" s="22">
        <v>6008145876</v>
      </c>
      <c r="U1119" s="22">
        <v>28</v>
      </c>
      <c r="V1119" s="22">
        <v>0</v>
      </c>
      <c r="W1119" s="22">
        <v>26</v>
      </c>
      <c r="X1119" s="29" t="s">
        <v>208</v>
      </c>
      <c r="Y1119" s="22" t="s">
        <v>56</v>
      </c>
      <c r="Z1119" s="30" t="s">
        <v>1720</v>
      </c>
      <c r="AA1119" s="31">
        <v>44504</v>
      </c>
      <c r="AB1119" s="22">
        <v>1</v>
      </c>
      <c r="AC1119" s="32">
        <v>5042276502</v>
      </c>
      <c r="AD1119" s="33" t="s">
        <v>1721</v>
      </c>
      <c r="AE1119" s="34">
        <v>44513</v>
      </c>
      <c r="AF1119" s="35" t="str">
        <f>VLOOKUP(G1119,[6]TIV1!L:S,8,FALSE)</f>
        <v>8276895377</v>
      </c>
      <c r="AG1119" s="35" t="str">
        <f>VLOOKUP(T1119,[6]TIV1!L:S,8,FALSE)</f>
        <v>2050350281</v>
      </c>
      <c r="AH1119" s="35" t="str">
        <f>VLOOKUP(AC1119,[6]TIV1!L:S,8,FALSE)</f>
        <v>8276895377</v>
      </c>
      <c r="AI1119" s="36">
        <f>VLOOKUP(A1119&amp;P1119,[6]HARGA!C:D,2,0)*Q1119</f>
        <v>9928800</v>
      </c>
      <c r="AJ1119" s="36">
        <f>VLOOKUP(A1119&amp;P1119,[6]HARGA!C:D,2,0)*W1119</f>
        <v>256100</v>
      </c>
      <c r="AK1119" s="36">
        <f>VLOOKUP(A1119&amp;P1119,[6]HARGA!C:D,2,0)*AB1119</f>
        <v>9850</v>
      </c>
      <c r="AL1119" s="37"/>
      <c r="AM1119" s="37"/>
      <c r="AN1119" s="37"/>
      <c r="AO1119" s="37"/>
      <c r="AP1119" s="37"/>
      <c r="AQ1119" s="37"/>
      <c r="AR1119" s="37"/>
      <c r="AS1119" s="37"/>
      <c r="AT1119" s="37"/>
      <c r="AU1119" s="37"/>
      <c r="AV1119" s="37"/>
      <c r="AW1119" s="37"/>
      <c r="AX1119" s="37"/>
      <c r="AY1119" s="37"/>
      <c r="AZ1119" s="37"/>
      <c r="BA1119" s="37"/>
      <c r="BB1119" s="37"/>
      <c r="BC1119" s="37"/>
      <c r="BD1119">
        <v>5</v>
      </c>
    </row>
    <row r="1120" spans="1:56" hidden="1" x14ac:dyDescent="0.25">
      <c r="A1120" s="22" t="s">
        <v>51</v>
      </c>
      <c r="B1120" s="22" t="s">
        <v>52</v>
      </c>
      <c r="C1120" s="23">
        <v>21102803735</v>
      </c>
      <c r="D1120" s="22" t="s">
        <v>193</v>
      </c>
      <c r="E1120" s="22" t="s">
        <v>235</v>
      </c>
      <c r="F1120" s="22" t="s">
        <v>234</v>
      </c>
      <c r="G1120" s="22">
        <v>5042290701</v>
      </c>
      <c r="H1120" s="22" t="s">
        <v>56</v>
      </c>
      <c r="I1120" s="22" t="s">
        <v>56</v>
      </c>
      <c r="J1120" s="24">
        <v>44505</v>
      </c>
      <c r="K1120" s="22">
        <v>1008</v>
      </c>
      <c r="L1120" s="22" t="s">
        <v>92</v>
      </c>
      <c r="M1120" s="22" t="s">
        <v>92</v>
      </c>
      <c r="N1120" s="38" t="s">
        <v>1719</v>
      </c>
      <c r="O1120" s="39">
        <v>44505</v>
      </c>
      <c r="P1120" s="27" t="s">
        <v>64</v>
      </c>
      <c r="Q1120" s="22">
        <v>1008</v>
      </c>
      <c r="R1120" s="23">
        <v>21102803777</v>
      </c>
      <c r="S1120" s="22" t="s">
        <v>56</v>
      </c>
      <c r="T1120" s="22">
        <v>6008145876</v>
      </c>
      <c r="U1120" s="22">
        <v>1100</v>
      </c>
      <c r="V1120" s="22">
        <v>0</v>
      </c>
      <c r="W1120" s="22">
        <v>1098</v>
      </c>
      <c r="X1120" s="29" t="s">
        <v>208</v>
      </c>
      <c r="Y1120" s="22" t="s">
        <v>56</v>
      </c>
      <c r="Z1120" s="30" t="s">
        <v>1720</v>
      </c>
      <c r="AA1120" s="31">
        <v>44504</v>
      </c>
      <c r="AB1120" s="22">
        <v>52</v>
      </c>
      <c r="AC1120" s="32">
        <v>5042276502</v>
      </c>
      <c r="AD1120" s="33" t="s">
        <v>1721</v>
      </c>
      <c r="AE1120" s="34">
        <v>44513</v>
      </c>
      <c r="AF1120" s="35" t="str">
        <f>VLOOKUP(G1120,[6]TIV1!L:S,8,FALSE)</f>
        <v>8276895377</v>
      </c>
      <c r="AG1120" s="35" t="str">
        <f>VLOOKUP(T1120,[6]TIV1!L:S,8,FALSE)</f>
        <v>2050350281</v>
      </c>
      <c r="AH1120" s="35" t="str">
        <f>VLOOKUP(AC1120,[6]TIV1!L:S,8,FALSE)</f>
        <v>8276895377</v>
      </c>
      <c r="AI1120" s="36">
        <f>VLOOKUP(A1120&amp;P1120,[6]HARGA!C:D,2,0)*Q1120</f>
        <v>30240000</v>
      </c>
      <c r="AJ1120" s="36">
        <f>VLOOKUP(A1120&amp;P1120,[6]HARGA!C:D,2,0)*W1120</f>
        <v>32940000</v>
      </c>
      <c r="AK1120" s="36">
        <f>VLOOKUP(A1120&amp;P1120,[6]HARGA!C:D,2,0)*AB1120</f>
        <v>1560000</v>
      </c>
      <c r="AL1120" s="37"/>
      <c r="AM1120" s="37"/>
      <c r="AN1120" s="37"/>
      <c r="AO1120" s="37"/>
      <c r="AP1120" s="37"/>
      <c r="AQ1120" s="37"/>
      <c r="AR1120" s="37"/>
      <c r="AS1120" s="37"/>
      <c r="AT1120" s="37"/>
      <c r="AU1120" s="37"/>
      <c r="AV1120" s="37"/>
      <c r="AW1120" s="37"/>
      <c r="AX1120" s="37"/>
      <c r="AY1120" s="37"/>
      <c r="AZ1120" s="37"/>
      <c r="BA1120" s="37"/>
      <c r="BB1120" s="37"/>
      <c r="BC1120" s="37"/>
      <c r="BD1120">
        <v>5</v>
      </c>
    </row>
    <row r="1121" spans="1:56" hidden="1" x14ac:dyDescent="0.25">
      <c r="A1121" s="22" t="s">
        <v>66</v>
      </c>
      <c r="B1121" s="22" t="s">
        <v>52</v>
      </c>
      <c r="C1121" s="23">
        <v>21102903703</v>
      </c>
      <c r="D1121" s="22" t="s">
        <v>193</v>
      </c>
      <c r="E1121" s="22" t="s">
        <v>241</v>
      </c>
      <c r="F1121" s="22" t="s">
        <v>240</v>
      </c>
      <c r="G1121" s="22">
        <v>5042300613</v>
      </c>
      <c r="H1121" s="22" t="s">
        <v>56</v>
      </c>
      <c r="I1121" s="22" t="s">
        <v>56</v>
      </c>
      <c r="J1121" s="24">
        <v>44505</v>
      </c>
      <c r="K1121" s="22">
        <v>960</v>
      </c>
      <c r="L1121" s="22" t="s">
        <v>110</v>
      </c>
      <c r="M1121" s="22" t="s">
        <v>110</v>
      </c>
      <c r="N1121" s="38" t="s">
        <v>1722</v>
      </c>
      <c r="O1121" s="39">
        <v>44505</v>
      </c>
      <c r="P1121" s="27" t="s">
        <v>60</v>
      </c>
      <c r="Q1121" s="22">
        <v>960</v>
      </c>
      <c r="R1121" s="28" t="s">
        <v>56</v>
      </c>
      <c r="S1121" s="22" t="s">
        <v>56</v>
      </c>
      <c r="T1121" s="28" t="s">
        <v>56</v>
      </c>
      <c r="U1121" s="28">
        <v>0</v>
      </c>
      <c r="V1121" s="28">
        <v>0</v>
      </c>
      <c r="W1121" s="28">
        <v>0</v>
      </c>
      <c r="X1121" s="28" t="s">
        <v>56</v>
      </c>
      <c r="Y1121" s="22" t="s">
        <v>56</v>
      </c>
      <c r="Z1121" s="45" t="s">
        <v>56</v>
      </c>
      <c r="AA1121" s="45" t="s">
        <v>56</v>
      </c>
      <c r="AB1121" s="28">
        <v>0</v>
      </c>
      <c r="AC1121" s="28" t="s">
        <v>56</v>
      </c>
      <c r="AD1121" s="46" t="s">
        <v>56</v>
      </c>
      <c r="AE1121" s="47" t="s">
        <v>56</v>
      </c>
      <c r="AF1121" s="35" t="str">
        <f>VLOOKUP(G1121,[6]TIV1!L:S,8,FALSE)</f>
        <v>8276895965</v>
      </c>
      <c r="AG1121" s="35" t="e">
        <f>VLOOKUP(T1121,[6]TIV1!L:S,8,FALSE)</f>
        <v>#N/A</v>
      </c>
      <c r="AH1121" s="35" t="e">
        <f>VLOOKUP(AC1121,[6]TIV1!L:S,8,FALSE)</f>
        <v>#N/A</v>
      </c>
      <c r="AI1121" s="36">
        <f>VLOOKUP(A1121&amp;P1121,[6]HARGA!C:D,2,0)*Q1121</f>
        <v>9456000</v>
      </c>
      <c r="AJ1121" s="36">
        <f>VLOOKUP(A1121&amp;P1121,[6]HARGA!C:D,2,0)*W1121</f>
        <v>0</v>
      </c>
      <c r="AK1121" s="36">
        <f>VLOOKUP(A1121&amp;P1121,[6]HARGA!C:D,2,0)*AB1121</f>
        <v>0</v>
      </c>
      <c r="AL1121" s="37"/>
      <c r="AM1121" s="37"/>
      <c r="AN1121" s="37"/>
      <c r="AO1121" s="37"/>
      <c r="AP1121" s="37"/>
      <c r="AQ1121" s="37"/>
      <c r="AR1121" s="37"/>
      <c r="AS1121" s="37"/>
      <c r="AT1121" s="37"/>
      <c r="AU1121" s="37"/>
      <c r="AV1121" s="37"/>
      <c r="AW1121" s="37"/>
      <c r="AX1121" s="37"/>
      <c r="AY1121" s="37"/>
      <c r="AZ1121" s="37"/>
      <c r="BA1121" s="37"/>
      <c r="BB1121" s="37"/>
      <c r="BC1121" s="37"/>
      <c r="BD1121">
        <v>5</v>
      </c>
    </row>
    <row r="1122" spans="1:56" hidden="1" x14ac:dyDescent="0.25">
      <c r="A1122" s="22" t="s">
        <v>66</v>
      </c>
      <c r="B1122" s="22" t="s">
        <v>52</v>
      </c>
      <c r="C1122" s="23">
        <v>21102903703</v>
      </c>
      <c r="D1122" s="22" t="s">
        <v>193</v>
      </c>
      <c r="E1122" s="22" t="s">
        <v>241</v>
      </c>
      <c r="F1122" s="22" t="s">
        <v>240</v>
      </c>
      <c r="G1122" s="22">
        <v>5042300613</v>
      </c>
      <c r="H1122" s="22" t="s">
        <v>56</v>
      </c>
      <c r="I1122" s="22" t="s">
        <v>56</v>
      </c>
      <c r="J1122" s="24">
        <v>44505</v>
      </c>
      <c r="K1122" s="22">
        <v>960</v>
      </c>
      <c r="L1122" s="22" t="s">
        <v>110</v>
      </c>
      <c r="M1122" s="22" t="s">
        <v>110</v>
      </c>
      <c r="N1122" s="38" t="s">
        <v>1722</v>
      </c>
      <c r="O1122" s="39">
        <v>44505</v>
      </c>
      <c r="P1122" s="27" t="s">
        <v>64</v>
      </c>
      <c r="Q1122" s="22">
        <v>960</v>
      </c>
      <c r="R1122" s="28" t="s">
        <v>56</v>
      </c>
      <c r="S1122" s="22" t="s">
        <v>56</v>
      </c>
      <c r="T1122" s="28" t="s">
        <v>56</v>
      </c>
      <c r="U1122" s="28">
        <v>0</v>
      </c>
      <c r="V1122" s="28">
        <v>0</v>
      </c>
      <c r="W1122" s="28">
        <v>0</v>
      </c>
      <c r="X1122" s="28" t="s">
        <v>56</v>
      </c>
      <c r="Y1122" s="22" t="s">
        <v>56</v>
      </c>
      <c r="Z1122" s="45" t="s">
        <v>56</v>
      </c>
      <c r="AA1122" s="45" t="s">
        <v>56</v>
      </c>
      <c r="AB1122" s="28">
        <v>0</v>
      </c>
      <c r="AC1122" s="28" t="s">
        <v>56</v>
      </c>
      <c r="AD1122" s="46" t="s">
        <v>56</v>
      </c>
      <c r="AE1122" s="47" t="s">
        <v>56</v>
      </c>
      <c r="AF1122" s="35" t="str">
        <f>VLOOKUP(G1122,[6]TIV1!L:S,8,FALSE)</f>
        <v>8276895965</v>
      </c>
      <c r="AG1122" s="35" t="e">
        <f>VLOOKUP(T1122,[6]TIV1!L:S,8,FALSE)</f>
        <v>#N/A</v>
      </c>
      <c r="AH1122" s="35" t="e">
        <f>VLOOKUP(AC1122,[6]TIV1!L:S,8,FALSE)</f>
        <v>#N/A</v>
      </c>
      <c r="AI1122" s="36">
        <f>VLOOKUP(A1122&amp;P1122,[6]HARGA!C:D,2,0)*Q1122</f>
        <v>28800000</v>
      </c>
      <c r="AJ1122" s="36">
        <f>VLOOKUP(A1122&amp;P1122,[6]HARGA!C:D,2,0)*W1122</f>
        <v>0</v>
      </c>
      <c r="AK1122" s="36">
        <f>VLOOKUP(A1122&amp;P1122,[6]HARGA!C:D,2,0)*AB1122</f>
        <v>0</v>
      </c>
      <c r="AL1122" s="37"/>
      <c r="AM1122" s="37"/>
      <c r="AN1122" s="37"/>
      <c r="AO1122" s="37"/>
      <c r="AP1122" s="37"/>
      <c r="AQ1122" s="37"/>
      <c r="AR1122" s="37"/>
      <c r="AS1122" s="37"/>
      <c r="AT1122" s="37"/>
      <c r="AU1122" s="37"/>
      <c r="AV1122" s="37"/>
      <c r="AW1122" s="37"/>
      <c r="AX1122" s="37"/>
      <c r="AY1122" s="37"/>
      <c r="AZ1122" s="37"/>
      <c r="BA1122" s="37"/>
      <c r="BB1122" s="37"/>
      <c r="BC1122" s="37"/>
      <c r="BD1122">
        <v>5</v>
      </c>
    </row>
    <row r="1123" spans="1:56" hidden="1" x14ac:dyDescent="0.25">
      <c r="A1123" s="22" t="s">
        <v>66</v>
      </c>
      <c r="B1123" s="22" t="s">
        <v>52</v>
      </c>
      <c r="C1123" s="23">
        <v>21102903703</v>
      </c>
      <c r="D1123" s="22" t="s">
        <v>193</v>
      </c>
      <c r="E1123" s="22" t="s">
        <v>241</v>
      </c>
      <c r="F1123" s="22" t="s">
        <v>240</v>
      </c>
      <c r="G1123" s="22">
        <v>5042300613</v>
      </c>
      <c r="H1123" s="22" t="s">
        <v>56</v>
      </c>
      <c r="I1123" s="22" t="s">
        <v>56</v>
      </c>
      <c r="J1123" s="24">
        <v>44505</v>
      </c>
      <c r="K1123" s="22">
        <v>20</v>
      </c>
      <c r="L1123" s="22" t="s">
        <v>110</v>
      </c>
      <c r="M1123" s="22" t="s">
        <v>110</v>
      </c>
      <c r="N1123" s="38" t="s">
        <v>1722</v>
      </c>
      <c r="O1123" s="39">
        <v>44505</v>
      </c>
      <c r="P1123" s="27" t="s">
        <v>65</v>
      </c>
      <c r="Q1123" s="22">
        <v>20</v>
      </c>
      <c r="R1123" s="28" t="s">
        <v>56</v>
      </c>
      <c r="S1123" s="22" t="s">
        <v>56</v>
      </c>
      <c r="T1123" s="28" t="s">
        <v>56</v>
      </c>
      <c r="U1123" s="28">
        <v>0</v>
      </c>
      <c r="V1123" s="28">
        <v>0</v>
      </c>
      <c r="W1123" s="28">
        <v>0</v>
      </c>
      <c r="X1123" s="28" t="s">
        <v>56</v>
      </c>
      <c r="Y1123" s="22" t="s">
        <v>56</v>
      </c>
      <c r="Z1123" s="45" t="s">
        <v>56</v>
      </c>
      <c r="AA1123" s="45" t="s">
        <v>56</v>
      </c>
      <c r="AB1123" s="28">
        <v>0</v>
      </c>
      <c r="AC1123" s="28" t="s">
        <v>56</v>
      </c>
      <c r="AD1123" s="46" t="s">
        <v>56</v>
      </c>
      <c r="AE1123" s="47" t="s">
        <v>56</v>
      </c>
      <c r="AF1123" s="35" t="str">
        <f>VLOOKUP(G1123,[6]TIV1!L:S,8,FALSE)</f>
        <v>8276895965</v>
      </c>
      <c r="AG1123" s="35" t="e">
        <f>VLOOKUP(T1123,[6]TIV1!L:S,8,FALSE)</f>
        <v>#N/A</v>
      </c>
      <c r="AH1123" s="35" t="e">
        <f>VLOOKUP(AC1123,[6]TIV1!L:S,8,FALSE)</f>
        <v>#N/A</v>
      </c>
      <c r="AI1123" s="36">
        <f>VLOOKUP(A1123&amp;P1123,[6]HARGA!C:D,2,0)*Q1123</f>
        <v>0</v>
      </c>
      <c r="AJ1123" s="36">
        <f>VLOOKUP(A1123&amp;P1123,[6]HARGA!C:D,2,0)*W1123</f>
        <v>0</v>
      </c>
      <c r="AK1123" s="36">
        <f>VLOOKUP(A1123&amp;P1123,[6]HARGA!C:D,2,0)*AB1123</f>
        <v>0</v>
      </c>
      <c r="AL1123" s="37"/>
      <c r="AM1123" s="37"/>
      <c r="AN1123" s="37"/>
      <c r="AO1123" s="37"/>
      <c r="AP1123" s="37"/>
      <c r="AQ1123" s="37"/>
      <c r="AR1123" s="37"/>
      <c r="AS1123" s="37"/>
      <c r="AT1123" s="37"/>
      <c r="AU1123" s="37"/>
      <c r="AV1123" s="37"/>
      <c r="AW1123" s="37"/>
      <c r="AX1123" s="37"/>
      <c r="AY1123" s="37"/>
      <c r="AZ1123" s="37"/>
      <c r="BA1123" s="37"/>
      <c r="BB1123" s="37"/>
      <c r="BC1123" s="37"/>
      <c r="BD1123">
        <v>5</v>
      </c>
    </row>
    <row r="1124" spans="1:56" hidden="1" x14ac:dyDescent="0.25">
      <c r="A1124" s="22" t="s">
        <v>51</v>
      </c>
      <c r="B1124" s="22" t="s">
        <v>52</v>
      </c>
      <c r="C1124" s="23" t="s">
        <v>1723</v>
      </c>
      <c r="D1124" s="22" t="s">
        <v>193</v>
      </c>
      <c r="E1124" s="22" t="s">
        <v>241</v>
      </c>
      <c r="F1124" s="22" t="s">
        <v>240</v>
      </c>
      <c r="G1124" s="22">
        <v>5042300613</v>
      </c>
      <c r="H1124" s="22" t="s">
        <v>56</v>
      </c>
      <c r="I1124" s="22" t="s">
        <v>56</v>
      </c>
      <c r="J1124" s="24">
        <v>44505</v>
      </c>
      <c r="K1124" s="22">
        <v>0</v>
      </c>
      <c r="L1124" s="22" t="s">
        <v>110</v>
      </c>
      <c r="M1124" s="22" t="s">
        <v>110</v>
      </c>
      <c r="N1124" s="38" t="s">
        <v>1722</v>
      </c>
      <c r="O1124" s="39">
        <v>44505</v>
      </c>
      <c r="P1124" s="27" t="s">
        <v>60</v>
      </c>
      <c r="Q1124" s="22">
        <v>0</v>
      </c>
      <c r="R1124" s="23">
        <v>21102803769</v>
      </c>
      <c r="S1124" s="22" t="s">
        <v>56</v>
      </c>
      <c r="T1124" s="22">
        <v>6008146105</v>
      </c>
      <c r="U1124" s="22">
        <v>24</v>
      </c>
      <c r="V1124" s="22">
        <v>0</v>
      </c>
      <c r="W1124" s="22">
        <v>24</v>
      </c>
      <c r="X1124" s="29" t="s">
        <v>138</v>
      </c>
      <c r="Y1124" s="22" t="s">
        <v>56</v>
      </c>
      <c r="Z1124" s="63" t="s">
        <v>1724</v>
      </c>
      <c r="AA1124" s="64">
        <v>44504</v>
      </c>
      <c r="AB1124" s="22">
        <v>0</v>
      </c>
      <c r="AC1124" s="62">
        <v>5042300612</v>
      </c>
      <c r="AD1124" s="33" t="s">
        <v>1725</v>
      </c>
      <c r="AE1124" s="34">
        <v>44508</v>
      </c>
      <c r="AF1124" s="35" t="str">
        <f>VLOOKUP(G1124,[6]TIV1!L:S,8,FALSE)</f>
        <v>8276895965</v>
      </c>
      <c r="AG1124" s="35" t="str">
        <f>VLOOKUP(T1124,[6]TIV1!L:S,8,FALSE)</f>
        <v>2050350281</v>
      </c>
      <c r="AH1124" s="35" t="str">
        <f>VLOOKUP(AC1124,[6]TIV1!L:S,8,FALSE)</f>
        <v>8276895377</v>
      </c>
      <c r="AI1124" s="36">
        <f>VLOOKUP(A1124&amp;P1124,[6]HARGA!C:D,2,0)*Q1124</f>
        <v>0</v>
      </c>
      <c r="AJ1124" s="36">
        <f>VLOOKUP(A1124&amp;P1124,[6]HARGA!C:D,2,0)*W1124</f>
        <v>236400</v>
      </c>
      <c r="AK1124" s="36">
        <f>VLOOKUP(A1124&amp;P1124,[6]HARGA!C:D,2,0)*AB1124</f>
        <v>0</v>
      </c>
      <c r="AL1124" s="37"/>
      <c r="AM1124" s="37"/>
      <c r="AN1124" s="37"/>
      <c r="AO1124" s="37"/>
      <c r="AP1124" s="37"/>
      <c r="AQ1124" s="37"/>
      <c r="AR1124" s="37"/>
      <c r="AS1124" s="37"/>
      <c r="AT1124" s="37"/>
      <c r="AU1124" s="37"/>
      <c r="AV1124" s="37"/>
      <c r="AW1124" s="37"/>
      <c r="AX1124" s="37"/>
      <c r="AY1124" s="37"/>
      <c r="AZ1124" s="37"/>
      <c r="BA1124" s="37"/>
      <c r="BB1124" s="37"/>
      <c r="BC1124" s="37"/>
      <c r="BD1124">
        <v>5</v>
      </c>
    </row>
    <row r="1125" spans="1:56" hidden="1" x14ac:dyDescent="0.25">
      <c r="A1125" s="22" t="s">
        <v>51</v>
      </c>
      <c r="B1125" s="22" t="s">
        <v>52</v>
      </c>
      <c r="C1125" s="23" t="s">
        <v>1723</v>
      </c>
      <c r="D1125" s="22" t="s">
        <v>193</v>
      </c>
      <c r="E1125" s="22" t="s">
        <v>241</v>
      </c>
      <c r="F1125" s="22" t="s">
        <v>240</v>
      </c>
      <c r="G1125" s="22">
        <v>5042300613</v>
      </c>
      <c r="H1125" s="22" t="s">
        <v>56</v>
      </c>
      <c r="I1125" s="22" t="s">
        <v>56</v>
      </c>
      <c r="J1125" s="24">
        <v>44505</v>
      </c>
      <c r="K1125" s="22">
        <v>0</v>
      </c>
      <c r="L1125" s="22" t="s">
        <v>110</v>
      </c>
      <c r="M1125" s="22" t="s">
        <v>110</v>
      </c>
      <c r="N1125" s="38" t="s">
        <v>1722</v>
      </c>
      <c r="O1125" s="39">
        <v>44505</v>
      </c>
      <c r="P1125" s="27" t="s">
        <v>64</v>
      </c>
      <c r="Q1125" s="22">
        <v>0</v>
      </c>
      <c r="R1125" s="23">
        <v>21102803769</v>
      </c>
      <c r="S1125" s="22" t="s">
        <v>56</v>
      </c>
      <c r="T1125" s="22">
        <v>6008146105</v>
      </c>
      <c r="U1125" s="22">
        <v>960</v>
      </c>
      <c r="V1125" s="22">
        <v>0</v>
      </c>
      <c r="W1125" s="22">
        <v>960</v>
      </c>
      <c r="X1125" s="29" t="s">
        <v>138</v>
      </c>
      <c r="Y1125" s="22" t="s">
        <v>56</v>
      </c>
      <c r="Z1125" s="63" t="s">
        <v>1724</v>
      </c>
      <c r="AA1125" s="64">
        <v>44504</v>
      </c>
      <c r="AB1125" s="22">
        <v>35</v>
      </c>
      <c r="AC1125" s="62">
        <v>5042300612</v>
      </c>
      <c r="AD1125" s="33" t="s">
        <v>1725</v>
      </c>
      <c r="AE1125" s="34">
        <v>44508</v>
      </c>
      <c r="AF1125" s="35" t="str">
        <f>VLOOKUP(G1125,[6]TIV1!L:S,8,FALSE)</f>
        <v>8276895965</v>
      </c>
      <c r="AG1125" s="35" t="str">
        <f>VLOOKUP(T1125,[6]TIV1!L:S,8,FALSE)</f>
        <v>2050350281</v>
      </c>
      <c r="AH1125" s="35" t="str">
        <f>VLOOKUP(AC1125,[6]TIV1!L:S,8,FALSE)</f>
        <v>8276895377</v>
      </c>
      <c r="AI1125" s="36">
        <f>VLOOKUP(A1125&amp;P1125,[6]HARGA!C:D,2,0)*Q1125</f>
        <v>0</v>
      </c>
      <c r="AJ1125" s="36">
        <f>VLOOKUP(A1125&amp;P1125,[6]HARGA!C:D,2,0)*W1125</f>
        <v>28800000</v>
      </c>
      <c r="AK1125" s="36">
        <f>VLOOKUP(A1125&amp;P1125,[6]HARGA!C:D,2,0)*AB1125</f>
        <v>1050000</v>
      </c>
      <c r="AL1125" s="37"/>
      <c r="AM1125" s="37"/>
      <c r="AN1125" s="37"/>
      <c r="AO1125" s="37"/>
      <c r="AP1125" s="37"/>
      <c r="AQ1125" s="37"/>
      <c r="AR1125" s="37"/>
      <c r="AS1125" s="37"/>
      <c r="AT1125" s="37"/>
      <c r="AU1125" s="37"/>
      <c r="AV1125" s="37"/>
      <c r="AW1125" s="37"/>
      <c r="AX1125" s="37"/>
      <c r="AY1125" s="37"/>
      <c r="AZ1125" s="37"/>
      <c r="BA1125" s="37"/>
      <c r="BB1125" s="37"/>
      <c r="BC1125" s="37"/>
      <c r="BD1125">
        <v>5</v>
      </c>
    </row>
    <row r="1126" spans="1:56" hidden="1" x14ac:dyDescent="0.25">
      <c r="A1126" s="22" t="s">
        <v>51</v>
      </c>
      <c r="B1126" s="22" t="s">
        <v>52</v>
      </c>
      <c r="C1126" s="23" t="s">
        <v>1723</v>
      </c>
      <c r="D1126" s="22" t="s">
        <v>193</v>
      </c>
      <c r="E1126" s="22" t="s">
        <v>241</v>
      </c>
      <c r="F1126" s="22" t="s">
        <v>240</v>
      </c>
      <c r="G1126" s="22">
        <v>5042300613</v>
      </c>
      <c r="H1126" s="22" t="s">
        <v>56</v>
      </c>
      <c r="I1126" s="22" t="s">
        <v>56</v>
      </c>
      <c r="J1126" s="24">
        <v>44505</v>
      </c>
      <c r="K1126" s="22">
        <v>0</v>
      </c>
      <c r="L1126" s="22" t="s">
        <v>110</v>
      </c>
      <c r="M1126" s="22" t="s">
        <v>110</v>
      </c>
      <c r="N1126" s="38" t="s">
        <v>1722</v>
      </c>
      <c r="O1126" s="39">
        <v>44505</v>
      </c>
      <c r="P1126" s="27" t="s">
        <v>65</v>
      </c>
      <c r="Q1126" s="22">
        <v>0</v>
      </c>
      <c r="R1126" s="23">
        <v>21102803769</v>
      </c>
      <c r="S1126" s="22" t="s">
        <v>56</v>
      </c>
      <c r="T1126" s="22">
        <v>6008146105</v>
      </c>
      <c r="U1126" s="22">
        <v>20</v>
      </c>
      <c r="V1126" s="22">
        <v>0</v>
      </c>
      <c r="W1126" s="22">
        <v>20</v>
      </c>
      <c r="X1126" s="29" t="s">
        <v>138</v>
      </c>
      <c r="Y1126" s="22" t="s">
        <v>56</v>
      </c>
      <c r="Z1126" s="63" t="s">
        <v>1724</v>
      </c>
      <c r="AA1126" s="64">
        <v>44504</v>
      </c>
      <c r="AB1126" s="22">
        <v>0</v>
      </c>
      <c r="AC1126" s="62">
        <v>5042300612</v>
      </c>
      <c r="AD1126" s="33" t="s">
        <v>1725</v>
      </c>
      <c r="AE1126" s="34">
        <v>44508</v>
      </c>
      <c r="AF1126" s="35" t="str">
        <f>VLOOKUP(G1126,[6]TIV1!L:S,8,FALSE)</f>
        <v>8276895965</v>
      </c>
      <c r="AG1126" s="35" t="str">
        <f>VLOOKUP(T1126,[6]TIV1!L:S,8,FALSE)</f>
        <v>2050350281</v>
      </c>
      <c r="AH1126" s="35" t="str">
        <f>VLOOKUP(AC1126,[6]TIV1!L:S,8,FALSE)</f>
        <v>8276895377</v>
      </c>
      <c r="AI1126" s="36">
        <f>VLOOKUP(A1126&amp;P1126,[6]HARGA!C:D,2,0)*Q1126</f>
        <v>0</v>
      </c>
      <c r="AJ1126" s="36">
        <f>VLOOKUP(A1126&amp;P1126,[6]HARGA!C:D,2,0)*W1126</f>
        <v>0</v>
      </c>
      <c r="AK1126" s="36">
        <f>VLOOKUP(A1126&amp;P1126,[6]HARGA!C:D,2,0)*AB1126</f>
        <v>0</v>
      </c>
      <c r="AL1126" s="37"/>
      <c r="AM1126" s="37"/>
      <c r="AN1126" s="37"/>
      <c r="AO1126" s="37"/>
      <c r="AP1126" s="37"/>
      <c r="AQ1126" s="37"/>
      <c r="AR1126" s="37"/>
      <c r="AS1126" s="37"/>
      <c r="AT1126" s="37"/>
      <c r="AU1126" s="37"/>
      <c r="AV1126" s="37"/>
      <c r="AW1126" s="37"/>
      <c r="AX1126" s="37"/>
      <c r="AY1126" s="37"/>
      <c r="AZ1126" s="37"/>
      <c r="BA1126" s="37"/>
      <c r="BB1126" s="37"/>
      <c r="BC1126" s="37"/>
      <c r="BD1126">
        <v>5</v>
      </c>
    </row>
    <row r="1127" spans="1:56" hidden="1" x14ac:dyDescent="0.25">
      <c r="A1127" s="22" t="s">
        <v>51</v>
      </c>
      <c r="B1127" s="22" t="s">
        <v>52</v>
      </c>
      <c r="C1127" s="23">
        <v>21102803720</v>
      </c>
      <c r="D1127" s="22" t="s">
        <v>193</v>
      </c>
      <c r="E1127" s="22" t="s">
        <v>212</v>
      </c>
      <c r="F1127" s="22" t="s">
        <v>213</v>
      </c>
      <c r="G1127" s="22">
        <v>5042306826</v>
      </c>
      <c r="H1127" s="22" t="s">
        <v>56</v>
      </c>
      <c r="I1127" s="22" t="s">
        <v>56</v>
      </c>
      <c r="J1127" s="24">
        <v>44505</v>
      </c>
      <c r="K1127" s="22">
        <v>1344</v>
      </c>
      <c r="L1127" s="22" t="s">
        <v>171</v>
      </c>
      <c r="M1127" s="22" t="str">
        <f>UPPER(L1127)</f>
        <v>DEPO SUKOREJO</v>
      </c>
      <c r="N1127" s="38" t="s">
        <v>1726</v>
      </c>
      <c r="O1127" s="39">
        <v>44506</v>
      </c>
      <c r="P1127" s="27" t="s">
        <v>60</v>
      </c>
      <c r="Q1127" s="22">
        <v>1344</v>
      </c>
      <c r="R1127" s="23">
        <v>21102803746</v>
      </c>
      <c r="S1127" s="22" t="s">
        <v>56</v>
      </c>
      <c r="T1127" s="22">
        <v>6008148180</v>
      </c>
      <c r="U1127" s="22">
        <v>30</v>
      </c>
      <c r="V1127" s="22">
        <v>0</v>
      </c>
      <c r="W1127" s="22">
        <v>30</v>
      </c>
      <c r="X1127" s="29" t="s">
        <v>171</v>
      </c>
      <c r="Y1127" s="22" t="s">
        <v>56</v>
      </c>
      <c r="Z1127" s="30" t="s">
        <v>1727</v>
      </c>
      <c r="AA1127" s="31">
        <v>44505</v>
      </c>
      <c r="AB1127" s="22">
        <v>1</v>
      </c>
      <c r="AC1127" s="32">
        <v>5042308558</v>
      </c>
      <c r="AD1127" s="33" t="s">
        <v>1728</v>
      </c>
      <c r="AE1127" s="34">
        <v>44506</v>
      </c>
      <c r="AF1127" s="35" t="str">
        <f>VLOOKUP(G1127,[6]TIV1!L:S,8,FALSE)</f>
        <v>8276895377</v>
      </c>
      <c r="AG1127" s="35" t="str">
        <f>VLOOKUP(T1127,[6]TIV1!L:S,8,FALSE)</f>
        <v>2050350281</v>
      </c>
      <c r="AH1127" s="35" t="str">
        <f>VLOOKUP(AC1127,[6]TIV1!L:S,8,FALSE)</f>
        <v>8276895377</v>
      </c>
      <c r="AI1127" s="36">
        <f>VLOOKUP(A1127&amp;P1127,[6]HARGA!C:D,2,0)*Q1127</f>
        <v>13238400</v>
      </c>
      <c r="AJ1127" s="36">
        <f>VLOOKUP(A1127&amp;P1127,[6]HARGA!C:D,2,0)*W1127</f>
        <v>295500</v>
      </c>
      <c r="AK1127" s="36">
        <f>VLOOKUP(A1127&amp;P1127,[6]HARGA!C:D,2,0)*AB1127</f>
        <v>9850</v>
      </c>
      <c r="AL1127" s="37"/>
      <c r="AM1127" s="37"/>
      <c r="AN1127" s="37"/>
      <c r="AO1127" s="37"/>
      <c r="AP1127" s="37"/>
      <c r="AQ1127" s="37"/>
      <c r="AR1127" s="37"/>
      <c r="AS1127" s="37"/>
      <c r="AT1127" s="37"/>
      <c r="AU1127" s="37"/>
      <c r="AV1127" s="37"/>
      <c r="AW1127" s="37"/>
      <c r="AX1127" s="37"/>
      <c r="AY1127" s="37"/>
      <c r="AZ1127" s="37"/>
      <c r="BA1127" s="37"/>
      <c r="BB1127" s="37"/>
      <c r="BC1127" s="37"/>
      <c r="BD1127">
        <v>5</v>
      </c>
    </row>
    <row r="1128" spans="1:56" hidden="1" x14ac:dyDescent="0.25">
      <c r="A1128" s="22" t="s">
        <v>51</v>
      </c>
      <c r="B1128" s="22" t="s">
        <v>52</v>
      </c>
      <c r="C1128" s="23">
        <v>21102803720</v>
      </c>
      <c r="D1128" s="22" t="s">
        <v>193</v>
      </c>
      <c r="E1128" s="22" t="s">
        <v>212</v>
      </c>
      <c r="F1128" s="22" t="s">
        <v>213</v>
      </c>
      <c r="G1128" s="22">
        <v>5042306826</v>
      </c>
      <c r="H1128" s="22" t="s">
        <v>56</v>
      </c>
      <c r="I1128" s="22" t="s">
        <v>56</v>
      </c>
      <c r="J1128" s="24">
        <v>44505</v>
      </c>
      <c r="K1128" s="22">
        <v>1344</v>
      </c>
      <c r="L1128" s="22" t="s">
        <v>171</v>
      </c>
      <c r="M1128" s="22" t="str">
        <f>UPPER(L1128)</f>
        <v>DEPO SUKOREJO</v>
      </c>
      <c r="N1128" s="38" t="s">
        <v>1726</v>
      </c>
      <c r="O1128" s="39">
        <v>44506</v>
      </c>
      <c r="P1128" s="27" t="s">
        <v>64</v>
      </c>
      <c r="Q1128" s="22">
        <v>1344</v>
      </c>
      <c r="R1128" s="23">
        <v>21102803746</v>
      </c>
      <c r="S1128" s="22" t="s">
        <v>56</v>
      </c>
      <c r="T1128" s="22">
        <v>6008148180</v>
      </c>
      <c r="U1128" s="22">
        <f>1344+60</f>
        <v>1404</v>
      </c>
      <c r="V1128" s="22">
        <v>0</v>
      </c>
      <c r="W1128" s="22">
        <v>1404</v>
      </c>
      <c r="X1128" s="29" t="s">
        <v>171</v>
      </c>
      <c r="Y1128" s="22" t="s">
        <v>56</v>
      </c>
      <c r="Z1128" s="30" t="s">
        <v>1729</v>
      </c>
      <c r="AA1128" s="31">
        <v>44505</v>
      </c>
      <c r="AB1128" s="22">
        <v>60</v>
      </c>
      <c r="AC1128" s="32">
        <v>5042308558</v>
      </c>
      <c r="AD1128" s="33" t="s">
        <v>1728</v>
      </c>
      <c r="AE1128" s="34">
        <v>44506</v>
      </c>
      <c r="AF1128" s="35" t="str">
        <f>VLOOKUP(G1128,[6]TIV1!L:S,8,FALSE)</f>
        <v>8276895377</v>
      </c>
      <c r="AG1128" s="35" t="str">
        <f>VLOOKUP(T1128,[6]TIV1!L:S,8,FALSE)</f>
        <v>2050350281</v>
      </c>
      <c r="AH1128" s="35" t="str">
        <f>VLOOKUP(AC1128,[6]TIV1!L:S,8,FALSE)</f>
        <v>8276895377</v>
      </c>
      <c r="AI1128" s="36">
        <f>VLOOKUP(A1128&amp;P1128,[6]HARGA!C:D,2,0)*Q1128</f>
        <v>40320000</v>
      </c>
      <c r="AJ1128" s="36">
        <f>VLOOKUP(A1128&amp;P1128,[6]HARGA!C:D,2,0)*W1128</f>
        <v>42120000</v>
      </c>
      <c r="AK1128" s="36">
        <f>VLOOKUP(A1128&amp;P1128,[6]HARGA!C:D,2,0)*AB1128</f>
        <v>1800000</v>
      </c>
      <c r="AL1128" s="37"/>
      <c r="AM1128" s="37"/>
      <c r="AN1128" s="37"/>
      <c r="AO1128" s="37"/>
      <c r="AP1128" s="37"/>
      <c r="AQ1128" s="37"/>
      <c r="AR1128" s="37"/>
      <c r="AS1128" s="37"/>
      <c r="AT1128" s="37"/>
      <c r="AU1128" s="37"/>
      <c r="AV1128" s="37"/>
      <c r="AW1128" s="37"/>
      <c r="AX1128" s="37"/>
      <c r="AY1128" s="37"/>
      <c r="AZ1128" s="37"/>
      <c r="BA1128" s="37"/>
      <c r="BB1128" s="37"/>
      <c r="BC1128" s="37"/>
      <c r="BD1128">
        <v>5</v>
      </c>
    </row>
    <row r="1129" spans="1:56" hidden="1" x14ac:dyDescent="0.25">
      <c r="A1129" s="22" t="s">
        <v>51</v>
      </c>
      <c r="B1129" s="22" t="s">
        <v>52</v>
      </c>
      <c r="C1129" s="23">
        <v>21102803722</v>
      </c>
      <c r="D1129" s="22" t="s">
        <v>193</v>
      </c>
      <c r="E1129" s="22" t="s">
        <v>224</v>
      </c>
      <c r="F1129" s="22" t="s">
        <v>225</v>
      </c>
      <c r="G1129" s="22">
        <v>5042304094</v>
      </c>
      <c r="H1129" s="22" t="s">
        <v>56</v>
      </c>
      <c r="I1129" s="22" t="s">
        <v>56</v>
      </c>
      <c r="J1129" s="24">
        <v>44505</v>
      </c>
      <c r="K1129" s="22">
        <v>960</v>
      </c>
      <c r="L1129" s="22" t="s">
        <v>92</v>
      </c>
      <c r="M1129" s="22" t="str">
        <f>UPPER(L1129)</f>
        <v>DEPO PROBOLINGGO</v>
      </c>
      <c r="N1129" s="38" t="s">
        <v>1730</v>
      </c>
      <c r="O1129" s="39">
        <v>44506</v>
      </c>
      <c r="P1129" s="27" t="s">
        <v>60</v>
      </c>
      <c r="Q1129" s="22">
        <v>960</v>
      </c>
      <c r="R1129" s="23">
        <v>21102803745</v>
      </c>
      <c r="S1129" s="22" t="s">
        <v>56</v>
      </c>
      <c r="T1129" s="22">
        <v>6008148648</v>
      </c>
      <c r="U1129" s="22">
        <v>15</v>
      </c>
      <c r="V1129" s="22">
        <v>0</v>
      </c>
      <c r="W1129" s="22">
        <v>15</v>
      </c>
      <c r="X1129" s="29" t="s">
        <v>92</v>
      </c>
      <c r="Y1129" s="22" t="s">
        <v>56</v>
      </c>
      <c r="Z1129" s="63" t="s">
        <v>1731</v>
      </c>
      <c r="AA1129" s="64">
        <v>44505</v>
      </c>
      <c r="AB1129" s="22">
        <v>0</v>
      </c>
      <c r="AC1129" s="32">
        <v>5042302746</v>
      </c>
      <c r="AD1129" s="43" t="s">
        <v>1732</v>
      </c>
      <c r="AE1129" s="44">
        <v>44524</v>
      </c>
      <c r="AF1129" s="35" t="str">
        <f>VLOOKUP(G1129,[6]TIV1!L:S,8,FALSE)</f>
        <v>8276895377</v>
      </c>
      <c r="AG1129" s="35" t="str">
        <f>VLOOKUP(T1129,[6]TIV1!L:S,8,FALSE)</f>
        <v>2050350281</v>
      </c>
      <c r="AH1129" s="35" t="str">
        <f>VLOOKUP(AC1129,[6]TIV1!L:S,8,FALSE)</f>
        <v>8276895377</v>
      </c>
      <c r="AI1129" s="36">
        <f>VLOOKUP(A1129&amp;P1129,[6]HARGA!C:D,2,0)*Q1129</f>
        <v>9456000</v>
      </c>
      <c r="AJ1129" s="36">
        <f>VLOOKUP(A1129&amp;P1129,[6]HARGA!C:D,2,0)*W1129</f>
        <v>147750</v>
      </c>
      <c r="AK1129" s="36">
        <f>VLOOKUP(A1129&amp;P1129,[6]HARGA!C:D,2,0)*AB1129</f>
        <v>0</v>
      </c>
      <c r="AL1129" s="37"/>
      <c r="AM1129" s="37"/>
      <c r="AN1129" s="37"/>
      <c r="AO1129" s="37"/>
      <c r="AP1129" s="37"/>
      <c r="AQ1129" s="37"/>
      <c r="AR1129" s="37"/>
      <c r="AS1129" s="37"/>
      <c r="AT1129" s="37"/>
      <c r="AU1129" s="37"/>
      <c r="AV1129" s="37"/>
      <c r="AW1129" s="37"/>
      <c r="AX1129" s="37"/>
      <c r="AY1129" s="37"/>
      <c r="AZ1129" s="37"/>
      <c r="BA1129" s="37"/>
      <c r="BB1129" s="37"/>
      <c r="BC1129" s="37"/>
      <c r="BD1129">
        <v>5</v>
      </c>
    </row>
    <row r="1130" spans="1:56" hidden="1" x14ac:dyDescent="0.25">
      <c r="A1130" s="22" t="s">
        <v>51</v>
      </c>
      <c r="B1130" s="22" t="s">
        <v>52</v>
      </c>
      <c r="C1130" s="23">
        <v>21102803722</v>
      </c>
      <c r="D1130" s="22" t="s">
        <v>193</v>
      </c>
      <c r="E1130" s="22" t="s">
        <v>224</v>
      </c>
      <c r="F1130" s="22" t="s">
        <v>225</v>
      </c>
      <c r="G1130" s="22">
        <v>5042304094</v>
      </c>
      <c r="H1130" s="22" t="s">
        <v>56</v>
      </c>
      <c r="I1130" s="22" t="s">
        <v>56</v>
      </c>
      <c r="J1130" s="24">
        <v>44505</v>
      </c>
      <c r="K1130" s="22">
        <v>960</v>
      </c>
      <c r="L1130" s="22" t="s">
        <v>92</v>
      </c>
      <c r="M1130" s="22" t="str">
        <f>UPPER(L1130)</f>
        <v>DEPO PROBOLINGGO</v>
      </c>
      <c r="N1130" s="38" t="s">
        <v>1730</v>
      </c>
      <c r="O1130" s="39">
        <v>44506</v>
      </c>
      <c r="P1130" s="27" t="s">
        <v>64</v>
      </c>
      <c r="Q1130" s="22">
        <v>960</v>
      </c>
      <c r="R1130" s="23">
        <v>21102803745</v>
      </c>
      <c r="S1130" s="22" t="s">
        <v>56</v>
      </c>
      <c r="T1130" s="22">
        <v>6008148648</v>
      </c>
      <c r="U1130" s="22">
        <v>960</v>
      </c>
      <c r="V1130" s="22">
        <v>0</v>
      </c>
      <c r="W1130" s="22">
        <v>960</v>
      </c>
      <c r="X1130" s="29" t="s">
        <v>92</v>
      </c>
      <c r="Y1130" s="22" t="s">
        <v>56</v>
      </c>
      <c r="Z1130" s="63" t="s">
        <v>1731</v>
      </c>
      <c r="AA1130" s="64">
        <v>44505</v>
      </c>
      <c r="AB1130" s="22">
        <v>20</v>
      </c>
      <c r="AC1130" s="32">
        <v>5042302746</v>
      </c>
      <c r="AD1130" s="43" t="s">
        <v>1732</v>
      </c>
      <c r="AE1130" s="44">
        <v>44524</v>
      </c>
      <c r="AF1130" s="35" t="str">
        <f>VLOOKUP(G1130,[6]TIV1!L:S,8,FALSE)</f>
        <v>8276895377</v>
      </c>
      <c r="AG1130" s="35" t="str">
        <f>VLOOKUP(T1130,[6]TIV1!L:S,8,FALSE)</f>
        <v>2050350281</v>
      </c>
      <c r="AH1130" s="35" t="str">
        <f>VLOOKUP(AC1130,[6]TIV1!L:S,8,FALSE)</f>
        <v>8276895377</v>
      </c>
      <c r="AI1130" s="36">
        <f>VLOOKUP(A1130&amp;P1130,[6]HARGA!C:D,2,0)*Q1130</f>
        <v>28800000</v>
      </c>
      <c r="AJ1130" s="36">
        <f>VLOOKUP(A1130&amp;P1130,[6]HARGA!C:D,2,0)*W1130</f>
        <v>28800000</v>
      </c>
      <c r="AK1130" s="36">
        <f>VLOOKUP(A1130&amp;P1130,[6]HARGA!C:D,2,0)*AB1130</f>
        <v>600000</v>
      </c>
      <c r="AL1130" s="37"/>
      <c r="AM1130" s="37"/>
      <c r="AN1130" s="37"/>
      <c r="AO1130" s="37"/>
      <c r="AP1130" s="37"/>
      <c r="AQ1130" s="37"/>
      <c r="AR1130" s="37"/>
      <c r="AS1130" s="37"/>
      <c r="AT1130" s="37"/>
      <c r="AU1130" s="37"/>
      <c r="AV1130" s="37"/>
      <c r="AW1130" s="37"/>
      <c r="AX1130" s="37"/>
      <c r="AY1130" s="37"/>
      <c r="AZ1130" s="37"/>
      <c r="BA1130" s="37"/>
      <c r="BB1130" s="37"/>
      <c r="BC1130" s="37"/>
      <c r="BD1130">
        <v>5</v>
      </c>
    </row>
    <row r="1131" spans="1:56" hidden="1" x14ac:dyDescent="0.25">
      <c r="A1131" s="22" t="s">
        <v>51</v>
      </c>
      <c r="B1131" s="22" t="s">
        <v>52</v>
      </c>
      <c r="C1131" s="23">
        <v>21102803722</v>
      </c>
      <c r="D1131" s="22" t="s">
        <v>193</v>
      </c>
      <c r="E1131" s="22" t="s">
        <v>224</v>
      </c>
      <c r="F1131" s="22" t="s">
        <v>225</v>
      </c>
      <c r="G1131" s="22">
        <v>5042304094</v>
      </c>
      <c r="H1131" s="22" t="s">
        <v>56</v>
      </c>
      <c r="I1131" s="22" t="s">
        <v>56</v>
      </c>
      <c r="J1131" s="24">
        <v>44505</v>
      </c>
      <c r="K1131" s="22">
        <v>20</v>
      </c>
      <c r="L1131" s="22" t="s">
        <v>92</v>
      </c>
      <c r="M1131" s="22" t="s">
        <v>92</v>
      </c>
      <c r="N1131" s="38" t="s">
        <v>1730</v>
      </c>
      <c r="O1131" s="39">
        <v>44506</v>
      </c>
      <c r="P1131" s="27" t="s">
        <v>65</v>
      </c>
      <c r="Q1131" s="22">
        <v>20</v>
      </c>
      <c r="R1131" s="23">
        <v>21102803745</v>
      </c>
      <c r="S1131" s="22" t="s">
        <v>56</v>
      </c>
      <c r="T1131" s="22">
        <v>6008148648</v>
      </c>
      <c r="U1131" s="22">
        <v>20</v>
      </c>
      <c r="V1131" s="22">
        <v>0</v>
      </c>
      <c r="W1131" s="22">
        <v>20</v>
      </c>
      <c r="X1131" s="29" t="s">
        <v>92</v>
      </c>
      <c r="Y1131" s="22" t="s">
        <v>56</v>
      </c>
      <c r="Z1131" s="63" t="s">
        <v>1731</v>
      </c>
      <c r="AA1131" s="64">
        <v>44505</v>
      </c>
      <c r="AB1131" s="22">
        <v>0</v>
      </c>
      <c r="AC1131" s="32">
        <v>5042302746</v>
      </c>
      <c r="AD1131" s="43" t="s">
        <v>1732</v>
      </c>
      <c r="AE1131" s="44">
        <v>44524</v>
      </c>
      <c r="AF1131" s="35" t="str">
        <f>VLOOKUP(G1131,[6]TIV1!L:S,8,FALSE)</f>
        <v>8276895377</v>
      </c>
      <c r="AG1131" s="35" t="str">
        <f>VLOOKUP(T1131,[6]TIV1!L:S,8,FALSE)</f>
        <v>2050350281</v>
      </c>
      <c r="AH1131" s="35" t="str">
        <f>VLOOKUP(AC1131,[6]TIV1!L:S,8,FALSE)</f>
        <v>8276895377</v>
      </c>
      <c r="AI1131" s="36">
        <f>VLOOKUP(A1131&amp;P1131,[6]HARGA!C:D,2,0)*Q1131</f>
        <v>0</v>
      </c>
      <c r="AJ1131" s="36">
        <f>VLOOKUP(A1131&amp;P1131,[6]HARGA!C:D,2,0)*W1131</f>
        <v>0</v>
      </c>
      <c r="AK1131" s="36">
        <f>VLOOKUP(A1131&amp;P1131,[6]HARGA!C:D,2,0)*AB1131</f>
        <v>0</v>
      </c>
      <c r="AL1131" s="37"/>
      <c r="AM1131" s="37"/>
      <c r="AN1131" s="37"/>
      <c r="AO1131" s="37"/>
      <c r="AP1131" s="37"/>
      <c r="AQ1131" s="37"/>
      <c r="AR1131" s="37"/>
      <c r="AS1131" s="37"/>
      <c r="AT1131" s="37"/>
      <c r="AU1131" s="37"/>
      <c r="AV1131" s="37"/>
      <c r="AW1131" s="37"/>
      <c r="AX1131" s="37"/>
      <c r="AY1131" s="37"/>
      <c r="AZ1131" s="37"/>
      <c r="BA1131" s="37"/>
      <c r="BB1131" s="37"/>
      <c r="BC1131" s="37"/>
      <c r="BD1131">
        <v>5</v>
      </c>
    </row>
    <row r="1132" spans="1:56" hidden="1" x14ac:dyDescent="0.25">
      <c r="A1132" s="22" t="s">
        <v>51</v>
      </c>
      <c r="B1132" s="22" t="s">
        <v>52</v>
      </c>
      <c r="C1132" s="23">
        <v>21102803725</v>
      </c>
      <c r="D1132" s="22" t="s">
        <v>193</v>
      </c>
      <c r="E1132" s="22" t="s">
        <v>194</v>
      </c>
      <c r="F1132" s="22" t="s">
        <v>195</v>
      </c>
      <c r="G1132" s="22">
        <v>5042312846</v>
      </c>
      <c r="H1132" s="22" t="s">
        <v>56</v>
      </c>
      <c r="I1132" s="22" t="s">
        <v>56</v>
      </c>
      <c r="J1132" s="24">
        <v>44505</v>
      </c>
      <c r="K1132" s="22">
        <v>960</v>
      </c>
      <c r="L1132" s="22" t="s">
        <v>138</v>
      </c>
      <c r="M1132" s="22" t="str">
        <f>UPPER(L1132)</f>
        <v>DEPO JEMBER</v>
      </c>
      <c r="N1132" s="38" t="s">
        <v>1733</v>
      </c>
      <c r="O1132" s="39">
        <v>44506</v>
      </c>
      <c r="P1132" s="27" t="s">
        <v>60</v>
      </c>
      <c r="Q1132" s="22">
        <v>960</v>
      </c>
      <c r="R1132" s="23">
        <v>21102803752</v>
      </c>
      <c r="S1132" s="22" t="s">
        <v>56</v>
      </c>
      <c r="T1132" s="22">
        <v>6008150658</v>
      </c>
      <c r="U1132" s="22">
        <v>16</v>
      </c>
      <c r="V1132" s="22">
        <v>0</v>
      </c>
      <c r="W1132" s="22">
        <v>16</v>
      </c>
      <c r="X1132" s="29" t="s">
        <v>92</v>
      </c>
      <c r="Y1132" s="22" t="s">
        <v>56</v>
      </c>
      <c r="Z1132" s="63" t="s">
        <v>1734</v>
      </c>
      <c r="AA1132" s="64">
        <v>44505</v>
      </c>
      <c r="AB1132" s="22">
        <v>0</v>
      </c>
      <c r="AC1132" s="32">
        <v>5042312814</v>
      </c>
      <c r="AD1132" s="33" t="s">
        <v>1735</v>
      </c>
      <c r="AE1132" s="34">
        <v>44506</v>
      </c>
      <c r="AF1132" s="35" t="str">
        <f>VLOOKUP(G1132,[6]TIV1!L:S,8,FALSE)</f>
        <v>8276895377</v>
      </c>
      <c r="AG1132" s="35" t="str">
        <f>VLOOKUP(T1132,[6]TIV1!L:S,8,FALSE)</f>
        <v>2050350281</v>
      </c>
      <c r="AH1132" s="35" t="str">
        <f>VLOOKUP(AC1132,[6]TIV1!L:S,8,FALSE)</f>
        <v>8276895377</v>
      </c>
      <c r="AI1132" s="36">
        <f>VLOOKUP(A1132&amp;P1132,[6]HARGA!C:D,2,0)*Q1132</f>
        <v>9456000</v>
      </c>
      <c r="AJ1132" s="36">
        <f>VLOOKUP(A1132&amp;P1132,[6]HARGA!C:D,2,0)*W1132</f>
        <v>157600</v>
      </c>
      <c r="AK1132" s="36">
        <f>VLOOKUP(A1132&amp;P1132,[6]HARGA!C:D,2,0)*AB1132</f>
        <v>0</v>
      </c>
      <c r="AL1132" s="37"/>
      <c r="AM1132" s="37"/>
      <c r="AN1132" s="37"/>
      <c r="AO1132" s="37"/>
      <c r="AP1132" s="37"/>
      <c r="AQ1132" s="37"/>
      <c r="AR1132" s="37"/>
      <c r="AS1132" s="37"/>
      <c r="AT1132" s="37"/>
      <c r="AU1132" s="37"/>
      <c r="AV1132" s="37"/>
      <c r="AW1132" s="37"/>
      <c r="AX1132" s="37"/>
      <c r="AY1132" s="37"/>
      <c r="AZ1132" s="37"/>
      <c r="BA1132" s="37"/>
      <c r="BB1132" s="37"/>
      <c r="BC1132" s="37"/>
      <c r="BD1132">
        <v>5</v>
      </c>
    </row>
    <row r="1133" spans="1:56" hidden="1" x14ac:dyDescent="0.25">
      <c r="A1133" s="22" t="s">
        <v>51</v>
      </c>
      <c r="B1133" s="22" t="s">
        <v>52</v>
      </c>
      <c r="C1133" s="23">
        <v>21102803725</v>
      </c>
      <c r="D1133" s="22" t="s">
        <v>193</v>
      </c>
      <c r="E1133" s="22" t="s">
        <v>194</v>
      </c>
      <c r="F1133" s="22" t="s">
        <v>195</v>
      </c>
      <c r="G1133" s="22">
        <v>5042312846</v>
      </c>
      <c r="H1133" s="22" t="s">
        <v>56</v>
      </c>
      <c r="I1133" s="22" t="s">
        <v>56</v>
      </c>
      <c r="J1133" s="24">
        <v>44505</v>
      </c>
      <c r="K1133" s="22">
        <v>960</v>
      </c>
      <c r="L1133" s="22" t="s">
        <v>138</v>
      </c>
      <c r="M1133" s="22" t="str">
        <f>UPPER(L1133)</f>
        <v>DEPO JEMBER</v>
      </c>
      <c r="N1133" s="38" t="s">
        <v>1733</v>
      </c>
      <c r="O1133" s="39">
        <v>44506</v>
      </c>
      <c r="P1133" s="27" t="s">
        <v>64</v>
      </c>
      <c r="Q1133" s="22">
        <v>960</v>
      </c>
      <c r="R1133" s="23">
        <v>21102803752</v>
      </c>
      <c r="S1133" s="22" t="s">
        <v>56</v>
      </c>
      <c r="T1133" s="22">
        <v>6008150658</v>
      </c>
      <c r="U1133" s="22">
        <v>960</v>
      </c>
      <c r="V1133" s="22">
        <v>0</v>
      </c>
      <c r="W1133" s="22">
        <v>960</v>
      </c>
      <c r="X1133" s="29" t="s">
        <v>92</v>
      </c>
      <c r="Y1133" s="22" t="s">
        <v>56</v>
      </c>
      <c r="Z1133" s="63" t="s">
        <v>1734</v>
      </c>
      <c r="AA1133" s="64">
        <v>44505</v>
      </c>
      <c r="AB1133" s="22">
        <v>30</v>
      </c>
      <c r="AC1133" s="32">
        <v>5042312814</v>
      </c>
      <c r="AD1133" s="33" t="s">
        <v>1735</v>
      </c>
      <c r="AE1133" s="34">
        <v>44506</v>
      </c>
      <c r="AF1133" s="35" t="str">
        <f>VLOOKUP(G1133,[6]TIV1!L:S,8,FALSE)</f>
        <v>8276895377</v>
      </c>
      <c r="AG1133" s="35" t="str">
        <f>VLOOKUP(T1133,[6]TIV1!L:S,8,FALSE)</f>
        <v>2050350281</v>
      </c>
      <c r="AH1133" s="35" t="str">
        <f>VLOOKUP(AC1133,[6]TIV1!L:S,8,FALSE)</f>
        <v>8276895377</v>
      </c>
      <c r="AI1133" s="36">
        <f>VLOOKUP(A1133&amp;P1133,[6]HARGA!C:D,2,0)*Q1133</f>
        <v>28800000</v>
      </c>
      <c r="AJ1133" s="36">
        <f>VLOOKUP(A1133&amp;P1133,[6]HARGA!C:D,2,0)*W1133</f>
        <v>28800000</v>
      </c>
      <c r="AK1133" s="36">
        <f>VLOOKUP(A1133&amp;P1133,[6]HARGA!C:D,2,0)*AB1133</f>
        <v>900000</v>
      </c>
      <c r="AL1133" s="37"/>
      <c r="AM1133" s="37"/>
      <c r="AN1133" s="37"/>
      <c r="AO1133" s="37"/>
      <c r="AP1133" s="37"/>
      <c r="AQ1133" s="37"/>
      <c r="AR1133" s="37"/>
      <c r="AS1133" s="37"/>
      <c r="AT1133" s="37"/>
      <c r="AU1133" s="37"/>
      <c r="AV1133" s="37"/>
      <c r="AW1133" s="37"/>
      <c r="AX1133" s="37"/>
      <c r="AY1133" s="37"/>
      <c r="AZ1133" s="37"/>
      <c r="BA1133" s="37"/>
      <c r="BB1133" s="37"/>
      <c r="BC1133" s="37"/>
      <c r="BD1133">
        <v>5</v>
      </c>
    </row>
    <row r="1134" spans="1:56" hidden="1" x14ac:dyDescent="0.25">
      <c r="A1134" s="22" t="s">
        <v>51</v>
      </c>
      <c r="B1134" s="22" t="s">
        <v>52</v>
      </c>
      <c r="C1134" s="23">
        <v>21102803725</v>
      </c>
      <c r="D1134" s="22" t="s">
        <v>193</v>
      </c>
      <c r="E1134" s="22" t="s">
        <v>194</v>
      </c>
      <c r="F1134" s="22" t="s">
        <v>195</v>
      </c>
      <c r="G1134" s="22">
        <v>5042312846</v>
      </c>
      <c r="H1134" s="22" t="s">
        <v>56</v>
      </c>
      <c r="I1134" s="22" t="s">
        <v>56</v>
      </c>
      <c r="J1134" s="24">
        <v>44505</v>
      </c>
      <c r="K1134" s="22">
        <v>20</v>
      </c>
      <c r="L1134" s="22" t="s">
        <v>138</v>
      </c>
      <c r="M1134" s="22" t="s">
        <v>138</v>
      </c>
      <c r="N1134" s="38" t="s">
        <v>1733</v>
      </c>
      <c r="O1134" s="39">
        <v>44506</v>
      </c>
      <c r="P1134" s="27" t="s">
        <v>65</v>
      </c>
      <c r="Q1134" s="22">
        <v>20</v>
      </c>
      <c r="R1134" s="23">
        <v>21102803752</v>
      </c>
      <c r="S1134" s="22" t="s">
        <v>56</v>
      </c>
      <c r="T1134" s="22">
        <v>6008150658</v>
      </c>
      <c r="U1134" s="22">
        <v>20</v>
      </c>
      <c r="V1134" s="22">
        <v>0</v>
      </c>
      <c r="W1134" s="22">
        <v>20</v>
      </c>
      <c r="X1134" s="29" t="s">
        <v>92</v>
      </c>
      <c r="Y1134" s="22" t="s">
        <v>56</v>
      </c>
      <c r="Z1134" s="63" t="s">
        <v>1734</v>
      </c>
      <c r="AA1134" s="64">
        <v>44505</v>
      </c>
      <c r="AB1134" s="22">
        <v>0</v>
      </c>
      <c r="AC1134" s="32">
        <v>5042312814</v>
      </c>
      <c r="AD1134" s="33" t="s">
        <v>1735</v>
      </c>
      <c r="AE1134" s="34">
        <v>44506</v>
      </c>
      <c r="AF1134" s="35" t="str">
        <f>VLOOKUP(G1134,[6]TIV1!L:S,8,FALSE)</f>
        <v>8276895377</v>
      </c>
      <c r="AG1134" s="35" t="str">
        <f>VLOOKUP(T1134,[6]TIV1!L:S,8,FALSE)</f>
        <v>2050350281</v>
      </c>
      <c r="AH1134" s="35" t="str">
        <f>VLOOKUP(AC1134,[6]TIV1!L:S,8,FALSE)</f>
        <v>8276895377</v>
      </c>
      <c r="AI1134" s="36">
        <f>VLOOKUP(A1134&amp;P1134,[6]HARGA!C:D,2,0)*Q1134</f>
        <v>0</v>
      </c>
      <c r="AJ1134" s="36">
        <f>VLOOKUP(A1134&amp;P1134,[6]HARGA!C:D,2,0)*W1134</f>
        <v>0</v>
      </c>
      <c r="AK1134" s="36">
        <f>VLOOKUP(A1134&amp;P1134,[6]HARGA!C:D,2,0)*AB1134</f>
        <v>0</v>
      </c>
      <c r="AL1134" s="37"/>
      <c r="AM1134" s="37"/>
      <c r="AN1134" s="37"/>
      <c r="AO1134" s="37"/>
      <c r="AP1134" s="37"/>
      <c r="AQ1134" s="37"/>
      <c r="AR1134" s="37"/>
      <c r="AS1134" s="37"/>
      <c r="AT1134" s="37"/>
      <c r="AU1134" s="37"/>
      <c r="AV1134" s="37"/>
      <c r="AW1134" s="37"/>
      <c r="AX1134" s="37"/>
      <c r="AY1134" s="37"/>
      <c r="AZ1134" s="37"/>
      <c r="BA1134" s="37"/>
      <c r="BB1134" s="37"/>
      <c r="BC1134" s="37"/>
      <c r="BD1134">
        <v>5</v>
      </c>
    </row>
    <row r="1135" spans="1:56" hidden="1" x14ac:dyDescent="0.25">
      <c r="A1135" s="22" t="s">
        <v>51</v>
      </c>
      <c r="B1135" s="22" t="s">
        <v>52</v>
      </c>
      <c r="C1135" s="23">
        <v>21102803726</v>
      </c>
      <c r="D1135" s="22" t="s">
        <v>193</v>
      </c>
      <c r="E1135" s="22" t="s">
        <v>200</v>
      </c>
      <c r="F1135" s="22" t="s">
        <v>201</v>
      </c>
      <c r="G1135" s="22">
        <v>5042311186</v>
      </c>
      <c r="H1135" s="22" t="s">
        <v>56</v>
      </c>
      <c r="I1135" s="22" t="s">
        <v>56</v>
      </c>
      <c r="J1135" s="24">
        <v>44505</v>
      </c>
      <c r="K1135" s="22">
        <v>1008</v>
      </c>
      <c r="L1135" s="22" t="s">
        <v>203</v>
      </c>
      <c r="M1135" s="22" t="str">
        <f>UPPER(L1135)</f>
        <v>DEPO LUMAJANG</v>
      </c>
      <c r="N1135" s="38" t="s">
        <v>1736</v>
      </c>
      <c r="O1135" s="39">
        <v>44506</v>
      </c>
      <c r="P1135" s="27" t="s">
        <v>60</v>
      </c>
      <c r="Q1135" s="22">
        <v>1008</v>
      </c>
      <c r="R1135" s="23">
        <v>21102803750</v>
      </c>
      <c r="S1135" s="22" t="s">
        <v>56</v>
      </c>
      <c r="T1135" s="22">
        <v>6008147927</v>
      </c>
      <c r="U1135" s="22">
        <v>15</v>
      </c>
      <c r="V1135" s="22">
        <v>0</v>
      </c>
      <c r="W1135" s="22">
        <v>15</v>
      </c>
      <c r="X1135" s="29" t="s">
        <v>208</v>
      </c>
      <c r="Y1135" s="22" t="s">
        <v>56</v>
      </c>
      <c r="Z1135" s="30" t="s">
        <v>1737</v>
      </c>
      <c r="AA1135" s="31">
        <v>44505</v>
      </c>
      <c r="AB1135" s="22">
        <v>0</v>
      </c>
      <c r="AC1135" s="32">
        <v>5042239146</v>
      </c>
      <c r="AD1135" s="43" t="s">
        <v>1738</v>
      </c>
      <c r="AE1135" s="44">
        <v>44524</v>
      </c>
      <c r="AF1135" s="35" t="str">
        <f>VLOOKUP(G1135,[6]TIV1!L:S,8,FALSE)</f>
        <v>8276895377</v>
      </c>
      <c r="AG1135" s="35" t="str">
        <f>VLOOKUP(T1135,[6]TIV1!L:S,8,FALSE)</f>
        <v>2050350281</v>
      </c>
      <c r="AH1135" s="35" t="str">
        <f>VLOOKUP(AC1135,[6]TIV1!L:S,8,FALSE)</f>
        <v>8276895377</v>
      </c>
      <c r="AI1135" s="36">
        <f>VLOOKUP(A1135&amp;P1135,[6]HARGA!C:D,2,0)*Q1135</f>
        <v>9928800</v>
      </c>
      <c r="AJ1135" s="36">
        <f>VLOOKUP(A1135&amp;P1135,[6]HARGA!C:D,2,0)*W1135</f>
        <v>147750</v>
      </c>
      <c r="AK1135" s="36">
        <f>VLOOKUP(A1135&amp;P1135,[6]HARGA!C:D,2,0)*AB1135</f>
        <v>0</v>
      </c>
      <c r="AL1135" s="37"/>
      <c r="AM1135" s="37"/>
      <c r="AN1135" s="37"/>
      <c r="AO1135" s="37"/>
      <c r="AP1135" s="37"/>
      <c r="AQ1135" s="37"/>
      <c r="AR1135" s="37"/>
      <c r="AS1135" s="37"/>
      <c r="AT1135" s="37"/>
      <c r="AU1135" s="37"/>
      <c r="AV1135" s="37"/>
      <c r="AW1135" s="37"/>
      <c r="AX1135" s="37"/>
      <c r="AY1135" s="37"/>
      <c r="AZ1135" s="37"/>
      <c r="BA1135" s="37"/>
      <c r="BB1135" s="37"/>
      <c r="BC1135" s="37"/>
      <c r="BD1135">
        <v>5</v>
      </c>
    </row>
    <row r="1136" spans="1:56" hidden="1" x14ac:dyDescent="0.25">
      <c r="A1136" s="22" t="s">
        <v>51</v>
      </c>
      <c r="B1136" s="22" t="s">
        <v>52</v>
      </c>
      <c r="C1136" s="23">
        <v>21102803726</v>
      </c>
      <c r="D1136" s="22" t="s">
        <v>193</v>
      </c>
      <c r="E1136" s="22" t="s">
        <v>200</v>
      </c>
      <c r="F1136" s="22" t="s">
        <v>201</v>
      </c>
      <c r="G1136" s="22">
        <v>5042311186</v>
      </c>
      <c r="H1136" s="22" t="s">
        <v>56</v>
      </c>
      <c r="I1136" s="22" t="s">
        <v>56</v>
      </c>
      <c r="J1136" s="24">
        <v>44505</v>
      </c>
      <c r="K1136" s="22">
        <v>1008</v>
      </c>
      <c r="L1136" s="22" t="s">
        <v>203</v>
      </c>
      <c r="M1136" s="22" t="str">
        <f>UPPER(L1136)</f>
        <v>DEPO LUMAJANG</v>
      </c>
      <c r="N1136" s="38" t="s">
        <v>1736</v>
      </c>
      <c r="O1136" s="39">
        <v>44506</v>
      </c>
      <c r="P1136" s="27" t="s">
        <v>64</v>
      </c>
      <c r="Q1136" s="22">
        <v>1008</v>
      </c>
      <c r="R1136" s="23">
        <v>21102803750</v>
      </c>
      <c r="S1136" s="22" t="s">
        <v>56</v>
      </c>
      <c r="T1136" s="22">
        <v>6008147927</v>
      </c>
      <c r="U1136" s="22">
        <v>1129</v>
      </c>
      <c r="V1136" s="22">
        <v>0</v>
      </c>
      <c r="W1136" s="22">
        <v>1144</v>
      </c>
      <c r="X1136" s="29" t="s">
        <v>208</v>
      </c>
      <c r="Y1136" s="22" t="s">
        <v>56</v>
      </c>
      <c r="Z1136" s="30" t="s">
        <v>1737</v>
      </c>
      <c r="AA1136" s="31">
        <v>44505</v>
      </c>
      <c r="AB1136" s="22">
        <v>45</v>
      </c>
      <c r="AC1136" s="32">
        <v>5042239146</v>
      </c>
      <c r="AD1136" s="43" t="s">
        <v>1738</v>
      </c>
      <c r="AE1136" s="44">
        <v>44524</v>
      </c>
      <c r="AF1136" s="35" t="str">
        <f>VLOOKUP(G1136,[6]TIV1!L:S,8,FALSE)</f>
        <v>8276895377</v>
      </c>
      <c r="AG1136" s="35" t="str">
        <f>VLOOKUP(T1136,[6]TIV1!L:S,8,FALSE)</f>
        <v>2050350281</v>
      </c>
      <c r="AH1136" s="35" t="str">
        <f>VLOOKUP(AC1136,[6]TIV1!L:S,8,FALSE)</f>
        <v>8276895377</v>
      </c>
      <c r="AI1136" s="36">
        <f>VLOOKUP(A1136&amp;P1136,[6]HARGA!C:D,2,0)*Q1136</f>
        <v>30240000</v>
      </c>
      <c r="AJ1136" s="36">
        <f>VLOOKUP(A1136&amp;P1136,[6]HARGA!C:D,2,0)*W1136</f>
        <v>34320000</v>
      </c>
      <c r="AK1136" s="36">
        <f>VLOOKUP(A1136&amp;P1136,[6]HARGA!C:D,2,0)*AB1136</f>
        <v>1350000</v>
      </c>
      <c r="AL1136" s="37"/>
      <c r="AM1136" s="37"/>
      <c r="AN1136" s="37"/>
      <c r="AO1136" s="37"/>
      <c r="AP1136" s="37"/>
      <c r="AQ1136" s="37"/>
      <c r="AR1136" s="37"/>
      <c r="AS1136" s="37"/>
      <c r="AT1136" s="37"/>
      <c r="AU1136" s="37"/>
      <c r="AV1136" s="37"/>
      <c r="AW1136" s="37"/>
      <c r="AX1136" s="37"/>
      <c r="AY1136" s="37"/>
      <c r="AZ1136" s="37"/>
      <c r="BA1136" s="37"/>
      <c r="BB1136" s="37"/>
      <c r="BC1136" s="37"/>
      <c r="BD1136">
        <v>5</v>
      </c>
    </row>
    <row r="1137" spans="1:56" hidden="1" x14ac:dyDescent="0.25">
      <c r="A1137" s="22" t="s">
        <v>51</v>
      </c>
      <c r="B1137" s="22" t="s">
        <v>52</v>
      </c>
      <c r="C1137" s="23">
        <v>21102803727</v>
      </c>
      <c r="D1137" s="22" t="s">
        <v>193</v>
      </c>
      <c r="E1137" s="22" t="s">
        <v>716</v>
      </c>
      <c r="F1137" s="22" t="s">
        <v>717</v>
      </c>
      <c r="G1137" s="22">
        <v>5042308514</v>
      </c>
      <c r="H1137" s="22" t="s">
        <v>56</v>
      </c>
      <c r="I1137" s="22" t="s">
        <v>56</v>
      </c>
      <c r="J1137" s="24">
        <v>44505</v>
      </c>
      <c r="K1137" s="22">
        <v>960</v>
      </c>
      <c r="L1137" s="22" t="s">
        <v>92</v>
      </c>
      <c r="M1137" s="22" t="str">
        <f>UPPER(L1137)</f>
        <v>DEPO PROBOLINGGO</v>
      </c>
      <c r="N1137" s="38" t="s">
        <v>1739</v>
      </c>
      <c r="O1137" s="39">
        <v>44506</v>
      </c>
      <c r="P1137" s="27" t="s">
        <v>60</v>
      </c>
      <c r="Q1137" s="22">
        <v>960</v>
      </c>
      <c r="R1137" s="28" t="s">
        <v>56</v>
      </c>
      <c r="S1137" s="22" t="s">
        <v>56</v>
      </c>
      <c r="T1137" s="28" t="s">
        <v>56</v>
      </c>
      <c r="U1137" s="28">
        <v>0</v>
      </c>
      <c r="V1137" s="28">
        <v>0</v>
      </c>
      <c r="W1137" s="28">
        <v>0</v>
      </c>
      <c r="X1137" s="28" t="s">
        <v>56</v>
      </c>
      <c r="Y1137" s="22" t="s">
        <v>56</v>
      </c>
      <c r="Z1137" s="45" t="s">
        <v>56</v>
      </c>
      <c r="AA1137" s="45" t="s">
        <v>56</v>
      </c>
      <c r="AB1137" s="28">
        <v>0</v>
      </c>
      <c r="AC1137" s="28" t="s">
        <v>56</v>
      </c>
      <c r="AD1137" s="46" t="s">
        <v>56</v>
      </c>
      <c r="AE1137" s="47" t="s">
        <v>56</v>
      </c>
      <c r="AF1137" s="35" t="str">
        <f>VLOOKUP(G1137,[6]TIV1!L:S,8,FALSE)</f>
        <v>8276895377</v>
      </c>
      <c r="AG1137" s="35" t="e">
        <f>VLOOKUP(T1137,[6]TIV1!L:S,8,FALSE)</f>
        <v>#N/A</v>
      </c>
      <c r="AH1137" s="35" t="e">
        <f>VLOOKUP(AC1137,[6]TIV1!L:S,8,FALSE)</f>
        <v>#N/A</v>
      </c>
      <c r="AI1137" s="36">
        <f>VLOOKUP(A1137&amp;P1137,[6]HARGA!C:D,2,0)*Q1137</f>
        <v>9456000</v>
      </c>
      <c r="AJ1137" s="36">
        <f>VLOOKUP(A1137&amp;P1137,[6]HARGA!C:D,2,0)*W1137</f>
        <v>0</v>
      </c>
      <c r="AK1137" s="36">
        <f>VLOOKUP(A1137&amp;P1137,[6]HARGA!C:D,2,0)*AB1137</f>
        <v>0</v>
      </c>
      <c r="AL1137" s="37"/>
      <c r="AM1137" s="37"/>
      <c r="AN1137" s="37"/>
      <c r="AO1137" s="37"/>
      <c r="AP1137" s="37"/>
      <c r="AQ1137" s="37"/>
      <c r="AR1137" s="37"/>
      <c r="AS1137" s="37"/>
      <c r="AT1137" s="37"/>
      <c r="AU1137" s="37"/>
      <c r="AV1137" s="37"/>
      <c r="AW1137" s="37"/>
      <c r="AX1137" s="37"/>
      <c r="AY1137" s="37"/>
      <c r="AZ1137" s="37"/>
      <c r="BA1137" s="37"/>
      <c r="BB1137" s="37"/>
      <c r="BC1137" s="37"/>
      <c r="BD1137">
        <v>5</v>
      </c>
    </row>
    <row r="1138" spans="1:56" hidden="1" x14ac:dyDescent="0.25">
      <c r="A1138" s="22" t="s">
        <v>51</v>
      </c>
      <c r="B1138" s="22" t="s">
        <v>52</v>
      </c>
      <c r="C1138" s="23">
        <v>21102803727</v>
      </c>
      <c r="D1138" s="22" t="s">
        <v>193</v>
      </c>
      <c r="E1138" s="22" t="s">
        <v>716</v>
      </c>
      <c r="F1138" s="22" t="s">
        <v>717</v>
      </c>
      <c r="G1138" s="22">
        <v>5042308514</v>
      </c>
      <c r="H1138" s="22" t="s">
        <v>56</v>
      </c>
      <c r="I1138" s="22" t="s">
        <v>56</v>
      </c>
      <c r="J1138" s="24">
        <v>44505</v>
      </c>
      <c r="K1138" s="22">
        <v>960</v>
      </c>
      <c r="L1138" s="22" t="s">
        <v>92</v>
      </c>
      <c r="M1138" s="22" t="str">
        <f>UPPER(L1138)</f>
        <v>DEPO PROBOLINGGO</v>
      </c>
      <c r="N1138" s="38" t="s">
        <v>1739</v>
      </c>
      <c r="O1138" s="39">
        <v>44506</v>
      </c>
      <c r="P1138" s="27" t="s">
        <v>64</v>
      </c>
      <c r="Q1138" s="22">
        <v>960</v>
      </c>
      <c r="R1138" s="28" t="s">
        <v>56</v>
      </c>
      <c r="S1138" s="22" t="s">
        <v>56</v>
      </c>
      <c r="T1138" s="28" t="s">
        <v>56</v>
      </c>
      <c r="U1138" s="28">
        <v>0</v>
      </c>
      <c r="V1138" s="28">
        <v>0</v>
      </c>
      <c r="W1138" s="28">
        <v>0</v>
      </c>
      <c r="X1138" s="28" t="s">
        <v>56</v>
      </c>
      <c r="Y1138" s="22" t="s">
        <v>56</v>
      </c>
      <c r="Z1138" s="45" t="s">
        <v>56</v>
      </c>
      <c r="AA1138" s="45" t="s">
        <v>56</v>
      </c>
      <c r="AB1138" s="28">
        <v>0</v>
      </c>
      <c r="AC1138" s="28" t="s">
        <v>56</v>
      </c>
      <c r="AD1138" s="46" t="s">
        <v>56</v>
      </c>
      <c r="AE1138" s="47" t="s">
        <v>56</v>
      </c>
      <c r="AF1138" s="35" t="str">
        <f>VLOOKUP(G1138,[6]TIV1!L:S,8,FALSE)</f>
        <v>8276895377</v>
      </c>
      <c r="AG1138" s="35" t="e">
        <f>VLOOKUP(T1138,[6]TIV1!L:S,8,FALSE)</f>
        <v>#N/A</v>
      </c>
      <c r="AH1138" s="35" t="e">
        <f>VLOOKUP(AC1138,[6]TIV1!L:S,8,FALSE)</f>
        <v>#N/A</v>
      </c>
      <c r="AI1138" s="36">
        <f>VLOOKUP(A1138&amp;P1138,[6]HARGA!C:D,2,0)*Q1138</f>
        <v>28800000</v>
      </c>
      <c r="AJ1138" s="36">
        <f>VLOOKUP(A1138&amp;P1138,[6]HARGA!C:D,2,0)*W1138</f>
        <v>0</v>
      </c>
      <c r="AK1138" s="36">
        <f>VLOOKUP(A1138&amp;P1138,[6]HARGA!C:D,2,0)*AB1138</f>
        <v>0</v>
      </c>
      <c r="AL1138" s="37"/>
      <c r="AM1138" s="37"/>
      <c r="AN1138" s="37"/>
      <c r="AO1138" s="37"/>
      <c r="AP1138" s="37"/>
      <c r="AQ1138" s="37"/>
      <c r="AR1138" s="37"/>
      <c r="AS1138" s="37"/>
      <c r="AT1138" s="37"/>
      <c r="AU1138" s="37"/>
      <c r="AV1138" s="37"/>
      <c r="AW1138" s="37"/>
      <c r="AX1138" s="37"/>
      <c r="AY1138" s="37"/>
      <c r="AZ1138" s="37"/>
      <c r="BA1138" s="37"/>
      <c r="BB1138" s="37"/>
      <c r="BC1138" s="37"/>
      <c r="BD1138">
        <v>5</v>
      </c>
    </row>
    <row r="1139" spans="1:56" hidden="1" x14ac:dyDescent="0.25">
      <c r="A1139" s="22" t="s">
        <v>51</v>
      </c>
      <c r="B1139" s="22" t="s">
        <v>52</v>
      </c>
      <c r="C1139" s="23">
        <v>21102803727</v>
      </c>
      <c r="D1139" s="22" t="s">
        <v>193</v>
      </c>
      <c r="E1139" s="22" t="s">
        <v>716</v>
      </c>
      <c r="F1139" s="22" t="s">
        <v>717</v>
      </c>
      <c r="G1139" s="22">
        <v>5042308514</v>
      </c>
      <c r="H1139" s="22" t="s">
        <v>56</v>
      </c>
      <c r="I1139" s="22" t="s">
        <v>56</v>
      </c>
      <c r="J1139" s="24">
        <v>44505</v>
      </c>
      <c r="K1139" s="22">
        <v>20</v>
      </c>
      <c r="L1139" s="22" t="s">
        <v>92</v>
      </c>
      <c r="M1139" s="22" t="s">
        <v>92</v>
      </c>
      <c r="N1139" s="38" t="s">
        <v>1739</v>
      </c>
      <c r="O1139" s="39">
        <v>44506</v>
      </c>
      <c r="P1139" s="27" t="s">
        <v>65</v>
      </c>
      <c r="Q1139" s="22">
        <v>20</v>
      </c>
      <c r="R1139" s="28" t="s">
        <v>56</v>
      </c>
      <c r="S1139" s="22" t="s">
        <v>56</v>
      </c>
      <c r="T1139" s="28" t="s">
        <v>56</v>
      </c>
      <c r="U1139" s="28">
        <v>0</v>
      </c>
      <c r="V1139" s="28">
        <v>0</v>
      </c>
      <c r="W1139" s="28">
        <v>0</v>
      </c>
      <c r="X1139" s="28" t="s">
        <v>56</v>
      </c>
      <c r="Y1139" s="22" t="s">
        <v>56</v>
      </c>
      <c r="Z1139" s="45" t="s">
        <v>56</v>
      </c>
      <c r="AA1139" s="45" t="s">
        <v>56</v>
      </c>
      <c r="AB1139" s="28">
        <v>0</v>
      </c>
      <c r="AC1139" s="28" t="s">
        <v>56</v>
      </c>
      <c r="AD1139" s="46" t="s">
        <v>56</v>
      </c>
      <c r="AE1139" s="47" t="s">
        <v>56</v>
      </c>
      <c r="AF1139" s="35" t="str">
        <f>VLOOKUP(G1139,[6]TIV1!L:S,8,FALSE)</f>
        <v>8276895377</v>
      </c>
      <c r="AG1139" s="35" t="e">
        <f>VLOOKUP(T1139,[6]TIV1!L:S,8,FALSE)</f>
        <v>#N/A</v>
      </c>
      <c r="AH1139" s="35" t="e">
        <f>VLOOKUP(AC1139,[6]TIV1!L:S,8,FALSE)</f>
        <v>#N/A</v>
      </c>
      <c r="AI1139" s="36">
        <f>VLOOKUP(A1139&amp;P1139,[6]HARGA!C:D,2,0)*Q1139</f>
        <v>0</v>
      </c>
      <c r="AJ1139" s="36">
        <f>VLOOKUP(A1139&amp;P1139,[6]HARGA!C:D,2,0)*W1139</f>
        <v>0</v>
      </c>
      <c r="AK1139" s="36">
        <f>VLOOKUP(A1139&amp;P1139,[6]HARGA!C:D,2,0)*AB1139</f>
        <v>0</v>
      </c>
      <c r="AL1139" s="37"/>
      <c r="AM1139" s="37"/>
      <c r="AN1139" s="37"/>
      <c r="AO1139" s="37"/>
      <c r="AP1139" s="37"/>
      <c r="AQ1139" s="37"/>
      <c r="AR1139" s="37"/>
      <c r="AS1139" s="37"/>
      <c r="AT1139" s="37"/>
      <c r="AU1139" s="37"/>
      <c r="AV1139" s="37"/>
      <c r="AW1139" s="37"/>
      <c r="AX1139" s="37"/>
      <c r="AY1139" s="37"/>
      <c r="AZ1139" s="37"/>
      <c r="BA1139" s="37"/>
      <c r="BB1139" s="37"/>
      <c r="BC1139" s="37"/>
      <c r="BD1139">
        <v>5</v>
      </c>
    </row>
    <row r="1140" spans="1:56" hidden="1" x14ac:dyDescent="0.25">
      <c r="A1140" s="22" t="s">
        <v>66</v>
      </c>
      <c r="B1140" s="22" t="s">
        <v>52</v>
      </c>
      <c r="C1140" s="23" t="s">
        <v>1740</v>
      </c>
      <c r="D1140" s="22" t="s">
        <v>193</v>
      </c>
      <c r="E1140" s="22" t="s">
        <v>716</v>
      </c>
      <c r="F1140" s="22" t="s">
        <v>717</v>
      </c>
      <c r="G1140" s="22">
        <v>5042308514</v>
      </c>
      <c r="H1140" s="22" t="s">
        <v>56</v>
      </c>
      <c r="I1140" s="22" t="s">
        <v>56</v>
      </c>
      <c r="J1140" s="24">
        <v>44505</v>
      </c>
      <c r="K1140" s="22">
        <v>0</v>
      </c>
      <c r="L1140" s="22" t="s">
        <v>92</v>
      </c>
      <c r="M1140" s="22" t="str">
        <f>UPPER(L1140)</f>
        <v>DEPO PROBOLINGGO</v>
      </c>
      <c r="N1140" s="38" t="s">
        <v>1739</v>
      </c>
      <c r="O1140" s="39">
        <v>44506</v>
      </c>
      <c r="P1140" s="27" t="s">
        <v>60</v>
      </c>
      <c r="Q1140" s="22">
        <v>0</v>
      </c>
      <c r="R1140" s="23">
        <v>21102903718</v>
      </c>
      <c r="S1140" s="22" t="s">
        <v>56</v>
      </c>
      <c r="T1140" s="22">
        <v>6008149657</v>
      </c>
      <c r="U1140" s="22">
        <v>24</v>
      </c>
      <c r="V1140" s="22">
        <v>0</v>
      </c>
      <c r="W1140" s="22">
        <v>24</v>
      </c>
      <c r="X1140" s="29" t="s">
        <v>110</v>
      </c>
      <c r="Y1140" s="22" t="s">
        <v>56</v>
      </c>
      <c r="Z1140" s="63" t="s">
        <v>1741</v>
      </c>
      <c r="AA1140" s="64">
        <v>44505</v>
      </c>
      <c r="AB1140" s="22">
        <v>0</v>
      </c>
      <c r="AC1140" s="32">
        <v>5042311321</v>
      </c>
      <c r="AD1140" s="43" t="s">
        <v>1742</v>
      </c>
      <c r="AE1140" s="44">
        <v>44524</v>
      </c>
      <c r="AF1140" s="35" t="str">
        <f>VLOOKUP(G1140,[6]TIV1!L:S,8,FALSE)</f>
        <v>8276895377</v>
      </c>
      <c r="AG1140" s="35" t="str">
        <f>VLOOKUP(T1140,[6]TIV1!L:S,8,FALSE)</f>
        <v>2050350312</v>
      </c>
      <c r="AH1140" s="35" t="str">
        <f>VLOOKUP(AC1140,[6]TIV1!L:S,8,FALSE)</f>
        <v>8276895965</v>
      </c>
      <c r="AI1140" s="36">
        <f>VLOOKUP(A1140&amp;P1140,[6]HARGA!C:D,2,0)*Q1140</f>
        <v>0</v>
      </c>
      <c r="AJ1140" s="36">
        <f>VLOOKUP(A1140&amp;P1140,[6]HARGA!C:D,2,0)*W1140</f>
        <v>236400</v>
      </c>
      <c r="AK1140" s="36">
        <f>VLOOKUP(A1140&amp;P1140,[6]HARGA!C:D,2,0)*AB1140</f>
        <v>0</v>
      </c>
      <c r="AL1140" s="37"/>
      <c r="AM1140" s="37"/>
      <c r="AN1140" s="37"/>
      <c r="AO1140" s="37"/>
      <c r="AP1140" s="37"/>
      <c r="AQ1140" s="37"/>
      <c r="AR1140" s="37"/>
      <c r="AS1140" s="37"/>
      <c r="AT1140" s="37"/>
      <c r="AU1140" s="37"/>
      <c r="AV1140" s="37"/>
      <c r="AW1140" s="37"/>
      <c r="AX1140" s="37"/>
      <c r="AY1140" s="37"/>
      <c r="AZ1140" s="37"/>
      <c r="BA1140" s="37"/>
      <c r="BB1140" s="37"/>
      <c r="BC1140" s="37"/>
      <c r="BD1140">
        <v>5</v>
      </c>
    </row>
    <row r="1141" spans="1:56" hidden="1" x14ac:dyDescent="0.25">
      <c r="A1141" s="22" t="s">
        <v>66</v>
      </c>
      <c r="B1141" s="22" t="s">
        <v>52</v>
      </c>
      <c r="C1141" s="23" t="s">
        <v>1740</v>
      </c>
      <c r="D1141" s="22" t="s">
        <v>193</v>
      </c>
      <c r="E1141" s="22" t="s">
        <v>716</v>
      </c>
      <c r="F1141" s="22" t="s">
        <v>717</v>
      </c>
      <c r="G1141" s="22">
        <v>5042308514</v>
      </c>
      <c r="H1141" s="22" t="s">
        <v>56</v>
      </c>
      <c r="I1141" s="22" t="s">
        <v>56</v>
      </c>
      <c r="J1141" s="24">
        <v>44505</v>
      </c>
      <c r="K1141" s="22">
        <v>0</v>
      </c>
      <c r="L1141" s="22" t="s">
        <v>92</v>
      </c>
      <c r="M1141" s="22" t="str">
        <f>UPPER(L1141)</f>
        <v>DEPO PROBOLINGGO</v>
      </c>
      <c r="N1141" s="38" t="s">
        <v>1739</v>
      </c>
      <c r="O1141" s="39">
        <v>44506</v>
      </c>
      <c r="P1141" s="27" t="s">
        <v>64</v>
      </c>
      <c r="Q1141" s="22">
        <v>0</v>
      </c>
      <c r="R1141" s="23">
        <v>21102903718</v>
      </c>
      <c r="S1141" s="22" t="s">
        <v>56</v>
      </c>
      <c r="T1141" s="22">
        <v>6008149657</v>
      </c>
      <c r="U1141" s="22">
        <v>960</v>
      </c>
      <c r="V1141" s="22">
        <v>0</v>
      </c>
      <c r="W1141" s="22">
        <v>960</v>
      </c>
      <c r="X1141" s="29" t="s">
        <v>110</v>
      </c>
      <c r="Y1141" s="22" t="s">
        <v>56</v>
      </c>
      <c r="Z1141" s="63" t="s">
        <v>1741</v>
      </c>
      <c r="AA1141" s="64">
        <v>44505</v>
      </c>
      <c r="AB1141" s="22">
        <v>50</v>
      </c>
      <c r="AC1141" s="32">
        <v>5042311321</v>
      </c>
      <c r="AD1141" s="43" t="s">
        <v>1742</v>
      </c>
      <c r="AE1141" s="44">
        <v>44524</v>
      </c>
      <c r="AF1141" s="35" t="str">
        <f>VLOOKUP(G1141,[6]TIV1!L:S,8,FALSE)</f>
        <v>8276895377</v>
      </c>
      <c r="AG1141" s="35" t="str">
        <f>VLOOKUP(T1141,[6]TIV1!L:S,8,FALSE)</f>
        <v>2050350312</v>
      </c>
      <c r="AH1141" s="35" t="str">
        <f>VLOOKUP(AC1141,[6]TIV1!L:S,8,FALSE)</f>
        <v>8276895965</v>
      </c>
      <c r="AI1141" s="36">
        <f>VLOOKUP(A1141&amp;P1141,[6]HARGA!C:D,2,0)*Q1141</f>
        <v>0</v>
      </c>
      <c r="AJ1141" s="36">
        <f>VLOOKUP(A1141&amp;P1141,[6]HARGA!C:D,2,0)*W1141</f>
        <v>28800000</v>
      </c>
      <c r="AK1141" s="36">
        <f>VLOOKUP(A1141&amp;P1141,[6]HARGA!C:D,2,0)*AB1141</f>
        <v>1500000</v>
      </c>
      <c r="AL1141" s="37"/>
      <c r="AM1141" s="37"/>
      <c r="AN1141" s="37"/>
      <c r="AO1141" s="37"/>
      <c r="AP1141" s="37"/>
      <c r="AQ1141" s="37"/>
      <c r="AR1141" s="37"/>
      <c r="AS1141" s="37"/>
      <c r="AT1141" s="37"/>
      <c r="AU1141" s="37"/>
      <c r="AV1141" s="37"/>
      <c r="AW1141" s="37"/>
      <c r="AX1141" s="37"/>
      <c r="AY1141" s="37"/>
      <c r="AZ1141" s="37"/>
      <c r="BA1141" s="37"/>
      <c r="BB1141" s="37"/>
      <c r="BC1141" s="37"/>
      <c r="BD1141">
        <v>5</v>
      </c>
    </row>
    <row r="1142" spans="1:56" hidden="1" x14ac:dyDescent="0.25">
      <c r="A1142" s="22" t="s">
        <v>66</v>
      </c>
      <c r="B1142" s="22" t="s">
        <v>52</v>
      </c>
      <c r="C1142" s="23" t="s">
        <v>1740</v>
      </c>
      <c r="D1142" s="22" t="s">
        <v>193</v>
      </c>
      <c r="E1142" s="22" t="s">
        <v>716</v>
      </c>
      <c r="F1142" s="22" t="s">
        <v>717</v>
      </c>
      <c r="G1142" s="22">
        <v>5042308514</v>
      </c>
      <c r="H1142" s="22" t="s">
        <v>56</v>
      </c>
      <c r="I1142" s="22" t="s">
        <v>56</v>
      </c>
      <c r="J1142" s="24">
        <v>44505</v>
      </c>
      <c r="K1142" s="22">
        <v>0</v>
      </c>
      <c r="L1142" s="22" t="s">
        <v>92</v>
      </c>
      <c r="M1142" s="22" t="s">
        <v>92</v>
      </c>
      <c r="N1142" s="38" t="s">
        <v>1739</v>
      </c>
      <c r="O1142" s="39">
        <v>44506</v>
      </c>
      <c r="P1142" s="27" t="s">
        <v>65</v>
      </c>
      <c r="Q1142" s="22">
        <v>0</v>
      </c>
      <c r="R1142" s="23">
        <v>21102903718</v>
      </c>
      <c r="S1142" s="22" t="s">
        <v>56</v>
      </c>
      <c r="T1142" s="22">
        <v>6008149657</v>
      </c>
      <c r="U1142" s="22">
        <v>20</v>
      </c>
      <c r="V1142" s="22">
        <v>0</v>
      </c>
      <c r="W1142" s="22">
        <v>20</v>
      </c>
      <c r="X1142" s="29" t="s">
        <v>110</v>
      </c>
      <c r="Y1142" s="22" t="s">
        <v>56</v>
      </c>
      <c r="Z1142" s="63" t="s">
        <v>1741</v>
      </c>
      <c r="AA1142" s="64">
        <v>44505</v>
      </c>
      <c r="AB1142" s="22">
        <v>0</v>
      </c>
      <c r="AC1142" s="32">
        <v>5042311321</v>
      </c>
      <c r="AD1142" s="43" t="s">
        <v>1742</v>
      </c>
      <c r="AE1142" s="43" t="s">
        <v>1742</v>
      </c>
      <c r="AF1142" s="44">
        <v>44524</v>
      </c>
      <c r="AG1142" s="35" t="str">
        <f>VLOOKUP(T1142,[6]TIV1!L:S,8,FALSE)</f>
        <v>2050350312</v>
      </c>
      <c r="AH1142" s="35" t="str">
        <f>VLOOKUP(AC1142,[6]TIV1!L:S,8,FALSE)</f>
        <v>8276895965</v>
      </c>
      <c r="AI1142" s="36">
        <f>VLOOKUP(A1142&amp;P1142,[6]HARGA!C:D,2,0)*Q1142</f>
        <v>0</v>
      </c>
      <c r="AJ1142" s="36">
        <f>VLOOKUP(A1142&amp;P1142,[6]HARGA!C:D,2,0)*W1142</f>
        <v>0</v>
      </c>
      <c r="AK1142" s="36">
        <f>VLOOKUP(A1142&amp;P1142,[6]HARGA!C:D,2,0)*AB1142</f>
        <v>0</v>
      </c>
      <c r="AL1142" s="37"/>
      <c r="AM1142" s="37"/>
      <c r="AN1142" s="37"/>
      <c r="AO1142" s="37"/>
      <c r="AP1142" s="37"/>
      <c r="AQ1142" s="37"/>
      <c r="AR1142" s="37"/>
      <c r="AS1142" s="37"/>
      <c r="AT1142" s="37"/>
      <c r="AU1142" s="37"/>
      <c r="AV1142" s="37"/>
      <c r="AW1142" s="37"/>
      <c r="AX1142" s="37"/>
      <c r="AY1142" s="37"/>
      <c r="AZ1142" s="37"/>
      <c r="BA1142" s="37"/>
      <c r="BB1142" s="37"/>
      <c r="BC1142" s="37"/>
      <c r="BD1142">
        <v>5</v>
      </c>
    </row>
    <row r="1143" spans="1:56" hidden="1" x14ac:dyDescent="0.25">
      <c r="A1143" s="22" t="s">
        <v>51</v>
      </c>
      <c r="B1143" s="22" t="s">
        <v>52</v>
      </c>
      <c r="C1143" s="23">
        <v>21102803728</v>
      </c>
      <c r="D1143" s="22" t="s">
        <v>193</v>
      </c>
      <c r="E1143" s="22" t="s">
        <v>748</v>
      </c>
      <c r="F1143" s="22" t="s">
        <v>747</v>
      </c>
      <c r="G1143" s="22">
        <v>5042313400</v>
      </c>
      <c r="H1143" s="22" t="s">
        <v>56</v>
      </c>
      <c r="I1143" s="22" t="s">
        <v>56</v>
      </c>
      <c r="J1143" s="24">
        <v>44505</v>
      </c>
      <c r="K1143" s="22">
        <v>1008</v>
      </c>
      <c r="L1143" s="22" t="s">
        <v>208</v>
      </c>
      <c r="M1143" s="22" t="str">
        <f t="shared" ref="M1143:M1151" si="4">UPPER(L1143)</f>
        <v>DEPO PAITON</v>
      </c>
      <c r="N1143" s="38" t="s">
        <v>1743</v>
      </c>
      <c r="O1143" s="39">
        <v>44508</v>
      </c>
      <c r="P1143" s="27" t="s">
        <v>60</v>
      </c>
      <c r="Q1143" s="22">
        <v>1008</v>
      </c>
      <c r="R1143" s="23">
        <v>21102803762</v>
      </c>
      <c r="S1143" s="22" t="s">
        <v>56</v>
      </c>
      <c r="T1143" s="22">
        <v>6008148102</v>
      </c>
      <c r="U1143" s="22">
        <v>19</v>
      </c>
      <c r="V1143" s="22">
        <v>0</v>
      </c>
      <c r="W1143" s="22">
        <v>19</v>
      </c>
      <c r="X1143" s="29" t="s">
        <v>92</v>
      </c>
      <c r="Y1143" s="22" t="s">
        <v>56</v>
      </c>
      <c r="Z1143" s="63" t="s">
        <v>1744</v>
      </c>
      <c r="AA1143" s="64">
        <v>44505</v>
      </c>
      <c r="AB1143" s="22">
        <v>0</v>
      </c>
      <c r="AC1143" s="32">
        <v>5042311027</v>
      </c>
      <c r="AD1143" s="43" t="s">
        <v>1745</v>
      </c>
      <c r="AE1143" s="44">
        <v>44517</v>
      </c>
      <c r="AF1143" s="35" t="str">
        <f>VLOOKUP(G1143,[6]TIV1!L:S,8,FALSE)</f>
        <v>8276895377</v>
      </c>
      <c r="AG1143" s="35" t="str">
        <f>VLOOKUP(T1143,[6]TIV1!L:S,8,FALSE)</f>
        <v>2050350281</v>
      </c>
      <c r="AH1143" s="35" t="str">
        <f>VLOOKUP(AC1143,[6]TIV1!L:S,8,FALSE)</f>
        <v>8276895377</v>
      </c>
      <c r="AI1143" s="36">
        <f>VLOOKUP(A1143&amp;P1143,[6]HARGA!C:D,2,0)*Q1143</f>
        <v>9928800</v>
      </c>
      <c r="AJ1143" s="36">
        <f>VLOOKUP(A1143&amp;P1143,[6]HARGA!C:D,2,0)*W1143</f>
        <v>187150</v>
      </c>
      <c r="AK1143" s="36">
        <f>VLOOKUP(A1143&amp;P1143,[6]HARGA!C:D,2,0)*AB1143</f>
        <v>0</v>
      </c>
      <c r="AL1143" s="37"/>
      <c r="AM1143" s="37"/>
      <c r="AN1143" s="37"/>
      <c r="AO1143" s="37"/>
      <c r="AP1143" s="37"/>
      <c r="AQ1143" s="37"/>
      <c r="AR1143" s="37"/>
      <c r="AS1143" s="37"/>
      <c r="AT1143" s="37"/>
      <c r="AU1143" s="37"/>
      <c r="AV1143" s="37"/>
      <c r="AW1143" s="37"/>
      <c r="AX1143" s="37"/>
      <c r="AY1143" s="37"/>
      <c r="AZ1143" s="37"/>
      <c r="BA1143" s="37"/>
      <c r="BB1143" s="37"/>
      <c r="BC1143" s="37"/>
      <c r="BD1143">
        <v>5</v>
      </c>
    </row>
    <row r="1144" spans="1:56" hidden="1" x14ac:dyDescent="0.25">
      <c r="A1144" s="22" t="s">
        <v>51</v>
      </c>
      <c r="B1144" s="22" t="s">
        <v>52</v>
      </c>
      <c r="C1144" s="23">
        <v>21102803728</v>
      </c>
      <c r="D1144" s="22" t="s">
        <v>193</v>
      </c>
      <c r="E1144" s="22" t="s">
        <v>748</v>
      </c>
      <c r="F1144" s="22" t="s">
        <v>747</v>
      </c>
      <c r="G1144" s="22">
        <v>5042313400</v>
      </c>
      <c r="H1144" s="22" t="s">
        <v>56</v>
      </c>
      <c r="I1144" s="22" t="s">
        <v>56</v>
      </c>
      <c r="J1144" s="24">
        <v>44505</v>
      </c>
      <c r="K1144" s="22">
        <v>1008</v>
      </c>
      <c r="L1144" s="22" t="s">
        <v>208</v>
      </c>
      <c r="M1144" s="22" t="str">
        <f t="shared" si="4"/>
        <v>DEPO PAITON</v>
      </c>
      <c r="N1144" s="38" t="s">
        <v>1743</v>
      </c>
      <c r="O1144" s="39">
        <v>44508</v>
      </c>
      <c r="P1144" s="27" t="s">
        <v>64</v>
      </c>
      <c r="Q1144" s="22">
        <v>1008</v>
      </c>
      <c r="R1144" s="23">
        <v>21102803762</v>
      </c>
      <c r="S1144" s="22" t="s">
        <v>56</v>
      </c>
      <c r="T1144" s="22">
        <v>6008148102</v>
      </c>
      <c r="U1144" s="22">
        <v>1108</v>
      </c>
      <c r="V1144" s="22">
        <v>0</v>
      </c>
      <c r="W1144" s="22">
        <v>1108</v>
      </c>
      <c r="X1144" s="29" t="s">
        <v>92</v>
      </c>
      <c r="Y1144" s="22" t="s">
        <v>56</v>
      </c>
      <c r="Z1144" s="63" t="s">
        <v>1744</v>
      </c>
      <c r="AA1144" s="64">
        <v>44505</v>
      </c>
      <c r="AB1144" s="22">
        <v>50</v>
      </c>
      <c r="AC1144" s="32">
        <v>5042311027</v>
      </c>
      <c r="AD1144" s="43" t="s">
        <v>1745</v>
      </c>
      <c r="AE1144" s="44">
        <v>44517</v>
      </c>
      <c r="AF1144" s="35" t="str">
        <f>VLOOKUP(G1144,[6]TIV1!L:S,8,FALSE)</f>
        <v>8276895377</v>
      </c>
      <c r="AG1144" s="35" t="str">
        <f>VLOOKUP(T1144,[6]TIV1!L:S,8,FALSE)</f>
        <v>2050350281</v>
      </c>
      <c r="AH1144" s="35" t="str">
        <f>VLOOKUP(AC1144,[6]TIV1!L:S,8,FALSE)</f>
        <v>8276895377</v>
      </c>
      <c r="AI1144" s="36">
        <f>VLOOKUP(A1144&amp;P1144,[6]HARGA!C:D,2,0)*Q1144</f>
        <v>30240000</v>
      </c>
      <c r="AJ1144" s="36">
        <f>VLOOKUP(A1144&amp;P1144,[6]HARGA!C:D,2,0)*W1144</f>
        <v>33240000</v>
      </c>
      <c r="AK1144" s="36">
        <f>VLOOKUP(A1144&amp;P1144,[6]HARGA!C:D,2,0)*AB1144</f>
        <v>1500000</v>
      </c>
      <c r="AL1144" s="37"/>
      <c r="AM1144" s="37"/>
      <c r="AN1144" s="37"/>
      <c r="AO1144" s="37"/>
      <c r="AP1144" s="37"/>
      <c r="AQ1144" s="37"/>
      <c r="AR1144" s="37"/>
      <c r="AS1144" s="37"/>
      <c r="AT1144" s="37"/>
      <c r="AU1144" s="37"/>
      <c r="AV1144" s="37"/>
      <c r="AW1144" s="37"/>
      <c r="AX1144" s="37"/>
      <c r="AY1144" s="37"/>
      <c r="AZ1144" s="37"/>
      <c r="BA1144" s="37"/>
      <c r="BB1144" s="37"/>
      <c r="BC1144" s="37"/>
      <c r="BD1144">
        <v>5</v>
      </c>
    </row>
    <row r="1145" spans="1:56" hidden="1" x14ac:dyDescent="0.25">
      <c r="A1145" s="22" t="s">
        <v>51</v>
      </c>
      <c r="B1145" s="22" t="s">
        <v>52</v>
      </c>
      <c r="C1145" s="23">
        <v>21102803731</v>
      </c>
      <c r="D1145" s="22" t="s">
        <v>193</v>
      </c>
      <c r="E1145" s="22" t="s">
        <v>229</v>
      </c>
      <c r="F1145" s="22" t="s">
        <v>230</v>
      </c>
      <c r="G1145" s="22">
        <v>5042297771</v>
      </c>
      <c r="H1145" s="22" t="s">
        <v>56</v>
      </c>
      <c r="I1145" s="22" t="s">
        <v>56</v>
      </c>
      <c r="J1145" s="24">
        <v>44505</v>
      </c>
      <c r="K1145" s="22">
        <v>1344</v>
      </c>
      <c r="L1145" s="22" t="s">
        <v>61</v>
      </c>
      <c r="M1145" s="22" t="s">
        <v>61</v>
      </c>
      <c r="N1145" s="38" t="s">
        <v>1746</v>
      </c>
      <c r="O1145" s="39">
        <v>44509</v>
      </c>
      <c r="P1145" s="27" t="s">
        <v>60</v>
      </c>
      <c r="Q1145" s="22">
        <v>1344</v>
      </c>
      <c r="R1145" s="23">
        <v>21102803775</v>
      </c>
      <c r="S1145" s="22" t="s">
        <v>56</v>
      </c>
      <c r="T1145" s="22">
        <v>6008149528</v>
      </c>
      <c r="U1145" s="22">
        <v>36</v>
      </c>
      <c r="V1145" s="22">
        <v>0</v>
      </c>
      <c r="W1145" s="22">
        <v>36</v>
      </c>
      <c r="X1145" s="29" t="s">
        <v>138</v>
      </c>
      <c r="Y1145" s="22" t="s">
        <v>56</v>
      </c>
      <c r="Z1145" s="30" t="s">
        <v>1747</v>
      </c>
      <c r="AA1145" s="31">
        <v>44504</v>
      </c>
      <c r="AB1145" s="22">
        <v>2</v>
      </c>
      <c r="AC1145" s="40">
        <v>5042312760</v>
      </c>
      <c r="AD1145" s="43" t="s">
        <v>1748</v>
      </c>
      <c r="AE1145" s="44">
        <v>44529</v>
      </c>
      <c r="AF1145" s="35" t="str">
        <f>VLOOKUP(G1145,[6]TIV1!L:S,8,FALSE)</f>
        <v>8276895377</v>
      </c>
      <c r="AG1145" s="35" t="str">
        <f>VLOOKUP(T1145,[6]TIV1!L:S,8,FALSE)</f>
        <v>2050350281</v>
      </c>
      <c r="AH1145" s="35" t="str">
        <f>VLOOKUP(AC1145,[6]TIV1!L:S,8,FALSE)</f>
        <v>8276895377</v>
      </c>
      <c r="AI1145" s="36">
        <f>VLOOKUP(A1145&amp;P1145,[6]HARGA!C:D,2,0)*Q1145</f>
        <v>13238400</v>
      </c>
      <c r="AJ1145" s="36">
        <f>VLOOKUP(A1145&amp;P1145,[6]HARGA!C:D,2,0)*W1145</f>
        <v>354600</v>
      </c>
      <c r="AK1145" s="36">
        <f>VLOOKUP(A1145&amp;P1145,[6]HARGA!C:D,2,0)*AB1145</f>
        <v>19700</v>
      </c>
      <c r="AL1145" s="37"/>
      <c r="AM1145" s="37"/>
      <c r="AN1145" s="37"/>
      <c r="AO1145" s="37"/>
      <c r="AP1145" s="37"/>
      <c r="AQ1145" s="37"/>
      <c r="AR1145" s="37"/>
      <c r="AS1145" s="37"/>
      <c r="AT1145" s="37"/>
      <c r="AU1145" s="37"/>
      <c r="AV1145" s="37"/>
      <c r="AW1145" s="37"/>
      <c r="AX1145" s="37"/>
      <c r="AY1145" s="37"/>
      <c r="AZ1145" s="37"/>
      <c r="BA1145" s="37"/>
      <c r="BB1145" s="37"/>
      <c r="BC1145" s="37"/>
      <c r="BD1145">
        <v>5</v>
      </c>
    </row>
    <row r="1146" spans="1:56" hidden="1" x14ac:dyDescent="0.25">
      <c r="A1146" s="22" t="s">
        <v>51</v>
      </c>
      <c r="B1146" s="22" t="s">
        <v>52</v>
      </c>
      <c r="C1146" s="23">
        <v>21102803731</v>
      </c>
      <c r="D1146" s="22" t="s">
        <v>193</v>
      </c>
      <c r="E1146" s="22" t="s">
        <v>229</v>
      </c>
      <c r="F1146" s="22" t="s">
        <v>230</v>
      </c>
      <c r="G1146" s="22">
        <v>5042297771</v>
      </c>
      <c r="H1146" s="22" t="s">
        <v>56</v>
      </c>
      <c r="I1146" s="22" t="s">
        <v>56</v>
      </c>
      <c r="J1146" s="24">
        <v>44505</v>
      </c>
      <c r="K1146" s="22">
        <v>1344</v>
      </c>
      <c r="L1146" s="22" t="s">
        <v>61</v>
      </c>
      <c r="M1146" s="22" t="s">
        <v>61</v>
      </c>
      <c r="N1146" s="38" t="s">
        <v>1746</v>
      </c>
      <c r="O1146" s="39">
        <v>44509</v>
      </c>
      <c r="P1146" s="27" t="s">
        <v>64</v>
      </c>
      <c r="Q1146" s="22">
        <v>1344</v>
      </c>
      <c r="R1146" s="23">
        <v>21102803775</v>
      </c>
      <c r="S1146" s="22" t="s">
        <v>56</v>
      </c>
      <c r="T1146" s="22">
        <v>6008149528</v>
      </c>
      <c r="U1146" s="22">
        <v>1344</v>
      </c>
      <c r="V1146" s="22">
        <v>0</v>
      </c>
      <c r="W1146" s="22">
        <v>1344</v>
      </c>
      <c r="X1146" s="29" t="s">
        <v>138</v>
      </c>
      <c r="Y1146" s="22" t="s">
        <v>56</v>
      </c>
      <c r="Z1146" s="30" t="s">
        <v>1747</v>
      </c>
      <c r="AA1146" s="31">
        <v>44504</v>
      </c>
      <c r="AB1146" s="22">
        <v>60</v>
      </c>
      <c r="AC1146" s="40">
        <v>5042312760</v>
      </c>
      <c r="AD1146" s="43" t="s">
        <v>1748</v>
      </c>
      <c r="AE1146" s="44">
        <v>44529</v>
      </c>
      <c r="AF1146" s="35" t="str">
        <f>VLOOKUP(G1146,[6]TIV1!L:S,8,FALSE)</f>
        <v>8276895377</v>
      </c>
      <c r="AG1146" s="35" t="str">
        <f>VLOOKUP(T1146,[6]TIV1!L:S,8,FALSE)</f>
        <v>2050350281</v>
      </c>
      <c r="AH1146" s="35" t="str">
        <f>VLOOKUP(AC1146,[6]TIV1!L:S,8,FALSE)</f>
        <v>8276895377</v>
      </c>
      <c r="AI1146" s="36">
        <f>VLOOKUP(A1146&amp;P1146,[6]HARGA!C:D,2,0)*Q1146</f>
        <v>40320000</v>
      </c>
      <c r="AJ1146" s="36">
        <f>VLOOKUP(A1146&amp;P1146,[6]HARGA!C:D,2,0)*W1146</f>
        <v>40320000</v>
      </c>
      <c r="AK1146" s="36">
        <f>VLOOKUP(A1146&amp;P1146,[6]HARGA!C:D,2,0)*AB1146</f>
        <v>1800000</v>
      </c>
      <c r="AL1146" s="37"/>
      <c r="AM1146" s="37"/>
      <c r="AN1146" s="37"/>
      <c r="AO1146" s="37"/>
      <c r="AP1146" s="37"/>
      <c r="AQ1146" s="37"/>
      <c r="AR1146" s="37"/>
      <c r="AS1146" s="37"/>
      <c r="AT1146" s="37"/>
      <c r="AU1146" s="37"/>
      <c r="AV1146" s="37"/>
      <c r="AW1146" s="37"/>
      <c r="AX1146" s="37"/>
      <c r="AY1146" s="37"/>
      <c r="AZ1146" s="37"/>
      <c r="BA1146" s="37"/>
      <c r="BB1146" s="37"/>
      <c r="BC1146" s="37"/>
      <c r="BD1146">
        <v>5</v>
      </c>
    </row>
    <row r="1147" spans="1:56" hidden="1" x14ac:dyDescent="0.25">
      <c r="A1147" s="22" t="s">
        <v>66</v>
      </c>
      <c r="B1147" s="22" t="s">
        <v>52</v>
      </c>
      <c r="C1147" s="23">
        <v>21102903693</v>
      </c>
      <c r="D1147" s="22" t="s">
        <v>193</v>
      </c>
      <c r="E1147" s="22" t="s">
        <v>260</v>
      </c>
      <c r="F1147" s="22" t="s">
        <v>261</v>
      </c>
      <c r="G1147" s="22">
        <v>5042309354</v>
      </c>
      <c r="H1147" s="22" t="s">
        <v>56</v>
      </c>
      <c r="I1147" s="22" t="s">
        <v>56</v>
      </c>
      <c r="J1147" s="24">
        <v>44505</v>
      </c>
      <c r="K1147" s="22">
        <v>1104</v>
      </c>
      <c r="L1147" s="22" t="s">
        <v>184</v>
      </c>
      <c r="M1147" s="22" t="str">
        <f t="shared" ref="M1147:M1148" si="5">UPPER(L1147)</f>
        <v>DEPO GRESIK</v>
      </c>
      <c r="N1147" s="38" t="s">
        <v>1749</v>
      </c>
      <c r="O1147" s="39">
        <v>44506</v>
      </c>
      <c r="P1147" s="27" t="s">
        <v>60</v>
      </c>
      <c r="Q1147" s="22">
        <v>1104</v>
      </c>
      <c r="R1147" s="28" t="s">
        <v>56</v>
      </c>
      <c r="S1147" s="22" t="s">
        <v>56</v>
      </c>
      <c r="T1147" s="28" t="s">
        <v>56</v>
      </c>
      <c r="U1147" s="28">
        <v>0</v>
      </c>
      <c r="V1147" s="28">
        <v>0</v>
      </c>
      <c r="W1147" s="28">
        <v>0</v>
      </c>
      <c r="X1147" s="28" t="s">
        <v>56</v>
      </c>
      <c r="Y1147" s="22" t="s">
        <v>56</v>
      </c>
      <c r="Z1147" s="45" t="s">
        <v>56</v>
      </c>
      <c r="AA1147" s="45" t="s">
        <v>56</v>
      </c>
      <c r="AB1147" s="28">
        <v>0</v>
      </c>
      <c r="AC1147" s="28" t="s">
        <v>56</v>
      </c>
      <c r="AD1147" s="46" t="s">
        <v>56</v>
      </c>
      <c r="AE1147" s="47" t="s">
        <v>56</v>
      </c>
      <c r="AF1147" s="35" t="str">
        <f>VLOOKUP(G1147,[6]TIV1!L:S,8,FALSE)</f>
        <v>8276895965</v>
      </c>
      <c r="AG1147" s="35" t="e">
        <f>VLOOKUP(T1147,[6]TIV1!L:S,8,FALSE)</f>
        <v>#N/A</v>
      </c>
      <c r="AH1147" s="35" t="e">
        <f>VLOOKUP(AC1147,[6]TIV1!L:S,8,FALSE)</f>
        <v>#N/A</v>
      </c>
      <c r="AI1147" s="36">
        <f>VLOOKUP(A1147&amp;P1147,[6]HARGA!C:D,2,0)*Q1147</f>
        <v>10874400</v>
      </c>
      <c r="AJ1147" s="36">
        <f>VLOOKUP(A1147&amp;P1147,[6]HARGA!C:D,2,0)*W1147</f>
        <v>0</v>
      </c>
      <c r="AK1147" s="36">
        <f>VLOOKUP(A1147&amp;P1147,[6]HARGA!C:D,2,0)*AB1147</f>
        <v>0</v>
      </c>
      <c r="AL1147" s="37"/>
      <c r="AM1147" s="37"/>
      <c r="AN1147" s="37"/>
      <c r="AO1147" s="37"/>
      <c r="AP1147" s="37"/>
      <c r="AQ1147" s="37"/>
      <c r="AR1147" s="37"/>
      <c r="AS1147" s="37"/>
      <c r="AT1147" s="37"/>
      <c r="AU1147" s="37"/>
      <c r="AV1147" s="37"/>
      <c r="AW1147" s="37"/>
      <c r="AX1147" s="37"/>
      <c r="AY1147" s="37"/>
      <c r="AZ1147" s="37"/>
      <c r="BA1147" s="37"/>
      <c r="BB1147" s="37"/>
      <c r="BC1147" s="37"/>
      <c r="BD1147">
        <v>5</v>
      </c>
    </row>
    <row r="1148" spans="1:56" hidden="1" x14ac:dyDescent="0.25">
      <c r="A1148" s="22" t="s">
        <v>66</v>
      </c>
      <c r="B1148" s="22" t="s">
        <v>52</v>
      </c>
      <c r="C1148" s="23">
        <v>21102903693</v>
      </c>
      <c r="D1148" s="22" t="s">
        <v>193</v>
      </c>
      <c r="E1148" s="22" t="s">
        <v>260</v>
      </c>
      <c r="F1148" s="22" t="s">
        <v>261</v>
      </c>
      <c r="G1148" s="22">
        <v>5042309354</v>
      </c>
      <c r="H1148" s="22" t="s">
        <v>56</v>
      </c>
      <c r="I1148" s="22" t="s">
        <v>56</v>
      </c>
      <c r="J1148" s="24">
        <v>44505</v>
      </c>
      <c r="K1148" s="22">
        <v>1104</v>
      </c>
      <c r="L1148" s="22" t="s">
        <v>184</v>
      </c>
      <c r="M1148" s="22" t="str">
        <f t="shared" si="5"/>
        <v>DEPO GRESIK</v>
      </c>
      <c r="N1148" s="38" t="s">
        <v>1749</v>
      </c>
      <c r="O1148" s="39">
        <v>44506</v>
      </c>
      <c r="P1148" s="27" t="s">
        <v>64</v>
      </c>
      <c r="Q1148" s="22">
        <v>1104</v>
      </c>
      <c r="R1148" s="28" t="s">
        <v>56</v>
      </c>
      <c r="S1148" s="22" t="s">
        <v>56</v>
      </c>
      <c r="T1148" s="28" t="s">
        <v>56</v>
      </c>
      <c r="U1148" s="28">
        <v>0</v>
      </c>
      <c r="V1148" s="28">
        <v>0</v>
      </c>
      <c r="W1148" s="28">
        <v>0</v>
      </c>
      <c r="X1148" s="28" t="s">
        <v>56</v>
      </c>
      <c r="Y1148" s="22" t="s">
        <v>56</v>
      </c>
      <c r="Z1148" s="45" t="s">
        <v>56</v>
      </c>
      <c r="AA1148" s="45" t="s">
        <v>56</v>
      </c>
      <c r="AB1148" s="28">
        <v>0</v>
      </c>
      <c r="AC1148" s="28" t="s">
        <v>56</v>
      </c>
      <c r="AD1148" s="46" t="s">
        <v>56</v>
      </c>
      <c r="AE1148" s="47" t="s">
        <v>56</v>
      </c>
      <c r="AF1148" s="35" t="str">
        <f>VLOOKUP(G1148,[6]TIV1!L:S,8,FALSE)</f>
        <v>8276895965</v>
      </c>
      <c r="AG1148" s="35" t="e">
        <f>VLOOKUP(T1148,[6]TIV1!L:S,8,FALSE)</f>
        <v>#N/A</v>
      </c>
      <c r="AH1148" s="35" t="e">
        <f>VLOOKUP(AC1148,[6]TIV1!L:S,8,FALSE)</f>
        <v>#N/A</v>
      </c>
      <c r="AI1148" s="36">
        <f>VLOOKUP(A1148&amp;P1148,[6]HARGA!C:D,2,0)*Q1148</f>
        <v>33120000</v>
      </c>
      <c r="AJ1148" s="36">
        <f>VLOOKUP(A1148&amp;P1148,[6]HARGA!C:D,2,0)*W1148</f>
        <v>0</v>
      </c>
      <c r="AK1148" s="36">
        <f>VLOOKUP(A1148&amp;P1148,[6]HARGA!C:D,2,0)*AB1148</f>
        <v>0</v>
      </c>
      <c r="AL1148" s="37"/>
      <c r="AM1148" s="37"/>
      <c r="AN1148" s="37"/>
      <c r="AO1148" s="37"/>
      <c r="AP1148" s="37"/>
      <c r="AQ1148" s="37"/>
      <c r="AR1148" s="37"/>
      <c r="AS1148" s="37"/>
      <c r="AT1148" s="37"/>
      <c r="AU1148" s="37"/>
      <c r="AV1148" s="37"/>
      <c r="AW1148" s="37"/>
      <c r="AX1148" s="37"/>
      <c r="AY1148" s="37"/>
      <c r="AZ1148" s="37"/>
      <c r="BA1148" s="37"/>
      <c r="BB1148" s="37"/>
      <c r="BC1148" s="37"/>
      <c r="BD1148">
        <v>5</v>
      </c>
    </row>
    <row r="1149" spans="1:56" hidden="1" x14ac:dyDescent="0.25">
      <c r="A1149" s="22" t="s">
        <v>66</v>
      </c>
      <c r="B1149" s="22" t="s">
        <v>52</v>
      </c>
      <c r="C1149" s="23">
        <v>21102903693</v>
      </c>
      <c r="D1149" s="22" t="s">
        <v>193</v>
      </c>
      <c r="E1149" s="22" t="s">
        <v>260</v>
      </c>
      <c r="F1149" s="22" t="s">
        <v>261</v>
      </c>
      <c r="G1149" s="22">
        <v>5042309354</v>
      </c>
      <c r="H1149" s="22" t="s">
        <v>56</v>
      </c>
      <c r="I1149" s="22" t="s">
        <v>56</v>
      </c>
      <c r="J1149" s="24">
        <v>44505</v>
      </c>
      <c r="K1149" s="22">
        <v>24</v>
      </c>
      <c r="L1149" s="22" t="s">
        <v>184</v>
      </c>
      <c r="M1149" s="22" t="s">
        <v>184</v>
      </c>
      <c r="N1149" s="38" t="s">
        <v>1749</v>
      </c>
      <c r="O1149" s="39">
        <v>44506</v>
      </c>
      <c r="P1149" s="27" t="s">
        <v>65</v>
      </c>
      <c r="Q1149" s="22">
        <v>24</v>
      </c>
      <c r="R1149" s="28" t="s">
        <v>56</v>
      </c>
      <c r="S1149" s="22" t="s">
        <v>56</v>
      </c>
      <c r="T1149" s="28" t="s">
        <v>56</v>
      </c>
      <c r="U1149" s="28">
        <v>0</v>
      </c>
      <c r="V1149" s="28">
        <v>0</v>
      </c>
      <c r="W1149" s="28">
        <v>0</v>
      </c>
      <c r="X1149" s="28" t="s">
        <v>56</v>
      </c>
      <c r="Y1149" s="22" t="s">
        <v>56</v>
      </c>
      <c r="Z1149" s="45" t="s">
        <v>56</v>
      </c>
      <c r="AA1149" s="45" t="s">
        <v>56</v>
      </c>
      <c r="AB1149" s="28">
        <v>0</v>
      </c>
      <c r="AC1149" s="28" t="s">
        <v>56</v>
      </c>
      <c r="AD1149" s="46" t="s">
        <v>56</v>
      </c>
      <c r="AE1149" s="47" t="s">
        <v>56</v>
      </c>
      <c r="AF1149" s="35" t="str">
        <f>VLOOKUP(G1149,[6]TIV1!L:S,8,FALSE)</f>
        <v>8276895965</v>
      </c>
      <c r="AG1149" s="35" t="e">
        <f>VLOOKUP(T1149,[6]TIV1!L:S,8,FALSE)</f>
        <v>#N/A</v>
      </c>
      <c r="AH1149" s="35" t="e">
        <f>VLOOKUP(AC1149,[6]TIV1!L:S,8,FALSE)</f>
        <v>#N/A</v>
      </c>
      <c r="AI1149" s="36">
        <f>VLOOKUP(A1149&amp;P1149,[6]HARGA!C:D,2,0)*Q1149</f>
        <v>0</v>
      </c>
      <c r="AJ1149" s="36">
        <f>VLOOKUP(A1149&amp;P1149,[6]HARGA!C:D,2,0)*W1149</f>
        <v>0</v>
      </c>
      <c r="AK1149" s="36">
        <f>VLOOKUP(A1149&amp;P1149,[6]HARGA!C:D,2,0)*AB1149</f>
        <v>0</v>
      </c>
      <c r="AL1149" s="37"/>
      <c r="AM1149" s="37"/>
      <c r="AN1149" s="37"/>
      <c r="AO1149" s="37"/>
      <c r="AP1149" s="37"/>
      <c r="AQ1149" s="37"/>
      <c r="AR1149" s="37"/>
      <c r="AS1149" s="37"/>
      <c r="AT1149" s="37"/>
      <c r="AU1149" s="37"/>
      <c r="AV1149" s="37"/>
      <c r="AW1149" s="37"/>
      <c r="AX1149" s="37"/>
      <c r="AY1149" s="37"/>
      <c r="AZ1149" s="37"/>
      <c r="BA1149" s="37"/>
      <c r="BB1149" s="37"/>
      <c r="BC1149" s="37"/>
      <c r="BD1149">
        <v>5</v>
      </c>
    </row>
    <row r="1150" spans="1:56" hidden="1" x14ac:dyDescent="0.25">
      <c r="A1150" s="22" t="s">
        <v>51</v>
      </c>
      <c r="B1150" s="22" t="s">
        <v>52</v>
      </c>
      <c r="C1150" s="23" t="s">
        <v>1750</v>
      </c>
      <c r="D1150" s="22" t="s">
        <v>193</v>
      </c>
      <c r="E1150" s="22" t="s">
        <v>260</v>
      </c>
      <c r="F1150" s="22" t="s">
        <v>261</v>
      </c>
      <c r="G1150" s="22">
        <v>5042309354</v>
      </c>
      <c r="H1150" s="22" t="s">
        <v>56</v>
      </c>
      <c r="I1150" s="22" t="s">
        <v>56</v>
      </c>
      <c r="J1150" s="24">
        <v>44505</v>
      </c>
      <c r="K1150" s="22">
        <v>0</v>
      </c>
      <c r="L1150" s="22" t="s">
        <v>184</v>
      </c>
      <c r="M1150" s="22" t="str">
        <f t="shared" si="4"/>
        <v>DEPO GRESIK</v>
      </c>
      <c r="N1150" s="38" t="s">
        <v>1749</v>
      </c>
      <c r="O1150" s="39">
        <v>44506</v>
      </c>
      <c r="P1150" s="27" t="s">
        <v>60</v>
      </c>
      <c r="Q1150" s="22">
        <v>0</v>
      </c>
      <c r="R1150" s="23">
        <v>21102803743</v>
      </c>
      <c r="S1150" s="22" t="s">
        <v>56</v>
      </c>
      <c r="T1150" s="22">
        <v>6008150768</v>
      </c>
      <c r="U1150" s="22">
        <v>18</v>
      </c>
      <c r="V1150" s="22">
        <v>0</v>
      </c>
      <c r="W1150" s="22">
        <v>18</v>
      </c>
      <c r="X1150" s="29" t="s">
        <v>58</v>
      </c>
      <c r="Y1150" s="22" t="s">
        <v>56</v>
      </c>
      <c r="Z1150" s="30" t="s">
        <v>1751</v>
      </c>
      <c r="AA1150" s="31">
        <v>44505</v>
      </c>
      <c r="AB1150" s="22">
        <v>0</v>
      </c>
      <c r="AC1150" s="32">
        <v>5042310927</v>
      </c>
      <c r="AD1150" s="33" t="s">
        <v>1752</v>
      </c>
      <c r="AE1150" s="34">
        <v>44506</v>
      </c>
      <c r="AF1150" s="35" t="str">
        <f>VLOOKUP(G1150,[6]TIV1!L:S,8,FALSE)</f>
        <v>8276895965</v>
      </c>
      <c r="AG1150" s="35" t="str">
        <f>VLOOKUP(T1150,[6]TIV1!L:S,8,FALSE)</f>
        <v>2050350281</v>
      </c>
      <c r="AH1150" s="35" t="str">
        <f>VLOOKUP(AC1150,[6]TIV1!L:S,8,FALSE)</f>
        <v>8276895377</v>
      </c>
      <c r="AI1150" s="36">
        <f>VLOOKUP(A1150&amp;P1150,[6]HARGA!C:D,2,0)*Q1150</f>
        <v>0</v>
      </c>
      <c r="AJ1150" s="36">
        <f>VLOOKUP(A1150&amp;P1150,[6]HARGA!C:D,2,0)*W1150</f>
        <v>177300</v>
      </c>
      <c r="AK1150" s="36">
        <f>VLOOKUP(A1150&amp;P1150,[6]HARGA!C:D,2,0)*AB1150</f>
        <v>0</v>
      </c>
      <c r="AL1150" s="37"/>
      <c r="AM1150" s="37"/>
      <c r="AN1150" s="37"/>
      <c r="AO1150" s="37"/>
      <c r="AP1150" s="37"/>
      <c r="AQ1150" s="37"/>
      <c r="AR1150" s="37"/>
      <c r="AS1150" s="37"/>
      <c r="AT1150" s="37"/>
      <c r="AU1150" s="37"/>
      <c r="AV1150" s="37"/>
      <c r="AW1150" s="37"/>
      <c r="AX1150" s="37"/>
      <c r="AY1150" s="37"/>
      <c r="AZ1150" s="37"/>
      <c r="BA1150" s="37"/>
      <c r="BB1150" s="37"/>
      <c r="BC1150" s="37"/>
      <c r="BD1150">
        <v>5</v>
      </c>
    </row>
    <row r="1151" spans="1:56" hidden="1" x14ac:dyDescent="0.25">
      <c r="A1151" s="22" t="s">
        <v>51</v>
      </c>
      <c r="B1151" s="22" t="s">
        <v>52</v>
      </c>
      <c r="C1151" s="23" t="s">
        <v>1750</v>
      </c>
      <c r="D1151" s="22" t="s">
        <v>193</v>
      </c>
      <c r="E1151" s="22" t="s">
        <v>260</v>
      </c>
      <c r="F1151" s="22" t="s">
        <v>261</v>
      </c>
      <c r="G1151" s="22">
        <v>5042309354</v>
      </c>
      <c r="H1151" s="22" t="s">
        <v>56</v>
      </c>
      <c r="I1151" s="22" t="s">
        <v>56</v>
      </c>
      <c r="J1151" s="24">
        <v>44505</v>
      </c>
      <c r="K1151" s="22">
        <v>0</v>
      </c>
      <c r="L1151" s="22" t="s">
        <v>184</v>
      </c>
      <c r="M1151" s="22" t="str">
        <f t="shared" si="4"/>
        <v>DEPO GRESIK</v>
      </c>
      <c r="N1151" s="38" t="s">
        <v>1749</v>
      </c>
      <c r="O1151" s="39">
        <v>44506</v>
      </c>
      <c r="P1151" s="27" t="s">
        <v>64</v>
      </c>
      <c r="Q1151" s="22">
        <v>0</v>
      </c>
      <c r="R1151" s="23">
        <v>21102803743</v>
      </c>
      <c r="S1151" s="22" t="s">
        <v>56</v>
      </c>
      <c r="T1151" s="22">
        <v>6008150768</v>
      </c>
      <c r="U1151" s="22">
        <v>1152</v>
      </c>
      <c r="V1151" s="22">
        <v>0</v>
      </c>
      <c r="W1151" s="22">
        <v>1152</v>
      </c>
      <c r="X1151" s="29" t="s">
        <v>58</v>
      </c>
      <c r="Y1151" s="22" t="s">
        <v>56</v>
      </c>
      <c r="Z1151" s="30" t="s">
        <v>1751</v>
      </c>
      <c r="AA1151" s="31">
        <v>44505</v>
      </c>
      <c r="AB1151" s="22">
        <v>48</v>
      </c>
      <c r="AC1151" s="32">
        <v>5042310927</v>
      </c>
      <c r="AD1151" s="33" t="s">
        <v>1752</v>
      </c>
      <c r="AE1151" s="34">
        <v>44506</v>
      </c>
      <c r="AF1151" s="35" t="str">
        <f>VLOOKUP(G1151,[6]TIV1!L:S,8,FALSE)</f>
        <v>8276895965</v>
      </c>
      <c r="AG1151" s="35" t="str">
        <f>VLOOKUP(T1151,[6]TIV1!L:S,8,FALSE)</f>
        <v>2050350281</v>
      </c>
      <c r="AH1151" s="35" t="str">
        <f>VLOOKUP(AC1151,[6]TIV1!L:S,8,FALSE)</f>
        <v>8276895377</v>
      </c>
      <c r="AI1151" s="36">
        <f>VLOOKUP(A1151&amp;P1151,[6]HARGA!C:D,2,0)*Q1151</f>
        <v>0</v>
      </c>
      <c r="AJ1151" s="36">
        <f>VLOOKUP(A1151&amp;P1151,[6]HARGA!C:D,2,0)*W1151</f>
        <v>34560000</v>
      </c>
      <c r="AK1151" s="36">
        <f>VLOOKUP(A1151&amp;P1151,[6]HARGA!C:D,2,0)*AB1151</f>
        <v>1440000</v>
      </c>
      <c r="AL1151" s="37"/>
      <c r="AM1151" s="37"/>
      <c r="AN1151" s="37"/>
      <c r="AO1151" s="37"/>
      <c r="AP1151" s="37"/>
      <c r="AQ1151" s="37"/>
      <c r="AR1151" s="37"/>
      <c r="AS1151" s="37"/>
      <c r="AT1151" s="37"/>
      <c r="AU1151" s="37"/>
      <c r="AV1151" s="37"/>
      <c r="AW1151" s="37"/>
      <c r="AX1151" s="37"/>
      <c r="AY1151" s="37"/>
      <c r="AZ1151" s="37"/>
      <c r="BA1151" s="37"/>
      <c r="BB1151" s="37"/>
      <c r="BC1151" s="37"/>
      <c r="BD1151">
        <v>5</v>
      </c>
    </row>
    <row r="1152" spans="1:56" hidden="1" x14ac:dyDescent="0.25">
      <c r="A1152" s="22" t="s">
        <v>51</v>
      </c>
      <c r="B1152" s="22" t="s">
        <v>52</v>
      </c>
      <c r="C1152" s="23" t="s">
        <v>1750</v>
      </c>
      <c r="D1152" s="22" t="s">
        <v>193</v>
      </c>
      <c r="E1152" s="22" t="s">
        <v>260</v>
      </c>
      <c r="F1152" s="22" t="s">
        <v>261</v>
      </c>
      <c r="G1152" s="22">
        <v>5042309354</v>
      </c>
      <c r="H1152" s="22" t="s">
        <v>56</v>
      </c>
      <c r="I1152" s="22" t="s">
        <v>56</v>
      </c>
      <c r="J1152" s="24">
        <v>44505</v>
      </c>
      <c r="K1152" s="22">
        <v>0</v>
      </c>
      <c r="L1152" s="22" t="s">
        <v>184</v>
      </c>
      <c r="M1152" s="22" t="s">
        <v>184</v>
      </c>
      <c r="N1152" s="38" t="s">
        <v>1749</v>
      </c>
      <c r="O1152" s="39">
        <v>44506</v>
      </c>
      <c r="P1152" s="27" t="s">
        <v>65</v>
      </c>
      <c r="Q1152" s="22">
        <v>0</v>
      </c>
      <c r="R1152" s="23">
        <v>21102803743</v>
      </c>
      <c r="S1152" s="22" t="s">
        <v>56</v>
      </c>
      <c r="T1152" s="22">
        <v>6008150768</v>
      </c>
      <c r="U1152" s="22">
        <v>24</v>
      </c>
      <c r="V1152" s="22">
        <v>0</v>
      </c>
      <c r="W1152" s="22">
        <v>24</v>
      </c>
      <c r="X1152" s="29" t="s">
        <v>58</v>
      </c>
      <c r="Y1152" s="22" t="s">
        <v>56</v>
      </c>
      <c r="Z1152" s="30" t="s">
        <v>1751</v>
      </c>
      <c r="AA1152" s="31">
        <v>44505</v>
      </c>
      <c r="AB1152" s="22">
        <v>0</v>
      </c>
      <c r="AC1152" s="32">
        <v>5042310927</v>
      </c>
      <c r="AD1152" s="33" t="s">
        <v>1752</v>
      </c>
      <c r="AE1152" s="34">
        <v>44506</v>
      </c>
      <c r="AF1152" s="35" t="str">
        <f>VLOOKUP(G1152,[6]TIV1!L:S,8,FALSE)</f>
        <v>8276895965</v>
      </c>
      <c r="AG1152" s="35" t="str">
        <f>VLOOKUP(T1152,[6]TIV1!L:S,8,FALSE)</f>
        <v>2050350281</v>
      </c>
      <c r="AH1152" s="35" t="str">
        <f>VLOOKUP(AC1152,[6]TIV1!L:S,8,FALSE)</f>
        <v>8276895377</v>
      </c>
      <c r="AI1152" s="36">
        <f>VLOOKUP(A1152&amp;P1152,[6]HARGA!C:D,2,0)*Q1152</f>
        <v>0</v>
      </c>
      <c r="AJ1152" s="36">
        <f>VLOOKUP(A1152&amp;P1152,[6]HARGA!C:D,2,0)*W1152</f>
        <v>0</v>
      </c>
      <c r="AK1152" s="36">
        <f>VLOOKUP(A1152&amp;P1152,[6]HARGA!C:D,2,0)*AB1152</f>
        <v>0</v>
      </c>
      <c r="AL1152" s="37"/>
      <c r="AM1152" s="37"/>
      <c r="AN1152" s="37"/>
      <c r="AO1152" s="37"/>
      <c r="AP1152" s="37"/>
      <c r="AQ1152" s="37"/>
      <c r="AR1152" s="37"/>
      <c r="AS1152" s="37"/>
      <c r="AT1152" s="37"/>
      <c r="AU1152" s="37"/>
      <c r="AV1152" s="37"/>
      <c r="AW1152" s="37"/>
      <c r="AX1152" s="37"/>
      <c r="AY1152" s="37"/>
      <c r="AZ1152" s="37"/>
      <c r="BA1152" s="37"/>
      <c r="BB1152" s="37"/>
      <c r="BC1152" s="37"/>
      <c r="BD1152">
        <v>5</v>
      </c>
    </row>
    <row r="1153" spans="1:56" hidden="1" x14ac:dyDescent="0.25">
      <c r="A1153" s="22" t="s">
        <v>66</v>
      </c>
      <c r="B1153" s="22" t="s">
        <v>52</v>
      </c>
      <c r="C1153" s="23">
        <v>21102903698</v>
      </c>
      <c r="D1153" s="22" t="s">
        <v>193</v>
      </c>
      <c r="E1153" s="22" t="s">
        <v>240</v>
      </c>
      <c r="F1153" s="22" t="s">
        <v>241</v>
      </c>
      <c r="G1153" s="22">
        <v>5042293871</v>
      </c>
      <c r="H1153" s="22" t="s">
        <v>56</v>
      </c>
      <c r="I1153" s="22" t="s">
        <v>56</v>
      </c>
      <c r="J1153" s="24">
        <v>44505</v>
      </c>
      <c r="K1153" s="22">
        <v>960</v>
      </c>
      <c r="L1153" s="22" t="s">
        <v>110</v>
      </c>
      <c r="M1153" s="22" t="str">
        <f>UPPER(L1153)</f>
        <v>DEPO MARGOMULYO</v>
      </c>
      <c r="N1153" s="38" t="s">
        <v>1753</v>
      </c>
      <c r="O1153" s="39">
        <v>44506</v>
      </c>
      <c r="P1153" s="27" t="s">
        <v>60</v>
      </c>
      <c r="Q1153" s="22">
        <v>960</v>
      </c>
      <c r="R1153" s="23">
        <v>21102903703</v>
      </c>
      <c r="S1153" s="22" t="s">
        <v>56</v>
      </c>
      <c r="T1153" s="22">
        <v>6008148349</v>
      </c>
      <c r="U1153" s="22">
        <v>24</v>
      </c>
      <c r="V1153" s="22">
        <v>0</v>
      </c>
      <c r="W1153" s="22">
        <v>24</v>
      </c>
      <c r="X1153" s="29" t="s">
        <v>110</v>
      </c>
      <c r="Y1153" s="22" t="s">
        <v>56</v>
      </c>
      <c r="Z1153" s="63" t="s">
        <v>1754</v>
      </c>
      <c r="AA1153" s="64">
        <v>44505</v>
      </c>
      <c r="AB1153" s="22">
        <v>2</v>
      </c>
      <c r="AC1153" s="32">
        <v>5042313202</v>
      </c>
      <c r="AD1153" s="33" t="s">
        <v>1755</v>
      </c>
      <c r="AE1153" s="34">
        <v>44506</v>
      </c>
      <c r="AF1153" s="35" t="str">
        <f>VLOOKUP(G1153,[6]TIV1!L:S,8,FALSE)</f>
        <v>8276895965</v>
      </c>
      <c r="AG1153" s="35" t="str">
        <f>VLOOKUP(T1153,[6]TIV1!L:S,8,FALSE)</f>
        <v>2050350312</v>
      </c>
      <c r="AH1153" s="35" t="str">
        <f>VLOOKUP(AC1153,[6]TIV1!L:S,8,FALSE)</f>
        <v>8276895965</v>
      </c>
      <c r="AI1153" s="36">
        <f>VLOOKUP(A1153&amp;P1153,[6]HARGA!C:D,2,0)*Q1153</f>
        <v>9456000</v>
      </c>
      <c r="AJ1153" s="36">
        <f>VLOOKUP(A1153&amp;P1153,[6]HARGA!C:D,2,0)*W1153</f>
        <v>236400</v>
      </c>
      <c r="AK1153" s="36">
        <f>VLOOKUP(A1153&amp;P1153,[6]HARGA!C:D,2,0)*AB1153</f>
        <v>19700</v>
      </c>
      <c r="AL1153" s="37"/>
      <c r="AM1153" s="37"/>
      <c r="AN1153" s="37"/>
      <c r="AO1153" s="37"/>
      <c r="AP1153" s="37"/>
      <c r="AQ1153" s="37"/>
      <c r="AR1153" s="37"/>
      <c r="AS1153" s="37"/>
      <c r="AT1153" s="37"/>
      <c r="AU1153" s="37"/>
      <c r="AV1153" s="37"/>
      <c r="AW1153" s="37"/>
      <c r="AX1153" s="37"/>
      <c r="AY1153" s="37"/>
      <c r="AZ1153" s="37"/>
      <c r="BA1153" s="37"/>
      <c r="BB1153" s="37"/>
      <c r="BC1153" s="37"/>
      <c r="BD1153">
        <v>5</v>
      </c>
    </row>
    <row r="1154" spans="1:56" hidden="1" x14ac:dyDescent="0.25">
      <c r="A1154" s="22" t="s">
        <v>66</v>
      </c>
      <c r="B1154" s="22" t="s">
        <v>52</v>
      </c>
      <c r="C1154" s="23">
        <v>21102903698</v>
      </c>
      <c r="D1154" s="22" t="s">
        <v>193</v>
      </c>
      <c r="E1154" s="22" t="s">
        <v>240</v>
      </c>
      <c r="F1154" s="22" t="s">
        <v>241</v>
      </c>
      <c r="G1154" s="22">
        <v>5042293871</v>
      </c>
      <c r="H1154" s="22" t="s">
        <v>56</v>
      </c>
      <c r="I1154" s="22" t="s">
        <v>56</v>
      </c>
      <c r="J1154" s="24">
        <v>44505</v>
      </c>
      <c r="K1154" s="22">
        <v>960</v>
      </c>
      <c r="L1154" s="22" t="s">
        <v>110</v>
      </c>
      <c r="M1154" s="22" t="str">
        <f>UPPER(L1154)</f>
        <v>DEPO MARGOMULYO</v>
      </c>
      <c r="N1154" s="38" t="s">
        <v>1753</v>
      </c>
      <c r="O1154" s="39">
        <v>44506</v>
      </c>
      <c r="P1154" s="27" t="s">
        <v>64</v>
      </c>
      <c r="Q1154" s="22">
        <v>960</v>
      </c>
      <c r="R1154" s="23">
        <v>21102903703</v>
      </c>
      <c r="S1154" s="22" t="s">
        <v>56</v>
      </c>
      <c r="T1154" s="22">
        <v>6008148349</v>
      </c>
      <c r="U1154" s="22">
        <v>960</v>
      </c>
      <c r="V1154" s="22">
        <v>0</v>
      </c>
      <c r="W1154" s="22">
        <v>960</v>
      </c>
      <c r="X1154" s="29" t="s">
        <v>110</v>
      </c>
      <c r="Y1154" s="22" t="s">
        <v>56</v>
      </c>
      <c r="Z1154" s="63" t="s">
        <v>1754</v>
      </c>
      <c r="AA1154" s="64">
        <v>44505</v>
      </c>
      <c r="AB1154" s="22">
        <v>42</v>
      </c>
      <c r="AC1154" s="32">
        <v>5042313202</v>
      </c>
      <c r="AD1154" s="33" t="s">
        <v>1755</v>
      </c>
      <c r="AE1154" s="34">
        <v>44506</v>
      </c>
      <c r="AF1154" s="35" t="str">
        <f>VLOOKUP(G1154,[6]TIV1!L:S,8,FALSE)</f>
        <v>8276895965</v>
      </c>
      <c r="AG1154" s="35" t="str">
        <f>VLOOKUP(T1154,[6]TIV1!L:S,8,FALSE)</f>
        <v>2050350312</v>
      </c>
      <c r="AH1154" s="35" t="str">
        <f>VLOOKUP(AC1154,[6]TIV1!L:S,8,FALSE)</f>
        <v>8276895965</v>
      </c>
      <c r="AI1154" s="36">
        <f>VLOOKUP(A1154&amp;P1154,[6]HARGA!C:D,2,0)*Q1154</f>
        <v>28800000</v>
      </c>
      <c r="AJ1154" s="36">
        <f>VLOOKUP(A1154&amp;P1154,[6]HARGA!C:D,2,0)*W1154</f>
        <v>28800000</v>
      </c>
      <c r="AK1154" s="36">
        <f>VLOOKUP(A1154&amp;P1154,[6]HARGA!C:D,2,0)*AB1154</f>
        <v>1260000</v>
      </c>
      <c r="AL1154" s="37"/>
      <c r="AM1154" s="37"/>
      <c r="AN1154" s="37"/>
      <c r="AO1154" s="37"/>
      <c r="AP1154" s="37"/>
      <c r="AQ1154" s="37"/>
      <c r="AR1154" s="37"/>
      <c r="AS1154" s="37"/>
      <c r="AT1154" s="37"/>
      <c r="AU1154" s="37"/>
      <c r="AV1154" s="37"/>
      <c r="AW1154" s="37"/>
      <c r="AX1154" s="37"/>
      <c r="AY1154" s="37"/>
      <c r="AZ1154" s="37"/>
      <c r="BA1154" s="37"/>
      <c r="BB1154" s="37"/>
      <c r="BC1154" s="37"/>
      <c r="BD1154">
        <v>5</v>
      </c>
    </row>
    <row r="1155" spans="1:56" hidden="1" x14ac:dyDescent="0.25">
      <c r="A1155" s="22" t="s">
        <v>66</v>
      </c>
      <c r="B1155" s="22" t="s">
        <v>52</v>
      </c>
      <c r="C1155" s="23">
        <v>21102903698</v>
      </c>
      <c r="D1155" s="22" t="s">
        <v>193</v>
      </c>
      <c r="E1155" s="22" t="s">
        <v>240</v>
      </c>
      <c r="F1155" s="22" t="s">
        <v>241</v>
      </c>
      <c r="G1155" s="22">
        <v>5042293871</v>
      </c>
      <c r="H1155" s="22" t="s">
        <v>56</v>
      </c>
      <c r="I1155" s="22" t="s">
        <v>56</v>
      </c>
      <c r="J1155" s="24">
        <v>44505</v>
      </c>
      <c r="K1155" s="22">
        <v>20</v>
      </c>
      <c r="L1155" s="22" t="s">
        <v>110</v>
      </c>
      <c r="M1155" s="22" t="s">
        <v>110</v>
      </c>
      <c r="N1155" s="38" t="s">
        <v>1753</v>
      </c>
      <c r="O1155" s="39">
        <v>44506</v>
      </c>
      <c r="P1155" s="27" t="s">
        <v>65</v>
      </c>
      <c r="Q1155" s="22">
        <v>20</v>
      </c>
      <c r="R1155" s="23">
        <v>21102903703</v>
      </c>
      <c r="S1155" s="22" t="s">
        <v>56</v>
      </c>
      <c r="T1155" s="22">
        <v>6008148349</v>
      </c>
      <c r="U1155" s="22">
        <v>20</v>
      </c>
      <c r="V1155" s="22">
        <v>0</v>
      </c>
      <c r="W1155" s="22">
        <v>20</v>
      </c>
      <c r="X1155" s="29" t="s">
        <v>110</v>
      </c>
      <c r="Y1155" s="22" t="s">
        <v>56</v>
      </c>
      <c r="Z1155" s="63" t="s">
        <v>1754</v>
      </c>
      <c r="AA1155" s="64">
        <v>44505</v>
      </c>
      <c r="AB1155" s="22">
        <v>0</v>
      </c>
      <c r="AC1155" s="32">
        <v>5042313202</v>
      </c>
      <c r="AD1155" s="33" t="s">
        <v>1755</v>
      </c>
      <c r="AE1155" s="34">
        <v>44506</v>
      </c>
      <c r="AF1155" s="35" t="str">
        <f>VLOOKUP(G1155,[6]TIV1!L:S,8,FALSE)</f>
        <v>8276895965</v>
      </c>
      <c r="AG1155" s="35" t="str">
        <f>VLOOKUP(T1155,[6]TIV1!L:S,8,FALSE)</f>
        <v>2050350312</v>
      </c>
      <c r="AH1155" s="35" t="str">
        <f>VLOOKUP(AC1155,[6]TIV1!L:S,8,FALSE)</f>
        <v>8276895965</v>
      </c>
      <c r="AI1155" s="36">
        <f>VLOOKUP(A1155&amp;P1155,[6]HARGA!C:D,2,0)*Q1155</f>
        <v>0</v>
      </c>
      <c r="AJ1155" s="36">
        <f>VLOOKUP(A1155&amp;P1155,[6]HARGA!C:D,2,0)*W1155</f>
        <v>0</v>
      </c>
      <c r="AK1155" s="36">
        <f>VLOOKUP(A1155&amp;P1155,[6]HARGA!C:D,2,0)*AB1155</f>
        <v>0</v>
      </c>
      <c r="AL1155" s="37"/>
      <c r="AM1155" s="37"/>
      <c r="AN1155" s="37"/>
      <c r="AO1155" s="37"/>
      <c r="AP1155" s="37"/>
      <c r="AQ1155" s="37"/>
      <c r="AR1155" s="37"/>
      <c r="AS1155" s="37"/>
      <c r="AT1155" s="37"/>
      <c r="AU1155" s="37"/>
      <c r="AV1155" s="37"/>
      <c r="AW1155" s="37"/>
      <c r="AX1155" s="37"/>
      <c r="AY1155" s="37"/>
      <c r="AZ1155" s="37"/>
      <c r="BA1155" s="37"/>
      <c r="BB1155" s="37"/>
      <c r="BC1155" s="37"/>
      <c r="BD1155">
        <v>5</v>
      </c>
    </row>
    <row r="1156" spans="1:56" hidden="1" x14ac:dyDescent="0.25">
      <c r="A1156" s="22" t="s">
        <v>51</v>
      </c>
      <c r="B1156" s="22" t="s">
        <v>52</v>
      </c>
      <c r="C1156" s="23">
        <v>21102803712</v>
      </c>
      <c r="D1156" s="22" t="s">
        <v>193</v>
      </c>
      <c r="E1156" s="22" t="s">
        <v>764</v>
      </c>
      <c r="F1156" s="22" t="s">
        <v>763</v>
      </c>
      <c r="G1156" s="62">
        <v>5042317237</v>
      </c>
      <c r="H1156" s="22" t="s">
        <v>56</v>
      </c>
      <c r="I1156" s="22" t="s">
        <v>56</v>
      </c>
      <c r="J1156" s="24">
        <v>44505</v>
      </c>
      <c r="K1156" s="22">
        <v>1344</v>
      </c>
      <c r="L1156" s="22" t="s">
        <v>171</v>
      </c>
      <c r="M1156" s="22" t="s">
        <v>171</v>
      </c>
      <c r="N1156" s="38" t="s">
        <v>1756</v>
      </c>
      <c r="O1156" s="39">
        <v>44506</v>
      </c>
      <c r="P1156" s="27" t="s">
        <v>60</v>
      </c>
      <c r="Q1156" s="22">
        <v>1344</v>
      </c>
      <c r="R1156" s="23">
        <v>21102803737</v>
      </c>
      <c r="S1156" s="22" t="s">
        <v>56</v>
      </c>
      <c r="T1156" s="22">
        <v>6008151332</v>
      </c>
      <c r="U1156" s="22">
        <v>39</v>
      </c>
      <c r="V1156" s="22">
        <v>0</v>
      </c>
      <c r="W1156" s="22">
        <v>39</v>
      </c>
      <c r="X1156" s="29" t="s">
        <v>171</v>
      </c>
      <c r="Y1156" s="22" t="s">
        <v>56</v>
      </c>
      <c r="Z1156" s="30" t="s">
        <v>1757</v>
      </c>
      <c r="AA1156" s="31">
        <v>44505</v>
      </c>
      <c r="AB1156" s="22">
        <v>2</v>
      </c>
      <c r="AC1156" s="32">
        <v>5042311393</v>
      </c>
      <c r="AD1156" s="43" t="s">
        <v>1758</v>
      </c>
      <c r="AE1156" s="44">
        <v>44529</v>
      </c>
      <c r="AF1156" s="35" t="str">
        <f>VLOOKUP(G1156,[6]TIV1!L:S,8,FALSE)</f>
        <v>8276895377</v>
      </c>
      <c r="AG1156" s="35" t="str">
        <f>VLOOKUP(T1156,[6]TIV1!L:S,8,FALSE)</f>
        <v>2050350281</v>
      </c>
      <c r="AH1156" s="35" t="str">
        <f>VLOOKUP(AC1156,[6]TIV1!L:S,8,FALSE)</f>
        <v>8276895377</v>
      </c>
      <c r="AI1156" s="36">
        <f>VLOOKUP(A1156&amp;P1156,[6]HARGA!C:D,2,0)*Q1156</f>
        <v>13238400</v>
      </c>
      <c r="AJ1156" s="36">
        <f>VLOOKUP(A1156&amp;P1156,[6]HARGA!C:D,2,0)*W1156</f>
        <v>384150</v>
      </c>
      <c r="AK1156" s="36">
        <f>VLOOKUP(A1156&amp;P1156,[6]HARGA!C:D,2,0)*AB1156</f>
        <v>19700</v>
      </c>
      <c r="AL1156" s="37"/>
      <c r="AM1156" s="37"/>
      <c r="AN1156" s="37"/>
      <c r="AO1156" s="37"/>
      <c r="AP1156" s="37"/>
      <c r="AQ1156" s="37"/>
      <c r="AR1156" s="37"/>
      <c r="AS1156" s="37"/>
      <c r="AT1156" s="37"/>
      <c r="AU1156" s="37"/>
      <c r="AV1156" s="37"/>
      <c r="AW1156" s="37"/>
      <c r="AX1156" s="37"/>
      <c r="AY1156" s="37"/>
      <c r="AZ1156" s="37"/>
      <c r="BA1156" s="37"/>
      <c r="BB1156" s="37"/>
      <c r="BC1156" s="37"/>
      <c r="BD1156">
        <v>5</v>
      </c>
    </row>
    <row r="1157" spans="1:56" hidden="1" x14ac:dyDescent="0.25">
      <c r="A1157" s="22" t="s">
        <v>51</v>
      </c>
      <c r="B1157" s="22" t="s">
        <v>52</v>
      </c>
      <c r="C1157" s="23">
        <v>21102803712</v>
      </c>
      <c r="D1157" s="22" t="s">
        <v>193</v>
      </c>
      <c r="E1157" s="22" t="s">
        <v>764</v>
      </c>
      <c r="F1157" s="22" t="s">
        <v>763</v>
      </c>
      <c r="G1157" s="62">
        <v>5042317237</v>
      </c>
      <c r="H1157" s="22" t="s">
        <v>56</v>
      </c>
      <c r="I1157" s="22" t="s">
        <v>56</v>
      </c>
      <c r="J1157" s="24">
        <v>44505</v>
      </c>
      <c r="K1157" s="22">
        <v>1344</v>
      </c>
      <c r="L1157" s="22" t="s">
        <v>171</v>
      </c>
      <c r="M1157" s="22" t="s">
        <v>171</v>
      </c>
      <c r="N1157" s="38" t="s">
        <v>1756</v>
      </c>
      <c r="O1157" s="39">
        <v>44506</v>
      </c>
      <c r="P1157" s="27" t="s">
        <v>64</v>
      </c>
      <c r="Q1157" s="22">
        <v>1344</v>
      </c>
      <c r="R1157" s="23">
        <v>21102803737</v>
      </c>
      <c r="S1157" s="22" t="s">
        <v>56</v>
      </c>
      <c r="T1157" s="22">
        <v>6008151332</v>
      </c>
      <c r="U1157" s="22">
        <v>1344</v>
      </c>
      <c r="V1157" s="22">
        <v>0</v>
      </c>
      <c r="W1157" s="22">
        <v>1344</v>
      </c>
      <c r="X1157" s="29" t="s">
        <v>171</v>
      </c>
      <c r="Y1157" s="22" t="s">
        <v>56</v>
      </c>
      <c r="Z1157" s="30" t="s">
        <v>1757</v>
      </c>
      <c r="AA1157" s="31">
        <v>44505</v>
      </c>
      <c r="AB1157" s="22">
        <v>70</v>
      </c>
      <c r="AC1157" s="32">
        <v>5042311393</v>
      </c>
      <c r="AD1157" s="43" t="s">
        <v>1758</v>
      </c>
      <c r="AE1157" s="44">
        <v>44529</v>
      </c>
      <c r="AF1157" s="35" t="str">
        <f>VLOOKUP(G1157,[6]TIV1!L:S,8,FALSE)</f>
        <v>8276895377</v>
      </c>
      <c r="AG1157" s="35" t="str">
        <f>VLOOKUP(T1157,[6]TIV1!L:S,8,FALSE)</f>
        <v>2050350281</v>
      </c>
      <c r="AH1157" s="35" t="str">
        <f>VLOOKUP(AC1157,[6]TIV1!L:S,8,FALSE)</f>
        <v>8276895377</v>
      </c>
      <c r="AI1157" s="36">
        <f>VLOOKUP(A1157&amp;P1157,[6]HARGA!C:D,2,0)*Q1157</f>
        <v>40320000</v>
      </c>
      <c r="AJ1157" s="36">
        <f>VLOOKUP(A1157&amp;P1157,[6]HARGA!C:D,2,0)*W1157</f>
        <v>40320000</v>
      </c>
      <c r="AK1157" s="36">
        <f>VLOOKUP(A1157&amp;P1157,[6]HARGA!C:D,2,0)*AB1157</f>
        <v>2100000</v>
      </c>
      <c r="AL1157" s="37"/>
      <c r="AM1157" s="37"/>
      <c r="AN1157" s="37"/>
      <c r="AO1157" s="37"/>
      <c r="AP1157" s="37"/>
      <c r="AQ1157" s="37"/>
      <c r="AR1157" s="37"/>
      <c r="AS1157" s="37"/>
      <c r="AT1157" s="37"/>
      <c r="AU1157" s="37"/>
      <c r="AV1157" s="37"/>
      <c r="AW1157" s="37"/>
      <c r="AX1157" s="37"/>
      <c r="AY1157" s="37"/>
      <c r="AZ1157" s="37"/>
      <c r="BA1157" s="37"/>
      <c r="BB1157" s="37"/>
      <c r="BC1157" s="37"/>
      <c r="BD1157">
        <v>5</v>
      </c>
    </row>
    <row r="1158" spans="1:56" hidden="1" x14ac:dyDescent="0.25">
      <c r="A1158" s="22" t="s">
        <v>66</v>
      </c>
      <c r="B1158" s="22" t="s">
        <v>52</v>
      </c>
      <c r="C1158" s="23">
        <v>21102903695</v>
      </c>
      <c r="D1158" s="22" t="s">
        <v>193</v>
      </c>
      <c r="E1158" s="22" t="s">
        <v>722</v>
      </c>
      <c r="F1158" s="22" t="s">
        <v>723</v>
      </c>
      <c r="G1158" s="22">
        <v>5042313976</v>
      </c>
      <c r="H1158" s="22" t="s">
        <v>56</v>
      </c>
      <c r="I1158" s="22" t="s">
        <v>56</v>
      </c>
      <c r="J1158" s="24">
        <v>44505</v>
      </c>
      <c r="K1158" s="22">
        <v>1344</v>
      </c>
      <c r="L1158" s="22" t="s">
        <v>72</v>
      </c>
      <c r="M1158" s="22" t="s">
        <v>72</v>
      </c>
      <c r="N1158" s="38" t="s">
        <v>1759</v>
      </c>
      <c r="O1158" s="39">
        <v>44508</v>
      </c>
      <c r="P1158" s="27" t="s">
        <v>60</v>
      </c>
      <c r="Q1158" s="22">
        <v>1344</v>
      </c>
      <c r="R1158" s="23">
        <v>21102903713</v>
      </c>
      <c r="S1158" s="22" t="s">
        <v>56</v>
      </c>
      <c r="T1158" s="22">
        <v>6008152241</v>
      </c>
      <c r="U1158" s="22">
        <v>27</v>
      </c>
      <c r="V1158" s="22">
        <v>0</v>
      </c>
      <c r="W1158" s="22">
        <v>27</v>
      </c>
      <c r="X1158" s="29" t="s">
        <v>72</v>
      </c>
      <c r="Y1158" s="22" t="s">
        <v>56</v>
      </c>
      <c r="Z1158" s="30" t="s">
        <v>1760</v>
      </c>
      <c r="AA1158" s="31">
        <v>44505</v>
      </c>
      <c r="AB1158" s="22">
        <v>0</v>
      </c>
      <c r="AC1158" s="32">
        <v>5042310675</v>
      </c>
      <c r="AD1158" s="33" t="s">
        <v>1761</v>
      </c>
      <c r="AE1158" s="34">
        <v>44508</v>
      </c>
      <c r="AF1158" s="35" t="str">
        <f>VLOOKUP(G1158,[6]TIV1!L:S,8,FALSE)</f>
        <v>8276895965</v>
      </c>
      <c r="AG1158" s="35" t="str">
        <f>VLOOKUP(T1158,[6]TIV1!L:S,8,FALSE)</f>
        <v>2050350312</v>
      </c>
      <c r="AH1158" s="35" t="str">
        <f>VLOOKUP(AC1158,[6]TIV1!L:S,8,FALSE)</f>
        <v>8276895965</v>
      </c>
      <c r="AI1158" s="36">
        <f>VLOOKUP(A1158&amp;P1158,[6]HARGA!C:D,2,0)*Q1158</f>
        <v>13238400</v>
      </c>
      <c r="AJ1158" s="36">
        <f>VLOOKUP(A1158&amp;P1158,[6]HARGA!C:D,2,0)*W1158</f>
        <v>265950</v>
      </c>
      <c r="AK1158" s="36">
        <f>VLOOKUP(A1158&amp;P1158,[6]HARGA!C:D,2,0)*AB1158</f>
        <v>0</v>
      </c>
      <c r="AL1158" s="37"/>
      <c r="AM1158" s="37"/>
      <c r="AN1158" s="37"/>
      <c r="AO1158" s="37"/>
      <c r="AP1158" s="37"/>
      <c r="AQ1158" s="37"/>
      <c r="AR1158" s="37"/>
      <c r="AS1158" s="37"/>
      <c r="AT1158" s="37"/>
      <c r="AU1158" s="37"/>
      <c r="AV1158" s="37"/>
      <c r="AW1158" s="37"/>
      <c r="AX1158" s="37"/>
      <c r="AY1158" s="37"/>
      <c r="AZ1158" s="37"/>
      <c r="BA1158" s="37"/>
      <c r="BB1158" s="37"/>
      <c r="BC1158" s="37"/>
      <c r="BD1158">
        <v>5</v>
      </c>
    </row>
    <row r="1159" spans="1:56" hidden="1" x14ac:dyDescent="0.25">
      <c r="A1159" s="22" t="s">
        <v>66</v>
      </c>
      <c r="B1159" s="22" t="s">
        <v>52</v>
      </c>
      <c r="C1159" s="23">
        <v>21102903695</v>
      </c>
      <c r="D1159" s="22" t="s">
        <v>193</v>
      </c>
      <c r="E1159" s="22" t="s">
        <v>722</v>
      </c>
      <c r="F1159" s="22" t="s">
        <v>723</v>
      </c>
      <c r="G1159" s="22">
        <v>5042313976</v>
      </c>
      <c r="H1159" s="22" t="s">
        <v>56</v>
      </c>
      <c r="I1159" s="22" t="s">
        <v>56</v>
      </c>
      <c r="J1159" s="24">
        <v>44505</v>
      </c>
      <c r="K1159" s="22">
        <v>1344</v>
      </c>
      <c r="L1159" s="22" t="s">
        <v>72</v>
      </c>
      <c r="M1159" s="22" t="s">
        <v>72</v>
      </c>
      <c r="N1159" s="38" t="s">
        <v>1759</v>
      </c>
      <c r="O1159" s="39">
        <v>44508</v>
      </c>
      <c r="P1159" s="27" t="s">
        <v>64</v>
      </c>
      <c r="Q1159" s="22">
        <v>1344</v>
      </c>
      <c r="R1159" s="23">
        <v>21102903713</v>
      </c>
      <c r="S1159" s="22" t="s">
        <v>56</v>
      </c>
      <c r="T1159" s="22">
        <v>6008152241</v>
      </c>
      <c r="U1159" s="22">
        <v>1344</v>
      </c>
      <c r="V1159" s="22">
        <v>0</v>
      </c>
      <c r="W1159" s="22">
        <v>1344</v>
      </c>
      <c r="X1159" s="29" t="s">
        <v>72</v>
      </c>
      <c r="Y1159" s="22" t="s">
        <v>56</v>
      </c>
      <c r="Z1159" s="30" t="s">
        <v>1760</v>
      </c>
      <c r="AA1159" s="31">
        <v>44505</v>
      </c>
      <c r="AB1159" s="22">
        <v>65</v>
      </c>
      <c r="AC1159" s="32">
        <v>5042310675</v>
      </c>
      <c r="AD1159" s="33" t="s">
        <v>1761</v>
      </c>
      <c r="AE1159" s="34">
        <v>44508</v>
      </c>
      <c r="AF1159" s="35" t="str">
        <f>VLOOKUP(G1159,[6]TIV1!L:S,8,FALSE)</f>
        <v>8276895965</v>
      </c>
      <c r="AG1159" s="35" t="str">
        <f>VLOOKUP(T1159,[6]TIV1!L:S,8,FALSE)</f>
        <v>2050350312</v>
      </c>
      <c r="AH1159" s="35" t="str">
        <f>VLOOKUP(AC1159,[6]TIV1!L:S,8,FALSE)</f>
        <v>8276895965</v>
      </c>
      <c r="AI1159" s="36">
        <f>VLOOKUP(A1159&amp;P1159,[6]HARGA!C:D,2,0)*Q1159</f>
        <v>40320000</v>
      </c>
      <c r="AJ1159" s="36">
        <f>VLOOKUP(A1159&amp;P1159,[6]HARGA!C:D,2,0)*W1159</f>
        <v>40320000</v>
      </c>
      <c r="AK1159" s="36">
        <f>VLOOKUP(A1159&amp;P1159,[6]HARGA!C:D,2,0)*AB1159</f>
        <v>1950000</v>
      </c>
      <c r="AL1159" s="37"/>
      <c r="AM1159" s="37"/>
      <c r="AN1159" s="37"/>
      <c r="AO1159" s="37"/>
      <c r="AP1159" s="37"/>
      <c r="AQ1159" s="37"/>
      <c r="AR1159" s="37"/>
      <c r="AS1159" s="37"/>
      <c r="AT1159" s="37"/>
      <c r="AU1159" s="37"/>
      <c r="AV1159" s="37"/>
      <c r="AW1159" s="37"/>
      <c r="AX1159" s="37"/>
      <c r="AY1159" s="37"/>
      <c r="AZ1159" s="37"/>
      <c r="BA1159" s="37"/>
      <c r="BB1159" s="37"/>
      <c r="BC1159" s="37"/>
      <c r="BD1159">
        <v>5</v>
      </c>
    </row>
    <row r="1160" spans="1:56" hidden="1" x14ac:dyDescent="0.25">
      <c r="A1160" s="22" t="s">
        <v>51</v>
      </c>
      <c r="B1160" s="22" t="s">
        <v>273</v>
      </c>
      <c r="C1160" s="23">
        <v>21102803653</v>
      </c>
      <c r="D1160" s="22" t="s">
        <v>53</v>
      </c>
      <c r="E1160" s="22" t="s">
        <v>797</v>
      </c>
      <c r="F1160" s="22" t="s">
        <v>798</v>
      </c>
      <c r="G1160" s="22">
        <v>5042289117</v>
      </c>
      <c r="H1160" s="22" t="s">
        <v>56</v>
      </c>
      <c r="I1160" s="22" t="s">
        <v>56</v>
      </c>
      <c r="J1160" s="24">
        <v>44505</v>
      </c>
      <c r="K1160" s="22">
        <v>1120</v>
      </c>
      <c r="L1160" s="22" t="s">
        <v>92</v>
      </c>
      <c r="M1160" s="22" t="s">
        <v>92</v>
      </c>
      <c r="N1160" s="38" t="s">
        <v>1762</v>
      </c>
      <c r="O1160" s="39">
        <v>44506</v>
      </c>
      <c r="P1160" s="27" t="s">
        <v>277</v>
      </c>
      <c r="Q1160" s="22">
        <v>1120</v>
      </c>
      <c r="R1160" s="28" t="s">
        <v>56</v>
      </c>
      <c r="S1160" s="22" t="s">
        <v>56</v>
      </c>
      <c r="T1160" s="22">
        <v>6008146927</v>
      </c>
      <c r="U1160" s="22">
        <v>0</v>
      </c>
      <c r="V1160" s="22">
        <v>0</v>
      </c>
      <c r="W1160" s="22">
        <v>0</v>
      </c>
      <c r="X1160" s="22" t="s">
        <v>92</v>
      </c>
      <c r="Y1160" s="22" t="s">
        <v>56</v>
      </c>
      <c r="Z1160" s="38" t="s">
        <v>1763</v>
      </c>
      <c r="AA1160" s="39">
        <v>44506</v>
      </c>
      <c r="AB1160" s="28">
        <v>0</v>
      </c>
      <c r="AC1160" s="28" t="s">
        <v>56</v>
      </c>
      <c r="AD1160" s="46" t="s">
        <v>56</v>
      </c>
      <c r="AE1160" s="47" t="s">
        <v>56</v>
      </c>
      <c r="AF1160" s="35" t="str">
        <f>VLOOKUP(G1160,[6]TIV1!L:S,8,FALSE)</f>
        <v>8276895378</v>
      </c>
      <c r="AG1160" s="35" t="str">
        <f>VLOOKUP(T1160,[6]TIV1!L:S,8,FALSE)</f>
        <v>2050350280</v>
      </c>
      <c r="AH1160" s="35" t="e">
        <f>VLOOKUP(AC1160,[6]TIV1!L:S,8,FALSE)</f>
        <v>#N/A</v>
      </c>
      <c r="AI1160" s="36">
        <f>VLOOKUP(A1160&amp;P1160,[6]HARGA!C:D,2,0)*Q1160</f>
        <v>45360000</v>
      </c>
      <c r="AJ1160" s="36">
        <f>VLOOKUP(A1160&amp;P1160,[6]HARGA!C:D,2,0)*W1160</f>
        <v>0</v>
      </c>
      <c r="AK1160" s="36">
        <f>VLOOKUP(A1160&amp;P1160,[6]HARGA!C:D,2,0)*AB1160</f>
        <v>0</v>
      </c>
      <c r="AL1160" s="32"/>
      <c r="AM1160" s="32"/>
      <c r="AN1160" s="37"/>
      <c r="AO1160" s="37"/>
      <c r="AP1160" s="37"/>
      <c r="AQ1160" s="37"/>
      <c r="AR1160" s="37"/>
      <c r="AS1160" s="37"/>
      <c r="AT1160" s="37"/>
      <c r="AU1160" s="37"/>
      <c r="AV1160" s="37"/>
      <c r="AW1160" s="37"/>
      <c r="AX1160" s="37"/>
      <c r="AY1160" s="37"/>
      <c r="AZ1160" s="37"/>
      <c r="BA1160" s="37"/>
      <c r="BB1160" s="37"/>
      <c r="BC1160" s="37"/>
      <c r="BD1160">
        <v>5</v>
      </c>
    </row>
    <row r="1161" spans="1:56" hidden="1" x14ac:dyDescent="0.25">
      <c r="A1161" s="22" t="s">
        <v>51</v>
      </c>
      <c r="B1161" s="22" t="s">
        <v>273</v>
      </c>
      <c r="C1161" s="23">
        <v>21102803653</v>
      </c>
      <c r="D1161" s="22" t="s">
        <v>53</v>
      </c>
      <c r="E1161" s="22" t="s">
        <v>797</v>
      </c>
      <c r="F1161" s="22" t="s">
        <v>798</v>
      </c>
      <c r="G1161" s="22">
        <v>5042289117</v>
      </c>
      <c r="H1161" s="22" t="s">
        <v>56</v>
      </c>
      <c r="I1161" s="22" t="s">
        <v>56</v>
      </c>
      <c r="J1161" s="24">
        <v>44505</v>
      </c>
      <c r="K1161" s="22">
        <v>16</v>
      </c>
      <c r="L1161" s="22" t="s">
        <v>92</v>
      </c>
      <c r="M1161" s="22" t="s">
        <v>92</v>
      </c>
      <c r="N1161" s="38" t="s">
        <v>1762</v>
      </c>
      <c r="O1161" s="39">
        <v>44506</v>
      </c>
      <c r="P1161" s="27" t="s">
        <v>279</v>
      </c>
      <c r="Q1161" s="22">
        <v>16</v>
      </c>
      <c r="R1161" s="28" t="s">
        <v>56</v>
      </c>
      <c r="S1161" s="22" t="s">
        <v>56</v>
      </c>
      <c r="T1161" s="22">
        <v>6008146927</v>
      </c>
      <c r="U1161" s="22">
        <v>16</v>
      </c>
      <c r="V1161" s="22">
        <v>0</v>
      </c>
      <c r="W1161" s="22">
        <v>16</v>
      </c>
      <c r="X1161" s="22" t="s">
        <v>92</v>
      </c>
      <c r="Y1161" s="22" t="s">
        <v>56</v>
      </c>
      <c r="Z1161" s="38" t="s">
        <v>1763</v>
      </c>
      <c r="AA1161" s="39">
        <v>44506</v>
      </c>
      <c r="AB1161" s="28">
        <v>0</v>
      </c>
      <c r="AC1161" s="28" t="s">
        <v>56</v>
      </c>
      <c r="AD1161" s="46" t="s">
        <v>56</v>
      </c>
      <c r="AE1161" s="47" t="s">
        <v>56</v>
      </c>
      <c r="AF1161" s="35" t="str">
        <f>VLOOKUP(G1161,[6]TIV1!L:S,8,FALSE)</f>
        <v>8276895378</v>
      </c>
      <c r="AG1161" s="35" t="str">
        <f>VLOOKUP(T1161,[6]TIV1!L:S,8,FALSE)</f>
        <v>2050350280</v>
      </c>
      <c r="AH1161" s="35" t="e">
        <f>VLOOKUP(AC1161,[6]TIV1!L:S,8,FALSE)</f>
        <v>#N/A</v>
      </c>
      <c r="AI1161" s="36">
        <f>VLOOKUP(A1161&amp;P1161,[6]HARGA!C:D,2,0)*Q1161</f>
        <v>1600000</v>
      </c>
      <c r="AJ1161" s="36">
        <f>VLOOKUP(A1161&amp;P1161,[6]HARGA!C:D,2,0)*W1161</f>
        <v>1600000</v>
      </c>
      <c r="AK1161" s="36">
        <f>VLOOKUP(A1161&amp;P1161,[6]HARGA!C:D,2,0)*AB1161</f>
        <v>0</v>
      </c>
      <c r="AL1161" s="32"/>
      <c r="AM1161" s="32"/>
      <c r="AN1161" s="37"/>
      <c r="AO1161" s="37"/>
      <c r="AP1161" s="37"/>
      <c r="AQ1161" s="37"/>
      <c r="AR1161" s="37"/>
      <c r="AS1161" s="37"/>
      <c r="AT1161" s="37"/>
      <c r="AU1161" s="37"/>
      <c r="AV1161" s="37"/>
      <c r="AW1161" s="37"/>
      <c r="AX1161" s="37"/>
      <c r="AY1161" s="37"/>
      <c r="AZ1161" s="37"/>
      <c r="BA1161" s="37"/>
      <c r="BB1161" s="37"/>
      <c r="BC1161" s="37"/>
      <c r="BD1161">
        <v>5</v>
      </c>
    </row>
    <row r="1162" spans="1:56" hidden="1" x14ac:dyDescent="0.25">
      <c r="A1162" s="22" t="s">
        <v>51</v>
      </c>
      <c r="B1162" s="22" t="s">
        <v>273</v>
      </c>
      <c r="C1162" s="23">
        <v>21102803654</v>
      </c>
      <c r="D1162" s="22" t="s">
        <v>53</v>
      </c>
      <c r="E1162" s="50" t="s">
        <v>1183</v>
      </c>
      <c r="F1162" s="22" t="s">
        <v>1184</v>
      </c>
      <c r="G1162" s="22">
        <v>5042294032</v>
      </c>
      <c r="H1162" s="22" t="s">
        <v>56</v>
      </c>
      <c r="I1162" s="22" t="s">
        <v>56</v>
      </c>
      <c r="J1162" s="24">
        <v>44505</v>
      </c>
      <c r="K1162" s="22">
        <v>1120</v>
      </c>
      <c r="L1162" s="22" t="s">
        <v>786</v>
      </c>
      <c r="M1162" s="22" t="s">
        <v>786</v>
      </c>
      <c r="N1162" s="107">
        <v>20039</v>
      </c>
      <c r="O1162" s="108">
        <v>44506</v>
      </c>
      <c r="P1162" s="27" t="s">
        <v>277</v>
      </c>
      <c r="Q1162" s="22">
        <v>1120</v>
      </c>
      <c r="R1162" s="28" t="s">
        <v>56</v>
      </c>
      <c r="S1162" s="22" t="s">
        <v>56</v>
      </c>
      <c r="T1162" s="22">
        <v>6008144176</v>
      </c>
      <c r="U1162" s="22">
        <v>0</v>
      </c>
      <c r="V1162" s="22">
        <v>0</v>
      </c>
      <c r="W1162" s="22">
        <v>0</v>
      </c>
      <c r="X1162" s="22" t="s">
        <v>786</v>
      </c>
      <c r="Y1162" s="22" t="s">
        <v>56</v>
      </c>
      <c r="Z1162" s="107">
        <v>34734</v>
      </c>
      <c r="AA1162" s="120">
        <v>44506</v>
      </c>
      <c r="AB1162" s="28">
        <v>0</v>
      </c>
      <c r="AC1162" s="28" t="s">
        <v>56</v>
      </c>
      <c r="AD1162" s="46" t="s">
        <v>56</v>
      </c>
      <c r="AE1162" s="47" t="s">
        <v>56</v>
      </c>
      <c r="AF1162" s="35" t="str">
        <f>VLOOKUP(G1162,[6]TIV1!L:S,8,FALSE)</f>
        <v>8276895378</v>
      </c>
      <c r="AG1162" s="35" t="str">
        <f>VLOOKUP(T1162,[6]TIV1!L:S,8,FALSE)</f>
        <v>2050350280</v>
      </c>
      <c r="AH1162" s="35" t="e">
        <f>VLOOKUP(AC1162,[6]TIV1!L:S,8,FALSE)</f>
        <v>#N/A</v>
      </c>
      <c r="AI1162" s="36">
        <f>VLOOKUP(A1162&amp;P1162,[6]HARGA!C:D,2,0)*Q1162</f>
        <v>45360000</v>
      </c>
      <c r="AJ1162" s="36">
        <f>VLOOKUP(A1162&amp;P1162,[6]HARGA!C:D,2,0)*W1162</f>
        <v>0</v>
      </c>
      <c r="AK1162" s="36">
        <f>VLOOKUP(A1162&amp;P1162,[6]HARGA!C:D,2,0)*AB1162</f>
        <v>0</v>
      </c>
      <c r="AL1162" s="32"/>
      <c r="AM1162" s="32"/>
      <c r="AN1162" s="37"/>
      <c r="AO1162" s="37"/>
      <c r="AP1162" s="37"/>
      <c r="AQ1162" s="37"/>
      <c r="AR1162" s="37"/>
      <c r="AS1162" s="37"/>
      <c r="AT1162" s="37"/>
      <c r="AU1162" s="37"/>
      <c r="AV1162" s="37"/>
      <c r="AW1162" s="37"/>
      <c r="AX1162" s="37"/>
      <c r="AY1162" s="37"/>
      <c r="AZ1162" s="37"/>
      <c r="BA1162" s="37"/>
      <c r="BB1162" s="37"/>
      <c r="BC1162" s="37"/>
      <c r="BD1162">
        <v>5</v>
      </c>
    </row>
    <row r="1163" spans="1:56" hidden="1" x14ac:dyDescent="0.25">
      <c r="A1163" s="22" t="s">
        <v>51</v>
      </c>
      <c r="B1163" s="22" t="s">
        <v>273</v>
      </c>
      <c r="C1163" s="23">
        <v>21102803654</v>
      </c>
      <c r="D1163" s="22" t="s">
        <v>53</v>
      </c>
      <c r="E1163" s="50" t="s">
        <v>1183</v>
      </c>
      <c r="F1163" s="22" t="s">
        <v>1184</v>
      </c>
      <c r="G1163" s="22">
        <v>5042294032</v>
      </c>
      <c r="H1163" s="22" t="s">
        <v>56</v>
      </c>
      <c r="I1163" s="22" t="s">
        <v>56</v>
      </c>
      <c r="J1163" s="24">
        <v>44505</v>
      </c>
      <c r="K1163" s="22">
        <v>16</v>
      </c>
      <c r="L1163" s="22" t="s">
        <v>786</v>
      </c>
      <c r="M1163" s="22" t="s">
        <v>786</v>
      </c>
      <c r="N1163" s="107">
        <v>20039</v>
      </c>
      <c r="O1163" s="108">
        <v>44506</v>
      </c>
      <c r="P1163" s="27" t="s">
        <v>279</v>
      </c>
      <c r="Q1163" s="22">
        <v>16</v>
      </c>
      <c r="R1163" s="28" t="s">
        <v>56</v>
      </c>
      <c r="S1163" s="22" t="s">
        <v>56</v>
      </c>
      <c r="T1163" s="22">
        <v>6008144176</v>
      </c>
      <c r="U1163" s="22">
        <v>16</v>
      </c>
      <c r="V1163" s="22">
        <v>0</v>
      </c>
      <c r="W1163" s="22">
        <v>16</v>
      </c>
      <c r="X1163" s="22" t="s">
        <v>786</v>
      </c>
      <c r="Y1163" s="22" t="s">
        <v>56</v>
      </c>
      <c r="Z1163" s="107">
        <v>34734</v>
      </c>
      <c r="AA1163" s="120">
        <v>44506</v>
      </c>
      <c r="AB1163" s="28">
        <v>0</v>
      </c>
      <c r="AC1163" s="28" t="s">
        <v>56</v>
      </c>
      <c r="AD1163" s="46" t="s">
        <v>56</v>
      </c>
      <c r="AE1163" s="47" t="s">
        <v>56</v>
      </c>
      <c r="AF1163" s="35" t="str">
        <f>VLOOKUP(G1163,[6]TIV1!L:S,8,FALSE)</f>
        <v>8276895378</v>
      </c>
      <c r="AG1163" s="35" t="str">
        <f>VLOOKUP(T1163,[6]TIV1!L:S,8,FALSE)</f>
        <v>2050350280</v>
      </c>
      <c r="AH1163" s="35" t="e">
        <f>VLOOKUP(AC1163,[6]TIV1!L:S,8,FALSE)</f>
        <v>#N/A</v>
      </c>
      <c r="AI1163" s="36">
        <f>VLOOKUP(A1163&amp;P1163,[6]HARGA!C:D,2,0)*Q1163</f>
        <v>1600000</v>
      </c>
      <c r="AJ1163" s="36">
        <f>VLOOKUP(A1163&amp;P1163,[6]HARGA!C:D,2,0)*W1163</f>
        <v>1600000</v>
      </c>
      <c r="AK1163" s="36">
        <f>VLOOKUP(A1163&amp;P1163,[6]HARGA!C:D,2,0)*AB1163</f>
        <v>0</v>
      </c>
      <c r="AL1163" s="32"/>
      <c r="AM1163" s="32"/>
      <c r="AN1163" s="37"/>
      <c r="AO1163" s="37"/>
      <c r="AP1163" s="37"/>
      <c r="AQ1163" s="37"/>
      <c r="AR1163" s="37"/>
      <c r="AS1163" s="37"/>
      <c r="AT1163" s="37"/>
      <c r="AU1163" s="37"/>
      <c r="AV1163" s="37"/>
      <c r="AW1163" s="37"/>
      <c r="AX1163" s="37"/>
      <c r="AY1163" s="37"/>
      <c r="AZ1163" s="37"/>
      <c r="BA1163" s="37"/>
      <c r="BB1163" s="37"/>
      <c r="BC1163" s="37"/>
      <c r="BD1163">
        <v>5</v>
      </c>
    </row>
    <row r="1164" spans="1:56" hidden="1" x14ac:dyDescent="0.25">
      <c r="A1164" s="22" t="s">
        <v>51</v>
      </c>
      <c r="B1164" s="22" t="s">
        <v>273</v>
      </c>
      <c r="C1164" s="23">
        <v>21102803643</v>
      </c>
      <c r="D1164" s="22" t="s">
        <v>53</v>
      </c>
      <c r="E1164" s="22" t="s">
        <v>795</v>
      </c>
      <c r="F1164" s="22" t="s">
        <v>796</v>
      </c>
      <c r="G1164" s="22">
        <v>5042310131</v>
      </c>
      <c r="H1164" s="22" t="s">
        <v>56</v>
      </c>
      <c r="I1164" s="22" t="s">
        <v>56</v>
      </c>
      <c r="J1164" s="24">
        <v>44505</v>
      </c>
      <c r="K1164" s="22">
        <v>1120</v>
      </c>
      <c r="L1164" s="22" t="s">
        <v>138</v>
      </c>
      <c r="M1164" s="22" t="s">
        <v>138</v>
      </c>
      <c r="N1164" s="38" t="s">
        <v>1764</v>
      </c>
      <c r="O1164" s="39">
        <v>44508</v>
      </c>
      <c r="P1164" s="27" t="s">
        <v>277</v>
      </c>
      <c r="Q1164" s="22">
        <v>1120</v>
      </c>
      <c r="R1164" s="28" t="s">
        <v>56</v>
      </c>
      <c r="S1164" s="22" t="s">
        <v>56</v>
      </c>
      <c r="T1164" s="22">
        <v>6008149890</v>
      </c>
      <c r="U1164" s="22">
        <v>0</v>
      </c>
      <c r="V1164" s="22">
        <v>0</v>
      </c>
      <c r="W1164" s="22">
        <v>0</v>
      </c>
      <c r="X1164" s="22" t="s">
        <v>138</v>
      </c>
      <c r="Y1164" s="22" t="s">
        <v>56</v>
      </c>
      <c r="Z1164" s="38" t="s">
        <v>1765</v>
      </c>
      <c r="AA1164" s="39">
        <v>44508</v>
      </c>
      <c r="AB1164" s="28">
        <v>0</v>
      </c>
      <c r="AC1164" s="28" t="s">
        <v>56</v>
      </c>
      <c r="AD1164" s="46" t="s">
        <v>56</v>
      </c>
      <c r="AE1164" s="47" t="s">
        <v>56</v>
      </c>
      <c r="AF1164" s="35" t="str">
        <f>VLOOKUP(G1164,[6]TIV1!L:S,8,FALSE)</f>
        <v>8276895378</v>
      </c>
      <c r="AG1164" s="35" t="str">
        <f>VLOOKUP(T1164,[6]TIV1!L:S,8,FALSE)</f>
        <v>2050350280</v>
      </c>
      <c r="AH1164" s="35" t="e">
        <f>VLOOKUP(AC1164,[6]TIV1!L:S,8,FALSE)</f>
        <v>#N/A</v>
      </c>
      <c r="AI1164" s="36">
        <f>VLOOKUP(A1164&amp;P1164,[6]HARGA!C:D,2,0)*Q1164</f>
        <v>45360000</v>
      </c>
      <c r="AJ1164" s="36">
        <f>VLOOKUP(A1164&amp;P1164,[6]HARGA!C:D,2,0)*W1164</f>
        <v>0</v>
      </c>
      <c r="AK1164" s="36">
        <f>VLOOKUP(A1164&amp;P1164,[6]HARGA!C:D,2,0)*AB1164</f>
        <v>0</v>
      </c>
      <c r="AL1164" s="32"/>
      <c r="AM1164" s="32"/>
      <c r="AN1164" s="37"/>
      <c r="AO1164" s="37"/>
      <c r="AP1164" s="37"/>
      <c r="AQ1164" s="37"/>
      <c r="AR1164" s="37"/>
      <c r="AS1164" s="37"/>
      <c r="AT1164" s="37"/>
      <c r="AU1164" s="37"/>
      <c r="AV1164" s="37"/>
      <c r="AW1164" s="37"/>
      <c r="AX1164" s="37"/>
      <c r="AY1164" s="37"/>
      <c r="AZ1164" s="37"/>
      <c r="BA1164" s="37"/>
      <c r="BB1164" s="37"/>
      <c r="BC1164" s="37"/>
      <c r="BD1164">
        <v>5</v>
      </c>
    </row>
    <row r="1165" spans="1:56" hidden="1" x14ac:dyDescent="0.25">
      <c r="A1165" s="22" t="s">
        <v>51</v>
      </c>
      <c r="B1165" s="22" t="s">
        <v>273</v>
      </c>
      <c r="C1165" s="23">
        <v>21102803643</v>
      </c>
      <c r="D1165" s="22" t="s">
        <v>53</v>
      </c>
      <c r="E1165" s="22" t="s">
        <v>795</v>
      </c>
      <c r="F1165" s="22" t="s">
        <v>796</v>
      </c>
      <c r="G1165" s="22">
        <v>5042310131</v>
      </c>
      <c r="H1165" s="22" t="s">
        <v>56</v>
      </c>
      <c r="I1165" s="22" t="s">
        <v>56</v>
      </c>
      <c r="J1165" s="24">
        <v>44505</v>
      </c>
      <c r="K1165" s="22">
        <v>16</v>
      </c>
      <c r="L1165" s="22" t="s">
        <v>138</v>
      </c>
      <c r="M1165" s="22" t="s">
        <v>138</v>
      </c>
      <c r="N1165" s="38" t="s">
        <v>1764</v>
      </c>
      <c r="O1165" s="39">
        <v>44508</v>
      </c>
      <c r="P1165" s="27" t="s">
        <v>279</v>
      </c>
      <c r="Q1165" s="22">
        <v>16</v>
      </c>
      <c r="R1165" s="28" t="s">
        <v>56</v>
      </c>
      <c r="S1165" s="22" t="s">
        <v>56</v>
      </c>
      <c r="T1165" s="22">
        <v>6008149890</v>
      </c>
      <c r="U1165" s="22">
        <v>16</v>
      </c>
      <c r="V1165" s="22">
        <v>0</v>
      </c>
      <c r="W1165" s="22">
        <v>16</v>
      </c>
      <c r="X1165" s="22" t="s">
        <v>138</v>
      </c>
      <c r="Y1165" s="22" t="s">
        <v>56</v>
      </c>
      <c r="Z1165" s="38" t="s">
        <v>1765</v>
      </c>
      <c r="AA1165" s="39">
        <v>44508</v>
      </c>
      <c r="AB1165" s="28">
        <v>0</v>
      </c>
      <c r="AC1165" s="28" t="s">
        <v>56</v>
      </c>
      <c r="AD1165" s="46" t="s">
        <v>56</v>
      </c>
      <c r="AE1165" s="47" t="s">
        <v>56</v>
      </c>
      <c r="AF1165" s="35" t="str">
        <f>VLOOKUP(G1165,[6]TIV1!L:S,8,FALSE)</f>
        <v>8276895378</v>
      </c>
      <c r="AG1165" s="35" t="str">
        <f>VLOOKUP(T1165,[6]TIV1!L:S,8,FALSE)</f>
        <v>2050350280</v>
      </c>
      <c r="AH1165" s="35" t="e">
        <f>VLOOKUP(AC1165,[6]TIV1!L:S,8,FALSE)</f>
        <v>#N/A</v>
      </c>
      <c r="AI1165" s="36">
        <f>VLOOKUP(A1165&amp;P1165,[6]HARGA!C:D,2,0)*Q1165</f>
        <v>1600000</v>
      </c>
      <c r="AJ1165" s="36">
        <f>VLOOKUP(A1165&amp;P1165,[6]HARGA!C:D,2,0)*W1165</f>
        <v>1600000</v>
      </c>
      <c r="AK1165" s="36">
        <f>VLOOKUP(A1165&amp;P1165,[6]HARGA!C:D,2,0)*AB1165</f>
        <v>0</v>
      </c>
      <c r="AL1165" s="32"/>
      <c r="AM1165" s="32"/>
      <c r="AN1165" s="37"/>
      <c r="AO1165" s="37"/>
      <c r="AP1165" s="37"/>
      <c r="AQ1165" s="37"/>
      <c r="AR1165" s="37"/>
      <c r="AS1165" s="37"/>
      <c r="AT1165" s="37"/>
      <c r="AU1165" s="37"/>
      <c r="AV1165" s="37"/>
      <c r="AW1165" s="37"/>
      <c r="AX1165" s="37"/>
      <c r="AY1165" s="37"/>
      <c r="AZ1165" s="37"/>
      <c r="BA1165" s="37"/>
      <c r="BB1165" s="37"/>
      <c r="BC1165" s="37"/>
      <c r="BD1165">
        <v>5</v>
      </c>
    </row>
    <row r="1166" spans="1:56" hidden="1" x14ac:dyDescent="0.25">
      <c r="A1166" s="22" t="s">
        <v>51</v>
      </c>
      <c r="B1166" s="22" t="s">
        <v>273</v>
      </c>
      <c r="C1166" s="23">
        <v>21102900174</v>
      </c>
      <c r="D1166" s="22" t="s">
        <v>292</v>
      </c>
      <c r="E1166" s="22" t="s">
        <v>1766</v>
      </c>
      <c r="F1166" s="22" t="s">
        <v>1767</v>
      </c>
      <c r="G1166" s="22">
        <v>5042269184</v>
      </c>
      <c r="H1166" s="22" t="s">
        <v>56</v>
      </c>
      <c r="I1166" s="22" t="s">
        <v>56</v>
      </c>
      <c r="J1166" s="24">
        <v>44505</v>
      </c>
      <c r="K1166" s="22">
        <v>440</v>
      </c>
      <c r="L1166" s="22" t="s">
        <v>102</v>
      </c>
      <c r="M1166" s="22" t="s">
        <v>102</v>
      </c>
      <c r="N1166" s="38" t="s">
        <v>1768</v>
      </c>
      <c r="O1166" s="39">
        <v>44506</v>
      </c>
      <c r="P1166" s="27" t="s">
        <v>288</v>
      </c>
      <c r="Q1166" s="22">
        <v>440</v>
      </c>
      <c r="R1166" s="28" t="s">
        <v>56</v>
      </c>
      <c r="S1166" s="22" t="s">
        <v>56</v>
      </c>
      <c r="T1166" s="28" t="s">
        <v>56</v>
      </c>
      <c r="U1166" s="28">
        <v>0</v>
      </c>
      <c r="V1166" s="22">
        <v>0</v>
      </c>
      <c r="W1166" s="28">
        <v>0</v>
      </c>
      <c r="X1166" s="22" t="s">
        <v>102</v>
      </c>
      <c r="Y1166" s="22" t="s">
        <v>56</v>
      </c>
      <c r="Z1166" s="45" t="s">
        <v>56</v>
      </c>
      <c r="AA1166" s="45" t="s">
        <v>56</v>
      </c>
      <c r="AB1166" s="28">
        <v>0</v>
      </c>
      <c r="AC1166" s="28" t="s">
        <v>56</v>
      </c>
      <c r="AD1166" s="46" t="s">
        <v>56</v>
      </c>
      <c r="AE1166" s="47" t="s">
        <v>56</v>
      </c>
      <c r="AF1166" s="35" t="str">
        <f>VLOOKUP(G1166,[6]TIV1!L:S,8,FALSE)</f>
        <v>8276895378</v>
      </c>
      <c r="AG1166" s="35" t="e">
        <f>VLOOKUP(T1166,[6]TIV1!L:S,8,FALSE)</f>
        <v>#N/A</v>
      </c>
      <c r="AH1166" s="35" t="e">
        <f>VLOOKUP(AC1166,[6]TIV1!L:S,8,FALSE)</f>
        <v>#N/A</v>
      </c>
      <c r="AI1166" s="36">
        <f>VLOOKUP(A1166&amp;P1166,[6]HARGA!C:D,2,0)*Q1166</f>
        <v>14916000</v>
      </c>
      <c r="AJ1166" s="36">
        <f>VLOOKUP(A1166&amp;P1166,[6]HARGA!C:D,2,0)*W1166</f>
        <v>0</v>
      </c>
      <c r="AK1166" s="36">
        <f>VLOOKUP(A1166&amp;P1166,[6]HARGA!C:D,2,0)*AB1166</f>
        <v>0</v>
      </c>
      <c r="AL1166" s="32"/>
      <c r="AM1166" s="32"/>
      <c r="AN1166" s="37"/>
      <c r="AO1166" s="37"/>
      <c r="AP1166" s="37"/>
      <c r="AQ1166" s="37"/>
      <c r="AR1166" s="37"/>
      <c r="AS1166" s="37"/>
      <c r="AT1166" s="37"/>
      <c r="AU1166" s="37"/>
      <c r="AV1166" s="37"/>
      <c r="AW1166" s="37"/>
      <c r="AX1166" s="37"/>
      <c r="AY1166" s="37"/>
      <c r="AZ1166" s="37"/>
      <c r="BA1166" s="37"/>
      <c r="BB1166" s="37"/>
      <c r="BC1166" s="37"/>
      <c r="BD1166">
        <v>5</v>
      </c>
    </row>
    <row r="1167" spans="1:56" hidden="1" x14ac:dyDescent="0.25">
      <c r="A1167" s="22" t="s">
        <v>51</v>
      </c>
      <c r="B1167" s="22" t="s">
        <v>273</v>
      </c>
      <c r="C1167" s="23">
        <v>21102900174</v>
      </c>
      <c r="D1167" s="22" t="s">
        <v>292</v>
      </c>
      <c r="E1167" s="22" t="s">
        <v>1766</v>
      </c>
      <c r="F1167" s="22" t="s">
        <v>1767</v>
      </c>
      <c r="G1167" s="22">
        <v>5042269184</v>
      </c>
      <c r="H1167" s="22" t="s">
        <v>56</v>
      </c>
      <c r="I1167" s="22" t="s">
        <v>56</v>
      </c>
      <c r="J1167" s="24">
        <v>44505</v>
      </c>
      <c r="K1167" s="22">
        <v>132</v>
      </c>
      <c r="L1167" s="22" t="s">
        <v>102</v>
      </c>
      <c r="M1167" s="22" t="s">
        <v>102</v>
      </c>
      <c r="N1167" s="38" t="s">
        <v>1768</v>
      </c>
      <c r="O1167" s="39">
        <v>44506</v>
      </c>
      <c r="P1167" s="27" t="s">
        <v>289</v>
      </c>
      <c r="Q1167" s="22">
        <v>132</v>
      </c>
      <c r="R1167" s="28" t="s">
        <v>56</v>
      </c>
      <c r="S1167" s="22" t="s">
        <v>56</v>
      </c>
      <c r="T1167" s="28" t="s">
        <v>56</v>
      </c>
      <c r="U1167" s="28">
        <v>0</v>
      </c>
      <c r="V1167" s="22">
        <v>0</v>
      </c>
      <c r="W1167" s="28">
        <v>0</v>
      </c>
      <c r="X1167" s="22" t="s">
        <v>102</v>
      </c>
      <c r="Y1167" s="22" t="s">
        <v>56</v>
      </c>
      <c r="Z1167" s="45" t="s">
        <v>56</v>
      </c>
      <c r="AA1167" s="45" t="s">
        <v>56</v>
      </c>
      <c r="AB1167" s="28">
        <v>0</v>
      </c>
      <c r="AC1167" s="28" t="s">
        <v>56</v>
      </c>
      <c r="AD1167" s="46" t="s">
        <v>56</v>
      </c>
      <c r="AE1167" s="47" t="s">
        <v>56</v>
      </c>
      <c r="AF1167" s="35" t="str">
        <f>VLOOKUP(G1167,[6]TIV1!L:S,8,FALSE)</f>
        <v>8276895378</v>
      </c>
      <c r="AG1167" s="35" t="e">
        <f>VLOOKUP(T1167,[6]TIV1!L:S,8,FALSE)</f>
        <v>#N/A</v>
      </c>
      <c r="AH1167" s="35" t="e">
        <f>VLOOKUP(AC1167,[6]TIV1!L:S,8,FALSE)</f>
        <v>#N/A</v>
      </c>
      <c r="AI1167" s="36">
        <f>VLOOKUP(A1167&amp;P1167,[6]HARGA!C:D,2,0)*Q1167</f>
        <v>4474800</v>
      </c>
      <c r="AJ1167" s="36">
        <f>VLOOKUP(A1167&amp;P1167,[6]HARGA!C:D,2,0)*W1167</f>
        <v>0</v>
      </c>
      <c r="AK1167" s="36">
        <f>VLOOKUP(A1167&amp;P1167,[6]HARGA!C:D,2,0)*AB1167</f>
        <v>0</v>
      </c>
      <c r="AL1167" s="32"/>
      <c r="AM1167" s="32"/>
      <c r="AN1167" s="37"/>
      <c r="AO1167" s="37"/>
      <c r="AP1167" s="37"/>
      <c r="AQ1167" s="37"/>
      <c r="AR1167" s="37"/>
      <c r="AS1167" s="37"/>
      <c r="AT1167" s="37"/>
      <c r="AU1167" s="37"/>
      <c r="AV1167" s="37"/>
      <c r="AW1167" s="37"/>
      <c r="AX1167" s="37"/>
      <c r="AY1167" s="37"/>
      <c r="AZ1167" s="37"/>
      <c r="BA1167" s="37"/>
      <c r="BB1167" s="37"/>
      <c r="BC1167" s="37"/>
      <c r="BD1167">
        <v>5</v>
      </c>
    </row>
    <row r="1168" spans="1:56" hidden="1" x14ac:dyDescent="0.25">
      <c r="A1168" s="22" t="s">
        <v>51</v>
      </c>
      <c r="B1168" s="22" t="s">
        <v>273</v>
      </c>
      <c r="C1168" s="23">
        <v>21102900174</v>
      </c>
      <c r="D1168" s="22" t="s">
        <v>292</v>
      </c>
      <c r="E1168" s="22" t="s">
        <v>1766</v>
      </c>
      <c r="F1168" s="22" t="s">
        <v>1767</v>
      </c>
      <c r="G1168" s="22">
        <v>5042269184</v>
      </c>
      <c r="H1168" s="22" t="s">
        <v>56</v>
      </c>
      <c r="I1168" s="22" t="s">
        <v>56</v>
      </c>
      <c r="J1168" s="24">
        <v>44505</v>
      </c>
      <c r="K1168" s="22">
        <v>220</v>
      </c>
      <c r="L1168" s="22" t="s">
        <v>102</v>
      </c>
      <c r="M1168" s="22" t="s">
        <v>102</v>
      </c>
      <c r="N1168" s="38" t="s">
        <v>1768</v>
      </c>
      <c r="O1168" s="39">
        <v>44506</v>
      </c>
      <c r="P1168" s="27" t="s">
        <v>290</v>
      </c>
      <c r="Q1168" s="22">
        <v>220</v>
      </c>
      <c r="R1168" s="28" t="s">
        <v>56</v>
      </c>
      <c r="S1168" s="22" t="s">
        <v>56</v>
      </c>
      <c r="T1168" s="28" t="s">
        <v>56</v>
      </c>
      <c r="U1168" s="28">
        <v>0</v>
      </c>
      <c r="V1168" s="22">
        <v>0</v>
      </c>
      <c r="W1168" s="28">
        <v>0</v>
      </c>
      <c r="X1168" s="22" t="s">
        <v>102</v>
      </c>
      <c r="Y1168" s="22" t="s">
        <v>56</v>
      </c>
      <c r="Z1168" s="45" t="s">
        <v>56</v>
      </c>
      <c r="AA1168" s="45" t="s">
        <v>56</v>
      </c>
      <c r="AB1168" s="28">
        <v>0</v>
      </c>
      <c r="AC1168" s="28" t="s">
        <v>56</v>
      </c>
      <c r="AD1168" s="46" t="s">
        <v>56</v>
      </c>
      <c r="AE1168" s="47" t="s">
        <v>56</v>
      </c>
      <c r="AF1168" s="35" t="str">
        <f>VLOOKUP(G1168,[6]TIV1!L:S,8,FALSE)</f>
        <v>8276895378</v>
      </c>
      <c r="AG1168" s="35" t="e">
        <f>VLOOKUP(T1168,[6]TIV1!L:S,8,FALSE)</f>
        <v>#N/A</v>
      </c>
      <c r="AH1168" s="35" t="e">
        <f>VLOOKUP(AC1168,[6]TIV1!L:S,8,FALSE)</f>
        <v>#N/A</v>
      </c>
      <c r="AI1168" s="36">
        <f>VLOOKUP(A1168&amp;P1168,[6]HARGA!C:D,2,0)*Q1168</f>
        <v>7458000</v>
      </c>
      <c r="AJ1168" s="36">
        <f>VLOOKUP(A1168&amp;P1168,[6]HARGA!C:D,2,0)*W1168</f>
        <v>0</v>
      </c>
      <c r="AK1168" s="36">
        <f>VLOOKUP(A1168&amp;P1168,[6]HARGA!C:D,2,0)*AB1168</f>
        <v>0</v>
      </c>
      <c r="AL1168" s="32"/>
      <c r="AM1168" s="32"/>
      <c r="AN1168" s="37"/>
      <c r="AO1168" s="37"/>
      <c r="AP1168" s="37"/>
      <c r="AQ1168" s="37"/>
      <c r="AR1168" s="37"/>
      <c r="AS1168" s="37"/>
      <c r="AT1168" s="37"/>
      <c r="AU1168" s="37"/>
      <c r="AV1168" s="37"/>
      <c r="AW1168" s="37"/>
      <c r="AX1168" s="37"/>
      <c r="AY1168" s="37"/>
      <c r="AZ1168" s="37"/>
      <c r="BA1168" s="37"/>
      <c r="BB1168" s="37"/>
      <c r="BC1168" s="37"/>
      <c r="BD1168">
        <v>5</v>
      </c>
    </row>
    <row r="1169" spans="1:56" hidden="1" x14ac:dyDescent="0.25">
      <c r="A1169" s="22" t="s">
        <v>51</v>
      </c>
      <c r="B1169" s="22" t="s">
        <v>273</v>
      </c>
      <c r="C1169" s="23">
        <v>21102900174</v>
      </c>
      <c r="D1169" s="22" t="s">
        <v>292</v>
      </c>
      <c r="E1169" s="22" t="s">
        <v>1766</v>
      </c>
      <c r="F1169" s="22" t="s">
        <v>1767</v>
      </c>
      <c r="G1169" s="22">
        <v>5042269184</v>
      </c>
      <c r="H1169" s="22" t="s">
        <v>56</v>
      </c>
      <c r="I1169" s="22" t="s">
        <v>56</v>
      </c>
      <c r="J1169" s="24">
        <v>44505</v>
      </c>
      <c r="K1169" s="22">
        <v>88</v>
      </c>
      <c r="L1169" s="22" t="s">
        <v>102</v>
      </c>
      <c r="M1169" s="22" t="s">
        <v>102</v>
      </c>
      <c r="N1169" s="38" t="s">
        <v>1768</v>
      </c>
      <c r="O1169" s="39">
        <v>44506</v>
      </c>
      <c r="P1169" s="27" t="s">
        <v>291</v>
      </c>
      <c r="Q1169" s="22">
        <v>88</v>
      </c>
      <c r="R1169" s="28" t="s">
        <v>56</v>
      </c>
      <c r="S1169" s="22" t="s">
        <v>56</v>
      </c>
      <c r="T1169" s="28" t="s">
        <v>56</v>
      </c>
      <c r="U1169" s="28">
        <v>0</v>
      </c>
      <c r="V1169" s="22">
        <v>0</v>
      </c>
      <c r="W1169" s="28">
        <v>0</v>
      </c>
      <c r="X1169" s="22" t="s">
        <v>102</v>
      </c>
      <c r="Y1169" s="22" t="s">
        <v>56</v>
      </c>
      <c r="Z1169" s="45" t="s">
        <v>56</v>
      </c>
      <c r="AA1169" s="45" t="s">
        <v>56</v>
      </c>
      <c r="AB1169" s="28">
        <v>0</v>
      </c>
      <c r="AC1169" s="28" t="s">
        <v>56</v>
      </c>
      <c r="AD1169" s="46" t="s">
        <v>56</v>
      </c>
      <c r="AE1169" s="47" t="s">
        <v>56</v>
      </c>
      <c r="AF1169" s="35" t="str">
        <f>VLOOKUP(G1169,[6]TIV1!L:S,8,FALSE)</f>
        <v>8276895378</v>
      </c>
      <c r="AG1169" s="35" t="e">
        <f>VLOOKUP(T1169,[6]TIV1!L:S,8,FALSE)</f>
        <v>#N/A</v>
      </c>
      <c r="AH1169" s="35" t="e">
        <f>VLOOKUP(AC1169,[6]TIV1!L:S,8,FALSE)</f>
        <v>#N/A</v>
      </c>
      <c r="AI1169" s="36">
        <f>VLOOKUP(A1169&amp;P1169,[6]HARGA!C:D,2,0)*Q1169</f>
        <v>2983200</v>
      </c>
      <c r="AJ1169" s="36">
        <f>VLOOKUP(A1169&amp;P1169,[6]HARGA!C:D,2,0)*W1169</f>
        <v>0</v>
      </c>
      <c r="AK1169" s="36">
        <f>VLOOKUP(A1169&amp;P1169,[6]HARGA!C:D,2,0)*AB1169</f>
        <v>0</v>
      </c>
      <c r="AL1169" s="32"/>
      <c r="AM1169" s="32"/>
      <c r="AN1169" s="37"/>
      <c r="AO1169" s="37"/>
      <c r="AP1169" s="37"/>
      <c r="AQ1169" s="37"/>
      <c r="AR1169" s="37"/>
      <c r="AS1169" s="37"/>
      <c r="AT1169" s="37"/>
      <c r="AU1169" s="37"/>
      <c r="AV1169" s="37"/>
      <c r="AW1169" s="37"/>
      <c r="AX1169" s="37"/>
      <c r="AY1169" s="37"/>
      <c r="AZ1169" s="37"/>
      <c r="BA1169" s="37"/>
      <c r="BB1169" s="37"/>
      <c r="BC1169" s="37"/>
      <c r="BD1169">
        <v>5</v>
      </c>
    </row>
    <row r="1170" spans="1:56" hidden="1" x14ac:dyDescent="0.25">
      <c r="A1170" s="22" t="s">
        <v>51</v>
      </c>
      <c r="B1170" s="22" t="s">
        <v>273</v>
      </c>
      <c r="C1170" s="23">
        <v>21102803645</v>
      </c>
      <c r="D1170" s="22" t="s">
        <v>53</v>
      </c>
      <c r="E1170" s="22" t="s">
        <v>306</v>
      </c>
      <c r="F1170" s="22" t="s">
        <v>307</v>
      </c>
      <c r="G1170" s="22">
        <v>5042294942</v>
      </c>
      <c r="H1170" s="22" t="s">
        <v>56</v>
      </c>
      <c r="I1170" s="22" t="s">
        <v>56</v>
      </c>
      <c r="J1170" s="24">
        <v>44505</v>
      </c>
      <c r="K1170" s="22">
        <v>1120</v>
      </c>
      <c r="L1170" s="22" t="s">
        <v>786</v>
      </c>
      <c r="M1170" s="22" t="s">
        <v>786</v>
      </c>
      <c r="N1170" s="107">
        <v>20032</v>
      </c>
      <c r="O1170" s="108">
        <v>44505</v>
      </c>
      <c r="P1170" s="27" t="s">
        <v>277</v>
      </c>
      <c r="Q1170" s="22">
        <v>1120</v>
      </c>
      <c r="R1170" s="28" t="s">
        <v>56</v>
      </c>
      <c r="S1170" s="22" t="s">
        <v>56</v>
      </c>
      <c r="T1170" s="22">
        <v>6008144997</v>
      </c>
      <c r="U1170" s="22">
        <v>0</v>
      </c>
      <c r="V1170" s="22">
        <v>0</v>
      </c>
      <c r="W1170" s="22">
        <v>0</v>
      </c>
      <c r="X1170" s="22" t="s">
        <v>786</v>
      </c>
      <c r="Y1170" s="22" t="s">
        <v>56</v>
      </c>
      <c r="Z1170" s="107">
        <v>34718</v>
      </c>
      <c r="AA1170" s="120">
        <v>44505</v>
      </c>
      <c r="AB1170" s="28">
        <v>0</v>
      </c>
      <c r="AC1170" s="28" t="s">
        <v>56</v>
      </c>
      <c r="AD1170" s="46" t="s">
        <v>56</v>
      </c>
      <c r="AE1170" s="47" t="s">
        <v>56</v>
      </c>
      <c r="AF1170" s="35" t="str">
        <f>VLOOKUP(G1170,[6]TIV1!L:S,8,FALSE)</f>
        <v>8276895378</v>
      </c>
      <c r="AG1170" s="35" t="str">
        <f>VLOOKUP(T1170,[6]TIV1!L:S,8,FALSE)</f>
        <v>2050350280</v>
      </c>
      <c r="AH1170" s="35" t="e">
        <f>VLOOKUP(AC1170,[6]TIV1!L:S,8,FALSE)</f>
        <v>#N/A</v>
      </c>
      <c r="AI1170" s="36">
        <f>VLOOKUP(A1170&amp;P1170,[6]HARGA!C:D,2,0)*Q1170</f>
        <v>45360000</v>
      </c>
      <c r="AJ1170" s="36">
        <f>VLOOKUP(A1170&amp;P1170,[6]HARGA!C:D,2,0)*W1170</f>
        <v>0</v>
      </c>
      <c r="AK1170" s="36">
        <f>VLOOKUP(A1170&amp;P1170,[6]HARGA!C:D,2,0)*AB1170</f>
        <v>0</v>
      </c>
      <c r="AL1170" s="32"/>
      <c r="AM1170" s="32"/>
      <c r="AN1170" s="37"/>
      <c r="AO1170" s="37"/>
      <c r="AP1170" s="37"/>
      <c r="AQ1170" s="37"/>
      <c r="AR1170" s="37"/>
      <c r="AS1170" s="37"/>
      <c r="AT1170" s="37"/>
      <c r="AU1170" s="37"/>
      <c r="AV1170" s="37"/>
      <c r="AW1170" s="37"/>
      <c r="AX1170" s="37"/>
      <c r="AY1170" s="37"/>
      <c r="AZ1170" s="37"/>
      <c r="BA1170" s="37"/>
      <c r="BB1170" s="37"/>
      <c r="BC1170" s="37"/>
      <c r="BD1170">
        <v>5</v>
      </c>
    </row>
    <row r="1171" spans="1:56" hidden="1" x14ac:dyDescent="0.25">
      <c r="A1171" s="22" t="s">
        <v>51</v>
      </c>
      <c r="B1171" s="22" t="s">
        <v>273</v>
      </c>
      <c r="C1171" s="23">
        <v>21102803645</v>
      </c>
      <c r="D1171" s="22" t="s">
        <v>53</v>
      </c>
      <c r="E1171" s="22" t="s">
        <v>306</v>
      </c>
      <c r="F1171" s="22" t="s">
        <v>307</v>
      </c>
      <c r="G1171" s="22">
        <v>5042294942</v>
      </c>
      <c r="H1171" s="22" t="s">
        <v>56</v>
      </c>
      <c r="I1171" s="22" t="s">
        <v>56</v>
      </c>
      <c r="J1171" s="24">
        <v>44505</v>
      </c>
      <c r="K1171" s="22">
        <v>16</v>
      </c>
      <c r="L1171" s="22" t="s">
        <v>786</v>
      </c>
      <c r="M1171" s="22" t="s">
        <v>786</v>
      </c>
      <c r="N1171" s="107">
        <v>20032</v>
      </c>
      <c r="O1171" s="108">
        <v>44505</v>
      </c>
      <c r="P1171" s="27" t="s">
        <v>279</v>
      </c>
      <c r="Q1171" s="22">
        <v>16</v>
      </c>
      <c r="R1171" s="28" t="s">
        <v>56</v>
      </c>
      <c r="S1171" s="22" t="s">
        <v>56</v>
      </c>
      <c r="T1171" s="22">
        <v>6008144997</v>
      </c>
      <c r="U1171" s="22">
        <v>16</v>
      </c>
      <c r="V1171" s="22">
        <v>0</v>
      </c>
      <c r="W1171" s="22">
        <v>16</v>
      </c>
      <c r="X1171" s="22" t="s">
        <v>786</v>
      </c>
      <c r="Y1171" s="22" t="s">
        <v>56</v>
      </c>
      <c r="Z1171" s="107">
        <v>34718</v>
      </c>
      <c r="AA1171" s="120">
        <v>44505</v>
      </c>
      <c r="AB1171" s="28">
        <v>0</v>
      </c>
      <c r="AC1171" s="28" t="s">
        <v>56</v>
      </c>
      <c r="AD1171" s="46" t="s">
        <v>56</v>
      </c>
      <c r="AE1171" s="47" t="s">
        <v>56</v>
      </c>
      <c r="AF1171" s="35" t="str">
        <f>VLOOKUP(G1171,[6]TIV1!L:S,8,FALSE)</f>
        <v>8276895378</v>
      </c>
      <c r="AG1171" s="35" t="str">
        <f>VLOOKUP(T1171,[6]TIV1!L:S,8,FALSE)</f>
        <v>2050350280</v>
      </c>
      <c r="AH1171" s="35" t="e">
        <f>VLOOKUP(AC1171,[6]TIV1!L:S,8,FALSE)</f>
        <v>#N/A</v>
      </c>
      <c r="AI1171" s="36">
        <f>VLOOKUP(A1171&amp;P1171,[6]HARGA!C:D,2,0)*Q1171</f>
        <v>1600000</v>
      </c>
      <c r="AJ1171" s="36">
        <f>VLOOKUP(A1171&amp;P1171,[6]HARGA!C:D,2,0)*W1171</f>
        <v>1600000</v>
      </c>
      <c r="AK1171" s="36">
        <f>VLOOKUP(A1171&amp;P1171,[6]HARGA!C:D,2,0)*AB1171</f>
        <v>0</v>
      </c>
      <c r="AL1171" s="32"/>
      <c r="AM1171" s="32"/>
      <c r="AN1171" s="37"/>
      <c r="AO1171" s="37"/>
      <c r="AP1171" s="37"/>
      <c r="AQ1171" s="37"/>
      <c r="AR1171" s="37"/>
      <c r="AS1171" s="37"/>
      <c r="AT1171" s="37"/>
      <c r="AU1171" s="37"/>
      <c r="AV1171" s="37"/>
      <c r="AW1171" s="37"/>
      <c r="AX1171" s="37"/>
      <c r="AY1171" s="37"/>
      <c r="AZ1171" s="37"/>
      <c r="BA1171" s="37"/>
      <c r="BB1171" s="37"/>
      <c r="BC1171" s="37"/>
      <c r="BD1171">
        <v>5</v>
      </c>
    </row>
    <row r="1172" spans="1:56" x14ac:dyDescent="0.25">
      <c r="A1172" s="22" t="s">
        <v>51</v>
      </c>
      <c r="B1172" s="22" t="s">
        <v>273</v>
      </c>
      <c r="C1172" s="23">
        <v>21110413351</v>
      </c>
      <c r="D1172" s="22" t="s">
        <v>53</v>
      </c>
      <c r="E1172" s="22" t="s">
        <v>795</v>
      </c>
      <c r="F1172" s="22" t="s">
        <v>1171</v>
      </c>
      <c r="G1172" s="22">
        <v>5042306009</v>
      </c>
      <c r="H1172" s="22" t="s">
        <v>56</v>
      </c>
      <c r="I1172" s="22" t="s">
        <v>56</v>
      </c>
      <c r="J1172" s="24">
        <v>44505</v>
      </c>
      <c r="K1172" s="22">
        <v>1280</v>
      </c>
      <c r="L1172" s="22" t="s">
        <v>58</v>
      </c>
      <c r="M1172" s="22" t="s">
        <v>58</v>
      </c>
      <c r="N1172" s="38" t="s">
        <v>1769</v>
      </c>
      <c r="O1172" s="39">
        <v>44505</v>
      </c>
      <c r="P1172" s="27" t="s">
        <v>303</v>
      </c>
      <c r="Q1172" s="22">
        <v>1280</v>
      </c>
      <c r="R1172" s="28" t="s">
        <v>56</v>
      </c>
      <c r="S1172" s="22" t="s">
        <v>56</v>
      </c>
      <c r="T1172" s="22">
        <v>6008149646</v>
      </c>
      <c r="U1172" s="22">
        <v>0</v>
      </c>
      <c r="V1172" s="22">
        <v>0</v>
      </c>
      <c r="W1172" s="22">
        <v>0</v>
      </c>
      <c r="X1172" s="22" t="s">
        <v>58</v>
      </c>
      <c r="Y1172" s="22" t="s">
        <v>56</v>
      </c>
      <c r="Z1172" s="38" t="s">
        <v>1770</v>
      </c>
      <c r="AA1172" s="39">
        <v>44505</v>
      </c>
      <c r="AB1172" s="28">
        <v>0</v>
      </c>
      <c r="AC1172" s="28" t="s">
        <v>56</v>
      </c>
      <c r="AD1172" s="46" t="s">
        <v>56</v>
      </c>
      <c r="AE1172" s="47" t="s">
        <v>56</v>
      </c>
      <c r="AF1172" s="35" t="str">
        <f>VLOOKUP(G1172,[6]TIV1!L:S,8,FALSE)</f>
        <v>8276895378</v>
      </c>
      <c r="AG1172" s="35" t="str">
        <f>VLOOKUP(T1172,[6]TIV1!L:S,8,FALSE)</f>
        <v>2050350280</v>
      </c>
      <c r="AH1172" s="35" t="e">
        <f>VLOOKUP(AC1172,[6]TIV1!L:S,8,FALSE)</f>
        <v>#N/A</v>
      </c>
      <c r="AI1172" s="36">
        <f>VLOOKUP(A1172&amp;P1172,[6]HARGA!C:D,2,0)*Q1172</f>
        <v>47667200</v>
      </c>
      <c r="AJ1172" s="36">
        <f>VLOOKUP(A1172&amp;P1172,[6]HARGA!C:D,2,0)*W1172</f>
        <v>0</v>
      </c>
      <c r="AK1172" s="36">
        <f>VLOOKUP(A1172&amp;P1172,[6]HARGA!C:D,2,0)*AB1172</f>
        <v>0</v>
      </c>
      <c r="AL1172" s="32"/>
      <c r="AM1172" s="32"/>
      <c r="AN1172" s="37"/>
      <c r="AO1172" s="37"/>
      <c r="AP1172" s="37"/>
      <c r="AQ1172" s="37"/>
      <c r="AR1172" s="37"/>
      <c r="AS1172" s="37"/>
      <c r="AT1172" s="37"/>
      <c r="AU1172" s="37"/>
      <c r="AV1172" s="37"/>
      <c r="AW1172" s="37"/>
      <c r="AX1172" s="37"/>
      <c r="AY1172" s="37"/>
      <c r="AZ1172" s="37"/>
      <c r="BA1172" s="37"/>
      <c r="BB1172" s="37"/>
      <c r="BC1172" s="37"/>
      <c r="BD1172">
        <v>5</v>
      </c>
    </row>
    <row r="1173" spans="1:56" x14ac:dyDescent="0.25">
      <c r="A1173" s="22" t="s">
        <v>51</v>
      </c>
      <c r="B1173" s="22" t="s">
        <v>273</v>
      </c>
      <c r="C1173" s="23">
        <v>21110413351</v>
      </c>
      <c r="D1173" s="22" t="s">
        <v>53</v>
      </c>
      <c r="E1173" s="22" t="s">
        <v>795</v>
      </c>
      <c r="F1173" s="22" t="s">
        <v>1171</v>
      </c>
      <c r="G1173" s="22">
        <v>5042306009</v>
      </c>
      <c r="H1173" s="22" t="s">
        <v>56</v>
      </c>
      <c r="I1173" s="22" t="s">
        <v>56</v>
      </c>
      <c r="J1173" s="24">
        <v>44505</v>
      </c>
      <c r="K1173" s="22">
        <v>32</v>
      </c>
      <c r="L1173" s="22" t="s">
        <v>58</v>
      </c>
      <c r="M1173" s="22" t="s">
        <v>58</v>
      </c>
      <c r="N1173" s="38" t="s">
        <v>1769</v>
      </c>
      <c r="O1173" s="39">
        <v>44505</v>
      </c>
      <c r="P1173" s="27" t="s">
        <v>279</v>
      </c>
      <c r="Q1173" s="22">
        <v>32</v>
      </c>
      <c r="R1173" s="28" t="s">
        <v>56</v>
      </c>
      <c r="S1173" s="22" t="s">
        <v>56</v>
      </c>
      <c r="T1173" s="22">
        <v>6008149646</v>
      </c>
      <c r="U1173" s="22">
        <v>32</v>
      </c>
      <c r="V1173" s="22">
        <v>0</v>
      </c>
      <c r="W1173" s="22">
        <v>32</v>
      </c>
      <c r="X1173" s="22" t="s">
        <v>58</v>
      </c>
      <c r="Y1173" s="22" t="s">
        <v>56</v>
      </c>
      <c r="Z1173" s="38" t="s">
        <v>1770</v>
      </c>
      <c r="AA1173" s="39">
        <v>44505</v>
      </c>
      <c r="AB1173" s="28">
        <v>0</v>
      </c>
      <c r="AC1173" s="28" t="s">
        <v>56</v>
      </c>
      <c r="AD1173" s="46" t="s">
        <v>56</v>
      </c>
      <c r="AE1173" s="47" t="s">
        <v>56</v>
      </c>
      <c r="AF1173" s="35" t="str">
        <f>VLOOKUP(G1173,[6]TIV1!L:S,8,FALSE)</f>
        <v>8276895378</v>
      </c>
      <c r="AG1173" s="35" t="str">
        <f>VLOOKUP(T1173,[6]TIV1!L:S,8,FALSE)</f>
        <v>2050350280</v>
      </c>
      <c r="AH1173" s="35" t="e">
        <f>VLOOKUP(AC1173,[6]TIV1!L:S,8,FALSE)</f>
        <v>#N/A</v>
      </c>
      <c r="AI1173" s="36">
        <f>VLOOKUP(A1173&amp;P1173,[6]HARGA!C:D,2,0)*Q1173</f>
        <v>3200000</v>
      </c>
      <c r="AJ1173" s="36">
        <f>VLOOKUP(A1173&amp;P1173,[6]HARGA!C:D,2,0)*W1173</f>
        <v>3200000</v>
      </c>
      <c r="AK1173" s="36">
        <f>VLOOKUP(A1173&amp;P1173,[6]HARGA!C:D,2,0)*AB1173</f>
        <v>0</v>
      </c>
      <c r="AL1173" s="32"/>
      <c r="AM1173" s="32"/>
      <c r="AN1173" s="37"/>
      <c r="AO1173" s="37"/>
      <c r="AP1173" s="37"/>
      <c r="AQ1173" s="37"/>
      <c r="AR1173" s="37"/>
      <c r="AS1173" s="37"/>
      <c r="AT1173" s="37"/>
      <c r="AU1173" s="37"/>
      <c r="AV1173" s="37"/>
      <c r="AW1173" s="37"/>
      <c r="AX1173" s="37"/>
      <c r="AY1173" s="37"/>
      <c r="AZ1173" s="37"/>
      <c r="BA1173" s="37"/>
      <c r="BB1173" s="37"/>
      <c r="BC1173" s="37"/>
      <c r="BD1173">
        <v>5</v>
      </c>
    </row>
    <row r="1174" spans="1:56" x14ac:dyDescent="0.25">
      <c r="A1174" s="22" t="s">
        <v>51</v>
      </c>
      <c r="B1174" s="22" t="s">
        <v>273</v>
      </c>
      <c r="C1174" s="23">
        <v>21110413350</v>
      </c>
      <c r="D1174" s="22" t="s">
        <v>53</v>
      </c>
      <c r="E1174" s="29" t="s">
        <v>873</v>
      </c>
      <c r="F1174" s="22" t="s">
        <v>874</v>
      </c>
      <c r="G1174" s="22">
        <v>5042308512</v>
      </c>
      <c r="H1174" s="22" t="s">
        <v>56</v>
      </c>
      <c r="I1174" s="22" t="s">
        <v>56</v>
      </c>
      <c r="J1174" s="24">
        <v>44505</v>
      </c>
      <c r="K1174" s="22">
        <v>1280</v>
      </c>
      <c r="L1174" s="22" t="s">
        <v>58</v>
      </c>
      <c r="M1174" s="22" t="s">
        <v>58</v>
      </c>
      <c r="N1174" s="38" t="s">
        <v>1771</v>
      </c>
      <c r="O1174" s="39">
        <v>44506</v>
      </c>
      <c r="P1174" s="27" t="s">
        <v>303</v>
      </c>
      <c r="Q1174" s="22">
        <v>1280</v>
      </c>
      <c r="R1174" s="28" t="s">
        <v>56</v>
      </c>
      <c r="S1174" s="22" t="s">
        <v>56</v>
      </c>
      <c r="T1174" s="22">
        <v>6008150412</v>
      </c>
      <c r="U1174" s="22">
        <v>0</v>
      </c>
      <c r="V1174" s="22">
        <v>0</v>
      </c>
      <c r="W1174" s="22">
        <v>0</v>
      </c>
      <c r="X1174" s="22" t="s">
        <v>58</v>
      </c>
      <c r="Y1174" s="22" t="s">
        <v>56</v>
      </c>
      <c r="Z1174" s="38" t="s">
        <v>1772</v>
      </c>
      <c r="AA1174" s="39">
        <v>44506</v>
      </c>
      <c r="AB1174" s="28">
        <v>0</v>
      </c>
      <c r="AC1174" s="28" t="s">
        <v>56</v>
      </c>
      <c r="AD1174" s="46" t="s">
        <v>56</v>
      </c>
      <c r="AE1174" s="47" t="s">
        <v>56</v>
      </c>
      <c r="AF1174" s="35" t="str">
        <f>VLOOKUP(G1174,[6]TIV1!L:S,8,FALSE)</f>
        <v>8276895378</v>
      </c>
      <c r="AG1174" s="35" t="str">
        <f>VLOOKUP(T1174,[6]TIV1!L:S,8,FALSE)</f>
        <v>2050350280</v>
      </c>
      <c r="AH1174" s="35" t="e">
        <f>VLOOKUP(AC1174,[6]TIV1!L:S,8,FALSE)</f>
        <v>#N/A</v>
      </c>
      <c r="AI1174" s="36">
        <f>VLOOKUP(A1174&amp;P1174,[6]HARGA!C:D,2,0)*Q1174</f>
        <v>47667200</v>
      </c>
      <c r="AJ1174" s="36">
        <f>VLOOKUP(A1174&amp;P1174,[6]HARGA!C:D,2,0)*W1174</f>
        <v>0</v>
      </c>
      <c r="AK1174" s="36">
        <f>VLOOKUP(A1174&amp;P1174,[6]HARGA!C:D,2,0)*AB1174</f>
        <v>0</v>
      </c>
      <c r="AL1174" s="32"/>
      <c r="AM1174" s="32"/>
      <c r="AN1174" s="37"/>
      <c r="AO1174" s="37"/>
      <c r="AP1174" s="37"/>
      <c r="AQ1174" s="37"/>
      <c r="AR1174" s="37"/>
      <c r="AS1174" s="37"/>
      <c r="AT1174" s="37"/>
      <c r="AU1174" s="37"/>
      <c r="AV1174" s="37"/>
      <c r="AW1174" s="37"/>
      <c r="AX1174" s="37"/>
      <c r="AY1174" s="37"/>
      <c r="AZ1174" s="37"/>
      <c r="BA1174" s="37"/>
      <c r="BB1174" s="37"/>
      <c r="BC1174" s="37"/>
      <c r="BD1174">
        <v>5</v>
      </c>
    </row>
    <row r="1175" spans="1:56" x14ac:dyDescent="0.25">
      <c r="A1175" s="22" t="s">
        <v>51</v>
      </c>
      <c r="B1175" s="22" t="s">
        <v>273</v>
      </c>
      <c r="C1175" s="23">
        <v>21110413350</v>
      </c>
      <c r="D1175" s="22" t="s">
        <v>53</v>
      </c>
      <c r="E1175" s="29" t="s">
        <v>873</v>
      </c>
      <c r="F1175" s="22" t="s">
        <v>874</v>
      </c>
      <c r="G1175" s="22">
        <v>5042308512</v>
      </c>
      <c r="H1175" s="22" t="s">
        <v>56</v>
      </c>
      <c r="I1175" s="22" t="s">
        <v>56</v>
      </c>
      <c r="J1175" s="24">
        <v>44505</v>
      </c>
      <c r="K1175" s="22">
        <v>32</v>
      </c>
      <c r="L1175" s="22" t="s">
        <v>58</v>
      </c>
      <c r="M1175" s="22" t="s">
        <v>58</v>
      </c>
      <c r="N1175" s="38" t="s">
        <v>1771</v>
      </c>
      <c r="O1175" s="39">
        <v>44506</v>
      </c>
      <c r="P1175" s="27" t="s">
        <v>279</v>
      </c>
      <c r="Q1175" s="22">
        <v>32</v>
      </c>
      <c r="R1175" s="28" t="s">
        <v>56</v>
      </c>
      <c r="S1175" s="22" t="s">
        <v>56</v>
      </c>
      <c r="T1175" s="22">
        <v>6008150412</v>
      </c>
      <c r="U1175" s="22">
        <v>32</v>
      </c>
      <c r="V1175" s="22">
        <v>0</v>
      </c>
      <c r="W1175" s="22">
        <v>32</v>
      </c>
      <c r="X1175" s="22" t="s">
        <v>58</v>
      </c>
      <c r="Y1175" s="22" t="s">
        <v>56</v>
      </c>
      <c r="Z1175" s="38" t="s">
        <v>1772</v>
      </c>
      <c r="AA1175" s="39">
        <v>44506</v>
      </c>
      <c r="AB1175" s="28">
        <v>0</v>
      </c>
      <c r="AC1175" s="28" t="s">
        <v>56</v>
      </c>
      <c r="AD1175" s="46" t="s">
        <v>56</v>
      </c>
      <c r="AE1175" s="47" t="s">
        <v>56</v>
      </c>
      <c r="AF1175" s="35" t="str">
        <f>VLOOKUP(G1175,[6]TIV1!L:S,8,FALSE)</f>
        <v>8276895378</v>
      </c>
      <c r="AG1175" s="35" t="str">
        <f>VLOOKUP(T1175,[6]TIV1!L:S,8,FALSE)</f>
        <v>2050350280</v>
      </c>
      <c r="AH1175" s="35" t="e">
        <f>VLOOKUP(AC1175,[6]TIV1!L:S,8,FALSE)</f>
        <v>#N/A</v>
      </c>
      <c r="AI1175" s="36">
        <f>VLOOKUP(A1175&amp;P1175,[6]HARGA!C:D,2,0)*Q1175</f>
        <v>3200000</v>
      </c>
      <c r="AJ1175" s="36">
        <f>VLOOKUP(A1175&amp;P1175,[6]HARGA!C:D,2,0)*W1175</f>
        <v>3200000</v>
      </c>
      <c r="AK1175" s="36">
        <f>VLOOKUP(A1175&amp;P1175,[6]HARGA!C:D,2,0)*AB1175</f>
        <v>0</v>
      </c>
      <c r="AL1175" s="32"/>
      <c r="AM1175" s="32"/>
      <c r="AN1175" s="37"/>
      <c r="AO1175" s="37"/>
      <c r="AP1175" s="37"/>
      <c r="AQ1175" s="37"/>
      <c r="AR1175" s="37"/>
      <c r="AS1175" s="37"/>
      <c r="AT1175" s="37"/>
      <c r="AU1175" s="37"/>
      <c r="AV1175" s="37"/>
      <c r="AW1175" s="37"/>
      <c r="AX1175" s="37"/>
      <c r="AY1175" s="37"/>
      <c r="AZ1175" s="37"/>
      <c r="BA1175" s="37"/>
      <c r="BB1175" s="37"/>
      <c r="BC1175" s="37"/>
      <c r="BD1175">
        <v>5</v>
      </c>
    </row>
    <row r="1176" spans="1:56" hidden="1" x14ac:dyDescent="0.25">
      <c r="A1176" s="22" t="s">
        <v>51</v>
      </c>
      <c r="B1176" s="22" t="s">
        <v>273</v>
      </c>
      <c r="C1176" s="23">
        <v>21102803677</v>
      </c>
      <c r="D1176" s="22" t="s">
        <v>53</v>
      </c>
      <c r="E1176" s="22" t="s">
        <v>780</v>
      </c>
      <c r="F1176" s="22" t="s">
        <v>1773</v>
      </c>
      <c r="G1176" s="22">
        <v>5042308825</v>
      </c>
      <c r="H1176" s="22" t="s">
        <v>56</v>
      </c>
      <c r="I1176" s="22" t="s">
        <v>56</v>
      </c>
      <c r="J1176" s="24">
        <v>44505</v>
      </c>
      <c r="K1176" s="22">
        <v>1280</v>
      </c>
      <c r="L1176" s="22" t="s">
        <v>92</v>
      </c>
      <c r="M1176" s="22" t="s">
        <v>92</v>
      </c>
      <c r="N1176" s="38" t="s">
        <v>1774</v>
      </c>
      <c r="O1176" s="39">
        <v>44506</v>
      </c>
      <c r="P1176" s="27" t="s">
        <v>303</v>
      </c>
      <c r="Q1176" s="22">
        <v>1280</v>
      </c>
      <c r="R1176" s="28" t="s">
        <v>56</v>
      </c>
      <c r="S1176" s="22" t="s">
        <v>56</v>
      </c>
      <c r="T1176" s="22">
        <v>6008135946</v>
      </c>
      <c r="U1176" s="22">
        <v>0</v>
      </c>
      <c r="V1176" s="22">
        <v>0</v>
      </c>
      <c r="W1176" s="22">
        <v>0</v>
      </c>
      <c r="X1176" s="22" t="s">
        <v>92</v>
      </c>
      <c r="Y1176" s="22" t="s">
        <v>56</v>
      </c>
      <c r="Z1176" s="38" t="s">
        <v>1775</v>
      </c>
      <c r="AA1176" s="39">
        <v>44506</v>
      </c>
      <c r="AB1176" s="28">
        <v>0</v>
      </c>
      <c r="AC1176" s="28" t="s">
        <v>56</v>
      </c>
      <c r="AD1176" s="46" t="s">
        <v>56</v>
      </c>
      <c r="AE1176" s="47" t="s">
        <v>56</v>
      </c>
      <c r="AF1176" s="35" t="str">
        <f>VLOOKUP(G1176,[6]TIV1!L:S,8,FALSE)</f>
        <v>8276895378</v>
      </c>
      <c r="AG1176" s="35" t="str">
        <f>VLOOKUP(T1176,[6]TIV1!L:S,8,FALSE)</f>
        <v>2050350280</v>
      </c>
      <c r="AH1176" s="35" t="e">
        <f>VLOOKUP(AC1176,[6]TIV1!L:S,8,FALSE)</f>
        <v>#N/A</v>
      </c>
      <c r="AI1176" s="36">
        <f>VLOOKUP(A1176&amp;P1176,[6]HARGA!C:D,2,0)*Q1176</f>
        <v>47667200</v>
      </c>
      <c r="AJ1176" s="36">
        <f>VLOOKUP(A1176&amp;P1176,[6]HARGA!C:D,2,0)*W1176</f>
        <v>0</v>
      </c>
      <c r="AK1176" s="36">
        <f>VLOOKUP(A1176&amp;P1176,[6]HARGA!C:D,2,0)*AB1176</f>
        <v>0</v>
      </c>
      <c r="AL1176" s="32"/>
      <c r="AM1176" s="32"/>
      <c r="AN1176" s="37"/>
      <c r="AO1176" s="37"/>
      <c r="AP1176" s="37"/>
      <c r="AQ1176" s="37"/>
      <c r="AR1176" s="37"/>
      <c r="AS1176" s="37"/>
      <c r="AT1176" s="37"/>
      <c r="AU1176" s="37"/>
      <c r="AV1176" s="37"/>
      <c r="AW1176" s="37"/>
      <c r="AX1176" s="37"/>
      <c r="AY1176" s="37"/>
      <c r="AZ1176" s="37"/>
      <c r="BA1176" s="37"/>
      <c r="BB1176" s="37"/>
      <c r="BC1176" s="37"/>
      <c r="BD1176">
        <v>5</v>
      </c>
    </row>
    <row r="1177" spans="1:56" hidden="1" x14ac:dyDescent="0.25">
      <c r="A1177" s="22" t="s">
        <v>51</v>
      </c>
      <c r="B1177" s="22" t="s">
        <v>273</v>
      </c>
      <c r="C1177" s="23">
        <v>21102803677</v>
      </c>
      <c r="D1177" s="22" t="s">
        <v>53</v>
      </c>
      <c r="E1177" s="22" t="s">
        <v>780</v>
      </c>
      <c r="F1177" s="22" t="s">
        <v>1773</v>
      </c>
      <c r="G1177" s="22">
        <v>5042308825</v>
      </c>
      <c r="H1177" s="22" t="s">
        <v>56</v>
      </c>
      <c r="I1177" s="22" t="s">
        <v>56</v>
      </c>
      <c r="J1177" s="24">
        <v>44505</v>
      </c>
      <c r="K1177" s="22">
        <v>32</v>
      </c>
      <c r="L1177" s="22" t="s">
        <v>92</v>
      </c>
      <c r="M1177" s="22" t="s">
        <v>92</v>
      </c>
      <c r="N1177" s="38" t="s">
        <v>1774</v>
      </c>
      <c r="O1177" s="39">
        <v>44506</v>
      </c>
      <c r="P1177" s="27" t="s">
        <v>279</v>
      </c>
      <c r="Q1177" s="22">
        <v>32</v>
      </c>
      <c r="R1177" s="28" t="s">
        <v>56</v>
      </c>
      <c r="S1177" s="22" t="s">
        <v>56</v>
      </c>
      <c r="T1177" s="22">
        <v>6008135946</v>
      </c>
      <c r="U1177" s="22">
        <v>32</v>
      </c>
      <c r="V1177" s="22">
        <v>0</v>
      </c>
      <c r="W1177" s="22">
        <v>32</v>
      </c>
      <c r="X1177" s="22" t="s">
        <v>92</v>
      </c>
      <c r="Y1177" s="22" t="s">
        <v>56</v>
      </c>
      <c r="Z1177" s="38" t="s">
        <v>1775</v>
      </c>
      <c r="AA1177" s="39">
        <v>44506</v>
      </c>
      <c r="AB1177" s="28">
        <v>0</v>
      </c>
      <c r="AC1177" s="28" t="s">
        <v>56</v>
      </c>
      <c r="AD1177" s="46" t="s">
        <v>56</v>
      </c>
      <c r="AE1177" s="47" t="s">
        <v>56</v>
      </c>
      <c r="AF1177" s="35" t="str">
        <f>VLOOKUP(G1177,[6]TIV1!L:S,8,FALSE)</f>
        <v>8276895378</v>
      </c>
      <c r="AG1177" s="35" t="str">
        <f>VLOOKUP(T1177,[6]TIV1!L:S,8,FALSE)</f>
        <v>2050350280</v>
      </c>
      <c r="AH1177" s="35" t="e">
        <f>VLOOKUP(AC1177,[6]TIV1!L:S,8,FALSE)</f>
        <v>#N/A</v>
      </c>
      <c r="AI1177" s="36">
        <f>VLOOKUP(A1177&amp;P1177,[6]HARGA!C:D,2,0)*Q1177</f>
        <v>3200000</v>
      </c>
      <c r="AJ1177" s="36">
        <f>VLOOKUP(A1177&amp;P1177,[6]HARGA!C:D,2,0)*W1177</f>
        <v>3200000</v>
      </c>
      <c r="AK1177" s="36">
        <f>VLOOKUP(A1177&amp;P1177,[6]HARGA!C:D,2,0)*AB1177</f>
        <v>0</v>
      </c>
      <c r="AL1177" s="32"/>
      <c r="AM1177" s="32"/>
      <c r="AN1177" s="37"/>
      <c r="AO1177" s="37"/>
      <c r="AP1177" s="37"/>
      <c r="AQ1177" s="37"/>
      <c r="AR1177" s="37"/>
      <c r="AS1177" s="37"/>
      <c r="AT1177" s="37"/>
      <c r="AU1177" s="37"/>
      <c r="AV1177" s="37"/>
      <c r="AW1177" s="37"/>
      <c r="AX1177" s="37"/>
      <c r="AY1177" s="37"/>
      <c r="AZ1177" s="37"/>
      <c r="BA1177" s="37"/>
      <c r="BB1177" s="37"/>
      <c r="BC1177" s="37"/>
      <c r="BD1177">
        <v>5</v>
      </c>
    </row>
    <row r="1178" spans="1:56" x14ac:dyDescent="0.25">
      <c r="A1178" s="22" t="s">
        <v>51</v>
      </c>
      <c r="B1178" s="22" t="s">
        <v>273</v>
      </c>
      <c r="C1178" s="23">
        <v>21102803678</v>
      </c>
      <c r="D1178" s="22" t="s">
        <v>1140</v>
      </c>
      <c r="E1178" s="22" t="s">
        <v>1141</v>
      </c>
      <c r="F1178" s="22" t="s">
        <v>1142</v>
      </c>
      <c r="G1178" s="22">
        <v>5042304464</v>
      </c>
      <c r="H1178" s="22" t="s">
        <v>56</v>
      </c>
      <c r="I1178" s="22" t="s">
        <v>56</v>
      </c>
      <c r="J1178" s="24">
        <v>44505</v>
      </c>
      <c r="K1178" s="22">
        <v>1280</v>
      </c>
      <c r="L1178" s="22" t="s">
        <v>58</v>
      </c>
      <c r="M1178" s="22" t="s">
        <v>58</v>
      </c>
      <c r="N1178" s="38" t="s">
        <v>1776</v>
      </c>
      <c r="O1178" s="39">
        <v>44506</v>
      </c>
      <c r="P1178" s="27" t="s">
        <v>303</v>
      </c>
      <c r="Q1178" s="22">
        <v>1280</v>
      </c>
      <c r="R1178" s="28" t="s">
        <v>56</v>
      </c>
      <c r="S1178" s="22" t="s">
        <v>56</v>
      </c>
      <c r="T1178" s="22">
        <v>6008148380</v>
      </c>
      <c r="U1178" s="22">
        <v>0</v>
      </c>
      <c r="V1178" s="22">
        <v>0</v>
      </c>
      <c r="W1178" s="22">
        <v>0</v>
      </c>
      <c r="X1178" s="22" t="s">
        <v>58</v>
      </c>
      <c r="Y1178" s="22" t="s">
        <v>56</v>
      </c>
      <c r="Z1178" s="38" t="s">
        <v>1777</v>
      </c>
      <c r="AA1178" s="39">
        <v>44506</v>
      </c>
      <c r="AB1178" s="28">
        <v>0</v>
      </c>
      <c r="AC1178" s="28" t="s">
        <v>56</v>
      </c>
      <c r="AD1178" s="46" t="s">
        <v>56</v>
      </c>
      <c r="AE1178" s="47" t="s">
        <v>56</v>
      </c>
      <c r="AF1178" s="35" t="str">
        <f>VLOOKUP(G1178,[6]TIV1!L:S,8,FALSE)</f>
        <v>8276895378</v>
      </c>
      <c r="AG1178" s="35" t="str">
        <f>VLOOKUP(T1178,[6]TIV1!L:S,8,FALSE)</f>
        <v>2050350280</v>
      </c>
      <c r="AH1178" s="35" t="e">
        <f>VLOOKUP(AC1178,[6]TIV1!L:S,8,FALSE)</f>
        <v>#N/A</v>
      </c>
      <c r="AI1178" s="36">
        <f>VLOOKUP(A1178&amp;P1178,[6]HARGA!C:D,2,0)*Q1178</f>
        <v>47667200</v>
      </c>
      <c r="AJ1178" s="36">
        <f>VLOOKUP(A1178&amp;P1178,[6]HARGA!C:D,2,0)*W1178</f>
        <v>0</v>
      </c>
      <c r="AK1178" s="36">
        <f>VLOOKUP(A1178&amp;P1178,[6]HARGA!C:D,2,0)*AB1178</f>
        <v>0</v>
      </c>
      <c r="AL1178" s="32"/>
      <c r="AM1178" s="32"/>
      <c r="AN1178" s="37"/>
      <c r="AO1178" s="37"/>
      <c r="AP1178" s="37"/>
      <c r="AQ1178" s="37"/>
      <c r="AR1178" s="37"/>
      <c r="AS1178" s="37"/>
      <c r="AT1178" s="37"/>
      <c r="AU1178" s="37"/>
      <c r="AV1178" s="37"/>
      <c r="AW1178" s="37"/>
      <c r="AX1178" s="37"/>
      <c r="AY1178" s="37"/>
      <c r="AZ1178" s="37"/>
      <c r="BA1178" s="37"/>
      <c r="BB1178" s="37"/>
      <c r="BC1178" s="37"/>
      <c r="BD1178">
        <v>5</v>
      </c>
    </row>
    <row r="1179" spans="1:56" x14ac:dyDescent="0.25">
      <c r="A1179" s="22" t="s">
        <v>51</v>
      </c>
      <c r="B1179" s="22" t="s">
        <v>273</v>
      </c>
      <c r="C1179" s="23">
        <v>21102803678</v>
      </c>
      <c r="D1179" s="22" t="s">
        <v>1140</v>
      </c>
      <c r="E1179" s="22" t="s">
        <v>1141</v>
      </c>
      <c r="F1179" s="22" t="s">
        <v>1142</v>
      </c>
      <c r="G1179" s="22">
        <v>5042304464</v>
      </c>
      <c r="H1179" s="22" t="s">
        <v>56</v>
      </c>
      <c r="I1179" s="22" t="s">
        <v>56</v>
      </c>
      <c r="J1179" s="24">
        <v>44505</v>
      </c>
      <c r="K1179" s="22">
        <v>32</v>
      </c>
      <c r="L1179" s="22" t="s">
        <v>58</v>
      </c>
      <c r="M1179" s="22" t="s">
        <v>58</v>
      </c>
      <c r="N1179" s="38" t="s">
        <v>1776</v>
      </c>
      <c r="O1179" s="39">
        <v>44506</v>
      </c>
      <c r="P1179" s="27" t="s">
        <v>279</v>
      </c>
      <c r="Q1179" s="22">
        <v>32</v>
      </c>
      <c r="R1179" s="28" t="s">
        <v>56</v>
      </c>
      <c r="S1179" s="22" t="s">
        <v>56</v>
      </c>
      <c r="T1179" s="22">
        <v>6008148380</v>
      </c>
      <c r="U1179" s="22">
        <v>32</v>
      </c>
      <c r="V1179" s="22">
        <v>0</v>
      </c>
      <c r="W1179" s="22">
        <v>32</v>
      </c>
      <c r="X1179" s="22" t="s">
        <v>58</v>
      </c>
      <c r="Y1179" s="22" t="s">
        <v>56</v>
      </c>
      <c r="Z1179" s="38" t="s">
        <v>1777</v>
      </c>
      <c r="AA1179" s="39">
        <v>44506</v>
      </c>
      <c r="AB1179" s="28">
        <v>0</v>
      </c>
      <c r="AC1179" s="28" t="s">
        <v>56</v>
      </c>
      <c r="AD1179" s="46" t="s">
        <v>56</v>
      </c>
      <c r="AE1179" s="47" t="s">
        <v>56</v>
      </c>
      <c r="AF1179" s="35" t="str">
        <f>VLOOKUP(G1179,[6]TIV1!L:S,8,FALSE)</f>
        <v>8276895378</v>
      </c>
      <c r="AG1179" s="35" t="str">
        <f>VLOOKUP(T1179,[6]TIV1!L:S,8,FALSE)</f>
        <v>2050350280</v>
      </c>
      <c r="AH1179" s="35" t="e">
        <f>VLOOKUP(AC1179,[6]TIV1!L:S,8,FALSE)</f>
        <v>#N/A</v>
      </c>
      <c r="AI1179" s="36">
        <f>VLOOKUP(A1179&amp;P1179,[6]HARGA!C:D,2,0)*Q1179</f>
        <v>3200000</v>
      </c>
      <c r="AJ1179" s="36">
        <f>VLOOKUP(A1179&amp;P1179,[6]HARGA!C:D,2,0)*W1179</f>
        <v>3200000</v>
      </c>
      <c r="AK1179" s="36">
        <f>VLOOKUP(A1179&amp;P1179,[6]HARGA!C:D,2,0)*AB1179</f>
        <v>0</v>
      </c>
      <c r="AL1179" s="32"/>
      <c r="AM1179" s="32"/>
      <c r="AN1179" s="37"/>
      <c r="AO1179" s="37"/>
      <c r="AP1179" s="37"/>
      <c r="AQ1179" s="37"/>
      <c r="AR1179" s="37"/>
      <c r="AS1179" s="37"/>
      <c r="AT1179" s="37"/>
      <c r="AU1179" s="37"/>
      <c r="AV1179" s="37"/>
      <c r="AW1179" s="37"/>
      <c r="AX1179" s="37"/>
      <c r="AY1179" s="37"/>
      <c r="AZ1179" s="37"/>
      <c r="BA1179" s="37"/>
      <c r="BB1179" s="37"/>
      <c r="BC1179" s="37"/>
      <c r="BD1179">
        <v>5</v>
      </c>
    </row>
    <row r="1180" spans="1:56" x14ac:dyDescent="0.25">
      <c r="A1180" s="22" t="s">
        <v>51</v>
      </c>
      <c r="B1180" s="22" t="s">
        <v>273</v>
      </c>
      <c r="C1180" s="23">
        <v>21102803651</v>
      </c>
      <c r="D1180" s="22" t="s">
        <v>1140</v>
      </c>
      <c r="E1180" s="22" t="s">
        <v>1141</v>
      </c>
      <c r="F1180" s="22" t="s">
        <v>1142</v>
      </c>
      <c r="G1180" s="22">
        <v>5042298777</v>
      </c>
      <c r="H1180" s="22" t="s">
        <v>56</v>
      </c>
      <c r="I1180" s="22" t="s">
        <v>56</v>
      </c>
      <c r="J1180" s="24">
        <v>44505</v>
      </c>
      <c r="K1180" s="22">
        <v>1120</v>
      </c>
      <c r="L1180" s="22" t="s">
        <v>58</v>
      </c>
      <c r="M1180" s="22" t="s">
        <v>58</v>
      </c>
      <c r="N1180" s="38" t="s">
        <v>1778</v>
      </c>
      <c r="O1180" s="39">
        <v>44505</v>
      </c>
      <c r="P1180" s="27" t="s">
        <v>277</v>
      </c>
      <c r="Q1180" s="22">
        <v>1120</v>
      </c>
      <c r="R1180" s="28" t="s">
        <v>56</v>
      </c>
      <c r="S1180" s="22" t="s">
        <v>56</v>
      </c>
      <c r="T1180" s="22">
        <v>6008144169</v>
      </c>
      <c r="U1180" s="22">
        <v>0</v>
      </c>
      <c r="V1180" s="22">
        <v>0</v>
      </c>
      <c r="W1180" s="22">
        <v>0</v>
      </c>
      <c r="X1180" s="22" t="s">
        <v>58</v>
      </c>
      <c r="Y1180" s="22" t="s">
        <v>56</v>
      </c>
      <c r="Z1180" s="38" t="s">
        <v>1779</v>
      </c>
      <c r="AA1180" s="39">
        <v>44505</v>
      </c>
      <c r="AB1180" s="28">
        <v>0</v>
      </c>
      <c r="AC1180" s="28" t="s">
        <v>56</v>
      </c>
      <c r="AD1180" s="46" t="s">
        <v>56</v>
      </c>
      <c r="AE1180" s="47" t="s">
        <v>56</v>
      </c>
      <c r="AF1180" s="35" t="str">
        <f>VLOOKUP(G1180,[6]TIV1!L:S,8,FALSE)</f>
        <v>8276895378</v>
      </c>
      <c r="AG1180" s="35" t="str">
        <f>VLOOKUP(T1180,[6]TIV1!L:S,8,FALSE)</f>
        <v>2050350280</v>
      </c>
      <c r="AH1180" s="35" t="e">
        <f>VLOOKUP(AC1180,[6]TIV1!L:S,8,FALSE)</f>
        <v>#N/A</v>
      </c>
      <c r="AI1180" s="36">
        <f>VLOOKUP(A1180&amp;P1180,[6]HARGA!C:D,2,0)*Q1180</f>
        <v>45360000</v>
      </c>
      <c r="AJ1180" s="36">
        <f>VLOOKUP(A1180&amp;P1180,[6]HARGA!C:D,2,0)*W1180</f>
        <v>0</v>
      </c>
      <c r="AK1180" s="36">
        <f>VLOOKUP(A1180&amp;P1180,[6]HARGA!C:D,2,0)*AB1180</f>
        <v>0</v>
      </c>
      <c r="AL1180" s="32"/>
      <c r="AM1180" s="32"/>
      <c r="AN1180" s="37"/>
      <c r="AO1180" s="37"/>
      <c r="AP1180" s="37"/>
      <c r="AQ1180" s="37"/>
      <c r="AR1180" s="37"/>
      <c r="AS1180" s="37"/>
      <c r="AT1180" s="37"/>
      <c r="AU1180" s="37"/>
      <c r="AV1180" s="37"/>
      <c r="AW1180" s="37"/>
      <c r="AX1180" s="37"/>
      <c r="AY1180" s="37"/>
      <c r="AZ1180" s="37"/>
      <c r="BA1180" s="37"/>
      <c r="BB1180" s="37"/>
      <c r="BC1180" s="37"/>
      <c r="BD1180">
        <v>5</v>
      </c>
    </row>
    <row r="1181" spans="1:56" x14ac:dyDescent="0.25">
      <c r="A1181" s="22" t="s">
        <v>51</v>
      </c>
      <c r="B1181" s="22" t="s">
        <v>273</v>
      </c>
      <c r="C1181" s="23">
        <v>21102803651</v>
      </c>
      <c r="D1181" s="22" t="s">
        <v>1140</v>
      </c>
      <c r="E1181" s="22" t="s">
        <v>1141</v>
      </c>
      <c r="F1181" s="22" t="s">
        <v>1142</v>
      </c>
      <c r="G1181" s="22">
        <v>5042298777</v>
      </c>
      <c r="H1181" s="22" t="s">
        <v>56</v>
      </c>
      <c r="I1181" s="22" t="s">
        <v>56</v>
      </c>
      <c r="J1181" s="24">
        <v>44505</v>
      </c>
      <c r="K1181" s="22">
        <v>16</v>
      </c>
      <c r="L1181" s="22" t="s">
        <v>58</v>
      </c>
      <c r="M1181" s="22" t="s">
        <v>58</v>
      </c>
      <c r="N1181" s="38" t="s">
        <v>1778</v>
      </c>
      <c r="O1181" s="39">
        <v>44505</v>
      </c>
      <c r="P1181" s="27" t="s">
        <v>279</v>
      </c>
      <c r="Q1181" s="22">
        <v>16</v>
      </c>
      <c r="R1181" s="28" t="s">
        <v>56</v>
      </c>
      <c r="S1181" s="22" t="s">
        <v>56</v>
      </c>
      <c r="T1181" s="22">
        <v>6008144169</v>
      </c>
      <c r="U1181" s="22">
        <v>16</v>
      </c>
      <c r="V1181" s="22">
        <v>0</v>
      </c>
      <c r="W1181" s="22">
        <v>16</v>
      </c>
      <c r="X1181" s="22" t="s">
        <v>58</v>
      </c>
      <c r="Y1181" s="22" t="s">
        <v>56</v>
      </c>
      <c r="Z1181" s="38" t="s">
        <v>1779</v>
      </c>
      <c r="AA1181" s="39">
        <v>44505</v>
      </c>
      <c r="AB1181" s="28">
        <v>0</v>
      </c>
      <c r="AC1181" s="28" t="s">
        <v>56</v>
      </c>
      <c r="AD1181" s="46" t="s">
        <v>56</v>
      </c>
      <c r="AE1181" s="47" t="s">
        <v>56</v>
      </c>
      <c r="AF1181" s="35" t="str">
        <f>VLOOKUP(G1181,[6]TIV1!L:S,8,FALSE)</f>
        <v>8276895378</v>
      </c>
      <c r="AG1181" s="35" t="str">
        <f>VLOOKUP(T1181,[6]TIV1!L:S,8,FALSE)</f>
        <v>2050350280</v>
      </c>
      <c r="AH1181" s="35" t="e">
        <f>VLOOKUP(AC1181,[6]TIV1!L:S,8,FALSE)</f>
        <v>#N/A</v>
      </c>
      <c r="AI1181" s="36">
        <f>VLOOKUP(A1181&amp;P1181,[6]HARGA!C:D,2,0)*Q1181</f>
        <v>1600000</v>
      </c>
      <c r="AJ1181" s="36">
        <f>VLOOKUP(A1181&amp;P1181,[6]HARGA!C:D,2,0)*W1181</f>
        <v>1600000</v>
      </c>
      <c r="AK1181" s="36">
        <f>VLOOKUP(A1181&amp;P1181,[6]HARGA!C:D,2,0)*AB1181</f>
        <v>0</v>
      </c>
      <c r="AL1181" s="32"/>
      <c r="AM1181" s="32"/>
      <c r="AN1181" s="37"/>
      <c r="AO1181" s="37"/>
      <c r="AP1181" s="37"/>
      <c r="AQ1181" s="37"/>
      <c r="AR1181" s="37"/>
      <c r="AS1181" s="37"/>
      <c r="AT1181" s="37"/>
      <c r="AU1181" s="37"/>
      <c r="AV1181" s="37"/>
      <c r="AW1181" s="37"/>
      <c r="AX1181" s="37"/>
      <c r="AY1181" s="37"/>
      <c r="AZ1181" s="37"/>
      <c r="BA1181" s="37"/>
      <c r="BB1181" s="37"/>
      <c r="BC1181" s="37"/>
      <c r="BD1181">
        <v>5</v>
      </c>
    </row>
    <row r="1182" spans="1:56" hidden="1" x14ac:dyDescent="0.25">
      <c r="A1182" s="22" t="s">
        <v>51</v>
      </c>
      <c r="B1182" s="22" t="s">
        <v>273</v>
      </c>
      <c r="C1182" s="23">
        <v>21102803650</v>
      </c>
      <c r="D1182" s="22" t="s">
        <v>53</v>
      </c>
      <c r="E1182" s="50" t="s">
        <v>1160</v>
      </c>
      <c r="F1182" s="22" t="s">
        <v>1161</v>
      </c>
      <c r="G1182" s="22">
        <v>5042305545</v>
      </c>
      <c r="H1182" s="22" t="s">
        <v>56</v>
      </c>
      <c r="I1182" s="22" t="s">
        <v>56</v>
      </c>
      <c r="J1182" s="24">
        <v>44505</v>
      </c>
      <c r="K1182" s="22">
        <v>1120</v>
      </c>
      <c r="L1182" s="22" t="s">
        <v>203</v>
      </c>
      <c r="M1182" s="22" t="s">
        <v>203</v>
      </c>
      <c r="N1182" s="38" t="s">
        <v>1780</v>
      </c>
      <c r="O1182" s="39">
        <v>44506</v>
      </c>
      <c r="P1182" s="27" t="s">
        <v>277</v>
      </c>
      <c r="Q1182" s="22">
        <v>1120</v>
      </c>
      <c r="R1182" s="28" t="s">
        <v>56</v>
      </c>
      <c r="S1182" s="22" t="s">
        <v>56</v>
      </c>
      <c r="T1182" s="22">
        <v>6008146436</v>
      </c>
      <c r="U1182" s="22">
        <v>0</v>
      </c>
      <c r="V1182" s="22">
        <v>0</v>
      </c>
      <c r="W1182" s="22">
        <v>0</v>
      </c>
      <c r="X1182" s="22" t="s">
        <v>203</v>
      </c>
      <c r="Y1182" s="22" t="s">
        <v>56</v>
      </c>
      <c r="Z1182" s="38" t="s">
        <v>1781</v>
      </c>
      <c r="AA1182" s="39">
        <v>44506</v>
      </c>
      <c r="AB1182" s="28">
        <v>0</v>
      </c>
      <c r="AC1182" s="28" t="s">
        <v>56</v>
      </c>
      <c r="AD1182" s="46" t="s">
        <v>56</v>
      </c>
      <c r="AE1182" s="47" t="s">
        <v>56</v>
      </c>
      <c r="AF1182" s="35" t="str">
        <f>VLOOKUP(G1182,[6]TIV1!L:S,8,FALSE)</f>
        <v>8276895378</v>
      </c>
      <c r="AG1182" s="35" t="str">
        <f>VLOOKUP(T1182,[6]TIV1!L:S,8,FALSE)</f>
        <v>2050350280</v>
      </c>
      <c r="AH1182" s="35" t="e">
        <f>VLOOKUP(AC1182,[6]TIV1!L:S,8,FALSE)</f>
        <v>#N/A</v>
      </c>
      <c r="AI1182" s="36">
        <f>VLOOKUP(A1182&amp;P1182,[6]HARGA!C:D,2,0)*Q1182</f>
        <v>45360000</v>
      </c>
      <c r="AJ1182" s="36">
        <f>VLOOKUP(A1182&amp;P1182,[6]HARGA!C:D,2,0)*W1182</f>
        <v>0</v>
      </c>
      <c r="AK1182" s="36">
        <f>VLOOKUP(A1182&amp;P1182,[6]HARGA!C:D,2,0)*AB1182</f>
        <v>0</v>
      </c>
      <c r="AL1182" s="32"/>
      <c r="AM1182" s="32"/>
      <c r="AN1182" s="37"/>
      <c r="AO1182" s="37"/>
      <c r="AP1182" s="37"/>
      <c r="AQ1182" s="37"/>
      <c r="AR1182" s="37"/>
      <c r="AS1182" s="37"/>
      <c r="AT1182" s="37"/>
      <c r="AU1182" s="37"/>
      <c r="AV1182" s="37"/>
      <c r="AW1182" s="37"/>
      <c r="AX1182" s="37"/>
      <c r="AY1182" s="37"/>
      <c r="AZ1182" s="37"/>
      <c r="BA1182" s="37"/>
      <c r="BB1182" s="37"/>
      <c r="BC1182" s="37"/>
      <c r="BD1182">
        <v>5</v>
      </c>
    </row>
    <row r="1183" spans="1:56" hidden="1" x14ac:dyDescent="0.25">
      <c r="A1183" s="22" t="s">
        <v>51</v>
      </c>
      <c r="B1183" s="22" t="s">
        <v>273</v>
      </c>
      <c r="C1183" s="23">
        <v>21102803650</v>
      </c>
      <c r="D1183" s="22" t="s">
        <v>53</v>
      </c>
      <c r="E1183" s="50" t="s">
        <v>1160</v>
      </c>
      <c r="F1183" s="22" t="s">
        <v>1161</v>
      </c>
      <c r="G1183" s="22">
        <v>5042305545</v>
      </c>
      <c r="H1183" s="22" t="s">
        <v>56</v>
      </c>
      <c r="I1183" s="22" t="s">
        <v>56</v>
      </c>
      <c r="J1183" s="24">
        <v>44505</v>
      </c>
      <c r="K1183" s="22">
        <v>16</v>
      </c>
      <c r="L1183" s="22" t="s">
        <v>203</v>
      </c>
      <c r="M1183" s="22" t="s">
        <v>203</v>
      </c>
      <c r="N1183" s="38" t="s">
        <v>1780</v>
      </c>
      <c r="O1183" s="39">
        <v>44506</v>
      </c>
      <c r="P1183" s="27" t="s">
        <v>279</v>
      </c>
      <c r="Q1183" s="22">
        <v>16</v>
      </c>
      <c r="R1183" s="28" t="s">
        <v>56</v>
      </c>
      <c r="S1183" s="22" t="s">
        <v>56</v>
      </c>
      <c r="T1183" s="22">
        <v>6008146436</v>
      </c>
      <c r="U1183" s="22">
        <v>16</v>
      </c>
      <c r="V1183" s="22">
        <v>0</v>
      </c>
      <c r="W1183" s="22">
        <v>16</v>
      </c>
      <c r="X1183" s="22" t="s">
        <v>203</v>
      </c>
      <c r="Y1183" s="22" t="s">
        <v>56</v>
      </c>
      <c r="Z1183" s="38" t="s">
        <v>1781</v>
      </c>
      <c r="AA1183" s="39">
        <v>44506</v>
      </c>
      <c r="AB1183" s="28">
        <v>0</v>
      </c>
      <c r="AC1183" s="28" t="s">
        <v>56</v>
      </c>
      <c r="AD1183" s="46" t="s">
        <v>56</v>
      </c>
      <c r="AE1183" s="47" t="s">
        <v>56</v>
      </c>
      <c r="AF1183" s="35" t="str">
        <f>VLOOKUP(G1183,[6]TIV1!L:S,8,FALSE)</f>
        <v>8276895378</v>
      </c>
      <c r="AG1183" s="35" t="str">
        <f>VLOOKUP(T1183,[6]TIV1!L:S,8,FALSE)</f>
        <v>2050350280</v>
      </c>
      <c r="AH1183" s="35" t="e">
        <f>VLOOKUP(AC1183,[6]TIV1!L:S,8,FALSE)</f>
        <v>#N/A</v>
      </c>
      <c r="AI1183" s="36">
        <f>VLOOKUP(A1183&amp;P1183,[6]HARGA!C:D,2,0)*Q1183</f>
        <v>1600000</v>
      </c>
      <c r="AJ1183" s="36">
        <f>VLOOKUP(A1183&amp;P1183,[6]HARGA!C:D,2,0)*W1183</f>
        <v>1600000</v>
      </c>
      <c r="AK1183" s="36">
        <f>VLOOKUP(A1183&amp;P1183,[6]HARGA!C:D,2,0)*AB1183</f>
        <v>0</v>
      </c>
      <c r="AL1183" s="32"/>
      <c r="AM1183" s="32"/>
      <c r="AN1183" s="37"/>
      <c r="AO1183" s="37"/>
      <c r="AP1183" s="37"/>
      <c r="AQ1183" s="37"/>
      <c r="AR1183" s="37"/>
      <c r="AS1183" s="37"/>
      <c r="AT1183" s="37"/>
      <c r="AU1183" s="37"/>
      <c r="AV1183" s="37"/>
      <c r="AW1183" s="37"/>
      <c r="AX1183" s="37"/>
      <c r="AY1183" s="37"/>
      <c r="AZ1183" s="37"/>
      <c r="BA1183" s="37"/>
      <c r="BB1183" s="37"/>
      <c r="BC1183" s="37"/>
      <c r="BD1183">
        <v>5</v>
      </c>
    </row>
    <row r="1184" spans="1:56" hidden="1" x14ac:dyDescent="0.25">
      <c r="A1184" s="22" t="s">
        <v>66</v>
      </c>
      <c r="B1184" s="22" t="s">
        <v>273</v>
      </c>
      <c r="C1184" s="23">
        <v>21102903670</v>
      </c>
      <c r="D1184" s="22" t="s">
        <v>193</v>
      </c>
      <c r="E1184" s="22" t="s">
        <v>1499</v>
      </c>
      <c r="F1184" s="22" t="s">
        <v>1500</v>
      </c>
      <c r="G1184" s="22">
        <v>5042247612</v>
      </c>
      <c r="H1184" s="22" t="s">
        <v>56</v>
      </c>
      <c r="I1184" s="22" t="s">
        <v>56</v>
      </c>
      <c r="J1184" s="24">
        <v>44505</v>
      </c>
      <c r="K1184" s="22">
        <v>1280</v>
      </c>
      <c r="L1184" s="22" t="s">
        <v>110</v>
      </c>
      <c r="M1184" s="22" t="s">
        <v>110</v>
      </c>
      <c r="N1184" s="38" t="s">
        <v>1782</v>
      </c>
      <c r="O1184" s="39">
        <v>44505</v>
      </c>
      <c r="P1184" s="27" t="s">
        <v>303</v>
      </c>
      <c r="Q1184" s="22">
        <v>1280</v>
      </c>
      <c r="R1184" s="28" t="s">
        <v>56</v>
      </c>
      <c r="S1184" s="22" t="s">
        <v>56</v>
      </c>
      <c r="T1184" s="22">
        <v>6008138731</v>
      </c>
      <c r="U1184" s="22">
        <v>0</v>
      </c>
      <c r="V1184" s="22">
        <v>0</v>
      </c>
      <c r="W1184" s="22">
        <v>0</v>
      </c>
      <c r="X1184" s="22" t="s">
        <v>110</v>
      </c>
      <c r="Y1184" s="22" t="s">
        <v>56</v>
      </c>
      <c r="Z1184" s="38" t="s">
        <v>1783</v>
      </c>
      <c r="AA1184" s="39">
        <v>44505</v>
      </c>
      <c r="AB1184" s="28">
        <v>0</v>
      </c>
      <c r="AC1184" s="28" t="s">
        <v>56</v>
      </c>
      <c r="AD1184" s="46" t="s">
        <v>56</v>
      </c>
      <c r="AE1184" s="47" t="s">
        <v>56</v>
      </c>
      <c r="AF1184" s="35" t="str">
        <f>VLOOKUP(G1184,[6]TIV1!L:S,8,FALSE)</f>
        <v>8276895966</v>
      </c>
      <c r="AG1184" s="35" t="str">
        <f>VLOOKUP(T1184,[6]TIV1!L:S,8,FALSE)</f>
        <v>2050350313</v>
      </c>
      <c r="AH1184" s="35" t="e">
        <f>VLOOKUP(AC1184,[6]TIV1!L:S,8,FALSE)</f>
        <v>#N/A</v>
      </c>
      <c r="AI1184" s="36">
        <f>VLOOKUP(A1184&amp;P1184,[6]HARGA!C:D,2,0)*Q1184</f>
        <v>47667200</v>
      </c>
      <c r="AJ1184" s="36">
        <f>VLOOKUP(A1184&amp;P1184,[6]HARGA!C:D,2,0)*W1184</f>
        <v>0</v>
      </c>
      <c r="AK1184" s="36">
        <f>VLOOKUP(A1184&amp;P1184,[6]HARGA!C:D,2,0)*AB1184</f>
        <v>0</v>
      </c>
      <c r="AL1184" s="32"/>
      <c r="AM1184" s="32"/>
      <c r="AN1184" s="37"/>
      <c r="AO1184" s="37"/>
      <c r="AP1184" s="37"/>
      <c r="AQ1184" s="37"/>
      <c r="AR1184" s="37"/>
      <c r="AS1184" s="37"/>
      <c r="AT1184" s="37"/>
      <c r="AU1184" s="37"/>
      <c r="AV1184" s="37"/>
      <c r="AW1184" s="37"/>
      <c r="AX1184" s="37"/>
      <c r="AY1184" s="37"/>
      <c r="AZ1184" s="37"/>
      <c r="BA1184" s="37"/>
      <c r="BB1184" s="37"/>
      <c r="BC1184" s="37"/>
      <c r="BD1184">
        <v>5</v>
      </c>
    </row>
    <row r="1185" spans="1:56" hidden="1" x14ac:dyDescent="0.25">
      <c r="A1185" s="22" t="s">
        <v>66</v>
      </c>
      <c r="B1185" s="22" t="s">
        <v>273</v>
      </c>
      <c r="C1185" s="23">
        <v>21102903670</v>
      </c>
      <c r="D1185" s="22" t="s">
        <v>193</v>
      </c>
      <c r="E1185" s="22" t="s">
        <v>1499</v>
      </c>
      <c r="F1185" s="22" t="s">
        <v>1500</v>
      </c>
      <c r="G1185" s="22">
        <v>5042247612</v>
      </c>
      <c r="H1185" s="22" t="s">
        <v>56</v>
      </c>
      <c r="I1185" s="22" t="s">
        <v>56</v>
      </c>
      <c r="J1185" s="24">
        <v>44505</v>
      </c>
      <c r="K1185" s="22">
        <v>32</v>
      </c>
      <c r="L1185" s="22" t="s">
        <v>110</v>
      </c>
      <c r="M1185" s="22" t="s">
        <v>110</v>
      </c>
      <c r="N1185" s="38" t="s">
        <v>1782</v>
      </c>
      <c r="O1185" s="39">
        <v>44505</v>
      </c>
      <c r="P1185" s="27" t="s">
        <v>279</v>
      </c>
      <c r="Q1185" s="22">
        <v>32</v>
      </c>
      <c r="R1185" s="28" t="s">
        <v>56</v>
      </c>
      <c r="S1185" s="22" t="s">
        <v>56</v>
      </c>
      <c r="T1185" s="22">
        <v>6008138731</v>
      </c>
      <c r="U1185" s="22">
        <v>32</v>
      </c>
      <c r="V1185" s="22">
        <v>0</v>
      </c>
      <c r="W1185" s="22">
        <v>32</v>
      </c>
      <c r="X1185" s="22" t="s">
        <v>110</v>
      </c>
      <c r="Y1185" s="22" t="s">
        <v>56</v>
      </c>
      <c r="Z1185" s="38" t="s">
        <v>1783</v>
      </c>
      <c r="AA1185" s="39">
        <v>44505</v>
      </c>
      <c r="AB1185" s="28">
        <v>0</v>
      </c>
      <c r="AC1185" s="28" t="s">
        <v>56</v>
      </c>
      <c r="AD1185" s="46" t="s">
        <v>56</v>
      </c>
      <c r="AE1185" s="47" t="s">
        <v>56</v>
      </c>
      <c r="AF1185" s="35" t="str">
        <f>VLOOKUP(G1185,[6]TIV1!L:S,8,FALSE)</f>
        <v>8276895966</v>
      </c>
      <c r="AG1185" s="35" t="str">
        <f>VLOOKUP(T1185,[6]TIV1!L:S,8,FALSE)</f>
        <v>2050350313</v>
      </c>
      <c r="AH1185" s="35" t="e">
        <f>VLOOKUP(AC1185,[6]TIV1!L:S,8,FALSE)</f>
        <v>#N/A</v>
      </c>
      <c r="AI1185" s="36">
        <f>VLOOKUP(A1185&amp;P1185,[6]HARGA!C:D,2,0)*Q1185</f>
        <v>3200000</v>
      </c>
      <c r="AJ1185" s="36">
        <f>VLOOKUP(A1185&amp;P1185,[6]HARGA!C:D,2,0)*W1185</f>
        <v>3200000</v>
      </c>
      <c r="AK1185" s="36">
        <f>VLOOKUP(A1185&amp;P1185,[6]HARGA!C:D,2,0)*AB1185</f>
        <v>0</v>
      </c>
      <c r="AL1185" s="32"/>
      <c r="AM1185" s="32"/>
      <c r="AN1185" s="37"/>
      <c r="AO1185" s="37"/>
      <c r="AP1185" s="37"/>
      <c r="AQ1185" s="37"/>
      <c r="AR1185" s="37"/>
      <c r="AS1185" s="37"/>
      <c r="AT1185" s="37"/>
      <c r="AU1185" s="37"/>
      <c r="AV1185" s="37"/>
      <c r="AW1185" s="37"/>
      <c r="AX1185" s="37"/>
      <c r="AY1185" s="37"/>
      <c r="AZ1185" s="37"/>
      <c r="BA1185" s="37"/>
      <c r="BB1185" s="37"/>
      <c r="BC1185" s="37"/>
      <c r="BD1185">
        <v>5</v>
      </c>
    </row>
    <row r="1186" spans="1:56" hidden="1" x14ac:dyDescent="0.25">
      <c r="A1186" s="22" t="s">
        <v>66</v>
      </c>
      <c r="B1186" s="22" t="s">
        <v>273</v>
      </c>
      <c r="C1186" s="23">
        <v>21102903657</v>
      </c>
      <c r="D1186" s="22" t="s">
        <v>53</v>
      </c>
      <c r="E1186" s="22" t="s">
        <v>828</v>
      </c>
      <c r="F1186" s="22" t="s">
        <v>1784</v>
      </c>
      <c r="G1186" s="22">
        <v>5042311297</v>
      </c>
      <c r="H1186" s="22" t="s">
        <v>56</v>
      </c>
      <c r="I1186" s="22" t="s">
        <v>56</v>
      </c>
      <c r="J1186" s="24">
        <v>44505</v>
      </c>
      <c r="K1186" s="22">
        <v>1120</v>
      </c>
      <c r="L1186" s="22" t="s">
        <v>110</v>
      </c>
      <c r="M1186" s="22" t="s">
        <v>110</v>
      </c>
      <c r="N1186" s="38" t="s">
        <v>1785</v>
      </c>
      <c r="O1186" s="39">
        <v>44506</v>
      </c>
      <c r="P1186" s="27" t="s">
        <v>277</v>
      </c>
      <c r="Q1186" s="22">
        <v>1120</v>
      </c>
      <c r="R1186" s="28" t="s">
        <v>56</v>
      </c>
      <c r="S1186" s="22" t="s">
        <v>56</v>
      </c>
      <c r="T1186" s="22">
        <v>6008150734</v>
      </c>
      <c r="U1186" s="22">
        <v>0</v>
      </c>
      <c r="V1186" s="22">
        <v>0</v>
      </c>
      <c r="W1186" s="22">
        <v>0</v>
      </c>
      <c r="X1186" s="22" t="s">
        <v>110</v>
      </c>
      <c r="Y1186" s="22" t="s">
        <v>56</v>
      </c>
      <c r="Z1186" s="38" t="s">
        <v>1786</v>
      </c>
      <c r="AA1186" s="39">
        <v>44506</v>
      </c>
      <c r="AB1186" s="28">
        <v>0</v>
      </c>
      <c r="AC1186" s="28" t="s">
        <v>56</v>
      </c>
      <c r="AD1186" s="46" t="s">
        <v>56</v>
      </c>
      <c r="AE1186" s="47" t="s">
        <v>56</v>
      </c>
      <c r="AF1186" s="35" t="str">
        <f>VLOOKUP(G1186,[6]TIV1!L:S,8,FALSE)</f>
        <v>8276895966</v>
      </c>
      <c r="AG1186" s="35" t="str">
        <f>VLOOKUP(T1186,[6]TIV1!L:S,8,FALSE)</f>
        <v>2050350313</v>
      </c>
      <c r="AH1186" s="35" t="e">
        <f>VLOOKUP(AC1186,[6]TIV1!L:S,8,FALSE)</f>
        <v>#N/A</v>
      </c>
      <c r="AI1186" s="36">
        <f>VLOOKUP(A1186&amp;P1186,[6]HARGA!C:D,2,0)*Q1186</f>
        <v>45360000</v>
      </c>
      <c r="AJ1186" s="36">
        <f>VLOOKUP(A1186&amp;P1186,[6]HARGA!C:D,2,0)*W1186</f>
        <v>0</v>
      </c>
      <c r="AK1186" s="36">
        <f>VLOOKUP(A1186&amp;P1186,[6]HARGA!C:D,2,0)*AB1186</f>
        <v>0</v>
      </c>
      <c r="AL1186" s="32"/>
      <c r="AM1186" s="32"/>
      <c r="AN1186" s="37"/>
      <c r="AO1186" s="37"/>
      <c r="AP1186" s="37"/>
      <c r="AQ1186" s="37"/>
      <c r="AR1186" s="37"/>
      <c r="AS1186" s="37"/>
      <c r="AT1186" s="37"/>
      <c r="AU1186" s="37"/>
      <c r="AV1186" s="37"/>
      <c r="AW1186" s="37"/>
      <c r="AX1186" s="37"/>
      <c r="AY1186" s="37"/>
      <c r="AZ1186" s="37"/>
      <c r="BA1186" s="37"/>
      <c r="BB1186" s="37"/>
      <c r="BC1186" s="37"/>
      <c r="BD1186">
        <v>5</v>
      </c>
    </row>
    <row r="1187" spans="1:56" hidden="1" x14ac:dyDescent="0.25">
      <c r="A1187" s="22" t="s">
        <v>66</v>
      </c>
      <c r="B1187" s="22" t="s">
        <v>273</v>
      </c>
      <c r="C1187" s="23">
        <v>21102903657</v>
      </c>
      <c r="D1187" s="22" t="s">
        <v>53</v>
      </c>
      <c r="E1187" s="22" t="s">
        <v>828</v>
      </c>
      <c r="F1187" s="22" t="s">
        <v>1784</v>
      </c>
      <c r="G1187" s="22">
        <v>5042311297</v>
      </c>
      <c r="H1187" s="22" t="s">
        <v>56</v>
      </c>
      <c r="I1187" s="22" t="s">
        <v>56</v>
      </c>
      <c r="J1187" s="24">
        <v>44505</v>
      </c>
      <c r="K1187" s="22">
        <v>16</v>
      </c>
      <c r="L1187" s="22" t="s">
        <v>110</v>
      </c>
      <c r="M1187" s="22" t="s">
        <v>110</v>
      </c>
      <c r="N1187" s="38" t="s">
        <v>1785</v>
      </c>
      <c r="O1187" s="39">
        <v>44506</v>
      </c>
      <c r="P1187" s="27" t="s">
        <v>279</v>
      </c>
      <c r="Q1187" s="22">
        <v>16</v>
      </c>
      <c r="R1187" s="28" t="s">
        <v>56</v>
      </c>
      <c r="S1187" s="22" t="s">
        <v>56</v>
      </c>
      <c r="T1187" s="22">
        <v>6008150734</v>
      </c>
      <c r="U1187" s="22">
        <v>16</v>
      </c>
      <c r="V1187" s="22">
        <v>0</v>
      </c>
      <c r="W1187" s="22">
        <v>16</v>
      </c>
      <c r="X1187" s="22" t="s">
        <v>110</v>
      </c>
      <c r="Y1187" s="22" t="s">
        <v>56</v>
      </c>
      <c r="Z1187" s="38" t="s">
        <v>1786</v>
      </c>
      <c r="AA1187" s="39">
        <v>44506</v>
      </c>
      <c r="AB1187" s="28">
        <v>0</v>
      </c>
      <c r="AC1187" s="28" t="s">
        <v>56</v>
      </c>
      <c r="AD1187" s="46" t="s">
        <v>56</v>
      </c>
      <c r="AE1187" s="47" t="s">
        <v>56</v>
      </c>
      <c r="AF1187" s="35" t="str">
        <f>VLOOKUP(G1187,[6]TIV1!L:S,8,FALSE)</f>
        <v>8276895966</v>
      </c>
      <c r="AG1187" s="35" t="str">
        <f>VLOOKUP(T1187,[6]TIV1!L:S,8,FALSE)</f>
        <v>2050350313</v>
      </c>
      <c r="AH1187" s="35" t="e">
        <f>VLOOKUP(AC1187,[6]TIV1!L:S,8,FALSE)</f>
        <v>#N/A</v>
      </c>
      <c r="AI1187" s="36">
        <f>VLOOKUP(A1187&amp;P1187,[6]HARGA!C:D,2,0)*Q1187</f>
        <v>1600000</v>
      </c>
      <c r="AJ1187" s="36">
        <f>VLOOKUP(A1187&amp;P1187,[6]HARGA!C:D,2,0)*W1187</f>
        <v>1600000</v>
      </c>
      <c r="AK1187" s="36">
        <f>VLOOKUP(A1187&amp;P1187,[6]HARGA!C:D,2,0)*AB1187</f>
        <v>0</v>
      </c>
      <c r="AL1187" s="32"/>
      <c r="AM1187" s="32"/>
      <c r="AN1187" s="37"/>
      <c r="AO1187" s="37"/>
      <c r="AP1187" s="37"/>
      <c r="AQ1187" s="37"/>
      <c r="AR1187" s="37"/>
      <c r="AS1187" s="37"/>
      <c r="AT1187" s="37"/>
      <c r="AU1187" s="37"/>
      <c r="AV1187" s="37"/>
      <c r="AW1187" s="37"/>
      <c r="AX1187" s="37"/>
      <c r="AY1187" s="37"/>
      <c r="AZ1187" s="37"/>
      <c r="BA1187" s="37"/>
      <c r="BB1187" s="37"/>
      <c r="BC1187" s="37"/>
      <c r="BD1187">
        <v>5</v>
      </c>
    </row>
    <row r="1188" spans="1:56" hidden="1" x14ac:dyDescent="0.25">
      <c r="A1188" s="22" t="s">
        <v>66</v>
      </c>
      <c r="B1188" s="22" t="s">
        <v>273</v>
      </c>
      <c r="C1188" s="23">
        <v>21102903660</v>
      </c>
      <c r="D1188" s="50" t="s">
        <v>53</v>
      </c>
      <c r="E1188" s="50" t="s">
        <v>1787</v>
      </c>
      <c r="F1188" s="50" t="s">
        <v>1788</v>
      </c>
      <c r="G1188" s="22">
        <v>5042282318</v>
      </c>
      <c r="H1188" s="22" t="s">
        <v>56</v>
      </c>
      <c r="I1188" s="22" t="s">
        <v>56</v>
      </c>
      <c r="J1188" s="24">
        <v>44505</v>
      </c>
      <c r="K1188" s="22">
        <v>1120</v>
      </c>
      <c r="L1188" s="22" t="s">
        <v>1182</v>
      </c>
      <c r="M1188" s="22" t="s">
        <v>1182</v>
      </c>
      <c r="N1188" s="107">
        <v>20035</v>
      </c>
      <c r="O1188" s="108">
        <v>44505</v>
      </c>
      <c r="P1188" s="27" t="s">
        <v>277</v>
      </c>
      <c r="Q1188" s="22">
        <v>1120</v>
      </c>
      <c r="R1188" s="28" t="s">
        <v>56</v>
      </c>
      <c r="S1188" s="22" t="s">
        <v>56</v>
      </c>
      <c r="T1188" s="22">
        <v>6008144181</v>
      </c>
      <c r="U1188" s="22">
        <v>0</v>
      </c>
      <c r="V1188" s="22">
        <v>0</v>
      </c>
      <c r="W1188" s="22">
        <v>0</v>
      </c>
      <c r="X1188" s="22" t="s">
        <v>1182</v>
      </c>
      <c r="Y1188" s="22" t="s">
        <v>56</v>
      </c>
      <c r="Z1188" s="107">
        <v>34728</v>
      </c>
      <c r="AA1188" s="120">
        <v>44505</v>
      </c>
      <c r="AB1188" s="28">
        <v>0</v>
      </c>
      <c r="AC1188" s="28" t="s">
        <v>56</v>
      </c>
      <c r="AD1188" s="46" t="s">
        <v>56</v>
      </c>
      <c r="AE1188" s="47" t="s">
        <v>56</v>
      </c>
      <c r="AF1188" s="35" t="str">
        <f>VLOOKUP(G1188,[6]TIV1!L:S,8,FALSE)</f>
        <v>8276895966</v>
      </c>
      <c r="AG1188" s="35" t="str">
        <f>VLOOKUP(T1188,[6]TIV1!L:S,8,FALSE)</f>
        <v>2050350313</v>
      </c>
      <c r="AH1188" s="35" t="e">
        <f>VLOOKUP(AC1188,[6]TIV1!L:S,8,FALSE)</f>
        <v>#N/A</v>
      </c>
      <c r="AI1188" s="36">
        <f>VLOOKUP(A1188&amp;P1188,[6]HARGA!C:D,2,0)*Q1188</f>
        <v>45360000</v>
      </c>
      <c r="AJ1188" s="36">
        <f>VLOOKUP(A1188&amp;P1188,[6]HARGA!C:D,2,0)*W1188</f>
        <v>0</v>
      </c>
      <c r="AK1188" s="36">
        <f>VLOOKUP(A1188&amp;P1188,[6]HARGA!C:D,2,0)*AB1188</f>
        <v>0</v>
      </c>
      <c r="AL1188" s="32"/>
      <c r="AM1188" s="32"/>
      <c r="AN1188" s="37"/>
      <c r="AO1188" s="37"/>
      <c r="AP1188" s="37"/>
      <c r="AQ1188" s="37"/>
      <c r="AR1188" s="37"/>
      <c r="AS1188" s="37"/>
      <c r="AT1188" s="37"/>
      <c r="AU1188" s="37"/>
      <c r="AV1188" s="37"/>
      <c r="AW1188" s="37"/>
      <c r="AX1188" s="37"/>
      <c r="AY1188" s="37"/>
      <c r="AZ1188" s="37"/>
      <c r="BA1188" s="37"/>
      <c r="BB1188" s="37"/>
      <c r="BC1188" s="37"/>
      <c r="BD1188">
        <v>5</v>
      </c>
    </row>
    <row r="1189" spans="1:56" hidden="1" x14ac:dyDescent="0.25">
      <c r="A1189" s="22" t="s">
        <v>66</v>
      </c>
      <c r="B1189" s="22" t="s">
        <v>273</v>
      </c>
      <c r="C1189" s="23">
        <v>21102903660</v>
      </c>
      <c r="D1189" s="50" t="s">
        <v>53</v>
      </c>
      <c r="E1189" s="50" t="s">
        <v>1787</v>
      </c>
      <c r="F1189" s="50" t="s">
        <v>1788</v>
      </c>
      <c r="G1189" s="22">
        <v>5042282318</v>
      </c>
      <c r="H1189" s="22" t="s">
        <v>56</v>
      </c>
      <c r="I1189" s="22" t="s">
        <v>56</v>
      </c>
      <c r="J1189" s="24">
        <v>44505</v>
      </c>
      <c r="K1189" s="22">
        <v>16</v>
      </c>
      <c r="L1189" s="22" t="s">
        <v>1182</v>
      </c>
      <c r="M1189" s="22" t="s">
        <v>1182</v>
      </c>
      <c r="N1189" s="107">
        <v>20035</v>
      </c>
      <c r="O1189" s="108">
        <v>44505</v>
      </c>
      <c r="P1189" s="27" t="s">
        <v>279</v>
      </c>
      <c r="Q1189" s="22">
        <v>16</v>
      </c>
      <c r="R1189" s="28" t="s">
        <v>56</v>
      </c>
      <c r="S1189" s="22" t="s">
        <v>56</v>
      </c>
      <c r="T1189" s="22">
        <v>6008144181</v>
      </c>
      <c r="U1189" s="22">
        <v>16</v>
      </c>
      <c r="V1189" s="22">
        <v>0</v>
      </c>
      <c r="W1189" s="22">
        <v>16</v>
      </c>
      <c r="X1189" s="22" t="s">
        <v>1182</v>
      </c>
      <c r="Y1189" s="22" t="s">
        <v>56</v>
      </c>
      <c r="Z1189" s="107">
        <v>34728</v>
      </c>
      <c r="AA1189" s="120">
        <v>44505</v>
      </c>
      <c r="AB1189" s="28">
        <v>0</v>
      </c>
      <c r="AC1189" s="28" t="s">
        <v>56</v>
      </c>
      <c r="AD1189" s="46" t="s">
        <v>56</v>
      </c>
      <c r="AE1189" s="47" t="s">
        <v>56</v>
      </c>
      <c r="AF1189" s="35" t="str">
        <f>VLOOKUP(G1189,[6]TIV1!L:S,8,FALSE)</f>
        <v>8276895966</v>
      </c>
      <c r="AG1189" s="35" t="str">
        <f>VLOOKUP(T1189,[6]TIV1!L:S,8,FALSE)</f>
        <v>2050350313</v>
      </c>
      <c r="AH1189" s="35" t="e">
        <f>VLOOKUP(AC1189,[6]TIV1!L:S,8,FALSE)</f>
        <v>#N/A</v>
      </c>
      <c r="AI1189" s="36">
        <f>VLOOKUP(A1189&amp;P1189,[6]HARGA!C:D,2,0)*Q1189</f>
        <v>1600000</v>
      </c>
      <c r="AJ1189" s="36">
        <f>VLOOKUP(A1189&amp;P1189,[6]HARGA!C:D,2,0)*W1189</f>
        <v>1600000</v>
      </c>
      <c r="AK1189" s="36">
        <f>VLOOKUP(A1189&amp;P1189,[6]HARGA!C:D,2,0)*AB1189</f>
        <v>0</v>
      </c>
      <c r="AL1189" s="32"/>
      <c r="AM1189" s="32"/>
      <c r="AN1189" s="37"/>
      <c r="AO1189" s="37"/>
      <c r="AP1189" s="37"/>
      <c r="AQ1189" s="37"/>
      <c r="AR1189" s="37"/>
      <c r="AS1189" s="37"/>
      <c r="AT1189" s="37"/>
      <c r="AU1189" s="37"/>
      <c r="AV1189" s="37"/>
      <c r="AW1189" s="37"/>
      <c r="AX1189" s="37"/>
      <c r="AY1189" s="37"/>
      <c r="AZ1189" s="37"/>
      <c r="BA1189" s="37"/>
      <c r="BB1189" s="37"/>
      <c r="BC1189" s="37"/>
      <c r="BD1189">
        <v>5</v>
      </c>
    </row>
    <row r="1190" spans="1:56" hidden="1" x14ac:dyDescent="0.25">
      <c r="A1190" s="22" t="s">
        <v>66</v>
      </c>
      <c r="B1190" s="22" t="s">
        <v>273</v>
      </c>
      <c r="C1190" s="23">
        <v>21102903662</v>
      </c>
      <c r="D1190" s="22" t="s">
        <v>53</v>
      </c>
      <c r="E1190" s="22" t="s">
        <v>840</v>
      </c>
      <c r="F1190" s="22" t="s">
        <v>841</v>
      </c>
      <c r="G1190" s="22">
        <v>5042311044</v>
      </c>
      <c r="H1190" s="22" t="s">
        <v>56</v>
      </c>
      <c r="I1190" s="22" t="s">
        <v>56</v>
      </c>
      <c r="J1190" s="24">
        <v>44505</v>
      </c>
      <c r="K1190" s="22">
        <v>1120</v>
      </c>
      <c r="L1190" s="22" t="s">
        <v>184</v>
      </c>
      <c r="M1190" s="22" t="s">
        <v>184</v>
      </c>
      <c r="N1190" s="38" t="s">
        <v>1789</v>
      </c>
      <c r="O1190" s="39">
        <v>44506</v>
      </c>
      <c r="P1190" s="27" t="s">
        <v>277</v>
      </c>
      <c r="Q1190" s="22">
        <v>1120</v>
      </c>
      <c r="R1190" s="28" t="s">
        <v>56</v>
      </c>
      <c r="S1190" s="22" t="s">
        <v>56</v>
      </c>
      <c r="T1190" s="22">
        <v>6008151123</v>
      </c>
      <c r="U1190" s="22">
        <v>0</v>
      </c>
      <c r="V1190" s="22">
        <v>0</v>
      </c>
      <c r="W1190" s="22">
        <v>0</v>
      </c>
      <c r="X1190" s="22" t="s">
        <v>184</v>
      </c>
      <c r="Y1190" s="22" t="s">
        <v>56</v>
      </c>
      <c r="Z1190" s="38" t="s">
        <v>1790</v>
      </c>
      <c r="AA1190" s="39">
        <v>44506</v>
      </c>
      <c r="AB1190" s="28">
        <v>0</v>
      </c>
      <c r="AC1190" s="28" t="s">
        <v>56</v>
      </c>
      <c r="AD1190" s="46" t="s">
        <v>56</v>
      </c>
      <c r="AE1190" s="47" t="s">
        <v>56</v>
      </c>
      <c r="AF1190" s="35" t="str">
        <f>VLOOKUP(G1190,[6]TIV1!L:S,8,FALSE)</f>
        <v>8276895966</v>
      </c>
      <c r="AG1190" s="35" t="str">
        <f>VLOOKUP(T1190,[6]TIV1!L:S,8,FALSE)</f>
        <v>2050350313</v>
      </c>
      <c r="AH1190" s="35" t="e">
        <f>VLOOKUP(AC1190,[6]TIV1!L:S,8,FALSE)</f>
        <v>#N/A</v>
      </c>
      <c r="AI1190" s="36">
        <f>VLOOKUP(A1190&amp;P1190,[6]HARGA!C:D,2,0)*Q1190</f>
        <v>45360000</v>
      </c>
      <c r="AJ1190" s="36">
        <f>VLOOKUP(A1190&amp;P1190,[6]HARGA!C:D,2,0)*W1190</f>
        <v>0</v>
      </c>
      <c r="AK1190" s="36">
        <f>VLOOKUP(A1190&amp;P1190,[6]HARGA!C:D,2,0)*AB1190</f>
        <v>0</v>
      </c>
      <c r="AL1190" s="32"/>
      <c r="AM1190" s="32"/>
      <c r="AN1190" s="37"/>
      <c r="AO1190" s="37"/>
      <c r="AP1190" s="37"/>
      <c r="AQ1190" s="37"/>
      <c r="AR1190" s="37"/>
      <c r="AS1190" s="37"/>
      <c r="AT1190" s="37"/>
      <c r="AU1190" s="37"/>
      <c r="AV1190" s="37"/>
      <c r="AW1190" s="37"/>
      <c r="AX1190" s="37"/>
      <c r="AY1190" s="37"/>
      <c r="AZ1190" s="37"/>
      <c r="BA1190" s="37"/>
      <c r="BB1190" s="37"/>
      <c r="BC1190" s="37"/>
      <c r="BD1190">
        <v>5</v>
      </c>
    </row>
    <row r="1191" spans="1:56" hidden="1" x14ac:dyDescent="0.25">
      <c r="A1191" s="22" t="s">
        <v>66</v>
      </c>
      <c r="B1191" s="22" t="s">
        <v>273</v>
      </c>
      <c r="C1191" s="23">
        <v>21102903662</v>
      </c>
      <c r="D1191" s="22" t="s">
        <v>53</v>
      </c>
      <c r="E1191" s="22" t="s">
        <v>840</v>
      </c>
      <c r="F1191" s="22" t="s">
        <v>841</v>
      </c>
      <c r="G1191" s="22">
        <v>5042311044</v>
      </c>
      <c r="H1191" s="22" t="s">
        <v>56</v>
      </c>
      <c r="I1191" s="22" t="s">
        <v>56</v>
      </c>
      <c r="J1191" s="24">
        <v>44505</v>
      </c>
      <c r="K1191" s="22">
        <v>16</v>
      </c>
      <c r="L1191" s="22" t="s">
        <v>184</v>
      </c>
      <c r="M1191" s="22" t="s">
        <v>184</v>
      </c>
      <c r="N1191" s="38" t="s">
        <v>1789</v>
      </c>
      <c r="O1191" s="39">
        <v>44506</v>
      </c>
      <c r="P1191" s="27" t="s">
        <v>279</v>
      </c>
      <c r="Q1191" s="22">
        <v>16</v>
      </c>
      <c r="R1191" s="28" t="s">
        <v>56</v>
      </c>
      <c r="S1191" s="22" t="s">
        <v>56</v>
      </c>
      <c r="T1191" s="22">
        <v>6008151123</v>
      </c>
      <c r="U1191" s="22">
        <v>16</v>
      </c>
      <c r="V1191" s="22">
        <v>0</v>
      </c>
      <c r="W1191" s="22">
        <v>16</v>
      </c>
      <c r="X1191" s="22" t="s">
        <v>184</v>
      </c>
      <c r="Y1191" s="22" t="s">
        <v>56</v>
      </c>
      <c r="Z1191" s="38" t="s">
        <v>1790</v>
      </c>
      <c r="AA1191" s="39">
        <v>44506</v>
      </c>
      <c r="AB1191" s="28">
        <v>0</v>
      </c>
      <c r="AC1191" s="28" t="s">
        <v>56</v>
      </c>
      <c r="AD1191" s="46" t="s">
        <v>56</v>
      </c>
      <c r="AE1191" s="47" t="s">
        <v>56</v>
      </c>
      <c r="AF1191" s="35" t="str">
        <f>VLOOKUP(G1191,[6]TIV1!L:S,8,FALSE)</f>
        <v>8276895966</v>
      </c>
      <c r="AG1191" s="35" t="str">
        <f>VLOOKUP(T1191,[6]TIV1!L:S,8,FALSE)</f>
        <v>2050350313</v>
      </c>
      <c r="AH1191" s="35" t="e">
        <f>VLOOKUP(AC1191,[6]TIV1!L:S,8,FALSE)</f>
        <v>#N/A</v>
      </c>
      <c r="AI1191" s="36">
        <f>VLOOKUP(A1191&amp;P1191,[6]HARGA!C:D,2,0)*Q1191</f>
        <v>1600000</v>
      </c>
      <c r="AJ1191" s="36">
        <f>VLOOKUP(A1191&amp;P1191,[6]HARGA!C:D,2,0)*W1191</f>
        <v>1600000</v>
      </c>
      <c r="AK1191" s="36">
        <f>VLOOKUP(A1191&amp;P1191,[6]HARGA!C:D,2,0)*AB1191</f>
        <v>0</v>
      </c>
      <c r="AL1191" s="32"/>
      <c r="AM1191" s="32"/>
      <c r="AN1191" s="37"/>
      <c r="AO1191" s="37"/>
      <c r="AP1191" s="37"/>
      <c r="AQ1191" s="37"/>
      <c r="AR1191" s="37"/>
      <c r="AS1191" s="37"/>
      <c r="AT1191" s="37"/>
      <c r="AU1191" s="37"/>
      <c r="AV1191" s="37"/>
      <c r="AW1191" s="37"/>
      <c r="AX1191" s="37"/>
      <c r="AY1191" s="37"/>
      <c r="AZ1191" s="37"/>
      <c r="BA1191" s="37"/>
      <c r="BB1191" s="37"/>
      <c r="BC1191" s="37"/>
      <c r="BD1191">
        <v>5</v>
      </c>
    </row>
    <row r="1192" spans="1:56" hidden="1" x14ac:dyDescent="0.25">
      <c r="A1192" s="22" t="s">
        <v>66</v>
      </c>
      <c r="B1192" s="22" t="s">
        <v>273</v>
      </c>
      <c r="C1192" s="23">
        <v>21102903655</v>
      </c>
      <c r="D1192" s="22" t="s">
        <v>819</v>
      </c>
      <c r="E1192" s="22" t="s">
        <v>1174</v>
      </c>
      <c r="F1192" s="22" t="s">
        <v>1175</v>
      </c>
      <c r="G1192" s="22">
        <v>5042311047</v>
      </c>
      <c r="H1192" s="22" t="s">
        <v>56</v>
      </c>
      <c r="I1192" s="22" t="s">
        <v>56</v>
      </c>
      <c r="J1192" s="24">
        <v>44505</v>
      </c>
      <c r="K1192" s="22">
        <v>1120</v>
      </c>
      <c r="L1192" s="22" t="s">
        <v>110</v>
      </c>
      <c r="M1192" s="22" t="s">
        <v>110</v>
      </c>
      <c r="N1192" s="38" t="s">
        <v>1791</v>
      </c>
      <c r="O1192" s="39">
        <v>44506</v>
      </c>
      <c r="P1192" s="27" t="s">
        <v>277</v>
      </c>
      <c r="Q1192" s="22">
        <v>1120</v>
      </c>
      <c r="R1192" s="28" t="s">
        <v>56</v>
      </c>
      <c r="S1192" s="22" t="s">
        <v>56</v>
      </c>
      <c r="T1192" s="22">
        <v>6008151522</v>
      </c>
      <c r="U1192" s="22">
        <v>0</v>
      </c>
      <c r="V1192" s="22">
        <v>0</v>
      </c>
      <c r="W1192" s="22">
        <v>0</v>
      </c>
      <c r="X1192" s="22" t="s">
        <v>110</v>
      </c>
      <c r="Y1192" s="22" t="s">
        <v>56</v>
      </c>
      <c r="Z1192" s="38" t="s">
        <v>1792</v>
      </c>
      <c r="AA1192" s="39">
        <v>44506</v>
      </c>
      <c r="AB1192" s="28">
        <v>0</v>
      </c>
      <c r="AC1192" s="28" t="s">
        <v>56</v>
      </c>
      <c r="AD1192" s="46" t="s">
        <v>56</v>
      </c>
      <c r="AE1192" s="47" t="s">
        <v>56</v>
      </c>
      <c r="AF1192" s="35" t="str">
        <f>VLOOKUP(G1192,[6]TIV1!L:S,8,FALSE)</f>
        <v>8276895966</v>
      </c>
      <c r="AG1192" s="35" t="str">
        <f>VLOOKUP(T1192,[6]TIV1!L:S,8,FALSE)</f>
        <v>2050350313</v>
      </c>
      <c r="AH1192" s="35" t="e">
        <f>VLOOKUP(AC1192,[6]TIV1!L:S,8,FALSE)</f>
        <v>#N/A</v>
      </c>
      <c r="AI1192" s="36">
        <f>VLOOKUP(A1192&amp;P1192,[6]HARGA!C:D,2,0)*Q1192</f>
        <v>45360000</v>
      </c>
      <c r="AJ1192" s="36">
        <f>VLOOKUP(A1192&amp;P1192,[6]HARGA!C:D,2,0)*W1192</f>
        <v>0</v>
      </c>
      <c r="AK1192" s="36">
        <f>VLOOKUP(A1192&amp;P1192,[6]HARGA!C:D,2,0)*AB1192</f>
        <v>0</v>
      </c>
      <c r="AL1192" s="32"/>
      <c r="AM1192" s="32"/>
      <c r="AN1192" s="37"/>
      <c r="AO1192" s="37"/>
      <c r="AP1192" s="37"/>
      <c r="AQ1192" s="37"/>
      <c r="AR1192" s="37"/>
      <c r="AS1192" s="37"/>
      <c r="AT1192" s="37"/>
      <c r="AU1192" s="37"/>
      <c r="AV1192" s="37"/>
      <c r="AW1192" s="37"/>
      <c r="AX1192" s="37"/>
      <c r="AY1192" s="37"/>
      <c r="AZ1192" s="37"/>
      <c r="BA1192" s="37"/>
      <c r="BB1192" s="37"/>
      <c r="BC1192" s="37"/>
      <c r="BD1192">
        <v>5</v>
      </c>
    </row>
    <row r="1193" spans="1:56" hidden="1" x14ac:dyDescent="0.25">
      <c r="A1193" s="22" t="s">
        <v>66</v>
      </c>
      <c r="B1193" s="22" t="s">
        <v>273</v>
      </c>
      <c r="C1193" s="23">
        <v>21102903655</v>
      </c>
      <c r="D1193" s="22" t="s">
        <v>819</v>
      </c>
      <c r="E1193" s="22" t="s">
        <v>1174</v>
      </c>
      <c r="F1193" s="22" t="s">
        <v>1175</v>
      </c>
      <c r="G1193" s="22">
        <v>5042311047</v>
      </c>
      <c r="H1193" s="22" t="s">
        <v>56</v>
      </c>
      <c r="I1193" s="22" t="s">
        <v>56</v>
      </c>
      <c r="J1193" s="24">
        <v>44505</v>
      </c>
      <c r="K1193" s="22">
        <v>16</v>
      </c>
      <c r="L1193" s="22" t="s">
        <v>110</v>
      </c>
      <c r="M1193" s="22" t="s">
        <v>110</v>
      </c>
      <c r="N1193" s="38" t="s">
        <v>1791</v>
      </c>
      <c r="O1193" s="39">
        <v>44506</v>
      </c>
      <c r="P1193" s="27" t="s">
        <v>279</v>
      </c>
      <c r="Q1193" s="22">
        <v>16</v>
      </c>
      <c r="R1193" s="28" t="s">
        <v>56</v>
      </c>
      <c r="S1193" s="22" t="s">
        <v>56</v>
      </c>
      <c r="T1193" s="22">
        <v>6008151522</v>
      </c>
      <c r="U1193" s="22">
        <v>16</v>
      </c>
      <c r="V1193" s="22">
        <v>0</v>
      </c>
      <c r="W1193" s="22">
        <v>16</v>
      </c>
      <c r="X1193" s="22" t="s">
        <v>110</v>
      </c>
      <c r="Y1193" s="22" t="s">
        <v>56</v>
      </c>
      <c r="Z1193" s="38" t="s">
        <v>1792</v>
      </c>
      <c r="AA1193" s="39">
        <v>44506</v>
      </c>
      <c r="AB1193" s="28">
        <v>0</v>
      </c>
      <c r="AC1193" s="28" t="s">
        <v>56</v>
      </c>
      <c r="AD1193" s="46" t="s">
        <v>56</v>
      </c>
      <c r="AE1193" s="47" t="s">
        <v>56</v>
      </c>
      <c r="AF1193" s="35" t="str">
        <f>VLOOKUP(G1193,[6]TIV1!L:S,8,FALSE)</f>
        <v>8276895966</v>
      </c>
      <c r="AG1193" s="35" t="str">
        <f>VLOOKUP(T1193,[6]TIV1!L:S,8,FALSE)</f>
        <v>2050350313</v>
      </c>
      <c r="AH1193" s="35" t="e">
        <f>VLOOKUP(AC1193,[6]TIV1!L:S,8,FALSE)</f>
        <v>#N/A</v>
      </c>
      <c r="AI1193" s="36">
        <f>VLOOKUP(A1193&amp;P1193,[6]HARGA!C:D,2,0)*Q1193</f>
        <v>1600000</v>
      </c>
      <c r="AJ1193" s="36">
        <f>VLOOKUP(A1193&amp;P1193,[6]HARGA!C:D,2,0)*W1193</f>
        <v>1600000</v>
      </c>
      <c r="AK1193" s="36">
        <f>VLOOKUP(A1193&amp;P1193,[6]HARGA!C:D,2,0)*AB1193</f>
        <v>0</v>
      </c>
      <c r="AL1193" s="32"/>
      <c r="AM1193" s="32"/>
      <c r="AN1193" s="37"/>
      <c r="AO1193" s="37"/>
      <c r="AP1193" s="37"/>
      <c r="AQ1193" s="37"/>
      <c r="AR1193" s="37"/>
      <c r="AS1193" s="37"/>
      <c r="AT1193" s="37"/>
      <c r="AU1193" s="37"/>
      <c r="AV1193" s="37"/>
      <c r="AW1193" s="37"/>
      <c r="AX1193" s="37"/>
      <c r="AY1193" s="37"/>
      <c r="AZ1193" s="37"/>
      <c r="BA1193" s="37"/>
      <c r="BB1193" s="37"/>
      <c r="BC1193" s="37"/>
      <c r="BD1193">
        <v>5</v>
      </c>
    </row>
    <row r="1194" spans="1:56" hidden="1" x14ac:dyDescent="0.25">
      <c r="A1194" s="22" t="s">
        <v>305</v>
      </c>
      <c r="B1194" s="22" t="s">
        <v>273</v>
      </c>
      <c r="C1194" s="23">
        <v>21102908179</v>
      </c>
      <c r="D1194" s="22" t="s">
        <v>53</v>
      </c>
      <c r="E1194" s="22" t="s">
        <v>1145</v>
      </c>
      <c r="F1194" s="22" t="s">
        <v>1146</v>
      </c>
      <c r="G1194" s="22">
        <v>5042292036</v>
      </c>
      <c r="H1194" s="22" t="s">
        <v>56</v>
      </c>
      <c r="I1194" s="22" t="s">
        <v>56</v>
      </c>
      <c r="J1194" s="24">
        <v>44505</v>
      </c>
      <c r="K1194" s="22">
        <v>1280</v>
      </c>
      <c r="L1194" s="22" t="s">
        <v>835</v>
      </c>
      <c r="M1194" s="22" t="s">
        <v>835</v>
      </c>
      <c r="N1194" s="107">
        <v>20033</v>
      </c>
      <c r="O1194" s="108">
        <v>44505</v>
      </c>
      <c r="P1194" s="27" t="s">
        <v>303</v>
      </c>
      <c r="Q1194" s="22">
        <v>1280</v>
      </c>
      <c r="R1194" s="28" t="s">
        <v>56</v>
      </c>
      <c r="S1194" s="22" t="s">
        <v>56</v>
      </c>
      <c r="T1194" s="22">
        <v>6008146024</v>
      </c>
      <c r="U1194" s="22">
        <v>0</v>
      </c>
      <c r="V1194" s="22">
        <v>0</v>
      </c>
      <c r="W1194" s="22">
        <v>0</v>
      </c>
      <c r="X1194" s="22" t="s">
        <v>835</v>
      </c>
      <c r="Y1194" s="22" t="s">
        <v>56</v>
      </c>
      <c r="Z1194" s="107">
        <v>34719</v>
      </c>
      <c r="AA1194" s="120">
        <v>44505</v>
      </c>
      <c r="AB1194" s="28">
        <v>0</v>
      </c>
      <c r="AC1194" s="28" t="s">
        <v>56</v>
      </c>
      <c r="AD1194" s="46" t="s">
        <v>56</v>
      </c>
      <c r="AE1194" s="47" t="s">
        <v>56</v>
      </c>
      <c r="AF1194" s="35" t="str">
        <f>VLOOKUP(G1194,[6]TIV1!L:S,8,FALSE)</f>
        <v>8276895987</v>
      </c>
      <c r="AG1194" s="35" t="str">
        <f>VLOOKUP(T1194,[6]TIV1!L:S,8,FALSE)</f>
        <v>2050350324</v>
      </c>
      <c r="AH1194" s="35" t="e">
        <f>VLOOKUP(AC1194,[6]TIV1!L:S,8,FALSE)</f>
        <v>#N/A</v>
      </c>
      <c r="AI1194" s="36">
        <f>VLOOKUP(A1194&amp;P1194,[6]HARGA!C:D,2,0)*Q1194</f>
        <v>47667200</v>
      </c>
      <c r="AJ1194" s="36">
        <f>VLOOKUP(A1194&amp;P1194,[6]HARGA!C:D,2,0)*W1194</f>
        <v>0</v>
      </c>
      <c r="AK1194" s="36">
        <f>VLOOKUP(A1194&amp;P1194,[6]HARGA!C:D,2,0)*AB1194</f>
        <v>0</v>
      </c>
      <c r="AL1194" s="32"/>
      <c r="AM1194" s="32"/>
      <c r="AN1194" s="37"/>
      <c r="AO1194" s="37"/>
      <c r="AP1194" s="37"/>
      <c r="AQ1194" s="37"/>
      <c r="AR1194" s="37"/>
      <c r="AS1194" s="37"/>
      <c r="AT1194" s="37"/>
      <c r="AU1194" s="37"/>
      <c r="AV1194" s="37"/>
      <c r="AW1194" s="37"/>
      <c r="AX1194" s="37"/>
      <c r="AY1194" s="37"/>
      <c r="AZ1194" s="37"/>
      <c r="BA1194" s="37"/>
      <c r="BB1194" s="37"/>
      <c r="BC1194" s="37"/>
      <c r="BD1194">
        <v>5</v>
      </c>
    </row>
    <row r="1195" spans="1:56" hidden="1" x14ac:dyDescent="0.25">
      <c r="A1195" s="22" t="s">
        <v>305</v>
      </c>
      <c r="B1195" s="22" t="s">
        <v>273</v>
      </c>
      <c r="C1195" s="23">
        <v>21102908179</v>
      </c>
      <c r="D1195" s="22" t="s">
        <v>53</v>
      </c>
      <c r="E1195" s="22" t="s">
        <v>1145</v>
      </c>
      <c r="F1195" s="22" t="s">
        <v>1146</v>
      </c>
      <c r="G1195" s="22">
        <v>5042292036</v>
      </c>
      <c r="H1195" s="22" t="s">
        <v>56</v>
      </c>
      <c r="I1195" s="22" t="s">
        <v>56</v>
      </c>
      <c r="J1195" s="24">
        <v>44505</v>
      </c>
      <c r="K1195" s="22">
        <v>32</v>
      </c>
      <c r="L1195" s="22" t="s">
        <v>835</v>
      </c>
      <c r="M1195" s="22" t="s">
        <v>835</v>
      </c>
      <c r="N1195" s="107">
        <v>20033</v>
      </c>
      <c r="O1195" s="108">
        <v>44505</v>
      </c>
      <c r="P1195" s="27" t="s">
        <v>279</v>
      </c>
      <c r="Q1195" s="22">
        <v>32</v>
      </c>
      <c r="R1195" s="28" t="s">
        <v>56</v>
      </c>
      <c r="S1195" s="22" t="s">
        <v>56</v>
      </c>
      <c r="T1195" s="22">
        <v>6008146024</v>
      </c>
      <c r="U1195" s="22">
        <v>32</v>
      </c>
      <c r="V1195" s="22">
        <v>0</v>
      </c>
      <c r="W1195" s="22">
        <v>32</v>
      </c>
      <c r="X1195" s="22" t="s">
        <v>835</v>
      </c>
      <c r="Y1195" s="22" t="s">
        <v>56</v>
      </c>
      <c r="Z1195" s="107">
        <v>34719</v>
      </c>
      <c r="AA1195" s="120">
        <v>44505</v>
      </c>
      <c r="AB1195" s="28">
        <v>0</v>
      </c>
      <c r="AC1195" s="28" t="s">
        <v>56</v>
      </c>
      <c r="AD1195" s="46" t="s">
        <v>56</v>
      </c>
      <c r="AE1195" s="47" t="s">
        <v>56</v>
      </c>
      <c r="AF1195" s="35" t="str">
        <f>VLOOKUP(G1195,[6]TIV1!L:S,8,FALSE)</f>
        <v>8276895987</v>
      </c>
      <c r="AG1195" s="35" t="str">
        <f>VLOOKUP(T1195,[6]TIV1!L:S,8,FALSE)</f>
        <v>2050350324</v>
      </c>
      <c r="AH1195" s="35" t="e">
        <f>VLOOKUP(AC1195,[6]TIV1!L:S,8,FALSE)</f>
        <v>#N/A</v>
      </c>
      <c r="AI1195" s="36">
        <f>VLOOKUP(A1195&amp;P1195,[6]HARGA!C:D,2,0)*Q1195</f>
        <v>3200000</v>
      </c>
      <c r="AJ1195" s="36">
        <f>VLOOKUP(A1195&amp;P1195,[6]HARGA!C:D,2,0)*W1195</f>
        <v>3200000</v>
      </c>
      <c r="AK1195" s="36">
        <f>VLOOKUP(A1195&amp;P1195,[6]HARGA!C:D,2,0)*AB1195</f>
        <v>0</v>
      </c>
      <c r="AL1195" s="32"/>
      <c r="AM1195" s="32"/>
      <c r="AN1195" s="37"/>
      <c r="AO1195" s="37"/>
      <c r="AP1195" s="37"/>
      <c r="AQ1195" s="37"/>
      <c r="AR1195" s="37"/>
      <c r="AS1195" s="37"/>
      <c r="AT1195" s="37"/>
      <c r="AU1195" s="37"/>
      <c r="AV1195" s="37"/>
      <c r="AW1195" s="37"/>
      <c r="AX1195" s="37"/>
      <c r="AY1195" s="37"/>
      <c r="AZ1195" s="37"/>
      <c r="BA1195" s="37"/>
      <c r="BB1195" s="37"/>
      <c r="BC1195" s="37"/>
      <c r="BD1195">
        <v>5</v>
      </c>
    </row>
    <row r="1196" spans="1:56" hidden="1" x14ac:dyDescent="0.25">
      <c r="A1196" s="22" t="s">
        <v>305</v>
      </c>
      <c r="B1196" s="22" t="s">
        <v>273</v>
      </c>
      <c r="C1196" s="23">
        <v>21102908174</v>
      </c>
      <c r="D1196" s="22" t="s">
        <v>53</v>
      </c>
      <c r="E1196" s="22" t="s">
        <v>1524</v>
      </c>
      <c r="F1196" s="22" t="s">
        <v>1525</v>
      </c>
      <c r="G1196" s="22">
        <v>5042310805</v>
      </c>
      <c r="H1196" s="22" t="s">
        <v>56</v>
      </c>
      <c r="I1196" s="22" t="s">
        <v>56</v>
      </c>
      <c r="J1196" s="24">
        <v>44505</v>
      </c>
      <c r="K1196" s="22">
        <v>1280</v>
      </c>
      <c r="L1196" s="22" t="s">
        <v>308</v>
      </c>
      <c r="M1196" s="22" t="s">
        <v>308</v>
      </c>
      <c r="N1196" s="50" t="s">
        <v>1793</v>
      </c>
      <c r="O1196" s="51">
        <v>44506</v>
      </c>
      <c r="P1196" s="27" t="s">
        <v>303</v>
      </c>
      <c r="Q1196" s="22">
        <v>1280</v>
      </c>
      <c r="R1196" s="28" t="s">
        <v>56</v>
      </c>
      <c r="S1196" s="22" t="s">
        <v>56</v>
      </c>
      <c r="T1196" s="22">
        <v>6008149530</v>
      </c>
      <c r="U1196" s="22">
        <v>0</v>
      </c>
      <c r="V1196" s="22">
        <v>0</v>
      </c>
      <c r="W1196" s="22">
        <v>0</v>
      </c>
      <c r="X1196" s="22" t="s">
        <v>308</v>
      </c>
      <c r="Y1196" s="22" t="s">
        <v>56</v>
      </c>
      <c r="Z1196" s="50" t="s">
        <v>1794</v>
      </c>
      <c r="AA1196" s="51">
        <v>44506</v>
      </c>
      <c r="AB1196" s="28">
        <v>0</v>
      </c>
      <c r="AC1196" s="28" t="s">
        <v>56</v>
      </c>
      <c r="AD1196" s="46" t="s">
        <v>56</v>
      </c>
      <c r="AE1196" s="47" t="s">
        <v>56</v>
      </c>
      <c r="AF1196" s="35" t="str">
        <f>VLOOKUP(G1196,[6]TIV1!L:S,8,FALSE)</f>
        <v>8276895987</v>
      </c>
      <c r="AG1196" s="35" t="str">
        <f>VLOOKUP(T1196,[6]TIV1!L:S,8,FALSE)</f>
        <v>2050350324</v>
      </c>
      <c r="AH1196" s="35" t="e">
        <f>VLOOKUP(AC1196,[6]TIV1!L:S,8,FALSE)</f>
        <v>#N/A</v>
      </c>
      <c r="AI1196" s="36">
        <f>VLOOKUP(A1196&amp;P1196,[6]HARGA!C:D,2,0)*Q1196</f>
        <v>47667200</v>
      </c>
      <c r="AJ1196" s="36">
        <f>VLOOKUP(A1196&amp;P1196,[6]HARGA!C:D,2,0)*W1196</f>
        <v>0</v>
      </c>
      <c r="AK1196" s="36">
        <f>VLOOKUP(A1196&amp;P1196,[6]HARGA!C:D,2,0)*AB1196</f>
        <v>0</v>
      </c>
      <c r="AL1196" s="32"/>
      <c r="AM1196" s="32"/>
      <c r="AN1196" s="37"/>
      <c r="AO1196" s="37"/>
      <c r="AP1196" s="37"/>
      <c r="AQ1196" s="37"/>
      <c r="AR1196" s="37"/>
      <c r="AS1196" s="37"/>
      <c r="AT1196" s="37"/>
      <c r="AU1196" s="37"/>
      <c r="AV1196" s="37"/>
      <c r="AW1196" s="37"/>
      <c r="AX1196" s="37"/>
      <c r="AY1196" s="37"/>
      <c r="AZ1196" s="37"/>
      <c r="BA1196" s="37"/>
      <c r="BB1196" s="37"/>
      <c r="BC1196" s="37"/>
      <c r="BD1196">
        <v>5</v>
      </c>
    </row>
    <row r="1197" spans="1:56" hidden="1" x14ac:dyDescent="0.25">
      <c r="A1197" s="22" t="s">
        <v>305</v>
      </c>
      <c r="B1197" s="22" t="s">
        <v>273</v>
      </c>
      <c r="C1197" s="23">
        <v>21102908174</v>
      </c>
      <c r="D1197" s="22" t="s">
        <v>53</v>
      </c>
      <c r="E1197" s="22" t="s">
        <v>1524</v>
      </c>
      <c r="F1197" s="22" t="s">
        <v>1525</v>
      </c>
      <c r="G1197" s="22">
        <v>5042310805</v>
      </c>
      <c r="H1197" s="22" t="s">
        <v>56</v>
      </c>
      <c r="I1197" s="22" t="s">
        <v>56</v>
      </c>
      <c r="J1197" s="24">
        <v>44505</v>
      </c>
      <c r="K1197" s="22">
        <v>32</v>
      </c>
      <c r="L1197" s="22" t="s">
        <v>308</v>
      </c>
      <c r="M1197" s="22" t="s">
        <v>308</v>
      </c>
      <c r="N1197" s="50" t="s">
        <v>1793</v>
      </c>
      <c r="O1197" s="51">
        <v>44506</v>
      </c>
      <c r="P1197" s="27" t="s">
        <v>279</v>
      </c>
      <c r="Q1197" s="22">
        <v>32</v>
      </c>
      <c r="R1197" s="28" t="s">
        <v>56</v>
      </c>
      <c r="S1197" s="22" t="s">
        <v>56</v>
      </c>
      <c r="T1197" s="22">
        <v>6008149530</v>
      </c>
      <c r="U1197" s="22">
        <v>32</v>
      </c>
      <c r="V1197" s="22">
        <v>0</v>
      </c>
      <c r="W1197" s="22">
        <v>32</v>
      </c>
      <c r="X1197" s="22" t="s">
        <v>308</v>
      </c>
      <c r="Y1197" s="22" t="s">
        <v>56</v>
      </c>
      <c r="Z1197" s="50" t="s">
        <v>1794</v>
      </c>
      <c r="AA1197" s="51">
        <v>44506</v>
      </c>
      <c r="AB1197" s="28">
        <v>0</v>
      </c>
      <c r="AC1197" s="28" t="s">
        <v>56</v>
      </c>
      <c r="AD1197" s="46" t="s">
        <v>56</v>
      </c>
      <c r="AE1197" s="47" t="s">
        <v>56</v>
      </c>
      <c r="AF1197" s="35" t="str">
        <f>VLOOKUP(G1197,[6]TIV1!L:S,8,FALSE)</f>
        <v>8276895987</v>
      </c>
      <c r="AG1197" s="35" t="str">
        <f>VLOOKUP(T1197,[6]TIV1!L:S,8,FALSE)</f>
        <v>2050350324</v>
      </c>
      <c r="AH1197" s="35" t="e">
        <f>VLOOKUP(AC1197,[6]TIV1!L:S,8,FALSE)</f>
        <v>#N/A</v>
      </c>
      <c r="AI1197" s="36">
        <f>VLOOKUP(A1197&amp;P1197,[6]HARGA!C:D,2,0)*Q1197</f>
        <v>3200000</v>
      </c>
      <c r="AJ1197" s="36">
        <f>VLOOKUP(A1197&amp;P1197,[6]HARGA!C:D,2,0)*W1197</f>
        <v>3200000</v>
      </c>
      <c r="AK1197" s="36">
        <f>VLOOKUP(A1197&amp;P1197,[6]HARGA!C:D,2,0)*AB1197</f>
        <v>0</v>
      </c>
      <c r="AL1197" s="32"/>
      <c r="AM1197" s="32"/>
      <c r="AN1197" s="37"/>
      <c r="AO1197" s="37"/>
      <c r="AP1197" s="37"/>
      <c r="AQ1197" s="37"/>
      <c r="AR1197" s="37"/>
      <c r="AS1197" s="37"/>
      <c r="AT1197" s="37"/>
      <c r="AU1197" s="37"/>
      <c r="AV1197" s="37"/>
      <c r="AW1197" s="37"/>
      <c r="AX1197" s="37"/>
      <c r="AY1197" s="37"/>
      <c r="AZ1197" s="37"/>
      <c r="BA1197" s="37"/>
      <c r="BB1197" s="37"/>
      <c r="BC1197" s="37"/>
      <c r="BD1197">
        <v>5</v>
      </c>
    </row>
    <row r="1198" spans="1:56" hidden="1" x14ac:dyDescent="0.25">
      <c r="A1198" s="22" t="s">
        <v>305</v>
      </c>
      <c r="B1198" s="22" t="s">
        <v>273</v>
      </c>
      <c r="C1198" s="23">
        <v>21102908177</v>
      </c>
      <c r="D1198" s="50" t="s">
        <v>53</v>
      </c>
      <c r="E1198" s="50" t="s">
        <v>1787</v>
      </c>
      <c r="F1198" s="50" t="s">
        <v>1788</v>
      </c>
      <c r="G1198" s="22">
        <v>5042308054</v>
      </c>
      <c r="H1198" s="22" t="s">
        <v>56</v>
      </c>
      <c r="I1198" s="22" t="s">
        <v>56</v>
      </c>
      <c r="J1198" s="24">
        <v>44505</v>
      </c>
      <c r="K1198" s="22">
        <v>1120</v>
      </c>
      <c r="L1198" s="22" t="s">
        <v>835</v>
      </c>
      <c r="M1198" s="22" t="s">
        <v>835</v>
      </c>
      <c r="N1198" s="107">
        <v>20038</v>
      </c>
      <c r="O1198" s="108">
        <v>44506</v>
      </c>
      <c r="P1198" s="27" t="s">
        <v>277</v>
      </c>
      <c r="Q1198" s="22">
        <v>1120</v>
      </c>
      <c r="R1198" s="28" t="s">
        <v>56</v>
      </c>
      <c r="S1198" s="22" t="s">
        <v>56</v>
      </c>
      <c r="T1198" s="22">
        <v>6008146118</v>
      </c>
      <c r="U1198" s="22">
        <v>0</v>
      </c>
      <c r="V1198" s="22">
        <v>0</v>
      </c>
      <c r="W1198" s="22">
        <v>0</v>
      </c>
      <c r="X1198" s="22" t="s">
        <v>835</v>
      </c>
      <c r="Y1198" s="22" t="s">
        <v>56</v>
      </c>
      <c r="Z1198" s="107">
        <v>34733</v>
      </c>
      <c r="AA1198" s="120">
        <v>44506</v>
      </c>
      <c r="AB1198" s="28">
        <v>0</v>
      </c>
      <c r="AC1198" s="28" t="s">
        <v>56</v>
      </c>
      <c r="AD1198" s="46" t="s">
        <v>56</v>
      </c>
      <c r="AE1198" s="47" t="s">
        <v>56</v>
      </c>
      <c r="AF1198" s="35" t="str">
        <f>VLOOKUP(G1198,[6]TIV1!L:S,8,FALSE)</f>
        <v>8276895987</v>
      </c>
      <c r="AG1198" s="35" t="str">
        <f>VLOOKUP(T1198,[6]TIV1!L:S,8,FALSE)</f>
        <v>2050350324</v>
      </c>
      <c r="AH1198" s="35" t="e">
        <f>VLOOKUP(AC1198,[6]TIV1!L:S,8,FALSE)</f>
        <v>#N/A</v>
      </c>
      <c r="AI1198" s="36">
        <f>VLOOKUP(A1198&amp;P1198,[6]HARGA!C:D,2,0)*Q1198</f>
        <v>44083200</v>
      </c>
      <c r="AJ1198" s="36">
        <f>VLOOKUP(A1198&amp;P1198,[6]HARGA!C:D,2,0)*W1198</f>
        <v>0</v>
      </c>
      <c r="AK1198" s="36">
        <f>VLOOKUP(A1198&amp;P1198,[6]HARGA!C:D,2,0)*AB1198</f>
        <v>0</v>
      </c>
      <c r="AL1198" s="32"/>
      <c r="AM1198" s="32"/>
      <c r="AN1198" s="37"/>
      <c r="AO1198" s="37"/>
      <c r="AP1198" s="37"/>
      <c r="AQ1198" s="37"/>
      <c r="AR1198" s="37"/>
      <c r="AS1198" s="37"/>
      <c r="AT1198" s="37"/>
      <c r="AU1198" s="37"/>
      <c r="AV1198" s="37"/>
      <c r="AW1198" s="37"/>
      <c r="AX1198" s="37"/>
      <c r="AY1198" s="37"/>
      <c r="AZ1198" s="37"/>
      <c r="BA1198" s="37"/>
      <c r="BB1198" s="37"/>
      <c r="BC1198" s="37"/>
      <c r="BD1198">
        <v>5</v>
      </c>
    </row>
    <row r="1199" spans="1:56" hidden="1" x14ac:dyDescent="0.25">
      <c r="A1199" s="22" t="s">
        <v>305</v>
      </c>
      <c r="B1199" s="22" t="s">
        <v>273</v>
      </c>
      <c r="C1199" s="23">
        <v>21102908177</v>
      </c>
      <c r="D1199" s="50" t="s">
        <v>53</v>
      </c>
      <c r="E1199" s="50" t="s">
        <v>1787</v>
      </c>
      <c r="F1199" s="50" t="s">
        <v>1788</v>
      </c>
      <c r="G1199" s="22">
        <v>5042308054</v>
      </c>
      <c r="H1199" s="22" t="s">
        <v>56</v>
      </c>
      <c r="I1199" s="22" t="s">
        <v>56</v>
      </c>
      <c r="J1199" s="24">
        <v>44505</v>
      </c>
      <c r="K1199" s="22">
        <v>16</v>
      </c>
      <c r="L1199" s="22" t="s">
        <v>835</v>
      </c>
      <c r="M1199" s="22" t="s">
        <v>835</v>
      </c>
      <c r="N1199" s="107">
        <v>20038</v>
      </c>
      <c r="O1199" s="108">
        <v>44506</v>
      </c>
      <c r="P1199" s="27" t="s">
        <v>279</v>
      </c>
      <c r="Q1199" s="22">
        <v>16</v>
      </c>
      <c r="R1199" s="28" t="s">
        <v>56</v>
      </c>
      <c r="S1199" s="22" t="s">
        <v>56</v>
      </c>
      <c r="T1199" s="22">
        <v>6008146118</v>
      </c>
      <c r="U1199" s="22">
        <v>16</v>
      </c>
      <c r="V1199" s="22">
        <v>0</v>
      </c>
      <c r="W1199" s="22">
        <v>16</v>
      </c>
      <c r="X1199" s="22" t="s">
        <v>835</v>
      </c>
      <c r="Y1199" s="22" t="s">
        <v>56</v>
      </c>
      <c r="Z1199" s="107">
        <v>34733</v>
      </c>
      <c r="AA1199" s="120">
        <v>44506</v>
      </c>
      <c r="AB1199" s="28">
        <v>0</v>
      </c>
      <c r="AC1199" s="28" t="s">
        <v>56</v>
      </c>
      <c r="AD1199" s="46" t="s">
        <v>56</v>
      </c>
      <c r="AE1199" s="47" t="s">
        <v>56</v>
      </c>
      <c r="AF1199" s="35" t="str">
        <f>VLOOKUP(G1199,[6]TIV1!L:S,8,FALSE)</f>
        <v>8276895987</v>
      </c>
      <c r="AG1199" s="35" t="str">
        <f>VLOOKUP(T1199,[6]TIV1!L:S,8,FALSE)</f>
        <v>2050350324</v>
      </c>
      <c r="AH1199" s="35" t="e">
        <f>VLOOKUP(AC1199,[6]TIV1!L:S,8,FALSE)</f>
        <v>#N/A</v>
      </c>
      <c r="AI1199" s="36">
        <f>VLOOKUP(A1199&amp;P1199,[6]HARGA!C:D,2,0)*Q1199</f>
        <v>1600000</v>
      </c>
      <c r="AJ1199" s="36">
        <f>VLOOKUP(A1199&amp;P1199,[6]HARGA!C:D,2,0)*W1199</f>
        <v>1600000</v>
      </c>
      <c r="AK1199" s="36">
        <f>VLOOKUP(A1199&amp;P1199,[6]HARGA!C:D,2,0)*AB1199</f>
        <v>0</v>
      </c>
      <c r="AL1199" s="32"/>
      <c r="AM1199" s="32"/>
      <c r="AN1199" s="37"/>
      <c r="AO1199" s="37"/>
      <c r="AP1199" s="37"/>
      <c r="AQ1199" s="37"/>
      <c r="AR1199" s="37"/>
      <c r="AS1199" s="37"/>
      <c r="AT1199" s="37"/>
      <c r="AU1199" s="37"/>
      <c r="AV1199" s="37"/>
      <c r="AW1199" s="37"/>
      <c r="AX1199" s="37"/>
      <c r="AY1199" s="37"/>
      <c r="AZ1199" s="37"/>
      <c r="BA1199" s="37"/>
      <c r="BB1199" s="37"/>
      <c r="BC1199" s="37"/>
      <c r="BD1199">
        <v>5</v>
      </c>
    </row>
    <row r="1200" spans="1:56" hidden="1" x14ac:dyDescent="0.25">
      <c r="A1200" s="22" t="s">
        <v>305</v>
      </c>
      <c r="B1200" s="22" t="s">
        <v>273</v>
      </c>
      <c r="C1200" s="23">
        <v>21102908181</v>
      </c>
      <c r="D1200" s="22" t="s">
        <v>53</v>
      </c>
      <c r="E1200" s="29" t="s">
        <v>1471</v>
      </c>
      <c r="F1200" s="22" t="s">
        <v>1472</v>
      </c>
      <c r="G1200" s="22">
        <v>5042311780</v>
      </c>
      <c r="H1200" s="22" t="s">
        <v>56</v>
      </c>
      <c r="I1200" s="22" t="s">
        <v>56</v>
      </c>
      <c r="J1200" s="24">
        <v>44505</v>
      </c>
      <c r="K1200" s="22">
        <v>1280</v>
      </c>
      <c r="L1200" s="22" t="s">
        <v>835</v>
      </c>
      <c r="M1200" s="22" t="s">
        <v>835</v>
      </c>
      <c r="N1200" s="107">
        <v>20042</v>
      </c>
      <c r="O1200" s="108">
        <v>44506</v>
      </c>
      <c r="P1200" s="27" t="s">
        <v>303</v>
      </c>
      <c r="Q1200" s="22">
        <v>1280</v>
      </c>
      <c r="R1200" s="28" t="s">
        <v>56</v>
      </c>
      <c r="S1200" s="22" t="s">
        <v>56</v>
      </c>
      <c r="T1200" s="22">
        <v>6008150740</v>
      </c>
      <c r="U1200" s="22">
        <v>0</v>
      </c>
      <c r="V1200" s="22">
        <v>0</v>
      </c>
      <c r="W1200" s="22">
        <v>0</v>
      </c>
      <c r="X1200" s="22" t="s">
        <v>835</v>
      </c>
      <c r="Y1200" s="22" t="s">
        <v>56</v>
      </c>
      <c r="Z1200" s="107">
        <v>34744</v>
      </c>
      <c r="AA1200" s="120">
        <v>44506</v>
      </c>
      <c r="AB1200" s="28">
        <v>0</v>
      </c>
      <c r="AC1200" s="28" t="s">
        <v>56</v>
      </c>
      <c r="AD1200" s="46" t="s">
        <v>56</v>
      </c>
      <c r="AE1200" s="47" t="s">
        <v>56</v>
      </c>
      <c r="AF1200" s="35" t="str">
        <f>VLOOKUP(G1200,[6]TIV1!L:S,8,FALSE)</f>
        <v>8276895987</v>
      </c>
      <c r="AG1200" s="35" t="str">
        <f>VLOOKUP(T1200,[6]TIV1!L:S,8,FALSE)</f>
        <v>2050350324</v>
      </c>
      <c r="AH1200" s="35" t="e">
        <f>VLOOKUP(AC1200,[6]TIV1!L:S,8,FALSE)</f>
        <v>#N/A</v>
      </c>
      <c r="AI1200" s="36">
        <f>VLOOKUP(A1200&amp;P1200,[6]HARGA!C:D,2,0)*Q1200</f>
        <v>47667200</v>
      </c>
      <c r="AJ1200" s="36">
        <f>VLOOKUP(A1200&amp;P1200,[6]HARGA!C:D,2,0)*W1200</f>
        <v>0</v>
      </c>
      <c r="AK1200" s="36">
        <f>VLOOKUP(A1200&amp;P1200,[6]HARGA!C:D,2,0)*AB1200</f>
        <v>0</v>
      </c>
      <c r="AL1200" s="32"/>
      <c r="AM1200" s="32"/>
      <c r="AN1200" s="37"/>
      <c r="AO1200" s="37"/>
      <c r="AP1200" s="37"/>
      <c r="AQ1200" s="37"/>
      <c r="AR1200" s="37"/>
      <c r="AS1200" s="37"/>
      <c r="AT1200" s="37"/>
      <c r="AU1200" s="37"/>
      <c r="AV1200" s="37"/>
      <c r="AW1200" s="37"/>
      <c r="AX1200" s="37"/>
      <c r="AY1200" s="37"/>
      <c r="AZ1200" s="37"/>
      <c r="BA1200" s="37"/>
      <c r="BB1200" s="37"/>
      <c r="BC1200" s="37"/>
      <c r="BD1200">
        <v>5</v>
      </c>
    </row>
    <row r="1201" spans="1:56" hidden="1" x14ac:dyDescent="0.25">
      <c r="A1201" s="22" t="s">
        <v>305</v>
      </c>
      <c r="B1201" s="22" t="s">
        <v>273</v>
      </c>
      <c r="C1201" s="23">
        <v>21102908181</v>
      </c>
      <c r="D1201" s="22" t="s">
        <v>53</v>
      </c>
      <c r="E1201" s="29" t="s">
        <v>1471</v>
      </c>
      <c r="F1201" s="22" t="s">
        <v>1472</v>
      </c>
      <c r="G1201" s="22">
        <v>5042311780</v>
      </c>
      <c r="H1201" s="22" t="s">
        <v>56</v>
      </c>
      <c r="I1201" s="22" t="s">
        <v>56</v>
      </c>
      <c r="J1201" s="24">
        <v>44505</v>
      </c>
      <c r="K1201" s="22">
        <v>32</v>
      </c>
      <c r="L1201" s="22" t="s">
        <v>835</v>
      </c>
      <c r="M1201" s="22" t="s">
        <v>835</v>
      </c>
      <c r="N1201" s="107">
        <v>20042</v>
      </c>
      <c r="O1201" s="108">
        <v>44506</v>
      </c>
      <c r="P1201" s="27" t="s">
        <v>279</v>
      </c>
      <c r="Q1201" s="22">
        <v>32</v>
      </c>
      <c r="R1201" s="28" t="s">
        <v>56</v>
      </c>
      <c r="S1201" s="22" t="s">
        <v>56</v>
      </c>
      <c r="T1201" s="22">
        <v>6008150740</v>
      </c>
      <c r="U1201" s="22">
        <v>32</v>
      </c>
      <c r="V1201" s="22">
        <v>0</v>
      </c>
      <c r="W1201" s="22">
        <v>32</v>
      </c>
      <c r="X1201" s="22" t="s">
        <v>835</v>
      </c>
      <c r="Y1201" s="22" t="s">
        <v>56</v>
      </c>
      <c r="Z1201" s="107">
        <v>34744</v>
      </c>
      <c r="AA1201" s="120">
        <v>44506</v>
      </c>
      <c r="AB1201" s="28">
        <v>0</v>
      </c>
      <c r="AC1201" s="28" t="s">
        <v>56</v>
      </c>
      <c r="AD1201" s="46" t="s">
        <v>56</v>
      </c>
      <c r="AE1201" s="47" t="s">
        <v>56</v>
      </c>
      <c r="AF1201" s="35" t="str">
        <f>VLOOKUP(G1201,[6]TIV1!L:S,8,FALSE)</f>
        <v>8276895987</v>
      </c>
      <c r="AG1201" s="35" t="str">
        <f>VLOOKUP(T1201,[6]TIV1!L:S,8,FALSE)</f>
        <v>2050350324</v>
      </c>
      <c r="AH1201" s="35" t="e">
        <f>VLOOKUP(AC1201,[6]TIV1!L:S,8,FALSE)</f>
        <v>#N/A</v>
      </c>
      <c r="AI1201" s="36">
        <f>VLOOKUP(A1201&amp;P1201,[6]HARGA!C:D,2,0)*Q1201</f>
        <v>3200000</v>
      </c>
      <c r="AJ1201" s="36">
        <f>VLOOKUP(A1201&amp;P1201,[6]HARGA!C:D,2,0)*W1201</f>
        <v>3200000</v>
      </c>
      <c r="AK1201" s="36">
        <f>VLOOKUP(A1201&amp;P1201,[6]HARGA!C:D,2,0)*AB1201</f>
        <v>0</v>
      </c>
      <c r="AL1201" s="32"/>
      <c r="AM1201" s="32"/>
      <c r="AN1201" s="37"/>
      <c r="AO1201" s="37"/>
      <c r="AP1201" s="37"/>
      <c r="AQ1201" s="37"/>
      <c r="AR1201" s="37"/>
      <c r="AS1201" s="37"/>
      <c r="AT1201" s="37"/>
      <c r="AU1201" s="37"/>
      <c r="AV1201" s="37"/>
      <c r="AW1201" s="37"/>
      <c r="AX1201" s="37"/>
      <c r="AY1201" s="37"/>
      <c r="AZ1201" s="37"/>
      <c r="BA1201" s="37"/>
      <c r="BB1201" s="37"/>
      <c r="BC1201" s="37"/>
      <c r="BD1201">
        <v>5</v>
      </c>
    </row>
    <row r="1202" spans="1:56" hidden="1" x14ac:dyDescent="0.25">
      <c r="A1202" s="22" t="s">
        <v>305</v>
      </c>
      <c r="B1202" s="22" t="s">
        <v>273</v>
      </c>
      <c r="C1202" s="23">
        <v>21102908173</v>
      </c>
      <c r="D1202" s="22" t="s">
        <v>53</v>
      </c>
      <c r="E1202" s="29" t="s">
        <v>784</v>
      </c>
      <c r="F1202" s="22" t="s">
        <v>785</v>
      </c>
      <c r="G1202" s="22">
        <v>5042311185</v>
      </c>
      <c r="H1202" s="22" t="s">
        <v>56</v>
      </c>
      <c r="I1202" s="22" t="s">
        <v>56</v>
      </c>
      <c r="J1202" s="24">
        <v>44505</v>
      </c>
      <c r="K1202" s="22">
        <v>1120</v>
      </c>
      <c r="L1202" s="22" t="s">
        <v>308</v>
      </c>
      <c r="M1202" s="22" t="s">
        <v>308</v>
      </c>
      <c r="N1202" s="50" t="s">
        <v>1795</v>
      </c>
      <c r="O1202" s="51">
        <v>44506</v>
      </c>
      <c r="P1202" s="27" t="s">
        <v>277</v>
      </c>
      <c r="Q1202" s="22">
        <v>1120</v>
      </c>
      <c r="R1202" s="28" t="s">
        <v>56</v>
      </c>
      <c r="S1202" s="22" t="s">
        <v>56</v>
      </c>
      <c r="T1202" s="22">
        <v>6008147983</v>
      </c>
      <c r="U1202" s="22">
        <v>0</v>
      </c>
      <c r="V1202" s="22">
        <v>0</v>
      </c>
      <c r="W1202" s="22">
        <v>0</v>
      </c>
      <c r="X1202" s="22" t="s">
        <v>308</v>
      </c>
      <c r="Y1202" s="22" t="s">
        <v>56</v>
      </c>
      <c r="Z1202" s="50" t="s">
        <v>1796</v>
      </c>
      <c r="AA1202" s="51">
        <v>44506</v>
      </c>
      <c r="AB1202" s="28">
        <v>0</v>
      </c>
      <c r="AC1202" s="28" t="s">
        <v>56</v>
      </c>
      <c r="AD1202" s="46" t="s">
        <v>56</v>
      </c>
      <c r="AE1202" s="47" t="s">
        <v>56</v>
      </c>
      <c r="AF1202" s="35" t="str">
        <f>VLOOKUP(G1202,[6]TIV1!L:S,8,FALSE)</f>
        <v>8276895987</v>
      </c>
      <c r="AG1202" s="35" t="str">
        <f>VLOOKUP(T1202,[6]TIV1!L:S,8,FALSE)</f>
        <v>2050350324</v>
      </c>
      <c r="AH1202" s="35" t="e">
        <f>VLOOKUP(AC1202,[6]TIV1!L:S,8,FALSE)</f>
        <v>#N/A</v>
      </c>
      <c r="AI1202" s="36">
        <f>VLOOKUP(A1202&amp;P1202,[6]HARGA!C:D,2,0)*Q1202</f>
        <v>44083200</v>
      </c>
      <c r="AJ1202" s="36">
        <f>VLOOKUP(A1202&amp;P1202,[6]HARGA!C:D,2,0)*W1202</f>
        <v>0</v>
      </c>
      <c r="AK1202" s="36">
        <f>VLOOKUP(A1202&amp;P1202,[6]HARGA!C:D,2,0)*AB1202</f>
        <v>0</v>
      </c>
      <c r="AL1202" s="32"/>
      <c r="AM1202" s="32"/>
      <c r="AN1202" s="37"/>
      <c r="AO1202" s="37"/>
      <c r="AP1202" s="37"/>
      <c r="AQ1202" s="37"/>
      <c r="AR1202" s="37"/>
      <c r="AS1202" s="37"/>
      <c r="AT1202" s="37"/>
      <c r="AU1202" s="37"/>
      <c r="AV1202" s="37"/>
      <c r="AW1202" s="37"/>
      <c r="AX1202" s="37"/>
      <c r="AY1202" s="37"/>
      <c r="AZ1202" s="37"/>
      <c r="BA1202" s="37"/>
      <c r="BB1202" s="37"/>
      <c r="BC1202" s="37"/>
      <c r="BD1202">
        <v>5</v>
      </c>
    </row>
    <row r="1203" spans="1:56" hidden="1" x14ac:dyDescent="0.25">
      <c r="A1203" s="22" t="s">
        <v>305</v>
      </c>
      <c r="B1203" s="22" t="s">
        <v>273</v>
      </c>
      <c r="C1203" s="23">
        <v>21102908173</v>
      </c>
      <c r="D1203" s="22" t="s">
        <v>53</v>
      </c>
      <c r="E1203" s="29" t="s">
        <v>784</v>
      </c>
      <c r="F1203" s="22" t="s">
        <v>785</v>
      </c>
      <c r="G1203" s="22">
        <v>5042311185</v>
      </c>
      <c r="H1203" s="22" t="s">
        <v>56</v>
      </c>
      <c r="I1203" s="22" t="s">
        <v>56</v>
      </c>
      <c r="J1203" s="24">
        <v>44505</v>
      </c>
      <c r="K1203" s="22">
        <v>16</v>
      </c>
      <c r="L1203" s="22" t="s">
        <v>308</v>
      </c>
      <c r="M1203" s="22" t="s">
        <v>308</v>
      </c>
      <c r="N1203" s="50" t="s">
        <v>1795</v>
      </c>
      <c r="O1203" s="51">
        <v>44506</v>
      </c>
      <c r="P1203" s="27" t="s">
        <v>279</v>
      </c>
      <c r="Q1203" s="22">
        <v>16</v>
      </c>
      <c r="R1203" s="28" t="s">
        <v>56</v>
      </c>
      <c r="S1203" s="22" t="s">
        <v>56</v>
      </c>
      <c r="T1203" s="22">
        <v>6008147983</v>
      </c>
      <c r="U1203" s="22">
        <v>16</v>
      </c>
      <c r="V1203" s="22">
        <v>0</v>
      </c>
      <c r="W1203" s="22">
        <v>16</v>
      </c>
      <c r="X1203" s="22" t="s">
        <v>308</v>
      </c>
      <c r="Y1203" s="22" t="s">
        <v>56</v>
      </c>
      <c r="Z1203" s="50" t="s">
        <v>1796</v>
      </c>
      <c r="AA1203" s="51">
        <v>44506</v>
      </c>
      <c r="AB1203" s="28">
        <v>0</v>
      </c>
      <c r="AC1203" s="28" t="s">
        <v>56</v>
      </c>
      <c r="AD1203" s="46" t="s">
        <v>56</v>
      </c>
      <c r="AE1203" s="47" t="s">
        <v>56</v>
      </c>
      <c r="AF1203" s="35" t="str">
        <f>VLOOKUP(G1203,[6]TIV1!L:S,8,FALSE)</f>
        <v>8276895987</v>
      </c>
      <c r="AG1203" s="35" t="str">
        <f>VLOOKUP(T1203,[6]TIV1!L:S,8,FALSE)</f>
        <v>2050350324</v>
      </c>
      <c r="AH1203" s="35" t="e">
        <f>VLOOKUP(AC1203,[6]TIV1!L:S,8,FALSE)</f>
        <v>#N/A</v>
      </c>
      <c r="AI1203" s="36">
        <f>VLOOKUP(A1203&amp;P1203,[6]HARGA!C:D,2,0)*Q1203</f>
        <v>1600000</v>
      </c>
      <c r="AJ1203" s="36">
        <f>VLOOKUP(A1203&amp;P1203,[6]HARGA!C:D,2,0)*W1203</f>
        <v>1600000</v>
      </c>
      <c r="AK1203" s="36">
        <f>VLOOKUP(A1203&amp;P1203,[6]HARGA!C:D,2,0)*AB1203</f>
        <v>0</v>
      </c>
      <c r="AL1203" s="32"/>
      <c r="AM1203" s="32"/>
      <c r="AN1203" s="37"/>
      <c r="AO1203" s="37"/>
      <c r="AP1203" s="37"/>
      <c r="AQ1203" s="37"/>
      <c r="AR1203" s="37"/>
      <c r="AS1203" s="37"/>
      <c r="AT1203" s="37"/>
      <c r="AU1203" s="37"/>
      <c r="AV1203" s="37"/>
      <c r="AW1203" s="37"/>
      <c r="AX1203" s="37"/>
      <c r="AY1203" s="37"/>
      <c r="AZ1203" s="37"/>
      <c r="BA1203" s="37"/>
      <c r="BB1203" s="37"/>
      <c r="BC1203" s="37"/>
      <c r="BD1203">
        <v>5</v>
      </c>
    </row>
    <row r="1204" spans="1:56" hidden="1" x14ac:dyDescent="0.25">
      <c r="A1204" s="22" t="s">
        <v>124</v>
      </c>
      <c r="B1204" s="22" t="s">
        <v>273</v>
      </c>
      <c r="C1204" s="23">
        <v>21102908112</v>
      </c>
      <c r="D1204" s="22" t="s">
        <v>53</v>
      </c>
      <c r="E1204" s="22" t="s">
        <v>857</v>
      </c>
      <c r="F1204" s="22" t="s">
        <v>858</v>
      </c>
      <c r="G1204" s="22">
        <v>5042313122</v>
      </c>
      <c r="H1204" s="22" t="s">
        <v>56</v>
      </c>
      <c r="I1204" s="22" t="s">
        <v>56</v>
      </c>
      <c r="J1204" s="24">
        <v>44505</v>
      </c>
      <c r="K1204" s="22">
        <v>1120</v>
      </c>
      <c r="L1204" s="22" t="s">
        <v>128</v>
      </c>
      <c r="M1204" s="22" t="s">
        <v>128</v>
      </c>
      <c r="N1204" s="50" t="s">
        <v>1797</v>
      </c>
      <c r="O1204" s="51">
        <v>44506</v>
      </c>
      <c r="P1204" s="27" t="s">
        <v>277</v>
      </c>
      <c r="Q1204" s="22">
        <v>1120</v>
      </c>
      <c r="R1204" s="28" t="s">
        <v>56</v>
      </c>
      <c r="S1204" s="22" t="s">
        <v>56</v>
      </c>
      <c r="T1204" s="22">
        <v>6008146150</v>
      </c>
      <c r="U1204" s="22">
        <v>0</v>
      </c>
      <c r="V1204" s="22">
        <v>0</v>
      </c>
      <c r="W1204" s="22">
        <v>0</v>
      </c>
      <c r="X1204" s="22" t="s">
        <v>128</v>
      </c>
      <c r="Y1204" s="22" t="s">
        <v>56</v>
      </c>
      <c r="Z1204" s="50" t="s">
        <v>1798</v>
      </c>
      <c r="AA1204" s="51">
        <v>44506</v>
      </c>
      <c r="AB1204" s="28">
        <v>0</v>
      </c>
      <c r="AC1204" s="28" t="s">
        <v>56</v>
      </c>
      <c r="AD1204" s="46" t="s">
        <v>56</v>
      </c>
      <c r="AE1204" s="47" t="s">
        <v>56</v>
      </c>
      <c r="AF1204" s="35" t="str">
        <f>VLOOKUP(G1204,[6]TIV1!L:S,8,FALSE)</f>
        <v>8276895964</v>
      </c>
      <c r="AG1204" s="35" t="str">
        <f>VLOOKUP(T1204,[6]TIV1!L:S,8,FALSE)</f>
        <v>2050350311</v>
      </c>
      <c r="AH1204" s="35" t="e">
        <f>VLOOKUP(AC1204,[6]TIV1!L:S,8,FALSE)</f>
        <v>#N/A</v>
      </c>
      <c r="AI1204" s="36">
        <f>VLOOKUP(A1204&amp;P1204,[6]HARGA!C:D,2,0)*Q1204</f>
        <v>44083200</v>
      </c>
      <c r="AJ1204" s="36">
        <f>VLOOKUP(A1204&amp;P1204,[6]HARGA!C:D,2,0)*W1204</f>
        <v>0</v>
      </c>
      <c r="AK1204" s="36">
        <f>VLOOKUP(A1204&amp;P1204,[6]HARGA!C:D,2,0)*AB1204</f>
        <v>0</v>
      </c>
      <c r="AL1204" s="32"/>
      <c r="AM1204" s="32"/>
      <c r="AN1204" s="37"/>
      <c r="AO1204" s="37"/>
      <c r="AP1204" s="37"/>
      <c r="AQ1204" s="37"/>
      <c r="AR1204" s="37"/>
      <c r="AS1204" s="37"/>
      <c r="AT1204" s="37"/>
      <c r="AU1204" s="37"/>
      <c r="AV1204" s="37"/>
      <c r="AW1204" s="37"/>
      <c r="AX1204" s="37"/>
      <c r="AY1204" s="37"/>
      <c r="AZ1204" s="37"/>
      <c r="BA1204" s="37"/>
      <c r="BB1204" s="37"/>
      <c r="BC1204" s="37"/>
      <c r="BD1204">
        <v>5</v>
      </c>
    </row>
    <row r="1205" spans="1:56" hidden="1" x14ac:dyDescent="0.25">
      <c r="A1205" s="22" t="s">
        <v>124</v>
      </c>
      <c r="B1205" s="22" t="s">
        <v>273</v>
      </c>
      <c r="C1205" s="23">
        <v>21102908112</v>
      </c>
      <c r="D1205" s="22" t="s">
        <v>53</v>
      </c>
      <c r="E1205" s="22" t="s">
        <v>857</v>
      </c>
      <c r="F1205" s="22" t="s">
        <v>858</v>
      </c>
      <c r="G1205" s="22">
        <v>5042313122</v>
      </c>
      <c r="H1205" s="22" t="s">
        <v>56</v>
      </c>
      <c r="I1205" s="22" t="s">
        <v>56</v>
      </c>
      <c r="J1205" s="24">
        <v>44505</v>
      </c>
      <c r="K1205" s="22">
        <v>16</v>
      </c>
      <c r="L1205" s="22" t="s">
        <v>128</v>
      </c>
      <c r="M1205" s="22" t="s">
        <v>128</v>
      </c>
      <c r="N1205" s="50" t="s">
        <v>1797</v>
      </c>
      <c r="O1205" s="51">
        <v>44506</v>
      </c>
      <c r="P1205" s="27" t="s">
        <v>279</v>
      </c>
      <c r="Q1205" s="22">
        <v>16</v>
      </c>
      <c r="R1205" s="28" t="s">
        <v>56</v>
      </c>
      <c r="S1205" s="22" t="s">
        <v>56</v>
      </c>
      <c r="T1205" s="22">
        <v>6008146150</v>
      </c>
      <c r="U1205" s="22">
        <v>16</v>
      </c>
      <c r="V1205" s="22">
        <v>0</v>
      </c>
      <c r="W1205" s="22">
        <v>16</v>
      </c>
      <c r="X1205" s="22" t="s">
        <v>128</v>
      </c>
      <c r="Y1205" s="22" t="s">
        <v>56</v>
      </c>
      <c r="Z1205" s="50" t="s">
        <v>1798</v>
      </c>
      <c r="AA1205" s="51">
        <v>44506</v>
      </c>
      <c r="AB1205" s="28">
        <v>0</v>
      </c>
      <c r="AC1205" s="28" t="s">
        <v>56</v>
      </c>
      <c r="AD1205" s="46" t="s">
        <v>56</v>
      </c>
      <c r="AE1205" s="47" t="s">
        <v>56</v>
      </c>
      <c r="AF1205" s="35" t="str">
        <f>VLOOKUP(G1205,[6]TIV1!L:S,8,FALSE)</f>
        <v>8276895964</v>
      </c>
      <c r="AG1205" s="35" t="str">
        <f>VLOOKUP(T1205,[6]TIV1!L:S,8,FALSE)</f>
        <v>2050350311</v>
      </c>
      <c r="AH1205" s="35" t="e">
        <f>VLOOKUP(AC1205,[6]TIV1!L:S,8,FALSE)</f>
        <v>#N/A</v>
      </c>
      <c r="AI1205" s="36">
        <f>VLOOKUP(A1205&amp;P1205,[6]HARGA!C:D,2,0)*Q1205</f>
        <v>1600000</v>
      </c>
      <c r="AJ1205" s="36">
        <f>VLOOKUP(A1205&amp;P1205,[6]HARGA!C:D,2,0)*W1205</f>
        <v>1600000</v>
      </c>
      <c r="AK1205" s="36">
        <f>VLOOKUP(A1205&amp;P1205,[6]HARGA!C:D,2,0)*AB1205</f>
        <v>0</v>
      </c>
      <c r="AL1205" s="32"/>
      <c r="AM1205" s="32"/>
      <c r="AN1205" s="37"/>
      <c r="AO1205" s="37"/>
      <c r="AP1205" s="37"/>
      <c r="AQ1205" s="37"/>
      <c r="AR1205" s="37"/>
      <c r="AS1205" s="37"/>
      <c r="AT1205" s="37"/>
      <c r="AU1205" s="37"/>
      <c r="AV1205" s="37"/>
      <c r="AW1205" s="37"/>
      <c r="AX1205" s="37"/>
      <c r="AY1205" s="37"/>
      <c r="AZ1205" s="37"/>
      <c r="BA1205" s="37"/>
      <c r="BB1205" s="37"/>
      <c r="BC1205" s="37"/>
      <c r="BD1205">
        <v>5</v>
      </c>
    </row>
    <row r="1206" spans="1:56" hidden="1" x14ac:dyDescent="0.25">
      <c r="A1206" s="22" t="s">
        <v>124</v>
      </c>
      <c r="B1206" s="22" t="s">
        <v>273</v>
      </c>
      <c r="C1206" s="23">
        <v>21102908136</v>
      </c>
      <c r="D1206" s="22" t="s">
        <v>53</v>
      </c>
      <c r="E1206" s="22" t="s">
        <v>846</v>
      </c>
      <c r="F1206" s="22" t="s">
        <v>847</v>
      </c>
      <c r="G1206" s="22">
        <v>5042296641</v>
      </c>
      <c r="H1206" s="22" t="s">
        <v>56</v>
      </c>
      <c r="I1206" s="22" t="s">
        <v>56</v>
      </c>
      <c r="J1206" s="24">
        <v>44505</v>
      </c>
      <c r="K1206" s="22">
        <v>1280</v>
      </c>
      <c r="L1206" s="22" t="s">
        <v>128</v>
      </c>
      <c r="M1206" s="22" t="s">
        <v>128</v>
      </c>
      <c r="N1206" s="50" t="s">
        <v>1799</v>
      </c>
      <c r="O1206" s="51">
        <v>44505</v>
      </c>
      <c r="P1206" s="27" t="s">
        <v>303</v>
      </c>
      <c r="Q1206" s="22">
        <v>1280</v>
      </c>
      <c r="R1206" s="28" t="s">
        <v>56</v>
      </c>
      <c r="S1206" s="22" t="s">
        <v>56</v>
      </c>
      <c r="T1206" s="22">
        <v>6008144879</v>
      </c>
      <c r="U1206" s="22">
        <v>0</v>
      </c>
      <c r="V1206" s="22">
        <v>0</v>
      </c>
      <c r="W1206" s="22">
        <v>0</v>
      </c>
      <c r="X1206" s="22" t="s">
        <v>128</v>
      </c>
      <c r="Y1206" s="22" t="s">
        <v>56</v>
      </c>
      <c r="Z1206" s="50" t="s">
        <v>1800</v>
      </c>
      <c r="AA1206" s="51">
        <v>44505</v>
      </c>
      <c r="AB1206" s="28">
        <v>0</v>
      </c>
      <c r="AC1206" s="28" t="s">
        <v>56</v>
      </c>
      <c r="AD1206" s="46" t="s">
        <v>56</v>
      </c>
      <c r="AE1206" s="47" t="s">
        <v>56</v>
      </c>
      <c r="AF1206" s="35" t="str">
        <f>VLOOKUP(G1206,[6]TIV1!L:S,8,FALSE)</f>
        <v>8276895964</v>
      </c>
      <c r="AG1206" s="35" t="str">
        <f>VLOOKUP(T1206,[6]TIV1!L:S,8,FALSE)</f>
        <v>2050350311</v>
      </c>
      <c r="AH1206" s="35" t="e">
        <f>VLOOKUP(AC1206,[6]TIV1!L:S,8,FALSE)</f>
        <v>#N/A</v>
      </c>
      <c r="AI1206" s="36">
        <f>VLOOKUP(A1206&amp;P1206,[6]HARGA!C:D,2,0)*Q1206</f>
        <v>47667200</v>
      </c>
      <c r="AJ1206" s="36">
        <f>VLOOKUP(A1206&amp;P1206,[6]HARGA!C:D,2,0)*W1206</f>
        <v>0</v>
      </c>
      <c r="AK1206" s="36">
        <f>VLOOKUP(A1206&amp;P1206,[6]HARGA!C:D,2,0)*AB1206</f>
        <v>0</v>
      </c>
      <c r="AL1206" s="32"/>
      <c r="AM1206" s="32"/>
      <c r="AN1206" s="37"/>
      <c r="AO1206" s="37"/>
      <c r="AP1206" s="37"/>
      <c r="AQ1206" s="37"/>
      <c r="AR1206" s="37"/>
      <c r="AS1206" s="37"/>
      <c r="AT1206" s="37"/>
      <c r="AU1206" s="37"/>
      <c r="AV1206" s="37"/>
      <c r="AW1206" s="37"/>
      <c r="AX1206" s="37"/>
      <c r="AY1206" s="37"/>
      <c r="AZ1206" s="37"/>
      <c r="BA1206" s="37"/>
      <c r="BB1206" s="37"/>
      <c r="BC1206" s="37"/>
      <c r="BD1206">
        <v>5</v>
      </c>
    </row>
    <row r="1207" spans="1:56" hidden="1" x14ac:dyDescent="0.25">
      <c r="A1207" s="22" t="s">
        <v>124</v>
      </c>
      <c r="B1207" s="22" t="s">
        <v>273</v>
      </c>
      <c r="C1207" s="23">
        <v>21102908136</v>
      </c>
      <c r="D1207" s="22" t="s">
        <v>53</v>
      </c>
      <c r="E1207" s="22" t="s">
        <v>846</v>
      </c>
      <c r="F1207" s="22" t="s">
        <v>847</v>
      </c>
      <c r="G1207" s="22">
        <v>5042296641</v>
      </c>
      <c r="H1207" s="22" t="s">
        <v>56</v>
      </c>
      <c r="I1207" s="22" t="s">
        <v>56</v>
      </c>
      <c r="J1207" s="24">
        <v>44505</v>
      </c>
      <c r="K1207" s="22">
        <v>32</v>
      </c>
      <c r="L1207" s="22" t="s">
        <v>128</v>
      </c>
      <c r="M1207" s="22" t="s">
        <v>128</v>
      </c>
      <c r="N1207" s="50" t="s">
        <v>1799</v>
      </c>
      <c r="O1207" s="51">
        <v>44505</v>
      </c>
      <c r="P1207" s="27" t="s">
        <v>279</v>
      </c>
      <c r="Q1207" s="22">
        <v>32</v>
      </c>
      <c r="R1207" s="28" t="s">
        <v>56</v>
      </c>
      <c r="S1207" s="22" t="s">
        <v>56</v>
      </c>
      <c r="T1207" s="22">
        <v>6008144879</v>
      </c>
      <c r="U1207" s="22">
        <v>32</v>
      </c>
      <c r="V1207" s="22">
        <v>0</v>
      </c>
      <c r="W1207" s="22">
        <v>32</v>
      </c>
      <c r="X1207" s="22" t="s">
        <v>128</v>
      </c>
      <c r="Y1207" s="22" t="s">
        <v>56</v>
      </c>
      <c r="Z1207" s="50" t="s">
        <v>1800</v>
      </c>
      <c r="AA1207" s="51">
        <v>44505</v>
      </c>
      <c r="AB1207" s="28">
        <v>0</v>
      </c>
      <c r="AC1207" s="28" t="s">
        <v>56</v>
      </c>
      <c r="AD1207" s="46" t="s">
        <v>56</v>
      </c>
      <c r="AE1207" s="47" t="s">
        <v>56</v>
      </c>
      <c r="AF1207" s="35" t="str">
        <f>VLOOKUP(G1207,[6]TIV1!L:S,8,FALSE)</f>
        <v>8276895964</v>
      </c>
      <c r="AG1207" s="35" t="str">
        <f>VLOOKUP(T1207,[6]TIV1!L:S,8,FALSE)</f>
        <v>2050350311</v>
      </c>
      <c r="AH1207" s="35" t="e">
        <f>VLOOKUP(AC1207,[6]TIV1!L:S,8,FALSE)</f>
        <v>#N/A</v>
      </c>
      <c r="AI1207" s="36">
        <f>VLOOKUP(A1207&amp;P1207,[6]HARGA!C:D,2,0)*Q1207</f>
        <v>3200000</v>
      </c>
      <c r="AJ1207" s="36">
        <f>VLOOKUP(A1207&amp;P1207,[6]HARGA!C:D,2,0)*W1207</f>
        <v>3200000</v>
      </c>
      <c r="AK1207" s="36">
        <f>VLOOKUP(A1207&amp;P1207,[6]HARGA!C:D,2,0)*AB1207</f>
        <v>0</v>
      </c>
      <c r="AL1207" s="32"/>
      <c r="AM1207" s="32"/>
      <c r="AN1207" s="37"/>
      <c r="AO1207" s="37"/>
      <c r="AP1207" s="37"/>
      <c r="AQ1207" s="37"/>
      <c r="AR1207" s="37"/>
      <c r="AS1207" s="37"/>
      <c r="AT1207" s="37"/>
      <c r="AU1207" s="37"/>
      <c r="AV1207" s="37"/>
      <c r="AW1207" s="37"/>
      <c r="AX1207" s="37"/>
      <c r="AY1207" s="37"/>
      <c r="AZ1207" s="37"/>
      <c r="BA1207" s="37"/>
      <c r="BB1207" s="37"/>
      <c r="BC1207" s="37"/>
      <c r="BD1207">
        <v>5</v>
      </c>
    </row>
    <row r="1208" spans="1:56" hidden="1" x14ac:dyDescent="0.25">
      <c r="A1208" s="22" t="s">
        <v>124</v>
      </c>
      <c r="B1208" s="22" t="s">
        <v>273</v>
      </c>
      <c r="C1208" s="23">
        <v>21102908128</v>
      </c>
      <c r="D1208" s="22" t="s">
        <v>53</v>
      </c>
      <c r="E1208" s="22" t="s">
        <v>846</v>
      </c>
      <c r="F1208" s="22" t="s">
        <v>847</v>
      </c>
      <c r="G1208" s="22">
        <v>5042310729</v>
      </c>
      <c r="H1208" s="22" t="s">
        <v>56</v>
      </c>
      <c r="I1208" s="22" t="s">
        <v>56</v>
      </c>
      <c r="J1208" s="24">
        <v>44505</v>
      </c>
      <c r="K1208" s="22">
        <v>1280</v>
      </c>
      <c r="L1208" s="22" t="s">
        <v>128</v>
      </c>
      <c r="M1208" s="22" t="s">
        <v>128</v>
      </c>
      <c r="N1208" s="50" t="s">
        <v>1801</v>
      </c>
      <c r="O1208" s="51">
        <v>44506</v>
      </c>
      <c r="P1208" s="27" t="s">
        <v>303</v>
      </c>
      <c r="Q1208" s="22">
        <v>1280</v>
      </c>
      <c r="R1208" s="28" t="s">
        <v>56</v>
      </c>
      <c r="S1208" s="22" t="s">
        <v>56</v>
      </c>
      <c r="T1208" s="22">
        <v>6008147598</v>
      </c>
      <c r="U1208" s="22">
        <v>0</v>
      </c>
      <c r="V1208" s="22">
        <v>0</v>
      </c>
      <c r="W1208" s="22">
        <v>0</v>
      </c>
      <c r="X1208" s="22" t="s">
        <v>128</v>
      </c>
      <c r="Y1208" s="22" t="s">
        <v>56</v>
      </c>
      <c r="Z1208" s="50" t="s">
        <v>1802</v>
      </c>
      <c r="AA1208" s="51">
        <v>44506</v>
      </c>
      <c r="AB1208" s="28">
        <v>0</v>
      </c>
      <c r="AC1208" s="28" t="s">
        <v>56</v>
      </c>
      <c r="AD1208" s="46" t="s">
        <v>56</v>
      </c>
      <c r="AE1208" s="47" t="s">
        <v>56</v>
      </c>
      <c r="AF1208" s="35" t="str">
        <f>VLOOKUP(G1208,[6]TIV1!L:S,8,FALSE)</f>
        <v>8276895964</v>
      </c>
      <c r="AG1208" s="35" t="str">
        <f>VLOOKUP(T1208,[6]TIV1!L:S,8,FALSE)</f>
        <v>2050350311</v>
      </c>
      <c r="AH1208" s="35" t="e">
        <f>VLOOKUP(AC1208,[6]TIV1!L:S,8,FALSE)</f>
        <v>#N/A</v>
      </c>
      <c r="AI1208" s="36">
        <f>VLOOKUP(A1208&amp;P1208,[6]HARGA!C:D,2,0)*Q1208</f>
        <v>47667200</v>
      </c>
      <c r="AJ1208" s="36">
        <f>VLOOKUP(A1208&amp;P1208,[6]HARGA!C:D,2,0)*W1208</f>
        <v>0</v>
      </c>
      <c r="AK1208" s="36">
        <f>VLOOKUP(A1208&amp;P1208,[6]HARGA!C:D,2,0)*AB1208</f>
        <v>0</v>
      </c>
      <c r="AL1208" s="32"/>
      <c r="AM1208" s="32"/>
      <c r="AN1208" s="37"/>
      <c r="AO1208" s="37"/>
      <c r="AP1208" s="37"/>
      <c r="AQ1208" s="37"/>
      <c r="AR1208" s="37"/>
      <c r="AS1208" s="37"/>
      <c r="AT1208" s="37"/>
      <c r="AU1208" s="37"/>
      <c r="AV1208" s="37"/>
      <c r="AW1208" s="37"/>
      <c r="AX1208" s="37"/>
      <c r="AY1208" s="37"/>
      <c r="AZ1208" s="37"/>
      <c r="BA1208" s="37"/>
      <c r="BB1208" s="37"/>
      <c r="BC1208" s="37"/>
      <c r="BD1208">
        <v>5</v>
      </c>
    </row>
    <row r="1209" spans="1:56" hidden="1" x14ac:dyDescent="0.25">
      <c r="A1209" s="22" t="s">
        <v>124</v>
      </c>
      <c r="B1209" s="22" t="s">
        <v>273</v>
      </c>
      <c r="C1209" s="23">
        <v>21102908128</v>
      </c>
      <c r="D1209" s="22" t="s">
        <v>53</v>
      </c>
      <c r="E1209" s="22" t="s">
        <v>846</v>
      </c>
      <c r="F1209" s="22" t="s">
        <v>847</v>
      </c>
      <c r="G1209" s="22">
        <v>5042310729</v>
      </c>
      <c r="H1209" s="22" t="s">
        <v>56</v>
      </c>
      <c r="I1209" s="22" t="s">
        <v>56</v>
      </c>
      <c r="J1209" s="24">
        <v>44505</v>
      </c>
      <c r="K1209" s="22">
        <v>32</v>
      </c>
      <c r="L1209" s="22" t="s">
        <v>128</v>
      </c>
      <c r="M1209" s="22" t="s">
        <v>128</v>
      </c>
      <c r="N1209" s="50" t="s">
        <v>1801</v>
      </c>
      <c r="O1209" s="51">
        <v>44506</v>
      </c>
      <c r="P1209" s="27" t="s">
        <v>279</v>
      </c>
      <c r="Q1209" s="22">
        <v>32</v>
      </c>
      <c r="R1209" s="28" t="s">
        <v>56</v>
      </c>
      <c r="S1209" s="22" t="s">
        <v>56</v>
      </c>
      <c r="T1209" s="22">
        <v>6008147598</v>
      </c>
      <c r="U1209" s="22">
        <v>32</v>
      </c>
      <c r="V1209" s="22">
        <v>0</v>
      </c>
      <c r="W1209" s="22">
        <v>32</v>
      </c>
      <c r="X1209" s="22" t="s">
        <v>128</v>
      </c>
      <c r="Y1209" s="22" t="s">
        <v>56</v>
      </c>
      <c r="Z1209" s="50" t="s">
        <v>1802</v>
      </c>
      <c r="AA1209" s="51">
        <v>44506</v>
      </c>
      <c r="AB1209" s="28">
        <v>0</v>
      </c>
      <c r="AC1209" s="28" t="s">
        <v>56</v>
      </c>
      <c r="AD1209" s="46" t="s">
        <v>56</v>
      </c>
      <c r="AE1209" s="47" t="s">
        <v>56</v>
      </c>
      <c r="AF1209" s="35" t="str">
        <f>VLOOKUP(G1209,[6]TIV1!L:S,8,FALSE)</f>
        <v>8276895964</v>
      </c>
      <c r="AG1209" s="35" t="str">
        <f>VLOOKUP(T1209,[6]TIV1!L:S,8,FALSE)</f>
        <v>2050350311</v>
      </c>
      <c r="AH1209" s="35" t="e">
        <f>VLOOKUP(AC1209,[6]TIV1!L:S,8,FALSE)</f>
        <v>#N/A</v>
      </c>
      <c r="AI1209" s="36">
        <f>VLOOKUP(A1209&amp;P1209,[6]HARGA!C:D,2,0)*Q1209</f>
        <v>3200000</v>
      </c>
      <c r="AJ1209" s="36">
        <f>VLOOKUP(A1209&amp;P1209,[6]HARGA!C:D,2,0)*W1209</f>
        <v>3200000</v>
      </c>
      <c r="AK1209" s="36">
        <f>VLOOKUP(A1209&amp;P1209,[6]HARGA!C:D,2,0)*AB1209</f>
        <v>0</v>
      </c>
      <c r="AL1209" s="32"/>
      <c r="AM1209" s="32"/>
      <c r="AN1209" s="37"/>
      <c r="AO1209" s="37"/>
      <c r="AP1209" s="37"/>
      <c r="AQ1209" s="37"/>
      <c r="AR1209" s="37"/>
      <c r="AS1209" s="37"/>
      <c r="AT1209" s="37"/>
      <c r="AU1209" s="37"/>
      <c r="AV1209" s="37"/>
      <c r="AW1209" s="37"/>
      <c r="AX1209" s="37"/>
      <c r="AY1209" s="37"/>
      <c r="AZ1209" s="37"/>
      <c r="BA1209" s="37"/>
      <c r="BB1209" s="37"/>
      <c r="BC1209" s="37"/>
      <c r="BD1209">
        <v>5</v>
      </c>
    </row>
    <row r="1210" spans="1:56" hidden="1" x14ac:dyDescent="0.25">
      <c r="A1210" s="22" t="s">
        <v>124</v>
      </c>
      <c r="B1210" s="22" t="s">
        <v>273</v>
      </c>
      <c r="C1210" s="23">
        <v>21102908132</v>
      </c>
      <c r="D1210" s="22" t="s">
        <v>53</v>
      </c>
      <c r="E1210" s="22" t="s">
        <v>1145</v>
      </c>
      <c r="F1210" s="22" t="s">
        <v>1146</v>
      </c>
      <c r="G1210" s="22">
        <v>5042307978</v>
      </c>
      <c r="H1210" s="22" t="s">
        <v>56</v>
      </c>
      <c r="I1210" s="22" t="s">
        <v>56</v>
      </c>
      <c r="J1210" s="24">
        <v>44505</v>
      </c>
      <c r="K1210" s="22">
        <v>1280</v>
      </c>
      <c r="L1210" s="22" t="s">
        <v>128</v>
      </c>
      <c r="M1210" s="22" t="s">
        <v>128</v>
      </c>
      <c r="N1210" s="50" t="s">
        <v>1803</v>
      </c>
      <c r="O1210" s="51">
        <v>44506</v>
      </c>
      <c r="P1210" s="27" t="s">
        <v>303</v>
      </c>
      <c r="Q1210" s="22">
        <v>1280</v>
      </c>
      <c r="R1210" s="28" t="s">
        <v>56</v>
      </c>
      <c r="S1210" s="22" t="s">
        <v>56</v>
      </c>
      <c r="T1210" s="22">
        <v>6008150609</v>
      </c>
      <c r="U1210" s="22">
        <v>0</v>
      </c>
      <c r="V1210" s="22">
        <v>0</v>
      </c>
      <c r="W1210" s="22">
        <v>0</v>
      </c>
      <c r="X1210" s="22" t="s">
        <v>128</v>
      </c>
      <c r="Y1210" s="22" t="s">
        <v>56</v>
      </c>
      <c r="Z1210" s="50" t="s">
        <v>1804</v>
      </c>
      <c r="AA1210" s="51">
        <v>44506</v>
      </c>
      <c r="AB1210" s="28">
        <v>0</v>
      </c>
      <c r="AC1210" s="28" t="s">
        <v>56</v>
      </c>
      <c r="AD1210" s="46" t="s">
        <v>56</v>
      </c>
      <c r="AE1210" s="47" t="s">
        <v>56</v>
      </c>
      <c r="AF1210" s="35" t="str">
        <f>VLOOKUP(G1210,[6]TIV1!L:S,8,FALSE)</f>
        <v>8276895964</v>
      </c>
      <c r="AG1210" s="35" t="str">
        <f>VLOOKUP(T1210,[6]TIV1!L:S,8,FALSE)</f>
        <v>2050350311</v>
      </c>
      <c r="AH1210" s="35" t="e">
        <f>VLOOKUP(AC1210,[6]TIV1!L:S,8,FALSE)</f>
        <v>#N/A</v>
      </c>
      <c r="AI1210" s="36">
        <f>VLOOKUP(A1210&amp;P1210,[6]HARGA!C:D,2,0)*Q1210</f>
        <v>47667200</v>
      </c>
      <c r="AJ1210" s="36">
        <f>VLOOKUP(A1210&amp;P1210,[6]HARGA!C:D,2,0)*W1210</f>
        <v>0</v>
      </c>
      <c r="AK1210" s="36">
        <f>VLOOKUP(A1210&amp;P1210,[6]HARGA!C:D,2,0)*AB1210</f>
        <v>0</v>
      </c>
      <c r="AL1210" s="32"/>
      <c r="AM1210" s="32"/>
      <c r="AN1210" s="37"/>
      <c r="AO1210" s="37"/>
      <c r="AP1210" s="37"/>
      <c r="AQ1210" s="37"/>
      <c r="AR1210" s="37"/>
      <c r="AS1210" s="37"/>
      <c r="AT1210" s="37"/>
      <c r="AU1210" s="37"/>
      <c r="AV1210" s="37"/>
      <c r="AW1210" s="37"/>
      <c r="AX1210" s="37"/>
      <c r="AY1210" s="37"/>
      <c r="AZ1210" s="37"/>
      <c r="BA1210" s="37"/>
      <c r="BB1210" s="37"/>
      <c r="BC1210" s="37"/>
      <c r="BD1210">
        <v>5</v>
      </c>
    </row>
    <row r="1211" spans="1:56" hidden="1" x14ac:dyDescent="0.25">
      <c r="A1211" s="22" t="s">
        <v>124</v>
      </c>
      <c r="B1211" s="22" t="s">
        <v>273</v>
      </c>
      <c r="C1211" s="23">
        <v>21102908132</v>
      </c>
      <c r="D1211" s="22" t="s">
        <v>53</v>
      </c>
      <c r="E1211" s="22" t="s">
        <v>1145</v>
      </c>
      <c r="F1211" s="22" t="s">
        <v>1146</v>
      </c>
      <c r="G1211" s="22">
        <v>5042307978</v>
      </c>
      <c r="H1211" s="22" t="s">
        <v>56</v>
      </c>
      <c r="I1211" s="22" t="s">
        <v>56</v>
      </c>
      <c r="J1211" s="24">
        <v>44505</v>
      </c>
      <c r="K1211" s="22">
        <v>32</v>
      </c>
      <c r="L1211" s="22" t="s">
        <v>128</v>
      </c>
      <c r="M1211" s="22" t="s">
        <v>128</v>
      </c>
      <c r="N1211" s="50" t="s">
        <v>1803</v>
      </c>
      <c r="O1211" s="51">
        <v>44506</v>
      </c>
      <c r="P1211" s="27" t="s">
        <v>279</v>
      </c>
      <c r="Q1211" s="22">
        <v>32</v>
      </c>
      <c r="R1211" s="28" t="s">
        <v>56</v>
      </c>
      <c r="S1211" s="22" t="s">
        <v>56</v>
      </c>
      <c r="T1211" s="22">
        <v>6008150609</v>
      </c>
      <c r="U1211" s="22">
        <v>32</v>
      </c>
      <c r="V1211" s="22">
        <v>0</v>
      </c>
      <c r="W1211" s="22">
        <v>32</v>
      </c>
      <c r="X1211" s="22" t="s">
        <v>128</v>
      </c>
      <c r="Y1211" s="22" t="s">
        <v>56</v>
      </c>
      <c r="Z1211" s="50" t="s">
        <v>1804</v>
      </c>
      <c r="AA1211" s="51">
        <v>44506</v>
      </c>
      <c r="AB1211" s="28">
        <v>0</v>
      </c>
      <c r="AC1211" s="28" t="s">
        <v>56</v>
      </c>
      <c r="AD1211" s="46" t="s">
        <v>56</v>
      </c>
      <c r="AE1211" s="47" t="s">
        <v>56</v>
      </c>
      <c r="AF1211" s="35" t="str">
        <f>VLOOKUP(G1211,[6]TIV1!L:S,8,FALSE)</f>
        <v>8276895964</v>
      </c>
      <c r="AG1211" s="35" t="str">
        <f>VLOOKUP(T1211,[6]TIV1!L:S,8,FALSE)</f>
        <v>2050350311</v>
      </c>
      <c r="AH1211" s="35" t="e">
        <f>VLOOKUP(AC1211,[6]TIV1!L:S,8,FALSE)</f>
        <v>#N/A</v>
      </c>
      <c r="AI1211" s="36">
        <f>VLOOKUP(A1211&amp;P1211,[6]HARGA!C:D,2,0)*Q1211</f>
        <v>3200000</v>
      </c>
      <c r="AJ1211" s="36">
        <f>VLOOKUP(A1211&amp;P1211,[6]HARGA!C:D,2,0)*W1211</f>
        <v>3200000</v>
      </c>
      <c r="AK1211" s="36">
        <f>VLOOKUP(A1211&amp;P1211,[6]HARGA!C:D,2,0)*AB1211</f>
        <v>0</v>
      </c>
      <c r="AL1211" s="32"/>
      <c r="AM1211" s="32"/>
      <c r="AN1211" s="37"/>
      <c r="AO1211" s="37"/>
      <c r="AP1211" s="37"/>
      <c r="AQ1211" s="37"/>
      <c r="AR1211" s="37"/>
      <c r="AS1211" s="37"/>
      <c r="AT1211" s="37"/>
      <c r="AU1211" s="37"/>
      <c r="AV1211" s="37"/>
      <c r="AW1211" s="37"/>
      <c r="AX1211" s="37"/>
      <c r="AY1211" s="37"/>
      <c r="AZ1211" s="37"/>
      <c r="BA1211" s="37"/>
      <c r="BB1211" s="37"/>
      <c r="BC1211" s="37"/>
      <c r="BD1211">
        <v>5</v>
      </c>
    </row>
    <row r="1212" spans="1:56" hidden="1" x14ac:dyDescent="0.25">
      <c r="A1212" s="22" t="s">
        <v>124</v>
      </c>
      <c r="B1212" s="22" t="s">
        <v>273</v>
      </c>
      <c r="C1212" s="23">
        <v>21102908117</v>
      </c>
      <c r="D1212" s="22" t="s">
        <v>53</v>
      </c>
      <c r="E1212" s="22" t="s">
        <v>833</v>
      </c>
      <c r="F1212" s="22" t="s">
        <v>834</v>
      </c>
      <c r="G1212" s="22">
        <v>5042306817</v>
      </c>
      <c r="H1212" s="22" t="s">
        <v>56</v>
      </c>
      <c r="I1212" s="22" t="s">
        <v>56</v>
      </c>
      <c r="J1212" s="24">
        <v>44505</v>
      </c>
      <c r="K1212" s="22">
        <v>1120</v>
      </c>
      <c r="L1212" s="22" t="s">
        <v>128</v>
      </c>
      <c r="M1212" s="22" t="s">
        <v>128</v>
      </c>
      <c r="N1212" s="50" t="s">
        <v>1805</v>
      </c>
      <c r="O1212" s="51">
        <v>44506</v>
      </c>
      <c r="P1212" s="27" t="s">
        <v>277</v>
      </c>
      <c r="Q1212" s="22">
        <v>1120</v>
      </c>
      <c r="R1212" s="28" t="s">
        <v>56</v>
      </c>
      <c r="S1212" s="22" t="s">
        <v>56</v>
      </c>
      <c r="T1212" s="22">
        <v>6008148432</v>
      </c>
      <c r="U1212" s="22">
        <v>0</v>
      </c>
      <c r="V1212" s="22">
        <v>0</v>
      </c>
      <c r="W1212" s="22">
        <v>0</v>
      </c>
      <c r="X1212" s="22" t="s">
        <v>128</v>
      </c>
      <c r="Y1212" s="22" t="s">
        <v>56</v>
      </c>
      <c r="Z1212" s="50" t="s">
        <v>1806</v>
      </c>
      <c r="AA1212" s="51">
        <v>44506</v>
      </c>
      <c r="AB1212" s="28">
        <v>0</v>
      </c>
      <c r="AC1212" s="28" t="s">
        <v>56</v>
      </c>
      <c r="AD1212" s="46" t="s">
        <v>56</v>
      </c>
      <c r="AE1212" s="47" t="s">
        <v>56</v>
      </c>
      <c r="AF1212" s="35" t="str">
        <f>VLOOKUP(G1212,[6]TIV1!L:S,8,FALSE)</f>
        <v>8276895964</v>
      </c>
      <c r="AG1212" s="35" t="str">
        <f>VLOOKUP(T1212,[6]TIV1!L:S,8,FALSE)</f>
        <v>2050350311</v>
      </c>
      <c r="AH1212" s="35" t="e">
        <f>VLOOKUP(AC1212,[6]TIV1!L:S,8,FALSE)</f>
        <v>#N/A</v>
      </c>
      <c r="AI1212" s="36">
        <f>VLOOKUP(A1212&amp;P1212,[6]HARGA!C:D,2,0)*Q1212</f>
        <v>44083200</v>
      </c>
      <c r="AJ1212" s="36">
        <f>VLOOKUP(A1212&amp;P1212,[6]HARGA!C:D,2,0)*W1212</f>
        <v>0</v>
      </c>
      <c r="AK1212" s="36">
        <f>VLOOKUP(A1212&amp;P1212,[6]HARGA!C:D,2,0)*AB1212</f>
        <v>0</v>
      </c>
      <c r="AL1212" s="32"/>
      <c r="AM1212" s="32"/>
      <c r="AN1212" s="37"/>
      <c r="AO1212" s="37"/>
      <c r="AP1212" s="37"/>
      <c r="AQ1212" s="37"/>
      <c r="AR1212" s="37"/>
      <c r="AS1212" s="37"/>
      <c r="AT1212" s="37"/>
      <c r="AU1212" s="37"/>
      <c r="AV1212" s="37"/>
      <c r="AW1212" s="37"/>
      <c r="AX1212" s="37"/>
      <c r="AY1212" s="37"/>
      <c r="AZ1212" s="37"/>
      <c r="BA1212" s="37"/>
      <c r="BB1212" s="37"/>
      <c r="BC1212" s="37"/>
      <c r="BD1212">
        <v>5</v>
      </c>
    </row>
    <row r="1213" spans="1:56" hidden="1" x14ac:dyDescent="0.25">
      <c r="A1213" s="22" t="s">
        <v>124</v>
      </c>
      <c r="B1213" s="22" t="s">
        <v>273</v>
      </c>
      <c r="C1213" s="23">
        <v>21102908117</v>
      </c>
      <c r="D1213" s="22" t="s">
        <v>53</v>
      </c>
      <c r="E1213" s="22" t="s">
        <v>833</v>
      </c>
      <c r="F1213" s="22" t="s">
        <v>834</v>
      </c>
      <c r="G1213" s="22">
        <v>5042306817</v>
      </c>
      <c r="H1213" s="22" t="s">
        <v>56</v>
      </c>
      <c r="I1213" s="22" t="s">
        <v>56</v>
      </c>
      <c r="J1213" s="24">
        <v>44505</v>
      </c>
      <c r="K1213" s="22">
        <v>16</v>
      </c>
      <c r="L1213" s="22" t="s">
        <v>128</v>
      </c>
      <c r="M1213" s="22" t="s">
        <v>128</v>
      </c>
      <c r="N1213" s="50" t="s">
        <v>1805</v>
      </c>
      <c r="O1213" s="51">
        <v>44506</v>
      </c>
      <c r="P1213" s="27" t="s">
        <v>279</v>
      </c>
      <c r="Q1213" s="22">
        <v>16</v>
      </c>
      <c r="R1213" s="28" t="s">
        <v>56</v>
      </c>
      <c r="S1213" s="22" t="s">
        <v>56</v>
      </c>
      <c r="T1213" s="22">
        <v>6008148432</v>
      </c>
      <c r="U1213" s="22">
        <v>16</v>
      </c>
      <c r="V1213" s="22">
        <v>0</v>
      </c>
      <c r="W1213" s="22">
        <v>16</v>
      </c>
      <c r="X1213" s="22" t="s">
        <v>128</v>
      </c>
      <c r="Y1213" s="22" t="s">
        <v>56</v>
      </c>
      <c r="Z1213" s="50" t="s">
        <v>1806</v>
      </c>
      <c r="AA1213" s="51">
        <v>44506</v>
      </c>
      <c r="AB1213" s="28">
        <v>0</v>
      </c>
      <c r="AC1213" s="28" t="s">
        <v>56</v>
      </c>
      <c r="AD1213" s="46" t="s">
        <v>56</v>
      </c>
      <c r="AE1213" s="47" t="s">
        <v>56</v>
      </c>
      <c r="AF1213" s="35" t="str">
        <f>VLOOKUP(G1213,[6]TIV1!L:S,8,FALSE)</f>
        <v>8276895964</v>
      </c>
      <c r="AG1213" s="35" t="str">
        <f>VLOOKUP(T1213,[6]TIV1!L:S,8,FALSE)</f>
        <v>2050350311</v>
      </c>
      <c r="AH1213" s="35" t="e">
        <f>VLOOKUP(AC1213,[6]TIV1!L:S,8,FALSE)</f>
        <v>#N/A</v>
      </c>
      <c r="AI1213" s="36">
        <f>VLOOKUP(A1213&amp;P1213,[6]HARGA!C:D,2,0)*Q1213</f>
        <v>1600000</v>
      </c>
      <c r="AJ1213" s="36">
        <f>VLOOKUP(A1213&amp;P1213,[6]HARGA!C:D,2,0)*W1213</f>
        <v>1600000</v>
      </c>
      <c r="AK1213" s="36">
        <f>VLOOKUP(A1213&amp;P1213,[6]HARGA!C:D,2,0)*AB1213</f>
        <v>0</v>
      </c>
      <c r="AL1213" s="32"/>
      <c r="AM1213" s="32"/>
      <c r="AN1213" s="37"/>
      <c r="AO1213" s="37"/>
      <c r="AP1213" s="37"/>
      <c r="AQ1213" s="37"/>
      <c r="AR1213" s="37"/>
      <c r="AS1213" s="37"/>
      <c r="AT1213" s="37"/>
      <c r="AU1213" s="37"/>
      <c r="AV1213" s="37"/>
      <c r="AW1213" s="37"/>
      <c r="AX1213" s="37"/>
      <c r="AY1213" s="37"/>
      <c r="AZ1213" s="37"/>
      <c r="BA1213" s="37"/>
      <c r="BB1213" s="37"/>
      <c r="BC1213" s="37"/>
      <c r="BD1213">
        <v>5</v>
      </c>
    </row>
    <row r="1214" spans="1:56" hidden="1" x14ac:dyDescent="0.25">
      <c r="A1214" s="22" t="s">
        <v>124</v>
      </c>
      <c r="B1214" s="22" t="s">
        <v>273</v>
      </c>
      <c r="C1214" s="23">
        <v>21102908110</v>
      </c>
      <c r="D1214" s="22" t="s">
        <v>53</v>
      </c>
      <c r="E1214" s="22" t="s">
        <v>865</v>
      </c>
      <c r="F1214" s="50" t="s">
        <v>866</v>
      </c>
      <c r="G1214" s="22">
        <v>5042311814</v>
      </c>
      <c r="H1214" s="22" t="s">
        <v>56</v>
      </c>
      <c r="I1214" s="22" t="s">
        <v>56</v>
      </c>
      <c r="J1214" s="24">
        <v>44505</v>
      </c>
      <c r="K1214" s="22">
        <v>1120</v>
      </c>
      <c r="L1214" s="22" t="s">
        <v>128</v>
      </c>
      <c r="M1214" s="22" t="s">
        <v>128</v>
      </c>
      <c r="N1214" s="50" t="s">
        <v>1807</v>
      </c>
      <c r="O1214" s="51">
        <v>44506</v>
      </c>
      <c r="P1214" s="27" t="s">
        <v>277</v>
      </c>
      <c r="Q1214" s="22">
        <v>1120</v>
      </c>
      <c r="R1214" s="28" t="s">
        <v>56</v>
      </c>
      <c r="S1214" s="22" t="s">
        <v>56</v>
      </c>
      <c r="T1214" s="22">
        <v>6008150416</v>
      </c>
      <c r="U1214" s="22">
        <v>0</v>
      </c>
      <c r="V1214" s="22">
        <v>0</v>
      </c>
      <c r="W1214" s="22">
        <v>0</v>
      </c>
      <c r="X1214" s="22" t="s">
        <v>128</v>
      </c>
      <c r="Y1214" s="22" t="s">
        <v>56</v>
      </c>
      <c r="Z1214" s="50" t="s">
        <v>1808</v>
      </c>
      <c r="AA1214" s="51">
        <v>44506</v>
      </c>
      <c r="AB1214" s="28">
        <v>0</v>
      </c>
      <c r="AC1214" s="28" t="s">
        <v>56</v>
      </c>
      <c r="AD1214" s="46" t="s">
        <v>56</v>
      </c>
      <c r="AE1214" s="47" t="s">
        <v>56</v>
      </c>
      <c r="AF1214" s="35" t="str">
        <f>VLOOKUP(G1214,[6]TIV1!L:S,8,FALSE)</f>
        <v>8276895964</v>
      </c>
      <c r="AG1214" s="35" t="str">
        <f>VLOOKUP(T1214,[6]TIV1!L:S,8,FALSE)</f>
        <v>2050350311</v>
      </c>
      <c r="AH1214" s="35" t="e">
        <f>VLOOKUP(AC1214,[6]TIV1!L:S,8,FALSE)</f>
        <v>#N/A</v>
      </c>
      <c r="AI1214" s="36">
        <f>VLOOKUP(A1214&amp;P1214,[6]HARGA!C:D,2,0)*Q1214</f>
        <v>44083200</v>
      </c>
      <c r="AJ1214" s="36">
        <f>VLOOKUP(A1214&amp;P1214,[6]HARGA!C:D,2,0)*W1214</f>
        <v>0</v>
      </c>
      <c r="AK1214" s="36">
        <f>VLOOKUP(A1214&amp;P1214,[6]HARGA!C:D,2,0)*AB1214</f>
        <v>0</v>
      </c>
      <c r="AL1214" s="32"/>
      <c r="AM1214" s="32"/>
      <c r="AN1214" s="37"/>
      <c r="AO1214" s="37"/>
      <c r="AP1214" s="37"/>
      <c r="AQ1214" s="37"/>
      <c r="AR1214" s="37"/>
      <c r="AS1214" s="37"/>
      <c r="AT1214" s="37"/>
      <c r="AU1214" s="37"/>
      <c r="AV1214" s="37"/>
      <c r="AW1214" s="37"/>
      <c r="AX1214" s="37"/>
      <c r="AY1214" s="37"/>
      <c r="AZ1214" s="37"/>
      <c r="BA1214" s="37"/>
      <c r="BB1214" s="37"/>
      <c r="BC1214" s="37"/>
      <c r="BD1214">
        <v>5</v>
      </c>
    </row>
    <row r="1215" spans="1:56" hidden="1" x14ac:dyDescent="0.25">
      <c r="A1215" s="22" t="s">
        <v>124</v>
      </c>
      <c r="B1215" s="22" t="s">
        <v>273</v>
      </c>
      <c r="C1215" s="23">
        <v>21102908110</v>
      </c>
      <c r="D1215" s="22" t="s">
        <v>53</v>
      </c>
      <c r="E1215" s="22" t="s">
        <v>865</v>
      </c>
      <c r="F1215" s="50" t="s">
        <v>866</v>
      </c>
      <c r="G1215" s="22">
        <v>5042311814</v>
      </c>
      <c r="H1215" s="22" t="s">
        <v>56</v>
      </c>
      <c r="I1215" s="22" t="s">
        <v>56</v>
      </c>
      <c r="J1215" s="24">
        <v>44505</v>
      </c>
      <c r="K1215" s="22">
        <v>16</v>
      </c>
      <c r="L1215" s="22" t="s">
        <v>128</v>
      </c>
      <c r="M1215" s="22" t="s">
        <v>128</v>
      </c>
      <c r="N1215" s="50" t="s">
        <v>1807</v>
      </c>
      <c r="O1215" s="51">
        <v>44506</v>
      </c>
      <c r="P1215" s="27" t="s">
        <v>279</v>
      </c>
      <c r="Q1215" s="22">
        <v>16</v>
      </c>
      <c r="R1215" s="28" t="s">
        <v>56</v>
      </c>
      <c r="S1215" s="22" t="s">
        <v>56</v>
      </c>
      <c r="T1215" s="22">
        <v>6008150416</v>
      </c>
      <c r="U1215" s="22">
        <v>16</v>
      </c>
      <c r="V1215" s="22">
        <v>0</v>
      </c>
      <c r="W1215" s="22">
        <v>16</v>
      </c>
      <c r="X1215" s="22" t="s">
        <v>128</v>
      </c>
      <c r="Y1215" s="22" t="s">
        <v>56</v>
      </c>
      <c r="Z1215" s="50" t="s">
        <v>1808</v>
      </c>
      <c r="AA1215" s="51">
        <v>44506</v>
      </c>
      <c r="AB1215" s="28">
        <v>0</v>
      </c>
      <c r="AC1215" s="28" t="s">
        <v>56</v>
      </c>
      <c r="AD1215" s="46" t="s">
        <v>56</v>
      </c>
      <c r="AE1215" s="47" t="s">
        <v>56</v>
      </c>
      <c r="AF1215" s="35" t="str">
        <f>VLOOKUP(G1215,[6]TIV1!L:S,8,FALSE)</f>
        <v>8276895964</v>
      </c>
      <c r="AG1215" s="35" t="str">
        <f>VLOOKUP(T1215,[6]TIV1!L:S,8,FALSE)</f>
        <v>2050350311</v>
      </c>
      <c r="AH1215" s="35" t="e">
        <f>VLOOKUP(AC1215,[6]TIV1!L:S,8,FALSE)</f>
        <v>#N/A</v>
      </c>
      <c r="AI1215" s="36">
        <f>VLOOKUP(A1215&amp;P1215,[6]HARGA!C:D,2,0)*Q1215</f>
        <v>1600000</v>
      </c>
      <c r="AJ1215" s="36">
        <f>VLOOKUP(A1215&amp;P1215,[6]HARGA!C:D,2,0)*W1215</f>
        <v>1600000</v>
      </c>
      <c r="AK1215" s="36">
        <f>VLOOKUP(A1215&amp;P1215,[6]HARGA!C:D,2,0)*AB1215</f>
        <v>0</v>
      </c>
      <c r="AL1215" s="32"/>
      <c r="AM1215" s="32"/>
      <c r="AN1215" s="37"/>
      <c r="AO1215" s="37"/>
      <c r="AP1215" s="37"/>
      <c r="AQ1215" s="37"/>
      <c r="AR1215" s="37"/>
      <c r="AS1215" s="37"/>
      <c r="AT1215" s="37"/>
      <c r="AU1215" s="37"/>
      <c r="AV1215" s="37"/>
      <c r="AW1215" s="37"/>
      <c r="AX1215" s="37"/>
      <c r="AY1215" s="37"/>
      <c r="AZ1215" s="37"/>
      <c r="BA1215" s="37"/>
      <c r="BB1215" s="37"/>
      <c r="BC1215" s="37"/>
      <c r="BD1215">
        <v>5</v>
      </c>
    </row>
    <row r="1216" spans="1:56" hidden="1" x14ac:dyDescent="0.25">
      <c r="A1216" s="22" t="s">
        <v>124</v>
      </c>
      <c r="B1216" s="22" t="s">
        <v>273</v>
      </c>
      <c r="C1216" s="23">
        <v>21102908134</v>
      </c>
      <c r="D1216" s="22" t="s">
        <v>53</v>
      </c>
      <c r="E1216" s="29" t="s">
        <v>776</v>
      </c>
      <c r="F1216" s="22" t="s">
        <v>777</v>
      </c>
      <c r="G1216" s="22">
        <v>5042304751</v>
      </c>
      <c r="H1216" s="22" t="s">
        <v>56</v>
      </c>
      <c r="I1216" s="22" t="s">
        <v>56</v>
      </c>
      <c r="J1216" s="24">
        <v>44505</v>
      </c>
      <c r="K1216" s="22">
        <v>1280</v>
      </c>
      <c r="L1216" s="22" t="s">
        <v>128</v>
      </c>
      <c r="M1216" s="22" t="s">
        <v>128</v>
      </c>
      <c r="N1216" s="50" t="s">
        <v>1809</v>
      </c>
      <c r="O1216" s="51">
        <v>44505</v>
      </c>
      <c r="P1216" s="27" t="s">
        <v>303</v>
      </c>
      <c r="Q1216" s="22">
        <v>1280</v>
      </c>
      <c r="R1216" s="28" t="s">
        <v>56</v>
      </c>
      <c r="S1216" s="22" t="s">
        <v>56</v>
      </c>
      <c r="T1216" s="22">
        <v>6008144917</v>
      </c>
      <c r="U1216" s="22">
        <v>0</v>
      </c>
      <c r="V1216" s="22">
        <v>0</v>
      </c>
      <c r="W1216" s="22">
        <v>0</v>
      </c>
      <c r="X1216" s="22" t="s">
        <v>128</v>
      </c>
      <c r="Y1216" s="22" t="s">
        <v>56</v>
      </c>
      <c r="Z1216" s="50" t="s">
        <v>1810</v>
      </c>
      <c r="AA1216" s="51">
        <v>44505</v>
      </c>
      <c r="AB1216" s="28">
        <v>0</v>
      </c>
      <c r="AC1216" s="28" t="s">
        <v>56</v>
      </c>
      <c r="AD1216" s="46" t="s">
        <v>56</v>
      </c>
      <c r="AE1216" s="47" t="s">
        <v>56</v>
      </c>
      <c r="AF1216" s="35" t="str">
        <f>VLOOKUP(G1216,[6]TIV1!L:S,8,FALSE)</f>
        <v>8276895964</v>
      </c>
      <c r="AG1216" s="35" t="str">
        <f>VLOOKUP(T1216,[6]TIV1!L:S,8,FALSE)</f>
        <v>2050350311</v>
      </c>
      <c r="AH1216" s="35" t="e">
        <f>VLOOKUP(AC1216,[6]TIV1!L:S,8,FALSE)</f>
        <v>#N/A</v>
      </c>
      <c r="AI1216" s="36">
        <f>VLOOKUP(A1216&amp;P1216,[6]HARGA!C:D,2,0)*Q1216</f>
        <v>47667200</v>
      </c>
      <c r="AJ1216" s="36">
        <f>VLOOKUP(A1216&amp;P1216,[6]HARGA!C:D,2,0)*W1216</f>
        <v>0</v>
      </c>
      <c r="AK1216" s="36">
        <f>VLOOKUP(A1216&amp;P1216,[6]HARGA!C:D,2,0)*AB1216</f>
        <v>0</v>
      </c>
      <c r="AL1216" s="32"/>
      <c r="AM1216" s="32"/>
      <c r="AN1216" s="37"/>
      <c r="AO1216" s="37"/>
      <c r="AP1216" s="37"/>
      <c r="AQ1216" s="37"/>
      <c r="AR1216" s="37"/>
      <c r="AS1216" s="37"/>
      <c r="AT1216" s="37"/>
      <c r="AU1216" s="37"/>
      <c r="AV1216" s="37"/>
      <c r="AW1216" s="37"/>
      <c r="AX1216" s="37"/>
      <c r="AY1216" s="37"/>
      <c r="AZ1216" s="37"/>
      <c r="BA1216" s="37"/>
      <c r="BB1216" s="37"/>
      <c r="BC1216" s="37"/>
      <c r="BD1216">
        <v>5</v>
      </c>
    </row>
    <row r="1217" spans="1:56" hidden="1" x14ac:dyDescent="0.25">
      <c r="A1217" s="22" t="s">
        <v>124</v>
      </c>
      <c r="B1217" s="22" t="s">
        <v>273</v>
      </c>
      <c r="C1217" s="23">
        <v>21102908134</v>
      </c>
      <c r="D1217" s="22" t="s">
        <v>53</v>
      </c>
      <c r="E1217" s="29" t="s">
        <v>776</v>
      </c>
      <c r="F1217" s="22" t="s">
        <v>777</v>
      </c>
      <c r="G1217" s="22">
        <v>5042304751</v>
      </c>
      <c r="H1217" s="22" t="s">
        <v>56</v>
      </c>
      <c r="I1217" s="22" t="s">
        <v>56</v>
      </c>
      <c r="J1217" s="24">
        <v>44505</v>
      </c>
      <c r="K1217" s="22">
        <v>32</v>
      </c>
      <c r="L1217" s="22" t="s">
        <v>128</v>
      </c>
      <c r="M1217" s="22" t="s">
        <v>128</v>
      </c>
      <c r="N1217" s="50" t="s">
        <v>1809</v>
      </c>
      <c r="O1217" s="51">
        <v>44505</v>
      </c>
      <c r="P1217" s="27" t="s">
        <v>279</v>
      </c>
      <c r="Q1217" s="22">
        <v>32</v>
      </c>
      <c r="R1217" s="28" t="s">
        <v>56</v>
      </c>
      <c r="S1217" s="22" t="s">
        <v>56</v>
      </c>
      <c r="T1217" s="22">
        <v>6008144917</v>
      </c>
      <c r="U1217" s="22">
        <v>32</v>
      </c>
      <c r="V1217" s="22">
        <v>0</v>
      </c>
      <c r="W1217" s="22">
        <v>32</v>
      </c>
      <c r="X1217" s="22" t="s">
        <v>128</v>
      </c>
      <c r="Y1217" s="22" t="s">
        <v>56</v>
      </c>
      <c r="Z1217" s="50" t="s">
        <v>1810</v>
      </c>
      <c r="AA1217" s="51">
        <v>44505</v>
      </c>
      <c r="AB1217" s="28">
        <v>0</v>
      </c>
      <c r="AC1217" s="28" t="s">
        <v>56</v>
      </c>
      <c r="AD1217" s="46" t="s">
        <v>56</v>
      </c>
      <c r="AE1217" s="47" t="s">
        <v>56</v>
      </c>
      <c r="AF1217" s="35" t="str">
        <f>VLOOKUP(G1217,[6]TIV1!L:S,8,FALSE)</f>
        <v>8276895964</v>
      </c>
      <c r="AG1217" s="35" t="str">
        <f>VLOOKUP(T1217,[6]TIV1!L:S,8,FALSE)</f>
        <v>2050350311</v>
      </c>
      <c r="AH1217" s="35" t="e">
        <f>VLOOKUP(AC1217,[6]TIV1!L:S,8,FALSE)</f>
        <v>#N/A</v>
      </c>
      <c r="AI1217" s="36">
        <f>VLOOKUP(A1217&amp;P1217,[6]HARGA!C:D,2,0)*Q1217</f>
        <v>3200000</v>
      </c>
      <c r="AJ1217" s="36">
        <f>VLOOKUP(A1217&amp;P1217,[6]HARGA!C:D,2,0)*W1217</f>
        <v>3200000</v>
      </c>
      <c r="AK1217" s="36">
        <f>VLOOKUP(A1217&amp;P1217,[6]HARGA!C:D,2,0)*AB1217</f>
        <v>0</v>
      </c>
      <c r="AL1217" s="32"/>
      <c r="AM1217" s="32"/>
      <c r="AN1217" s="37"/>
      <c r="AO1217" s="37"/>
      <c r="AP1217" s="37"/>
      <c r="AQ1217" s="37"/>
      <c r="AR1217" s="37"/>
      <c r="AS1217" s="37"/>
      <c r="AT1217" s="37"/>
      <c r="AU1217" s="37"/>
      <c r="AV1217" s="37"/>
      <c r="AW1217" s="37"/>
      <c r="AX1217" s="37"/>
      <c r="AY1217" s="37"/>
      <c r="AZ1217" s="37"/>
      <c r="BA1217" s="37"/>
      <c r="BB1217" s="37"/>
      <c r="BC1217" s="37"/>
      <c r="BD1217">
        <v>5</v>
      </c>
    </row>
    <row r="1218" spans="1:56" hidden="1" x14ac:dyDescent="0.25">
      <c r="A1218" s="22" t="s">
        <v>124</v>
      </c>
      <c r="B1218" s="22" t="s">
        <v>273</v>
      </c>
      <c r="C1218" s="23">
        <v>21102908133</v>
      </c>
      <c r="D1218" s="22" t="s">
        <v>53</v>
      </c>
      <c r="E1218" s="29" t="s">
        <v>1156</v>
      </c>
      <c r="F1218" s="22" t="s">
        <v>1157</v>
      </c>
      <c r="G1218" s="22">
        <v>5042305067</v>
      </c>
      <c r="H1218" s="22" t="s">
        <v>56</v>
      </c>
      <c r="I1218" s="22" t="s">
        <v>56</v>
      </c>
      <c r="J1218" s="24">
        <v>44505</v>
      </c>
      <c r="K1218" s="22">
        <v>1280</v>
      </c>
      <c r="L1218" s="22" t="s">
        <v>872</v>
      </c>
      <c r="M1218" s="22" t="s">
        <v>872</v>
      </c>
      <c r="N1218" s="107">
        <v>20043</v>
      </c>
      <c r="O1218" s="108">
        <v>44506</v>
      </c>
      <c r="P1218" s="27" t="s">
        <v>303</v>
      </c>
      <c r="Q1218" s="22">
        <v>1280</v>
      </c>
      <c r="R1218" s="28" t="s">
        <v>56</v>
      </c>
      <c r="S1218" s="22" t="s">
        <v>56</v>
      </c>
      <c r="T1218" s="22">
        <v>6008148073</v>
      </c>
      <c r="U1218" s="22">
        <v>0</v>
      </c>
      <c r="V1218" s="22">
        <v>0</v>
      </c>
      <c r="W1218" s="22">
        <v>0</v>
      </c>
      <c r="X1218" s="22" t="s">
        <v>872</v>
      </c>
      <c r="Y1218" s="22" t="s">
        <v>56</v>
      </c>
      <c r="Z1218" s="107">
        <v>34745</v>
      </c>
      <c r="AA1218" s="120">
        <v>44506</v>
      </c>
      <c r="AB1218" s="28">
        <v>0</v>
      </c>
      <c r="AC1218" s="28" t="s">
        <v>56</v>
      </c>
      <c r="AD1218" s="46" t="s">
        <v>56</v>
      </c>
      <c r="AE1218" s="47" t="s">
        <v>56</v>
      </c>
      <c r="AF1218" s="35" t="str">
        <f>VLOOKUP(G1218,[6]TIV1!L:S,8,FALSE)</f>
        <v>8276895964</v>
      </c>
      <c r="AG1218" s="35" t="str">
        <f>VLOOKUP(T1218,[6]TIV1!L:S,8,FALSE)</f>
        <v>2050350311</v>
      </c>
      <c r="AH1218" s="35" t="e">
        <f>VLOOKUP(AC1218,[6]TIV1!L:S,8,FALSE)</f>
        <v>#N/A</v>
      </c>
      <c r="AI1218" s="36">
        <f>VLOOKUP(A1218&amp;P1218,[6]HARGA!C:D,2,0)*Q1218</f>
        <v>47667200</v>
      </c>
      <c r="AJ1218" s="36">
        <f>VLOOKUP(A1218&amp;P1218,[6]HARGA!C:D,2,0)*W1218</f>
        <v>0</v>
      </c>
      <c r="AK1218" s="36">
        <f>VLOOKUP(A1218&amp;P1218,[6]HARGA!C:D,2,0)*AB1218</f>
        <v>0</v>
      </c>
      <c r="AL1218" s="32"/>
      <c r="AM1218" s="32"/>
      <c r="AN1218" s="37"/>
      <c r="AO1218" s="37"/>
      <c r="AP1218" s="37"/>
      <c r="AQ1218" s="37"/>
      <c r="AR1218" s="37"/>
      <c r="AS1218" s="37"/>
      <c r="AT1218" s="37"/>
      <c r="AU1218" s="37"/>
      <c r="AV1218" s="37"/>
      <c r="AW1218" s="37"/>
      <c r="AX1218" s="37"/>
      <c r="AY1218" s="37"/>
      <c r="AZ1218" s="37"/>
      <c r="BA1218" s="37"/>
      <c r="BB1218" s="37"/>
      <c r="BC1218" s="37"/>
      <c r="BD1218">
        <v>5</v>
      </c>
    </row>
    <row r="1219" spans="1:56" hidden="1" x14ac:dyDescent="0.25">
      <c r="A1219" s="22" t="s">
        <v>124</v>
      </c>
      <c r="B1219" s="22" t="s">
        <v>273</v>
      </c>
      <c r="C1219" s="23">
        <v>21102908133</v>
      </c>
      <c r="D1219" s="22" t="s">
        <v>53</v>
      </c>
      <c r="E1219" s="29" t="s">
        <v>1156</v>
      </c>
      <c r="F1219" s="22" t="s">
        <v>1157</v>
      </c>
      <c r="G1219" s="22">
        <v>5042305067</v>
      </c>
      <c r="H1219" s="22" t="s">
        <v>56</v>
      </c>
      <c r="I1219" s="22" t="s">
        <v>56</v>
      </c>
      <c r="J1219" s="24">
        <v>44505</v>
      </c>
      <c r="K1219" s="22">
        <v>32</v>
      </c>
      <c r="L1219" s="22" t="s">
        <v>872</v>
      </c>
      <c r="M1219" s="22" t="s">
        <v>872</v>
      </c>
      <c r="N1219" s="107">
        <v>20043</v>
      </c>
      <c r="O1219" s="108">
        <v>44506</v>
      </c>
      <c r="P1219" s="27" t="s">
        <v>279</v>
      </c>
      <c r="Q1219" s="22">
        <v>32</v>
      </c>
      <c r="R1219" s="28" t="s">
        <v>56</v>
      </c>
      <c r="S1219" s="22" t="s">
        <v>56</v>
      </c>
      <c r="T1219" s="22">
        <v>6008148073</v>
      </c>
      <c r="U1219" s="22">
        <v>32</v>
      </c>
      <c r="V1219" s="22">
        <v>0</v>
      </c>
      <c r="W1219" s="22">
        <v>32</v>
      </c>
      <c r="X1219" s="22" t="s">
        <v>872</v>
      </c>
      <c r="Y1219" s="22" t="s">
        <v>56</v>
      </c>
      <c r="Z1219" s="107">
        <v>34745</v>
      </c>
      <c r="AA1219" s="120">
        <v>44506</v>
      </c>
      <c r="AB1219" s="28">
        <v>0</v>
      </c>
      <c r="AC1219" s="28" t="s">
        <v>56</v>
      </c>
      <c r="AD1219" s="46" t="s">
        <v>56</v>
      </c>
      <c r="AE1219" s="47" t="s">
        <v>56</v>
      </c>
      <c r="AF1219" s="35" t="str">
        <f>VLOOKUP(G1219,[6]TIV1!L:S,8,FALSE)</f>
        <v>8276895964</v>
      </c>
      <c r="AG1219" s="35" t="str">
        <f>VLOOKUP(T1219,[6]TIV1!L:S,8,FALSE)</f>
        <v>2050350311</v>
      </c>
      <c r="AH1219" s="35" t="e">
        <f>VLOOKUP(AC1219,[6]TIV1!L:S,8,FALSE)</f>
        <v>#N/A</v>
      </c>
      <c r="AI1219" s="36">
        <f>VLOOKUP(A1219&amp;P1219,[6]HARGA!C:D,2,0)*Q1219</f>
        <v>3200000</v>
      </c>
      <c r="AJ1219" s="36">
        <f>VLOOKUP(A1219&amp;P1219,[6]HARGA!C:D,2,0)*W1219</f>
        <v>3200000</v>
      </c>
      <c r="AK1219" s="36">
        <f>VLOOKUP(A1219&amp;P1219,[6]HARGA!C:D,2,0)*AB1219</f>
        <v>0</v>
      </c>
      <c r="AL1219" s="32"/>
      <c r="AM1219" s="32"/>
      <c r="AN1219" s="37"/>
      <c r="AO1219" s="37"/>
      <c r="AP1219" s="37"/>
      <c r="AQ1219" s="37"/>
      <c r="AR1219" s="37"/>
      <c r="AS1219" s="37"/>
      <c r="AT1219" s="37"/>
      <c r="AU1219" s="37"/>
      <c r="AV1219" s="37"/>
      <c r="AW1219" s="37"/>
      <c r="AX1219" s="37"/>
      <c r="AY1219" s="37"/>
      <c r="AZ1219" s="37"/>
      <c r="BA1219" s="37"/>
      <c r="BB1219" s="37"/>
      <c r="BC1219" s="37"/>
      <c r="BD1219">
        <v>5</v>
      </c>
    </row>
    <row r="1220" spans="1:56" hidden="1" x14ac:dyDescent="0.25">
      <c r="A1220" s="22" t="s">
        <v>124</v>
      </c>
      <c r="B1220" s="22" t="s">
        <v>273</v>
      </c>
      <c r="C1220" s="23">
        <v>21102908135</v>
      </c>
      <c r="D1220" s="22" t="s">
        <v>1811</v>
      </c>
      <c r="E1220" s="22" t="s">
        <v>1812</v>
      </c>
      <c r="F1220" s="22" t="s">
        <v>1813</v>
      </c>
      <c r="G1220" s="22">
        <v>5042294731</v>
      </c>
      <c r="H1220" s="22" t="s">
        <v>56</v>
      </c>
      <c r="I1220" s="22" t="s">
        <v>56</v>
      </c>
      <c r="J1220" s="24">
        <v>44505</v>
      </c>
      <c r="K1220" s="22">
        <v>1280</v>
      </c>
      <c r="L1220" s="22" t="s">
        <v>872</v>
      </c>
      <c r="M1220" s="22" t="s">
        <v>872</v>
      </c>
      <c r="N1220" s="107">
        <v>20031</v>
      </c>
      <c r="O1220" s="108">
        <v>44505</v>
      </c>
      <c r="P1220" s="27" t="s">
        <v>303</v>
      </c>
      <c r="Q1220" s="22">
        <v>1280</v>
      </c>
      <c r="R1220" s="28" t="s">
        <v>56</v>
      </c>
      <c r="S1220" s="22" t="s">
        <v>56</v>
      </c>
      <c r="T1220" s="22">
        <v>6008148929</v>
      </c>
      <c r="U1220" s="22">
        <v>0</v>
      </c>
      <c r="V1220" s="22">
        <v>0</v>
      </c>
      <c r="W1220" s="22">
        <v>0</v>
      </c>
      <c r="X1220" s="22" t="s">
        <v>872</v>
      </c>
      <c r="Y1220" s="22" t="s">
        <v>56</v>
      </c>
      <c r="Z1220" s="107">
        <v>34716</v>
      </c>
      <c r="AA1220" s="120">
        <v>44505</v>
      </c>
      <c r="AB1220" s="28">
        <v>0</v>
      </c>
      <c r="AC1220" s="28" t="s">
        <v>56</v>
      </c>
      <c r="AD1220" s="46" t="s">
        <v>56</v>
      </c>
      <c r="AE1220" s="47" t="s">
        <v>56</v>
      </c>
      <c r="AF1220" s="35" t="str">
        <f>VLOOKUP(G1220,[6]TIV1!L:S,8,FALSE)</f>
        <v>8276895964</v>
      </c>
      <c r="AG1220" s="35" t="str">
        <f>VLOOKUP(T1220,[6]TIV1!L:S,8,FALSE)</f>
        <v>2050350311</v>
      </c>
      <c r="AH1220" s="35" t="e">
        <f>VLOOKUP(AC1220,[6]TIV1!L:S,8,FALSE)</f>
        <v>#N/A</v>
      </c>
      <c r="AI1220" s="36">
        <f>VLOOKUP(A1220&amp;P1220,[6]HARGA!C:D,2,0)*Q1220</f>
        <v>47667200</v>
      </c>
      <c r="AJ1220" s="36">
        <f>VLOOKUP(A1220&amp;P1220,[6]HARGA!C:D,2,0)*W1220</f>
        <v>0</v>
      </c>
      <c r="AK1220" s="36">
        <f>VLOOKUP(A1220&amp;P1220,[6]HARGA!C:D,2,0)*AB1220</f>
        <v>0</v>
      </c>
      <c r="AL1220" s="32"/>
      <c r="AM1220" s="32"/>
      <c r="AN1220" s="37"/>
      <c r="AO1220" s="37"/>
      <c r="AP1220" s="37"/>
      <c r="AQ1220" s="37"/>
      <c r="AR1220" s="37"/>
      <c r="AS1220" s="37"/>
      <c r="AT1220" s="37"/>
      <c r="AU1220" s="37"/>
      <c r="AV1220" s="37"/>
      <c r="AW1220" s="37"/>
      <c r="AX1220" s="37"/>
      <c r="AY1220" s="37"/>
      <c r="AZ1220" s="37"/>
      <c r="BA1220" s="37"/>
      <c r="BB1220" s="37"/>
      <c r="BC1220" s="37"/>
      <c r="BD1220">
        <v>5</v>
      </c>
    </row>
    <row r="1221" spans="1:56" hidden="1" x14ac:dyDescent="0.25">
      <c r="A1221" s="22" t="s">
        <v>124</v>
      </c>
      <c r="B1221" s="22" t="s">
        <v>273</v>
      </c>
      <c r="C1221" s="23">
        <v>21102908135</v>
      </c>
      <c r="D1221" s="22" t="s">
        <v>1811</v>
      </c>
      <c r="E1221" s="22" t="s">
        <v>1812</v>
      </c>
      <c r="F1221" s="22" t="s">
        <v>1813</v>
      </c>
      <c r="G1221" s="22">
        <v>5042294731</v>
      </c>
      <c r="H1221" s="22" t="s">
        <v>56</v>
      </c>
      <c r="I1221" s="22" t="s">
        <v>56</v>
      </c>
      <c r="J1221" s="24">
        <v>44505</v>
      </c>
      <c r="K1221" s="22">
        <v>32</v>
      </c>
      <c r="L1221" s="22" t="s">
        <v>872</v>
      </c>
      <c r="M1221" s="22" t="s">
        <v>872</v>
      </c>
      <c r="N1221" s="107">
        <v>20031</v>
      </c>
      <c r="O1221" s="108">
        <v>44505</v>
      </c>
      <c r="P1221" s="27" t="s">
        <v>279</v>
      </c>
      <c r="Q1221" s="22">
        <v>32</v>
      </c>
      <c r="R1221" s="28" t="s">
        <v>56</v>
      </c>
      <c r="S1221" s="22" t="s">
        <v>56</v>
      </c>
      <c r="T1221" s="22">
        <v>6008148929</v>
      </c>
      <c r="U1221" s="22">
        <v>32</v>
      </c>
      <c r="V1221" s="22">
        <v>0</v>
      </c>
      <c r="W1221" s="22">
        <v>32</v>
      </c>
      <c r="X1221" s="22" t="s">
        <v>872</v>
      </c>
      <c r="Y1221" s="22" t="s">
        <v>56</v>
      </c>
      <c r="Z1221" s="107">
        <v>34716</v>
      </c>
      <c r="AA1221" s="120">
        <v>44505</v>
      </c>
      <c r="AB1221" s="28">
        <v>0</v>
      </c>
      <c r="AC1221" s="28" t="s">
        <v>56</v>
      </c>
      <c r="AD1221" s="46" t="s">
        <v>56</v>
      </c>
      <c r="AE1221" s="47" t="s">
        <v>56</v>
      </c>
      <c r="AF1221" s="35" t="str">
        <f>VLOOKUP(G1221,[6]TIV1!L:S,8,FALSE)</f>
        <v>8276895964</v>
      </c>
      <c r="AG1221" s="35" t="str">
        <f>VLOOKUP(T1221,[6]TIV1!L:S,8,FALSE)</f>
        <v>2050350311</v>
      </c>
      <c r="AH1221" s="35" t="e">
        <f>VLOOKUP(AC1221,[6]TIV1!L:S,8,FALSE)</f>
        <v>#N/A</v>
      </c>
      <c r="AI1221" s="36">
        <f>VLOOKUP(A1221&amp;P1221,[6]HARGA!C:D,2,0)*Q1221</f>
        <v>3200000</v>
      </c>
      <c r="AJ1221" s="36">
        <f>VLOOKUP(A1221&amp;P1221,[6]HARGA!C:D,2,0)*W1221</f>
        <v>3200000</v>
      </c>
      <c r="AK1221" s="36">
        <f>VLOOKUP(A1221&amp;P1221,[6]HARGA!C:D,2,0)*AB1221</f>
        <v>0</v>
      </c>
      <c r="AL1221" s="32"/>
      <c r="AM1221" s="32"/>
      <c r="AN1221" s="37"/>
      <c r="AO1221" s="37"/>
      <c r="AP1221" s="37"/>
      <c r="AQ1221" s="37"/>
      <c r="AR1221" s="37"/>
      <c r="AS1221" s="37"/>
      <c r="AT1221" s="37"/>
      <c r="AU1221" s="37"/>
      <c r="AV1221" s="37"/>
      <c r="AW1221" s="37"/>
      <c r="AX1221" s="37"/>
      <c r="AY1221" s="37"/>
      <c r="AZ1221" s="37"/>
      <c r="BA1221" s="37"/>
      <c r="BB1221" s="37"/>
      <c r="BC1221" s="37"/>
      <c r="BD1221">
        <v>5</v>
      </c>
    </row>
    <row r="1222" spans="1:56" hidden="1" x14ac:dyDescent="0.25">
      <c r="A1222" s="22" t="s">
        <v>124</v>
      </c>
      <c r="B1222" s="22" t="s">
        <v>273</v>
      </c>
      <c r="C1222" s="23">
        <v>21102908131</v>
      </c>
      <c r="D1222" s="22" t="s">
        <v>53</v>
      </c>
      <c r="E1222" s="22" t="s">
        <v>1187</v>
      </c>
      <c r="F1222" s="22" t="s">
        <v>1188</v>
      </c>
      <c r="G1222" s="22">
        <v>5042310446</v>
      </c>
      <c r="H1222" s="22" t="s">
        <v>56</v>
      </c>
      <c r="I1222" s="22" t="s">
        <v>56</v>
      </c>
      <c r="J1222" s="24">
        <v>44505</v>
      </c>
      <c r="K1222" s="22">
        <v>1280</v>
      </c>
      <c r="L1222" s="22" t="s">
        <v>872</v>
      </c>
      <c r="M1222" s="22" t="s">
        <v>872</v>
      </c>
      <c r="N1222" s="107">
        <v>20047</v>
      </c>
      <c r="O1222" s="108">
        <v>44506</v>
      </c>
      <c r="P1222" s="27" t="s">
        <v>303</v>
      </c>
      <c r="Q1222" s="22">
        <v>1280</v>
      </c>
      <c r="R1222" s="28" t="s">
        <v>56</v>
      </c>
      <c r="S1222" s="22" t="s">
        <v>56</v>
      </c>
      <c r="T1222" s="22">
        <v>6008149946</v>
      </c>
      <c r="U1222" s="22">
        <v>0</v>
      </c>
      <c r="V1222" s="22">
        <v>0</v>
      </c>
      <c r="W1222" s="22">
        <v>0</v>
      </c>
      <c r="X1222" s="22" t="s">
        <v>872</v>
      </c>
      <c r="Y1222" s="22" t="s">
        <v>56</v>
      </c>
      <c r="Z1222" s="107">
        <v>34758</v>
      </c>
      <c r="AA1222" s="120">
        <v>44506</v>
      </c>
      <c r="AB1222" s="28">
        <v>0</v>
      </c>
      <c r="AC1222" s="28" t="s">
        <v>56</v>
      </c>
      <c r="AD1222" s="46" t="s">
        <v>56</v>
      </c>
      <c r="AE1222" s="47" t="s">
        <v>56</v>
      </c>
      <c r="AF1222" s="35" t="str">
        <f>VLOOKUP(G1222,[6]TIV1!L:S,8,FALSE)</f>
        <v>8276895964</v>
      </c>
      <c r="AG1222" s="35" t="str">
        <f>VLOOKUP(T1222,[6]TIV1!L:S,8,FALSE)</f>
        <v>2050350311</v>
      </c>
      <c r="AH1222" s="35" t="e">
        <f>VLOOKUP(AC1222,[6]TIV1!L:S,8,FALSE)</f>
        <v>#N/A</v>
      </c>
      <c r="AI1222" s="36">
        <f>VLOOKUP(A1222&amp;P1222,[6]HARGA!C:D,2,0)*Q1222</f>
        <v>47667200</v>
      </c>
      <c r="AJ1222" s="36">
        <f>VLOOKUP(A1222&amp;P1222,[6]HARGA!C:D,2,0)*W1222</f>
        <v>0</v>
      </c>
      <c r="AK1222" s="36">
        <f>VLOOKUP(A1222&amp;P1222,[6]HARGA!C:D,2,0)*AB1222</f>
        <v>0</v>
      </c>
      <c r="AL1222" s="32"/>
      <c r="AM1222" s="32"/>
      <c r="AN1222" s="37"/>
      <c r="AO1222" s="37"/>
      <c r="AP1222" s="37"/>
      <c r="AQ1222" s="37"/>
      <c r="AR1222" s="37"/>
      <c r="AS1222" s="37"/>
      <c r="AT1222" s="37"/>
      <c r="AU1222" s="37"/>
      <c r="AV1222" s="37"/>
      <c r="AW1222" s="37"/>
      <c r="AX1222" s="37"/>
      <c r="AY1222" s="37"/>
      <c r="AZ1222" s="37"/>
      <c r="BA1222" s="37"/>
      <c r="BB1222" s="37"/>
      <c r="BC1222" s="37"/>
      <c r="BD1222">
        <v>5</v>
      </c>
    </row>
    <row r="1223" spans="1:56" hidden="1" x14ac:dyDescent="0.25">
      <c r="A1223" s="22" t="s">
        <v>124</v>
      </c>
      <c r="B1223" s="22" t="s">
        <v>273</v>
      </c>
      <c r="C1223" s="23">
        <v>21102908131</v>
      </c>
      <c r="D1223" s="22" t="s">
        <v>53</v>
      </c>
      <c r="E1223" s="22" t="s">
        <v>1187</v>
      </c>
      <c r="F1223" s="22" t="s">
        <v>1188</v>
      </c>
      <c r="G1223" s="22">
        <v>5042310446</v>
      </c>
      <c r="H1223" s="22" t="s">
        <v>56</v>
      </c>
      <c r="I1223" s="22" t="s">
        <v>56</v>
      </c>
      <c r="J1223" s="24">
        <v>44505</v>
      </c>
      <c r="K1223" s="22">
        <v>32</v>
      </c>
      <c r="L1223" s="22" t="s">
        <v>872</v>
      </c>
      <c r="M1223" s="22" t="s">
        <v>872</v>
      </c>
      <c r="N1223" s="107">
        <v>20047</v>
      </c>
      <c r="O1223" s="108">
        <v>44506</v>
      </c>
      <c r="P1223" s="27" t="s">
        <v>279</v>
      </c>
      <c r="Q1223" s="22">
        <v>32</v>
      </c>
      <c r="R1223" s="28" t="s">
        <v>56</v>
      </c>
      <c r="S1223" s="22" t="s">
        <v>56</v>
      </c>
      <c r="T1223" s="22">
        <v>6008149946</v>
      </c>
      <c r="U1223" s="22">
        <v>32</v>
      </c>
      <c r="V1223" s="22">
        <v>0</v>
      </c>
      <c r="W1223" s="22">
        <v>32</v>
      </c>
      <c r="X1223" s="22" t="s">
        <v>872</v>
      </c>
      <c r="Y1223" s="22" t="s">
        <v>56</v>
      </c>
      <c r="Z1223" s="107">
        <v>34758</v>
      </c>
      <c r="AA1223" s="120">
        <v>44506</v>
      </c>
      <c r="AB1223" s="28">
        <v>0</v>
      </c>
      <c r="AC1223" s="28" t="s">
        <v>56</v>
      </c>
      <c r="AD1223" s="46" t="s">
        <v>56</v>
      </c>
      <c r="AE1223" s="47" t="s">
        <v>56</v>
      </c>
      <c r="AF1223" s="35" t="str">
        <f>VLOOKUP(G1223,[6]TIV1!L:S,8,FALSE)</f>
        <v>8276895964</v>
      </c>
      <c r="AG1223" s="35" t="str">
        <f>VLOOKUP(T1223,[6]TIV1!L:S,8,FALSE)</f>
        <v>2050350311</v>
      </c>
      <c r="AH1223" s="35" t="e">
        <f>VLOOKUP(AC1223,[6]TIV1!L:S,8,FALSE)</f>
        <v>#N/A</v>
      </c>
      <c r="AI1223" s="36">
        <f>VLOOKUP(A1223&amp;P1223,[6]HARGA!C:D,2,0)*Q1223</f>
        <v>3200000</v>
      </c>
      <c r="AJ1223" s="36">
        <f>VLOOKUP(A1223&amp;P1223,[6]HARGA!C:D,2,0)*W1223</f>
        <v>3200000</v>
      </c>
      <c r="AK1223" s="36">
        <f>VLOOKUP(A1223&amp;P1223,[6]HARGA!C:D,2,0)*AB1223</f>
        <v>0</v>
      </c>
      <c r="AL1223" s="32"/>
      <c r="AM1223" s="32"/>
      <c r="AN1223" s="37"/>
      <c r="AO1223" s="37"/>
      <c r="AP1223" s="37"/>
      <c r="AQ1223" s="37"/>
      <c r="AR1223" s="37"/>
      <c r="AS1223" s="37"/>
      <c r="AT1223" s="37"/>
      <c r="AU1223" s="37"/>
      <c r="AV1223" s="37"/>
      <c r="AW1223" s="37"/>
      <c r="AX1223" s="37"/>
      <c r="AY1223" s="37"/>
      <c r="AZ1223" s="37"/>
      <c r="BA1223" s="37"/>
      <c r="BB1223" s="37"/>
      <c r="BC1223" s="37"/>
      <c r="BD1223">
        <v>5</v>
      </c>
    </row>
    <row r="1224" spans="1:56" hidden="1" x14ac:dyDescent="0.25">
      <c r="A1224" s="22" t="s">
        <v>66</v>
      </c>
      <c r="B1224" s="22" t="s">
        <v>273</v>
      </c>
      <c r="C1224" s="23">
        <v>21110200182</v>
      </c>
      <c r="D1224" s="22" t="s">
        <v>193</v>
      </c>
      <c r="E1224" s="22" t="s">
        <v>316</v>
      </c>
      <c r="F1224" s="22" t="s">
        <v>317</v>
      </c>
      <c r="G1224" s="22">
        <v>5042304076</v>
      </c>
      <c r="H1224" s="22" t="s">
        <v>56</v>
      </c>
      <c r="I1224" s="22" t="s">
        <v>56</v>
      </c>
      <c r="J1224" s="24">
        <v>44505</v>
      </c>
      <c r="K1224" s="22">
        <v>960</v>
      </c>
      <c r="L1224" s="22" t="s">
        <v>110</v>
      </c>
      <c r="M1224" s="22" t="s">
        <v>110</v>
      </c>
      <c r="N1224" s="38" t="s">
        <v>1814</v>
      </c>
      <c r="O1224" s="39">
        <v>44505</v>
      </c>
      <c r="P1224" s="27" t="s">
        <v>60</v>
      </c>
      <c r="Q1224" s="22">
        <v>960</v>
      </c>
      <c r="R1224" s="23">
        <v>21102903808</v>
      </c>
      <c r="S1224" s="22" t="s">
        <v>56</v>
      </c>
      <c r="T1224" s="22">
        <v>6008150886</v>
      </c>
      <c r="U1224" s="22">
        <v>24</v>
      </c>
      <c r="V1224" s="28">
        <v>0</v>
      </c>
      <c r="W1224" s="22">
        <v>24</v>
      </c>
      <c r="X1224" s="22" t="s">
        <v>110</v>
      </c>
      <c r="Y1224" s="22" t="s">
        <v>56</v>
      </c>
      <c r="Z1224" s="63" t="s">
        <v>1815</v>
      </c>
      <c r="AA1224" s="64">
        <v>44505</v>
      </c>
      <c r="AB1224" s="28">
        <v>24</v>
      </c>
      <c r="AC1224" s="62">
        <v>5042304090</v>
      </c>
      <c r="AD1224" s="33" t="s">
        <v>1816</v>
      </c>
      <c r="AE1224" s="34">
        <v>44505</v>
      </c>
      <c r="AF1224" s="35" t="str">
        <f>VLOOKUP(G1224,[6]TIV1!L:S,8,FALSE)</f>
        <v>8276895965</v>
      </c>
      <c r="AG1224" s="35" t="str">
        <f>VLOOKUP(T1224,[6]TIV1!L:S,8,FALSE)</f>
        <v>2050350312</v>
      </c>
      <c r="AH1224" s="35" t="str">
        <f>VLOOKUP(AC1224,[6]TIV1!L:S,8,FALSE)</f>
        <v>8276895965</v>
      </c>
      <c r="AI1224" s="36">
        <f>VLOOKUP(A1224&amp;P1224,[6]HARGA!C:D,2,0)*Q1224</f>
        <v>9456000</v>
      </c>
      <c r="AJ1224" s="36">
        <f>VLOOKUP(A1224&amp;P1224,[6]HARGA!C:D,2,0)*W1224</f>
        <v>236400</v>
      </c>
      <c r="AK1224" s="36">
        <f>VLOOKUP(A1224&amp;P1224,[6]HARGA!C:D,2,0)*AB1224</f>
        <v>236400</v>
      </c>
      <c r="AL1224" s="32"/>
      <c r="AM1224" s="32"/>
      <c r="AN1224" s="37"/>
      <c r="AO1224" s="37"/>
      <c r="AP1224" s="37"/>
      <c r="AQ1224" s="37"/>
      <c r="AR1224" s="37"/>
      <c r="AS1224" s="37"/>
      <c r="AT1224" s="37"/>
      <c r="AU1224" s="37"/>
      <c r="AV1224" s="37"/>
      <c r="AW1224" s="37"/>
      <c r="AX1224" s="37"/>
      <c r="AY1224" s="37"/>
      <c r="AZ1224" s="37"/>
      <c r="BA1224" s="37"/>
      <c r="BB1224" s="37"/>
      <c r="BC1224" s="37"/>
      <c r="BD1224">
        <v>5</v>
      </c>
    </row>
    <row r="1225" spans="1:56" hidden="1" x14ac:dyDescent="0.25">
      <c r="A1225" s="22" t="s">
        <v>66</v>
      </c>
      <c r="B1225" s="22" t="s">
        <v>273</v>
      </c>
      <c r="C1225" s="23">
        <v>21110200182</v>
      </c>
      <c r="D1225" s="22" t="s">
        <v>193</v>
      </c>
      <c r="E1225" s="22" t="s">
        <v>316</v>
      </c>
      <c r="F1225" s="22" t="s">
        <v>317</v>
      </c>
      <c r="G1225" s="22">
        <v>5042304076</v>
      </c>
      <c r="H1225" s="22" t="s">
        <v>56</v>
      </c>
      <c r="I1225" s="22" t="s">
        <v>56</v>
      </c>
      <c r="J1225" s="24">
        <v>44505</v>
      </c>
      <c r="K1225" s="22">
        <v>960</v>
      </c>
      <c r="L1225" s="22" t="s">
        <v>110</v>
      </c>
      <c r="M1225" s="22" t="s">
        <v>110</v>
      </c>
      <c r="N1225" s="38" t="s">
        <v>1814</v>
      </c>
      <c r="O1225" s="39">
        <v>44505</v>
      </c>
      <c r="P1225" s="27" t="s">
        <v>64</v>
      </c>
      <c r="Q1225" s="22">
        <v>960</v>
      </c>
      <c r="R1225" s="23">
        <v>21102903808</v>
      </c>
      <c r="S1225" s="22" t="s">
        <v>56</v>
      </c>
      <c r="T1225" s="22">
        <v>6008150886</v>
      </c>
      <c r="U1225" s="22">
        <v>1152</v>
      </c>
      <c r="V1225" s="28">
        <v>0</v>
      </c>
      <c r="W1225" s="22">
        <v>1152</v>
      </c>
      <c r="X1225" s="22" t="s">
        <v>110</v>
      </c>
      <c r="Y1225" s="22" t="s">
        <v>56</v>
      </c>
      <c r="Z1225" s="63" t="s">
        <v>1815</v>
      </c>
      <c r="AA1225" s="64">
        <v>44505</v>
      </c>
      <c r="AB1225" s="28">
        <f>207+24</f>
        <v>231</v>
      </c>
      <c r="AC1225" s="62">
        <v>5042304090</v>
      </c>
      <c r="AD1225" s="33" t="s">
        <v>1816</v>
      </c>
      <c r="AE1225" s="34">
        <v>44505</v>
      </c>
      <c r="AF1225" s="35" t="str">
        <f>VLOOKUP(G1225,[6]TIV1!L:S,8,FALSE)</f>
        <v>8276895965</v>
      </c>
      <c r="AG1225" s="35" t="str">
        <f>VLOOKUP(T1225,[6]TIV1!L:S,8,FALSE)</f>
        <v>2050350312</v>
      </c>
      <c r="AH1225" s="35" t="str">
        <f>VLOOKUP(AC1225,[6]TIV1!L:S,8,FALSE)</f>
        <v>8276895965</v>
      </c>
      <c r="AI1225" s="36">
        <f>VLOOKUP(A1225&amp;P1225,[6]HARGA!C:D,2,0)*Q1225</f>
        <v>28800000</v>
      </c>
      <c r="AJ1225" s="36">
        <f>VLOOKUP(A1225&amp;P1225,[6]HARGA!C:D,2,0)*W1225</f>
        <v>34560000</v>
      </c>
      <c r="AK1225" s="36">
        <f>VLOOKUP(A1225&amp;P1225,[6]HARGA!C:D,2,0)*AB1225</f>
        <v>6930000</v>
      </c>
      <c r="AL1225" s="32"/>
      <c r="AM1225" s="32"/>
      <c r="AN1225" s="37"/>
      <c r="AO1225" s="37"/>
      <c r="AP1225" s="37"/>
      <c r="AQ1225" s="37"/>
      <c r="AR1225" s="37"/>
      <c r="AS1225" s="37"/>
      <c r="AT1225" s="37"/>
      <c r="AU1225" s="37"/>
      <c r="AV1225" s="37"/>
      <c r="AW1225" s="37"/>
      <c r="AX1225" s="37"/>
      <c r="AY1225" s="37"/>
      <c r="AZ1225" s="37"/>
      <c r="BA1225" s="37"/>
      <c r="BB1225" s="37"/>
      <c r="BC1225" s="37"/>
      <c r="BD1225">
        <v>5</v>
      </c>
    </row>
    <row r="1226" spans="1:56" hidden="1" x14ac:dyDescent="0.25">
      <c r="A1226" s="22" t="s">
        <v>66</v>
      </c>
      <c r="B1226" s="22" t="s">
        <v>273</v>
      </c>
      <c r="C1226" s="23">
        <v>21110200182</v>
      </c>
      <c r="D1226" s="22" t="s">
        <v>193</v>
      </c>
      <c r="E1226" s="22" t="s">
        <v>316</v>
      </c>
      <c r="F1226" s="22" t="s">
        <v>317</v>
      </c>
      <c r="G1226" s="22">
        <v>5042304076</v>
      </c>
      <c r="H1226" s="22" t="s">
        <v>56</v>
      </c>
      <c r="I1226" s="22" t="s">
        <v>56</v>
      </c>
      <c r="J1226" s="24">
        <v>44505</v>
      </c>
      <c r="K1226" s="22">
        <v>24</v>
      </c>
      <c r="L1226" s="22" t="s">
        <v>110</v>
      </c>
      <c r="M1226" s="22" t="s">
        <v>110</v>
      </c>
      <c r="N1226" s="38" t="s">
        <v>1814</v>
      </c>
      <c r="O1226" s="39">
        <v>44505</v>
      </c>
      <c r="P1226" s="27" t="s">
        <v>65</v>
      </c>
      <c r="Q1226" s="22">
        <v>24</v>
      </c>
      <c r="R1226" s="23">
        <v>21102903808</v>
      </c>
      <c r="S1226" s="22" t="s">
        <v>56</v>
      </c>
      <c r="T1226" s="22">
        <v>6008150886</v>
      </c>
      <c r="U1226" s="22">
        <v>24</v>
      </c>
      <c r="V1226" s="28">
        <v>0</v>
      </c>
      <c r="W1226" s="22">
        <v>24</v>
      </c>
      <c r="X1226" s="22" t="s">
        <v>110</v>
      </c>
      <c r="Y1226" s="22" t="s">
        <v>56</v>
      </c>
      <c r="Z1226" s="63" t="s">
        <v>1815</v>
      </c>
      <c r="AA1226" s="64">
        <v>44505</v>
      </c>
      <c r="AB1226" s="28">
        <v>0</v>
      </c>
      <c r="AC1226" s="62">
        <v>5042304090</v>
      </c>
      <c r="AD1226" s="33" t="s">
        <v>1816</v>
      </c>
      <c r="AE1226" s="34">
        <v>44505</v>
      </c>
      <c r="AF1226" s="35" t="str">
        <f>VLOOKUP(G1226,[6]TIV1!L:S,8,FALSE)</f>
        <v>8276895965</v>
      </c>
      <c r="AG1226" s="35" t="str">
        <f>VLOOKUP(T1226,[6]TIV1!L:S,8,FALSE)</f>
        <v>2050350312</v>
      </c>
      <c r="AH1226" s="35" t="str">
        <f>VLOOKUP(AC1226,[6]TIV1!L:S,8,FALSE)</f>
        <v>8276895965</v>
      </c>
      <c r="AI1226" s="36">
        <f>VLOOKUP(A1226&amp;P1226,[6]HARGA!C:D,2,0)*Q1226</f>
        <v>0</v>
      </c>
      <c r="AJ1226" s="36">
        <f>VLOOKUP(A1226&amp;P1226,[6]HARGA!C:D,2,0)*W1226</f>
        <v>0</v>
      </c>
      <c r="AK1226" s="36">
        <f>VLOOKUP(A1226&amp;P1226,[6]HARGA!C:D,2,0)*AB1226</f>
        <v>0</v>
      </c>
      <c r="AL1226" s="32"/>
      <c r="AM1226" s="32"/>
      <c r="AN1226" s="37"/>
      <c r="AO1226" s="37"/>
      <c r="AP1226" s="37"/>
      <c r="AQ1226" s="37"/>
      <c r="AR1226" s="37"/>
      <c r="AS1226" s="37"/>
      <c r="AT1226" s="37"/>
      <c r="AU1226" s="37"/>
      <c r="AV1226" s="37"/>
      <c r="AW1226" s="37"/>
      <c r="AX1226" s="37"/>
      <c r="AY1226" s="37"/>
      <c r="AZ1226" s="37"/>
      <c r="BA1226" s="37"/>
      <c r="BB1226" s="37"/>
      <c r="BC1226" s="37"/>
      <c r="BD1226">
        <v>5</v>
      </c>
    </row>
    <row r="1227" spans="1:56" hidden="1" x14ac:dyDescent="0.25">
      <c r="A1227" s="22" t="s">
        <v>66</v>
      </c>
      <c r="B1227" s="22" t="s">
        <v>273</v>
      </c>
      <c r="C1227" s="23">
        <v>21102903804</v>
      </c>
      <c r="D1227" s="29" t="s">
        <v>193</v>
      </c>
      <c r="E1227" s="29" t="s">
        <v>321</v>
      </c>
      <c r="F1227" s="29" t="s">
        <v>322</v>
      </c>
      <c r="G1227" s="22">
        <v>5042306638</v>
      </c>
      <c r="H1227" s="22" t="s">
        <v>56</v>
      </c>
      <c r="I1227" s="22" t="s">
        <v>56</v>
      </c>
      <c r="J1227" s="24">
        <v>44505</v>
      </c>
      <c r="K1227" s="22">
        <v>816</v>
      </c>
      <c r="L1227" s="22" t="s">
        <v>110</v>
      </c>
      <c r="M1227" s="22" t="s">
        <v>110</v>
      </c>
      <c r="N1227" s="38" t="s">
        <v>1817</v>
      </c>
      <c r="O1227" s="39">
        <v>44506</v>
      </c>
      <c r="P1227" s="27" t="s">
        <v>60</v>
      </c>
      <c r="Q1227" s="22">
        <v>816</v>
      </c>
      <c r="R1227" s="23">
        <v>21102903812</v>
      </c>
      <c r="S1227" s="22" t="s">
        <v>56</v>
      </c>
      <c r="T1227" s="22">
        <v>6008147658</v>
      </c>
      <c r="U1227" s="22">
        <v>24</v>
      </c>
      <c r="V1227" s="28">
        <v>0</v>
      </c>
      <c r="W1227" s="22">
        <v>24</v>
      </c>
      <c r="X1227" s="22" t="s">
        <v>110</v>
      </c>
      <c r="Y1227" s="22" t="s">
        <v>56</v>
      </c>
      <c r="Z1227" s="63" t="s">
        <v>1818</v>
      </c>
      <c r="AA1227" s="64">
        <v>44505</v>
      </c>
      <c r="AB1227" s="28">
        <v>1</v>
      </c>
      <c r="AC1227" s="62">
        <v>5042306399</v>
      </c>
      <c r="AD1227" s="33" t="s">
        <v>1819</v>
      </c>
      <c r="AE1227" s="34">
        <v>44506</v>
      </c>
      <c r="AF1227" s="35" t="str">
        <f>VLOOKUP(G1227,[6]TIV1!L:S,8,FALSE)</f>
        <v>8276895965</v>
      </c>
      <c r="AG1227" s="35" t="str">
        <f>VLOOKUP(T1227,[6]TIV1!L:S,8,FALSE)</f>
        <v>2050350312</v>
      </c>
      <c r="AH1227" s="35" t="str">
        <f>VLOOKUP(AC1227,[6]TIV1!L:S,8,FALSE)</f>
        <v>8276895965</v>
      </c>
      <c r="AI1227" s="36">
        <f>VLOOKUP(A1227&amp;P1227,[6]HARGA!C:D,2,0)*Q1227</f>
        <v>8037600</v>
      </c>
      <c r="AJ1227" s="36">
        <f>VLOOKUP(A1227&amp;P1227,[6]HARGA!C:D,2,0)*W1227</f>
        <v>236400</v>
      </c>
      <c r="AK1227" s="36">
        <f>VLOOKUP(A1227&amp;P1227,[6]HARGA!C:D,2,0)*AB1227</f>
        <v>9850</v>
      </c>
      <c r="AL1227" s="32"/>
      <c r="AM1227" s="32"/>
      <c r="AN1227" s="37"/>
      <c r="AO1227" s="37"/>
      <c r="AP1227" s="37"/>
      <c r="AQ1227" s="37"/>
      <c r="AR1227" s="37"/>
      <c r="AS1227" s="37"/>
      <c r="AT1227" s="37"/>
      <c r="AU1227" s="37"/>
      <c r="AV1227" s="37"/>
      <c r="AW1227" s="37"/>
      <c r="AX1227" s="37"/>
      <c r="AY1227" s="37"/>
      <c r="AZ1227" s="37"/>
      <c r="BA1227" s="37"/>
      <c r="BB1227" s="37"/>
      <c r="BC1227" s="37"/>
      <c r="BD1227">
        <v>5</v>
      </c>
    </row>
    <row r="1228" spans="1:56" hidden="1" x14ac:dyDescent="0.25">
      <c r="A1228" s="22" t="s">
        <v>66</v>
      </c>
      <c r="B1228" s="22" t="s">
        <v>273</v>
      </c>
      <c r="C1228" s="23">
        <v>21102903804</v>
      </c>
      <c r="D1228" s="29" t="s">
        <v>193</v>
      </c>
      <c r="E1228" s="29" t="s">
        <v>321</v>
      </c>
      <c r="F1228" s="29" t="s">
        <v>322</v>
      </c>
      <c r="G1228" s="22">
        <v>5042306638</v>
      </c>
      <c r="H1228" s="22" t="s">
        <v>56</v>
      </c>
      <c r="I1228" s="22" t="s">
        <v>56</v>
      </c>
      <c r="J1228" s="24">
        <v>44505</v>
      </c>
      <c r="K1228" s="22">
        <v>816</v>
      </c>
      <c r="L1228" s="22" t="s">
        <v>110</v>
      </c>
      <c r="M1228" s="22" t="s">
        <v>110</v>
      </c>
      <c r="N1228" s="38" t="s">
        <v>1817</v>
      </c>
      <c r="O1228" s="39">
        <v>44506</v>
      </c>
      <c r="P1228" s="27" t="s">
        <v>64</v>
      </c>
      <c r="Q1228" s="22">
        <v>816</v>
      </c>
      <c r="R1228" s="23">
        <v>21102903812</v>
      </c>
      <c r="S1228" s="22" t="s">
        <v>56</v>
      </c>
      <c r="T1228" s="22">
        <v>6008147658</v>
      </c>
      <c r="U1228" s="22">
        <v>960</v>
      </c>
      <c r="V1228" s="28">
        <v>0</v>
      </c>
      <c r="W1228" s="22">
        <v>960</v>
      </c>
      <c r="X1228" s="22" t="s">
        <v>110</v>
      </c>
      <c r="Y1228" s="22" t="s">
        <v>56</v>
      </c>
      <c r="Z1228" s="63" t="s">
        <v>1818</v>
      </c>
      <c r="AA1228" s="64">
        <v>44505</v>
      </c>
      <c r="AB1228" s="28">
        <v>144</v>
      </c>
      <c r="AC1228" s="62">
        <v>5042306399</v>
      </c>
      <c r="AD1228" s="33" t="s">
        <v>1819</v>
      </c>
      <c r="AE1228" s="34">
        <v>44506</v>
      </c>
      <c r="AF1228" s="35" t="str">
        <f>VLOOKUP(G1228,[6]TIV1!L:S,8,FALSE)</f>
        <v>8276895965</v>
      </c>
      <c r="AG1228" s="35" t="str">
        <f>VLOOKUP(T1228,[6]TIV1!L:S,8,FALSE)</f>
        <v>2050350312</v>
      </c>
      <c r="AH1228" s="35" t="str">
        <f>VLOOKUP(AC1228,[6]TIV1!L:S,8,FALSE)</f>
        <v>8276895965</v>
      </c>
      <c r="AI1228" s="36">
        <f>VLOOKUP(A1228&amp;P1228,[6]HARGA!C:D,2,0)*Q1228</f>
        <v>24480000</v>
      </c>
      <c r="AJ1228" s="36">
        <f>VLOOKUP(A1228&amp;P1228,[6]HARGA!C:D,2,0)*W1228</f>
        <v>28800000</v>
      </c>
      <c r="AK1228" s="36">
        <f>VLOOKUP(A1228&amp;P1228,[6]HARGA!C:D,2,0)*AB1228</f>
        <v>4320000</v>
      </c>
      <c r="AL1228" s="32"/>
      <c r="AM1228" s="32"/>
      <c r="AN1228" s="37"/>
      <c r="AO1228" s="37"/>
      <c r="AP1228" s="37"/>
      <c r="AQ1228" s="37"/>
      <c r="AR1228" s="37"/>
      <c r="AS1228" s="37"/>
      <c r="AT1228" s="37"/>
      <c r="AU1228" s="37"/>
      <c r="AV1228" s="37"/>
      <c r="AW1228" s="37"/>
      <c r="AX1228" s="37"/>
      <c r="AY1228" s="37"/>
      <c r="AZ1228" s="37"/>
      <c r="BA1228" s="37"/>
      <c r="BB1228" s="37"/>
      <c r="BC1228" s="37"/>
      <c r="BD1228">
        <v>5</v>
      </c>
    </row>
    <row r="1229" spans="1:56" hidden="1" x14ac:dyDescent="0.25">
      <c r="A1229" s="22" t="s">
        <v>66</v>
      </c>
      <c r="B1229" s="22" t="s">
        <v>273</v>
      </c>
      <c r="C1229" s="23">
        <v>21102903804</v>
      </c>
      <c r="D1229" s="29" t="s">
        <v>193</v>
      </c>
      <c r="E1229" s="29" t="s">
        <v>321</v>
      </c>
      <c r="F1229" s="29" t="s">
        <v>322</v>
      </c>
      <c r="G1229" s="22">
        <v>5042306638</v>
      </c>
      <c r="H1229" s="22" t="s">
        <v>56</v>
      </c>
      <c r="I1229" s="22" t="s">
        <v>56</v>
      </c>
      <c r="J1229" s="24">
        <v>44505</v>
      </c>
      <c r="K1229" s="22">
        <v>20</v>
      </c>
      <c r="L1229" s="22" t="s">
        <v>110</v>
      </c>
      <c r="M1229" s="22" t="s">
        <v>110</v>
      </c>
      <c r="N1229" s="38" t="s">
        <v>1817</v>
      </c>
      <c r="O1229" s="39">
        <v>44506</v>
      </c>
      <c r="P1229" s="27" t="s">
        <v>65</v>
      </c>
      <c r="Q1229" s="22">
        <v>20</v>
      </c>
      <c r="R1229" s="23">
        <v>21102903812</v>
      </c>
      <c r="S1229" s="22" t="s">
        <v>56</v>
      </c>
      <c r="T1229" s="22">
        <v>6008147658</v>
      </c>
      <c r="U1229" s="22">
        <v>20</v>
      </c>
      <c r="V1229" s="28">
        <v>0</v>
      </c>
      <c r="W1229" s="22">
        <v>20</v>
      </c>
      <c r="X1229" s="22" t="s">
        <v>110</v>
      </c>
      <c r="Y1229" s="22" t="s">
        <v>56</v>
      </c>
      <c r="Z1229" s="63" t="s">
        <v>1818</v>
      </c>
      <c r="AA1229" s="64">
        <v>44505</v>
      </c>
      <c r="AB1229" s="28">
        <v>0</v>
      </c>
      <c r="AC1229" s="62">
        <v>5042306399</v>
      </c>
      <c r="AD1229" s="33" t="s">
        <v>1819</v>
      </c>
      <c r="AE1229" s="34">
        <v>44506</v>
      </c>
      <c r="AF1229" s="35" t="str">
        <f>VLOOKUP(G1229,[6]TIV1!L:S,8,FALSE)</f>
        <v>8276895965</v>
      </c>
      <c r="AG1229" s="35" t="str">
        <f>VLOOKUP(T1229,[6]TIV1!L:S,8,FALSE)</f>
        <v>2050350312</v>
      </c>
      <c r="AH1229" s="35" t="str">
        <f>VLOOKUP(AC1229,[6]TIV1!L:S,8,FALSE)</f>
        <v>8276895965</v>
      </c>
      <c r="AI1229" s="36">
        <f>VLOOKUP(A1229&amp;P1229,[6]HARGA!C:D,2,0)*Q1229</f>
        <v>0</v>
      </c>
      <c r="AJ1229" s="36">
        <f>VLOOKUP(A1229&amp;P1229,[6]HARGA!C:D,2,0)*W1229</f>
        <v>0</v>
      </c>
      <c r="AK1229" s="36">
        <f>VLOOKUP(A1229&amp;P1229,[6]HARGA!C:D,2,0)*AB1229</f>
        <v>0</v>
      </c>
      <c r="AL1229" s="32"/>
      <c r="AM1229" s="32"/>
      <c r="AN1229" s="37"/>
      <c r="AO1229" s="37"/>
      <c r="AP1229" s="37"/>
      <c r="AQ1229" s="37"/>
      <c r="AR1229" s="37"/>
      <c r="AS1229" s="37"/>
      <c r="AT1229" s="37"/>
      <c r="AU1229" s="37"/>
      <c r="AV1229" s="37"/>
      <c r="AW1229" s="37"/>
      <c r="AX1229" s="37"/>
      <c r="AY1229" s="37"/>
      <c r="AZ1229" s="37"/>
      <c r="BA1229" s="37"/>
      <c r="BB1229" s="37"/>
      <c r="BC1229" s="37"/>
      <c r="BD1229">
        <v>5</v>
      </c>
    </row>
    <row r="1230" spans="1:56" hidden="1" x14ac:dyDescent="0.25">
      <c r="A1230" s="22" t="s">
        <v>66</v>
      </c>
      <c r="B1230" s="22" t="s">
        <v>273</v>
      </c>
      <c r="C1230" s="23">
        <v>21102903809</v>
      </c>
      <c r="D1230" s="22" t="s">
        <v>53</v>
      </c>
      <c r="E1230" s="22" t="s">
        <v>1820</v>
      </c>
      <c r="F1230" s="22" t="s">
        <v>1821</v>
      </c>
      <c r="G1230" s="22">
        <v>5042306905</v>
      </c>
      <c r="H1230" s="22" t="s">
        <v>56</v>
      </c>
      <c r="I1230" s="22" t="s">
        <v>56</v>
      </c>
      <c r="J1230" s="24">
        <v>44505</v>
      </c>
      <c r="K1230" s="22">
        <v>720</v>
      </c>
      <c r="L1230" s="22" t="s">
        <v>110</v>
      </c>
      <c r="M1230" s="22" t="s">
        <v>110</v>
      </c>
      <c r="N1230" s="38" t="s">
        <v>1822</v>
      </c>
      <c r="O1230" s="39">
        <v>44506</v>
      </c>
      <c r="P1230" s="27" t="s">
        <v>60</v>
      </c>
      <c r="Q1230" s="22">
        <v>720</v>
      </c>
      <c r="R1230" s="23">
        <v>21102903835</v>
      </c>
      <c r="S1230" s="22" t="s">
        <v>56</v>
      </c>
      <c r="T1230" s="22">
        <v>6008148911</v>
      </c>
      <c r="U1230" s="22">
        <v>24</v>
      </c>
      <c r="V1230" s="28">
        <v>0</v>
      </c>
      <c r="W1230" s="22">
        <v>24</v>
      </c>
      <c r="X1230" s="22" t="s">
        <v>110</v>
      </c>
      <c r="Y1230" s="22" t="s">
        <v>56</v>
      </c>
      <c r="Z1230" s="63" t="s">
        <v>1823</v>
      </c>
      <c r="AA1230" s="64">
        <v>44501</v>
      </c>
      <c r="AB1230" s="28">
        <v>0</v>
      </c>
      <c r="AC1230" s="62">
        <v>5042304378</v>
      </c>
      <c r="AD1230" s="33" t="s">
        <v>1824</v>
      </c>
      <c r="AE1230" s="34">
        <v>44506</v>
      </c>
      <c r="AF1230" s="35" t="str">
        <f>VLOOKUP(G1230,[6]TIV1!L:S,8,FALSE)</f>
        <v>8276895965</v>
      </c>
      <c r="AG1230" s="35" t="str">
        <f>VLOOKUP(T1230,[6]TIV1!L:S,8,FALSE)</f>
        <v>2050350312</v>
      </c>
      <c r="AH1230" s="35" t="str">
        <f>VLOOKUP(AC1230,[6]TIV1!L:S,8,FALSE)</f>
        <v>8276895965</v>
      </c>
      <c r="AI1230" s="36">
        <f>VLOOKUP(A1230&amp;P1230,[6]HARGA!C:D,2,0)*Q1230</f>
        <v>7092000</v>
      </c>
      <c r="AJ1230" s="36">
        <f>VLOOKUP(A1230&amp;P1230,[6]HARGA!C:D,2,0)*W1230</f>
        <v>236400</v>
      </c>
      <c r="AK1230" s="36">
        <f>VLOOKUP(A1230&amp;P1230,[6]HARGA!C:D,2,0)*AB1230</f>
        <v>0</v>
      </c>
      <c r="AL1230" s="32"/>
      <c r="AM1230" s="32"/>
      <c r="AN1230" s="37"/>
      <c r="AO1230" s="37"/>
      <c r="AP1230" s="37"/>
      <c r="AQ1230" s="37"/>
      <c r="AR1230" s="37"/>
      <c r="AS1230" s="37"/>
      <c r="AT1230" s="37"/>
      <c r="AU1230" s="37"/>
      <c r="AV1230" s="37"/>
      <c r="AW1230" s="37"/>
      <c r="AX1230" s="37"/>
      <c r="AY1230" s="37"/>
      <c r="AZ1230" s="37"/>
      <c r="BA1230" s="37"/>
      <c r="BB1230" s="37"/>
      <c r="BC1230" s="37"/>
      <c r="BD1230">
        <v>5</v>
      </c>
    </row>
    <row r="1231" spans="1:56" hidden="1" x14ac:dyDescent="0.25">
      <c r="A1231" s="22" t="s">
        <v>66</v>
      </c>
      <c r="B1231" s="22" t="s">
        <v>273</v>
      </c>
      <c r="C1231" s="23">
        <v>21102903809</v>
      </c>
      <c r="D1231" s="22" t="s">
        <v>53</v>
      </c>
      <c r="E1231" s="22" t="s">
        <v>1820</v>
      </c>
      <c r="F1231" s="22" t="s">
        <v>1821</v>
      </c>
      <c r="G1231" s="22">
        <v>5042306905</v>
      </c>
      <c r="H1231" s="22" t="s">
        <v>56</v>
      </c>
      <c r="I1231" s="22" t="s">
        <v>56</v>
      </c>
      <c r="J1231" s="24">
        <v>44505</v>
      </c>
      <c r="K1231" s="22">
        <v>720</v>
      </c>
      <c r="L1231" s="22" t="s">
        <v>110</v>
      </c>
      <c r="M1231" s="22" t="s">
        <v>110</v>
      </c>
      <c r="N1231" s="38" t="s">
        <v>1822</v>
      </c>
      <c r="O1231" s="39">
        <v>44506</v>
      </c>
      <c r="P1231" s="27" t="s">
        <v>64</v>
      </c>
      <c r="Q1231" s="22">
        <v>720</v>
      </c>
      <c r="R1231" s="23">
        <v>21102903835</v>
      </c>
      <c r="S1231" s="22" t="s">
        <v>56</v>
      </c>
      <c r="T1231" s="22">
        <v>6008148911</v>
      </c>
      <c r="U1231" s="22">
        <v>768</v>
      </c>
      <c r="V1231" s="28">
        <v>0</v>
      </c>
      <c r="W1231" s="22">
        <v>768</v>
      </c>
      <c r="X1231" s="22" t="s">
        <v>110</v>
      </c>
      <c r="Y1231" s="22" t="s">
        <v>56</v>
      </c>
      <c r="Z1231" s="63" t="s">
        <v>1823</v>
      </c>
      <c r="AA1231" s="64">
        <v>44501</v>
      </c>
      <c r="AB1231" s="28">
        <v>69</v>
      </c>
      <c r="AC1231" s="62">
        <v>5042304378</v>
      </c>
      <c r="AD1231" s="33" t="s">
        <v>1824</v>
      </c>
      <c r="AE1231" s="34">
        <v>44506</v>
      </c>
      <c r="AF1231" s="35" t="str">
        <f>VLOOKUP(G1231,[6]TIV1!L:S,8,FALSE)</f>
        <v>8276895965</v>
      </c>
      <c r="AG1231" s="35" t="str">
        <f>VLOOKUP(T1231,[6]TIV1!L:S,8,FALSE)</f>
        <v>2050350312</v>
      </c>
      <c r="AH1231" s="35" t="str">
        <f>VLOOKUP(AC1231,[6]TIV1!L:S,8,FALSE)</f>
        <v>8276895965</v>
      </c>
      <c r="AI1231" s="36">
        <f>VLOOKUP(A1231&amp;P1231,[6]HARGA!C:D,2,0)*Q1231</f>
        <v>21600000</v>
      </c>
      <c r="AJ1231" s="36">
        <f>VLOOKUP(A1231&amp;P1231,[6]HARGA!C:D,2,0)*W1231</f>
        <v>23040000</v>
      </c>
      <c r="AK1231" s="36">
        <f>VLOOKUP(A1231&amp;P1231,[6]HARGA!C:D,2,0)*AB1231</f>
        <v>2070000</v>
      </c>
      <c r="AL1231" s="32"/>
      <c r="AM1231" s="32"/>
      <c r="AN1231" s="37"/>
      <c r="AO1231" s="37"/>
      <c r="AP1231" s="37"/>
      <c r="AQ1231" s="37"/>
      <c r="AR1231" s="37"/>
      <c r="AS1231" s="37"/>
      <c r="AT1231" s="37"/>
      <c r="AU1231" s="37"/>
      <c r="AV1231" s="37"/>
      <c r="AW1231" s="37"/>
      <c r="AX1231" s="37"/>
      <c r="AY1231" s="37"/>
      <c r="AZ1231" s="37"/>
      <c r="BA1231" s="37"/>
      <c r="BB1231" s="37"/>
      <c r="BC1231" s="37"/>
      <c r="BD1231">
        <v>5</v>
      </c>
    </row>
    <row r="1232" spans="1:56" hidden="1" x14ac:dyDescent="0.25">
      <c r="A1232" s="22" t="s">
        <v>66</v>
      </c>
      <c r="B1232" s="22" t="s">
        <v>273</v>
      </c>
      <c r="C1232" s="23">
        <v>21102903809</v>
      </c>
      <c r="D1232" s="22" t="s">
        <v>53</v>
      </c>
      <c r="E1232" s="22" t="s">
        <v>1820</v>
      </c>
      <c r="F1232" s="22" t="s">
        <v>1821</v>
      </c>
      <c r="G1232" s="22">
        <v>5042306905</v>
      </c>
      <c r="H1232" s="22" t="s">
        <v>56</v>
      </c>
      <c r="I1232" s="22" t="s">
        <v>56</v>
      </c>
      <c r="J1232" s="24">
        <v>44505</v>
      </c>
      <c r="K1232" s="22">
        <v>16</v>
      </c>
      <c r="L1232" s="22" t="s">
        <v>110</v>
      </c>
      <c r="M1232" s="22" t="s">
        <v>110</v>
      </c>
      <c r="N1232" s="38" t="s">
        <v>1822</v>
      </c>
      <c r="O1232" s="39">
        <v>44506</v>
      </c>
      <c r="P1232" s="27" t="s">
        <v>65</v>
      </c>
      <c r="Q1232" s="22">
        <v>16</v>
      </c>
      <c r="R1232" s="23">
        <v>21102903835</v>
      </c>
      <c r="S1232" s="22" t="s">
        <v>56</v>
      </c>
      <c r="T1232" s="22">
        <v>6008148911</v>
      </c>
      <c r="U1232" s="22">
        <v>16</v>
      </c>
      <c r="V1232" s="28">
        <v>0</v>
      </c>
      <c r="W1232" s="22">
        <v>16</v>
      </c>
      <c r="X1232" s="22" t="s">
        <v>110</v>
      </c>
      <c r="Y1232" s="22" t="s">
        <v>56</v>
      </c>
      <c r="Z1232" s="63" t="s">
        <v>1823</v>
      </c>
      <c r="AA1232" s="64">
        <v>44501</v>
      </c>
      <c r="AB1232" s="28">
        <v>0</v>
      </c>
      <c r="AC1232" s="62">
        <v>5042304378</v>
      </c>
      <c r="AD1232" s="33" t="s">
        <v>1824</v>
      </c>
      <c r="AE1232" s="34">
        <v>44506</v>
      </c>
      <c r="AF1232" s="35" t="str">
        <f>VLOOKUP(G1232,[6]TIV1!L:S,8,FALSE)</f>
        <v>8276895965</v>
      </c>
      <c r="AG1232" s="35" t="str">
        <f>VLOOKUP(T1232,[6]TIV1!L:S,8,FALSE)</f>
        <v>2050350312</v>
      </c>
      <c r="AH1232" s="35" t="str">
        <f>VLOOKUP(AC1232,[6]TIV1!L:S,8,FALSE)</f>
        <v>8276895965</v>
      </c>
      <c r="AI1232" s="36">
        <f>VLOOKUP(A1232&amp;P1232,[6]HARGA!C:D,2,0)*Q1232</f>
        <v>0</v>
      </c>
      <c r="AJ1232" s="36">
        <f>VLOOKUP(A1232&amp;P1232,[6]HARGA!C:D,2,0)*W1232</f>
        <v>0</v>
      </c>
      <c r="AK1232" s="36">
        <f>VLOOKUP(A1232&amp;P1232,[6]HARGA!C:D,2,0)*AB1232</f>
        <v>0</v>
      </c>
      <c r="AL1232" s="32"/>
      <c r="AM1232" s="32"/>
      <c r="AN1232" s="37"/>
      <c r="AO1232" s="37"/>
      <c r="AP1232" s="37"/>
      <c r="AQ1232" s="37"/>
      <c r="AR1232" s="37"/>
      <c r="AS1232" s="37"/>
      <c r="AT1232" s="37"/>
      <c r="AU1232" s="37"/>
      <c r="AV1232" s="37"/>
      <c r="AW1232" s="37"/>
      <c r="AX1232" s="37"/>
      <c r="AY1232" s="37"/>
      <c r="AZ1232" s="37"/>
      <c r="BA1232" s="37"/>
      <c r="BB1232" s="37"/>
      <c r="BC1232" s="37"/>
      <c r="BD1232">
        <v>5</v>
      </c>
    </row>
    <row r="1233" spans="1:56" hidden="1" x14ac:dyDescent="0.25">
      <c r="A1233" s="22" t="s">
        <v>66</v>
      </c>
      <c r="B1233" s="22" t="s">
        <v>273</v>
      </c>
      <c r="C1233" s="23">
        <v>21102903807</v>
      </c>
      <c r="D1233" s="22" t="s">
        <v>193</v>
      </c>
      <c r="E1233" s="22" t="s">
        <v>311</v>
      </c>
      <c r="F1233" s="22" t="s">
        <v>312</v>
      </c>
      <c r="G1233" s="22">
        <v>5042305627</v>
      </c>
      <c r="H1233" s="22" t="s">
        <v>56</v>
      </c>
      <c r="I1233" s="22" t="s">
        <v>56</v>
      </c>
      <c r="J1233" s="24">
        <v>44505</v>
      </c>
      <c r="K1233" s="22">
        <v>1056</v>
      </c>
      <c r="L1233" s="22" t="s">
        <v>110</v>
      </c>
      <c r="M1233" s="22" t="s">
        <v>110</v>
      </c>
      <c r="N1233" s="38" t="s">
        <v>1825</v>
      </c>
      <c r="O1233" s="39">
        <v>44505</v>
      </c>
      <c r="P1233" s="27" t="s">
        <v>60</v>
      </c>
      <c r="Q1233" s="22">
        <v>1056</v>
      </c>
      <c r="R1233" s="23">
        <v>21102903814</v>
      </c>
      <c r="S1233" s="22" t="s">
        <v>56</v>
      </c>
      <c r="T1233" s="22">
        <v>6008148914</v>
      </c>
      <c r="U1233" s="22">
        <v>24</v>
      </c>
      <c r="V1233" s="28">
        <v>0</v>
      </c>
      <c r="W1233" s="22">
        <v>24</v>
      </c>
      <c r="X1233" s="22" t="s">
        <v>110</v>
      </c>
      <c r="Y1233" s="22" t="s">
        <v>56</v>
      </c>
      <c r="Z1233" s="30" t="s">
        <v>1826</v>
      </c>
      <c r="AA1233" s="31">
        <v>44505</v>
      </c>
      <c r="AB1233" s="28">
        <v>0</v>
      </c>
      <c r="AC1233" s="62">
        <v>5042308281</v>
      </c>
      <c r="AD1233" s="33" t="s">
        <v>1827</v>
      </c>
      <c r="AE1233" s="34">
        <v>44505</v>
      </c>
      <c r="AF1233" s="35" t="str">
        <f>VLOOKUP(G1233,[6]TIV1!L:S,8,FALSE)</f>
        <v>8276895965</v>
      </c>
      <c r="AG1233" s="35" t="str">
        <f>VLOOKUP(T1233,[6]TIV1!L:S,8,FALSE)</f>
        <v>2050350312</v>
      </c>
      <c r="AH1233" s="35" t="str">
        <f>VLOOKUP(AC1233,[6]TIV1!L:S,8,FALSE)</f>
        <v>8276895965</v>
      </c>
      <c r="AI1233" s="36">
        <f>VLOOKUP(A1233&amp;P1233,[6]HARGA!C:D,2,0)*Q1233</f>
        <v>10401600</v>
      </c>
      <c r="AJ1233" s="36">
        <f>VLOOKUP(A1233&amp;P1233,[6]HARGA!C:D,2,0)*W1233</f>
        <v>236400</v>
      </c>
      <c r="AK1233" s="36">
        <f>VLOOKUP(A1233&amp;P1233,[6]HARGA!C:D,2,0)*AB1233</f>
        <v>0</v>
      </c>
      <c r="AL1233" s="32"/>
      <c r="AM1233" s="32"/>
      <c r="AN1233" s="37"/>
      <c r="AO1233" s="37"/>
      <c r="AP1233" s="37"/>
      <c r="AQ1233" s="37"/>
      <c r="AR1233" s="37"/>
      <c r="AS1233" s="37"/>
      <c r="AT1233" s="37"/>
      <c r="AU1233" s="37"/>
      <c r="AV1233" s="37"/>
      <c r="AW1233" s="37"/>
      <c r="AX1233" s="37"/>
      <c r="AY1233" s="37"/>
      <c r="AZ1233" s="37"/>
      <c r="BA1233" s="37"/>
      <c r="BB1233" s="37"/>
      <c r="BC1233" s="37"/>
      <c r="BD1233">
        <v>5</v>
      </c>
    </row>
    <row r="1234" spans="1:56" hidden="1" x14ac:dyDescent="0.25">
      <c r="A1234" s="22" t="s">
        <v>66</v>
      </c>
      <c r="B1234" s="22" t="s">
        <v>273</v>
      </c>
      <c r="C1234" s="23">
        <v>21102903807</v>
      </c>
      <c r="D1234" s="22" t="s">
        <v>193</v>
      </c>
      <c r="E1234" s="22" t="s">
        <v>311</v>
      </c>
      <c r="F1234" s="22" t="s">
        <v>312</v>
      </c>
      <c r="G1234" s="22">
        <v>5042305627</v>
      </c>
      <c r="H1234" s="22" t="s">
        <v>56</v>
      </c>
      <c r="I1234" s="22" t="s">
        <v>56</v>
      </c>
      <c r="J1234" s="24">
        <v>44505</v>
      </c>
      <c r="K1234" s="22">
        <v>1056</v>
      </c>
      <c r="L1234" s="22" t="s">
        <v>110</v>
      </c>
      <c r="M1234" s="22" t="s">
        <v>110</v>
      </c>
      <c r="N1234" s="38" t="s">
        <v>1825</v>
      </c>
      <c r="O1234" s="39">
        <v>44505</v>
      </c>
      <c r="P1234" s="27" t="s">
        <v>64</v>
      </c>
      <c r="Q1234" s="22">
        <v>1056</v>
      </c>
      <c r="R1234" s="23">
        <v>21102903814</v>
      </c>
      <c r="S1234" s="22" t="s">
        <v>56</v>
      </c>
      <c r="T1234" s="22">
        <v>6008148914</v>
      </c>
      <c r="U1234" s="22">
        <v>1152</v>
      </c>
      <c r="V1234" s="28">
        <v>0</v>
      </c>
      <c r="W1234" s="22">
        <v>1152</v>
      </c>
      <c r="X1234" s="22" t="s">
        <v>110</v>
      </c>
      <c r="Y1234" s="22" t="s">
        <v>56</v>
      </c>
      <c r="Z1234" s="30" t="s">
        <v>1826</v>
      </c>
      <c r="AA1234" s="31">
        <v>44505</v>
      </c>
      <c r="AB1234" s="28">
        <v>119</v>
      </c>
      <c r="AC1234" s="62">
        <v>5042308281</v>
      </c>
      <c r="AD1234" s="33" t="s">
        <v>1827</v>
      </c>
      <c r="AE1234" s="34">
        <v>44505</v>
      </c>
      <c r="AF1234" s="35" t="str">
        <f>VLOOKUP(G1234,[6]TIV1!L:S,8,FALSE)</f>
        <v>8276895965</v>
      </c>
      <c r="AG1234" s="35" t="str">
        <f>VLOOKUP(T1234,[6]TIV1!L:S,8,FALSE)</f>
        <v>2050350312</v>
      </c>
      <c r="AH1234" s="35" t="str">
        <f>VLOOKUP(AC1234,[6]TIV1!L:S,8,FALSE)</f>
        <v>8276895965</v>
      </c>
      <c r="AI1234" s="36">
        <f>VLOOKUP(A1234&amp;P1234,[6]HARGA!C:D,2,0)*Q1234</f>
        <v>31680000</v>
      </c>
      <c r="AJ1234" s="36">
        <f>VLOOKUP(A1234&amp;P1234,[6]HARGA!C:D,2,0)*W1234</f>
        <v>34560000</v>
      </c>
      <c r="AK1234" s="36">
        <f>VLOOKUP(A1234&amp;P1234,[6]HARGA!C:D,2,0)*AB1234</f>
        <v>3570000</v>
      </c>
      <c r="AL1234" s="32"/>
      <c r="AM1234" s="32"/>
      <c r="AN1234" s="37"/>
      <c r="AO1234" s="37"/>
      <c r="AP1234" s="37"/>
      <c r="AQ1234" s="37"/>
      <c r="AR1234" s="37"/>
      <c r="AS1234" s="37"/>
      <c r="AT1234" s="37"/>
      <c r="AU1234" s="37"/>
      <c r="AV1234" s="37"/>
      <c r="AW1234" s="37"/>
      <c r="AX1234" s="37"/>
      <c r="AY1234" s="37"/>
      <c r="AZ1234" s="37"/>
      <c r="BA1234" s="37"/>
      <c r="BB1234" s="37"/>
      <c r="BC1234" s="37"/>
      <c r="BD1234">
        <v>5</v>
      </c>
    </row>
    <row r="1235" spans="1:56" hidden="1" x14ac:dyDescent="0.25">
      <c r="A1235" s="22" t="s">
        <v>66</v>
      </c>
      <c r="B1235" s="22" t="s">
        <v>273</v>
      </c>
      <c r="C1235" s="23">
        <v>21102903807</v>
      </c>
      <c r="D1235" s="22" t="s">
        <v>193</v>
      </c>
      <c r="E1235" s="22" t="s">
        <v>311</v>
      </c>
      <c r="F1235" s="22" t="s">
        <v>312</v>
      </c>
      <c r="G1235" s="22">
        <v>5042305627</v>
      </c>
      <c r="H1235" s="22" t="s">
        <v>56</v>
      </c>
      <c r="I1235" s="22" t="s">
        <v>56</v>
      </c>
      <c r="J1235" s="24">
        <v>44505</v>
      </c>
      <c r="K1235" s="22">
        <v>24</v>
      </c>
      <c r="L1235" s="22" t="s">
        <v>110</v>
      </c>
      <c r="M1235" s="22" t="s">
        <v>110</v>
      </c>
      <c r="N1235" s="38" t="s">
        <v>1825</v>
      </c>
      <c r="O1235" s="39">
        <v>44505</v>
      </c>
      <c r="P1235" s="27" t="s">
        <v>65</v>
      </c>
      <c r="Q1235" s="22">
        <v>24</v>
      </c>
      <c r="R1235" s="23">
        <v>21102903814</v>
      </c>
      <c r="S1235" s="22" t="s">
        <v>56</v>
      </c>
      <c r="T1235" s="22">
        <v>6008148914</v>
      </c>
      <c r="U1235" s="22">
        <v>24</v>
      </c>
      <c r="V1235" s="28">
        <v>0</v>
      </c>
      <c r="W1235" s="22">
        <v>24</v>
      </c>
      <c r="X1235" s="22" t="s">
        <v>110</v>
      </c>
      <c r="Y1235" s="22" t="s">
        <v>56</v>
      </c>
      <c r="Z1235" s="30" t="s">
        <v>1826</v>
      </c>
      <c r="AA1235" s="31">
        <v>44505</v>
      </c>
      <c r="AB1235" s="28">
        <v>0</v>
      </c>
      <c r="AC1235" s="62">
        <v>5042308281</v>
      </c>
      <c r="AD1235" s="33" t="s">
        <v>1827</v>
      </c>
      <c r="AE1235" s="34">
        <v>44505</v>
      </c>
      <c r="AF1235" s="35" t="str">
        <f>VLOOKUP(G1235,[6]TIV1!L:S,8,FALSE)</f>
        <v>8276895965</v>
      </c>
      <c r="AG1235" s="35" t="str">
        <f>VLOOKUP(T1235,[6]TIV1!L:S,8,FALSE)</f>
        <v>2050350312</v>
      </c>
      <c r="AH1235" s="35" t="str">
        <f>VLOOKUP(AC1235,[6]TIV1!L:S,8,FALSE)</f>
        <v>8276895965</v>
      </c>
      <c r="AI1235" s="36">
        <f>VLOOKUP(A1235&amp;P1235,[6]HARGA!C:D,2,0)*Q1235</f>
        <v>0</v>
      </c>
      <c r="AJ1235" s="36">
        <f>VLOOKUP(A1235&amp;P1235,[6]HARGA!C:D,2,0)*W1235</f>
        <v>0</v>
      </c>
      <c r="AK1235" s="36">
        <f>VLOOKUP(A1235&amp;P1235,[6]HARGA!C:D,2,0)*AB1235</f>
        <v>0</v>
      </c>
      <c r="AL1235" s="32"/>
      <c r="AM1235" s="32"/>
      <c r="AN1235" s="37"/>
      <c r="AO1235" s="37"/>
      <c r="AP1235" s="37"/>
      <c r="AQ1235" s="37"/>
      <c r="AR1235" s="37"/>
      <c r="AS1235" s="37"/>
      <c r="AT1235" s="37"/>
      <c r="AU1235" s="37"/>
      <c r="AV1235" s="37"/>
      <c r="AW1235" s="37"/>
      <c r="AX1235" s="37"/>
      <c r="AY1235" s="37"/>
      <c r="AZ1235" s="37"/>
      <c r="BA1235" s="37"/>
      <c r="BB1235" s="37"/>
      <c r="BC1235" s="37"/>
      <c r="BD1235">
        <v>5</v>
      </c>
    </row>
    <row r="1236" spans="1:56" hidden="1" x14ac:dyDescent="0.25">
      <c r="A1236" s="22" t="s">
        <v>66</v>
      </c>
      <c r="B1236" s="22" t="s">
        <v>273</v>
      </c>
      <c r="C1236" s="23">
        <v>21102903810</v>
      </c>
      <c r="D1236" s="22" t="s">
        <v>53</v>
      </c>
      <c r="E1236" s="22" t="s">
        <v>895</v>
      </c>
      <c r="F1236" s="22" t="s">
        <v>896</v>
      </c>
      <c r="G1236" s="22">
        <v>5042294068</v>
      </c>
      <c r="H1236" s="22" t="s">
        <v>56</v>
      </c>
      <c r="I1236" s="22" t="s">
        <v>56</v>
      </c>
      <c r="J1236" s="24">
        <v>44505</v>
      </c>
      <c r="K1236" s="22">
        <v>1094</v>
      </c>
      <c r="L1236" s="22" t="s">
        <v>184</v>
      </c>
      <c r="M1236" s="22" t="s">
        <v>184</v>
      </c>
      <c r="N1236" s="38" t="s">
        <v>1828</v>
      </c>
      <c r="O1236" s="39">
        <v>44506</v>
      </c>
      <c r="P1236" s="27" t="s">
        <v>60</v>
      </c>
      <c r="Q1236" s="22">
        <v>1094</v>
      </c>
      <c r="R1236" s="23">
        <v>21102903818</v>
      </c>
      <c r="S1236" s="22" t="s">
        <v>56</v>
      </c>
      <c r="T1236" s="22">
        <v>6008146741</v>
      </c>
      <c r="U1236" s="22">
        <v>24</v>
      </c>
      <c r="V1236" s="28">
        <v>0</v>
      </c>
      <c r="W1236" s="22">
        <v>24</v>
      </c>
      <c r="X1236" s="22" t="s">
        <v>110</v>
      </c>
      <c r="Y1236" s="22" t="s">
        <v>56</v>
      </c>
      <c r="Z1236" s="63" t="s">
        <v>1829</v>
      </c>
      <c r="AA1236" s="64">
        <v>44503</v>
      </c>
      <c r="AB1236" s="28">
        <v>0</v>
      </c>
      <c r="AC1236" s="62">
        <v>5042296357</v>
      </c>
      <c r="AD1236" s="33" t="s">
        <v>1830</v>
      </c>
      <c r="AE1236" s="34">
        <v>44506</v>
      </c>
      <c r="AF1236" s="35" t="str">
        <f>VLOOKUP(G1236,[6]TIV1!L:S,8,FALSE)</f>
        <v>8276895965</v>
      </c>
      <c r="AG1236" s="35" t="str">
        <f>VLOOKUP(T1236,[6]TIV1!L:S,8,FALSE)</f>
        <v>2050350312</v>
      </c>
      <c r="AH1236" s="35" t="str">
        <f>VLOOKUP(AC1236,[6]TIV1!L:S,8,FALSE)</f>
        <v>8276895965</v>
      </c>
      <c r="AI1236" s="36">
        <f>VLOOKUP(A1236&amp;P1236,[6]HARGA!C:D,2,0)*Q1236</f>
        <v>10775900</v>
      </c>
      <c r="AJ1236" s="36">
        <f>VLOOKUP(A1236&amp;P1236,[6]HARGA!C:D,2,0)*W1236</f>
        <v>236400</v>
      </c>
      <c r="AK1236" s="36">
        <f>VLOOKUP(A1236&amp;P1236,[6]HARGA!C:D,2,0)*AB1236</f>
        <v>0</v>
      </c>
      <c r="AL1236" s="32"/>
      <c r="AM1236" s="32"/>
      <c r="AN1236" s="37"/>
      <c r="AO1236" s="37"/>
      <c r="AP1236" s="37"/>
      <c r="AQ1236" s="37"/>
      <c r="AR1236" s="37"/>
      <c r="AS1236" s="37"/>
      <c r="AT1236" s="37"/>
      <c r="AU1236" s="37"/>
      <c r="AV1236" s="37"/>
      <c r="AW1236" s="37"/>
      <c r="AX1236" s="37"/>
      <c r="AY1236" s="37"/>
      <c r="AZ1236" s="37"/>
      <c r="BA1236" s="37"/>
      <c r="BB1236" s="37"/>
      <c r="BC1236" s="37"/>
      <c r="BD1236">
        <v>5</v>
      </c>
    </row>
    <row r="1237" spans="1:56" hidden="1" x14ac:dyDescent="0.25">
      <c r="A1237" s="22" t="s">
        <v>66</v>
      </c>
      <c r="B1237" s="22" t="s">
        <v>273</v>
      </c>
      <c r="C1237" s="23">
        <v>21102903810</v>
      </c>
      <c r="D1237" s="22" t="s">
        <v>53</v>
      </c>
      <c r="E1237" s="22" t="s">
        <v>895</v>
      </c>
      <c r="F1237" s="22" t="s">
        <v>896</v>
      </c>
      <c r="G1237" s="22">
        <v>5042294068</v>
      </c>
      <c r="H1237" s="22" t="s">
        <v>56</v>
      </c>
      <c r="I1237" s="22" t="s">
        <v>56</v>
      </c>
      <c r="J1237" s="24">
        <v>44505</v>
      </c>
      <c r="K1237" s="22">
        <v>1094</v>
      </c>
      <c r="L1237" s="22" t="s">
        <v>184</v>
      </c>
      <c r="M1237" s="22" t="s">
        <v>184</v>
      </c>
      <c r="N1237" s="38" t="s">
        <v>1828</v>
      </c>
      <c r="O1237" s="39">
        <v>44506</v>
      </c>
      <c r="P1237" s="27" t="s">
        <v>64</v>
      </c>
      <c r="Q1237" s="22">
        <v>1094</v>
      </c>
      <c r="R1237" s="23">
        <v>21102903818</v>
      </c>
      <c r="S1237" s="22" t="s">
        <v>56</v>
      </c>
      <c r="T1237" s="22">
        <v>6008146741</v>
      </c>
      <c r="U1237" s="22">
        <v>1152</v>
      </c>
      <c r="V1237" s="28">
        <v>0</v>
      </c>
      <c r="W1237" s="22">
        <v>1152</v>
      </c>
      <c r="X1237" s="22" t="s">
        <v>110</v>
      </c>
      <c r="Y1237" s="22" t="s">
        <v>56</v>
      </c>
      <c r="Z1237" s="63" t="s">
        <v>1829</v>
      </c>
      <c r="AA1237" s="64">
        <v>44503</v>
      </c>
      <c r="AB1237" s="28">
        <v>58</v>
      </c>
      <c r="AC1237" s="62">
        <v>5042296357</v>
      </c>
      <c r="AD1237" s="33" t="s">
        <v>1830</v>
      </c>
      <c r="AE1237" s="34">
        <v>44506</v>
      </c>
      <c r="AF1237" s="35" t="str">
        <f>VLOOKUP(G1237,[6]TIV1!L:S,8,FALSE)</f>
        <v>8276895965</v>
      </c>
      <c r="AG1237" s="35" t="str">
        <f>VLOOKUP(T1237,[6]TIV1!L:S,8,FALSE)</f>
        <v>2050350312</v>
      </c>
      <c r="AH1237" s="35" t="str">
        <f>VLOOKUP(AC1237,[6]TIV1!L:S,8,FALSE)</f>
        <v>8276895965</v>
      </c>
      <c r="AI1237" s="36">
        <f>VLOOKUP(A1237&amp;P1237,[6]HARGA!C:D,2,0)*Q1237</f>
        <v>32820000</v>
      </c>
      <c r="AJ1237" s="36">
        <f>VLOOKUP(A1237&amp;P1237,[6]HARGA!C:D,2,0)*W1237</f>
        <v>34560000</v>
      </c>
      <c r="AK1237" s="36">
        <f>VLOOKUP(A1237&amp;P1237,[6]HARGA!C:D,2,0)*AB1237</f>
        <v>1740000</v>
      </c>
      <c r="AL1237" s="32"/>
      <c r="AM1237" s="32"/>
      <c r="AN1237" s="37"/>
      <c r="AO1237" s="37"/>
      <c r="AP1237" s="37"/>
      <c r="AQ1237" s="37"/>
      <c r="AR1237" s="37"/>
      <c r="AS1237" s="37"/>
      <c r="AT1237" s="37"/>
      <c r="AU1237" s="37"/>
      <c r="AV1237" s="37"/>
      <c r="AW1237" s="37"/>
      <c r="AX1237" s="37"/>
      <c r="AY1237" s="37"/>
      <c r="AZ1237" s="37"/>
      <c r="BA1237" s="37"/>
      <c r="BB1237" s="37"/>
      <c r="BC1237" s="37"/>
      <c r="BD1237">
        <v>5</v>
      </c>
    </row>
    <row r="1238" spans="1:56" hidden="1" x14ac:dyDescent="0.25">
      <c r="A1238" s="22" t="s">
        <v>66</v>
      </c>
      <c r="B1238" s="22" t="s">
        <v>273</v>
      </c>
      <c r="C1238" s="23">
        <v>21102903810</v>
      </c>
      <c r="D1238" s="22" t="s">
        <v>53</v>
      </c>
      <c r="E1238" s="22" t="s">
        <v>895</v>
      </c>
      <c r="F1238" s="22" t="s">
        <v>896</v>
      </c>
      <c r="G1238" s="22">
        <v>5042294068</v>
      </c>
      <c r="H1238" s="22" t="s">
        <v>56</v>
      </c>
      <c r="I1238" s="22" t="s">
        <v>56</v>
      </c>
      <c r="J1238" s="24">
        <v>44505</v>
      </c>
      <c r="K1238" s="22">
        <v>24</v>
      </c>
      <c r="L1238" s="22" t="s">
        <v>184</v>
      </c>
      <c r="M1238" s="22" t="s">
        <v>184</v>
      </c>
      <c r="N1238" s="38" t="s">
        <v>1828</v>
      </c>
      <c r="O1238" s="39">
        <v>44506</v>
      </c>
      <c r="P1238" s="27" t="s">
        <v>65</v>
      </c>
      <c r="Q1238" s="22">
        <v>24</v>
      </c>
      <c r="R1238" s="23">
        <v>21102903818</v>
      </c>
      <c r="S1238" s="22" t="s">
        <v>56</v>
      </c>
      <c r="T1238" s="22">
        <v>6008146741</v>
      </c>
      <c r="U1238" s="22">
        <v>24</v>
      </c>
      <c r="V1238" s="28">
        <v>0</v>
      </c>
      <c r="W1238" s="22">
        <v>24</v>
      </c>
      <c r="X1238" s="22" t="s">
        <v>110</v>
      </c>
      <c r="Y1238" s="22" t="s">
        <v>56</v>
      </c>
      <c r="Z1238" s="63" t="s">
        <v>1829</v>
      </c>
      <c r="AA1238" s="64">
        <v>44503</v>
      </c>
      <c r="AB1238" s="28">
        <v>0</v>
      </c>
      <c r="AC1238" s="62">
        <v>5042296357</v>
      </c>
      <c r="AD1238" s="33" t="s">
        <v>1830</v>
      </c>
      <c r="AE1238" s="34">
        <v>44506</v>
      </c>
      <c r="AF1238" s="35" t="str">
        <f>VLOOKUP(G1238,[6]TIV1!L:S,8,FALSE)</f>
        <v>8276895965</v>
      </c>
      <c r="AG1238" s="35" t="str">
        <f>VLOOKUP(T1238,[6]TIV1!L:S,8,FALSE)</f>
        <v>2050350312</v>
      </c>
      <c r="AH1238" s="35" t="str">
        <f>VLOOKUP(AC1238,[6]TIV1!L:S,8,FALSE)</f>
        <v>8276895965</v>
      </c>
      <c r="AI1238" s="36">
        <f>VLOOKUP(A1238&amp;P1238,[6]HARGA!C:D,2,0)*Q1238</f>
        <v>0</v>
      </c>
      <c r="AJ1238" s="36">
        <f>VLOOKUP(A1238&amp;P1238,[6]HARGA!C:D,2,0)*W1238</f>
        <v>0</v>
      </c>
      <c r="AK1238" s="36">
        <f>VLOOKUP(A1238&amp;P1238,[6]HARGA!C:D,2,0)*AB1238</f>
        <v>0</v>
      </c>
      <c r="AL1238" s="32"/>
      <c r="AM1238" s="32"/>
      <c r="AN1238" s="37"/>
      <c r="AO1238" s="37"/>
      <c r="AP1238" s="37"/>
      <c r="AQ1238" s="37"/>
      <c r="AR1238" s="37"/>
      <c r="AS1238" s="37"/>
      <c r="AT1238" s="37"/>
      <c r="AU1238" s="37"/>
      <c r="AV1238" s="37"/>
      <c r="AW1238" s="37"/>
      <c r="AX1238" s="37"/>
      <c r="AY1238" s="37"/>
      <c r="AZ1238" s="37"/>
      <c r="BA1238" s="37"/>
      <c r="BB1238" s="37"/>
      <c r="BC1238" s="37"/>
      <c r="BD1238">
        <v>5</v>
      </c>
    </row>
    <row r="1239" spans="1:56" hidden="1" x14ac:dyDescent="0.25">
      <c r="A1239" s="22" t="s">
        <v>66</v>
      </c>
      <c r="B1239" s="22" t="s">
        <v>273</v>
      </c>
      <c r="C1239" s="23">
        <v>21102903806</v>
      </c>
      <c r="D1239" s="22" t="s">
        <v>193</v>
      </c>
      <c r="E1239" s="50" t="s">
        <v>336</v>
      </c>
      <c r="F1239" s="22" t="s">
        <v>337</v>
      </c>
      <c r="G1239" s="22">
        <v>5042307202</v>
      </c>
      <c r="H1239" s="22" t="s">
        <v>56</v>
      </c>
      <c r="I1239" s="22" t="s">
        <v>56</v>
      </c>
      <c r="J1239" s="24">
        <v>44505</v>
      </c>
      <c r="K1239" s="22">
        <v>768</v>
      </c>
      <c r="L1239" s="22" t="s">
        <v>110</v>
      </c>
      <c r="M1239" s="22" t="s">
        <v>110</v>
      </c>
      <c r="N1239" s="38" t="s">
        <v>1831</v>
      </c>
      <c r="O1239" s="39">
        <v>44506</v>
      </c>
      <c r="P1239" s="27" t="s">
        <v>60</v>
      </c>
      <c r="Q1239" s="22">
        <v>768</v>
      </c>
      <c r="R1239" s="23">
        <v>21102903811</v>
      </c>
      <c r="S1239" s="22" t="s">
        <v>56</v>
      </c>
      <c r="T1239" s="22">
        <v>6008149855</v>
      </c>
      <c r="U1239" s="22">
        <v>24</v>
      </c>
      <c r="V1239" s="22">
        <v>0</v>
      </c>
      <c r="W1239" s="22">
        <v>24</v>
      </c>
      <c r="X1239" s="22" t="s">
        <v>110</v>
      </c>
      <c r="Y1239" s="22" t="s">
        <v>56</v>
      </c>
      <c r="Z1239" s="63" t="s">
        <v>1832</v>
      </c>
      <c r="AA1239" s="64">
        <v>44504</v>
      </c>
      <c r="AB1239" s="28">
        <v>2</v>
      </c>
      <c r="AC1239" s="62">
        <v>5042306711</v>
      </c>
      <c r="AD1239" s="33" t="s">
        <v>1833</v>
      </c>
      <c r="AE1239" s="34">
        <v>44506</v>
      </c>
      <c r="AF1239" s="35" t="str">
        <f>VLOOKUP(G1239,[6]TIV1!L:S,8,FALSE)</f>
        <v>8276895965</v>
      </c>
      <c r="AG1239" s="35" t="str">
        <f>VLOOKUP(T1239,[6]TIV1!L:S,8,FALSE)</f>
        <v>2050350312</v>
      </c>
      <c r="AH1239" s="35" t="str">
        <f>VLOOKUP(AC1239,[6]TIV1!L:S,8,FALSE)</f>
        <v>8276895965</v>
      </c>
      <c r="AI1239" s="36">
        <f>VLOOKUP(A1239&amp;P1239,[6]HARGA!C:D,2,0)*Q1239</f>
        <v>7564800</v>
      </c>
      <c r="AJ1239" s="36">
        <f>VLOOKUP(A1239&amp;P1239,[6]HARGA!C:D,2,0)*W1239</f>
        <v>236400</v>
      </c>
      <c r="AK1239" s="36">
        <f>VLOOKUP(A1239&amp;P1239,[6]HARGA!C:D,2,0)*AB1239</f>
        <v>19700</v>
      </c>
      <c r="AL1239" s="32"/>
      <c r="AM1239" s="32"/>
      <c r="AN1239" s="37"/>
      <c r="AO1239" s="37"/>
      <c r="AP1239" s="37"/>
      <c r="AQ1239" s="37"/>
      <c r="AR1239" s="37"/>
      <c r="AS1239" s="37"/>
      <c r="AT1239" s="37"/>
      <c r="AU1239" s="37"/>
      <c r="AV1239" s="37"/>
      <c r="AW1239" s="37"/>
      <c r="AX1239" s="37"/>
      <c r="AY1239" s="37"/>
      <c r="AZ1239" s="37"/>
      <c r="BA1239" s="37"/>
      <c r="BB1239" s="37"/>
      <c r="BC1239" s="37"/>
      <c r="BD1239">
        <v>5</v>
      </c>
    </row>
    <row r="1240" spans="1:56" hidden="1" x14ac:dyDescent="0.25">
      <c r="A1240" s="22" t="s">
        <v>66</v>
      </c>
      <c r="B1240" s="22" t="s">
        <v>273</v>
      </c>
      <c r="C1240" s="23">
        <v>21102903806</v>
      </c>
      <c r="D1240" s="22" t="s">
        <v>193</v>
      </c>
      <c r="E1240" s="50" t="s">
        <v>336</v>
      </c>
      <c r="F1240" s="22" t="s">
        <v>337</v>
      </c>
      <c r="G1240" s="22">
        <v>5042307202</v>
      </c>
      <c r="H1240" s="22" t="s">
        <v>56</v>
      </c>
      <c r="I1240" s="22" t="s">
        <v>56</v>
      </c>
      <c r="J1240" s="24">
        <v>44505</v>
      </c>
      <c r="K1240" s="22">
        <v>768</v>
      </c>
      <c r="L1240" s="22" t="s">
        <v>110</v>
      </c>
      <c r="M1240" s="22" t="s">
        <v>110</v>
      </c>
      <c r="N1240" s="38" t="s">
        <v>1831</v>
      </c>
      <c r="O1240" s="39">
        <v>44506</v>
      </c>
      <c r="P1240" s="27" t="s">
        <v>64</v>
      </c>
      <c r="Q1240" s="22">
        <v>768</v>
      </c>
      <c r="R1240" s="23">
        <v>21102903811</v>
      </c>
      <c r="S1240" s="22" t="s">
        <v>56</v>
      </c>
      <c r="T1240" s="22">
        <v>6008149855</v>
      </c>
      <c r="U1240" s="22">
        <v>768</v>
      </c>
      <c r="V1240" s="22">
        <v>0</v>
      </c>
      <c r="W1240" s="22">
        <v>768</v>
      </c>
      <c r="X1240" s="22" t="s">
        <v>110</v>
      </c>
      <c r="Y1240" s="22" t="s">
        <v>56</v>
      </c>
      <c r="Z1240" s="63" t="s">
        <v>1832</v>
      </c>
      <c r="AA1240" s="64">
        <v>44504</v>
      </c>
      <c r="AB1240" s="28">
        <v>22</v>
      </c>
      <c r="AC1240" s="62">
        <v>5042306711</v>
      </c>
      <c r="AD1240" s="33" t="s">
        <v>1833</v>
      </c>
      <c r="AE1240" s="34">
        <v>44506</v>
      </c>
      <c r="AF1240" s="35" t="str">
        <f>VLOOKUP(G1240,[6]TIV1!L:S,8,FALSE)</f>
        <v>8276895965</v>
      </c>
      <c r="AG1240" s="35" t="str">
        <f>VLOOKUP(T1240,[6]TIV1!L:S,8,FALSE)</f>
        <v>2050350312</v>
      </c>
      <c r="AH1240" s="35" t="str">
        <f>VLOOKUP(AC1240,[6]TIV1!L:S,8,FALSE)</f>
        <v>8276895965</v>
      </c>
      <c r="AI1240" s="36">
        <f>VLOOKUP(A1240&amp;P1240,[6]HARGA!C:D,2,0)*Q1240</f>
        <v>23040000</v>
      </c>
      <c r="AJ1240" s="36">
        <f>VLOOKUP(A1240&amp;P1240,[6]HARGA!C:D,2,0)*W1240</f>
        <v>23040000</v>
      </c>
      <c r="AK1240" s="36">
        <f>VLOOKUP(A1240&amp;P1240,[6]HARGA!C:D,2,0)*AB1240</f>
        <v>660000</v>
      </c>
      <c r="AL1240" s="32"/>
      <c r="AM1240" s="32"/>
      <c r="AN1240" s="37"/>
      <c r="AO1240" s="37"/>
      <c r="AP1240" s="37"/>
      <c r="AQ1240" s="37"/>
      <c r="AR1240" s="37"/>
      <c r="AS1240" s="37"/>
      <c r="AT1240" s="37"/>
      <c r="AU1240" s="37"/>
      <c r="AV1240" s="37"/>
      <c r="AW1240" s="37"/>
      <c r="AX1240" s="37"/>
      <c r="AY1240" s="37"/>
      <c r="AZ1240" s="37"/>
      <c r="BA1240" s="37"/>
      <c r="BB1240" s="37"/>
      <c r="BC1240" s="37"/>
      <c r="BD1240">
        <v>5</v>
      </c>
    </row>
    <row r="1241" spans="1:56" hidden="1" x14ac:dyDescent="0.25">
      <c r="A1241" s="22" t="s">
        <v>66</v>
      </c>
      <c r="B1241" s="22" t="s">
        <v>273</v>
      </c>
      <c r="C1241" s="23">
        <v>21102903806</v>
      </c>
      <c r="D1241" s="22" t="s">
        <v>193</v>
      </c>
      <c r="E1241" s="50" t="s">
        <v>336</v>
      </c>
      <c r="F1241" s="22" t="s">
        <v>337</v>
      </c>
      <c r="G1241" s="22">
        <v>5042307202</v>
      </c>
      <c r="H1241" s="22" t="s">
        <v>56</v>
      </c>
      <c r="I1241" s="22" t="s">
        <v>56</v>
      </c>
      <c r="J1241" s="24">
        <v>44505</v>
      </c>
      <c r="K1241" s="22">
        <v>16</v>
      </c>
      <c r="L1241" s="22" t="s">
        <v>110</v>
      </c>
      <c r="M1241" s="22" t="s">
        <v>110</v>
      </c>
      <c r="N1241" s="38" t="s">
        <v>1831</v>
      </c>
      <c r="O1241" s="39">
        <v>44506</v>
      </c>
      <c r="P1241" s="27" t="s">
        <v>65</v>
      </c>
      <c r="Q1241" s="22">
        <v>16</v>
      </c>
      <c r="R1241" s="23">
        <v>21102903811</v>
      </c>
      <c r="S1241" s="22" t="s">
        <v>56</v>
      </c>
      <c r="T1241" s="22">
        <v>6008149855</v>
      </c>
      <c r="U1241" s="22">
        <v>16</v>
      </c>
      <c r="V1241" s="22">
        <v>0</v>
      </c>
      <c r="W1241" s="22">
        <v>16</v>
      </c>
      <c r="X1241" s="22" t="s">
        <v>110</v>
      </c>
      <c r="Y1241" s="22" t="s">
        <v>56</v>
      </c>
      <c r="Z1241" s="63" t="s">
        <v>1832</v>
      </c>
      <c r="AA1241" s="64">
        <v>44504</v>
      </c>
      <c r="AB1241" s="28">
        <v>0</v>
      </c>
      <c r="AC1241" s="62">
        <v>5042306711</v>
      </c>
      <c r="AD1241" s="33" t="s">
        <v>1833</v>
      </c>
      <c r="AE1241" s="34">
        <v>44506</v>
      </c>
      <c r="AF1241" s="35" t="str">
        <f>VLOOKUP(G1241,[6]TIV1!L:S,8,FALSE)</f>
        <v>8276895965</v>
      </c>
      <c r="AG1241" s="35" t="str">
        <f>VLOOKUP(T1241,[6]TIV1!L:S,8,FALSE)</f>
        <v>2050350312</v>
      </c>
      <c r="AH1241" s="35" t="str">
        <f>VLOOKUP(AC1241,[6]TIV1!L:S,8,FALSE)</f>
        <v>8276895965</v>
      </c>
      <c r="AI1241" s="36">
        <f>VLOOKUP(A1241&amp;P1241,[6]HARGA!C:D,2,0)*Q1241</f>
        <v>0</v>
      </c>
      <c r="AJ1241" s="36">
        <f>VLOOKUP(A1241&amp;P1241,[6]HARGA!C:D,2,0)*W1241</f>
        <v>0</v>
      </c>
      <c r="AK1241" s="36">
        <f>VLOOKUP(A1241&amp;P1241,[6]HARGA!C:D,2,0)*AB1241</f>
        <v>0</v>
      </c>
      <c r="AL1241" s="32"/>
      <c r="AM1241" s="32"/>
      <c r="AN1241" s="37"/>
      <c r="AO1241" s="37"/>
      <c r="AP1241" s="37"/>
      <c r="AQ1241" s="37"/>
      <c r="AR1241" s="37"/>
      <c r="AS1241" s="37"/>
      <c r="AT1241" s="37"/>
      <c r="AU1241" s="37"/>
      <c r="AV1241" s="37"/>
      <c r="AW1241" s="37"/>
      <c r="AX1241" s="37"/>
      <c r="AY1241" s="37"/>
      <c r="AZ1241" s="37"/>
      <c r="BA1241" s="37"/>
      <c r="BB1241" s="37"/>
      <c r="BC1241" s="37"/>
      <c r="BD1241">
        <v>5</v>
      </c>
    </row>
    <row r="1242" spans="1:56" hidden="1" x14ac:dyDescent="0.25">
      <c r="A1242" s="22" t="s">
        <v>51</v>
      </c>
      <c r="B1242" s="22" t="s">
        <v>273</v>
      </c>
      <c r="C1242" s="23">
        <v>21102803648</v>
      </c>
      <c r="D1242" s="22" t="s">
        <v>53</v>
      </c>
      <c r="E1242" s="22" t="s">
        <v>844</v>
      </c>
      <c r="F1242" s="22" t="s">
        <v>1475</v>
      </c>
      <c r="G1242" s="22">
        <v>5042306632</v>
      </c>
      <c r="H1242" s="22" t="s">
        <v>56</v>
      </c>
      <c r="I1242" s="22" t="s">
        <v>56</v>
      </c>
      <c r="J1242" s="24">
        <v>44505</v>
      </c>
      <c r="K1242" s="22">
        <v>1120</v>
      </c>
      <c r="L1242" s="22" t="s">
        <v>163</v>
      </c>
      <c r="M1242" s="22" t="s">
        <v>163</v>
      </c>
      <c r="N1242" s="38" t="s">
        <v>1834</v>
      </c>
      <c r="O1242" s="39">
        <v>44506</v>
      </c>
      <c r="P1242" s="27" t="s">
        <v>277</v>
      </c>
      <c r="Q1242" s="22">
        <v>1120</v>
      </c>
      <c r="R1242" s="28" t="s">
        <v>56</v>
      </c>
      <c r="S1242" s="22" t="s">
        <v>56</v>
      </c>
      <c r="T1242" s="22">
        <v>6008148835</v>
      </c>
      <c r="U1242" s="22">
        <v>0</v>
      </c>
      <c r="V1242" s="22">
        <v>0</v>
      </c>
      <c r="W1242" s="22">
        <v>0</v>
      </c>
      <c r="X1242" s="22" t="s">
        <v>163</v>
      </c>
      <c r="Y1242" s="22" t="s">
        <v>56</v>
      </c>
      <c r="Z1242" s="38" t="s">
        <v>1835</v>
      </c>
      <c r="AA1242" s="39">
        <v>44506</v>
      </c>
      <c r="AB1242" s="28">
        <v>0</v>
      </c>
      <c r="AC1242" s="28" t="s">
        <v>56</v>
      </c>
      <c r="AD1242" s="46" t="s">
        <v>56</v>
      </c>
      <c r="AE1242" s="47" t="s">
        <v>56</v>
      </c>
      <c r="AF1242" s="35" t="str">
        <f>VLOOKUP(G1242,[6]TIV1!L:S,8,FALSE)</f>
        <v>8276895378</v>
      </c>
      <c r="AG1242" s="35" t="str">
        <f>VLOOKUP(T1242,[6]TIV1!L:S,8,FALSE)</f>
        <v>2050350280</v>
      </c>
      <c r="AH1242" s="35" t="e">
        <f>VLOOKUP(AC1242,[6]TIV1!L:S,8,FALSE)</f>
        <v>#N/A</v>
      </c>
      <c r="AI1242" s="36">
        <f>VLOOKUP(A1242&amp;P1242,[6]HARGA!C:D,2,0)*Q1242</f>
        <v>45360000</v>
      </c>
      <c r="AJ1242" s="36">
        <f>VLOOKUP(A1242&amp;P1242,[6]HARGA!C:D,2,0)*W1242</f>
        <v>0</v>
      </c>
      <c r="AK1242" s="36">
        <f>VLOOKUP(A1242&amp;P1242,[6]HARGA!C:D,2,0)*AB1242</f>
        <v>0</v>
      </c>
      <c r="AL1242" s="32"/>
      <c r="AM1242" s="32"/>
      <c r="AN1242" s="37"/>
      <c r="AO1242" s="37"/>
      <c r="AP1242" s="37"/>
      <c r="AQ1242" s="37"/>
      <c r="AR1242" s="37"/>
      <c r="AS1242" s="37"/>
      <c r="AT1242" s="37"/>
      <c r="AU1242" s="37"/>
      <c r="AV1242" s="37"/>
      <c r="AW1242" s="37"/>
      <c r="AX1242" s="37"/>
      <c r="AY1242" s="37"/>
      <c r="AZ1242" s="37"/>
      <c r="BA1242" s="37"/>
      <c r="BB1242" s="37"/>
      <c r="BC1242" s="37"/>
      <c r="BD1242">
        <v>5</v>
      </c>
    </row>
    <row r="1243" spans="1:56" hidden="1" x14ac:dyDescent="0.25">
      <c r="A1243" s="22" t="s">
        <v>51</v>
      </c>
      <c r="B1243" s="22" t="s">
        <v>273</v>
      </c>
      <c r="C1243" s="23">
        <v>21102803648</v>
      </c>
      <c r="D1243" s="22" t="s">
        <v>53</v>
      </c>
      <c r="E1243" s="22" t="s">
        <v>844</v>
      </c>
      <c r="F1243" s="22" t="s">
        <v>1475</v>
      </c>
      <c r="G1243" s="22">
        <v>5042306632</v>
      </c>
      <c r="H1243" s="22" t="s">
        <v>56</v>
      </c>
      <c r="I1243" s="22" t="s">
        <v>56</v>
      </c>
      <c r="J1243" s="24">
        <v>44505</v>
      </c>
      <c r="K1243" s="22">
        <v>16</v>
      </c>
      <c r="L1243" s="22" t="s">
        <v>163</v>
      </c>
      <c r="M1243" s="22" t="s">
        <v>163</v>
      </c>
      <c r="N1243" s="38" t="s">
        <v>1834</v>
      </c>
      <c r="O1243" s="39">
        <v>44506</v>
      </c>
      <c r="P1243" s="27" t="s">
        <v>279</v>
      </c>
      <c r="Q1243" s="22">
        <v>16</v>
      </c>
      <c r="R1243" s="28" t="s">
        <v>56</v>
      </c>
      <c r="S1243" s="22" t="s">
        <v>56</v>
      </c>
      <c r="T1243" s="22">
        <v>6008148835</v>
      </c>
      <c r="U1243" s="22">
        <v>16</v>
      </c>
      <c r="V1243" s="22">
        <v>0</v>
      </c>
      <c r="W1243" s="22">
        <v>16</v>
      </c>
      <c r="X1243" s="22" t="s">
        <v>163</v>
      </c>
      <c r="Y1243" s="22" t="s">
        <v>56</v>
      </c>
      <c r="Z1243" s="38" t="s">
        <v>1835</v>
      </c>
      <c r="AA1243" s="39">
        <v>44506</v>
      </c>
      <c r="AB1243" s="28">
        <v>0</v>
      </c>
      <c r="AC1243" s="28" t="s">
        <v>56</v>
      </c>
      <c r="AD1243" s="46" t="s">
        <v>56</v>
      </c>
      <c r="AE1243" s="47" t="s">
        <v>56</v>
      </c>
      <c r="AF1243" s="35" t="str">
        <f>VLOOKUP(G1243,[6]TIV1!L:S,8,FALSE)</f>
        <v>8276895378</v>
      </c>
      <c r="AG1243" s="35" t="str">
        <f>VLOOKUP(T1243,[6]TIV1!L:S,8,FALSE)</f>
        <v>2050350280</v>
      </c>
      <c r="AH1243" s="35" t="e">
        <f>VLOOKUP(AC1243,[6]TIV1!L:S,8,FALSE)</f>
        <v>#N/A</v>
      </c>
      <c r="AI1243" s="36">
        <f>VLOOKUP(A1243&amp;P1243,[6]HARGA!C:D,2,0)*Q1243</f>
        <v>1600000</v>
      </c>
      <c r="AJ1243" s="36">
        <f>VLOOKUP(A1243&amp;P1243,[6]HARGA!C:D,2,0)*W1243</f>
        <v>1600000</v>
      </c>
      <c r="AK1243" s="36">
        <f>VLOOKUP(A1243&amp;P1243,[6]HARGA!C:D,2,0)*AB1243</f>
        <v>0</v>
      </c>
      <c r="AL1243" s="32"/>
      <c r="AM1243" s="32"/>
      <c r="AN1243" s="37"/>
      <c r="AO1243" s="37"/>
      <c r="AP1243" s="37"/>
      <c r="AQ1243" s="37"/>
      <c r="AR1243" s="37"/>
      <c r="AS1243" s="37"/>
      <c r="AT1243" s="37"/>
      <c r="AU1243" s="37"/>
      <c r="AV1243" s="37"/>
      <c r="AW1243" s="37"/>
      <c r="AX1243" s="37"/>
      <c r="AY1243" s="37"/>
      <c r="AZ1243" s="37"/>
      <c r="BA1243" s="37"/>
      <c r="BB1243" s="37"/>
      <c r="BC1243" s="37"/>
      <c r="BD1243">
        <v>5</v>
      </c>
    </row>
    <row r="1244" spans="1:56" hidden="1" x14ac:dyDescent="0.25">
      <c r="A1244" s="22" t="s">
        <v>66</v>
      </c>
      <c r="B1244" s="22" t="s">
        <v>273</v>
      </c>
      <c r="C1244" s="23">
        <v>1680021058</v>
      </c>
      <c r="D1244" s="22" t="s">
        <v>53</v>
      </c>
      <c r="E1244" s="62" t="s">
        <v>932</v>
      </c>
      <c r="F1244" s="62" t="s">
        <v>796</v>
      </c>
      <c r="G1244" s="22" t="s">
        <v>56</v>
      </c>
      <c r="H1244" s="22" t="s">
        <v>56</v>
      </c>
      <c r="I1244" s="22" t="s">
        <v>56</v>
      </c>
      <c r="J1244" s="24">
        <v>44505</v>
      </c>
      <c r="K1244" s="22">
        <v>0</v>
      </c>
      <c r="L1244" s="22" t="s">
        <v>56</v>
      </c>
      <c r="M1244" s="22" t="s">
        <v>56</v>
      </c>
      <c r="N1244" s="22" t="s">
        <v>56</v>
      </c>
      <c r="O1244" s="22" t="s">
        <v>56</v>
      </c>
      <c r="P1244" s="27" t="s">
        <v>64</v>
      </c>
      <c r="Q1244" s="22">
        <v>0</v>
      </c>
      <c r="R1244" s="23" t="s">
        <v>1836</v>
      </c>
      <c r="S1244" s="22" t="s">
        <v>56</v>
      </c>
      <c r="T1244" s="62">
        <v>6008151446</v>
      </c>
      <c r="U1244" s="22">
        <v>1275</v>
      </c>
      <c r="V1244" s="28">
        <v>0</v>
      </c>
      <c r="W1244" s="22">
        <v>1275</v>
      </c>
      <c r="X1244" s="22" t="s">
        <v>110</v>
      </c>
      <c r="Y1244" s="22" t="s">
        <v>56</v>
      </c>
      <c r="Z1244" s="30" t="s">
        <v>1837</v>
      </c>
      <c r="AA1244" s="31">
        <v>44505</v>
      </c>
      <c r="AB1244" s="28">
        <v>39</v>
      </c>
      <c r="AC1244" s="62">
        <v>5042311049</v>
      </c>
      <c r="AD1244" s="33" t="s">
        <v>1838</v>
      </c>
      <c r="AE1244" s="34">
        <v>44516</v>
      </c>
      <c r="AF1244" s="35" t="e">
        <f>VLOOKUP(G1244,[6]TIV1!L:S,8,FALSE)</f>
        <v>#N/A</v>
      </c>
      <c r="AG1244" s="35" t="str">
        <f>VLOOKUP(T1244,[6]TIV1!L:S,8,FALSE)</f>
        <v>2050350312</v>
      </c>
      <c r="AH1244" s="35" t="str">
        <f>VLOOKUP(AC1244,[6]TIV1!L:S,8,FALSE)</f>
        <v>8276895965</v>
      </c>
      <c r="AI1244" s="36">
        <f>VLOOKUP(A1244&amp;P1244,[6]HARGA!C:D,2,0)*Q1244</f>
        <v>0</v>
      </c>
      <c r="AJ1244" s="36">
        <f>VLOOKUP(A1244&amp;P1244,[6]HARGA!C:D,2,0)*W1244</f>
        <v>38250000</v>
      </c>
      <c r="AK1244" s="36">
        <f>VLOOKUP(A1244&amp;P1244,[6]HARGA!C:D,2,0)*AB1244</f>
        <v>1170000</v>
      </c>
      <c r="AL1244" s="32"/>
      <c r="AM1244" s="32"/>
      <c r="AN1244" s="37"/>
      <c r="AO1244" s="37"/>
      <c r="AP1244" s="37"/>
      <c r="AQ1244" s="37"/>
      <c r="AR1244" s="37"/>
      <c r="AS1244" s="37"/>
      <c r="AT1244" s="37"/>
      <c r="AU1244" s="37"/>
      <c r="AV1244" s="37"/>
      <c r="AW1244" s="37"/>
      <c r="AX1244" s="37"/>
      <c r="AY1244" s="37"/>
      <c r="AZ1244" s="37"/>
      <c r="BA1244" s="37"/>
      <c r="BB1244" s="37"/>
      <c r="BC1244" s="37"/>
      <c r="BD1244">
        <v>5</v>
      </c>
    </row>
    <row r="1245" spans="1:56" hidden="1" x14ac:dyDescent="0.25">
      <c r="A1245" s="22" t="s">
        <v>51</v>
      </c>
      <c r="B1245" s="22" t="s">
        <v>341</v>
      </c>
      <c r="C1245" s="23">
        <v>21110300285</v>
      </c>
      <c r="D1245" s="22" t="s">
        <v>53</v>
      </c>
      <c r="E1245" s="22" t="s">
        <v>1839</v>
      </c>
      <c r="F1245" s="22" t="s">
        <v>1840</v>
      </c>
      <c r="G1245" s="22">
        <v>5042305639</v>
      </c>
      <c r="H1245" s="22" t="s">
        <v>56</v>
      </c>
      <c r="I1245" s="22" t="s">
        <v>56</v>
      </c>
      <c r="J1245" s="24">
        <v>44505</v>
      </c>
      <c r="K1245" s="22">
        <v>1280</v>
      </c>
      <c r="L1245" s="22" t="s">
        <v>138</v>
      </c>
      <c r="M1245" s="22" t="s">
        <v>138</v>
      </c>
      <c r="N1245" s="38" t="s">
        <v>1841</v>
      </c>
      <c r="O1245" s="39">
        <v>44506</v>
      </c>
      <c r="P1245" s="27" t="s">
        <v>303</v>
      </c>
      <c r="Q1245" s="22">
        <v>1280</v>
      </c>
      <c r="R1245" s="28" t="s">
        <v>56</v>
      </c>
      <c r="S1245" s="22" t="s">
        <v>56</v>
      </c>
      <c r="T1245" s="22">
        <v>6008150966</v>
      </c>
      <c r="U1245" s="22">
        <v>0</v>
      </c>
      <c r="V1245" s="22">
        <v>0</v>
      </c>
      <c r="W1245" s="22">
        <v>0</v>
      </c>
      <c r="X1245" s="22" t="s">
        <v>138</v>
      </c>
      <c r="Y1245" s="22" t="s">
        <v>56</v>
      </c>
      <c r="Z1245" s="38" t="s">
        <v>1842</v>
      </c>
      <c r="AA1245" s="39">
        <v>44506</v>
      </c>
      <c r="AB1245" s="28">
        <v>0</v>
      </c>
      <c r="AC1245" s="62">
        <v>5042308057</v>
      </c>
      <c r="AD1245" s="40" t="s">
        <v>1843</v>
      </c>
      <c r="AE1245" s="55">
        <v>44509</v>
      </c>
      <c r="AF1245" s="35" t="str">
        <f>VLOOKUP(G1245,[6]TIV1!L:S,8,FALSE)</f>
        <v>8276895378</v>
      </c>
      <c r="AG1245" s="35" t="str">
        <f>VLOOKUP(T1245,[6]TIV1!L:S,8,FALSE)</f>
        <v>2050350280</v>
      </c>
      <c r="AH1245" s="35" t="str">
        <f>VLOOKUP(AC1245,[6]TIV1!L:S,8,FALSE)</f>
        <v>8276895378</v>
      </c>
      <c r="AI1245" s="36">
        <f>VLOOKUP(A1245&amp;P1245,[6]HARGA!C:D,2,0)*Q1245</f>
        <v>47667200</v>
      </c>
      <c r="AJ1245" s="36">
        <f>VLOOKUP(A1245&amp;P1245,[6]HARGA!C:D,2,0)*W1245</f>
        <v>0</v>
      </c>
      <c r="AK1245" s="36">
        <f>VLOOKUP(A1245&amp;P1245,[6]HARGA!C:D,2,0)*AB1245</f>
        <v>0</v>
      </c>
      <c r="AL1245" s="32"/>
      <c r="AM1245" s="32"/>
      <c r="AN1245" s="37"/>
      <c r="AO1245" s="37"/>
      <c r="AP1245" s="37"/>
      <c r="AQ1245" s="37"/>
      <c r="AR1245" s="37"/>
      <c r="AS1245" s="37"/>
      <c r="AT1245" s="37"/>
      <c r="AU1245" s="37"/>
      <c r="AV1245" s="37"/>
      <c r="AW1245" s="37"/>
      <c r="AX1245" s="37"/>
      <c r="AY1245" s="37"/>
      <c r="AZ1245" s="37"/>
      <c r="BA1245" s="37"/>
      <c r="BB1245" s="37"/>
      <c r="BC1245" s="37"/>
      <c r="BD1245">
        <v>5</v>
      </c>
    </row>
    <row r="1246" spans="1:56" hidden="1" x14ac:dyDescent="0.25">
      <c r="A1246" s="22" t="s">
        <v>51</v>
      </c>
      <c r="B1246" s="22" t="s">
        <v>341</v>
      </c>
      <c r="C1246" s="23">
        <v>21110300285</v>
      </c>
      <c r="D1246" s="22" t="s">
        <v>53</v>
      </c>
      <c r="E1246" s="22" t="s">
        <v>1839</v>
      </c>
      <c r="F1246" s="22" t="s">
        <v>1840</v>
      </c>
      <c r="G1246" s="22">
        <v>5042305639</v>
      </c>
      <c r="H1246" s="22" t="s">
        <v>56</v>
      </c>
      <c r="I1246" s="22" t="s">
        <v>56</v>
      </c>
      <c r="J1246" s="24">
        <v>44505</v>
      </c>
      <c r="K1246" s="22">
        <v>32</v>
      </c>
      <c r="L1246" s="22" t="s">
        <v>138</v>
      </c>
      <c r="M1246" s="22" t="s">
        <v>138</v>
      </c>
      <c r="N1246" s="38" t="s">
        <v>1841</v>
      </c>
      <c r="O1246" s="39">
        <v>44506</v>
      </c>
      <c r="P1246" s="27" t="s">
        <v>279</v>
      </c>
      <c r="Q1246" s="22">
        <v>32</v>
      </c>
      <c r="R1246" s="28" t="s">
        <v>56</v>
      </c>
      <c r="S1246" s="22" t="s">
        <v>56</v>
      </c>
      <c r="T1246" s="22">
        <v>6008150966</v>
      </c>
      <c r="U1246" s="22">
        <v>32</v>
      </c>
      <c r="V1246" s="22">
        <v>0</v>
      </c>
      <c r="W1246" s="22">
        <v>32</v>
      </c>
      <c r="X1246" s="22" t="s">
        <v>138</v>
      </c>
      <c r="Y1246" s="22" t="s">
        <v>56</v>
      </c>
      <c r="Z1246" s="38" t="s">
        <v>1842</v>
      </c>
      <c r="AA1246" s="39">
        <v>44506</v>
      </c>
      <c r="AB1246" s="28">
        <v>3</v>
      </c>
      <c r="AC1246" s="62">
        <v>5042308057</v>
      </c>
      <c r="AD1246" s="40" t="s">
        <v>1843</v>
      </c>
      <c r="AE1246" s="55">
        <v>44509</v>
      </c>
      <c r="AF1246" s="35" t="str">
        <f>VLOOKUP(G1246,[6]TIV1!L:S,8,FALSE)</f>
        <v>8276895378</v>
      </c>
      <c r="AG1246" s="35" t="str">
        <f>VLOOKUP(T1246,[6]TIV1!L:S,8,FALSE)</f>
        <v>2050350280</v>
      </c>
      <c r="AH1246" s="35" t="str">
        <f>VLOOKUP(AC1246,[6]TIV1!L:S,8,FALSE)</f>
        <v>8276895378</v>
      </c>
      <c r="AI1246" s="36">
        <f>VLOOKUP(A1246&amp;P1246,[6]HARGA!C:D,2,0)*Q1246</f>
        <v>3200000</v>
      </c>
      <c r="AJ1246" s="36">
        <f>VLOOKUP(A1246&amp;P1246,[6]HARGA!C:D,2,0)*W1246</f>
        <v>3200000</v>
      </c>
      <c r="AK1246" s="36">
        <f>VLOOKUP(A1246&amp;P1246,[6]HARGA!C:D,2,0)*AB1246</f>
        <v>300000</v>
      </c>
      <c r="AL1246" s="32"/>
      <c r="AM1246" s="32"/>
      <c r="AN1246" s="37"/>
      <c r="AO1246" s="37"/>
      <c r="AP1246" s="37"/>
      <c r="AQ1246" s="37"/>
      <c r="AR1246" s="37"/>
      <c r="AS1246" s="37"/>
      <c r="AT1246" s="37"/>
      <c r="AU1246" s="37"/>
      <c r="AV1246" s="37"/>
      <c r="AW1246" s="37"/>
      <c r="AX1246" s="37"/>
      <c r="AY1246" s="37"/>
      <c r="AZ1246" s="37"/>
      <c r="BA1246" s="37"/>
      <c r="BB1246" s="37"/>
      <c r="BC1246" s="37"/>
      <c r="BD1246">
        <v>5</v>
      </c>
    </row>
    <row r="1247" spans="1:56" hidden="1" x14ac:dyDescent="0.25">
      <c r="A1247" s="22" t="s">
        <v>51</v>
      </c>
      <c r="B1247" s="22" t="s">
        <v>341</v>
      </c>
      <c r="C1247" s="23">
        <v>21102803848</v>
      </c>
      <c r="D1247" s="95" t="s">
        <v>53</v>
      </c>
      <c r="E1247" s="22" t="s">
        <v>342</v>
      </c>
      <c r="F1247" s="22" t="s">
        <v>343</v>
      </c>
      <c r="G1247" s="22">
        <v>5042302727</v>
      </c>
      <c r="H1247" s="22" t="s">
        <v>56</v>
      </c>
      <c r="I1247" s="22" t="s">
        <v>56</v>
      </c>
      <c r="J1247" s="24">
        <v>44505</v>
      </c>
      <c r="K1247" s="22">
        <v>1280</v>
      </c>
      <c r="L1247" s="22" t="s">
        <v>163</v>
      </c>
      <c r="M1247" s="22" t="s">
        <v>163</v>
      </c>
      <c r="N1247" s="30" t="s">
        <v>1844</v>
      </c>
      <c r="O1247" s="31">
        <v>44522</v>
      </c>
      <c r="P1247" s="27" t="s">
        <v>303</v>
      </c>
      <c r="Q1247" s="22">
        <v>1280</v>
      </c>
      <c r="R1247" s="28" t="s">
        <v>56</v>
      </c>
      <c r="S1247" s="22" t="s">
        <v>56</v>
      </c>
      <c r="T1247" s="22">
        <v>6008148644</v>
      </c>
      <c r="U1247" s="22">
        <v>0</v>
      </c>
      <c r="V1247" s="22">
        <v>0</v>
      </c>
      <c r="W1247" s="22">
        <v>0</v>
      </c>
      <c r="X1247" s="22" t="s">
        <v>163</v>
      </c>
      <c r="Y1247" s="22" t="s">
        <v>56</v>
      </c>
      <c r="Z1247" s="30" t="s">
        <v>1845</v>
      </c>
      <c r="AA1247" s="31">
        <v>44522</v>
      </c>
      <c r="AB1247" s="28">
        <v>0</v>
      </c>
      <c r="AC1247" s="28" t="s">
        <v>56</v>
      </c>
      <c r="AD1247" s="46" t="s">
        <v>56</v>
      </c>
      <c r="AE1247" s="56" t="s">
        <v>56</v>
      </c>
      <c r="AF1247" s="35" t="str">
        <f>VLOOKUP(G1247,[6]TIV1!L:S,8,FALSE)</f>
        <v>8276895378</v>
      </c>
      <c r="AG1247" s="35" t="str">
        <f>VLOOKUP(T1247,[6]TIV1!L:S,8,FALSE)</f>
        <v>2050350280</v>
      </c>
      <c r="AH1247" s="35" t="e">
        <f>VLOOKUP(AC1247,[6]TIV1!L:S,8,FALSE)</f>
        <v>#N/A</v>
      </c>
      <c r="AI1247" s="36">
        <f>VLOOKUP(A1247&amp;P1247,[6]HARGA!C:D,2,0)*Q1247</f>
        <v>47667200</v>
      </c>
      <c r="AJ1247" s="36">
        <f>VLOOKUP(A1247&amp;P1247,[6]HARGA!C:D,2,0)*W1247</f>
        <v>0</v>
      </c>
      <c r="AK1247" s="36">
        <f>VLOOKUP(A1247&amp;P1247,[6]HARGA!C:D,2,0)*AB1247</f>
        <v>0</v>
      </c>
      <c r="AL1247" s="32"/>
      <c r="AM1247" s="32"/>
      <c r="AN1247" s="37"/>
      <c r="AO1247" s="37"/>
      <c r="AP1247" s="37"/>
      <c r="AQ1247" s="37"/>
      <c r="AR1247" s="37"/>
      <c r="AS1247" s="37"/>
      <c r="AT1247" s="37"/>
      <c r="AU1247" s="37"/>
      <c r="AV1247" s="37"/>
      <c r="AW1247" s="37"/>
      <c r="AX1247" s="37"/>
      <c r="AY1247" s="37"/>
      <c r="AZ1247" s="37"/>
      <c r="BA1247" s="37"/>
      <c r="BB1247" s="37"/>
      <c r="BC1247" s="37"/>
      <c r="BD1247">
        <v>5</v>
      </c>
    </row>
    <row r="1248" spans="1:56" hidden="1" x14ac:dyDescent="0.25">
      <c r="A1248" s="22" t="s">
        <v>51</v>
      </c>
      <c r="B1248" s="22" t="s">
        <v>341</v>
      </c>
      <c r="C1248" s="23">
        <v>21102803848</v>
      </c>
      <c r="D1248" s="95" t="s">
        <v>53</v>
      </c>
      <c r="E1248" s="22" t="s">
        <v>342</v>
      </c>
      <c r="F1248" s="22" t="s">
        <v>343</v>
      </c>
      <c r="G1248" s="22">
        <v>5042302727</v>
      </c>
      <c r="H1248" s="22" t="s">
        <v>56</v>
      </c>
      <c r="I1248" s="22" t="s">
        <v>56</v>
      </c>
      <c r="J1248" s="24">
        <v>44505</v>
      </c>
      <c r="K1248" s="22">
        <v>32</v>
      </c>
      <c r="L1248" s="22" t="s">
        <v>163</v>
      </c>
      <c r="M1248" s="22" t="s">
        <v>163</v>
      </c>
      <c r="N1248" s="30" t="s">
        <v>1844</v>
      </c>
      <c r="O1248" s="31">
        <v>44522</v>
      </c>
      <c r="P1248" s="27" t="s">
        <v>279</v>
      </c>
      <c r="Q1248" s="22">
        <v>32</v>
      </c>
      <c r="R1248" s="28" t="s">
        <v>56</v>
      </c>
      <c r="S1248" s="22" t="s">
        <v>56</v>
      </c>
      <c r="T1248" s="22">
        <v>6008148644</v>
      </c>
      <c r="U1248" s="22">
        <v>32</v>
      </c>
      <c r="V1248" s="22">
        <v>0</v>
      </c>
      <c r="W1248" s="22">
        <v>32</v>
      </c>
      <c r="X1248" s="22" t="s">
        <v>163</v>
      </c>
      <c r="Y1248" s="22" t="s">
        <v>56</v>
      </c>
      <c r="Z1248" s="30" t="s">
        <v>1845</v>
      </c>
      <c r="AA1248" s="31">
        <v>44522</v>
      </c>
      <c r="AB1248" s="28">
        <v>0</v>
      </c>
      <c r="AC1248" s="28" t="s">
        <v>56</v>
      </c>
      <c r="AD1248" s="46" t="s">
        <v>56</v>
      </c>
      <c r="AE1248" s="56" t="s">
        <v>56</v>
      </c>
      <c r="AF1248" s="35" t="str">
        <f>VLOOKUP(G1248,[6]TIV1!L:S,8,FALSE)</f>
        <v>8276895378</v>
      </c>
      <c r="AG1248" s="35" t="str">
        <f>VLOOKUP(T1248,[6]TIV1!L:S,8,FALSE)</f>
        <v>2050350280</v>
      </c>
      <c r="AH1248" s="35" t="e">
        <f>VLOOKUP(AC1248,[6]TIV1!L:S,8,FALSE)</f>
        <v>#N/A</v>
      </c>
      <c r="AI1248" s="36">
        <f>VLOOKUP(A1248&amp;P1248,[6]HARGA!C:D,2,0)*Q1248</f>
        <v>3200000</v>
      </c>
      <c r="AJ1248" s="36">
        <f>VLOOKUP(A1248&amp;P1248,[6]HARGA!C:D,2,0)*W1248</f>
        <v>3200000</v>
      </c>
      <c r="AK1248" s="36">
        <f>VLOOKUP(A1248&amp;P1248,[6]HARGA!C:D,2,0)*AB1248</f>
        <v>0</v>
      </c>
      <c r="AL1248" s="32"/>
      <c r="AM1248" s="32"/>
      <c r="AN1248" s="37"/>
      <c r="AO1248" s="37"/>
      <c r="AP1248" s="37"/>
      <c r="AQ1248" s="37"/>
      <c r="AR1248" s="37"/>
      <c r="AS1248" s="37"/>
      <c r="AT1248" s="37"/>
      <c r="AU1248" s="37"/>
      <c r="AV1248" s="37"/>
      <c r="AW1248" s="37"/>
      <c r="AX1248" s="37"/>
      <c r="AY1248" s="37"/>
      <c r="AZ1248" s="37"/>
      <c r="BA1248" s="37"/>
      <c r="BB1248" s="37"/>
      <c r="BC1248" s="37"/>
      <c r="BD1248">
        <v>5</v>
      </c>
    </row>
    <row r="1249" spans="1:56" hidden="1" x14ac:dyDescent="0.25">
      <c r="A1249" s="29" t="s">
        <v>393</v>
      </c>
      <c r="B1249" s="57" t="s">
        <v>363</v>
      </c>
      <c r="C1249" s="68">
        <v>905721450019</v>
      </c>
      <c r="D1249" s="69" t="s">
        <v>394</v>
      </c>
      <c r="E1249" s="66" t="s">
        <v>395</v>
      </c>
      <c r="F1249" s="66" t="s">
        <v>396</v>
      </c>
      <c r="G1249" s="66">
        <v>5042303860</v>
      </c>
      <c r="H1249" s="71" t="s">
        <v>1846</v>
      </c>
      <c r="I1249" s="71" t="s">
        <v>56</v>
      </c>
      <c r="J1249" s="72">
        <v>44505</v>
      </c>
      <c r="K1249" s="66">
        <v>1017</v>
      </c>
      <c r="L1249" s="66" t="s">
        <v>398</v>
      </c>
      <c r="M1249" s="66" t="s">
        <v>398</v>
      </c>
      <c r="N1249" s="73" t="s">
        <v>1847</v>
      </c>
      <c r="O1249" s="56">
        <v>44525.041666666664</v>
      </c>
      <c r="P1249" s="27" t="s">
        <v>362</v>
      </c>
      <c r="Q1249" s="29">
        <v>1017</v>
      </c>
      <c r="R1249" s="28" t="s">
        <v>56</v>
      </c>
      <c r="S1249" s="22" t="s">
        <v>56</v>
      </c>
      <c r="T1249" s="28" t="s">
        <v>56</v>
      </c>
      <c r="U1249" s="28">
        <v>0</v>
      </c>
      <c r="V1249" s="22">
        <v>0</v>
      </c>
      <c r="W1249" s="28">
        <v>0</v>
      </c>
      <c r="X1249" s="28" t="s">
        <v>56</v>
      </c>
      <c r="Y1249" s="22" t="s">
        <v>56</v>
      </c>
      <c r="Z1249" s="45" t="s">
        <v>56</v>
      </c>
      <c r="AA1249" s="45" t="s">
        <v>56</v>
      </c>
      <c r="AB1249" s="28">
        <v>0</v>
      </c>
      <c r="AC1249" s="28" t="s">
        <v>56</v>
      </c>
      <c r="AD1249" s="46" t="s">
        <v>56</v>
      </c>
      <c r="AE1249" s="56" t="s">
        <v>56</v>
      </c>
      <c r="AF1249" s="35" t="str">
        <f>VLOOKUP(G1249,[6]TIV1!L:S,8,FALSE)</f>
        <v>8276896007</v>
      </c>
      <c r="AG1249" s="35" t="e">
        <f>VLOOKUP(T1249,[6]TIV1!L:S,8,FALSE)</f>
        <v>#N/A</v>
      </c>
      <c r="AH1249" s="35" t="e">
        <f>VLOOKUP(AC1249,[6]TIV1!L:S,8,FALSE)</f>
        <v>#N/A</v>
      </c>
      <c r="AI1249" s="36">
        <f>VLOOKUP(A1249&amp;P1249,[6]HARGA!C:D,2,0)*Q1249</f>
        <v>26055540</v>
      </c>
      <c r="AJ1249" s="36">
        <f>VLOOKUP(A1249&amp;P1249,[6]HARGA!C:D,2,0)*W1249</f>
        <v>0</v>
      </c>
      <c r="AK1249" s="36">
        <f>VLOOKUP(A1249&amp;P1249,[6]HARGA!C:D,2,0)*AB1249</f>
        <v>0</v>
      </c>
      <c r="AL1249" s="37"/>
      <c r="AM1249" s="37"/>
      <c r="AN1249" s="37"/>
      <c r="AO1249" s="37"/>
      <c r="AP1249" s="37"/>
      <c r="AQ1249" s="37"/>
      <c r="AR1249" s="37"/>
      <c r="AS1249" s="37"/>
      <c r="AT1249" s="37"/>
      <c r="AU1249" s="37"/>
      <c r="AV1249" s="37"/>
      <c r="AW1249" s="37"/>
      <c r="AX1249" s="37"/>
      <c r="AY1249" s="37"/>
      <c r="AZ1249" s="37"/>
      <c r="BA1249" s="37"/>
      <c r="BB1249" s="37"/>
      <c r="BC1249" s="37"/>
      <c r="BD1249">
        <v>5</v>
      </c>
    </row>
    <row r="1250" spans="1:56" hidden="1" x14ac:dyDescent="0.25">
      <c r="A1250" s="29" t="s">
        <v>393</v>
      </c>
      <c r="B1250" s="57" t="s">
        <v>351</v>
      </c>
      <c r="C1250" s="58">
        <v>904021450003</v>
      </c>
      <c r="D1250" s="90" t="s">
        <v>394</v>
      </c>
      <c r="E1250" s="29" t="s">
        <v>395</v>
      </c>
      <c r="F1250" s="29" t="s">
        <v>396</v>
      </c>
      <c r="G1250" s="62">
        <v>5042304979</v>
      </c>
      <c r="H1250" s="22" t="s">
        <v>1848</v>
      </c>
      <c r="I1250" s="22" t="s">
        <v>56</v>
      </c>
      <c r="J1250" s="24">
        <v>44505</v>
      </c>
      <c r="K1250" s="29">
        <v>1300</v>
      </c>
      <c r="L1250" s="29" t="s">
        <v>398</v>
      </c>
      <c r="M1250" s="29" t="s">
        <v>398</v>
      </c>
      <c r="N1250" s="25" t="s">
        <v>1849</v>
      </c>
      <c r="O1250" s="26">
        <v>44522.041666666664</v>
      </c>
      <c r="P1250" s="27" t="s">
        <v>429</v>
      </c>
      <c r="Q1250" s="29">
        <v>1300</v>
      </c>
      <c r="R1250" s="28" t="s">
        <v>56</v>
      </c>
      <c r="S1250" s="22" t="s">
        <v>56</v>
      </c>
      <c r="T1250" s="28" t="s">
        <v>56</v>
      </c>
      <c r="U1250" s="28">
        <v>0</v>
      </c>
      <c r="V1250" s="28">
        <v>0</v>
      </c>
      <c r="W1250" s="28">
        <v>0</v>
      </c>
      <c r="X1250" s="28" t="s">
        <v>56</v>
      </c>
      <c r="Y1250" s="22" t="s">
        <v>56</v>
      </c>
      <c r="Z1250" s="45" t="s">
        <v>56</v>
      </c>
      <c r="AA1250" s="45" t="s">
        <v>56</v>
      </c>
      <c r="AB1250" s="28">
        <v>0</v>
      </c>
      <c r="AC1250" s="28" t="s">
        <v>56</v>
      </c>
      <c r="AD1250" s="46" t="s">
        <v>56</v>
      </c>
      <c r="AE1250" s="56" t="s">
        <v>56</v>
      </c>
      <c r="AF1250" s="35" t="str">
        <f>VLOOKUP(G1250,[6]TIV1!L:S,8,FALSE)</f>
        <v>8276896007</v>
      </c>
      <c r="AG1250" s="35" t="e">
        <f>VLOOKUP(T1250,[6]TIV1!L:S,8,FALSE)</f>
        <v>#N/A</v>
      </c>
      <c r="AH1250" s="35" t="e">
        <f>VLOOKUP(AC1250,[6]TIV1!L:S,8,FALSE)</f>
        <v>#N/A</v>
      </c>
      <c r="AI1250" s="36">
        <f>VLOOKUP(A1250&amp;P1250,[6]HARGA!C:D,2,0)*Q1250</f>
        <v>31239000</v>
      </c>
      <c r="AJ1250" s="36">
        <f>VLOOKUP(A1250&amp;P1250,[6]HARGA!C:D,2,0)*W1250</f>
        <v>0</v>
      </c>
      <c r="AK1250" s="36">
        <f>VLOOKUP(A1250&amp;P1250,[6]HARGA!C:D,2,0)*AB1250</f>
        <v>0</v>
      </c>
      <c r="AL1250" s="37"/>
      <c r="AM1250" s="37"/>
      <c r="AN1250" s="37"/>
      <c r="AO1250" s="37"/>
      <c r="AP1250" s="37"/>
      <c r="AQ1250" s="37"/>
      <c r="AR1250" s="37"/>
      <c r="AS1250" s="37"/>
      <c r="AT1250" s="37"/>
      <c r="AU1250" s="37"/>
      <c r="AV1250" s="37"/>
      <c r="AW1250" s="37"/>
      <c r="AX1250" s="37"/>
      <c r="AY1250" s="37"/>
      <c r="AZ1250" s="37"/>
      <c r="BA1250" s="37"/>
      <c r="BB1250" s="37"/>
      <c r="BC1250" s="37"/>
      <c r="BD1250">
        <v>5</v>
      </c>
    </row>
    <row r="1251" spans="1:56" x14ac:dyDescent="0.25">
      <c r="A1251" s="22" t="s">
        <v>51</v>
      </c>
      <c r="B1251" s="22" t="s">
        <v>402</v>
      </c>
      <c r="C1251" s="23">
        <v>21102911727</v>
      </c>
      <c r="D1251" s="22" t="s">
        <v>935</v>
      </c>
      <c r="E1251" s="22" t="s">
        <v>1850</v>
      </c>
      <c r="F1251" s="22" t="s">
        <v>1851</v>
      </c>
      <c r="G1251" s="22">
        <v>5042260220</v>
      </c>
      <c r="H1251" s="22" t="s">
        <v>56</v>
      </c>
      <c r="I1251" s="22" t="s">
        <v>56</v>
      </c>
      <c r="J1251" s="24">
        <v>44505</v>
      </c>
      <c r="K1251" s="22">
        <v>1365</v>
      </c>
      <c r="L1251" s="22" t="s">
        <v>58</v>
      </c>
      <c r="M1251" s="22" t="s">
        <v>58</v>
      </c>
      <c r="N1251" s="38" t="s">
        <v>1852</v>
      </c>
      <c r="O1251" s="39">
        <v>44506</v>
      </c>
      <c r="P1251" s="27" t="s">
        <v>277</v>
      </c>
      <c r="Q1251" s="22">
        <v>1365</v>
      </c>
      <c r="R1251" s="28" t="s">
        <v>56</v>
      </c>
      <c r="S1251" s="22" t="s">
        <v>56</v>
      </c>
      <c r="T1251" s="28" t="s">
        <v>56</v>
      </c>
      <c r="U1251" s="28">
        <v>0</v>
      </c>
      <c r="V1251" s="28">
        <v>0</v>
      </c>
      <c r="W1251" s="28">
        <v>0</v>
      </c>
      <c r="X1251" s="28" t="s">
        <v>56</v>
      </c>
      <c r="Y1251" s="22" t="s">
        <v>56</v>
      </c>
      <c r="Z1251" s="45" t="s">
        <v>56</v>
      </c>
      <c r="AA1251" s="45" t="s">
        <v>56</v>
      </c>
      <c r="AB1251" s="28">
        <v>0</v>
      </c>
      <c r="AC1251" s="28" t="s">
        <v>56</v>
      </c>
      <c r="AD1251" s="46" t="s">
        <v>56</v>
      </c>
      <c r="AE1251" s="56" t="s">
        <v>56</v>
      </c>
      <c r="AF1251" s="35" t="str">
        <f>VLOOKUP(G1251,[6]TIV1!L:S,8,FALSE)</f>
        <v>8276895378</v>
      </c>
      <c r="AG1251" s="35" t="e">
        <f>VLOOKUP(T1251,[6]TIV1!L:S,8,FALSE)</f>
        <v>#N/A</v>
      </c>
      <c r="AH1251" s="35" t="e">
        <f>VLOOKUP(AC1251,[6]TIV1!L:S,8,FALSE)</f>
        <v>#N/A</v>
      </c>
      <c r="AI1251" s="36">
        <f>VLOOKUP(A1251&amp;P1251,[6]HARGA!C:D,2,0)*Q1251</f>
        <v>55282500</v>
      </c>
      <c r="AJ1251" s="36">
        <f>VLOOKUP(A1251&amp;P1251,[6]HARGA!C:D,2,0)*W1251</f>
        <v>0</v>
      </c>
      <c r="AK1251" s="36">
        <f>VLOOKUP(A1251&amp;P1251,[6]HARGA!C:D,2,0)*AB1251</f>
        <v>0</v>
      </c>
      <c r="AL1251" s="32"/>
      <c r="AM1251" s="32"/>
      <c r="AN1251" s="37"/>
      <c r="AO1251" s="37"/>
      <c r="AP1251" s="37"/>
      <c r="AQ1251" s="37"/>
      <c r="AR1251" s="37"/>
      <c r="AS1251" s="37"/>
      <c r="AT1251" s="37"/>
      <c r="AU1251" s="37"/>
      <c r="AV1251" s="37"/>
      <c r="AW1251" s="37"/>
      <c r="AX1251" s="37"/>
      <c r="AY1251" s="37"/>
      <c r="AZ1251" s="37"/>
      <c r="BA1251" s="37"/>
      <c r="BB1251" s="37"/>
      <c r="BC1251" s="37"/>
      <c r="BD1251">
        <v>5</v>
      </c>
    </row>
    <row r="1252" spans="1:56" hidden="1" x14ac:dyDescent="0.25">
      <c r="A1252" s="22" t="s">
        <v>66</v>
      </c>
      <c r="B1252" s="22" t="s">
        <v>52</v>
      </c>
      <c r="C1252" s="23">
        <v>21102903704</v>
      </c>
      <c r="D1252" s="22" t="s">
        <v>53</v>
      </c>
      <c r="E1252" s="22" t="s">
        <v>546</v>
      </c>
      <c r="F1252" s="22" t="s">
        <v>547</v>
      </c>
      <c r="G1252" s="22">
        <v>5042309142</v>
      </c>
      <c r="H1252" s="22" t="s">
        <v>56</v>
      </c>
      <c r="I1252" s="22" t="s">
        <v>1853</v>
      </c>
      <c r="J1252" s="24">
        <v>44506</v>
      </c>
      <c r="K1252" s="22">
        <v>1152</v>
      </c>
      <c r="L1252" s="22" t="s">
        <v>184</v>
      </c>
      <c r="M1252" s="22" t="s">
        <v>184</v>
      </c>
      <c r="N1252" s="38" t="s">
        <v>1854</v>
      </c>
      <c r="O1252" s="39">
        <v>44506</v>
      </c>
      <c r="P1252" s="27" t="s">
        <v>60</v>
      </c>
      <c r="Q1252" s="22">
        <v>1152</v>
      </c>
      <c r="R1252" s="23">
        <v>21102903733</v>
      </c>
      <c r="S1252" s="22" t="s">
        <v>56</v>
      </c>
      <c r="T1252" s="22">
        <v>6008141091</v>
      </c>
      <c r="U1252" s="22">
        <v>18</v>
      </c>
      <c r="V1252" s="28">
        <v>0</v>
      </c>
      <c r="W1252" s="22">
        <v>18</v>
      </c>
      <c r="X1252" s="29" t="s">
        <v>184</v>
      </c>
      <c r="Y1252" s="22" t="s">
        <v>56</v>
      </c>
      <c r="Z1252" s="30" t="s">
        <v>1855</v>
      </c>
      <c r="AA1252" s="31">
        <v>44504</v>
      </c>
      <c r="AB1252" s="22">
        <v>0</v>
      </c>
      <c r="AC1252" s="32">
        <v>5042305946</v>
      </c>
      <c r="AD1252" s="43" t="s">
        <v>1856</v>
      </c>
      <c r="AE1252" s="44">
        <v>44524</v>
      </c>
      <c r="AF1252" s="35" t="str">
        <f>VLOOKUP(G1252,[6]TIV1!L:S,8,FALSE)</f>
        <v>8276895965</v>
      </c>
      <c r="AG1252" s="35" t="str">
        <f>VLOOKUP(T1252,[6]TIV1!L:S,8,FALSE)</f>
        <v>2050350312</v>
      </c>
      <c r="AH1252" s="35" t="str">
        <f>VLOOKUP(AC1252,[6]TIV1!L:S,8,FALSE)</f>
        <v>8276895965</v>
      </c>
      <c r="AI1252" s="36">
        <f>VLOOKUP(A1252&amp;P1252,[6]HARGA!C:D,2,0)*Q1252</f>
        <v>11347200</v>
      </c>
      <c r="AJ1252" s="36">
        <f>VLOOKUP(A1252&amp;P1252,[6]HARGA!C:D,2,0)*W1252</f>
        <v>177300</v>
      </c>
      <c r="AK1252" s="36">
        <f>VLOOKUP(A1252&amp;P1252,[6]HARGA!C:D,2,0)*AB1252</f>
        <v>0</v>
      </c>
      <c r="AL1252" s="37"/>
      <c r="AM1252" s="37"/>
      <c r="AN1252" s="37"/>
      <c r="AO1252" s="37"/>
      <c r="AP1252" s="37"/>
      <c r="AQ1252" s="37"/>
      <c r="AR1252" s="37"/>
      <c r="AS1252" s="37"/>
      <c r="AT1252" s="37"/>
      <c r="AU1252" s="37"/>
      <c r="AV1252" s="37"/>
      <c r="AW1252" s="37"/>
      <c r="AX1252" s="37"/>
      <c r="AY1252" s="37"/>
      <c r="AZ1252" s="37"/>
      <c r="BA1252" s="37"/>
      <c r="BB1252" s="37"/>
      <c r="BC1252" s="37"/>
      <c r="BD1252">
        <v>6</v>
      </c>
    </row>
    <row r="1253" spans="1:56" hidden="1" x14ac:dyDescent="0.25">
      <c r="A1253" s="22" t="s">
        <v>66</v>
      </c>
      <c r="B1253" s="22" t="s">
        <v>52</v>
      </c>
      <c r="C1253" s="23">
        <v>21102903704</v>
      </c>
      <c r="D1253" s="22" t="s">
        <v>53</v>
      </c>
      <c r="E1253" s="22" t="s">
        <v>546</v>
      </c>
      <c r="F1253" s="22" t="s">
        <v>547</v>
      </c>
      <c r="G1253" s="22">
        <v>5042309142</v>
      </c>
      <c r="H1253" s="22" t="s">
        <v>56</v>
      </c>
      <c r="I1253" s="22" t="s">
        <v>1853</v>
      </c>
      <c r="J1253" s="24">
        <v>44506</v>
      </c>
      <c r="K1253" s="22">
        <v>1152</v>
      </c>
      <c r="L1253" s="22" t="s">
        <v>184</v>
      </c>
      <c r="M1253" s="22" t="s">
        <v>184</v>
      </c>
      <c r="N1253" s="38" t="s">
        <v>1854</v>
      </c>
      <c r="O1253" s="39">
        <v>44506</v>
      </c>
      <c r="P1253" s="27" t="s">
        <v>64</v>
      </c>
      <c r="Q1253" s="22">
        <v>1152</v>
      </c>
      <c r="R1253" s="23">
        <v>21102903733</v>
      </c>
      <c r="S1253" s="22" t="s">
        <v>56</v>
      </c>
      <c r="T1253" s="22">
        <v>6008141091</v>
      </c>
      <c r="U1253" s="22">
        <v>1152</v>
      </c>
      <c r="V1253" s="28">
        <v>0</v>
      </c>
      <c r="W1253" s="22">
        <v>1152</v>
      </c>
      <c r="X1253" s="29" t="s">
        <v>184</v>
      </c>
      <c r="Y1253" s="22" t="s">
        <v>56</v>
      </c>
      <c r="Z1253" s="30" t="s">
        <v>1855</v>
      </c>
      <c r="AA1253" s="31">
        <v>44504</v>
      </c>
      <c r="AB1253" s="22">
        <v>35</v>
      </c>
      <c r="AC1253" s="32">
        <v>5042305946</v>
      </c>
      <c r="AD1253" s="43" t="s">
        <v>1856</v>
      </c>
      <c r="AE1253" s="44">
        <v>44524</v>
      </c>
      <c r="AF1253" s="35" t="str">
        <f>VLOOKUP(G1253,[6]TIV1!L:S,8,FALSE)</f>
        <v>8276895965</v>
      </c>
      <c r="AG1253" s="35" t="str">
        <f>VLOOKUP(T1253,[6]TIV1!L:S,8,FALSE)</f>
        <v>2050350312</v>
      </c>
      <c r="AH1253" s="35" t="str">
        <f>VLOOKUP(AC1253,[6]TIV1!L:S,8,FALSE)</f>
        <v>8276895965</v>
      </c>
      <c r="AI1253" s="36">
        <f>VLOOKUP(A1253&amp;P1253,[6]HARGA!C:D,2,0)*Q1253</f>
        <v>34560000</v>
      </c>
      <c r="AJ1253" s="36">
        <f>VLOOKUP(A1253&amp;P1253,[6]HARGA!C:D,2,0)*W1253</f>
        <v>34560000</v>
      </c>
      <c r="AK1253" s="36">
        <f>VLOOKUP(A1253&amp;P1253,[6]HARGA!C:D,2,0)*AB1253</f>
        <v>1050000</v>
      </c>
      <c r="AL1253" s="37"/>
      <c r="AM1253" s="37"/>
      <c r="AN1253" s="37"/>
      <c r="AO1253" s="37"/>
      <c r="AP1253" s="37"/>
      <c r="AQ1253" s="37"/>
      <c r="AR1253" s="37"/>
      <c r="AS1253" s="37"/>
      <c r="AT1253" s="37"/>
      <c r="AU1253" s="37"/>
      <c r="AV1253" s="37"/>
      <c r="AW1253" s="37"/>
      <c r="AX1253" s="37"/>
      <c r="AY1253" s="37"/>
      <c r="AZ1253" s="37"/>
      <c r="BA1253" s="37"/>
      <c r="BB1253" s="37"/>
      <c r="BC1253" s="37"/>
      <c r="BD1253">
        <v>6</v>
      </c>
    </row>
    <row r="1254" spans="1:56" hidden="1" x14ac:dyDescent="0.25">
      <c r="A1254" s="22" t="s">
        <v>66</v>
      </c>
      <c r="B1254" s="22" t="s">
        <v>52</v>
      </c>
      <c r="C1254" s="23">
        <v>21102903704</v>
      </c>
      <c r="D1254" s="22" t="s">
        <v>53</v>
      </c>
      <c r="E1254" s="22" t="s">
        <v>546</v>
      </c>
      <c r="F1254" s="22" t="s">
        <v>547</v>
      </c>
      <c r="G1254" s="22">
        <v>5042309142</v>
      </c>
      <c r="H1254" s="22" t="s">
        <v>56</v>
      </c>
      <c r="I1254" s="22" t="s">
        <v>1853</v>
      </c>
      <c r="J1254" s="24">
        <v>44506</v>
      </c>
      <c r="K1254" s="22">
        <v>24</v>
      </c>
      <c r="L1254" s="22" t="s">
        <v>184</v>
      </c>
      <c r="M1254" s="22" t="s">
        <v>184</v>
      </c>
      <c r="N1254" s="38" t="s">
        <v>1854</v>
      </c>
      <c r="O1254" s="39">
        <v>44506</v>
      </c>
      <c r="P1254" s="27" t="s">
        <v>65</v>
      </c>
      <c r="Q1254" s="22">
        <v>24</v>
      </c>
      <c r="R1254" s="23">
        <v>21102903733</v>
      </c>
      <c r="S1254" s="22" t="s">
        <v>56</v>
      </c>
      <c r="T1254" s="22">
        <v>6008141091</v>
      </c>
      <c r="U1254" s="22">
        <v>24</v>
      </c>
      <c r="V1254" s="28">
        <v>0</v>
      </c>
      <c r="W1254" s="22">
        <v>24</v>
      </c>
      <c r="X1254" s="29" t="s">
        <v>184</v>
      </c>
      <c r="Y1254" s="22" t="s">
        <v>56</v>
      </c>
      <c r="Z1254" s="30" t="s">
        <v>1855</v>
      </c>
      <c r="AA1254" s="31">
        <v>44504</v>
      </c>
      <c r="AB1254" s="22">
        <v>0</v>
      </c>
      <c r="AC1254" s="32">
        <v>5042305946</v>
      </c>
      <c r="AD1254" s="43" t="s">
        <v>1856</v>
      </c>
      <c r="AE1254" s="44">
        <v>44524</v>
      </c>
      <c r="AF1254" s="35" t="str">
        <f>VLOOKUP(G1254,[6]TIV1!L:S,8,FALSE)</f>
        <v>8276895965</v>
      </c>
      <c r="AG1254" s="35" t="str">
        <f>VLOOKUP(T1254,[6]TIV1!L:S,8,FALSE)</f>
        <v>2050350312</v>
      </c>
      <c r="AH1254" s="35" t="str">
        <f>VLOOKUP(AC1254,[6]TIV1!L:S,8,FALSE)</f>
        <v>8276895965</v>
      </c>
      <c r="AI1254" s="36">
        <f>VLOOKUP(A1254&amp;P1254,[6]HARGA!C:D,2,0)*Q1254</f>
        <v>0</v>
      </c>
      <c r="AJ1254" s="36">
        <f>VLOOKUP(A1254&amp;P1254,[6]HARGA!C:D,2,0)*W1254</f>
        <v>0</v>
      </c>
      <c r="AK1254" s="36">
        <f>VLOOKUP(A1254&amp;P1254,[6]HARGA!C:D,2,0)*AB1254</f>
        <v>0</v>
      </c>
      <c r="AL1254" s="37"/>
      <c r="AM1254" s="37"/>
      <c r="AN1254" s="37"/>
      <c r="AO1254" s="37"/>
      <c r="AP1254" s="37"/>
      <c r="AQ1254" s="37"/>
      <c r="AR1254" s="37"/>
      <c r="AS1254" s="37"/>
      <c r="AT1254" s="37"/>
      <c r="AU1254" s="37"/>
      <c r="AV1254" s="37"/>
      <c r="AW1254" s="37"/>
      <c r="AX1254" s="37"/>
      <c r="AY1254" s="37"/>
      <c r="AZ1254" s="37"/>
      <c r="BA1254" s="37"/>
      <c r="BB1254" s="37"/>
      <c r="BC1254" s="37"/>
      <c r="BD1254">
        <v>6</v>
      </c>
    </row>
    <row r="1255" spans="1:56" hidden="1" x14ac:dyDescent="0.25">
      <c r="A1255" s="22" t="s">
        <v>66</v>
      </c>
      <c r="B1255" s="22" t="s">
        <v>52</v>
      </c>
      <c r="C1255" s="23">
        <v>21102903697</v>
      </c>
      <c r="D1255" s="22" t="s">
        <v>53</v>
      </c>
      <c r="E1255" s="22" t="s">
        <v>95</v>
      </c>
      <c r="F1255" s="22" t="s">
        <v>96</v>
      </c>
      <c r="G1255" s="22">
        <v>5042307939</v>
      </c>
      <c r="H1255" s="22" t="s">
        <v>56</v>
      </c>
      <c r="I1255" s="22" t="s">
        <v>1857</v>
      </c>
      <c r="J1255" s="24">
        <v>44506</v>
      </c>
      <c r="K1255" s="22">
        <v>1344</v>
      </c>
      <c r="L1255" s="22" t="s">
        <v>110</v>
      </c>
      <c r="M1255" s="22" t="s">
        <v>110</v>
      </c>
      <c r="N1255" s="38" t="s">
        <v>1858</v>
      </c>
      <c r="O1255" s="39">
        <v>44507</v>
      </c>
      <c r="P1255" s="27" t="s">
        <v>60</v>
      </c>
      <c r="Q1255" s="22">
        <v>1344</v>
      </c>
      <c r="R1255" s="23">
        <v>21102903725</v>
      </c>
      <c r="S1255" s="22" t="s">
        <v>56</v>
      </c>
      <c r="T1255" s="22">
        <v>6008151655</v>
      </c>
      <c r="U1255" s="22">
        <v>20</v>
      </c>
      <c r="V1255" s="28">
        <v>0</v>
      </c>
      <c r="W1255" s="22">
        <v>20</v>
      </c>
      <c r="X1255" s="29" t="s">
        <v>110</v>
      </c>
      <c r="Y1255" s="22" t="s">
        <v>56</v>
      </c>
      <c r="Z1255" s="30" t="s">
        <v>1859</v>
      </c>
      <c r="AA1255" s="31">
        <v>44505</v>
      </c>
      <c r="AB1255" s="22">
        <v>2</v>
      </c>
      <c r="AC1255" s="32">
        <v>5042307940</v>
      </c>
      <c r="AD1255" s="33" t="s">
        <v>1860</v>
      </c>
      <c r="AE1255" s="34">
        <v>44516</v>
      </c>
      <c r="AF1255" s="35" t="str">
        <f>VLOOKUP(G1255,[6]TIV1!L:S,8,FALSE)</f>
        <v>8276895965</v>
      </c>
      <c r="AG1255" s="35" t="str">
        <f>VLOOKUP(T1255,[6]TIV1!L:S,8,FALSE)</f>
        <v>2050350312</v>
      </c>
      <c r="AH1255" s="35" t="str">
        <f>VLOOKUP(AC1255,[6]TIV1!L:S,8,FALSE)</f>
        <v>8276895965</v>
      </c>
      <c r="AI1255" s="36">
        <f>VLOOKUP(A1255&amp;P1255,[6]HARGA!C:D,2,0)*Q1255</f>
        <v>13238400</v>
      </c>
      <c r="AJ1255" s="36">
        <f>VLOOKUP(A1255&amp;P1255,[6]HARGA!C:D,2,0)*W1255</f>
        <v>197000</v>
      </c>
      <c r="AK1255" s="36">
        <f>VLOOKUP(A1255&amp;P1255,[6]HARGA!C:D,2,0)*AB1255</f>
        <v>19700</v>
      </c>
      <c r="AL1255" s="37"/>
      <c r="AM1255" s="37"/>
      <c r="AN1255" s="37"/>
      <c r="AO1255" s="37"/>
      <c r="AP1255" s="37"/>
      <c r="AQ1255" s="37"/>
      <c r="AR1255" s="37"/>
      <c r="AS1255" s="37"/>
      <c r="AT1255" s="37"/>
      <c r="AU1255" s="37"/>
      <c r="AV1255" s="37"/>
      <c r="AW1255" s="37"/>
      <c r="AX1255" s="37"/>
      <c r="AY1255" s="37"/>
      <c r="AZ1255" s="37"/>
      <c r="BA1255" s="37"/>
      <c r="BB1255" s="37"/>
      <c r="BC1255" s="37"/>
      <c r="BD1255">
        <v>6</v>
      </c>
    </row>
    <row r="1256" spans="1:56" hidden="1" x14ac:dyDescent="0.25">
      <c r="A1256" s="22" t="s">
        <v>66</v>
      </c>
      <c r="B1256" s="22" t="s">
        <v>52</v>
      </c>
      <c r="C1256" s="23">
        <v>21102903697</v>
      </c>
      <c r="D1256" s="22" t="s">
        <v>53</v>
      </c>
      <c r="E1256" s="22" t="s">
        <v>95</v>
      </c>
      <c r="F1256" s="22" t="s">
        <v>96</v>
      </c>
      <c r="G1256" s="22">
        <v>5042307939</v>
      </c>
      <c r="H1256" s="22" t="s">
        <v>56</v>
      </c>
      <c r="I1256" s="22" t="s">
        <v>1857</v>
      </c>
      <c r="J1256" s="24">
        <v>44506</v>
      </c>
      <c r="K1256" s="22">
        <v>1344</v>
      </c>
      <c r="L1256" s="22" t="s">
        <v>110</v>
      </c>
      <c r="M1256" s="22" t="s">
        <v>110</v>
      </c>
      <c r="N1256" s="38" t="s">
        <v>1858</v>
      </c>
      <c r="O1256" s="39">
        <v>44507</v>
      </c>
      <c r="P1256" s="27" t="s">
        <v>64</v>
      </c>
      <c r="Q1256" s="22">
        <v>1344</v>
      </c>
      <c r="R1256" s="23">
        <v>21102903725</v>
      </c>
      <c r="S1256" s="22" t="s">
        <v>56</v>
      </c>
      <c r="T1256" s="22">
        <v>6008151655</v>
      </c>
      <c r="U1256" s="22">
        <v>1344</v>
      </c>
      <c r="V1256" s="28">
        <v>0</v>
      </c>
      <c r="W1256" s="22">
        <v>1344</v>
      </c>
      <c r="X1256" s="29" t="s">
        <v>110</v>
      </c>
      <c r="Y1256" s="22" t="s">
        <v>56</v>
      </c>
      <c r="Z1256" s="30" t="s">
        <v>1859</v>
      </c>
      <c r="AA1256" s="31">
        <v>44505</v>
      </c>
      <c r="AB1256" s="22">
        <v>42</v>
      </c>
      <c r="AC1256" s="32">
        <v>5042307940</v>
      </c>
      <c r="AD1256" s="33" t="s">
        <v>1860</v>
      </c>
      <c r="AE1256" s="34">
        <v>44516</v>
      </c>
      <c r="AF1256" s="35" t="str">
        <f>VLOOKUP(G1256,[6]TIV1!L:S,8,FALSE)</f>
        <v>8276895965</v>
      </c>
      <c r="AG1256" s="35" t="str">
        <f>VLOOKUP(T1256,[6]TIV1!L:S,8,FALSE)</f>
        <v>2050350312</v>
      </c>
      <c r="AH1256" s="35" t="str">
        <f>VLOOKUP(AC1256,[6]TIV1!L:S,8,FALSE)</f>
        <v>8276895965</v>
      </c>
      <c r="AI1256" s="36">
        <f>VLOOKUP(A1256&amp;P1256,[6]HARGA!C:D,2,0)*Q1256</f>
        <v>40320000</v>
      </c>
      <c r="AJ1256" s="36">
        <f>VLOOKUP(A1256&amp;P1256,[6]HARGA!C:D,2,0)*W1256</f>
        <v>40320000</v>
      </c>
      <c r="AK1256" s="36">
        <f>VLOOKUP(A1256&amp;P1256,[6]HARGA!C:D,2,0)*AB1256</f>
        <v>1260000</v>
      </c>
      <c r="AL1256" s="37"/>
      <c r="AM1256" s="37"/>
      <c r="AN1256" s="37"/>
      <c r="AO1256" s="37"/>
      <c r="AP1256" s="37"/>
      <c r="AQ1256" s="37"/>
      <c r="AR1256" s="37"/>
      <c r="AS1256" s="37"/>
      <c r="AT1256" s="37"/>
      <c r="AU1256" s="37"/>
      <c r="AV1256" s="37"/>
      <c r="AW1256" s="37"/>
      <c r="AX1256" s="37"/>
      <c r="AY1256" s="37"/>
      <c r="AZ1256" s="37"/>
      <c r="BA1256" s="37"/>
      <c r="BB1256" s="37"/>
      <c r="BC1256" s="37"/>
      <c r="BD1256">
        <v>6</v>
      </c>
    </row>
    <row r="1257" spans="1:56" hidden="1" x14ac:dyDescent="0.25">
      <c r="A1257" s="22" t="s">
        <v>66</v>
      </c>
      <c r="B1257" s="22" t="s">
        <v>52</v>
      </c>
      <c r="C1257" s="23">
        <v>21102903697</v>
      </c>
      <c r="D1257" s="22" t="s">
        <v>53</v>
      </c>
      <c r="E1257" s="22" t="s">
        <v>95</v>
      </c>
      <c r="F1257" s="22" t="s">
        <v>96</v>
      </c>
      <c r="G1257" s="22">
        <v>5042307939</v>
      </c>
      <c r="H1257" s="22" t="s">
        <v>56</v>
      </c>
      <c r="I1257" s="22" t="s">
        <v>1857</v>
      </c>
      <c r="J1257" s="24">
        <v>44506</v>
      </c>
      <c r="K1257" s="22">
        <v>28</v>
      </c>
      <c r="L1257" s="22" t="s">
        <v>110</v>
      </c>
      <c r="M1257" s="22" t="s">
        <v>110</v>
      </c>
      <c r="N1257" s="38" t="s">
        <v>1858</v>
      </c>
      <c r="O1257" s="39">
        <v>44507</v>
      </c>
      <c r="P1257" s="27" t="s">
        <v>65</v>
      </c>
      <c r="Q1257" s="22">
        <v>28</v>
      </c>
      <c r="R1257" s="23">
        <v>21102903725</v>
      </c>
      <c r="S1257" s="22" t="s">
        <v>56</v>
      </c>
      <c r="T1257" s="22">
        <v>6008151655</v>
      </c>
      <c r="U1257" s="22">
        <v>28</v>
      </c>
      <c r="V1257" s="28">
        <v>0</v>
      </c>
      <c r="W1257" s="22">
        <v>28</v>
      </c>
      <c r="X1257" s="29" t="s">
        <v>110</v>
      </c>
      <c r="Y1257" s="22" t="s">
        <v>56</v>
      </c>
      <c r="Z1257" s="30" t="s">
        <v>1859</v>
      </c>
      <c r="AA1257" s="31">
        <v>44505</v>
      </c>
      <c r="AB1257" s="22">
        <v>0</v>
      </c>
      <c r="AC1257" s="32">
        <v>5042307940</v>
      </c>
      <c r="AD1257" s="33" t="s">
        <v>1860</v>
      </c>
      <c r="AE1257" s="34">
        <v>44516</v>
      </c>
      <c r="AF1257" s="35" t="str">
        <f>VLOOKUP(G1257,[6]TIV1!L:S,8,FALSE)</f>
        <v>8276895965</v>
      </c>
      <c r="AG1257" s="35" t="str">
        <f>VLOOKUP(T1257,[6]TIV1!L:S,8,FALSE)</f>
        <v>2050350312</v>
      </c>
      <c r="AH1257" s="35" t="str">
        <f>VLOOKUP(AC1257,[6]TIV1!L:S,8,FALSE)</f>
        <v>8276895965</v>
      </c>
      <c r="AI1257" s="36">
        <f>VLOOKUP(A1257&amp;P1257,[6]HARGA!C:D,2,0)*Q1257</f>
        <v>0</v>
      </c>
      <c r="AJ1257" s="36">
        <f>VLOOKUP(A1257&amp;P1257,[6]HARGA!C:D,2,0)*W1257</f>
        <v>0</v>
      </c>
      <c r="AK1257" s="36">
        <f>VLOOKUP(A1257&amp;P1257,[6]HARGA!C:D,2,0)*AB1257</f>
        <v>0</v>
      </c>
      <c r="AL1257" s="37"/>
      <c r="AM1257" s="37"/>
      <c r="AN1257" s="37"/>
      <c r="AO1257" s="37"/>
      <c r="AP1257" s="37"/>
      <c r="AQ1257" s="37"/>
      <c r="AR1257" s="37"/>
      <c r="AS1257" s="37"/>
      <c r="AT1257" s="37"/>
      <c r="AU1257" s="37"/>
      <c r="AV1257" s="37"/>
      <c r="AW1257" s="37"/>
      <c r="AX1257" s="37"/>
      <c r="AY1257" s="37"/>
      <c r="AZ1257" s="37"/>
      <c r="BA1257" s="37"/>
      <c r="BB1257" s="37"/>
      <c r="BC1257" s="37"/>
      <c r="BD1257">
        <v>6</v>
      </c>
    </row>
    <row r="1258" spans="1:56" x14ac:dyDescent="0.25">
      <c r="A1258" s="22" t="s">
        <v>51</v>
      </c>
      <c r="B1258" s="22" t="s">
        <v>52</v>
      </c>
      <c r="C1258" s="23">
        <v>21102803710</v>
      </c>
      <c r="D1258" s="22" t="s">
        <v>53</v>
      </c>
      <c r="E1258" s="22" t="s">
        <v>81</v>
      </c>
      <c r="F1258" s="22" t="s">
        <v>82</v>
      </c>
      <c r="G1258" s="22">
        <v>5042314475</v>
      </c>
      <c r="H1258" s="22" t="s">
        <v>56</v>
      </c>
      <c r="I1258" s="22" t="s">
        <v>56</v>
      </c>
      <c r="J1258" s="24">
        <v>44506</v>
      </c>
      <c r="K1258" s="22">
        <v>1104</v>
      </c>
      <c r="L1258" s="22" t="s">
        <v>58</v>
      </c>
      <c r="M1258" s="22" t="s">
        <v>58</v>
      </c>
      <c r="N1258" s="38" t="s">
        <v>1861</v>
      </c>
      <c r="O1258" s="39">
        <v>44506</v>
      </c>
      <c r="P1258" s="27" t="s">
        <v>60</v>
      </c>
      <c r="Q1258" s="22">
        <v>1104</v>
      </c>
      <c r="R1258" s="23">
        <v>21102803741</v>
      </c>
      <c r="S1258" s="22" t="s">
        <v>56</v>
      </c>
      <c r="T1258" s="22">
        <v>6008147634</v>
      </c>
      <c r="U1258" s="22">
        <v>18</v>
      </c>
      <c r="V1258" s="28">
        <v>0</v>
      </c>
      <c r="W1258" s="22">
        <v>18</v>
      </c>
      <c r="X1258" s="29" t="s">
        <v>58</v>
      </c>
      <c r="Y1258" s="22" t="s">
        <v>56</v>
      </c>
      <c r="Z1258" s="30" t="s">
        <v>1862</v>
      </c>
      <c r="AA1258" s="31">
        <v>44505</v>
      </c>
      <c r="AB1258" s="22">
        <v>0</v>
      </c>
      <c r="AC1258" s="32">
        <v>5042313746</v>
      </c>
      <c r="AD1258" s="33" t="s">
        <v>1863</v>
      </c>
      <c r="AE1258" s="34">
        <v>44506</v>
      </c>
      <c r="AF1258" s="35" t="str">
        <f>VLOOKUP(G1258,[6]TIV1!L:S,8,FALSE)</f>
        <v>8276895377</v>
      </c>
      <c r="AG1258" s="35" t="str">
        <f>VLOOKUP(T1258,[6]TIV1!L:S,8,FALSE)</f>
        <v>2050350281</v>
      </c>
      <c r="AH1258" s="35" t="str">
        <f>VLOOKUP(AC1258,[6]TIV1!L:S,8,FALSE)</f>
        <v>8276895377</v>
      </c>
      <c r="AI1258" s="36">
        <f>VLOOKUP(A1258&amp;P1258,[6]HARGA!C:D,2,0)*Q1258</f>
        <v>10874400</v>
      </c>
      <c r="AJ1258" s="36">
        <f>VLOOKUP(A1258&amp;P1258,[6]HARGA!C:D,2,0)*W1258</f>
        <v>177300</v>
      </c>
      <c r="AK1258" s="36">
        <f>VLOOKUP(A1258&amp;P1258,[6]HARGA!C:D,2,0)*AB1258</f>
        <v>0</v>
      </c>
      <c r="AL1258" s="37"/>
      <c r="AM1258" s="37"/>
      <c r="AN1258" s="37"/>
      <c r="AO1258" s="37"/>
      <c r="AP1258" s="37"/>
      <c r="AQ1258" s="37"/>
      <c r="AR1258" s="37"/>
      <c r="AS1258" s="37"/>
      <c r="AT1258" s="37"/>
      <c r="AU1258" s="37"/>
      <c r="AV1258" s="37"/>
      <c r="AW1258" s="37"/>
      <c r="AX1258" s="37"/>
      <c r="AY1258" s="37"/>
      <c r="AZ1258" s="37"/>
      <c r="BA1258" s="37"/>
      <c r="BB1258" s="37"/>
      <c r="BC1258" s="37"/>
      <c r="BD1258">
        <v>6</v>
      </c>
    </row>
    <row r="1259" spans="1:56" x14ac:dyDescent="0.25">
      <c r="A1259" s="22" t="s">
        <v>51</v>
      </c>
      <c r="B1259" s="22" t="s">
        <v>52</v>
      </c>
      <c r="C1259" s="23">
        <v>21102803710</v>
      </c>
      <c r="D1259" s="22" t="s">
        <v>53</v>
      </c>
      <c r="E1259" s="22" t="s">
        <v>81</v>
      </c>
      <c r="F1259" s="22" t="s">
        <v>82</v>
      </c>
      <c r="G1259" s="22">
        <v>5042314475</v>
      </c>
      <c r="H1259" s="22" t="s">
        <v>56</v>
      </c>
      <c r="I1259" s="22" t="s">
        <v>56</v>
      </c>
      <c r="J1259" s="24">
        <v>44506</v>
      </c>
      <c r="K1259" s="22">
        <v>1104</v>
      </c>
      <c r="L1259" s="22" t="s">
        <v>58</v>
      </c>
      <c r="M1259" s="22" t="s">
        <v>58</v>
      </c>
      <c r="N1259" s="38" t="s">
        <v>1861</v>
      </c>
      <c r="O1259" s="39">
        <v>44506</v>
      </c>
      <c r="P1259" s="27" t="s">
        <v>64</v>
      </c>
      <c r="Q1259" s="22">
        <v>1104</v>
      </c>
      <c r="R1259" s="23">
        <v>21102803741</v>
      </c>
      <c r="S1259" s="22" t="s">
        <v>56</v>
      </c>
      <c r="T1259" s="22">
        <v>6008147634</v>
      </c>
      <c r="U1259" s="22">
        <v>1152</v>
      </c>
      <c r="V1259" s="28">
        <v>0</v>
      </c>
      <c r="W1259" s="22">
        <v>1152</v>
      </c>
      <c r="X1259" s="29" t="s">
        <v>58</v>
      </c>
      <c r="Y1259" s="22" t="s">
        <v>56</v>
      </c>
      <c r="Z1259" s="30" t="s">
        <v>1862</v>
      </c>
      <c r="AA1259" s="31">
        <v>44505</v>
      </c>
      <c r="AB1259" s="22">
        <v>48</v>
      </c>
      <c r="AC1259" s="32">
        <v>5042313746</v>
      </c>
      <c r="AD1259" s="33" t="s">
        <v>1863</v>
      </c>
      <c r="AE1259" s="34">
        <v>44506</v>
      </c>
      <c r="AF1259" s="35" t="str">
        <f>VLOOKUP(G1259,[6]TIV1!L:S,8,FALSE)</f>
        <v>8276895377</v>
      </c>
      <c r="AG1259" s="35" t="str">
        <f>VLOOKUP(T1259,[6]TIV1!L:S,8,FALSE)</f>
        <v>2050350281</v>
      </c>
      <c r="AH1259" s="35" t="str">
        <f>VLOOKUP(AC1259,[6]TIV1!L:S,8,FALSE)</f>
        <v>8276895377</v>
      </c>
      <c r="AI1259" s="36">
        <f>VLOOKUP(A1259&amp;P1259,[6]HARGA!C:D,2,0)*Q1259</f>
        <v>33120000</v>
      </c>
      <c r="AJ1259" s="36">
        <f>VLOOKUP(A1259&amp;P1259,[6]HARGA!C:D,2,0)*W1259</f>
        <v>34560000</v>
      </c>
      <c r="AK1259" s="36">
        <f>VLOOKUP(A1259&amp;P1259,[6]HARGA!C:D,2,0)*AB1259</f>
        <v>1440000</v>
      </c>
      <c r="AL1259" s="37"/>
      <c r="AM1259" s="37"/>
      <c r="AN1259" s="37"/>
      <c r="AO1259" s="37"/>
      <c r="AP1259" s="37"/>
      <c r="AQ1259" s="37"/>
      <c r="AR1259" s="37"/>
      <c r="AS1259" s="37"/>
      <c r="AT1259" s="37"/>
      <c r="AU1259" s="37"/>
      <c r="AV1259" s="37"/>
      <c r="AW1259" s="37"/>
      <c r="AX1259" s="37"/>
      <c r="AY1259" s="37"/>
      <c r="AZ1259" s="37"/>
      <c r="BA1259" s="37"/>
      <c r="BB1259" s="37"/>
      <c r="BC1259" s="37"/>
      <c r="BD1259">
        <v>6</v>
      </c>
    </row>
    <row r="1260" spans="1:56" x14ac:dyDescent="0.25">
      <c r="A1260" s="22" t="s">
        <v>51</v>
      </c>
      <c r="B1260" s="22" t="s">
        <v>52</v>
      </c>
      <c r="C1260" s="23">
        <v>21102803710</v>
      </c>
      <c r="D1260" s="22" t="s">
        <v>53</v>
      </c>
      <c r="E1260" s="22" t="s">
        <v>81</v>
      </c>
      <c r="F1260" s="22" t="s">
        <v>82</v>
      </c>
      <c r="G1260" s="22">
        <v>5042314475</v>
      </c>
      <c r="H1260" s="22" t="s">
        <v>56</v>
      </c>
      <c r="I1260" s="22" t="s">
        <v>56</v>
      </c>
      <c r="J1260" s="24">
        <v>44506</v>
      </c>
      <c r="K1260" s="22">
        <v>24</v>
      </c>
      <c r="L1260" s="22" t="s">
        <v>58</v>
      </c>
      <c r="M1260" s="22" t="s">
        <v>58</v>
      </c>
      <c r="N1260" s="38" t="s">
        <v>1861</v>
      </c>
      <c r="O1260" s="39">
        <v>44506</v>
      </c>
      <c r="P1260" s="27" t="s">
        <v>65</v>
      </c>
      <c r="Q1260" s="22">
        <v>24</v>
      </c>
      <c r="R1260" s="23">
        <v>21102803741</v>
      </c>
      <c r="S1260" s="22" t="s">
        <v>56</v>
      </c>
      <c r="T1260" s="22">
        <v>6008147634</v>
      </c>
      <c r="U1260" s="22">
        <v>24</v>
      </c>
      <c r="V1260" s="28">
        <v>0</v>
      </c>
      <c r="W1260" s="22">
        <v>24</v>
      </c>
      <c r="X1260" s="29" t="s">
        <v>58</v>
      </c>
      <c r="Y1260" s="22" t="s">
        <v>56</v>
      </c>
      <c r="Z1260" s="30" t="s">
        <v>1862</v>
      </c>
      <c r="AA1260" s="31">
        <v>44505</v>
      </c>
      <c r="AB1260" s="22">
        <v>0</v>
      </c>
      <c r="AC1260" s="32">
        <v>5042313746</v>
      </c>
      <c r="AD1260" s="33" t="s">
        <v>1863</v>
      </c>
      <c r="AE1260" s="34">
        <v>44506</v>
      </c>
      <c r="AF1260" s="35" t="str">
        <f>VLOOKUP(G1260,[6]TIV1!L:S,8,FALSE)</f>
        <v>8276895377</v>
      </c>
      <c r="AG1260" s="35" t="str">
        <f>VLOOKUP(T1260,[6]TIV1!L:S,8,FALSE)</f>
        <v>2050350281</v>
      </c>
      <c r="AH1260" s="35" t="str">
        <f>VLOOKUP(AC1260,[6]TIV1!L:S,8,FALSE)</f>
        <v>8276895377</v>
      </c>
      <c r="AI1260" s="36">
        <f>VLOOKUP(A1260&amp;P1260,[6]HARGA!C:D,2,0)*Q1260</f>
        <v>0</v>
      </c>
      <c r="AJ1260" s="36">
        <f>VLOOKUP(A1260&amp;P1260,[6]HARGA!C:D,2,0)*W1260</f>
        <v>0</v>
      </c>
      <c r="AK1260" s="36">
        <f>VLOOKUP(A1260&amp;P1260,[6]HARGA!C:D,2,0)*AB1260</f>
        <v>0</v>
      </c>
      <c r="AL1260" s="37"/>
      <c r="AM1260" s="37"/>
      <c r="AN1260" s="37"/>
      <c r="AO1260" s="37"/>
      <c r="AP1260" s="37"/>
      <c r="AQ1260" s="37"/>
      <c r="AR1260" s="37"/>
      <c r="AS1260" s="37"/>
      <c r="AT1260" s="37"/>
      <c r="AU1260" s="37"/>
      <c r="AV1260" s="37"/>
      <c r="AW1260" s="37"/>
      <c r="AX1260" s="37"/>
      <c r="AY1260" s="37"/>
      <c r="AZ1260" s="37"/>
      <c r="BA1260" s="37"/>
      <c r="BB1260" s="37"/>
      <c r="BC1260" s="37"/>
      <c r="BD1260">
        <v>6</v>
      </c>
    </row>
    <row r="1261" spans="1:56" hidden="1" x14ac:dyDescent="0.25">
      <c r="A1261" s="22" t="s">
        <v>66</v>
      </c>
      <c r="B1261" s="22" t="s">
        <v>52</v>
      </c>
      <c r="C1261" s="23">
        <v>21102903691</v>
      </c>
      <c r="D1261" s="22" t="s">
        <v>53</v>
      </c>
      <c r="E1261" s="22" t="s">
        <v>54</v>
      </c>
      <c r="F1261" s="22" t="s">
        <v>55</v>
      </c>
      <c r="G1261" s="62">
        <v>5042269196</v>
      </c>
      <c r="H1261" s="22" t="s">
        <v>1864</v>
      </c>
      <c r="I1261" s="22" t="s">
        <v>1865</v>
      </c>
      <c r="J1261" s="24">
        <v>44506</v>
      </c>
      <c r="K1261" s="22">
        <v>1152</v>
      </c>
      <c r="L1261" s="22" t="s">
        <v>184</v>
      </c>
      <c r="M1261" s="22" t="s">
        <v>184</v>
      </c>
      <c r="N1261" s="38" t="s">
        <v>1866</v>
      </c>
      <c r="O1261" s="39">
        <v>44506</v>
      </c>
      <c r="P1261" s="27" t="s">
        <v>60</v>
      </c>
      <c r="Q1261" s="22">
        <v>1152</v>
      </c>
      <c r="R1261" s="23">
        <v>21102903724</v>
      </c>
      <c r="S1261" s="22" t="s">
        <v>56</v>
      </c>
      <c r="T1261" s="22">
        <v>6008139629</v>
      </c>
      <c r="U1261" s="22">
        <v>24</v>
      </c>
      <c r="V1261" s="28">
        <v>0</v>
      </c>
      <c r="W1261" s="22">
        <v>24</v>
      </c>
      <c r="X1261" s="29" t="s">
        <v>110</v>
      </c>
      <c r="Y1261" s="22" t="s">
        <v>56</v>
      </c>
      <c r="Z1261" s="30" t="s">
        <v>1867</v>
      </c>
      <c r="AA1261" s="31">
        <v>44504</v>
      </c>
      <c r="AB1261" s="22">
        <v>0</v>
      </c>
      <c r="AC1261" s="32">
        <v>5042320095</v>
      </c>
      <c r="AD1261" s="43" t="s">
        <v>1868</v>
      </c>
      <c r="AE1261" s="44">
        <v>44524</v>
      </c>
      <c r="AF1261" s="35" t="str">
        <f>VLOOKUP(G1261,[6]TIV1!L:S,8,FALSE)</f>
        <v>8276896041</v>
      </c>
      <c r="AG1261" s="35" t="str">
        <f>VLOOKUP(T1261,[6]TIV1!L:S,8,FALSE)</f>
        <v>2050350312</v>
      </c>
      <c r="AH1261" s="35" t="str">
        <f>VLOOKUP(AC1261,[6]TIV1!L:S,8,FALSE)</f>
        <v>8276895965</v>
      </c>
      <c r="AI1261" s="36">
        <f>VLOOKUP(A1261&amp;P1261,[6]HARGA!C:D,2,0)*Q1261</f>
        <v>11347200</v>
      </c>
      <c r="AJ1261" s="36">
        <f>VLOOKUP(A1261&amp;P1261,[6]HARGA!C:D,2,0)*W1261</f>
        <v>236400</v>
      </c>
      <c r="AK1261" s="36">
        <f>VLOOKUP(A1261&amp;P1261,[6]HARGA!C:D,2,0)*AB1261</f>
        <v>0</v>
      </c>
      <c r="AL1261" s="37"/>
      <c r="AM1261" s="37"/>
      <c r="AN1261" s="37"/>
      <c r="AO1261" s="37"/>
      <c r="AP1261" s="37"/>
      <c r="AQ1261" s="37"/>
      <c r="AR1261" s="37"/>
      <c r="AS1261" s="37"/>
      <c r="AT1261" s="37"/>
      <c r="AU1261" s="37"/>
      <c r="AV1261" s="37"/>
      <c r="AW1261" s="37"/>
      <c r="AX1261" s="37"/>
      <c r="AY1261" s="37"/>
      <c r="AZ1261" s="37"/>
      <c r="BA1261" s="37"/>
      <c r="BB1261" s="37"/>
      <c r="BC1261" s="37"/>
      <c r="BD1261">
        <v>6</v>
      </c>
    </row>
    <row r="1262" spans="1:56" hidden="1" x14ac:dyDescent="0.25">
      <c r="A1262" s="22" t="s">
        <v>66</v>
      </c>
      <c r="B1262" s="22" t="s">
        <v>52</v>
      </c>
      <c r="C1262" s="23">
        <v>21102903691</v>
      </c>
      <c r="D1262" s="22" t="s">
        <v>53</v>
      </c>
      <c r="E1262" s="22" t="s">
        <v>54</v>
      </c>
      <c r="F1262" s="22" t="s">
        <v>55</v>
      </c>
      <c r="G1262" s="62">
        <v>5042269196</v>
      </c>
      <c r="H1262" s="22" t="s">
        <v>1864</v>
      </c>
      <c r="I1262" s="22" t="s">
        <v>1865</v>
      </c>
      <c r="J1262" s="24">
        <v>44506</v>
      </c>
      <c r="K1262" s="22">
        <v>1152</v>
      </c>
      <c r="L1262" s="22" t="s">
        <v>184</v>
      </c>
      <c r="M1262" s="22" t="s">
        <v>184</v>
      </c>
      <c r="N1262" s="38" t="s">
        <v>1866</v>
      </c>
      <c r="O1262" s="39">
        <v>44506</v>
      </c>
      <c r="P1262" s="27" t="s">
        <v>64</v>
      </c>
      <c r="Q1262" s="22">
        <v>1152</v>
      </c>
      <c r="R1262" s="23">
        <v>21102903724</v>
      </c>
      <c r="S1262" s="22" t="s">
        <v>56</v>
      </c>
      <c r="T1262" s="22">
        <v>6008139629</v>
      </c>
      <c r="U1262" s="22">
        <v>1152</v>
      </c>
      <c r="V1262" s="28">
        <v>0</v>
      </c>
      <c r="W1262" s="22">
        <v>1152</v>
      </c>
      <c r="X1262" s="29" t="s">
        <v>110</v>
      </c>
      <c r="Y1262" s="22" t="s">
        <v>56</v>
      </c>
      <c r="Z1262" s="30" t="s">
        <v>1867</v>
      </c>
      <c r="AA1262" s="31">
        <v>44504</v>
      </c>
      <c r="AB1262" s="22">
        <v>30</v>
      </c>
      <c r="AC1262" s="32">
        <v>5042320095</v>
      </c>
      <c r="AD1262" s="43" t="s">
        <v>1868</v>
      </c>
      <c r="AE1262" s="44">
        <v>44524</v>
      </c>
      <c r="AF1262" s="35" t="str">
        <f>VLOOKUP(G1262,[6]TIV1!L:S,8,FALSE)</f>
        <v>8276896041</v>
      </c>
      <c r="AG1262" s="35" t="str">
        <f>VLOOKUP(T1262,[6]TIV1!L:S,8,FALSE)</f>
        <v>2050350312</v>
      </c>
      <c r="AH1262" s="35" t="str">
        <f>VLOOKUP(AC1262,[6]TIV1!L:S,8,FALSE)</f>
        <v>8276895965</v>
      </c>
      <c r="AI1262" s="36">
        <f>VLOOKUP(A1262&amp;P1262,[6]HARGA!C:D,2,0)*Q1262</f>
        <v>34560000</v>
      </c>
      <c r="AJ1262" s="36">
        <f>VLOOKUP(A1262&amp;P1262,[6]HARGA!C:D,2,0)*W1262</f>
        <v>34560000</v>
      </c>
      <c r="AK1262" s="36">
        <f>VLOOKUP(A1262&amp;P1262,[6]HARGA!C:D,2,0)*AB1262</f>
        <v>900000</v>
      </c>
      <c r="AL1262" s="37"/>
      <c r="AM1262" s="37"/>
      <c r="AN1262" s="37"/>
      <c r="AO1262" s="37"/>
      <c r="AP1262" s="37"/>
      <c r="AQ1262" s="37"/>
      <c r="AR1262" s="37"/>
      <c r="AS1262" s="37"/>
      <c r="AT1262" s="37"/>
      <c r="AU1262" s="37"/>
      <c r="AV1262" s="37"/>
      <c r="AW1262" s="37"/>
      <c r="AX1262" s="37"/>
      <c r="AY1262" s="37"/>
      <c r="AZ1262" s="37"/>
      <c r="BA1262" s="37"/>
      <c r="BB1262" s="37"/>
      <c r="BC1262" s="37"/>
      <c r="BD1262">
        <v>6</v>
      </c>
    </row>
    <row r="1263" spans="1:56" hidden="1" x14ac:dyDescent="0.25">
      <c r="A1263" s="22" t="s">
        <v>66</v>
      </c>
      <c r="B1263" s="22" t="s">
        <v>52</v>
      </c>
      <c r="C1263" s="23">
        <v>21102903691</v>
      </c>
      <c r="D1263" s="22" t="s">
        <v>53</v>
      </c>
      <c r="E1263" s="22" t="s">
        <v>54</v>
      </c>
      <c r="F1263" s="22" t="s">
        <v>55</v>
      </c>
      <c r="G1263" s="62">
        <v>5042269196</v>
      </c>
      <c r="H1263" s="22" t="s">
        <v>1864</v>
      </c>
      <c r="I1263" s="22" t="s">
        <v>1865</v>
      </c>
      <c r="J1263" s="24">
        <v>44506</v>
      </c>
      <c r="K1263" s="22">
        <v>24</v>
      </c>
      <c r="L1263" s="22" t="s">
        <v>184</v>
      </c>
      <c r="M1263" s="22" t="s">
        <v>184</v>
      </c>
      <c r="N1263" s="38" t="s">
        <v>1866</v>
      </c>
      <c r="O1263" s="39">
        <v>44506</v>
      </c>
      <c r="P1263" s="27" t="s">
        <v>65</v>
      </c>
      <c r="Q1263" s="22">
        <v>24</v>
      </c>
      <c r="R1263" s="23">
        <v>21102903724</v>
      </c>
      <c r="S1263" s="22" t="s">
        <v>56</v>
      </c>
      <c r="T1263" s="22">
        <v>6008139629</v>
      </c>
      <c r="U1263" s="22">
        <v>24</v>
      </c>
      <c r="V1263" s="28">
        <v>0</v>
      </c>
      <c r="W1263" s="22">
        <v>24</v>
      </c>
      <c r="X1263" s="29" t="s">
        <v>110</v>
      </c>
      <c r="Y1263" s="22" t="s">
        <v>56</v>
      </c>
      <c r="Z1263" s="30" t="s">
        <v>1867</v>
      </c>
      <c r="AA1263" s="31">
        <v>44504</v>
      </c>
      <c r="AB1263" s="22">
        <v>0</v>
      </c>
      <c r="AC1263" s="32">
        <v>5042320095</v>
      </c>
      <c r="AD1263" s="43" t="s">
        <v>1868</v>
      </c>
      <c r="AE1263" s="44">
        <v>44524</v>
      </c>
      <c r="AF1263" s="35" t="str">
        <f>VLOOKUP(G1263,[6]TIV1!L:S,8,FALSE)</f>
        <v>8276896041</v>
      </c>
      <c r="AG1263" s="35" t="str">
        <f>VLOOKUP(T1263,[6]TIV1!L:S,8,FALSE)</f>
        <v>2050350312</v>
      </c>
      <c r="AH1263" s="35" t="str">
        <f>VLOOKUP(AC1263,[6]TIV1!L:S,8,FALSE)</f>
        <v>8276895965</v>
      </c>
      <c r="AI1263" s="36">
        <f>VLOOKUP(A1263&amp;P1263,[6]HARGA!C:D,2,0)*Q1263</f>
        <v>0</v>
      </c>
      <c r="AJ1263" s="36">
        <f>VLOOKUP(A1263&amp;P1263,[6]HARGA!C:D,2,0)*W1263</f>
        <v>0</v>
      </c>
      <c r="AK1263" s="36">
        <f>VLOOKUP(A1263&amp;P1263,[6]HARGA!C:D,2,0)*AB1263</f>
        <v>0</v>
      </c>
      <c r="AL1263" s="37"/>
      <c r="AM1263" s="37"/>
      <c r="AN1263" s="37"/>
      <c r="AO1263" s="37"/>
      <c r="AP1263" s="37"/>
      <c r="AQ1263" s="37"/>
      <c r="AR1263" s="37"/>
      <c r="AS1263" s="37"/>
      <c r="AT1263" s="37"/>
      <c r="AU1263" s="37"/>
      <c r="AV1263" s="37"/>
      <c r="AW1263" s="37"/>
      <c r="AX1263" s="37"/>
      <c r="AY1263" s="37"/>
      <c r="AZ1263" s="37"/>
      <c r="BA1263" s="37"/>
      <c r="BB1263" s="37"/>
      <c r="BC1263" s="37"/>
      <c r="BD1263">
        <v>6</v>
      </c>
    </row>
    <row r="1264" spans="1:56" hidden="1" x14ac:dyDescent="0.25">
      <c r="A1264" s="22" t="s">
        <v>51</v>
      </c>
      <c r="B1264" s="22" t="s">
        <v>52</v>
      </c>
      <c r="C1264" s="23" t="s">
        <v>1869</v>
      </c>
      <c r="D1264" s="22" t="s">
        <v>53</v>
      </c>
      <c r="E1264" s="22" t="s">
        <v>497</v>
      </c>
      <c r="F1264" s="22" t="s">
        <v>498</v>
      </c>
      <c r="G1264" s="70">
        <v>5042316925</v>
      </c>
      <c r="H1264" s="22" t="s">
        <v>1870</v>
      </c>
      <c r="I1264" s="22" t="s">
        <v>1871</v>
      </c>
      <c r="J1264" s="24">
        <v>44506</v>
      </c>
      <c r="K1264" s="22">
        <v>1344</v>
      </c>
      <c r="L1264" s="22" t="s">
        <v>72</v>
      </c>
      <c r="M1264" s="22" t="s">
        <v>72</v>
      </c>
      <c r="N1264" s="123" t="s">
        <v>1872</v>
      </c>
      <c r="O1264" s="124">
        <v>44506</v>
      </c>
      <c r="P1264" s="27" t="s">
        <v>60</v>
      </c>
      <c r="Q1264" s="22">
        <v>1344</v>
      </c>
      <c r="R1264" s="28" t="s">
        <v>56</v>
      </c>
      <c r="S1264" s="22" t="s">
        <v>56</v>
      </c>
      <c r="T1264" s="28" t="s">
        <v>56</v>
      </c>
      <c r="U1264" s="28">
        <v>0</v>
      </c>
      <c r="V1264" s="28">
        <v>0</v>
      </c>
      <c r="W1264" s="28">
        <v>0</v>
      </c>
      <c r="X1264" s="28" t="s">
        <v>56</v>
      </c>
      <c r="Y1264" s="22" t="s">
        <v>56</v>
      </c>
      <c r="Z1264" s="45" t="s">
        <v>56</v>
      </c>
      <c r="AA1264" s="45" t="s">
        <v>56</v>
      </c>
      <c r="AB1264" s="28">
        <v>0</v>
      </c>
      <c r="AC1264" s="28" t="s">
        <v>56</v>
      </c>
      <c r="AD1264" s="80" t="s">
        <v>56</v>
      </c>
      <c r="AE1264" s="125" t="s">
        <v>56</v>
      </c>
      <c r="AF1264" s="35" t="str">
        <f>VLOOKUP(G1264,[6]TIV1!L:S,8,FALSE)</f>
        <v>8276895377</v>
      </c>
      <c r="AG1264" s="35" t="e">
        <f>VLOOKUP(T1264,[6]TIV1!L:S,8,FALSE)</f>
        <v>#N/A</v>
      </c>
      <c r="AH1264" s="35" t="e">
        <f>VLOOKUP(AC1264,[6]TIV1!L:S,8,FALSE)</f>
        <v>#N/A</v>
      </c>
      <c r="AI1264" s="36">
        <f>VLOOKUP(A1264&amp;P1264,[6]HARGA!C:D,2,0)*Q1264</f>
        <v>13238400</v>
      </c>
      <c r="AJ1264" s="36">
        <f>VLOOKUP(A1264&amp;P1264,[6]HARGA!C:D,2,0)*W1264</f>
        <v>0</v>
      </c>
      <c r="AK1264" s="36">
        <f>VLOOKUP(A1264&amp;P1264,[6]HARGA!C:D,2,0)*AB1264</f>
        <v>0</v>
      </c>
      <c r="AL1264" s="37"/>
      <c r="AM1264" s="37"/>
      <c r="AN1264" s="37"/>
      <c r="AO1264" s="37"/>
      <c r="AP1264" s="37"/>
      <c r="AQ1264" s="37"/>
      <c r="AR1264" s="37"/>
      <c r="AS1264" s="37"/>
      <c r="AT1264" s="37"/>
      <c r="AU1264" s="37"/>
      <c r="AV1264" s="37"/>
      <c r="AW1264" s="37"/>
      <c r="AX1264" s="37"/>
      <c r="AY1264" s="37"/>
      <c r="AZ1264" s="37"/>
      <c r="BA1264" s="37"/>
      <c r="BB1264" s="37"/>
      <c r="BC1264" s="37"/>
      <c r="BD1264">
        <v>6</v>
      </c>
    </row>
    <row r="1265" spans="1:56" hidden="1" x14ac:dyDescent="0.25">
      <c r="A1265" s="22" t="s">
        <v>51</v>
      </c>
      <c r="B1265" s="22" t="s">
        <v>52</v>
      </c>
      <c r="C1265" s="23" t="s">
        <v>1869</v>
      </c>
      <c r="D1265" s="22" t="s">
        <v>53</v>
      </c>
      <c r="E1265" s="22" t="s">
        <v>497</v>
      </c>
      <c r="F1265" s="22" t="s">
        <v>498</v>
      </c>
      <c r="G1265" s="70">
        <v>5042316925</v>
      </c>
      <c r="H1265" s="22" t="s">
        <v>1870</v>
      </c>
      <c r="I1265" s="22" t="s">
        <v>1871</v>
      </c>
      <c r="J1265" s="24">
        <v>44506</v>
      </c>
      <c r="K1265" s="22">
        <v>1344</v>
      </c>
      <c r="L1265" s="22" t="s">
        <v>72</v>
      </c>
      <c r="M1265" s="22" t="s">
        <v>72</v>
      </c>
      <c r="N1265" s="123" t="s">
        <v>1872</v>
      </c>
      <c r="O1265" s="124">
        <v>44506</v>
      </c>
      <c r="P1265" s="27" t="s">
        <v>64</v>
      </c>
      <c r="Q1265" s="22">
        <v>1344</v>
      </c>
      <c r="R1265" s="28" t="s">
        <v>56</v>
      </c>
      <c r="S1265" s="22" t="s">
        <v>56</v>
      </c>
      <c r="T1265" s="28" t="s">
        <v>56</v>
      </c>
      <c r="U1265" s="28">
        <v>0</v>
      </c>
      <c r="V1265" s="28">
        <v>0</v>
      </c>
      <c r="W1265" s="28">
        <v>0</v>
      </c>
      <c r="X1265" s="28" t="s">
        <v>56</v>
      </c>
      <c r="Y1265" s="22" t="s">
        <v>56</v>
      </c>
      <c r="Z1265" s="45" t="s">
        <v>56</v>
      </c>
      <c r="AA1265" s="45" t="s">
        <v>56</v>
      </c>
      <c r="AB1265" s="28">
        <v>0</v>
      </c>
      <c r="AC1265" s="28" t="s">
        <v>56</v>
      </c>
      <c r="AD1265" s="80" t="s">
        <v>56</v>
      </c>
      <c r="AE1265" s="125" t="s">
        <v>56</v>
      </c>
      <c r="AF1265" s="35" t="str">
        <f>VLOOKUP(G1265,[6]TIV1!L:S,8,FALSE)</f>
        <v>8276895377</v>
      </c>
      <c r="AG1265" s="35" t="e">
        <f>VLOOKUP(T1265,[6]TIV1!L:S,8,FALSE)</f>
        <v>#N/A</v>
      </c>
      <c r="AH1265" s="35" t="e">
        <f>VLOOKUP(AC1265,[6]TIV1!L:S,8,FALSE)</f>
        <v>#N/A</v>
      </c>
      <c r="AI1265" s="36">
        <f>VLOOKUP(A1265&amp;P1265,[6]HARGA!C:D,2,0)*Q1265</f>
        <v>40320000</v>
      </c>
      <c r="AJ1265" s="36">
        <f>VLOOKUP(A1265&amp;P1265,[6]HARGA!C:D,2,0)*W1265</f>
        <v>0</v>
      </c>
      <c r="AK1265" s="36">
        <f>VLOOKUP(A1265&amp;P1265,[6]HARGA!C:D,2,0)*AB1265</f>
        <v>0</v>
      </c>
      <c r="AL1265" s="37"/>
      <c r="AM1265" s="37"/>
      <c r="AN1265" s="37"/>
      <c r="AO1265" s="37"/>
      <c r="AP1265" s="37"/>
      <c r="AQ1265" s="37"/>
      <c r="AR1265" s="37"/>
      <c r="AS1265" s="37"/>
      <c r="AT1265" s="37"/>
      <c r="AU1265" s="37"/>
      <c r="AV1265" s="37"/>
      <c r="AW1265" s="37"/>
      <c r="AX1265" s="37"/>
      <c r="AY1265" s="37"/>
      <c r="AZ1265" s="37"/>
      <c r="BA1265" s="37"/>
      <c r="BB1265" s="37"/>
      <c r="BC1265" s="37"/>
      <c r="BD1265">
        <v>6</v>
      </c>
    </row>
    <row r="1266" spans="1:56" hidden="1" x14ac:dyDescent="0.25">
      <c r="A1266" s="22" t="s">
        <v>51</v>
      </c>
      <c r="B1266" s="22" t="s">
        <v>52</v>
      </c>
      <c r="C1266" s="23" t="s">
        <v>1869</v>
      </c>
      <c r="D1266" s="22" t="s">
        <v>53</v>
      </c>
      <c r="E1266" s="22" t="s">
        <v>497</v>
      </c>
      <c r="F1266" s="22" t="s">
        <v>498</v>
      </c>
      <c r="G1266" s="70">
        <v>5042316925</v>
      </c>
      <c r="H1266" s="22" t="s">
        <v>1870</v>
      </c>
      <c r="I1266" s="22" t="s">
        <v>1871</v>
      </c>
      <c r="J1266" s="24">
        <v>44506</v>
      </c>
      <c r="K1266" s="22">
        <v>28</v>
      </c>
      <c r="L1266" s="22" t="s">
        <v>72</v>
      </c>
      <c r="M1266" s="22" t="s">
        <v>72</v>
      </c>
      <c r="N1266" s="123" t="s">
        <v>1872</v>
      </c>
      <c r="O1266" s="124">
        <v>44506</v>
      </c>
      <c r="P1266" s="27" t="s">
        <v>65</v>
      </c>
      <c r="Q1266" s="22">
        <v>28</v>
      </c>
      <c r="R1266" s="28" t="s">
        <v>56</v>
      </c>
      <c r="S1266" s="22" t="s">
        <v>56</v>
      </c>
      <c r="T1266" s="28" t="s">
        <v>56</v>
      </c>
      <c r="U1266" s="28">
        <v>0</v>
      </c>
      <c r="V1266" s="28">
        <v>0</v>
      </c>
      <c r="W1266" s="28">
        <v>0</v>
      </c>
      <c r="X1266" s="28" t="s">
        <v>56</v>
      </c>
      <c r="Y1266" s="22" t="s">
        <v>56</v>
      </c>
      <c r="Z1266" s="45" t="s">
        <v>56</v>
      </c>
      <c r="AA1266" s="45" t="s">
        <v>56</v>
      </c>
      <c r="AB1266" s="28">
        <v>0</v>
      </c>
      <c r="AC1266" s="28" t="s">
        <v>56</v>
      </c>
      <c r="AD1266" s="80" t="s">
        <v>56</v>
      </c>
      <c r="AE1266" s="125" t="s">
        <v>56</v>
      </c>
      <c r="AF1266" s="35" t="str">
        <f>VLOOKUP(G1266,[6]TIV1!L:S,8,FALSE)</f>
        <v>8276895377</v>
      </c>
      <c r="AG1266" s="35" t="e">
        <f>VLOOKUP(T1266,[6]TIV1!L:S,8,FALSE)</f>
        <v>#N/A</v>
      </c>
      <c r="AH1266" s="35" t="e">
        <f>VLOOKUP(AC1266,[6]TIV1!L:S,8,FALSE)</f>
        <v>#N/A</v>
      </c>
      <c r="AI1266" s="36">
        <f>VLOOKUP(A1266&amp;P1266,[6]HARGA!C:D,2,0)*Q1266</f>
        <v>0</v>
      </c>
      <c r="AJ1266" s="36">
        <f>VLOOKUP(A1266&amp;P1266,[6]HARGA!C:D,2,0)*W1266</f>
        <v>0</v>
      </c>
      <c r="AK1266" s="36">
        <f>VLOOKUP(A1266&amp;P1266,[6]HARGA!C:D,2,0)*AB1266</f>
        <v>0</v>
      </c>
      <c r="AL1266" s="37"/>
      <c r="AM1266" s="37"/>
      <c r="AN1266" s="37"/>
      <c r="AO1266" s="37"/>
      <c r="AP1266" s="37"/>
      <c r="AQ1266" s="37"/>
      <c r="AR1266" s="37"/>
      <c r="AS1266" s="37"/>
      <c r="AT1266" s="37"/>
      <c r="AU1266" s="37"/>
      <c r="AV1266" s="37"/>
      <c r="AW1266" s="37"/>
      <c r="AX1266" s="37"/>
      <c r="AY1266" s="37"/>
      <c r="AZ1266" s="37"/>
      <c r="BA1266" s="37"/>
      <c r="BB1266" s="37"/>
      <c r="BC1266" s="37"/>
      <c r="BD1266">
        <v>6</v>
      </c>
    </row>
    <row r="1267" spans="1:56" hidden="1" x14ac:dyDescent="0.25">
      <c r="A1267" s="22" t="s">
        <v>66</v>
      </c>
      <c r="B1267" s="22" t="s">
        <v>52</v>
      </c>
      <c r="C1267" s="23" t="s">
        <v>1873</v>
      </c>
      <c r="D1267" s="22" t="s">
        <v>53</v>
      </c>
      <c r="E1267" s="22" t="s">
        <v>497</v>
      </c>
      <c r="F1267" s="22" t="s">
        <v>498</v>
      </c>
      <c r="G1267" s="70">
        <v>5042316925</v>
      </c>
      <c r="H1267" s="22" t="s">
        <v>1870</v>
      </c>
      <c r="I1267" s="22" t="s">
        <v>1871</v>
      </c>
      <c r="J1267" s="24">
        <v>44506</v>
      </c>
      <c r="K1267" s="28">
        <v>0</v>
      </c>
      <c r="L1267" s="22" t="s">
        <v>72</v>
      </c>
      <c r="M1267" s="22" t="s">
        <v>72</v>
      </c>
      <c r="N1267" s="38" t="s">
        <v>1872</v>
      </c>
      <c r="O1267" s="39">
        <v>44506</v>
      </c>
      <c r="P1267" s="27" t="s">
        <v>60</v>
      </c>
      <c r="Q1267" s="28">
        <v>0</v>
      </c>
      <c r="R1267" s="23">
        <v>21102903712</v>
      </c>
      <c r="S1267" s="22" t="s">
        <v>56</v>
      </c>
      <c r="T1267" s="22">
        <v>6008150635</v>
      </c>
      <c r="U1267" s="22">
        <v>24</v>
      </c>
      <c r="V1267" s="28">
        <v>0</v>
      </c>
      <c r="W1267" s="22">
        <v>24</v>
      </c>
      <c r="X1267" s="29" t="s">
        <v>72</v>
      </c>
      <c r="Y1267" s="22" t="s">
        <v>56</v>
      </c>
      <c r="Z1267" s="30" t="s">
        <v>1874</v>
      </c>
      <c r="AA1267" s="31">
        <v>44505</v>
      </c>
      <c r="AB1267" s="22">
        <v>0</v>
      </c>
      <c r="AC1267" s="32">
        <v>5042313093</v>
      </c>
      <c r="AD1267" s="33" t="s">
        <v>1875</v>
      </c>
      <c r="AE1267" s="34">
        <v>44506</v>
      </c>
      <c r="AF1267" s="35" t="str">
        <f>VLOOKUP(G1267,[6]TIV1!L:S,8,FALSE)</f>
        <v>8276895377</v>
      </c>
      <c r="AG1267" s="35" t="str">
        <f>VLOOKUP(T1267,[6]TIV1!L:S,8,FALSE)</f>
        <v>2050350312</v>
      </c>
      <c r="AH1267" s="35" t="str">
        <f>VLOOKUP(AC1267,[6]TIV1!L:S,8,FALSE)</f>
        <v>8276895965</v>
      </c>
      <c r="AI1267" s="36">
        <f>VLOOKUP(A1267&amp;P1267,[6]HARGA!C:D,2,0)*Q1267</f>
        <v>0</v>
      </c>
      <c r="AJ1267" s="36">
        <f>VLOOKUP(A1267&amp;P1267,[6]HARGA!C:D,2,0)*W1267</f>
        <v>236400</v>
      </c>
      <c r="AK1267" s="36">
        <f>VLOOKUP(A1267&amp;P1267,[6]HARGA!C:D,2,0)*AB1267</f>
        <v>0</v>
      </c>
      <c r="AL1267" s="37"/>
      <c r="AM1267" s="37"/>
      <c r="AN1267" s="37"/>
      <c r="AO1267" s="37"/>
      <c r="AP1267" s="37"/>
      <c r="AQ1267" s="37"/>
      <c r="AR1267" s="37"/>
      <c r="AS1267" s="37"/>
      <c r="AT1267" s="37"/>
      <c r="AU1267" s="37"/>
      <c r="AV1267" s="37"/>
      <c r="AW1267" s="37"/>
      <c r="AX1267" s="37"/>
      <c r="AY1267" s="37"/>
      <c r="AZ1267" s="37"/>
      <c r="BA1267" s="37"/>
      <c r="BB1267" s="37"/>
      <c r="BC1267" s="37"/>
      <c r="BD1267">
        <v>6</v>
      </c>
    </row>
    <row r="1268" spans="1:56" hidden="1" x14ac:dyDescent="0.25">
      <c r="A1268" s="22" t="s">
        <v>66</v>
      </c>
      <c r="B1268" s="22" t="s">
        <v>52</v>
      </c>
      <c r="C1268" s="23" t="s">
        <v>1873</v>
      </c>
      <c r="D1268" s="22" t="s">
        <v>53</v>
      </c>
      <c r="E1268" s="22" t="s">
        <v>497</v>
      </c>
      <c r="F1268" s="22" t="s">
        <v>498</v>
      </c>
      <c r="G1268" s="70">
        <v>5042316925</v>
      </c>
      <c r="H1268" s="22" t="s">
        <v>1870</v>
      </c>
      <c r="I1268" s="22" t="s">
        <v>1871</v>
      </c>
      <c r="J1268" s="24">
        <v>44506</v>
      </c>
      <c r="K1268" s="28">
        <v>0</v>
      </c>
      <c r="L1268" s="22" t="s">
        <v>72</v>
      </c>
      <c r="M1268" s="22" t="s">
        <v>72</v>
      </c>
      <c r="N1268" s="38" t="s">
        <v>1872</v>
      </c>
      <c r="O1268" s="39">
        <v>44506</v>
      </c>
      <c r="P1268" s="27" t="s">
        <v>64</v>
      </c>
      <c r="Q1268" s="28">
        <v>0</v>
      </c>
      <c r="R1268" s="23">
        <v>21102903712</v>
      </c>
      <c r="S1268" s="22" t="s">
        <v>56</v>
      </c>
      <c r="T1268" s="22">
        <v>6008150635</v>
      </c>
      <c r="U1268" s="22">
        <v>1344</v>
      </c>
      <c r="V1268" s="28">
        <v>0</v>
      </c>
      <c r="W1268" s="22">
        <v>1344</v>
      </c>
      <c r="X1268" s="29" t="s">
        <v>72</v>
      </c>
      <c r="Y1268" s="22" t="s">
        <v>56</v>
      </c>
      <c r="Z1268" s="30" t="s">
        <v>1874</v>
      </c>
      <c r="AA1268" s="31">
        <v>44505</v>
      </c>
      <c r="AB1268" s="22">
        <v>45</v>
      </c>
      <c r="AC1268" s="32">
        <v>5042313093</v>
      </c>
      <c r="AD1268" s="33" t="s">
        <v>1875</v>
      </c>
      <c r="AE1268" s="34">
        <v>44506</v>
      </c>
      <c r="AF1268" s="35" t="str">
        <f>VLOOKUP(G1268,[6]TIV1!L:S,8,FALSE)</f>
        <v>8276895377</v>
      </c>
      <c r="AG1268" s="35" t="str">
        <f>VLOOKUP(T1268,[6]TIV1!L:S,8,FALSE)</f>
        <v>2050350312</v>
      </c>
      <c r="AH1268" s="35" t="str">
        <f>VLOOKUP(AC1268,[6]TIV1!L:S,8,FALSE)</f>
        <v>8276895965</v>
      </c>
      <c r="AI1268" s="36">
        <f>VLOOKUP(A1268&amp;P1268,[6]HARGA!C:D,2,0)*Q1268</f>
        <v>0</v>
      </c>
      <c r="AJ1268" s="36">
        <f>VLOOKUP(A1268&amp;P1268,[6]HARGA!C:D,2,0)*W1268</f>
        <v>40320000</v>
      </c>
      <c r="AK1268" s="36">
        <f>VLOOKUP(A1268&amp;P1268,[6]HARGA!C:D,2,0)*AB1268</f>
        <v>1350000</v>
      </c>
      <c r="AL1268" s="37"/>
      <c r="AM1268" s="37"/>
      <c r="AN1268" s="37"/>
      <c r="AO1268" s="37"/>
      <c r="AP1268" s="37"/>
      <c r="AQ1268" s="37"/>
      <c r="AR1268" s="37"/>
      <c r="AS1268" s="37"/>
      <c r="AT1268" s="37"/>
      <c r="AU1268" s="37"/>
      <c r="AV1268" s="37"/>
      <c r="AW1268" s="37"/>
      <c r="AX1268" s="37"/>
      <c r="AY1268" s="37"/>
      <c r="AZ1268" s="37"/>
      <c r="BA1268" s="37"/>
      <c r="BB1268" s="37"/>
      <c r="BC1268" s="37"/>
      <c r="BD1268">
        <v>6</v>
      </c>
    </row>
    <row r="1269" spans="1:56" hidden="1" x14ac:dyDescent="0.25">
      <c r="A1269" s="22" t="s">
        <v>66</v>
      </c>
      <c r="B1269" s="22" t="s">
        <v>52</v>
      </c>
      <c r="C1269" s="23" t="s">
        <v>1873</v>
      </c>
      <c r="D1269" s="22" t="s">
        <v>53</v>
      </c>
      <c r="E1269" s="22" t="s">
        <v>497</v>
      </c>
      <c r="F1269" s="22" t="s">
        <v>498</v>
      </c>
      <c r="G1269" s="70">
        <v>5042316925</v>
      </c>
      <c r="H1269" s="22" t="s">
        <v>1870</v>
      </c>
      <c r="I1269" s="22" t="s">
        <v>1871</v>
      </c>
      <c r="J1269" s="24">
        <v>44506</v>
      </c>
      <c r="K1269" s="28">
        <v>0</v>
      </c>
      <c r="L1269" s="22" t="s">
        <v>72</v>
      </c>
      <c r="M1269" s="22" t="s">
        <v>72</v>
      </c>
      <c r="N1269" s="38" t="s">
        <v>1872</v>
      </c>
      <c r="O1269" s="39">
        <v>44506</v>
      </c>
      <c r="P1269" s="27" t="s">
        <v>65</v>
      </c>
      <c r="Q1269" s="28">
        <v>0</v>
      </c>
      <c r="R1269" s="23">
        <v>21102903712</v>
      </c>
      <c r="S1269" s="22" t="s">
        <v>56</v>
      </c>
      <c r="T1269" s="22">
        <v>6008150635</v>
      </c>
      <c r="U1269" s="22">
        <v>28</v>
      </c>
      <c r="V1269" s="28">
        <v>0</v>
      </c>
      <c r="W1269" s="22">
        <v>28</v>
      </c>
      <c r="X1269" s="29" t="s">
        <v>72</v>
      </c>
      <c r="Y1269" s="22" t="s">
        <v>56</v>
      </c>
      <c r="Z1269" s="30" t="s">
        <v>1874</v>
      </c>
      <c r="AA1269" s="31">
        <v>44505</v>
      </c>
      <c r="AB1269" s="22">
        <v>0</v>
      </c>
      <c r="AC1269" s="32">
        <v>5042313093</v>
      </c>
      <c r="AD1269" s="33" t="s">
        <v>1875</v>
      </c>
      <c r="AE1269" s="34">
        <v>44506</v>
      </c>
      <c r="AF1269" s="35" t="str">
        <f>VLOOKUP(G1269,[6]TIV1!L:S,8,FALSE)</f>
        <v>8276895377</v>
      </c>
      <c r="AG1269" s="35" t="str">
        <f>VLOOKUP(T1269,[6]TIV1!L:S,8,FALSE)</f>
        <v>2050350312</v>
      </c>
      <c r="AH1269" s="35" t="str">
        <f>VLOOKUP(AC1269,[6]TIV1!L:S,8,FALSE)</f>
        <v>8276895965</v>
      </c>
      <c r="AI1269" s="36">
        <f>VLOOKUP(A1269&amp;P1269,[6]HARGA!C:D,2,0)*Q1269</f>
        <v>0</v>
      </c>
      <c r="AJ1269" s="36">
        <f>VLOOKUP(A1269&amp;P1269,[6]HARGA!C:D,2,0)*W1269</f>
        <v>0</v>
      </c>
      <c r="AK1269" s="36">
        <f>VLOOKUP(A1269&amp;P1269,[6]HARGA!C:D,2,0)*AB1269</f>
        <v>0</v>
      </c>
      <c r="AL1269" s="37"/>
      <c r="AM1269" s="37"/>
      <c r="AN1269" s="37"/>
      <c r="AO1269" s="37"/>
      <c r="AP1269" s="37"/>
      <c r="AQ1269" s="37"/>
      <c r="AR1269" s="37"/>
      <c r="AS1269" s="37"/>
      <c r="AT1269" s="37"/>
      <c r="AU1269" s="37"/>
      <c r="AV1269" s="37"/>
      <c r="AW1269" s="37"/>
      <c r="AX1269" s="37"/>
      <c r="AY1269" s="37"/>
      <c r="AZ1269" s="37"/>
      <c r="BA1269" s="37"/>
      <c r="BB1269" s="37"/>
      <c r="BC1269" s="37"/>
      <c r="BD1269">
        <v>6</v>
      </c>
    </row>
    <row r="1270" spans="1:56" hidden="1" x14ac:dyDescent="0.25">
      <c r="A1270" s="22" t="s">
        <v>51</v>
      </c>
      <c r="B1270" s="22" t="s">
        <v>52</v>
      </c>
      <c r="C1270" s="23">
        <v>21102803724</v>
      </c>
      <c r="D1270" s="22" t="s">
        <v>53</v>
      </c>
      <c r="E1270" s="22" t="s">
        <v>552</v>
      </c>
      <c r="F1270" s="22" t="s">
        <v>553</v>
      </c>
      <c r="G1270" s="22">
        <v>5042316080</v>
      </c>
      <c r="H1270" s="22" t="s">
        <v>56</v>
      </c>
      <c r="I1270" s="22" t="s">
        <v>1876</v>
      </c>
      <c r="J1270" s="24">
        <v>44506</v>
      </c>
      <c r="K1270" s="22">
        <v>1008</v>
      </c>
      <c r="L1270" s="22" t="s">
        <v>555</v>
      </c>
      <c r="M1270" s="22" t="s">
        <v>555</v>
      </c>
      <c r="N1270" s="38" t="s">
        <v>1877</v>
      </c>
      <c r="O1270" s="39">
        <v>44506</v>
      </c>
      <c r="P1270" s="27" t="s">
        <v>60</v>
      </c>
      <c r="Q1270" s="22">
        <v>1008</v>
      </c>
      <c r="R1270" s="23">
        <v>21102803774</v>
      </c>
      <c r="S1270" s="22" t="s">
        <v>56</v>
      </c>
      <c r="T1270" s="22">
        <v>6008150911</v>
      </c>
      <c r="U1270" s="22">
        <v>31</v>
      </c>
      <c r="V1270" s="28">
        <v>0</v>
      </c>
      <c r="W1270" s="22">
        <v>31</v>
      </c>
      <c r="X1270" s="29" t="s">
        <v>208</v>
      </c>
      <c r="Y1270" s="22" t="s">
        <v>56</v>
      </c>
      <c r="Z1270" s="30" t="s">
        <v>1878</v>
      </c>
      <c r="AA1270" s="31">
        <v>44505</v>
      </c>
      <c r="AB1270" s="22">
        <v>0</v>
      </c>
      <c r="AC1270" s="32">
        <v>5042315129</v>
      </c>
      <c r="AD1270" s="43" t="s">
        <v>1879</v>
      </c>
      <c r="AE1270" s="44">
        <v>44524</v>
      </c>
      <c r="AF1270" s="35" t="str">
        <f>VLOOKUP(G1270,[6]TIV1!L:S,8,FALSE)</f>
        <v>8276895377</v>
      </c>
      <c r="AG1270" s="35" t="str">
        <f>VLOOKUP(T1270,[6]TIV1!L:S,8,FALSE)</f>
        <v>2050350281</v>
      </c>
      <c r="AH1270" s="35" t="str">
        <f>VLOOKUP(AC1270,[6]TIV1!L:S,8,FALSE)</f>
        <v>8276895377</v>
      </c>
      <c r="AI1270" s="36">
        <f>VLOOKUP(A1270&amp;P1270,[6]HARGA!C:D,2,0)*Q1270</f>
        <v>9928800</v>
      </c>
      <c r="AJ1270" s="36">
        <f>VLOOKUP(A1270&amp;P1270,[6]HARGA!C:D,2,0)*W1270</f>
        <v>305350</v>
      </c>
      <c r="AK1270" s="36">
        <f>VLOOKUP(A1270&amp;P1270,[6]HARGA!C:D,2,0)*AB1270</f>
        <v>0</v>
      </c>
      <c r="AL1270" s="37"/>
      <c r="AM1270" s="37"/>
      <c r="AN1270" s="37"/>
      <c r="AO1270" s="37"/>
      <c r="AP1270" s="37"/>
      <c r="AQ1270" s="37"/>
      <c r="AR1270" s="37"/>
      <c r="AS1270" s="37"/>
      <c r="AT1270" s="37"/>
      <c r="AU1270" s="37"/>
      <c r="AV1270" s="37"/>
      <c r="AW1270" s="37"/>
      <c r="AX1270" s="37"/>
      <c r="AY1270" s="37"/>
      <c r="AZ1270" s="37"/>
      <c r="BA1270" s="37"/>
      <c r="BB1270" s="37"/>
      <c r="BC1270" s="37"/>
      <c r="BD1270">
        <v>6</v>
      </c>
    </row>
    <row r="1271" spans="1:56" hidden="1" x14ac:dyDescent="0.25">
      <c r="A1271" s="22" t="s">
        <v>51</v>
      </c>
      <c r="B1271" s="22" t="s">
        <v>52</v>
      </c>
      <c r="C1271" s="23">
        <v>21102803724</v>
      </c>
      <c r="D1271" s="22" t="s">
        <v>53</v>
      </c>
      <c r="E1271" s="22" t="s">
        <v>552</v>
      </c>
      <c r="F1271" s="22" t="s">
        <v>553</v>
      </c>
      <c r="G1271" s="22">
        <v>5042316080</v>
      </c>
      <c r="H1271" s="22" t="s">
        <v>56</v>
      </c>
      <c r="I1271" s="22" t="s">
        <v>1876</v>
      </c>
      <c r="J1271" s="24">
        <v>44506</v>
      </c>
      <c r="K1271" s="22">
        <v>1008</v>
      </c>
      <c r="L1271" s="22" t="s">
        <v>555</v>
      </c>
      <c r="M1271" s="22" t="s">
        <v>555</v>
      </c>
      <c r="N1271" s="38" t="s">
        <v>1877</v>
      </c>
      <c r="O1271" s="39">
        <v>44506</v>
      </c>
      <c r="P1271" s="27" t="s">
        <v>64</v>
      </c>
      <c r="Q1271" s="22">
        <v>1008</v>
      </c>
      <c r="R1271" s="23">
        <v>21102803774</v>
      </c>
      <c r="S1271" s="22" t="s">
        <v>56</v>
      </c>
      <c r="T1271" s="22">
        <v>6008150911</v>
      </c>
      <c r="U1271" s="22">
        <v>1020</v>
      </c>
      <c r="V1271" s="28">
        <v>0</v>
      </c>
      <c r="W1271" s="22">
        <v>1020</v>
      </c>
      <c r="X1271" s="29" t="s">
        <v>208</v>
      </c>
      <c r="Y1271" s="22" t="s">
        <v>56</v>
      </c>
      <c r="Z1271" s="30" t="s">
        <v>1878</v>
      </c>
      <c r="AA1271" s="31">
        <v>44505</v>
      </c>
      <c r="AB1271" s="22">
        <v>50</v>
      </c>
      <c r="AC1271" s="32">
        <v>5042315129</v>
      </c>
      <c r="AD1271" s="43" t="s">
        <v>1879</v>
      </c>
      <c r="AE1271" s="44">
        <v>44524</v>
      </c>
      <c r="AF1271" s="35" t="str">
        <f>VLOOKUP(G1271,[6]TIV1!L:S,8,FALSE)</f>
        <v>8276895377</v>
      </c>
      <c r="AG1271" s="35" t="str">
        <f>VLOOKUP(T1271,[6]TIV1!L:S,8,FALSE)</f>
        <v>2050350281</v>
      </c>
      <c r="AH1271" s="35" t="str">
        <f>VLOOKUP(AC1271,[6]TIV1!L:S,8,FALSE)</f>
        <v>8276895377</v>
      </c>
      <c r="AI1271" s="36">
        <f>VLOOKUP(A1271&amp;P1271,[6]HARGA!C:D,2,0)*Q1271</f>
        <v>30240000</v>
      </c>
      <c r="AJ1271" s="36">
        <f>VLOOKUP(A1271&amp;P1271,[6]HARGA!C:D,2,0)*W1271</f>
        <v>30600000</v>
      </c>
      <c r="AK1271" s="36">
        <f>VLOOKUP(A1271&amp;P1271,[6]HARGA!C:D,2,0)*AB1271</f>
        <v>1500000</v>
      </c>
      <c r="AL1271" s="37"/>
      <c r="AM1271" s="37"/>
      <c r="AN1271" s="37"/>
      <c r="AO1271" s="37"/>
      <c r="AP1271" s="37"/>
      <c r="AQ1271" s="37"/>
      <c r="AR1271" s="37"/>
      <c r="AS1271" s="37"/>
      <c r="AT1271" s="37"/>
      <c r="AU1271" s="37"/>
      <c r="AV1271" s="37"/>
      <c r="AW1271" s="37"/>
      <c r="AX1271" s="37"/>
      <c r="AY1271" s="37"/>
      <c r="AZ1271" s="37"/>
      <c r="BA1271" s="37"/>
      <c r="BB1271" s="37"/>
      <c r="BC1271" s="37"/>
      <c r="BD1271">
        <v>6</v>
      </c>
    </row>
    <row r="1272" spans="1:56" hidden="1" x14ac:dyDescent="0.25">
      <c r="A1272" s="22" t="s">
        <v>51</v>
      </c>
      <c r="B1272" s="22" t="s">
        <v>52</v>
      </c>
      <c r="C1272" s="23">
        <v>21102803711</v>
      </c>
      <c r="D1272" s="22" t="s">
        <v>53</v>
      </c>
      <c r="E1272" s="22" t="s">
        <v>1880</v>
      </c>
      <c r="F1272" s="22" t="s">
        <v>524</v>
      </c>
      <c r="G1272" s="22">
        <v>5042311435</v>
      </c>
      <c r="H1272" s="22" t="s">
        <v>56</v>
      </c>
      <c r="I1272" s="22" t="s">
        <v>1881</v>
      </c>
      <c r="J1272" s="24">
        <v>44506</v>
      </c>
      <c r="K1272" s="22">
        <v>1728</v>
      </c>
      <c r="L1272" s="22" t="s">
        <v>526</v>
      </c>
      <c r="M1272" s="22" t="s">
        <v>526</v>
      </c>
      <c r="N1272" s="38" t="s">
        <v>1882</v>
      </c>
      <c r="O1272" s="39">
        <v>44508</v>
      </c>
      <c r="P1272" s="27" t="s">
        <v>60</v>
      </c>
      <c r="Q1272" s="22">
        <v>1728</v>
      </c>
      <c r="R1272" s="23">
        <v>21102803740</v>
      </c>
      <c r="S1272" s="22" t="s">
        <v>56</v>
      </c>
      <c r="T1272" s="22">
        <v>6008152768</v>
      </c>
      <c r="U1272" s="22">
        <v>40</v>
      </c>
      <c r="V1272" s="28">
        <v>0</v>
      </c>
      <c r="W1272" s="22">
        <v>40</v>
      </c>
      <c r="X1272" s="29" t="s">
        <v>526</v>
      </c>
      <c r="Y1272" s="22" t="s">
        <v>56</v>
      </c>
      <c r="Z1272" s="30" t="s">
        <v>1883</v>
      </c>
      <c r="AA1272" s="31">
        <v>44508</v>
      </c>
      <c r="AB1272" s="22">
        <v>0</v>
      </c>
      <c r="AC1272" s="32">
        <v>5042316161</v>
      </c>
      <c r="AD1272" s="33" t="s">
        <v>1884</v>
      </c>
      <c r="AE1272" s="34">
        <v>44508</v>
      </c>
      <c r="AF1272" s="35" t="str">
        <f>VLOOKUP(G1272,[6]TIV1!L:S,8,FALSE)</f>
        <v>8276895377</v>
      </c>
      <c r="AG1272" s="35" t="str">
        <f>VLOOKUP(T1272,[6]TIV1!L:S,8,FALSE)</f>
        <v>2050350281</v>
      </c>
      <c r="AH1272" s="35" t="str">
        <f>VLOOKUP(AC1272,[6]TIV1!L:S,8,FALSE)</f>
        <v>8276895377</v>
      </c>
      <c r="AI1272" s="36">
        <f>VLOOKUP(A1272&amp;P1272,[6]HARGA!C:D,2,0)*Q1272</f>
        <v>17020800</v>
      </c>
      <c r="AJ1272" s="36">
        <f>VLOOKUP(A1272&amp;P1272,[6]HARGA!C:D,2,0)*W1272</f>
        <v>394000</v>
      </c>
      <c r="AK1272" s="36">
        <f>VLOOKUP(A1272&amp;P1272,[6]HARGA!C:D,2,0)*AB1272</f>
        <v>0</v>
      </c>
      <c r="AL1272" s="37"/>
      <c r="AM1272" s="37"/>
      <c r="AN1272" s="37"/>
      <c r="AO1272" s="37"/>
      <c r="AP1272" s="37"/>
      <c r="AQ1272" s="37"/>
      <c r="AR1272" s="37"/>
      <c r="AS1272" s="37"/>
      <c r="AT1272" s="37"/>
      <c r="AU1272" s="37"/>
      <c r="AV1272" s="37"/>
      <c r="AW1272" s="37"/>
      <c r="AX1272" s="37"/>
      <c r="AY1272" s="37"/>
      <c r="AZ1272" s="37"/>
      <c r="BA1272" s="37"/>
      <c r="BB1272" s="37"/>
      <c r="BC1272" s="37"/>
      <c r="BD1272">
        <v>6</v>
      </c>
    </row>
    <row r="1273" spans="1:56" hidden="1" x14ac:dyDescent="0.25">
      <c r="A1273" s="22" t="s">
        <v>51</v>
      </c>
      <c r="B1273" s="22" t="s">
        <v>52</v>
      </c>
      <c r="C1273" s="23">
        <v>21102803711</v>
      </c>
      <c r="D1273" s="22" t="s">
        <v>53</v>
      </c>
      <c r="E1273" s="22" t="s">
        <v>1880</v>
      </c>
      <c r="F1273" s="22" t="s">
        <v>524</v>
      </c>
      <c r="G1273" s="22">
        <v>5042311435</v>
      </c>
      <c r="H1273" s="22" t="s">
        <v>56</v>
      </c>
      <c r="I1273" s="22" t="s">
        <v>1881</v>
      </c>
      <c r="J1273" s="24">
        <v>44506</v>
      </c>
      <c r="K1273" s="22">
        <v>1728</v>
      </c>
      <c r="L1273" s="22" t="s">
        <v>526</v>
      </c>
      <c r="M1273" s="22" t="s">
        <v>526</v>
      </c>
      <c r="N1273" s="38" t="s">
        <v>1882</v>
      </c>
      <c r="O1273" s="39">
        <v>44508</v>
      </c>
      <c r="P1273" s="27" t="s">
        <v>64</v>
      </c>
      <c r="Q1273" s="22">
        <v>1728</v>
      </c>
      <c r="R1273" s="23">
        <v>21102803740</v>
      </c>
      <c r="S1273" s="22" t="s">
        <v>56</v>
      </c>
      <c r="T1273" s="22">
        <v>6008152768</v>
      </c>
      <c r="U1273" s="22">
        <v>1800</v>
      </c>
      <c r="V1273" s="28">
        <v>0</v>
      </c>
      <c r="W1273" s="22">
        <v>1800</v>
      </c>
      <c r="X1273" s="29" t="s">
        <v>526</v>
      </c>
      <c r="Y1273" s="22" t="s">
        <v>56</v>
      </c>
      <c r="Z1273" s="30" t="s">
        <v>1883</v>
      </c>
      <c r="AA1273" s="31">
        <v>44508</v>
      </c>
      <c r="AB1273" s="22">
        <v>70</v>
      </c>
      <c r="AC1273" s="32">
        <v>5042316161</v>
      </c>
      <c r="AD1273" s="33" t="s">
        <v>1884</v>
      </c>
      <c r="AE1273" s="34">
        <v>44508</v>
      </c>
      <c r="AF1273" s="35" t="str">
        <f>VLOOKUP(G1273,[6]TIV1!L:S,8,FALSE)</f>
        <v>8276895377</v>
      </c>
      <c r="AG1273" s="35" t="str">
        <f>VLOOKUP(T1273,[6]TIV1!L:S,8,FALSE)</f>
        <v>2050350281</v>
      </c>
      <c r="AH1273" s="35" t="str">
        <f>VLOOKUP(AC1273,[6]TIV1!L:S,8,FALSE)</f>
        <v>8276895377</v>
      </c>
      <c r="AI1273" s="36">
        <f>VLOOKUP(A1273&amp;P1273,[6]HARGA!C:D,2,0)*Q1273</f>
        <v>51840000</v>
      </c>
      <c r="AJ1273" s="36">
        <f>VLOOKUP(A1273&amp;P1273,[6]HARGA!C:D,2,0)*W1273</f>
        <v>54000000</v>
      </c>
      <c r="AK1273" s="36">
        <f>VLOOKUP(A1273&amp;P1273,[6]HARGA!C:D,2,0)*AB1273</f>
        <v>2100000</v>
      </c>
      <c r="AL1273" s="37"/>
      <c r="AM1273" s="37"/>
      <c r="AN1273" s="37"/>
      <c r="AO1273" s="37"/>
      <c r="AP1273" s="37"/>
      <c r="AQ1273" s="37"/>
      <c r="AR1273" s="37"/>
      <c r="AS1273" s="37"/>
      <c r="AT1273" s="37"/>
      <c r="AU1273" s="37"/>
      <c r="AV1273" s="37"/>
      <c r="AW1273" s="37"/>
      <c r="AX1273" s="37"/>
      <c r="AY1273" s="37"/>
      <c r="AZ1273" s="37"/>
      <c r="BA1273" s="37"/>
      <c r="BB1273" s="37"/>
      <c r="BC1273" s="37"/>
      <c r="BD1273">
        <v>6</v>
      </c>
    </row>
    <row r="1274" spans="1:56" hidden="1" x14ac:dyDescent="0.25">
      <c r="A1274" s="22" t="s">
        <v>66</v>
      </c>
      <c r="B1274" s="22" t="s">
        <v>52</v>
      </c>
      <c r="C1274" s="23">
        <v>21102903685</v>
      </c>
      <c r="D1274" s="22" t="s">
        <v>53</v>
      </c>
      <c r="E1274" s="22" t="s">
        <v>571</v>
      </c>
      <c r="F1274" s="22" t="s">
        <v>572</v>
      </c>
      <c r="G1274" s="22">
        <v>5042316031</v>
      </c>
      <c r="H1274" s="22" t="s">
        <v>56</v>
      </c>
      <c r="I1274" s="22" t="s">
        <v>1885</v>
      </c>
      <c r="J1274" s="24">
        <v>44506</v>
      </c>
      <c r="K1274" s="22">
        <v>1152</v>
      </c>
      <c r="L1274" s="22" t="s">
        <v>110</v>
      </c>
      <c r="M1274" s="22" t="s">
        <v>110</v>
      </c>
      <c r="N1274" s="38" t="s">
        <v>1886</v>
      </c>
      <c r="O1274" s="39">
        <v>44506</v>
      </c>
      <c r="P1274" s="27" t="s">
        <v>60</v>
      </c>
      <c r="Q1274" s="22">
        <v>1152</v>
      </c>
      <c r="R1274" s="23">
        <v>21102903716</v>
      </c>
      <c r="S1274" s="22" t="s">
        <v>56</v>
      </c>
      <c r="T1274" s="22">
        <v>6008152933</v>
      </c>
      <c r="U1274" s="22">
        <v>24</v>
      </c>
      <c r="V1274" s="28">
        <v>0</v>
      </c>
      <c r="W1274" s="22">
        <v>24</v>
      </c>
      <c r="X1274" s="29" t="s">
        <v>184</v>
      </c>
      <c r="Y1274" s="22" t="s">
        <v>56</v>
      </c>
      <c r="Z1274" s="30" t="s">
        <v>1887</v>
      </c>
      <c r="AA1274" s="31">
        <v>44505</v>
      </c>
      <c r="AB1274" s="22">
        <v>0</v>
      </c>
      <c r="AC1274" s="32">
        <v>5042314147</v>
      </c>
      <c r="AD1274" s="43" t="s">
        <v>1888</v>
      </c>
      <c r="AE1274" s="44">
        <v>44524</v>
      </c>
      <c r="AF1274" s="35" t="str">
        <f>VLOOKUP(G1274,[6]TIV1!L:S,8,FALSE)</f>
        <v>8276896100</v>
      </c>
      <c r="AG1274" s="35" t="str">
        <f>VLOOKUP(T1274,[6]TIV1!L:S,8,FALSE)</f>
        <v>2050350312</v>
      </c>
      <c r="AH1274" s="35" t="str">
        <f>VLOOKUP(AC1274,[6]TIV1!L:S,8,FALSE)</f>
        <v>8276895965</v>
      </c>
      <c r="AI1274" s="36">
        <f>VLOOKUP(A1274&amp;P1274,[6]HARGA!C:D,2,0)*Q1274</f>
        <v>11347200</v>
      </c>
      <c r="AJ1274" s="36">
        <f>VLOOKUP(A1274&amp;P1274,[6]HARGA!C:D,2,0)*W1274</f>
        <v>236400</v>
      </c>
      <c r="AK1274" s="36">
        <f>VLOOKUP(A1274&amp;P1274,[6]HARGA!C:D,2,0)*AB1274</f>
        <v>0</v>
      </c>
      <c r="AL1274" s="37"/>
      <c r="AM1274" s="37"/>
      <c r="AN1274" s="37"/>
      <c r="AO1274" s="37"/>
      <c r="AP1274" s="37"/>
      <c r="AQ1274" s="37"/>
      <c r="AR1274" s="37"/>
      <c r="AS1274" s="37"/>
      <c r="AT1274" s="37"/>
      <c r="AU1274" s="37"/>
      <c r="AV1274" s="37"/>
      <c r="AW1274" s="37"/>
      <c r="AX1274" s="37"/>
      <c r="AY1274" s="37"/>
      <c r="AZ1274" s="37"/>
      <c r="BA1274" s="37"/>
      <c r="BB1274" s="37"/>
      <c r="BC1274" s="37"/>
      <c r="BD1274">
        <v>6</v>
      </c>
    </row>
    <row r="1275" spans="1:56" hidden="1" x14ac:dyDescent="0.25">
      <c r="A1275" s="22" t="s">
        <v>66</v>
      </c>
      <c r="B1275" s="22" t="s">
        <v>52</v>
      </c>
      <c r="C1275" s="23">
        <v>21102903685</v>
      </c>
      <c r="D1275" s="22" t="s">
        <v>53</v>
      </c>
      <c r="E1275" s="22" t="s">
        <v>571</v>
      </c>
      <c r="F1275" s="22" t="s">
        <v>572</v>
      </c>
      <c r="G1275" s="22">
        <v>5042316031</v>
      </c>
      <c r="H1275" s="22" t="s">
        <v>56</v>
      </c>
      <c r="I1275" s="22" t="s">
        <v>1885</v>
      </c>
      <c r="J1275" s="24">
        <v>44506</v>
      </c>
      <c r="K1275" s="22">
        <v>1152</v>
      </c>
      <c r="L1275" s="22" t="s">
        <v>110</v>
      </c>
      <c r="M1275" s="22" t="s">
        <v>110</v>
      </c>
      <c r="N1275" s="38" t="s">
        <v>1886</v>
      </c>
      <c r="O1275" s="39">
        <v>44506</v>
      </c>
      <c r="P1275" s="27" t="s">
        <v>64</v>
      </c>
      <c r="Q1275" s="22">
        <v>1152</v>
      </c>
      <c r="R1275" s="23">
        <v>21102903716</v>
      </c>
      <c r="S1275" s="22" t="s">
        <v>56</v>
      </c>
      <c r="T1275" s="22">
        <v>6008152933</v>
      </c>
      <c r="U1275" s="22">
        <v>1152</v>
      </c>
      <c r="V1275" s="28">
        <v>0</v>
      </c>
      <c r="W1275" s="22">
        <v>1152</v>
      </c>
      <c r="X1275" s="29" t="s">
        <v>184</v>
      </c>
      <c r="Y1275" s="22" t="s">
        <v>56</v>
      </c>
      <c r="Z1275" s="30" t="s">
        <v>1887</v>
      </c>
      <c r="AA1275" s="31">
        <v>44505</v>
      </c>
      <c r="AB1275" s="22">
        <v>45</v>
      </c>
      <c r="AC1275" s="32">
        <v>5042314147</v>
      </c>
      <c r="AD1275" s="43" t="s">
        <v>1888</v>
      </c>
      <c r="AE1275" s="44">
        <v>44524</v>
      </c>
      <c r="AF1275" s="35" t="str">
        <f>VLOOKUP(G1275,[6]TIV1!L:S,8,FALSE)</f>
        <v>8276896100</v>
      </c>
      <c r="AG1275" s="35" t="str">
        <f>VLOOKUP(T1275,[6]TIV1!L:S,8,FALSE)</f>
        <v>2050350312</v>
      </c>
      <c r="AH1275" s="35" t="str">
        <f>VLOOKUP(AC1275,[6]TIV1!L:S,8,FALSE)</f>
        <v>8276895965</v>
      </c>
      <c r="AI1275" s="36">
        <f>VLOOKUP(A1275&amp;P1275,[6]HARGA!C:D,2,0)*Q1275</f>
        <v>34560000</v>
      </c>
      <c r="AJ1275" s="36">
        <f>VLOOKUP(A1275&amp;P1275,[6]HARGA!C:D,2,0)*W1275</f>
        <v>34560000</v>
      </c>
      <c r="AK1275" s="36">
        <f>VLOOKUP(A1275&amp;P1275,[6]HARGA!C:D,2,0)*AB1275</f>
        <v>1350000</v>
      </c>
      <c r="AL1275" s="37"/>
      <c r="AM1275" s="37"/>
      <c r="AN1275" s="37"/>
      <c r="AO1275" s="37"/>
      <c r="AP1275" s="37"/>
      <c r="AQ1275" s="37"/>
      <c r="AR1275" s="37"/>
      <c r="AS1275" s="37"/>
      <c r="AT1275" s="37"/>
      <c r="AU1275" s="37"/>
      <c r="AV1275" s="37"/>
      <c r="AW1275" s="37"/>
      <c r="AX1275" s="37"/>
      <c r="AY1275" s="37"/>
      <c r="AZ1275" s="37"/>
      <c r="BA1275" s="37"/>
      <c r="BB1275" s="37"/>
      <c r="BC1275" s="37"/>
      <c r="BD1275">
        <v>6</v>
      </c>
    </row>
    <row r="1276" spans="1:56" hidden="1" x14ac:dyDescent="0.25">
      <c r="A1276" s="22" t="s">
        <v>66</v>
      </c>
      <c r="B1276" s="22" t="s">
        <v>52</v>
      </c>
      <c r="C1276" s="23">
        <v>21102903685</v>
      </c>
      <c r="D1276" s="22" t="s">
        <v>53</v>
      </c>
      <c r="E1276" s="22" t="s">
        <v>571</v>
      </c>
      <c r="F1276" s="22" t="s">
        <v>572</v>
      </c>
      <c r="G1276" s="22">
        <v>5042316031</v>
      </c>
      <c r="H1276" s="22" t="s">
        <v>56</v>
      </c>
      <c r="I1276" s="22" t="s">
        <v>1885</v>
      </c>
      <c r="J1276" s="24">
        <v>44506</v>
      </c>
      <c r="K1276" s="22">
        <v>24</v>
      </c>
      <c r="L1276" s="22" t="s">
        <v>110</v>
      </c>
      <c r="M1276" s="22" t="s">
        <v>110</v>
      </c>
      <c r="N1276" s="38" t="s">
        <v>1886</v>
      </c>
      <c r="O1276" s="39">
        <v>44506</v>
      </c>
      <c r="P1276" s="27" t="s">
        <v>65</v>
      </c>
      <c r="Q1276" s="22">
        <v>24</v>
      </c>
      <c r="R1276" s="23">
        <v>21102903716</v>
      </c>
      <c r="S1276" s="22" t="s">
        <v>56</v>
      </c>
      <c r="T1276" s="22">
        <v>6008152933</v>
      </c>
      <c r="U1276" s="22">
        <v>24</v>
      </c>
      <c r="V1276" s="28">
        <v>0</v>
      </c>
      <c r="W1276" s="22">
        <v>24</v>
      </c>
      <c r="X1276" s="29" t="s">
        <v>184</v>
      </c>
      <c r="Y1276" s="22" t="s">
        <v>56</v>
      </c>
      <c r="Z1276" s="30" t="s">
        <v>1887</v>
      </c>
      <c r="AA1276" s="31">
        <v>44505</v>
      </c>
      <c r="AB1276" s="22">
        <v>0</v>
      </c>
      <c r="AC1276" s="32">
        <v>5042314147</v>
      </c>
      <c r="AD1276" s="43" t="s">
        <v>1888</v>
      </c>
      <c r="AE1276" s="44">
        <v>44524</v>
      </c>
      <c r="AF1276" s="35" t="str">
        <f>VLOOKUP(G1276,[6]TIV1!L:S,8,FALSE)</f>
        <v>8276896100</v>
      </c>
      <c r="AG1276" s="35" t="str">
        <f>VLOOKUP(T1276,[6]TIV1!L:S,8,FALSE)</f>
        <v>2050350312</v>
      </c>
      <c r="AH1276" s="35" t="str">
        <f>VLOOKUP(AC1276,[6]TIV1!L:S,8,FALSE)</f>
        <v>8276895965</v>
      </c>
      <c r="AI1276" s="36">
        <f>VLOOKUP(A1276&amp;P1276,[6]HARGA!C:D,2,0)*Q1276</f>
        <v>0</v>
      </c>
      <c r="AJ1276" s="36">
        <f>VLOOKUP(A1276&amp;P1276,[6]HARGA!C:D,2,0)*W1276</f>
        <v>0</v>
      </c>
      <c r="AK1276" s="36">
        <f>VLOOKUP(A1276&amp;P1276,[6]HARGA!C:D,2,0)*AB1276</f>
        <v>0</v>
      </c>
      <c r="AL1276" s="37"/>
      <c r="AM1276" s="37"/>
      <c r="AN1276" s="37"/>
      <c r="AO1276" s="37"/>
      <c r="AP1276" s="37"/>
      <c r="AQ1276" s="37"/>
      <c r="AR1276" s="37"/>
      <c r="AS1276" s="37"/>
      <c r="AT1276" s="37"/>
      <c r="AU1276" s="37"/>
      <c r="AV1276" s="37"/>
      <c r="AW1276" s="37"/>
      <c r="AX1276" s="37"/>
      <c r="AY1276" s="37"/>
      <c r="AZ1276" s="37"/>
      <c r="BA1276" s="37"/>
      <c r="BB1276" s="37"/>
      <c r="BC1276" s="37"/>
      <c r="BD1276">
        <v>6</v>
      </c>
    </row>
    <row r="1277" spans="1:56" hidden="1" x14ac:dyDescent="0.25">
      <c r="A1277" s="22" t="s">
        <v>66</v>
      </c>
      <c r="B1277" s="22" t="s">
        <v>52</v>
      </c>
      <c r="C1277" s="23">
        <v>21102903683</v>
      </c>
      <c r="D1277" s="22" t="s">
        <v>53</v>
      </c>
      <c r="E1277" s="22" t="s">
        <v>592</v>
      </c>
      <c r="F1277" s="22" t="s">
        <v>107</v>
      </c>
      <c r="G1277" s="22">
        <v>5042322200</v>
      </c>
      <c r="H1277" s="22" t="s">
        <v>56</v>
      </c>
      <c r="I1277" s="22" t="s">
        <v>1889</v>
      </c>
      <c r="J1277" s="24">
        <v>44506</v>
      </c>
      <c r="K1277" s="22">
        <v>1344</v>
      </c>
      <c r="L1277" s="22" t="s">
        <v>110</v>
      </c>
      <c r="M1277" s="22" t="s">
        <v>110</v>
      </c>
      <c r="N1277" s="38" t="s">
        <v>1890</v>
      </c>
      <c r="O1277" s="39">
        <v>44507</v>
      </c>
      <c r="P1277" s="27" t="s">
        <v>60</v>
      </c>
      <c r="Q1277" s="22">
        <v>1344</v>
      </c>
      <c r="R1277" s="23">
        <v>21102903708</v>
      </c>
      <c r="S1277" s="22" t="s">
        <v>56</v>
      </c>
      <c r="T1277" s="22">
        <v>6008150178</v>
      </c>
      <c r="U1277" s="22">
        <v>24</v>
      </c>
      <c r="V1277" s="28">
        <v>0</v>
      </c>
      <c r="W1277" s="22">
        <v>24</v>
      </c>
      <c r="X1277" s="29" t="s">
        <v>110</v>
      </c>
      <c r="Y1277" s="22" t="s">
        <v>56</v>
      </c>
      <c r="Z1277" s="30" t="s">
        <v>1891</v>
      </c>
      <c r="AA1277" s="31">
        <v>44505</v>
      </c>
      <c r="AB1277" s="22">
        <v>0</v>
      </c>
      <c r="AC1277" s="32">
        <v>5042320146</v>
      </c>
      <c r="AD1277" s="33" t="s">
        <v>1892</v>
      </c>
      <c r="AE1277" s="34">
        <v>44507</v>
      </c>
      <c r="AF1277" s="35" t="str">
        <f>VLOOKUP(G1277,[6]TIV1!L:S,8,FALSE)</f>
        <v>8276896100</v>
      </c>
      <c r="AG1277" s="35" t="str">
        <f>VLOOKUP(T1277,[6]TIV1!L:S,8,FALSE)</f>
        <v>2050350312</v>
      </c>
      <c r="AH1277" s="35" t="str">
        <f>VLOOKUP(AC1277,[6]TIV1!L:S,8,FALSE)</f>
        <v>8276895965</v>
      </c>
      <c r="AI1277" s="36">
        <f>VLOOKUP(A1277&amp;P1277,[6]HARGA!C:D,2,0)*Q1277</f>
        <v>13238400</v>
      </c>
      <c r="AJ1277" s="36">
        <f>VLOOKUP(A1277&amp;P1277,[6]HARGA!C:D,2,0)*W1277</f>
        <v>236400</v>
      </c>
      <c r="AK1277" s="36">
        <f>VLOOKUP(A1277&amp;P1277,[6]HARGA!C:D,2,0)*AB1277</f>
        <v>0</v>
      </c>
      <c r="AL1277" s="37"/>
      <c r="AM1277" s="37"/>
      <c r="AN1277" s="37"/>
      <c r="AO1277" s="37"/>
      <c r="AP1277" s="37"/>
      <c r="AQ1277" s="37"/>
      <c r="AR1277" s="37"/>
      <c r="AS1277" s="37"/>
      <c r="AT1277" s="37"/>
      <c r="AU1277" s="37"/>
      <c r="AV1277" s="37"/>
      <c r="AW1277" s="37"/>
      <c r="AX1277" s="37"/>
      <c r="AY1277" s="37"/>
      <c r="AZ1277" s="37"/>
      <c r="BA1277" s="37"/>
      <c r="BB1277" s="37"/>
      <c r="BC1277" s="37"/>
      <c r="BD1277">
        <v>6</v>
      </c>
    </row>
    <row r="1278" spans="1:56" hidden="1" x14ac:dyDescent="0.25">
      <c r="A1278" s="22" t="s">
        <v>66</v>
      </c>
      <c r="B1278" s="22" t="s">
        <v>52</v>
      </c>
      <c r="C1278" s="23">
        <v>21102903683</v>
      </c>
      <c r="D1278" s="22" t="s">
        <v>53</v>
      </c>
      <c r="E1278" s="22" t="s">
        <v>592</v>
      </c>
      <c r="F1278" s="22" t="s">
        <v>107</v>
      </c>
      <c r="G1278" s="22">
        <v>5042322200</v>
      </c>
      <c r="H1278" s="22" t="s">
        <v>56</v>
      </c>
      <c r="I1278" s="22" t="s">
        <v>1889</v>
      </c>
      <c r="J1278" s="24">
        <v>44506</v>
      </c>
      <c r="K1278" s="22">
        <v>1344</v>
      </c>
      <c r="L1278" s="22" t="s">
        <v>110</v>
      </c>
      <c r="M1278" s="22" t="s">
        <v>110</v>
      </c>
      <c r="N1278" s="38" t="s">
        <v>1890</v>
      </c>
      <c r="O1278" s="39">
        <v>44507</v>
      </c>
      <c r="P1278" s="27" t="s">
        <v>64</v>
      </c>
      <c r="Q1278" s="22">
        <v>1344</v>
      </c>
      <c r="R1278" s="23">
        <v>21102903708</v>
      </c>
      <c r="S1278" s="22" t="s">
        <v>56</v>
      </c>
      <c r="T1278" s="22">
        <v>6008150178</v>
      </c>
      <c r="U1278" s="22">
        <v>1344</v>
      </c>
      <c r="V1278" s="28">
        <v>0</v>
      </c>
      <c r="W1278" s="22">
        <v>1344</v>
      </c>
      <c r="X1278" s="29" t="s">
        <v>110</v>
      </c>
      <c r="Y1278" s="22" t="s">
        <v>56</v>
      </c>
      <c r="Z1278" s="30" t="s">
        <v>1891</v>
      </c>
      <c r="AA1278" s="31">
        <v>44505</v>
      </c>
      <c r="AB1278" s="22">
        <v>35</v>
      </c>
      <c r="AC1278" s="32">
        <v>5042320146</v>
      </c>
      <c r="AD1278" s="33" t="s">
        <v>1892</v>
      </c>
      <c r="AE1278" s="34">
        <v>44507</v>
      </c>
      <c r="AF1278" s="35" t="str">
        <f>VLOOKUP(G1278,[6]TIV1!L:S,8,FALSE)</f>
        <v>8276896100</v>
      </c>
      <c r="AG1278" s="35" t="str">
        <f>VLOOKUP(T1278,[6]TIV1!L:S,8,FALSE)</f>
        <v>2050350312</v>
      </c>
      <c r="AH1278" s="35" t="str">
        <f>VLOOKUP(AC1278,[6]TIV1!L:S,8,FALSE)</f>
        <v>8276895965</v>
      </c>
      <c r="AI1278" s="36">
        <f>VLOOKUP(A1278&amp;P1278,[6]HARGA!C:D,2,0)*Q1278</f>
        <v>40320000</v>
      </c>
      <c r="AJ1278" s="36">
        <f>VLOOKUP(A1278&amp;P1278,[6]HARGA!C:D,2,0)*W1278</f>
        <v>40320000</v>
      </c>
      <c r="AK1278" s="36">
        <f>VLOOKUP(A1278&amp;P1278,[6]HARGA!C:D,2,0)*AB1278</f>
        <v>1050000</v>
      </c>
      <c r="AL1278" s="37"/>
      <c r="AM1278" s="37"/>
      <c r="AN1278" s="37"/>
      <c r="AO1278" s="37"/>
      <c r="AP1278" s="37"/>
      <c r="AQ1278" s="37"/>
      <c r="AR1278" s="37"/>
      <c r="AS1278" s="37"/>
      <c r="AT1278" s="37"/>
      <c r="AU1278" s="37"/>
      <c r="AV1278" s="37"/>
      <c r="AW1278" s="37"/>
      <c r="AX1278" s="37"/>
      <c r="AY1278" s="37"/>
      <c r="AZ1278" s="37"/>
      <c r="BA1278" s="37"/>
      <c r="BB1278" s="37"/>
      <c r="BC1278" s="37"/>
      <c r="BD1278">
        <v>6</v>
      </c>
    </row>
    <row r="1279" spans="1:56" hidden="1" x14ac:dyDescent="0.25">
      <c r="A1279" s="22" t="s">
        <v>66</v>
      </c>
      <c r="B1279" s="22" t="s">
        <v>52</v>
      </c>
      <c r="C1279" s="23">
        <v>21102903683</v>
      </c>
      <c r="D1279" s="22" t="s">
        <v>53</v>
      </c>
      <c r="E1279" s="22" t="s">
        <v>592</v>
      </c>
      <c r="F1279" s="22" t="s">
        <v>107</v>
      </c>
      <c r="G1279" s="22">
        <v>5042322200</v>
      </c>
      <c r="H1279" s="22" t="s">
        <v>56</v>
      </c>
      <c r="I1279" s="22" t="s">
        <v>1889</v>
      </c>
      <c r="J1279" s="24">
        <v>44506</v>
      </c>
      <c r="K1279" s="22">
        <v>28</v>
      </c>
      <c r="L1279" s="22" t="s">
        <v>110</v>
      </c>
      <c r="M1279" s="22" t="s">
        <v>110</v>
      </c>
      <c r="N1279" s="38" t="s">
        <v>1890</v>
      </c>
      <c r="O1279" s="39">
        <v>44507</v>
      </c>
      <c r="P1279" s="27" t="s">
        <v>65</v>
      </c>
      <c r="Q1279" s="22">
        <v>28</v>
      </c>
      <c r="R1279" s="23">
        <v>21102903708</v>
      </c>
      <c r="S1279" s="22" t="s">
        <v>56</v>
      </c>
      <c r="T1279" s="22">
        <v>6008150178</v>
      </c>
      <c r="U1279" s="22">
        <v>28</v>
      </c>
      <c r="V1279" s="28">
        <v>0</v>
      </c>
      <c r="W1279" s="22">
        <v>28</v>
      </c>
      <c r="X1279" s="29" t="s">
        <v>110</v>
      </c>
      <c r="Y1279" s="22" t="s">
        <v>56</v>
      </c>
      <c r="Z1279" s="30" t="s">
        <v>1891</v>
      </c>
      <c r="AA1279" s="31">
        <v>44505</v>
      </c>
      <c r="AB1279" s="22">
        <v>0</v>
      </c>
      <c r="AC1279" s="32">
        <v>5042320146</v>
      </c>
      <c r="AD1279" s="33" t="s">
        <v>1892</v>
      </c>
      <c r="AE1279" s="34">
        <v>44507</v>
      </c>
      <c r="AF1279" s="35" t="str">
        <f>VLOOKUP(G1279,[6]TIV1!L:S,8,FALSE)</f>
        <v>8276896100</v>
      </c>
      <c r="AG1279" s="35" t="str">
        <f>VLOOKUP(T1279,[6]TIV1!L:S,8,FALSE)</f>
        <v>2050350312</v>
      </c>
      <c r="AH1279" s="35" t="str">
        <f>VLOOKUP(AC1279,[6]TIV1!L:S,8,FALSE)</f>
        <v>8276895965</v>
      </c>
      <c r="AI1279" s="36">
        <f>VLOOKUP(A1279&amp;P1279,[6]HARGA!C:D,2,0)*Q1279</f>
        <v>0</v>
      </c>
      <c r="AJ1279" s="36">
        <f>VLOOKUP(A1279&amp;P1279,[6]HARGA!C:D,2,0)*W1279</f>
        <v>0</v>
      </c>
      <c r="AK1279" s="36">
        <f>VLOOKUP(A1279&amp;P1279,[6]HARGA!C:D,2,0)*AB1279</f>
        <v>0</v>
      </c>
      <c r="AL1279" s="37"/>
      <c r="AM1279" s="37"/>
      <c r="AN1279" s="37"/>
      <c r="AO1279" s="37"/>
      <c r="AP1279" s="37"/>
      <c r="AQ1279" s="37"/>
      <c r="AR1279" s="37"/>
      <c r="AS1279" s="37"/>
      <c r="AT1279" s="37"/>
      <c r="AU1279" s="37"/>
      <c r="AV1279" s="37"/>
      <c r="AW1279" s="37"/>
      <c r="AX1279" s="37"/>
      <c r="AY1279" s="37"/>
      <c r="AZ1279" s="37"/>
      <c r="BA1279" s="37"/>
      <c r="BB1279" s="37"/>
      <c r="BC1279" s="37"/>
      <c r="BD1279">
        <v>6</v>
      </c>
    </row>
    <row r="1280" spans="1:56" hidden="1" x14ac:dyDescent="0.25">
      <c r="A1280" s="22" t="s">
        <v>51</v>
      </c>
      <c r="B1280" s="22" t="s">
        <v>52</v>
      </c>
      <c r="C1280" s="23">
        <v>21102803709</v>
      </c>
      <c r="D1280" s="22" t="s">
        <v>53</v>
      </c>
      <c r="E1280" s="22" t="s">
        <v>581</v>
      </c>
      <c r="F1280" s="22" t="s">
        <v>582</v>
      </c>
      <c r="G1280" s="22">
        <v>5042321225</v>
      </c>
      <c r="H1280" s="22" t="s">
        <v>56</v>
      </c>
      <c r="I1280" s="22" t="s">
        <v>1893</v>
      </c>
      <c r="J1280" s="24">
        <v>44506</v>
      </c>
      <c r="K1280" s="22">
        <v>1344</v>
      </c>
      <c r="L1280" s="22" t="s">
        <v>348</v>
      </c>
      <c r="M1280" s="22" t="s">
        <v>348</v>
      </c>
      <c r="N1280" s="38" t="s">
        <v>1894</v>
      </c>
      <c r="O1280" s="39">
        <v>44507</v>
      </c>
      <c r="P1280" s="27" t="s">
        <v>60</v>
      </c>
      <c r="Q1280" s="22">
        <v>1344</v>
      </c>
      <c r="R1280" s="28" t="s">
        <v>56</v>
      </c>
      <c r="S1280" s="22" t="s">
        <v>56</v>
      </c>
      <c r="T1280" s="28" t="s">
        <v>56</v>
      </c>
      <c r="U1280" s="28">
        <v>0</v>
      </c>
      <c r="V1280" s="28">
        <v>0</v>
      </c>
      <c r="W1280" s="28">
        <v>0</v>
      </c>
      <c r="X1280" s="28" t="s">
        <v>56</v>
      </c>
      <c r="Y1280" s="22" t="s">
        <v>56</v>
      </c>
      <c r="Z1280" s="45" t="s">
        <v>56</v>
      </c>
      <c r="AA1280" s="45" t="s">
        <v>56</v>
      </c>
      <c r="AB1280" s="28">
        <v>0</v>
      </c>
      <c r="AC1280" s="28" t="s">
        <v>56</v>
      </c>
      <c r="AD1280" s="46" t="s">
        <v>56</v>
      </c>
      <c r="AE1280" s="47" t="s">
        <v>56</v>
      </c>
      <c r="AF1280" s="35" t="str">
        <f>VLOOKUP(G1280,[6]TIV1!L:S,8,FALSE)</f>
        <v>8276896037</v>
      </c>
      <c r="AG1280" s="35" t="e">
        <f>VLOOKUP(T1280,[6]TIV1!L:S,8,FALSE)</f>
        <v>#N/A</v>
      </c>
      <c r="AH1280" s="35" t="e">
        <f>VLOOKUP(AC1280,[6]TIV1!L:S,8,FALSE)</f>
        <v>#N/A</v>
      </c>
      <c r="AI1280" s="36">
        <f>VLOOKUP(A1280&amp;P1280,[6]HARGA!C:D,2,0)*Q1280</f>
        <v>13238400</v>
      </c>
      <c r="AJ1280" s="36">
        <f>VLOOKUP(A1280&amp;P1280,[6]HARGA!C:D,2,0)*W1280</f>
        <v>0</v>
      </c>
      <c r="AK1280" s="36">
        <f>VLOOKUP(A1280&amp;P1280,[6]HARGA!C:D,2,0)*AB1280</f>
        <v>0</v>
      </c>
      <c r="AL1280" s="37"/>
      <c r="AM1280" s="37"/>
      <c r="AN1280" s="37"/>
      <c r="AO1280" s="37"/>
      <c r="AP1280" s="37"/>
      <c r="AQ1280" s="37"/>
      <c r="AR1280" s="37"/>
      <c r="AS1280" s="37"/>
      <c r="AT1280" s="37"/>
      <c r="AU1280" s="37"/>
      <c r="AV1280" s="37"/>
      <c r="AW1280" s="37"/>
      <c r="AX1280" s="37"/>
      <c r="AY1280" s="37"/>
      <c r="AZ1280" s="37"/>
      <c r="BA1280" s="37"/>
      <c r="BB1280" s="37"/>
      <c r="BC1280" s="37"/>
      <c r="BD1280">
        <v>6</v>
      </c>
    </row>
    <row r="1281" spans="1:56" hidden="1" x14ac:dyDescent="0.25">
      <c r="A1281" s="22" t="s">
        <v>51</v>
      </c>
      <c r="B1281" s="22" t="s">
        <v>52</v>
      </c>
      <c r="C1281" s="23">
        <v>21102803709</v>
      </c>
      <c r="D1281" s="22" t="s">
        <v>53</v>
      </c>
      <c r="E1281" s="22" t="s">
        <v>581</v>
      </c>
      <c r="F1281" s="22" t="s">
        <v>582</v>
      </c>
      <c r="G1281" s="22">
        <v>5042321225</v>
      </c>
      <c r="H1281" s="22" t="s">
        <v>56</v>
      </c>
      <c r="I1281" s="22" t="s">
        <v>1893</v>
      </c>
      <c r="J1281" s="24">
        <v>44506</v>
      </c>
      <c r="K1281" s="22">
        <v>1344</v>
      </c>
      <c r="L1281" s="22" t="s">
        <v>348</v>
      </c>
      <c r="M1281" s="22" t="s">
        <v>348</v>
      </c>
      <c r="N1281" s="38" t="s">
        <v>1894</v>
      </c>
      <c r="O1281" s="39">
        <v>44507</v>
      </c>
      <c r="P1281" s="27" t="s">
        <v>64</v>
      </c>
      <c r="Q1281" s="22">
        <v>1344</v>
      </c>
      <c r="R1281" s="28" t="s">
        <v>56</v>
      </c>
      <c r="S1281" s="22" t="s">
        <v>56</v>
      </c>
      <c r="T1281" s="28" t="s">
        <v>56</v>
      </c>
      <c r="U1281" s="28">
        <v>0</v>
      </c>
      <c r="V1281" s="28">
        <v>0</v>
      </c>
      <c r="W1281" s="28">
        <v>0</v>
      </c>
      <c r="X1281" s="28" t="s">
        <v>56</v>
      </c>
      <c r="Y1281" s="22" t="s">
        <v>56</v>
      </c>
      <c r="Z1281" s="45" t="s">
        <v>56</v>
      </c>
      <c r="AA1281" s="45" t="s">
        <v>56</v>
      </c>
      <c r="AB1281" s="28">
        <v>0</v>
      </c>
      <c r="AC1281" s="28" t="s">
        <v>56</v>
      </c>
      <c r="AD1281" s="46" t="s">
        <v>56</v>
      </c>
      <c r="AE1281" s="47" t="s">
        <v>56</v>
      </c>
      <c r="AF1281" s="35" t="str">
        <f>VLOOKUP(G1281,[6]TIV1!L:S,8,FALSE)</f>
        <v>8276896037</v>
      </c>
      <c r="AG1281" s="35" t="e">
        <f>VLOOKUP(T1281,[6]TIV1!L:S,8,FALSE)</f>
        <v>#N/A</v>
      </c>
      <c r="AH1281" s="35" t="e">
        <f>VLOOKUP(AC1281,[6]TIV1!L:S,8,FALSE)</f>
        <v>#N/A</v>
      </c>
      <c r="AI1281" s="36">
        <f>VLOOKUP(A1281&amp;P1281,[6]HARGA!C:D,2,0)*Q1281</f>
        <v>40320000</v>
      </c>
      <c r="AJ1281" s="36">
        <f>VLOOKUP(A1281&amp;P1281,[6]HARGA!C:D,2,0)*W1281</f>
        <v>0</v>
      </c>
      <c r="AK1281" s="36">
        <f>VLOOKUP(A1281&amp;P1281,[6]HARGA!C:D,2,0)*AB1281</f>
        <v>0</v>
      </c>
      <c r="AL1281" s="37"/>
      <c r="AM1281" s="37"/>
      <c r="AN1281" s="37"/>
      <c r="AO1281" s="37"/>
      <c r="AP1281" s="37"/>
      <c r="AQ1281" s="37"/>
      <c r="AR1281" s="37"/>
      <c r="AS1281" s="37"/>
      <c r="AT1281" s="37"/>
      <c r="AU1281" s="37"/>
      <c r="AV1281" s="37"/>
      <c r="AW1281" s="37"/>
      <c r="AX1281" s="37"/>
      <c r="AY1281" s="37"/>
      <c r="AZ1281" s="37"/>
      <c r="BA1281" s="37"/>
      <c r="BB1281" s="37"/>
      <c r="BC1281" s="37"/>
      <c r="BD1281">
        <v>6</v>
      </c>
    </row>
    <row r="1282" spans="1:56" hidden="1" x14ac:dyDescent="0.25">
      <c r="A1282" s="22" t="s">
        <v>66</v>
      </c>
      <c r="B1282" s="22" t="s">
        <v>52</v>
      </c>
      <c r="C1282" s="23">
        <v>21102903689</v>
      </c>
      <c r="D1282" s="22" t="s">
        <v>53</v>
      </c>
      <c r="E1282" s="22" t="s">
        <v>577</v>
      </c>
      <c r="F1282" s="22" t="s">
        <v>578</v>
      </c>
      <c r="G1282" s="22">
        <v>5042317428</v>
      </c>
      <c r="H1282" s="22" t="s">
        <v>56</v>
      </c>
      <c r="I1282" s="22" t="s">
        <v>1895</v>
      </c>
      <c r="J1282" s="24">
        <v>44506</v>
      </c>
      <c r="K1282" s="22">
        <v>1248</v>
      </c>
      <c r="L1282" s="22" t="s">
        <v>72</v>
      </c>
      <c r="M1282" s="22" t="s">
        <v>72</v>
      </c>
      <c r="N1282" s="38" t="s">
        <v>1896</v>
      </c>
      <c r="O1282" s="39">
        <v>44507</v>
      </c>
      <c r="P1282" s="27" t="s">
        <v>60</v>
      </c>
      <c r="Q1282" s="22">
        <v>1248</v>
      </c>
      <c r="R1282" s="23">
        <v>21102903731</v>
      </c>
      <c r="S1282" s="22" t="s">
        <v>56</v>
      </c>
      <c r="T1282" s="22">
        <v>6008152964</v>
      </c>
      <c r="U1282" s="22">
        <v>44</v>
      </c>
      <c r="V1282" s="28">
        <v>0</v>
      </c>
      <c r="W1282" s="22">
        <v>42</v>
      </c>
      <c r="X1282" s="29" t="s">
        <v>70</v>
      </c>
      <c r="Y1282" s="22" t="s">
        <v>56</v>
      </c>
      <c r="Z1282" s="30" t="s">
        <v>1897</v>
      </c>
      <c r="AA1282" s="31">
        <v>44505</v>
      </c>
      <c r="AB1282" s="22">
        <v>1</v>
      </c>
      <c r="AC1282" s="32">
        <v>5042321897</v>
      </c>
      <c r="AD1282" s="33" t="s">
        <v>1898</v>
      </c>
      <c r="AE1282" s="34">
        <v>44516</v>
      </c>
      <c r="AF1282" s="35" t="str">
        <f>VLOOKUP(G1282,[6]TIV1!L:S,8,FALSE)</f>
        <v>8276896041</v>
      </c>
      <c r="AG1282" s="35" t="str">
        <f>VLOOKUP(T1282,[6]TIV1!L:S,8,FALSE)</f>
        <v>2050350312</v>
      </c>
      <c r="AH1282" s="35" t="str">
        <f>VLOOKUP(AC1282,[6]TIV1!L:S,8,FALSE)</f>
        <v>8276895965</v>
      </c>
      <c r="AI1282" s="36">
        <f>VLOOKUP(A1282&amp;P1282,[6]HARGA!C:D,2,0)*Q1282</f>
        <v>12292800</v>
      </c>
      <c r="AJ1282" s="36">
        <f>VLOOKUP(A1282&amp;P1282,[6]HARGA!C:D,2,0)*W1282</f>
        <v>413700</v>
      </c>
      <c r="AK1282" s="36">
        <f>VLOOKUP(A1282&amp;P1282,[6]HARGA!C:D,2,0)*AB1282</f>
        <v>9850</v>
      </c>
      <c r="AL1282" s="37"/>
      <c r="AM1282" s="37"/>
      <c r="AN1282" s="37"/>
      <c r="AO1282" s="37"/>
      <c r="AP1282" s="37"/>
      <c r="AQ1282" s="37"/>
      <c r="AR1282" s="37"/>
      <c r="AS1282" s="37"/>
      <c r="AT1282" s="37"/>
      <c r="AU1282" s="37"/>
      <c r="AV1282" s="37"/>
      <c r="AW1282" s="37"/>
      <c r="AX1282" s="37"/>
      <c r="AY1282" s="37"/>
      <c r="AZ1282" s="37"/>
      <c r="BA1282" s="37"/>
      <c r="BB1282" s="37"/>
      <c r="BC1282" s="37"/>
      <c r="BD1282">
        <v>6</v>
      </c>
    </row>
    <row r="1283" spans="1:56" hidden="1" x14ac:dyDescent="0.25">
      <c r="A1283" s="22" t="s">
        <v>66</v>
      </c>
      <c r="B1283" s="22" t="s">
        <v>52</v>
      </c>
      <c r="C1283" s="23">
        <v>21102903689</v>
      </c>
      <c r="D1283" s="22" t="s">
        <v>53</v>
      </c>
      <c r="E1283" s="22" t="s">
        <v>577</v>
      </c>
      <c r="F1283" s="22" t="s">
        <v>578</v>
      </c>
      <c r="G1283" s="22">
        <v>5042317428</v>
      </c>
      <c r="H1283" s="22" t="s">
        <v>56</v>
      </c>
      <c r="I1283" s="22" t="s">
        <v>1895</v>
      </c>
      <c r="J1283" s="24">
        <v>44506</v>
      </c>
      <c r="K1283" s="22">
        <v>1248</v>
      </c>
      <c r="L1283" s="22" t="s">
        <v>72</v>
      </c>
      <c r="M1283" s="22" t="s">
        <v>72</v>
      </c>
      <c r="N1283" s="38" t="s">
        <v>1896</v>
      </c>
      <c r="O1283" s="39">
        <v>44507</v>
      </c>
      <c r="P1283" s="27" t="s">
        <v>64</v>
      </c>
      <c r="Q1283" s="22">
        <v>1248</v>
      </c>
      <c r="R1283" s="23">
        <v>21102903731</v>
      </c>
      <c r="S1283" s="22" t="s">
        <v>56</v>
      </c>
      <c r="T1283" s="22">
        <v>6008152964</v>
      </c>
      <c r="U1283" s="22">
        <v>1248</v>
      </c>
      <c r="V1283" s="28">
        <v>0</v>
      </c>
      <c r="W1283" s="22">
        <v>1248</v>
      </c>
      <c r="X1283" s="29" t="s">
        <v>70</v>
      </c>
      <c r="Y1283" s="22" t="s">
        <v>56</v>
      </c>
      <c r="Z1283" s="30" t="s">
        <v>1897</v>
      </c>
      <c r="AA1283" s="31">
        <v>44505</v>
      </c>
      <c r="AB1283" s="22">
        <v>60</v>
      </c>
      <c r="AC1283" s="32">
        <v>5042321897</v>
      </c>
      <c r="AD1283" s="33" t="s">
        <v>1898</v>
      </c>
      <c r="AE1283" s="34">
        <v>44516</v>
      </c>
      <c r="AF1283" s="35" t="str">
        <f>VLOOKUP(G1283,[6]TIV1!L:S,8,FALSE)</f>
        <v>8276896041</v>
      </c>
      <c r="AG1283" s="35" t="str">
        <f>VLOOKUP(T1283,[6]TIV1!L:S,8,FALSE)</f>
        <v>2050350312</v>
      </c>
      <c r="AH1283" s="35" t="str">
        <f>VLOOKUP(AC1283,[6]TIV1!L:S,8,FALSE)</f>
        <v>8276895965</v>
      </c>
      <c r="AI1283" s="36">
        <f>VLOOKUP(A1283&amp;P1283,[6]HARGA!C:D,2,0)*Q1283</f>
        <v>37440000</v>
      </c>
      <c r="AJ1283" s="36">
        <f>VLOOKUP(A1283&amp;P1283,[6]HARGA!C:D,2,0)*W1283</f>
        <v>37440000</v>
      </c>
      <c r="AK1283" s="36">
        <f>VLOOKUP(A1283&amp;P1283,[6]HARGA!C:D,2,0)*AB1283</f>
        <v>1800000</v>
      </c>
      <c r="AL1283" s="37"/>
      <c r="AM1283" s="37"/>
      <c r="AN1283" s="37"/>
      <c r="AO1283" s="37"/>
      <c r="AP1283" s="37"/>
      <c r="AQ1283" s="37"/>
      <c r="AR1283" s="37"/>
      <c r="AS1283" s="37"/>
      <c r="AT1283" s="37"/>
      <c r="AU1283" s="37"/>
      <c r="AV1283" s="37"/>
      <c r="AW1283" s="37"/>
      <c r="AX1283" s="37"/>
      <c r="AY1283" s="37"/>
      <c r="AZ1283" s="37"/>
      <c r="BA1283" s="37"/>
      <c r="BB1283" s="37"/>
      <c r="BC1283" s="37"/>
      <c r="BD1283">
        <v>6</v>
      </c>
    </row>
    <row r="1284" spans="1:56" hidden="1" x14ac:dyDescent="0.25">
      <c r="A1284" s="22" t="s">
        <v>66</v>
      </c>
      <c r="B1284" s="22" t="s">
        <v>52</v>
      </c>
      <c r="C1284" s="23">
        <v>21102903681</v>
      </c>
      <c r="D1284" s="22" t="s">
        <v>53</v>
      </c>
      <c r="E1284" s="22" t="s">
        <v>88</v>
      </c>
      <c r="F1284" s="22" t="s">
        <v>89</v>
      </c>
      <c r="G1284" s="22">
        <v>5042318993</v>
      </c>
      <c r="H1284" s="22" t="s">
        <v>56</v>
      </c>
      <c r="I1284" s="22" t="s">
        <v>1899</v>
      </c>
      <c r="J1284" s="24">
        <v>44506</v>
      </c>
      <c r="K1284" s="22">
        <v>1344</v>
      </c>
      <c r="L1284" s="22" t="s">
        <v>72</v>
      </c>
      <c r="M1284" s="22" t="s">
        <v>72</v>
      </c>
      <c r="N1284" s="38" t="s">
        <v>1900</v>
      </c>
      <c r="O1284" s="39">
        <v>44507</v>
      </c>
      <c r="P1284" s="27" t="s">
        <v>60</v>
      </c>
      <c r="Q1284" s="22">
        <v>1344</v>
      </c>
      <c r="R1284" s="23">
        <v>21102903700</v>
      </c>
      <c r="S1284" s="22" t="s">
        <v>56</v>
      </c>
      <c r="T1284" s="22">
        <v>6008151238</v>
      </c>
      <c r="U1284" s="22">
        <v>14</v>
      </c>
      <c r="V1284" s="28">
        <v>0</v>
      </c>
      <c r="W1284" s="22">
        <v>14</v>
      </c>
      <c r="X1284" s="29" t="s">
        <v>110</v>
      </c>
      <c r="Y1284" s="22" t="s">
        <v>56</v>
      </c>
      <c r="Z1284" s="30" t="s">
        <v>1901</v>
      </c>
      <c r="AA1284" s="31">
        <v>44506</v>
      </c>
      <c r="AB1284" s="22">
        <v>0</v>
      </c>
      <c r="AC1284" s="32">
        <v>5042324285</v>
      </c>
      <c r="AD1284" s="33" t="s">
        <v>1902</v>
      </c>
      <c r="AE1284" s="34">
        <v>44516</v>
      </c>
      <c r="AF1284" s="35" t="str">
        <f>VLOOKUP(G1284,[6]TIV1!L:S,8,FALSE)</f>
        <v>8276896100</v>
      </c>
      <c r="AG1284" s="35" t="str">
        <f>VLOOKUP(T1284,[6]TIV1!L:S,8,FALSE)</f>
        <v>2050350312</v>
      </c>
      <c r="AH1284" s="35" t="str">
        <f>VLOOKUP(AC1284,[6]TIV1!L:S,8,FALSE)</f>
        <v>8276895965</v>
      </c>
      <c r="AI1284" s="36">
        <f>VLOOKUP(A1284&amp;P1284,[6]HARGA!C:D,2,0)*Q1284</f>
        <v>13238400</v>
      </c>
      <c r="AJ1284" s="36">
        <f>VLOOKUP(A1284&amp;P1284,[6]HARGA!C:D,2,0)*W1284</f>
        <v>137900</v>
      </c>
      <c r="AK1284" s="36">
        <f>VLOOKUP(A1284&amp;P1284,[6]HARGA!C:D,2,0)*AB1284</f>
        <v>0</v>
      </c>
      <c r="AL1284" s="37"/>
      <c r="AM1284" s="37"/>
      <c r="AN1284" s="37"/>
      <c r="AO1284" s="37"/>
      <c r="AP1284" s="37"/>
      <c r="AQ1284" s="37"/>
      <c r="AR1284" s="37"/>
      <c r="AS1284" s="37"/>
      <c r="AT1284" s="37"/>
      <c r="AU1284" s="37"/>
      <c r="AV1284" s="37"/>
      <c r="AW1284" s="37"/>
      <c r="AX1284" s="37"/>
      <c r="AY1284" s="37"/>
      <c r="AZ1284" s="37"/>
      <c r="BA1284" s="37"/>
      <c r="BB1284" s="37"/>
      <c r="BC1284" s="37"/>
      <c r="BD1284">
        <v>6</v>
      </c>
    </row>
    <row r="1285" spans="1:56" hidden="1" x14ac:dyDescent="0.25">
      <c r="A1285" s="22" t="s">
        <v>66</v>
      </c>
      <c r="B1285" s="22" t="s">
        <v>52</v>
      </c>
      <c r="C1285" s="23">
        <v>21102903681</v>
      </c>
      <c r="D1285" s="22" t="s">
        <v>53</v>
      </c>
      <c r="E1285" s="22" t="s">
        <v>88</v>
      </c>
      <c r="F1285" s="22" t="s">
        <v>89</v>
      </c>
      <c r="G1285" s="22">
        <v>5042318993</v>
      </c>
      <c r="H1285" s="22" t="s">
        <v>56</v>
      </c>
      <c r="I1285" s="22" t="s">
        <v>1899</v>
      </c>
      <c r="J1285" s="24">
        <v>44506</v>
      </c>
      <c r="K1285" s="22">
        <v>1344</v>
      </c>
      <c r="L1285" s="22" t="s">
        <v>72</v>
      </c>
      <c r="M1285" s="22" t="s">
        <v>72</v>
      </c>
      <c r="N1285" s="38" t="s">
        <v>1900</v>
      </c>
      <c r="O1285" s="39">
        <v>44507</v>
      </c>
      <c r="P1285" s="27" t="s">
        <v>64</v>
      </c>
      <c r="Q1285" s="22">
        <v>1344</v>
      </c>
      <c r="R1285" s="23">
        <v>21102903700</v>
      </c>
      <c r="S1285" s="22" t="s">
        <v>56</v>
      </c>
      <c r="T1285" s="22">
        <v>6008151238</v>
      </c>
      <c r="U1285" s="22">
        <v>1344</v>
      </c>
      <c r="V1285" s="28">
        <v>0</v>
      </c>
      <c r="W1285" s="22">
        <v>1344</v>
      </c>
      <c r="X1285" s="29" t="s">
        <v>110</v>
      </c>
      <c r="Y1285" s="22" t="s">
        <v>56</v>
      </c>
      <c r="Z1285" s="30" t="s">
        <v>1901</v>
      </c>
      <c r="AA1285" s="31">
        <v>44506</v>
      </c>
      <c r="AB1285" s="22">
        <v>40</v>
      </c>
      <c r="AC1285" s="32">
        <v>5042324285</v>
      </c>
      <c r="AD1285" s="33" t="s">
        <v>1902</v>
      </c>
      <c r="AE1285" s="34">
        <v>44516</v>
      </c>
      <c r="AF1285" s="35" t="str">
        <f>VLOOKUP(G1285,[6]TIV1!L:S,8,FALSE)</f>
        <v>8276896100</v>
      </c>
      <c r="AG1285" s="35" t="str">
        <f>VLOOKUP(T1285,[6]TIV1!L:S,8,FALSE)</f>
        <v>2050350312</v>
      </c>
      <c r="AH1285" s="35" t="str">
        <f>VLOOKUP(AC1285,[6]TIV1!L:S,8,FALSE)</f>
        <v>8276895965</v>
      </c>
      <c r="AI1285" s="36">
        <f>VLOOKUP(A1285&amp;P1285,[6]HARGA!C:D,2,0)*Q1285</f>
        <v>40320000</v>
      </c>
      <c r="AJ1285" s="36">
        <f>VLOOKUP(A1285&amp;P1285,[6]HARGA!C:D,2,0)*W1285</f>
        <v>40320000</v>
      </c>
      <c r="AK1285" s="36">
        <f>VLOOKUP(A1285&amp;P1285,[6]HARGA!C:D,2,0)*AB1285</f>
        <v>1200000</v>
      </c>
      <c r="AL1285" s="37"/>
      <c r="AM1285" s="37"/>
      <c r="AN1285" s="37"/>
      <c r="AO1285" s="37"/>
      <c r="AP1285" s="37"/>
      <c r="AQ1285" s="37"/>
      <c r="AR1285" s="37"/>
      <c r="AS1285" s="37"/>
      <c r="AT1285" s="37"/>
      <c r="AU1285" s="37"/>
      <c r="AV1285" s="37"/>
      <c r="AW1285" s="37"/>
      <c r="AX1285" s="37"/>
      <c r="AY1285" s="37"/>
      <c r="AZ1285" s="37"/>
      <c r="BA1285" s="37"/>
      <c r="BB1285" s="37"/>
      <c r="BC1285" s="37"/>
      <c r="BD1285">
        <v>6</v>
      </c>
    </row>
    <row r="1286" spans="1:56" hidden="1" x14ac:dyDescent="0.25">
      <c r="A1286" s="22" t="s">
        <v>66</v>
      </c>
      <c r="B1286" s="22" t="s">
        <v>52</v>
      </c>
      <c r="C1286" s="23">
        <v>21102903681</v>
      </c>
      <c r="D1286" s="22" t="s">
        <v>53</v>
      </c>
      <c r="E1286" s="22" t="s">
        <v>88</v>
      </c>
      <c r="F1286" s="22" t="s">
        <v>89</v>
      </c>
      <c r="G1286" s="22">
        <v>5042318993</v>
      </c>
      <c r="H1286" s="22" t="s">
        <v>56</v>
      </c>
      <c r="I1286" s="22" t="s">
        <v>1899</v>
      </c>
      <c r="J1286" s="24">
        <v>44506</v>
      </c>
      <c r="K1286" s="22">
        <v>28</v>
      </c>
      <c r="L1286" s="22" t="s">
        <v>72</v>
      </c>
      <c r="M1286" s="22" t="s">
        <v>72</v>
      </c>
      <c r="N1286" s="38" t="s">
        <v>1900</v>
      </c>
      <c r="O1286" s="39">
        <v>44507</v>
      </c>
      <c r="P1286" s="27" t="s">
        <v>65</v>
      </c>
      <c r="Q1286" s="22">
        <v>28</v>
      </c>
      <c r="R1286" s="23">
        <v>21102903700</v>
      </c>
      <c r="S1286" s="22" t="s">
        <v>56</v>
      </c>
      <c r="T1286" s="22">
        <v>6008151238</v>
      </c>
      <c r="U1286" s="22">
        <v>28</v>
      </c>
      <c r="V1286" s="28">
        <v>0</v>
      </c>
      <c r="W1286" s="22">
        <v>28</v>
      </c>
      <c r="X1286" s="29" t="s">
        <v>110</v>
      </c>
      <c r="Y1286" s="22" t="s">
        <v>56</v>
      </c>
      <c r="Z1286" s="30" t="s">
        <v>1901</v>
      </c>
      <c r="AA1286" s="31">
        <v>44506</v>
      </c>
      <c r="AB1286" s="22">
        <v>0</v>
      </c>
      <c r="AC1286" s="32">
        <v>5042324285</v>
      </c>
      <c r="AD1286" s="33" t="s">
        <v>1902</v>
      </c>
      <c r="AE1286" s="34">
        <v>44516</v>
      </c>
      <c r="AF1286" s="35" t="str">
        <f>VLOOKUP(G1286,[6]TIV1!L:S,8,FALSE)</f>
        <v>8276896100</v>
      </c>
      <c r="AG1286" s="35" t="str">
        <f>VLOOKUP(T1286,[6]TIV1!L:S,8,FALSE)</f>
        <v>2050350312</v>
      </c>
      <c r="AH1286" s="35" t="str">
        <f>VLOOKUP(AC1286,[6]TIV1!L:S,8,FALSE)</f>
        <v>8276895965</v>
      </c>
      <c r="AI1286" s="36">
        <f>VLOOKUP(A1286&amp;P1286,[6]HARGA!C:D,2,0)*Q1286</f>
        <v>0</v>
      </c>
      <c r="AJ1286" s="36">
        <f>VLOOKUP(A1286&amp;P1286,[6]HARGA!C:D,2,0)*W1286</f>
        <v>0</v>
      </c>
      <c r="AK1286" s="36">
        <f>VLOOKUP(A1286&amp;P1286,[6]HARGA!C:D,2,0)*AB1286</f>
        <v>0</v>
      </c>
      <c r="AL1286" s="37"/>
      <c r="AM1286" s="37"/>
      <c r="AN1286" s="37"/>
      <c r="AO1286" s="37"/>
      <c r="AP1286" s="37"/>
      <c r="AQ1286" s="37"/>
      <c r="AR1286" s="37"/>
      <c r="AS1286" s="37"/>
      <c r="AT1286" s="37"/>
      <c r="AU1286" s="37"/>
      <c r="AV1286" s="37"/>
      <c r="AW1286" s="37"/>
      <c r="AX1286" s="37"/>
      <c r="AY1286" s="37"/>
      <c r="AZ1286" s="37"/>
      <c r="BA1286" s="37"/>
      <c r="BB1286" s="37"/>
      <c r="BC1286" s="37"/>
      <c r="BD1286">
        <v>6</v>
      </c>
    </row>
    <row r="1287" spans="1:56" x14ac:dyDescent="0.25">
      <c r="A1287" s="22" t="s">
        <v>51</v>
      </c>
      <c r="B1287" s="22" t="s">
        <v>52</v>
      </c>
      <c r="C1287" s="23">
        <v>21102803694</v>
      </c>
      <c r="D1287" s="22" t="s">
        <v>53</v>
      </c>
      <c r="E1287" s="22" t="s">
        <v>983</v>
      </c>
      <c r="F1287" s="22" t="s">
        <v>984</v>
      </c>
      <c r="G1287" s="22">
        <v>5042305012</v>
      </c>
      <c r="H1287" s="22" t="s">
        <v>56</v>
      </c>
      <c r="I1287" s="22" t="s">
        <v>1903</v>
      </c>
      <c r="J1287" s="24">
        <v>44506</v>
      </c>
      <c r="K1287" s="22">
        <v>1152</v>
      </c>
      <c r="L1287" s="22" t="s">
        <v>58</v>
      </c>
      <c r="M1287" s="22" t="s">
        <v>58</v>
      </c>
      <c r="N1287" s="38" t="s">
        <v>1904</v>
      </c>
      <c r="O1287" s="39">
        <v>44507</v>
      </c>
      <c r="P1287" s="27" t="s">
        <v>60</v>
      </c>
      <c r="Q1287" s="22">
        <v>1152</v>
      </c>
      <c r="R1287" s="23">
        <v>21102803717</v>
      </c>
      <c r="S1287" s="22" t="s">
        <v>56</v>
      </c>
      <c r="T1287" s="22">
        <v>6008153449</v>
      </c>
      <c r="U1287" s="22">
        <v>15</v>
      </c>
      <c r="V1287" s="28">
        <v>0</v>
      </c>
      <c r="W1287" s="22">
        <v>15</v>
      </c>
      <c r="X1287" s="29" t="s">
        <v>58</v>
      </c>
      <c r="Y1287" s="22" t="s">
        <v>56</v>
      </c>
      <c r="Z1287" s="30" t="s">
        <v>1905</v>
      </c>
      <c r="AA1287" s="31">
        <v>44506</v>
      </c>
      <c r="AB1287" s="22">
        <v>0</v>
      </c>
      <c r="AC1287" s="32">
        <v>5042305013</v>
      </c>
      <c r="AD1287" s="33" t="s">
        <v>1906</v>
      </c>
      <c r="AE1287" s="34">
        <v>44507</v>
      </c>
      <c r="AF1287" s="35" t="str">
        <f>VLOOKUP(G1287,[6]TIV1!L:S,8,FALSE)</f>
        <v>8276896091</v>
      </c>
      <c r="AG1287" s="35" t="str">
        <f>VLOOKUP(T1287,[6]TIV1!L:S,8,FALSE)</f>
        <v>2050350281</v>
      </c>
      <c r="AH1287" s="35" t="str">
        <f>VLOOKUP(AC1287,[6]TIV1!L:S,8,FALSE)</f>
        <v>8276895377</v>
      </c>
      <c r="AI1287" s="36">
        <f>VLOOKUP(A1287&amp;P1287,[6]HARGA!C:D,2,0)*Q1287</f>
        <v>11347200</v>
      </c>
      <c r="AJ1287" s="36">
        <f>VLOOKUP(A1287&amp;P1287,[6]HARGA!C:D,2,0)*W1287</f>
        <v>147750</v>
      </c>
      <c r="AK1287" s="36">
        <f>VLOOKUP(A1287&amp;P1287,[6]HARGA!C:D,2,0)*AB1287</f>
        <v>0</v>
      </c>
      <c r="AL1287" s="37"/>
      <c r="AM1287" s="37"/>
      <c r="AN1287" s="37"/>
      <c r="AO1287" s="37"/>
      <c r="AP1287" s="37"/>
      <c r="AQ1287" s="37"/>
      <c r="AR1287" s="37"/>
      <c r="AS1287" s="37"/>
      <c r="AT1287" s="37"/>
      <c r="AU1287" s="37"/>
      <c r="AV1287" s="37"/>
      <c r="AW1287" s="37"/>
      <c r="AX1287" s="37"/>
      <c r="AY1287" s="37"/>
      <c r="AZ1287" s="37"/>
      <c r="BA1287" s="37"/>
      <c r="BB1287" s="37"/>
      <c r="BC1287" s="37"/>
      <c r="BD1287">
        <v>6</v>
      </c>
    </row>
    <row r="1288" spans="1:56" x14ac:dyDescent="0.25">
      <c r="A1288" s="22" t="s">
        <v>51</v>
      </c>
      <c r="B1288" s="22" t="s">
        <v>52</v>
      </c>
      <c r="C1288" s="23">
        <v>21102803694</v>
      </c>
      <c r="D1288" s="22" t="s">
        <v>53</v>
      </c>
      <c r="E1288" s="22" t="s">
        <v>983</v>
      </c>
      <c r="F1288" s="22" t="s">
        <v>984</v>
      </c>
      <c r="G1288" s="22">
        <v>5042305012</v>
      </c>
      <c r="H1288" s="22" t="s">
        <v>56</v>
      </c>
      <c r="I1288" s="22" t="s">
        <v>1903</v>
      </c>
      <c r="J1288" s="24">
        <v>44506</v>
      </c>
      <c r="K1288" s="22">
        <v>1152</v>
      </c>
      <c r="L1288" s="22" t="s">
        <v>58</v>
      </c>
      <c r="M1288" s="22" t="s">
        <v>58</v>
      </c>
      <c r="N1288" s="38" t="s">
        <v>1904</v>
      </c>
      <c r="O1288" s="39">
        <v>44507</v>
      </c>
      <c r="P1288" s="27" t="s">
        <v>64</v>
      </c>
      <c r="Q1288" s="22">
        <v>1152</v>
      </c>
      <c r="R1288" s="23">
        <v>21102803717</v>
      </c>
      <c r="S1288" s="22" t="s">
        <v>56</v>
      </c>
      <c r="T1288" s="22">
        <v>6008153449</v>
      </c>
      <c r="U1288" s="22">
        <v>1152</v>
      </c>
      <c r="V1288" s="28">
        <v>0</v>
      </c>
      <c r="W1288" s="22">
        <v>1152</v>
      </c>
      <c r="X1288" s="29" t="s">
        <v>58</v>
      </c>
      <c r="Y1288" s="22" t="s">
        <v>56</v>
      </c>
      <c r="Z1288" s="30" t="s">
        <v>1905</v>
      </c>
      <c r="AA1288" s="31">
        <v>44506</v>
      </c>
      <c r="AB1288" s="22">
        <v>35</v>
      </c>
      <c r="AC1288" s="32">
        <v>5042305013</v>
      </c>
      <c r="AD1288" s="33" t="s">
        <v>1906</v>
      </c>
      <c r="AE1288" s="34">
        <v>44507</v>
      </c>
      <c r="AF1288" s="35" t="str">
        <f>VLOOKUP(G1288,[6]TIV1!L:S,8,FALSE)</f>
        <v>8276896091</v>
      </c>
      <c r="AG1288" s="35" t="str">
        <f>VLOOKUP(T1288,[6]TIV1!L:S,8,FALSE)</f>
        <v>2050350281</v>
      </c>
      <c r="AH1288" s="35" t="str">
        <f>VLOOKUP(AC1288,[6]TIV1!L:S,8,FALSE)</f>
        <v>8276895377</v>
      </c>
      <c r="AI1288" s="36">
        <f>VLOOKUP(A1288&amp;P1288,[6]HARGA!C:D,2,0)*Q1288</f>
        <v>34560000</v>
      </c>
      <c r="AJ1288" s="36">
        <f>VLOOKUP(A1288&amp;P1288,[6]HARGA!C:D,2,0)*W1288</f>
        <v>34560000</v>
      </c>
      <c r="AK1288" s="36">
        <f>VLOOKUP(A1288&amp;P1288,[6]HARGA!C:D,2,0)*AB1288</f>
        <v>1050000</v>
      </c>
      <c r="AL1288" s="37"/>
      <c r="AM1288" s="37"/>
      <c r="AN1288" s="37"/>
      <c r="AO1288" s="37"/>
      <c r="AP1288" s="37"/>
      <c r="AQ1288" s="37"/>
      <c r="AR1288" s="37"/>
      <c r="AS1288" s="37"/>
      <c r="AT1288" s="37"/>
      <c r="AU1288" s="37"/>
      <c r="AV1288" s="37"/>
      <c r="AW1288" s="37"/>
      <c r="AX1288" s="37"/>
      <c r="AY1288" s="37"/>
      <c r="AZ1288" s="37"/>
      <c r="BA1288" s="37"/>
      <c r="BB1288" s="37"/>
      <c r="BC1288" s="37"/>
      <c r="BD1288">
        <v>6</v>
      </c>
    </row>
    <row r="1289" spans="1:56" x14ac:dyDescent="0.25">
      <c r="A1289" s="22" t="s">
        <v>51</v>
      </c>
      <c r="B1289" s="22" t="s">
        <v>52</v>
      </c>
      <c r="C1289" s="23">
        <v>21102803694</v>
      </c>
      <c r="D1289" s="22" t="s">
        <v>53</v>
      </c>
      <c r="E1289" s="22" t="s">
        <v>983</v>
      </c>
      <c r="F1289" s="22" t="s">
        <v>984</v>
      </c>
      <c r="G1289" s="22">
        <v>5042305012</v>
      </c>
      <c r="H1289" s="22" t="s">
        <v>56</v>
      </c>
      <c r="I1289" s="22" t="s">
        <v>1903</v>
      </c>
      <c r="J1289" s="24">
        <v>44506</v>
      </c>
      <c r="K1289" s="22">
        <v>24</v>
      </c>
      <c r="L1289" s="22" t="s">
        <v>58</v>
      </c>
      <c r="M1289" s="22" t="s">
        <v>58</v>
      </c>
      <c r="N1289" s="38" t="s">
        <v>1904</v>
      </c>
      <c r="O1289" s="39">
        <v>44507</v>
      </c>
      <c r="P1289" s="27" t="s">
        <v>65</v>
      </c>
      <c r="Q1289" s="22">
        <v>24</v>
      </c>
      <c r="R1289" s="23">
        <v>21102803717</v>
      </c>
      <c r="S1289" s="22" t="s">
        <v>56</v>
      </c>
      <c r="T1289" s="22">
        <v>6008153449</v>
      </c>
      <c r="U1289" s="22">
        <v>24</v>
      </c>
      <c r="V1289" s="28">
        <v>0</v>
      </c>
      <c r="W1289" s="22">
        <v>24</v>
      </c>
      <c r="X1289" s="29" t="s">
        <v>58</v>
      </c>
      <c r="Y1289" s="22" t="s">
        <v>56</v>
      </c>
      <c r="Z1289" s="30" t="s">
        <v>1905</v>
      </c>
      <c r="AA1289" s="31">
        <v>44506</v>
      </c>
      <c r="AB1289" s="22">
        <v>0</v>
      </c>
      <c r="AC1289" s="32">
        <v>5042305013</v>
      </c>
      <c r="AD1289" s="33" t="s">
        <v>1906</v>
      </c>
      <c r="AE1289" s="34">
        <v>44507</v>
      </c>
      <c r="AF1289" s="35" t="str">
        <f>VLOOKUP(G1289,[6]TIV1!L:S,8,FALSE)</f>
        <v>8276896091</v>
      </c>
      <c r="AG1289" s="35" t="str">
        <f>VLOOKUP(T1289,[6]TIV1!L:S,8,FALSE)</f>
        <v>2050350281</v>
      </c>
      <c r="AH1289" s="35" t="str">
        <f>VLOOKUP(AC1289,[6]TIV1!L:S,8,FALSE)</f>
        <v>8276895377</v>
      </c>
      <c r="AI1289" s="36">
        <f>VLOOKUP(A1289&amp;P1289,[6]HARGA!C:D,2,0)*Q1289</f>
        <v>0</v>
      </c>
      <c r="AJ1289" s="36">
        <f>VLOOKUP(A1289&amp;P1289,[6]HARGA!C:D,2,0)*W1289</f>
        <v>0</v>
      </c>
      <c r="AK1289" s="36">
        <f>VLOOKUP(A1289&amp;P1289,[6]HARGA!C:D,2,0)*AB1289</f>
        <v>0</v>
      </c>
      <c r="AL1289" s="37"/>
      <c r="AM1289" s="37"/>
      <c r="AN1289" s="37"/>
      <c r="AO1289" s="37"/>
      <c r="AP1289" s="37"/>
      <c r="AQ1289" s="37"/>
      <c r="AR1289" s="37"/>
      <c r="AS1289" s="37"/>
      <c r="AT1289" s="37"/>
      <c r="AU1289" s="37"/>
      <c r="AV1289" s="37"/>
      <c r="AW1289" s="37"/>
      <c r="AX1289" s="37"/>
      <c r="AY1289" s="37"/>
      <c r="AZ1289" s="37"/>
      <c r="BA1289" s="37"/>
      <c r="BB1289" s="37"/>
      <c r="BC1289" s="37"/>
      <c r="BD1289">
        <v>6</v>
      </c>
    </row>
    <row r="1290" spans="1:56" x14ac:dyDescent="0.25">
      <c r="A1290" s="22" t="s">
        <v>51</v>
      </c>
      <c r="B1290" s="22" t="s">
        <v>52</v>
      </c>
      <c r="C1290" s="23">
        <v>21102803704</v>
      </c>
      <c r="D1290" s="22" t="s">
        <v>53</v>
      </c>
      <c r="E1290" s="22" t="s">
        <v>75</v>
      </c>
      <c r="F1290" s="22" t="s">
        <v>518</v>
      </c>
      <c r="G1290" s="22">
        <v>5042321895</v>
      </c>
      <c r="H1290" s="22" t="s">
        <v>56</v>
      </c>
      <c r="I1290" s="22" t="s">
        <v>1907</v>
      </c>
      <c r="J1290" s="24">
        <v>44506</v>
      </c>
      <c r="K1290" s="22">
        <v>1008</v>
      </c>
      <c r="L1290" s="22" t="s">
        <v>58</v>
      </c>
      <c r="M1290" s="22" t="s">
        <v>58</v>
      </c>
      <c r="N1290" s="38" t="s">
        <v>1908</v>
      </c>
      <c r="O1290" s="39">
        <v>44507</v>
      </c>
      <c r="P1290" s="27" t="s">
        <v>60</v>
      </c>
      <c r="Q1290" s="22">
        <v>1008</v>
      </c>
      <c r="R1290" s="23">
        <v>21102803721</v>
      </c>
      <c r="S1290" s="22" t="s">
        <v>56</v>
      </c>
      <c r="T1290" s="22">
        <v>6008146588</v>
      </c>
      <c r="U1290" s="22">
        <v>18</v>
      </c>
      <c r="V1290" s="28">
        <v>0</v>
      </c>
      <c r="W1290" s="22">
        <v>18</v>
      </c>
      <c r="X1290" s="29" t="s">
        <v>58</v>
      </c>
      <c r="Y1290" s="22" t="s">
        <v>56</v>
      </c>
      <c r="Z1290" s="30" t="s">
        <v>1909</v>
      </c>
      <c r="AA1290" s="31">
        <v>44503</v>
      </c>
      <c r="AB1290" s="22">
        <v>0</v>
      </c>
      <c r="AC1290" s="32">
        <v>5042319829</v>
      </c>
      <c r="AD1290" s="33" t="s">
        <v>1910</v>
      </c>
      <c r="AE1290" s="34">
        <v>44507</v>
      </c>
      <c r="AF1290" s="35" t="str">
        <f>VLOOKUP(G1290,[6]TIV1!L:S,8,FALSE)</f>
        <v>8276895377</v>
      </c>
      <c r="AG1290" s="35" t="str">
        <f>VLOOKUP(T1290,[6]TIV1!L:S,8,FALSE)</f>
        <v>2050350281</v>
      </c>
      <c r="AH1290" s="35" t="str">
        <f>VLOOKUP(AC1290,[6]TIV1!L:S,8,FALSE)</f>
        <v>8276895377</v>
      </c>
      <c r="AI1290" s="36">
        <f>VLOOKUP(A1290&amp;P1290,[6]HARGA!C:D,2,0)*Q1290</f>
        <v>9928800</v>
      </c>
      <c r="AJ1290" s="36">
        <f>VLOOKUP(A1290&amp;P1290,[6]HARGA!C:D,2,0)*W1290</f>
        <v>177300</v>
      </c>
      <c r="AK1290" s="36">
        <f>VLOOKUP(A1290&amp;P1290,[6]HARGA!C:D,2,0)*AB1290</f>
        <v>0</v>
      </c>
      <c r="AL1290" s="37"/>
      <c r="AM1290" s="37"/>
      <c r="AN1290" s="37"/>
      <c r="AO1290" s="37"/>
      <c r="AP1290" s="37"/>
      <c r="AQ1290" s="37"/>
      <c r="AR1290" s="37"/>
      <c r="AS1290" s="37"/>
      <c r="AT1290" s="37"/>
      <c r="AU1290" s="37"/>
      <c r="AV1290" s="37"/>
      <c r="AW1290" s="37"/>
      <c r="AX1290" s="37"/>
      <c r="AY1290" s="37"/>
      <c r="AZ1290" s="37"/>
      <c r="BA1290" s="37"/>
      <c r="BB1290" s="37"/>
      <c r="BC1290" s="37"/>
      <c r="BD1290">
        <v>6</v>
      </c>
    </row>
    <row r="1291" spans="1:56" x14ac:dyDescent="0.25">
      <c r="A1291" s="22" t="s">
        <v>51</v>
      </c>
      <c r="B1291" s="22" t="s">
        <v>52</v>
      </c>
      <c r="C1291" s="23">
        <v>21102803704</v>
      </c>
      <c r="D1291" s="22" t="s">
        <v>53</v>
      </c>
      <c r="E1291" s="22" t="s">
        <v>75</v>
      </c>
      <c r="F1291" s="22" t="s">
        <v>518</v>
      </c>
      <c r="G1291" s="22">
        <v>5042321895</v>
      </c>
      <c r="H1291" s="22" t="s">
        <v>56</v>
      </c>
      <c r="I1291" s="22" t="s">
        <v>1907</v>
      </c>
      <c r="J1291" s="24">
        <v>44506</v>
      </c>
      <c r="K1291" s="22">
        <v>1008</v>
      </c>
      <c r="L1291" s="22" t="s">
        <v>58</v>
      </c>
      <c r="M1291" s="22" t="s">
        <v>58</v>
      </c>
      <c r="N1291" s="38" t="s">
        <v>1908</v>
      </c>
      <c r="O1291" s="39">
        <v>44507</v>
      </c>
      <c r="P1291" s="27" t="s">
        <v>64</v>
      </c>
      <c r="Q1291" s="22">
        <v>1008</v>
      </c>
      <c r="R1291" s="23">
        <v>21102803721</v>
      </c>
      <c r="S1291" s="22" t="s">
        <v>56</v>
      </c>
      <c r="T1291" s="22">
        <v>6008146588</v>
      </c>
      <c r="U1291" s="22">
        <v>1344</v>
      </c>
      <c r="V1291" s="28">
        <v>0</v>
      </c>
      <c r="W1291" s="22">
        <v>1344</v>
      </c>
      <c r="X1291" s="29" t="s">
        <v>58</v>
      </c>
      <c r="Y1291" s="22" t="s">
        <v>56</v>
      </c>
      <c r="Z1291" s="30" t="s">
        <v>1909</v>
      </c>
      <c r="AA1291" s="31">
        <v>44503</v>
      </c>
      <c r="AB1291" s="22">
        <v>336</v>
      </c>
      <c r="AC1291" s="32">
        <v>5042319829</v>
      </c>
      <c r="AD1291" s="33" t="s">
        <v>1910</v>
      </c>
      <c r="AE1291" s="34">
        <v>44507</v>
      </c>
      <c r="AF1291" s="35" t="str">
        <f>VLOOKUP(G1291,[6]TIV1!L:S,8,FALSE)</f>
        <v>8276895377</v>
      </c>
      <c r="AG1291" s="35" t="str">
        <f>VLOOKUP(T1291,[6]TIV1!L:S,8,FALSE)</f>
        <v>2050350281</v>
      </c>
      <c r="AH1291" s="35" t="str">
        <f>VLOOKUP(AC1291,[6]TIV1!L:S,8,FALSE)</f>
        <v>8276895377</v>
      </c>
      <c r="AI1291" s="36">
        <f>VLOOKUP(A1291&amp;P1291,[6]HARGA!C:D,2,0)*Q1291</f>
        <v>30240000</v>
      </c>
      <c r="AJ1291" s="36">
        <f>VLOOKUP(A1291&amp;P1291,[6]HARGA!C:D,2,0)*W1291</f>
        <v>40320000</v>
      </c>
      <c r="AK1291" s="36">
        <f>VLOOKUP(A1291&amp;P1291,[6]HARGA!C:D,2,0)*AB1291</f>
        <v>10080000</v>
      </c>
      <c r="AL1291" s="37"/>
      <c r="AM1291" s="37"/>
      <c r="AN1291" s="37"/>
      <c r="AO1291" s="37"/>
      <c r="AP1291" s="37"/>
      <c r="AQ1291" s="37"/>
      <c r="AR1291" s="37"/>
      <c r="AS1291" s="37"/>
      <c r="AT1291" s="37"/>
      <c r="AU1291" s="37"/>
      <c r="AV1291" s="37"/>
      <c r="AW1291" s="37"/>
      <c r="AX1291" s="37"/>
      <c r="AY1291" s="37"/>
      <c r="AZ1291" s="37"/>
      <c r="BA1291" s="37"/>
      <c r="BB1291" s="37"/>
      <c r="BC1291" s="37"/>
      <c r="BD1291">
        <v>6</v>
      </c>
    </row>
    <row r="1292" spans="1:56" x14ac:dyDescent="0.25">
      <c r="A1292" s="22" t="s">
        <v>51</v>
      </c>
      <c r="B1292" s="22" t="s">
        <v>52</v>
      </c>
      <c r="C1292" s="23">
        <v>21102803704</v>
      </c>
      <c r="D1292" s="22" t="s">
        <v>53</v>
      </c>
      <c r="E1292" s="22" t="s">
        <v>75</v>
      </c>
      <c r="F1292" s="22" t="s">
        <v>518</v>
      </c>
      <c r="G1292" s="22">
        <v>5042321895</v>
      </c>
      <c r="H1292" s="22" t="s">
        <v>56</v>
      </c>
      <c r="I1292" s="22" t="s">
        <v>1907</v>
      </c>
      <c r="J1292" s="24">
        <v>44506</v>
      </c>
      <c r="K1292" s="22">
        <v>28</v>
      </c>
      <c r="L1292" s="22" t="s">
        <v>58</v>
      </c>
      <c r="M1292" s="22" t="s">
        <v>58</v>
      </c>
      <c r="N1292" s="38" t="s">
        <v>1908</v>
      </c>
      <c r="O1292" s="39">
        <v>44507</v>
      </c>
      <c r="P1292" s="27" t="s">
        <v>65</v>
      </c>
      <c r="Q1292" s="22">
        <v>28</v>
      </c>
      <c r="R1292" s="23">
        <v>21102803721</v>
      </c>
      <c r="S1292" s="22" t="s">
        <v>56</v>
      </c>
      <c r="T1292" s="22">
        <v>6008146588</v>
      </c>
      <c r="U1292" s="22">
        <v>28</v>
      </c>
      <c r="V1292" s="28">
        <v>0</v>
      </c>
      <c r="W1292" s="22">
        <v>28</v>
      </c>
      <c r="X1292" s="29" t="s">
        <v>58</v>
      </c>
      <c r="Y1292" s="22" t="s">
        <v>56</v>
      </c>
      <c r="Z1292" s="30" t="s">
        <v>1909</v>
      </c>
      <c r="AA1292" s="31">
        <v>44503</v>
      </c>
      <c r="AB1292" s="22">
        <v>0</v>
      </c>
      <c r="AC1292" s="32">
        <v>5042319829</v>
      </c>
      <c r="AD1292" s="33" t="s">
        <v>1910</v>
      </c>
      <c r="AE1292" s="34">
        <v>44507</v>
      </c>
      <c r="AF1292" s="35" t="str">
        <f>VLOOKUP(G1292,[6]TIV1!L:S,8,FALSE)</f>
        <v>8276895377</v>
      </c>
      <c r="AG1292" s="35" t="str">
        <f>VLOOKUP(T1292,[6]TIV1!L:S,8,FALSE)</f>
        <v>2050350281</v>
      </c>
      <c r="AH1292" s="35" t="str">
        <f>VLOOKUP(AC1292,[6]TIV1!L:S,8,FALSE)</f>
        <v>8276895377</v>
      </c>
      <c r="AI1292" s="36">
        <f>VLOOKUP(A1292&amp;P1292,[6]HARGA!C:D,2,0)*Q1292</f>
        <v>0</v>
      </c>
      <c r="AJ1292" s="36">
        <f>VLOOKUP(A1292&amp;P1292,[6]HARGA!C:D,2,0)*W1292</f>
        <v>0</v>
      </c>
      <c r="AK1292" s="36">
        <f>VLOOKUP(A1292&amp;P1292,[6]HARGA!C:D,2,0)*AB1292</f>
        <v>0</v>
      </c>
      <c r="AL1292" s="37"/>
      <c r="AM1292" s="37"/>
      <c r="AN1292" s="37"/>
      <c r="AO1292" s="37"/>
      <c r="AP1292" s="37"/>
      <c r="AQ1292" s="37"/>
      <c r="AR1292" s="37"/>
      <c r="AS1292" s="37"/>
      <c r="AT1292" s="37"/>
      <c r="AU1292" s="37"/>
      <c r="AV1292" s="37"/>
      <c r="AW1292" s="37"/>
      <c r="AX1292" s="37"/>
      <c r="AY1292" s="37"/>
      <c r="AZ1292" s="37"/>
      <c r="BA1292" s="37"/>
      <c r="BB1292" s="37"/>
      <c r="BC1292" s="37"/>
      <c r="BD1292">
        <v>6</v>
      </c>
    </row>
    <row r="1293" spans="1:56" x14ac:dyDescent="0.25">
      <c r="A1293" s="22" t="s">
        <v>51</v>
      </c>
      <c r="B1293" s="22" t="s">
        <v>52</v>
      </c>
      <c r="C1293" s="23" t="s">
        <v>1911</v>
      </c>
      <c r="D1293" s="22" t="s">
        <v>53</v>
      </c>
      <c r="E1293" s="22" t="s">
        <v>605</v>
      </c>
      <c r="F1293" s="22" t="s">
        <v>606</v>
      </c>
      <c r="G1293" s="22">
        <v>5042319149</v>
      </c>
      <c r="H1293" s="22" t="s">
        <v>56</v>
      </c>
      <c r="I1293" s="22" t="s">
        <v>1912</v>
      </c>
      <c r="J1293" s="24">
        <v>44506</v>
      </c>
      <c r="K1293" s="22">
        <v>1152</v>
      </c>
      <c r="L1293" s="22" t="s">
        <v>58</v>
      </c>
      <c r="M1293" s="22" t="s">
        <v>58</v>
      </c>
      <c r="N1293" s="38" t="s">
        <v>1913</v>
      </c>
      <c r="O1293" s="39">
        <v>44507</v>
      </c>
      <c r="P1293" s="27" t="s">
        <v>60</v>
      </c>
      <c r="Q1293" s="22">
        <v>1152</v>
      </c>
      <c r="R1293" s="23">
        <v>21102803738</v>
      </c>
      <c r="S1293" s="22" t="s">
        <v>56</v>
      </c>
      <c r="T1293" s="22">
        <v>6008152093</v>
      </c>
      <c r="U1293" s="22">
        <v>11</v>
      </c>
      <c r="V1293" s="28">
        <v>0</v>
      </c>
      <c r="W1293" s="22">
        <v>11</v>
      </c>
      <c r="X1293" s="29" t="s">
        <v>58</v>
      </c>
      <c r="Y1293" s="22" t="s">
        <v>56</v>
      </c>
      <c r="Z1293" s="30" t="s">
        <v>1914</v>
      </c>
      <c r="AA1293" s="31">
        <v>44506</v>
      </c>
      <c r="AB1293" s="22">
        <v>0</v>
      </c>
      <c r="AC1293" s="32">
        <v>5042322441</v>
      </c>
      <c r="AD1293" s="33" t="s">
        <v>1915</v>
      </c>
      <c r="AE1293" s="34">
        <v>44507</v>
      </c>
      <c r="AF1293" s="35" t="str">
        <f>VLOOKUP(G1293,[6]TIV1!L:S,8,FALSE)</f>
        <v>8276895377</v>
      </c>
      <c r="AG1293" s="35" t="str">
        <f>VLOOKUP(T1293,[6]TIV1!L:S,8,FALSE)</f>
        <v>2050350281</v>
      </c>
      <c r="AH1293" s="35" t="str">
        <f>VLOOKUP(AC1293,[6]TIV1!L:S,8,FALSE)</f>
        <v>8276895377</v>
      </c>
      <c r="AI1293" s="36">
        <f>VLOOKUP(A1293&amp;P1293,[6]HARGA!C:D,2,0)*Q1293</f>
        <v>11347200</v>
      </c>
      <c r="AJ1293" s="36">
        <f>VLOOKUP(A1293&amp;P1293,[6]HARGA!C:D,2,0)*W1293</f>
        <v>108350</v>
      </c>
      <c r="AK1293" s="36">
        <f>VLOOKUP(A1293&amp;P1293,[6]HARGA!C:D,2,0)*AB1293</f>
        <v>0</v>
      </c>
      <c r="AL1293" s="37"/>
      <c r="AM1293" s="37"/>
      <c r="AN1293" s="37"/>
      <c r="AO1293" s="37"/>
      <c r="AP1293" s="37"/>
      <c r="AQ1293" s="37"/>
      <c r="AR1293" s="37"/>
      <c r="AS1293" s="37"/>
      <c r="AT1293" s="37"/>
      <c r="AU1293" s="37"/>
      <c r="AV1293" s="37"/>
      <c r="AW1293" s="37"/>
      <c r="AX1293" s="37"/>
      <c r="AY1293" s="37"/>
      <c r="AZ1293" s="37"/>
      <c r="BA1293" s="37"/>
      <c r="BB1293" s="37"/>
      <c r="BC1293" s="37"/>
      <c r="BD1293">
        <v>6</v>
      </c>
    </row>
    <row r="1294" spans="1:56" x14ac:dyDescent="0.25">
      <c r="A1294" s="22" t="s">
        <v>51</v>
      </c>
      <c r="B1294" s="22" t="s">
        <v>52</v>
      </c>
      <c r="C1294" s="23" t="s">
        <v>1911</v>
      </c>
      <c r="D1294" s="22" t="s">
        <v>53</v>
      </c>
      <c r="E1294" s="22" t="s">
        <v>605</v>
      </c>
      <c r="F1294" s="22" t="s">
        <v>606</v>
      </c>
      <c r="G1294" s="22">
        <v>5042319149</v>
      </c>
      <c r="H1294" s="22" t="s">
        <v>56</v>
      </c>
      <c r="I1294" s="22" t="s">
        <v>1912</v>
      </c>
      <c r="J1294" s="24">
        <v>44506</v>
      </c>
      <c r="K1294" s="22">
        <v>1152</v>
      </c>
      <c r="L1294" s="22" t="s">
        <v>58</v>
      </c>
      <c r="M1294" s="22" t="s">
        <v>58</v>
      </c>
      <c r="N1294" s="38" t="s">
        <v>1913</v>
      </c>
      <c r="O1294" s="39">
        <v>44507</v>
      </c>
      <c r="P1294" s="27" t="s">
        <v>64</v>
      </c>
      <c r="Q1294" s="22">
        <v>1152</v>
      </c>
      <c r="R1294" s="23">
        <v>21102803738</v>
      </c>
      <c r="S1294" s="22" t="s">
        <v>56</v>
      </c>
      <c r="T1294" s="22">
        <v>6008152093</v>
      </c>
      <c r="U1294" s="22">
        <v>1152</v>
      </c>
      <c r="V1294" s="28">
        <v>0</v>
      </c>
      <c r="W1294" s="22">
        <v>1152</v>
      </c>
      <c r="X1294" s="29" t="s">
        <v>58</v>
      </c>
      <c r="Y1294" s="22" t="s">
        <v>56</v>
      </c>
      <c r="Z1294" s="30" t="s">
        <v>1914</v>
      </c>
      <c r="AA1294" s="31">
        <v>44506</v>
      </c>
      <c r="AB1294" s="22">
        <v>35</v>
      </c>
      <c r="AC1294" s="32">
        <v>5042322441</v>
      </c>
      <c r="AD1294" s="33" t="s">
        <v>1915</v>
      </c>
      <c r="AE1294" s="34">
        <v>44507</v>
      </c>
      <c r="AF1294" s="35" t="str">
        <f>VLOOKUP(G1294,[6]TIV1!L:S,8,FALSE)</f>
        <v>8276895377</v>
      </c>
      <c r="AG1294" s="35" t="str">
        <f>VLOOKUP(T1294,[6]TIV1!L:S,8,FALSE)</f>
        <v>2050350281</v>
      </c>
      <c r="AH1294" s="35" t="str">
        <f>VLOOKUP(AC1294,[6]TIV1!L:S,8,FALSE)</f>
        <v>8276895377</v>
      </c>
      <c r="AI1294" s="36">
        <f>VLOOKUP(A1294&amp;P1294,[6]HARGA!C:D,2,0)*Q1294</f>
        <v>34560000</v>
      </c>
      <c r="AJ1294" s="36">
        <f>VLOOKUP(A1294&amp;P1294,[6]HARGA!C:D,2,0)*W1294</f>
        <v>34560000</v>
      </c>
      <c r="AK1294" s="36">
        <f>VLOOKUP(A1294&amp;P1294,[6]HARGA!C:D,2,0)*AB1294</f>
        <v>1050000</v>
      </c>
      <c r="AL1294" s="37"/>
      <c r="AM1294" s="37"/>
      <c r="AN1294" s="37"/>
      <c r="AO1294" s="37"/>
      <c r="AP1294" s="37"/>
      <c r="AQ1294" s="37"/>
      <c r="AR1294" s="37"/>
      <c r="AS1294" s="37"/>
      <c r="AT1294" s="37"/>
      <c r="AU1294" s="37"/>
      <c r="AV1294" s="37"/>
      <c r="AW1294" s="37"/>
      <c r="AX1294" s="37"/>
      <c r="AY1294" s="37"/>
      <c r="AZ1294" s="37"/>
      <c r="BA1294" s="37"/>
      <c r="BB1294" s="37"/>
      <c r="BC1294" s="37"/>
      <c r="BD1294">
        <v>6</v>
      </c>
    </row>
    <row r="1295" spans="1:56" x14ac:dyDescent="0.25">
      <c r="A1295" s="22" t="s">
        <v>51</v>
      </c>
      <c r="B1295" s="22" t="s">
        <v>52</v>
      </c>
      <c r="C1295" s="23" t="s">
        <v>1911</v>
      </c>
      <c r="D1295" s="22" t="s">
        <v>53</v>
      </c>
      <c r="E1295" s="22" t="s">
        <v>605</v>
      </c>
      <c r="F1295" s="22" t="s">
        <v>606</v>
      </c>
      <c r="G1295" s="22">
        <v>5042319149</v>
      </c>
      <c r="H1295" s="22" t="s">
        <v>56</v>
      </c>
      <c r="I1295" s="22" t="s">
        <v>1912</v>
      </c>
      <c r="J1295" s="24">
        <v>44506</v>
      </c>
      <c r="K1295" s="22">
        <v>24</v>
      </c>
      <c r="L1295" s="22" t="s">
        <v>58</v>
      </c>
      <c r="M1295" s="22" t="s">
        <v>58</v>
      </c>
      <c r="N1295" s="38" t="s">
        <v>1913</v>
      </c>
      <c r="O1295" s="39">
        <v>44507</v>
      </c>
      <c r="P1295" s="27" t="s">
        <v>65</v>
      </c>
      <c r="Q1295" s="22">
        <v>24</v>
      </c>
      <c r="R1295" s="23">
        <v>21102803738</v>
      </c>
      <c r="S1295" s="22" t="s">
        <v>56</v>
      </c>
      <c r="T1295" s="22">
        <v>6008152093</v>
      </c>
      <c r="U1295" s="22">
        <v>24</v>
      </c>
      <c r="V1295" s="28">
        <v>0</v>
      </c>
      <c r="W1295" s="22">
        <v>24</v>
      </c>
      <c r="X1295" s="29" t="s">
        <v>58</v>
      </c>
      <c r="Y1295" s="22" t="s">
        <v>56</v>
      </c>
      <c r="Z1295" s="30" t="s">
        <v>1914</v>
      </c>
      <c r="AA1295" s="31">
        <v>44506</v>
      </c>
      <c r="AB1295" s="22">
        <v>0</v>
      </c>
      <c r="AC1295" s="32">
        <v>5042322441</v>
      </c>
      <c r="AD1295" s="33" t="s">
        <v>1915</v>
      </c>
      <c r="AE1295" s="34">
        <v>44507</v>
      </c>
      <c r="AF1295" s="35" t="str">
        <f>VLOOKUP(G1295,[6]TIV1!L:S,8,FALSE)</f>
        <v>8276895377</v>
      </c>
      <c r="AG1295" s="35" t="str">
        <f>VLOOKUP(T1295,[6]TIV1!L:S,8,FALSE)</f>
        <v>2050350281</v>
      </c>
      <c r="AH1295" s="35" t="str">
        <f>VLOOKUP(AC1295,[6]TIV1!L:S,8,FALSE)</f>
        <v>8276895377</v>
      </c>
      <c r="AI1295" s="36">
        <f>VLOOKUP(A1295&amp;P1295,[6]HARGA!C:D,2,0)*Q1295</f>
        <v>0</v>
      </c>
      <c r="AJ1295" s="36">
        <f>VLOOKUP(A1295&amp;P1295,[6]HARGA!C:D,2,0)*W1295</f>
        <v>0</v>
      </c>
      <c r="AK1295" s="36">
        <f>VLOOKUP(A1295&amp;P1295,[6]HARGA!C:D,2,0)*AB1295</f>
        <v>0</v>
      </c>
      <c r="AL1295" s="37"/>
      <c r="AM1295" s="37"/>
      <c r="AN1295" s="37"/>
      <c r="AO1295" s="37"/>
      <c r="AP1295" s="37"/>
      <c r="AQ1295" s="37"/>
      <c r="AR1295" s="37"/>
      <c r="AS1295" s="37"/>
      <c r="AT1295" s="37"/>
      <c r="AU1295" s="37"/>
      <c r="AV1295" s="37"/>
      <c r="AW1295" s="37"/>
      <c r="AX1295" s="37"/>
      <c r="AY1295" s="37"/>
      <c r="AZ1295" s="37"/>
      <c r="BA1295" s="37"/>
      <c r="BB1295" s="37"/>
      <c r="BC1295" s="37"/>
      <c r="BD1295">
        <v>6</v>
      </c>
    </row>
    <row r="1296" spans="1:56" hidden="1" x14ac:dyDescent="0.25">
      <c r="A1296" s="22" t="s">
        <v>51</v>
      </c>
      <c r="B1296" s="22" t="s">
        <v>52</v>
      </c>
      <c r="C1296" s="23" t="s">
        <v>1916</v>
      </c>
      <c r="D1296" s="22" t="s">
        <v>53</v>
      </c>
      <c r="E1296" s="22" t="s">
        <v>581</v>
      </c>
      <c r="F1296" s="22" t="s">
        <v>582</v>
      </c>
      <c r="G1296" s="22" t="s">
        <v>90</v>
      </c>
      <c r="H1296" s="22" t="s">
        <v>56</v>
      </c>
      <c r="I1296" s="22" t="s">
        <v>1917</v>
      </c>
      <c r="J1296" s="24">
        <v>44506</v>
      </c>
      <c r="K1296" s="22">
        <v>0</v>
      </c>
      <c r="L1296" s="22" t="s">
        <v>91</v>
      </c>
      <c r="M1296" s="22" t="s">
        <v>91</v>
      </c>
      <c r="N1296" s="41" t="s">
        <v>56</v>
      </c>
      <c r="O1296" s="41" t="s">
        <v>56</v>
      </c>
      <c r="P1296" s="27" t="s">
        <v>60</v>
      </c>
      <c r="Q1296" s="22">
        <v>0</v>
      </c>
      <c r="R1296" s="23">
        <v>21102903729</v>
      </c>
      <c r="S1296" s="22" t="s">
        <v>56</v>
      </c>
      <c r="T1296" s="22">
        <v>6008147996</v>
      </c>
      <c r="U1296" s="22">
        <v>27</v>
      </c>
      <c r="V1296" s="28">
        <v>0</v>
      </c>
      <c r="W1296" s="22">
        <v>27</v>
      </c>
      <c r="X1296" s="29" t="s">
        <v>70</v>
      </c>
      <c r="Y1296" s="22" t="s">
        <v>56</v>
      </c>
      <c r="Z1296" s="30" t="s">
        <v>1918</v>
      </c>
      <c r="AA1296" s="31">
        <v>44505</v>
      </c>
      <c r="AB1296" s="22">
        <v>2</v>
      </c>
      <c r="AC1296" s="32">
        <v>5042321223</v>
      </c>
      <c r="AD1296" s="33" t="s">
        <v>1919</v>
      </c>
      <c r="AE1296" s="34">
        <v>44516</v>
      </c>
      <c r="AF1296" s="35" t="e">
        <f>VLOOKUP(G1296,[6]TIV1!L:S,8,FALSE)</f>
        <v>#N/A</v>
      </c>
      <c r="AG1296" s="35" t="str">
        <f>VLOOKUP(T1296,[6]TIV1!L:S,8,FALSE)</f>
        <v>2050350281</v>
      </c>
      <c r="AH1296" s="35" t="str">
        <f>VLOOKUP(AC1296,[6]TIV1!L:S,8,FALSE)</f>
        <v>8276895377</v>
      </c>
      <c r="AI1296" s="36">
        <f>VLOOKUP(A1296&amp;P1296,[6]HARGA!C:D,2,0)*Q1296</f>
        <v>0</v>
      </c>
      <c r="AJ1296" s="36">
        <f>VLOOKUP(A1296&amp;P1296,[6]HARGA!C:D,2,0)*W1296</f>
        <v>265950</v>
      </c>
      <c r="AK1296" s="36">
        <f>VLOOKUP(A1296&amp;P1296,[6]HARGA!C:D,2,0)*AB1296</f>
        <v>19700</v>
      </c>
      <c r="AL1296" s="37"/>
      <c r="AM1296" s="37"/>
      <c r="AN1296" s="37"/>
      <c r="AO1296" s="37"/>
      <c r="AP1296" s="37"/>
      <c r="AQ1296" s="37"/>
      <c r="AR1296" s="37"/>
      <c r="AS1296" s="37"/>
      <c r="AT1296" s="37"/>
      <c r="AU1296" s="37"/>
      <c r="AV1296" s="37"/>
      <c r="AW1296" s="37"/>
      <c r="AX1296" s="37"/>
      <c r="AY1296" s="37"/>
      <c r="AZ1296" s="37"/>
      <c r="BA1296" s="37"/>
      <c r="BB1296" s="37"/>
      <c r="BC1296" s="37"/>
      <c r="BD1296">
        <v>6</v>
      </c>
    </row>
    <row r="1297" spans="1:56" hidden="1" x14ac:dyDescent="0.25">
      <c r="A1297" s="22" t="s">
        <v>51</v>
      </c>
      <c r="B1297" s="22" t="s">
        <v>52</v>
      </c>
      <c r="C1297" s="23" t="s">
        <v>1916</v>
      </c>
      <c r="D1297" s="22" t="s">
        <v>53</v>
      </c>
      <c r="E1297" s="22" t="s">
        <v>581</v>
      </c>
      <c r="F1297" s="22" t="s">
        <v>582</v>
      </c>
      <c r="G1297" s="22" t="s">
        <v>90</v>
      </c>
      <c r="H1297" s="22" t="s">
        <v>56</v>
      </c>
      <c r="I1297" s="22" t="s">
        <v>1917</v>
      </c>
      <c r="J1297" s="24">
        <v>44506</v>
      </c>
      <c r="K1297" s="22">
        <v>0</v>
      </c>
      <c r="L1297" s="22" t="s">
        <v>91</v>
      </c>
      <c r="M1297" s="22" t="s">
        <v>91</v>
      </c>
      <c r="N1297" s="41" t="s">
        <v>56</v>
      </c>
      <c r="O1297" s="41" t="s">
        <v>56</v>
      </c>
      <c r="P1297" s="27" t="s">
        <v>64</v>
      </c>
      <c r="Q1297" s="22">
        <v>0</v>
      </c>
      <c r="R1297" s="23">
        <v>21102903729</v>
      </c>
      <c r="S1297" s="22" t="s">
        <v>56</v>
      </c>
      <c r="T1297" s="22">
        <v>6008147996</v>
      </c>
      <c r="U1297" s="22">
        <v>1344</v>
      </c>
      <c r="V1297" s="28">
        <v>0</v>
      </c>
      <c r="W1297" s="22">
        <v>1344</v>
      </c>
      <c r="X1297" s="29" t="s">
        <v>70</v>
      </c>
      <c r="Y1297" s="22" t="s">
        <v>56</v>
      </c>
      <c r="Z1297" s="30" t="s">
        <v>1918</v>
      </c>
      <c r="AA1297" s="31">
        <v>44505</v>
      </c>
      <c r="AB1297" s="22">
        <v>51</v>
      </c>
      <c r="AC1297" s="32">
        <v>5042321223</v>
      </c>
      <c r="AD1297" s="33" t="s">
        <v>1919</v>
      </c>
      <c r="AE1297" s="34">
        <v>44516</v>
      </c>
      <c r="AF1297" s="35" t="e">
        <f>VLOOKUP(G1297,[6]TIV1!L:S,8,FALSE)</f>
        <v>#N/A</v>
      </c>
      <c r="AG1297" s="35" t="str">
        <f>VLOOKUP(T1297,[6]TIV1!L:S,8,FALSE)</f>
        <v>2050350281</v>
      </c>
      <c r="AH1297" s="35" t="str">
        <f>VLOOKUP(AC1297,[6]TIV1!L:S,8,FALSE)</f>
        <v>8276895377</v>
      </c>
      <c r="AI1297" s="36">
        <f>VLOOKUP(A1297&amp;P1297,[6]HARGA!C:D,2,0)*Q1297</f>
        <v>0</v>
      </c>
      <c r="AJ1297" s="36">
        <f>VLOOKUP(A1297&amp;P1297,[6]HARGA!C:D,2,0)*W1297</f>
        <v>40320000</v>
      </c>
      <c r="AK1297" s="36">
        <f>VLOOKUP(A1297&amp;P1297,[6]HARGA!C:D,2,0)*AB1297</f>
        <v>1530000</v>
      </c>
      <c r="AL1297" s="37"/>
      <c r="AM1297" s="37"/>
      <c r="AN1297" s="37"/>
      <c r="AO1297" s="37"/>
      <c r="AP1297" s="37"/>
      <c r="AQ1297" s="37"/>
      <c r="AR1297" s="37"/>
      <c r="AS1297" s="37"/>
      <c r="AT1297" s="37"/>
      <c r="AU1297" s="37"/>
      <c r="AV1297" s="37"/>
      <c r="AW1297" s="37"/>
      <c r="AX1297" s="37"/>
      <c r="AY1297" s="37"/>
      <c r="AZ1297" s="37"/>
      <c r="BA1297" s="37"/>
      <c r="BB1297" s="37"/>
      <c r="BC1297" s="37"/>
      <c r="BD1297">
        <v>6</v>
      </c>
    </row>
    <row r="1298" spans="1:56" hidden="1" x14ac:dyDescent="0.25">
      <c r="A1298" s="22" t="s">
        <v>66</v>
      </c>
      <c r="B1298" s="22" t="s">
        <v>52</v>
      </c>
      <c r="C1298" s="23">
        <v>21102903675</v>
      </c>
      <c r="D1298" s="22" t="s">
        <v>53</v>
      </c>
      <c r="E1298" s="22" t="s">
        <v>538</v>
      </c>
      <c r="F1298" s="22" t="s">
        <v>539</v>
      </c>
      <c r="G1298" s="22">
        <v>5042317006</v>
      </c>
      <c r="H1298" s="22" t="s">
        <v>56</v>
      </c>
      <c r="I1298" s="22" t="s">
        <v>1920</v>
      </c>
      <c r="J1298" s="24">
        <v>44506</v>
      </c>
      <c r="K1298" s="22">
        <v>1248</v>
      </c>
      <c r="L1298" s="22" t="s">
        <v>72</v>
      </c>
      <c r="M1298" s="22" t="s">
        <v>72</v>
      </c>
      <c r="N1298" s="38" t="s">
        <v>1921</v>
      </c>
      <c r="O1298" s="39">
        <v>44507</v>
      </c>
      <c r="P1298" s="27" t="s">
        <v>60</v>
      </c>
      <c r="Q1298" s="22">
        <v>1248</v>
      </c>
      <c r="R1298" s="28" t="s">
        <v>56</v>
      </c>
      <c r="S1298" s="22" t="s">
        <v>56</v>
      </c>
      <c r="T1298" s="28" t="s">
        <v>56</v>
      </c>
      <c r="U1298" s="28">
        <v>0</v>
      </c>
      <c r="V1298" s="28">
        <v>0</v>
      </c>
      <c r="W1298" s="28">
        <v>0</v>
      </c>
      <c r="X1298" s="28" t="s">
        <v>56</v>
      </c>
      <c r="Y1298" s="22" t="s">
        <v>56</v>
      </c>
      <c r="Z1298" s="45" t="s">
        <v>56</v>
      </c>
      <c r="AA1298" s="45" t="s">
        <v>56</v>
      </c>
      <c r="AB1298" s="28">
        <v>0</v>
      </c>
      <c r="AC1298" s="28" t="s">
        <v>56</v>
      </c>
      <c r="AD1298" s="46" t="s">
        <v>56</v>
      </c>
      <c r="AE1298" s="47" t="s">
        <v>56</v>
      </c>
      <c r="AF1298" s="35" t="str">
        <f>VLOOKUP(G1298,[6]TIV1!L:S,8,FALSE)</f>
        <v>8276895965</v>
      </c>
      <c r="AG1298" s="35" t="e">
        <f>VLOOKUP(T1298,[6]TIV1!L:S,8,FALSE)</f>
        <v>#N/A</v>
      </c>
      <c r="AH1298" s="35" t="e">
        <f>VLOOKUP(AC1298,[6]TIV1!L:S,8,FALSE)</f>
        <v>#N/A</v>
      </c>
      <c r="AI1298" s="36">
        <f>VLOOKUP(A1298&amp;P1298,[6]HARGA!C:D,2,0)*Q1298</f>
        <v>12292800</v>
      </c>
      <c r="AJ1298" s="36">
        <f>VLOOKUP(A1298&amp;P1298,[6]HARGA!C:D,2,0)*W1298</f>
        <v>0</v>
      </c>
      <c r="AK1298" s="36">
        <f>VLOOKUP(A1298&amp;P1298,[6]HARGA!C:D,2,0)*AB1298</f>
        <v>0</v>
      </c>
      <c r="AL1298" s="37"/>
      <c r="AM1298" s="37"/>
      <c r="AN1298" s="37"/>
      <c r="AO1298" s="37"/>
      <c r="AP1298" s="37"/>
      <c r="AQ1298" s="37"/>
      <c r="AR1298" s="37"/>
      <c r="AS1298" s="37"/>
      <c r="AT1298" s="37"/>
      <c r="AU1298" s="37"/>
      <c r="AV1298" s="37"/>
      <c r="AW1298" s="37"/>
      <c r="AX1298" s="37"/>
      <c r="AY1298" s="37"/>
      <c r="AZ1298" s="37"/>
      <c r="BA1298" s="37"/>
      <c r="BB1298" s="37"/>
      <c r="BC1298" s="37"/>
      <c r="BD1298">
        <v>6</v>
      </c>
    </row>
    <row r="1299" spans="1:56" hidden="1" x14ac:dyDescent="0.25">
      <c r="A1299" s="22" t="s">
        <v>66</v>
      </c>
      <c r="B1299" s="22" t="s">
        <v>52</v>
      </c>
      <c r="C1299" s="23">
        <v>21102903675</v>
      </c>
      <c r="D1299" s="22" t="s">
        <v>53</v>
      </c>
      <c r="E1299" s="22" t="s">
        <v>538</v>
      </c>
      <c r="F1299" s="22" t="s">
        <v>539</v>
      </c>
      <c r="G1299" s="22">
        <v>5042317006</v>
      </c>
      <c r="H1299" s="22" t="s">
        <v>56</v>
      </c>
      <c r="I1299" s="22" t="s">
        <v>1920</v>
      </c>
      <c r="J1299" s="24">
        <v>44506</v>
      </c>
      <c r="K1299" s="22">
        <v>1248</v>
      </c>
      <c r="L1299" s="22" t="s">
        <v>72</v>
      </c>
      <c r="M1299" s="22" t="s">
        <v>72</v>
      </c>
      <c r="N1299" s="38" t="s">
        <v>1921</v>
      </c>
      <c r="O1299" s="39">
        <v>44507</v>
      </c>
      <c r="P1299" s="27" t="s">
        <v>64</v>
      </c>
      <c r="Q1299" s="22">
        <v>1248</v>
      </c>
      <c r="R1299" s="28" t="s">
        <v>56</v>
      </c>
      <c r="S1299" s="22" t="s">
        <v>56</v>
      </c>
      <c r="T1299" s="28" t="s">
        <v>56</v>
      </c>
      <c r="U1299" s="28">
        <v>0</v>
      </c>
      <c r="V1299" s="28">
        <v>0</v>
      </c>
      <c r="W1299" s="28">
        <v>0</v>
      </c>
      <c r="X1299" s="28" t="s">
        <v>56</v>
      </c>
      <c r="Y1299" s="22" t="s">
        <v>56</v>
      </c>
      <c r="Z1299" s="45" t="s">
        <v>56</v>
      </c>
      <c r="AA1299" s="45" t="s">
        <v>56</v>
      </c>
      <c r="AB1299" s="28">
        <v>0</v>
      </c>
      <c r="AC1299" s="28" t="s">
        <v>56</v>
      </c>
      <c r="AD1299" s="46" t="s">
        <v>56</v>
      </c>
      <c r="AE1299" s="47" t="s">
        <v>56</v>
      </c>
      <c r="AF1299" s="35" t="str">
        <f>VLOOKUP(G1299,[6]TIV1!L:S,8,FALSE)</f>
        <v>8276895965</v>
      </c>
      <c r="AG1299" s="35" t="e">
        <f>VLOOKUP(T1299,[6]TIV1!L:S,8,FALSE)</f>
        <v>#N/A</v>
      </c>
      <c r="AH1299" s="35" t="e">
        <f>VLOOKUP(AC1299,[6]TIV1!L:S,8,FALSE)</f>
        <v>#N/A</v>
      </c>
      <c r="AI1299" s="36">
        <f>VLOOKUP(A1299&amp;P1299,[6]HARGA!C:D,2,0)*Q1299</f>
        <v>37440000</v>
      </c>
      <c r="AJ1299" s="36">
        <f>VLOOKUP(A1299&amp;P1299,[6]HARGA!C:D,2,0)*W1299</f>
        <v>0</v>
      </c>
      <c r="AK1299" s="36">
        <f>VLOOKUP(A1299&amp;P1299,[6]HARGA!C:D,2,0)*AB1299</f>
        <v>0</v>
      </c>
      <c r="AL1299" s="37"/>
      <c r="AM1299" s="37"/>
      <c r="AN1299" s="37"/>
      <c r="AO1299" s="37"/>
      <c r="AP1299" s="37"/>
      <c r="AQ1299" s="37"/>
      <c r="AR1299" s="37"/>
      <c r="AS1299" s="37"/>
      <c r="AT1299" s="37"/>
      <c r="AU1299" s="37"/>
      <c r="AV1299" s="37"/>
      <c r="AW1299" s="37"/>
      <c r="AX1299" s="37"/>
      <c r="AY1299" s="37"/>
      <c r="AZ1299" s="37"/>
      <c r="BA1299" s="37"/>
      <c r="BB1299" s="37"/>
      <c r="BC1299" s="37"/>
      <c r="BD1299">
        <v>6</v>
      </c>
    </row>
    <row r="1300" spans="1:56" hidden="1" x14ac:dyDescent="0.25">
      <c r="A1300" s="22" t="s">
        <v>66</v>
      </c>
      <c r="B1300" s="22" t="s">
        <v>52</v>
      </c>
      <c r="C1300" s="23">
        <v>21102903675</v>
      </c>
      <c r="D1300" s="22" t="s">
        <v>53</v>
      </c>
      <c r="E1300" s="22" t="s">
        <v>538</v>
      </c>
      <c r="F1300" s="22" t="s">
        <v>539</v>
      </c>
      <c r="G1300" s="22">
        <v>5042317006</v>
      </c>
      <c r="H1300" s="22" t="s">
        <v>56</v>
      </c>
      <c r="I1300" s="22" t="s">
        <v>1920</v>
      </c>
      <c r="J1300" s="24">
        <v>44506</v>
      </c>
      <c r="K1300" s="22">
        <v>28</v>
      </c>
      <c r="L1300" s="22" t="s">
        <v>72</v>
      </c>
      <c r="M1300" s="22" t="s">
        <v>72</v>
      </c>
      <c r="N1300" s="38" t="s">
        <v>1921</v>
      </c>
      <c r="O1300" s="39">
        <v>44507</v>
      </c>
      <c r="P1300" s="27" t="s">
        <v>65</v>
      </c>
      <c r="Q1300" s="22">
        <v>28</v>
      </c>
      <c r="R1300" s="28" t="s">
        <v>56</v>
      </c>
      <c r="S1300" s="22" t="s">
        <v>56</v>
      </c>
      <c r="T1300" s="28" t="s">
        <v>56</v>
      </c>
      <c r="U1300" s="28">
        <v>0</v>
      </c>
      <c r="V1300" s="28">
        <v>0</v>
      </c>
      <c r="W1300" s="28">
        <v>0</v>
      </c>
      <c r="X1300" s="28" t="s">
        <v>56</v>
      </c>
      <c r="Y1300" s="22" t="s">
        <v>56</v>
      </c>
      <c r="Z1300" s="45" t="s">
        <v>56</v>
      </c>
      <c r="AA1300" s="45" t="s">
        <v>56</v>
      </c>
      <c r="AB1300" s="28">
        <v>0</v>
      </c>
      <c r="AC1300" s="28" t="s">
        <v>56</v>
      </c>
      <c r="AD1300" s="46" t="s">
        <v>56</v>
      </c>
      <c r="AE1300" s="47" t="s">
        <v>56</v>
      </c>
      <c r="AF1300" s="35" t="str">
        <f>VLOOKUP(G1300,[6]TIV1!L:S,8,FALSE)</f>
        <v>8276895965</v>
      </c>
      <c r="AG1300" s="35" t="e">
        <f>VLOOKUP(T1300,[6]TIV1!L:S,8,FALSE)</f>
        <v>#N/A</v>
      </c>
      <c r="AH1300" s="35" t="e">
        <f>VLOOKUP(AC1300,[6]TIV1!L:S,8,FALSE)</f>
        <v>#N/A</v>
      </c>
      <c r="AI1300" s="36">
        <f>VLOOKUP(A1300&amp;P1300,[6]HARGA!C:D,2,0)*Q1300</f>
        <v>0</v>
      </c>
      <c r="AJ1300" s="36">
        <f>VLOOKUP(A1300&amp;P1300,[6]HARGA!C:D,2,0)*W1300</f>
        <v>0</v>
      </c>
      <c r="AK1300" s="36">
        <f>VLOOKUP(A1300&amp;P1300,[6]HARGA!C:D,2,0)*AB1300</f>
        <v>0</v>
      </c>
      <c r="AL1300" s="37"/>
      <c r="AM1300" s="37"/>
      <c r="AN1300" s="37"/>
      <c r="AO1300" s="37"/>
      <c r="AP1300" s="37"/>
      <c r="AQ1300" s="37"/>
      <c r="AR1300" s="37"/>
      <c r="AS1300" s="37"/>
      <c r="AT1300" s="37"/>
      <c r="AU1300" s="37"/>
      <c r="AV1300" s="37"/>
      <c r="AW1300" s="37"/>
      <c r="AX1300" s="37"/>
      <c r="AY1300" s="37"/>
      <c r="AZ1300" s="37"/>
      <c r="BA1300" s="37"/>
      <c r="BB1300" s="37"/>
      <c r="BC1300" s="37"/>
      <c r="BD1300">
        <v>6</v>
      </c>
    </row>
    <row r="1301" spans="1:56" hidden="1" x14ac:dyDescent="0.25">
      <c r="A1301" s="22" t="s">
        <v>51</v>
      </c>
      <c r="B1301" s="22" t="s">
        <v>52</v>
      </c>
      <c r="C1301" s="23" t="s">
        <v>1922</v>
      </c>
      <c r="D1301" s="22" t="s">
        <v>53</v>
      </c>
      <c r="E1301" s="22" t="s">
        <v>538</v>
      </c>
      <c r="F1301" s="22" t="s">
        <v>539</v>
      </c>
      <c r="G1301" s="22" t="s">
        <v>90</v>
      </c>
      <c r="H1301" s="22" t="s">
        <v>56</v>
      </c>
      <c r="I1301" s="22" t="s">
        <v>1923</v>
      </c>
      <c r="J1301" s="24">
        <v>44506</v>
      </c>
      <c r="K1301" s="22">
        <v>0</v>
      </c>
      <c r="L1301" s="22" t="s">
        <v>91</v>
      </c>
      <c r="M1301" s="22" t="s">
        <v>91</v>
      </c>
      <c r="N1301" s="41" t="s">
        <v>56</v>
      </c>
      <c r="O1301" s="41" t="s">
        <v>56</v>
      </c>
      <c r="P1301" s="27" t="s">
        <v>60</v>
      </c>
      <c r="Q1301" s="22">
        <v>0</v>
      </c>
      <c r="R1301" s="23">
        <v>21102803718</v>
      </c>
      <c r="S1301" s="22" t="s">
        <v>56</v>
      </c>
      <c r="T1301" s="22">
        <v>6008150072</v>
      </c>
      <c r="U1301" s="22">
        <v>18</v>
      </c>
      <c r="V1301" s="28">
        <v>0</v>
      </c>
      <c r="W1301" s="22">
        <v>18</v>
      </c>
      <c r="X1301" s="29" t="s">
        <v>92</v>
      </c>
      <c r="Y1301" s="22" t="s">
        <v>56</v>
      </c>
      <c r="Z1301" s="30" t="s">
        <v>1924</v>
      </c>
      <c r="AA1301" s="31">
        <v>44506</v>
      </c>
      <c r="AB1301" s="22">
        <v>0</v>
      </c>
      <c r="AC1301" s="32">
        <v>5042325493</v>
      </c>
      <c r="AD1301" s="33" t="s">
        <v>1925</v>
      </c>
      <c r="AE1301" s="34">
        <v>44516</v>
      </c>
      <c r="AF1301" s="35" t="e">
        <f>VLOOKUP(G1301,[6]TIV1!L:S,8,FALSE)</f>
        <v>#N/A</v>
      </c>
      <c r="AG1301" s="35" t="str">
        <f>VLOOKUP(T1301,[6]TIV1!L:S,8,FALSE)</f>
        <v>2050350281</v>
      </c>
      <c r="AH1301" s="35" t="str">
        <f>VLOOKUP(AC1301,[6]TIV1!L:S,8,FALSE)</f>
        <v>8276895377</v>
      </c>
      <c r="AI1301" s="36">
        <f>VLOOKUP(A1301&amp;P1301,[6]HARGA!C:D,2,0)*Q1301</f>
        <v>0</v>
      </c>
      <c r="AJ1301" s="36">
        <f>VLOOKUP(A1301&amp;P1301,[6]HARGA!C:D,2,0)*W1301</f>
        <v>177300</v>
      </c>
      <c r="AK1301" s="36">
        <f>VLOOKUP(A1301&amp;P1301,[6]HARGA!C:D,2,0)*AB1301</f>
        <v>0</v>
      </c>
      <c r="AL1301" s="37"/>
      <c r="AM1301" s="37"/>
      <c r="AN1301" s="37"/>
      <c r="AO1301" s="37"/>
      <c r="AP1301" s="37"/>
      <c r="AQ1301" s="37"/>
      <c r="AR1301" s="37"/>
      <c r="AS1301" s="37"/>
      <c r="AT1301" s="37"/>
      <c r="AU1301" s="37"/>
      <c r="AV1301" s="37"/>
      <c r="AW1301" s="37"/>
      <c r="AX1301" s="37"/>
      <c r="AY1301" s="37"/>
      <c r="AZ1301" s="37"/>
      <c r="BA1301" s="37"/>
      <c r="BB1301" s="37"/>
      <c r="BC1301" s="37"/>
      <c r="BD1301">
        <v>6</v>
      </c>
    </row>
    <row r="1302" spans="1:56" hidden="1" x14ac:dyDescent="0.25">
      <c r="A1302" s="22" t="s">
        <v>51</v>
      </c>
      <c r="B1302" s="22" t="s">
        <v>52</v>
      </c>
      <c r="C1302" s="23" t="s">
        <v>1922</v>
      </c>
      <c r="D1302" s="22" t="s">
        <v>53</v>
      </c>
      <c r="E1302" s="22" t="s">
        <v>538</v>
      </c>
      <c r="F1302" s="22" t="s">
        <v>539</v>
      </c>
      <c r="G1302" s="22" t="s">
        <v>90</v>
      </c>
      <c r="H1302" s="22" t="s">
        <v>56</v>
      </c>
      <c r="I1302" s="22" t="s">
        <v>1923</v>
      </c>
      <c r="J1302" s="24">
        <v>44506</v>
      </c>
      <c r="K1302" s="22">
        <v>0</v>
      </c>
      <c r="L1302" s="22" t="s">
        <v>91</v>
      </c>
      <c r="M1302" s="22" t="s">
        <v>91</v>
      </c>
      <c r="N1302" s="41" t="s">
        <v>56</v>
      </c>
      <c r="O1302" s="41" t="s">
        <v>56</v>
      </c>
      <c r="P1302" s="27" t="s">
        <v>64</v>
      </c>
      <c r="Q1302" s="22">
        <v>0</v>
      </c>
      <c r="R1302" s="23">
        <v>21102803718</v>
      </c>
      <c r="S1302" s="22" t="s">
        <v>56</v>
      </c>
      <c r="T1302" s="22">
        <v>6008150072</v>
      </c>
      <c r="U1302" s="22">
        <v>1344</v>
      </c>
      <c r="V1302" s="28">
        <v>0</v>
      </c>
      <c r="W1302" s="22">
        <v>1344</v>
      </c>
      <c r="X1302" s="29" t="s">
        <v>92</v>
      </c>
      <c r="Y1302" s="22" t="s">
        <v>56</v>
      </c>
      <c r="Z1302" s="30" t="s">
        <v>1924</v>
      </c>
      <c r="AA1302" s="31">
        <v>44506</v>
      </c>
      <c r="AB1302" s="22">
        <v>96</v>
      </c>
      <c r="AC1302" s="32">
        <v>5042325493</v>
      </c>
      <c r="AD1302" s="33" t="s">
        <v>1925</v>
      </c>
      <c r="AE1302" s="34">
        <v>44516</v>
      </c>
      <c r="AF1302" s="35" t="e">
        <f>VLOOKUP(G1302,[6]TIV1!L:S,8,FALSE)</f>
        <v>#N/A</v>
      </c>
      <c r="AG1302" s="35" t="str">
        <f>VLOOKUP(T1302,[6]TIV1!L:S,8,FALSE)</f>
        <v>2050350281</v>
      </c>
      <c r="AH1302" s="35" t="str">
        <f>VLOOKUP(AC1302,[6]TIV1!L:S,8,FALSE)</f>
        <v>8276895377</v>
      </c>
      <c r="AI1302" s="36">
        <f>VLOOKUP(A1302&amp;P1302,[6]HARGA!C:D,2,0)*Q1302</f>
        <v>0</v>
      </c>
      <c r="AJ1302" s="36">
        <f>VLOOKUP(A1302&amp;P1302,[6]HARGA!C:D,2,0)*W1302</f>
        <v>40320000</v>
      </c>
      <c r="AK1302" s="36">
        <f>VLOOKUP(A1302&amp;P1302,[6]HARGA!C:D,2,0)*AB1302</f>
        <v>2880000</v>
      </c>
      <c r="AL1302" s="37"/>
      <c r="AM1302" s="37"/>
      <c r="AN1302" s="37"/>
      <c r="AO1302" s="37"/>
      <c r="AP1302" s="37"/>
      <c r="AQ1302" s="37"/>
      <c r="AR1302" s="37"/>
      <c r="AS1302" s="37"/>
      <c r="AT1302" s="37"/>
      <c r="AU1302" s="37"/>
      <c r="AV1302" s="37"/>
      <c r="AW1302" s="37"/>
      <c r="AX1302" s="37"/>
      <c r="AY1302" s="37"/>
      <c r="AZ1302" s="37"/>
      <c r="BA1302" s="37"/>
      <c r="BB1302" s="37"/>
      <c r="BC1302" s="37"/>
      <c r="BD1302">
        <v>6</v>
      </c>
    </row>
    <row r="1303" spans="1:56" hidden="1" x14ac:dyDescent="0.25">
      <c r="A1303" s="22" t="s">
        <v>51</v>
      </c>
      <c r="B1303" s="22" t="s">
        <v>52</v>
      </c>
      <c r="C1303" s="23" t="s">
        <v>1922</v>
      </c>
      <c r="D1303" s="22" t="s">
        <v>53</v>
      </c>
      <c r="E1303" s="22" t="s">
        <v>538</v>
      </c>
      <c r="F1303" s="22" t="s">
        <v>539</v>
      </c>
      <c r="G1303" s="22" t="s">
        <v>90</v>
      </c>
      <c r="H1303" s="22" t="s">
        <v>56</v>
      </c>
      <c r="I1303" s="22" t="s">
        <v>1923</v>
      </c>
      <c r="J1303" s="24">
        <v>44506</v>
      </c>
      <c r="K1303" s="22">
        <v>0</v>
      </c>
      <c r="L1303" s="22" t="s">
        <v>91</v>
      </c>
      <c r="M1303" s="22" t="s">
        <v>91</v>
      </c>
      <c r="N1303" s="41" t="s">
        <v>56</v>
      </c>
      <c r="O1303" s="41" t="s">
        <v>56</v>
      </c>
      <c r="P1303" s="27" t="s">
        <v>65</v>
      </c>
      <c r="Q1303" s="22">
        <v>0</v>
      </c>
      <c r="R1303" s="23">
        <v>21102803718</v>
      </c>
      <c r="S1303" s="22" t="s">
        <v>56</v>
      </c>
      <c r="T1303" s="22">
        <v>6008150072</v>
      </c>
      <c r="U1303" s="22">
        <v>28</v>
      </c>
      <c r="V1303" s="28">
        <v>0</v>
      </c>
      <c r="W1303" s="22">
        <v>28</v>
      </c>
      <c r="X1303" s="29" t="s">
        <v>92</v>
      </c>
      <c r="Y1303" s="22" t="s">
        <v>56</v>
      </c>
      <c r="Z1303" s="30" t="s">
        <v>1924</v>
      </c>
      <c r="AA1303" s="31">
        <v>44506</v>
      </c>
      <c r="AB1303" s="22">
        <v>0</v>
      </c>
      <c r="AC1303" s="32">
        <v>5042325493</v>
      </c>
      <c r="AD1303" s="33" t="s">
        <v>1925</v>
      </c>
      <c r="AE1303" s="34">
        <v>44516</v>
      </c>
      <c r="AF1303" s="35" t="e">
        <f>VLOOKUP(G1303,[6]TIV1!L:S,8,FALSE)</f>
        <v>#N/A</v>
      </c>
      <c r="AG1303" s="35" t="str">
        <f>VLOOKUP(T1303,[6]TIV1!L:S,8,FALSE)</f>
        <v>2050350281</v>
      </c>
      <c r="AH1303" s="35" t="str">
        <f>VLOOKUP(AC1303,[6]TIV1!L:S,8,FALSE)</f>
        <v>8276895377</v>
      </c>
      <c r="AI1303" s="36">
        <f>VLOOKUP(A1303&amp;P1303,[6]HARGA!C:D,2,0)*Q1303</f>
        <v>0</v>
      </c>
      <c r="AJ1303" s="36">
        <f>VLOOKUP(A1303&amp;P1303,[6]HARGA!C:D,2,0)*W1303</f>
        <v>0</v>
      </c>
      <c r="AK1303" s="36">
        <f>VLOOKUP(A1303&amp;P1303,[6]HARGA!C:D,2,0)*AB1303</f>
        <v>0</v>
      </c>
      <c r="AL1303" s="37"/>
      <c r="AM1303" s="37"/>
      <c r="AN1303" s="37"/>
      <c r="AO1303" s="37"/>
      <c r="AP1303" s="37"/>
      <c r="AQ1303" s="37"/>
      <c r="AR1303" s="37"/>
      <c r="AS1303" s="37"/>
      <c r="AT1303" s="37"/>
      <c r="AU1303" s="37"/>
      <c r="AV1303" s="37"/>
      <c r="AW1303" s="37"/>
      <c r="AX1303" s="37"/>
      <c r="AY1303" s="37"/>
      <c r="AZ1303" s="37"/>
      <c r="BA1303" s="37"/>
      <c r="BB1303" s="37"/>
      <c r="BC1303" s="37"/>
      <c r="BD1303">
        <v>6</v>
      </c>
    </row>
    <row r="1304" spans="1:56" hidden="1" x14ac:dyDescent="0.25">
      <c r="A1304" s="22" t="s">
        <v>66</v>
      </c>
      <c r="B1304" s="22" t="s">
        <v>52</v>
      </c>
      <c r="C1304" s="23">
        <v>21102903679</v>
      </c>
      <c r="D1304" s="22" t="s">
        <v>53</v>
      </c>
      <c r="E1304" s="22" t="s">
        <v>511</v>
      </c>
      <c r="F1304" s="22" t="s">
        <v>512</v>
      </c>
      <c r="G1304" s="22">
        <v>5042324746</v>
      </c>
      <c r="H1304" s="22" t="s">
        <v>56</v>
      </c>
      <c r="I1304" s="22" t="s">
        <v>1926</v>
      </c>
      <c r="J1304" s="24">
        <v>44506</v>
      </c>
      <c r="K1304" s="22">
        <v>1104</v>
      </c>
      <c r="L1304" s="22" t="s">
        <v>184</v>
      </c>
      <c r="M1304" s="22" t="s">
        <v>184</v>
      </c>
      <c r="N1304" s="38" t="s">
        <v>1927</v>
      </c>
      <c r="O1304" s="39">
        <v>44507</v>
      </c>
      <c r="P1304" s="27" t="s">
        <v>60</v>
      </c>
      <c r="Q1304" s="22">
        <v>1104</v>
      </c>
      <c r="R1304" s="23">
        <v>21102903741</v>
      </c>
      <c r="S1304" s="30" t="s">
        <v>1928</v>
      </c>
      <c r="T1304" s="22">
        <v>6008152056</v>
      </c>
      <c r="U1304" s="22">
        <v>0</v>
      </c>
      <c r="V1304" s="28">
        <v>0</v>
      </c>
      <c r="W1304" s="22">
        <v>0</v>
      </c>
      <c r="X1304" s="29" t="s">
        <v>110</v>
      </c>
      <c r="Y1304" s="22" t="s">
        <v>132</v>
      </c>
      <c r="Z1304" s="30" t="s">
        <v>1929</v>
      </c>
      <c r="AA1304" s="31">
        <v>44504</v>
      </c>
      <c r="AB1304" s="22">
        <v>0</v>
      </c>
      <c r="AC1304" s="32">
        <v>5042322806</v>
      </c>
      <c r="AD1304" s="33" t="s">
        <v>1930</v>
      </c>
      <c r="AE1304" s="34">
        <v>44516</v>
      </c>
      <c r="AF1304" s="35" t="str">
        <f>VLOOKUP(G1304,[6]TIV1!L:S,8,FALSE)</f>
        <v>8276895965</v>
      </c>
      <c r="AG1304" s="35" t="str">
        <f>VLOOKUP(T1304,[6]TIV1!L:S,8,FALSE)</f>
        <v>2050350312</v>
      </c>
      <c r="AH1304" s="35" t="str">
        <f>VLOOKUP(AC1304,[6]TIV1!L:S,8,FALSE)</f>
        <v>8276895965</v>
      </c>
      <c r="AI1304" s="36">
        <f>VLOOKUP(A1304&amp;P1304,[6]HARGA!C:D,2,0)*Q1304</f>
        <v>10874400</v>
      </c>
      <c r="AJ1304" s="36">
        <f>VLOOKUP(A1304&amp;P1304,[6]HARGA!C:D,2,0)*W1304</f>
        <v>0</v>
      </c>
      <c r="AK1304" s="36">
        <f>VLOOKUP(A1304&amp;P1304,[6]HARGA!C:D,2,0)*AB1304</f>
        <v>0</v>
      </c>
      <c r="AL1304" s="30" t="s">
        <v>1931</v>
      </c>
      <c r="AM1304" s="31">
        <v>44504</v>
      </c>
      <c r="AN1304" s="37"/>
      <c r="AO1304" s="37"/>
      <c r="AP1304" s="37"/>
      <c r="AQ1304" s="37"/>
      <c r="AR1304" s="37"/>
      <c r="AS1304" s="37"/>
      <c r="AT1304" s="37"/>
      <c r="AU1304" s="37"/>
      <c r="AV1304" s="37"/>
      <c r="AW1304" s="37"/>
      <c r="AX1304" s="37"/>
      <c r="AY1304" s="37"/>
      <c r="AZ1304" s="37"/>
      <c r="BA1304" s="37"/>
      <c r="BB1304" s="37"/>
      <c r="BC1304" s="37"/>
      <c r="BD1304">
        <v>6</v>
      </c>
    </row>
    <row r="1305" spans="1:56" hidden="1" x14ac:dyDescent="0.25">
      <c r="A1305" s="22" t="s">
        <v>66</v>
      </c>
      <c r="B1305" s="22" t="s">
        <v>52</v>
      </c>
      <c r="C1305" s="23">
        <v>21102903679</v>
      </c>
      <c r="D1305" s="22" t="s">
        <v>53</v>
      </c>
      <c r="E1305" s="22" t="s">
        <v>511</v>
      </c>
      <c r="F1305" s="22" t="s">
        <v>512</v>
      </c>
      <c r="G1305" s="22">
        <v>5042324746</v>
      </c>
      <c r="H1305" s="22" t="s">
        <v>56</v>
      </c>
      <c r="I1305" s="22" t="s">
        <v>1926</v>
      </c>
      <c r="J1305" s="24">
        <v>44506</v>
      </c>
      <c r="K1305" s="22">
        <v>1104</v>
      </c>
      <c r="L1305" s="22" t="s">
        <v>184</v>
      </c>
      <c r="M1305" s="22" t="s">
        <v>184</v>
      </c>
      <c r="N1305" s="38" t="s">
        <v>1927</v>
      </c>
      <c r="O1305" s="39">
        <v>44507</v>
      </c>
      <c r="P1305" s="27" t="s">
        <v>64</v>
      </c>
      <c r="Q1305" s="22">
        <v>1104</v>
      </c>
      <c r="R1305" s="23">
        <v>21102903741</v>
      </c>
      <c r="S1305" s="30" t="s">
        <v>1928</v>
      </c>
      <c r="T1305" s="22">
        <v>6008152056</v>
      </c>
      <c r="U1305" s="28">
        <v>0</v>
      </c>
      <c r="V1305" s="104">
        <v>1152</v>
      </c>
      <c r="W1305" s="22">
        <v>1152</v>
      </c>
      <c r="X1305" s="29" t="s">
        <v>110</v>
      </c>
      <c r="Y1305" s="22" t="s">
        <v>132</v>
      </c>
      <c r="Z1305" s="30" t="s">
        <v>1929</v>
      </c>
      <c r="AA1305" s="31">
        <v>44504</v>
      </c>
      <c r="AB1305" s="22">
        <v>48</v>
      </c>
      <c r="AC1305" s="32">
        <v>5042322806</v>
      </c>
      <c r="AD1305" s="33" t="s">
        <v>1930</v>
      </c>
      <c r="AE1305" s="34">
        <v>44516</v>
      </c>
      <c r="AF1305" s="35" t="str">
        <f>VLOOKUP(G1305,[6]TIV1!L:S,8,FALSE)</f>
        <v>8276895965</v>
      </c>
      <c r="AG1305" s="35" t="str">
        <f>VLOOKUP(T1305,[6]TIV1!L:S,8,FALSE)</f>
        <v>2050350312</v>
      </c>
      <c r="AH1305" s="35" t="str">
        <f>VLOOKUP(AC1305,[6]TIV1!L:S,8,FALSE)</f>
        <v>8276895965</v>
      </c>
      <c r="AI1305" s="36">
        <f>VLOOKUP(A1305&amp;P1305,[6]HARGA!C:D,2,0)*Q1305</f>
        <v>33120000</v>
      </c>
      <c r="AJ1305" s="36">
        <f>VLOOKUP(A1305&amp;P1305,[6]HARGA!C:D,2,0)*W1305</f>
        <v>34560000</v>
      </c>
      <c r="AK1305" s="36">
        <f>VLOOKUP(A1305&amp;P1305,[6]HARGA!C:D,2,0)*AB1305</f>
        <v>1440000</v>
      </c>
      <c r="AL1305" s="30" t="s">
        <v>1931</v>
      </c>
      <c r="AM1305" s="31">
        <v>44504</v>
      </c>
      <c r="AN1305" s="37"/>
      <c r="AO1305" s="37"/>
      <c r="AP1305" s="37"/>
      <c r="AQ1305" s="37"/>
      <c r="AR1305" s="37"/>
      <c r="AS1305" s="37"/>
      <c r="AT1305" s="37"/>
      <c r="AU1305" s="37"/>
      <c r="AV1305" s="37"/>
      <c r="AW1305" s="37"/>
      <c r="AX1305" s="37"/>
      <c r="AY1305" s="37"/>
      <c r="AZ1305" s="37"/>
      <c r="BA1305" s="37"/>
      <c r="BB1305" s="37"/>
      <c r="BC1305" s="37"/>
      <c r="BD1305">
        <v>6</v>
      </c>
    </row>
    <row r="1306" spans="1:56" hidden="1" x14ac:dyDescent="0.25">
      <c r="A1306" s="22" t="s">
        <v>66</v>
      </c>
      <c r="B1306" s="22" t="s">
        <v>52</v>
      </c>
      <c r="C1306" s="23">
        <v>21102903679</v>
      </c>
      <c r="D1306" s="22" t="s">
        <v>53</v>
      </c>
      <c r="E1306" s="22" t="s">
        <v>511</v>
      </c>
      <c r="F1306" s="22" t="s">
        <v>512</v>
      </c>
      <c r="G1306" s="22">
        <v>5042324746</v>
      </c>
      <c r="H1306" s="22" t="s">
        <v>56</v>
      </c>
      <c r="I1306" s="22" t="s">
        <v>1926</v>
      </c>
      <c r="J1306" s="24">
        <v>44506</v>
      </c>
      <c r="K1306" s="22">
        <v>24</v>
      </c>
      <c r="L1306" s="22" t="s">
        <v>184</v>
      </c>
      <c r="M1306" s="22" t="s">
        <v>184</v>
      </c>
      <c r="N1306" s="38" t="s">
        <v>1927</v>
      </c>
      <c r="O1306" s="39">
        <v>44507</v>
      </c>
      <c r="P1306" s="27" t="s">
        <v>65</v>
      </c>
      <c r="Q1306" s="22">
        <v>24</v>
      </c>
      <c r="R1306" s="23">
        <v>21102903741</v>
      </c>
      <c r="S1306" s="30" t="s">
        <v>1928</v>
      </c>
      <c r="T1306" s="22">
        <v>6008152056</v>
      </c>
      <c r="U1306" s="22">
        <v>24</v>
      </c>
      <c r="V1306" s="28">
        <v>0</v>
      </c>
      <c r="W1306" s="22">
        <v>24</v>
      </c>
      <c r="X1306" s="29" t="s">
        <v>110</v>
      </c>
      <c r="Y1306" s="22" t="s">
        <v>132</v>
      </c>
      <c r="Z1306" s="30" t="s">
        <v>1929</v>
      </c>
      <c r="AA1306" s="31">
        <v>44504</v>
      </c>
      <c r="AB1306" s="22">
        <v>0</v>
      </c>
      <c r="AC1306" s="32">
        <v>5042322806</v>
      </c>
      <c r="AD1306" s="33" t="s">
        <v>1930</v>
      </c>
      <c r="AE1306" s="34">
        <v>44516</v>
      </c>
      <c r="AF1306" s="35" t="str">
        <f>VLOOKUP(G1306,[6]TIV1!L:S,8,FALSE)</f>
        <v>8276895965</v>
      </c>
      <c r="AG1306" s="35" t="str">
        <f>VLOOKUP(T1306,[6]TIV1!L:S,8,FALSE)</f>
        <v>2050350312</v>
      </c>
      <c r="AH1306" s="35" t="str">
        <f>VLOOKUP(AC1306,[6]TIV1!L:S,8,FALSE)</f>
        <v>8276895965</v>
      </c>
      <c r="AI1306" s="36">
        <f>VLOOKUP(A1306&amp;P1306,[6]HARGA!C:D,2,0)*Q1306</f>
        <v>0</v>
      </c>
      <c r="AJ1306" s="36">
        <f>VLOOKUP(A1306&amp;P1306,[6]HARGA!C:D,2,0)*W1306</f>
        <v>0</v>
      </c>
      <c r="AK1306" s="36">
        <f>VLOOKUP(A1306&amp;P1306,[6]HARGA!C:D,2,0)*AB1306</f>
        <v>0</v>
      </c>
      <c r="AL1306" s="30" t="s">
        <v>1931</v>
      </c>
      <c r="AM1306" s="31">
        <v>44504</v>
      </c>
      <c r="AN1306" s="37"/>
      <c r="AO1306" s="37"/>
      <c r="AP1306" s="37"/>
      <c r="AQ1306" s="37"/>
      <c r="AR1306" s="37"/>
      <c r="AS1306" s="37"/>
      <c r="AT1306" s="37"/>
      <c r="AU1306" s="37"/>
      <c r="AV1306" s="37"/>
      <c r="AW1306" s="37"/>
      <c r="AX1306" s="37"/>
      <c r="AY1306" s="37"/>
      <c r="AZ1306" s="37"/>
      <c r="BA1306" s="37"/>
      <c r="BB1306" s="37"/>
      <c r="BC1306" s="37"/>
      <c r="BD1306">
        <v>6</v>
      </c>
    </row>
    <row r="1307" spans="1:56" hidden="1" x14ac:dyDescent="0.25">
      <c r="A1307" s="22" t="s">
        <v>51</v>
      </c>
      <c r="B1307" s="22" t="s">
        <v>52</v>
      </c>
      <c r="C1307" s="23">
        <v>21102803703</v>
      </c>
      <c r="D1307" s="22" t="s">
        <v>53</v>
      </c>
      <c r="E1307" s="22" t="s">
        <v>99</v>
      </c>
      <c r="F1307" s="22" t="s">
        <v>100</v>
      </c>
      <c r="G1307" s="22">
        <v>5042298499</v>
      </c>
      <c r="H1307" s="22" t="s">
        <v>56</v>
      </c>
      <c r="I1307" s="22" t="s">
        <v>1932</v>
      </c>
      <c r="J1307" s="24">
        <v>44506</v>
      </c>
      <c r="K1307" s="22">
        <v>1728</v>
      </c>
      <c r="L1307" s="22" t="s">
        <v>526</v>
      </c>
      <c r="M1307" s="22" t="s">
        <v>526</v>
      </c>
      <c r="N1307" s="38" t="s">
        <v>1933</v>
      </c>
      <c r="O1307" s="39">
        <v>44508</v>
      </c>
      <c r="P1307" s="27" t="s">
        <v>60</v>
      </c>
      <c r="Q1307" s="22">
        <v>1728</v>
      </c>
      <c r="R1307" s="23">
        <v>21102803755</v>
      </c>
      <c r="S1307" s="22" t="s">
        <v>56</v>
      </c>
      <c r="T1307" s="62">
        <v>6008152613</v>
      </c>
      <c r="U1307" s="22">
        <v>25</v>
      </c>
      <c r="V1307" s="28">
        <v>0</v>
      </c>
      <c r="W1307" s="22">
        <v>25</v>
      </c>
      <c r="X1307" s="29" t="s">
        <v>102</v>
      </c>
      <c r="Y1307" s="22" t="s">
        <v>56</v>
      </c>
      <c r="Z1307" s="30" t="s">
        <v>1934</v>
      </c>
      <c r="AA1307" s="31">
        <v>44505</v>
      </c>
      <c r="AB1307" s="22">
        <v>0</v>
      </c>
      <c r="AC1307" s="32">
        <v>5042324288</v>
      </c>
      <c r="AD1307" s="33" t="s">
        <v>1935</v>
      </c>
      <c r="AE1307" s="34">
        <v>44516</v>
      </c>
      <c r="AF1307" s="35" t="str">
        <f>VLOOKUP(G1307,[6]TIV1!L:S,8,FALSE)</f>
        <v>8276895377</v>
      </c>
      <c r="AG1307" s="35" t="str">
        <f>VLOOKUP(T1307,[6]TIV1!L:S,8,FALSE)</f>
        <v>2050350281</v>
      </c>
      <c r="AH1307" s="35" t="str">
        <f>VLOOKUP(AC1307,[6]TIV1!L:S,8,FALSE)</f>
        <v>8276895377</v>
      </c>
      <c r="AI1307" s="36">
        <f>VLOOKUP(A1307&amp;P1307,[6]HARGA!C:D,2,0)*Q1307</f>
        <v>17020800</v>
      </c>
      <c r="AJ1307" s="36">
        <f>VLOOKUP(A1307&amp;P1307,[6]HARGA!C:D,2,0)*W1307</f>
        <v>246250</v>
      </c>
      <c r="AK1307" s="36">
        <f>VLOOKUP(A1307&amp;P1307,[6]HARGA!C:D,2,0)*AB1307</f>
        <v>0</v>
      </c>
      <c r="AL1307" s="37"/>
      <c r="AM1307" s="37"/>
      <c r="AN1307" s="37"/>
      <c r="AO1307" s="37"/>
      <c r="AP1307" s="37"/>
      <c r="AQ1307" s="37"/>
      <c r="AR1307" s="37"/>
      <c r="AS1307" s="37"/>
      <c r="AT1307" s="37"/>
      <c r="AU1307" s="37"/>
      <c r="AV1307" s="37"/>
      <c r="AW1307" s="37"/>
      <c r="AX1307" s="37"/>
      <c r="AY1307" s="37"/>
      <c r="AZ1307" s="37"/>
      <c r="BA1307" s="37"/>
      <c r="BB1307" s="37"/>
      <c r="BC1307" s="37"/>
      <c r="BD1307">
        <v>6</v>
      </c>
    </row>
    <row r="1308" spans="1:56" hidden="1" x14ac:dyDescent="0.25">
      <c r="A1308" s="22" t="s">
        <v>51</v>
      </c>
      <c r="B1308" s="22" t="s">
        <v>52</v>
      </c>
      <c r="C1308" s="23">
        <v>21102803703</v>
      </c>
      <c r="D1308" s="22" t="s">
        <v>53</v>
      </c>
      <c r="E1308" s="22" t="s">
        <v>99</v>
      </c>
      <c r="F1308" s="22" t="s">
        <v>100</v>
      </c>
      <c r="G1308" s="22">
        <v>5042298499</v>
      </c>
      <c r="H1308" s="22" t="s">
        <v>56</v>
      </c>
      <c r="I1308" s="22" t="s">
        <v>1932</v>
      </c>
      <c r="J1308" s="24">
        <v>44506</v>
      </c>
      <c r="K1308" s="22">
        <v>1728</v>
      </c>
      <c r="L1308" s="22" t="s">
        <v>526</v>
      </c>
      <c r="M1308" s="22" t="s">
        <v>526</v>
      </c>
      <c r="N1308" s="38" t="s">
        <v>1933</v>
      </c>
      <c r="O1308" s="39">
        <v>44508</v>
      </c>
      <c r="P1308" s="27" t="s">
        <v>64</v>
      </c>
      <c r="Q1308" s="22">
        <v>1728</v>
      </c>
      <c r="R1308" s="23">
        <v>21102803755</v>
      </c>
      <c r="S1308" s="22" t="s">
        <v>56</v>
      </c>
      <c r="T1308" s="62">
        <v>6008152613</v>
      </c>
      <c r="U1308" s="22">
        <v>1728</v>
      </c>
      <c r="V1308" s="28">
        <v>0</v>
      </c>
      <c r="W1308" s="22">
        <v>1728</v>
      </c>
      <c r="X1308" s="29" t="s">
        <v>102</v>
      </c>
      <c r="Y1308" s="22" t="s">
        <v>56</v>
      </c>
      <c r="Z1308" s="30" t="s">
        <v>1934</v>
      </c>
      <c r="AA1308" s="31">
        <v>44505</v>
      </c>
      <c r="AB1308" s="22">
        <v>75</v>
      </c>
      <c r="AC1308" s="32">
        <v>5042324288</v>
      </c>
      <c r="AD1308" s="33" t="s">
        <v>1935</v>
      </c>
      <c r="AE1308" s="34">
        <v>44516</v>
      </c>
      <c r="AF1308" s="35" t="str">
        <f>VLOOKUP(G1308,[6]TIV1!L:S,8,FALSE)</f>
        <v>8276895377</v>
      </c>
      <c r="AG1308" s="35" t="str">
        <f>VLOOKUP(T1308,[6]TIV1!L:S,8,FALSE)</f>
        <v>2050350281</v>
      </c>
      <c r="AH1308" s="35" t="str">
        <f>VLOOKUP(AC1308,[6]TIV1!L:S,8,FALSE)</f>
        <v>8276895377</v>
      </c>
      <c r="AI1308" s="36">
        <f>VLOOKUP(A1308&amp;P1308,[6]HARGA!C:D,2,0)*Q1308</f>
        <v>51840000</v>
      </c>
      <c r="AJ1308" s="36">
        <f>VLOOKUP(A1308&amp;P1308,[6]HARGA!C:D,2,0)*W1308</f>
        <v>51840000</v>
      </c>
      <c r="AK1308" s="36">
        <f>VLOOKUP(A1308&amp;P1308,[6]HARGA!C:D,2,0)*AB1308</f>
        <v>2250000</v>
      </c>
      <c r="AL1308" s="37"/>
      <c r="AM1308" s="37"/>
      <c r="AN1308" s="37"/>
      <c r="AO1308" s="37"/>
      <c r="AP1308" s="37"/>
      <c r="AQ1308" s="37"/>
      <c r="AR1308" s="37"/>
      <c r="AS1308" s="37"/>
      <c r="AT1308" s="37"/>
      <c r="AU1308" s="37"/>
      <c r="AV1308" s="37"/>
      <c r="AW1308" s="37"/>
      <c r="AX1308" s="37"/>
      <c r="AY1308" s="37"/>
      <c r="AZ1308" s="37"/>
      <c r="BA1308" s="37"/>
      <c r="BB1308" s="37"/>
      <c r="BC1308" s="37"/>
      <c r="BD1308">
        <v>6</v>
      </c>
    </row>
    <row r="1309" spans="1:56" hidden="1" x14ac:dyDescent="0.25">
      <c r="A1309" s="22" t="s">
        <v>124</v>
      </c>
      <c r="B1309" s="22" t="s">
        <v>52</v>
      </c>
      <c r="C1309" s="23">
        <v>21102908159</v>
      </c>
      <c r="D1309" s="22" t="s">
        <v>53</v>
      </c>
      <c r="E1309" s="22" t="s">
        <v>530</v>
      </c>
      <c r="F1309" s="22" t="s">
        <v>531</v>
      </c>
      <c r="G1309" s="22">
        <v>5042322027</v>
      </c>
      <c r="H1309" s="22" t="s">
        <v>56</v>
      </c>
      <c r="I1309" s="22" t="s">
        <v>1936</v>
      </c>
      <c r="J1309" s="24">
        <v>44506</v>
      </c>
      <c r="K1309" s="22">
        <v>1440</v>
      </c>
      <c r="L1309" s="22" t="s">
        <v>128</v>
      </c>
      <c r="M1309" s="22" t="s">
        <v>128</v>
      </c>
      <c r="N1309" s="50" t="s">
        <v>1937</v>
      </c>
      <c r="O1309" s="51">
        <v>44508</v>
      </c>
      <c r="P1309" s="27" t="s">
        <v>60</v>
      </c>
      <c r="Q1309" s="22">
        <v>1440</v>
      </c>
      <c r="R1309" s="23">
        <v>21102908160</v>
      </c>
      <c r="S1309" s="22" t="s">
        <v>56</v>
      </c>
      <c r="T1309" s="22">
        <v>6008124741</v>
      </c>
      <c r="U1309" s="22">
        <v>20</v>
      </c>
      <c r="V1309" s="28">
        <v>0</v>
      </c>
      <c r="W1309" s="22">
        <v>20</v>
      </c>
      <c r="X1309" s="29" t="s">
        <v>128</v>
      </c>
      <c r="Y1309" s="22" t="s">
        <v>56</v>
      </c>
      <c r="Z1309" s="52" t="s">
        <v>1938</v>
      </c>
      <c r="AA1309" s="53">
        <v>44505</v>
      </c>
      <c r="AB1309" s="22">
        <v>0</v>
      </c>
      <c r="AC1309" s="32">
        <v>5042296448</v>
      </c>
      <c r="AD1309" s="33" t="s">
        <v>1939</v>
      </c>
      <c r="AE1309" s="34">
        <v>44516</v>
      </c>
      <c r="AF1309" s="35" t="str">
        <f>VLOOKUP(G1309,[6]TIV1!L:S,8,FALSE)</f>
        <v>8276895964</v>
      </c>
      <c r="AG1309" s="35" t="str">
        <f>VLOOKUP(T1309,[6]TIV1!L:S,8,FALSE)</f>
        <v>2050350311</v>
      </c>
      <c r="AH1309" s="35" t="str">
        <f>VLOOKUP(AC1309,[6]TIV1!L:S,8,FALSE)</f>
        <v>8276895964</v>
      </c>
      <c r="AI1309" s="36">
        <f>VLOOKUP(A1309&amp;P1309,[6]HARGA!C:D,2,0)*Q1309</f>
        <v>13579200</v>
      </c>
      <c r="AJ1309" s="36">
        <f>VLOOKUP(A1309&amp;P1309,[6]HARGA!C:D,2,0)*W1309</f>
        <v>188600</v>
      </c>
      <c r="AK1309" s="36">
        <f>VLOOKUP(A1309&amp;P1309,[6]HARGA!C:D,2,0)*AB1309</f>
        <v>0</v>
      </c>
      <c r="AL1309" s="37"/>
      <c r="AM1309" s="37"/>
      <c r="AN1309" s="37"/>
      <c r="AO1309" s="37"/>
      <c r="AP1309" s="37"/>
      <c r="AQ1309" s="37"/>
      <c r="AR1309" s="37"/>
      <c r="AS1309" s="37"/>
      <c r="AT1309" s="37"/>
      <c r="AU1309" s="37"/>
      <c r="AV1309" s="37"/>
      <c r="AW1309" s="37"/>
      <c r="AX1309" s="37"/>
      <c r="AY1309" s="37"/>
      <c r="AZ1309" s="37"/>
      <c r="BA1309" s="37"/>
      <c r="BB1309" s="37"/>
      <c r="BC1309" s="37"/>
      <c r="BD1309">
        <v>6</v>
      </c>
    </row>
    <row r="1310" spans="1:56" hidden="1" x14ac:dyDescent="0.25">
      <c r="A1310" s="22" t="s">
        <v>124</v>
      </c>
      <c r="B1310" s="22" t="s">
        <v>52</v>
      </c>
      <c r="C1310" s="23">
        <v>21102908159</v>
      </c>
      <c r="D1310" s="22" t="s">
        <v>53</v>
      </c>
      <c r="E1310" s="22" t="s">
        <v>530</v>
      </c>
      <c r="F1310" s="22" t="s">
        <v>531</v>
      </c>
      <c r="G1310" s="22">
        <v>5042322027</v>
      </c>
      <c r="H1310" s="22" t="s">
        <v>56</v>
      </c>
      <c r="I1310" s="22" t="s">
        <v>1936</v>
      </c>
      <c r="J1310" s="24">
        <v>44506</v>
      </c>
      <c r="K1310" s="22">
        <v>1440</v>
      </c>
      <c r="L1310" s="22" t="s">
        <v>128</v>
      </c>
      <c r="M1310" s="22" t="s">
        <v>128</v>
      </c>
      <c r="N1310" s="50" t="s">
        <v>1937</v>
      </c>
      <c r="O1310" s="51">
        <v>44508</v>
      </c>
      <c r="P1310" s="27" t="s">
        <v>64</v>
      </c>
      <c r="Q1310" s="22">
        <v>1440</v>
      </c>
      <c r="R1310" s="23">
        <v>21102908160</v>
      </c>
      <c r="S1310" s="22" t="s">
        <v>56</v>
      </c>
      <c r="T1310" s="22">
        <v>6008124741</v>
      </c>
      <c r="U1310" s="22">
        <v>1440</v>
      </c>
      <c r="V1310" s="28">
        <v>0</v>
      </c>
      <c r="W1310" s="22">
        <v>1440</v>
      </c>
      <c r="X1310" s="29" t="s">
        <v>128</v>
      </c>
      <c r="Y1310" s="22" t="s">
        <v>56</v>
      </c>
      <c r="Z1310" s="52" t="s">
        <v>1938</v>
      </c>
      <c r="AA1310" s="53">
        <v>44505</v>
      </c>
      <c r="AB1310" s="22">
        <v>65</v>
      </c>
      <c r="AC1310" s="32">
        <v>5042296448</v>
      </c>
      <c r="AD1310" s="33" t="s">
        <v>1939</v>
      </c>
      <c r="AE1310" s="34">
        <v>44516</v>
      </c>
      <c r="AF1310" s="35" t="str">
        <f>VLOOKUP(G1310,[6]TIV1!L:S,8,FALSE)</f>
        <v>8276895964</v>
      </c>
      <c r="AG1310" s="35" t="str">
        <f>VLOOKUP(T1310,[6]TIV1!L:S,8,FALSE)</f>
        <v>2050350311</v>
      </c>
      <c r="AH1310" s="35" t="str">
        <f>VLOOKUP(AC1310,[6]TIV1!L:S,8,FALSE)</f>
        <v>8276895964</v>
      </c>
      <c r="AI1310" s="36">
        <f>VLOOKUP(A1310&amp;P1310,[6]HARGA!C:D,2,0)*Q1310</f>
        <v>43200000</v>
      </c>
      <c r="AJ1310" s="36">
        <f>VLOOKUP(A1310&amp;P1310,[6]HARGA!C:D,2,0)*W1310</f>
        <v>43200000</v>
      </c>
      <c r="AK1310" s="36">
        <f>VLOOKUP(A1310&amp;P1310,[6]HARGA!C:D,2,0)*AB1310</f>
        <v>1950000</v>
      </c>
      <c r="AL1310" s="37"/>
      <c r="AM1310" s="37"/>
      <c r="AN1310" s="37"/>
      <c r="AO1310" s="37"/>
      <c r="AP1310" s="37"/>
      <c r="AQ1310" s="37"/>
      <c r="AR1310" s="37"/>
      <c r="AS1310" s="37"/>
      <c r="AT1310" s="37"/>
      <c r="AU1310" s="37"/>
      <c r="AV1310" s="37"/>
      <c r="AW1310" s="37"/>
      <c r="AX1310" s="37"/>
      <c r="AY1310" s="37"/>
      <c r="AZ1310" s="37"/>
      <c r="BA1310" s="37"/>
      <c r="BB1310" s="37"/>
      <c r="BC1310" s="37"/>
      <c r="BD1310">
        <v>6</v>
      </c>
    </row>
    <row r="1311" spans="1:56" hidden="1" x14ac:dyDescent="0.25">
      <c r="A1311" s="22" t="s">
        <v>66</v>
      </c>
      <c r="B1311" s="22" t="s">
        <v>52</v>
      </c>
      <c r="C1311" s="23">
        <v>21102803686</v>
      </c>
      <c r="D1311" s="22" t="s">
        <v>135</v>
      </c>
      <c r="E1311" s="22" t="s">
        <v>678</v>
      </c>
      <c r="F1311" s="22" t="s">
        <v>679</v>
      </c>
      <c r="G1311" s="22">
        <v>5042322156</v>
      </c>
      <c r="H1311" s="22" t="s">
        <v>56</v>
      </c>
      <c r="I1311" s="22" t="s">
        <v>56</v>
      </c>
      <c r="J1311" s="24">
        <v>44506</v>
      </c>
      <c r="K1311" s="22">
        <v>1440</v>
      </c>
      <c r="L1311" s="22" t="s">
        <v>153</v>
      </c>
      <c r="M1311" s="22" t="s">
        <v>153</v>
      </c>
      <c r="N1311" s="38" t="s">
        <v>1940</v>
      </c>
      <c r="O1311" s="39">
        <v>44508</v>
      </c>
      <c r="P1311" s="27" t="s">
        <v>60</v>
      </c>
      <c r="Q1311" s="22">
        <v>1440</v>
      </c>
      <c r="R1311" s="23">
        <v>21102903763</v>
      </c>
      <c r="S1311" s="22" t="s">
        <v>56</v>
      </c>
      <c r="T1311" s="22">
        <v>6008153326</v>
      </c>
      <c r="U1311" s="22">
        <v>28</v>
      </c>
      <c r="V1311" s="28">
        <v>0</v>
      </c>
      <c r="W1311" s="22">
        <v>28</v>
      </c>
      <c r="X1311" s="29" t="s">
        <v>189</v>
      </c>
      <c r="Y1311" s="22" t="s">
        <v>56</v>
      </c>
      <c r="Z1311" s="30" t="s">
        <v>1941</v>
      </c>
      <c r="AA1311" s="31">
        <v>44504</v>
      </c>
      <c r="AB1311" s="22">
        <v>4</v>
      </c>
      <c r="AC1311" s="32">
        <v>5042324283</v>
      </c>
      <c r="AD1311" s="33" t="s">
        <v>1942</v>
      </c>
      <c r="AE1311" s="34">
        <v>44516</v>
      </c>
      <c r="AF1311" s="35" t="str">
        <f>VLOOKUP(G1311,[6]TIV1!L:S,8,FALSE)</f>
        <v>8276895965</v>
      </c>
      <c r="AG1311" s="35" t="str">
        <f>VLOOKUP(T1311,[6]TIV1!L:S,8,FALSE)</f>
        <v>2050350312</v>
      </c>
      <c r="AH1311" s="35" t="str">
        <f>VLOOKUP(AC1311,[6]TIV1!L:S,8,FALSE)</f>
        <v>8276895965</v>
      </c>
      <c r="AI1311" s="36">
        <f>VLOOKUP(A1311&amp;P1311,[6]HARGA!C:D,2,0)*Q1311</f>
        <v>14184000</v>
      </c>
      <c r="AJ1311" s="36">
        <f>VLOOKUP(A1311&amp;P1311,[6]HARGA!C:D,2,0)*W1311</f>
        <v>275800</v>
      </c>
      <c r="AK1311" s="36">
        <f>VLOOKUP(A1311&amp;P1311,[6]HARGA!C:D,2,0)*AB1311</f>
        <v>39400</v>
      </c>
      <c r="AL1311" s="37"/>
      <c r="AM1311" s="37"/>
      <c r="AN1311" s="37"/>
      <c r="AO1311" s="37"/>
      <c r="AP1311" s="37"/>
      <c r="AQ1311" s="37"/>
      <c r="AR1311" s="37"/>
      <c r="AS1311" s="37"/>
      <c r="AT1311" s="37"/>
      <c r="AU1311" s="37"/>
      <c r="AV1311" s="37"/>
      <c r="AW1311" s="37"/>
      <c r="AX1311" s="37"/>
      <c r="AY1311" s="37"/>
      <c r="AZ1311" s="37"/>
      <c r="BA1311" s="37"/>
      <c r="BB1311" s="37"/>
      <c r="BC1311" s="37"/>
      <c r="BD1311">
        <v>6</v>
      </c>
    </row>
    <row r="1312" spans="1:56" hidden="1" x14ac:dyDescent="0.25">
      <c r="A1312" s="22" t="s">
        <v>66</v>
      </c>
      <c r="B1312" s="22" t="s">
        <v>52</v>
      </c>
      <c r="C1312" s="23">
        <v>21102803686</v>
      </c>
      <c r="D1312" s="22" t="s">
        <v>135</v>
      </c>
      <c r="E1312" s="22" t="s">
        <v>678</v>
      </c>
      <c r="F1312" s="22" t="s">
        <v>679</v>
      </c>
      <c r="G1312" s="22">
        <v>5042322156</v>
      </c>
      <c r="H1312" s="22" t="s">
        <v>56</v>
      </c>
      <c r="I1312" s="22" t="s">
        <v>56</v>
      </c>
      <c r="J1312" s="24">
        <v>44506</v>
      </c>
      <c r="K1312" s="22">
        <v>1440</v>
      </c>
      <c r="L1312" s="22" t="s">
        <v>153</v>
      </c>
      <c r="M1312" s="22" t="s">
        <v>153</v>
      </c>
      <c r="N1312" s="38" t="s">
        <v>1940</v>
      </c>
      <c r="O1312" s="39">
        <v>44508</v>
      </c>
      <c r="P1312" s="27" t="s">
        <v>64</v>
      </c>
      <c r="Q1312" s="22">
        <v>1440</v>
      </c>
      <c r="R1312" s="23">
        <v>21102903763</v>
      </c>
      <c r="S1312" s="22" t="s">
        <v>56</v>
      </c>
      <c r="T1312" s="22">
        <v>6008153326</v>
      </c>
      <c r="U1312" s="22">
        <v>1440</v>
      </c>
      <c r="V1312" s="28">
        <v>0</v>
      </c>
      <c r="W1312" s="22">
        <v>1440</v>
      </c>
      <c r="X1312" s="29" t="s">
        <v>189</v>
      </c>
      <c r="Y1312" s="22" t="s">
        <v>56</v>
      </c>
      <c r="Z1312" s="30" t="s">
        <v>1941</v>
      </c>
      <c r="AA1312" s="31">
        <v>44504</v>
      </c>
      <c r="AB1312" s="22">
        <v>97</v>
      </c>
      <c r="AC1312" s="32">
        <v>5042324283</v>
      </c>
      <c r="AD1312" s="33" t="s">
        <v>1942</v>
      </c>
      <c r="AE1312" s="34">
        <v>44516</v>
      </c>
      <c r="AF1312" s="35" t="str">
        <f>VLOOKUP(G1312,[6]TIV1!L:S,8,FALSE)</f>
        <v>8276895965</v>
      </c>
      <c r="AG1312" s="35" t="str">
        <f>VLOOKUP(T1312,[6]TIV1!L:S,8,FALSE)</f>
        <v>2050350312</v>
      </c>
      <c r="AH1312" s="35" t="str">
        <f>VLOOKUP(AC1312,[6]TIV1!L:S,8,FALSE)</f>
        <v>8276895965</v>
      </c>
      <c r="AI1312" s="36">
        <f>VLOOKUP(A1312&amp;P1312,[6]HARGA!C:D,2,0)*Q1312</f>
        <v>43200000</v>
      </c>
      <c r="AJ1312" s="36">
        <f>VLOOKUP(A1312&amp;P1312,[6]HARGA!C:D,2,0)*W1312</f>
        <v>43200000</v>
      </c>
      <c r="AK1312" s="36">
        <f>VLOOKUP(A1312&amp;P1312,[6]HARGA!C:D,2,0)*AB1312</f>
        <v>2910000</v>
      </c>
      <c r="AL1312" s="37"/>
      <c r="AM1312" s="37"/>
      <c r="AN1312" s="37"/>
      <c r="AO1312" s="37"/>
      <c r="AP1312" s="37"/>
      <c r="AQ1312" s="37"/>
      <c r="AR1312" s="37"/>
      <c r="AS1312" s="37"/>
      <c r="AT1312" s="37"/>
      <c r="AU1312" s="37"/>
      <c r="AV1312" s="37"/>
      <c r="AW1312" s="37"/>
      <c r="AX1312" s="37"/>
      <c r="AY1312" s="37"/>
      <c r="AZ1312" s="37"/>
      <c r="BA1312" s="37"/>
      <c r="BB1312" s="37"/>
      <c r="BC1312" s="37"/>
      <c r="BD1312">
        <v>6</v>
      </c>
    </row>
    <row r="1313" spans="1:56" hidden="1" x14ac:dyDescent="0.25">
      <c r="A1313" s="22" t="s">
        <v>51</v>
      </c>
      <c r="B1313" s="22" t="s">
        <v>52</v>
      </c>
      <c r="C1313" s="23">
        <v>21102803693</v>
      </c>
      <c r="D1313" s="22" t="s">
        <v>163</v>
      </c>
      <c r="E1313" s="22" t="s">
        <v>164</v>
      </c>
      <c r="F1313" s="22" t="s">
        <v>165</v>
      </c>
      <c r="G1313" s="22">
        <v>5042320628</v>
      </c>
      <c r="H1313" s="22" t="s">
        <v>56</v>
      </c>
      <c r="I1313" s="22" t="s">
        <v>56</v>
      </c>
      <c r="J1313" s="24">
        <v>44506</v>
      </c>
      <c r="K1313" s="22">
        <v>1392</v>
      </c>
      <c r="L1313" s="22" t="s">
        <v>163</v>
      </c>
      <c r="M1313" s="22" t="s">
        <v>163</v>
      </c>
      <c r="N1313" s="38" t="s">
        <v>1943</v>
      </c>
      <c r="O1313" s="39">
        <v>44506</v>
      </c>
      <c r="P1313" s="27" t="s">
        <v>60</v>
      </c>
      <c r="Q1313" s="22">
        <v>1392</v>
      </c>
      <c r="R1313" s="23">
        <v>21102803782</v>
      </c>
      <c r="S1313" s="22" t="s">
        <v>56</v>
      </c>
      <c r="T1313" s="22">
        <v>6008153842</v>
      </c>
      <c r="U1313" s="22">
        <v>36</v>
      </c>
      <c r="V1313" s="28">
        <v>0</v>
      </c>
      <c r="W1313" s="22">
        <v>36</v>
      </c>
      <c r="X1313" s="29" t="s">
        <v>163</v>
      </c>
      <c r="Y1313" s="22" t="s">
        <v>56</v>
      </c>
      <c r="Z1313" s="30" t="s">
        <v>1944</v>
      </c>
      <c r="AA1313" s="31">
        <v>44506</v>
      </c>
      <c r="AB1313" s="22">
        <v>0</v>
      </c>
      <c r="AC1313" s="32">
        <v>5042319559</v>
      </c>
      <c r="AD1313" s="33" t="s">
        <v>1945</v>
      </c>
      <c r="AE1313" s="34">
        <v>44506</v>
      </c>
      <c r="AF1313" s="35" t="str">
        <f>VLOOKUP(G1313,[6]TIV1!L:S,8,FALSE)</f>
        <v>8276895377</v>
      </c>
      <c r="AG1313" s="35" t="str">
        <f>VLOOKUP(T1313,[6]TIV1!L:S,8,FALSE)</f>
        <v>2050350281</v>
      </c>
      <c r="AH1313" s="35" t="str">
        <f>VLOOKUP(AC1313,[6]TIV1!L:S,8,FALSE)</f>
        <v>8276895377</v>
      </c>
      <c r="AI1313" s="36">
        <f>VLOOKUP(A1313&amp;P1313,[6]HARGA!C:D,2,0)*Q1313</f>
        <v>13711200</v>
      </c>
      <c r="AJ1313" s="36">
        <f>VLOOKUP(A1313&amp;P1313,[6]HARGA!C:D,2,0)*W1313</f>
        <v>354600</v>
      </c>
      <c r="AK1313" s="36">
        <f>VLOOKUP(A1313&amp;P1313,[6]HARGA!C:D,2,0)*AB1313</f>
        <v>0</v>
      </c>
      <c r="AL1313" s="37"/>
      <c r="AM1313" s="37"/>
      <c r="AN1313" s="37"/>
      <c r="AO1313" s="37"/>
      <c r="AP1313" s="37"/>
      <c r="AQ1313" s="37"/>
      <c r="AR1313" s="37"/>
      <c r="AS1313" s="37"/>
      <c r="AT1313" s="37"/>
      <c r="AU1313" s="37"/>
      <c r="AV1313" s="37"/>
      <c r="AW1313" s="37"/>
      <c r="AX1313" s="37"/>
      <c r="AY1313" s="37"/>
      <c r="AZ1313" s="37"/>
      <c r="BA1313" s="37"/>
      <c r="BB1313" s="37"/>
      <c r="BC1313" s="37"/>
      <c r="BD1313">
        <v>6</v>
      </c>
    </row>
    <row r="1314" spans="1:56" hidden="1" x14ac:dyDescent="0.25">
      <c r="A1314" s="22" t="s">
        <v>51</v>
      </c>
      <c r="B1314" s="22" t="s">
        <v>52</v>
      </c>
      <c r="C1314" s="23">
        <v>21102803693</v>
      </c>
      <c r="D1314" s="22" t="s">
        <v>163</v>
      </c>
      <c r="E1314" s="22" t="s">
        <v>164</v>
      </c>
      <c r="F1314" s="22" t="s">
        <v>165</v>
      </c>
      <c r="G1314" s="22">
        <v>5042320628</v>
      </c>
      <c r="H1314" s="22" t="s">
        <v>56</v>
      </c>
      <c r="I1314" s="22" t="s">
        <v>56</v>
      </c>
      <c r="J1314" s="24">
        <v>44506</v>
      </c>
      <c r="K1314" s="22">
        <v>1392</v>
      </c>
      <c r="L1314" s="22" t="s">
        <v>163</v>
      </c>
      <c r="M1314" s="22" t="s">
        <v>163</v>
      </c>
      <c r="N1314" s="38" t="s">
        <v>1943</v>
      </c>
      <c r="O1314" s="39">
        <v>44506</v>
      </c>
      <c r="P1314" s="27" t="s">
        <v>64</v>
      </c>
      <c r="Q1314" s="22">
        <v>1392</v>
      </c>
      <c r="R1314" s="23">
        <v>21102803782</v>
      </c>
      <c r="S1314" s="22" t="s">
        <v>56</v>
      </c>
      <c r="T1314" s="22">
        <v>6008153842</v>
      </c>
      <c r="U1314" s="22">
        <v>1440</v>
      </c>
      <c r="V1314" s="28">
        <v>0</v>
      </c>
      <c r="W1314" s="22">
        <v>1440</v>
      </c>
      <c r="X1314" s="29" t="s">
        <v>163</v>
      </c>
      <c r="Y1314" s="22" t="s">
        <v>56</v>
      </c>
      <c r="Z1314" s="30" t="s">
        <v>1944</v>
      </c>
      <c r="AA1314" s="31">
        <v>44506</v>
      </c>
      <c r="AB1314" s="22">
        <v>70</v>
      </c>
      <c r="AC1314" s="32">
        <v>5042319559</v>
      </c>
      <c r="AD1314" s="33" t="s">
        <v>1945</v>
      </c>
      <c r="AE1314" s="34">
        <v>44506</v>
      </c>
      <c r="AF1314" s="35" t="str">
        <f>VLOOKUP(G1314,[6]TIV1!L:S,8,FALSE)</f>
        <v>8276895377</v>
      </c>
      <c r="AG1314" s="35" t="str">
        <f>VLOOKUP(T1314,[6]TIV1!L:S,8,FALSE)</f>
        <v>2050350281</v>
      </c>
      <c r="AH1314" s="35" t="str">
        <f>VLOOKUP(AC1314,[6]TIV1!L:S,8,FALSE)</f>
        <v>8276895377</v>
      </c>
      <c r="AI1314" s="36">
        <f>VLOOKUP(A1314&amp;P1314,[6]HARGA!C:D,2,0)*Q1314</f>
        <v>41760000</v>
      </c>
      <c r="AJ1314" s="36">
        <f>VLOOKUP(A1314&amp;P1314,[6]HARGA!C:D,2,0)*W1314</f>
        <v>43200000</v>
      </c>
      <c r="AK1314" s="36">
        <f>VLOOKUP(A1314&amp;P1314,[6]HARGA!C:D,2,0)*AB1314</f>
        <v>2100000</v>
      </c>
      <c r="AL1314" s="37"/>
      <c r="AM1314" s="37"/>
      <c r="AN1314" s="37"/>
      <c r="AO1314" s="37"/>
      <c r="AP1314" s="37"/>
      <c r="AQ1314" s="37"/>
      <c r="AR1314" s="37"/>
      <c r="AS1314" s="37"/>
      <c r="AT1314" s="37"/>
      <c r="AU1314" s="37"/>
      <c r="AV1314" s="37"/>
      <c r="AW1314" s="37"/>
      <c r="AX1314" s="37"/>
      <c r="AY1314" s="37"/>
      <c r="AZ1314" s="37"/>
      <c r="BA1314" s="37"/>
      <c r="BB1314" s="37"/>
      <c r="BC1314" s="37"/>
      <c r="BD1314">
        <v>6</v>
      </c>
    </row>
    <row r="1315" spans="1:56" hidden="1" x14ac:dyDescent="0.25">
      <c r="A1315" s="22" t="s">
        <v>51</v>
      </c>
      <c r="B1315" s="22" t="s">
        <v>52</v>
      </c>
      <c r="C1315" s="23">
        <v>21102803701</v>
      </c>
      <c r="D1315" s="22" t="s">
        <v>143</v>
      </c>
      <c r="E1315" s="22" t="s">
        <v>373</v>
      </c>
      <c r="F1315" s="22" t="s">
        <v>674</v>
      </c>
      <c r="G1315" s="22">
        <v>5042324697</v>
      </c>
      <c r="H1315" s="22" t="s">
        <v>56</v>
      </c>
      <c r="I1315" s="22" t="s">
        <v>56</v>
      </c>
      <c r="J1315" s="24">
        <v>44506</v>
      </c>
      <c r="K1315" s="22">
        <v>1344</v>
      </c>
      <c r="L1315" s="22" t="s">
        <v>138</v>
      </c>
      <c r="M1315" s="22" t="s">
        <v>138</v>
      </c>
      <c r="N1315" s="38" t="s">
        <v>1946</v>
      </c>
      <c r="O1315" s="39">
        <v>44508</v>
      </c>
      <c r="P1315" s="27" t="s">
        <v>60</v>
      </c>
      <c r="Q1315" s="22">
        <v>1344</v>
      </c>
      <c r="R1315" s="23">
        <v>21102903761</v>
      </c>
      <c r="S1315" s="22" t="s">
        <v>56</v>
      </c>
      <c r="T1315" s="22">
        <v>6008153368</v>
      </c>
      <c r="U1315" s="22">
        <v>27</v>
      </c>
      <c r="V1315" s="28">
        <v>0</v>
      </c>
      <c r="W1315" s="22">
        <v>27</v>
      </c>
      <c r="X1315" s="29" t="s">
        <v>102</v>
      </c>
      <c r="Y1315" s="22" t="s">
        <v>56</v>
      </c>
      <c r="Z1315" s="30" t="s">
        <v>1947</v>
      </c>
      <c r="AA1315" s="31">
        <v>44505</v>
      </c>
      <c r="AB1315" s="22">
        <v>3</v>
      </c>
      <c r="AC1315" s="32">
        <v>5042325327</v>
      </c>
      <c r="AD1315" s="33" t="s">
        <v>1948</v>
      </c>
      <c r="AE1315" s="34">
        <v>44516</v>
      </c>
      <c r="AF1315" s="35" t="str">
        <f>VLOOKUP(G1315,[6]TIV1!L:S,8,FALSE)</f>
        <v>8276895377</v>
      </c>
      <c r="AG1315" s="35" t="str">
        <f>VLOOKUP(T1315,[6]TIV1!L:S,8,FALSE)</f>
        <v>2050350281</v>
      </c>
      <c r="AH1315" s="35" t="str">
        <f>VLOOKUP(AC1315,[6]TIV1!L:S,8,FALSE)</f>
        <v>8276895377</v>
      </c>
      <c r="AI1315" s="36">
        <f>VLOOKUP(A1315&amp;P1315,[6]HARGA!C:D,2,0)*Q1315</f>
        <v>13238400</v>
      </c>
      <c r="AJ1315" s="36">
        <f>VLOOKUP(A1315&amp;P1315,[6]HARGA!C:D,2,0)*W1315</f>
        <v>265950</v>
      </c>
      <c r="AK1315" s="36">
        <f>VLOOKUP(A1315&amp;P1315,[6]HARGA!C:D,2,0)*AB1315</f>
        <v>29550</v>
      </c>
      <c r="AL1315" s="37"/>
      <c r="AM1315" s="37"/>
      <c r="AN1315" s="37"/>
      <c r="AO1315" s="37"/>
      <c r="AP1315" s="37"/>
      <c r="AQ1315" s="37"/>
      <c r="AR1315" s="37"/>
      <c r="AS1315" s="37"/>
      <c r="AT1315" s="37"/>
      <c r="AU1315" s="37"/>
      <c r="AV1315" s="37"/>
      <c r="AW1315" s="37"/>
      <c r="AX1315" s="37"/>
      <c r="AY1315" s="37"/>
      <c r="AZ1315" s="37"/>
      <c r="BA1315" s="37"/>
      <c r="BB1315" s="37"/>
      <c r="BC1315" s="37"/>
      <c r="BD1315">
        <v>6</v>
      </c>
    </row>
    <row r="1316" spans="1:56" hidden="1" x14ac:dyDescent="0.25">
      <c r="A1316" s="22" t="s">
        <v>51</v>
      </c>
      <c r="B1316" s="22" t="s">
        <v>52</v>
      </c>
      <c r="C1316" s="23">
        <v>21102803701</v>
      </c>
      <c r="D1316" s="22" t="s">
        <v>143</v>
      </c>
      <c r="E1316" s="22" t="s">
        <v>373</v>
      </c>
      <c r="F1316" s="22" t="s">
        <v>674</v>
      </c>
      <c r="G1316" s="22">
        <v>5042324697</v>
      </c>
      <c r="H1316" s="22" t="s">
        <v>56</v>
      </c>
      <c r="I1316" s="22" t="s">
        <v>56</v>
      </c>
      <c r="J1316" s="24">
        <v>44506</v>
      </c>
      <c r="K1316" s="22">
        <v>1344</v>
      </c>
      <c r="L1316" s="22" t="s">
        <v>138</v>
      </c>
      <c r="M1316" s="22" t="s">
        <v>138</v>
      </c>
      <c r="N1316" s="38" t="s">
        <v>1946</v>
      </c>
      <c r="O1316" s="39">
        <v>44508</v>
      </c>
      <c r="P1316" s="27" t="s">
        <v>64</v>
      </c>
      <c r="Q1316" s="22">
        <v>1344</v>
      </c>
      <c r="R1316" s="23">
        <v>21102903761</v>
      </c>
      <c r="S1316" s="22" t="s">
        <v>56</v>
      </c>
      <c r="T1316" s="22">
        <v>6008153368</v>
      </c>
      <c r="U1316" s="22">
        <v>1344</v>
      </c>
      <c r="V1316" s="28">
        <v>0</v>
      </c>
      <c r="W1316" s="22">
        <v>1344</v>
      </c>
      <c r="X1316" s="29" t="s">
        <v>102</v>
      </c>
      <c r="Y1316" s="22" t="s">
        <v>56</v>
      </c>
      <c r="Z1316" s="30" t="s">
        <v>1947</v>
      </c>
      <c r="AA1316" s="31">
        <v>44505</v>
      </c>
      <c r="AB1316" s="22">
        <v>60</v>
      </c>
      <c r="AC1316" s="32">
        <v>5042325327</v>
      </c>
      <c r="AD1316" s="33" t="s">
        <v>1948</v>
      </c>
      <c r="AE1316" s="34">
        <v>44516</v>
      </c>
      <c r="AF1316" s="35" t="str">
        <f>VLOOKUP(G1316,[6]TIV1!L:S,8,FALSE)</f>
        <v>8276895377</v>
      </c>
      <c r="AG1316" s="35" t="str">
        <f>VLOOKUP(T1316,[6]TIV1!L:S,8,FALSE)</f>
        <v>2050350281</v>
      </c>
      <c r="AH1316" s="35" t="str">
        <f>VLOOKUP(AC1316,[6]TIV1!L:S,8,FALSE)</f>
        <v>8276895377</v>
      </c>
      <c r="AI1316" s="36">
        <f>VLOOKUP(A1316&amp;P1316,[6]HARGA!C:D,2,0)*Q1316</f>
        <v>40320000</v>
      </c>
      <c r="AJ1316" s="36">
        <f>VLOOKUP(A1316&amp;P1316,[6]HARGA!C:D,2,0)*W1316</f>
        <v>40320000</v>
      </c>
      <c r="AK1316" s="36">
        <f>VLOOKUP(A1316&amp;P1316,[6]HARGA!C:D,2,0)*AB1316</f>
        <v>1800000</v>
      </c>
      <c r="AL1316" s="37"/>
      <c r="AM1316" s="37"/>
      <c r="AN1316" s="37"/>
      <c r="AO1316" s="37"/>
      <c r="AP1316" s="37"/>
      <c r="AQ1316" s="37"/>
      <c r="AR1316" s="37"/>
      <c r="AS1316" s="37"/>
      <c r="AT1316" s="37"/>
      <c r="AU1316" s="37"/>
      <c r="AV1316" s="37"/>
      <c r="AW1316" s="37"/>
      <c r="AX1316" s="37"/>
      <c r="AY1316" s="37"/>
      <c r="AZ1316" s="37"/>
      <c r="BA1316" s="37"/>
      <c r="BB1316" s="37"/>
      <c r="BC1316" s="37"/>
      <c r="BD1316">
        <v>6</v>
      </c>
    </row>
    <row r="1317" spans="1:56" hidden="1" x14ac:dyDescent="0.25">
      <c r="A1317" s="22" t="s">
        <v>51</v>
      </c>
      <c r="B1317" s="22" t="s">
        <v>52</v>
      </c>
      <c r="C1317" s="23">
        <v>21102803705</v>
      </c>
      <c r="D1317" s="22" t="s">
        <v>135</v>
      </c>
      <c r="E1317" s="22" t="s">
        <v>683</v>
      </c>
      <c r="F1317" s="22" t="s">
        <v>684</v>
      </c>
      <c r="G1317" s="22">
        <v>5042325561</v>
      </c>
      <c r="H1317" s="22" t="s">
        <v>56</v>
      </c>
      <c r="I1317" s="22" t="s">
        <v>56</v>
      </c>
      <c r="J1317" s="24">
        <v>44506</v>
      </c>
      <c r="K1317" s="22">
        <v>1344</v>
      </c>
      <c r="L1317" s="22" t="s">
        <v>102</v>
      </c>
      <c r="M1317" s="22" t="s">
        <v>102</v>
      </c>
      <c r="N1317" s="38" t="s">
        <v>1949</v>
      </c>
      <c r="O1317" s="39">
        <v>44508</v>
      </c>
      <c r="P1317" s="27" t="s">
        <v>60</v>
      </c>
      <c r="Q1317" s="22">
        <v>1344</v>
      </c>
      <c r="R1317" s="23">
        <v>21102803757</v>
      </c>
      <c r="S1317" s="22" t="s">
        <v>56</v>
      </c>
      <c r="T1317" s="22">
        <v>6008153488</v>
      </c>
      <c r="U1317" s="22">
        <v>42</v>
      </c>
      <c r="V1317" s="28">
        <v>0</v>
      </c>
      <c r="W1317" s="22">
        <v>42</v>
      </c>
      <c r="X1317" s="29" t="s">
        <v>61</v>
      </c>
      <c r="Y1317" s="22" t="s">
        <v>56</v>
      </c>
      <c r="Z1317" s="30" t="s">
        <v>1950</v>
      </c>
      <c r="AA1317" s="31">
        <v>44505</v>
      </c>
      <c r="AB1317" s="22">
        <v>3</v>
      </c>
      <c r="AC1317" s="32">
        <v>5042323595</v>
      </c>
      <c r="AD1317" s="33" t="s">
        <v>1951</v>
      </c>
      <c r="AE1317" s="34">
        <v>44516</v>
      </c>
      <c r="AF1317" s="35" t="str">
        <f>VLOOKUP(G1317,[6]TIV1!L:S,8,FALSE)</f>
        <v>8276895377</v>
      </c>
      <c r="AG1317" s="35" t="str">
        <f>VLOOKUP(T1317,[6]TIV1!L:S,8,FALSE)</f>
        <v>2050350281</v>
      </c>
      <c r="AH1317" s="35" t="str">
        <f>VLOOKUP(AC1317,[6]TIV1!L:S,8,FALSE)</f>
        <v>8276895377</v>
      </c>
      <c r="AI1317" s="36">
        <f>VLOOKUP(A1317&amp;P1317,[6]HARGA!C:D,2,0)*Q1317</f>
        <v>13238400</v>
      </c>
      <c r="AJ1317" s="36">
        <f>VLOOKUP(A1317&amp;P1317,[6]HARGA!C:D,2,0)*W1317</f>
        <v>413700</v>
      </c>
      <c r="AK1317" s="36">
        <f>VLOOKUP(A1317&amp;P1317,[6]HARGA!C:D,2,0)*AB1317</f>
        <v>29550</v>
      </c>
      <c r="AL1317" s="37"/>
      <c r="AM1317" s="37"/>
      <c r="AN1317" s="37"/>
      <c r="AO1317" s="37"/>
      <c r="AP1317" s="37"/>
      <c r="AQ1317" s="37"/>
      <c r="AR1317" s="37"/>
      <c r="AS1317" s="37"/>
      <c r="AT1317" s="37"/>
      <c r="AU1317" s="37"/>
      <c r="AV1317" s="37"/>
      <c r="AW1317" s="37"/>
      <c r="AX1317" s="37"/>
      <c r="AY1317" s="37"/>
      <c r="AZ1317" s="37"/>
      <c r="BA1317" s="37"/>
      <c r="BB1317" s="37"/>
      <c r="BC1317" s="37"/>
      <c r="BD1317">
        <v>6</v>
      </c>
    </row>
    <row r="1318" spans="1:56" hidden="1" x14ac:dyDescent="0.25">
      <c r="A1318" s="22" t="s">
        <v>51</v>
      </c>
      <c r="B1318" s="22" t="s">
        <v>52</v>
      </c>
      <c r="C1318" s="23">
        <v>21102803705</v>
      </c>
      <c r="D1318" s="22" t="s">
        <v>135</v>
      </c>
      <c r="E1318" s="22" t="s">
        <v>683</v>
      </c>
      <c r="F1318" s="22" t="s">
        <v>684</v>
      </c>
      <c r="G1318" s="22">
        <v>5042325561</v>
      </c>
      <c r="H1318" s="22" t="s">
        <v>56</v>
      </c>
      <c r="I1318" s="22" t="s">
        <v>56</v>
      </c>
      <c r="J1318" s="24">
        <v>44506</v>
      </c>
      <c r="K1318" s="22">
        <v>1344</v>
      </c>
      <c r="L1318" s="22" t="s">
        <v>102</v>
      </c>
      <c r="M1318" s="22" t="s">
        <v>102</v>
      </c>
      <c r="N1318" s="38" t="s">
        <v>1949</v>
      </c>
      <c r="O1318" s="39">
        <v>44508</v>
      </c>
      <c r="P1318" s="27" t="s">
        <v>64</v>
      </c>
      <c r="Q1318" s="22">
        <v>1344</v>
      </c>
      <c r="R1318" s="23">
        <v>21102803757</v>
      </c>
      <c r="S1318" s="22" t="s">
        <v>56</v>
      </c>
      <c r="T1318" s="22">
        <v>6008153488</v>
      </c>
      <c r="U1318" s="22">
        <v>1420</v>
      </c>
      <c r="V1318" s="28">
        <v>0</v>
      </c>
      <c r="W1318" s="22">
        <v>1420</v>
      </c>
      <c r="X1318" s="29" t="s">
        <v>61</v>
      </c>
      <c r="Y1318" s="22" t="s">
        <v>56</v>
      </c>
      <c r="Z1318" s="30" t="s">
        <v>1950</v>
      </c>
      <c r="AA1318" s="31">
        <v>44505</v>
      </c>
      <c r="AB1318" s="22">
        <v>55</v>
      </c>
      <c r="AC1318" s="32">
        <v>5042323595</v>
      </c>
      <c r="AD1318" s="33" t="s">
        <v>1951</v>
      </c>
      <c r="AE1318" s="34">
        <v>44516</v>
      </c>
      <c r="AF1318" s="35" t="str">
        <f>VLOOKUP(G1318,[6]TIV1!L:S,8,FALSE)</f>
        <v>8276895377</v>
      </c>
      <c r="AG1318" s="35" t="str">
        <f>VLOOKUP(T1318,[6]TIV1!L:S,8,FALSE)</f>
        <v>2050350281</v>
      </c>
      <c r="AH1318" s="35" t="str">
        <f>VLOOKUP(AC1318,[6]TIV1!L:S,8,FALSE)</f>
        <v>8276895377</v>
      </c>
      <c r="AI1318" s="36">
        <f>VLOOKUP(A1318&amp;P1318,[6]HARGA!C:D,2,0)*Q1318</f>
        <v>40320000</v>
      </c>
      <c r="AJ1318" s="36">
        <f>VLOOKUP(A1318&amp;P1318,[6]HARGA!C:D,2,0)*W1318</f>
        <v>42600000</v>
      </c>
      <c r="AK1318" s="36">
        <f>VLOOKUP(A1318&amp;P1318,[6]HARGA!C:D,2,0)*AB1318</f>
        <v>1650000</v>
      </c>
      <c r="AL1318" s="37"/>
      <c r="AM1318" s="37"/>
      <c r="AN1318" s="37"/>
      <c r="AO1318" s="37"/>
      <c r="AP1318" s="37"/>
      <c r="AQ1318" s="37"/>
      <c r="AR1318" s="37"/>
      <c r="AS1318" s="37"/>
      <c r="AT1318" s="37"/>
      <c r="AU1318" s="37"/>
      <c r="AV1318" s="37"/>
      <c r="AW1318" s="37"/>
      <c r="AX1318" s="37"/>
      <c r="AY1318" s="37"/>
      <c r="AZ1318" s="37"/>
      <c r="BA1318" s="37"/>
      <c r="BB1318" s="37"/>
      <c r="BC1318" s="37"/>
      <c r="BD1318">
        <v>6</v>
      </c>
    </row>
    <row r="1319" spans="1:56" hidden="1" x14ac:dyDescent="0.25">
      <c r="A1319" s="22" t="s">
        <v>51</v>
      </c>
      <c r="B1319" s="22" t="s">
        <v>52</v>
      </c>
      <c r="C1319" s="23">
        <v>21102803706</v>
      </c>
      <c r="D1319" s="22" t="s">
        <v>143</v>
      </c>
      <c r="E1319" s="22" t="s">
        <v>1069</v>
      </c>
      <c r="F1319" s="22" t="s">
        <v>1070</v>
      </c>
      <c r="G1319" s="22">
        <v>5042321901</v>
      </c>
      <c r="H1319" s="22" t="s">
        <v>56</v>
      </c>
      <c r="I1319" s="22" t="s">
        <v>56</v>
      </c>
      <c r="J1319" s="24">
        <v>44506</v>
      </c>
      <c r="K1319" s="22">
        <v>1440</v>
      </c>
      <c r="L1319" s="22" t="s">
        <v>138</v>
      </c>
      <c r="M1319" s="22" t="s">
        <v>138</v>
      </c>
      <c r="N1319" s="38" t="s">
        <v>1952</v>
      </c>
      <c r="O1319" s="39">
        <v>44508</v>
      </c>
      <c r="P1319" s="27" t="s">
        <v>60</v>
      </c>
      <c r="Q1319" s="22">
        <v>1440</v>
      </c>
      <c r="R1319" s="28" t="s">
        <v>56</v>
      </c>
      <c r="S1319" s="22" t="s">
        <v>56</v>
      </c>
      <c r="T1319" s="28" t="s">
        <v>56</v>
      </c>
      <c r="U1319" s="28">
        <v>0</v>
      </c>
      <c r="V1319" s="28">
        <v>0</v>
      </c>
      <c r="W1319" s="28">
        <v>0</v>
      </c>
      <c r="X1319" s="28" t="s">
        <v>56</v>
      </c>
      <c r="Y1319" s="22" t="s">
        <v>56</v>
      </c>
      <c r="Z1319" s="45" t="s">
        <v>56</v>
      </c>
      <c r="AA1319" s="45" t="s">
        <v>56</v>
      </c>
      <c r="AB1319" s="28">
        <v>0</v>
      </c>
      <c r="AC1319" s="28" t="s">
        <v>56</v>
      </c>
      <c r="AD1319" s="46" t="s">
        <v>56</v>
      </c>
      <c r="AE1319" s="47" t="s">
        <v>56</v>
      </c>
      <c r="AF1319" s="35" t="str">
        <f>VLOOKUP(G1319,[6]TIV1!L:S,8,FALSE)</f>
        <v>8276896037</v>
      </c>
      <c r="AG1319" s="35" t="e">
        <f>VLOOKUP(T1319,[6]TIV1!L:S,8,FALSE)</f>
        <v>#N/A</v>
      </c>
      <c r="AH1319" s="35" t="e">
        <f>VLOOKUP(AC1319,[6]TIV1!L:S,8,FALSE)</f>
        <v>#N/A</v>
      </c>
      <c r="AI1319" s="36">
        <f>VLOOKUP(A1319&amp;P1319,[6]HARGA!C:D,2,0)*Q1319</f>
        <v>14184000</v>
      </c>
      <c r="AJ1319" s="36">
        <f>VLOOKUP(A1319&amp;P1319,[6]HARGA!C:D,2,0)*W1319</f>
        <v>0</v>
      </c>
      <c r="AK1319" s="36">
        <f>VLOOKUP(A1319&amp;P1319,[6]HARGA!C:D,2,0)*AB1319</f>
        <v>0</v>
      </c>
      <c r="AL1319" s="37"/>
      <c r="AM1319" s="37"/>
      <c r="AN1319" s="37"/>
      <c r="AO1319" s="37"/>
      <c r="AP1319" s="37"/>
      <c r="AQ1319" s="37"/>
      <c r="AR1319" s="37"/>
      <c r="AS1319" s="37"/>
      <c r="AT1319" s="37"/>
      <c r="AU1319" s="37"/>
      <c r="AV1319" s="37"/>
      <c r="AW1319" s="37"/>
      <c r="AX1319" s="37"/>
      <c r="AY1319" s="37"/>
      <c r="AZ1319" s="37"/>
      <c r="BA1319" s="37"/>
      <c r="BB1319" s="37"/>
      <c r="BC1319" s="37"/>
      <c r="BD1319">
        <v>6</v>
      </c>
    </row>
    <row r="1320" spans="1:56" hidden="1" x14ac:dyDescent="0.25">
      <c r="A1320" s="22" t="s">
        <v>51</v>
      </c>
      <c r="B1320" s="22" t="s">
        <v>52</v>
      </c>
      <c r="C1320" s="23">
        <v>21102803706</v>
      </c>
      <c r="D1320" s="22" t="s">
        <v>143</v>
      </c>
      <c r="E1320" s="22" t="s">
        <v>1069</v>
      </c>
      <c r="F1320" s="22" t="s">
        <v>1070</v>
      </c>
      <c r="G1320" s="22">
        <v>5042321901</v>
      </c>
      <c r="H1320" s="22" t="s">
        <v>56</v>
      </c>
      <c r="I1320" s="22" t="s">
        <v>56</v>
      </c>
      <c r="J1320" s="24">
        <v>44506</v>
      </c>
      <c r="K1320" s="22">
        <v>1440</v>
      </c>
      <c r="L1320" s="22" t="s">
        <v>138</v>
      </c>
      <c r="M1320" s="22" t="s">
        <v>138</v>
      </c>
      <c r="N1320" s="38" t="s">
        <v>1952</v>
      </c>
      <c r="O1320" s="39">
        <v>44508</v>
      </c>
      <c r="P1320" s="27" t="s">
        <v>64</v>
      </c>
      <c r="Q1320" s="22">
        <v>1440</v>
      </c>
      <c r="R1320" s="28" t="s">
        <v>56</v>
      </c>
      <c r="S1320" s="22" t="s">
        <v>56</v>
      </c>
      <c r="T1320" s="28" t="s">
        <v>56</v>
      </c>
      <c r="U1320" s="28">
        <v>0</v>
      </c>
      <c r="V1320" s="28">
        <v>0</v>
      </c>
      <c r="W1320" s="28">
        <v>0</v>
      </c>
      <c r="X1320" s="28" t="s">
        <v>56</v>
      </c>
      <c r="Y1320" s="22" t="s">
        <v>56</v>
      </c>
      <c r="Z1320" s="45" t="s">
        <v>56</v>
      </c>
      <c r="AA1320" s="45" t="s">
        <v>56</v>
      </c>
      <c r="AB1320" s="28">
        <v>0</v>
      </c>
      <c r="AC1320" s="28" t="s">
        <v>56</v>
      </c>
      <c r="AD1320" s="46" t="s">
        <v>56</v>
      </c>
      <c r="AE1320" s="47" t="s">
        <v>56</v>
      </c>
      <c r="AF1320" s="35" t="str">
        <f>VLOOKUP(G1320,[6]TIV1!L:S,8,FALSE)</f>
        <v>8276896037</v>
      </c>
      <c r="AG1320" s="35" t="e">
        <f>VLOOKUP(T1320,[6]TIV1!L:S,8,FALSE)</f>
        <v>#N/A</v>
      </c>
      <c r="AH1320" s="35" t="e">
        <f>VLOOKUP(AC1320,[6]TIV1!L:S,8,FALSE)</f>
        <v>#N/A</v>
      </c>
      <c r="AI1320" s="36">
        <f>VLOOKUP(A1320&amp;P1320,[6]HARGA!C:D,2,0)*Q1320</f>
        <v>43200000</v>
      </c>
      <c r="AJ1320" s="36">
        <f>VLOOKUP(A1320&amp;P1320,[6]HARGA!C:D,2,0)*W1320</f>
        <v>0</v>
      </c>
      <c r="AK1320" s="36">
        <f>VLOOKUP(A1320&amp;P1320,[6]HARGA!C:D,2,0)*AB1320</f>
        <v>0</v>
      </c>
      <c r="AL1320" s="37"/>
      <c r="AM1320" s="37"/>
      <c r="AN1320" s="37"/>
      <c r="AO1320" s="37"/>
      <c r="AP1320" s="37"/>
      <c r="AQ1320" s="37"/>
      <c r="AR1320" s="37"/>
      <c r="AS1320" s="37"/>
      <c r="AT1320" s="37"/>
      <c r="AU1320" s="37"/>
      <c r="AV1320" s="37"/>
      <c r="AW1320" s="37"/>
      <c r="AX1320" s="37"/>
      <c r="AY1320" s="37"/>
      <c r="AZ1320" s="37"/>
      <c r="BA1320" s="37"/>
      <c r="BB1320" s="37"/>
      <c r="BC1320" s="37"/>
      <c r="BD1320">
        <v>6</v>
      </c>
    </row>
    <row r="1321" spans="1:56" hidden="1" x14ac:dyDescent="0.25">
      <c r="A1321" s="22" t="s">
        <v>66</v>
      </c>
      <c r="B1321" s="22" t="s">
        <v>52</v>
      </c>
      <c r="C1321" s="23" t="s">
        <v>1953</v>
      </c>
      <c r="D1321" s="22" t="s">
        <v>143</v>
      </c>
      <c r="E1321" s="22" t="s">
        <v>1069</v>
      </c>
      <c r="F1321" s="22" t="s">
        <v>1070</v>
      </c>
      <c r="G1321" s="22" t="s">
        <v>90</v>
      </c>
      <c r="H1321" s="22" t="s">
        <v>56</v>
      </c>
      <c r="I1321" s="22" t="s">
        <v>56</v>
      </c>
      <c r="J1321" s="24">
        <v>44506</v>
      </c>
      <c r="K1321" s="22">
        <v>0</v>
      </c>
      <c r="L1321" s="22" t="s">
        <v>91</v>
      </c>
      <c r="M1321" s="22" t="s">
        <v>91</v>
      </c>
      <c r="N1321" s="41" t="s">
        <v>56</v>
      </c>
      <c r="O1321" s="41" t="s">
        <v>56</v>
      </c>
      <c r="P1321" s="27" t="s">
        <v>60</v>
      </c>
      <c r="Q1321" s="22">
        <v>0</v>
      </c>
      <c r="R1321" s="23">
        <v>21102903720</v>
      </c>
      <c r="S1321" s="22" t="s">
        <v>56</v>
      </c>
      <c r="T1321" s="22">
        <v>6008151815</v>
      </c>
      <c r="U1321" s="22">
        <v>36</v>
      </c>
      <c r="V1321" s="28">
        <v>0</v>
      </c>
      <c r="W1321" s="22">
        <v>36</v>
      </c>
      <c r="X1321" s="29" t="s">
        <v>153</v>
      </c>
      <c r="Y1321" s="22" t="s">
        <v>56</v>
      </c>
      <c r="Z1321" s="30" t="s">
        <v>1954</v>
      </c>
      <c r="AA1321" s="31">
        <v>44505</v>
      </c>
      <c r="AB1321" s="22">
        <v>0</v>
      </c>
      <c r="AC1321" s="32">
        <v>5042322487</v>
      </c>
      <c r="AD1321" s="30" t="s">
        <v>1955</v>
      </c>
      <c r="AE1321" s="31">
        <v>44536</v>
      </c>
      <c r="AF1321" s="35" t="e">
        <f>VLOOKUP(G1321,[6]TIV1!L:S,8,FALSE)</f>
        <v>#N/A</v>
      </c>
      <c r="AG1321" s="35" t="str">
        <f>VLOOKUP(T1321,[6]TIV1!L:S,8,FALSE)</f>
        <v>2050350312</v>
      </c>
      <c r="AH1321" s="35" t="str">
        <f>VLOOKUP(AC1321,[6]TIV1!L:S,8,FALSE)</f>
        <v>8276895965</v>
      </c>
      <c r="AI1321" s="36">
        <f>VLOOKUP(A1321&amp;P1321,[6]HARGA!C:D,2,0)*Q1321</f>
        <v>0</v>
      </c>
      <c r="AJ1321" s="36">
        <f>VLOOKUP(A1321&amp;P1321,[6]HARGA!C:D,2,0)*W1321</f>
        <v>354600</v>
      </c>
      <c r="AK1321" s="36">
        <f>VLOOKUP(A1321&amp;P1321,[6]HARGA!C:D,2,0)*AB1321</f>
        <v>0</v>
      </c>
      <c r="AL1321" s="37"/>
      <c r="AM1321" s="37"/>
      <c r="AN1321" s="37"/>
      <c r="AO1321" s="37"/>
      <c r="AP1321" s="37"/>
      <c r="AQ1321" s="37"/>
      <c r="AR1321" s="37"/>
      <c r="AS1321" s="37"/>
      <c r="AT1321" s="37"/>
      <c r="AU1321" s="37"/>
      <c r="AV1321" s="37"/>
      <c r="AW1321" s="37"/>
      <c r="AX1321" s="37"/>
      <c r="AY1321" s="37"/>
      <c r="AZ1321" s="37"/>
      <c r="BA1321" s="37"/>
      <c r="BB1321" s="37"/>
      <c r="BC1321" s="37"/>
      <c r="BD1321">
        <v>6</v>
      </c>
    </row>
    <row r="1322" spans="1:56" hidden="1" x14ac:dyDescent="0.25">
      <c r="A1322" s="22" t="s">
        <v>66</v>
      </c>
      <c r="B1322" s="22" t="s">
        <v>52</v>
      </c>
      <c r="C1322" s="23" t="s">
        <v>1953</v>
      </c>
      <c r="D1322" s="22" t="s">
        <v>143</v>
      </c>
      <c r="E1322" s="22" t="s">
        <v>1069</v>
      </c>
      <c r="F1322" s="22" t="s">
        <v>1070</v>
      </c>
      <c r="G1322" s="22" t="s">
        <v>90</v>
      </c>
      <c r="H1322" s="22" t="s">
        <v>56</v>
      </c>
      <c r="I1322" s="22" t="s">
        <v>56</v>
      </c>
      <c r="J1322" s="24">
        <v>44506</v>
      </c>
      <c r="K1322" s="22">
        <v>0</v>
      </c>
      <c r="L1322" s="22" t="s">
        <v>91</v>
      </c>
      <c r="M1322" s="22" t="s">
        <v>91</v>
      </c>
      <c r="N1322" s="41" t="s">
        <v>56</v>
      </c>
      <c r="O1322" s="41" t="s">
        <v>56</v>
      </c>
      <c r="P1322" s="27" t="s">
        <v>64</v>
      </c>
      <c r="Q1322" s="22">
        <v>0</v>
      </c>
      <c r="R1322" s="23">
        <v>21102903720</v>
      </c>
      <c r="S1322" s="22" t="s">
        <v>56</v>
      </c>
      <c r="T1322" s="22">
        <v>6008151815</v>
      </c>
      <c r="U1322" s="22">
        <v>1440</v>
      </c>
      <c r="V1322" s="28">
        <v>0</v>
      </c>
      <c r="W1322" s="22">
        <v>1440</v>
      </c>
      <c r="X1322" s="29" t="s">
        <v>153</v>
      </c>
      <c r="Y1322" s="22" t="s">
        <v>56</v>
      </c>
      <c r="Z1322" s="30" t="s">
        <v>1954</v>
      </c>
      <c r="AA1322" s="31">
        <v>44505</v>
      </c>
      <c r="AB1322" s="22">
        <v>70</v>
      </c>
      <c r="AC1322" s="32">
        <v>5042322487</v>
      </c>
      <c r="AD1322" s="30" t="s">
        <v>1955</v>
      </c>
      <c r="AE1322" s="31">
        <v>44536</v>
      </c>
      <c r="AF1322" s="35" t="e">
        <f>VLOOKUP(G1322,[6]TIV1!L:S,8,FALSE)</f>
        <v>#N/A</v>
      </c>
      <c r="AG1322" s="35" t="str">
        <f>VLOOKUP(T1322,[6]TIV1!L:S,8,FALSE)</f>
        <v>2050350312</v>
      </c>
      <c r="AH1322" s="35" t="str">
        <f>VLOOKUP(AC1322,[6]TIV1!L:S,8,FALSE)</f>
        <v>8276895965</v>
      </c>
      <c r="AI1322" s="36">
        <f>VLOOKUP(A1322&amp;P1322,[6]HARGA!C:D,2,0)*Q1322</f>
        <v>0</v>
      </c>
      <c r="AJ1322" s="36">
        <f>VLOOKUP(A1322&amp;P1322,[6]HARGA!C:D,2,0)*W1322</f>
        <v>43200000</v>
      </c>
      <c r="AK1322" s="36">
        <f>VLOOKUP(A1322&amp;P1322,[6]HARGA!C:D,2,0)*AB1322</f>
        <v>2100000</v>
      </c>
      <c r="AL1322" s="37"/>
      <c r="AM1322" s="37"/>
      <c r="AN1322" s="37"/>
      <c r="AO1322" s="37"/>
      <c r="AP1322" s="37"/>
      <c r="AQ1322" s="37"/>
      <c r="AR1322" s="37"/>
      <c r="AS1322" s="37"/>
      <c r="AT1322" s="37"/>
      <c r="AU1322" s="37"/>
      <c r="AV1322" s="37"/>
      <c r="AW1322" s="37"/>
      <c r="AX1322" s="37"/>
      <c r="AY1322" s="37"/>
      <c r="AZ1322" s="37"/>
      <c r="BA1322" s="37"/>
      <c r="BB1322" s="37"/>
      <c r="BC1322" s="37"/>
      <c r="BD1322">
        <v>6</v>
      </c>
    </row>
    <row r="1323" spans="1:56" hidden="1" x14ac:dyDescent="0.25">
      <c r="A1323" s="22" t="s">
        <v>51</v>
      </c>
      <c r="B1323" s="22" t="s">
        <v>52</v>
      </c>
      <c r="C1323" s="23">
        <v>21102803707</v>
      </c>
      <c r="D1323" s="22" t="s">
        <v>135</v>
      </c>
      <c r="E1323" s="22" t="s">
        <v>688</v>
      </c>
      <c r="F1323" s="22" t="s">
        <v>689</v>
      </c>
      <c r="G1323" s="22">
        <v>5042318897</v>
      </c>
      <c r="H1323" s="22" t="s">
        <v>56</v>
      </c>
      <c r="I1323" s="22" t="s">
        <v>56</v>
      </c>
      <c r="J1323" s="24">
        <v>44506</v>
      </c>
      <c r="K1323" s="22">
        <v>1420</v>
      </c>
      <c r="L1323" s="22" t="s">
        <v>158</v>
      </c>
      <c r="M1323" s="22" t="s">
        <v>158</v>
      </c>
      <c r="N1323" s="38" t="s">
        <v>1956</v>
      </c>
      <c r="O1323" s="39">
        <v>44508</v>
      </c>
      <c r="P1323" s="27" t="s">
        <v>60</v>
      </c>
      <c r="Q1323" s="22">
        <v>1420</v>
      </c>
      <c r="R1323" s="23">
        <v>21102803763</v>
      </c>
      <c r="S1323" s="22" t="s">
        <v>56</v>
      </c>
      <c r="T1323" s="22">
        <v>6008148198</v>
      </c>
      <c r="U1323" s="22">
        <v>36</v>
      </c>
      <c r="V1323" s="28">
        <v>0</v>
      </c>
      <c r="W1323" s="22">
        <v>36</v>
      </c>
      <c r="X1323" s="29" t="s">
        <v>102</v>
      </c>
      <c r="Y1323" s="22" t="s">
        <v>56</v>
      </c>
      <c r="Z1323" s="30" t="s">
        <v>1957</v>
      </c>
      <c r="AA1323" s="31">
        <v>44505</v>
      </c>
      <c r="AB1323" s="22">
        <v>1</v>
      </c>
      <c r="AC1323" s="32">
        <v>5042321602</v>
      </c>
      <c r="AD1323" s="33" t="s">
        <v>1958</v>
      </c>
      <c r="AE1323" s="34">
        <v>44516</v>
      </c>
      <c r="AF1323" s="35" t="str">
        <f>VLOOKUP(G1323,[6]TIV1!L:S,8,FALSE)</f>
        <v>8276895377</v>
      </c>
      <c r="AG1323" s="35" t="str">
        <f>VLOOKUP(T1323,[6]TIV1!L:S,8,FALSE)</f>
        <v>2050350281</v>
      </c>
      <c r="AH1323" s="35" t="str">
        <f>VLOOKUP(AC1323,[6]TIV1!L:S,8,FALSE)</f>
        <v>8276895377</v>
      </c>
      <c r="AI1323" s="36">
        <f>VLOOKUP(A1323&amp;P1323,[6]HARGA!C:D,2,0)*Q1323</f>
        <v>13987000</v>
      </c>
      <c r="AJ1323" s="36">
        <f>VLOOKUP(A1323&amp;P1323,[6]HARGA!C:D,2,0)*W1323</f>
        <v>354600</v>
      </c>
      <c r="AK1323" s="36">
        <f>VLOOKUP(A1323&amp;P1323,[6]HARGA!C:D,2,0)*AB1323</f>
        <v>9850</v>
      </c>
      <c r="AL1323" s="37"/>
      <c r="AM1323" s="37"/>
      <c r="AN1323" s="37"/>
      <c r="AO1323" s="37"/>
      <c r="AP1323" s="37"/>
      <c r="AQ1323" s="37"/>
      <c r="AR1323" s="37"/>
      <c r="AS1323" s="37"/>
      <c r="AT1323" s="37"/>
      <c r="AU1323" s="37"/>
      <c r="AV1323" s="37"/>
      <c r="AW1323" s="37"/>
      <c r="AX1323" s="37"/>
      <c r="AY1323" s="37"/>
      <c r="AZ1323" s="37"/>
      <c r="BA1323" s="37"/>
      <c r="BB1323" s="37"/>
      <c r="BC1323" s="37"/>
      <c r="BD1323">
        <v>6</v>
      </c>
    </row>
    <row r="1324" spans="1:56" hidden="1" x14ac:dyDescent="0.25">
      <c r="A1324" s="22" t="s">
        <v>51</v>
      </c>
      <c r="B1324" s="22" t="s">
        <v>52</v>
      </c>
      <c r="C1324" s="23">
        <v>21102803707</v>
      </c>
      <c r="D1324" s="22" t="s">
        <v>135</v>
      </c>
      <c r="E1324" s="22" t="s">
        <v>688</v>
      </c>
      <c r="F1324" s="22" t="s">
        <v>689</v>
      </c>
      <c r="G1324" s="22">
        <v>5042318897</v>
      </c>
      <c r="H1324" s="22" t="s">
        <v>56</v>
      </c>
      <c r="I1324" s="22" t="s">
        <v>56</v>
      </c>
      <c r="J1324" s="24">
        <v>44506</v>
      </c>
      <c r="K1324" s="22">
        <v>1420</v>
      </c>
      <c r="L1324" s="22" t="s">
        <v>158</v>
      </c>
      <c r="M1324" s="22" t="s">
        <v>158</v>
      </c>
      <c r="N1324" s="38" t="s">
        <v>1956</v>
      </c>
      <c r="O1324" s="39">
        <v>44508</v>
      </c>
      <c r="P1324" s="27" t="s">
        <v>64</v>
      </c>
      <c r="Q1324" s="22">
        <v>1420</v>
      </c>
      <c r="R1324" s="23">
        <v>21102803763</v>
      </c>
      <c r="S1324" s="22" t="s">
        <v>56</v>
      </c>
      <c r="T1324" s="22">
        <v>6008148198</v>
      </c>
      <c r="U1324" s="22">
        <v>1420</v>
      </c>
      <c r="V1324" s="28">
        <v>0</v>
      </c>
      <c r="W1324" s="22">
        <v>1420</v>
      </c>
      <c r="X1324" s="29" t="s">
        <v>102</v>
      </c>
      <c r="Y1324" s="22" t="s">
        <v>56</v>
      </c>
      <c r="Z1324" s="30" t="s">
        <v>1957</v>
      </c>
      <c r="AA1324" s="31">
        <v>44505</v>
      </c>
      <c r="AB1324" s="22">
        <v>70</v>
      </c>
      <c r="AC1324" s="32">
        <v>5042321602</v>
      </c>
      <c r="AD1324" s="33" t="s">
        <v>1958</v>
      </c>
      <c r="AE1324" s="34">
        <v>44516</v>
      </c>
      <c r="AF1324" s="35" t="str">
        <f>VLOOKUP(G1324,[6]TIV1!L:S,8,FALSE)</f>
        <v>8276895377</v>
      </c>
      <c r="AG1324" s="35" t="str">
        <f>VLOOKUP(T1324,[6]TIV1!L:S,8,FALSE)</f>
        <v>2050350281</v>
      </c>
      <c r="AH1324" s="35" t="str">
        <f>VLOOKUP(AC1324,[6]TIV1!L:S,8,FALSE)</f>
        <v>8276895377</v>
      </c>
      <c r="AI1324" s="36">
        <f>VLOOKUP(A1324&amp;P1324,[6]HARGA!C:D,2,0)*Q1324</f>
        <v>42600000</v>
      </c>
      <c r="AJ1324" s="36">
        <f>VLOOKUP(A1324&amp;P1324,[6]HARGA!C:D,2,0)*W1324</f>
        <v>42600000</v>
      </c>
      <c r="AK1324" s="36">
        <f>VLOOKUP(A1324&amp;P1324,[6]HARGA!C:D,2,0)*AB1324</f>
        <v>2100000</v>
      </c>
      <c r="AL1324" s="37"/>
      <c r="AM1324" s="37"/>
      <c r="AN1324" s="37"/>
      <c r="AO1324" s="37"/>
      <c r="AP1324" s="37"/>
      <c r="AQ1324" s="37"/>
      <c r="AR1324" s="37"/>
      <c r="AS1324" s="37"/>
      <c r="AT1324" s="37"/>
      <c r="AU1324" s="37"/>
      <c r="AV1324" s="37"/>
      <c r="AW1324" s="37"/>
      <c r="AX1324" s="37"/>
      <c r="AY1324" s="37"/>
      <c r="AZ1324" s="37"/>
      <c r="BA1324" s="37"/>
      <c r="BB1324" s="37"/>
      <c r="BC1324" s="37"/>
      <c r="BD1324">
        <v>6</v>
      </c>
    </row>
    <row r="1325" spans="1:56" hidden="1" x14ac:dyDescent="0.25">
      <c r="A1325" s="22" t="s">
        <v>66</v>
      </c>
      <c r="B1325" s="22" t="s">
        <v>52</v>
      </c>
      <c r="C1325" s="23">
        <v>21102903677</v>
      </c>
      <c r="D1325" s="22" t="s">
        <v>135</v>
      </c>
      <c r="E1325" s="22" t="s">
        <v>639</v>
      </c>
      <c r="F1325" s="22" t="s">
        <v>640</v>
      </c>
      <c r="G1325" s="22">
        <v>5042300575</v>
      </c>
      <c r="H1325" s="22" t="s">
        <v>56</v>
      </c>
      <c r="I1325" s="22" t="s">
        <v>56</v>
      </c>
      <c r="J1325" s="24">
        <v>44506</v>
      </c>
      <c r="K1325" s="22">
        <v>1440</v>
      </c>
      <c r="L1325" s="22" t="s">
        <v>189</v>
      </c>
      <c r="M1325" s="22" t="s">
        <v>189</v>
      </c>
      <c r="N1325" s="38" t="s">
        <v>1959</v>
      </c>
      <c r="O1325" s="39">
        <v>44508</v>
      </c>
      <c r="P1325" s="27" t="s">
        <v>60</v>
      </c>
      <c r="Q1325" s="22">
        <v>1440</v>
      </c>
      <c r="R1325" s="23">
        <v>21102903706</v>
      </c>
      <c r="S1325" s="22" t="s">
        <v>56</v>
      </c>
      <c r="T1325" s="22">
        <v>6008152829</v>
      </c>
      <c r="U1325" s="22">
        <v>27</v>
      </c>
      <c r="V1325" s="28">
        <v>0</v>
      </c>
      <c r="W1325" s="22">
        <v>27</v>
      </c>
      <c r="X1325" s="29" t="s">
        <v>72</v>
      </c>
      <c r="Y1325" s="22" t="s">
        <v>56</v>
      </c>
      <c r="Z1325" s="30" t="s">
        <v>1960</v>
      </c>
      <c r="AA1325" s="31">
        <v>44506</v>
      </c>
      <c r="AB1325" s="22">
        <v>0</v>
      </c>
      <c r="AC1325" s="32">
        <v>5042313247</v>
      </c>
      <c r="AD1325" s="43" t="s">
        <v>1961</v>
      </c>
      <c r="AE1325" s="44">
        <v>44514</v>
      </c>
      <c r="AF1325" s="35" t="str">
        <f>VLOOKUP(G1325,[6]TIV1!L:S,8,FALSE)</f>
        <v>8276895965</v>
      </c>
      <c r="AG1325" s="35" t="str">
        <f>VLOOKUP(T1325,[6]TIV1!L:S,8,FALSE)</f>
        <v>2050350312</v>
      </c>
      <c r="AH1325" s="35" t="str">
        <f>VLOOKUP(AC1325,[6]TIV1!L:S,8,FALSE)</f>
        <v>8276895965</v>
      </c>
      <c r="AI1325" s="36">
        <f>VLOOKUP(A1325&amp;P1325,[6]HARGA!C:D,2,0)*Q1325</f>
        <v>14184000</v>
      </c>
      <c r="AJ1325" s="36">
        <f>VLOOKUP(A1325&amp;P1325,[6]HARGA!C:D,2,0)*W1325</f>
        <v>265950</v>
      </c>
      <c r="AK1325" s="36">
        <f>VLOOKUP(A1325&amp;P1325,[6]HARGA!C:D,2,0)*AB1325</f>
        <v>0</v>
      </c>
      <c r="AL1325" s="37"/>
      <c r="AM1325" s="37"/>
      <c r="AN1325" s="37"/>
      <c r="AO1325" s="37"/>
      <c r="AP1325" s="37"/>
      <c r="AQ1325" s="37"/>
      <c r="AR1325" s="37"/>
      <c r="AS1325" s="37"/>
      <c r="AT1325" s="37"/>
      <c r="AU1325" s="37"/>
      <c r="AV1325" s="37"/>
      <c r="AW1325" s="37"/>
      <c r="AX1325" s="37"/>
      <c r="AY1325" s="37"/>
      <c r="AZ1325" s="37"/>
      <c r="BA1325" s="37"/>
      <c r="BB1325" s="37"/>
      <c r="BC1325" s="37"/>
      <c r="BD1325">
        <v>6</v>
      </c>
    </row>
    <row r="1326" spans="1:56" hidden="1" x14ac:dyDescent="0.25">
      <c r="A1326" s="22" t="s">
        <v>66</v>
      </c>
      <c r="B1326" s="22" t="s">
        <v>52</v>
      </c>
      <c r="C1326" s="23">
        <v>21102903677</v>
      </c>
      <c r="D1326" s="22" t="s">
        <v>135</v>
      </c>
      <c r="E1326" s="22" t="s">
        <v>639</v>
      </c>
      <c r="F1326" s="22" t="s">
        <v>640</v>
      </c>
      <c r="G1326" s="22">
        <v>5042300575</v>
      </c>
      <c r="H1326" s="22" t="s">
        <v>56</v>
      </c>
      <c r="I1326" s="22" t="s">
        <v>56</v>
      </c>
      <c r="J1326" s="24">
        <v>44506</v>
      </c>
      <c r="K1326" s="22">
        <v>1440</v>
      </c>
      <c r="L1326" s="22" t="s">
        <v>189</v>
      </c>
      <c r="M1326" s="22" t="s">
        <v>189</v>
      </c>
      <c r="N1326" s="38" t="s">
        <v>1959</v>
      </c>
      <c r="O1326" s="39">
        <v>44508</v>
      </c>
      <c r="P1326" s="27" t="s">
        <v>64</v>
      </c>
      <c r="Q1326" s="22">
        <v>1440</v>
      </c>
      <c r="R1326" s="23">
        <v>21102903706</v>
      </c>
      <c r="S1326" s="22" t="s">
        <v>56</v>
      </c>
      <c r="T1326" s="22">
        <v>6008152829</v>
      </c>
      <c r="U1326" s="22">
        <v>1440</v>
      </c>
      <c r="V1326" s="28">
        <v>0</v>
      </c>
      <c r="W1326" s="22">
        <v>1440</v>
      </c>
      <c r="X1326" s="29" t="s">
        <v>72</v>
      </c>
      <c r="Y1326" s="22" t="s">
        <v>56</v>
      </c>
      <c r="Z1326" s="30" t="s">
        <v>1960</v>
      </c>
      <c r="AA1326" s="31">
        <v>44506</v>
      </c>
      <c r="AB1326" s="22">
        <v>70</v>
      </c>
      <c r="AC1326" s="32">
        <v>5042313247</v>
      </c>
      <c r="AD1326" s="43" t="s">
        <v>1961</v>
      </c>
      <c r="AE1326" s="44">
        <v>44514</v>
      </c>
      <c r="AF1326" s="35" t="str">
        <f>VLOOKUP(G1326,[6]TIV1!L:S,8,FALSE)</f>
        <v>8276895965</v>
      </c>
      <c r="AG1326" s="35" t="str">
        <f>VLOOKUP(T1326,[6]TIV1!L:S,8,FALSE)</f>
        <v>2050350312</v>
      </c>
      <c r="AH1326" s="35" t="str">
        <f>VLOOKUP(AC1326,[6]TIV1!L:S,8,FALSE)</f>
        <v>8276895965</v>
      </c>
      <c r="AI1326" s="36">
        <f>VLOOKUP(A1326&amp;P1326,[6]HARGA!C:D,2,0)*Q1326</f>
        <v>43200000</v>
      </c>
      <c r="AJ1326" s="36">
        <f>VLOOKUP(A1326&amp;P1326,[6]HARGA!C:D,2,0)*W1326</f>
        <v>43200000</v>
      </c>
      <c r="AK1326" s="36">
        <f>VLOOKUP(A1326&amp;P1326,[6]HARGA!C:D,2,0)*AB1326</f>
        <v>2100000</v>
      </c>
      <c r="AL1326" s="37"/>
      <c r="AM1326" s="37"/>
      <c r="AN1326" s="37"/>
      <c r="AO1326" s="37"/>
      <c r="AP1326" s="37"/>
      <c r="AQ1326" s="37"/>
      <c r="AR1326" s="37"/>
      <c r="AS1326" s="37"/>
      <c r="AT1326" s="37"/>
      <c r="AU1326" s="37"/>
      <c r="AV1326" s="37"/>
      <c r="AW1326" s="37"/>
      <c r="AX1326" s="37"/>
      <c r="AY1326" s="37"/>
      <c r="AZ1326" s="37"/>
      <c r="BA1326" s="37"/>
      <c r="BB1326" s="37"/>
      <c r="BC1326" s="37"/>
      <c r="BD1326">
        <v>6</v>
      </c>
    </row>
    <row r="1327" spans="1:56" hidden="1" x14ac:dyDescent="0.25">
      <c r="A1327" s="22" t="s">
        <v>66</v>
      </c>
      <c r="B1327" s="22" t="s">
        <v>52</v>
      </c>
      <c r="C1327" s="23">
        <v>21102903680</v>
      </c>
      <c r="D1327" s="22" t="s">
        <v>135</v>
      </c>
      <c r="E1327" s="22" t="s">
        <v>149</v>
      </c>
      <c r="F1327" s="22" t="s">
        <v>150</v>
      </c>
      <c r="G1327" s="22">
        <v>5042216428</v>
      </c>
      <c r="H1327" s="22" t="s">
        <v>56</v>
      </c>
      <c r="I1327" s="22" t="s">
        <v>56</v>
      </c>
      <c r="J1327" s="24">
        <v>44506</v>
      </c>
      <c r="K1327" s="22">
        <v>1440</v>
      </c>
      <c r="L1327" s="22" t="s">
        <v>153</v>
      </c>
      <c r="M1327" s="22" t="s">
        <v>153</v>
      </c>
      <c r="N1327" s="38" t="s">
        <v>1962</v>
      </c>
      <c r="O1327" s="39">
        <v>44508</v>
      </c>
      <c r="P1327" s="27" t="s">
        <v>60</v>
      </c>
      <c r="Q1327" s="22">
        <v>1440</v>
      </c>
      <c r="R1327" s="23">
        <v>21102903714</v>
      </c>
      <c r="S1327" s="22" t="s">
        <v>56</v>
      </c>
      <c r="T1327" s="22">
        <v>6008151679</v>
      </c>
      <c r="U1327" s="22">
        <v>39</v>
      </c>
      <c r="V1327" s="28">
        <v>0</v>
      </c>
      <c r="W1327" s="22">
        <v>39</v>
      </c>
      <c r="X1327" s="29" t="s">
        <v>189</v>
      </c>
      <c r="Y1327" s="22" t="s">
        <v>56</v>
      </c>
      <c r="Z1327" s="30" t="s">
        <v>1963</v>
      </c>
      <c r="AA1327" s="31">
        <v>44505</v>
      </c>
      <c r="AB1327" s="22">
        <v>0</v>
      </c>
      <c r="AC1327" s="32">
        <v>5042319429</v>
      </c>
      <c r="AD1327" s="33" t="s">
        <v>1964</v>
      </c>
      <c r="AE1327" s="34">
        <v>44516</v>
      </c>
      <c r="AF1327" s="35" t="str">
        <f>VLOOKUP(G1327,[6]TIV1!L:S,8,FALSE)</f>
        <v>8276895965</v>
      </c>
      <c r="AG1327" s="35" t="str">
        <f>VLOOKUP(T1327,[6]TIV1!L:S,8,FALSE)</f>
        <v>2050350312</v>
      </c>
      <c r="AH1327" s="35" t="str">
        <f>VLOOKUP(AC1327,[6]TIV1!L:S,8,FALSE)</f>
        <v>8276895965</v>
      </c>
      <c r="AI1327" s="36">
        <f>VLOOKUP(A1327&amp;P1327,[6]HARGA!C:D,2,0)*Q1327</f>
        <v>14184000</v>
      </c>
      <c r="AJ1327" s="36">
        <f>VLOOKUP(A1327&amp;P1327,[6]HARGA!C:D,2,0)*W1327</f>
        <v>384150</v>
      </c>
      <c r="AK1327" s="36">
        <f>VLOOKUP(A1327&amp;P1327,[6]HARGA!C:D,2,0)*AB1327</f>
        <v>0</v>
      </c>
      <c r="AL1327" s="37"/>
      <c r="AM1327" s="37"/>
      <c r="AN1327" s="37"/>
      <c r="AO1327" s="37"/>
      <c r="AP1327" s="37"/>
      <c r="AQ1327" s="37"/>
      <c r="AR1327" s="37"/>
      <c r="AS1327" s="37"/>
      <c r="AT1327" s="37"/>
      <c r="AU1327" s="37"/>
      <c r="AV1327" s="37"/>
      <c r="AW1327" s="37"/>
      <c r="AX1327" s="37"/>
      <c r="AY1327" s="37"/>
      <c r="AZ1327" s="37"/>
      <c r="BA1327" s="37"/>
      <c r="BB1327" s="37"/>
      <c r="BC1327" s="37"/>
      <c r="BD1327">
        <v>6</v>
      </c>
    </row>
    <row r="1328" spans="1:56" hidden="1" x14ac:dyDescent="0.25">
      <c r="A1328" s="22" t="s">
        <v>66</v>
      </c>
      <c r="B1328" s="22" t="s">
        <v>52</v>
      </c>
      <c r="C1328" s="23">
        <v>21102903680</v>
      </c>
      <c r="D1328" s="22" t="s">
        <v>135</v>
      </c>
      <c r="E1328" s="22" t="s">
        <v>149</v>
      </c>
      <c r="F1328" s="22" t="s">
        <v>150</v>
      </c>
      <c r="G1328" s="22">
        <v>5042216428</v>
      </c>
      <c r="H1328" s="22" t="s">
        <v>56</v>
      </c>
      <c r="I1328" s="22" t="s">
        <v>56</v>
      </c>
      <c r="J1328" s="24">
        <v>44506</v>
      </c>
      <c r="K1328" s="22">
        <v>1440</v>
      </c>
      <c r="L1328" s="22" t="s">
        <v>153</v>
      </c>
      <c r="M1328" s="22" t="s">
        <v>153</v>
      </c>
      <c r="N1328" s="38" t="s">
        <v>1962</v>
      </c>
      <c r="O1328" s="39">
        <v>44508</v>
      </c>
      <c r="P1328" s="27" t="s">
        <v>64</v>
      </c>
      <c r="Q1328" s="22">
        <v>1440</v>
      </c>
      <c r="R1328" s="23">
        <v>21102903714</v>
      </c>
      <c r="S1328" s="22" t="s">
        <v>56</v>
      </c>
      <c r="T1328" s="22">
        <v>6008151679</v>
      </c>
      <c r="U1328" s="22">
        <v>1440</v>
      </c>
      <c r="V1328" s="28">
        <v>0</v>
      </c>
      <c r="W1328" s="22">
        <v>1440</v>
      </c>
      <c r="X1328" s="29" t="s">
        <v>189</v>
      </c>
      <c r="Y1328" s="22" t="s">
        <v>56</v>
      </c>
      <c r="Z1328" s="30" t="s">
        <v>1963</v>
      </c>
      <c r="AA1328" s="31">
        <v>44505</v>
      </c>
      <c r="AB1328" s="22">
        <v>70</v>
      </c>
      <c r="AC1328" s="32">
        <v>5042319429</v>
      </c>
      <c r="AD1328" s="33" t="s">
        <v>1964</v>
      </c>
      <c r="AE1328" s="34">
        <v>44516</v>
      </c>
      <c r="AF1328" s="35" t="str">
        <f>VLOOKUP(G1328,[6]TIV1!L:S,8,FALSE)</f>
        <v>8276895965</v>
      </c>
      <c r="AG1328" s="35" t="str">
        <f>VLOOKUP(T1328,[6]TIV1!L:S,8,FALSE)</f>
        <v>2050350312</v>
      </c>
      <c r="AH1328" s="35" t="str">
        <f>VLOOKUP(AC1328,[6]TIV1!L:S,8,FALSE)</f>
        <v>8276895965</v>
      </c>
      <c r="AI1328" s="36">
        <f>VLOOKUP(A1328&amp;P1328,[6]HARGA!C:D,2,0)*Q1328</f>
        <v>43200000</v>
      </c>
      <c r="AJ1328" s="36">
        <f>VLOOKUP(A1328&amp;P1328,[6]HARGA!C:D,2,0)*W1328</f>
        <v>43200000</v>
      </c>
      <c r="AK1328" s="36">
        <f>VLOOKUP(A1328&amp;P1328,[6]HARGA!C:D,2,0)*AB1328</f>
        <v>2100000</v>
      </c>
      <c r="AL1328" s="37"/>
      <c r="AM1328" s="37"/>
      <c r="AN1328" s="37"/>
      <c r="AO1328" s="37"/>
      <c r="AP1328" s="37"/>
      <c r="AQ1328" s="37"/>
      <c r="AR1328" s="37"/>
      <c r="AS1328" s="37"/>
      <c r="AT1328" s="37"/>
      <c r="AU1328" s="37"/>
      <c r="AV1328" s="37"/>
      <c r="AW1328" s="37"/>
      <c r="AX1328" s="37"/>
      <c r="AY1328" s="37"/>
      <c r="AZ1328" s="37"/>
      <c r="BA1328" s="37"/>
      <c r="BB1328" s="37"/>
      <c r="BC1328" s="37"/>
      <c r="BD1328">
        <v>6</v>
      </c>
    </row>
    <row r="1329" spans="1:56" hidden="1" x14ac:dyDescent="0.25">
      <c r="A1329" s="22" t="s">
        <v>66</v>
      </c>
      <c r="B1329" s="22" t="s">
        <v>52</v>
      </c>
      <c r="C1329" s="23">
        <v>21102903682</v>
      </c>
      <c r="D1329" s="22" t="s">
        <v>143</v>
      </c>
      <c r="E1329" s="22" t="s">
        <v>1401</v>
      </c>
      <c r="F1329" s="22" t="s">
        <v>1402</v>
      </c>
      <c r="G1329" s="22">
        <v>5042321582</v>
      </c>
      <c r="H1329" s="22" t="s">
        <v>56</v>
      </c>
      <c r="I1329" s="22" t="s">
        <v>56</v>
      </c>
      <c r="J1329" s="24">
        <v>44506</v>
      </c>
      <c r="K1329" s="22">
        <v>1440</v>
      </c>
      <c r="L1329" s="22" t="s">
        <v>189</v>
      </c>
      <c r="M1329" s="22" t="s">
        <v>189</v>
      </c>
      <c r="N1329" s="38" t="s">
        <v>1965</v>
      </c>
      <c r="O1329" s="39">
        <v>44508</v>
      </c>
      <c r="P1329" s="27" t="s">
        <v>60</v>
      </c>
      <c r="Q1329" s="22">
        <v>1440</v>
      </c>
      <c r="R1329" s="28" t="s">
        <v>56</v>
      </c>
      <c r="S1329" s="22" t="s">
        <v>56</v>
      </c>
      <c r="T1329" s="28" t="s">
        <v>56</v>
      </c>
      <c r="U1329" s="28">
        <v>0</v>
      </c>
      <c r="V1329" s="28">
        <v>0</v>
      </c>
      <c r="W1329" s="28">
        <v>0</v>
      </c>
      <c r="X1329" s="28" t="s">
        <v>56</v>
      </c>
      <c r="Y1329" s="22" t="s">
        <v>56</v>
      </c>
      <c r="Z1329" s="45" t="s">
        <v>56</v>
      </c>
      <c r="AA1329" s="45" t="s">
        <v>56</v>
      </c>
      <c r="AB1329" s="28">
        <v>0</v>
      </c>
      <c r="AC1329" s="28" t="s">
        <v>56</v>
      </c>
      <c r="AD1329" s="46" t="s">
        <v>56</v>
      </c>
      <c r="AE1329" s="47" t="s">
        <v>56</v>
      </c>
      <c r="AF1329" s="35" t="str">
        <f>VLOOKUP(G1329,[6]TIV1!L:S,8,FALSE)</f>
        <v>8276895965</v>
      </c>
      <c r="AG1329" s="35" t="e">
        <f>VLOOKUP(T1329,[6]TIV1!L:S,8,FALSE)</f>
        <v>#N/A</v>
      </c>
      <c r="AH1329" s="35" t="e">
        <f>VLOOKUP(AC1329,[6]TIV1!L:S,8,FALSE)</f>
        <v>#N/A</v>
      </c>
      <c r="AI1329" s="36">
        <f>VLOOKUP(A1329&amp;P1329,[6]HARGA!C:D,2,0)*Q1329</f>
        <v>14184000</v>
      </c>
      <c r="AJ1329" s="36">
        <f>VLOOKUP(A1329&amp;P1329,[6]HARGA!C:D,2,0)*W1329</f>
        <v>0</v>
      </c>
      <c r="AK1329" s="36">
        <f>VLOOKUP(A1329&amp;P1329,[6]HARGA!C:D,2,0)*AB1329</f>
        <v>0</v>
      </c>
      <c r="AL1329" s="37"/>
      <c r="AM1329" s="37"/>
      <c r="AN1329" s="37"/>
      <c r="AO1329" s="37"/>
      <c r="AP1329" s="37"/>
      <c r="AQ1329" s="37"/>
      <c r="AR1329" s="37"/>
      <c r="AS1329" s="37"/>
      <c r="AT1329" s="37"/>
      <c r="AU1329" s="37"/>
      <c r="AV1329" s="37"/>
      <c r="AW1329" s="37"/>
      <c r="AX1329" s="37"/>
      <c r="AY1329" s="37"/>
      <c r="AZ1329" s="37"/>
      <c r="BA1329" s="37"/>
      <c r="BB1329" s="37"/>
      <c r="BC1329" s="37"/>
      <c r="BD1329">
        <v>6</v>
      </c>
    </row>
    <row r="1330" spans="1:56" hidden="1" x14ac:dyDescent="0.25">
      <c r="A1330" s="22" t="s">
        <v>66</v>
      </c>
      <c r="B1330" s="22" t="s">
        <v>52</v>
      </c>
      <c r="C1330" s="23">
        <v>21102903682</v>
      </c>
      <c r="D1330" s="22" t="s">
        <v>143</v>
      </c>
      <c r="E1330" s="22" t="s">
        <v>1401</v>
      </c>
      <c r="F1330" s="22" t="s">
        <v>1402</v>
      </c>
      <c r="G1330" s="22">
        <v>5042321582</v>
      </c>
      <c r="H1330" s="22" t="s">
        <v>56</v>
      </c>
      <c r="I1330" s="22" t="s">
        <v>56</v>
      </c>
      <c r="J1330" s="24">
        <v>44506</v>
      </c>
      <c r="K1330" s="22">
        <v>1440</v>
      </c>
      <c r="L1330" s="22" t="s">
        <v>189</v>
      </c>
      <c r="M1330" s="22" t="s">
        <v>189</v>
      </c>
      <c r="N1330" s="38" t="s">
        <v>1965</v>
      </c>
      <c r="O1330" s="39">
        <v>44508</v>
      </c>
      <c r="P1330" s="27" t="s">
        <v>64</v>
      </c>
      <c r="Q1330" s="22">
        <v>1440</v>
      </c>
      <c r="R1330" s="28" t="s">
        <v>56</v>
      </c>
      <c r="S1330" s="22" t="s">
        <v>56</v>
      </c>
      <c r="T1330" s="28" t="s">
        <v>56</v>
      </c>
      <c r="U1330" s="28">
        <v>0</v>
      </c>
      <c r="V1330" s="28">
        <v>0</v>
      </c>
      <c r="W1330" s="28">
        <v>0</v>
      </c>
      <c r="X1330" s="28" t="s">
        <v>56</v>
      </c>
      <c r="Y1330" s="22" t="s">
        <v>56</v>
      </c>
      <c r="Z1330" s="45" t="s">
        <v>56</v>
      </c>
      <c r="AA1330" s="45" t="s">
        <v>56</v>
      </c>
      <c r="AB1330" s="28">
        <v>0</v>
      </c>
      <c r="AC1330" s="28" t="s">
        <v>56</v>
      </c>
      <c r="AD1330" s="46" t="s">
        <v>56</v>
      </c>
      <c r="AE1330" s="47" t="s">
        <v>56</v>
      </c>
      <c r="AF1330" s="35" t="str">
        <f>VLOOKUP(G1330,[6]TIV1!L:S,8,FALSE)</f>
        <v>8276895965</v>
      </c>
      <c r="AG1330" s="35" t="e">
        <f>VLOOKUP(T1330,[6]TIV1!L:S,8,FALSE)</f>
        <v>#N/A</v>
      </c>
      <c r="AH1330" s="35" t="e">
        <f>VLOOKUP(AC1330,[6]TIV1!L:S,8,FALSE)</f>
        <v>#N/A</v>
      </c>
      <c r="AI1330" s="36">
        <f>VLOOKUP(A1330&amp;P1330,[6]HARGA!C:D,2,0)*Q1330</f>
        <v>43200000</v>
      </c>
      <c r="AJ1330" s="36">
        <f>VLOOKUP(A1330&amp;P1330,[6]HARGA!C:D,2,0)*W1330</f>
        <v>0</v>
      </c>
      <c r="AK1330" s="36">
        <f>VLOOKUP(A1330&amp;P1330,[6]HARGA!C:D,2,0)*AB1330</f>
        <v>0</v>
      </c>
      <c r="AL1330" s="37"/>
      <c r="AM1330" s="37"/>
      <c r="AN1330" s="37"/>
      <c r="AO1330" s="37"/>
      <c r="AP1330" s="37"/>
      <c r="AQ1330" s="37"/>
      <c r="AR1330" s="37"/>
      <c r="AS1330" s="37"/>
      <c r="AT1330" s="37"/>
      <c r="AU1330" s="37"/>
      <c r="AV1330" s="37"/>
      <c r="AW1330" s="37"/>
      <c r="AX1330" s="37"/>
      <c r="AY1330" s="37"/>
      <c r="AZ1330" s="37"/>
      <c r="BA1330" s="37"/>
      <c r="BB1330" s="37"/>
      <c r="BC1330" s="37"/>
      <c r="BD1330">
        <v>6</v>
      </c>
    </row>
    <row r="1331" spans="1:56" hidden="1" x14ac:dyDescent="0.25">
      <c r="A1331" s="22" t="s">
        <v>51</v>
      </c>
      <c r="B1331" s="22" t="s">
        <v>52</v>
      </c>
      <c r="C1331" s="23" t="s">
        <v>1966</v>
      </c>
      <c r="D1331" s="22" t="s">
        <v>143</v>
      </c>
      <c r="E1331" s="22" t="s">
        <v>1401</v>
      </c>
      <c r="F1331" s="22" t="s">
        <v>1402</v>
      </c>
      <c r="G1331" s="22" t="s">
        <v>90</v>
      </c>
      <c r="H1331" s="22" t="s">
        <v>56</v>
      </c>
      <c r="I1331" s="22" t="s">
        <v>56</v>
      </c>
      <c r="J1331" s="24">
        <v>44506</v>
      </c>
      <c r="K1331" s="22">
        <v>0</v>
      </c>
      <c r="L1331" s="22" t="s">
        <v>91</v>
      </c>
      <c r="M1331" s="22" t="s">
        <v>91</v>
      </c>
      <c r="N1331" s="41" t="s">
        <v>56</v>
      </c>
      <c r="O1331" s="41" t="s">
        <v>56</v>
      </c>
      <c r="P1331" s="27" t="s">
        <v>60</v>
      </c>
      <c r="Q1331" s="22">
        <v>0</v>
      </c>
      <c r="R1331" s="23">
        <v>21102903759</v>
      </c>
      <c r="S1331" s="22" t="s">
        <v>56</v>
      </c>
      <c r="T1331" s="22">
        <v>6008112799</v>
      </c>
      <c r="U1331" s="22">
        <v>31</v>
      </c>
      <c r="V1331" s="28">
        <v>0</v>
      </c>
      <c r="W1331" s="22">
        <v>31</v>
      </c>
      <c r="X1331" s="29" t="s">
        <v>138</v>
      </c>
      <c r="Y1331" s="22" t="s">
        <v>56</v>
      </c>
      <c r="Z1331" s="30" t="s">
        <v>1967</v>
      </c>
      <c r="AA1331" s="31">
        <v>44505</v>
      </c>
      <c r="AB1331" s="22">
        <v>0</v>
      </c>
      <c r="AC1331" s="32">
        <v>5042323705</v>
      </c>
      <c r="AD1331" s="33" t="s">
        <v>1968</v>
      </c>
      <c r="AE1331" s="34">
        <v>44516</v>
      </c>
      <c r="AF1331" s="35" t="e">
        <f>VLOOKUP(G1331,[6]TIV1!L:S,8,FALSE)</f>
        <v>#N/A</v>
      </c>
      <c r="AG1331" s="35" t="str">
        <f>VLOOKUP(T1331,[6]TIV1!L:S,8,FALSE)</f>
        <v>2050350281</v>
      </c>
      <c r="AH1331" s="35" t="str">
        <f>VLOOKUP(AC1331,[6]TIV1!L:S,8,FALSE)</f>
        <v>8276895377</v>
      </c>
      <c r="AI1331" s="36">
        <f>VLOOKUP(A1331&amp;P1331,[6]HARGA!C:D,2,0)*Q1331</f>
        <v>0</v>
      </c>
      <c r="AJ1331" s="36">
        <f>VLOOKUP(A1331&amp;P1331,[6]HARGA!C:D,2,0)*W1331</f>
        <v>305350</v>
      </c>
      <c r="AK1331" s="36">
        <f>VLOOKUP(A1331&amp;P1331,[6]HARGA!C:D,2,0)*AB1331</f>
        <v>0</v>
      </c>
      <c r="AL1331" s="37"/>
      <c r="AM1331" s="37"/>
      <c r="AN1331" s="37"/>
      <c r="AO1331" s="37"/>
      <c r="AP1331" s="37"/>
      <c r="AQ1331" s="37"/>
      <c r="AR1331" s="37"/>
      <c r="AS1331" s="37"/>
      <c r="AT1331" s="37"/>
      <c r="AU1331" s="37"/>
      <c r="AV1331" s="37"/>
      <c r="AW1331" s="37"/>
      <c r="AX1331" s="37"/>
      <c r="AY1331" s="37"/>
      <c r="AZ1331" s="37"/>
      <c r="BA1331" s="37"/>
      <c r="BB1331" s="37"/>
      <c r="BC1331" s="37"/>
      <c r="BD1331">
        <v>6</v>
      </c>
    </row>
    <row r="1332" spans="1:56" hidden="1" x14ac:dyDescent="0.25">
      <c r="A1332" s="22" t="s">
        <v>51</v>
      </c>
      <c r="B1332" s="22" t="s">
        <v>52</v>
      </c>
      <c r="C1332" s="23" t="s">
        <v>1966</v>
      </c>
      <c r="D1332" s="22" t="s">
        <v>143</v>
      </c>
      <c r="E1332" s="22" t="s">
        <v>1401</v>
      </c>
      <c r="F1332" s="22" t="s">
        <v>1402</v>
      </c>
      <c r="G1332" s="22" t="s">
        <v>90</v>
      </c>
      <c r="H1332" s="22" t="s">
        <v>56</v>
      </c>
      <c r="I1332" s="22" t="s">
        <v>56</v>
      </c>
      <c r="J1332" s="24">
        <v>44506</v>
      </c>
      <c r="K1332" s="22">
        <v>0</v>
      </c>
      <c r="L1332" s="22" t="s">
        <v>91</v>
      </c>
      <c r="M1332" s="22" t="s">
        <v>91</v>
      </c>
      <c r="N1332" s="41" t="s">
        <v>56</v>
      </c>
      <c r="O1332" s="41" t="s">
        <v>56</v>
      </c>
      <c r="P1332" s="27" t="s">
        <v>64</v>
      </c>
      <c r="Q1332" s="22">
        <v>0</v>
      </c>
      <c r="R1332" s="23">
        <v>21102903759</v>
      </c>
      <c r="S1332" s="22" t="s">
        <v>56</v>
      </c>
      <c r="T1332" s="22">
        <v>6008112799</v>
      </c>
      <c r="U1332" s="22">
        <v>1440</v>
      </c>
      <c r="V1332" s="28">
        <v>0</v>
      </c>
      <c r="W1332" s="22">
        <v>1440</v>
      </c>
      <c r="X1332" s="29" t="s">
        <v>138</v>
      </c>
      <c r="Y1332" s="22" t="s">
        <v>56</v>
      </c>
      <c r="Z1332" s="30" t="s">
        <v>1967</v>
      </c>
      <c r="AA1332" s="31">
        <v>44505</v>
      </c>
      <c r="AB1332" s="22">
        <v>65</v>
      </c>
      <c r="AC1332" s="32">
        <v>5042323705</v>
      </c>
      <c r="AD1332" s="33" t="s">
        <v>1968</v>
      </c>
      <c r="AE1332" s="34">
        <v>44516</v>
      </c>
      <c r="AF1332" s="35" t="e">
        <f>VLOOKUP(G1332,[6]TIV1!L:S,8,FALSE)</f>
        <v>#N/A</v>
      </c>
      <c r="AG1332" s="35" t="str">
        <f>VLOOKUP(T1332,[6]TIV1!L:S,8,FALSE)</f>
        <v>2050350281</v>
      </c>
      <c r="AH1332" s="35" t="str">
        <f>VLOOKUP(AC1332,[6]TIV1!L:S,8,FALSE)</f>
        <v>8276895377</v>
      </c>
      <c r="AI1332" s="36">
        <f>VLOOKUP(A1332&amp;P1332,[6]HARGA!C:D,2,0)*Q1332</f>
        <v>0</v>
      </c>
      <c r="AJ1332" s="36">
        <f>VLOOKUP(A1332&amp;P1332,[6]HARGA!C:D,2,0)*W1332</f>
        <v>43200000</v>
      </c>
      <c r="AK1332" s="36">
        <f>VLOOKUP(A1332&amp;P1332,[6]HARGA!C:D,2,0)*AB1332</f>
        <v>1950000</v>
      </c>
      <c r="AL1332" s="37"/>
      <c r="AM1332" s="37"/>
      <c r="AN1332" s="37"/>
      <c r="AO1332" s="37"/>
      <c r="AP1332" s="37"/>
      <c r="AQ1332" s="37"/>
      <c r="AR1332" s="37"/>
      <c r="AS1332" s="37"/>
      <c r="AT1332" s="37"/>
      <c r="AU1332" s="37"/>
      <c r="AV1332" s="37"/>
      <c r="AW1332" s="37"/>
      <c r="AX1332" s="37"/>
      <c r="AY1332" s="37"/>
      <c r="AZ1332" s="37"/>
      <c r="BA1332" s="37"/>
      <c r="BB1332" s="37"/>
      <c r="BC1332" s="37"/>
      <c r="BD1332">
        <v>6</v>
      </c>
    </row>
    <row r="1333" spans="1:56" hidden="1" x14ac:dyDescent="0.25">
      <c r="A1333" s="22" t="s">
        <v>66</v>
      </c>
      <c r="B1333" s="22" t="s">
        <v>52</v>
      </c>
      <c r="C1333" s="23">
        <v>21102903688</v>
      </c>
      <c r="D1333" s="22" t="s">
        <v>143</v>
      </c>
      <c r="E1333" s="22" t="s">
        <v>144</v>
      </c>
      <c r="F1333" s="22" t="s">
        <v>145</v>
      </c>
      <c r="G1333" s="22">
        <v>5042319553</v>
      </c>
      <c r="H1333" s="22" t="s">
        <v>56</v>
      </c>
      <c r="I1333" s="22" t="s">
        <v>56</v>
      </c>
      <c r="J1333" s="24">
        <v>44506</v>
      </c>
      <c r="K1333" s="22">
        <v>1344</v>
      </c>
      <c r="L1333" s="22" t="s">
        <v>72</v>
      </c>
      <c r="M1333" s="22" t="s">
        <v>72</v>
      </c>
      <c r="N1333" s="38" t="s">
        <v>1969</v>
      </c>
      <c r="O1333" s="39">
        <v>44507</v>
      </c>
      <c r="P1333" s="27" t="s">
        <v>60</v>
      </c>
      <c r="Q1333" s="22">
        <v>1344</v>
      </c>
      <c r="R1333" s="23">
        <v>21102903721</v>
      </c>
      <c r="S1333" s="22" t="s">
        <v>56</v>
      </c>
      <c r="T1333" s="22">
        <v>6008150502</v>
      </c>
      <c r="U1333" s="22">
        <v>30</v>
      </c>
      <c r="V1333" s="28">
        <v>0</v>
      </c>
      <c r="W1333" s="22">
        <v>30</v>
      </c>
      <c r="X1333" s="29" t="s">
        <v>189</v>
      </c>
      <c r="Y1333" s="22" t="s">
        <v>56</v>
      </c>
      <c r="Z1333" s="30" t="s">
        <v>1970</v>
      </c>
      <c r="AA1333" s="31">
        <v>44505</v>
      </c>
      <c r="AB1333" s="22">
        <v>0</v>
      </c>
      <c r="AC1333" s="32">
        <v>5042322152</v>
      </c>
      <c r="AD1333" s="33" t="s">
        <v>1971</v>
      </c>
      <c r="AE1333" s="34">
        <v>44516</v>
      </c>
      <c r="AF1333" s="35" t="str">
        <f>VLOOKUP(G1333,[6]TIV1!L:S,8,FALSE)</f>
        <v>8276895965</v>
      </c>
      <c r="AG1333" s="35" t="str">
        <f>VLOOKUP(T1333,[6]TIV1!L:S,8,FALSE)</f>
        <v>2050350312</v>
      </c>
      <c r="AH1333" s="35" t="str">
        <f>VLOOKUP(AC1333,[6]TIV1!L:S,8,FALSE)</f>
        <v>8276895965</v>
      </c>
      <c r="AI1333" s="36">
        <f>VLOOKUP(A1333&amp;P1333,[6]HARGA!C:D,2,0)*Q1333</f>
        <v>13238400</v>
      </c>
      <c r="AJ1333" s="36">
        <f>VLOOKUP(A1333&amp;P1333,[6]HARGA!C:D,2,0)*W1333</f>
        <v>295500</v>
      </c>
      <c r="AK1333" s="36">
        <f>VLOOKUP(A1333&amp;P1333,[6]HARGA!C:D,2,0)*AB1333</f>
        <v>0</v>
      </c>
      <c r="AL1333" s="37"/>
      <c r="AM1333" s="37"/>
      <c r="AN1333" s="37"/>
      <c r="AO1333" s="37"/>
      <c r="AP1333" s="37"/>
      <c r="AQ1333" s="37"/>
      <c r="AR1333" s="37"/>
      <c r="AS1333" s="37"/>
      <c r="AT1333" s="37"/>
      <c r="AU1333" s="37"/>
      <c r="AV1333" s="37"/>
      <c r="AW1333" s="37"/>
      <c r="AX1333" s="37"/>
      <c r="AY1333" s="37"/>
      <c r="AZ1333" s="37"/>
      <c r="BA1333" s="37"/>
      <c r="BB1333" s="37"/>
      <c r="BC1333" s="37"/>
      <c r="BD1333">
        <v>6</v>
      </c>
    </row>
    <row r="1334" spans="1:56" hidden="1" x14ac:dyDescent="0.25">
      <c r="A1334" s="22" t="s">
        <v>66</v>
      </c>
      <c r="B1334" s="22" t="s">
        <v>52</v>
      </c>
      <c r="C1334" s="23">
        <v>21102903688</v>
      </c>
      <c r="D1334" s="22" t="s">
        <v>143</v>
      </c>
      <c r="E1334" s="22" t="s">
        <v>144</v>
      </c>
      <c r="F1334" s="22" t="s">
        <v>145</v>
      </c>
      <c r="G1334" s="22">
        <v>5042319553</v>
      </c>
      <c r="H1334" s="22" t="s">
        <v>56</v>
      </c>
      <c r="I1334" s="22" t="s">
        <v>56</v>
      </c>
      <c r="J1334" s="24">
        <v>44506</v>
      </c>
      <c r="K1334" s="22">
        <v>1344</v>
      </c>
      <c r="L1334" s="22" t="s">
        <v>72</v>
      </c>
      <c r="M1334" s="22" t="s">
        <v>72</v>
      </c>
      <c r="N1334" s="38" t="s">
        <v>1969</v>
      </c>
      <c r="O1334" s="39">
        <v>44507</v>
      </c>
      <c r="P1334" s="27" t="s">
        <v>64</v>
      </c>
      <c r="Q1334" s="22">
        <v>1344</v>
      </c>
      <c r="R1334" s="23">
        <v>21102903721</v>
      </c>
      <c r="S1334" s="22" t="s">
        <v>56</v>
      </c>
      <c r="T1334" s="22">
        <v>6008150502</v>
      </c>
      <c r="U1334" s="22">
        <v>1440</v>
      </c>
      <c r="V1334" s="28">
        <v>0</v>
      </c>
      <c r="W1334" s="22">
        <v>1440</v>
      </c>
      <c r="X1334" s="29" t="s">
        <v>189</v>
      </c>
      <c r="Y1334" s="22" t="s">
        <v>56</v>
      </c>
      <c r="Z1334" s="30" t="s">
        <v>1970</v>
      </c>
      <c r="AA1334" s="31">
        <v>44505</v>
      </c>
      <c r="AB1334" s="22">
        <v>75</v>
      </c>
      <c r="AC1334" s="32">
        <v>5042322152</v>
      </c>
      <c r="AD1334" s="33" t="s">
        <v>1971</v>
      </c>
      <c r="AE1334" s="34">
        <v>44516</v>
      </c>
      <c r="AF1334" s="35" t="str">
        <f>VLOOKUP(G1334,[6]TIV1!L:S,8,FALSE)</f>
        <v>8276895965</v>
      </c>
      <c r="AG1334" s="35" t="str">
        <f>VLOOKUP(T1334,[6]TIV1!L:S,8,FALSE)</f>
        <v>2050350312</v>
      </c>
      <c r="AH1334" s="35" t="str">
        <f>VLOOKUP(AC1334,[6]TIV1!L:S,8,FALSE)</f>
        <v>8276895965</v>
      </c>
      <c r="AI1334" s="36">
        <f>VLOOKUP(A1334&amp;P1334,[6]HARGA!C:D,2,0)*Q1334</f>
        <v>40320000</v>
      </c>
      <c r="AJ1334" s="36">
        <f>VLOOKUP(A1334&amp;P1334,[6]HARGA!C:D,2,0)*W1334</f>
        <v>43200000</v>
      </c>
      <c r="AK1334" s="36">
        <f>VLOOKUP(A1334&amp;P1334,[6]HARGA!C:D,2,0)*AB1334</f>
        <v>2250000</v>
      </c>
      <c r="AL1334" s="37"/>
      <c r="AM1334" s="37"/>
      <c r="AN1334" s="37"/>
      <c r="AO1334" s="37"/>
      <c r="AP1334" s="37"/>
      <c r="AQ1334" s="37"/>
      <c r="AR1334" s="37"/>
      <c r="AS1334" s="37"/>
      <c r="AT1334" s="37"/>
      <c r="AU1334" s="37"/>
      <c r="AV1334" s="37"/>
      <c r="AW1334" s="37"/>
      <c r="AX1334" s="37"/>
      <c r="AY1334" s="37"/>
      <c r="AZ1334" s="37"/>
      <c r="BA1334" s="37"/>
      <c r="BB1334" s="37"/>
      <c r="BC1334" s="37"/>
      <c r="BD1334">
        <v>6</v>
      </c>
    </row>
    <row r="1335" spans="1:56" hidden="1" x14ac:dyDescent="0.25">
      <c r="A1335" s="22" t="s">
        <v>66</v>
      </c>
      <c r="B1335" s="22" t="s">
        <v>52</v>
      </c>
      <c r="C1335" s="23">
        <v>21102903692</v>
      </c>
      <c r="D1335" s="22" t="s">
        <v>143</v>
      </c>
      <c r="E1335" s="22" t="s">
        <v>181</v>
      </c>
      <c r="F1335" s="22" t="s">
        <v>1056</v>
      </c>
      <c r="G1335" s="22">
        <v>5042321614</v>
      </c>
      <c r="H1335" s="22" t="s">
        <v>56</v>
      </c>
      <c r="I1335" s="22" t="s">
        <v>56</v>
      </c>
      <c r="J1335" s="24">
        <v>44506</v>
      </c>
      <c r="K1335" s="22">
        <v>1440</v>
      </c>
      <c r="L1335" s="22" t="s">
        <v>184</v>
      </c>
      <c r="M1335" s="22" t="s">
        <v>184</v>
      </c>
      <c r="N1335" s="38" t="s">
        <v>1972</v>
      </c>
      <c r="O1335" s="39">
        <v>44508</v>
      </c>
      <c r="P1335" s="27" t="s">
        <v>60</v>
      </c>
      <c r="Q1335" s="22">
        <v>1440</v>
      </c>
      <c r="R1335" s="28" t="s">
        <v>56</v>
      </c>
      <c r="S1335" s="22" t="s">
        <v>56</v>
      </c>
      <c r="T1335" s="28" t="s">
        <v>56</v>
      </c>
      <c r="U1335" s="28">
        <v>0</v>
      </c>
      <c r="V1335" s="28">
        <v>0</v>
      </c>
      <c r="W1335" s="28">
        <v>0</v>
      </c>
      <c r="X1335" s="28" t="s">
        <v>56</v>
      </c>
      <c r="Y1335" s="22" t="s">
        <v>56</v>
      </c>
      <c r="Z1335" s="45" t="s">
        <v>56</v>
      </c>
      <c r="AA1335" s="45" t="s">
        <v>56</v>
      </c>
      <c r="AB1335" s="28">
        <v>0</v>
      </c>
      <c r="AC1335" s="28" t="s">
        <v>56</v>
      </c>
      <c r="AD1335" s="46" t="s">
        <v>56</v>
      </c>
      <c r="AE1335" s="47" t="s">
        <v>56</v>
      </c>
      <c r="AF1335" s="35" t="str">
        <f>VLOOKUP(G1335,[6]TIV1!L:S,8,FALSE)</f>
        <v>8276895965</v>
      </c>
      <c r="AG1335" s="35" t="e">
        <f>VLOOKUP(T1335,[6]TIV1!L:S,8,FALSE)</f>
        <v>#N/A</v>
      </c>
      <c r="AH1335" s="35" t="e">
        <f>VLOOKUP(AC1335,[6]TIV1!L:S,8,FALSE)</f>
        <v>#N/A</v>
      </c>
      <c r="AI1335" s="36">
        <f>VLOOKUP(A1335&amp;P1335,[6]HARGA!C:D,2,0)*Q1335</f>
        <v>14184000</v>
      </c>
      <c r="AJ1335" s="36">
        <f>VLOOKUP(A1335&amp;P1335,[6]HARGA!C:D,2,0)*W1335</f>
        <v>0</v>
      </c>
      <c r="AK1335" s="36">
        <f>VLOOKUP(A1335&amp;P1335,[6]HARGA!C:D,2,0)*AB1335</f>
        <v>0</v>
      </c>
      <c r="AL1335" s="37"/>
      <c r="AM1335" s="37"/>
      <c r="AN1335" s="37"/>
      <c r="AO1335" s="37"/>
      <c r="AP1335" s="37"/>
      <c r="AQ1335" s="37"/>
      <c r="AR1335" s="37"/>
      <c r="AS1335" s="37"/>
      <c r="AT1335" s="37"/>
      <c r="AU1335" s="37"/>
      <c r="AV1335" s="37"/>
      <c r="AW1335" s="37"/>
      <c r="AX1335" s="37"/>
      <c r="AY1335" s="37"/>
      <c r="AZ1335" s="37"/>
      <c r="BA1335" s="37"/>
      <c r="BB1335" s="37"/>
      <c r="BC1335" s="37"/>
      <c r="BD1335">
        <v>6</v>
      </c>
    </row>
    <row r="1336" spans="1:56" hidden="1" x14ac:dyDescent="0.25">
      <c r="A1336" s="22" t="s">
        <v>66</v>
      </c>
      <c r="B1336" s="22" t="s">
        <v>52</v>
      </c>
      <c r="C1336" s="23">
        <v>21102903692</v>
      </c>
      <c r="D1336" s="22" t="s">
        <v>143</v>
      </c>
      <c r="E1336" s="22" t="s">
        <v>181</v>
      </c>
      <c r="F1336" s="22" t="s">
        <v>1056</v>
      </c>
      <c r="G1336" s="22">
        <v>5042321614</v>
      </c>
      <c r="H1336" s="22" t="s">
        <v>56</v>
      </c>
      <c r="I1336" s="22" t="s">
        <v>56</v>
      </c>
      <c r="J1336" s="24">
        <v>44506</v>
      </c>
      <c r="K1336" s="22">
        <v>1440</v>
      </c>
      <c r="L1336" s="22" t="s">
        <v>184</v>
      </c>
      <c r="M1336" s="22" t="s">
        <v>184</v>
      </c>
      <c r="N1336" s="38" t="s">
        <v>1972</v>
      </c>
      <c r="O1336" s="39">
        <v>44508</v>
      </c>
      <c r="P1336" s="27" t="s">
        <v>64</v>
      </c>
      <c r="Q1336" s="22">
        <v>1440</v>
      </c>
      <c r="R1336" s="28" t="s">
        <v>56</v>
      </c>
      <c r="S1336" s="22" t="s">
        <v>56</v>
      </c>
      <c r="T1336" s="28" t="s">
        <v>56</v>
      </c>
      <c r="U1336" s="28">
        <v>0</v>
      </c>
      <c r="V1336" s="28">
        <v>0</v>
      </c>
      <c r="W1336" s="28">
        <v>0</v>
      </c>
      <c r="X1336" s="28" t="s">
        <v>56</v>
      </c>
      <c r="Y1336" s="22" t="s">
        <v>56</v>
      </c>
      <c r="Z1336" s="45" t="s">
        <v>56</v>
      </c>
      <c r="AA1336" s="45" t="s">
        <v>56</v>
      </c>
      <c r="AB1336" s="28">
        <v>0</v>
      </c>
      <c r="AC1336" s="28" t="s">
        <v>56</v>
      </c>
      <c r="AD1336" s="46" t="s">
        <v>56</v>
      </c>
      <c r="AE1336" s="47" t="s">
        <v>56</v>
      </c>
      <c r="AF1336" s="35" t="str">
        <f>VLOOKUP(G1336,[6]TIV1!L:S,8,FALSE)</f>
        <v>8276895965</v>
      </c>
      <c r="AG1336" s="35" t="e">
        <f>VLOOKUP(T1336,[6]TIV1!L:S,8,FALSE)</f>
        <v>#N/A</v>
      </c>
      <c r="AH1336" s="35" t="e">
        <f>VLOOKUP(AC1336,[6]TIV1!L:S,8,FALSE)</f>
        <v>#N/A</v>
      </c>
      <c r="AI1336" s="36">
        <f>VLOOKUP(A1336&amp;P1336,[6]HARGA!C:D,2,0)*Q1336</f>
        <v>43200000</v>
      </c>
      <c r="AJ1336" s="36">
        <f>VLOOKUP(A1336&amp;P1336,[6]HARGA!C:D,2,0)*W1336</f>
        <v>0</v>
      </c>
      <c r="AK1336" s="36">
        <f>VLOOKUP(A1336&amp;P1336,[6]HARGA!C:D,2,0)*AB1336</f>
        <v>0</v>
      </c>
      <c r="AL1336" s="37"/>
      <c r="AM1336" s="37"/>
      <c r="AN1336" s="37"/>
      <c r="AO1336" s="37"/>
      <c r="AP1336" s="37"/>
      <c r="AQ1336" s="37"/>
      <c r="AR1336" s="37"/>
      <c r="AS1336" s="37"/>
      <c r="AT1336" s="37"/>
      <c r="AU1336" s="37"/>
      <c r="AV1336" s="37"/>
      <c r="AW1336" s="37"/>
      <c r="AX1336" s="37"/>
      <c r="AY1336" s="37"/>
      <c r="AZ1336" s="37"/>
      <c r="BA1336" s="37"/>
      <c r="BB1336" s="37"/>
      <c r="BC1336" s="37"/>
      <c r="BD1336">
        <v>6</v>
      </c>
    </row>
    <row r="1337" spans="1:56" hidden="1" x14ac:dyDescent="0.25">
      <c r="A1337" s="22" t="s">
        <v>51</v>
      </c>
      <c r="B1337" s="22" t="s">
        <v>52</v>
      </c>
      <c r="C1337" s="23" t="s">
        <v>1973</v>
      </c>
      <c r="D1337" s="22" t="s">
        <v>143</v>
      </c>
      <c r="E1337" s="22" t="s">
        <v>181</v>
      </c>
      <c r="F1337" s="22" t="s">
        <v>1056</v>
      </c>
      <c r="G1337" s="22" t="s">
        <v>90</v>
      </c>
      <c r="H1337" s="22" t="s">
        <v>56</v>
      </c>
      <c r="I1337" s="22" t="s">
        <v>56</v>
      </c>
      <c r="J1337" s="24">
        <v>44506</v>
      </c>
      <c r="K1337" s="22">
        <v>0</v>
      </c>
      <c r="L1337" s="22" t="s">
        <v>91</v>
      </c>
      <c r="M1337" s="22" t="s">
        <v>91</v>
      </c>
      <c r="N1337" s="41" t="s">
        <v>56</v>
      </c>
      <c r="O1337" s="41" t="s">
        <v>56</v>
      </c>
      <c r="P1337" s="27" t="s">
        <v>60</v>
      </c>
      <c r="Q1337" s="22">
        <v>0</v>
      </c>
      <c r="R1337" s="23">
        <v>21102803789</v>
      </c>
      <c r="S1337" s="22" t="s">
        <v>56</v>
      </c>
      <c r="T1337" s="22">
        <v>6008151260</v>
      </c>
      <c r="U1337" s="22">
        <v>48</v>
      </c>
      <c r="V1337" s="28">
        <v>0</v>
      </c>
      <c r="W1337" s="22">
        <v>48</v>
      </c>
      <c r="X1337" s="29" t="s">
        <v>61</v>
      </c>
      <c r="Y1337" s="22" t="s">
        <v>56</v>
      </c>
      <c r="Z1337" s="30" t="s">
        <v>1974</v>
      </c>
      <c r="AA1337" s="31">
        <v>44504</v>
      </c>
      <c r="AB1337" s="22">
        <v>2</v>
      </c>
      <c r="AC1337" s="32">
        <v>5042324616</v>
      </c>
      <c r="AD1337" s="33" t="s">
        <v>1975</v>
      </c>
      <c r="AE1337" s="34">
        <v>44516</v>
      </c>
      <c r="AF1337" s="35" t="e">
        <f>VLOOKUP(G1337,[6]TIV1!L:S,8,FALSE)</f>
        <v>#N/A</v>
      </c>
      <c r="AG1337" s="35" t="str">
        <f>VLOOKUP(T1337,[6]TIV1!L:S,8,FALSE)</f>
        <v>2050350281</v>
      </c>
      <c r="AH1337" s="35" t="str">
        <f>VLOOKUP(AC1337,[6]TIV1!L:S,8,FALSE)</f>
        <v>8276895377</v>
      </c>
      <c r="AI1337" s="36">
        <f>VLOOKUP(A1337&amp;P1337,[6]HARGA!C:D,2,0)*Q1337</f>
        <v>0</v>
      </c>
      <c r="AJ1337" s="36">
        <f>VLOOKUP(A1337&amp;P1337,[6]HARGA!C:D,2,0)*W1337</f>
        <v>472800</v>
      </c>
      <c r="AK1337" s="36">
        <f>VLOOKUP(A1337&amp;P1337,[6]HARGA!C:D,2,0)*AB1337</f>
        <v>19700</v>
      </c>
      <c r="AL1337" s="37"/>
      <c r="AM1337" s="37"/>
      <c r="AN1337" s="37"/>
      <c r="AO1337" s="37"/>
      <c r="AP1337" s="37"/>
      <c r="AQ1337" s="37"/>
      <c r="AR1337" s="37"/>
      <c r="AS1337" s="37"/>
      <c r="AT1337" s="37"/>
      <c r="AU1337" s="37"/>
      <c r="AV1337" s="37"/>
      <c r="AW1337" s="37"/>
      <c r="AX1337" s="37"/>
      <c r="AY1337" s="37"/>
      <c r="AZ1337" s="37"/>
      <c r="BA1337" s="37"/>
      <c r="BB1337" s="37"/>
      <c r="BC1337" s="37"/>
      <c r="BD1337">
        <v>6</v>
      </c>
    </row>
    <row r="1338" spans="1:56" hidden="1" x14ac:dyDescent="0.25">
      <c r="A1338" s="22" t="s">
        <v>51</v>
      </c>
      <c r="B1338" s="22" t="s">
        <v>52</v>
      </c>
      <c r="C1338" s="23" t="s">
        <v>1973</v>
      </c>
      <c r="D1338" s="22" t="s">
        <v>143</v>
      </c>
      <c r="E1338" s="22" t="s">
        <v>181</v>
      </c>
      <c r="F1338" s="22" t="s">
        <v>1056</v>
      </c>
      <c r="G1338" s="22" t="s">
        <v>90</v>
      </c>
      <c r="H1338" s="22" t="s">
        <v>56</v>
      </c>
      <c r="I1338" s="22" t="s">
        <v>56</v>
      </c>
      <c r="J1338" s="24">
        <v>44506</v>
      </c>
      <c r="K1338" s="22">
        <v>0</v>
      </c>
      <c r="L1338" s="22" t="s">
        <v>91</v>
      </c>
      <c r="M1338" s="22" t="s">
        <v>91</v>
      </c>
      <c r="N1338" s="41" t="s">
        <v>56</v>
      </c>
      <c r="O1338" s="41" t="s">
        <v>56</v>
      </c>
      <c r="P1338" s="27" t="s">
        <v>64</v>
      </c>
      <c r="Q1338" s="22">
        <v>0</v>
      </c>
      <c r="R1338" s="23">
        <v>21102803789</v>
      </c>
      <c r="S1338" s="22" t="s">
        <v>56</v>
      </c>
      <c r="T1338" s="22">
        <v>6008151260</v>
      </c>
      <c r="U1338" s="22">
        <v>1440</v>
      </c>
      <c r="V1338" s="28">
        <v>0</v>
      </c>
      <c r="W1338" s="22">
        <v>1440</v>
      </c>
      <c r="X1338" s="29" t="s">
        <v>61</v>
      </c>
      <c r="Y1338" s="22" t="s">
        <v>56</v>
      </c>
      <c r="Z1338" s="30" t="s">
        <v>1974</v>
      </c>
      <c r="AA1338" s="31">
        <v>44504</v>
      </c>
      <c r="AB1338" s="22">
        <v>65</v>
      </c>
      <c r="AC1338" s="32">
        <v>5042324616</v>
      </c>
      <c r="AD1338" s="33" t="s">
        <v>1975</v>
      </c>
      <c r="AE1338" s="34">
        <v>44516</v>
      </c>
      <c r="AF1338" s="35" t="e">
        <f>VLOOKUP(G1338,[6]TIV1!L:S,8,FALSE)</f>
        <v>#N/A</v>
      </c>
      <c r="AG1338" s="35" t="str">
        <f>VLOOKUP(T1338,[6]TIV1!L:S,8,FALSE)</f>
        <v>2050350281</v>
      </c>
      <c r="AH1338" s="35" t="str">
        <f>VLOOKUP(AC1338,[6]TIV1!L:S,8,FALSE)</f>
        <v>8276895377</v>
      </c>
      <c r="AI1338" s="36">
        <f>VLOOKUP(A1338&amp;P1338,[6]HARGA!C:D,2,0)*Q1338</f>
        <v>0</v>
      </c>
      <c r="AJ1338" s="36">
        <f>VLOOKUP(A1338&amp;P1338,[6]HARGA!C:D,2,0)*W1338</f>
        <v>43200000</v>
      </c>
      <c r="AK1338" s="36">
        <f>VLOOKUP(A1338&amp;P1338,[6]HARGA!C:D,2,0)*AB1338</f>
        <v>1950000</v>
      </c>
      <c r="AL1338" s="37"/>
      <c r="AM1338" s="37"/>
      <c r="AN1338" s="37"/>
      <c r="AO1338" s="37"/>
      <c r="AP1338" s="37"/>
      <c r="AQ1338" s="37"/>
      <c r="AR1338" s="37"/>
      <c r="AS1338" s="37"/>
      <c r="AT1338" s="37"/>
      <c r="AU1338" s="37"/>
      <c r="AV1338" s="37"/>
      <c r="AW1338" s="37"/>
      <c r="AX1338" s="37"/>
      <c r="AY1338" s="37"/>
      <c r="AZ1338" s="37"/>
      <c r="BA1338" s="37"/>
      <c r="BB1338" s="37"/>
      <c r="BC1338" s="37"/>
      <c r="BD1338">
        <v>6</v>
      </c>
    </row>
    <row r="1339" spans="1:56" hidden="1" x14ac:dyDescent="0.25">
      <c r="A1339" s="22" t="s">
        <v>66</v>
      </c>
      <c r="B1339" s="22" t="s">
        <v>52</v>
      </c>
      <c r="C1339" s="23">
        <v>21102903696</v>
      </c>
      <c r="D1339" s="22" t="s">
        <v>135</v>
      </c>
      <c r="E1339" s="22" t="s">
        <v>136</v>
      </c>
      <c r="F1339" s="22" t="s">
        <v>137</v>
      </c>
      <c r="G1339" s="22">
        <v>5042306065</v>
      </c>
      <c r="H1339" s="22" t="s">
        <v>56</v>
      </c>
      <c r="I1339" s="22" t="s">
        <v>56</v>
      </c>
      <c r="J1339" s="24">
        <v>44506</v>
      </c>
      <c r="K1339" s="22">
        <v>1440</v>
      </c>
      <c r="L1339" s="22" t="s">
        <v>189</v>
      </c>
      <c r="M1339" s="22" t="s">
        <v>189</v>
      </c>
      <c r="N1339" s="38" t="s">
        <v>1976</v>
      </c>
      <c r="O1339" s="39">
        <v>44508</v>
      </c>
      <c r="P1339" s="27" t="s">
        <v>60</v>
      </c>
      <c r="Q1339" s="22">
        <v>1440</v>
      </c>
      <c r="R1339" s="23">
        <v>21102903738</v>
      </c>
      <c r="S1339" s="22" t="s">
        <v>56</v>
      </c>
      <c r="T1339" s="22">
        <v>6008151187</v>
      </c>
      <c r="U1339" s="22">
        <v>27</v>
      </c>
      <c r="V1339" s="28">
        <v>0</v>
      </c>
      <c r="W1339" s="22">
        <v>27</v>
      </c>
      <c r="X1339" s="29" t="s">
        <v>153</v>
      </c>
      <c r="Y1339" s="22" t="s">
        <v>56</v>
      </c>
      <c r="Z1339" s="30" t="s">
        <v>1977</v>
      </c>
      <c r="AA1339" s="31">
        <v>44504</v>
      </c>
      <c r="AB1339" s="22">
        <v>2</v>
      </c>
      <c r="AC1339" s="32">
        <v>5042312423</v>
      </c>
      <c r="AD1339" s="33" t="s">
        <v>1978</v>
      </c>
      <c r="AE1339" s="34">
        <v>44517</v>
      </c>
      <c r="AF1339" s="35" t="str">
        <f>VLOOKUP(G1339,[6]TIV1!L:S,8,FALSE)</f>
        <v>8276895965</v>
      </c>
      <c r="AG1339" s="35" t="str">
        <f>VLOOKUP(T1339,[6]TIV1!L:S,8,FALSE)</f>
        <v>2050350312</v>
      </c>
      <c r="AH1339" s="35" t="str">
        <f>VLOOKUP(AC1339,[6]TIV1!L:S,8,FALSE)</f>
        <v>8276895965</v>
      </c>
      <c r="AI1339" s="36">
        <f>VLOOKUP(A1339&amp;P1339,[6]HARGA!C:D,2,0)*Q1339</f>
        <v>14184000</v>
      </c>
      <c r="AJ1339" s="36">
        <f>VLOOKUP(A1339&amp;P1339,[6]HARGA!C:D,2,0)*W1339</f>
        <v>265950</v>
      </c>
      <c r="AK1339" s="36">
        <f>VLOOKUP(A1339&amp;P1339,[6]HARGA!C:D,2,0)*AB1339</f>
        <v>19700</v>
      </c>
      <c r="AL1339" s="37"/>
      <c r="AM1339" s="37"/>
      <c r="AN1339" s="37"/>
      <c r="AO1339" s="37"/>
      <c r="AP1339" s="37"/>
      <c r="AQ1339" s="37"/>
      <c r="AR1339" s="37"/>
      <c r="AS1339" s="37"/>
      <c r="AT1339" s="37"/>
      <c r="AU1339" s="37"/>
      <c r="AV1339" s="37"/>
      <c r="AW1339" s="37"/>
      <c r="AX1339" s="37"/>
      <c r="AY1339" s="37"/>
      <c r="AZ1339" s="37"/>
      <c r="BA1339" s="37"/>
      <c r="BB1339" s="37"/>
      <c r="BC1339" s="37"/>
      <c r="BD1339">
        <v>6</v>
      </c>
    </row>
    <row r="1340" spans="1:56" hidden="1" x14ac:dyDescent="0.25">
      <c r="A1340" s="22" t="s">
        <v>66</v>
      </c>
      <c r="B1340" s="22" t="s">
        <v>52</v>
      </c>
      <c r="C1340" s="23">
        <v>21102903696</v>
      </c>
      <c r="D1340" s="22" t="s">
        <v>135</v>
      </c>
      <c r="E1340" s="22" t="s">
        <v>136</v>
      </c>
      <c r="F1340" s="22" t="s">
        <v>137</v>
      </c>
      <c r="G1340" s="22">
        <v>5042306065</v>
      </c>
      <c r="H1340" s="22" t="s">
        <v>56</v>
      </c>
      <c r="I1340" s="22" t="s">
        <v>56</v>
      </c>
      <c r="J1340" s="24">
        <v>44506</v>
      </c>
      <c r="K1340" s="22">
        <v>1440</v>
      </c>
      <c r="L1340" s="22" t="s">
        <v>189</v>
      </c>
      <c r="M1340" s="22" t="s">
        <v>189</v>
      </c>
      <c r="N1340" s="38" t="s">
        <v>1976</v>
      </c>
      <c r="O1340" s="39">
        <v>44508</v>
      </c>
      <c r="P1340" s="27" t="s">
        <v>64</v>
      </c>
      <c r="Q1340" s="22">
        <v>1440</v>
      </c>
      <c r="R1340" s="23">
        <v>21102903738</v>
      </c>
      <c r="S1340" s="22" t="s">
        <v>56</v>
      </c>
      <c r="T1340" s="22">
        <v>6008151187</v>
      </c>
      <c r="U1340" s="22">
        <v>1392</v>
      </c>
      <c r="V1340" s="28">
        <v>0</v>
      </c>
      <c r="W1340" s="22">
        <v>1392</v>
      </c>
      <c r="X1340" s="29" t="s">
        <v>153</v>
      </c>
      <c r="Y1340" s="22" t="s">
        <v>56</v>
      </c>
      <c r="Z1340" s="30" t="s">
        <v>1977</v>
      </c>
      <c r="AA1340" s="31">
        <v>44504</v>
      </c>
      <c r="AB1340" s="22">
        <v>70</v>
      </c>
      <c r="AC1340" s="32">
        <v>5042312423</v>
      </c>
      <c r="AD1340" s="33" t="s">
        <v>1978</v>
      </c>
      <c r="AE1340" s="34">
        <v>44517</v>
      </c>
      <c r="AF1340" s="35" t="str">
        <f>VLOOKUP(G1340,[6]TIV1!L:S,8,FALSE)</f>
        <v>8276895965</v>
      </c>
      <c r="AG1340" s="35" t="str">
        <f>VLOOKUP(T1340,[6]TIV1!L:S,8,FALSE)</f>
        <v>2050350312</v>
      </c>
      <c r="AH1340" s="35" t="str">
        <f>VLOOKUP(AC1340,[6]TIV1!L:S,8,FALSE)</f>
        <v>8276895965</v>
      </c>
      <c r="AI1340" s="36">
        <f>VLOOKUP(A1340&amp;P1340,[6]HARGA!C:D,2,0)*Q1340</f>
        <v>43200000</v>
      </c>
      <c r="AJ1340" s="36">
        <f>VLOOKUP(A1340&amp;P1340,[6]HARGA!C:D,2,0)*W1340</f>
        <v>41760000</v>
      </c>
      <c r="AK1340" s="36">
        <f>VLOOKUP(A1340&amp;P1340,[6]HARGA!C:D,2,0)*AB1340</f>
        <v>2100000</v>
      </c>
      <c r="AL1340" s="37"/>
      <c r="AM1340" s="37"/>
      <c r="AN1340" s="37"/>
      <c r="AO1340" s="37"/>
      <c r="AP1340" s="37"/>
      <c r="AQ1340" s="37"/>
      <c r="AR1340" s="37"/>
      <c r="AS1340" s="37"/>
      <c r="AT1340" s="37"/>
      <c r="AU1340" s="37"/>
      <c r="AV1340" s="37"/>
      <c r="AW1340" s="37"/>
      <c r="AX1340" s="37"/>
      <c r="AY1340" s="37"/>
      <c r="AZ1340" s="37"/>
      <c r="BA1340" s="37"/>
      <c r="BB1340" s="37"/>
      <c r="BC1340" s="37"/>
      <c r="BD1340">
        <v>6</v>
      </c>
    </row>
    <row r="1341" spans="1:56" hidden="1" x14ac:dyDescent="0.25">
      <c r="A1341" s="22" t="s">
        <v>51</v>
      </c>
      <c r="B1341" s="22" t="s">
        <v>52</v>
      </c>
      <c r="C1341" s="23">
        <v>21102803690</v>
      </c>
      <c r="D1341" s="22" t="s">
        <v>193</v>
      </c>
      <c r="E1341" s="22" t="s">
        <v>240</v>
      </c>
      <c r="F1341" s="22" t="s">
        <v>241</v>
      </c>
      <c r="G1341" s="22">
        <v>5042325461</v>
      </c>
      <c r="H1341" s="22" t="s">
        <v>56</v>
      </c>
      <c r="I1341" s="22" t="s">
        <v>56</v>
      </c>
      <c r="J1341" s="24">
        <v>44506</v>
      </c>
      <c r="K1341" s="22">
        <v>960</v>
      </c>
      <c r="L1341" s="22" t="s">
        <v>138</v>
      </c>
      <c r="M1341" s="22" t="s">
        <v>138</v>
      </c>
      <c r="N1341" s="38" t="s">
        <v>1979</v>
      </c>
      <c r="O1341" s="39">
        <v>44508</v>
      </c>
      <c r="P1341" s="27" t="s">
        <v>60</v>
      </c>
      <c r="Q1341" s="22">
        <v>960</v>
      </c>
      <c r="R1341" s="28" t="s">
        <v>56</v>
      </c>
      <c r="S1341" s="22" t="s">
        <v>56</v>
      </c>
      <c r="T1341" s="28" t="s">
        <v>56</v>
      </c>
      <c r="U1341" s="28">
        <v>0</v>
      </c>
      <c r="V1341" s="28">
        <v>0</v>
      </c>
      <c r="W1341" s="28">
        <v>0</v>
      </c>
      <c r="X1341" s="28" t="s">
        <v>56</v>
      </c>
      <c r="Y1341" s="22" t="s">
        <v>56</v>
      </c>
      <c r="Z1341" s="45" t="s">
        <v>56</v>
      </c>
      <c r="AA1341" s="45" t="s">
        <v>56</v>
      </c>
      <c r="AB1341" s="28">
        <v>0</v>
      </c>
      <c r="AC1341" s="28" t="s">
        <v>56</v>
      </c>
      <c r="AD1341" s="46" t="s">
        <v>56</v>
      </c>
      <c r="AE1341" s="47" t="s">
        <v>56</v>
      </c>
      <c r="AF1341" s="35" t="str">
        <f>VLOOKUP(G1341,[6]TIV1!L:S,8,FALSE)</f>
        <v>8276895377</v>
      </c>
      <c r="AG1341" s="35" t="e">
        <f>VLOOKUP(T1341,[6]TIV1!L:S,8,FALSE)</f>
        <v>#N/A</v>
      </c>
      <c r="AH1341" s="35" t="e">
        <f>VLOOKUP(AC1341,[6]TIV1!L:S,8,FALSE)</f>
        <v>#N/A</v>
      </c>
      <c r="AI1341" s="36">
        <f>VLOOKUP(A1341&amp;P1341,[6]HARGA!C:D,2,0)*Q1341</f>
        <v>9456000</v>
      </c>
      <c r="AJ1341" s="36">
        <f>VLOOKUP(A1341&amp;P1341,[6]HARGA!C:D,2,0)*W1341</f>
        <v>0</v>
      </c>
      <c r="AK1341" s="36">
        <f>VLOOKUP(A1341&amp;P1341,[6]HARGA!C:D,2,0)*AB1341</f>
        <v>0</v>
      </c>
      <c r="AL1341" s="37"/>
      <c r="AM1341" s="37"/>
      <c r="AN1341" s="37"/>
      <c r="AO1341" s="37"/>
      <c r="AP1341" s="37"/>
      <c r="AQ1341" s="37"/>
      <c r="AR1341" s="37"/>
      <c r="AS1341" s="37"/>
      <c r="AT1341" s="37"/>
      <c r="AU1341" s="37"/>
      <c r="AV1341" s="37"/>
      <c r="AW1341" s="37"/>
      <c r="AX1341" s="37"/>
      <c r="AY1341" s="37"/>
      <c r="AZ1341" s="37"/>
      <c r="BA1341" s="37"/>
      <c r="BB1341" s="37"/>
      <c r="BC1341" s="37"/>
      <c r="BD1341">
        <v>6</v>
      </c>
    </row>
    <row r="1342" spans="1:56" hidden="1" x14ac:dyDescent="0.25">
      <c r="A1342" s="22" t="s">
        <v>51</v>
      </c>
      <c r="B1342" s="22" t="s">
        <v>52</v>
      </c>
      <c r="C1342" s="23">
        <v>21102803690</v>
      </c>
      <c r="D1342" s="22" t="s">
        <v>193</v>
      </c>
      <c r="E1342" s="22" t="s">
        <v>240</v>
      </c>
      <c r="F1342" s="22" t="s">
        <v>241</v>
      </c>
      <c r="G1342" s="22">
        <v>5042325461</v>
      </c>
      <c r="H1342" s="22" t="s">
        <v>56</v>
      </c>
      <c r="I1342" s="22" t="s">
        <v>56</v>
      </c>
      <c r="J1342" s="24">
        <v>44506</v>
      </c>
      <c r="K1342" s="22">
        <v>960</v>
      </c>
      <c r="L1342" s="22" t="s">
        <v>138</v>
      </c>
      <c r="M1342" s="22" t="s">
        <v>138</v>
      </c>
      <c r="N1342" s="38" t="s">
        <v>1979</v>
      </c>
      <c r="O1342" s="39">
        <v>44508</v>
      </c>
      <c r="P1342" s="27" t="s">
        <v>64</v>
      </c>
      <c r="Q1342" s="22">
        <v>960</v>
      </c>
      <c r="R1342" s="28" t="s">
        <v>56</v>
      </c>
      <c r="S1342" s="22" t="s">
        <v>56</v>
      </c>
      <c r="T1342" s="28" t="s">
        <v>56</v>
      </c>
      <c r="U1342" s="28">
        <v>0</v>
      </c>
      <c r="V1342" s="28">
        <v>0</v>
      </c>
      <c r="W1342" s="28">
        <v>0</v>
      </c>
      <c r="X1342" s="28" t="s">
        <v>56</v>
      </c>
      <c r="Y1342" s="22" t="s">
        <v>56</v>
      </c>
      <c r="Z1342" s="45" t="s">
        <v>56</v>
      </c>
      <c r="AA1342" s="45" t="s">
        <v>56</v>
      </c>
      <c r="AB1342" s="28">
        <v>0</v>
      </c>
      <c r="AC1342" s="28" t="s">
        <v>56</v>
      </c>
      <c r="AD1342" s="46" t="s">
        <v>56</v>
      </c>
      <c r="AE1342" s="47" t="s">
        <v>56</v>
      </c>
      <c r="AF1342" s="35" t="str">
        <f>VLOOKUP(G1342,[6]TIV1!L:S,8,FALSE)</f>
        <v>8276895377</v>
      </c>
      <c r="AG1342" s="35" t="e">
        <f>VLOOKUP(T1342,[6]TIV1!L:S,8,FALSE)</f>
        <v>#N/A</v>
      </c>
      <c r="AH1342" s="35" t="e">
        <f>VLOOKUP(AC1342,[6]TIV1!L:S,8,FALSE)</f>
        <v>#N/A</v>
      </c>
      <c r="AI1342" s="36">
        <f>VLOOKUP(A1342&amp;P1342,[6]HARGA!C:D,2,0)*Q1342</f>
        <v>28800000</v>
      </c>
      <c r="AJ1342" s="36">
        <f>VLOOKUP(A1342&amp;P1342,[6]HARGA!C:D,2,0)*W1342</f>
        <v>0</v>
      </c>
      <c r="AK1342" s="36">
        <f>VLOOKUP(A1342&amp;P1342,[6]HARGA!C:D,2,0)*AB1342</f>
        <v>0</v>
      </c>
      <c r="AL1342" s="37"/>
      <c r="AM1342" s="37"/>
      <c r="AN1342" s="37"/>
      <c r="AO1342" s="37"/>
      <c r="AP1342" s="37"/>
      <c r="AQ1342" s="37"/>
      <c r="AR1342" s="37"/>
      <c r="AS1342" s="37"/>
      <c r="AT1342" s="37"/>
      <c r="AU1342" s="37"/>
      <c r="AV1342" s="37"/>
      <c r="AW1342" s="37"/>
      <c r="AX1342" s="37"/>
      <c r="AY1342" s="37"/>
      <c r="AZ1342" s="37"/>
      <c r="BA1342" s="37"/>
      <c r="BB1342" s="37"/>
      <c r="BC1342" s="37"/>
      <c r="BD1342">
        <v>6</v>
      </c>
    </row>
    <row r="1343" spans="1:56" hidden="1" x14ac:dyDescent="0.25">
      <c r="A1343" s="22" t="s">
        <v>51</v>
      </c>
      <c r="B1343" s="22" t="s">
        <v>52</v>
      </c>
      <c r="C1343" s="23">
        <v>21102803690</v>
      </c>
      <c r="D1343" s="22" t="s">
        <v>193</v>
      </c>
      <c r="E1343" s="22" t="s">
        <v>240</v>
      </c>
      <c r="F1343" s="22" t="s">
        <v>241</v>
      </c>
      <c r="G1343" s="22">
        <v>5042325461</v>
      </c>
      <c r="H1343" s="22" t="s">
        <v>56</v>
      </c>
      <c r="I1343" s="22" t="s">
        <v>56</v>
      </c>
      <c r="J1343" s="24">
        <v>44506</v>
      </c>
      <c r="K1343" s="22">
        <v>20</v>
      </c>
      <c r="L1343" s="22" t="s">
        <v>138</v>
      </c>
      <c r="M1343" s="22" t="s">
        <v>138</v>
      </c>
      <c r="N1343" s="38" t="s">
        <v>1979</v>
      </c>
      <c r="O1343" s="39">
        <v>44508</v>
      </c>
      <c r="P1343" s="27" t="s">
        <v>65</v>
      </c>
      <c r="Q1343" s="22">
        <v>20</v>
      </c>
      <c r="R1343" s="28" t="s">
        <v>56</v>
      </c>
      <c r="S1343" s="22" t="s">
        <v>56</v>
      </c>
      <c r="T1343" s="28" t="s">
        <v>56</v>
      </c>
      <c r="U1343" s="28">
        <v>0</v>
      </c>
      <c r="V1343" s="28">
        <v>0</v>
      </c>
      <c r="W1343" s="28">
        <v>0</v>
      </c>
      <c r="X1343" s="28" t="s">
        <v>56</v>
      </c>
      <c r="Y1343" s="22" t="s">
        <v>56</v>
      </c>
      <c r="Z1343" s="45" t="s">
        <v>56</v>
      </c>
      <c r="AA1343" s="45" t="s">
        <v>56</v>
      </c>
      <c r="AB1343" s="28">
        <v>0</v>
      </c>
      <c r="AC1343" s="28" t="s">
        <v>56</v>
      </c>
      <c r="AD1343" s="46" t="s">
        <v>56</v>
      </c>
      <c r="AE1343" s="47" t="s">
        <v>56</v>
      </c>
      <c r="AF1343" s="35" t="str">
        <f>VLOOKUP(G1343,[6]TIV1!L:S,8,FALSE)</f>
        <v>8276895377</v>
      </c>
      <c r="AG1343" s="35" t="e">
        <f>VLOOKUP(T1343,[6]TIV1!L:S,8,FALSE)</f>
        <v>#N/A</v>
      </c>
      <c r="AH1343" s="35" t="e">
        <f>VLOOKUP(AC1343,[6]TIV1!L:S,8,FALSE)</f>
        <v>#N/A</v>
      </c>
      <c r="AI1343" s="36">
        <f>VLOOKUP(A1343&amp;P1343,[6]HARGA!C:D,2,0)*Q1343</f>
        <v>0</v>
      </c>
      <c r="AJ1343" s="36">
        <f>VLOOKUP(A1343&amp;P1343,[6]HARGA!C:D,2,0)*W1343</f>
        <v>0</v>
      </c>
      <c r="AK1343" s="36">
        <f>VLOOKUP(A1343&amp;P1343,[6]HARGA!C:D,2,0)*AB1343</f>
        <v>0</v>
      </c>
      <c r="AL1343" s="37"/>
      <c r="AM1343" s="37"/>
      <c r="AN1343" s="37"/>
      <c r="AO1343" s="37"/>
      <c r="AP1343" s="37"/>
      <c r="AQ1343" s="37"/>
      <c r="AR1343" s="37"/>
      <c r="AS1343" s="37"/>
      <c r="AT1343" s="37"/>
      <c r="AU1343" s="37"/>
      <c r="AV1343" s="37"/>
      <c r="AW1343" s="37"/>
      <c r="AX1343" s="37"/>
      <c r="AY1343" s="37"/>
      <c r="AZ1343" s="37"/>
      <c r="BA1343" s="37"/>
      <c r="BB1343" s="37"/>
      <c r="BC1343" s="37"/>
      <c r="BD1343">
        <v>6</v>
      </c>
    </row>
    <row r="1344" spans="1:56" hidden="1" x14ac:dyDescent="0.25">
      <c r="A1344" s="22" t="s">
        <v>66</v>
      </c>
      <c r="B1344" s="22" t="s">
        <v>52</v>
      </c>
      <c r="C1344" s="23" t="s">
        <v>1980</v>
      </c>
      <c r="D1344" s="22" t="s">
        <v>193</v>
      </c>
      <c r="E1344" s="22" t="s">
        <v>240</v>
      </c>
      <c r="F1344" s="22" t="s">
        <v>241</v>
      </c>
      <c r="G1344" s="22">
        <v>5042325461</v>
      </c>
      <c r="H1344" s="22" t="s">
        <v>56</v>
      </c>
      <c r="I1344" s="22" t="s">
        <v>56</v>
      </c>
      <c r="J1344" s="24">
        <v>44506</v>
      </c>
      <c r="K1344" s="28">
        <v>0</v>
      </c>
      <c r="L1344" s="22" t="s">
        <v>138</v>
      </c>
      <c r="M1344" s="22" t="s">
        <v>138</v>
      </c>
      <c r="N1344" s="38" t="s">
        <v>1979</v>
      </c>
      <c r="O1344" s="39">
        <v>44508</v>
      </c>
      <c r="P1344" s="27" t="s">
        <v>60</v>
      </c>
      <c r="Q1344" s="28">
        <v>0</v>
      </c>
      <c r="R1344" s="23">
        <v>21102903698</v>
      </c>
      <c r="S1344" s="22" t="s">
        <v>56</v>
      </c>
      <c r="T1344" s="22">
        <v>6008154404</v>
      </c>
      <c r="U1344" s="22">
        <v>24</v>
      </c>
      <c r="V1344" s="28">
        <v>0</v>
      </c>
      <c r="W1344" s="22">
        <v>24</v>
      </c>
      <c r="X1344" s="29" t="s">
        <v>110</v>
      </c>
      <c r="Y1344" s="22" t="s">
        <v>56</v>
      </c>
      <c r="Z1344" s="30" t="s">
        <v>1981</v>
      </c>
      <c r="AA1344" s="31">
        <v>44506</v>
      </c>
      <c r="AB1344" s="22">
        <v>0</v>
      </c>
      <c r="AC1344" s="62">
        <v>5042306090</v>
      </c>
      <c r="AD1344" s="33" t="s">
        <v>1982</v>
      </c>
      <c r="AE1344" s="34">
        <v>44509</v>
      </c>
      <c r="AF1344" s="35" t="str">
        <f>VLOOKUP(G1344,[6]TIV1!L:S,8,FALSE)</f>
        <v>8276895377</v>
      </c>
      <c r="AG1344" s="35" t="str">
        <f>VLOOKUP(T1344,[6]TIV1!L:S,8,FALSE)</f>
        <v>2050350312</v>
      </c>
      <c r="AH1344" s="35" t="str">
        <f>VLOOKUP(AC1344,[6]TIV1!L:S,8,FALSE)</f>
        <v>8276895965</v>
      </c>
      <c r="AI1344" s="36">
        <f>VLOOKUP(A1344&amp;P1344,[6]HARGA!C:D,2,0)*Q1344</f>
        <v>0</v>
      </c>
      <c r="AJ1344" s="36">
        <f>VLOOKUP(A1344&amp;P1344,[6]HARGA!C:D,2,0)*W1344</f>
        <v>236400</v>
      </c>
      <c r="AK1344" s="36">
        <f>VLOOKUP(A1344&amp;P1344,[6]HARGA!C:D,2,0)*AB1344</f>
        <v>0</v>
      </c>
      <c r="AL1344" s="37"/>
      <c r="AM1344" s="37"/>
      <c r="AN1344" s="37"/>
      <c r="AO1344" s="37"/>
      <c r="AP1344" s="37"/>
      <c r="AQ1344" s="37"/>
      <c r="AR1344" s="37"/>
      <c r="AS1344" s="37"/>
      <c r="AT1344" s="37"/>
      <c r="AU1344" s="37"/>
      <c r="AV1344" s="37"/>
      <c r="AW1344" s="37"/>
      <c r="AX1344" s="37"/>
      <c r="AY1344" s="37"/>
      <c r="AZ1344" s="37"/>
      <c r="BA1344" s="37"/>
      <c r="BB1344" s="37"/>
      <c r="BC1344" s="37"/>
      <c r="BD1344">
        <v>6</v>
      </c>
    </row>
    <row r="1345" spans="1:56" hidden="1" x14ac:dyDescent="0.25">
      <c r="A1345" s="22" t="s">
        <v>66</v>
      </c>
      <c r="B1345" s="22" t="s">
        <v>52</v>
      </c>
      <c r="C1345" s="23" t="s">
        <v>1980</v>
      </c>
      <c r="D1345" s="22" t="s">
        <v>193</v>
      </c>
      <c r="E1345" s="22" t="s">
        <v>240</v>
      </c>
      <c r="F1345" s="22" t="s">
        <v>241</v>
      </c>
      <c r="G1345" s="22">
        <v>5042325461</v>
      </c>
      <c r="H1345" s="22" t="s">
        <v>56</v>
      </c>
      <c r="I1345" s="22" t="s">
        <v>56</v>
      </c>
      <c r="J1345" s="24">
        <v>44506</v>
      </c>
      <c r="K1345" s="28">
        <v>0</v>
      </c>
      <c r="L1345" s="22" t="s">
        <v>138</v>
      </c>
      <c r="M1345" s="22" t="s">
        <v>138</v>
      </c>
      <c r="N1345" s="38" t="s">
        <v>1979</v>
      </c>
      <c r="O1345" s="39">
        <v>44508</v>
      </c>
      <c r="P1345" s="27" t="s">
        <v>64</v>
      </c>
      <c r="Q1345" s="28">
        <v>0</v>
      </c>
      <c r="R1345" s="23">
        <v>21102903698</v>
      </c>
      <c r="S1345" s="22" t="s">
        <v>56</v>
      </c>
      <c r="T1345" s="22">
        <v>6008154404</v>
      </c>
      <c r="U1345" s="22">
        <v>960</v>
      </c>
      <c r="V1345" s="28">
        <v>0</v>
      </c>
      <c r="W1345" s="22">
        <v>960</v>
      </c>
      <c r="X1345" s="29" t="s">
        <v>110</v>
      </c>
      <c r="Y1345" s="22" t="s">
        <v>56</v>
      </c>
      <c r="Z1345" s="30" t="s">
        <v>1981</v>
      </c>
      <c r="AA1345" s="31">
        <v>44506</v>
      </c>
      <c r="AB1345" s="22">
        <v>40</v>
      </c>
      <c r="AC1345" s="62">
        <v>5042306090</v>
      </c>
      <c r="AD1345" s="33" t="s">
        <v>1982</v>
      </c>
      <c r="AE1345" s="34">
        <v>44509</v>
      </c>
      <c r="AF1345" s="35" t="str">
        <f>VLOOKUP(G1345,[6]TIV1!L:S,8,FALSE)</f>
        <v>8276895377</v>
      </c>
      <c r="AG1345" s="35" t="str">
        <f>VLOOKUP(T1345,[6]TIV1!L:S,8,FALSE)</f>
        <v>2050350312</v>
      </c>
      <c r="AH1345" s="35" t="str">
        <f>VLOOKUP(AC1345,[6]TIV1!L:S,8,FALSE)</f>
        <v>8276895965</v>
      </c>
      <c r="AI1345" s="36">
        <f>VLOOKUP(A1345&amp;P1345,[6]HARGA!C:D,2,0)*Q1345</f>
        <v>0</v>
      </c>
      <c r="AJ1345" s="36">
        <f>VLOOKUP(A1345&amp;P1345,[6]HARGA!C:D,2,0)*W1345</f>
        <v>28800000</v>
      </c>
      <c r="AK1345" s="36">
        <f>VLOOKUP(A1345&amp;P1345,[6]HARGA!C:D,2,0)*AB1345</f>
        <v>1200000</v>
      </c>
      <c r="AL1345" s="37"/>
      <c r="AM1345" s="37"/>
      <c r="AN1345" s="37"/>
      <c r="AO1345" s="37"/>
      <c r="AP1345" s="37"/>
      <c r="AQ1345" s="37"/>
      <c r="AR1345" s="37"/>
      <c r="AS1345" s="37"/>
      <c r="AT1345" s="37"/>
      <c r="AU1345" s="37"/>
      <c r="AV1345" s="37"/>
      <c r="AW1345" s="37"/>
      <c r="AX1345" s="37"/>
      <c r="AY1345" s="37"/>
      <c r="AZ1345" s="37"/>
      <c r="BA1345" s="37"/>
      <c r="BB1345" s="37"/>
      <c r="BC1345" s="37"/>
      <c r="BD1345">
        <v>6</v>
      </c>
    </row>
    <row r="1346" spans="1:56" hidden="1" x14ac:dyDescent="0.25">
      <c r="A1346" s="22" t="s">
        <v>66</v>
      </c>
      <c r="B1346" s="22" t="s">
        <v>52</v>
      </c>
      <c r="C1346" s="23" t="s">
        <v>1980</v>
      </c>
      <c r="D1346" s="22" t="s">
        <v>193</v>
      </c>
      <c r="E1346" s="22" t="s">
        <v>240</v>
      </c>
      <c r="F1346" s="22" t="s">
        <v>241</v>
      </c>
      <c r="G1346" s="22">
        <v>5042325461</v>
      </c>
      <c r="H1346" s="22" t="s">
        <v>56</v>
      </c>
      <c r="I1346" s="22" t="s">
        <v>56</v>
      </c>
      <c r="J1346" s="24">
        <v>44506</v>
      </c>
      <c r="K1346" s="28">
        <v>0</v>
      </c>
      <c r="L1346" s="22" t="s">
        <v>138</v>
      </c>
      <c r="M1346" s="22" t="s">
        <v>138</v>
      </c>
      <c r="N1346" s="38" t="s">
        <v>1979</v>
      </c>
      <c r="O1346" s="39">
        <v>44508</v>
      </c>
      <c r="P1346" s="27" t="s">
        <v>65</v>
      </c>
      <c r="Q1346" s="28">
        <v>0</v>
      </c>
      <c r="R1346" s="23">
        <v>21102903698</v>
      </c>
      <c r="S1346" s="22" t="s">
        <v>56</v>
      </c>
      <c r="T1346" s="22">
        <v>6008154404</v>
      </c>
      <c r="U1346" s="22">
        <v>20</v>
      </c>
      <c r="V1346" s="28">
        <v>0</v>
      </c>
      <c r="W1346" s="22">
        <v>20</v>
      </c>
      <c r="X1346" s="29" t="s">
        <v>110</v>
      </c>
      <c r="Y1346" s="22" t="s">
        <v>56</v>
      </c>
      <c r="Z1346" s="30" t="s">
        <v>1981</v>
      </c>
      <c r="AA1346" s="31">
        <v>44506</v>
      </c>
      <c r="AB1346" s="22">
        <v>0</v>
      </c>
      <c r="AC1346" s="62">
        <v>5042306090</v>
      </c>
      <c r="AD1346" s="33" t="s">
        <v>1982</v>
      </c>
      <c r="AE1346" s="34">
        <v>44509</v>
      </c>
      <c r="AF1346" s="35" t="str">
        <f>VLOOKUP(G1346,[6]TIV1!L:S,8,FALSE)</f>
        <v>8276895377</v>
      </c>
      <c r="AG1346" s="35" t="str">
        <f>VLOOKUP(T1346,[6]TIV1!L:S,8,FALSE)</f>
        <v>2050350312</v>
      </c>
      <c r="AH1346" s="35" t="str">
        <f>VLOOKUP(AC1346,[6]TIV1!L:S,8,FALSE)</f>
        <v>8276895965</v>
      </c>
      <c r="AI1346" s="36">
        <f>VLOOKUP(A1346&amp;P1346,[6]HARGA!C:D,2,0)*Q1346</f>
        <v>0</v>
      </c>
      <c r="AJ1346" s="36">
        <f>VLOOKUP(A1346&amp;P1346,[6]HARGA!C:D,2,0)*W1346</f>
        <v>0</v>
      </c>
      <c r="AK1346" s="36">
        <f>VLOOKUP(A1346&amp;P1346,[6]HARGA!C:D,2,0)*AB1346</f>
        <v>0</v>
      </c>
      <c r="AL1346" s="37"/>
      <c r="AM1346" s="37"/>
      <c r="AN1346" s="37"/>
      <c r="AO1346" s="37"/>
      <c r="AP1346" s="37"/>
      <c r="AQ1346" s="37"/>
      <c r="AR1346" s="37"/>
      <c r="AS1346" s="37"/>
      <c r="AT1346" s="37"/>
      <c r="AU1346" s="37"/>
      <c r="AV1346" s="37"/>
      <c r="AW1346" s="37"/>
      <c r="AX1346" s="37"/>
      <c r="AY1346" s="37"/>
      <c r="AZ1346" s="37"/>
      <c r="BA1346" s="37"/>
      <c r="BB1346" s="37"/>
      <c r="BC1346" s="37"/>
      <c r="BD1346">
        <v>6</v>
      </c>
    </row>
    <row r="1347" spans="1:56" hidden="1" x14ac:dyDescent="0.25">
      <c r="A1347" s="22" t="s">
        <v>51</v>
      </c>
      <c r="B1347" s="22" t="s">
        <v>52</v>
      </c>
      <c r="C1347" s="23">
        <v>21102803691</v>
      </c>
      <c r="D1347" s="22" t="s">
        <v>193</v>
      </c>
      <c r="E1347" s="22" t="s">
        <v>234</v>
      </c>
      <c r="F1347" s="22" t="s">
        <v>235</v>
      </c>
      <c r="G1347" s="22">
        <v>5042324294</v>
      </c>
      <c r="H1347" s="22" t="s">
        <v>56</v>
      </c>
      <c r="I1347" s="22" t="s">
        <v>56</v>
      </c>
      <c r="J1347" s="24">
        <v>44506</v>
      </c>
      <c r="K1347" s="22">
        <v>1008</v>
      </c>
      <c r="L1347" s="22" t="s">
        <v>203</v>
      </c>
      <c r="M1347" s="22" t="s">
        <v>203</v>
      </c>
      <c r="N1347" s="38" t="s">
        <v>1983</v>
      </c>
      <c r="O1347" s="39">
        <v>44508</v>
      </c>
      <c r="P1347" s="27" t="s">
        <v>60</v>
      </c>
      <c r="Q1347" s="22">
        <v>1008</v>
      </c>
      <c r="R1347" s="23">
        <v>21102803735</v>
      </c>
      <c r="S1347" s="22" t="s">
        <v>56</v>
      </c>
      <c r="T1347" s="22">
        <v>6008153613</v>
      </c>
      <c r="U1347" s="22">
        <v>14</v>
      </c>
      <c r="V1347" s="28">
        <v>0</v>
      </c>
      <c r="W1347" s="22">
        <v>14</v>
      </c>
      <c r="X1347" s="29" t="s">
        <v>92</v>
      </c>
      <c r="Y1347" s="22" t="s">
        <v>56</v>
      </c>
      <c r="Z1347" s="30" t="s">
        <v>1984</v>
      </c>
      <c r="AA1347" s="31">
        <v>44505</v>
      </c>
      <c r="AB1347" s="22">
        <v>0</v>
      </c>
      <c r="AC1347" s="32">
        <v>5042322019</v>
      </c>
      <c r="AD1347" s="33" t="s">
        <v>1985</v>
      </c>
      <c r="AE1347" s="34">
        <v>44516</v>
      </c>
      <c r="AF1347" s="35" t="str">
        <f>VLOOKUP(G1347,[6]TIV1!L:S,8,FALSE)</f>
        <v>8276895377</v>
      </c>
      <c r="AG1347" s="35" t="str">
        <f>VLOOKUP(T1347,[6]TIV1!L:S,8,FALSE)</f>
        <v>2050350281</v>
      </c>
      <c r="AH1347" s="35" t="str">
        <f>VLOOKUP(AC1347,[6]TIV1!L:S,8,FALSE)</f>
        <v>8276895377</v>
      </c>
      <c r="AI1347" s="36">
        <f>VLOOKUP(A1347&amp;P1347,[6]HARGA!C:D,2,0)*Q1347</f>
        <v>9928800</v>
      </c>
      <c r="AJ1347" s="36">
        <f>VLOOKUP(A1347&amp;P1347,[6]HARGA!C:D,2,0)*W1347</f>
        <v>137900</v>
      </c>
      <c r="AK1347" s="36">
        <f>VLOOKUP(A1347&amp;P1347,[6]HARGA!C:D,2,0)*AB1347</f>
        <v>0</v>
      </c>
      <c r="AL1347" s="37"/>
      <c r="AM1347" s="37"/>
      <c r="AN1347" s="37"/>
      <c r="AO1347" s="37"/>
      <c r="AP1347" s="37"/>
      <c r="AQ1347" s="37"/>
      <c r="AR1347" s="37"/>
      <c r="AS1347" s="37"/>
      <c r="AT1347" s="37"/>
      <c r="AU1347" s="37"/>
      <c r="AV1347" s="37"/>
      <c r="AW1347" s="37"/>
      <c r="AX1347" s="37"/>
      <c r="AY1347" s="37"/>
      <c r="AZ1347" s="37"/>
      <c r="BA1347" s="37"/>
      <c r="BB1347" s="37"/>
      <c r="BC1347" s="37"/>
      <c r="BD1347">
        <v>6</v>
      </c>
    </row>
    <row r="1348" spans="1:56" hidden="1" x14ac:dyDescent="0.25">
      <c r="A1348" s="22" t="s">
        <v>51</v>
      </c>
      <c r="B1348" s="22" t="s">
        <v>52</v>
      </c>
      <c r="C1348" s="23">
        <v>21102803691</v>
      </c>
      <c r="D1348" s="22" t="s">
        <v>193</v>
      </c>
      <c r="E1348" s="22" t="s">
        <v>234</v>
      </c>
      <c r="F1348" s="22" t="s">
        <v>235</v>
      </c>
      <c r="G1348" s="22">
        <v>5042324294</v>
      </c>
      <c r="H1348" s="22" t="s">
        <v>56</v>
      </c>
      <c r="I1348" s="22" t="s">
        <v>56</v>
      </c>
      <c r="J1348" s="24">
        <v>44506</v>
      </c>
      <c r="K1348" s="22">
        <v>1008</v>
      </c>
      <c r="L1348" s="22" t="s">
        <v>203</v>
      </c>
      <c r="M1348" s="22" t="s">
        <v>203</v>
      </c>
      <c r="N1348" s="38" t="s">
        <v>1983</v>
      </c>
      <c r="O1348" s="39">
        <v>44508</v>
      </c>
      <c r="P1348" s="27" t="s">
        <v>64</v>
      </c>
      <c r="Q1348" s="22">
        <v>1008</v>
      </c>
      <c r="R1348" s="23">
        <v>21102803735</v>
      </c>
      <c r="S1348" s="22" t="s">
        <v>56</v>
      </c>
      <c r="T1348" s="22">
        <v>6008153613</v>
      </c>
      <c r="U1348" s="22">
        <v>1100</v>
      </c>
      <c r="V1348" s="28">
        <v>0</v>
      </c>
      <c r="W1348" s="22">
        <v>1100</v>
      </c>
      <c r="X1348" s="29" t="s">
        <v>92</v>
      </c>
      <c r="Y1348" s="22" t="s">
        <v>56</v>
      </c>
      <c r="Z1348" s="30" t="s">
        <v>1984</v>
      </c>
      <c r="AA1348" s="31">
        <v>44505</v>
      </c>
      <c r="AB1348" s="22">
        <v>55</v>
      </c>
      <c r="AC1348" s="32">
        <v>5042322019</v>
      </c>
      <c r="AD1348" s="33" t="s">
        <v>1985</v>
      </c>
      <c r="AE1348" s="34">
        <v>44516</v>
      </c>
      <c r="AF1348" s="35" t="str">
        <f>VLOOKUP(G1348,[6]TIV1!L:S,8,FALSE)</f>
        <v>8276895377</v>
      </c>
      <c r="AG1348" s="35" t="str">
        <f>VLOOKUP(T1348,[6]TIV1!L:S,8,FALSE)</f>
        <v>2050350281</v>
      </c>
      <c r="AH1348" s="35" t="str">
        <f>VLOOKUP(AC1348,[6]TIV1!L:S,8,FALSE)</f>
        <v>8276895377</v>
      </c>
      <c r="AI1348" s="36">
        <f>VLOOKUP(A1348&amp;P1348,[6]HARGA!C:D,2,0)*Q1348</f>
        <v>30240000</v>
      </c>
      <c r="AJ1348" s="36">
        <f>VLOOKUP(A1348&amp;P1348,[6]HARGA!C:D,2,0)*W1348</f>
        <v>33000000</v>
      </c>
      <c r="AK1348" s="36">
        <f>VLOOKUP(A1348&amp;P1348,[6]HARGA!C:D,2,0)*AB1348</f>
        <v>1650000</v>
      </c>
      <c r="AL1348" s="37"/>
      <c r="AM1348" s="37"/>
      <c r="AN1348" s="37"/>
      <c r="AO1348" s="37"/>
      <c r="AP1348" s="37"/>
      <c r="AQ1348" s="37"/>
      <c r="AR1348" s="37"/>
      <c r="AS1348" s="37"/>
      <c r="AT1348" s="37"/>
      <c r="AU1348" s="37"/>
      <c r="AV1348" s="37"/>
      <c r="AW1348" s="37"/>
      <c r="AX1348" s="37"/>
      <c r="AY1348" s="37"/>
      <c r="AZ1348" s="37"/>
      <c r="BA1348" s="37"/>
      <c r="BB1348" s="37"/>
      <c r="BC1348" s="37"/>
      <c r="BD1348">
        <v>6</v>
      </c>
    </row>
    <row r="1349" spans="1:56" x14ac:dyDescent="0.25">
      <c r="A1349" s="22" t="s">
        <v>51</v>
      </c>
      <c r="B1349" s="22" t="s">
        <v>52</v>
      </c>
      <c r="C1349" s="23">
        <v>21102803692</v>
      </c>
      <c r="D1349" s="22" t="s">
        <v>193</v>
      </c>
      <c r="E1349" s="22" t="s">
        <v>218</v>
      </c>
      <c r="F1349" s="22" t="s">
        <v>219</v>
      </c>
      <c r="G1349" s="22">
        <v>5042320632</v>
      </c>
      <c r="H1349" s="22" t="s">
        <v>56</v>
      </c>
      <c r="I1349" s="22" t="s">
        <v>56</v>
      </c>
      <c r="J1349" s="24">
        <v>44506</v>
      </c>
      <c r="K1349" s="22">
        <v>1056</v>
      </c>
      <c r="L1349" s="22" t="s">
        <v>58</v>
      </c>
      <c r="M1349" s="22" t="s">
        <v>58</v>
      </c>
      <c r="N1349" s="38" t="s">
        <v>1986</v>
      </c>
      <c r="O1349" s="39">
        <v>44507</v>
      </c>
      <c r="P1349" s="27" t="s">
        <v>60</v>
      </c>
      <c r="Q1349" s="22">
        <v>1056</v>
      </c>
      <c r="R1349" s="23">
        <v>21102903717</v>
      </c>
      <c r="S1349" s="22" t="s">
        <v>56</v>
      </c>
      <c r="T1349" s="22">
        <v>6008152826</v>
      </c>
      <c r="U1349" s="22">
        <v>24</v>
      </c>
      <c r="V1349" s="28">
        <v>0</v>
      </c>
      <c r="W1349" s="22">
        <v>24</v>
      </c>
      <c r="X1349" s="29" t="s">
        <v>110</v>
      </c>
      <c r="Y1349" s="22" t="s">
        <v>56</v>
      </c>
      <c r="Z1349" s="30" t="s">
        <v>1987</v>
      </c>
      <c r="AA1349" s="31">
        <v>44505</v>
      </c>
      <c r="AB1349" s="22">
        <v>2</v>
      </c>
      <c r="AC1349" s="32">
        <v>5042320631</v>
      </c>
      <c r="AD1349" s="33" t="s">
        <v>1988</v>
      </c>
      <c r="AE1349" s="34">
        <v>44507</v>
      </c>
      <c r="AF1349" s="35" t="str">
        <f>VLOOKUP(G1349,[6]TIV1!L:S,8,FALSE)</f>
        <v>8276895377</v>
      </c>
      <c r="AG1349" s="35" t="str">
        <f>VLOOKUP(T1349,[6]TIV1!L:S,8,FALSE)</f>
        <v>2050350281</v>
      </c>
      <c r="AH1349" s="35" t="str">
        <f>VLOOKUP(AC1349,[6]TIV1!L:S,8,FALSE)</f>
        <v>8276895377</v>
      </c>
      <c r="AI1349" s="36">
        <f>VLOOKUP(A1349&amp;P1349,[6]HARGA!C:D,2,0)*Q1349</f>
        <v>10401600</v>
      </c>
      <c r="AJ1349" s="36">
        <f>VLOOKUP(A1349&amp;P1349,[6]HARGA!C:D,2,0)*W1349</f>
        <v>236400</v>
      </c>
      <c r="AK1349" s="36">
        <f>VLOOKUP(A1349&amp;P1349,[6]HARGA!C:D,2,0)*AB1349</f>
        <v>19700</v>
      </c>
      <c r="AL1349" s="37"/>
      <c r="AM1349" s="37"/>
      <c r="AN1349" s="37"/>
      <c r="AO1349" s="37"/>
      <c r="AP1349" s="37"/>
      <c r="AQ1349" s="37"/>
      <c r="AR1349" s="37"/>
      <c r="AS1349" s="37"/>
      <c r="AT1349" s="37"/>
      <c r="AU1349" s="37"/>
      <c r="AV1349" s="37"/>
      <c r="AW1349" s="37"/>
      <c r="AX1349" s="37"/>
      <c r="AY1349" s="37"/>
      <c r="AZ1349" s="37"/>
      <c r="BA1349" s="37"/>
      <c r="BB1349" s="37"/>
      <c r="BC1349" s="37"/>
      <c r="BD1349">
        <v>6</v>
      </c>
    </row>
    <row r="1350" spans="1:56" x14ac:dyDescent="0.25">
      <c r="A1350" s="22" t="s">
        <v>51</v>
      </c>
      <c r="B1350" s="22" t="s">
        <v>52</v>
      </c>
      <c r="C1350" s="23">
        <v>21102803692</v>
      </c>
      <c r="D1350" s="22" t="s">
        <v>193</v>
      </c>
      <c r="E1350" s="22" t="s">
        <v>218</v>
      </c>
      <c r="F1350" s="22" t="s">
        <v>219</v>
      </c>
      <c r="G1350" s="22">
        <v>5042320632</v>
      </c>
      <c r="H1350" s="22" t="s">
        <v>56</v>
      </c>
      <c r="I1350" s="22" t="s">
        <v>56</v>
      </c>
      <c r="J1350" s="24">
        <v>44506</v>
      </c>
      <c r="K1350" s="22">
        <v>1056</v>
      </c>
      <c r="L1350" s="22" t="s">
        <v>58</v>
      </c>
      <c r="M1350" s="22" t="s">
        <v>58</v>
      </c>
      <c r="N1350" s="38" t="s">
        <v>1986</v>
      </c>
      <c r="O1350" s="39">
        <v>44507</v>
      </c>
      <c r="P1350" s="27" t="s">
        <v>64</v>
      </c>
      <c r="Q1350" s="22">
        <v>1056</v>
      </c>
      <c r="R1350" s="23">
        <v>21102903717</v>
      </c>
      <c r="S1350" s="22" t="s">
        <v>56</v>
      </c>
      <c r="T1350" s="22">
        <v>6008152826</v>
      </c>
      <c r="U1350" s="22">
        <v>1152</v>
      </c>
      <c r="V1350" s="28">
        <v>0</v>
      </c>
      <c r="W1350" s="22">
        <v>1152</v>
      </c>
      <c r="X1350" s="29" t="s">
        <v>110</v>
      </c>
      <c r="Y1350" s="22" t="s">
        <v>56</v>
      </c>
      <c r="Z1350" s="30" t="s">
        <v>1987</v>
      </c>
      <c r="AA1350" s="31">
        <v>44505</v>
      </c>
      <c r="AB1350" s="22">
        <v>96</v>
      </c>
      <c r="AC1350" s="32">
        <v>5042320631</v>
      </c>
      <c r="AD1350" s="33" t="s">
        <v>1988</v>
      </c>
      <c r="AE1350" s="34">
        <v>44507</v>
      </c>
      <c r="AF1350" s="35" t="str">
        <f>VLOOKUP(G1350,[6]TIV1!L:S,8,FALSE)</f>
        <v>8276895377</v>
      </c>
      <c r="AG1350" s="35" t="str">
        <f>VLOOKUP(T1350,[6]TIV1!L:S,8,FALSE)</f>
        <v>2050350281</v>
      </c>
      <c r="AH1350" s="35" t="str">
        <f>VLOOKUP(AC1350,[6]TIV1!L:S,8,FALSE)</f>
        <v>8276895377</v>
      </c>
      <c r="AI1350" s="36">
        <f>VLOOKUP(A1350&amp;P1350,[6]HARGA!C:D,2,0)*Q1350</f>
        <v>31680000</v>
      </c>
      <c r="AJ1350" s="36">
        <f>VLOOKUP(A1350&amp;P1350,[6]HARGA!C:D,2,0)*W1350</f>
        <v>34560000</v>
      </c>
      <c r="AK1350" s="36">
        <f>VLOOKUP(A1350&amp;P1350,[6]HARGA!C:D,2,0)*AB1350</f>
        <v>2880000</v>
      </c>
      <c r="AL1350" s="37"/>
      <c r="AM1350" s="37"/>
      <c r="AN1350" s="37"/>
      <c r="AO1350" s="37"/>
      <c r="AP1350" s="37"/>
      <c r="AQ1350" s="37"/>
      <c r="AR1350" s="37"/>
      <c r="AS1350" s="37"/>
      <c r="AT1350" s="37"/>
      <c r="AU1350" s="37"/>
      <c r="AV1350" s="37"/>
      <c r="AW1350" s="37"/>
      <c r="AX1350" s="37"/>
      <c r="AY1350" s="37"/>
      <c r="AZ1350" s="37"/>
      <c r="BA1350" s="37"/>
      <c r="BB1350" s="37"/>
      <c r="BC1350" s="37"/>
      <c r="BD1350">
        <v>6</v>
      </c>
    </row>
    <row r="1351" spans="1:56" x14ac:dyDescent="0.25">
      <c r="A1351" s="22" t="s">
        <v>51</v>
      </c>
      <c r="B1351" s="22" t="s">
        <v>52</v>
      </c>
      <c r="C1351" s="23">
        <v>21102803692</v>
      </c>
      <c r="D1351" s="22" t="s">
        <v>193</v>
      </c>
      <c r="E1351" s="22" t="s">
        <v>218</v>
      </c>
      <c r="F1351" s="22" t="s">
        <v>219</v>
      </c>
      <c r="G1351" s="22">
        <v>5042320632</v>
      </c>
      <c r="H1351" s="22" t="s">
        <v>56</v>
      </c>
      <c r="I1351" s="22" t="s">
        <v>56</v>
      </c>
      <c r="J1351" s="24">
        <v>44506</v>
      </c>
      <c r="K1351" s="22">
        <v>24</v>
      </c>
      <c r="L1351" s="22" t="s">
        <v>58</v>
      </c>
      <c r="M1351" s="22" t="s">
        <v>58</v>
      </c>
      <c r="N1351" s="38" t="s">
        <v>1986</v>
      </c>
      <c r="O1351" s="39">
        <v>44507</v>
      </c>
      <c r="P1351" s="27" t="s">
        <v>65</v>
      </c>
      <c r="Q1351" s="22">
        <v>24</v>
      </c>
      <c r="R1351" s="23">
        <v>21102903717</v>
      </c>
      <c r="S1351" s="22" t="s">
        <v>56</v>
      </c>
      <c r="T1351" s="22">
        <v>6008152826</v>
      </c>
      <c r="U1351" s="22">
        <v>24</v>
      </c>
      <c r="V1351" s="28">
        <v>0</v>
      </c>
      <c r="W1351" s="22">
        <v>24</v>
      </c>
      <c r="X1351" s="29" t="s">
        <v>110</v>
      </c>
      <c r="Y1351" s="22" t="s">
        <v>56</v>
      </c>
      <c r="Z1351" s="30" t="s">
        <v>1987</v>
      </c>
      <c r="AA1351" s="31">
        <v>44505</v>
      </c>
      <c r="AB1351" s="22">
        <v>0</v>
      </c>
      <c r="AC1351" s="32">
        <v>5042320631</v>
      </c>
      <c r="AD1351" s="33" t="s">
        <v>1988</v>
      </c>
      <c r="AE1351" s="34">
        <v>44507</v>
      </c>
      <c r="AF1351" s="35" t="str">
        <f>VLOOKUP(G1351,[6]TIV1!L:S,8,FALSE)</f>
        <v>8276895377</v>
      </c>
      <c r="AG1351" s="35" t="str">
        <f>VLOOKUP(T1351,[6]TIV1!L:S,8,FALSE)</f>
        <v>2050350281</v>
      </c>
      <c r="AH1351" s="35" t="str">
        <f>VLOOKUP(AC1351,[6]TIV1!L:S,8,FALSE)</f>
        <v>8276895377</v>
      </c>
      <c r="AI1351" s="36">
        <f>VLOOKUP(A1351&amp;P1351,[6]HARGA!C:D,2,0)*Q1351</f>
        <v>0</v>
      </c>
      <c r="AJ1351" s="36">
        <f>VLOOKUP(A1351&amp;P1351,[6]HARGA!C:D,2,0)*W1351</f>
        <v>0</v>
      </c>
      <c r="AK1351" s="36">
        <f>VLOOKUP(A1351&amp;P1351,[6]HARGA!C:D,2,0)*AB1351</f>
        <v>0</v>
      </c>
      <c r="AL1351" s="37"/>
      <c r="AM1351" s="37"/>
      <c r="AN1351" s="37"/>
      <c r="AO1351" s="37"/>
      <c r="AP1351" s="37"/>
      <c r="AQ1351" s="37"/>
      <c r="AR1351" s="37"/>
      <c r="AS1351" s="37"/>
      <c r="AT1351" s="37"/>
      <c r="AU1351" s="37"/>
      <c r="AV1351" s="37"/>
      <c r="AW1351" s="37"/>
      <c r="AX1351" s="37"/>
      <c r="AY1351" s="37"/>
      <c r="AZ1351" s="37"/>
      <c r="BA1351" s="37"/>
      <c r="BB1351" s="37"/>
      <c r="BC1351" s="37"/>
      <c r="BD1351">
        <v>6</v>
      </c>
    </row>
    <row r="1352" spans="1:56" hidden="1" x14ac:dyDescent="0.25">
      <c r="A1352" s="22" t="s">
        <v>51</v>
      </c>
      <c r="B1352" s="22" t="s">
        <v>52</v>
      </c>
      <c r="C1352" s="23">
        <v>21102803695</v>
      </c>
      <c r="D1352" s="22" t="s">
        <v>193</v>
      </c>
      <c r="E1352" s="22" t="s">
        <v>224</v>
      </c>
      <c r="F1352" s="22" t="s">
        <v>225</v>
      </c>
      <c r="G1352" s="22">
        <v>5042322166</v>
      </c>
      <c r="H1352" s="22" t="s">
        <v>56</v>
      </c>
      <c r="I1352" s="22" t="s">
        <v>56</v>
      </c>
      <c r="J1352" s="24">
        <v>44506</v>
      </c>
      <c r="K1352" s="22">
        <v>960</v>
      </c>
      <c r="L1352" s="22" t="s">
        <v>92</v>
      </c>
      <c r="M1352" s="22" t="s">
        <v>92</v>
      </c>
      <c r="N1352" s="38" t="s">
        <v>1989</v>
      </c>
      <c r="O1352" s="39">
        <v>44507</v>
      </c>
      <c r="P1352" s="27" t="s">
        <v>60</v>
      </c>
      <c r="Q1352" s="22">
        <v>960</v>
      </c>
      <c r="R1352" s="23">
        <v>21102803722</v>
      </c>
      <c r="S1352" s="22" t="s">
        <v>56</v>
      </c>
      <c r="T1352" s="22">
        <v>6008150064</v>
      </c>
      <c r="U1352" s="22">
        <v>12</v>
      </c>
      <c r="V1352" s="28">
        <v>0</v>
      </c>
      <c r="W1352" s="22">
        <v>12</v>
      </c>
      <c r="X1352" s="29" t="s">
        <v>92</v>
      </c>
      <c r="Y1352" s="22" t="s">
        <v>56</v>
      </c>
      <c r="Z1352" s="30" t="s">
        <v>1990</v>
      </c>
      <c r="AA1352" s="31">
        <v>44506</v>
      </c>
      <c r="AB1352" s="22">
        <v>0</v>
      </c>
      <c r="AC1352" s="32">
        <v>5042321222</v>
      </c>
      <c r="AD1352" s="33" t="s">
        <v>1991</v>
      </c>
      <c r="AE1352" s="34">
        <v>44507</v>
      </c>
      <c r="AF1352" s="35" t="str">
        <f>VLOOKUP(G1352,[6]TIV1!L:S,8,FALSE)</f>
        <v>8276895377</v>
      </c>
      <c r="AG1352" s="35" t="str">
        <f>VLOOKUP(T1352,[6]TIV1!L:S,8,FALSE)</f>
        <v>2050350281</v>
      </c>
      <c r="AH1352" s="35" t="str">
        <f>VLOOKUP(AC1352,[6]TIV1!L:S,8,FALSE)</f>
        <v>8276895377</v>
      </c>
      <c r="AI1352" s="36">
        <f>VLOOKUP(A1352&amp;P1352,[6]HARGA!C:D,2,0)*Q1352</f>
        <v>9456000</v>
      </c>
      <c r="AJ1352" s="36">
        <f>VLOOKUP(A1352&amp;P1352,[6]HARGA!C:D,2,0)*W1352</f>
        <v>118200</v>
      </c>
      <c r="AK1352" s="36">
        <f>VLOOKUP(A1352&amp;P1352,[6]HARGA!C:D,2,0)*AB1352</f>
        <v>0</v>
      </c>
      <c r="AL1352" s="37"/>
      <c r="AM1352" s="37"/>
      <c r="AN1352" s="37"/>
      <c r="AO1352" s="37"/>
      <c r="AP1352" s="37"/>
      <c r="AQ1352" s="37"/>
      <c r="AR1352" s="37"/>
      <c r="AS1352" s="37"/>
      <c r="AT1352" s="37"/>
      <c r="AU1352" s="37"/>
      <c r="AV1352" s="37"/>
      <c r="AW1352" s="37"/>
      <c r="AX1352" s="37"/>
      <c r="AY1352" s="37"/>
      <c r="AZ1352" s="37"/>
      <c r="BA1352" s="37"/>
      <c r="BB1352" s="37"/>
      <c r="BC1352" s="37"/>
      <c r="BD1352">
        <v>6</v>
      </c>
    </row>
    <row r="1353" spans="1:56" hidden="1" x14ac:dyDescent="0.25">
      <c r="A1353" s="22" t="s">
        <v>51</v>
      </c>
      <c r="B1353" s="22" t="s">
        <v>52</v>
      </c>
      <c r="C1353" s="23">
        <v>21102803695</v>
      </c>
      <c r="D1353" s="22" t="s">
        <v>193</v>
      </c>
      <c r="E1353" s="22" t="s">
        <v>224</v>
      </c>
      <c r="F1353" s="22" t="s">
        <v>225</v>
      </c>
      <c r="G1353" s="22">
        <v>5042322166</v>
      </c>
      <c r="H1353" s="22" t="s">
        <v>56</v>
      </c>
      <c r="I1353" s="22" t="s">
        <v>56</v>
      </c>
      <c r="J1353" s="24">
        <v>44506</v>
      </c>
      <c r="K1353" s="22">
        <v>960</v>
      </c>
      <c r="L1353" s="22" t="s">
        <v>92</v>
      </c>
      <c r="M1353" s="22" t="s">
        <v>92</v>
      </c>
      <c r="N1353" s="38" t="s">
        <v>1989</v>
      </c>
      <c r="O1353" s="39">
        <v>44507</v>
      </c>
      <c r="P1353" s="27" t="s">
        <v>64</v>
      </c>
      <c r="Q1353" s="22">
        <v>960</v>
      </c>
      <c r="R1353" s="23">
        <v>21102803722</v>
      </c>
      <c r="S1353" s="22" t="s">
        <v>56</v>
      </c>
      <c r="T1353" s="22">
        <v>6008150064</v>
      </c>
      <c r="U1353" s="22">
        <v>960</v>
      </c>
      <c r="V1353" s="28">
        <v>0</v>
      </c>
      <c r="W1353" s="22">
        <v>960</v>
      </c>
      <c r="X1353" s="29" t="s">
        <v>92</v>
      </c>
      <c r="Y1353" s="22" t="s">
        <v>56</v>
      </c>
      <c r="Z1353" s="30" t="s">
        <v>1990</v>
      </c>
      <c r="AA1353" s="31">
        <v>44506</v>
      </c>
      <c r="AB1353" s="22">
        <v>45</v>
      </c>
      <c r="AC1353" s="32">
        <v>5042321222</v>
      </c>
      <c r="AD1353" s="33" t="s">
        <v>1991</v>
      </c>
      <c r="AE1353" s="34">
        <v>44507</v>
      </c>
      <c r="AF1353" s="35" t="str">
        <f>VLOOKUP(G1353,[6]TIV1!L:S,8,FALSE)</f>
        <v>8276895377</v>
      </c>
      <c r="AG1353" s="35" t="str">
        <f>VLOOKUP(T1353,[6]TIV1!L:S,8,FALSE)</f>
        <v>2050350281</v>
      </c>
      <c r="AH1353" s="35" t="str">
        <f>VLOOKUP(AC1353,[6]TIV1!L:S,8,FALSE)</f>
        <v>8276895377</v>
      </c>
      <c r="AI1353" s="36">
        <f>VLOOKUP(A1353&amp;P1353,[6]HARGA!C:D,2,0)*Q1353</f>
        <v>28800000</v>
      </c>
      <c r="AJ1353" s="36">
        <f>VLOOKUP(A1353&amp;P1353,[6]HARGA!C:D,2,0)*W1353</f>
        <v>28800000</v>
      </c>
      <c r="AK1353" s="36">
        <f>VLOOKUP(A1353&amp;P1353,[6]HARGA!C:D,2,0)*AB1353</f>
        <v>1350000</v>
      </c>
      <c r="AL1353" s="37"/>
      <c r="AM1353" s="37"/>
      <c r="AN1353" s="37"/>
      <c r="AO1353" s="37"/>
      <c r="AP1353" s="37"/>
      <c r="AQ1353" s="37"/>
      <c r="AR1353" s="37"/>
      <c r="AS1353" s="37"/>
      <c r="AT1353" s="37"/>
      <c r="AU1353" s="37"/>
      <c r="AV1353" s="37"/>
      <c r="AW1353" s="37"/>
      <c r="AX1353" s="37"/>
      <c r="AY1353" s="37"/>
      <c r="AZ1353" s="37"/>
      <c r="BA1353" s="37"/>
      <c r="BB1353" s="37"/>
      <c r="BC1353" s="37"/>
      <c r="BD1353">
        <v>6</v>
      </c>
    </row>
    <row r="1354" spans="1:56" hidden="1" x14ac:dyDescent="0.25">
      <c r="A1354" s="22" t="s">
        <v>51</v>
      </c>
      <c r="B1354" s="22" t="s">
        <v>52</v>
      </c>
      <c r="C1354" s="23">
        <v>21102803695</v>
      </c>
      <c r="D1354" s="22" t="s">
        <v>193</v>
      </c>
      <c r="E1354" s="22" t="s">
        <v>224</v>
      </c>
      <c r="F1354" s="22" t="s">
        <v>225</v>
      </c>
      <c r="G1354" s="22">
        <v>5042322166</v>
      </c>
      <c r="H1354" s="22" t="s">
        <v>56</v>
      </c>
      <c r="I1354" s="22" t="s">
        <v>56</v>
      </c>
      <c r="J1354" s="24">
        <v>44506</v>
      </c>
      <c r="K1354" s="22">
        <v>20</v>
      </c>
      <c r="L1354" s="22" t="s">
        <v>92</v>
      </c>
      <c r="M1354" s="22" t="s">
        <v>92</v>
      </c>
      <c r="N1354" s="38" t="s">
        <v>1989</v>
      </c>
      <c r="O1354" s="39">
        <v>44507</v>
      </c>
      <c r="P1354" s="27" t="s">
        <v>65</v>
      </c>
      <c r="Q1354" s="22">
        <v>20</v>
      </c>
      <c r="R1354" s="23">
        <v>21102803722</v>
      </c>
      <c r="S1354" s="22" t="s">
        <v>56</v>
      </c>
      <c r="T1354" s="22">
        <v>6008150064</v>
      </c>
      <c r="U1354" s="22">
        <v>20</v>
      </c>
      <c r="V1354" s="28">
        <v>0</v>
      </c>
      <c r="W1354" s="22">
        <v>20</v>
      </c>
      <c r="X1354" s="29" t="s">
        <v>92</v>
      </c>
      <c r="Y1354" s="22" t="s">
        <v>56</v>
      </c>
      <c r="Z1354" s="30" t="s">
        <v>1990</v>
      </c>
      <c r="AA1354" s="31">
        <v>44506</v>
      </c>
      <c r="AB1354" s="22">
        <v>0</v>
      </c>
      <c r="AC1354" s="32">
        <v>5042321222</v>
      </c>
      <c r="AD1354" s="33" t="s">
        <v>1991</v>
      </c>
      <c r="AE1354" s="34">
        <v>44507</v>
      </c>
      <c r="AF1354" s="35" t="str">
        <f>VLOOKUP(G1354,[6]TIV1!L:S,8,FALSE)</f>
        <v>8276895377</v>
      </c>
      <c r="AG1354" s="35" t="str">
        <f>VLOOKUP(T1354,[6]TIV1!L:S,8,FALSE)</f>
        <v>2050350281</v>
      </c>
      <c r="AH1354" s="35" t="str">
        <f>VLOOKUP(AC1354,[6]TIV1!L:S,8,FALSE)</f>
        <v>8276895377</v>
      </c>
      <c r="AI1354" s="36">
        <f>VLOOKUP(A1354&amp;P1354,[6]HARGA!C:D,2,0)*Q1354</f>
        <v>0</v>
      </c>
      <c r="AJ1354" s="36">
        <f>VLOOKUP(A1354&amp;P1354,[6]HARGA!C:D,2,0)*W1354</f>
        <v>0</v>
      </c>
      <c r="AK1354" s="36">
        <f>VLOOKUP(A1354&amp;P1354,[6]HARGA!C:D,2,0)*AB1354</f>
        <v>0</v>
      </c>
      <c r="AL1354" s="37"/>
      <c r="AM1354" s="37"/>
      <c r="AN1354" s="37"/>
      <c r="AO1354" s="37"/>
      <c r="AP1354" s="37"/>
      <c r="AQ1354" s="37"/>
      <c r="AR1354" s="37"/>
      <c r="AS1354" s="37"/>
      <c r="AT1354" s="37"/>
      <c r="AU1354" s="37"/>
      <c r="AV1354" s="37"/>
      <c r="AW1354" s="37"/>
      <c r="AX1354" s="37"/>
      <c r="AY1354" s="37"/>
      <c r="AZ1354" s="37"/>
      <c r="BA1354" s="37"/>
      <c r="BB1354" s="37"/>
      <c r="BC1354" s="37"/>
      <c r="BD1354">
        <v>6</v>
      </c>
    </row>
    <row r="1355" spans="1:56" hidden="1" x14ac:dyDescent="0.25">
      <c r="A1355" s="22" t="s">
        <v>51</v>
      </c>
      <c r="B1355" s="22" t="s">
        <v>52</v>
      </c>
      <c r="C1355" s="23">
        <v>21102803696</v>
      </c>
      <c r="D1355" s="22" t="s">
        <v>193</v>
      </c>
      <c r="E1355" s="22" t="s">
        <v>716</v>
      </c>
      <c r="F1355" s="22" t="s">
        <v>717</v>
      </c>
      <c r="G1355" s="22">
        <v>5042322059</v>
      </c>
      <c r="H1355" s="22" t="s">
        <v>56</v>
      </c>
      <c r="I1355" s="22" t="s">
        <v>56</v>
      </c>
      <c r="J1355" s="24">
        <v>44506</v>
      </c>
      <c r="K1355" s="22">
        <v>960</v>
      </c>
      <c r="L1355" s="22" t="s">
        <v>92</v>
      </c>
      <c r="M1355" s="22" t="s">
        <v>92</v>
      </c>
      <c r="N1355" s="38" t="s">
        <v>1992</v>
      </c>
      <c r="O1355" s="39">
        <v>44507</v>
      </c>
      <c r="P1355" s="27" t="s">
        <v>60</v>
      </c>
      <c r="Q1355" s="22">
        <v>960</v>
      </c>
      <c r="R1355" s="23">
        <v>21102803727</v>
      </c>
      <c r="S1355" s="22" t="s">
        <v>56</v>
      </c>
      <c r="T1355" s="22">
        <v>6008152054</v>
      </c>
      <c r="U1355" s="22">
        <v>14</v>
      </c>
      <c r="V1355" s="28">
        <v>0</v>
      </c>
      <c r="W1355" s="22">
        <v>14</v>
      </c>
      <c r="X1355" s="29" t="s">
        <v>92</v>
      </c>
      <c r="Y1355" s="22" t="s">
        <v>56</v>
      </c>
      <c r="Z1355" s="30" t="s">
        <v>1993</v>
      </c>
      <c r="AA1355" s="31">
        <v>44506</v>
      </c>
      <c r="AB1355" s="22">
        <v>0</v>
      </c>
      <c r="AC1355" s="32">
        <v>5042320823</v>
      </c>
      <c r="AD1355" s="43" t="s">
        <v>1994</v>
      </c>
      <c r="AE1355" s="44">
        <v>44514</v>
      </c>
      <c r="AF1355" s="35" t="str">
        <f>VLOOKUP(G1355,[6]TIV1!L:S,8,FALSE)</f>
        <v>8276895377</v>
      </c>
      <c r="AG1355" s="35" t="str">
        <f>VLOOKUP(T1355,[6]TIV1!L:S,8,FALSE)</f>
        <v>2050350281</v>
      </c>
      <c r="AH1355" s="35" t="str">
        <f>VLOOKUP(AC1355,[6]TIV1!L:S,8,FALSE)</f>
        <v>8276895377</v>
      </c>
      <c r="AI1355" s="36">
        <f>VLOOKUP(A1355&amp;P1355,[6]HARGA!C:D,2,0)*Q1355</f>
        <v>9456000</v>
      </c>
      <c r="AJ1355" s="36">
        <f>VLOOKUP(A1355&amp;P1355,[6]HARGA!C:D,2,0)*W1355</f>
        <v>137900</v>
      </c>
      <c r="AK1355" s="36">
        <f>VLOOKUP(A1355&amp;P1355,[6]HARGA!C:D,2,0)*AB1355</f>
        <v>0</v>
      </c>
      <c r="AL1355" s="37"/>
      <c r="AM1355" s="37"/>
      <c r="AN1355" s="37"/>
      <c r="AO1355" s="37"/>
      <c r="AP1355" s="37"/>
      <c r="AQ1355" s="37"/>
      <c r="AR1355" s="37"/>
      <c r="AS1355" s="37"/>
      <c r="AT1355" s="37"/>
      <c r="AU1355" s="37"/>
      <c r="AV1355" s="37"/>
      <c r="AW1355" s="37"/>
      <c r="AX1355" s="37"/>
      <c r="AY1355" s="37"/>
      <c r="AZ1355" s="37"/>
      <c r="BA1355" s="37"/>
      <c r="BB1355" s="37"/>
      <c r="BC1355" s="37"/>
      <c r="BD1355">
        <v>6</v>
      </c>
    </row>
    <row r="1356" spans="1:56" hidden="1" x14ac:dyDescent="0.25">
      <c r="A1356" s="22" t="s">
        <v>51</v>
      </c>
      <c r="B1356" s="22" t="s">
        <v>52</v>
      </c>
      <c r="C1356" s="23">
        <v>21102803696</v>
      </c>
      <c r="D1356" s="22" t="s">
        <v>193</v>
      </c>
      <c r="E1356" s="22" t="s">
        <v>716</v>
      </c>
      <c r="F1356" s="22" t="s">
        <v>717</v>
      </c>
      <c r="G1356" s="22">
        <v>5042322059</v>
      </c>
      <c r="H1356" s="22" t="s">
        <v>56</v>
      </c>
      <c r="I1356" s="22" t="s">
        <v>56</v>
      </c>
      <c r="J1356" s="24">
        <v>44506</v>
      </c>
      <c r="K1356" s="22">
        <v>960</v>
      </c>
      <c r="L1356" s="22" t="s">
        <v>92</v>
      </c>
      <c r="M1356" s="22" t="s">
        <v>92</v>
      </c>
      <c r="N1356" s="38" t="s">
        <v>1992</v>
      </c>
      <c r="O1356" s="39">
        <v>44507</v>
      </c>
      <c r="P1356" s="27" t="s">
        <v>64</v>
      </c>
      <c r="Q1356" s="22">
        <v>960</v>
      </c>
      <c r="R1356" s="23">
        <v>21102803727</v>
      </c>
      <c r="S1356" s="22" t="s">
        <v>56</v>
      </c>
      <c r="T1356" s="22">
        <v>6008152054</v>
      </c>
      <c r="U1356" s="22">
        <v>960</v>
      </c>
      <c r="V1356" s="28">
        <v>0</v>
      </c>
      <c r="W1356" s="22">
        <v>960</v>
      </c>
      <c r="X1356" s="29" t="s">
        <v>92</v>
      </c>
      <c r="Y1356" s="22" t="s">
        <v>56</v>
      </c>
      <c r="Z1356" s="30" t="s">
        <v>1993</v>
      </c>
      <c r="AA1356" s="31">
        <v>44506</v>
      </c>
      <c r="AB1356" s="22">
        <v>40</v>
      </c>
      <c r="AC1356" s="32">
        <v>5042320823</v>
      </c>
      <c r="AD1356" s="43" t="s">
        <v>1994</v>
      </c>
      <c r="AE1356" s="44">
        <v>44514</v>
      </c>
      <c r="AF1356" s="35" t="str">
        <f>VLOOKUP(G1356,[6]TIV1!L:S,8,FALSE)</f>
        <v>8276895377</v>
      </c>
      <c r="AG1356" s="35" t="str">
        <f>VLOOKUP(T1356,[6]TIV1!L:S,8,FALSE)</f>
        <v>2050350281</v>
      </c>
      <c r="AH1356" s="35" t="str">
        <f>VLOOKUP(AC1356,[6]TIV1!L:S,8,FALSE)</f>
        <v>8276895377</v>
      </c>
      <c r="AI1356" s="36">
        <f>VLOOKUP(A1356&amp;P1356,[6]HARGA!C:D,2,0)*Q1356</f>
        <v>28800000</v>
      </c>
      <c r="AJ1356" s="36">
        <f>VLOOKUP(A1356&amp;P1356,[6]HARGA!C:D,2,0)*W1356</f>
        <v>28800000</v>
      </c>
      <c r="AK1356" s="36">
        <f>VLOOKUP(A1356&amp;P1356,[6]HARGA!C:D,2,0)*AB1356</f>
        <v>1200000</v>
      </c>
      <c r="AL1356" s="37"/>
      <c r="AM1356" s="37"/>
      <c r="AN1356" s="37"/>
      <c r="AO1356" s="37"/>
      <c r="AP1356" s="37"/>
      <c r="AQ1356" s="37"/>
      <c r="AR1356" s="37"/>
      <c r="AS1356" s="37"/>
      <c r="AT1356" s="37"/>
      <c r="AU1356" s="37"/>
      <c r="AV1356" s="37"/>
      <c r="AW1356" s="37"/>
      <c r="AX1356" s="37"/>
      <c r="AY1356" s="37"/>
      <c r="AZ1356" s="37"/>
      <c r="BA1356" s="37"/>
      <c r="BB1356" s="37"/>
      <c r="BC1356" s="37"/>
      <c r="BD1356">
        <v>6</v>
      </c>
    </row>
    <row r="1357" spans="1:56" hidden="1" x14ac:dyDescent="0.25">
      <c r="A1357" s="22" t="s">
        <v>51</v>
      </c>
      <c r="B1357" s="22" t="s">
        <v>52</v>
      </c>
      <c r="C1357" s="23">
        <v>21102803696</v>
      </c>
      <c r="D1357" s="22" t="s">
        <v>193</v>
      </c>
      <c r="E1357" s="22" t="s">
        <v>716</v>
      </c>
      <c r="F1357" s="22" t="s">
        <v>717</v>
      </c>
      <c r="G1357" s="22">
        <v>5042322059</v>
      </c>
      <c r="H1357" s="22" t="s">
        <v>56</v>
      </c>
      <c r="I1357" s="22" t="s">
        <v>56</v>
      </c>
      <c r="J1357" s="24">
        <v>44506</v>
      </c>
      <c r="K1357" s="22">
        <v>20</v>
      </c>
      <c r="L1357" s="22" t="s">
        <v>92</v>
      </c>
      <c r="M1357" s="22" t="s">
        <v>92</v>
      </c>
      <c r="N1357" s="38" t="s">
        <v>1992</v>
      </c>
      <c r="O1357" s="39">
        <v>44507</v>
      </c>
      <c r="P1357" s="27" t="s">
        <v>65</v>
      </c>
      <c r="Q1357" s="22">
        <v>20</v>
      </c>
      <c r="R1357" s="23">
        <v>21102803727</v>
      </c>
      <c r="S1357" s="22" t="s">
        <v>56</v>
      </c>
      <c r="T1357" s="22">
        <v>6008152054</v>
      </c>
      <c r="U1357" s="22">
        <v>20</v>
      </c>
      <c r="V1357" s="28">
        <v>0</v>
      </c>
      <c r="W1357" s="22">
        <v>20</v>
      </c>
      <c r="X1357" s="29" t="s">
        <v>92</v>
      </c>
      <c r="Y1357" s="22" t="s">
        <v>56</v>
      </c>
      <c r="Z1357" s="30" t="s">
        <v>1993</v>
      </c>
      <c r="AA1357" s="31">
        <v>44506</v>
      </c>
      <c r="AB1357" s="22">
        <v>0</v>
      </c>
      <c r="AC1357" s="32">
        <v>5042320823</v>
      </c>
      <c r="AD1357" s="43" t="s">
        <v>1994</v>
      </c>
      <c r="AE1357" s="44">
        <v>44514</v>
      </c>
      <c r="AF1357" s="35" t="str">
        <f>VLOOKUP(G1357,[6]TIV1!L:S,8,FALSE)</f>
        <v>8276895377</v>
      </c>
      <c r="AG1357" s="35" t="str">
        <f>VLOOKUP(T1357,[6]TIV1!L:S,8,FALSE)</f>
        <v>2050350281</v>
      </c>
      <c r="AH1357" s="35" t="str">
        <f>VLOOKUP(AC1357,[6]TIV1!L:S,8,FALSE)</f>
        <v>8276895377</v>
      </c>
      <c r="AI1357" s="36">
        <f>VLOOKUP(A1357&amp;P1357,[6]HARGA!C:D,2,0)*Q1357</f>
        <v>0</v>
      </c>
      <c r="AJ1357" s="36">
        <f>VLOOKUP(A1357&amp;P1357,[6]HARGA!C:D,2,0)*W1357</f>
        <v>0</v>
      </c>
      <c r="AK1357" s="36">
        <f>VLOOKUP(A1357&amp;P1357,[6]HARGA!C:D,2,0)*AB1357</f>
        <v>0</v>
      </c>
      <c r="AL1357" s="37"/>
      <c r="AM1357" s="37"/>
      <c r="AN1357" s="37"/>
      <c r="AO1357" s="37"/>
      <c r="AP1357" s="37"/>
      <c r="AQ1357" s="37"/>
      <c r="AR1357" s="37"/>
      <c r="AS1357" s="37"/>
      <c r="AT1357" s="37"/>
      <c r="AU1357" s="37"/>
      <c r="AV1357" s="37"/>
      <c r="AW1357" s="37"/>
      <c r="AX1357" s="37"/>
      <c r="AY1357" s="37"/>
      <c r="AZ1357" s="37"/>
      <c r="BA1357" s="37"/>
      <c r="BB1357" s="37"/>
      <c r="BC1357" s="37"/>
      <c r="BD1357">
        <v>6</v>
      </c>
    </row>
    <row r="1358" spans="1:56" hidden="1" x14ac:dyDescent="0.25">
      <c r="A1358" s="22" t="s">
        <v>51</v>
      </c>
      <c r="B1358" s="22" t="s">
        <v>52</v>
      </c>
      <c r="C1358" s="23">
        <v>21102803699</v>
      </c>
      <c r="D1358" s="22" t="s">
        <v>193</v>
      </c>
      <c r="E1358" s="22" t="s">
        <v>250</v>
      </c>
      <c r="F1358" s="22" t="s">
        <v>251</v>
      </c>
      <c r="G1358" s="22">
        <v>5042319434</v>
      </c>
      <c r="H1358" s="22" t="s">
        <v>56</v>
      </c>
      <c r="I1358" s="22" t="s">
        <v>56</v>
      </c>
      <c r="J1358" s="24">
        <v>44506</v>
      </c>
      <c r="K1358" s="22">
        <v>1344</v>
      </c>
      <c r="L1358" s="22" t="s">
        <v>171</v>
      </c>
      <c r="M1358" s="22" t="s">
        <v>171</v>
      </c>
      <c r="N1358" s="38" t="s">
        <v>1995</v>
      </c>
      <c r="O1358" s="39">
        <v>44508</v>
      </c>
      <c r="P1358" s="27" t="s">
        <v>60</v>
      </c>
      <c r="Q1358" s="22">
        <v>1344</v>
      </c>
      <c r="R1358" s="28" t="s">
        <v>56</v>
      </c>
      <c r="S1358" s="22" t="s">
        <v>56</v>
      </c>
      <c r="T1358" s="28" t="s">
        <v>56</v>
      </c>
      <c r="U1358" s="28">
        <v>0</v>
      </c>
      <c r="V1358" s="28">
        <v>0</v>
      </c>
      <c r="W1358" s="28">
        <v>0</v>
      </c>
      <c r="X1358" s="28" t="s">
        <v>56</v>
      </c>
      <c r="Y1358" s="22" t="s">
        <v>56</v>
      </c>
      <c r="Z1358" s="45" t="s">
        <v>56</v>
      </c>
      <c r="AA1358" s="45" t="s">
        <v>56</v>
      </c>
      <c r="AB1358" s="28">
        <v>0</v>
      </c>
      <c r="AC1358" s="28" t="s">
        <v>56</v>
      </c>
      <c r="AD1358" s="46" t="s">
        <v>56</v>
      </c>
      <c r="AE1358" s="47" t="s">
        <v>56</v>
      </c>
      <c r="AF1358" s="35" t="str">
        <f>VLOOKUP(G1358,[6]TIV1!L:S,8,FALSE)</f>
        <v>8276895377</v>
      </c>
      <c r="AG1358" s="35" t="e">
        <f>VLOOKUP(T1358,[6]TIV1!L:S,8,FALSE)</f>
        <v>#N/A</v>
      </c>
      <c r="AH1358" s="35" t="e">
        <f>VLOOKUP(AC1358,[6]TIV1!L:S,8,FALSE)</f>
        <v>#N/A</v>
      </c>
      <c r="AI1358" s="36">
        <f>VLOOKUP(A1358&amp;P1358,[6]HARGA!C:D,2,0)*Q1358</f>
        <v>13238400</v>
      </c>
      <c r="AJ1358" s="36">
        <f>VLOOKUP(A1358&amp;P1358,[6]HARGA!C:D,2,0)*W1358</f>
        <v>0</v>
      </c>
      <c r="AK1358" s="36">
        <f>VLOOKUP(A1358&amp;P1358,[6]HARGA!C:D,2,0)*AB1358</f>
        <v>0</v>
      </c>
      <c r="AL1358" s="37"/>
      <c r="AM1358" s="37"/>
      <c r="AN1358" s="37"/>
      <c r="AO1358" s="37"/>
      <c r="AP1358" s="37"/>
      <c r="AQ1358" s="37"/>
      <c r="AR1358" s="37"/>
      <c r="AS1358" s="37"/>
      <c r="AT1358" s="37"/>
      <c r="AU1358" s="37"/>
      <c r="AV1358" s="37"/>
      <c r="AW1358" s="37"/>
      <c r="AX1358" s="37"/>
      <c r="AY1358" s="37"/>
      <c r="AZ1358" s="37"/>
      <c r="BA1358" s="37"/>
      <c r="BB1358" s="37"/>
      <c r="BC1358" s="37"/>
      <c r="BD1358">
        <v>6</v>
      </c>
    </row>
    <row r="1359" spans="1:56" hidden="1" x14ac:dyDescent="0.25">
      <c r="A1359" s="22" t="s">
        <v>51</v>
      </c>
      <c r="B1359" s="22" t="s">
        <v>52</v>
      </c>
      <c r="C1359" s="23">
        <v>21102803699</v>
      </c>
      <c r="D1359" s="22" t="s">
        <v>193</v>
      </c>
      <c r="E1359" s="22" t="s">
        <v>250</v>
      </c>
      <c r="F1359" s="22" t="s">
        <v>251</v>
      </c>
      <c r="G1359" s="22">
        <v>5042319434</v>
      </c>
      <c r="H1359" s="22" t="s">
        <v>56</v>
      </c>
      <c r="I1359" s="22" t="s">
        <v>56</v>
      </c>
      <c r="J1359" s="24">
        <v>44506</v>
      </c>
      <c r="K1359" s="22">
        <v>1344</v>
      </c>
      <c r="L1359" s="22" t="s">
        <v>171</v>
      </c>
      <c r="M1359" s="22" t="s">
        <v>171</v>
      </c>
      <c r="N1359" s="38" t="s">
        <v>1995</v>
      </c>
      <c r="O1359" s="39">
        <v>44508</v>
      </c>
      <c r="P1359" s="27" t="s">
        <v>64</v>
      </c>
      <c r="Q1359" s="22">
        <v>1344</v>
      </c>
      <c r="R1359" s="28" t="s">
        <v>56</v>
      </c>
      <c r="S1359" s="22" t="s">
        <v>56</v>
      </c>
      <c r="T1359" s="28" t="s">
        <v>56</v>
      </c>
      <c r="U1359" s="28">
        <v>0</v>
      </c>
      <c r="V1359" s="28">
        <v>0</v>
      </c>
      <c r="W1359" s="28">
        <v>0</v>
      </c>
      <c r="X1359" s="28" t="s">
        <v>56</v>
      </c>
      <c r="Y1359" s="22" t="s">
        <v>56</v>
      </c>
      <c r="Z1359" s="45" t="s">
        <v>56</v>
      </c>
      <c r="AA1359" s="45" t="s">
        <v>56</v>
      </c>
      <c r="AB1359" s="28">
        <v>0</v>
      </c>
      <c r="AC1359" s="28" t="s">
        <v>56</v>
      </c>
      <c r="AD1359" s="46" t="s">
        <v>56</v>
      </c>
      <c r="AE1359" s="47" t="s">
        <v>56</v>
      </c>
      <c r="AF1359" s="35" t="str">
        <f>VLOOKUP(G1359,[6]TIV1!L:S,8,FALSE)</f>
        <v>8276895377</v>
      </c>
      <c r="AG1359" s="35" t="e">
        <f>VLOOKUP(T1359,[6]TIV1!L:S,8,FALSE)</f>
        <v>#N/A</v>
      </c>
      <c r="AH1359" s="35" t="e">
        <f>VLOOKUP(AC1359,[6]TIV1!L:S,8,FALSE)</f>
        <v>#N/A</v>
      </c>
      <c r="AI1359" s="36">
        <f>VLOOKUP(A1359&amp;P1359,[6]HARGA!C:D,2,0)*Q1359</f>
        <v>40320000</v>
      </c>
      <c r="AJ1359" s="36">
        <f>VLOOKUP(A1359&amp;P1359,[6]HARGA!C:D,2,0)*W1359</f>
        <v>0</v>
      </c>
      <c r="AK1359" s="36">
        <f>VLOOKUP(A1359&amp;P1359,[6]HARGA!C:D,2,0)*AB1359</f>
        <v>0</v>
      </c>
      <c r="AL1359" s="37"/>
      <c r="AM1359" s="37"/>
      <c r="AN1359" s="37"/>
      <c r="AO1359" s="37"/>
      <c r="AP1359" s="37"/>
      <c r="AQ1359" s="37"/>
      <c r="AR1359" s="37"/>
      <c r="AS1359" s="37"/>
      <c r="AT1359" s="37"/>
      <c r="AU1359" s="37"/>
      <c r="AV1359" s="37"/>
      <c r="AW1359" s="37"/>
      <c r="AX1359" s="37"/>
      <c r="AY1359" s="37"/>
      <c r="AZ1359" s="37"/>
      <c r="BA1359" s="37"/>
      <c r="BB1359" s="37"/>
      <c r="BC1359" s="37"/>
      <c r="BD1359">
        <v>6</v>
      </c>
    </row>
    <row r="1360" spans="1:56" hidden="1" x14ac:dyDescent="0.25">
      <c r="A1360" s="22" t="s">
        <v>66</v>
      </c>
      <c r="B1360" s="22" t="s">
        <v>52</v>
      </c>
      <c r="C1360" s="23" t="s">
        <v>1996</v>
      </c>
      <c r="D1360" s="22" t="s">
        <v>193</v>
      </c>
      <c r="E1360" s="22" t="s">
        <v>250</v>
      </c>
      <c r="F1360" s="22" t="s">
        <v>251</v>
      </c>
      <c r="G1360" s="22">
        <v>5042319434</v>
      </c>
      <c r="H1360" s="22" t="s">
        <v>56</v>
      </c>
      <c r="I1360" s="22" t="s">
        <v>56</v>
      </c>
      <c r="J1360" s="24">
        <v>44506</v>
      </c>
      <c r="K1360" s="28">
        <v>0</v>
      </c>
      <c r="L1360" s="22" t="s">
        <v>171</v>
      </c>
      <c r="M1360" s="22" t="s">
        <v>171</v>
      </c>
      <c r="N1360" s="38" t="s">
        <v>1995</v>
      </c>
      <c r="O1360" s="39">
        <v>44508</v>
      </c>
      <c r="P1360" s="27" t="s">
        <v>60</v>
      </c>
      <c r="Q1360" s="28">
        <v>0</v>
      </c>
      <c r="R1360" s="23">
        <v>21102903752</v>
      </c>
      <c r="S1360" s="22" t="s">
        <v>56</v>
      </c>
      <c r="T1360" s="22">
        <v>6008152293</v>
      </c>
      <c r="U1360" s="22">
        <v>36</v>
      </c>
      <c r="V1360" s="28">
        <v>0</v>
      </c>
      <c r="W1360" s="22">
        <v>36</v>
      </c>
      <c r="X1360" s="29" t="s">
        <v>70</v>
      </c>
      <c r="Y1360" s="22" t="s">
        <v>56</v>
      </c>
      <c r="Z1360" s="30" t="s">
        <v>1997</v>
      </c>
      <c r="AA1360" s="31">
        <v>44505</v>
      </c>
      <c r="AB1360" s="22">
        <v>0</v>
      </c>
      <c r="AC1360" s="32">
        <v>5042321620</v>
      </c>
      <c r="AD1360" s="33" t="s">
        <v>1998</v>
      </c>
      <c r="AE1360" s="34">
        <v>44516</v>
      </c>
      <c r="AF1360" s="35" t="str">
        <f>VLOOKUP(G1360,[6]TIV1!L:S,8,FALSE)</f>
        <v>8276895377</v>
      </c>
      <c r="AG1360" s="35" t="str">
        <f>VLOOKUP(T1360,[6]TIV1!L:S,8,FALSE)</f>
        <v>2050350312</v>
      </c>
      <c r="AH1360" s="35" t="str">
        <f>VLOOKUP(AC1360,[6]TIV1!L:S,8,FALSE)</f>
        <v>8276895965</v>
      </c>
      <c r="AI1360" s="36">
        <f>VLOOKUP(A1360&amp;P1360,[6]HARGA!C:D,2,0)*Q1360</f>
        <v>0</v>
      </c>
      <c r="AJ1360" s="36">
        <f>VLOOKUP(A1360&amp;P1360,[6]HARGA!C:D,2,0)*W1360</f>
        <v>354600</v>
      </c>
      <c r="AK1360" s="36">
        <f>VLOOKUP(A1360&amp;P1360,[6]HARGA!C:D,2,0)*AB1360</f>
        <v>0</v>
      </c>
      <c r="AL1360" s="37"/>
      <c r="AM1360" s="37"/>
      <c r="AN1360" s="37"/>
      <c r="AO1360" s="37"/>
      <c r="AP1360" s="37"/>
      <c r="AQ1360" s="37"/>
      <c r="AR1360" s="37"/>
      <c r="AS1360" s="37"/>
      <c r="AT1360" s="37"/>
      <c r="AU1360" s="37"/>
      <c r="AV1360" s="37"/>
      <c r="AW1360" s="37"/>
      <c r="AX1360" s="37"/>
      <c r="AY1360" s="37"/>
      <c r="AZ1360" s="37"/>
      <c r="BA1360" s="37"/>
      <c r="BB1360" s="37"/>
      <c r="BC1360" s="37"/>
      <c r="BD1360">
        <v>6</v>
      </c>
    </row>
    <row r="1361" spans="1:56" hidden="1" x14ac:dyDescent="0.25">
      <c r="A1361" s="22" t="s">
        <v>66</v>
      </c>
      <c r="B1361" s="22" t="s">
        <v>52</v>
      </c>
      <c r="C1361" s="23" t="s">
        <v>1996</v>
      </c>
      <c r="D1361" s="22" t="s">
        <v>193</v>
      </c>
      <c r="E1361" s="22" t="s">
        <v>250</v>
      </c>
      <c r="F1361" s="22" t="s">
        <v>251</v>
      </c>
      <c r="G1361" s="22">
        <v>5042319434</v>
      </c>
      <c r="H1361" s="22" t="s">
        <v>56</v>
      </c>
      <c r="I1361" s="22" t="s">
        <v>56</v>
      </c>
      <c r="J1361" s="24">
        <v>44506</v>
      </c>
      <c r="K1361" s="28">
        <v>0</v>
      </c>
      <c r="L1361" s="22" t="s">
        <v>171</v>
      </c>
      <c r="M1361" s="22" t="s">
        <v>171</v>
      </c>
      <c r="N1361" s="38" t="s">
        <v>1995</v>
      </c>
      <c r="O1361" s="39">
        <v>44508</v>
      </c>
      <c r="P1361" s="27" t="s">
        <v>64</v>
      </c>
      <c r="Q1361" s="28">
        <v>0</v>
      </c>
      <c r="R1361" s="23">
        <v>21102903752</v>
      </c>
      <c r="S1361" s="22" t="s">
        <v>56</v>
      </c>
      <c r="T1361" s="22">
        <v>6008152293</v>
      </c>
      <c r="U1361" s="22">
        <v>1344</v>
      </c>
      <c r="V1361" s="28">
        <v>0</v>
      </c>
      <c r="W1361" s="22">
        <v>1344</v>
      </c>
      <c r="X1361" s="29" t="s">
        <v>70</v>
      </c>
      <c r="Y1361" s="22" t="s">
        <v>56</v>
      </c>
      <c r="Z1361" s="30" t="s">
        <v>1997</v>
      </c>
      <c r="AA1361" s="31">
        <v>44505</v>
      </c>
      <c r="AB1361" s="22">
        <v>70</v>
      </c>
      <c r="AC1361" s="32">
        <v>5042321620</v>
      </c>
      <c r="AD1361" s="33" t="s">
        <v>1998</v>
      </c>
      <c r="AE1361" s="34">
        <v>44516</v>
      </c>
      <c r="AF1361" s="35" t="str">
        <f>VLOOKUP(G1361,[6]TIV1!L:S,8,FALSE)</f>
        <v>8276895377</v>
      </c>
      <c r="AG1361" s="35" t="str">
        <f>VLOOKUP(T1361,[6]TIV1!L:S,8,FALSE)</f>
        <v>2050350312</v>
      </c>
      <c r="AH1361" s="35" t="str">
        <f>VLOOKUP(AC1361,[6]TIV1!L:S,8,FALSE)</f>
        <v>8276895965</v>
      </c>
      <c r="AI1361" s="36">
        <f>VLOOKUP(A1361&amp;P1361,[6]HARGA!C:D,2,0)*Q1361</f>
        <v>0</v>
      </c>
      <c r="AJ1361" s="36">
        <f>VLOOKUP(A1361&amp;P1361,[6]HARGA!C:D,2,0)*W1361</f>
        <v>40320000</v>
      </c>
      <c r="AK1361" s="36">
        <f>VLOOKUP(A1361&amp;P1361,[6]HARGA!C:D,2,0)*AB1361</f>
        <v>2100000</v>
      </c>
      <c r="AL1361" s="37"/>
      <c r="AM1361" s="37"/>
      <c r="AN1361" s="37"/>
      <c r="AO1361" s="37"/>
      <c r="AP1361" s="37"/>
      <c r="AQ1361" s="37"/>
      <c r="AR1361" s="37"/>
      <c r="AS1361" s="37"/>
      <c r="AT1361" s="37"/>
      <c r="AU1361" s="37"/>
      <c r="AV1361" s="37"/>
      <c r="AW1361" s="37"/>
      <c r="AX1361" s="37"/>
      <c r="AY1361" s="37"/>
      <c r="AZ1361" s="37"/>
      <c r="BA1361" s="37"/>
      <c r="BB1361" s="37"/>
      <c r="BC1361" s="37"/>
      <c r="BD1361">
        <v>6</v>
      </c>
    </row>
    <row r="1362" spans="1:56" hidden="1" x14ac:dyDescent="0.25">
      <c r="A1362" s="22" t="s">
        <v>51</v>
      </c>
      <c r="B1362" s="22" t="s">
        <v>52</v>
      </c>
      <c r="C1362" s="23">
        <v>21102803702</v>
      </c>
      <c r="D1362" s="22" t="s">
        <v>193</v>
      </c>
      <c r="E1362" s="22" t="s">
        <v>756</v>
      </c>
      <c r="F1362" s="22" t="s">
        <v>755</v>
      </c>
      <c r="G1362" s="22">
        <v>5042325682</v>
      </c>
      <c r="H1362" s="22" t="s">
        <v>56</v>
      </c>
      <c r="I1362" s="22" t="s">
        <v>56</v>
      </c>
      <c r="J1362" s="24">
        <v>44506</v>
      </c>
      <c r="K1362" s="22">
        <v>1008</v>
      </c>
      <c r="L1362" s="22" t="s">
        <v>203</v>
      </c>
      <c r="M1362" s="22" t="s">
        <v>203</v>
      </c>
      <c r="N1362" s="38" t="s">
        <v>1999</v>
      </c>
      <c r="O1362" s="39">
        <v>44508</v>
      </c>
      <c r="P1362" s="27" t="s">
        <v>60</v>
      </c>
      <c r="Q1362" s="22">
        <v>1008</v>
      </c>
      <c r="R1362" s="23">
        <v>21102803751</v>
      </c>
      <c r="S1362" s="22" t="s">
        <v>56</v>
      </c>
      <c r="T1362" s="22">
        <v>6008154360</v>
      </c>
      <c r="U1362" s="22">
        <v>26</v>
      </c>
      <c r="V1362" s="28">
        <v>0</v>
      </c>
      <c r="W1362" s="22">
        <v>26</v>
      </c>
      <c r="X1362" s="29" t="s">
        <v>203</v>
      </c>
      <c r="Y1362" s="22" t="s">
        <v>56</v>
      </c>
      <c r="Z1362" s="30" t="s">
        <v>2000</v>
      </c>
      <c r="AA1362" s="31">
        <v>44505</v>
      </c>
      <c r="AB1362" s="22">
        <v>1</v>
      </c>
      <c r="AC1362" s="32">
        <v>5042298498</v>
      </c>
      <c r="AD1362" s="33" t="s">
        <v>2001</v>
      </c>
      <c r="AE1362" s="34">
        <v>44516</v>
      </c>
      <c r="AF1362" s="35" t="str">
        <f>VLOOKUP(G1362,[6]TIV1!L:S,8,FALSE)</f>
        <v>8276895377</v>
      </c>
      <c r="AG1362" s="35" t="str">
        <f>VLOOKUP(T1362,[6]TIV1!L:S,8,FALSE)</f>
        <v>2050350281</v>
      </c>
      <c r="AH1362" s="35" t="str">
        <f>VLOOKUP(AC1362,[6]TIV1!L:S,8,FALSE)</f>
        <v>8276895377</v>
      </c>
      <c r="AI1362" s="36">
        <f>VLOOKUP(A1362&amp;P1362,[6]HARGA!C:D,2,0)*Q1362</f>
        <v>9928800</v>
      </c>
      <c r="AJ1362" s="36">
        <f>VLOOKUP(A1362&amp;P1362,[6]HARGA!C:D,2,0)*W1362</f>
        <v>256100</v>
      </c>
      <c r="AK1362" s="36">
        <f>VLOOKUP(A1362&amp;P1362,[6]HARGA!C:D,2,0)*AB1362</f>
        <v>9850</v>
      </c>
      <c r="AL1362" s="37"/>
      <c r="AM1362" s="37"/>
      <c r="AN1362" s="37"/>
      <c r="AO1362" s="37"/>
      <c r="AP1362" s="37"/>
      <c r="AQ1362" s="37"/>
      <c r="AR1362" s="37"/>
      <c r="AS1362" s="37"/>
      <c r="AT1362" s="37"/>
      <c r="AU1362" s="37"/>
      <c r="AV1362" s="37"/>
      <c r="AW1362" s="37"/>
      <c r="AX1362" s="37"/>
      <c r="AY1362" s="37"/>
      <c r="AZ1362" s="37"/>
      <c r="BA1362" s="37"/>
      <c r="BB1362" s="37"/>
      <c r="BC1362" s="37"/>
      <c r="BD1362">
        <v>6</v>
      </c>
    </row>
    <row r="1363" spans="1:56" hidden="1" x14ac:dyDescent="0.25">
      <c r="A1363" s="22" t="s">
        <v>51</v>
      </c>
      <c r="B1363" s="22" t="s">
        <v>52</v>
      </c>
      <c r="C1363" s="23">
        <v>21102803702</v>
      </c>
      <c r="D1363" s="22" t="s">
        <v>193</v>
      </c>
      <c r="E1363" s="22" t="s">
        <v>756</v>
      </c>
      <c r="F1363" s="22" t="s">
        <v>755</v>
      </c>
      <c r="G1363" s="22">
        <v>5042325682</v>
      </c>
      <c r="H1363" s="22" t="s">
        <v>56</v>
      </c>
      <c r="I1363" s="22" t="s">
        <v>56</v>
      </c>
      <c r="J1363" s="24">
        <v>44506</v>
      </c>
      <c r="K1363" s="22">
        <v>1008</v>
      </c>
      <c r="L1363" s="22" t="s">
        <v>203</v>
      </c>
      <c r="M1363" s="22" t="s">
        <v>203</v>
      </c>
      <c r="N1363" s="38" t="s">
        <v>1999</v>
      </c>
      <c r="O1363" s="39">
        <v>44508</v>
      </c>
      <c r="P1363" s="27" t="s">
        <v>64</v>
      </c>
      <c r="Q1363" s="22">
        <v>1008</v>
      </c>
      <c r="R1363" s="23">
        <v>21102803751</v>
      </c>
      <c r="S1363" s="22" t="s">
        <v>56</v>
      </c>
      <c r="T1363" s="22">
        <v>6008154360</v>
      </c>
      <c r="U1363" s="22">
        <v>1008</v>
      </c>
      <c r="V1363" s="28">
        <v>0</v>
      </c>
      <c r="W1363" s="22">
        <v>1008</v>
      </c>
      <c r="X1363" s="29" t="s">
        <v>203</v>
      </c>
      <c r="Y1363" s="22" t="s">
        <v>56</v>
      </c>
      <c r="Z1363" s="30" t="s">
        <v>2000</v>
      </c>
      <c r="AA1363" s="31">
        <v>44505</v>
      </c>
      <c r="AB1363" s="22">
        <v>55</v>
      </c>
      <c r="AC1363" s="32">
        <v>5042298498</v>
      </c>
      <c r="AD1363" s="33" t="s">
        <v>2001</v>
      </c>
      <c r="AE1363" s="34">
        <v>44516</v>
      </c>
      <c r="AF1363" s="35" t="str">
        <f>VLOOKUP(G1363,[6]TIV1!L:S,8,FALSE)</f>
        <v>8276895377</v>
      </c>
      <c r="AG1363" s="35" t="str">
        <f>VLOOKUP(T1363,[6]TIV1!L:S,8,FALSE)</f>
        <v>2050350281</v>
      </c>
      <c r="AH1363" s="35" t="str">
        <f>VLOOKUP(AC1363,[6]TIV1!L:S,8,FALSE)</f>
        <v>8276895377</v>
      </c>
      <c r="AI1363" s="36">
        <f>VLOOKUP(A1363&amp;P1363,[6]HARGA!C:D,2,0)*Q1363</f>
        <v>30240000</v>
      </c>
      <c r="AJ1363" s="36">
        <f>VLOOKUP(A1363&amp;P1363,[6]HARGA!C:D,2,0)*W1363</f>
        <v>30240000</v>
      </c>
      <c r="AK1363" s="36">
        <f>VLOOKUP(A1363&amp;P1363,[6]HARGA!C:D,2,0)*AB1363</f>
        <v>1650000</v>
      </c>
      <c r="AL1363" s="37"/>
      <c r="AM1363" s="37"/>
      <c r="AN1363" s="37"/>
      <c r="AO1363" s="37"/>
      <c r="AP1363" s="37"/>
      <c r="AQ1363" s="37"/>
      <c r="AR1363" s="37"/>
      <c r="AS1363" s="37"/>
      <c r="AT1363" s="37"/>
      <c r="AU1363" s="37"/>
      <c r="AV1363" s="37"/>
      <c r="AW1363" s="37"/>
      <c r="AX1363" s="37"/>
      <c r="AY1363" s="37"/>
      <c r="AZ1363" s="37"/>
      <c r="BA1363" s="37"/>
      <c r="BB1363" s="37"/>
      <c r="BC1363" s="37"/>
      <c r="BD1363">
        <v>6</v>
      </c>
    </row>
    <row r="1364" spans="1:56" hidden="1" x14ac:dyDescent="0.25">
      <c r="A1364" s="22" t="s">
        <v>51</v>
      </c>
      <c r="B1364" s="22" t="s">
        <v>52</v>
      </c>
      <c r="C1364" s="23">
        <v>21102803708</v>
      </c>
      <c r="D1364" s="22" t="s">
        <v>193</v>
      </c>
      <c r="E1364" s="22" t="s">
        <v>206</v>
      </c>
      <c r="F1364" s="22" t="s">
        <v>207</v>
      </c>
      <c r="G1364" s="22">
        <v>5042314287</v>
      </c>
      <c r="H1364" s="22" t="s">
        <v>56</v>
      </c>
      <c r="I1364" s="22" t="s">
        <v>56</v>
      </c>
      <c r="J1364" s="24">
        <v>44506</v>
      </c>
      <c r="K1364" s="22">
        <v>1008</v>
      </c>
      <c r="L1364" s="22" t="s">
        <v>208</v>
      </c>
      <c r="M1364" s="22" t="s">
        <v>208</v>
      </c>
      <c r="N1364" s="38" t="s">
        <v>2002</v>
      </c>
      <c r="O1364" s="39">
        <v>44508</v>
      </c>
      <c r="P1364" s="27" t="s">
        <v>60</v>
      </c>
      <c r="Q1364" s="22">
        <v>1008</v>
      </c>
      <c r="R1364" s="23">
        <v>21102803780</v>
      </c>
      <c r="S1364" s="22" t="s">
        <v>56</v>
      </c>
      <c r="T1364" s="22">
        <v>6008153200</v>
      </c>
      <c r="U1364" s="22">
        <v>27</v>
      </c>
      <c r="V1364" s="28">
        <v>0</v>
      </c>
      <c r="W1364" s="22">
        <v>27</v>
      </c>
      <c r="X1364" s="29" t="s">
        <v>203</v>
      </c>
      <c r="Y1364" s="22" t="s">
        <v>56</v>
      </c>
      <c r="Z1364" s="30" t="s">
        <v>2003</v>
      </c>
      <c r="AA1364" s="31">
        <v>44504</v>
      </c>
      <c r="AB1364" s="22">
        <v>2</v>
      </c>
      <c r="AC1364" s="32">
        <v>5042315729</v>
      </c>
      <c r="AD1364" s="43" t="s">
        <v>2004</v>
      </c>
      <c r="AE1364" s="44">
        <v>44529</v>
      </c>
      <c r="AF1364" s="35" t="str">
        <f>VLOOKUP(G1364,[6]TIV1!L:S,8,FALSE)</f>
        <v>8276895377</v>
      </c>
      <c r="AG1364" s="35" t="str">
        <f>VLOOKUP(T1364,[6]TIV1!L:S,8,FALSE)</f>
        <v>2050350281</v>
      </c>
      <c r="AH1364" s="35" t="str">
        <f>VLOOKUP(AC1364,[6]TIV1!L:S,8,FALSE)</f>
        <v>8276895377</v>
      </c>
      <c r="AI1364" s="36">
        <f>VLOOKUP(A1364&amp;P1364,[6]HARGA!C:D,2,0)*Q1364</f>
        <v>9928800</v>
      </c>
      <c r="AJ1364" s="36">
        <f>VLOOKUP(A1364&amp;P1364,[6]HARGA!C:D,2,0)*W1364</f>
        <v>265950</v>
      </c>
      <c r="AK1364" s="36">
        <f>VLOOKUP(A1364&amp;P1364,[6]HARGA!C:D,2,0)*AB1364</f>
        <v>19700</v>
      </c>
      <c r="AL1364" s="37"/>
      <c r="AM1364" s="37"/>
      <c r="AN1364" s="37"/>
      <c r="AO1364" s="37"/>
      <c r="AP1364" s="37"/>
      <c r="AQ1364" s="37"/>
      <c r="AR1364" s="37"/>
      <c r="AS1364" s="37"/>
      <c r="AT1364" s="37"/>
      <c r="AU1364" s="37"/>
      <c r="AV1364" s="37"/>
      <c r="AW1364" s="37"/>
      <c r="AX1364" s="37"/>
      <c r="AY1364" s="37"/>
      <c r="AZ1364" s="37"/>
      <c r="BA1364" s="37"/>
      <c r="BB1364" s="37"/>
      <c r="BC1364" s="37"/>
      <c r="BD1364">
        <v>6</v>
      </c>
    </row>
    <row r="1365" spans="1:56" hidden="1" x14ac:dyDescent="0.25">
      <c r="A1365" s="22" t="s">
        <v>51</v>
      </c>
      <c r="B1365" s="22" t="s">
        <v>52</v>
      </c>
      <c r="C1365" s="23">
        <v>21102803708</v>
      </c>
      <c r="D1365" s="22" t="s">
        <v>193</v>
      </c>
      <c r="E1365" s="22" t="s">
        <v>206</v>
      </c>
      <c r="F1365" s="22" t="s">
        <v>207</v>
      </c>
      <c r="G1365" s="22">
        <v>5042314287</v>
      </c>
      <c r="H1365" s="22" t="s">
        <v>56</v>
      </c>
      <c r="I1365" s="22" t="s">
        <v>56</v>
      </c>
      <c r="J1365" s="24">
        <v>44506</v>
      </c>
      <c r="K1365" s="22">
        <v>1008</v>
      </c>
      <c r="L1365" s="22" t="s">
        <v>208</v>
      </c>
      <c r="M1365" s="22" t="s">
        <v>208</v>
      </c>
      <c r="N1365" s="38" t="s">
        <v>2002</v>
      </c>
      <c r="O1365" s="39">
        <v>44508</v>
      </c>
      <c r="P1365" s="27" t="s">
        <v>64</v>
      </c>
      <c r="Q1365" s="22">
        <v>1008</v>
      </c>
      <c r="R1365" s="23">
        <v>21102803780</v>
      </c>
      <c r="S1365" s="22" t="s">
        <v>56</v>
      </c>
      <c r="T1365" s="22">
        <v>6008153200</v>
      </c>
      <c r="U1365" s="22">
        <v>1108</v>
      </c>
      <c r="V1365" s="28">
        <v>0</v>
      </c>
      <c r="W1365" s="22">
        <v>1108</v>
      </c>
      <c r="X1365" s="29" t="s">
        <v>203</v>
      </c>
      <c r="Y1365" s="22" t="s">
        <v>56</v>
      </c>
      <c r="Z1365" s="30" t="s">
        <v>2003</v>
      </c>
      <c r="AA1365" s="31">
        <v>44504</v>
      </c>
      <c r="AB1365" s="22">
        <v>70</v>
      </c>
      <c r="AC1365" s="32">
        <v>5042315729</v>
      </c>
      <c r="AD1365" s="43" t="s">
        <v>2004</v>
      </c>
      <c r="AE1365" s="44">
        <v>44529</v>
      </c>
      <c r="AF1365" s="35" t="str">
        <f>VLOOKUP(G1365,[6]TIV1!L:S,8,FALSE)</f>
        <v>8276895377</v>
      </c>
      <c r="AG1365" s="35" t="str">
        <f>VLOOKUP(T1365,[6]TIV1!L:S,8,FALSE)</f>
        <v>2050350281</v>
      </c>
      <c r="AH1365" s="35" t="str">
        <f>VLOOKUP(AC1365,[6]TIV1!L:S,8,FALSE)</f>
        <v>8276895377</v>
      </c>
      <c r="AI1365" s="36">
        <f>VLOOKUP(A1365&amp;P1365,[6]HARGA!C:D,2,0)*Q1365</f>
        <v>30240000</v>
      </c>
      <c r="AJ1365" s="36">
        <f>VLOOKUP(A1365&amp;P1365,[6]HARGA!C:D,2,0)*W1365</f>
        <v>33240000</v>
      </c>
      <c r="AK1365" s="36">
        <f>VLOOKUP(A1365&amp;P1365,[6]HARGA!C:D,2,0)*AB1365</f>
        <v>2100000</v>
      </c>
      <c r="AL1365" s="37"/>
      <c r="AM1365" s="37"/>
      <c r="AN1365" s="37"/>
      <c r="AO1365" s="37"/>
      <c r="AP1365" s="37"/>
      <c r="AQ1365" s="37"/>
      <c r="AR1365" s="37"/>
      <c r="AS1365" s="37"/>
      <c r="AT1365" s="37"/>
      <c r="AU1365" s="37"/>
      <c r="AV1365" s="37"/>
      <c r="AW1365" s="37"/>
      <c r="AX1365" s="37"/>
      <c r="AY1365" s="37"/>
      <c r="AZ1365" s="37"/>
      <c r="BA1365" s="37"/>
      <c r="BB1365" s="37"/>
      <c r="BC1365" s="37"/>
      <c r="BD1365">
        <v>6</v>
      </c>
    </row>
    <row r="1366" spans="1:56" hidden="1" x14ac:dyDescent="0.25">
      <c r="A1366" s="22" t="s">
        <v>51</v>
      </c>
      <c r="B1366" s="22" t="s">
        <v>52</v>
      </c>
      <c r="C1366" s="23">
        <v>21102803714</v>
      </c>
      <c r="D1366" s="22" t="s">
        <v>193</v>
      </c>
      <c r="E1366" s="22" t="s">
        <v>710</v>
      </c>
      <c r="F1366" s="22" t="s">
        <v>711</v>
      </c>
      <c r="G1366" s="22">
        <v>5042324145</v>
      </c>
      <c r="H1366" s="22" t="s">
        <v>56</v>
      </c>
      <c r="I1366" s="22" t="s">
        <v>56</v>
      </c>
      <c r="J1366" s="24">
        <v>44506</v>
      </c>
      <c r="K1366" s="22">
        <v>1440</v>
      </c>
      <c r="L1366" s="22" t="s">
        <v>138</v>
      </c>
      <c r="M1366" s="22" t="s">
        <v>138</v>
      </c>
      <c r="N1366" s="38" t="s">
        <v>2005</v>
      </c>
      <c r="O1366" s="39">
        <v>44508</v>
      </c>
      <c r="P1366" s="27" t="s">
        <v>60</v>
      </c>
      <c r="Q1366" s="22">
        <v>1440</v>
      </c>
      <c r="R1366" s="23">
        <v>21102803758</v>
      </c>
      <c r="S1366" s="22" t="s">
        <v>56</v>
      </c>
      <c r="T1366" s="22">
        <v>6008152489</v>
      </c>
      <c r="U1366" s="22">
        <v>20</v>
      </c>
      <c r="V1366" s="28">
        <v>0</v>
      </c>
      <c r="W1366" s="22">
        <v>20</v>
      </c>
      <c r="X1366" s="29" t="s">
        <v>348</v>
      </c>
      <c r="Y1366" s="22" t="s">
        <v>56</v>
      </c>
      <c r="Z1366" s="30" t="s">
        <v>2006</v>
      </c>
      <c r="AA1366" s="31">
        <v>44505</v>
      </c>
      <c r="AB1366" s="22">
        <v>0</v>
      </c>
      <c r="AC1366" s="32">
        <v>5042324727</v>
      </c>
      <c r="AD1366" s="33" t="s">
        <v>2007</v>
      </c>
      <c r="AE1366" s="34">
        <v>44516</v>
      </c>
      <c r="AF1366" s="35" t="str">
        <f>VLOOKUP(G1366,[6]TIV1!L:S,8,FALSE)</f>
        <v>8276895377</v>
      </c>
      <c r="AG1366" s="35" t="str">
        <f>VLOOKUP(T1366,[6]TIV1!L:S,8,FALSE)</f>
        <v>2050350281</v>
      </c>
      <c r="AH1366" s="35" t="str">
        <f>VLOOKUP(AC1366,[6]TIV1!L:S,8,FALSE)</f>
        <v>8276895377</v>
      </c>
      <c r="AI1366" s="36">
        <f>VLOOKUP(A1366&amp;P1366,[6]HARGA!C:D,2,0)*Q1366</f>
        <v>14184000</v>
      </c>
      <c r="AJ1366" s="36">
        <f>VLOOKUP(A1366&amp;P1366,[6]HARGA!C:D,2,0)*W1366</f>
        <v>197000</v>
      </c>
      <c r="AK1366" s="36">
        <f>VLOOKUP(A1366&amp;P1366,[6]HARGA!C:D,2,0)*AB1366</f>
        <v>0</v>
      </c>
      <c r="AL1366" s="37"/>
      <c r="AM1366" s="37"/>
      <c r="AN1366" s="37"/>
      <c r="AO1366" s="37"/>
      <c r="AP1366" s="37"/>
      <c r="AQ1366" s="37"/>
      <c r="AR1366" s="37"/>
      <c r="AS1366" s="37"/>
      <c r="AT1366" s="37"/>
      <c r="AU1366" s="37"/>
      <c r="AV1366" s="37"/>
      <c r="AW1366" s="37"/>
      <c r="AX1366" s="37"/>
      <c r="AY1366" s="37"/>
      <c r="AZ1366" s="37"/>
      <c r="BA1366" s="37"/>
      <c r="BB1366" s="37"/>
      <c r="BC1366" s="37"/>
      <c r="BD1366">
        <v>6</v>
      </c>
    </row>
    <row r="1367" spans="1:56" hidden="1" x14ac:dyDescent="0.25">
      <c r="A1367" s="22" t="s">
        <v>51</v>
      </c>
      <c r="B1367" s="22" t="s">
        <v>52</v>
      </c>
      <c r="C1367" s="23">
        <v>21102803714</v>
      </c>
      <c r="D1367" s="22" t="s">
        <v>193</v>
      </c>
      <c r="E1367" s="22" t="s">
        <v>710</v>
      </c>
      <c r="F1367" s="22" t="s">
        <v>711</v>
      </c>
      <c r="G1367" s="22">
        <v>5042324145</v>
      </c>
      <c r="H1367" s="22" t="s">
        <v>56</v>
      </c>
      <c r="I1367" s="22" t="s">
        <v>56</v>
      </c>
      <c r="J1367" s="24">
        <v>44506</v>
      </c>
      <c r="K1367" s="22">
        <v>1440</v>
      </c>
      <c r="L1367" s="22" t="s">
        <v>138</v>
      </c>
      <c r="M1367" s="22" t="s">
        <v>138</v>
      </c>
      <c r="N1367" s="38" t="s">
        <v>2005</v>
      </c>
      <c r="O1367" s="39">
        <v>44508</v>
      </c>
      <c r="P1367" s="27" t="s">
        <v>64</v>
      </c>
      <c r="Q1367" s="22">
        <v>1440</v>
      </c>
      <c r="R1367" s="23">
        <v>21102803758</v>
      </c>
      <c r="S1367" s="22" t="s">
        <v>56</v>
      </c>
      <c r="T1367" s="22">
        <v>6008152489</v>
      </c>
      <c r="U1367" s="22">
        <v>1440</v>
      </c>
      <c r="V1367" s="28">
        <v>0</v>
      </c>
      <c r="W1367" s="22">
        <v>1440</v>
      </c>
      <c r="X1367" s="29" t="s">
        <v>348</v>
      </c>
      <c r="Y1367" s="22" t="s">
        <v>56</v>
      </c>
      <c r="Z1367" s="30" t="s">
        <v>2006</v>
      </c>
      <c r="AA1367" s="31">
        <v>44505</v>
      </c>
      <c r="AB1367" s="22">
        <v>70</v>
      </c>
      <c r="AC1367" s="32">
        <v>5042324727</v>
      </c>
      <c r="AD1367" s="33" t="s">
        <v>2007</v>
      </c>
      <c r="AE1367" s="34">
        <v>44516</v>
      </c>
      <c r="AF1367" s="35" t="str">
        <f>VLOOKUP(G1367,[6]TIV1!L:S,8,FALSE)</f>
        <v>8276895377</v>
      </c>
      <c r="AG1367" s="35" t="str">
        <f>VLOOKUP(T1367,[6]TIV1!L:S,8,FALSE)</f>
        <v>2050350281</v>
      </c>
      <c r="AH1367" s="35" t="str">
        <f>VLOOKUP(AC1367,[6]TIV1!L:S,8,FALSE)</f>
        <v>8276895377</v>
      </c>
      <c r="AI1367" s="36">
        <f>VLOOKUP(A1367&amp;P1367,[6]HARGA!C:D,2,0)*Q1367</f>
        <v>43200000</v>
      </c>
      <c r="AJ1367" s="36">
        <f>VLOOKUP(A1367&amp;P1367,[6]HARGA!C:D,2,0)*W1367</f>
        <v>43200000</v>
      </c>
      <c r="AK1367" s="36">
        <f>VLOOKUP(A1367&amp;P1367,[6]HARGA!C:D,2,0)*AB1367</f>
        <v>2100000</v>
      </c>
      <c r="AL1367" s="37"/>
      <c r="AM1367" s="37"/>
      <c r="AN1367" s="37"/>
      <c r="AO1367" s="37"/>
      <c r="AP1367" s="37"/>
      <c r="AQ1367" s="37"/>
      <c r="AR1367" s="37"/>
      <c r="AS1367" s="37"/>
      <c r="AT1367" s="37"/>
      <c r="AU1367" s="37"/>
      <c r="AV1367" s="37"/>
      <c r="AW1367" s="37"/>
      <c r="AX1367" s="37"/>
      <c r="AY1367" s="37"/>
      <c r="AZ1367" s="37"/>
      <c r="BA1367" s="37"/>
      <c r="BB1367" s="37"/>
      <c r="BC1367" s="37"/>
      <c r="BD1367">
        <v>6</v>
      </c>
    </row>
    <row r="1368" spans="1:56" hidden="1" x14ac:dyDescent="0.25">
      <c r="A1368" s="22" t="s">
        <v>66</v>
      </c>
      <c r="B1368" s="22" t="s">
        <v>52</v>
      </c>
      <c r="C1368" s="23">
        <v>21102903676</v>
      </c>
      <c r="D1368" s="22" t="s">
        <v>193</v>
      </c>
      <c r="E1368" s="22" t="s">
        <v>245</v>
      </c>
      <c r="F1368" s="22" t="s">
        <v>246</v>
      </c>
      <c r="G1368" s="22">
        <v>5042321619</v>
      </c>
      <c r="H1368" s="22" t="s">
        <v>56</v>
      </c>
      <c r="I1368" s="22" t="s">
        <v>56</v>
      </c>
      <c r="J1368" s="24">
        <v>44506</v>
      </c>
      <c r="K1368" s="22">
        <v>960</v>
      </c>
      <c r="L1368" s="22" t="s">
        <v>110</v>
      </c>
      <c r="M1368" s="22" t="s">
        <v>110</v>
      </c>
      <c r="N1368" s="38" t="s">
        <v>2008</v>
      </c>
      <c r="O1368" s="39">
        <v>44507</v>
      </c>
      <c r="P1368" s="27" t="s">
        <v>60</v>
      </c>
      <c r="Q1368" s="22">
        <v>960</v>
      </c>
      <c r="R1368" s="23">
        <v>21102903687</v>
      </c>
      <c r="S1368" s="22" t="s">
        <v>56</v>
      </c>
      <c r="T1368" s="40">
        <v>6008153538</v>
      </c>
      <c r="U1368" s="22">
        <v>12</v>
      </c>
      <c r="V1368" s="28">
        <v>0</v>
      </c>
      <c r="W1368" s="22">
        <v>12</v>
      </c>
      <c r="X1368" s="29" t="s">
        <v>110</v>
      </c>
      <c r="Y1368" s="22" t="s">
        <v>56</v>
      </c>
      <c r="Z1368" s="30" t="s">
        <v>2009</v>
      </c>
      <c r="AA1368" s="31">
        <v>44506</v>
      </c>
      <c r="AB1368" s="22">
        <v>0</v>
      </c>
      <c r="AC1368" s="40">
        <v>5042324296</v>
      </c>
      <c r="AD1368" s="33" t="s">
        <v>2010</v>
      </c>
      <c r="AE1368" s="34">
        <v>44507</v>
      </c>
      <c r="AF1368" s="35" t="str">
        <f>VLOOKUP(G1368,[6]TIV1!L:S,8,FALSE)</f>
        <v>8276895965</v>
      </c>
      <c r="AG1368" s="35" t="str">
        <f>VLOOKUP(T1368,[6]TIV1!L:S,8,FALSE)</f>
        <v>2050350312</v>
      </c>
      <c r="AH1368" s="35" t="str">
        <f>VLOOKUP(AC1368,[6]TIV1!L:S,8,FALSE)</f>
        <v>8276895965</v>
      </c>
      <c r="AI1368" s="36">
        <f>VLOOKUP(A1368&amp;P1368,[6]HARGA!C:D,2,0)*Q1368</f>
        <v>9456000</v>
      </c>
      <c r="AJ1368" s="36">
        <f>VLOOKUP(A1368&amp;P1368,[6]HARGA!C:D,2,0)*W1368</f>
        <v>118200</v>
      </c>
      <c r="AK1368" s="36">
        <f>VLOOKUP(A1368&amp;P1368,[6]HARGA!C:D,2,0)*AB1368</f>
        <v>0</v>
      </c>
      <c r="AL1368" s="37"/>
      <c r="AM1368" s="37"/>
      <c r="AN1368" s="37"/>
      <c r="AO1368" s="37"/>
      <c r="AP1368" s="37"/>
      <c r="AQ1368" s="37"/>
      <c r="AR1368" s="37"/>
      <c r="AS1368" s="37"/>
      <c r="AT1368" s="37"/>
      <c r="AU1368" s="37"/>
      <c r="AV1368" s="37"/>
      <c r="AW1368" s="37"/>
      <c r="AX1368" s="37"/>
      <c r="AY1368" s="37"/>
      <c r="AZ1368" s="37"/>
      <c r="BA1368" s="37"/>
      <c r="BB1368" s="37"/>
      <c r="BC1368" s="37"/>
      <c r="BD1368">
        <v>6</v>
      </c>
    </row>
    <row r="1369" spans="1:56" hidden="1" x14ac:dyDescent="0.25">
      <c r="A1369" s="22" t="s">
        <v>66</v>
      </c>
      <c r="B1369" s="22" t="s">
        <v>52</v>
      </c>
      <c r="C1369" s="23">
        <v>21102903676</v>
      </c>
      <c r="D1369" s="22" t="s">
        <v>193</v>
      </c>
      <c r="E1369" s="22" t="s">
        <v>245</v>
      </c>
      <c r="F1369" s="22" t="s">
        <v>246</v>
      </c>
      <c r="G1369" s="22">
        <v>5042321619</v>
      </c>
      <c r="H1369" s="22" t="s">
        <v>56</v>
      </c>
      <c r="I1369" s="22" t="s">
        <v>56</v>
      </c>
      <c r="J1369" s="24">
        <v>44506</v>
      </c>
      <c r="K1369" s="22">
        <v>960</v>
      </c>
      <c r="L1369" s="22" t="s">
        <v>110</v>
      </c>
      <c r="M1369" s="22" t="s">
        <v>110</v>
      </c>
      <c r="N1369" s="38" t="s">
        <v>2008</v>
      </c>
      <c r="O1369" s="39">
        <v>44507</v>
      </c>
      <c r="P1369" s="27" t="s">
        <v>64</v>
      </c>
      <c r="Q1369" s="22">
        <v>960</v>
      </c>
      <c r="R1369" s="23">
        <v>21102903687</v>
      </c>
      <c r="S1369" s="22" t="s">
        <v>56</v>
      </c>
      <c r="T1369" s="40">
        <v>6008153538</v>
      </c>
      <c r="U1369" s="22">
        <v>960</v>
      </c>
      <c r="V1369" s="28">
        <v>0</v>
      </c>
      <c r="W1369" s="22">
        <v>960</v>
      </c>
      <c r="X1369" s="29" t="s">
        <v>110</v>
      </c>
      <c r="Y1369" s="22" t="s">
        <v>56</v>
      </c>
      <c r="Z1369" s="30" t="s">
        <v>2009</v>
      </c>
      <c r="AA1369" s="31">
        <v>44506</v>
      </c>
      <c r="AB1369" s="22">
        <v>35</v>
      </c>
      <c r="AC1369" s="40">
        <v>5042324296</v>
      </c>
      <c r="AD1369" s="33" t="s">
        <v>2010</v>
      </c>
      <c r="AE1369" s="34">
        <v>44507</v>
      </c>
      <c r="AF1369" s="35" t="str">
        <f>VLOOKUP(G1369,[6]TIV1!L:S,8,FALSE)</f>
        <v>8276895965</v>
      </c>
      <c r="AG1369" s="35" t="str">
        <f>VLOOKUP(T1369,[6]TIV1!L:S,8,FALSE)</f>
        <v>2050350312</v>
      </c>
      <c r="AH1369" s="35" t="str">
        <f>VLOOKUP(AC1369,[6]TIV1!L:S,8,FALSE)</f>
        <v>8276895965</v>
      </c>
      <c r="AI1369" s="36">
        <f>VLOOKUP(A1369&amp;P1369,[6]HARGA!C:D,2,0)*Q1369</f>
        <v>28800000</v>
      </c>
      <c r="AJ1369" s="36">
        <f>VLOOKUP(A1369&amp;P1369,[6]HARGA!C:D,2,0)*W1369</f>
        <v>28800000</v>
      </c>
      <c r="AK1369" s="36">
        <f>VLOOKUP(A1369&amp;P1369,[6]HARGA!C:D,2,0)*AB1369</f>
        <v>1050000</v>
      </c>
      <c r="AL1369" s="37"/>
      <c r="AM1369" s="37"/>
      <c r="AN1369" s="37"/>
      <c r="AO1369" s="37"/>
      <c r="AP1369" s="37"/>
      <c r="AQ1369" s="37"/>
      <c r="AR1369" s="37"/>
      <c r="AS1369" s="37"/>
      <c r="AT1369" s="37"/>
      <c r="AU1369" s="37"/>
      <c r="AV1369" s="37"/>
      <c r="AW1369" s="37"/>
      <c r="AX1369" s="37"/>
      <c r="AY1369" s="37"/>
      <c r="AZ1369" s="37"/>
      <c r="BA1369" s="37"/>
      <c r="BB1369" s="37"/>
      <c r="BC1369" s="37"/>
      <c r="BD1369">
        <v>6</v>
      </c>
    </row>
    <row r="1370" spans="1:56" hidden="1" x14ac:dyDescent="0.25">
      <c r="A1370" s="22" t="s">
        <v>66</v>
      </c>
      <c r="B1370" s="22" t="s">
        <v>52</v>
      </c>
      <c r="C1370" s="23">
        <v>21102903676</v>
      </c>
      <c r="D1370" s="22" t="s">
        <v>193</v>
      </c>
      <c r="E1370" s="22" t="s">
        <v>245</v>
      </c>
      <c r="F1370" s="22" t="s">
        <v>246</v>
      </c>
      <c r="G1370" s="22">
        <v>5042321619</v>
      </c>
      <c r="H1370" s="22" t="s">
        <v>56</v>
      </c>
      <c r="I1370" s="22" t="s">
        <v>56</v>
      </c>
      <c r="J1370" s="24">
        <v>44506</v>
      </c>
      <c r="K1370" s="22">
        <v>20</v>
      </c>
      <c r="L1370" s="22" t="s">
        <v>110</v>
      </c>
      <c r="M1370" s="22" t="s">
        <v>110</v>
      </c>
      <c r="N1370" s="38" t="s">
        <v>2008</v>
      </c>
      <c r="O1370" s="39">
        <v>44507</v>
      </c>
      <c r="P1370" s="27" t="s">
        <v>65</v>
      </c>
      <c r="Q1370" s="22">
        <v>20</v>
      </c>
      <c r="R1370" s="23">
        <v>21102903687</v>
      </c>
      <c r="S1370" s="22" t="s">
        <v>56</v>
      </c>
      <c r="T1370" s="40">
        <v>6008153538</v>
      </c>
      <c r="U1370" s="22">
        <v>20</v>
      </c>
      <c r="V1370" s="28">
        <v>0</v>
      </c>
      <c r="W1370" s="22">
        <v>20</v>
      </c>
      <c r="X1370" s="29" t="s">
        <v>110</v>
      </c>
      <c r="Y1370" s="22" t="s">
        <v>56</v>
      </c>
      <c r="Z1370" s="30" t="s">
        <v>2009</v>
      </c>
      <c r="AA1370" s="31">
        <v>44506</v>
      </c>
      <c r="AB1370" s="22">
        <v>0</v>
      </c>
      <c r="AC1370" s="40">
        <v>5042324296</v>
      </c>
      <c r="AD1370" s="33" t="s">
        <v>2010</v>
      </c>
      <c r="AE1370" s="34">
        <v>44507</v>
      </c>
      <c r="AF1370" s="35" t="str">
        <f>VLOOKUP(G1370,[6]TIV1!L:S,8,FALSE)</f>
        <v>8276895965</v>
      </c>
      <c r="AG1370" s="35" t="str">
        <f>VLOOKUP(T1370,[6]TIV1!L:S,8,FALSE)</f>
        <v>2050350312</v>
      </c>
      <c r="AH1370" s="35" t="str">
        <f>VLOOKUP(AC1370,[6]TIV1!L:S,8,FALSE)</f>
        <v>8276895965</v>
      </c>
      <c r="AI1370" s="36">
        <f>VLOOKUP(A1370&amp;P1370,[6]HARGA!C:D,2,0)*Q1370</f>
        <v>0</v>
      </c>
      <c r="AJ1370" s="36">
        <f>VLOOKUP(A1370&amp;P1370,[6]HARGA!C:D,2,0)*W1370</f>
        <v>0</v>
      </c>
      <c r="AK1370" s="36">
        <f>VLOOKUP(A1370&amp;P1370,[6]HARGA!C:D,2,0)*AB1370</f>
        <v>0</v>
      </c>
      <c r="AL1370" s="37"/>
      <c r="AM1370" s="37"/>
      <c r="AN1370" s="37"/>
      <c r="AO1370" s="37"/>
      <c r="AP1370" s="37"/>
      <c r="AQ1370" s="37"/>
      <c r="AR1370" s="37"/>
      <c r="AS1370" s="37"/>
      <c r="AT1370" s="37"/>
      <c r="AU1370" s="37"/>
      <c r="AV1370" s="37"/>
      <c r="AW1370" s="37"/>
      <c r="AX1370" s="37"/>
      <c r="AY1370" s="37"/>
      <c r="AZ1370" s="37"/>
      <c r="BA1370" s="37"/>
      <c r="BB1370" s="37"/>
      <c r="BC1370" s="37"/>
      <c r="BD1370">
        <v>6</v>
      </c>
    </row>
    <row r="1371" spans="1:56" hidden="1" x14ac:dyDescent="0.25">
      <c r="A1371" s="22" t="s">
        <v>66</v>
      </c>
      <c r="B1371" s="22" t="s">
        <v>52</v>
      </c>
      <c r="C1371" s="23">
        <v>21102903684</v>
      </c>
      <c r="D1371" s="22" t="s">
        <v>193</v>
      </c>
      <c r="E1371" s="22" t="s">
        <v>212</v>
      </c>
      <c r="F1371" s="22" t="s">
        <v>213</v>
      </c>
      <c r="G1371" s="22">
        <v>5042317005</v>
      </c>
      <c r="H1371" s="22" t="s">
        <v>56</v>
      </c>
      <c r="I1371" s="22" t="s">
        <v>56</v>
      </c>
      <c r="J1371" s="24">
        <v>44506</v>
      </c>
      <c r="K1371" s="22">
        <v>1344</v>
      </c>
      <c r="L1371" s="22" t="s">
        <v>72</v>
      </c>
      <c r="M1371" s="22" t="s">
        <v>72</v>
      </c>
      <c r="N1371" s="38" t="s">
        <v>2011</v>
      </c>
      <c r="O1371" s="39">
        <v>44508</v>
      </c>
      <c r="P1371" s="27" t="s">
        <v>60</v>
      </c>
      <c r="Q1371" s="22">
        <v>1344</v>
      </c>
      <c r="R1371" s="28" t="s">
        <v>56</v>
      </c>
      <c r="S1371" s="22" t="s">
        <v>56</v>
      </c>
      <c r="T1371" s="28" t="s">
        <v>56</v>
      </c>
      <c r="U1371" s="28">
        <v>0</v>
      </c>
      <c r="V1371" s="28">
        <v>0</v>
      </c>
      <c r="W1371" s="28">
        <v>0</v>
      </c>
      <c r="X1371" s="28" t="s">
        <v>56</v>
      </c>
      <c r="Y1371" s="22" t="s">
        <v>56</v>
      </c>
      <c r="Z1371" s="45" t="s">
        <v>56</v>
      </c>
      <c r="AA1371" s="45" t="s">
        <v>56</v>
      </c>
      <c r="AB1371" s="28">
        <v>0</v>
      </c>
      <c r="AC1371" s="28" t="s">
        <v>56</v>
      </c>
      <c r="AD1371" s="46" t="s">
        <v>56</v>
      </c>
      <c r="AE1371" s="47" t="s">
        <v>56</v>
      </c>
      <c r="AF1371" s="35" t="str">
        <f>VLOOKUP(G1371,[6]TIV1!L:S,8,FALSE)</f>
        <v>8276895965</v>
      </c>
      <c r="AG1371" s="35" t="e">
        <f>VLOOKUP(T1371,[6]TIV1!L:S,8,FALSE)</f>
        <v>#N/A</v>
      </c>
      <c r="AH1371" s="35" t="e">
        <f>VLOOKUP(AC1371,[6]TIV1!L:S,8,FALSE)</f>
        <v>#N/A</v>
      </c>
      <c r="AI1371" s="36">
        <f>VLOOKUP(A1371&amp;P1371,[6]HARGA!C:D,2,0)*Q1371</f>
        <v>13238400</v>
      </c>
      <c r="AJ1371" s="36">
        <f>VLOOKUP(A1371&amp;P1371,[6]HARGA!C:D,2,0)*W1371</f>
        <v>0</v>
      </c>
      <c r="AK1371" s="36">
        <f>VLOOKUP(A1371&amp;P1371,[6]HARGA!C:D,2,0)*AB1371</f>
        <v>0</v>
      </c>
      <c r="AL1371" s="37"/>
      <c r="AM1371" s="37"/>
      <c r="AN1371" s="37"/>
      <c r="AO1371" s="37"/>
      <c r="AP1371" s="37"/>
      <c r="AQ1371" s="37"/>
      <c r="AR1371" s="37"/>
      <c r="AS1371" s="37"/>
      <c r="AT1371" s="37"/>
      <c r="AU1371" s="37"/>
      <c r="AV1371" s="37"/>
      <c r="AW1371" s="37"/>
      <c r="AX1371" s="37"/>
      <c r="AY1371" s="37"/>
      <c r="AZ1371" s="37"/>
      <c r="BA1371" s="37"/>
      <c r="BB1371" s="37"/>
      <c r="BC1371" s="37"/>
      <c r="BD1371">
        <v>6</v>
      </c>
    </row>
    <row r="1372" spans="1:56" hidden="1" x14ac:dyDescent="0.25">
      <c r="A1372" s="22" t="s">
        <v>66</v>
      </c>
      <c r="B1372" s="22" t="s">
        <v>52</v>
      </c>
      <c r="C1372" s="23">
        <v>21102903684</v>
      </c>
      <c r="D1372" s="22" t="s">
        <v>193</v>
      </c>
      <c r="E1372" s="22" t="s">
        <v>212</v>
      </c>
      <c r="F1372" s="22" t="s">
        <v>213</v>
      </c>
      <c r="G1372" s="22">
        <v>5042317005</v>
      </c>
      <c r="H1372" s="22" t="s">
        <v>56</v>
      </c>
      <c r="I1372" s="22" t="s">
        <v>56</v>
      </c>
      <c r="J1372" s="24">
        <v>44506</v>
      </c>
      <c r="K1372" s="22">
        <v>1344</v>
      </c>
      <c r="L1372" s="22" t="s">
        <v>72</v>
      </c>
      <c r="M1372" s="22" t="s">
        <v>72</v>
      </c>
      <c r="N1372" s="38" t="s">
        <v>2011</v>
      </c>
      <c r="O1372" s="39">
        <v>44508</v>
      </c>
      <c r="P1372" s="27" t="s">
        <v>64</v>
      </c>
      <c r="Q1372" s="22">
        <v>1344</v>
      </c>
      <c r="R1372" s="28" t="s">
        <v>56</v>
      </c>
      <c r="S1372" s="22" t="s">
        <v>56</v>
      </c>
      <c r="T1372" s="28" t="s">
        <v>56</v>
      </c>
      <c r="U1372" s="28">
        <v>0</v>
      </c>
      <c r="V1372" s="28">
        <v>0</v>
      </c>
      <c r="W1372" s="28">
        <v>0</v>
      </c>
      <c r="X1372" s="28" t="s">
        <v>56</v>
      </c>
      <c r="Y1372" s="22" t="s">
        <v>56</v>
      </c>
      <c r="Z1372" s="45" t="s">
        <v>56</v>
      </c>
      <c r="AA1372" s="45" t="s">
        <v>56</v>
      </c>
      <c r="AB1372" s="28">
        <v>0</v>
      </c>
      <c r="AC1372" s="28" t="s">
        <v>56</v>
      </c>
      <c r="AD1372" s="46" t="s">
        <v>56</v>
      </c>
      <c r="AE1372" s="47" t="s">
        <v>56</v>
      </c>
      <c r="AF1372" s="35" t="str">
        <f>VLOOKUP(G1372,[6]TIV1!L:S,8,FALSE)</f>
        <v>8276895965</v>
      </c>
      <c r="AG1372" s="35" t="e">
        <f>VLOOKUP(T1372,[6]TIV1!L:S,8,FALSE)</f>
        <v>#N/A</v>
      </c>
      <c r="AH1372" s="35" t="e">
        <f>VLOOKUP(AC1372,[6]TIV1!L:S,8,FALSE)</f>
        <v>#N/A</v>
      </c>
      <c r="AI1372" s="36">
        <f>VLOOKUP(A1372&amp;P1372,[6]HARGA!C:D,2,0)*Q1372</f>
        <v>40320000</v>
      </c>
      <c r="AJ1372" s="36">
        <f>VLOOKUP(A1372&amp;P1372,[6]HARGA!C:D,2,0)*W1372</f>
        <v>0</v>
      </c>
      <c r="AK1372" s="36">
        <f>VLOOKUP(A1372&amp;P1372,[6]HARGA!C:D,2,0)*AB1372</f>
        <v>0</v>
      </c>
      <c r="AL1372" s="37"/>
      <c r="AM1372" s="37"/>
      <c r="AN1372" s="37"/>
      <c r="AO1372" s="37"/>
      <c r="AP1372" s="37"/>
      <c r="AQ1372" s="37"/>
      <c r="AR1372" s="37"/>
      <c r="AS1372" s="37"/>
      <c r="AT1372" s="37"/>
      <c r="AU1372" s="37"/>
      <c r="AV1372" s="37"/>
      <c r="AW1372" s="37"/>
      <c r="AX1372" s="37"/>
      <c r="AY1372" s="37"/>
      <c r="AZ1372" s="37"/>
      <c r="BA1372" s="37"/>
      <c r="BB1372" s="37"/>
      <c r="BC1372" s="37"/>
      <c r="BD1372">
        <v>6</v>
      </c>
    </row>
    <row r="1373" spans="1:56" hidden="1" x14ac:dyDescent="0.25">
      <c r="A1373" s="22" t="s">
        <v>51</v>
      </c>
      <c r="B1373" s="22" t="s">
        <v>52</v>
      </c>
      <c r="C1373" s="23" t="s">
        <v>2012</v>
      </c>
      <c r="D1373" s="22" t="s">
        <v>193</v>
      </c>
      <c r="E1373" s="22" t="s">
        <v>212</v>
      </c>
      <c r="F1373" s="22" t="s">
        <v>213</v>
      </c>
      <c r="G1373" s="22">
        <v>5042317005</v>
      </c>
      <c r="H1373" s="22" t="s">
        <v>56</v>
      </c>
      <c r="I1373" s="22" t="s">
        <v>56</v>
      </c>
      <c r="J1373" s="24">
        <v>44506</v>
      </c>
      <c r="K1373" s="28">
        <v>0</v>
      </c>
      <c r="L1373" s="22" t="s">
        <v>72</v>
      </c>
      <c r="M1373" s="22" t="s">
        <v>72</v>
      </c>
      <c r="N1373" s="38" t="s">
        <v>2011</v>
      </c>
      <c r="O1373" s="39">
        <v>44508</v>
      </c>
      <c r="P1373" s="27" t="s">
        <v>60</v>
      </c>
      <c r="Q1373" s="28">
        <v>0</v>
      </c>
      <c r="R1373" s="23">
        <v>21102803720</v>
      </c>
      <c r="S1373" s="22" t="s">
        <v>56</v>
      </c>
      <c r="T1373" s="22">
        <v>6008153806</v>
      </c>
      <c r="U1373" s="22">
        <v>33</v>
      </c>
      <c r="V1373" s="28">
        <v>0</v>
      </c>
      <c r="W1373" s="22">
        <v>33</v>
      </c>
      <c r="X1373" s="29" t="s">
        <v>171</v>
      </c>
      <c r="Y1373" s="22" t="s">
        <v>56</v>
      </c>
      <c r="Z1373" s="30" t="s">
        <v>2013</v>
      </c>
      <c r="AA1373" s="31">
        <v>44506</v>
      </c>
      <c r="AB1373" s="22">
        <v>1</v>
      </c>
      <c r="AC1373" s="32">
        <v>5042322017</v>
      </c>
      <c r="AD1373" s="33" t="s">
        <v>2014</v>
      </c>
      <c r="AE1373" s="34">
        <v>44509</v>
      </c>
      <c r="AF1373" s="35" t="str">
        <f>VLOOKUP(G1373,[6]TIV1!L:S,8,FALSE)</f>
        <v>8276895965</v>
      </c>
      <c r="AG1373" s="35" t="str">
        <f>VLOOKUP(T1373,[6]TIV1!L:S,8,FALSE)</f>
        <v>2050350281</v>
      </c>
      <c r="AH1373" s="35" t="str">
        <f>VLOOKUP(AC1373,[6]TIV1!L:S,8,FALSE)</f>
        <v>8276895377</v>
      </c>
      <c r="AI1373" s="36">
        <f>VLOOKUP(A1373&amp;P1373,[6]HARGA!C:D,2,0)*Q1373</f>
        <v>0</v>
      </c>
      <c r="AJ1373" s="36">
        <f>VLOOKUP(A1373&amp;P1373,[6]HARGA!C:D,2,0)*W1373</f>
        <v>325050</v>
      </c>
      <c r="AK1373" s="36">
        <f>VLOOKUP(A1373&amp;P1373,[6]HARGA!C:D,2,0)*AB1373</f>
        <v>9850</v>
      </c>
      <c r="AL1373" s="37"/>
      <c r="AM1373" s="37"/>
      <c r="AN1373" s="37"/>
      <c r="AO1373" s="37"/>
      <c r="AP1373" s="37"/>
      <c r="AQ1373" s="37"/>
      <c r="AR1373" s="37"/>
      <c r="AS1373" s="37"/>
      <c r="AT1373" s="37"/>
      <c r="AU1373" s="37"/>
      <c r="AV1373" s="37"/>
      <c r="AW1373" s="37"/>
      <c r="AX1373" s="37"/>
      <c r="AY1373" s="37"/>
      <c r="AZ1373" s="37"/>
      <c r="BA1373" s="37"/>
      <c r="BB1373" s="37"/>
      <c r="BC1373" s="37"/>
      <c r="BD1373">
        <v>6</v>
      </c>
    </row>
    <row r="1374" spans="1:56" hidden="1" x14ac:dyDescent="0.25">
      <c r="A1374" s="22" t="s">
        <v>51</v>
      </c>
      <c r="B1374" s="22" t="s">
        <v>52</v>
      </c>
      <c r="C1374" s="23" t="s">
        <v>2012</v>
      </c>
      <c r="D1374" s="22" t="s">
        <v>193</v>
      </c>
      <c r="E1374" s="22" t="s">
        <v>212</v>
      </c>
      <c r="F1374" s="22" t="s">
        <v>213</v>
      </c>
      <c r="G1374" s="22">
        <v>5042317005</v>
      </c>
      <c r="H1374" s="22" t="s">
        <v>56</v>
      </c>
      <c r="I1374" s="22" t="s">
        <v>56</v>
      </c>
      <c r="J1374" s="24">
        <v>44506</v>
      </c>
      <c r="K1374" s="28">
        <v>0</v>
      </c>
      <c r="L1374" s="22" t="s">
        <v>72</v>
      </c>
      <c r="M1374" s="22" t="s">
        <v>72</v>
      </c>
      <c r="N1374" s="38" t="s">
        <v>2011</v>
      </c>
      <c r="O1374" s="39">
        <v>44508</v>
      </c>
      <c r="P1374" s="27" t="s">
        <v>64</v>
      </c>
      <c r="Q1374" s="28">
        <v>0</v>
      </c>
      <c r="R1374" s="23">
        <v>21102803720</v>
      </c>
      <c r="S1374" s="22" t="s">
        <v>56</v>
      </c>
      <c r="T1374" s="22">
        <v>6008153806</v>
      </c>
      <c r="U1374" s="22">
        <f>1344+60</f>
        <v>1404</v>
      </c>
      <c r="V1374" s="28">
        <v>0</v>
      </c>
      <c r="W1374" s="22">
        <v>1404</v>
      </c>
      <c r="X1374" s="29" t="s">
        <v>171</v>
      </c>
      <c r="Y1374" s="22" t="s">
        <v>56</v>
      </c>
      <c r="Z1374" s="30" t="s">
        <v>2015</v>
      </c>
      <c r="AA1374" s="31">
        <v>44506</v>
      </c>
      <c r="AB1374" s="22">
        <v>60</v>
      </c>
      <c r="AC1374" s="32">
        <v>5042322017</v>
      </c>
      <c r="AD1374" s="33" t="s">
        <v>2014</v>
      </c>
      <c r="AE1374" s="34">
        <v>44509</v>
      </c>
      <c r="AF1374" s="35" t="str">
        <f>VLOOKUP(G1374,[6]TIV1!L:S,8,FALSE)</f>
        <v>8276895965</v>
      </c>
      <c r="AG1374" s="35" t="str">
        <f>VLOOKUP(T1374,[6]TIV1!L:S,8,FALSE)</f>
        <v>2050350281</v>
      </c>
      <c r="AH1374" s="35" t="str">
        <f>VLOOKUP(AC1374,[6]TIV1!L:S,8,FALSE)</f>
        <v>8276895377</v>
      </c>
      <c r="AI1374" s="36">
        <f>VLOOKUP(A1374&amp;P1374,[6]HARGA!C:D,2,0)*Q1374</f>
        <v>0</v>
      </c>
      <c r="AJ1374" s="36">
        <f>VLOOKUP(A1374&amp;P1374,[6]HARGA!C:D,2,0)*W1374</f>
        <v>42120000</v>
      </c>
      <c r="AK1374" s="36">
        <f>VLOOKUP(A1374&amp;P1374,[6]HARGA!C:D,2,0)*AB1374</f>
        <v>1800000</v>
      </c>
      <c r="AL1374" s="37"/>
      <c r="AM1374" s="37"/>
      <c r="AN1374" s="37"/>
      <c r="AO1374" s="37"/>
      <c r="AP1374" s="37"/>
      <c r="AQ1374" s="37"/>
      <c r="AR1374" s="37"/>
      <c r="AS1374" s="37"/>
      <c r="AT1374" s="37"/>
      <c r="AU1374" s="37"/>
      <c r="AV1374" s="37"/>
      <c r="AW1374" s="37"/>
      <c r="AX1374" s="37"/>
      <c r="AY1374" s="37"/>
      <c r="AZ1374" s="37"/>
      <c r="BA1374" s="37"/>
      <c r="BB1374" s="37"/>
      <c r="BC1374" s="37"/>
      <c r="BD1374">
        <v>6</v>
      </c>
    </row>
    <row r="1375" spans="1:56" hidden="1" x14ac:dyDescent="0.25">
      <c r="A1375" s="22" t="s">
        <v>66</v>
      </c>
      <c r="B1375" s="22" t="s">
        <v>52</v>
      </c>
      <c r="C1375" s="23">
        <v>21102903687</v>
      </c>
      <c r="D1375" s="22" t="s">
        <v>193</v>
      </c>
      <c r="E1375" s="22" t="s">
        <v>245</v>
      </c>
      <c r="F1375" s="22" t="s">
        <v>246</v>
      </c>
      <c r="G1375" s="22">
        <v>5042308309</v>
      </c>
      <c r="H1375" s="22" t="s">
        <v>56</v>
      </c>
      <c r="I1375" s="22" t="s">
        <v>56</v>
      </c>
      <c r="J1375" s="24">
        <v>44506</v>
      </c>
      <c r="K1375" s="22">
        <v>960</v>
      </c>
      <c r="L1375" s="22" t="s">
        <v>110</v>
      </c>
      <c r="M1375" s="22" t="s">
        <v>110</v>
      </c>
      <c r="N1375" s="38" t="s">
        <v>2016</v>
      </c>
      <c r="O1375" s="39">
        <v>44506</v>
      </c>
      <c r="P1375" s="27" t="s">
        <v>60</v>
      </c>
      <c r="Q1375" s="22">
        <v>960</v>
      </c>
      <c r="R1375" s="28" t="s">
        <v>56</v>
      </c>
      <c r="S1375" s="22" t="s">
        <v>56</v>
      </c>
      <c r="T1375" s="28" t="s">
        <v>56</v>
      </c>
      <c r="U1375" s="28">
        <v>0</v>
      </c>
      <c r="V1375" s="28">
        <v>0</v>
      </c>
      <c r="W1375" s="28">
        <v>0</v>
      </c>
      <c r="X1375" s="28" t="s">
        <v>56</v>
      </c>
      <c r="Y1375" s="22" t="s">
        <v>56</v>
      </c>
      <c r="Z1375" s="45" t="s">
        <v>56</v>
      </c>
      <c r="AA1375" s="45" t="s">
        <v>56</v>
      </c>
      <c r="AB1375" s="28">
        <v>0</v>
      </c>
      <c r="AC1375" s="28" t="s">
        <v>56</v>
      </c>
      <c r="AD1375" s="46" t="s">
        <v>56</v>
      </c>
      <c r="AE1375" s="47" t="s">
        <v>56</v>
      </c>
      <c r="AF1375" s="35" t="str">
        <f>VLOOKUP(G1375,[6]TIV1!L:S,8,FALSE)</f>
        <v>8276895965</v>
      </c>
      <c r="AG1375" s="35" t="e">
        <f>VLOOKUP(T1375,[6]TIV1!L:S,8,FALSE)</f>
        <v>#N/A</v>
      </c>
      <c r="AH1375" s="35" t="e">
        <f>VLOOKUP(AC1375,[6]TIV1!L:S,8,FALSE)</f>
        <v>#N/A</v>
      </c>
      <c r="AI1375" s="36">
        <f>VLOOKUP(A1375&amp;P1375,[6]HARGA!C:D,2,0)*Q1375</f>
        <v>9456000</v>
      </c>
      <c r="AJ1375" s="36">
        <f>VLOOKUP(A1375&amp;P1375,[6]HARGA!C:D,2,0)*W1375</f>
        <v>0</v>
      </c>
      <c r="AK1375" s="36">
        <f>VLOOKUP(A1375&amp;P1375,[6]HARGA!C:D,2,0)*AB1375</f>
        <v>0</v>
      </c>
      <c r="AL1375" s="37"/>
      <c r="AM1375" s="37"/>
      <c r="AN1375" s="37"/>
      <c r="AO1375" s="37"/>
      <c r="AP1375" s="37"/>
      <c r="AQ1375" s="37"/>
      <c r="AR1375" s="37"/>
      <c r="AS1375" s="37"/>
      <c r="AT1375" s="37"/>
      <c r="AU1375" s="37"/>
      <c r="AV1375" s="37"/>
      <c r="AW1375" s="37"/>
      <c r="AX1375" s="37"/>
      <c r="AY1375" s="37"/>
      <c r="AZ1375" s="37"/>
      <c r="BA1375" s="37"/>
      <c r="BB1375" s="37"/>
      <c r="BC1375" s="37"/>
      <c r="BD1375">
        <v>6</v>
      </c>
    </row>
    <row r="1376" spans="1:56" hidden="1" x14ac:dyDescent="0.25">
      <c r="A1376" s="22" t="s">
        <v>66</v>
      </c>
      <c r="B1376" s="22" t="s">
        <v>52</v>
      </c>
      <c r="C1376" s="23">
        <v>21102903687</v>
      </c>
      <c r="D1376" s="22" t="s">
        <v>193</v>
      </c>
      <c r="E1376" s="22" t="s">
        <v>245</v>
      </c>
      <c r="F1376" s="22" t="s">
        <v>246</v>
      </c>
      <c r="G1376" s="22">
        <v>5042308309</v>
      </c>
      <c r="H1376" s="22" t="s">
        <v>56</v>
      </c>
      <c r="I1376" s="22" t="s">
        <v>56</v>
      </c>
      <c r="J1376" s="24">
        <v>44506</v>
      </c>
      <c r="K1376" s="22">
        <v>960</v>
      </c>
      <c r="L1376" s="22" t="s">
        <v>110</v>
      </c>
      <c r="M1376" s="22" t="s">
        <v>110</v>
      </c>
      <c r="N1376" s="38" t="s">
        <v>2016</v>
      </c>
      <c r="O1376" s="39">
        <v>44506</v>
      </c>
      <c r="P1376" s="27" t="s">
        <v>64</v>
      </c>
      <c r="Q1376" s="22">
        <v>960</v>
      </c>
      <c r="R1376" s="28" t="s">
        <v>56</v>
      </c>
      <c r="S1376" s="22" t="s">
        <v>56</v>
      </c>
      <c r="T1376" s="28" t="s">
        <v>56</v>
      </c>
      <c r="U1376" s="28">
        <v>0</v>
      </c>
      <c r="V1376" s="28">
        <v>0</v>
      </c>
      <c r="W1376" s="28">
        <v>0</v>
      </c>
      <c r="X1376" s="28" t="s">
        <v>56</v>
      </c>
      <c r="Y1376" s="22" t="s">
        <v>56</v>
      </c>
      <c r="Z1376" s="45" t="s">
        <v>56</v>
      </c>
      <c r="AA1376" s="45" t="s">
        <v>56</v>
      </c>
      <c r="AB1376" s="28">
        <v>0</v>
      </c>
      <c r="AC1376" s="28" t="s">
        <v>56</v>
      </c>
      <c r="AD1376" s="46" t="s">
        <v>56</v>
      </c>
      <c r="AE1376" s="47" t="s">
        <v>56</v>
      </c>
      <c r="AF1376" s="35" t="str">
        <f>VLOOKUP(G1376,[6]TIV1!L:S,8,FALSE)</f>
        <v>8276895965</v>
      </c>
      <c r="AG1376" s="35" t="e">
        <f>VLOOKUP(T1376,[6]TIV1!L:S,8,FALSE)</f>
        <v>#N/A</v>
      </c>
      <c r="AH1376" s="35" t="e">
        <f>VLOOKUP(AC1376,[6]TIV1!L:S,8,FALSE)</f>
        <v>#N/A</v>
      </c>
      <c r="AI1376" s="36">
        <f>VLOOKUP(A1376&amp;P1376,[6]HARGA!C:D,2,0)*Q1376</f>
        <v>28800000</v>
      </c>
      <c r="AJ1376" s="36">
        <f>VLOOKUP(A1376&amp;P1376,[6]HARGA!C:D,2,0)*W1376</f>
        <v>0</v>
      </c>
      <c r="AK1376" s="36">
        <f>VLOOKUP(A1376&amp;P1376,[6]HARGA!C:D,2,0)*AB1376</f>
        <v>0</v>
      </c>
      <c r="AL1376" s="37"/>
      <c r="AM1376" s="37"/>
      <c r="AN1376" s="37"/>
      <c r="AO1376" s="37"/>
      <c r="AP1376" s="37"/>
      <c r="AQ1376" s="37"/>
      <c r="AR1376" s="37"/>
      <c r="AS1376" s="37"/>
      <c r="AT1376" s="37"/>
      <c r="AU1376" s="37"/>
      <c r="AV1376" s="37"/>
      <c r="AW1376" s="37"/>
      <c r="AX1376" s="37"/>
      <c r="AY1376" s="37"/>
      <c r="AZ1376" s="37"/>
      <c r="BA1376" s="37"/>
      <c r="BB1376" s="37"/>
      <c r="BC1376" s="37"/>
      <c r="BD1376">
        <v>6</v>
      </c>
    </row>
    <row r="1377" spans="1:56" hidden="1" x14ac:dyDescent="0.25">
      <c r="A1377" s="22" t="s">
        <v>66</v>
      </c>
      <c r="B1377" s="22" t="s">
        <v>52</v>
      </c>
      <c r="C1377" s="23">
        <v>21102903687</v>
      </c>
      <c r="D1377" s="22" t="s">
        <v>193</v>
      </c>
      <c r="E1377" s="22" t="s">
        <v>245</v>
      </c>
      <c r="F1377" s="22" t="s">
        <v>246</v>
      </c>
      <c r="G1377" s="22">
        <v>5042308309</v>
      </c>
      <c r="H1377" s="22" t="s">
        <v>56</v>
      </c>
      <c r="I1377" s="22" t="s">
        <v>56</v>
      </c>
      <c r="J1377" s="24">
        <v>44506</v>
      </c>
      <c r="K1377" s="22">
        <v>20</v>
      </c>
      <c r="L1377" s="22" t="s">
        <v>110</v>
      </c>
      <c r="M1377" s="22" t="s">
        <v>110</v>
      </c>
      <c r="N1377" s="38" t="s">
        <v>2016</v>
      </c>
      <c r="O1377" s="39">
        <v>44506</v>
      </c>
      <c r="P1377" s="27" t="s">
        <v>65</v>
      </c>
      <c r="Q1377" s="22">
        <v>20</v>
      </c>
      <c r="R1377" s="28" t="s">
        <v>56</v>
      </c>
      <c r="S1377" s="22" t="s">
        <v>56</v>
      </c>
      <c r="T1377" s="28" t="s">
        <v>56</v>
      </c>
      <c r="U1377" s="28">
        <v>0</v>
      </c>
      <c r="V1377" s="28">
        <v>0</v>
      </c>
      <c r="W1377" s="28">
        <v>0</v>
      </c>
      <c r="X1377" s="28" t="s">
        <v>56</v>
      </c>
      <c r="Y1377" s="22" t="s">
        <v>56</v>
      </c>
      <c r="Z1377" s="45" t="s">
        <v>56</v>
      </c>
      <c r="AA1377" s="45" t="s">
        <v>56</v>
      </c>
      <c r="AB1377" s="28">
        <v>0</v>
      </c>
      <c r="AC1377" s="28" t="s">
        <v>56</v>
      </c>
      <c r="AD1377" s="46" t="s">
        <v>56</v>
      </c>
      <c r="AE1377" s="47" t="s">
        <v>56</v>
      </c>
      <c r="AF1377" s="35" t="str">
        <f>VLOOKUP(G1377,[6]TIV1!L:S,8,FALSE)</f>
        <v>8276895965</v>
      </c>
      <c r="AG1377" s="35" t="e">
        <f>VLOOKUP(T1377,[6]TIV1!L:S,8,FALSE)</f>
        <v>#N/A</v>
      </c>
      <c r="AH1377" s="35" t="e">
        <f>VLOOKUP(AC1377,[6]TIV1!L:S,8,FALSE)</f>
        <v>#N/A</v>
      </c>
      <c r="AI1377" s="36">
        <f>VLOOKUP(A1377&amp;P1377,[6]HARGA!C:D,2,0)*Q1377</f>
        <v>0</v>
      </c>
      <c r="AJ1377" s="36">
        <f>VLOOKUP(A1377&amp;P1377,[6]HARGA!C:D,2,0)*W1377</f>
        <v>0</v>
      </c>
      <c r="AK1377" s="36">
        <f>VLOOKUP(A1377&amp;P1377,[6]HARGA!C:D,2,0)*AB1377</f>
        <v>0</v>
      </c>
      <c r="AL1377" s="37"/>
      <c r="AM1377" s="37"/>
      <c r="AN1377" s="37"/>
      <c r="AO1377" s="37"/>
      <c r="AP1377" s="37"/>
      <c r="AQ1377" s="37"/>
      <c r="AR1377" s="37"/>
      <c r="AS1377" s="37"/>
      <c r="AT1377" s="37"/>
      <c r="AU1377" s="37"/>
      <c r="AV1377" s="37"/>
      <c r="AW1377" s="37"/>
      <c r="AX1377" s="37"/>
      <c r="AY1377" s="37"/>
      <c r="AZ1377" s="37"/>
      <c r="BA1377" s="37"/>
      <c r="BB1377" s="37"/>
      <c r="BC1377" s="37"/>
      <c r="BD1377">
        <v>6</v>
      </c>
    </row>
    <row r="1378" spans="1:56" hidden="1" x14ac:dyDescent="0.25">
      <c r="A1378" s="22" t="s">
        <v>51</v>
      </c>
      <c r="B1378" s="22" t="s">
        <v>52</v>
      </c>
      <c r="C1378" s="23" t="s">
        <v>2017</v>
      </c>
      <c r="D1378" s="22" t="s">
        <v>193</v>
      </c>
      <c r="E1378" s="22" t="s">
        <v>245</v>
      </c>
      <c r="F1378" s="22" t="s">
        <v>246</v>
      </c>
      <c r="G1378" s="22">
        <v>5042308309</v>
      </c>
      <c r="H1378" s="22" t="s">
        <v>56</v>
      </c>
      <c r="I1378" s="22" t="s">
        <v>56</v>
      </c>
      <c r="J1378" s="24">
        <v>44506</v>
      </c>
      <c r="K1378" s="28">
        <v>0</v>
      </c>
      <c r="L1378" s="22" t="s">
        <v>110</v>
      </c>
      <c r="M1378" s="22" t="s">
        <v>110</v>
      </c>
      <c r="N1378" s="38" t="s">
        <v>2016</v>
      </c>
      <c r="O1378" s="39">
        <v>44506</v>
      </c>
      <c r="P1378" s="27" t="s">
        <v>60</v>
      </c>
      <c r="Q1378" s="28">
        <v>0</v>
      </c>
      <c r="R1378" s="23">
        <v>21102803744</v>
      </c>
      <c r="S1378" s="22" t="s">
        <v>56</v>
      </c>
      <c r="T1378" s="40">
        <v>6008150176</v>
      </c>
      <c r="U1378" s="22">
        <v>20</v>
      </c>
      <c r="V1378" s="28">
        <v>0</v>
      </c>
      <c r="W1378" s="22">
        <v>20</v>
      </c>
      <c r="X1378" s="29" t="s">
        <v>138</v>
      </c>
      <c r="Y1378" s="22" t="s">
        <v>56</v>
      </c>
      <c r="Z1378" s="30" t="s">
        <v>2018</v>
      </c>
      <c r="AA1378" s="31">
        <v>44505</v>
      </c>
      <c r="AB1378" s="22">
        <v>0</v>
      </c>
      <c r="AC1378" s="40">
        <v>5042308037</v>
      </c>
      <c r="AD1378" s="43" t="s">
        <v>2019</v>
      </c>
      <c r="AE1378" s="44">
        <v>44524</v>
      </c>
      <c r="AF1378" s="35" t="str">
        <f>VLOOKUP(G1378,[6]TIV1!L:S,8,FALSE)</f>
        <v>8276895965</v>
      </c>
      <c r="AG1378" s="35" t="str">
        <f>VLOOKUP(T1378,[6]TIV1!L:S,8,FALSE)</f>
        <v>2050350281</v>
      </c>
      <c r="AH1378" s="35" t="str">
        <f>VLOOKUP(AC1378,[6]TIV1!L:S,8,FALSE)</f>
        <v>8276895377</v>
      </c>
      <c r="AI1378" s="36">
        <f>VLOOKUP(A1378&amp;P1378,[6]HARGA!C:D,2,0)*Q1378</f>
        <v>0</v>
      </c>
      <c r="AJ1378" s="36">
        <f>VLOOKUP(A1378&amp;P1378,[6]HARGA!C:D,2,0)*W1378</f>
        <v>197000</v>
      </c>
      <c r="AK1378" s="36">
        <f>VLOOKUP(A1378&amp;P1378,[6]HARGA!C:D,2,0)*AB1378</f>
        <v>0</v>
      </c>
      <c r="AL1378" s="37"/>
      <c r="AM1378" s="37"/>
      <c r="AN1378" s="37"/>
      <c r="AO1378" s="37"/>
      <c r="AP1378" s="37"/>
      <c r="AQ1378" s="37"/>
      <c r="AR1378" s="37"/>
      <c r="AS1378" s="37"/>
      <c r="AT1378" s="37"/>
      <c r="AU1378" s="37"/>
      <c r="AV1378" s="37"/>
      <c r="AW1378" s="37"/>
      <c r="AX1378" s="37"/>
      <c r="AY1378" s="37"/>
      <c r="AZ1378" s="37"/>
      <c r="BA1378" s="37"/>
      <c r="BB1378" s="37"/>
      <c r="BC1378" s="37"/>
      <c r="BD1378">
        <v>6</v>
      </c>
    </row>
    <row r="1379" spans="1:56" hidden="1" x14ac:dyDescent="0.25">
      <c r="A1379" s="22" t="s">
        <v>51</v>
      </c>
      <c r="B1379" s="22" t="s">
        <v>52</v>
      </c>
      <c r="C1379" s="23" t="s">
        <v>2017</v>
      </c>
      <c r="D1379" s="22" t="s">
        <v>193</v>
      </c>
      <c r="E1379" s="22" t="s">
        <v>245</v>
      </c>
      <c r="F1379" s="22" t="s">
        <v>246</v>
      </c>
      <c r="G1379" s="22">
        <v>5042308309</v>
      </c>
      <c r="H1379" s="22" t="s">
        <v>56</v>
      </c>
      <c r="I1379" s="22" t="s">
        <v>56</v>
      </c>
      <c r="J1379" s="24">
        <v>44506</v>
      </c>
      <c r="K1379" s="28">
        <v>0</v>
      </c>
      <c r="L1379" s="22" t="s">
        <v>110</v>
      </c>
      <c r="M1379" s="22" t="s">
        <v>110</v>
      </c>
      <c r="N1379" s="38" t="s">
        <v>2016</v>
      </c>
      <c r="O1379" s="39">
        <v>44506</v>
      </c>
      <c r="P1379" s="27" t="s">
        <v>64</v>
      </c>
      <c r="Q1379" s="28">
        <v>0</v>
      </c>
      <c r="R1379" s="23">
        <v>21102803744</v>
      </c>
      <c r="S1379" s="22" t="s">
        <v>56</v>
      </c>
      <c r="T1379" s="40">
        <v>6008150176</v>
      </c>
      <c r="U1379" s="22">
        <v>960</v>
      </c>
      <c r="V1379" s="28">
        <v>0</v>
      </c>
      <c r="W1379" s="22">
        <v>960</v>
      </c>
      <c r="X1379" s="29" t="s">
        <v>138</v>
      </c>
      <c r="Y1379" s="22" t="s">
        <v>56</v>
      </c>
      <c r="Z1379" s="30" t="s">
        <v>2018</v>
      </c>
      <c r="AA1379" s="31">
        <v>44505</v>
      </c>
      <c r="AB1379" s="22">
        <v>40</v>
      </c>
      <c r="AC1379" s="40">
        <v>5042308037</v>
      </c>
      <c r="AD1379" s="43" t="s">
        <v>2019</v>
      </c>
      <c r="AE1379" s="44">
        <v>44524</v>
      </c>
      <c r="AF1379" s="35" t="str">
        <f>VLOOKUP(G1379,[6]TIV1!L:S,8,FALSE)</f>
        <v>8276895965</v>
      </c>
      <c r="AG1379" s="35" t="str">
        <f>VLOOKUP(T1379,[6]TIV1!L:S,8,FALSE)</f>
        <v>2050350281</v>
      </c>
      <c r="AH1379" s="35" t="str">
        <f>VLOOKUP(AC1379,[6]TIV1!L:S,8,FALSE)</f>
        <v>8276895377</v>
      </c>
      <c r="AI1379" s="36">
        <f>VLOOKUP(A1379&amp;P1379,[6]HARGA!C:D,2,0)*Q1379</f>
        <v>0</v>
      </c>
      <c r="AJ1379" s="36">
        <f>VLOOKUP(A1379&amp;P1379,[6]HARGA!C:D,2,0)*W1379</f>
        <v>28800000</v>
      </c>
      <c r="AK1379" s="36">
        <f>VLOOKUP(A1379&amp;P1379,[6]HARGA!C:D,2,0)*AB1379</f>
        <v>1200000</v>
      </c>
      <c r="AL1379" s="37"/>
      <c r="AM1379" s="37"/>
      <c r="AN1379" s="37"/>
      <c r="AO1379" s="37"/>
      <c r="AP1379" s="37"/>
      <c r="AQ1379" s="37"/>
      <c r="AR1379" s="37"/>
      <c r="AS1379" s="37"/>
      <c r="AT1379" s="37"/>
      <c r="AU1379" s="37"/>
      <c r="AV1379" s="37"/>
      <c r="AW1379" s="37"/>
      <c r="AX1379" s="37"/>
      <c r="AY1379" s="37"/>
      <c r="AZ1379" s="37"/>
      <c r="BA1379" s="37"/>
      <c r="BB1379" s="37"/>
      <c r="BC1379" s="37"/>
      <c r="BD1379">
        <v>6</v>
      </c>
    </row>
    <row r="1380" spans="1:56" hidden="1" x14ac:dyDescent="0.25">
      <c r="A1380" s="22" t="s">
        <v>51</v>
      </c>
      <c r="B1380" s="22" t="s">
        <v>52</v>
      </c>
      <c r="C1380" s="23" t="s">
        <v>2017</v>
      </c>
      <c r="D1380" s="22" t="s">
        <v>193</v>
      </c>
      <c r="E1380" s="22" t="s">
        <v>245</v>
      </c>
      <c r="F1380" s="22" t="s">
        <v>246</v>
      </c>
      <c r="G1380" s="22">
        <v>5042308309</v>
      </c>
      <c r="H1380" s="22" t="s">
        <v>56</v>
      </c>
      <c r="I1380" s="22" t="s">
        <v>56</v>
      </c>
      <c r="J1380" s="24">
        <v>44506</v>
      </c>
      <c r="K1380" s="28">
        <v>0</v>
      </c>
      <c r="L1380" s="22" t="s">
        <v>110</v>
      </c>
      <c r="M1380" s="22" t="s">
        <v>110</v>
      </c>
      <c r="N1380" s="38" t="s">
        <v>2016</v>
      </c>
      <c r="O1380" s="39">
        <v>44506</v>
      </c>
      <c r="P1380" s="27" t="s">
        <v>65</v>
      </c>
      <c r="Q1380" s="28">
        <v>0</v>
      </c>
      <c r="R1380" s="23">
        <v>21102803744</v>
      </c>
      <c r="S1380" s="22" t="s">
        <v>56</v>
      </c>
      <c r="T1380" s="40">
        <v>6008150176</v>
      </c>
      <c r="U1380" s="22">
        <v>20</v>
      </c>
      <c r="V1380" s="28">
        <v>0</v>
      </c>
      <c r="W1380" s="22">
        <v>20</v>
      </c>
      <c r="X1380" s="29" t="s">
        <v>138</v>
      </c>
      <c r="Y1380" s="22" t="s">
        <v>56</v>
      </c>
      <c r="Z1380" s="30" t="s">
        <v>2018</v>
      </c>
      <c r="AA1380" s="31">
        <v>44505</v>
      </c>
      <c r="AB1380" s="22">
        <v>0</v>
      </c>
      <c r="AC1380" s="40">
        <v>5042308037</v>
      </c>
      <c r="AD1380" s="43" t="s">
        <v>2019</v>
      </c>
      <c r="AE1380" s="44">
        <v>44524</v>
      </c>
      <c r="AF1380" s="35" t="str">
        <f>VLOOKUP(G1380,[6]TIV1!L:S,8,FALSE)</f>
        <v>8276895965</v>
      </c>
      <c r="AG1380" s="35" t="str">
        <f>VLOOKUP(T1380,[6]TIV1!L:S,8,FALSE)</f>
        <v>2050350281</v>
      </c>
      <c r="AH1380" s="35" t="str">
        <f>VLOOKUP(AC1380,[6]TIV1!L:S,8,FALSE)</f>
        <v>8276895377</v>
      </c>
      <c r="AI1380" s="36">
        <f>VLOOKUP(A1380&amp;P1380,[6]HARGA!C:D,2,0)*Q1380</f>
        <v>0</v>
      </c>
      <c r="AJ1380" s="36">
        <f>VLOOKUP(A1380&amp;P1380,[6]HARGA!C:D,2,0)*W1380</f>
        <v>0</v>
      </c>
      <c r="AK1380" s="36">
        <f>VLOOKUP(A1380&amp;P1380,[6]HARGA!C:D,2,0)*AB1380</f>
        <v>0</v>
      </c>
      <c r="AL1380" s="37"/>
      <c r="AM1380" s="37"/>
      <c r="AN1380" s="37"/>
      <c r="AO1380" s="37"/>
      <c r="AP1380" s="37"/>
      <c r="AQ1380" s="37"/>
      <c r="AR1380" s="37"/>
      <c r="AS1380" s="37"/>
      <c r="AT1380" s="37"/>
      <c r="AU1380" s="37"/>
      <c r="AV1380" s="37"/>
      <c r="AW1380" s="37"/>
      <c r="AX1380" s="37"/>
      <c r="AY1380" s="37"/>
      <c r="AZ1380" s="37"/>
      <c r="BA1380" s="37"/>
      <c r="BB1380" s="37"/>
      <c r="BC1380" s="37"/>
      <c r="BD1380">
        <v>6</v>
      </c>
    </row>
    <row r="1381" spans="1:56" hidden="1" x14ac:dyDescent="0.25">
      <c r="A1381" s="22" t="s">
        <v>66</v>
      </c>
      <c r="B1381" s="22" t="s">
        <v>52</v>
      </c>
      <c r="C1381" s="23">
        <v>21102903690</v>
      </c>
      <c r="D1381" s="22" t="s">
        <v>193</v>
      </c>
      <c r="E1381" s="22" t="s">
        <v>705</v>
      </c>
      <c r="F1381" s="22" t="s">
        <v>706</v>
      </c>
      <c r="G1381" s="22">
        <v>5042319826</v>
      </c>
      <c r="H1381" s="22" t="s">
        <v>56</v>
      </c>
      <c r="I1381" s="22" t="s">
        <v>56</v>
      </c>
      <c r="J1381" s="24">
        <v>44506</v>
      </c>
      <c r="K1381" s="22">
        <v>1344</v>
      </c>
      <c r="L1381" s="22" t="s">
        <v>72</v>
      </c>
      <c r="M1381" s="22" t="s">
        <v>72</v>
      </c>
      <c r="N1381" s="38" t="s">
        <v>2020</v>
      </c>
      <c r="O1381" s="39">
        <v>44508</v>
      </c>
      <c r="P1381" s="27" t="s">
        <v>60</v>
      </c>
      <c r="Q1381" s="22">
        <v>1344</v>
      </c>
      <c r="R1381" s="28" t="s">
        <v>56</v>
      </c>
      <c r="S1381" s="22" t="s">
        <v>56</v>
      </c>
      <c r="T1381" s="28" t="s">
        <v>56</v>
      </c>
      <c r="U1381" s="28">
        <v>0</v>
      </c>
      <c r="V1381" s="28">
        <v>0</v>
      </c>
      <c r="W1381" s="28">
        <v>0</v>
      </c>
      <c r="X1381" s="28" t="s">
        <v>56</v>
      </c>
      <c r="Y1381" s="22" t="s">
        <v>56</v>
      </c>
      <c r="Z1381" s="45" t="s">
        <v>56</v>
      </c>
      <c r="AA1381" s="45" t="s">
        <v>56</v>
      </c>
      <c r="AB1381" s="28">
        <v>0</v>
      </c>
      <c r="AC1381" s="28" t="s">
        <v>56</v>
      </c>
      <c r="AD1381" s="46" t="s">
        <v>56</v>
      </c>
      <c r="AE1381" s="47" t="s">
        <v>56</v>
      </c>
      <c r="AF1381" s="35" t="str">
        <f>VLOOKUP(G1381,[6]TIV1!L:S,8,FALSE)</f>
        <v>8276895965</v>
      </c>
      <c r="AG1381" s="35" t="e">
        <f>VLOOKUP(T1381,[6]TIV1!L:S,8,FALSE)</f>
        <v>#N/A</v>
      </c>
      <c r="AH1381" s="35" t="e">
        <f>VLOOKUP(AC1381,[6]TIV1!L:S,8,FALSE)</f>
        <v>#N/A</v>
      </c>
      <c r="AI1381" s="36">
        <f>VLOOKUP(A1381&amp;P1381,[6]HARGA!C:D,2,0)*Q1381</f>
        <v>13238400</v>
      </c>
      <c r="AJ1381" s="36">
        <f>VLOOKUP(A1381&amp;P1381,[6]HARGA!C:D,2,0)*W1381</f>
        <v>0</v>
      </c>
      <c r="AK1381" s="36">
        <f>VLOOKUP(A1381&amp;P1381,[6]HARGA!C:D,2,0)*AB1381</f>
        <v>0</v>
      </c>
      <c r="AL1381" s="37"/>
      <c r="AM1381" s="37"/>
      <c r="AN1381" s="37"/>
      <c r="AO1381" s="37"/>
      <c r="AP1381" s="37"/>
      <c r="AQ1381" s="37"/>
      <c r="AR1381" s="37"/>
      <c r="AS1381" s="37"/>
      <c r="AT1381" s="37"/>
      <c r="AU1381" s="37"/>
      <c r="AV1381" s="37"/>
      <c r="AW1381" s="37"/>
      <c r="AX1381" s="37"/>
      <c r="AY1381" s="37"/>
      <c r="AZ1381" s="37"/>
      <c r="BA1381" s="37"/>
      <c r="BB1381" s="37"/>
      <c r="BC1381" s="37"/>
      <c r="BD1381">
        <v>6</v>
      </c>
    </row>
    <row r="1382" spans="1:56" hidden="1" x14ac:dyDescent="0.25">
      <c r="A1382" s="22" t="s">
        <v>66</v>
      </c>
      <c r="B1382" s="22" t="s">
        <v>52</v>
      </c>
      <c r="C1382" s="23">
        <v>21102903690</v>
      </c>
      <c r="D1382" s="22" t="s">
        <v>193</v>
      </c>
      <c r="E1382" s="22" t="s">
        <v>705</v>
      </c>
      <c r="F1382" s="22" t="s">
        <v>706</v>
      </c>
      <c r="G1382" s="22">
        <v>5042319826</v>
      </c>
      <c r="H1382" s="22" t="s">
        <v>56</v>
      </c>
      <c r="I1382" s="22" t="s">
        <v>56</v>
      </c>
      <c r="J1382" s="24">
        <v>44506</v>
      </c>
      <c r="K1382" s="22">
        <v>1344</v>
      </c>
      <c r="L1382" s="22" t="s">
        <v>72</v>
      </c>
      <c r="M1382" s="22" t="s">
        <v>72</v>
      </c>
      <c r="N1382" s="38" t="s">
        <v>2020</v>
      </c>
      <c r="O1382" s="39">
        <v>44508</v>
      </c>
      <c r="P1382" s="27" t="s">
        <v>64</v>
      </c>
      <c r="Q1382" s="22">
        <v>1344</v>
      </c>
      <c r="R1382" s="28" t="s">
        <v>56</v>
      </c>
      <c r="S1382" s="22" t="s">
        <v>56</v>
      </c>
      <c r="T1382" s="28" t="s">
        <v>56</v>
      </c>
      <c r="U1382" s="28">
        <v>0</v>
      </c>
      <c r="V1382" s="28">
        <v>0</v>
      </c>
      <c r="W1382" s="28">
        <v>0</v>
      </c>
      <c r="X1382" s="28" t="s">
        <v>56</v>
      </c>
      <c r="Y1382" s="22" t="s">
        <v>56</v>
      </c>
      <c r="Z1382" s="45" t="s">
        <v>56</v>
      </c>
      <c r="AA1382" s="45" t="s">
        <v>56</v>
      </c>
      <c r="AB1382" s="28">
        <v>0</v>
      </c>
      <c r="AC1382" s="28" t="s">
        <v>56</v>
      </c>
      <c r="AD1382" s="46" t="s">
        <v>56</v>
      </c>
      <c r="AE1382" s="47" t="s">
        <v>56</v>
      </c>
      <c r="AF1382" s="35" t="str">
        <f>VLOOKUP(G1382,[6]TIV1!L:S,8,FALSE)</f>
        <v>8276895965</v>
      </c>
      <c r="AG1382" s="35" t="e">
        <f>VLOOKUP(T1382,[6]TIV1!L:S,8,FALSE)</f>
        <v>#N/A</v>
      </c>
      <c r="AH1382" s="35" t="e">
        <f>VLOOKUP(AC1382,[6]TIV1!L:S,8,FALSE)</f>
        <v>#N/A</v>
      </c>
      <c r="AI1382" s="36">
        <f>VLOOKUP(A1382&amp;P1382,[6]HARGA!C:D,2,0)*Q1382</f>
        <v>40320000</v>
      </c>
      <c r="AJ1382" s="36">
        <f>VLOOKUP(A1382&amp;P1382,[6]HARGA!C:D,2,0)*W1382</f>
        <v>0</v>
      </c>
      <c r="AK1382" s="36">
        <f>VLOOKUP(A1382&amp;P1382,[6]HARGA!C:D,2,0)*AB1382</f>
        <v>0</v>
      </c>
      <c r="AL1382" s="37"/>
      <c r="AM1382" s="37"/>
      <c r="AN1382" s="37"/>
      <c r="AO1382" s="37"/>
      <c r="AP1382" s="37"/>
      <c r="AQ1382" s="37"/>
      <c r="AR1382" s="37"/>
      <c r="AS1382" s="37"/>
      <c r="AT1382" s="37"/>
      <c r="AU1382" s="37"/>
      <c r="AV1382" s="37"/>
      <c r="AW1382" s="37"/>
      <c r="AX1382" s="37"/>
      <c r="AY1382" s="37"/>
      <c r="AZ1382" s="37"/>
      <c r="BA1382" s="37"/>
      <c r="BB1382" s="37"/>
      <c r="BC1382" s="37"/>
      <c r="BD1382">
        <v>6</v>
      </c>
    </row>
    <row r="1383" spans="1:56" hidden="1" x14ac:dyDescent="0.25">
      <c r="A1383" s="22" t="s">
        <v>51</v>
      </c>
      <c r="B1383" s="22" t="s">
        <v>52</v>
      </c>
      <c r="C1383" s="23" t="s">
        <v>2021</v>
      </c>
      <c r="D1383" s="22" t="s">
        <v>193</v>
      </c>
      <c r="E1383" s="22" t="s">
        <v>705</v>
      </c>
      <c r="F1383" s="22" t="s">
        <v>706</v>
      </c>
      <c r="G1383" s="22">
        <v>5042319826</v>
      </c>
      <c r="H1383" s="22" t="s">
        <v>56</v>
      </c>
      <c r="I1383" s="22" t="s">
        <v>56</v>
      </c>
      <c r="J1383" s="24">
        <v>44506</v>
      </c>
      <c r="K1383" s="28">
        <v>0</v>
      </c>
      <c r="L1383" s="22" t="s">
        <v>72</v>
      </c>
      <c r="M1383" s="22" t="s">
        <v>72</v>
      </c>
      <c r="N1383" s="38" t="s">
        <v>2020</v>
      </c>
      <c r="O1383" s="39">
        <v>44508</v>
      </c>
      <c r="P1383" s="27" t="s">
        <v>60</v>
      </c>
      <c r="Q1383" s="28">
        <v>0</v>
      </c>
      <c r="R1383" s="23">
        <v>21102803753</v>
      </c>
      <c r="S1383" s="22" t="s">
        <v>56</v>
      </c>
      <c r="T1383" s="22">
        <v>6008139631</v>
      </c>
      <c r="U1383" s="22">
        <v>43</v>
      </c>
      <c r="V1383" s="28">
        <v>0</v>
      </c>
      <c r="W1383" s="22">
        <v>43</v>
      </c>
      <c r="X1383" s="29" t="s">
        <v>138</v>
      </c>
      <c r="Y1383" s="22" t="s">
        <v>56</v>
      </c>
      <c r="Z1383" s="30" t="s">
        <v>2022</v>
      </c>
      <c r="AA1383" s="31">
        <v>44505</v>
      </c>
      <c r="AB1383" s="22">
        <v>0</v>
      </c>
      <c r="AC1383" s="32">
        <v>5042321573</v>
      </c>
      <c r="AD1383" s="33" t="s">
        <v>2023</v>
      </c>
      <c r="AE1383" s="34">
        <v>44509</v>
      </c>
      <c r="AF1383" s="35" t="str">
        <f>VLOOKUP(G1383,[6]TIV1!L:S,8,FALSE)</f>
        <v>8276895965</v>
      </c>
      <c r="AG1383" s="35" t="str">
        <f>VLOOKUP(T1383,[6]TIV1!L:S,8,FALSE)</f>
        <v>2050350281</v>
      </c>
      <c r="AH1383" s="35" t="str">
        <f>VLOOKUP(AC1383,[6]TIV1!L:S,8,FALSE)</f>
        <v>8276895377</v>
      </c>
      <c r="AI1383" s="36">
        <f>VLOOKUP(A1383&amp;P1383,[6]HARGA!C:D,2,0)*Q1383</f>
        <v>0</v>
      </c>
      <c r="AJ1383" s="36">
        <f>VLOOKUP(A1383&amp;P1383,[6]HARGA!C:D,2,0)*W1383</f>
        <v>423550</v>
      </c>
      <c r="AK1383" s="36">
        <f>VLOOKUP(A1383&amp;P1383,[6]HARGA!C:D,2,0)*AB1383</f>
        <v>0</v>
      </c>
      <c r="AL1383" s="37"/>
      <c r="AM1383" s="37"/>
      <c r="AN1383" s="37"/>
      <c r="AO1383" s="37"/>
      <c r="AP1383" s="37"/>
      <c r="AQ1383" s="37"/>
      <c r="AR1383" s="37"/>
      <c r="AS1383" s="37"/>
      <c r="AT1383" s="37"/>
      <c r="AU1383" s="37"/>
      <c r="AV1383" s="37"/>
      <c r="AW1383" s="37"/>
      <c r="AX1383" s="37"/>
      <c r="AY1383" s="37"/>
      <c r="AZ1383" s="37"/>
      <c r="BA1383" s="37"/>
      <c r="BB1383" s="37"/>
      <c r="BC1383" s="37"/>
      <c r="BD1383">
        <v>6</v>
      </c>
    </row>
    <row r="1384" spans="1:56" hidden="1" x14ac:dyDescent="0.25">
      <c r="A1384" s="22" t="s">
        <v>51</v>
      </c>
      <c r="B1384" s="22" t="s">
        <v>52</v>
      </c>
      <c r="C1384" s="23" t="s">
        <v>2021</v>
      </c>
      <c r="D1384" s="22" t="s">
        <v>193</v>
      </c>
      <c r="E1384" s="22" t="s">
        <v>705</v>
      </c>
      <c r="F1384" s="22" t="s">
        <v>706</v>
      </c>
      <c r="G1384" s="22">
        <v>5042319826</v>
      </c>
      <c r="H1384" s="22" t="s">
        <v>56</v>
      </c>
      <c r="I1384" s="22" t="s">
        <v>56</v>
      </c>
      <c r="J1384" s="24">
        <v>44506</v>
      </c>
      <c r="K1384" s="28">
        <v>0</v>
      </c>
      <c r="L1384" s="22" t="s">
        <v>72</v>
      </c>
      <c r="M1384" s="22" t="s">
        <v>72</v>
      </c>
      <c r="N1384" s="38" t="s">
        <v>2020</v>
      </c>
      <c r="O1384" s="39">
        <v>44508</v>
      </c>
      <c r="P1384" s="27" t="s">
        <v>64</v>
      </c>
      <c r="Q1384" s="28">
        <v>0</v>
      </c>
      <c r="R1384" s="23">
        <v>21102803753</v>
      </c>
      <c r="S1384" s="22" t="s">
        <v>56</v>
      </c>
      <c r="T1384" s="22">
        <v>6008139631</v>
      </c>
      <c r="U1384" s="22">
        <v>1344</v>
      </c>
      <c r="V1384" s="28">
        <v>0</v>
      </c>
      <c r="W1384" s="22">
        <v>1344</v>
      </c>
      <c r="X1384" s="29" t="s">
        <v>138</v>
      </c>
      <c r="Y1384" s="22" t="s">
        <v>56</v>
      </c>
      <c r="Z1384" s="30" t="s">
        <v>2022</v>
      </c>
      <c r="AA1384" s="31">
        <v>44505</v>
      </c>
      <c r="AB1384" s="22">
        <v>60</v>
      </c>
      <c r="AC1384" s="32">
        <v>5042321573</v>
      </c>
      <c r="AD1384" s="33" t="s">
        <v>2023</v>
      </c>
      <c r="AE1384" s="34">
        <v>44509</v>
      </c>
      <c r="AF1384" s="35" t="str">
        <f>VLOOKUP(G1384,[6]TIV1!L:S,8,FALSE)</f>
        <v>8276895965</v>
      </c>
      <c r="AG1384" s="35" t="str">
        <f>VLOOKUP(T1384,[6]TIV1!L:S,8,FALSE)</f>
        <v>2050350281</v>
      </c>
      <c r="AH1384" s="35" t="str">
        <f>VLOOKUP(AC1384,[6]TIV1!L:S,8,FALSE)</f>
        <v>8276895377</v>
      </c>
      <c r="AI1384" s="36">
        <f>VLOOKUP(A1384&amp;P1384,[6]HARGA!C:D,2,0)*Q1384</f>
        <v>0</v>
      </c>
      <c r="AJ1384" s="36">
        <f>VLOOKUP(A1384&amp;P1384,[6]HARGA!C:D,2,0)*W1384</f>
        <v>40320000</v>
      </c>
      <c r="AK1384" s="36">
        <f>VLOOKUP(A1384&amp;P1384,[6]HARGA!C:D,2,0)*AB1384</f>
        <v>1800000</v>
      </c>
      <c r="AL1384" s="37"/>
      <c r="AM1384" s="37"/>
      <c r="AN1384" s="37"/>
      <c r="AO1384" s="37"/>
      <c r="AP1384" s="37"/>
      <c r="AQ1384" s="37"/>
      <c r="AR1384" s="37"/>
      <c r="AS1384" s="37"/>
      <c r="AT1384" s="37"/>
      <c r="AU1384" s="37"/>
      <c r="AV1384" s="37"/>
      <c r="AW1384" s="37"/>
      <c r="AX1384" s="37"/>
      <c r="AY1384" s="37"/>
      <c r="AZ1384" s="37"/>
      <c r="BA1384" s="37"/>
      <c r="BB1384" s="37"/>
      <c r="BC1384" s="37"/>
      <c r="BD1384">
        <v>6</v>
      </c>
    </row>
    <row r="1385" spans="1:56" hidden="1" x14ac:dyDescent="0.25">
      <c r="A1385" s="22" t="s">
        <v>51</v>
      </c>
      <c r="B1385" s="22" t="s">
        <v>52</v>
      </c>
      <c r="C1385" s="23">
        <v>21110406315</v>
      </c>
      <c r="D1385" s="22" t="s">
        <v>193</v>
      </c>
      <c r="E1385" s="22" t="s">
        <v>260</v>
      </c>
      <c r="F1385" s="22" t="s">
        <v>261</v>
      </c>
      <c r="G1385" s="22">
        <v>5042318677</v>
      </c>
      <c r="H1385" s="22" t="s">
        <v>56</v>
      </c>
      <c r="I1385" s="22" t="s">
        <v>56</v>
      </c>
      <c r="J1385" s="24">
        <v>44506</v>
      </c>
      <c r="K1385" s="22">
        <v>1152</v>
      </c>
      <c r="L1385" s="22" t="s">
        <v>92</v>
      </c>
      <c r="M1385" s="22" t="s">
        <v>92</v>
      </c>
      <c r="N1385" s="38" t="s">
        <v>2024</v>
      </c>
      <c r="O1385" s="39">
        <v>44507</v>
      </c>
      <c r="P1385" s="27" t="s">
        <v>60</v>
      </c>
      <c r="Q1385" s="22">
        <v>1152</v>
      </c>
      <c r="R1385" s="28" t="s">
        <v>56</v>
      </c>
      <c r="S1385" s="22" t="s">
        <v>56</v>
      </c>
      <c r="T1385" s="28" t="s">
        <v>56</v>
      </c>
      <c r="U1385" s="28">
        <v>0</v>
      </c>
      <c r="V1385" s="28">
        <v>0</v>
      </c>
      <c r="W1385" s="28">
        <v>0</v>
      </c>
      <c r="X1385" s="28" t="s">
        <v>56</v>
      </c>
      <c r="Y1385" s="22" t="s">
        <v>56</v>
      </c>
      <c r="Z1385" s="45" t="s">
        <v>56</v>
      </c>
      <c r="AA1385" s="45" t="s">
        <v>56</v>
      </c>
      <c r="AB1385" s="28">
        <v>0</v>
      </c>
      <c r="AC1385" s="28" t="s">
        <v>56</v>
      </c>
      <c r="AD1385" s="46" t="s">
        <v>56</v>
      </c>
      <c r="AE1385" s="47" t="s">
        <v>56</v>
      </c>
      <c r="AF1385" s="35" t="str">
        <f>VLOOKUP(G1385,[6]TIV1!L:S,8,FALSE)</f>
        <v>8276895377</v>
      </c>
      <c r="AG1385" s="35" t="e">
        <f>VLOOKUP(T1385,[6]TIV1!L:S,8,FALSE)</f>
        <v>#N/A</v>
      </c>
      <c r="AH1385" s="35" t="e">
        <f>VLOOKUP(AC1385,[6]TIV1!L:S,8,FALSE)</f>
        <v>#N/A</v>
      </c>
      <c r="AI1385" s="36">
        <f>VLOOKUP(A1385&amp;P1385,[6]HARGA!C:D,2,0)*Q1385</f>
        <v>11347200</v>
      </c>
      <c r="AJ1385" s="36">
        <f>VLOOKUP(A1385&amp;P1385,[6]HARGA!C:D,2,0)*W1385</f>
        <v>0</v>
      </c>
      <c r="AK1385" s="36">
        <f>VLOOKUP(A1385&amp;P1385,[6]HARGA!C:D,2,0)*AB1385</f>
        <v>0</v>
      </c>
      <c r="AL1385" s="37"/>
      <c r="AM1385" s="37"/>
      <c r="AN1385" s="37"/>
      <c r="AO1385" s="37"/>
      <c r="AP1385" s="37"/>
      <c r="AQ1385" s="37"/>
      <c r="AR1385" s="37"/>
      <c r="AS1385" s="37"/>
      <c r="AT1385" s="37"/>
      <c r="AU1385" s="37"/>
      <c r="AV1385" s="37"/>
      <c r="AW1385" s="37"/>
      <c r="AX1385" s="37"/>
      <c r="AY1385" s="37"/>
      <c r="AZ1385" s="37"/>
      <c r="BA1385" s="37"/>
      <c r="BB1385" s="37"/>
      <c r="BC1385" s="37"/>
      <c r="BD1385">
        <v>6</v>
      </c>
    </row>
    <row r="1386" spans="1:56" hidden="1" x14ac:dyDescent="0.25">
      <c r="A1386" s="22" t="s">
        <v>51</v>
      </c>
      <c r="B1386" s="22" t="s">
        <v>52</v>
      </c>
      <c r="C1386" s="23">
        <v>21110406315</v>
      </c>
      <c r="D1386" s="22" t="s">
        <v>193</v>
      </c>
      <c r="E1386" s="22" t="s">
        <v>260</v>
      </c>
      <c r="F1386" s="22" t="s">
        <v>261</v>
      </c>
      <c r="G1386" s="22">
        <v>5042318677</v>
      </c>
      <c r="H1386" s="22" t="s">
        <v>56</v>
      </c>
      <c r="I1386" s="22" t="s">
        <v>56</v>
      </c>
      <c r="J1386" s="24">
        <v>44506</v>
      </c>
      <c r="K1386" s="22">
        <v>1152</v>
      </c>
      <c r="L1386" s="22" t="s">
        <v>92</v>
      </c>
      <c r="M1386" s="22" t="s">
        <v>92</v>
      </c>
      <c r="N1386" s="38" t="s">
        <v>2024</v>
      </c>
      <c r="O1386" s="39">
        <v>44507</v>
      </c>
      <c r="P1386" s="27" t="s">
        <v>64</v>
      </c>
      <c r="Q1386" s="22">
        <v>1152</v>
      </c>
      <c r="R1386" s="28" t="s">
        <v>56</v>
      </c>
      <c r="S1386" s="22" t="s">
        <v>56</v>
      </c>
      <c r="T1386" s="28" t="s">
        <v>56</v>
      </c>
      <c r="U1386" s="28">
        <v>0</v>
      </c>
      <c r="V1386" s="28">
        <v>0</v>
      </c>
      <c r="W1386" s="28">
        <v>0</v>
      </c>
      <c r="X1386" s="28" t="s">
        <v>56</v>
      </c>
      <c r="Y1386" s="22" t="s">
        <v>56</v>
      </c>
      <c r="Z1386" s="45" t="s">
        <v>56</v>
      </c>
      <c r="AA1386" s="45" t="s">
        <v>56</v>
      </c>
      <c r="AB1386" s="28">
        <v>0</v>
      </c>
      <c r="AC1386" s="28" t="s">
        <v>56</v>
      </c>
      <c r="AD1386" s="46" t="s">
        <v>56</v>
      </c>
      <c r="AE1386" s="47" t="s">
        <v>56</v>
      </c>
      <c r="AF1386" s="35" t="str">
        <f>VLOOKUP(G1386,[6]TIV1!L:S,8,FALSE)</f>
        <v>8276895377</v>
      </c>
      <c r="AG1386" s="35" t="e">
        <f>VLOOKUP(T1386,[6]TIV1!L:S,8,FALSE)</f>
        <v>#N/A</v>
      </c>
      <c r="AH1386" s="35" t="e">
        <f>VLOOKUP(AC1386,[6]TIV1!L:S,8,FALSE)</f>
        <v>#N/A</v>
      </c>
      <c r="AI1386" s="36">
        <f>VLOOKUP(A1386&amp;P1386,[6]HARGA!C:D,2,0)*Q1386</f>
        <v>34560000</v>
      </c>
      <c r="AJ1386" s="36">
        <f>VLOOKUP(A1386&amp;P1386,[6]HARGA!C:D,2,0)*W1386</f>
        <v>0</v>
      </c>
      <c r="AK1386" s="36">
        <f>VLOOKUP(A1386&amp;P1386,[6]HARGA!C:D,2,0)*AB1386</f>
        <v>0</v>
      </c>
      <c r="AL1386" s="37"/>
      <c r="AM1386" s="37"/>
      <c r="AN1386" s="37"/>
      <c r="AO1386" s="37"/>
      <c r="AP1386" s="37"/>
      <c r="AQ1386" s="37"/>
      <c r="AR1386" s="37"/>
      <c r="AS1386" s="37"/>
      <c r="AT1386" s="37"/>
      <c r="AU1386" s="37"/>
      <c r="AV1386" s="37"/>
      <c r="AW1386" s="37"/>
      <c r="AX1386" s="37"/>
      <c r="AY1386" s="37"/>
      <c r="AZ1386" s="37"/>
      <c r="BA1386" s="37"/>
      <c r="BB1386" s="37"/>
      <c r="BC1386" s="37"/>
      <c r="BD1386">
        <v>6</v>
      </c>
    </row>
    <row r="1387" spans="1:56" hidden="1" x14ac:dyDescent="0.25">
      <c r="A1387" s="22" t="s">
        <v>51</v>
      </c>
      <c r="B1387" s="22" t="s">
        <v>52</v>
      </c>
      <c r="C1387" s="23">
        <v>21110406315</v>
      </c>
      <c r="D1387" s="22" t="s">
        <v>193</v>
      </c>
      <c r="E1387" s="22" t="s">
        <v>260</v>
      </c>
      <c r="F1387" s="22" t="s">
        <v>261</v>
      </c>
      <c r="G1387" s="22">
        <v>5042318677</v>
      </c>
      <c r="H1387" s="22" t="s">
        <v>56</v>
      </c>
      <c r="I1387" s="22" t="s">
        <v>56</v>
      </c>
      <c r="J1387" s="24">
        <v>44506</v>
      </c>
      <c r="K1387" s="22">
        <v>24</v>
      </c>
      <c r="L1387" s="22" t="s">
        <v>92</v>
      </c>
      <c r="M1387" s="22" t="s">
        <v>92</v>
      </c>
      <c r="N1387" s="38" t="s">
        <v>2024</v>
      </c>
      <c r="O1387" s="39">
        <v>44507</v>
      </c>
      <c r="P1387" s="27" t="s">
        <v>65</v>
      </c>
      <c r="Q1387" s="22">
        <v>24</v>
      </c>
      <c r="R1387" s="28" t="s">
        <v>56</v>
      </c>
      <c r="S1387" s="22" t="s">
        <v>56</v>
      </c>
      <c r="T1387" s="28" t="s">
        <v>56</v>
      </c>
      <c r="U1387" s="28">
        <v>0</v>
      </c>
      <c r="V1387" s="28">
        <v>0</v>
      </c>
      <c r="W1387" s="28">
        <v>0</v>
      </c>
      <c r="X1387" s="28" t="s">
        <v>56</v>
      </c>
      <c r="Y1387" s="22" t="s">
        <v>56</v>
      </c>
      <c r="Z1387" s="45" t="s">
        <v>56</v>
      </c>
      <c r="AA1387" s="45" t="s">
        <v>56</v>
      </c>
      <c r="AB1387" s="28">
        <v>0</v>
      </c>
      <c r="AC1387" s="28" t="s">
        <v>56</v>
      </c>
      <c r="AD1387" s="46" t="s">
        <v>56</v>
      </c>
      <c r="AE1387" s="47" t="s">
        <v>56</v>
      </c>
      <c r="AF1387" s="35" t="str">
        <f>VLOOKUP(G1387,[6]TIV1!L:S,8,FALSE)</f>
        <v>8276895377</v>
      </c>
      <c r="AG1387" s="35" t="e">
        <f>VLOOKUP(T1387,[6]TIV1!L:S,8,FALSE)</f>
        <v>#N/A</v>
      </c>
      <c r="AH1387" s="35" t="e">
        <f>VLOOKUP(AC1387,[6]TIV1!L:S,8,FALSE)</f>
        <v>#N/A</v>
      </c>
      <c r="AI1387" s="36">
        <f>VLOOKUP(A1387&amp;P1387,[6]HARGA!C:D,2,0)*Q1387</f>
        <v>0</v>
      </c>
      <c r="AJ1387" s="36">
        <f>VLOOKUP(A1387&amp;P1387,[6]HARGA!C:D,2,0)*W1387</f>
        <v>0</v>
      </c>
      <c r="AK1387" s="36">
        <f>VLOOKUP(A1387&amp;P1387,[6]HARGA!C:D,2,0)*AB1387</f>
        <v>0</v>
      </c>
      <c r="AL1387" s="37"/>
      <c r="AM1387" s="37"/>
      <c r="AN1387" s="37"/>
      <c r="AO1387" s="37"/>
      <c r="AP1387" s="37"/>
      <c r="AQ1387" s="37"/>
      <c r="AR1387" s="37"/>
      <c r="AS1387" s="37"/>
      <c r="AT1387" s="37"/>
      <c r="AU1387" s="37"/>
      <c r="AV1387" s="37"/>
      <c r="AW1387" s="37"/>
      <c r="AX1387" s="37"/>
      <c r="AY1387" s="37"/>
      <c r="AZ1387" s="37"/>
      <c r="BA1387" s="37"/>
      <c r="BB1387" s="37"/>
      <c r="BC1387" s="37"/>
      <c r="BD1387">
        <v>6</v>
      </c>
    </row>
    <row r="1388" spans="1:56" hidden="1" x14ac:dyDescent="0.25">
      <c r="A1388" s="22" t="s">
        <v>66</v>
      </c>
      <c r="B1388" s="22" t="s">
        <v>52</v>
      </c>
      <c r="C1388" s="23" t="s">
        <v>2025</v>
      </c>
      <c r="D1388" s="22" t="s">
        <v>193</v>
      </c>
      <c r="E1388" s="22" t="s">
        <v>260</v>
      </c>
      <c r="F1388" s="22" t="s">
        <v>261</v>
      </c>
      <c r="G1388" s="22">
        <v>5042318677</v>
      </c>
      <c r="H1388" s="22" t="s">
        <v>56</v>
      </c>
      <c r="I1388" s="22" t="s">
        <v>56</v>
      </c>
      <c r="J1388" s="24">
        <v>44506</v>
      </c>
      <c r="K1388" s="28">
        <v>0</v>
      </c>
      <c r="L1388" s="22" t="s">
        <v>92</v>
      </c>
      <c r="M1388" s="22" t="s">
        <v>92</v>
      </c>
      <c r="N1388" s="38" t="s">
        <v>2024</v>
      </c>
      <c r="O1388" s="39">
        <v>44507</v>
      </c>
      <c r="P1388" s="27" t="s">
        <v>60</v>
      </c>
      <c r="Q1388" s="28">
        <v>0</v>
      </c>
      <c r="R1388" s="23">
        <v>21102903693</v>
      </c>
      <c r="S1388" s="22" t="s">
        <v>56</v>
      </c>
      <c r="T1388" s="22">
        <v>6008153370</v>
      </c>
      <c r="U1388" s="22">
        <v>18</v>
      </c>
      <c r="V1388" s="28">
        <v>0</v>
      </c>
      <c r="W1388" s="22">
        <v>18</v>
      </c>
      <c r="X1388" s="29" t="s">
        <v>184</v>
      </c>
      <c r="Y1388" s="22" t="s">
        <v>56</v>
      </c>
      <c r="Z1388" s="30" t="s">
        <v>2026</v>
      </c>
      <c r="AA1388" s="31">
        <v>44506</v>
      </c>
      <c r="AB1388" s="22">
        <v>0</v>
      </c>
      <c r="AC1388" s="32">
        <v>5042323380</v>
      </c>
      <c r="AD1388" s="33" t="s">
        <v>2027</v>
      </c>
      <c r="AE1388" s="34">
        <v>44508</v>
      </c>
      <c r="AF1388" s="35" t="str">
        <f>VLOOKUP(G1388,[6]TIV1!L:S,8,FALSE)</f>
        <v>8276895377</v>
      </c>
      <c r="AG1388" s="35" t="str">
        <f>VLOOKUP(T1388,[6]TIV1!L:S,8,FALSE)</f>
        <v>2050350312</v>
      </c>
      <c r="AH1388" s="35" t="str">
        <f>VLOOKUP(AC1388,[6]TIV1!L:S,8,FALSE)</f>
        <v>8276895965</v>
      </c>
      <c r="AI1388" s="36">
        <f>VLOOKUP(A1388&amp;P1388,[6]HARGA!C:D,2,0)*Q1388</f>
        <v>0</v>
      </c>
      <c r="AJ1388" s="36">
        <f>VLOOKUP(A1388&amp;P1388,[6]HARGA!C:D,2,0)*W1388</f>
        <v>177300</v>
      </c>
      <c r="AK1388" s="36">
        <f>VLOOKUP(A1388&amp;P1388,[6]HARGA!C:D,2,0)*AB1388</f>
        <v>0</v>
      </c>
      <c r="AL1388" s="37"/>
      <c r="AM1388" s="37"/>
      <c r="AN1388" s="37"/>
      <c r="AO1388" s="37"/>
      <c r="AP1388" s="37"/>
      <c r="AQ1388" s="37"/>
      <c r="AR1388" s="37"/>
      <c r="AS1388" s="37"/>
      <c r="AT1388" s="37"/>
      <c r="AU1388" s="37"/>
      <c r="AV1388" s="37"/>
      <c r="AW1388" s="37"/>
      <c r="AX1388" s="37"/>
      <c r="AY1388" s="37"/>
      <c r="AZ1388" s="37"/>
      <c r="BA1388" s="37"/>
      <c r="BB1388" s="37"/>
      <c r="BC1388" s="37"/>
      <c r="BD1388">
        <v>6</v>
      </c>
    </row>
    <row r="1389" spans="1:56" hidden="1" x14ac:dyDescent="0.25">
      <c r="A1389" s="22" t="s">
        <v>66</v>
      </c>
      <c r="B1389" s="22" t="s">
        <v>52</v>
      </c>
      <c r="C1389" s="23" t="s">
        <v>2025</v>
      </c>
      <c r="D1389" s="22" t="s">
        <v>193</v>
      </c>
      <c r="E1389" s="22" t="s">
        <v>260</v>
      </c>
      <c r="F1389" s="22" t="s">
        <v>261</v>
      </c>
      <c r="G1389" s="22">
        <v>5042318677</v>
      </c>
      <c r="H1389" s="22" t="s">
        <v>56</v>
      </c>
      <c r="I1389" s="22" t="s">
        <v>56</v>
      </c>
      <c r="J1389" s="24">
        <v>44506</v>
      </c>
      <c r="K1389" s="28">
        <v>0</v>
      </c>
      <c r="L1389" s="22" t="s">
        <v>92</v>
      </c>
      <c r="M1389" s="22" t="s">
        <v>92</v>
      </c>
      <c r="N1389" s="38" t="s">
        <v>2024</v>
      </c>
      <c r="O1389" s="39">
        <v>44507</v>
      </c>
      <c r="P1389" s="27" t="s">
        <v>64</v>
      </c>
      <c r="Q1389" s="28">
        <v>0</v>
      </c>
      <c r="R1389" s="23">
        <v>21102903693</v>
      </c>
      <c r="S1389" s="22" t="s">
        <v>56</v>
      </c>
      <c r="T1389" s="22">
        <v>6008153370</v>
      </c>
      <c r="U1389" s="22">
        <v>1152</v>
      </c>
      <c r="V1389" s="28">
        <v>0</v>
      </c>
      <c r="W1389" s="22">
        <v>1152</v>
      </c>
      <c r="X1389" s="29" t="s">
        <v>184</v>
      </c>
      <c r="Y1389" s="22" t="s">
        <v>56</v>
      </c>
      <c r="Z1389" s="30" t="s">
        <v>2026</v>
      </c>
      <c r="AA1389" s="31">
        <v>44506</v>
      </c>
      <c r="AB1389" s="22">
        <v>35</v>
      </c>
      <c r="AC1389" s="32">
        <v>5042323380</v>
      </c>
      <c r="AD1389" s="33" t="s">
        <v>2027</v>
      </c>
      <c r="AE1389" s="34">
        <v>44508</v>
      </c>
      <c r="AF1389" s="35" t="str">
        <f>VLOOKUP(G1389,[6]TIV1!L:S,8,FALSE)</f>
        <v>8276895377</v>
      </c>
      <c r="AG1389" s="35" t="str">
        <f>VLOOKUP(T1389,[6]TIV1!L:S,8,FALSE)</f>
        <v>2050350312</v>
      </c>
      <c r="AH1389" s="35" t="str">
        <f>VLOOKUP(AC1389,[6]TIV1!L:S,8,FALSE)</f>
        <v>8276895965</v>
      </c>
      <c r="AI1389" s="36">
        <f>VLOOKUP(A1389&amp;P1389,[6]HARGA!C:D,2,0)*Q1389</f>
        <v>0</v>
      </c>
      <c r="AJ1389" s="36">
        <f>VLOOKUP(A1389&amp;P1389,[6]HARGA!C:D,2,0)*W1389</f>
        <v>34560000</v>
      </c>
      <c r="AK1389" s="36">
        <f>VLOOKUP(A1389&amp;P1389,[6]HARGA!C:D,2,0)*AB1389</f>
        <v>1050000</v>
      </c>
      <c r="AL1389" s="37"/>
      <c r="AM1389" s="37"/>
      <c r="AN1389" s="37"/>
      <c r="AO1389" s="37"/>
      <c r="AP1389" s="37"/>
      <c r="AQ1389" s="37"/>
      <c r="AR1389" s="37"/>
      <c r="AS1389" s="37"/>
      <c r="AT1389" s="37"/>
      <c r="AU1389" s="37"/>
      <c r="AV1389" s="37"/>
      <c r="AW1389" s="37"/>
      <c r="AX1389" s="37"/>
      <c r="AY1389" s="37"/>
      <c r="AZ1389" s="37"/>
      <c r="BA1389" s="37"/>
      <c r="BB1389" s="37"/>
      <c r="BC1389" s="37"/>
      <c r="BD1389">
        <v>6</v>
      </c>
    </row>
    <row r="1390" spans="1:56" hidden="1" x14ac:dyDescent="0.25">
      <c r="A1390" s="22" t="s">
        <v>66</v>
      </c>
      <c r="B1390" s="22" t="s">
        <v>52</v>
      </c>
      <c r="C1390" s="23" t="s">
        <v>2025</v>
      </c>
      <c r="D1390" s="22" t="s">
        <v>193</v>
      </c>
      <c r="E1390" s="22" t="s">
        <v>260</v>
      </c>
      <c r="F1390" s="22" t="s">
        <v>261</v>
      </c>
      <c r="G1390" s="22">
        <v>5042318677</v>
      </c>
      <c r="H1390" s="22" t="s">
        <v>56</v>
      </c>
      <c r="I1390" s="22" t="s">
        <v>56</v>
      </c>
      <c r="J1390" s="24">
        <v>44506</v>
      </c>
      <c r="K1390" s="28">
        <v>0</v>
      </c>
      <c r="L1390" s="22" t="s">
        <v>92</v>
      </c>
      <c r="M1390" s="22" t="s">
        <v>92</v>
      </c>
      <c r="N1390" s="38" t="s">
        <v>2024</v>
      </c>
      <c r="O1390" s="39">
        <v>44507</v>
      </c>
      <c r="P1390" s="27" t="s">
        <v>65</v>
      </c>
      <c r="Q1390" s="28">
        <v>0</v>
      </c>
      <c r="R1390" s="23">
        <v>21102903693</v>
      </c>
      <c r="S1390" s="22" t="s">
        <v>56</v>
      </c>
      <c r="T1390" s="22">
        <v>6008153370</v>
      </c>
      <c r="U1390" s="22">
        <v>24</v>
      </c>
      <c r="V1390" s="28">
        <v>0</v>
      </c>
      <c r="W1390" s="22">
        <v>24</v>
      </c>
      <c r="X1390" s="29" t="s">
        <v>184</v>
      </c>
      <c r="Y1390" s="22" t="s">
        <v>56</v>
      </c>
      <c r="Z1390" s="30" t="s">
        <v>2026</v>
      </c>
      <c r="AA1390" s="31">
        <v>44506</v>
      </c>
      <c r="AB1390" s="22">
        <v>0</v>
      </c>
      <c r="AC1390" s="32">
        <v>5042323380</v>
      </c>
      <c r="AD1390" s="33" t="s">
        <v>2027</v>
      </c>
      <c r="AE1390" s="34">
        <v>44508</v>
      </c>
      <c r="AF1390" s="35" t="str">
        <f>VLOOKUP(G1390,[6]TIV1!L:S,8,FALSE)</f>
        <v>8276895377</v>
      </c>
      <c r="AG1390" s="35" t="str">
        <f>VLOOKUP(T1390,[6]TIV1!L:S,8,FALSE)</f>
        <v>2050350312</v>
      </c>
      <c r="AH1390" s="35" t="str">
        <f>VLOOKUP(AC1390,[6]TIV1!L:S,8,FALSE)</f>
        <v>8276895965</v>
      </c>
      <c r="AI1390" s="36">
        <f>VLOOKUP(A1390&amp;P1390,[6]HARGA!C:D,2,0)*Q1390</f>
        <v>0</v>
      </c>
      <c r="AJ1390" s="36">
        <f>VLOOKUP(A1390&amp;P1390,[6]HARGA!C:D,2,0)*W1390</f>
        <v>0</v>
      </c>
      <c r="AK1390" s="36">
        <f>VLOOKUP(A1390&amp;P1390,[6]HARGA!C:D,2,0)*AB1390</f>
        <v>0</v>
      </c>
      <c r="AL1390" s="37"/>
      <c r="AM1390" s="37"/>
      <c r="AN1390" s="37"/>
      <c r="AO1390" s="37"/>
      <c r="AP1390" s="37"/>
      <c r="AQ1390" s="37"/>
      <c r="AR1390" s="37"/>
      <c r="AS1390" s="37"/>
      <c r="AT1390" s="37"/>
      <c r="AU1390" s="37"/>
      <c r="AV1390" s="37"/>
      <c r="AW1390" s="37"/>
      <c r="AX1390" s="37"/>
      <c r="AY1390" s="37"/>
      <c r="AZ1390" s="37"/>
      <c r="BA1390" s="37"/>
      <c r="BB1390" s="37"/>
      <c r="BC1390" s="37"/>
      <c r="BD1390">
        <v>6</v>
      </c>
    </row>
    <row r="1391" spans="1:56" hidden="1" x14ac:dyDescent="0.25">
      <c r="A1391" s="22" t="s">
        <v>51</v>
      </c>
      <c r="B1391" s="22" t="s">
        <v>273</v>
      </c>
      <c r="C1391" s="23">
        <v>21102909245</v>
      </c>
      <c r="D1391" s="22" t="s">
        <v>819</v>
      </c>
      <c r="E1391" s="22" t="s">
        <v>1174</v>
      </c>
      <c r="F1391" s="22" t="s">
        <v>1175</v>
      </c>
      <c r="G1391" s="22">
        <v>5042323245</v>
      </c>
      <c r="H1391" s="22" t="s">
        <v>56</v>
      </c>
      <c r="I1391" s="22" t="s">
        <v>56</v>
      </c>
      <c r="J1391" s="24">
        <v>44506</v>
      </c>
      <c r="K1391" s="22">
        <v>1536</v>
      </c>
      <c r="L1391" s="22" t="s">
        <v>158</v>
      </c>
      <c r="M1391" s="22" t="s">
        <v>158</v>
      </c>
      <c r="N1391" s="38" t="s">
        <v>2028</v>
      </c>
      <c r="O1391" s="39">
        <v>44508</v>
      </c>
      <c r="P1391" s="27" t="s">
        <v>800</v>
      </c>
      <c r="Q1391" s="22">
        <v>1536</v>
      </c>
      <c r="R1391" s="28" t="s">
        <v>56</v>
      </c>
      <c r="S1391" s="22" t="s">
        <v>56</v>
      </c>
      <c r="T1391" s="22">
        <v>6008148153</v>
      </c>
      <c r="U1391" s="22">
        <v>0</v>
      </c>
      <c r="V1391" s="28">
        <v>0</v>
      </c>
      <c r="W1391" s="22">
        <v>0</v>
      </c>
      <c r="X1391" s="22" t="s">
        <v>158</v>
      </c>
      <c r="Y1391" s="22" t="s">
        <v>56</v>
      </c>
      <c r="Z1391" s="38" t="s">
        <v>2029</v>
      </c>
      <c r="AA1391" s="39">
        <v>44508</v>
      </c>
      <c r="AB1391" s="28">
        <v>0</v>
      </c>
      <c r="AC1391" s="28" t="s">
        <v>56</v>
      </c>
      <c r="AD1391" s="46" t="s">
        <v>56</v>
      </c>
      <c r="AE1391" s="47" t="s">
        <v>56</v>
      </c>
      <c r="AF1391" s="35" t="str">
        <f>VLOOKUP(G1391,[6]TIV1!L:S,8,FALSE)</f>
        <v>8276895378</v>
      </c>
      <c r="AG1391" s="35" t="str">
        <f>VLOOKUP(T1391,[6]TIV1!L:S,8,FALSE)</f>
        <v>2050350280</v>
      </c>
      <c r="AH1391" s="35" t="e">
        <f>VLOOKUP(AC1391,[6]TIV1!L:S,8,FALSE)</f>
        <v>#N/A</v>
      </c>
      <c r="AI1391" s="36">
        <f>VLOOKUP(A1391&amp;P1391,[6]HARGA!C:D,2,0)*Q1391</f>
        <v>36172800</v>
      </c>
      <c r="AJ1391" s="36">
        <f>VLOOKUP(A1391&amp;P1391,[6]HARGA!C:D,2,0)*W1391</f>
        <v>0</v>
      </c>
      <c r="AK1391" s="36">
        <f>VLOOKUP(A1391&amp;P1391,[6]HARGA!C:D,2,0)*AB1391</f>
        <v>0</v>
      </c>
      <c r="AL1391" s="32"/>
      <c r="AM1391" s="32"/>
      <c r="AN1391" s="37"/>
      <c r="AO1391" s="37"/>
      <c r="AP1391" s="37"/>
      <c r="AQ1391" s="37"/>
      <c r="AR1391" s="37"/>
      <c r="AS1391" s="37"/>
      <c r="AT1391" s="37"/>
      <c r="AU1391" s="37"/>
      <c r="AV1391" s="37"/>
      <c r="AW1391" s="37"/>
      <c r="AX1391" s="37"/>
      <c r="AY1391" s="37"/>
      <c r="AZ1391" s="37"/>
      <c r="BA1391" s="37"/>
      <c r="BB1391" s="37"/>
      <c r="BC1391" s="37"/>
      <c r="BD1391">
        <v>6</v>
      </c>
    </row>
    <row r="1392" spans="1:56" hidden="1" x14ac:dyDescent="0.25">
      <c r="A1392" s="22" t="s">
        <v>51</v>
      </c>
      <c r="B1392" s="22" t="s">
        <v>273</v>
      </c>
      <c r="C1392" s="23">
        <v>21102909245</v>
      </c>
      <c r="D1392" s="22" t="s">
        <v>819</v>
      </c>
      <c r="E1392" s="22" t="s">
        <v>1174</v>
      </c>
      <c r="F1392" s="22" t="s">
        <v>1175</v>
      </c>
      <c r="G1392" s="22">
        <v>5042323245</v>
      </c>
      <c r="H1392" s="22" t="s">
        <v>56</v>
      </c>
      <c r="I1392" s="22" t="s">
        <v>56</v>
      </c>
      <c r="J1392" s="24">
        <v>44506</v>
      </c>
      <c r="K1392" s="22">
        <v>30</v>
      </c>
      <c r="L1392" s="22" t="s">
        <v>158</v>
      </c>
      <c r="M1392" s="22" t="s">
        <v>158</v>
      </c>
      <c r="N1392" s="38" t="s">
        <v>2030</v>
      </c>
      <c r="O1392" s="39">
        <v>44508</v>
      </c>
      <c r="P1392" s="27" t="s">
        <v>802</v>
      </c>
      <c r="Q1392" s="22">
        <v>0</v>
      </c>
      <c r="R1392" s="28" t="s">
        <v>56</v>
      </c>
      <c r="S1392" s="22" t="s">
        <v>56</v>
      </c>
      <c r="T1392" s="22">
        <v>6008148153</v>
      </c>
      <c r="U1392" s="22">
        <v>0</v>
      </c>
      <c r="V1392" s="28">
        <v>0</v>
      </c>
      <c r="W1392" s="22">
        <v>0</v>
      </c>
      <c r="X1392" s="22" t="s">
        <v>158</v>
      </c>
      <c r="Y1392" s="22" t="s">
        <v>56</v>
      </c>
      <c r="Z1392" s="38" t="s">
        <v>2029</v>
      </c>
      <c r="AA1392" s="39">
        <v>44508</v>
      </c>
      <c r="AB1392" s="28">
        <v>0</v>
      </c>
      <c r="AC1392" s="28" t="s">
        <v>56</v>
      </c>
      <c r="AD1392" s="46" t="s">
        <v>56</v>
      </c>
      <c r="AE1392" s="47" t="s">
        <v>56</v>
      </c>
      <c r="AF1392" s="35" t="str">
        <f>VLOOKUP(G1392,[6]TIV1!L:S,8,FALSE)</f>
        <v>8276895378</v>
      </c>
      <c r="AG1392" s="35" t="str">
        <f>VLOOKUP(T1392,[6]TIV1!L:S,8,FALSE)</f>
        <v>2050350280</v>
      </c>
      <c r="AH1392" s="35" t="e">
        <f>VLOOKUP(AC1392,[6]TIV1!L:S,8,FALSE)</f>
        <v>#N/A</v>
      </c>
      <c r="AI1392" s="36">
        <f>VLOOKUP(A1392&amp;P1392,[6]HARGA!C:D,2,0)*Q1392</f>
        <v>0</v>
      </c>
      <c r="AJ1392" s="36">
        <f>VLOOKUP(A1392&amp;P1392,[6]HARGA!C:D,2,0)*W1392</f>
        <v>0</v>
      </c>
      <c r="AK1392" s="36">
        <f>VLOOKUP(A1392&amp;P1392,[6]HARGA!C:D,2,0)*AB1392</f>
        <v>0</v>
      </c>
      <c r="AL1392" s="32"/>
      <c r="AM1392" s="32"/>
      <c r="AN1392" s="37"/>
      <c r="AO1392" s="37"/>
      <c r="AP1392" s="37"/>
      <c r="AQ1392" s="37"/>
      <c r="AR1392" s="37"/>
      <c r="AS1392" s="37"/>
      <c r="AT1392" s="37"/>
      <c r="AU1392" s="37"/>
      <c r="AV1392" s="37"/>
      <c r="AW1392" s="37"/>
      <c r="AX1392" s="37"/>
      <c r="AY1392" s="37"/>
      <c r="AZ1392" s="37"/>
      <c r="BA1392" s="37"/>
      <c r="BB1392" s="37"/>
      <c r="BC1392" s="37"/>
      <c r="BD1392">
        <v>6</v>
      </c>
    </row>
    <row r="1393" spans="1:56" hidden="1" x14ac:dyDescent="0.25">
      <c r="A1393" s="22" t="s">
        <v>51</v>
      </c>
      <c r="B1393" s="22" t="s">
        <v>273</v>
      </c>
      <c r="C1393" s="23">
        <v>21102909245</v>
      </c>
      <c r="D1393" s="22" t="s">
        <v>819</v>
      </c>
      <c r="E1393" s="22" t="s">
        <v>1174</v>
      </c>
      <c r="F1393" s="22" t="s">
        <v>1175</v>
      </c>
      <c r="G1393" s="22">
        <v>5042323245</v>
      </c>
      <c r="H1393" s="22" t="s">
        <v>56</v>
      </c>
      <c r="I1393" s="22" t="s">
        <v>56</v>
      </c>
      <c r="J1393" s="24">
        <v>44506</v>
      </c>
      <c r="K1393" s="22">
        <v>32</v>
      </c>
      <c r="L1393" s="22" t="s">
        <v>158</v>
      </c>
      <c r="M1393" s="22" t="s">
        <v>158</v>
      </c>
      <c r="N1393" s="38" t="s">
        <v>2028</v>
      </c>
      <c r="O1393" s="39">
        <v>44508</v>
      </c>
      <c r="P1393" s="27" t="s">
        <v>279</v>
      </c>
      <c r="Q1393" s="22">
        <v>32</v>
      </c>
      <c r="R1393" s="28" t="s">
        <v>56</v>
      </c>
      <c r="S1393" s="22" t="s">
        <v>56</v>
      </c>
      <c r="T1393" s="22">
        <v>6008148153</v>
      </c>
      <c r="U1393" s="22">
        <v>32</v>
      </c>
      <c r="V1393" s="28">
        <v>0</v>
      </c>
      <c r="W1393" s="22">
        <v>32</v>
      </c>
      <c r="X1393" s="22" t="s">
        <v>158</v>
      </c>
      <c r="Y1393" s="22" t="s">
        <v>56</v>
      </c>
      <c r="Z1393" s="38" t="s">
        <v>2029</v>
      </c>
      <c r="AA1393" s="39">
        <v>44508</v>
      </c>
      <c r="AB1393" s="28">
        <v>0</v>
      </c>
      <c r="AC1393" s="28" t="s">
        <v>56</v>
      </c>
      <c r="AD1393" s="46" t="s">
        <v>56</v>
      </c>
      <c r="AE1393" s="47" t="s">
        <v>56</v>
      </c>
      <c r="AF1393" s="35" t="str">
        <f>VLOOKUP(G1393,[6]TIV1!L:S,8,FALSE)</f>
        <v>8276895378</v>
      </c>
      <c r="AG1393" s="35" t="str">
        <f>VLOOKUP(T1393,[6]TIV1!L:S,8,FALSE)</f>
        <v>2050350280</v>
      </c>
      <c r="AH1393" s="35" t="e">
        <f>VLOOKUP(AC1393,[6]TIV1!L:S,8,FALSE)</f>
        <v>#N/A</v>
      </c>
      <c r="AI1393" s="36">
        <f>VLOOKUP(A1393&amp;P1393,[6]HARGA!C:D,2,0)*Q1393</f>
        <v>3200000</v>
      </c>
      <c r="AJ1393" s="36">
        <f>VLOOKUP(A1393&amp;P1393,[6]HARGA!C:D,2,0)*W1393</f>
        <v>3200000</v>
      </c>
      <c r="AK1393" s="36">
        <f>VLOOKUP(A1393&amp;P1393,[6]HARGA!C:D,2,0)*AB1393</f>
        <v>0</v>
      </c>
      <c r="AL1393" s="32"/>
      <c r="AM1393" s="32"/>
      <c r="AN1393" s="37"/>
      <c r="AO1393" s="37"/>
      <c r="AP1393" s="37"/>
      <c r="AQ1393" s="37"/>
      <c r="AR1393" s="37"/>
      <c r="AS1393" s="37"/>
      <c r="AT1393" s="37"/>
      <c r="AU1393" s="37"/>
      <c r="AV1393" s="37"/>
      <c r="AW1393" s="37"/>
      <c r="AX1393" s="37"/>
      <c r="AY1393" s="37"/>
      <c r="AZ1393" s="37"/>
      <c r="BA1393" s="37"/>
      <c r="BB1393" s="37"/>
      <c r="BC1393" s="37"/>
      <c r="BD1393">
        <v>6</v>
      </c>
    </row>
    <row r="1394" spans="1:56" hidden="1" x14ac:dyDescent="0.25">
      <c r="A1394" s="22" t="s">
        <v>51</v>
      </c>
      <c r="B1394" s="22" t="s">
        <v>273</v>
      </c>
      <c r="C1394" s="23">
        <v>21102803646</v>
      </c>
      <c r="D1394" s="22" t="s">
        <v>53</v>
      </c>
      <c r="E1394" s="22" t="s">
        <v>795</v>
      </c>
      <c r="F1394" s="22" t="s">
        <v>1171</v>
      </c>
      <c r="G1394" s="22">
        <v>5042311351</v>
      </c>
      <c r="H1394" s="22" t="s">
        <v>56</v>
      </c>
      <c r="I1394" s="22" t="s">
        <v>56</v>
      </c>
      <c r="J1394" s="24">
        <v>44506</v>
      </c>
      <c r="K1394" s="22">
        <v>1120</v>
      </c>
      <c r="L1394" s="22" t="s">
        <v>138</v>
      </c>
      <c r="M1394" s="22" t="s">
        <v>138</v>
      </c>
      <c r="N1394" s="38" t="s">
        <v>2031</v>
      </c>
      <c r="O1394" s="39">
        <v>44508</v>
      </c>
      <c r="P1394" s="27" t="s">
        <v>277</v>
      </c>
      <c r="Q1394" s="22">
        <v>1120</v>
      </c>
      <c r="R1394" s="28" t="s">
        <v>56</v>
      </c>
      <c r="S1394" s="22" t="s">
        <v>56</v>
      </c>
      <c r="T1394" s="22">
        <v>6008137580</v>
      </c>
      <c r="U1394" s="22">
        <v>0</v>
      </c>
      <c r="V1394" s="28">
        <v>0</v>
      </c>
      <c r="W1394" s="22">
        <v>0</v>
      </c>
      <c r="X1394" s="22" t="s">
        <v>138</v>
      </c>
      <c r="Y1394" s="22" t="s">
        <v>56</v>
      </c>
      <c r="Z1394" s="38" t="s">
        <v>2032</v>
      </c>
      <c r="AA1394" s="39">
        <v>44508</v>
      </c>
      <c r="AB1394" s="28">
        <v>0</v>
      </c>
      <c r="AC1394" s="28" t="s">
        <v>56</v>
      </c>
      <c r="AD1394" s="46" t="s">
        <v>56</v>
      </c>
      <c r="AE1394" s="47" t="s">
        <v>56</v>
      </c>
      <c r="AF1394" s="35" t="str">
        <f>VLOOKUP(G1394,[6]TIV1!L:S,8,FALSE)</f>
        <v>8276895378</v>
      </c>
      <c r="AG1394" s="35" t="str">
        <f>VLOOKUP(T1394,[6]TIV1!L:S,8,FALSE)</f>
        <v>2050350280</v>
      </c>
      <c r="AH1394" s="35" t="e">
        <f>VLOOKUP(AC1394,[6]TIV1!L:S,8,FALSE)</f>
        <v>#N/A</v>
      </c>
      <c r="AI1394" s="36">
        <f>VLOOKUP(A1394&amp;P1394,[6]HARGA!C:D,2,0)*Q1394</f>
        <v>45360000</v>
      </c>
      <c r="AJ1394" s="36">
        <f>VLOOKUP(A1394&amp;P1394,[6]HARGA!C:D,2,0)*W1394</f>
        <v>0</v>
      </c>
      <c r="AK1394" s="36">
        <f>VLOOKUP(A1394&amp;P1394,[6]HARGA!C:D,2,0)*AB1394</f>
        <v>0</v>
      </c>
      <c r="AL1394" s="32"/>
      <c r="AM1394" s="32"/>
      <c r="AN1394" s="37"/>
      <c r="AO1394" s="37"/>
      <c r="AP1394" s="37"/>
      <c r="AQ1394" s="37"/>
      <c r="AR1394" s="37"/>
      <c r="AS1394" s="37"/>
      <c r="AT1394" s="37"/>
      <c r="AU1394" s="37"/>
      <c r="AV1394" s="37"/>
      <c r="AW1394" s="37"/>
      <c r="AX1394" s="37"/>
      <c r="AY1394" s="37"/>
      <c r="AZ1394" s="37"/>
      <c r="BA1394" s="37"/>
      <c r="BB1394" s="37"/>
      <c r="BC1394" s="37"/>
      <c r="BD1394">
        <v>6</v>
      </c>
    </row>
    <row r="1395" spans="1:56" hidden="1" x14ac:dyDescent="0.25">
      <c r="A1395" s="22" t="s">
        <v>51</v>
      </c>
      <c r="B1395" s="22" t="s">
        <v>273</v>
      </c>
      <c r="C1395" s="23">
        <v>21102803646</v>
      </c>
      <c r="D1395" s="22" t="s">
        <v>53</v>
      </c>
      <c r="E1395" s="22" t="s">
        <v>795</v>
      </c>
      <c r="F1395" s="22" t="s">
        <v>1171</v>
      </c>
      <c r="G1395" s="22">
        <v>5042311351</v>
      </c>
      <c r="H1395" s="22" t="s">
        <v>56</v>
      </c>
      <c r="I1395" s="22" t="s">
        <v>56</v>
      </c>
      <c r="J1395" s="24">
        <v>44506</v>
      </c>
      <c r="K1395" s="22">
        <v>16</v>
      </c>
      <c r="L1395" s="22" t="s">
        <v>138</v>
      </c>
      <c r="M1395" s="22" t="s">
        <v>138</v>
      </c>
      <c r="N1395" s="38" t="s">
        <v>2031</v>
      </c>
      <c r="O1395" s="39">
        <v>44508</v>
      </c>
      <c r="P1395" s="27" t="s">
        <v>279</v>
      </c>
      <c r="Q1395" s="22">
        <v>16</v>
      </c>
      <c r="R1395" s="28" t="s">
        <v>56</v>
      </c>
      <c r="S1395" s="22" t="s">
        <v>56</v>
      </c>
      <c r="T1395" s="22">
        <v>6008137580</v>
      </c>
      <c r="U1395" s="22">
        <v>16</v>
      </c>
      <c r="V1395" s="28">
        <v>0</v>
      </c>
      <c r="W1395" s="22">
        <v>16</v>
      </c>
      <c r="X1395" s="22" t="s">
        <v>138</v>
      </c>
      <c r="Y1395" s="22" t="s">
        <v>56</v>
      </c>
      <c r="Z1395" s="38" t="s">
        <v>2032</v>
      </c>
      <c r="AA1395" s="39">
        <v>44508</v>
      </c>
      <c r="AB1395" s="28">
        <v>0</v>
      </c>
      <c r="AC1395" s="28" t="s">
        <v>56</v>
      </c>
      <c r="AD1395" s="46" t="s">
        <v>56</v>
      </c>
      <c r="AE1395" s="47" t="s">
        <v>56</v>
      </c>
      <c r="AF1395" s="35" t="str">
        <f>VLOOKUP(G1395,[6]TIV1!L:S,8,FALSE)</f>
        <v>8276895378</v>
      </c>
      <c r="AG1395" s="35" t="str">
        <f>VLOOKUP(T1395,[6]TIV1!L:S,8,FALSE)</f>
        <v>2050350280</v>
      </c>
      <c r="AH1395" s="35" t="e">
        <f>VLOOKUP(AC1395,[6]TIV1!L:S,8,FALSE)</f>
        <v>#N/A</v>
      </c>
      <c r="AI1395" s="36">
        <f>VLOOKUP(A1395&amp;P1395,[6]HARGA!C:D,2,0)*Q1395</f>
        <v>1600000</v>
      </c>
      <c r="AJ1395" s="36">
        <f>VLOOKUP(A1395&amp;P1395,[6]HARGA!C:D,2,0)*W1395</f>
        <v>1600000</v>
      </c>
      <c r="AK1395" s="36">
        <f>VLOOKUP(A1395&amp;P1395,[6]HARGA!C:D,2,0)*AB1395</f>
        <v>0</v>
      </c>
      <c r="AL1395" s="32"/>
      <c r="AM1395" s="32"/>
      <c r="AN1395" s="37"/>
      <c r="AO1395" s="37"/>
      <c r="AP1395" s="37"/>
      <c r="AQ1395" s="37"/>
      <c r="AR1395" s="37"/>
      <c r="AS1395" s="37"/>
      <c r="AT1395" s="37"/>
      <c r="AU1395" s="37"/>
      <c r="AV1395" s="37"/>
      <c r="AW1395" s="37"/>
      <c r="AX1395" s="37"/>
      <c r="AY1395" s="37"/>
      <c r="AZ1395" s="37"/>
      <c r="BA1395" s="37"/>
      <c r="BB1395" s="37"/>
      <c r="BC1395" s="37"/>
      <c r="BD1395">
        <v>6</v>
      </c>
    </row>
    <row r="1396" spans="1:56" hidden="1" x14ac:dyDescent="0.25">
      <c r="A1396" s="22" t="s">
        <v>51</v>
      </c>
      <c r="B1396" s="22" t="s">
        <v>273</v>
      </c>
      <c r="C1396" s="23">
        <v>21102803642</v>
      </c>
      <c r="D1396" s="22" t="s">
        <v>53</v>
      </c>
      <c r="E1396" s="22" t="s">
        <v>828</v>
      </c>
      <c r="F1396" s="22" t="s">
        <v>1784</v>
      </c>
      <c r="G1396" s="22">
        <v>5042321191</v>
      </c>
      <c r="H1396" s="22" t="s">
        <v>56</v>
      </c>
      <c r="I1396" s="22" t="s">
        <v>56</v>
      </c>
      <c r="J1396" s="24">
        <v>44506</v>
      </c>
      <c r="K1396" s="22">
        <v>1120</v>
      </c>
      <c r="L1396" s="22" t="s">
        <v>163</v>
      </c>
      <c r="M1396" s="22" t="s">
        <v>163</v>
      </c>
      <c r="N1396" s="38" t="s">
        <v>2033</v>
      </c>
      <c r="O1396" s="39">
        <v>44506</v>
      </c>
      <c r="P1396" s="27" t="s">
        <v>277</v>
      </c>
      <c r="Q1396" s="22">
        <v>1120</v>
      </c>
      <c r="R1396" s="28" t="s">
        <v>56</v>
      </c>
      <c r="S1396" s="22" t="s">
        <v>56</v>
      </c>
      <c r="T1396" s="22">
        <v>6008151139</v>
      </c>
      <c r="U1396" s="22">
        <v>0</v>
      </c>
      <c r="V1396" s="28">
        <v>0</v>
      </c>
      <c r="W1396" s="22">
        <v>0</v>
      </c>
      <c r="X1396" s="22" t="s">
        <v>163</v>
      </c>
      <c r="Y1396" s="22" t="s">
        <v>56</v>
      </c>
      <c r="Z1396" s="38" t="s">
        <v>2034</v>
      </c>
      <c r="AA1396" s="39">
        <v>44506</v>
      </c>
      <c r="AB1396" s="28">
        <v>0</v>
      </c>
      <c r="AC1396" s="28" t="s">
        <v>56</v>
      </c>
      <c r="AD1396" s="46" t="s">
        <v>56</v>
      </c>
      <c r="AE1396" s="47" t="s">
        <v>56</v>
      </c>
      <c r="AF1396" s="35" t="str">
        <f>VLOOKUP(G1396,[6]TIV1!L:S,8,FALSE)</f>
        <v>8276895378</v>
      </c>
      <c r="AG1396" s="35" t="str">
        <f>VLOOKUP(T1396,[6]TIV1!L:S,8,FALSE)</f>
        <v>2050350280</v>
      </c>
      <c r="AH1396" s="35" t="e">
        <f>VLOOKUP(AC1396,[6]TIV1!L:S,8,FALSE)</f>
        <v>#N/A</v>
      </c>
      <c r="AI1396" s="36">
        <f>VLOOKUP(A1396&amp;P1396,[6]HARGA!C:D,2,0)*Q1396</f>
        <v>45360000</v>
      </c>
      <c r="AJ1396" s="36">
        <f>VLOOKUP(A1396&amp;P1396,[6]HARGA!C:D,2,0)*W1396</f>
        <v>0</v>
      </c>
      <c r="AK1396" s="36">
        <f>VLOOKUP(A1396&amp;P1396,[6]HARGA!C:D,2,0)*AB1396</f>
        <v>0</v>
      </c>
      <c r="AL1396" s="32"/>
      <c r="AM1396" s="32"/>
      <c r="AN1396" s="37"/>
      <c r="AO1396" s="37"/>
      <c r="AP1396" s="37"/>
      <c r="AQ1396" s="37"/>
      <c r="AR1396" s="37"/>
      <c r="AS1396" s="37"/>
      <c r="AT1396" s="37"/>
      <c r="AU1396" s="37"/>
      <c r="AV1396" s="37"/>
      <c r="AW1396" s="37"/>
      <c r="AX1396" s="37"/>
      <c r="AY1396" s="37"/>
      <c r="AZ1396" s="37"/>
      <c r="BA1396" s="37"/>
      <c r="BB1396" s="37"/>
      <c r="BC1396" s="37"/>
      <c r="BD1396">
        <v>6</v>
      </c>
    </row>
    <row r="1397" spans="1:56" hidden="1" x14ac:dyDescent="0.25">
      <c r="A1397" s="22" t="s">
        <v>51</v>
      </c>
      <c r="B1397" s="22" t="s">
        <v>273</v>
      </c>
      <c r="C1397" s="23">
        <v>21102803642</v>
      </c>
      <c r="D1397" s="22" t="s">
        <v>53</v>
      </c>
      <c r="E1397" s="22" t="s">
        <v>828</v>
      </c>
      <c r="F1397" s="22" t="s">
        <v>1784</v>
      </c>
      <c r="G1397" s="22">
        <v>5042321191</v>
      </c>
      <c r="H1397" s="22" t="s">
        <v>56</v>
      </c>
      <c r="I1397" s="22" t="s">
        <v>56</v>
      </c>
      <c r="J1397" s="24">
        <v>44506</v>
      </c>
      <c r="K1397" s="22">
        <v>16</v>
      </c>
      <c r="L1397" s="22" t="s">
        <v>163</v>
      </c>
      <c r="M1397" s="22" t="s">
        <v>163</v>
      </c>
      <c r="N1397" s="38" t="s">
        <v>2035</v>
      </c>
      <c r="O1397" s="39">
        <v>44506</v>
      </c>
      <c r="P1397" s="27" t="s">
        <v>279</v>
      </c>
      <c r="Q1397" s="22">
        <v>16</v>
      </c>
      <c r="R1397" s="28" t="s">
        <v>56</v>
      </c>
      <c r="S1397" s="22" t="s">
        <v>56</v>
      </c>
      <c r="T1397" s="22">
        <v>6008151139</v>
      </c>
      <c r="U1397" s="22">
        <v>16</v>
      </c>
      <c r="V1397" s="28">
        <v>0</v>
      </c>
      <c r="W1397" s="22">
        <v>16</v>
      </c>
      <c r="X1397" s="22" t="s">
        <v>163</v>
      </c>
      <c r="Y1397" s="22" t="s">
        <v>56</v>
      </c>
      <c r="Z1397" s="38" t="s">
        <v>2034</v>
      </c>
      <c r="AA1397" s="39">
        <v>44506</v>
      </c>
      <c r="AB1397" s="28">
        <v>0</v>
      </c>
      <c r="AC1397" s="28" t="s">
        <v>56</v>
      </c>
      <c r="AD1397" s="46" t="s">
        <v>56</v>
      </c>
      <c r="AE1397" s="47" t="s">
        <v>56</v>
      </c>
      <c r="AF1397" s="35" t="str">
        <f>VLOOKUP(G1397,[6]TIV1!L:S,8,FALSE)</f>
        <v>8276895378</v>
      </c>
      <c r="AG1397" s="35" t="str">
        <f>VLOOKUP(T1397,[6]TIV1!L:S,8,FALSE)</f>
        <v>2050350280</v>
      </c>
      <c r="AH1397" s="35" t="e">
        <f>VLOOKUP(AC1397,[6]TIV1!L:S,8,FALSE)</f>
        <v>#N/A</v>
      </c>
      <c r="AI1397" s="36">
        <f>VLOOKUP(A1397&amp;P1397,[6]HARGA!C:D,2,0)*Q1397</f>
        <v>1600000</v>
      </c>
      <c r="AJ1397" s="36">
        <f>VLOOKUP(A1397&amp;P1397,[6]HARGA!C:D,2,0)*W1397</f>
        <v>1600000</v>
      </c>
      <c r="AK1397" s="36">
        <f>VLOOKUP(A1397&amp;P1397,[6]HARGA!C:D,2,0)*AB1397</f>
        <v>0</v>
      </c>
      <c r="AL1397" s="32"/>
      <c r="AM1397" s="32"/>
      <c r="AN1397" s="37"/>
      <c r="AO1397" s="37"/>
      <c r="AP1397" s="37"/>
      <c r="AQ1397" s="37"/>
      <c r="AR1397" s="37"/>
      <c r="AS1397" s="37"/>
      <c r="AT1397" s="37"/>
      <c r="AU1397" s="37"/>
      <c r="AV1397" s="37"/>
      <c r="AW1397" s="37"/>
      <c r="AX1397" s="37"/>
      <c r="AY1397" s="37"/>
      <c r="AZ1397" s="37"/>
      <c r="BA1397" s="37"/>
      <c r="BB1397" s="37"/>
      <c r="BC1397" s="37"/>
      <c r="BD1397">
        <v>6</v>
      </c>
    </row>
    <row r="1398" spans="1:56" hidden="1" x14ac:dyDescent="0.25">
      <c r="A1398" s="22" t="s">
        <v>51</v>
      </c>
      <c r="B1398" s="22" t="s">
        <v>273</v>
      </c>
      <c r="C1398" s="23">
        <v>21102803641</v>
      </c>
      <c r="D1398" s="22" t="s">
        <v>193</v>
      </c>
      <c r="E1398" s="22" t="s">
        <v>280</v>
      </c>
      <c r="F1398" s="22" t="s">
        <v>281</v>
      </c>
      <c r="G1398" s="22">
        <v>5042313419</v>
      </c>
      <c r="H1398" s="22" t="s">
        <v>56</v>
      </c>
      <c r="I1398" s="22" t="s">
        <v>56</v>
      </c>
      <c r="J1398" s="24">
        <v>44506</v>
      </c>
      <c r="K1398" s="22">
        <v>1120</v>
      </c>
      <c r="L1398" s="22" t="s">
        <v>138</v>
      </c>
      <c r="M1398" s="22" t="s">
        <v>138</v>
      </c>
      <c r="N1398" s="38" t="s">
        <v>2036</v>
      </c>
      <c r="O1398" s="39">
        <v>44506</v>
      </c>
      <c r="P1398" s="27" t="s">
        <v>277</v>
      </c>
      <c r="Q1398" s="22">
        <v>1120</v>
      </c>
      <c r="R1398" s="28" t="s">
        <v>56</v>
      </c>
      <c r="S1398" s="22" t="s">
        <v>56</v>
      </c>
      <c r="T1398" s="22">
        <v>6008151695</v>
      </c>
      <c r="U1398" s="22">
        <v>0</v>
      </c>
      <c r="V1398" s="28">
        <v>0</v>
      </c>
      <c r="W1398" s="22">
        <v>0</v>
      </c>
      <c r="X1398" s="22" t="s">
        <v>138</v>
      </c>
      <c r="Y1398" s="22" t="s">
        <v>56</v>
      </c>
      <c r="Z1398" s="38" t="s">
        <v>2037</v>
      </c>
      <c r="AA1398" s="39">
        <v>44506</v>
      </c>
      <c r="AB1398" s="28">
        <v>0</v>
      </c>
      <c r="AC1398" s="28" t="s">
        <v>56</v>
      </c>
      <c r="AD1398" s="46" t="s">
        <v>56</v>
      </c>
      <c r="AE1398" s="47" t="s">
        <v>56</v>
      </c>
      <c r="AF1398" s="35" t="str">
        <f>VLOOKUP(G1398,[6]TIV1!L:S,8,FALSE)</f>
        <v>8276895378</v>
      </c>
      <c r="AG1398" s="35" t="str">
        <f>VLOOKUP(T1398,[6]TIV1!L:S,8,FALSE)</f>
        <v>2050350280</v>
      </c>
      <c r="AH1398" s="35" t="e">
        <f>VLOOKUP(AC1398,[6]TIV1!L:S,8,FALSE)</f>
        <v>#N/A</v>
      </c>
      <c r="AI1398" s="36">
        <f>VLOOKUP(A1398&amp;P1398,[6]HARGA!C:D,2,0)*Q1398</f>
        <v>45360000</v>
      </c>
      <c r="AJ1398" s="36">
        <f>VLOOKUP(A1398&amp;P1398,[6]HARGA!C:D,2,0)*W1398</f>
        <v>0</v>
      </c>
      <c r="AK1398" s="36">
        <f>VLOOKUP(A1398&amp;P1398,[6]HARGA!C:D,2,0)*AB1398</f>
        <v>0</v>
      </c>
      <c r="AL1398" s="32"/>
      <c r="AM1398" s="32"/>
      <c r="AN1398" s="37"/>
      <c r="AO1398" s="37"/>
      <c r="AP1398" s="37"/>
      <c r="AQ1398" s="37"/>
      <c r="AR1398" s="37"/>
      <c r="AS1398" s="37"/>
      <c r="AT1398" s="37"/>
      <c r="AU1398" s="37"/>
      <c r="AV1398" s="37"/>
      <c r="AW1398" s="37"/>
      <c r="AX1398" s="37"/>
      <c r="AY1398" s="37"/>
      <c r="AZ1398" s="37"/>
      <c r="BA1398" s="37"/>
      <c r="BB1398" s="37"/>
      <c r="BC1398" s="37"/>
      <c r="BD1398">
        <v>6</v>
      </c>
    </row>
    <row r="1399" spans="1:56" hidden="1" x14ac:dyDescent="0.25">
      <c r="A1399" s="22" t="s">
        <v>51</v>
      </c>
      <c r="B1399" s="22" t="s">
        <v>273</v>
      </c>
      <c r="C1399" s="23">
        <v>21102803641</v>
      </c>
      <c r="D1399" s="22" t="s">
        <v>193</v>
      </c>
      <c r="E1399" s="22" t="s">
        <v>280</v>
      </c>
      <c r="F1399" s="22" t="s">
        <v>281</v>
      </c>
      <c r="G1399" s="22">
        <v>5042313419</v>
      </c>
      <c r="H1399" s="22" t="s">
        <v>56</v>
      </c>
      <c r="I1399" s="22" t="s">
        <v>56</v>
      </c>
      <c r="J1399" s="24">
        <v>44506</v>
      </c>
      <c r="K1399" s="22">
        <v>16</v>
      </c>
      <c r="L1399" s="22" t="s">
        <v>138</v>
      </c>
      <c r="M1399" s="22" t="s">
        <v>138</v>
      </c>
      <c r="N1399" s="38" t="s">
        <v>2036</v>
      </c>
      <c r="O1399" s="39">
        <v>44506</v>
      </c>
      <c r="P1399" s="27" t="s">
        <v>279</v>
      </c>
      <c r="Q1399" s="22">
        <v>16</v>
      </c>
      <c r="R1399" s="28" t="s">
        <v>56</v>
      </c>
      <c r="S1399" s="22" t="s">
        <v>56</v>
      </c>
      <c r="T1399" s="22">
        <v>6008151695</v>
      </c>
      <c r="U1399" s="22">
        <v>16</v>
      </c>
      <c r="V1399" s="28">
        <v>0</v>
      </c>
      <c r="W1399" s="22">
        <v>16</v>
      </c>
      <c r="X1399" s="22" t="s">
        <v>138</v>
      </c>
      <c r="Y1399" s="22" t="s">
        <v>56</v>
      </c>
      <c r="Z1399" s="38" t="s">
        <v>2037</v>
      </c>
      <c r="AA1399" s="39">
        <v>44506</v>
      </c>
      <c r="AB1399" s="28">
        <v>0</v>
      </c>
      <c r="AC1399" s="28" t="s">
        <v>56</v>
      </c>
      <c r="AD1399" s="46" t="s">
        <v>56</v>
      </c>
      <c r="AE1399" s="47" t="s">
        <v>56</v>
      </c>
      <c r="AF1399" s="35" t="str">
        <f>VLOOKUP(G1399,[6]TIV1!L:S,8,FALSE)</f>
        <v>8276895378</v>
      </c>
      <c r="AG1399" s="35" t="str">
        <f>VLOOKUP(T1399,[6]TIV1!L:S,8,FALSE)</f>
        <v>2050350280</v>
      </c>
      <c r="AH1399" s="35" t="e">
        <f>VLOOKUP(AC1399,[6]TIV1!L:S,8,FALSE)</f>
        <v>#N/A</v>
      </c>
      <c r="AI1399" s="36">
        <f>VLOOKUP(A1399&amp;P1399,[6]HARGA!C:D,2,0)*Q1399</f>
        <v>1600000</v>
      </c>
      <c r="AJ1399" s="36">
        <f>VLOOKUP(A1399&amp;P1399,[6]HARGA!C:D,2,0)*W1399</f>
        <v>1600000</v>
      </c>
      <c r="AK1399" s="36">
        <f>VLOOKUP(A1399&amp;P1399,[6]HARGA!C:D,2,0)*AB1399</f>
        <v>0</v>
      </c>
      <c r="AL1399" s="32"/>
      <c r="AM1399" s="32"/>
      <c r="AN1399" s="37"/>
      <c r="AO1399" s="37"/>
      <c r="AP1399" s="37"/>
      <c r="AQ1399" s="37"/>
      <c r="AR1399" s="37"/>
      <c r="AS1399" s="37"/>
      <c r="AT1399" s="37"/>
      <c r="AU1399" s="37"/>
      <c r="AV1399" s="37"/>
      <c r="AW1399" s="37"/>
      <c r="AX1399" s="37"/>
      <c r="AY1399" s="37"/>
      <c r="AZ1399" s="37"/>
      <c r="BA1399" s="37"/>
      <c r="BB1399" s="37"/>
      <c r="BC1399" s="37"/>
      <c r="BD1399">
        <v>6</v>
      </c>
    </row>
    <row r="1400" spans="1:56" x14ac:dyDescent="0.25">
      <c r="A1400" s="22" t="s">
        <v>51</v>
      </c>
      <c r="B1400" s="22" t="s">
        <v>273</v>
      </c>
      <c r="C1400" s="23">
        <v>21102909244</v>
      </c>
      <c r="D1400" s="22" t="s">
        <v>53</v>
      </c>
      <c r="E1400" s="22" t="s">
        <v>299</v>
      </c>
      <c r="F1400" s="22" t="s">
        <v>300</v>
      </c>
      <c r="G1400" s="22">
        <v>5042311868</v>
      </c>
      <c r="H1400" s="22" t="s">
        <v>56</v>
      </c>
      <c r="I1400" s="22" t="s">
        <v>56</v>
      </c>
      <c r="J1400" s="24">
        <v>44506</v>
      </c>
      <c r="K1400" s="22">
        <v>1536</v>
      </c>
      <c r="L1400" s="22" t="s">
        <v>58</v>
      </c>
      <c r="M1400" s="22" t="s">
        <v>58</v>
      </c>
      <c r="N1400" s="38" t="s">
        <v>2038</v>
      </c>
      <c r="O1400" s="39">
        <v>44506</v>
      </c>
      <c r="P1400" s="27" t="s">
        <v>800</v>
      </c>
      <c r="Q1400" s="22">
        <v>1536</v>
      </c>
      <c r="R1400" s="28" t="s">
        <v>56</v>
      </c>
      <c r="S1400" s="22" t="s">
        <v>56</v>
      </c>
      <c r="T1400" s="22">
        <v>6008150752</v>
      </c>
      <c r="U1400" s="22">
        <v>0</v>
      </c>
      <c r="V1400" s="28">
        <v>0</v>
      </c>
      <c r="W1400" s="22">
        <v>0</v>
      </c>
      <c r="X1400" s="22" t="s">
        <v>58</v>
      </c>
      <c r="Y1400" s="22" t="s">
        <v>56</v>
      </c>
      <c r="Z1400" s="38" t="s">
        <v>2039</v>
      </c>
      <c r="AA1400" s="39">
        <v>44506</v>
      </c>
      <c r="AB1400" s="28">
        <v>0</v>
      </c>
      <c r="AC1400" s="28" t="s">
        <v>56</v>
      </c>
      <c r="AD1400" s="46" t="s">
        <v>56</v>
      </c>
      <c r="AE1400" s="47" t="s">
        <v>56</v>
      </c>
      <c r="AF1400" s="35" t="str">
        <f>VLOOKUP(G1400,[6]TIV1!L:S,8,FALSE)</f>
        <v>8276895378</v>
      </c>
      <c r="AG1400" s="35" t="str">
        <f>VLOOKUP(T1400,[6]TIV1!L:S,8,FALSE)</f>
        <v>2050350280</v>
      </c>
      <c r="AH1400" s="35" t="e">
        <f>VLOOKUP(AC1400,[6]TIV1!L:S,8,FALSE)</f>
        <v>#N/A</v>
      </c>
      <c r="AI1400" s="36">
        <f>VLOOKUP(A1400&amp;P1400,[6]HARGA!C:D,2,0)*Q1400</f>
        <v>36172800</v>
      </c>
      <c r="AJ1400" s="36">
        <f>VLOOKUP(A1400&amp;P1400,[6]HARGA!C:D,2,0)*W1400</f>
        <v>0</v>
      </c>
      <c r="AK1400" s="36">
        <f>VLOOKUP(A1400&amp;P1400,[6]HARGA!C:D,2,0)*AB1400</f>
        <v>0</v>
      </c>
      <c r="AL1400" s="32"/>
      <c r="AM1400" s="32"/>
      <c r="AN1400" s="37"/>
      <c r="AO1400" s="37"/>
      <c r="AP1400" s="37"/>
      <c r="AQ1400" s="37"/>
      <c r="AR1400" s="37"/>
      <c r="AS1400" s="37"/>
      <c r="AT1400" s="37"/>
      <c r="AU1400" s="37"/>
      <c r="AV1400" s="37"/>
      <c r="AW1400" s="37"/>
      <c r="AX1400" s="37"/>
      <c r="AY1400" s="37"/>
      <c r="AZ1400" s="37"/>
      <c r="BA1400" s="37"/>
      <c r="BB1400" s="37"/>
      <c r="BC1400" s="37"/>
      <c r="BD1400">
        <v>6</v>
      </c>
    </row>
    <row r="1401" spans="1:56" x14ac:dyDescent="0.25">
      <c r="A1401" s="22" t="s">
        <v>51</v>
      </c>
      <c r="B1401" s="22" t="s">
        <v>273</v>
      </c>
      <c r="C1401" s="23">
        <v>21102909244</v>
      </c>
      <c r="D1401" s="22" t="s">
        <v>53</v>
      </c>
      <c r="E1401" s="22" t="s">
        <v>299</v>
      </c>
      <c r="F1401" s="22" t="s">
        <v>300</v>
      </c>
      <c r="G1401" s="22">
        <v>5042311868</v>
      </c>
      <c r="H1401" s="22" t="s">
        <v>56</v>
      </c>
      <c r="I1401" s="22" t="s">
        <v>56</v>
      </c>
      <c r="J1401" s="24">
        <v>44506</v>
      </c>
      <c r="K1401" s="22">
        <v>30</v>
      </c>
      <c r="L1401" s="22" t="s">
        <v>58</v>
      </c>
      <c r="M1401" s="22" t="s">
        <v>58</v>
      </c>
      <c r="N1401" s="38" t="s">
        <v>2038</v>
      </c>
      <c r="O1401" s="39">
        <v>44506</v>
      </c>
      <c r="P1401" s="27" t="s">
        <v>802</v>
      </c>
      <c r="Q1401" s="22">
        <v>0</v>
      </c>
      <c r="R1401" s="28" t="s">
        <v>56</v>
      </c>
      <c r="S1401" s="22" t="s">
        <v>56</v>
      </c>
      <c r="T1401" s="22">
        <v>6008150752</v>
      </c>
      <c r="U1401" s="22">
        <v>0</v>
      </c>
      <c r="V1401" s="28">
        <v>0</v>
      </c>
      <c r="W1401" s="22">
        <v>0</v>
      </c>
      <c r="X1401" s="22" t="s">
        <v>58</v>
      </c>
      <c r="Y1401" s="22" t="s">
        <v>56</v>
      </c>
      <c r="Z1401" s="38" t="s">
        <v>2039</v>
      </c>
      <c r="AA1401" s="39">
        <v>44506</v>
      </c>
      <c r="AB1401" s="28">
        <v>0</v>
      </c>
      <c r="AC1401" s="28" t="s">
        <v>56</v>
      </c>
      <c r="AD1401" s="46" t="s">
        <v>56</v>
      </c>
      <c r="AE1401" s="47" t="s">
        <v>56</v>
      </c>
      <c r="AF1401" s="35" t="str">
        <f>VLOOKUP(G1401,[6]TIV1!L:S,8,FALSE)</f>
        <v>8276895378</v>
      </c>
      <c r="AG1401" s="35" t="str">
        <f>VLOOKUP(T1401,[6]TIV1!L:S,8,FALSE)</f>
        <v>2050350280</v>
      </c>
      <c r="AH1401" s="35" t="e">
        <f>VLOOKUP(AC1401,[6]TIV1!L:S,8,FALSE)</f>
        <v>#N/A</v>
      </c>
      <c r="AI1401" s="36">
        <f>VLOOKUP(A1401&amp;P1401,[6]HARGA!C:D,2,0)*Q1401</f>
        <v>0</v>
      </c>
      <c r="AJ1401" s="36">
        <f>VLOOKUP(A1401&amp;P1401,[6]HARGA!C:D,2,0)*W1401</f>
        <v>0</v>
      </c>
      <c r="AK1401" s="36">
        <f>VLOOKUP(A1401&amp;P1401,[6]HARGA!C:D,2,0)*AB1401</f>
        <v>0</v>
      </c>
      <c r="AL1401" s="32"/>
      <c r="AM1401" s="32"/>
      <c r="AN1401" s="37"/>
      <c r="AO1401" s="37"/>
      <c r="AP1401" s="37"/>
      <c r="AQ1401" s="37"/>
      <c r="AR1401" s="37"/>
      <c r="AS1401" s="37"/>
      <c r="AT1401" s="37"/>
      <c r="AU1401" s="37"/>
      <c r="AV1401" s="37"/>
      <c r="AW1401" s="37"/>
      <c r="AX1401" s="37"/>
      <c r="AY1401" s="37"/>
      <c r="AZ1401" s="37"/>
      <c r="BA1401" s="37"/>
      <c r="BB1401" s="37"/>
      <c r="BC1401" s="37"/>
      <c r="BD1401">
        <v>6</v>
      </c>
    </row>
    <row r="1402" spans="1:56" x14ac:dyDescent="0.25">
      <c r="A1402" s="22" t="s">
        <v>51</v>
      </c>
      <c r="B1402" s="22" t="s">
        <v>273</v>
      </c>
      <c r="C1402" s="23">
        <v>21102909244</v>
      </c>
      <c r="D1402" s="22" t="s">
        <v>53</v>
      </c>
      <c r="E1402" s="22" t="s">
        <v>299</v>
      </c>
      <c r="F1402" s="22" t="s">
        <v>300</v>
      </c>
      <c r="G1402" s="22">
        <v>5042311868</v>
      </c>
      <c r="H1402" s="22" t="s">
        <v>56</v>
      </c>
      <c r="I1402" s="22" t="s">
        <v>56</v>
      </c>
      <c r="J1402" s="24">
        <v>44506</v>
      </c>
      <c r="K1402" s="22">
        <v>32</v>
      </c>
      <c r="L1402" s="22" t="s">
        <v>58</v>
      </c>
      <c r="M1402" s="22" t="s">
        <v>58</v>
      </c>
      <c r="N1402" s="38" t="s">
        <v>2038</v>
      </c>
      <c r="O1402" s="39">
        <v>44506</v>
      </c>
      <c r="P1402" s="27" t="s">
        <v>279</v>
      </c>
      <c r="Q1402" s="22">
        <v>32</v>
      </c>
      <c r="R1402" s="28" t="s">
        <v>56</v>
      </c>
      <c r="S1402" s="22" t="s">
        <v>56</v>
      </c>
      <c r="T1402" s="22">
        <v>6008150752</v>
      </c>
      <c r="U1402" s="22">
        <v>32</v>
      </c>
      <c r="V1402" s="28">
        <v>0</v>
      </c>
      <c r="W1402" s="22">
        <v>32</v>
      </c>
      <c r="X1402" s="22" t="s">
        <v>58</v>
      </c>
      <c r="Y1402" s="22" t="s">
        <v>56</v>
      </c>
      <c r="Z1402" s="38" t="s">
        <v>2039</v>
      </c>
      <c r="AA1402" s="39">
        <v>44506</v>
      </c>
      <c r="AB1402" s="28">
        <v>0</v>
      </c>
      <c r="AC1402" s="28" t="s">
        <v>56</v>
      </c>
      <c r="AD1402" s="46" t="s">
        <v>56</v>
      </c>
      <c r="AE1402" s="47" t="s">
        <v>56</v>
      </c>
      <c r="AF1402" s="35" t="str">
        <f>VLOOKUP(G1402,[6]TIV1!L:S,8,FALSE)</f>
        <v>8276895378</v>
      </c>
      <c r="AG1402" s="35" t="str">
        <f>VLOOKUP(T1402,[6]TIV1!L:S,8,FALSE)</f>
        <v>2050350280</v>
      </c>
      <c r="AH1402" s="35" t="e">
        <f>VLOOKUP(AC1402,[6]TIV1!L:S,8,FALSE)</f>
        <v>#N/A</v>
      </c>
      <c r="AI1402" s="36">
        <f>VLOOKUP(A1402&amp;P1402,[6]HARGA!C:D,2,0)*Q1402</f>
        <v>3200000</v>
      </c>
      <c r="AJ1402" s="36">
        <f>VLOOKUP(A1402&amp;P1402,[6]HARGA!C:D,2,0)*W1402</f>
        <v>3200000</v>
      </c>
      <c r="AK1402" s="36">
        <f>VLOOKUP(A1402&amp;P1402,[6]HARGA!C:D,2,0)*AB1402</f>
        <v>0</v>
      </c>
      <c r="AL1402" s="32"/>
      <c r="AM1402" s="32"/>
      <c r="AN1402" s="37"/>
      <c r="AO1402" s="37"/>
      <c r="AP1402" s="37"/>
      <c r="AQ1402" s="37"/>
      <c r="AR1402" s="37"/>
      <c r="AS1402" s="37"/>
      <c r="AT1402" s="37"/>
      <c r="AU1402" s="37"/>
      <c r="AV1402" s="37"/>
      <c r="AW1402" s="37"/>
      <c r="AX1402" s="37"/>
      <c r="AY1402" s="37"/>
      <c r="AZ1402" s="37"/>
      <c r="BA1402" s="37"/>
      <c r="BB1402" s="37"/>
      <c r="BC1402" s="37"/>
      <c r="BD1402">
        <v>6</v>
      </c>
    </row>
    <row r="1403" spans="1:56" hidden="1" x14ac:dyDescent="0.25">
      <c r="A1403" s="22" t="s">
        <v>51</v>
      </c>
      <c r="B1403" s="22" t="s">
        <v>273</v>
      </c>
      <c r="C1403" s="23">
        <v>21102909241</v>
      </c>
      <c r="D1403" s="50" t="s">
        <v>53</v>
      </c>
      <c r="E1403" s="50" t="s">
        <v>911</v>
      </c>
      <c r="F1403" s="50" t="s">
        <v>1149</v>
      </c>
      <c r="G1403" s="22">
        <v>5042312819</v>
      </c>
      <c r="H1403" s="22" t="s">
        <v>56</v>
      </c>
      <c r="I1403" s="22" t="s">
        <v>56</v>
      </c>
      <c r="J1403" s="24">
        <v>44506</v>
      </c>
      <c r="K1403" s="22">
        <v>1536</v>
      </c>
      <c r="L1403" s="22" t="s">
        <v>786</v>
      </c>
      <c r="M1403" s="22" t="s">
        <v>786</v>
      </c>
      <c r="N1403" s="107">
        <v>20041</v>
      </c>
      <c r="O1403" s="108">
        <v>44506</v>
      </c>
      <c r="P1403" s="27" t="s">
        <v>800</v>
      </c>
      <c r="Q1403" s="22">
        <v>1536</v>
      </c>
      <c r="R1403" s="28" t="s">
        <v>56</v>
      </c>
      <c r="S1403" s="22" t="s">
        <v>56</v>
      </c>
      <c r="T1403" s="22">
        <v>6008151326</v>
      </c>
      <c r="U1403" s="22">
        <v>0</v>
      </c>
      <c r="V1403" s="28">
        <v>0</v>
      </c>
      <c r="W1403" s="22">
        <v>0</v>
      </c>
      <c r="X1403" s="22" t="s">
        <v>786</v>
      </c>
      <c r="Y1403" s="22" t="s">
        <v>56</v>
      </c>
      <c r="Z1403" s="107">
        <v>34741</v>
      </c>
      <c r="AA1403" s="120">
        <v>44506</v>
      </c>
      <c r="AB1403" s="28">
        <v>0</v>
      </c>
      <c r="AC1403" s="28" t="s">
        <v>56</v>
      </c>
      <c r="AD1403" s="46" t="s">
        <v>56</v>
      </c>
      <c r="AE1403" s="47" t="s">
        <v>56</v>
      </c>
      <c r="AF1403" s="35" t="str">
        <f>VLOOKUP(G1403,[6]TIV1!L:S,8,FALSE)</f>
        <v>8276895378</v>
      </c>
      <c r="AG1403" s="35" t="str">
        <f>VLOOKUP(T1403,[6]TIV1!L:S,8,FALSE)</f>
        <v>2050350280</v>
      </c>
      <c r="AH1403" s="35" t="e">
        <f>VLOOKUP(AC1403,[6]TIV1!L:S,8,FALSE)</f>
        <v>#N/A</v>
      </c>
      <c r="AI1403" s="36">
        <f>VLOOKUP(A1403&amp;P1403,[6]HARGA!C:D,2,0)*Q1403</f>
        <v>36172800</v>
      </c>
      <c r="AJ1403" s="36">
        <f>VLOOKUP(A1403&amp;P1403,[6]HARGA!C:D,2,0)*W1403</f>
        <v>0</v>
      </c>
      <c r="AK1403" s="36">
        <f>VLOOKUP(A1403&amp;P1403,[6]HARGA!C:D,2,0)*AB1403</f>
        <v>0</v>
      </c>
      <c r="AL1403" s="32"/>
      <c r="AM1403" s="32"/>
      <c r="AN1403" s="37"/>
      <c r="AO1403" s="37"/>
      <c r="AP1403" s="37"/>
      <c r="AQ1403" s="37"/>
      <c r="AR1403" s="37"/>
      <c r="AS1403" s="37"/>
      <c r="AT1403" s="37"/>
      <c r="AU1403" s="37"/>
      <c r="AV1403" s="37"/>
      <c r="AW1403" s="37"/>
      <c r="AX1403" s="37"/>
      <c r="AY1403" s="37"/>
      <c r="AZ1403" s="37"/>
      <c r="BA1403" s="37"/>
      <c r="BB1403" s="37"/>
      <c r="BC1403" s="37"/>
      <c r="BD1403">
        <v>6</v>
      </c>
    </row>
    <row r="1404" spans="1:56" hidden="1" x14ac:dyDescent="0.25">
      <c r="A1404" s="22" t="s">
        <v>51</v>
      </c>
      <c r="B1404" s="22" t="s">
        <v>273</v>
      </c>
      <c r="C1404" s="23">
        <v>21102909241</v>
      </c>
      <c r="D1404" s="50" t="s">
        <v>53</v>
      </c>
      <c r="E1404" s="50" t="s">
        <v>911</v>
      </c>
      <c r="F1404" s="50" t="s">
        <v>1149</v>
      </c>
      <c r="G1404" s="22">
        <v>5042312819</v>
      </c>
      <c r="H1404" s="22" t="s">
        <v>56</v>
      </c>
      <c r="I1404" s="22" t="s">
        <v>56</v>
      </c>
      <c r="J1404" s="24">
        <v>44506</v>
      </c>
      <c r="K1404" s="22">
        <v>30</v>
      </c>
      <c r="L1404" s="22" t="s">
        <v>786</v>
      </c>
      <c r="M1404" s="22" t="s">
        <v>786</v>
      </c>
      <c r="N1404" s="107">
        <v>20041</v>
      </c>
      <c r="O1404" s="108">
        <v>44506</v>
      </c>
      <c r="P1404" s="27" t="s">
        <v>802</v>
      </c>
      <c r="Q1404" s="22">
        <v>0</v>
      </c>
      <c r="R1404" s="28" t="s">
        <v>56</v>
      </c>
      <c r="S1404" s="22" t="s">
        <v>56</v>
      </c>
      <c r="T1404" s="22">
        <v>6008151326</v>
      </c>
      <c r="U1404" s="22">
        <v>0</v>
      </c>
      <c r="V1404" s="28">
        <v>0</v>
      </c>
      <c r="W1404" s="22">
        <v>0</v>
      </c>
      <c r="X1404" s="22" t="s">
        <v>786</v>
      </c>
      <c r="Y1404" s="22" t="s">
        <v>56</v>
      </c>
      <c r="Z1404" s="107">
        <v>34741</v>
      </c>
      <c r="AA1404" s="120">
        <v>44506</v>
      </c>
      <c r="AB1404" s="28">
        <v>0</v>
      </c>
      <c r="AC1404" s="28" t="s">
        <v>56</v>
      </c>
      <c r="AD1404" s="46" t="s">
        <v>56</v>
      </c>
      <c r="AE1404" s="47" t="s">
        <v>56</v>
      </c>
      <c r="AF1404" s="35" t="str">
        <f>VLOOKUP(G1404,[6]TIV1!L:S,8,FALSE)</f>
        <v>8276895378</v>
      </c>
      <c r="AG1404" s="35" t="str">
        <f>VLOOKUP(T1404,[6]TIV1!L:S,8,FALSE)</f>
        <v>2050350280</v>
      </c>
      <c r="AH1404" s="35" t="e">
        <f>VLOOKUP(AC1404,[6]TIV1!L:S,8,FALSE)</f>
        <v>#N/A</v>
      </c>
      <c r="AI1404" s="36">
        <f>VLOOKUP(A1404&amp;P1404,[6]HARGA!C:D,2,0)*Q1404</f>
        <v>0</v>
      </c>
      <c r="AJ1404" s="36">
        <f>VLOOKUP(A1404&amp;P1404,[6]HARGA!C:D,2,0)*W1404</f>
        <v>0</v>
      </c>
      <c r="AK1404" s="36">
        <f>VLOOKUP(A1404&amp;P1404,[6]HARGA!C:D,2,0)*AB1404</f>
        <v>0</v>
      </c>
      <c r="AL1404" s="32"/>
      <c r="AM1404" s="32"/>
      <c r="AN1404" s="37"/>
      <c r="AO1404" s="37"/>
      <c r="AP1404" s="37"/>
      <c r="AQ1404" s="37"/>
      <c r="AR1404" s="37"/>
      <c r="AS1404" s="37"/>
      <c r="AT1404" s="37"/>
      <c r="AU1404" s="37"/>
      <c r="AV1404" s="37"/>
      <c r="AW1404" s="37"/>
      <c r="AX1404" s="37"/>
      <c r="AY1404" s="37"/>
      <c r="AZ1404" s="37"/>
      <c r="BA1404" s="37"/>
      <c r="BB1404" s="37"/>
      <c r="BC1404" s="37"/>
      <c r="BD1404">
        <v>6</v>
      </c>
    </row>
    <row r="1405" spans="1:56" hidden="1" x14ac:dyDescent="0.25">
      <c r="A1405" s="22" t="s">
        <v>51</v>
      </c>
      <c r="B1405" s="22" t="s">
        <v>273</v>
      </c>
      <c r="C1405" s="23">
        <v>21102909241</v>
      </c>
      <c r="D1405" s="50" t="s">
        <v>53</v>
      </c>
      <c r="E1405" s="50" t="s">
        <v>911</v>
      </c>
      <c r="F1405" s="50" t="s">
        <v>1149</v>
      </c>
      <c r="G1405" s="22">
        <v>5042312819</v>
      </c>
      <c r="H1405" s="22" t="s">
        <v>56</v>
      </c>
      <c r="I1405" s="22" t="s">
        <v>56</v>
      </c>
      <c r="J1405" s="24">
        <v>44506</v>
      </c>
      <c r="K1405" s="22">
        <v>32</v>
      </c>
      <c r="L1405" s="22" t="s">
        <v>786</v>
      </c>
      <c r="M1405" s="22" t="s">
        <v>786</v>
      </c>
      <c r="N1405" s="107">
        <v>20041</v>
      </c>
      <c r="O1405" s="108">
        <v>44506</v>
      </c>
      <c r="P1405" s="27" t="s">
        <v>279</v>
      </c>
      <c r="Q1405" s="22">
        <v>32</v>
      </c>
      <c r="R1405" s="28" t="s">
        <v>56</v>
      </c>
      <c r="S1405" s="22" t="s">
        <v>56</v>
      </c>
      <c r="T1405" s="22">
        <v>6008151326</v>
      </c>
      <c r="U1405" s="22">
        <v>32</v>
      </c>
      <c r="V1405" s="28">
        <v>0</v>
      </c>
      <c r="W1405" s="22">
        <v>32</v>
      </c>
      <c r="X1405" s="22" t="s">
        <v>786</v>
      </c>
      <c r="Y1405" s="22" t="s">
        <v>56</v>
      </c>
      <c r="Z1405" s="107">
        <v>34741</v>
      </c>
      <c r="AA1405" s="120">
        <v>44506</v>
      </c>
      <c r="AB1405" s="28">
        <v>0</v>
      </c>
      <c r="AC1405" s="28" t="s">
        <v>56</v>
      </c>
      <c r="AD1405" s="46" t="s">
        <v>56</v>
      </c>
      <c r="AE1405" s="47" t="s">
        <v>56</v>
      </c>
      <c r="AF1405" s="35" t="str">
        <f>VLOOKUP(G1405,[6]TIV1!L:S,8,FALSE)</f>
        <v>8276895378</v>
      </c>
      <c r="AG1405" s="35" t="str">
        <f>VLOOKUP(T1405,[6]TIV1!L:S,8,FALSE)</f>
        <v>2050350280</v>
      </c>
      <c r="AH1405" s="35" t="e">
        <f>VLOOKUP(AC1405,[6]TIV1!L:S,8,FALSE)</f>
        <v>#N/A</v>
      </c>
      <c r="AI1405" s="36">
        <f>VLOOKUP(A1405&amp;P1405,[6]HARGA!C:D,2,0)*Q1405</f>
        <v>3200000</v>
      </c>
      <c r="AJ1405" s="36">
        <f>VLOOKUP(A1405&amp;P1405,[6]HARGA!C:D,2,0)*W1405</f>
        <v>3200000</v>
      </c>
      <c r="AK1405" s="36">
        <f>VLOOKUP(A1405&amp;P1405,[6]HARGA!C:D,2,0)*AB1405</f>
        <v>0</v>
      </c>
      <c r="AL1405" s="32"/>
      <c r="AM1405" s="32"/>
      <c r="AN1405" s="37"/>
      <c r="AO1405" s="37"/>
      <c r="AP1405" s="37"/>
      <c r="AQ1405" s="37"/>
      <c r="AR1405" s="37"/>
      <c r="AS1405" s="37"/>
      <c r="AT1405" s="37"/>
      <c r="AU1405" s="37"/>
      <c r="AV1405" s="37"/>
      <c r="AW1405" s="37"/>
      <c r="AX1405" s="37"/>
      <c r="AY1405" s="37"/>
      <c r="AZ1405" s="37"/>
      <c r="BA1405" s="37"/>
      <c r="BB1405" s="37"/>
      <c r="BC1405" s="37"/>
      <c r="BD1405">
        <v>6</v>
      </c>
    </row>
    <row r="1406" spans="1:56" hidden="1" x14ac:dyDescent="0.25">
      <c r="A1406" s="22" t="s">
        <v>51</v>
      </c>
      <c r="B1406" s="22" t="s">
        <v>273</v>
      </c>
      <c r="C1406" s="23">
        <v>21102803676</v>
      </c>
      <c r="D1406" s="22" t="s">
        <v>53</v>
      </c>
      <c r="E1406" s="29" t="s">
        <v>1156</v>
      </c>
      <c r="F1406" s="22" t="s">
        <v>1157</v>
      </c>
      <c r="G1406" s="22">
        <v>5042320824</v>
      </c>
      <c r="H1406" s="22" t="s">
        <v>56</v>
      </c>
      <c r="I1406" s="22" t="s">
        <v>56</v>
      </c>
      <c r="J1406" s="24">
        <v>44506</v>
      </c>
      <c r="K1406" s="22">
        <v>1280</v>
      </c>
      <c r="L1406" s="22" t="s">
        <v>203</v>
      </c>
      <c r="M1406" s="22" t="s">
        <v>203</v>
      </c>
      <c r="N1406" s="38" t="s">
        <v>2040</v>
      </c>
      <c r="O1406" s="39">
        <v>44508</v>
      </c>
      <c r="P1406" s="27" t="s">
        <v>303</v>
      </c>
      <c r="Q1406" s="22">
        <v>1280</v>
      </c>
      <c r="R1406" s="28" t="s">
        <v>56</v>
      </c>
      <c r="S1406" s="22" t="s">
        <v>56</v>
      </c>
      <c r="T1406" s="22">
        <v>6008152823</v>
      </c>
      <c r="U1406" s="22">
        <v>0</v>
      </c>
      <c r="V1406" s="28">
        <v>0</v>
      </c>
      <c r="W1406" s="22">
        <v>0</v>
      </c>
      <c r="X1406" s="22" t="s">
        <v>203</v>
      </c>
      <c r="Y1406" s="22" t="s">
        <v>56</v>
      </c>
      <c r="Z1406" s="38" t="s">
        <v>2041</v>
      </c>
      <c r="AA1406" s="39">
        <v>44508</v>
      </c>
      <c r="AB1406" s="28">
        <v>0</v>
      </c>
      <c r="AC1406" s="28" t="s">
        <v>56</v>
      </c>
      <c r="AD1406" s="46" t="s">
        <v>56</v>
      </c>
      <c r="AE1406" s="47" t="s">
        <v>56</v>
      </c>
      <c r="AF1406" s="35" t="str">
        <f>VLOOKUP(G1406,[6]TIV1!L:S,8,FALSE)</f>
        <v>8276895378</v>
      </c>
      <c r="AG1406" s="35" t="str">
        <f>VLOOKUP(T1406,[6]TIV1!L:S,8,FALSE)</f>
        <v>2050350280</v>
      </c>
      <c r="AH1406" s="35" t="e">
        <f>VLOOKUP(AC1406,[6]TIV1!L:S,8,FALSE)</f>
        <v>#N/A</v>
      </c>
      <c r="AI1406" s="36">
        <f>VLOOKUP(A1406&amp;P1406,[6]HARGA!C:D,2,0)*Q1406</f>
        <v>47667200</v>
      </c>
      <c r="AJ1406" s="36">
        <f>VLOOKUP(A1406&amp;P1406,[6]HARGA!C:D,2,0)*W1406</f>
        <v>0</v>
      </c>
      <c r="AK1406" s="36">
        <f>VLOOKUP(A1406&amp;P1406,[6]HARGA!C:D,2,0)*AB1406</f>
        <v>0</v>
      </c>
      <c r="AL1406" s="32"/>
      <c r="AM1406" s="32"/>
      <c r="AN1406" s="37"/>
      <c r="AO1406" s="37"/>
      <c r="AP1406" s="37"/>
      <c r="AQ1406" s="37"/>
      <c r="AR1406" s="37"/>
      <c r="AS1406" s="37"/>
      <c r="AT1406" s="37"/>
      <c r="AU1406" s="37"/>
      <c r="AV1406" s="37"/>
      <c r="AW1406" s="37"/>
      <c r="AX1406" s="37"/>
      <c r="AY1406" s="37"/>
      <c r="AZ1406" s="37"/>
      <c r="BA1406" s="37"/>
      <c r="BB1406" s="37"/>
      <c r="BC1406" s="37"/>
      <c r="BD1406">
        <v>6</v>
      </c>
    </row>
    <row r="1407" spans="1:56" hidden="1" x14ac:dyDescent="0.25">
      <c r="A1407" s="22" t="s">
        <v>51</v>
      </c>
      <c r="B1407" s="22" t="s">
        <v>273</v>
      </c>
      <c r="C1407" s="23">
        <v>21102803676</v>
      </c>
      <c r="D1407" s="22" t="s">
        <v>53</v>
      </c>
      <c r="E1407" s="29" t="s">
        <v>1156</v>
      </c>
      <c r="F1407" s="22" t="s">
        <v>1157</v>
      </c>
      <c r="G1407" s="22">
        <v>5042320824</v>
      </c>
      <c r="H1407" s="22" t="s">
        <v>56</v>
      </c>
      <c r="I1407" s="22" t="s">
        <v>56</v>
      </c>
      <c r="J1407" s="24">
        <v>44506</v>
      </c>
      <c r="K1407" s="22">
        <v>32</v>
      </c>
      <c r="L1407" s="22" t="s">
        <v>203</v>
      </c>
      <c r="M1407" s="22" t="s">
        <v>203</v>
      </c>
      <c r="N1407" s="38" t="s">
        <v>2040</v>
      </c>
      <c r="O1407" s="39">
        <v>44508</v>
      </c>
      <c r="P1407" s="27" t="s">
        <v>279</v>
      </c>
      <c r="Q1407" s="22">
        <v>32</v>
      </c>
      <c r="R1407" s="28" t="s">
        <v>56</v>
      </c>
      <c r="S1407" s="22" t="s">
        <v>56</v>
      </c>
      <c r="T1407" s="22">
        <v>6008152823</v>
      </c>
      <c r="U1407" s="22">
        <v>32</v>
      </c>
      <c r="V1407" s="28">
        <v>0</v>
      </c>
      <c r="W1407" s="22">
        <v>32</v>
      </c>
      <c r="X1407" s="22" t="s">
        <v>203</v>
      </c>
      <c r="Y1407" s="22" t="s">
        <v>56</v>
      </c>
      <c r="Z1407" s="38" t="s">
        <v>2041</v>
      </c>
      <c r="AA1407" s="39">
        <v>44508</v>
      </c>
      <c r="AB1407" s="28">
        <v>0</v>
      </c>
      <c r="AC1407" s="28" t="s">
        <v>56</v>
      </c>
      <c r="AD1407" s="46" t="s">
        <v>56</v>
      </c>
      <c r="AE1407" s="47" t="s">
        <v>56</v>
      </c>
      <c r="AF1407" s="35" t="str">
        <f>VLOOKUP(G1407,[6]TIV1!L:S,8,FALSE)</f>
        <v>8276895378</v>
      </c>
      <c r="AG1407" s="35" t="str">
        <f>VLOOKUP(T1407,[6]TIV1!L:S,8,FALSE)</f>
        <v>2050350280</v>
      </c>
      <c r="AH1407" s="35" t="e">
        <f>VLOOKUP(AC1407,[6]TIV1!L:S,8,FALSE)</f>
        <v>#N/A</v>
      </c>
      <c r="AI1407" s="36">
        <f>VLOOKUP(A1407&amp;P1407,[6]HARGA!C:D,2,0)*Q1407</f>
        <v>3200000</v>
      </c>
      <c r="AJ1407" s="36">
        <f>VLOOKUP(A1407&amp;P1407,[6]HARGA!C:D,2,0)*W1407</f>
        <v>3200000</v>
      </c>
      <c r="AK1407" s="36">
        <f>VLOOKUP(A1407&amp;P1407,[6]HARGA!C:D,2,0)*AB1407</f>
        <v>0</v>
      </c>
      <c r="AL1407" s="32"/>
      <c r="AM1407" s="32"/>
      <c r="AN1407" s="37"/>
      <c r="AO1407" s="37"/>
      <c r="AP1407" s="37"/>
      <c r="AQ1407" s="37"/>
      <c r="AR1407" s="37"/>
      <c r="AS1407" s="37"/>
      <c r="AT1407" s="37"/>
      <c r="AU1407" s="37"/>
      <c r="AV1407" s="37"/>
      <c r="AW1407" s="37"/>
      <c r="AX1407" s="37"/>
      <c r="AY1407" s="37"/>
      <c r="AZ1407" s="37"/>
      <c r="BA1407" s="37"/>
      <c r="BB1407" s="37"/>
      <c r="BC1407" s="37"/>
      <c r="BD1407">
        <v>6</v>
      </c>
    </row>
    <row r="1408" spans="1:56" hidden="1" x14ac:dyDescent="0.25">
      <c r="A1408" s="22" t="s">
        <v>51</v>
      </c>
      <c r="B1408" s="22" t="s">
        <v>273</v>
      </c>
      <c r="C1408" s="23">
        <v>21102803644</v>
      </c>
      <c r="D1408" s="22" t="s">
        <v>53</v>
      </c>
      <c r="E1408" s="50" t="s">
        <v>2042</v>
      </c>
      <c r="F1408" s="22" t="s">
        <v>2043</v>
      </c>
      <c r="G1408" s="22">
        <v>5042324546</v>
      </c>
      <c r="H1408" s="22" t="s">
        <v>56</v>
      </c>
      <c r="I1408" s="22" t="s">
        <v>56</v>
      </c>
      <c r="J1408" s="24">
        <v>44506</v>
      </c>
      <c r="K1408" s="22">
        <v>1120</v>
      </c>
      <c r="L1408" s="22" t="s">
        <v>92</v>
      </c>
      <c r="M1408" s="22" t="s">
        <v>92</v>
      </c>
      <c r="N1408" s="38" t="s">
        <v>2044</v>
      </c>
      <c r="O1408" s="39">
        <v>44508</v>
      </c>
      <c r="P1408" s="27" t="s">
        <v>277</v>
      </c>
      <c r="Q1408" s="22">
        <v>1120</v>
      </c>
      <c r="R1408" s="28" t="s">
        <v>56</v>
      </c>
      <c r="S1408" s="22" t="s">
        <v>56</v>
      </c>
      <c r="T1408" s="22">
        <v>6008152724</v>
      </c>
      <c r="U1408" s="22">
        <v>0</v>
      </c>
      <c r="V1408" s="28">
        <v>0</v>
      </c>
      <c r="W1408" s="22">
        <v>0</v>
      </c>
      <c r="X1408" s="22" t="s">
        <v>92</v>
      </c>
      <c r="Y1408" s="22" t="s">
        <v>56</v>
      </c>
      <c r="Z1408" s="38" t="s">
        <v>2045</v>
      </c>
      <c r="AA1408" s="39">
        <v>44508</v>
      </c>
      <c r="AB1408" s="28">
        <v>0</v>
      </c>
      <c r="AC1408" s="28" t="s">
        <v>56</v>
      </c>
      <c r="AD1408" s="46" t="s">
        <v>56</v>
      </c>
      <c r="AE1408" s="47" t="s">
        <v>56</v>
      </c>
      <c r="AF1408" s="35" t="str">
        <f>VLOOKUP(G1408,[6]TIV1!L:S,8,FALSE)</f>
        <v>8276895378</v>
      </c>
      <c r="AG1408" s="35" t="str">
        <f>VLOOKUP(T1408,[6]TIV1!L:S,8,FALSE)</f>
        <v>2050350280</v>
      </c>
      <c r="AH1408" s="35" t="e">
        <f>VLOOKUP(AC1408,[6]TIV1!L:S,8,FALSE)</f>
        <v>#N/A</v>
      </c>
      <c r="AI1408" s="36">
        <f>VLOOKUP(A1408&amp;P1408,[6]HARGA!C:D,2,0)*Q1408</f>
        <v>45360000</v>
      </c>
      <c r="AJ1408" s="36">
        <f>VLOOKUP(A1408&amp;P1408,[6]HARGA!C:D,2,0)*W1408</f>
        <v>0</v>
      </c>
      <c r="AK1408" s="36">
        <f>VLOOKUP(A1408&amp;P1408,[6]HARGA!C:D,2,0)*AB1408</f>
        <v>0</v>
      </c>
      <c r="AL1408" s="32"/>
      <c r="AM1408" s="32"/>
      <c r="AN1408" s="37"/>
      <c r="AO1408" s="37"/>
      <c r="AP1408" s="37"/>
      <c r="AQ1408" s="37"/>
      <c r="AR1408" s="37"/>
      <c r="AS1408" s="37"/>
      <c r="AT1408" s="37"/>
      <c r="AU1408" s="37"/>
      <c r="AV1408" s="37"/>
      <c r="AW1408" s="37"/>
      <c r="AX1408" s="37"/>
      <c r="AY1408" s="37"/>
      <c r="AZ1408" s="37"/>
      <c r="BA1408" s="37"/>
      <c r="BB1408" s="37"/>
      <c r="BC1408" s="37"/>
      <c r="BD1408">
        <v>6</v>
      </c>
    </row>
    <row r="1409" spans="1:56" hidden="1" x14ac:dyDescent="0.25">
      <c r="A1409" s="22" t="s">
        <v>51</v>
      </c>
      <c r="B1409" s="22" t="s">
        <v>273</v>
      </c>
      <c r="C1409" s="23">
        <v>21102803644</v>
      </c>
      <c r="D1409" s="22" t="s">
        <v>53</v>
      </c>
      <c r="E1409" s="50" t="s">
        <v>2042</v>
      </c>
      <c r="F1409" s="22" t="s">
        <v>2043</v>
      </c>
      <c r="G1409" s="22">
        <v>5042324546</v>
      </c>
      <c r="H1409" s="22" t="s">
        <v>56</v>
      </c>
      <c r="I1409" s="22" t="s">
        <v>56</v>
      </c>
      <c r="J1409" s="24">
        <v>44506</v>
      </c>
      <c r="K1409" s="22">
        <v>16</v>
      </c>
      <c r="L1409" s="22" t="s">
        <v>92</v>
      </c>
      <c r="M1409" s="22" t="s">
        <v>92</v>
      </c>
      <c r="N1409" s="38" t="s">
        <v>2044</v>
      </c>
      <c r="O1409" s="39">
        <v>44508</v>
      </c>
      <c r="P1409" s="27" t="s">
        <v>279</v>
      </c>
      <c r="Q1409" s="22">
        <v>16</v>
      </c>
      <c r="R1409" s="28" t="s">
        <v>56</v>
      </c>
      <c r="S1409" s="22" t="s">
        <v>56</v>
      </c>
      <c r="T1409" s="22">
        <v>6008152724</v>
      </c>
      <c r="U1409" s="22">
        <v>16</v>
      </c>
      <c r="V1409" s="28">
        <v>0</v>
      </c>
      <c r="W1409" s="22">
        <v>16</v>
      </c>
      <c r="X1409" s="22" t="s">
        <v>92</v>
      </c>
      <c r="Y1409" s="22" t="s">
        <v>56</v>
      </c>
      <c r="Z1409" s="38" t="s">
        <v>2045</v>
      </c>
      <c r="AA1409" s="39">
        <v>44508</v>
      </c>
      <c r="AB1409" s="28">
        <v>0</v>
      </c>
      <c r="AC1409" s="28" t="s">
        <v>56</v>
      </c>
      <c r="AD1409" s="46" t="s">
        <v>56</v>
      </c>
      <c r="AE1409" s="47" t="s">
        <v>56</v>
      </c>
      <c r="AF1409" s="35" t="str">
        <f>VLOOKUP(G1409,[6]TIV1!L:S,8,FALSE)</f>
        <v>8276895378</v>
      </c>
      <c r="AG1409" s="35" t="str">
        <f>VLOOKUP(T1409,[6]TIV1!L:S,8,FALSE)</f>
        <v>2050350280</v>
      </c>
      <c r="AH1409" s="35" t="e">
        <f>VLOOKUP(AC1409,[6]TIV1!L:S,8,FALSE)</f>
        <v>#N/A</v>
      </c>
      <c r="AI1409" s="36">
        <f>VLOOKUP(A1409&amp;P1409,[6]HARGA!C:D,2,0)*Q1409</f>
        <v>1600000</v>
      </c>
      <c r="AJ1409" s="36">
        <f>VLOOKUP(A1409&amp;P1409,[6]HARGA!C:D,2,0)*W1409</f>
        <v>1600000</v>
      </c>
      <c r="AK1409" s="36">
        <f>VLOOKUP(A1409&amp;P1409,[6]HARGA!C:D,2,0)*AB1409</f>
        <v>0</v>
      </c>
      <c r="AL1409" s="32"/>
      <c r="AM1409" s="32"/>
      <c r="AN1409" s="37"/>
      <c r="AO1409" s="37"/>
      <c r="AP1409" s="37"/>
      <c r="AQ1409" s="37"/>
      <c r="AR1409" s="37"/>
      <c r="AS1409" s="37"/>
      <c r="AT1409" s="37"/>
      <c r="AU1409" s="37"/>
      <c r="AV1409" s="37"/>
      <c r="AW1409" s="37"/>
      <c r="AX1409" s="37"/>
      <c r="AY1409" s="37"/>
      <c r="AZ1409" s="37"/>
      <c r="BA1409" s="37"/>
      <c r="BB1409" s="37"/>
      <c r="BC1409" s="37"/>
      <c r="BD1409">
        <v>6</v>
      </c>
    </row>
    <row r="1410" spans="1:56" hidden="1" x14ac:dyDescent="0.25">
      <c r="A1410" s="22" t="s">
        <v>51</v>
      </c>
      <c r="B1410" s="22" t="s">
        <v>273</v>
      </c>
      <c r="C1410" s="23">
        <v>21102803649</v>
      </c>
      <c r="D1410" s="22" t="s">
        <v>53</v>
      </c>
      <c r="E1410" s="22" t="s">
        <v>169</v>
      </c>
      <c r="F1410" s="22" t="s">
        <v>854</v>
      </c>
      <c r="G1410" s="22">
        <v>5042315402</v>
      </c>
      <c r="H1410" s="22" t="s">
        <v>56</v>
      </c>
      <c r="I1410" s="22" t="s">
        <v>56</v>
      </c>
      <c r="J1410" s="24">
        <v>44506</v>
      </c>
      <c r="K1410" s="22">
        <v>1120</v>
      </c>
      <c r="L1410" s="22" t="s">
        <v>92</v>
      </c>
      <c r="M1410" s="22" t="s">
        <v>92</v>
      </c>
      <c r="N1410" s="38" t="s">
        <v>2046</v>
      </c>
      <c r="O1410" s="39">
        <v>44509</v>
      </c>
      <c r="P1410" s="27" t="s">
        <v>277</v>
      </c>
      <c r="Q1410" s="22">
        <v>1120</v>
      </c>
      <c r="R1410" s="28" t="s">
        <v>56</v>
      </c>
      <c r="S1410" s="22" t="s">
        <v>56</v>
      </c>
      <c r="T1410" s="22">
        <v>6008136272</v>
      </c>
      <c r="U1410" s="22">
        <v>0</v>
      </c>
      <c r="V1410" s="28">
        <v>0</v>
      </c>
      <c r="W1410" s="22">
        <v>0</v>
      </c>
      <c r="X1410" s="22" t="s">
        <v>92</v>
      </c>
      <c r="Y1410" s="22" t="s">
        <v>56</v>
      </c>
      <c r="Z1410" s="38" t="s">
        <v>2047</v>
      </c>
      <c r="AA1410" s="39">
        <v>44509</v>
      </c>
      <c r="AB1410" s="28">
        <v>0</v>
      </c>
      <c r="AC1410" s="28" t="s">
        <v>56</v>
      </c>
      <c r="AD1410" s="46" t="s">
        <v>56</v>
      </c>
      <c r="AE1410" s="47" t="s">
        <v>56</v>
      </c>
      <c r="AF1410" s="35" t="str">
        <f>VLOOKUP(G1410,[6]TIV1!L:S,8,FALSE)</f>
        <v>8276895378</v>
      </c>
      <c r="AG1410" s="35" t="str">
        <f>VLOOKUP(T1410,[6]TIV1!L:S,8,FALSE)</f>
        <v>2050350280</v>
      </c>
      <c r="AH1410" s="35" t="e">
        <f>VLOOKUP(AC1410,[6]TIV1!L:S,8,FALSE)</f>
        <v>#N/A</v>
      </c>
      <c r="AI1410" s="36">
        <f>VLOOKUP(A1410&amp;P1410,[6]HARGA!C:D,2,0)*Q1410</f>
        <v>45360000</v>
      </c>
      <c r="AJ1410" s="36">
        <f>VLOOKUP(A1410&amp;P1410,[6]HARGA!C:D,2,0)*W1410</f>
        <v>0</v>
      </c>
      <c r="AK1410" s="36">
        <f>VLOOKUP(A1410&amp;P1410,[6]HARGA!C:D,2,0)*AB1410</f>
        <v>0</v>
      </c>
      <c r="AL1410" s="32"/>
      <c r="AM1410" s="32"/>
      <c r="AN1410" s="37"/>
      <c r="AO1410" s="37"/>
      <c r="AP1410" s="37"/>
      <c r="AQ1410" s="37"/>
      <c r="AR1410" s="37"/>
      <c r="AS1410" s="37"/>
      <c r="AT1410" s="37"/>
      <c r="AU1410" s="37"/>
      <c r="AV1410" s="37"/>
      <c r="AW1410" s="37"/>
      <c r="AX1410" s="37"/>
      <c r="AY1410" s="37"/>
      <c r="AZ1410" s="37"/>
      <c r="BA1410" s="37"/>
      <c r="BB1410" s="37"/>
      <c r="BC1410" s="37"/>
      <c r="BD1410">
        <v>6</v>
      </c>
    </row>
    <row r="1411" spans="1:56" hidden="1" x14ac:dyDescent="0.25">
      <c r="A1411" s="22" t="s">
        <v>51</v>
      </c>
      <c r="B1411" s="22" t="s">
        <v>273</v>
      </c>
      <c r="C1411" s="23">
        <v>21102803649</v>
      </c>
      <c r="D1411" s="22" t="s">
        <v>53</v>
      </c>
      <c r="E1411" s="22" t="s">
        <v>169</v>
      </c>
      <c r="F1411" s="22" t="s">
        <v>854</v>
      </c>
      <c r="G1411" s="22">
        <v>5042315402</v>
      </c>
      <c r="H1411" s="22" t="s">
        <v>56</v>
      </c>
      <c r="I1411" s="22" t="s">
        <v>56</v>
      </c>
      <c r="J1411" s="24">
        <v>44506</v>
      </c>
      <c r="K1411" s="22">
        <v>16</v>
      </c>
      <c r="L1411" s="22" t="s">
        <v>92</v>
      </c>
      <c r="M1411" s="22" t="s">
        <v>92</v>
      </c>
      <c r="N1411" s="38" t="s">
        <v>2046</v>
      </c>
      <c r="O1411" s="39">
        <v>44509</v>
      </c>
      <c r="P1411" s="27" t="s">
        <v>279</v>
      </c>
      <c r="Q1411" s="22">
        <v>16</v>
      </c>
      <c r="R1411" s="28" t="s">
        <v>56</v>
      </c>
      <c r="S1411" s="22" t="s">
        <v>56</v>
      </c>
      <c r="T1411" s="22">
        <v>6008136272</v>
      </c>
      <c r="U1411" s="22">
        <v>16</v>
      </c>
      <c r="V1411" s="28">
        <v>0</v>
      </c>
      <c r="W1411" s="22">
        <v>16</v>
      </c>
      <c r="X1411" s="22" t="s">
        <v>92</v>
      </c>
      <c r="Y1411" s="22" t="s">
        <v>56</v>
      </c>
      <c r="Z1411" s="38" t="s">
        <v>2047</v>
      </c>
      <c r="AA1411" s="39">
        <v>44509</v>
      </c>
      <c r="AB1411" s="28">
        <v>0</v>
      </c>
      <c r="AC1411" s="28" t="s">
        <v>56</v>
      </c>
      <c r="AD1411" s="46" t="s">
        <v>56</v>
      </c>
      <c r="AE1411" s="47" t="s">
        <v>56</v>
      </c>
      <c r="AF1411" s="35" t="str">
        <f>VLOOKUP(G1411,[6]TIV1!L:S,8,FALSE)</f>
        <v>8276895378</v>
      </c>
      <c r="AG1411" s="35" t="str">
        <f>VLOOKUP(T1411,[6]TIV1!L:S,8,FALSE)</f>
        <v>2050350280</v>
      </c>
      <c r="AH1411" s="35" t="e">
        <f>VLOOKUP(AC1411,[6]TIV1!L:S,8,FALSE)</f>
        <v>#N/A</v>
      </c>
      <c r="AI1411" s="36">
        <f>VLOOKUP(A1411&amp;P1411,[6]HARGA!C:D,2,0)*Q1411</f>
        <v>1600000</v>
      </c>
      <c r="AJ1411" s="36">
        <f>VLOOKUP(A1411&amp;P1411,[6]HARGA!C:D,2,0)*W1411</f>
        <v>1600000</v>
      </c>
      <c r="AK1411" s="36">
        <f>VLOOKUP(A1411&amp;P1411,[6]HARGA!C:D,2,0)*AB1411</f>
        <v>0</v>
      </c>
      <c r="AL1411" s="32"/>
      <c r="AM1411" s="32"/>
      <c r="AN1411" s="37"/>
      <c r="AO1411" s="37"/>
      <c r="AP1411" s="37"/>
      <c r="AQ1411" s="37"/>
      <c r="AR1411" s="37"/>
      <c r="AS1411" s="37"/>
      <c r="AT1411" s="37"/>
      <c r="AU1411" s="37"/>
      <c r="AV1411" s="37"/>
      <c r="AW1411" s="37"/>
      <c r="AX1411" s="37"/>
      <c r="AY1411" s="37"/>
      <c r="AZ1411" s="37"/>
      <c r="BA1411" s="37"/>
      <c r="BB1411" s="37"/>
      <c r="BC1411" s="37"/>
      <c r="BD1411">
        <v>6</v>
      </c>
    </row>
    <row r="1412" spans="1:56" hidden="1" x14ac:dyDescent="0.25">
      <c r="A1412" s="22" t="s">
        <v>51</v>
      </c>
      <c r="B1412" s="22" t="s">
        <v>273</v>
      </c>
      <c r="C1412" s="23">
        <v>21102803647</v>
      </c>
      <c r="D1412" s="22" t="s">
        <v>53</v>
      </c>
      <c r="E1412" s="50" t="s">
        <v>2048</v>
      </c>
      <c r="F1412" s="22" t="s">
        <v>2049</v>
      </c>
      <c r="G1412" s="22">
        <v>5042315398</v>
      </c>
      <c r="H1412" s="22" t="s">
        <v>56</v>
      </c>
      <c r="I1412" s="22" t="s">
        <v>56</v>
      </c>
      <c r="J1412" s="24">
        <v>44506</v>
      </c>
      <c r="K1412" s="22">
        <v>1120</v>
      </c>
      <c r="L1412" s="22" t="s">
        <v>203</v>
      </c>
      <c r="M1412" s="22" t="s">
        <v>203</v>
      </c>
      <c r="N1412" s="38" t="s">
        <v>2050</v>
      </c>
      <c r="O1412" s="39">
        <v>44508</v>
      </c>
      <c r="P1412" s="27" t="s">
        <v>277</v>
      </c>
      <c r="Q1412" s="22">
        <v>1120</v>
      </c>
      <c r="R1412" s="28" t="s">
        <v>56</v>
      </c>
      <c r="S1412" s="22" t="s">
        <v>56</v>
      </c>
      <c r="T1412" s="22">
        <v>6008148655</v>
      </c>
      <c r="U1412" s="22">
        <v>0</v>
      </c>
      <c r="V1412" s="28">
        <v>0</v>
      </c>
      <c r="W1412" s="22">
        <v>0</v>
      </c>
      <c r="X1412" s="22" t="s">
        <v>203</v>
      </c>
      <c r="Y1412" s="22" t="s">
        <v>56</v>
      </c>
      <c r="Z1412" s="38" t="s">
        <v>2051</v>
      </c>
      <c r="AA1412" s="39">
        <v>44508</v>
      </c>
      <c r="AB1412" s="28">
        <v>0</v>
      </c>
      <c r="AC1412" s="28" t="s">
        <v>56</v>
      </c>
      <c r="AD1412" s="46" t="s">
        <v>56</v>
      </c>
      <c r="AE1412" s="47" t="s">
        <v>56</v>
      </c>
      <c r="AF1412" s="35" t="str">
        <f>VLOOKUP(G1412,[6]TIV1!L:S,8,FALSE)</f>
        <v>8276895378</v>
      </c>
      <c r="AG1412" s="35" t="str">
        <f>VLOOKUP(T1412,[6]TIV1!L:S,8,FALSE)</f>
        <v>2050350280</v>
      </c>
      <c r="AH1412" s="35" t="e">
        <f>VLOOKUP(AC1412,[6]TIV1!L:S,8,FALSE)</f>
        <v>#N/A</v>
      </c>
      <c r="AI1412" s="36">
        <f>VLOOKUP(A1412&amp;P1412,[6]HARGA!C:D,2,0)*Q1412</f>
        <v>45360000</v>
      </c>
      <c r="AJ1412" s="36">
        <f>VLOOKUP(A1412&amp;P1412,[6]HARGA!C:D,2,0)*W1412</f>
        <v>0</v>
      </c>
      <c r="AK1412" s="36">
        <f>VLOOKUP(A1412&amp;P1412,[6]HARGA!C:D,2,0)*AB1412</f>
        <v>0</v>
      </c>
      <c r="AL1412" s="32"/>
      <c r="AM1412" s="32"/>
      <c r="AN1412" s="37"/>
      <c r="AO1412" s="37"/>
      <c r="AP1412" s="37"/>
      <c r="AQ1412" s="37"/>
      <c r="AR1412" s="37"/>
      <c r="AS1412" s="37"/>
      <c r="AT1412" s="37"/>
      <c r="AU1412" s="37"/>
      <c r="AV1412" s="37"/>
      <c r="AW1412" s="37"/>
      <c r="AX1412" s="37"/>
      <c r="AY1412" s="37"/>
      <c r="AZ1412" s="37"/>
      <c r="BA1412" s="37"/>
      <c r="BB1412" s="37"/>
      <c r="BC1412" s="37"/>
      <c r="BD1412">
        <v>6</v>
      </c>
    </row>
    <row r="1413" spans="1:56" hidden="1" x14ac:dyDescent="0.25">
      <c r="A1413" s="22" t="s">
        <v>51</v>
      </c>
      <c r="B1413" s="22" t="s">
        <v>273</v>
      </c>
      <c r="C1413" s="23">
        <v>21102803647</v>
      </c>
      <c r="D1413" s="22" t="s">
        <v>53</v>
      </c>
      <c r="E1413" s="50" t="s">
        <v>2048</v>
      </c>
      <c r="F1413" s="22" t="s">
        <v>2049</v>
      </c>
      <c r="G1413" s="22">
        <v>5042315398</v>
      </c>
      <c r="H1413" s="22" t="s">
        <v>56</v>
      </c>
      <c r="I1413" s="22" t="s">
        <v>56</v>
      </c>
      <c r="J1413" s="24">
        <v>44506</v>
      </c>
      <c r="K1413" s="22">
        <v>16</v>
      </c>
      <c r="L1413" s="22" t="s">
        <v>203</v>
      </c>
      <c r="M1413" s="22" t="s">
        <v>203</v>
      </c>
      <c r="N1413" s="38" t="s">
        <v>2050</v>
      </c>
      <c r="O1413" s="39">
        <v>44508</v>
      </c>
      <c r="P1413" s="27" t="s">
        <v>279</v>
      </c>
      <c r="Q1413" s="22">
        <v>16</v>
      </c>
      <c r="R1413" s="28" t="s">
        <v>56</v>
      </c>
      <c r="S1413" s="22" t="s">
        <v>56</v>
      </c>
      <c r="T1413" s="22">
        <v>6008148655</v>
      </c>
      <c r="U1413" s="22">
        <v>16</v>
      </c>
      <c r="V1413" s="28">
        <v>0</v>
      </c>
      <c r="W1413" s="22">
        <v>16</v>
      </c>
      <c r="X1413" s="22" t="s">
        <v>203</v>
      </c>
      <c r="Y1413" s="22" t="s">
        <v>56</v>
      </c>
      <c r="Z1413" s="38" t="s">
        <v>2051</v>
      </c>
      <c r="AA1413" s="39">
        <v>44508</v>
      </c>
      <c r="AB1413" s="28">
        <v>0</v>
      </c>
      <c r="AC1413" s="28" t="s">
        <v>56</v>
      </c>
      <c r="AD1413" s="46" t="s">
        <v>56</v>
      </c>
      <c r="AE1413" s="47" t="s">
        <v>56</v>
      </c>
      <c r="AF1413" s="35" t="str">
        <f>VLOOKUP(G1413,[6]TIV1!L:S,8,FALSE)</f>
        <v>8276895378</v>
      </c>
      <c r="AG1413" s="35" t="str">
        <f>VLOOKUP(T1413,[6]TIV1!L:S,8,FALSE)</f>
        <v>2050350280</v>
      </c>
      <c r="AH1413" s="35" t="e">
        <f>VLOOKUP(AC1413,[6]TIV1!L:S,8,FALSE)</f>
        <v>#N/A</v>
      </c>
      <c r="AI1413" s="36">
        <f>VLOOKUP(A1413&amp;P1413,[6]HARGA!C:D,2,0)*Q1413</f>
        <v>1600000</v>
      </c>
      <c r="AJ1413" s="36">
        <f>VLOOKUP(A1413&amp;P1413,[6]HARGA!C:D,2,0)*W1413</f>
        <v>1600000</v>
      </c>
      <c r="AK1413" s="36">
        <f>VLOOKUP(A1413&amp;P1413,[6]HARGA!C:D,2,0)*AB1413</f>
        <v>0</v>
      </c>
      <c r="AL1413" s="32"/>
      <c r="AM1413" s="32"/>
      <c r="AN1413" s="37"/>
      <c r="AO1413" s="37"/>
      <c r="AP1413" s="37"/>
      <c r="AQ1413" s="37"/>
      <c r="AR1413" s="37"/>
      <c r="AS1413" s="37"/>
      <c r="AT1413" s="37"/>
      <c r="AU1413" s="37"/>
      <c r="AV1413" s="37"/>
      <c r="AW1413" s="37"/>
      <c r="AX1413" s="37"/>
      <c r="AY1413" s="37"/>
      <c r="AZ1413" s="37"/>
      <c r="BA1413" s="37"/>
      <c r="BB1413" s="37"/>
      <c r="BC1413" s="37"/>
      <c r="BD1413">
        <v>6</v>
      </c>
    </row>
    <row r="1414" spans="1:56" hidden="1" x14ac:dyDescent="0.25">
      <c r="A1414" s="22" t="s">
        <v>66</v>
      </c>
      <c r="B1414" s="22" t="s">
        <v>273</v>
      </c>
      <c r="C1414" s="23">
        <v>21102903658</v>
      </c>
      <c r="D1414" s="22" t="s">
        <v>53</v>
      </c>
      <c r="E1414" s="22" t="s">
        <v>840</v>
      </c>
      <c r="F1414" s="22" t="s">
        <v>841</v>
      </c>
      <c r="G1414" s="22">
        <v>5042323250</v>
      </c>
      <c r="H1414" s="22" t="s">
        <v>56</v>
      </c>
      <c r="I1414" s="22" t="s">
        <v>56</v>
      </c>
      <c r="J1414" s="24">
        <v>44506</v>
      </c>
      <c r="K1414" s="22">
        <v>1120</v>
      </c>
      <c r="L1414" s="22" t="s">
        <v>110</v>
      </c>
      <c r="M1414" s="22" t="s">
        <v>110</v>
      </c>
      <c r="N1414" s="38" t="s">
        <v>2052</v>
      </c>
      <c r="O1414" s="39">
        <v>44508</v>
      </c>
      <c r="P1414" s="27" t="s">
        <v>277</v>
      </c>
      <c r="Q1414" s="22">
        <v>1120</v>
      </c>
      <c r="R1414" s="28" t="s">
        <v>56</v>
      </c>
      <c r="S1414" s="22" t="s">
        <v>56</v>
      </c>
      <c r="T1414" s="22">
        <v>6008147667</v>
      </c>
      <c r="U1414" s="22">
        <v>0</v>
      </c>
      <c r="V1414" s="28">
        <v>0</v>
      </c>
      <c r="W1414" s="22">
        <v>0</v>
      </c>
      <c r="X1414" s="22" t="s">
        <v>110</v>
      </c>
      <c r="Y1414" s="22" t="s">
        <v>56</v>
      </c>
      <c r="Z1414" s="38" t="s">
        <v>2053</v>
      </c>
      <c r="AA1414" s="39">
        <v>44508</v>
      </c>
      <c r="AB1414" s="28">
        <v>0</v>
      </c>
      <c r="AC1414" s="28" t="s">
        <v>56</v>
      </c>
      <c r="AD1414" s="46" t="s">
        <v>56</v>
      </c>
      <c r="AE1414" s="47" t="s">
        <v>56</v>
      </c>
      <c r="AF1414" s="35" t="str">
        <f>VLOOKUP(G1414,[6]TIV1!L:S,8,FALSE)</f>
        <v>8276895966</v>
      </c>
      <c r="AG1414" s="35" t="str">
        <f>VLOOKUP(T1414,[6]TIV1!L:S,8,FALSE)</f>
        <v>2050350313</v>
      </c>
      <c r="AH1414" s="35" t="e">
        <f>VLOOKUP(AC1414,[6]TIV1!L:S,8,FALSE)</f>
        <v>#N/A</v>
      </c>
      <c r="AI1414" s="36">
        <f>VLOOKUP(A1414&amp;P1414,[6]HARGA!C:D,2,0)*Q1414</f>
        <v>45360000</v>
      </c>
      <c r="AJ1414" s="36">
        <f>VLOOKUP(A1414&amp;P1414,[6]HARGA!C:D,2,0)*W1414</f>
        <v>0</v>
      </c>
      <c r="AK1414" s="36">
        <f>VLOOKUP(A1414&amp;P1414,[6]HARGA!C:D,2,0)*AB1414</f>
        <v>0</v>
      </c>
      <c r="AL1414" s="32"/>
      <c r="AM1414" s="32"/>
      <c r="AN1414" s="37"/>
      <c r="AO1414" s="37"/>
      <c r="AP1414" s="37"/>
      <c r="AQ1414" s="37"/>
      <c r="AR1414" s="37"/>
      <c r="AS1414" s="37"/>
      <c r="AT1414" s="37"/>
      <c r="AU1414" s="37"/>
      <c r="AV1414" s="37"/>
      <c r="AW1414" s="37"/>
      <c r="AX1414" s="37"/>
      <c r="AY1414" s="37"/>
      <c r="AZ1414" s="37"/>
      <c r="BA1414" s="37"/>
      <c r="BB1414" s="37"/>
      <c r="BC1414" s="37"/>
      <c r="BD1414">
        <v>6</v>
      </c>
    </row>
    <row r="1415" spans="1:56" hidden="1" x14ac:dyDescent="0.25">
      <c r="A1415" s="22" t="s">
        <v>66</v>
      </c>
      <c r="B1415" s="22" t="s">
        <v>273</v>
      </c>
      <c r="C1415" s="23">
        <v>21102903658</v>
      </c>
      <c r="D1415" s="22" t="s">
        <v>53</v>
      </c>
      <c r="E1415" s="22" t="s">
        <v>840</v>
      </c>
      <c r="F1415" s="22" t="s">
        <v>841</v>
      </c>
      <c r="G1415" s="22">
        <v>5042323250</v>
      </c>
      <c r="H1415" s="22" t="s">
        <v>56</v>
      </c>
      <c r="I1415" s="22" t="s">
        <v>56</v>
      </c>
      <c r="J1415" s="24">
        <v>44506</v>
      </c>
      <c r="K1415" s="22">
        <v>16</v>
      </c>
      <c r="L1415" s="22" t="s">
        <v>110</v>
      </c>
      <c r="M1415" s="22" t="s">
        <v>110</v>
      </c>
      <c r="N1415" s="38" t="s">
        <v>2052</v>
      </c>
      <c r="O1415" s="39">
        <v>44508</v>
      </c>
      <c r="P1415" s="27" t="s">
        <v>279</v>
      </c>
      <c r="Q1415" s="22">
        <v>16</v>
      </c>
      <c r="R1415" s="28" t="s">
        <v>56</v>
      </c>
      <c r="S1415" s="22" t="s">
        <v>56</v>
      </c>
      <c r="T1415" s="22">
        <v>6008147667</v>
      </c>
      <c r="U1415" s="22">
        <v>16</v>
      </c>
      <c r="V1415" s="28">
        <v>0</v>
      </c>
      <c r="W1415" s="22">
        <v>16</v>
      </c>
      <c r="X1415" s="22" t="s">
        <v>110</v>
      </c>
      <c r="Y1415" s="22" t="s">
        <v>56</v>
      </c>
      <c r="Z1415" s="38" t="s">
        <v>2053</v>
      </c>
      <c r="AA1415" s="39">
        <v>44508</v>
      </c>
      <c r="AB1415" s="28">
        <v>0</v>
      </c>
      <c r="AC1415" s="28" t="s">
        <v>56</v>
      </c>
      <c r="AD1415" s="46" t="s">
        <v>56</v>
      </c>
      <c r="AE1415" s="47" t="s">
        <v>56</v>
      </c>
      <c r="AF1415" s="35" t="str">
        <f>VLOOKUP(G1415,[6]TIV1!L:S,8,FALSE)</f>
        <v>8276895966</v>
      </c>
      <c r="AG1415" s="35" t="str">
        <f>VLOOKUP(T1415,[6]TIV1!L:S,8,FALSE)</f>
        <v>2050350313</v>
      </c>
      <c r="AH1415" s="35" t="e">
        <f>VLOOKUP(AC1415,[6]TIV1!L:S,8,FALSE)</f>
        <v>#N/A</v>
      </c>
      <c r="AI1415" s="36">
        <f>VLOOKUP(A1415&amp;P1415,[6]HARGA!C:D,2,0)*Q1415</f>
        <v>1600000</v>
      </c>
      <c r="AJ1415" s="36">
        <f>VLOOKUP(A1415&amp;P1415,[6]HARGA!C:D,2,0)*W1415</f>
        <v>1600000</v>
      </c>
      <c r="AK1415" s="36">
        <f>VLOOKUP(A1415&amp;P1415,[6]HARGA!C:D,2,0)*AB1415</f>
        <v>0</v>
      </c>
      <c r="AL1415" s="32"/>
      <c r="AM1415" s="32"/>
      <c r="AN1415" s="37"/>
      <c r="AO1415" s="37"/>
      <c r="AP1415" s="37"/>
      <c r="AQ1415" s="37"/>
      <c r="AR1415" s="37"/>
      <c r="AS1415" s="37"/>
      <c r="AT1415" s="37"/>
      <c r="AU1415" s="37"/>
      <c r="AV1415" s="37"/>
      <c r="AW1415" s="37"/>
      <c r="AX1415" s="37"/>
      <c r="AY1415" s="37"/>
      <c r="AZ1415" s="37"/>
      <c r="BA1415" s="37"/>
      <c r="BB1415" s="37"/>
      <c r="BC1415" s="37"/>
      <c r="BD1415">
        <v>6</v>
      </c>
    </row>
    <row r="1416" spans="1:56" hidden="1" x14ac:dyDescent="0.25">
      <c r="A1416" s="22" t="s">
        <v>66</v>
      </c>
      <c r="B1416" s="22" t="s">
        <v>273</v>
      </c>
      <c r="C1416" s="23">
        <v>21102903672</v>
      </c>
      <c r="D1416" s="22" t="s">
        <v>53</v>
      </c>
      <c r="E1416" s="29" t="s">
        <v>813</v>
      </c>
      <c r="F1416" s="22" t="s">
        <v>814</v>
      </c>
      <c r="G1416" s="22">
        <v>5042305011</v>
      </c>
      <c r="H1416" s="22" t="s">
        <v>56</v>
      </c>
      <c r="I1416" s="22" t="s">
        <v>56</v>
      </c>
      <c r="J1416" s="24">
        <v>44506</v>
      </c>
      <c r="K1416" s="22">
        <v>1280</v>
      </c>
      <c r="L1416" s="22" t="s">
        <v>189</v>
      </c>
      <c r="M1416" s="22" t="s">
        <v>189</v>
      </c>
      <c r="N1416" s="38" t="s">
        <v>2054</v>
      </c>
      <c r="O1416" s="39">
        <v>44508</v>
      </c>
      <c r="P1416" s="27" t="s">
        <v>303</v>
      </c>
      <c r="Q1416" s="22">
        <v>1280</v>
      </c>
      <c r="R1416" s="28" t="s">
        <v>56</v>
      </c>
      <c r="S1416" s="22" t="s">
        <v>56</v>
      </c>
      <c r="T1416" s="22">
        <v>6008135112</v>
      </c>
      <c r="U1416" s="22">
        <v>0</v>
      </c>
      <c r="V1416" s="28">
        <v>0</v>
      </c>
      <c r="W1416" s="22">
        <v>0</v>
      </c>
      <c r="X1416" s="22" t="s">
        <v>189</v>
      </c>
      <c r="Y1416" s="22" t="s">
        <v>56</v>
      </c>
      <c r="Z1416" s="38" t="s">
        <v>2055</v>
      </c>
      <c r="AA1416" s="39">
        <v>44508</v>
      </c>
      <c r="AB1416" s="28">
        <v>0</v>
      </c>
      <c r="AC1416" s="28" t="s">
        <v>56</v>
      </c>
      <c r="AD1416" s="46" t="s">
        <v>56</v>
      </c>
      <c r="AE1416" s="47" t="s">
        <v>56</v>
      </c>
      <c r="AF1416" s="35" t="str">
        <f>VLOOKUP(G1416,[6]TIV1!L:S,8,FALSE)</f>
        <v>8276895966</v>
      </c>
      <c r="AG1416" s="35" t="str">
        <f>VLOOKUP(T1416,[6]TIV1!L:S,8,FALSE)</f>
        <v>2050350313</v>
      </c>
      <c r="AH1416" s="35" t="e">
        <f>VLOOKUP(AC1416,[6]TIV1!L:S,8,FALSE)</f>
        <v>#N/A</v>
      </c>
      <c r="AI1416" s="36">
        <f>VLOOKUP(A1416&amp;P1416,[6]HARGA!C:D,2,0)*Q1416</f>
        <v>47667200</v>
      </c>
      <c r="AJ1416" s="36">
        <f>VLOOKUP(A1416&amp;P1416,[6]HARGA!C:D,2,0)*W1416</f>
        <v>0</v>
      </c>
      <c r="AK1416" s="36">
        <f>VLOOKUP(A1416&amp;P1416,[6]HARGA!C:D,2,0)*AB1416</f>
        <v>0</v>
      </c>
      <c r="AL1416" s="32"/>
      <c r="AM1416" s="32"/>
      <c r="AN1416" s="37"/>
      <c r="AO1416" s="37"/>
      <c r="AP1416" s="37"/>
      <c r="AQ1416" s="37"/>
      <c r="AR1416" s="37"/>
      <c r="AS1416" s="37"/>
      <c r="AT1416" s="37"/>
      <c r="AU1416" s="37"/>
      <c r="AV1416" s="37"/>
      <c r="AW1416" s="37"/>
      <c r="AX1416" s="37"/>
      <c r="AY1416" s="37"/>
      <c r="AZ1416" s="37"/>
      <c r="BA1416" s="37"/>
      <c r="BB1416" s="37"/>
      <c r="BC1416" s="37"/>
      <c r="BD1416">
        <v>6</v>
      </c>
    </row>
    <row r="1417" spans="1:56" hidden="1" x14ac:dyDescent="0.25">
      <c r="A1417" s="22" t="s">
        <v>66</v>
      </c>
      <c r="B1417" s="22" t="s">
        <v>273</v>
      </c>
      <c r="C1417" s="23">
        <v>21102903672</v>
      </c>
      <c r="D1417" s="22" t="s">
        <v>53</v>
      </c>
      <c r="E1417" s="29" t="s">
        <v>813</v>
      </c>
      <c r="F1417" s="22" t="s">
        <v>814</v>
      </c>
      <c r="G1417" s="22">
        <v>5042305011</v>
      </c>
      <c r="H1417" s="22" t="s">
        <v>56</v>
      </c>
      <c r="I1417" s="22" t="s">
        <v>56</v>
      </c>
      <c r="J1417" s="24">
        <v>44506</v>
      </c>
      <c r="K1417" s="22">
        <v>32</v>
      </c>
      <c r="L1417" s="22" t="s">
        <v>189</v>
      </c>
      <c r="M1417" s="22" t="s">
        <v>189</v>
      </c>
      <c r="N1417" s="38" t="s">
        <v>2054</v>
      </c>
      <c r="O1417" s="39">
        <v>44508</v>
      </c>
      <c r="P1417" s="27" t="s">
        <v>279</v>
      </c>
      <c r="Q1417" s="22">
        <v>32</v>
      </c>
      <c r="R1417" s="28" t="s">
        <v>56</v>
      </c>
      <c r="S1417" s="22" t="s">
        <v>56</v>
      </c>
      <c r="T1417" s="22">
        <v>6008135112</v>
      </c>
      <c r="U1417" s="22">
        <v>32</v>
      </c>
      <c r="V1417" s="28">
        <v>0</v>
      </c>
      <c r="W1417" s="22">
        <v>32</v>
      </c>
      <c r="X1417" s="22" t="s">
        <v>189</v>
      </c>
      <c r="Y1417" s="22" t="s">
        <v>56</v>
      </c>
      <c r="Z1417" s="38" t="s">
        <v>2055</v>
      </c>
      <c r="AA1417" s="39">
        <v>44508</v>
      </c>
      <c r="AB1417" s="28">
        <v>0</v>
      </c>
      <c r="AC1417" s="28" t="s">
        <v>56</v>
      </c>
      <c r="AD1417" s="46" t="s">
        <v>56</v>
      </c>
      <c r="AE1417" s="47" t="s">
        <v>56</v>
      </c>
      <c r="AF1417" s="35" t="str">
        <f>VLOOKUP(G1417,[6]TIV1!L:S,8,FALSE)</f>
        <v>8276895966</v>
      </c>
      <c r="AG1417" s="35" t="str">
        <f>VLOOKUP(T1417,[6]TIV1!L:S,8,FALSE)</f>
        <v>2050350313</v>
      </c>
      <c r="AH1417" s="35" t="e">
        <f>VLOOKUP(AC1417,[6]TIV1!L:S,8,FALSE)</f>
        <v>#N/A</v>
      </c>
      <c r="AI1417" s="36">
        <f>VLOOKUP(A1417&amp;P1417,[6]HARGA!C:D,2,0)*Q1417</f>
        <v>3200000</v>
      </c>
      <c r="AJ1417" s="36">
        <f>VLOOKUP(A1417&amp;P1417,[6]HARGA!C:D,2,0)*W1417</f>
        <v>3200000</v>
      </c>
      <c r="AK1417" s="36">
        <f>VLOOKUP(A1417&amp;P1417,[6]HARGA!C:D,2,0)*AB1417</f>
        <v>0</v>
      </c>
      <c r="AL1417" s="32"/>
      <c r="AM1417" s="32"/>
      <c r="AN1417" s="37"/>
      <c r="AO1417" s="37"/>
      <c r="AP1417" s="37"/>
      <c r="AQ1417" s="37"/>
      <c r="AR1417" s="37"/>
      <c r="AS1417" s="37"/>
      <c r="AT1417" s="37"/>
      <c r="AU1417" s="37"/>
      <c r="AV1417" s="37"/>
      <c r="AW1417" s="37"/>
      <c r="AX1417" s="37"/>
      <c r="AY1417" s="37"/>
      <c r="AZ1417" s="37"/>
      <c r="BA1417" s="37"/>
      <c r="BB1417" s="37"/>
      <c r="BC1417" s="37"/>
      <c r="BD1417">
        <v>6</v>
      </c>
    </row>
    <row r="1418" spans="1:56" hidden="1" x14ac:dyDescent="0.25">
      <c r="A1418" s="22" t="s">
        <v>66</v>
      </c>
      <c r="B1418" s="22" t="s">
        <v>273</v>
      </c>
      <c r="C1418" s="23">
        <v>21102903651</v>
      </c>
      <c r="D1418" s="22" t="s">
        <v>193</v>
      </c>
      <c r="E1418" s="50" t="s">
        <v>2056</v>
      </c>
      <c r="F1418" s="22" t="s">
        <v>2057</v>
      </c>
      <c r="G1418" s="22">
        <v>5042321922</v>
      </c>
      <c r="H1418" s="22" t="s">
        <v>56</v>
      </c>
      <c r="I1418" s="22" t="s">
        <v>56</v>
      </c>
      <c r="J1418" s="24">
        <v>44506</v>
      </c>
      <c r="K1418" s="22">
        <v>1120</v>
      </c>
      <c r="L1418" s="22" t="s">
        <v>110</v>
      </c>
      <c r="M1418" s="22" t="s">
        <v>110</v>
      </c>
      <c r="N1418" s="38" t="s">
        <v>2058</v>
      </c>
      <c r="O1418" s="39">
        <v>44506</v>
      </c>
      <c r="P1418" s="27" t="s">
        <v>277</v>
      </c>
      <c r="Q1418" s="22">
        <v>1120</v>
      </c>
      <c r="R1418" s="28" t="s">
        <v>56</v>
      </c>
      <c r="S1418" s="22" t="s">
        <v>56</v>
      </c>
      <c r="T1418" s="22">
        <v>6008152141</v>
      </c>
      <c r="U1418" s="22">
        <v>0</v>
      </c>
      <c r="V1418" s="28">
        <v>0</v>
      </c>
      <c r="W1418" s="22">
        <v>0</v>
      </c>
      <c r="X1418" s="22" t="s">
        <v>110</v>
      </c>
      <c r="Y1418" s="22" t="s">
        <v>56</v>
      </c>
      <c r="Z1418" s="38" t="s">
        <v>2059</v>
      </c>
      <c r="AA1418" s="39">
        <v>44506</v>
      </c>
      <c r="AB1418" s="28">
        <v>0</v>
      </c>
      <c r="AC1418" s="28" t="s">
        <v>56</v>
      </c>
      <c r="AD1418" s="46" t="s">
        <v>56</v>
      </c>
      <c r="AE1418" s="47" t="s">
        <v>56</v>
      </c>
      <c r="AF1418" s="35" t="str">
        <f>VLOOKUP(G1418,[6]TIV1!L:S,8,FALSE)</f>
        <v>8276895966</v>
      </c>
      <c r="AG1418" s="35" t="str">
        <f>VLOOKUP(T1418,[6]TIV1!L:S,8,FALSE)</f>
        <v>2050350313</v>
      </c>
      <c r="AH1418" s="35" t="e">
        <f>VLOOKUP(AC1418,[6]TIV1!L:S,8,FALSE)</f>
        <v>#N/A</v>
      </c>
      <c r="AI1418" s="36">
        <f>VLOOKUP(A1418&amp;P1418,[6]HARGA!C:D,2,0)*Q1418</f>
        <v>45360000</v>
      </c>
      <c r="AJ1418" s="36">
        <f>VLOOKUP(A1418&amp;P1418,[6]HARGA!C:D,2,0)*W1418</f>
        <v>0</v>
      </c>
      <c r="AK1418" s="36">
        <f>VLOOKUP(A1418&amp;P1418,[6]HARGA!C:D,2,0)*AB1418</f>
        <v>0</v>
      </c>
      <c r="AL1418" s="32"/>
      <c r="AM1418" s="32"/>
      <c r="AN1418" s="37"/>
      <c r="AO1418" s="37"/>
      <c r="AP1418" s="37"/>
      <c r="AQ1418" s="37"/>
      <c r="AR1418" s="37"/>
      <c r="AS1418" s="37"/>
      <c r="AT1418" s="37"/>
      <c r="AU1418" s="37"/>
      <c r="AV1418" s="37"/>
      <c r="AW1418" s="37"/>
      <c r="AX1418" s="37"/>
      <c r="AY1418" s="37"/>
      <c r="AZ1418" s="37"/>
      <c r="BA1418" s="37"/>
      <c r="BB1418" s="37"/>
      <c r="BC1418" s="37"/>
      <c r="BD1418">
        <v>6</v>
      </c>
    </row>
    <row r="1419" spans="1:56" hidden="1" x14ac:dyDescent="0.25">
      <c r="A1419" s="22" t="s">
        <v>66</v>
      </c>
      <c r="B1419" s="22" t="s">
        <v>273</v>
      </c>
      <c r="C1419" s="23">
        <v>21102903651</v>
      </c>
      <c r="D1419" s="22" t="s">
        <v>193</v>
      </c>
      <c r="E1419" s="50" t="s">
        <v>2056</v>
      </c>
      <c r="F1419" s="22" t="s">
        <v>2057</v>
      </c>
      <c r="G1419" s="22">
        <v>5042321922</v>
      </c>
      <c r="H1419" s="22" t="s">
        <v>56</v>
      </c>
      <c r="I1419" s="22" t="s">
        <v>56</v>
      </c>
      <c r="J1419" s="24">
        <v>44506</v>
      </c>
      <c r="K1419" s="22">
        <v>16</v>
      </c>
      <c r="L1419" s="22" t="s">
        <v>110</v>
      </c>
      <c r="M1419" s="22" t="s">
        <v>110</v>
      </c>
      <c r="N1419" s="38" t="s">
        <v>2058</v>
      </c>
      <c r="O1419" s="39">
        <v>44506</v>
      </c>
      <c r="P1419" s="27" t="s">
        <v>279</v>
      </c>
      <c r="Q1419" s="22">
        <v>16</v>
      </c>
      <c r="R1419" s="28" t="s">
        <v>56</v>
      </c>
      <c r="S1419" s="22" t="s">
        <v>56</v>
      </c>
      <c r="T1419" s="22">
        <v>6008152141</v>
      </c>
      <c r="U1419" s="22">
        <v>16</v>
      </c>
      <c r="V1419" s="28">
        <v>0</v>
      </c>
      <c r="W1419" s="22">
        <v>16</v>
      </c>
      <c r="X1419" s="22" t="s">
        <v>110</v>
      </c>
      <c r="Y1419" s="22" t="s">
        <v>56</v>
      </c>
      <c r="Z1419" s="38" t="s">
        <v>2059</v>
      </c>
      <c r="AA1419" s="39">
        <v>44506</v>
      </c>
      <c r="AB1419" s="28">
        <v>0</v>
      </c>
      <c r="AC1419" s="28" t="s">
        <v>56</v>
      </c>
      <c r="AD1419" s="46" t="s">
        <v>56</v>
      </c>
      <c r="AE1419" s="47" t="s">
        <v>56</v>
      </c>
      <c r="AF1419" s="35" t="str">
        <f>VLOOKUP(G1419,[6]TIV1!L:S,8,FALSE)</f>
        <v>8276895966</v>
      </c>
      <c r="AG1419" s="35" t="str">
        <f>VLOOKUP(T1419,[6]TIV1!L:S,8,FALSE)</f>
        <v>2050350313</v>
      </c>
      <c r="AH1419" s="35" t="e">
        <f>VLOOKUP(AC1419,[6]TIV1!L:S,8,FALSE)</f>
        <v>#N/A</v>
      </c>
      <c r="AI1419" s="36">
        <f>VLOOKUP(A1419&amp;P1419,[6]HARGA!C:D,2,0)*Q1419</f>
        <v>1600000</v>
      </c>
      <c r="AJ1419" s="36">
        <f>VLOOKUP(A1419&amp;P1419,[6]HARGA!C:D,2,0)*W1419</f>
        <v>1600000</v>
      </c>
      <c r="AK1419" s="36">
        <f>VLOOKUP(A1419&amp;P1419,[6]HARGA!C:D,2,0)*AB1419</f>
        <v>0</v>
      </c>
      <c r="AL1419" s="32"/>
      <c r="AM1419" s="32"/>
      <c r="AN1419" s="37"/>
      <c r="AO1419" s="37"/>
      <c r="AP1419" s="37"/>
      <c r="AQ1419" s="37"/>
      <c r="AR1419" s="37"/>
      <c r="AS1419" s="37"/>
      <c r="AT1419" s="37"/>
      <c r="AU1419" s="37"/>
      <c r="AV1419" s="37"/>
      <c r="AW1419" s="37"/>
      <c r="AX1419" s="37"/>
      <c r="AY1419" s="37"/>
      <c r="AZ1419" s="37"/>
      <c r="BA1419" s="37"/>
      <c r="BB1419" s="37"/>
      <c r="BC1419" s="37"/>
      <c r="BD1419">
        <v>6</v>
      </c>
    </row>
    <row r="1420" spans="1:56" hidden="1" x14ac:dyDescent="0.25">
      <c r="A1420" s="22" t="s">
        <v>66</v>
      </c>
      <c r="B1420" s="22" t="s">
        <v>273</v>
      </c>
      <c r="C1420" s="23">
        <v>21102903654</v>
      </c>
      <c r="D1420" s="22" t="s">
        <v>193</v>
      </c>
      <c r="E1420" s="22" t="s">
        <v>1495</v>
      </c>
      <c r="F1420" s="22" t="s">
        <v>1496</v>
      </c>
      <c r="G1420" s="22">
        <v>5042311397</v>
      </c>
      <c r="H1420" s="22" t="s">
        <v>56</v>
      </c>
      <c r="I1420" s="22" t="s">
        <v>56</v>
      </c>
      <c r="J1420" s="24">
        <v>44506</v>
      </c>
      <c r="K1420" s="22">
        <v>1120</v>
      </c>
      <c r="L1420" s="22" t="s">
        <v>110</v>
      </c>
      <c r="M1420" s="22" t="s">
        <v>110</v>
      </c>
      <c r="N1420" s="38" t="s">
        <v>2060</v>
      </c>
      <c r="O1420" s="39">
        <v>44506</v>
      </c>
      <c r="P1420" s="27" t="s">
        <v>277</v>
      </c>
      <c r="Q1420" s="22">
        <v>1120</v>
      </c>
      <c r="R1420" s="28" t="s">
        <v>56</v>
      </c>
      <c r="S1420" s="22" t="s">
        <v>56</v>
      </c>
      <c r="T1420" s="22">
        <v>6008142997</v>
      </c>
      <c r="U1420" s="22">
        <v>0</v>
      </c>
      <c r="V1420" s="28">
        <v>0</v>
      </c>
      <c r="W1420" s="22">
        <v>0</v>
      </c>
      <c r="X1420" s="22" t="s">
        <v>110</v>
      </c>
      <c r="Y1420" s="22" t="s">
        <v>56</v>
      </c>
      <c r="Z1420" s="38" t="s">
        <v>2061</v>
      </c>
      <c r="AA1420" s="39">
        <v>44506</v>
      </c>
      <c r="AB1420" s="28">
        <v>0</v>
      </c>
      <c r="AC1420" s="28" t="s">
        <v>56</v>
      </c>
      <c r="AD1420" s="46" t="s">
        <v>56</v>
      </c>
      <c r="AE1420" s="47" t="s">
        <v>56</v>
      </c>
      <c r="AF1420" s="35" t="str">
        <f>VLOOKUP(G1420,[6]TIV1!L:S,8,FALSE)</f>
        <v>8276895966</v>
      </c>
      <c r="AG1420" s="35" t="str">
        <f>VLOOKUP(T1420,[6]TIV1!L:S,8,FALSE)</f>
        <v>2050350313</v>
      </c>
      <c r="AH1420" s="35" t="e">
        <f>VLOOKUP(AC1420,[6]TIV1!L:S,8,FALSE)</f>
        <v>#N/A</v>
      </c>
      <c r="AI1420" s="36">
        <f>VLOOKUP(A1420&amp;P1420,[6]HARGA!C:D,2,0)*Q1420</f>
        <v>45360000</v>
      </c>
      <c r="AJ1420" s="36">
        <f>VLOOKUP(A1420&amp;P1420,[6]HARGA!C:D,2,0)*W1420</f>
        <v>0</v>
      </c>
      <c r="AK1420" s="36">
        <f>VLOOKUP(A1420&amp;P1420,[6]HARGA!C:D,2,0)*AB1420</f>
        <v>0</v>
      </c>
      <c r="AL1420" s="32"/>
      <c r="AM1420" s="32"/>
      <c r="AN1420" s="37"/>
      <c r="AO1420" s="37"/>
      <c r="AP1420" s="37"/>
      <c r="AQ1420" s="37"/>
      <c r="AR1420" s="37"/>
      <c r="AS1420" s="37"/>
      <c r="AT1420" s="37"/>
      <c r="AU1420" s="37"/>
      <c r="AV1420" s="37"/>
      <c r="AW1420" s="37"/>
      <c r="AX1420" s="37"/>
      <c r="AY1420" s="37"/>
      <c r="AZ1420" s="37"/>
      <c r="BA1420" s="37"/>
      <c r="BB1420" s="37"/>
      <c r="BC1420" s="37"/>
      <c r="BD1420">
        <v>6</v>
      </c>
    </row>
    <row r="1421" spans="1:56" hidden="1" x14ac:dyDescent="0.25">
      <c r="A1421" s="22" t="s">
        <v>66</v>
      </c>
      <c r="B1421" s="22" t="s">
        <v>273</v>
      </c>
      <c r="C1421" s="23">
        <v>21102903654</v>
      </c>
      <c r="D1421" s="22" t="s">
        <v>193</v>
      </c>
      <c r="E1421" s="22" t="s">
        <v>1495</v>
      </c>
      <c r="F1421" s="22" t="s">
        <v>1496</v>
      </c>
      <c r="G1421" s="22">
        <v>5042311397</v>
      </c>
      <c r="H1421" s="22" t="s">
        <v>56</v>
      </c>
      <c r="I1421" s="22" t="s">
        <v>56</v>
      </c>
      <c r="J1421" s="24">
        <v>44506</v>
      </c>
      <c r="K1421" s="22">
        <v>16</v>
      </c>
      <c r="L1421" s="22" t="s">
        <v>110</v>
      </c>
      <c r="M1421" s="22" t="s">
        <v>110</v>
      </c>
      <c r="N1421" s="38" t="s">
        <v>2060</v>
      </c>
      <c r="O1421" s="39">
        <v>44506</v>
      </c>
      <c r="P1421" s="27" t="s">
        <v>279</v>
      </c>
      <c r="Q1421" s="22">
        <v>16</v>
      </c>
      <c r="R1421" s="28" t="s">
        <v>56</v>
      </c>
      <c r="S1421" s="22" t="s">
        <v>56</v>
      </c>
      <c r="T1421" s="22">
        <v>6008142997</v>
      </c>
      <c r="U1421" s="22">
        <v>16</v>
      </c>
      <c r="V1421" s="28">
        <v>0</v>
      </c>
      <c r="W1421" s="22">
        <v>16</v>
      </c>
      <c r="X1421" s="22" t="s">
        <v>110</v>
      </c>
      <c r="Y1421" s="22" t="s">
        <v>56</v>
      </c>
      <c r="Z1421" s="38" t="s">
        <v>2061</v>
      </c>
      <c r="AA1421" s="39">
        <v>44506</v>
      </c>
      <c r="AB1421" s="28">
        <v>0</v>
      </c>
      <c r="AC1421" s="28" t="s">
        <v>56</v>
      </c>
      <c r="AD1421" s="46" t="s">
        <v>56</v>
      </c>
      <c r="AE1421" s="47" t="s">
        <v>56</v>
      </c>
      <c r="AF1421" s="35" t="str">
        <f>VLOOKUP(G1421,[6]TIV1!L:S,8,FALSE)</f>
        <v>8276895966</v>
      </c>
      <c r="AG1421" s="35" t="str">
        <f>VLOOKUP(T1421,[6]TIV1!L:S,8,FALSE)</f>
        <v>2050350313</v>
      </c>
      <c r="AH1421" s="35" t="e">
        <f>VLOOKUP(AC1421,[6]TIV1!L:S,8,FALSE)</f>
        <v>#N/A</v>
      </c>
      <c r="AI1421" s="36">
        <f>VLOOKUP(A1421&amp;P1421,[6]HARGA!C:D,2,0)*Q1421</f>
        <v>1600000</v>
      </c>
      <c r="AJ1421" s="36">
        <f>VLOOKUP(A1421&amp;P1421,[6]HARGA!C:D,2,0)*W1421</f>
        <v>1600000</v>
      </c>
      <c r="AK1421" s="36">
        <f>VLOOKUP(A1421&amp;P1421,[6]HARGA!C:D,2,0)*AB1421</f>
        <v>0</v>
      </c>
      <c r="AL1421" s="32"/>
      <c r="AM1421" s="32"/>
      <c r="AN1421" s="37"/>
      <c r="AO1421" s="37"/>
      <c r="AP1421" s="37"/>
      <c r="AQ1421" s="37"/>
      <c r="AR1421" s="37"/>
      <c r="AS1421" s="37"/>
      <c r="AT1421" s="37"/>
      <c r="AU1421" s="37"/>
      <c r="AV1421" s="37"/>
      <c r="AW1421" s="37"/>
      <c r="AX1421" s="37"/>
      <c r="AY1421" s="37"/>
      <c r="AZ1421" s="37"/>
      <c r="BA1421" s="37"/>
      <c r="BB1421" s="37"/>
      <c r="BC1421" s="37"/>
      <c r="BD1421">
        <v>6</v>
      </c>
    </row>
    <row r="1422" spans="1:56" hidden="1" x14ac:dyDescent="0.25">
      <c r="A1422" s="22" t="s">
        <v>66</v>
      </c>
      <c r="B1422" s="22" t="s">
        <v>273</v>
      </c>
      <c r="C1422" s="23">
        <v>21102903653</v>
      </c>
      <c r="D1422" s="22" t="s">
        <v>193</v>
      </c>
      <c r="E1422" s="22" t="s">
        <v>1489</v>
      </c>
      <c r="F1422" s="22" t="s">
        <v>1490</v>
      </c>
      <c r="G1422" s="22">
        <v>5042318504</v>
      </c>
      <c r="H1422" s="22" t="s">
        <v>56</v>
      </c>
      <c r="I1422" s="22" t="s">
        <v>56</v>
      </c>
      <c r="J1422" s="24">
        <v>44506</v>
      </c>
      <c r="K1422" s="22">
        <v>1120</v>
      </c>
      <c r="L1422" s="22" t="s">
        <v>110</v>
      </c>
      <c r="M1422" s="22" t="s">
        <v>110</v>
      </c>
      <c r="N1422" s="38" t="s">
        <v>2062</v>
      </c>
      <c r="O1422" s="39">
        <v>44506</v>
      </c>
      <c r="P1422" s="27" t="s">
        <v>277</v>
      </c>
      <c r="Q1422" s="22">
        <v>1120</v>
      </c>
      <c r="R1422" s="28" t="s">
        <v>56</v>
      </c>
      <c r="S1422" s="22" t="s">
        <v>56</v>
      </c>
      <c r="T1422" s="22">
        <v>6008152143</v>
      </c>
      <c r="U1422" s="22">
        <v>0</v>
      </c>
      <c r="V1422" s="28">
        <v>0</v>
      </c>
      <c r="W1422" s="22">
        <v>0</v>
      </c>
      <c r="X1422" s="22" t="s">
        <v>110</v>
      </c>
      <c r="Y1422" s="22" t="s">
        <v>56</v>
      </c>
      <c r="Z1422" s="38" t="s">
        <v>2063</v>
      </c>
      <c r="AA1422" s="39">
        <v>44506</v>
      </c>
      <c r="AB1422" s="28">
        <v>0</v>
      </c>
      <c r="AC1422" s="28" t="s">
        <v>56</v>
      </c>
      <c r="AD1422" s="46" t="s">
        <v>56</v>
      </c>
      <c r="AE1422" s="47" t="s">
        <v>56</v>
      </c>
      <c r="AF1422" s="35" t="str">
        <f>VLOOKUP(G1422,[6]TIV1!L:S,8,FALSE)</f>
        <v>8276895966</v>
      </c>
      <c r="AG1422" s="35" t="str">
        <f>VLOOKUP(T1422,[6]TIV1!L:S,8,FALSE)</f>
        <v>2050350313</v>
      </c>
      <c r="AH1422" s="35" t="e">
        <f>VLOOKUP(AC1422,[6]TIV1!L:S,8,FALSE)</f>
        <v>#N/A</v>
      </c>
      <c r="AI1422" s="36">
        <f>VLOOKUP(A1422&amp;P1422,[6]HARGA!C:D,2,0)*Q1422</f>
        <v>45360000</v>
      </c>
      <c r="AJ1422" s="36">
        <f>VLOOKUP(A1422&amp;P1422,[6]HARGA!C:D,2,0)*W1422</f>
        <v>0</v>
      </c>
      <c r="AK1422" s="36">
        <f>VLOOKUP(A1422&amp;P1422,[6]HARGA!C:D,2,0)*AB1422</f>
        <v>0</v>
      </c>
      <c r="AL1422" s="32"/>
      <c r="AM1422" s="32"/>
      <c r="AN1422" s="37"/>
      <c r="AO1422" s="37"/>
      <c r="AP1422" s="37"/>
      <c r="AQ1422" s="37"/>
      <c r="AR1422" s="37"/>
      <c r="AS1422" s="37"/>
      <c r="AT1422" s="37"/>
      <c r="AU1422" s="37"/>
      <c r="AV1422" s="37"/>
      <c r="AW1422" s="37"/>
      <c r="AX1422" s="37"/>
      <c r="AY1422" s="37"/>
      <c r="AZ1422" s="37"/>
      <c r="BA1422" s="37"/>
      <c r="BB1422" s="37"/>
      <c r="BC1422" s="37"/>
      <c r="BD1422">
        <v>6</v>
      </c>
    </row>
    <row r="1423" spans="1:56" hidden="1" x14ac:dyDescent="0.25">
      <c r="A1423" s="22" t="s">
        <v>66</v>
      </c>
      <c r="B1423" s="22" t="s">
        <v>273</v>
      </c>
      <c r="C1423" s="23">
        <v>21102903653</v>
      </c>
      <c r="D1423" s="22" t="s">
        <v>193</v>
      </c>
      <c r="E1423" s="22" t="s">
        <v>1489</v>
      </c>
      <c r="F1423" s="22" t="s">
        <v>1490</v>
      </c>
      <c r="G1423" s="22">
        <v>5042318504</v>
      </c>
      <c r="H1423" s="22" t="s">
        <v>56</v>
      </c>
      <c r="I1423" s="22" t="s">
        <v>56</v>
      </c>
      <c r="J1423" s="24">
        <v>44506</v>
      </c>
      <c r="K1423" s="22">
        <v>16</v>
      </c>
      <c r="L1423" s="22" t="s">
        <v>110</v>
      </c>
      <c r="M1423" s="22" t="s">
        <v>110</v>
      </c>
      <c r="N1423" s="38" t="s">
        <v>2062</v>
      </c>
      <c r="O1423" s="39">
        <v>44506</v>
      </c>
      <c r="P1423" s="27" t="s">
        <v>279</v>
      </c>
      <c r="Q1423" s="22">
        <v>16</v>
      </c>
      <c r="R1423" s="28" t="s">
        <v>56</v>
      </c>
      <c r="S1423" s="22" t="s">
        <v>56</v>
      </c>
      <c r="T1423" s="22">
        <v>6008152143</v>
      </c>
      <c r="U1423" s="22">
        <v>16</v>
      </c>
      <c r="V1423" s="28">
        <v>0</v>
      </c>
      <c r="W1423" s="22">
        <v>16</v>
      </c>
      <c r="X1423" s="22" t="s">
        <v>110</v>
      </c>
      <c r="Y1423" s="22" t="s">
        <v>56</v>
      </c>
      <c r="Z1423" s="38" t="s">
        <v>2063</v>
      </c>
      <c r="AA1423" s="39">
        <v>44506</v>
      </c>
      <c r="AB1423" s="28">
        <v>0</v>
      </c>
      <c r="AC1423" s="28" t="s">
        <v>56</v>
      </c>
      <c r="AD1423" s="46" t="s">
        <v>56</v>
      </c>
      <c r="AE1423" s="47" t="s">
        <v>56</v>
      </c>
      <c r="AF1423" s="35" t="str">
        <f>VLOOKUP(G1423,[6]TIV1!L:S,8,FALSE)</f>
        <v>8276895966</v>
      </c>
      <c r="AG1423" s="35" t="str">
        <f>VLOOKUP(T1423,[6]TIV1!L:S,8,FALSE)</f>
        <v>2050350313</v>
      </c>
      <c r="AH1423" s="35" t="e">
        <f>VLOOKUP(AC1423,[6]TIV1!L:S,8,FALSE)</f>
        <v>#N/A</v>
      </c>
      <c r="AI1423" s="36">
        <f>VLOOKUP(A1423&amp;P1423,[6]HARGA!C:D,2,0)*Q1423</f>
        <v>1600000</v>
      </c>
      <c r="AJ1423" s="36">
        <f>VLOOKUP(A1423&amp;P1423,[6]HARGA!C:D,2,0)*W1423</f>
        <v>1600000</v>
      </c>
      <c r="AK1423" s="36">
        <f>VLOOKUP(A1423&amp;P1423,[6]HARGA!C:D,2,0)*AB1423</f>
        <v>0</v>
      </c>
      <c r="AL1423" s="32"/>
      <c r="AM1423" s="32"/>
      <c r="AN1423" s="37"/>
      <c r="AO1423" s="37"/>
      <c r="AP1423" s="37"/>
      <c r="AQ1423" s="37"/>
      <c r="AR1423" s="37"/>
      <c r="AS1423" s="37"/>
      <c r="AT1423" s="37"/>
      <c r="AU1423" s="37"/>
      <c r="AV1423" s="37"/>
      <c r="AW1423" s="37"/>
      <c r="AX1423" s="37"/>
      <c r="AY1423" s="37"/>
      <c r="AZ1423" s="37"/>
      <c r="BA1423" s="37"/>
      <c r="BB1423" s="37"/>
      <c r="BC1423" s="37"/>
      <c r="BD1423">
        <v>6</v>
      </c>
    </row>
    <row r="1424" spans="1:56" hidden="1" x14ac:dyDescent="0.25">
      <c r="A1424" s="22" t="s">
        <v>66</v>
      </c>
      <c r="B1424" s="22" t="s">
        <v>273</v>
      </c>
      <c r="C1424" s="23">
        <v>21102903656</v>
      </c>
      <c r="D1424" s="22" t="s">
        <v>193</v>
      </c>
      <c r="E1424" s="22" t="s">
        <v>828</v>
      </c>
      <c r="F1424" s="22" t="s">
        <v>829</v>
      </c>
      <c r="G1424" s="22">
        <v>5042315508</v>
      </c>
      <c r="H1424" s="22" t="s">
        <v>56</v>
      </c>
      <c r="I1424" s="22" t="s">
        <v>56</v>
      </c>
      <c r="J1424" s="24">
        <v>44506</v>
      </c>
      <c r="K1424" s="22">
        <v>1120</v>
      </c>
      <c r="L1424" s="22" t="s">
        <v>1182</v>
      </c>
      <c r="M1424" s="22" t="s">
        <v>1182</v>
      </c>
      <c r="N1424" s="107">
        <v>20045</v>
      </c>
      <c r="O1424" s="108">
        <v>44506</v>
      </c>
      <c r="P1424" s="27" t="s">
        <v>277</v>
      </c>
      <c r="Q1424" s="22">
        <v>1120</v>
      </c>
      <c r="R1424" s="28" t="s">
        <v>56</v>
      </c>
      <c r="S1424" s="22" t="s">
        <v>56</v>
      </c>
      <c r="T1424" s="22">
        <v>6008147637</v>
      </c>
      <c r="U1424" s="22">
        <v>0</v>
      </c>
      <c r="V1424" s="28">
        <v>0</v>
      </c>
      <c r="W1424" s="22">
        <v>0</v>
      </c>
      <c r="X1424" s="22" t="s">
        <v>1182</v>
      </c>
      <c r="Y1424" s="22" t="s">
        <v>56</v>
      </c>
      <c r="Z1424" s="107">
        <v>34755</v>
      </c>
      <c r="AA1424" s="120">
        <v>44506</v>
      </c>
      <c r="AB1424" s="28">
        <v>0</v>
      </c>
      <c r="AC1424" s="28" t="s">
        <v>56</v>
      </c>
      <c r="AD1424" s="46" t="s">
        <v>56</v>
      </c>
      <c r="AE1424" s="47" t="s">
        <v>56</v>
      </c>
      <c r="AF1424" s="35" t="str">
        <f>VLOOKUP(G1424,[6]TIV1!L:S,8,FALSE)</f>
        <v>8276895966</v>
      </c>
      <c r="AG1424" s="35" t="str">
        <f>VLOOKUP(T1424,[6]TIV1!L:S,8,FALSE)</f>
        <v>2050350313</v>
      </c>
      <c r="AH1424" s="35" t="e">
        <f>VLOOKUP(AC1424,[6]TIV1!L:S,8,FALSE)</f>
        <v>#N/A</v>
      </c>
      <c r="AI1424" s="36">
        <f>VLOOKUP(A1424&amp;P1424,[6]HARGA!C:D,2,0)*Q1424</f>
        <v>45360000</v>
      </c>
      <c r="AJ1424" s="36">
        <f>VLOOKUP(A1424&amp;P1424,[6]HARGA!C:D,2,0)*W1424</f>
        <v>0</v>
      </c>
      <c r="AK1424" s="36">
        <f>VLOOKUP(A1424&amp;P1424,[6]HARGA!C:D,2,0)*AB1424</f>
        <v>0</v>
      </c>
      <c r="AL1424" s="32"/>
      <c r="AM1424" s="32"/>
      <c r="AN1424" s="37"/>
      <c r="AO1424" s="37"/>
      <c r="AP1424" s="37"/>
      <c r="AQ1424" s="37"/>
      <c r="AR1424" s="37"/>
      <c r="AS1424" s="37"/>
      <c r="AT1424" s="37"/>
      <c r="AU1424" s="37"/>
      <c r="AV1424" s="37"/>
      <c r="AW1424" s="37"/>
      <c r="AX1424" s="37"/>
      <c r="AY1424" s="37"/>
      <c r="AZ1424" s="37"/>
      <c r="BA1424" s="37"/>
      <c r="BB1424" s="37"/>
      <c r="BC1424" s="37"/>
      <c r="BD1424">
        <v>6</v>
      </c>
    </row>
    <row r="1425" spans="1:56" hidden="1" x14ac:dyDescent="0.25">
      <c r="A1425" s="22" t="s">
        <v>66</v>
      </c>
      <c r="B1425" s="22" t="s">
        <v>273</v>
      </c>
      <c r="C1425" s="23">
        <v>21102903656</v>
      </c>
      <c r="D1425" s="22" t="s">
        <v>193</v>
      </c>
      <c r="E1425" s="22" t="s">
        <v>828</v>
      </c>
      <c r="F1425" s="22" t="s">
        <v>829</v>
      </c>
      <c r="G1425" s="22">
        <v>5042315508</v>
      </c>
      <c r="H1425" s="22" t="s">
        <v>56</v>
      </c>
      <c r="I1425" s="22" t="s">
        <v>56</v>
      </c>
      <c r="J1425" s="24">
        <v>44506</v>
      </c>
      <c r="K1425" s="22">
        <v>16</v>
      </c>
      <c r="L1425" s="22" t="s">
        <v>1182</v>
      </c>
      <c r="M1425" s="22" t="s">
        <v>1182</v>
      </c>
      <c r="N1425" s="107">
        <v>20045</v>
      </c>
      <c r="O1425" s="108">
        <v>44506</v>
      </c>
      <c r="P1425" s="27" t="s">
        <v>279</v>
      </c>
      <c r="Q1425" s="22">
        <v>16</v>
      </c>
      <c r="R1425" s="28" t="s">
        <v>56</v>
      </c>
      <c r="S1425" s="22" t="s">
        <v>56</v>
      </c>
      <c r="T1425" s="22">
        <v>6008147637</v>
      </c>
      <c r="U1425" s="22">
        <v>16</v>
      </c>
      <c r="V1425" s="28">
        <v>0</v>
      </c>
      <c r="W1425" s="22">
        <v>16</v>
      </c>
      <c r="X1425" s="22" t="s">
        <v>1182</v>
      </c>
      <c r="Y1425" s="22" t="s">
        <v>56</v>
      </c>
      <c r="Z1425" s="107">
        <v>34755</v>
      </c>
      <c r="AA1425" s="120">
        <v>44506</v>
      </c>
      <c r="AB1425" s="28">
        <v>0</v>
      </c>
      <c r="AC1425" s="28" t="s">
        <v>56</v>
      </c>
      <c r="AD1425" s="46" t="s">
        <v>56</v>
      </c>
      <c r="AE1425" s="47" t="s">
        <v>56</v>
      </c>
      <c r="AF1425" s="35" t="str">
        <f>VLOOKUP(G1425,[6]TIV1!L:S,8,FALSE)</f>
        <v>8276895966</v>
      </c>
      <c r="AG1425" s="35" t="str">
        <f>VLOOKUP(T1425,[6]TIV1!L:S,8,FALSE)</f>
        <v>2050350313</v>
      </c>
      <c r="AH1425" s="35" t="e">
        <f>VLOOKUP(AC1425,[6]TIV1!L:S,8,FALSE)</f>
        <v>#N/A</v>
      </c>
      <c r="AI1425" s="36">
        <f>VLOOKUP(A1425&amp;P1425,[6]HARGA!C:D,2,0)*Q1425</f>
        <v>1600000</v>
      </c>
      <c r="AJ1425" s="36">
        <f>VLOOKUP(A1425&amp;P1425,[6]HARGA!C:D,2,0)*W1425</f>
        <v>1600000</v>
      </c>
      <c r="AK1425" s="36">
        <f>VLOOKUP(A1425&amp;P1425,[6]HARGA!C:D,2,0)*AB1425</f>
        <v>0</v>
      </c>
      <c r="AL1425" s="32"/>
      <c r="AM1425" s="32"/>
      <c r="AN1425" s="37"/>
      <c r="AO1425" s="37"/>
      <c r="AP1425" s="37"/>
      <c r="AQ1425" s="37"/>
      <c r="AR1425" s="37"/>
      <c r="AS1425" s="37"/>
      <c r="AT1425" s="37"/>
      <c r="AU1425" s="37"/>
      <c r="AV1425" s="37"/>
      <c r="AW1425" s="37"/>
      <c r="AX1425" s="37"/>
      <c r="AY1425" s="37"/>
      <c r="AZ1425" s="37"/>
      <c r="BA1425" s="37"/>
      <c r="BB1425" s="37"/>
      <c r="BC1425" s="37"/>
      <c r="BD1425">
        <v>6</v>
      </c>
    </row>
    <row r="1426" spans="1:56" hidden="1" x14ac:dyDescent="0.25">
      <c r="A1426" s="22" t="s">
        <v>66</v>
      </c>
      <c r="B1426" s="22" t="s">
        <v>273</v>
      </c>
      <c r="C1426" s="23">
        <v>21102903649</v>
      </c>
      <c r="D1426" s="22" t="s">
        <v>193</v>
      </c>
      <c r="E1426" s="22" t="s">
        <v>1178</v>
      </c>
      <c r="F1426" s="22" t="s">
        <v>1179</v>
      </c>
      <c r="G1426" s="22">
        <v>5042315233</v>
      </c>
      <c r="H1426" s="22" t="s">
        <v>56</v>
      </c>
      <c r="I1426" s="22" t="s">
        <v>56</v>
      </c>
      <c r="J1426" s="24">
        <v>44506</v>
      </c>
      <c r="K1426" s="22">
        <v>1120</v>
      </c>
      <c r="L1426" s="22" t="s">
        <v>1182</v>
      </c>
      <c r="M1426" s="22" t="s">
        <v>1182</v>
      </c>
      <c r="N1426" s="107">
        <v>20046</v>
      </c>
      <c r="O1426" s="108">
        <v>44506</v>
      </c>
      <c r="P1426" s="27" t="s">
        <v>277</v>
      </c>
      <c r="Q1426" s="22">
        <v>1120</v>
      </c>
      <c r="R1426" s="28" t="s">
        <v>56</v>
      </c>
      <c r="S1426" s="22" t="s">
        <v>56</v>
      </c>
      <c r="T1426" s="22">
        <v>6008151257</v>
      </c>
      <c r="U1426" s="22">
        <v>0</v>
      </c>
      <c r="V1426" s="28">
        <v>0</v>
      </c>
      <c r="W1426" s="22">
        <v>0</v>
      </c>
      <c r="X1426" s="22" t="s">
        <v>1182</v>
      </c>
      <c r="Y1426" s="22" t="s">
        <v>56</v>
      </c>
      <c r="Z1426" s="107">
        <v>34757</v>
      </c>
      <c r="AA1426" s="120">
        <v>44506</v>
      </c>
      <c r="AB1426" s="28">
        <v>0</v>
      </c>
      <c r="AC1426" s="28" t="s">
        <v>56</v>
      </c>
      <c r="AD1426" s="46" t="s">
        <v>56</v>
      </c>
      <c r="AE1426" s="47" t="s">
        <v>56</v>
      </c>
      <c r="AF1426" s="35" t="str">
        <f>VLOOKUP(G1426,[6]TIV1!L:S,8,FALSE)</f>
        <v>8276895966</v>
      </c>
      <c r="AG1426" s="35" t="str">
        <f>VLOOKUP(T1426,[6]TIV1!L:S,8,FALSE)</f>
        <v>2050350313</v>
      </c>
      <c r="AH1426" s="35" t="e">
        <f>VLOOKUP(AC1426,[6]TIV1!L:S,8,FALSE)</f>
        <v>#N/A</v>
      </c>
      <c r="AI1426" s="36">
        <f>VLOOKUP(A1426&amp;P1426,[6]HARGA!C:D,2,0)*Q1426</f>
        <v>45360000</v>
      </c>
      <c r="AJ1426" s="36">
        <f>VLOOKUP(A1426&amp;P1426,[6]HARGA!C:D,2,0)*W1426</f>
        <v>0</v>
      </c>
      <c r="AK1426" s="36">
        <f>VLOOKUP(A1426&amp;P1426,[6]HARGA!C:D,2,0)*AB1426</f>
        <v>0</v>
      </c>
      <c r="AL1426" s="32"/>
      <c r="AM1426" s="32"/>
      <c r="AN1426" s="37"/>
      <c r="AO1426" s="37"/>
      <c r="AP1426" s="37"/>
      <c r="AQ1426" s="37"/>
      <c r="AR1426" s="37"/>
      <c r="AS1426" s="37"/>
      <c r="AT1426" s="37"/>
      <c r="AU1426" s="37"/>
      <c r="AV1426" s="37"/>
      <c r="AW1426" s="37"/>
      <c r="AX1426" s="37"/>
      <c r="AY1426" s="37"/>
      <c r="AZ1426" s="37"/>
      <c r="BA1426" s="37"/>
      <c r="BB1426" s="37"/>
      <c r="BC1426" s="37"/>
      <c r="BD1426">
        <v>6</v>
      </c>
    </row>
    <row r="1427" spans="1:56" hidden="1" x14ac:dyDescent="0.25">
      <c r="A1427" s="22" t="s">
        <v>66</v>
      </c>
      <c r="B1427" s="22" t="s">
        <v>273</v>
      </c>
      <c r="C1427" s="23">
        <v>21102903649</v>
      </c>
      <c r="D1427" s="22" t="s">
        <v>193</v>
      </c>
      <c r="E1427" s="22" t="s">
        <v>1178</v>
      </c>
      <c r="F1427" s="22" t="s">
        <v>1179</v>
      </c>
      <c r="G1427" s="22">
        <v>5042315233</v>
      </c>
      <c r="H1427" s="22" t="s">
        <v>56</v>
      </c>
      <c r="I1427" s="22" t="s">
        <v>56</v>
      </c>
      <c r="J1427" s="24">
        <v>44506</v>
      </c>
      <c r="K1427" s="22">
        <v>16</v>
      </c>
      <c r="L1427" s="22" t="s">
        <v>1182</v>
      </c>
      <c r="M1427" s="22" t="s">
        <v>1182</v>
      </c>
      <c r="N1427" s="107">
        <v>20046</v>
      </c>
      <c r="O1427" s="108">
        <v>44506</v>
      </c>
      <c r="P1427" s="27" t="s">
        <v>279</v>
      </c>
      <c r="Q1427" s="22">
        <v>16</v>
      </c>
      <c r="R1427" s="28" t="s">
        <v>56</v>
      </c>
      <c r="S1427" s="22" t="s">
        <v>56</v>
      </c>
      <c r="T1427" s="22">
        <v>6008151257</v>
      </c>
      <c r="U1427" s="22">
        <v>16</v>
      </c>
      <c r="V1427" s="28">
        <v>0</v>
      </c>
      <c r="W1427" s="22">
        <v>16</v>
      </c>
      <c r="X1427" s="22" t="s">
        <v>1182</v>
      </c>
      <c r="Y1427" s="22" t="s">
        <v>56</v>
      </c>
      <c r="Z1427" s="107">
        <v>34757</v>
      </c>
      <c r="AA1427" s="120">
        <v>44506</v>
      </c>
      <c r="AB1427" s="28">
        <v>0</v>
      </c>
      <c r="AC1427" s="28" t="s">
        <v>56</v>
      </c>
      <c r="AD1427" s="46" t="s">
        <v>56</v>
      </c>
      <c r="AE1427" s="47" t="s">
        <v>56</v>
      </c>
      <c r="AF1427" s="35" t="str">
        <f>VLOOKUP(G1427,[6]TIV1!L:S,8,FALSE)</f>
        <v>8276895966</v>
      </c>
      <c r="AG1427" s="35" t="str">
        <f>VLOOKUP(T1427,[6]TIV1!L:S,8,FALSE)</f>
        <v>2050350313</v>
      </c>
      <c r="AH1427" s="35" t="e">
        <f>VLOOKUP(AC1427,[6]TIV1!L:S,8,FALSE)</f>
        <v>#N/A</v>
      </c>
      <c r="AI1427" s="36">
        <f>VLOOKUP(A1427&amp;P1427,[6]HARGA!C:D,2,0)*Q1427</f>
        <v>1600000</v>
      </c>
      <c r="AJ1427" s="36">
        <f>VLOOKUP(A1427&amp;P1427,[6]HARGA!C:D,2,0)*W1427</f>
        <v>1600000</v>
      </c>
      <c r="AK1427" s="36">
        <f>VLOOKUP(A1427&amp;P1427,[6]HARGA!C:D,2,0)*AB1427</f>
        <v>0</v>
      </c>
      <c r="AL1427" s="32"/>
      <c r="AM1427" s="32"/>
      <c r="AN1427" s="37"/>
      <c r="AO1427" s="37"/>
      <c r="AP1427" s="37"/>
      <c r="AQ1427" s="37"/>
      <c r="AR1427" s="37"/>
      <c r="AS1427" s="37"/>
      <c r="AT1427" s="37"/>
      <c r="AU1427" s="37"/>
      <c r="AV1427" s="37"/>
      <c r="AW1427" s="37"/>
      <c r="AX1427" s="37"/>
      <c r="AY1427" s="37"/>
      <c r="AZ1427" s="37"/>
      <c r="BA1427" s="37"/>
      <c r="BB1427" s="37"/>
      <c r="BC1427" s="37"/>
      <c r="BD1427">
        <v>6</v>
      </c>
    </row>
    <row r="1428" spans="1:56" hidden="1" x14ac:dyDescent="0.25">
      <c r="A1428" s="22" t="s">
        <v>305</v>
      </c>
      <c r="B1428" s="22" t="s">
        <v>273</v>
      </c>
      <c r="C1428" s="23">
        <v>21102908183</v>
      </c>
      <c r="D1428" s="22" t="s">
        <v>53</v>
      </c>
      <c r="E1428" s="22" t="s">
        <v>805</v>
      </c>
      <c r="F1428" s="22" t="s">
        <v>806</v>
      </c>
      <c r="G1428" s="22">
        <v>5042318190</v>
      </c>
      <c r="H1428" s="22" t="s">
        <v>56</v>
      </c>
      <c r="I1428" s="22" t="s">
        <v>56</v>
      </c>
      <c r="J1428" s="24">
        <v>44506</v>
      </c>
      <c r="K1428" s="22">
        <v>1280</v>
      </c>
      <c r="L1428" s="22" t="s">
        <v>308</v>
      </c>
      <c r="M1428" s="22" t="s">
        <v>308</v>
      </c>
      <c r="N1428" s="50" t="s">
        <v>2064</v>
      </c>
      <c r="O1428" s="51">
        <v>44506</v>
      </c>
      <c r="P1428" s="27" t="s">
        <v>303</v>
      </c>
      <c r="Q1428" s="22">
        <v>1280</v>
      </c>
      <c r="R1428" s="28" t="s">
        <v>56</v>
      </c>
      <c r="S1428" s="22" t="s">
        <v>56</v>
      </c>
      <c r="T1428" s="22">
        <v>6008153049</v>
      </c>
      <c r="U1428" s="22">
        <v>0</v>
      </c>
      <c r="V1428" s="28">
        <v>0</v>
      </c>
      <c r="W1428" s="22">
        <v>0</v>
      </c>
      <c r="X1428" s="22" t="s">
        <v>308</v>
      </c>
      <c r="Y1428" s="22" t="s">
        <v>56</v>
      </c>
      <c r="Z1428" s="50" t="s">
        <v>2065</v>
      </c>
      <c r="AA1428" s="51">
        <v>44506</v>
      </c>
      <c r="AB1428" s="28">
        <v>0</v>
      </c>
      <c r="AC1428" s="28" t="s">
        <v>56</v>
      </c>
      <c r="AD1428" s="46" t="s">
        <v>56</v>
      </c>
      <c r="AE1428" s="47" t="s">
        <v>56</v>
      </c>
      <c r="AF1428" s="35" t="str">
        <f>VLOOKUP(G1428,[6]TIV1!L:S,8,FALSE)</f>
        <v>8276895987</v>
      </c>
      <c r="AG1428" s="35" t="str">
        <f>VLOOKUP(T1428,[6]TIV1!L:S,8,FALSE)</f>
        <v>2050350324</v>
      </c>
      <c r="AH1428" s="35" t="e">
        <f>VLOOKUP(AC1428,[6]TIV1!L:S,8,FALSE)</f>
        <v>#N/A</v>
      </c>
      <c r="AI1428" s="36">
        <f>VLOOKUP(A1428&amp;P1428,[6]HARGA!C:D,2,0)*Q1428</f>
        <v>47667200</v>
      </c>
      <c r="AJ1428" s="36">
        <f>VLOOKUP(A1428&amp;P1428,[6]HARGA!C:D,2,0)*W1428</f>
        <v>0</v>
      </c>
      <c r="AK1428" s="36">
        <f>VLOOKUP(A1428&amp;P1428,[6]HARGA!C:D,2,0)*AB1428</f>
        <v>0</v>
      </c>
      <c r="AL1428" s="32"/>
      <c r="AM1428" s="32"/>
      <c r="AN1428" s="37"/>
      <c r="AO1428" s="37"/>
      <c r="AP1428" s="37"/>
      <c r="AQ1428" s="37"/>
      <c r="AR1428" s="37"/>
      <c r="AS1428" s="37"/>
      <c r="AT1428" s="37"/>
      <c r="AU1428" s="37"/>
      <c r="AV1428" s="37"/>
      <c r="AW1428" s="37"/>
      <c r="AX1428" s="37"/>
      <c r="AY1428" s="37"/>
      <c r="AZ1428" s="37"/>
      <c r="BA1428" s="37"/>
      <c r="BB1428" s="37"/>
      <c r="BC1428" s="37"/>
      <c r="BD1428">
        <v>6</v>
      </c>
    </row>
    <row r="1429" spans="1:56" hidden="1" x14ac:dyDescent="0.25">
      <c r="A1429" s="22" t="s">
        <v>305</v>
      </c>
      <c r="B1429" s="22" t="s">
        <v>273</v>
      </c>
      <c r="C1429" s="23">
        <v>21102908183</v>
      </c>
      <c r="D1429" s="22" t="s">
        <v>53</v>
      </c>
      <c r="E1429" s="22" t="s">
        <v>805</v>
      </c>
      <c r="F1429" s="22" t="s">
        <v>806</v>
      </c>
      <c r="G1429" s="22">
        <v>5042318190</v>
      </c>
      <c r="H1429" s="22" t="s">
        <v>56</v>
      </c>
      <c r="I1429" s="22" t="s">
        <v>56</v>
      </c>
      <c r="J1429" s="24">
        <v>44506</v>
      </c>
      <c r="K1429" s="22">
        <v>32</v>
      </c>
      <c r="L1429" s="22" t="s">
        <v>308</v>
      </c>
      <c r="M1429" s="22" t="s">
        <v>308</v>
      </c>
      <c r="N1429" s="50" t="s">
        <v>2064</v>
      </c>
      <c r="O1429" s="51">
        <v>44506</v>
      </c>
      <c r="P1429" s="27" t="s">
        <v>279</v>
      </c>
      <c r="Q1429" s="22">
        <v>32</v>
      </c>
      <c r="R1429" s="28" t="s">
        <v>56</v>
      </c>
      <c r="S1429" s="22" t="s">
        <v>56</v>
      </c>
      <c r="T1429" s="22">
        <v>6008153049</v>
      </c>
      <c r="U1429" s="22">
        <v>32</v>
      </c>
      <c r="V1429" s="28">
        <v>0</v>
      </c>
      <c r="W1429" s="22">
        <v>32</v>
      </c>
      <c r="X1429" s="22" t="s">
        <v>308</v>
      </c>
      <c r="Y1429" s="22" t="s">
        <v>56</v>
      </c>
      <c r="Z1429" s="50" t="s">
        <v>2065</v>
      </c>
      <c r="AA1429" s="51">
        <v>44506</v>
      </c>
      <c r="AB1429" s="28">
        <v>0</v>
      </c>
      <c r="AC1429" s="28" t="s">
        <v>56</v>
      </c>
      <c r="AD1429" s="46" t="s">
        <v>56</v>
      </c>
      <c r="AE1429" s="47" t="s">
        <v>56</v>
      </c>
      <c r="AF1429" s="35" t="str">
        <f>VLOOKUP(G1429,[6]TIV1!L:S,8,FALSE)</f>
        <v>8276895987</v>
      </c>
      <c r="AG1429" s="35" t="str">
        <f>VLOOKUP(T1429,[6]TIV1!L:S,8,FALSE)</f>
        <v>2050350324</v>
      </c>
      <c r="AH1429" s="35" t="e">
        <f>VLOOKUP(AC1429,[6]TIV1!L:S,8,FALSE)</f>
        <v>#N/A</v>
      </c>
      <c r="AI1429" s="36">
        <f>VLOOKUP(A1429&amp;P1429,[6]HARGA!C:D,2,0)*Q1429</f>
        <v>3200000</v>
      </c>
      <c r="AJ1429" s="36">
        <f>VLOOKUP(A1429&amp;P1429,[6]HARGA!C:D,2,0)*W1429</f>
        <v>3200000</v>
      </c>
      <c r="AK1429" s="36">
        <f>VLOOKUP(A1429&amp;P1429,[6]HARGA!C:D,2,0)*AB1429</f>
        <v>0</v>
      </c>
      <c r="AL1429" s="32"/>
      <c r="AM1429" s="32"/>
      <c r="AN1429" s="37"/>
      <c r="AO1429" s="37"/>
      <c r="AP1429" s="37"/>
      <c r="AQ1429" s="37"/>
      <c r="AR1429" s="37"/>
      <c r="AS1429" s="37"/>
      <c r="AT1429" s="37"/>
      <c r="AU1429" s="37"/>
      <c r="AV1429" s="37"/>
      <c r="AW1429" s="37"/>
      <c r="AX1429" s="37"/>
      <c r="AY1429" s="37"/>
      <c r="AZ1429" s="37"/>
      <c r="BA1429" s="37"/>
      <c r="BB1429" s="37"/>
      <c r="BC1429" s="37"/>
      <c r="BD1429">
        <v>6</v>
      </c>
    </row>
    <row r="1430" spans="1:56" hidden="1" x14ac:dyDescent="0.25">
      <c r="A1430" s="22" t="s">
        <v>305</v>
      </c>
      <c r="B1430" s="22" t="s">
        <v>273</v>
      </c>
      <c r="C1430" s="23">
        <v>21102910837</v>
      </c>
      <c r="D1430" s="22" t="s">
        <v>53</v>
      </c>
      <c r="E1430" s="22" t="s">
        <v>846</v>
      </c>
      <c r="F1430" s="22" t="s">
        <v>847</v>
      </c>
      <c r="G1430" s="22">
        <v>5042322419</v>
      </c>
      <c r="H1430" s="22" t="s">
        <v>56</v>
      </c>
      <c r="I1430" s="22" t="s">
        <v>56</v>
      </c>
      <c r="J1430" s="24">
        <v>44506</v>
      </c>
      <c r="K1430" s="22">
        <v>1280</v>
      </c>
      <c r="L1430" s="22" t="s">
        <v>308</v>
      </c>
      <c r="M1430" s="22" t="s">
        <v>308</v>
      </c>
      <c r="N1430" s="50" t="s">
        <v>2066</v>
      </c>
      <c r="O1430" s="51">
        <v>44508</v>
      </c>
      <c r="P1430" s="27" t="s">
        <v>303</v>
      </c>
      <c r="Q1430" s="22">
        <v>1280</v>
      </c>
      <c r="R1430" s="28" t="s">
        <v>56</v>
      </c>
      <c r="S1430" s="22" t="s">
        <v>56</v>
      </c>
      <c r="T1430" s="22">
        <v>6008151914</v>
      </c>
      <c r="U1430" s="22">
        <v>0</v>
      </c>
      <c r="V1430" s="28">
        <v>0</v>
      </c>
      <c r="W1430" s="22">
        <v>0</v>
      </c>
      <c r="X1430" s="22" t="s">
        <v>308</v>
      </c>
      <c r="Y1430" s="22" t="s">
        <v>56</v>
      </c>
      <c r="Z1430" s="50" t="s">
        <v>2067</v>
      </c>
      <c r="AA1430" s="51">
        <v>44508</v>
      </c>
      <c r="AB1430" s="28">
        <v>0</v>
      </c>
      <c r="AC1430" s="28" t="s">
        <v>56</v>
      </c>
      <c r="AD1430" s="46" t="s">
        <v>56</v>
      </c>
      <c r="AE1430" s="47" t="s">
        <v>56</v>
      </c>
      <c r="AF1430" s="35" t="str">
        <f>VLOOKUP(G1430,[6]TIV1!L:S,8,FALSE)</f>
        <v>8276895987</v>
      </c>
      <c r="AG1430" s="35" t="str">
        <f>VLOOKUP(T1430,[6]TIV1!L:S,8,FALSE)</f>
        <v>2050350324</v>
      </c>
      <c r="AH1430" s="35" t="e">
        <f>VLOOKUP(AC1430,[6]TIV1!L:S,8,FALSE)</f>
        <v>#N/A</v>
      </c>
      <c r="AI1430" s="36">
        <f>VLOOKUP(A1430&amp;P1430,[6]HARGA!C:D,2,0)*Q1430</f>
        <v>47667200</v>
      </c>
      <c r="AJ1430" s="36">
        <f>VLOOKUP(A1430&amp;P1430,[6]HARGA!C:D,2,0)*W1430</f>
        <v>0</v>
      </c>
      <c r="AK1430" s="36">
        <f>VLOOKUP(A1430&amp;P1430,[6]HARGA!C:D,2,0)*AB1430</f>
        <v>0</v>
      </c>
      <c r="AL1430" s="32"/>
      <c r="AM1430" s="32"/>
      <c r="AN1430" s="37"/>
      <c r="AO1430" s="37"/>
      <c r="AP1430" s="37"/>
      <c r="AQ1430" s="37"/>
      <c r="AR1430" s="37"/>
      <c r="AS1430" s="37"/>
      <c r="AT1430" s="37"/>
      <c r="AU1430" s="37"/>
      <c r="AV1430" s="37"/>
      <c r="AW1430" s="37"/>
      <c r="AX1430" s="37"/>
      <c r="AY1430" s="37"/>
      <c r="AZ1430" s="37"/>
      <c r="BA1430" s="37"/>
      <c r="BB1430" s="37"/>
      <c r="BC1430" s="37"/>
      <c r="BD1430">
        <v>6</v>
      </c>
    </row>
    <row r="1431" spans="1:56" hidden="1" x14ac:dyDescent="0.25">
      <c r="A1431" s="22" t="s">
        <v>305</v>
      </c>
      <c r="B1431" s="22" t="s">
        <v>273</v>
      </c>
      <c r="C1431" s="23">
        <v>21102910837</v>
      </c>
      <c r="D1431" s="22" t="s">
        <v>53</v>
      </c>
      <c r="E1431" s="22" t="s">
        <v>846</v>
      </c>
      <c r="F1431" s="22" t="s">
        <v>847</v>
      </c>
      <c r="G1431" s="22">
        <v>5042322419</v>
      </c>
      <c r="H1431" s="22" t="s">
        <v>56</v>
      </c>
      <c r="I1431" s="22" t="s">
        <v>56</v>
      </c>
      <c r="J1431" s="24">
        <v>44506</v>
      </c>
      <c r="K1431" s="22">
        <v>32</v>
      </c>
      <c r="L1431" s="22" t="s">
        <v>308</v>
      </c>
      <c r="M1431" s="22" t="s">
        <v>308</v>
      </c>
      <c r="N1431" s="50" t="s">
        <v>2066</v>
      </c>
      <c r="O1431" s="51">
        <v>44508</v>
      </c>
      <c r="P1431" s="27" t="s">
        <v>279</v>
      </c>
      <c r="Q1431" s="22">
        <v>32</v>
      </c>
      <c r="R1431" s="28" t="s">
        <v>56</v>
      </c>
      <c r="S1431" s="22" t="s">
        <v>56</v>
      </c>
      <c r="T1431" s="22">
        <v>6008151914</v>
      </c>
      <c r="U1431" s="22">
        <v>32</v>
      </c>
      <c r="V1431" s="28">
        <v>0</v>
      </c>
      <c r="W1431" s="22">
        <v>32</v>
      </c>
      <c r="X1431" s="22" t="s">
        <v>308</v>
      </c>
      <c r="Y1431" s="22" t="s">
        <v>56</v>
      </c>
      <c r="Z1431" s="50" t="s">
        <v>2067</v>
      </c>
      <c r="AA1431" s="51">
        <v>44508</v>
      </c>
      <c r="AB1431" s="28">
        <v>0</v>
      </c>
      <c r="AC1431" s="28" t="s">
        <v>56</v>
      </c>
      <c r="AD1431" s="46" t="s">
        <v>56</v>
      </c>
      <c r="AE1431" s="47" t="s">
        <v>56</v>
      </c>
      <c r="AF1431" s="35" t="str">
        <f>VLOOKUP(G1431,[6]TIV1!L:S,8,FALSE)</f>
        <v>8276895987</v>
      </c>
      <c r="AG1431" s="35" t="str">
        <f>VLOOKUP(T1431,[6]TIV1!L:S,8,FALSE)</f>
        <v>2050350324</v>
      </c>
      <c r="AH1431" s="35" t="e">
        <f>VLOOKUP(AC1431,[6]TIV1!L:S,8,FALSE)</f>
        <v>#N/A</v>
      </c>
      <c r="AI1431" s="36">
        <f>VLOOKUP(A1431&amp;P1431,[6]HARGA!C:D,2,0)*Q1431</f>
        <v>3200000</v>
      </c>
      <c r="AJ1431" s="36">
        <f>VLOOKUP(A1431&amp;P1431,[6]HARGA!C:D,2,0)*W1431</f>
        <v>3200000</v>
      </c>
      <c r="AK1431" s="36">
        <f>VLOOKUP(A1431&amp;P1431,[6]HARGA!C:D,2,0)*AB1431</f>
        <v>0</v>
      </c>
      <c r="AL1431" s="32"/>
      <c r="AM1431" s="32"/>
      <c r="AN1431" s="37"/>
      <c r="AO1431" s="37"/>
      <c r="AP1431" s="37"/>
      <c r="AQ1431" s="37"/>
      <c r="AR1431" s="37"/>
      <c r="AS1431" s="37"/>
      <c r="AT1431" s="37"/>
      <c r="AU1431" s="37"/>
      <c r="AV1431" s="37"/>
      <c r="AW1431" s="37"/>
      <c r="AX1431" s="37"/>
      <c r="AY1431" s="37"/>
      <c r="AZ1431" s="37"/>
      <c r="BA1431" s="37"/>
      <c r="BB1431" s="37"/>
      <c r="BC1431" s="37"/>
      <c r="BD1431">
        <v>6</v>
      </c>
    </row>
    <row r="1432" spans="1:56" hidden="1" x14ac:dyDescent="0.25">
      <c r="A1432" s="22" t="s">
        <v>305</v>
      </c>
      <c r="B1432" s="22" t="s">
        <v>273</v>
      </c>
      <c r="C1432" s="23">
        <v>21102908172</v>
      </c>
      <c r="D1432" s="22" t="s">
        <v>53</v>
      </c>
      <c r="E1432" s="29" t="s">
        <v>1511</v>
      </c>
      <c r="F1432" s="22" t="s">
        <v>1512</v>
      </c>
      <c r="G1432" s="22">
        <v>5042325721</v>
      </c>
      <c r="H1432" s="22" t="s">
        <v>56</v>
      </c>
      <c r="I1432" s="22" t="s">
        <v>56</v>
      </c>
      <c r="J1432" s="24">
        <v>44506</v>
      </c>
      <c r="K1432" s="22">
        <v>1280</v>
      </c>
      <c r="L1432" s="22" t="s">
        <v>308</v>
      </c>
      <c r="M1432" s="22" t="s">
        <v>308</v>
      </c>
      <c r="N1432" s="50" t="s">
        <v>2068</v>
      </c>
      <c r="O1432" s="51">
        <v>44508</v>
      </c>
      <c r="P1432" s="27" t="s">
        <v>303</v>
      </c>
      <c r="Q1432" s="22">
        <v>1280</v>
      </c>
      <c r="R1432" s="28" t="s">
        <v>56</v>
      </c>
      <c r="S1432" s="22" t="s">
        <v>56</v>
      </c>
      <c r="T1432" s="22">
        <v>6008153210</v>
      </c>
      <c r="U1432" s="22">
        <v>0</v>
      </c>
      <c r="V1432" s="28">
        <v>0</v>
      </c>
      <c r="W1432" s="22">
        <v>0</v>
      </c>
      <c r="X1432" s="22" t="s">
        <v>308</v>
      </c>
      <c r="Y1432" s="22" t="s">
        <v>56</v>
      </c>
      <c r="Z1432" s="50" t="s">
        <v>2069</v>
      </c>
      <c r="AA1432" s="51">
        <v>44508</v>
      </c>
      <c r="AB1432" s="28">
        <v>0</v>
      </c>
      <c r="AC1432" s="28" t="s">
        <v>56</v>
      </c>
      <c r="AD1432" s="46" t="s">
        <v>56</v>
      </c>
      <c r="AE1432" s="47" t="s">
        <v>56</v>
      </c>
      <c r="AF1432" s="35" t="str">
        <f>VLOOKUP(G1432,[6]TIV1!L:S,8,FALSE)</f>
        <v>8276895987</v>
      </c>
      <c r="AG1432" s="35" t="str">
        <f>VLOOKUP(T1432,[6]TIV1!L:S,8,FALSE)</f>
        <v>2050350324</v>
      </c>
      <c r="AH1432" s="35" t="e">
        <f>VLOOKUP(AC1432,[6]TIV1!L:S,8,FALSE)</f>
        <v>#N/A</v>
      </c>
      <c r="AI1432" s="36">
        <f>VLOOKUP(A1432&amp;P1432,[6]HARGA!C:D,2,0)*Q1432</f>
        <v>47667200</v>
      </c>
      <c r="AJ1432" s="36">
        <f>VLOOKUP(A1432&amp;P1432,[6]HARGA!C:D,2,0)*W1432</f>
        <v>0</v>
      </c>
      <c r="AK1432" s="36">
        <f>VLOOKUP(A1432&amp;P1432,[6]HARGA!C:D,2,0)*AB1432</f>
        <v>0</v>
      </c>
      <c r="AL1432" s="32"/>
      <c r="AM1432" s="32"/>
      <c r="AN1432" s="37"/>
      <c r="AO1432" s="37"/>
      <c r="AP1432" s="37"/>
      <c r="AQ1432" s="37"/>
      <c r="AR1432" s="37"/>
      <c r="AS1432" s="37"/>
      <c r="AT1432" s="37"/>
      <c r="AU1432" s="37"/>
      <c r="AV1432" s="37"/>
      <c r="AW1432" s="37"/>
      <c r="AX1432" s="37"/>
      <c r="AY1432" s="37"/>
      <c r="AZ1432" s="37"/>
      <c r="BA1432" s="37"/>
      <c r="BB1432" s="37"/>
      <c r="BC1432" s="37"/>
      <c r="BD1432">
        <v>6</v>
      </c>
    </row>
    <row r="1433" spans="1:56" hidden="1" x14ac:dyDescent="0.25">
      <c r="A1433" s="22" t="s">
        <v>305</v>
      </c>
      <c r="B1433" s="22" t="s">
        <v>273</v>
      </c>
      <c r="C1433" s="23">
        <v>21102908172</v>
      </c>
      <c r="D1433" s="22" t="s">
        <v>53</v>
      </c>
      <c r="E1433" s="29" t="s">
        <v>1511</v>
      </c>
      <c r="F1433" s="22" t="s">
        <v>1512</v>
      </c>
      <c r="G1433" s="22">
        <v>5042325721</v>
      </c>
      <c r="H1433" s="22" t="s">
        <v>56</v>
      </c>
      <c r="I1433" s="22" t="s">
        <v>56</v>
      </c>
      <c r="J1433" s="24">
        <v>44506</v>
      </c>
      <c r="K1433" s="22">
        <v>32</v>
      </c>
      <c r="L1433" s="22" t="s">
        <v>308</v>
      </c>
      <c r="M1433" s="22" t="s">
        <v>308</v>
      </c>
      <c r="N1433" s="50" t="s">
        <v>2068</v>
      </c>
      <c r="O1433" s="51">
        <v>44508</v>
      </c>
      <c r="P1433" s="27" t="s">
        <v>279</v>
      </c>
      <c r="Q1433" s="22">
        <v>32</v>
      </c>
      <c r="R1433" s="28" t="s">
        <v>56</v>
      </c>
      <c r="S1433" s="22" t="s">
        <v>56</v>
      </c>
      <c r="T1433" s="22">
        <v>6008153210</v>
      </c>
      <c r="U1433" s="22">
        <v>32</v>
      </c>
      <c r="V1433" s="28">
        <v>0</v>
      </c>
      <c r="W1433" s="22">
        <v>32</v>
      </c>
      <c r="X1433" s="22" t="s">
        <v>308</v>
      </c>
      <c r="Y1433" s="22" t="s">
        <v>56</v>
      </c>
      <c r="Z1433" s="50" t="s">
        <v>2069</v>
      </c>
      <c r="AA1433" s="51">
        <v>44508</v>
      </c>
      <c r="AB1433" s="28">
        <v>0</v>
      </c>
      <c r="AC1433" s="28" t="s">
        <v>56</v>
      </c>
      <c r="AD1433" s="46" t="s">
        <v>56</v>
      </c>
      <c r="AE1433" s="47" t="s">
        <v>56</v>
      </c>
      <c r="AF1433" s="35" t="str">
        <f>VLOOKUP(G1433,[6]TIV1!L:S,8,FALSE)</f>
        <v>8276895987</v>
      </c>
      <c r="AG1433" s="35" t="str">
        <f>VLOOKUP(T1433,[6]TIV1!L:S,8,FALSE)</f>
        <v>2050350324</v>
      </c>
      <c r="AH1433" s="35" t="e">
        <f>VLOOKUP(AC1433,[6]TIV1!L:S,8,FALSE)</f>
        <v>#N/A</v>
      </c>
      <c r="AI1433" s="36">
        <f>VLOOKUP(A1433&amp;P1433,[6]HARGA!C:D,2,0)*Q1433</f>
        <v>3200000</v>
      </c>
      <c r="AJ1433" s="36">
        <f>VLOOKUP(A1433&amp;P1433,[6]HARGA!C:D,2,0)*W1433</f>
        <v>3200000</v>
      </c>
      <c r="AK1433" s="36">
        <f>VLOOKUP(A1433&amp;P1433,[6]HARGA!C:D,2,0)*AB1433</f>
        <v>0</v>
      </c>
      <c r="AL1433" s="32"/>
      <c r="AM1433" s="32"/>
      <c r="AN1433" s="37"/>
      <c r="AO1433" s="37"/>
      <c r="AP1433" s="37"/>
      <c r="AQ1433" s="37"/>
      <c r="AR1433" s="37"/>
      <c r="AS1433" s="37"/>
      <c r="AT1433" s="37"/>
      <c r="AU1433" s="37"/>
      <c r="AV1433" s="37"/>
      <c r="AW1433" s="37"/>
      <c r="AX1433" s="37"/>
      <c r="AY1433" s="37"/>
      <c r="AZ1433" s="37"/>
      <c r="BA1433" s="37"/>
      <c r="BB1433" s="37"/>
      <c r="BC1433" s="37"/>
      <c r="BD1433">
        <v>6</v>
      </c>
    </row>
    <row r="1434" spans="1:56" hidden="1" x14ac:dyDescent="0.25">
      <c r="A1434" s="22" t="s">
        <v>124</v>
      </c>
      <c r="B1434" s="22" t="s">
        <v>273</v>
      </c>
      <c r="C1434" s="23">
        <v>21102908111</v>
      </c>
      <c r="D1434" s="50" t="s">
        <v>53</v>
      </c>
      <c r="E1434" s="50" t="s">
        <v>2070</v>
      </c>
      <c r="F1434" s="50" t="s">
        <v>2071</v>
      </c>
      <c r="G1434" s="22">
        <v>5042285336</v>
      </c>
      <c r="H1434" s="22" t="s">
        <v>56</v>
      </c>
      <c r="I1434" s="22" t="s">
        <v>56</v>
      </c>
      <c r="J1434" s="24">
        <v>44506</v>
      </c>
      <c r="K1434" s="22">
        <v>1120</v>
      </c>
      <c r="L1434" s="22" t="s">
        <v>128</v>
      </c>
      <c r="M1434" s="22" t="s">
        <v>128</v>
      </c>
      <c r="N1434" s="50" t="s">
        <v>2072</v>
      </c>
      <c r="O1434" s="51">
        <v>44508</v>
      </c>
      <c r="P1434" s="27" t="s">
        <v>277</v>
      </c>
      <c r="Q1434" s="22">
        <v>1120</v>
      </c>
      <c r="R1434" s="28" t="s">
        <v>56</v>
      </c>
      <c r="S1434" s="22" t="s">
        <v>56</v>
      </c>
      <c r="T1434" s="22">
        <v>6008152940</v>
      </c>
      <c r="U1434" s="22">
        <v>0</v>
      </c>
      <c r="V1434" s="28">
        <v>0</v>
      </c>
      <c r="W1434" s="22">
        <v>0</v>
      </c>
      <c r="X1434" s="22" t="s">
        <v>128</v>
      </c>
      <c r="Y1434" s="22" t="s">
        <v>56</v>
      </c>
      <c r="Z1434" s="50" t="s">
        <v>2073</v>
      </c>
      <c r="AA1434" s="51">
        <v>44508</v>
      </c>
      <c r="AB1434" s="28">
        <v>0</v>
      </c>
      <c r="AC1434" s="28" t="s">
        <v>56</v>
      </c>
      <c r="AD1434" s="46" t="s">
        <v>56</v>
      </c>
      <c r="AE1434" s="47" t="s">
        <v>56</v>
      </c>
      <c r="AF1434" s="35" t="str">
        <f>VLOOKUP(G1434,[6]TIV1!L:S,8,FALSE)</f>
        <v>8276895964</v>
      </c>
      <c r="AG1434" s="35" t="str">
        <f>VLOOKUP(T1434,[6]TIV1!L:S,8,FALSE)</f>
        <v>2050350311</v>
      </c>
      <c r="AH1434" s="35" t="e">
        <f>VLOOKUP(AC1434,[6]TIV1!L:S,8,FALSE)</f>
        <v>#N/A</v>
      </c>
      <c r="AI1434" s="36">
        <f>VLOOKUP(A1434&amp;P1434,[6]HARGA!C:D,2,0)*Q1434</f>
        <v>44083200</v>
      </c>
      <c r="AJ1434" s="36">
        <f>VLOOKUP(A1434&amp;P1434,[6]HARGA!C:D,2,0)*W1434</f>
        <v>0</v>
      </c>
      <c r="AK1434" s="36">
        <f>VLOOKUP(A1434&amp;P1434,[6]HARGA!C:D,2,0)*AB1434</f>
        <v>0</v>
      </c>
      <c r="AL1434" s="32"/>
      <c r="AM1434" s="32"/>
      <c r="AN1434" s="37"/>
      <c r="AO1434" s="37"/>
      <c r="AP1434" s="37"/>
      <c r="AQ1434" s="37"/>
      <c r="AR1434" s="37"/>
      <c r="AS1434" s="37"/>
      <c r="AT1434" s="37"/>
      <c r="AU1434" s="37"/>
      <c r="AV1434" s="37"/>
      <c r="AW1434" s="37"/>
      <c r="AX1434" s="37"/>
      <c r="AY1434" s="37"/>
      <c r="AZ1434" s="37"/>
      <c r="BA1434" s="37"/>
      <c r="BB1434" s="37"/>
      <c r="BC1434" s="37"/>
      <c r="BD1434">
        <v>6</v>
      </c>
    </row>
    <row r="1435" spans="1:56" hidden="1" x14ac:dyDescent="0.25">
      <c r="A1435" s="22" t="s">
        <v>124</v>
      </c>
      <c r="B1435" s="22" t="s">
        <v>273</v>
      </c>
      <c r="C1435" s="23">
        <v>21102908111</v>
      </c>
      <c r="D1435" s="50" t="s">
        <v>53</v>
      </c>
      <c r="E1435" s="50" t="s">
        <v>2070</v>
      </c>
      <c r="F1435" s="50" t="s">
        <v>2071</v>
      </c>
      <c r="G1435" s="22">
        <v>5042285336</v>
      </c>
      <c r="H1435" s="22" t="s">
        <v>56</v>
      </c>
      <c r="I1435" s="22" t="s">
        <v>56</v>
      </c>
      <c r="J1435" s="24">
        <v>44506</v>
      </c>
      <c r="K1435" s="22">
        <v>16</v>
      </c>
      <c r="L1435" s="22" t="s">
        <v>128</v>
      </c>
      <c r="M1435" s="22" t="s">
        <v>128</v>
      </c>
      <c r="N1435" s="50" t="s">
        <v>2072</v>
      </c>
      <c r="O1435" s="51">
        <v>44508</v>
      </c>
      <c r="P1435" s="27" t="s">
        <v>279</v>
      </c>
      <c r="Q1435" s="22">
        <v>16</v>
      </c>
      <c r="R1435" s="28" t="s">
        <v>56</v>
      </c>
      <c r="S1435" s="22" t="s">
        <v>56</v>
      </c>
      <c r="T1435" s="22">
        <v>6008152940</v>
      </c>
      <c r="U1435" s="22">
        <v>16</v>
      </c>
      <c r="V1435" s="28">
        <v>0</v>
      </c>
      <c r="W1435" s="22">
        <v>16</v>
      </c>
      <c r="X1435" s="22" t="s">
        <v>128</v>
      </c>
      <c r="Y1435" s="22" t="s">
        <v>56</v>
      </c>
      <c r="Z1435" s="50" t="s">
        <v>2073</v>
      </c>
      <c r="AA1435" s="51">
        <v>44508</v>
      </c>
      <c r="AB1435" s="28">
        <v>0</v>
      </c>
      <c r="AC1435" s="28" t="s">
        <v>56</v>
      </c>
      <c r="AD1435" s="46" t="s">
        <v>56</v>
      </c>
      <c r="AE1435" s="47" t="s">
        <v>56</v>
      </c>
      <c r="AF1435" s="35" t="str">
        <f>VLOOKUP(G1435,[6]TIV1!L:S,8,FALSE)</f>
        <v>8276895964</v>
      </c>
      <c r="AG1435" s="35" t="str">
        <f>VLOOKUP(T1435,[6]TIV1!L:S,8,FALSE)</f>
        <v>2050350311</v>
      </c>
      <c r="AH1435" s="35" t="e">
        <f>VLOOKUP(AC1435,[6]TIV1!L:S,8,FALSE)</f>
        <v>#N/A</v>
      </c>
      <c r="AI1435" s="36">
        <f>VLOOKUP(A1435&amp;P1435,[6]HARGA!C:D,2,0)*Q1435</f>
        <v>1600000</v>
      </c>
      <c r="AJ1435" s="36">
        <f>VLOOKUP(A1435&amp;P1435,[6]HARGA!C:D,2,0)*W1435</f>
        <v>1600000</v>
      </c>
      <c r="AK1435" s="36">
        <f>VLOOKUP(A1435&amp;P1435,[6]HARGA!C:D,2,0)*AB1435</f>
        <v>0</v>
      </c>
      <c r="AL1435" s="32"/>
      <c r="AM1435" s="32"/>
      <c r="AN1435" s="37"/>
      <c r="AO1435" s="37"/>
      <c r="AP1435" s="37"/>
      <c r="AQ1435" s="37"/>
      <c r="AR1435" s="37"/>
      <c r="AS1435" s="37"/>
      <c r="AT1435" s="37"/>
      <c r="AU1435" s="37"/>
      <c r="AV1435" s="37"/>
      <c r="AW1435" s="37"/>
      <c r="AX1435" s="37"/>
      <c r="AY1435" s="37"/>
      <c r="AZ1435" s="37"/>
      <c r="BA1435" s="37"/>
      <c r="BB1435" s="37"/>
      <c r="BC1435" s="37"/>
      <c r="BD1435">
        <v>6</v>
      </c>
    </row>
    <row r="1436" spans="1:56" hidden="1" x14ac:dyDescent="0.25">
      <c r="A1436" s="22" t="s">
        <v>124</v>
      </c>
      <c r="B1436" s="22" t="s">
        <v>273</v>
      </c>
      <c r="C1436" s="23">
        <v>21102908122</v>
      </c>
      <c r="D1436" s="22" t="s">
        <v>53</v>
      </c>
      <c r="E1436" s="29" t="s">
        <v>784</v>
      </c>
      <c r="F1436" s="22" t="s">
        <v>785</v>
      </c>
      <c r="G1436" s="22">
        <v>5042318742</v>
      </c>
      <c r="H1436" s="22" t="s">
        <v>56</v>
      </c>
      <c r="I1436" s="22" t="s">
        <v>56</v>
      </c>
      <c r="J1436" s="24">
        <v>44506</v>
      </c>
      <c r="K1436" s="22">
        <v>1280</v>
      </c>
      <c r="L1436" s="22" t="s">
        <v>128</v>
      </c>
      <c r="M1436" s="22" t="s">
        <v>128</v>
      </c>
      <c r="N1436" s="50" t="s">
        <v>2074</v>
      </c>
      <c r="O1436" s="51">
        <v>44508</v>
      </c>
      <c r="P1436" s="27" t="s">
        <v>303</v>
      </c>
      <c r="Q1436" s="22">
        <v>1280</v>
      </c>
      <c r="R1436" s="28" t="s">
        <v>56</v>
      </c>
      <c r="S1436" s="22" t="s">
        <v>56</v>
      </c>
      <c r="T1436" s="22">
        <v>6008148388</v>
      </c>
      <c r="U1436" s="22">
        <v>0</v>
      </c>
      <c r="V1436" s="28">
        <v>0</v>
      </c>
      <c r="W1436" s="22">
        <v>0</v>
      </c>
      <c r="X1436" s="22" t="s">
        <v>128</v>
      </c>
      <c r="Y1436" s="22" t="s">
        <v>56</v>
      </c>
      <c r="Z1436" s="50" t="s">
        <v>2075</v>
      </c>
      <c r="AA1436" s="51">
        <v>44508</v>
      </c>
      <c r="AB1436" s="28">
        <v>0</v>
      </c>
      <c r="AC1436" s="28" t="s">
        <v>56</v>
      </c>
      <c r="AD1436" s="46" t="s">
        <v>56</v>
      </c>
      <c r="AE1436" s="47" t="s">
        <v>56</v>
      </c>
      <c r="AF1436" s="35" t="str">
        <f>VLOOKUP(G1436,[6]TIV1!L:S,8,FALSE)</f>
        <v>8276895964</v>
      </c>
      <c r="AG1436" s="35" t="str">
        <f>VLOOKUP(T1436,[6]TIV1!L:S,8,FALSE)</f>
        <v>2050350311</v>
      </c>
      <c r="AH1436" s="35" t="e">
        <f>VLOOKUP(AC1436,[6]TIV1!L:S,8,FALSE)</f>
        <v>#N/A</v>
      </c>
      <c r="AI1436" s="36">
        <f>VLOOKUP(A1436&amp;P1436,[6]HARGA!C:D,2,0)*Q1436</f>
        <v>47667200</v>
      </c>
      <c r="AJ1436" s="36">
        <f>VLOOKUP(A1436&amp;P1436,[6]HARGA!C:D,2,0)*W1436</f>
        <v>0</v>
      </c>
      <c r="AK1436" s="36">
        <f>VLOOKUP(A1436&amp;P1436,[6]HARGA!C:D,2,0)*AB1436</f>
        <v>0</v>
      </c>
      <c r="AL1436" s="32"/>
      <c r="AM1436" s="32"/>
      <c r="AN1436" s="37"/>
      <c r="AO1436" s="37"/>
      <c r="AP1436" s="37"/>
      <c r="AQ1436" s="37"/>
      <c r="AR1436" s="37"/>
      <c r="AS1436" s="37"/>
      <c r="AT1436" s="37"/>
      <c r="AU1436" s="37"/>
      <c r="AV1436" s="37"/>
      <c r="AW1436" s="37"/>
      <c r="AX1436" s="37"/>
      <c r="AY1436" s="37"/>
      <c r="AZ1436" s="37"/>
      <c r="BA1436" s="37"/>
      <c r="BB1436" s="37"/>
      <c r="BC1436" s="37"/>
      <c r="BD1436">
        <v>6</v>
      </c>
    </row>
    <row r="1437" spans="1:56" hidden="1" x14ac:dyDescent="0.25">
      <c r="A1437" s="22" t="s">
        <v>124</v>
      </c>
      <c r="B1437" s="22" t="s">
        <v>273</v>
      </c>
      <c r="C1437" s="23">
        <v>21102908122</v>
      </c>
      <c r="D1437" s="22" t="s">
        <v>53</v>
      </c>
      <c r="E1437" s="29" t="s">
        <v>784</v>
      </c>
      <c r="F1437" s="22" t="s">
        <v>785</v>
      </c>
      <c r="G1437" s="22">
        <v>5042318742</v>
      </c>
      <c r="H1437" s="22" t="s">
        <v>56</v>
      </c>
      <c r="I1437" s="22" t="s">
        <v>56</v>
      </c>
      <c r="J1437" s="24">
        <v>44506</v>
      </c>
      <c r="K1437" s="22">
        <v>32</v>
      </c>
      <c r="L1437" s="22" t="s">
        <v>128</v>
      </c>
      <c r="M1437" s="22" t="s">
        <v>128</v>
      </c>
      <c r="N1437" s="50" t="s">
        <v>2074</v>
      </c>
      <c r="O1437" s="51">
        <v>44508</v>
      </c>
      <c r="P1437" s="27" t="s">
        <v>279</v>
      </c>
      <c r="Q1437" s="22">
        <v>32</v>
      </c>
      <c r="R1437" s="28" t="s">
        <v>56</v>
      </c>
      <c r="S1437" s="22" t="s">
        <v>56</v>
      </c>
      <c r="T1437" s="22">
        <v>6008148388</v>
      </c>
      <c r="U1437" s="22">
        <v>32</v>
      </c>
      <c r="V1437" s="28">
        <v>0</v>
      </c>
      <c r="W1437" s="22">
        <v>32</v>
      </c>
      <c r="X1437" s="22" t="s">
        <v>128</v>
      </c>
      <c r="Y1437" s="22" t="s">
        <v>56</v>
      </c>
      <c r="Z1437" s="50" t="s">
        <v>2075</v>
      </c>
      <c r="AA1437" s="51">
        <v>44508</v>
      </c>
      <c r="AB1437" s="28">
        <v>0</v>
      </c>
      <c r="AC1437" s="28" t="s">
        <v>56</v>
      </c>
      <c r="AD1437" s="46" t="s">
        <v>56</v>
      </c>
      <c r="AE1437" s="47" t="s">
        <v>56</v>
      </c>
      <c r="AF1437" s="35" t="str">
        <f>VLOOKUP(G1437,[6]TIV1!L:S,8,FALSE)</f>
        <v>8276895964</v>
      </c>
      <c r="AG1437" s="35" t="str">
        <f>VLOOKUP(T1437,[6]TIV1!L:S,8,FALSE)</f>
        <v>2050350311</v>
      </c>
      <c r="AH1437" s="35" t="e">
        <f>VLOOKUP(AC1437,[6]TIV1!L:S,8,FALSE)</f>
        <v>#N/A</v>
      </c>
      <c r="AI1437" s="36">
        <f>VLOOKUP(A1437&amp;P1437,[6]HARGA!C:D,2,0)*Q1437</f>
        <v>3200000</v>
      </c>
      <c r="AJ1437" s="36">
        <f>VLOOKUP(A1437&amp;P1437,[6]HARGA!C:D,2,0)*W1437</f>
        <v>3200000</v>
      </c>
      <c r="AK1437" s="36">
        <f>VLOOKUP(A1437&amp;P1437,[6]HARGA!C:D,2,0)*AB1437</f>
        <v>0</v>
      </c>
      <c r="AL1437" s="32"/>
      <c r="AM1437" s="32"/>
      <c r="AN1437" s="37"/>
      <c r="AO1437" s="37"/>
      <c r="AP1437" s="37"/>
      <c r="AQ1437" s="37"/>
      <c r="AR1437" s="37"/>
      <c r="AS1437" s="37"/>
      <c r="AT1437" s="37"/>
      <c r="AU1437" s="37"/>
      <c r="AV1437" s="37"/>
      <c r="AW1437" s="37"/>
      <c r="AX1437" s="37"/>
      <c r="AY1437" s="37"/>
      <c r="AZ1437" s="37"/>
      <c r="BA1437" s="37"/>
      <c r="BB1437" s="37"/>
      <c r="BC1437" s="37"/>
      <c r="BD1437">
        <v>6</v>
      </c>
    </row>
    <row r="1438" spans="1:56" hidden="1" x14ac:dyDescent="0.25">
      <c r="A1438" s="22" t="s">
        <v>124</v>
      </c>
      <c r="B1438" s="22" t="s">
        <v>273</v>
      </c>
      <c r="C1438" s="23">
        <v>21102908129</v>
      </c>
      <c r="D1438" s="50" t="s">
        <v>53</v>
      </c>
      <c r="E1438" s="50" t="s">
        <v>2070</v>
      </c>
      <c r="F1438" s="50" t="s">
        <v>2071</v>
      </c>
      <c r="G1438" s="22">
        <v>5042308219</v>
      </c>
      <c r="H1438" s="22" t="s">
        <v>56</v>
      </c>
      <c r="I1438" s="22" t="s">
        <v>56</v>
      </c>
      <c r="J1438" s="24">
        <v>44506</v>
      </c>
      <c r="K1438" s="22">
        <v>1280</v>
      </c>
      <c r="L1438" s="22" t="s">
        <v>128</v>
      </c>
      <c r="M1438" s="22" t="s">
        <v>128</v>
      </c>
      <c r="N1438" s="50" t="s">
        <v>2076</v>
      </c>
      <c r="O1438" s="51">
        <v>44506</v>
      </c>
      <c r="P1438" s="27" t="s">
        <v>303</v>
      </c>
      <c r="Q1438" s="22">
        <v>1280</v>
      </c>
      <c r="R1438" s="28" t="s">
        <v>56</v>
      </c>
      <c r="S1438" s="22" t="s">
        <v>56</v>
      </c>
      <c r="T1438" s="22">
        <v>6008152125</v>
      </c>
      <c r="U1438" s="22">
        <v>0</v>
      </c>
      <c r="V1438" s="28">
        <v>0</v>
      </c>
      <c r="W1438" s="22">
        <v>0</v>
      </c>
      <c r="X1438" s="22" t="s">
        <v>128</v>
      </c>
      <c r="Y1438" s="22" t="s">
        <v>56</v>
      </c>
      <c r="Z1438" s="50" t="s">
        <v>2077</v>
      </c>
      <c r="AA1438" s="51">
        <v>44506</v>
      </c>
      <c r="AB1438" s="28">
        <v>0</v>
      </c>
      <c r="AC1438" s="28" t="s">
        <v>56</v>
      </c>
      <c r="AD1438" s="46" t="s">
        <v>56</v>
      </c>
      <c r="AE1438" s="47" t="s">
        <v>56</v>
      </c>
      <c r="AF1438" s="35" t="str">
        <f>VLOOKUP(G1438,[6]TIV1!L:S,8,FALSE)</f>
        <v>8276895964</v>
      </c>
      <c r="AG1438" s="35" t="str">
        <f>VLOOKUP(T1438,[6]TIV1!L:S,8,FALSE)</f>
        <v>2050350311</v>
      </c>
      <c r="AH1438" s="35" t="e">
        <f>VLOOKUP(AC1438,[6]TIV1!L:S,8,FALSE)</f>
        <v>#N/A</v>
      </c>
      <c r="AI1438" s="36">
        <f>VLOOKUP(A1438&amp;P1438,[6]HARGA!C:D,2,0)*Q1438</f>
        <v>47667200</v>
      </c>
      <c r="AJ1438" s="36">
        <f>VLOOKUP(A1438&amp;P1438,[6]HARGA!C:D,2,0)*W1438</f>
        <v>0</v>
      </c>
      <c r="AK1438" s="36">
        <f>VLOOKUP(A1438&amp;P1438,[6]HARGA!C:D,2,0)*AB1438</f>
        <v>0</v>
      </c>
      <c r="AL1438" s="32"/>
      <c r="AM1438" s="32"/>
      <c r="AN1438" s="37"/>
      <c r="AO1438" s="37"/>
      <c r="AP1438" s="37"/>
      <c r="AQ1438" s="37"/>
      <c r="AR1438" s="37"/>
      <c r="AS1438" s="37"/>
      <c r="AT1438" s="37"/>
      <c r="AU1438" s="37"/>
      <c r="AV1438" s="37"/>
      <c r="AW1438" s="37"/>
      <c r="AX1438" s="37"/>
      <c r="AY1438" s="37"/>
      <c r="AZ1438" s="37"/>
      <c r="BA1438" s="37"/>
      <c r="BB1438" s="37"/>
      <c r="BC1438" s="37"/>
      <c r="BD1438">
        <v>6</v>
      </c>
    </row>
    <row r="1439" spans="1:56" hidden="1" x14ac:dyDescent="0.25">
      <c r="A1439" s="22" t="s">
        <v>124</v>
      </c>
      <c r="B1439" s="22" t="s">
        <v>273</v>
      </c>
      <c r="C1439" s="23">
        <v>21102908129</v>
      </c>
      <c r="D1439" s="50" t="s">
        <v>53</v>
      </c>
      <c r="E1439" s="50" t="s">
        <v>2070</v>
      </c>
      <c r="F1439" s="50" t="s">
        <v>2071</v>
      </c>
      <c r="G1439" s="22">
        <v>5042308219</v>
      </c>
      <c r="H1439" s="22" t="s">
        <v>56</v>
      </c>
      <c r="I1439" s="22" t="s">
        <v>56</v>
      </c>
      <c r="J1439" s="24">
        <v>44506</v>
      </c>
      <c r="K1439" s="22">
        <v>32</v>
      </c>
      <c r="L1439" s="22" t="s">
        <v>128</v>
      </c>
      <c r="M1439" s="22" t="s">
        <v>128</v>
      </c>
      <c r="N1439" s="50" t="s">
        <v>2076</v>
      </c>
      <c r="O1439" s="51">
        <v>44506</v>
      </c>
      <c r="P1439" s="27" t="s">
        <v>279</v>
      </c>
      <c r="Q1439" s="22">
        <v>32</v>
      </c>
      <c r="R1439" s="28" t="s">
        <v>56</v>
      </c>
      <c r="S1439" s="22" t="s">
        <v>56</v>
      </c>
      <c r="T1439" s="22">
        <v>6008152125</v>
      </c>
      <c r="U1439" s="22">
        <v>32</v>
      </c>
      <c r="V1439" s="28">
        <v>0</v>
      </c>
      <c r="W1439" s="22">
        <v>32</v>
      </c>
      <c r="X1439" s="22" t="s">
        <v>128</v>
      </c>
      <c r="Y1439" s="22" t="s">
        <v>56</v>
      </c>
      <c r="Z1439" s="50" t="s">
        <v>2077</v>
      </c>
      <c r="AA1439" s="51">
        <v>44506</v>
      </c>
      <c r="AB1439" s="28">
        <v>0</v>
      </c>
      <c r="AC1439" s="28" t="s">
        <v>56</v>
      </c>
      <c r="AD1439" s="46" t="s">
        <v>56</v>
      </c>
      <c r="AE1439" s="47" t="s">
        <v>56</v>
      </c>
      <c r="AF1439" s="35" t="str">
        <f>VLOOKUP(G1439,[6]TIV1!L:S,8,FALSE)</f>
        <v>8276895964</v>
      </c>
      <c r="AG1439" s="35" t="str">
        <f>VLOOKUP(T1439,[6]TIV1!L:S,8,FALSE)</f>
        <v>2050350311</v>
      </c>
      <c r="AH1439" s="35" t="e">
        <f>VLOOKUP(AC1439,[6]TIV1!L:S,8,FALSE)</f>
        <v>#N/A</v>
      </c>
      <c r="AI1439" s="36">
        <f>VLOOKUP(A1439&amp;P1439,[6]HARGA!C:D,2,0)*Q1439</f>
        <v>3200000</v>
      </c>
      <c r="AJ1439" s="36">
        <f>VLOOKUP(A1439&amp;P1439,[6]HARGA!C:D,2,0)*W1439</f>
        <v>3200000</v>
      </c>
      <c r="AK1439" s="36">
        <f>VLOOKUP(A1439&amp;P1439,[6]HARGA!C:D,2,0)*AB1439</f>
        <v>0</v>
      </c>
      <c r="AL1439" s="32"/>
      <c r="AM1439" s="32"/>
      <c r="AN1439" s="37"/>
      <c r="AO1439" s="37"/>
      <c r="AP1439" s="37"/>
      <c r="AQ1439" s="37"/>
      <c r="AR1439" s="37"/>
      <c r="AS1439" s="37"/>
      <c r="AT1439" s="37"/>
      <c r="AU1439" s="37"/>
      <c r="AV1439" s="37"/>
      <c r="AW1439" s="37"/>
      <c r="AX1439" s="37"/>
      <c r="AY1439" s="37"/>
      <c r="AZ1439" s="37"/>
      <c r="BA1439" s="37"/>
      <c r="BB1439" s="37"/>
      <c r="BC1439" s="37"/>
      <c r="BD1439">
        <v>6</v>
      </c>
    </row>
    <row r="1440" spans="1:56" hidden="1" x14ac:dyDescent="0.25">
      <c r="A1440" s="22" t="s">
        <v>124</v>
      </c>
      <c r="B1440" s="22" t="s">
        <v>273</v>
      </c>
      <c r="C1440" s="23">
        <v>21102908125</v>
      </c>
      <c r="D1440" s="22" t="s">
        <v>53</v>
      </c>
      <c r="E1440" s="29" t="s">
        <v>784</v>
      </c>
      <c r="F1440" s="22" t="s">
        <v>785</v>
      </c>
      <c r="G1440" s="22">
        <v>5042320652</v>
      </c>
      <c r="H1440" s="22" t="s">
        <v>56</v>
      </c>
      <c r="I1440" s="22" t="s">
        <v>56</v>
      </c>
      <c r="J1440" s="24">
        <v>44506</v>
      </c>
      <c r="K1440" s="22">
        <v>1280</v>
      </c>
      <c r="L1440" s="22" t="s">
        <v>872</v>
      </c>
      <c r="M1440" s="22" t="s">
        <v>872</v>
      </c>
      <c r="N1440" s="107">
        <v>20048</v>
      </c>
      <c r="O1440" s="108">
        <v>44506</v>
      </c>
      <c r="P1440" s="27" t="s">
        <v>303</v>
      </c>
      <c r="Q1440" s="22">
        <v>1280</v>
      </c>
      <c r="R1440" s="28" t="s">
        <v>56</v>
      </c>
      <c r="S1440" s="22" t="s">
        <v>56</v>
      </c>
      <c r="T1440" s="22">
        <v>6008153287</v>
      </c>
      <c r="U1440" s="22">
        <v>0</v>
      </c>
      <c r="V1440" s="28">
        <v>0</v>
      </c>
      <c r="W1440" s="22">
        <v>0</v>
      </c>
      <c r="X1440" s="22" t="s">
        <v>872</v>
      </c>
      <c r="Y1440" s="22" t="s">
        <v>56</v>
      </c>
      <c r="Z1440" s="107">
        <v>34759</v>
      </c>
      <c r="AA1440" s="120">
        <v>44506</v>
      </c>
      <c r="AB1440" s="28">
        <v>0</v>
      </c>
      <c r="AC1440" s="28" t="s">
        <v>56</v>
      </c>
      <c r="AD1440" s="46" t="s">
        <v>56</v>
      </c>
      <c r="AE1440" s="47" t="s">
        <v>56</v>
      </c>
      <c r="AF1440" s="35" t="str">
        <f>VLOOKUP(G1440,[6]TIV1!L:S,8,FALSE)</f>
        <v>8276895964</v>
      </c>
      <c r="AG1440" s="35" t="str">
        <f>VLOOKUP(T1440,[6]TIV1!L:S,8,FALSE)</f>
        <v>2050350311</v>
      </c>
      <c r="AH1440" s="35" t="e">
        <f>VLOOKUP(AC1440,[6]TIV1!L:S,8,FALSE)</f>
        <v>#N/A</v>
      </c>
      <c r="AI1440" s="36">
        <f>VLOOKUP(A1440&amp;P1440,[6]HARGA!C:D,2,0)*Q1440</f>
        <v>47667200</v>
      </c>
      <c r="AJ1440" s="36">
        <f>VLOOKUP(A1440&amp;P1440,[6]HARGA!C:D,2,0)*W1440</f>
        <v>0</v>
      </c>
      <c r="AK1440" s="36">
        <f>VLOOKUP(A1440&amp;P1440,[6]HARGA!C:D,2,0)*AB1440</f>
        <v>0</v>
      </c>
      <c r="AL1440" s="32"/>
      <c r="AM1440" s="32"/>
      <c r="AN1440" s="37"/>
      <c r="AO1440" s="37"/>
      <c r="AP1440" s="37"/>
      <c r="AQ1440" s="37"/>
      <c r="AR1440" s="37"/>
      <c r="AS1440" s="37"/>
      <c r="AT1440" s="37"/>
      <c r="AU1440" s="37"/>
      <c r="AV1440" s="37"/>
      <c r="AW1440" s="37"/>
      <c r="AX1440" s="37"/>
      <c r="AY1440" s="37"/>
      <c r="AZ1440" s="37"/>
      <c r="BA1440" s="37"/>
      <c r="BB1440" s="37"/>
      <c r="BC1440" s="37"/>
      <c r="BD1440">
        <v>6</v>
      </c>
    </row>
    <row r="1441" spans="1:56" hidden="1" x14ac:dyDescent="0.25">
      <c r="A1441" s="22" t="s">
        <v>124</v>
      </c>
      <c r="B1441" s="22" t="s">
        <v>273</v>
      </c>
      <c r="C1441" s="23">
        <v>21102908125</v>
      </c>
      <c r="D1441" s="22" t="s">
        <v>53</v>
      </c>
      <c r="E1441" s="29" t="s">
        <v>784</v>
      </c>
      <c r="F1441" s="22" t="s">
        <v>785</v>
      </c>
      <c r="G1441" s="22">
        <v>5042320652</v>
      </c>
      <c r="H1441" s="22" t="s">
        <v>56</v>
      </c>
      <c r="I1441" s="22" t="s">
        <v>56</v>
      </c>
      <c r="J1441" s="24">
        <v>44506</v>
      </c>
      <c r="K1441" s="22">
        <v>32</v>
      </c>
      <c r="L1441" s="22" t="s">
        <v>872</v>
      </c>
      <c r="M1441" s="22" t="s">
        <v>872</v>
      </c>
      <c r="N1441" s="107">
        <v>20048</v>
      </c>
      <c r="O1441" s="108">
        <v>44506</v>
      </c>
      <c r="P1441" s="27" t="s">
        <v>279</v>
      </c>
      <c r="Q1441" s="22">
        <v>32</v>
      </c>
      <c r="R1441" s="28" t="s">
        <v>56</v>
      </c>
      <c r="S1441" s="22" t="s">
        <v>56</v>
      </c>
      <c r="T1441" s="22">
        <v>6008153287</v>
      </c>
      <c r="U1441" s="22">
        <v>32</v>
      </c>
      <c r="V1441" s="28">
        <v>0</v>
      </c>
      <c r="W1441" s="22">
        <v>32</v>
      </c>
      <c r="X1441" s="22" t="s">
        <v>872</v>
      </c>
      <c r="Y1441" s="22" t="s">
        <v>56</v>
      </c>
      <c r="Z1441" s="107">
        <v>34759</v>
      </c>
      <c r="AA1441" s="120">
        <v>44506</v>
      </c>
      <c r="AB1441" s="28">
        <v>0</v>
      </c>
      <c r="AC1441" s="28" t="s">
        <v>56</v>
      </c>
      <c r="AD1441" s="46" t="s">
        <v>56</v>
      </c>
      <c r="AE1441" s="47" t="s">
        <v>56</v>
      </c>
      <c r="AF1441" s="35" t="str">
        <f>VLOOKUP(G1441,[6]TIV1!L:S,8,FALSE)</f>
        <v>8276895964</v>
      </c>
      <c r="AG1441" s="35" t="str">
        <f>VLOOKUP(T1441,[6]TIV1!L:S,8,FALSE)</f>
        <v>2050350311</v>
      </c>
      <c r="AH1441" s="35" t="e">
        <f>VLOOKUP(AC1441,[6]TIV1!L:S,8,FALSE)</f>
        <v>#N/A</v>
      </c>
      <c r="AI1441" s="36">
        <f>VLOOKUP(A1441&amp;P1441,[6]HARGA!C:D,2,0)*Q1441</f>
        <v>3200000</v>
      </c>
      <c r="AJ1441" s="36">
        <f>VLOOKUP(A1441&amp;P1441,[6]HARGA!C:D,2,0)*W1441</f>
        <v>3200000</v>
      </c>
      <c r="AK1441" s="36">
        <f>VLOOKUP(A1441&amp;P1441,[6]HARGA!C:D,2,0)*AB1441</f>
        <v>0</v>
      </c>
      <c r="AL1441" s="32"/>
      <c r="AM1441" s="32"/>
      <c r="AN1441" s="37"/>
      <c r="AO1441" s="37"/>
      <c r="AP1441" s="37"/>
      <c r="AQ1441" s="37"/>
      <c r="AR1441" s="37"/>
      <c r="AS1441" s="37"/>
      <c r="AT1441" s="37"/>
      <c r="AU1441" s="37"/>
      <c r="AV1441" s="37"/>
      <c r="AW1441" s="37"/>
      <c r="AX1441" s="37"/>
      <c r="AY1441" s="37"/>
      <c r="AZ1441" s="37"/>
      <c r="BA1441" s="37"/>
      <c r="BB1441" s="37"/>
      <c r="BC1441" s="37"/>
      <c r="BD1441">
        <v>6</v>
      </c>
    </row>
    <row r="1442" spans="1:56" hidden="1" x14ac:dyDescent="0.25">
      <c r="A1442" s="22" t="s">
        <v>124</v>
      </c>
      <c r="B1442" s="22" t="s">
        <v>273</v>
      </c>
      <c r="C1442" s="23">
        <v>21102908124</v>
      </c>
      <c r="D1442" s="22" t="s">
        <v>193</v>
      </c>
      <c r="E1442" s="22" t="s">
        <v>1495</v>
      </c>
      <c r="F1442" s="22" t="s">
        <v>1496</v>
      </c>
      <c r="G1442" s="22">
        <v>5042317956</v>
      </c>
      <c r="H1442" s="22" t="s">
        <v>56</v>
      </c>
      <c r="I1442" s="22" t="s">
        <v>56</v>
      </c>
      <c r="J1442" s="24">
        <v>44506</v>
      </c>
      <c r="K1442" s="22">
        <v>1280</v>
      </c>
      <c r="L1442" s="22" t="s">
        <v>872</v>
      </c>
      <c r="M1442" s="22" t="s">
        <v>872</v>
      </c>
      <c r="N1442" s="107">
        <v>20049</v>
      </c>
      <c r="O1442" s="108">
        <v>44508</v>
      </c>
      <c r="P1442" s="27" t="s">
        <v>303</v>
      </c>
      <c r="Q1442" s="22">
        <v>1280</v>
      </c>
      <c r="R1442" s="28" t="s">
        <v>56</v>
      </c>
      <c r="S1442" s="22" t="s">
        <v>56</v>
      </c>
      <c r="T1442" s="22">
        <v>6008153772</v>
      </c>
      <c r="U1442" s="22">
        <v>0</v>
      </c>
      <c r="V1442" s="28">
        <v>0</v>
      </c>
      <c r="W1442" s="22">
        <v>0</v>
      </c>
      <c r="X1442" s="22" t="s">
        <v>872</v>
      </c>
      <c r="Y1442" s="22" t="s">
        <v>56</v>
      </c>
      <c r="Z1442" s="107">
        <v>34760</v>
      </c>
      <c r="AA1442" s="120">
        <v>44508</v>
      </c>
      <c r="AB1442" s="28">
        <v>0</v>
      </c>
      <c r="AC1442" s="28" t="s">
        <v>56</v>
      </c>
      <c r="AD1442" s="46" t="s">
        <v>56</v>
      </c>
      <c r="AE1442" s="47" t="s">
        <v>56</v>
      </c>
      <c r="AF1442" s="35" t="str">
        <f>VLOOKUP(G1442,[6]TIV1!L:S,8,FALSE)</f>
        <v>8276895964</v>
      </c>
      <c r="AG1442" s="35" t="str">
        <f>VLOOKUP(T1442,[6]TIV1!L:S,8,FALSE)</f>
        <v>2050350311</v>
      </c>
      <c r="AH1442" s="35" t="e">
        <f>VLOOKUP(AC1442,[6]TIV1!L:S,8,FALSE)</f>
        <v>#N/A</v>
      </c>
      <c r="AI1442" s="36">
        <f>VLOOKUP(A1442&amp;P1442,[6]HARGA!C:D,2,0)*Q1442</f>
        <v>47667200</v>
      </c>
      <c r="AJ1442" s="36">
        <f>VLOOKUP(A1442&amp;P1442,[6]HARGA!C:D,2,0)*W1442</f>
        <v>0</v>
      </c>
      <c r="AK1442" s="36">
        <f>VLOOKUP(A1442&amp;P1442,[6]HARGA!C:D,2,0)*AB1442</f>
        <v>0</v>
      </c>
      <c r="AL1442" s="32"/>
      <c r="AM1442" s="32"/>
      <c r="AN1442" s="37"/>
      <c r="AO1442" s="37"/>
      <c r="AP1442" s="37"/>
      <c r="AQ1442" s="37"/>
      <c r="AR1442" s="37"/>
      <c r="AS1442" s="37"/>
      <c r="AT1442" s="37"/>
      <c r="AU1442" s="37"/>
      <c r="AV1442" s="37"/>
      <c r="AW1442" s="37"/>
      <c r="AX1442" s="37"/>
      <c r="AY1442" s="37"/>
      <c r="AZ1442" s="37"/>
      <c r="BA1442" s="37"/>
      <c r="BB1442" s="37"/>
      <c r="BC1442" s="37"/>
      <c r="BD1442">
        <v>6</v>
      </c>
    </row>
    <row r="1443" spans="1:56" hidden="1" x14ac:dyDescent="0.25">
      <c r="A1443" s="22" t="s">
        <v>124</v>
      </c>
      <c r="B1443" s="22" t="s">
        <v>273</v>
      </c>
      <c r="C1443" s="23">
        <v>21102908124</v>
      </c>
      <c r="D1443" s="22" t="s">
        <v>193</v>
      </c>
      <c r="E1443" s="22" t="s">
        <v>1495</v>
      </c>
      <c r="F1443" s="22" t="s">
        <v>1496</v>
      </c>
      <c r="G1443" s="22">
        <v>5042317956</v>
      </c>
      <c r="H1443" s="22" t="s">
        <v>56</v>
      </c>
      <c r="I1443" s="22" t="s">
        <v>56</v>
      </c>
      <c r="J1443" s="24">
        <v>44506</v>
      </c>
      <c r="K1443" s="22">
        <v>32</v>
      </c>
      <c r="L1443" s="22" t="s">
        <v>872</v>
      </c>
      <c r="M1443" s="22" t="s">
        <v>872</v>
      </c>
      <c r="N1443" s="107">
        <v>20049</v>
      </c>
      <c r="O1443" s="108">
        <v>44508</v>
      </c>
      <c r="P1443" s="27" t="s">
        <v>279</v>
      </c>
      <c r="Q1443" s="22">
        <v>32</v>
      </c>
      <c r="R1443" s="28" t="s">
        <v>56</v>
      </c>
      <c r="S1443" s="22" t="s">
        <v>56</v>
      </c>
      <c r="T1443" s="22">
        <v>6008153772</v>
      </c>
      <c r="U1443" s="22">
        <v>32</v>
      </c>
      <c r="V1443" s="28">
        <v>0</v>
      </c>
      <c r="W1443" s="22">
        <v>32</v>
      </c>
      <c r="X1443" s="22" t="s">
        <v>872</v>
      </c>
      <c r="Y1443" s="22" t="s">
        <v>56</v>
      </c>
      <c r="Z1443" s="107">
        <v>34760</v>
      </c>
      <c r="AA1443" s="120">
        <v>44508</v>
      </c>
      <c r="AB1443" s="28">
        <v>0</v>
      </c>
      <c r="AC1443" s="28" t="s">
        <v>56</v>
      </c>
      <c r="AD1443" s="46" t="s">
        <v>56</v>
      </c>
      <c r="AE1443" s="47" t="s">
        <v>56</v>
      </c>
      <c r="AF1443" s="35" t="str">
        <f>VLOOKUP(G1443,[6]TIV1!L:S,8,FALSE)</f>
        <v>8276895964</v>
      </c>
      <c r="AG1443" s="35" t="str">
        <f>VLOOKUP(T1443,[6]TIV1!L:S,8,FALSE)</f>
        <v>2050350311</v>
      </c>
      <c r="AH1443" s="35" t="e">
        <f>VLOOKUP(AC1443,[6]TIV1!L:S,8,FALSE)</f>
        <v>#N/A</v>
      </c>
      <c r="AI1443" s="36">
        <f>VLOOKUP(A1443&amp;P1443,[6]HARGA!C:D,2,0)*Q1443</f>
        <v>3200000</v>
      </c>
      <c r="AJ1443" s="36">
        <f>VLOOKUP(A1443&amp;P1443,[6]HARGA!C:D,2,0)*W1443</f>
        <v>3200000</v>
      </c>
      <c r="AK1443" s="36">
        <f>VLOOKUP(A1443&amp;P1443,[6]HARGA!C:D,2,0)*AB1443</f>
        <v>0</v>
      </c>
      <c r="AL1443" s="32"/>
      <c r="AM1443" s="32"/>
      <c r="AN1443" s="37"/>
      <c r="AO1443" s="37"/>
      <c r="AP1443" s="37"/>
      <c r="AQ1443" s="37"/>
      <c r="AR1443" s="37"/>
      <c r="AS1443" s="37"/>
      <c r="AT1443" s="37"/>
      <c r="AU1443" s="37"/>
      <c r="AV1443" s="37"/>
      <c r="AW1443" s="37"/>
      <c r="AX1443" s="37"/>
      <c r="AY1443" s="37"/>
      <c r="AZ1443" s="37"/>
      <c r="BA1443" s="37"/>
      <c r="BB1443" s="37"/>
      <c r="BC1443" s="37"/>
      <c r="BD1443">
        <v>6</v>
      </c>
    </row>
    <row r="1444" spans="1:56" hidden="1" x14ac:dyDescent="0.25">
      <c r="A1444" s="22" t="s">
        <v>124</v>
      </c>
      <c r="B1444" s="22" t="s">
        <v>273</v>
      </c>
      <c r="C1444" s="23">
        <v>21102908108</v>
      </c>
      <c r="D1444" s="22" t="s">
        <v>53</v>
      </c>
      <c r="E1444" s="22" t="s">
        <v>274</v>
      </c>
      <c r="F1444" s="22" t="s">
        <v>275</v>
      </c>
      <c r="G1444" s="22">
        <v>5042318079</v>
      </c>
      <c r="H1444" s="22" t="s">
        <v>56</v>
      </c>
      <c r="I1444" s="22" t="s">
        <v>56</v>
      </c>
      <c r="J1444" s="24">
        <v>44506</v>
      </c>
      <c r="K1444" s="22">
        <v>1120</v>
      </c>
      <c r="L1444" s="22" t="s">
        <v>128</v>
      </c>
      <c r="M1444" s="22" t="s">
        <v>128</v>
      </c>
      <c r="N1444" s="50" t="s">
        <v>2078</v>
      </c>
      <c r="O1444" s="51">
        <v>44508</v>
      </c>
      <c r="P1444" s="27" t="s">
        <v>277</v>
      </c>
      <c r="Q1444" s="22">
        <v>1120</v>
      </c>
      <c r="R1444" s="28" t="s">
        <v>56</v>
      </c>
      <c r="S1444" s="22" t="s">
        <v>56</v>
      </c>
      <c r="T1444" s="22">
        <v>6008153564</v>
      </c>
      <c r="U1444" s="22">
        <v>0</v>
      </c>
      <c r="V1444" s="28">
        <v>0</v>
      </c>
      <c r="W1444" s="22">
        <v>0</v>
      </c>
      <c r="X1444" s="22" t="s">
        <v>128</v>
      </c>
      <c r="Y1444" s="22" t="s">
        <v>56</v>
      </c>
      <c r="Z1444" s="50" t="s">
        <v>2079</v>
      </c>
      <c r="AA1444" s="51">
        <v>44508</v>
      </c>
      <c r="AB1444" s="28">
        <v>0</v>
      </c>
      <c r="AC1444" s="28" t="s">
        <v>56</v>
      </c>
      <c r="AD1444" s="46" t="s">
        <v>56</v>
      </c>
      <c r="AE1444" s="47" t="s">
        <v>56</v>
      </c>
      <c r="AF1444" s="35" t="str">
        <f>VLOOKUP(G1444,[6]TIV1!L:S,8,FALSE)</f>
        <v>8276895964</v>
      </c>
      <c r="AG1444" s="35" t="str">
        <f>VLOOKUP(T1444,[6]TIV1!L:S,8,FALSE)</f>
        <v>2050350311</v>
      </c>
      <c r="AH1444" s="35" t="e">
        <f>VLOOKUP(AC1444,[6]TIV1!L:S,8,FALSE)</f>
        <v>#N/A</v>
      </c>
      <c r="AI1444" s="36">
        <f>VLOOKUP(A1444&amp;P1444,[6]HARGA!C:D,2,0)*Q1444</f>
        <v>44083200</v>
      </c>
      <c r="AJ1444" s="36">
        <f>VLOOKUP(A1444&amp;P1444,[6]HARGA!C:D,2,0)*W1444</f>
        <v>0</v>
      </c>
      <c r="AK1444" s="36">
        <f>VLOOKUP(A1444&amp;P1444,[6]HARGA!C:D,2,0)*AB1444</f>
        <v>0</v>
      </c>
      <c r="AL1444" s="32"/>
      <c r="AM1444" s="32"/>
      <c r="AN1444" s="37"/>
      <c r="AO1444" s="37"/>
      <c r="AP1444" s="37"/>
      <c r="AQ1444" s="37"/>
      <c r="AR1444" s="37"/>
      <c r="AS1444" s="37"/>
      <c r="AT1444" s="37"/>
      <c r="AU1444" s="37"/>
      <c r="AV1444" s="37"/>
      <c r="AW1444" s="37"/>
      <c r="AX1444" s="37"/>
      <c r="AY1444" s="37"/>
      <c r="AZ1444" s="37"/>
      <c r="BA1444" s="37"/>
      <c r="BB1444" s="37"/>
      <c r="BC1444" s="37"/>
      <c r="BD1444">
        <v>6</v>
      </c>
    </row>
    <row r="1445" spans="1:56" hidden="1" x14ac:dyDescent="0.25">
      <c r="A1445" s="22" t="s">
        <v>124</v>
      </c>
      <c r="B1445" s="22" t="s">
        <v>273</v>
      </c>
      <c r="C1445" s="23">
        <v>21102908108</v>
      </c>
      <c r="D1445" s="22" t="s">
        <v>53</v>
      </c>
      <c r="E1445" s="22" t="s">
        <v>274</v>
      </c>
      <c r="F1445" s="22" t="s">
        <v>275</v>
      </c>
      <c r="G1445" s="22">
        <v>5042318079</v>
      </c>
      <c r="H1445" s="22" t="s">
        <v>56</v>
      </c>
      <c r="I1445" s="22" t="s">
        <v>56</v>
      </c>
      <c r="J1445" s="24">
        <v>44506</v>
      </c>
      <c r="K1445" s="22">
        <v>16</v>
      </c>
      <c r="L1445" s="22" t="s">
        <v>128</v>
      </c>
      <c r="M1445" s="22" t="s">
        <v>128</v>
      </c>
      <c r="N1445" s="50" t="s">
        <v>2078</v>
      </c>
      <c r="O1445" s="51">
        <v>44508</v>
      </c>
      <c r="P1445" s="27" t="s">
        <v>279</v>
      </c>
      <c r="Q1445" s="22">
        <v>16</v>
      </c>
      <c r="R1445" s="28" t="s">
        <v>56</v>
      </c>
      <c r="S1445" s="22" t="s">
        <v>56</v>
      </c>
      <c r="T1445" s="22">
        <v>6008153564</v>
      </c>
      <c r="U1445" s="22">
        <v>16</v>
      </c>
      <c r="V1445" s="28">
        <v>0</v>
      </c>
      <c r="W1445" s="22">
        <v>16</v>
      </c>
      <c r="X1445" s="22" t="s">
        <v>128</v>
      </c>
      <c r="Y1445" s="22" t="s">
        <v>56</v>
      </c>
      <c r="Z1445" s="50" t="s">
        <v>2079</v>
      </c>
      <c r="AA1445" s="51">
        <v>44508</v>
      </c>
      <c r="AB1445" s="28">
        <v>0</v>
      </c>
      <c r="AC1445" s="28" t="s">
        <v>56</v>
      </c>
      <c r="AD1445" s="46" t="s">
        <v>56</v>
      </c>
      <c r="AE1445" s="47" t="s">
        <v>56</v>
      </c>
      <c r="AF1445" s="35" t="str">
        <f>VLOOKUP(G1445,[6]TIV1!L:S,8,FALSE)</f>
        <v>8276895964</v>
      </c>
      <c r="AG1445" s="35" t="str">
        <f>VLOOKUP(T1445,[6]TIV1!L:S,8,FALSE)</f>
        <v>2050350311</v>
      </c>
      <c r="AH1445" s="35" t="e">
        <f>VLOOKUP(AC1445,[6]TIV1!L:S,8,FALSE)</f>
        <v>#N/A</v>
      </c>
      <c r="AI1445" s="36">
        <f>VLOOKUP(A1445&amp;P1445,[6]HARGA!C:D,2,0)*Q1445</f>
        <v>1600000</v>
      </c>
      <c r="AJ1445" s="36">
        <f>VLOOKUP(A1445&amp;P1445,[6]HARGA!C:D,2,0)*W1445</f>
        <v>1600000</v>
      </c>
      <c r="AK1445" s="36">
        <f>VLOOKUP(A1445&amp;P1445,[6]HARGA!C:D,2,0)*AB1445</f>
        <v>0</v>
      </c>
      <c r="AL1445" s="32"/>
      <c r="AM1445" s="32"/>
      <c r="AN1445" s="37"/>
      <c r="AO1445" s="37"/>
      <c r="AP1445" s="37"/>
      <c r="AQ1445" s="37"/>
      <c r="AR1445" s="37"/>
      <c r="AS1445" s="37"/>
      <c r="AT1445" s="37"/>
      <c r="AU1445" s="37"/>
      <c r="AV1445" s="37"/>
      <c r="AW1445" s="37"/>
      <c r="AX1445" s="37"/>
      <c r="AY1445" s="37"/>
      <c r="AZ1445" s="37"/>
      <c r="BA1445" s="37"/>
      <c r="BB1445" s="37"/>
      <c r="BC1445" s="37"/>
      <c r="BD1445">
        <v>6</v>
      </c>
    </row>
    <row r="1446" spans="1:56" hidden="1" x14ac:dyDescent="0.25">
      <c r="A1446" s="22" t="s">
        <v>124</v>
      </c>
      <c r="B1446" s="22" t="s">
        <v>273</v>
      </c>
      <c r="C1446" s="23">
        <v>21102908114</v>
      </c>
      <c r="D1446" s="22" t="s">
        <v>53</v>
      </c>
      <c r="E1446" s="50" t="s">
        <v>1183</v>
      </c>
      <c r="F1446" s="22" t="s">
        <v>1184</v>
      </c>
      <c r="G1446" s="22">
        <v>5042318678</v>
      </c>
      <c r="H1446" s="22" t="s">
        <v>56</v>
      </c>
      <c r="I1446" s="22" t="s">
        <v>56</v>
      </c>
      <c r="J1446" s="24">
        <v>44506</v>
      </c>
      <c r="K1446" s="22">
        <v>1120</v>
      </c>
      <c r="L1446" s="22" t="s">
        <v>128</v>
      </c>
      <c r="M1446" s="22" t="s">
        <v>128</v>
      </c>
      <c r="N1446" s="50" t="s">
        <v>2080</v>
      </c>
      <c r="O1446" s="51">
        <v>44508</v>
      </c>
      <c r="P1446" s="27" t="s">
        <v>277</v>
      </c>
      <c r="Q1446" s="22">
        <v>1120</v>
      </c>
      <c r="R1446" s="28" t="s">
        <v>56</v>
      </c>
      <c r="S1446" s="22" t="s">
        <v>56</v>
      </c>
      <c r="T1446" s="22">
        <v>6008153260</v>
      </c>
      <c r="U1446" s="22">
        <v>0</v>
      </c>
      <c r="V1446" s="28">
        <v>0</v>
      </c>
      <c r="W1446" s="22">
        <v>0</v>
      </c>
      <c r="X1446" s="22" t="s">
        <v>128</v>
      </c>
      <c r="Y1446" s="22" t="s">
        <v>56</v>
      </c>
      <c r="Z1446" s="50" t="s">
        <v>2081</v>
      </c>
      <c r="AA1446" s="51">
        <v>44508</v>
      </c>
      <c r="AB1446" s="28">
        <v>0</v>
      </c>
      <c r="AC1446" s="28" t="s">
        <v>56</v>
      </c>
      <c r="AD1446" s="46" t="s">
        <v>56</v>
      </c>
      <c r="AE1446" s="47" t="s">
        <v>56</v>
      </c>
      <c r="AF1446" s="35" t="str">
        <f>VLOOKUP(G1446,[6]TIV1!L:S,8,FALSE)</f>
        <v>8276895964</v>
      </c>
      <c r="AG1446" s="35" t="str">
        <f>VLOOKUP(T1446,[6]TIV1!L:S,8,FALSE)</f>
        <v>2050350311</v>
      </c>
      <c r="AH1446" s="35" t="e">
        <f>VLOOKUP(AC1446,[6]TIV1!L:S,8,FALSE)</f>
        <v>#N/A</v>
      </c>
      <c r="AI1446" s="36">
        <f>VLOOKUP(A1446&amp;P1446,[6]HARGA!C:D,2,0)*Q1446</f>
        <v>44083200</v>
      </c>
      <c r="AJ1446" s="36">
        <f>VLOOKUP(A1446&amp;P1446,[6]HARGA!C:D,2,0)*W1446</f>
        <v>0</v>
      </c>
      <c r="AK1446" s="36">
        <f>VLOOKUP(A1446&amp;P1446,[6]HARGA!C:D,2,0)*AB1446</f>
        <v>0</v>
      </c>
      <c r="AL1446" s="32"/>
      <c r="AM1446" s="32"/>
      <c r="AN1446" s="37"/>
      <c r="AO1446" s="37"/>
      <c r="AP1446" s="37"/>
      <c r="AQ1446" s="37"/>
      <c r="AR1446" s="37"/>
      <c r="AS1446" s="37"/>
      <c r="AT1446" s="37"/>
      <c r="AU1446" s="37"/>
      <c r="AV1446" s="37"/>
      <c r="AW1446" s="37"/>
      <c r="AX1446" s="37"/>
      <c r="AY1446" s="37"/>
      <c r="AZ1446" s="37"/>
      <c r="BA1446" s="37"/>
      <c r="BB1446" s="37"/>
      <c r="BC1446" s="37"/>
      <c r="BD1446">
        <v>6</v>
      </c>
    </row>
    <row r="1447" spans="1:56" hidden="1" x14ac:dyDescent="0.25">
      <c r="A1447" s="22" t="s">
        <v>124</v>
      </c>
      <c r="B1447" s="22" t="s">
        <v>273</v>
      </c>
      <c r="C1447" s="23">
        <v>21102908114</v>
      </c>
      <c r="D1447" s="22" t="s">
        <v>53</v>
      </c>
      <c r="E1447" s="50" t="s">
        <v>1183</v>
      </c>
      <c r="F1447" s="22" t="s">
        <v>1184</v>
      </c>
      <c r="G1447" s="22">
        <v>5042318678</v>
      </c>
      <c r="H1447" s="22" t="s">
        <v>56</v>
      </c>
      <c r="I1447" s="22" t="s">
        <v>56</v>
      </c>
      <c r="J1447" s="24">
        <v>44506</v>
      </c>
      <c r="K1447" s="22">
        <v>16</v>
      </c>
      <c r="L1447" s="22" t="s">
        <v>128</v>
      </c>
      <c r="M1447" s="22" t="s">
        <v>128</v>
      </c>
      <c r="N1447" s="50" t="s">
        <v>2080</v>
      </c>
      <c r="O1447" s="51">
        <v>44508</v>
      </c>
      <c r="P1447" s="27" t="s">
        <v>279</v>
      </c>
      <c r="Q1447" s="22">
        <v>16</v>
      </c>
      <c r="R1447" s="28" t="s">
        <v>56</v>
      </c>
      <c r="S1447" s="22" t="s">
        <v>56</v>
      </c>
      <c r="T1447" s="22">
        <v>6008153260</v>
      </c>
      <c r="U1447" s="22">
        <v>16</v>
      </c>
      <c r="V1447" s="28">
        <v>0</v>
      </c>
      <c r="W1447" s="22">
        <v>16</v>
      </c>
      <c r="X1447" s="22" t="s">
        <v>128</v>
      </c>
      <c r="Y1447" s="22" t="s">
        <v>56</v>
      </c>
      <c r="Z1447" s="50" t="s">
        <v>2081</v>
      </c>
      <c r="AA1447" s="51">
        <v>44508</v>
      </c>
      <c r="AB1447" s="28">
        <v>0</v>
      </c>
      <c r="AC1447" s="28" t="s">
        <v>56</v>
      </c>
      <c r="AD1447" s="46" t="s">
        <v>56</v>
      </c>
      <c r="AE1447" s="47" t="s">
        <v>56</v>
      </c>
      <c r="AF1447" s="35" t="str">
        <f>VLOOKUP(G1447,[6]TIV1!L:S,8,FALSE)</f>
        <v>8276895964</v>
      </c>
      <c r="AG1447" s="35" t="str">
        <f>VLOOKUP(T1447,[6]TIV1!L:S,8,FALSE)</f>
        <v>2050350311</v>
      </c>
      <c r="AH1447" s="35" t="e">
        <f>VLOOKUP(AC1447,[6]TIV1!L:S,8,FALSE)</f>
        <v>#N/A</v>
      </c>
      <c r="AI1447" s="36">
        <f>VLOOKUP(A1447&amp;P1447,[6]HARGA!C:D,2,0)*Q1447</f>
        <v>1600000</v>
      </c>
      <c r="AJ1447" s="36">
        <f>VLOOKUP(A1447&amp;P1447,[6]HARGA!C:D,2,0)*W1447</f>
        <v>1600000</v>
      </c>
      <c r="AK1447" s="36">
        <f>VLOOKUP(A1447&amp;P1447,[6]HARGA!C:D,2,0)*AB1447</f>
        <v>0</v>
      </c>
      <c r="AL1447" s="32"/>
      <c r="AM1447" s="32"/>
      <c r="AN1447" s="37"/>
      <c r="AO1447" s="37"/>
      <c r="AP1447" s="37"/>
      <c r="AQ1447" s="37"/>
      <c r="AR1447" s="37"/>
      <c r="AS1447" s="37"/>
      <c r="AT1447" s="37"/>
      <c r="AU1447" s="37"/>
      <c r="AV1447" s="37"/>
      <c r="AW1447" s="37"/>
      <c r="AX1447" s="37"/>
      <c r="AY1447" s="37"/>
      <c r="AZ1447" s="37"/>
      <c r="BA1447" s="37"/>
      <c r="BB1447" s="37"/>
      <c r="BC1447" s="37"/>
      <c r="BD1447">
        <v>6</v>
      </c>
    </row>
    <row r="1448" spans="1:56" hidden="1" x14ac:dyDescent="0.25">
      <c r="A1448" s="22" t="s">
        <v>124</v>
      </c>
      <c r="B1448" s="22" t="s">
        <v>273</v>
      </c>
      <c r="C1448" s="23">
        <v>21102908130</v>
      </c>
      <c r="D1448" s="22" t="s">
        <v>53</v>
      </c>
      <c r="E1448" s="50" t="s">
        <v>1203</v>
      </c>
      <c r="F1448" s="50" t="s">
        <v>1204</v>
      </c>
      <c r="G1448" s="22">
        <v>5042312758</v>
      </c>
      <c r="H1448" s="22" t="s">
        <v>56</v>
      </c>
      <c r="I1448" s="22" t="s">
        <v>56</v>
      </c>
      <c r="J1448" s="24">
        <v>44506</v>
      </c>
      <c r="K1448" s="22">
        <v>1280</v>
      </c>
      <c r="L1448" s="22" t="s">
        <v>872</v>
      </c>
      <c r="M1448" s="22" t="s">
        <v>872</v>
      </c>
      <c r="N1448" s="107">
        <v>20037</v>
      </c>
      <c r="O1448" s="108">
        <v>44506</v>
      </c>
      <c r="P1448" s="27" t="s">
        <v>303</v>
      </c>
      <c r="Q1448" s="22">
        <v>1280</v>
      </c>
      <c r="R1448" s="28" t="s">
        <v>56</v>
      </c>
      <c r="S1448" s="22" t="s">
        <v>56</v>
      </c>
      <c r="T1448" s="22">
        <v>6008146573</v>
      </c>
      <c r="U1448" s="22">
        <v>0</v>
      </c>
      <c r="V1448" s="28">
        <v>0</v>
      </c>
      <c r="W1448" s="22">
        <v>0</v>
      </c>
      <c r="X1448" s="22" t="s">
        <v>872</v>
      </c>
      <c r="Y1448" s="22" t="s">
        <v>56</v>
      </c>
      <c r="Z1448" s="107">
        <v>34732</v>
      </c>
      <c r="AA1448" s="120">
        <v>44506</v>
      </c>
      <c r="AB1448" s="28">
        <v>0</v>
      </c>
      <c r="AC1448" s="28" t="s">
        <v>56</v>
      </c>
      <c r="AD1448" s="46" t="s">
        <v>56</v>
      </c>
      <c r="AE1448" s="47" t="s">
        <v>56</v>
      </c>
      <c r="AF1448" s="35" t="str">
        <f>VLOOKUP(G1448,[6]TIV1!L:S,8,FALSE)</f>
        <v>8276895964</v>
      </c>
      <c r="AG1448" s="35" t="str">
        <f>VLOOKUP(T1448,[6]TIV1!L:S,8,FALSE)</f>
        <v>2050350311</v>
      </c>
      <c r="AH1448" s="35" t="e">
        <f>VLOOKUP(AC1448,[6]TIV1!L:S,8,FALSE)</f>
        <v>#N/A</v>
      </c>
      <c r="AI1448" s="36">
        <f>VLOOKUP(A1448&amp;P1448,[6]HARGA!C:D,2,0)*Q1448</f>
        <v>47667200</v>
      </c>
      <c r="AJ1448" s="36">
        <f>VLOOKUP(A1448&amp;P1448,[6]HARGA!C:D,2,0)*W1448</f>
        <v>0</v>
      </c>
      <c r="AK1448" s="36">
        <f>VLOOKUP(A1448&amp;P1448,[6]HARGA!C:D,2,0)*AB1448</f>
        <v>0</v>
      </c>
      <c r="AL1448" s="32"/>
      <c r="AM1448" s="32"/>
      <c r="AN1448" s="37"/>
      <c r="AO1448" s="37"/>
      <c r="AP1448" s="37"/>
      <c r="AQ1448" s="37"/>
      <c r="AR1448" s="37"/>
      <c r="AS1448" s="37"/>
      <c r="AT1448" s="37"/>
      <c r="AU1448" s="37"/>
      <c r="AV1448" s="37"/>
      <c r="AW1448" s="37"/>
      <c r="AX1448" s="37"/>
      <c r="AY1448" s="37"/>
      <c r="AZ1448" s="37"/>
      <c r="BA1448" s="37"/>
      <c r="BB1448" s="37"/>
      <c r="BC1448" s="37"/>
      <c r="BD1448">
        <v>6</v>
      </c>
    </row>
    <row r="1449" spans="1:56" hidden="1" x14ac:dyDescent="0.25">
      <c r="A1449" s="22" t="s">
        <v>124</v>
      </c>
      <c r="B1449" s="22" t="s">
        <v>273</v>
      </c>
      <c r="C1449" s="23">
        <v>21102908130</v>
      </c>
      <c r="D1449" s="22" t="s">
        <v>53</v>
      </c>
      <c r="E1449" s="50" t="s">
        <v>1203</v>
      </c>
      <c r="F1449" s="50" t="s">
        <v>1204</v>
      </c>
      <c r="G1449" s="22">
        <v>5042312758</v>
      </c>
      <c r="H1449" s="22" t="s">
        <v>56</v>
      </c>
      <c r="I1449" s="22" t="s">
        <v>56</v>
      </c>
      <c r="J1449" s="24">
        <v>44506</v>
      </c>
      <c r="K1449" s="22">
        <v>32</v>
      </c>
      <c r="L1449" s="22" t="s">
        <v>872</v>
      </c>
      <c r="M1449" s="22" t="s">
        <v>872</v>
      </c>
      <c r="N1449" s="107">
        <v>20037</v>
      </c>
      <c r="O1449" s="108">
        <v>44506</v>
      </c>
      <c r="P1449" s="27" t="s">
        <v>279</v>
      </c>
      <c r="Q1449" s="22">
        <v>32</v>
      </c>
      <c r="R1449" s="28" t="s">
        <v>56</v>
      </c>
      <c r="S1449" s="22" t="s">
        <v>56</v>
      </c>
      <c r="T1449" s="22">
        <v>6008146573</v>
      </c>
      <c r="U1449" s="22">
        <v>32</v>
      </c>
      <c r="V1449" s="28">
        <v>0</v>
      </c>
      <c r="W1449" s="22">
        <v>32</v>
      </c>
      <c r="X1449" s="22" t="s">
        <v>872</v>
      </c>
      <c r="Y1449" s="22" t="s">
        <v>56</v>
      </c>
      <c r="Z1449" s="107">
        <v>34732</v>
      </c>
      <c r="AA1449" s="120">
        <v>44506</v>
      </c>
      <c r="AB1449" s="28">
        <v>0</v>
      </c>
      <c r="AC1449" s="28" t="s">
        <v>56</v>
      </c>
      <c r="AD1449" s="46" t="s">
        <v>56</v>
      </c>
      <c r="AE1449" s="47" t="s">
        <v>56</v>
      </c>
      <c r="AF1449" s="35" t="str">
        <f>VLOOKUP(G1449,[6]TIV1!L:S,8,FALSE)</f>
        <v>8276895964</v>
      </c>
      <c r="AG1449" s="35" t="str">
        <f>VLOOKUP(T1449,[6]TIV1!L:S,8,FALSE)</f>
        <v>2050350311</v>
      </c>
      <c r="AH1449" s="35" t="e">
        <f>VLOOKUP(AC1449,[6]TIV1!L:S,8,FALSE)</f>
        <v>#N/A</v>
      </c>
      <c r="AI1449" s="36">
        <f>VLOOKUP(A1449&amp;P1449,[6]HARGA!C:D,2,0)*Q1449</f>
        <v>3200000</v>
      </c>
      <c r="AJ1449" s="36">
        <f>VLOOKUP(A1449&amp;P1449,[6]HARGA!C:D,2,0)*W1449</f>
        <v>3200000</v>
      </c>
      <c r="AK1449" s="36">
        <f>VLOOKUP(A1449&amp;P1449,[6]HARGA!C:D,2,0)*AB1449</f>
        <v>0</v>
      </c>
      <c r="AL1449" s="32"/>
      <c r="AM1449" s="32"/>
      <c r="AN1449" s="37"/>
      <c r="AO1449" s="37"/>
      <c r="AP1449" s="37"/>
      <c r="AQ1449" s="37"/>
      <c r="AR1449" s="37"/>
      <c r="AS1449" s="37"/>
      <c r="AT1449" s="37"/>
      <c r="AU1449" s="37"/>
      <c r="AV1449" s="37"/>
      <c r="AW1449" s="37"/>
      <c r="AX1449" s="37"/>
      <c r="AY1449" s="37"/>
      <c r="AZ1449" s="37"/>
      <c r="BA1449" s="37"/>
      <c r="BB1449" s="37"/>
      <c r="BC1449" s="37"/>
      <c r="BD1449">
        <v>6</v>
      </c>
    </row>
    <row r="1450" spans="1:56" hidden="1" x14ac:dyDescent="0.25">
      <c r="A1450" s="22" t="s">
        <v>124</v>
      </c>
      <c r="B1450" s="22" t="s">
        <v>273</v>
      </c>
      <c r="C1450" s="23">
        <v>21102908127</v>
      </c>
      <c r="D1450" s="22" t="s">
        <v>53</v>
      </c>
      <c r="E1450" s="29" t="s">
        <v>776</v>
      </c>
      <c r="F1450" s="22" t="s">
        <v>777</v>
      </c>
      <c r="G1450" s="22">
        <v>5042318484</v>
      </c>
      <c r="H1450" s="22" t="s">
        <v>56</v>
      </c>
      <c r="I1450" s="22" t="s">
        <v>56</v>
      </c>
      <c r="J1450" s="24">
        <v>44506</v>
      </c>
      <c r="K1450" s="22">
        <v>1280</v>
      </c>
      <c r="L1450" s="22" t="s">
        <v>128</v>
      </c>
      <c r="M1450" s="22" t="s">
        <v>128</v>
      </c>
      <c r="N1450" s="50" t="s">
        <v>2082</v>
      </c>
      <c r="O1450" s="51">
        <v>44506</v>
      </c>
      <c r="P1450" s="27" t="s">
        <v>303</v>
      </c>
      <c r="Q1450" s="22">
        <v>1280</v>
      </c>
      <c r="R1450" s="28" t="s">
        <v>56</v>
      </c>
      <c r="S1450" s="22" t="s">
        <v>56</v>
      </c>
      <c r="T1450" s="22">
        <v>6008148983</v>
      </c>
      <c r="U1450" s="22">
        <v>0</v>
      </c>
      <c r="V1450" s="28">
        <v>0</v>
      </c>
      <c r="W1450" s="22">
        <v>0</v>
      </c>
      <c r="X1450" s="22" t="s">
        <v>128</v>
      </c>
      <c r="Y1450" s="22" t="s">
        <v>56</v>
      </c>
      <c r="Z1450" s="50" t="s">
        <v>2083</v>
      </c>
      <c r="AA1450" s="51">
        <v>44506</v>
      </c>
      <c r="AB1450" s="28">
        <v>0</v>
      </c>
      <c r="AC1450" s="28" t="s">
        <v>56</v>
      </c>
      <c r="AD1450" s="46" t="s">
        <v>56</v>
      </c>
      <c r="AE1450" s="47" t="s">
        <v>56</v>
      </c>
      <c r="AF1450" s="35" t="str">
        <f>VLOOKUP(G1450,[6]TIV1!L:S,8,FALSE)</f>
        <v>8276895964</v>
      </c>
      <c r="AG1450" s="35" t="str">
        <f>VLOOKUP(T1450,[6]TIV1!L:S,8,FALSE)</f>
        <v>2050350311</v>
      </c>
      <c r="AH1450" s="35" t="e">
        <f>VLOOKUP(AC1450,[6]TIV1!L:S,8,FALSE)</f>
        <v>#N/A</v>
      </c>
      <c r="AI1450" s="36">
        <f>VLOOKUP(A1450&amp;P1450,[6]HARGA!C:D,2,0)*Q1450</f>
        <v>47667200</v>
      </c>
      <c r="AJ1450" s="36">
        <f>VLOOKUP(A1450&amp;P1450,[6]HARGA!C:D,2,0)*W1450</f>
        <v>0</v>
      </c>
      <c r="AK1450" s="36">
        <f>VLOOKUP(A1450&amp;P1450,[6]HARGA!C:D,2,0)*AB1450</f>
        <v>0</v>
      </c>
      <c r="AL1450" s="32"/>
      <c r="AM1450" s="32"/>
      <c r="AN1450" s="37"/>
      <c r="AO1450" s="37"/>
      <c r="AP1450" s="37"/>
      <c r="AQ1450" s="37"/>
      <c r="AR1450" s="37"/>
      <c r="AS1450" s="37"/>
      <c r="AT1450" s="37"/>
      <c r="AU1450" s="37"/>
      <c r="AV1450" s="37"/>
      <c r="AW1450" s="37"/>
      <c r="AX1450" s="37"/>
      <c r="AY1450" s="37"/>
      <c r="AZ1450" s="37"/>
      <c r="BA1450" s="37"/>
      <c r="BB1450" s="37"/>
      <c r="BC1450" s="37"/>
      <c r="BD1450">
        <v>6</v>
      </c>
    </row>
    <row r="1451" spans="1:56" hidden="1" x14ac:dyDescent="0.25">
      <c r="A1451" s="22" t="s">
        <v>124</v>
      </c>
      <c r="B1451" s="22" t="s">
        <v>273</v>
      </c>
      <c r="C1451" s="23">
        <v>21102908127</v>
      </c>
      <c r="D1451" s="22" t="s">
        <v>53</v>
      </c>
      <c r="E1451" s="29" t="s">
        <v>776</v>
      </c>
      <c r="F1451" s="22" t="s">
        <v>777</v>
      </c>
      <c r="G1451" s="22">
        <v>5042318484</v>
      </c>
      <c r="H1451" s="22" t="s">
        <v>56</v>
      </c>
      <c r="I1451" s="22" t="s">
        <v>56</v>
      </c>
      <c r="J1451" s="24">
        <v>44506</v>
      </c>
      <c r="K1451" s="22">
        <v>32</v>
      </c>
      <c r="L1451" s="22" t="s">
        <v>128</v>
      </c>
      <c r="M1451" s="22" t="s">
        <v>128</v>
      </c>
      <c r="N1451" s="50" t="s">
        <v>2082</v>
      </c>
      <c r="O1451" s="51">
        <v>44506</v>
      </c>
      <c r="P1451" s="27" t="s">
        <v>279</v>
      </c>
      <c r="Q1451" s="22">
        <v>32</v>
      </c>
      <c r="R1451" s="28" t="s">
        <v>56</v>
      </c>
      <c r="S1451" s="22" t="s">
        <v>56</v>
      </c>
      <c r="T1451" s="22">
        <v>6008148983</v>
      </c>
      <c r="U1451" s="22">
        <v>32</v>
      </c>
      <c r="V1451" s="28">
        <v>0</v>
      </c>
      <c r="W1451" s="22">
        <v>32</v>
      </c>
      <c r="X1451" s="22" t="s">
        <v>128</v>
      </c>
      <c r="Y1451" s="22" t="s">
        <v>56</v>
      </c>
      <c r="Z1451" s="50" t="s">
        <v>2083</v>
      </c>
      <c r="AA1451" s="51">
        <v>44506</v>
      </c>
      <c r="AB1451" s="28">
        <v>0</v>
      </c>
      <c r="AC1451" s="28" t="s">
        <v>56</v>
      </c>
      <c r="AD1451" s="46" t="s">
        <v>56</v>
      </c>
      <c r="AE1451" s="47" t="s">
        <v>56</v>
      </c>
      <c r="AF1451" s="35" t="str">
        <f>VLOOKUP(G1451,[6]TIV1!L:S,8,FALSE)</f>
        <v>8276895964</v>
      </c>
      <c r="AG1451" s="35" t="str">
        <f>VLOOKUP(T1451,[6]TIV1!L:S,8,FALSE)</f>
        <v>2050350311</v>
      </c>
      <c r="AH1451" s="35" t="e">
        <f>VLOOKUP(AC1451,[6]TIV1!L:S,8,FALSE)</f>
        <v>#N/A</v>
      </c>
      <c r="AI1451" s="36">
        <f>VLOOKUP(A1451&amp;P1451,[6]HARGA!C:D,2,0)*Q1451</f>
        <v>3200000</v>
      </c>
      <c r="AJ1451" s="36">
        <f>VLOOKUP(A1451&amp;P1451,[6]HARGA!C:D,2,0)*W1451</f>
        <v>3200000</v>
      </c>
      <c r="AK1451" s="36">
        <f>VLOOKUP(A1451&amp;P1451,[6]HARGA!C:D,2,0)*AB1451</f>
        <v>0</v>
      </c>
      <c r="AL1451" s="32"/>
      <c r="AM1451" s="32"/>
      <c r="AN1451" s="37"/>
      <c r="AO1451" s="37"/>
      <c r="AP1451" s="37"/>
      <c r="AQ1451" s="37"/>
      <c r="AR1451" s="37"/>
      <c r="AS1451" s="37"/>
      <c r="AT1451" s="37"/>
      <c r="AU1451" s="37"/>
      <c r="AV1451" s="37"/>
      <c r="AW1451" s="37"/>
      <c r="AX1451" s="37"/>
      <c r="AY1451" s="37"/>
      <c r="AZ1451" s="37"/>
      <c r="BA1451" s="37"/>
      <c r="BB1451" s="37"/>
      <c r="BC1451" s="37"/>
      <c r="BD1451">
        <v>6</v>
      </c>
    </row>
    <row r="1452" spans="1:56" hidden="1" x14ac:dyDescent="0.25">
      <c r="A1452" s="22" t="s">
        <v>66</v>
      </c>
      <c r="B1452" s="22" t="s">
        <v>273</v>
      </c>
      <c r="C1452" s="23">
        <v>21102903803</v>
      </c>
      <c r="D1452" s="22" t="s">
        <v>53</v>
      </c>
      <c r="E1452" s="22" t="s">
        <v>331</v>
      </c>
      <c r="F1452" s="22" t="s">
        <v>332</v>
      </c>
      <c r="G1452" s="22">
        <v>5042321416</v>
      </c>
      <c r="H1452" s="22" t="s">
        <v>56</v>
      </c>
      <c r="I1452" s="22" t="s">
        <v>56</v>
      </c>
      <c r="J1452" s="24">
        <v>44506</v>
      </c>
      <c r="K1452" s="22">
        <v>720</v>
      </c>
      <c r="L1452" s="22" t="s">
        <v>110</v>
      </c>
      <c r="M1452" s="22" t="s">
        <v>110</v>
      </c>
      <c r="N1452" s="38" t="s">
        <v>2084</v>
      </c>
      <c r="O1452" s="39">
        <v>44506</v>
      </c>
      <c r="P1452" s="27" t="s">
        <v>60</v>
      </c>
      <c r="Q1452" s="22">
        <v>720</v>
      </c>
      <c r="R1452" s="23">
        <v>21110200183</v>
      </c>
      <c r="S1452" s="22" t="s">
        <v>56</v>
      </c>
      <c r="T1452" s="22">
        <v>6008150235</v>
      </c>
      <c r="U1452" s="22">
        <v>24</v>
      </c>
      <c r="V1452" s="28">
        <v>0</v>
      </c>
      <c r="W1452" s="22">
        <v>24</v>
      </c>
      <c r="X1452" s="22" t="s">
        <v>110</v>
      </c>
      <c r="Y1452" s="22" t="s">
        <v>56</v>
      </c>
      <c r="Z1452" s="63" t="s">
        <v>2085</v>
      </c>
      <c r="AA1452" s="64">
        <v>44507</v>
      </c>
      <c r="AB1452" s="28">
        <v>0</v>
      </c>
      <c r="AC1452" s="40">
        <v>5042321415</v>
      </c>
      <c r="AD1452" s="33" t="s">
        <v>2086</v>
      </c>
      <c r="AE1452" s="34">
        <v>44506</v>
      </c>
      <c r="AF1452" s="35" t="str">
        <f>VLOOKUP(G1452,[6]TIV1!L:S,8,FALSE)</f>
        <v>8276896100</v>
      </c>
      <c r="AG1452" s="35" t="str">
        <f>VLOOKUP(T1452,[6]TIV1!L:S,8,FALSE)</f>
        <v>2050350312</v>
      </c>
      <c r="AH1452" s="35" t="str">
        <f>VLOOKUP(AC1452,[6]TIV1!L:S,8,FALSE)</f>
        <v>8276895965</v>
      </c>
      <c r="AI1452" s="36">
        <f>VLOOKUP(A1452&amp;P1452,[6]HARGA!C:D,2,0)*Q1452</f>
        <v>7092000</v>
      </c>
      <c r="AJ1452" s="36">
        <f>VLOOKUP(A1452&amp;P1452,[6]HARGA!C:D,2,0)*W1452</f>
        <v>236400</v>
      </c>
      <c r="AK1452" s="36">
        <f>VLOOKUP(A1452&amp;P1452,[6]HARGA!C:D,2,0)*AB1452</f>
        <v>0</v>
      </c>
      <c r="AL1452" s="32"/>
      <c r="AM1452" s="32"/>
      <c r="AN1452" s="37"/>
      <c r="AO1452" s="37"/>
      <c r="AP1452" s="37"/>
      <c r="AQ1452" s="37"/>
      <c r="AR1452" s="37"/>
      <c r="AS1452" s="37"/>
      <c r="AT1452" s="37"/>
      <c r="AU1452" s="37"/>
      <c r="AV1452" s="37"/>
      <c r="AW1452" s="37"/>
      <c r="AX1452" s="37"/>
      <c r="AY1452" s="37"/>
      <c r="AZ1452" s="37"/>
      <c r="BA1452" s="37"/>
      <c r="BB1452" s="37"/>
      <c r="BC1452" s="37"/>
      <c r="BD1452">
        <v>6</v>
      </c>
    </row>
    <row r="1453" spans="1:56" hidden="1" x14ac:dyDescent="0.25">
      <c r="A1453" s="22" t="s">
        <v>66</v>
      </c>
      <c r="B1453" s="22" t="s">
        <v>273</v>
      </c>
      <c r="C1453" s="23">
        <v>21102903803</v>
      </c>
      <c r="D1453" s="22" t="s">
        <v>53</v>
      </c>
      <c r="E1453" s="22" t="s">
        <v>331</v>
      </c>
      <c r="F1453" s="22" t="s">
        <v>332</v>
      </c>
      <c r="G1453" s="22">
        <v>5042321416</v>
      </c>
      <c r="H1453" s="22" t="s">
        <v>56</v>
      </c>
      <c r="I1453" s="22" t="s">
        <v>56</v>
      </c>
      <c r="J1453" s="24">
        <v>44506</v>
      </c>
      <c r="K1453" s="22">
        <v>720</v>
      </c>
      <c r="L1453" s="22" t="s">
        <v>110</v>
      </c>
      <c r="M1453" s="22" t="s">
        <v>110</v>
      </c>
      <c r="N1453" s="38" t="s">
        <v>2084</v>
      </c>
      <c r="O1453" s="39">
        <v>44506</v>
      </c>
      <c r="P1453" s="27" t="s">
        <v>64</v>
      </c>
      <c r="Q1453" s="22">
        <v>720</v>
      </c>
      <c r="R1453" s="23">
        <v>21110200183</v>
      </c>
      <c r="S1453" s="22" t="s">
        <v>56</v>
      </c>
      <c r="T1453" s="22">
        <v>6008150235</v>
      </c>
      <c r="U1453" s="22">
        <v>768</v>
      </c>
      <c r="V1453" s="28">
        <v>0</v>
      </c>
      <c r="W1453" s="22">
        <v>768</v>
      </c>
      <c r="X1453" s="22" t="s">
        <v>110</v>
      </c>
      <c r="Y1453" s="22" t="s">
        <v>56</v>
      </c>
      <c r="Z1453" s="63" t="s">
        <v>2085</v>
      </c>
      <c r="AA1453" s="64">
        <v>44507</v>
      </c>
      <c r="AB1453" s="28">
        <v>64</v>
      </c>
      <c r="AC1453" s="40">
        <v>5042321415</v>
      </c>
      <c r="AD1453" s="33" t="s">
        <v>2086</v>
      </c>
      <c r="AE1453" s="34">
        <v>44506</v>
      </c>
      <c r="AF1453" s="35" t="str">
        <f>VLOOKUP(G1453,[6]TIV1!L:S,8,FALSE)</f>
        <v>8276896100</v>
      </c>
      <c r="AG1453" s="35" t="str">
        <f>VLOOKUP(T1453,[6]TIV1!L:S,8,FALSE)</f>
        <v>2050350312</v>
      </c>
      <c r="AH1453" s="35" t="str">
        <f>VLOOKUP(AC1453,[6]TIV1!L:S,8,FALSE)</f>
        <v>8276895965</v>
      </c>
      <c r="AI1453" s="36">
        <f>VLOOKUP(A1453&amp;P1453,[6]HARGA!C:D,2,0)*Q1453</f>
        <v>21600000</v>
      </c>
      <c r="AJ1453" s="36">
        <f>VLOOKUP(A1453&amp;P1453,[6]HARGA!C:D,2,0)*W1453</f>
        <v>23040000</v>
      </c>
      <c r="AK1453" s="36">
        <f>VLOOKUP(A1453&amp;P1453,[6]HARGA!C:D,2,0)*AB1453</f>
        <v>1920000</v>
      </c>
      <c r="AL1453" s="32"/>
      <c r="AM1453" s="32"/>
      <c r="AN1453" s="37"/>
      <c r="AO1453" s="37"/>
      <c r="AP1453" s="37"/>
      <c r="AQ1453" s="37"/>
      <c r="AR1453" s="37"/>
      <c r="AS1453" s="37"/>
      <c r="AT1453" s="37"/>
      <c r="AU1453" s="37"/>
      <c r="AV1453" s="37"/>
      <c r="AW1453" s="37"/>
      <c r="AX1453" s="37"/>
      <c r="AY1453" s="37"/>
      <c r="AZ1453" s="37"/>
      <c r="BA1453" s="37"/>
      <c r="BB1453" s="37"/>
      <c r="BC1453" s="37"/>
      <c r="BD1453">
        <v>6</v>
      </c>
    </row>
    <row r="1454" spans="1:56" hidden="1" x14ac:dyDescent="0.25">
      <c r="A1454" s="22" t="s">
        <v>66</v>
      </c>
      <c r="B1454" s="22" t="s">
        <v>273</v>
      </c>
      <c r="C1454" s="23">
        <v>21102903803</v>
      </c>
      <c r="D1454" s="22" t="s">
        <v>53</v>
      </c>
      <c r="E1454" s="22" t="s">
        <v>331</v>
      </c>
      <c r="F1454" s="22" t="s">
        <v>332</v>
      </c>
      <c r="G1454" s="22">
        <v>5042321416</v>
      </c>
      <c r="H1454" s="22" t="s">
        <v>56</v>
      </c>
      <c r="I1454" s="22" t="s">
        <v>56</v>
      </c>
      <c r="J1454" s="24">
        <v>44506</v>
      </c>
      <c r="K1454" s="22">
        <v>16</v>
      </c>
      <c r="L1454" s="22" t="s">
        <v>110</v>
      </c>
      <c r="M1454" s="22" t="s">
        <v>110</v>
      </c>
      <c r="N1454" s="38" t="s">
        <v>2084</v>
      </c>
      <c r="O1454" s="39">
        <v>44506</v>
      </c>
      <c r="P1454" s="27" t="s">
        <v>65</v>
      </c>
      <c r="Q1454" s="22">
        <v>16</v>
      </c>
      <c r="R1454" s="23">
        <v>21110200183</v>
      </c>
      <c r="S1454" s="22" t="s">
        <v>56</v>
      </c>
      <c r="T1454" s="22">
        <v>6008150235</v>
      </c>
      <c r="U1454" s="22">
        <v>16</v>
      </c>
      <c r="V1454" s="28">
        <v>0</v>
      </c>
      <c r="W1454" s="22">
        <v>16</v>
      </c>
      <c r="X1454" s="22" t="s">
        <v>110</v>
      </c>
      <c r="Y1454" s="22" t="s">
        <v>56</v>
      </c>
      <c r="Z1454" s="63" t="s">
        <v>2085</v>
      </c>
      <c r="AA1454" s="64">
        <v>44507</v>
      </c>
      <c r="AB1454" s="28">
        <v>0</v>
      </c>
      <c r="AC1454" s="40">
        <v>5042321415</v>
      </c>
      <c r="AD1454" s="33" t="s">
        <v>2086</v>
      </c>
      <c r="AE1454" s="34">
        <v>44506</v>
      </c>
      <c r="AF1454" s="35" t="str">
        <f>VLOOKUP(G1454,[6]TIV1!L:S,8,FALSE)</f>
        <v>8276896100</v>
      </c>
      <c r="AG1454" s="35" t="str">
        <f>VLOOKUP(T1454,[6]TIV1!L:S,8,FALSE)</f>
        <v>2050350312</v>
      </c>
      <c r="AH1454" s="35" t="str">
        <f>VLOOKUP(AC1454,[6]TIV1!L:S,8,FALSE)</f>
        <v>8276895965</v>
      </c>
      <c r="AI1454" s="36">
        <f>VLOOKUP(A1454&amp;P1454,[6]HARGA!C:D,2,0)*Q1454</f>
        <v>0</v>
      </c>
      <c r="AJ1454" s="36">
        <f>VLOOKUP(A1454&amp;P1454,[6]HARGA!C:D,2,0)*W1454</f>
        <v>0</v>
      </c>
      <c r="AK1454" s="36">
        <f>VLOOKUP(A1454&amp;P1454,[6]HARGA!C:D,2,0)*AB1454</f>
        <v>0</v>
      </c>
      <c r="AL1454" s="32"/>
      <c r="AM1454" s="32"/>
      <c r="AN1454" s="37"/>
      <c r="AO1454" s="37"/>
      <c r="AP1454" s="37"/>
      <c r="AQ1454" s="37"/>
      <c r="AR1454" s="37"/>
      <c r="AS1454" s="37"/>
      <c r="AT1454" s="37"/>
      <c r="AU1454" s="37"/>
      <c r="AV1454" s="37"/>
      <c r="AW1454" s="37"/>
      <c r="AX1454" s="37"/>
      <c r="AY1454" s="37"/>
      <c r="AZ1454" s="37"/>
      <c r="BA1454" s="37"/>
      <c r="BB1454" s="37"/>
      <c r="BC1454" s="37"/>
      <c r="BD1454">
        <v>6</v>
      </c>
    </row>
    <row r="1455" spans="1:56" hidden="1" x14ac:dyDescent="0.25">
      <c r="A1455" s="22" t="s">
        <v>66</v>
      </c>
      <c r="B1455" s="22" t="s">
        <v>273</v>
      </c>
      <c r="C1455" s="23">
        <v>21102903802</v>
      </c>
      <c r="D1455" s="22" t="s">
        <v>53</v>
      </c>
      <c r="E1455" s="50" t="s">
        <v>326</v>
      </c>
      <c r="F1455" s="22" t="s">
        <v>327</v>
      </c>
      <c r="G1455" s="22">
        <v>5042312249</v>
      </c>
      <c r="H1455" s="22" t="s">
        <v>56</v>
      </c>
      <c r="I1455" s="22" t="s">
        <v>56</v>
      </c>
      <c r="J1455" s="24">
        <v>44506</v>
      </c>
      <c r="K1455" s="22">
        <v>1152</v>
      </c>
      <c r="L1455" s="22" t="s">
        <v>184</v>
      </c>
      <c r="M1455" s="22" t="s">
        <v>184</v>
      </c>
      <c r="N1455" s="38" t="s">
        <v>2087</v>
      </c>
      <c r="O1455" s="39">
        <v>44506</v>
      </c>
      <c r="P1455" s="27" t="s">
        <v>60</v>
      </c>
      <c r="Q1455" s="22">
        <v>1152</v>
      </c>
      <c r="R1455" s="23">
        <v>21102903815</v>
      </c>
      <c r="S1455" s="22" t="s">
        <v>56</v>
      </c>
      <c r="T1455" s="22">
        <v>6008151006</v>
      </c>
      <c r="U1455" s="22">
        <v>14</v>
      </c>
      <c r="V1455" s="28">
        <v>0</v>
      </c>
      <c r="W1455" s="22">
        <v>14</v>
      </c>
      <c r="X1455" s="22" t="s">
        <v>184</v>
      </c>
      <c r="Y1455" s="22" t="s">
        <v>56</v>
      </c>
      <c r="Z1455" s="63" t="s">
        <v>2088</v>
      </c>
      <c r="AA1455" s="64">
        <v>44504</v>
      </c>
      <c r="AB1455" s="28">
        <v>0</v>
      </c>
      <c r="AC1455" s="40">
        <v>5042312791</v>
      </c>
      <c r="AD1455" s="33" t="s">
        <v>2089</v>
      </c>
      <c r="AE1455" s="34">
        <v>44506</v>
      </c>
      <c r="AF1455" s="35" t="str">
        <f>VLOOKUP(G1455,[6]TIV1!L:S,8,FALSE)</f>
        <v>8276895965</v>
      </c>
      <c r="AG1455" s="35" t="str">
        <f>VLOOKUP(T1455,[6]TIV1!L:S,8,FALSE)</f>
        <v>2050350312</v>
      </c>
      <c r="AH1455" s="35" t="str">
        <f>VLOOKUP(AC1455,[6]TIV1!L:S,8,FALSE)</f>
        <v>8276895965</v>
      </c>
      <c r="AI1455" s="36">
        <f>VLOOKUP(A1455&amp;P1455,[6]HARGA!C:D,2,0)*Q1455</f>
        <v>11347200</v>
      </c>
      <c r="AJ1455" s="36">
        <f>VLOOKUP(A1455&amp;P1455,[6]HARGA!C:D,2,0)*W1455</f>
        <v>137900</v>
      </c>
      <c r="AK1455" s="36">
        <f>VLOOKUP(A1455&amp;P1455,[6]HARGA!C:D,2,0)*AB1455</f>
        <v>0</v>
      </c>
      <c r="AL1455" s="32"/>
      <c r="AM1455" s="32"/>
      <c r="AN1455" s="37"/>
      <c r="AO1455" s="37"/>
      <c r="AP1455" s="37"/>
      <c r="AQ1455" s="37"/>
      <c r="AR1455" s="37"/>
      <c r="AS1455" s="37"/>
      <c r="AT1455" s="37"/>
      <c r="AU1455" s="37"/>
      <c r="AV1455" s="37"/>
      <c r="AW1455" s="37"/>
      <c r="AX1455" s="37"/>
      <c r="AY1455" s="37"/>
      <c r="AZ1455" s="37"/>
      <c r="BA1455" s="37"/>
      <c r="BB1455" s="37"/>
      <c r="BC1455" s="37"/>
      <c r="BD1455">
        <v>6</v>
      </c>
    </row>
    <row r="1456" spans="1:56" hidden="1" x14ac:dyDescent="0.25">
      <c r="A1456" s="22" t="s">
        <v>66</v>
      </c>
      <c r="B1456" s="22" t="s">
        <v>273</v>
      </c>
      <c r="C1456" s="23">
        <v>21102903802</v>
      </c>
      <c r="D1456" s="22" t="s">
        <v>53</v>
      </c>
      <c r="E1456" s="50" t="s">
        <v>326</v>
      </c>
      <c r="F1456" s="22" t="s">
        <v>327</v>
      </c>
      <c r="G1456" s="22">
        <v>5042312249</v>
      </c>
      <c r="H1456" s="22" t="s">
        <v>56</v>
      </c>
      <c r="I1456" s="22" t="s">
        <v>56</v>
      </c>
      <c r="J1456" s="24">
        <v>44506</v>
      </c>
      <c r="K1456" s="22">
        <v>1152</v>
      </c>
      <c r="L1456" s="22" t="s">
        <v>184</v>
      </c>
      <c r="M1456" s="22" t="s">
        <v>184</v>
      </c>
      <c r="N1456" s="38" t="s">
        <v>2087</v>
      </c>
      <c r="O1456" s="39">
        <v>44506</v>
      </c>
      <c r="P1456" s="27" t="s">
        <v>64</v>
      </c>
      <c r="Q1456" s="22">
        <v>1152</v>
      </c>
      <c r="R1456" s="23">
        <v>21102903815</v>
      </c>
      <c r="S1456" s="22" t="s">
        <v>56</v>
      </c>
      <c r="T1456" s="22">
        <v>6008151006</v>
      </c>
      <c r="U1456" s="22">
        <v>1152</v>
      </c>
      <c r="V1456" s="28">
        <v>0</v>
      </c>
      <c r="W1456" s="22">
        <v>1152</v>
      </c>
      <c r="X1456" s="22" t="s">
        <v>184</v>
      </c>
      <c r="Y1456" s="22" t="s">
        <v>56</v>
      </c>
      <c r="Z1456" s="63" t="s">
        <v>2088</v>
      </c>
      <c r="AA1456" s="64">
        <v>44504</v>
      </c>
      <c r="AB1456" s="28">
        <v>31</v>
      </c>
      <c r="AC1456" s="40">
        <v>5042312791</v>
      </c>
      <c r="AD1456" s="33" t="s">
        <v>2089</v>
      </c>
      <c r="AE1456" s="34">
        <v>44506</v>
      </c>
      <c r="AF1456" s="35" t="str">
        <f>VLOOKUP(G1456,[6]TIV1!L:S,8,FALSE)</f>
        <v>8276895965</v>
      </c>
      <c r="AG1456" s="35" t="str">
        <f>VLOOKUP(T1456,[6]TIV1!L:S,8,FALSE)</f>
        <v>2050350312</v>
      </c>
      <c r="AH1456" s="35" t="str">
        <f>VLOOKUP(AC1456,[6]TIV1!L:S,8,FALSE)</f>
        <v>8276895965</v>
      </c>
      <c r="AI1456" s="36">
        <f>VLOOKUP(A1456&amp;P1456,[6]HARGA!C:D,2,0)*Q1456</f>
        <v>34560000</v>
      </c>
      <c r="AJ1456" s="36">
        <f>VLOOKUP(A1456&amp;P1456,[6]HARGA!C:D,2,0)*W1456</f>
        <v>34560000</v>
      </c>
      <c r="AK1456" s="36">
        <f>VLOOKUP(A1456&amp;P1456,[6]HARGA!C:D,2,0)*AB1456</f>
        <v>930000</v>
      </c>
      <c r="AL1456" s="32"/>
      <c r="AM1456" s="32"/>
      <c r="AN1456" s="37"/>
      <c r="AO1456" s="37"/>
      <c r="AP1456" s="37"/>
      <c r="AQ1456" s="37"/>
      <c r="AR1456" s="37"/>
      <c r="AS1456" s="37"/>
      <c r="AT1456" s="37"/>
      <c r="AU1456" s="37"/>
      <c r="AV1456" s="37"/>
      <c r="AW1456" s="37"/>
      <c r="AX1456" s="37"/>
      <c r="AY1456" s="37"/>
      <c r="AZ1456" s="37"/>
      <c r="BA1456" s="37"/>
      <c r="BB1456" s="37"/>
      <c r="BC1456" s="37"/>
      <c r="BD1456">
        <v>6</v>
      </c>
    </row>
    <row r="1457" spans="1:56" hidden="1" x14ac:dyDescent="0.25">
      <c r="A1457" s="22" t="s">
        <v>66</v>
      </c>
      <c r="B1457" s="22" t="s">
        <v>273</v>
      </c>
      <c r="C1457" s="23">
        <v>21102903802</v>
      </c>
      <c r="D1457" s="22" t="s">
        <v>53</v>
      </c>
      <c r="E1457" s="50" t="s">
        <v>326</v>
      </c>
      <c r="F1457" s="22" t="s">
        <v>327</v>
      </c>
      <c r="G1457" s="22">
        <v>5042312249</v>
      </c>
      <c r="H1457" s="22" t="s">
        <v>56</v>
      </c>
      <c r="I1457" s="22" t="s">
        <v>56</v>
      </c>
      <c r="J1457" s="24">
        <v>44506</v>
      </c>
      <c r="K1457" s="22">
        <v>24</v>
      </c>
      <c r="L1457" s="22" t="s">
        <v>184</v>
      </c>
      <c r="M1457" s="22" t="s">
        <v>184</v>
      </c>
      <c r="N1457" s="38" t="s">
        <v>2087</v>
      </c>
      <c r="O1457" s="39">
        <v>44506</v>
      </c>
      <c r="P1457" s="27" t="s">
        <v>65</v>
      </c>
      <c r="Q1457" s="22">
        <v>24</v>
      </c>
      <c r="R1457" s="23">
        <v>21102903815</v>
      </c>
      <c r="S1457" s="22" t="s">
        <v>56</v>
      </c>
      <c r="T1457" s="22">
        <v>6008151006</v>
      </c>
      <c r="U1457" s="22">
        <v>24</v>
      </c>
      <c r="V1457" s="28">
        <v>0</v>
      </c>
      <c r="W1457" s="22">
        <v>24</v>
      </c>
      <c r="X1457" s="22" t="s">
        <v>184</v>
      </c>
      <c r="Y1457" s="22" t="s">
        <v>56</v>
      </c>
      <c r="Z1457" s="63" t="s">
        <v>2088</v>
      </c>
      <c r="AA1457" s="64">
        <v>44504</v>
      </c>
      <c r="AB1457" s="28">
        <v>0</v>
      </c>
      <c r="AC1457" s="40">
        <v>5042312791</v>
      </c>
      <c r="AD1457" s="33" t="s">
        <v>2089</v>
      </c>
      <c r="AE1457" s="34">
        <v>44506</v>
      </c>
      <c r="AF1457" s="35" t="str">
        <f>VLOOKUP(G1457,[6]TIV1!L:S,8,FALSE)</f>
        <v>8276895965</v>
      </c>
      <c r="AG1457" s="35" t="str">
        <f>VLOOKUP(T1457,[6]TIV1!L:S,8,FALSE)</f>
        <v>2050350312</v>
      </c>
      <c r="AH1457" s="35" t="str">
        <f>VLOOKUP(AC1457,[6]TIV1!L:S,8,FALSE)</f>
        <v>8276895965</v>
      </c>
      <c r="AI1457" s="36">
        <f>VLOOKUP(A1457&amp;P1457,[6]HARGA!C:D,2,0)*Q1457</f>
        <v>0</v>
      </c>
      <c r="AJ1457" s="36">
        <f>VLOOKUP(A1457&amp;P1457,[6]HARGA!C:D,2,0)*W1457</f>
        <v>0</v>
      </c>
      <c r="AK1457" s="36">
        <f>VLOOKUP(A1457&amp;P1457,[6]HARGA!C:D,2,0)*AB1457</f>
        <v>0</v>
      </c>
      <c r="AL1457" s="32"/>
      <c r="AM1457" s="32"/>
      <c r="AN1457" s="37"/>
      <c r="AO1457" s="37"/>
      <c r="AP1457" s="37"/>
      <c r="AQ1457" s="37"/>
      <c r="AR1457" s="37"/>
      <c r="AS1457" s="37"/>
      <c r="AT1457" s="37"/>
      <c r="AU1457" s="37"/>
      <c r="AV1457" s="37"/>
      <c r="AW1457" s="37"/>
      <c r="AX1457" s="37"/>
      <c r="AY1457" s="37"/>
      <c r="AZ1457" s="37"/>
      <c r="BA1457" s="37"/>
      <c r="BB1457" s="37"/>
      <c r="BC1457" s="37"/>
      <c r="BD1457">
        <v>6</v>
      </c>
    </row>
    <row r="1458" spans="1:56" hidden="1" x14ac:dyDescent="0.25">
      <c r="A1458" s="22" t="s">
        <v>66</v>
      </c>
      <c r="B1458" s="22" t="s">
        <v>273</v>
      </c>
      <c r="C1458" s="23">
        <v>21102903800</v>
      </c>
      <c r="D1458" s="22" t="s">
        <v>193</v>
      </c>
      <c r="E1458" s="22" t="s">
        <v>311</v>
      </c>
      <c r="F1458" s="22" t="s">
        <v>312</v>
      </c>
      <c r="G1458" s="22">
        <v>5042326481</v>
      </c>
      <c r="H1458" s="22" t="s">
        <v>56</v>
      </c>
      <c r="I1458" s="22" t="s">
        <v>56</v>
      </c>
      <c r="J1458" s="24">
        <v>44506</v>
      </c>
      <c r="K1458" s="22">
        <v>1008</v>
      </c>
      <c r="L1458" s="22" t="s">
        <v>110</v>
      </c>
      <c r="M1458" s="22" t="s">
        <v>110</v>
      </c>
      <c r="N1458" s="38" t="s">
        <v>2090</v>
      </c>
      <c r="O1458" s="39">
        <v>44507</v>
      </c>
      <c r="P1458" s="27" t="s">
        <v>60</v>
      </c>
      <c r="Q1458" s="22">
        <v>1008</v>
      </c>
      <c r="R1458" s="23">
        <v>21102903798</v>
      </c>
      <c r="S1458" s="22" t="s">
        <v>56</v>
      </c>
      <c r="T1458" s="22">
        <v>6008154652</v>
      </c>
      <c r="U1458" s="22">
        <v>24</v>
      </c>
      <c r="V1458" s="28">
        <v>0</v>
      </c>
      <c r="W1458" s="22">
        <v>24</v>
      </c>
      <c r="X1458" s="22" t="s">
        <v>110</v>
      </c>
      <c r="Y1458" s="22" t="s">
        <v>56</v>
      </c>
      <c r="Z1458" s="63" t="s">
        <v>2091</v>
      </c>
      <c r="AA1458" s="64">
        <v>44506</v>
      </c>
      <c r="AB1458" s="28">
        <v>0</v>
      </c>
      <c r="AC1458" s="40">
        <v>5042322456</v>
      </c>
      <c r="AD1458" s="33" t="s">
        <v>2092</v>
      </c>
      <c r="AE1458" s="34">
        <v>44507</v>
      </c>
      <c r="AF1458" s="35" t="str">
        <f>VLOOKUP(G1458,[6]TIV1!L:S,8,FALSE)</f>
        <v>8276895965</v>
      </c>
      <c r="AG1458" s="35" t="str">
        <f>VLOOKUP(T1458,[6]TIV1!L:S,8,FALSE)</f>
        <v>2050350312</v>
      </c>
      <c r="AH1458" s="35" t="str">
        <f>VLOOKUP(AC1458,[6]TIV1!L:S,8,FALSE)</f>
        <v>8276895965</v>
      </c>
      <c r="AI1458" s="36">
        <f>VLOOKUP(A1458&amp;P1458,[6]HARGA!C:D,2,0)*Q1458</f>
        <v>9928800</v>
      </c>
      <c r="AJ1458" s="36">
        <f>VLOOKUP(A1458&amp;P1458,[6]HARGA!C:D,2,0)*W1458</f>
        <v>236400</v>
      </c>
      <c r="AK1458" s="36">
        <f>VLOOKUP(A1458&amp;P1458,[6]HARGA!C:D,2,0)*AB1458</f>
        <v>0</v>
      </c>
      <c r="AL1458" s="32"/>
      <c r="AM1458" s="32"/>
      <c r="AN1458" s="37"/>
      <c r="AO1458" s="37"/>
      <c r="AP1458" s="37"/>
      <c r="AQ1458" s="37"/>
      <c r="AR1458" s="37"/>
      <c r="AS1458" s="37"/>
      <c r="AT1458" s="37"/>
      <c r="AU1458" s="37"/>
      <c r="AV1458" s="37"/>
      <c r="AW1458" s="37"/>
      <c r="AX1458" s="37"/>
      <c r="AY1458" s="37"/>
      <c r="AZ1458" s="37"/>
      <c r="BA1458" s="37"/>
      <c r="BB1458" s="37"/>
      <c r="BC1458" s="37"/>
      <c r="BD1458">
        <v>6</v>
      </c>
    </row>
    <row r="1459" spans="1:56" hidden="1" x14ac:dyDescent="0.25">
      <c r="A1459" s="22" t="s">
        <v>66</v>
      </c>
      <c r="B1459" s="22" t="s">
        <v>273</v>
      </c>
      <c r="C1459" s="23">
        <v>21102903800</v>
      </c>
      <c r="D1459" s="22" t="s">
        <v>193</v>
      </c>
      <c r="E1459" s="22" t="s">
        <v>311</v>
      </c>
      <c r="F1459" s="22" t="s">
        <v>312</v>
      </c>
      <c r="G1459" s="22">
        <v>5042326481</v>
      </c>
      <c r="H1459" s="22" t="s">
        <v>56</v>
      </c>
      <c r="I1459" s="22" t="s">
        <v>56</v>
      </c>
      <c r="J1459" s="24">
        <v>44506</v>
      </c>
      <c r="K1459" s="22">
        <v>1008</v>
      </c>
      <c r="L1459" s="22" t="s">
        <v>110</v>
      </c>
      <c r="M1459" s="22" t="s">
        <v>110</v>
      </c>
      <c r="N1459" s="38" t="s">
        <v>2090</v>
      </c>
      <c r="O1459" s="39">
        <v>44507</v>
      </c>
      <c r="P1459" s="27" t="s">
        <v>64</v>
      </c>
      <c r="Q1459" s="22">
        <v>1008</v>
      </c>
      <c r="R1459" s="23">
        <v>21102903798</v>
      </c>
      <c r="S1459" s="22" t="s">
        <v>56</v>
      </c>
      <c r="T1459" s="22">
        <v>6008154652</v>
      </c>
      <c r="U1459" s="22">
        <v>1152</v>
      </c>
      <c r="V1459" s="28">
        <v>0</v>
      </c>
      <c r="W1459" s="22">
        <v>1152</v>
      </c>
      <c r="X1459" s="22" t="s">
        <v>110</v>
      </c>
      <c r="Y1459" s="22" t="s">
        <v>56</v>
      </c>
      <c r="Z1459" s="63" t="s">
        <v>2091</v>
      </c>
      <c r="AA1459" s="64">
        <v>44506</v>
      </c>
      <c r="AB1459" s="28">
        <v>169</v>
      </c>
      <c r="AC1459" s="40">
        <v>5042322456</v>
      </c>
      <c r="AD1459" s="33" t="s">
        <v>2092</v>
      </c>
      <c r="AE1459" s="34">
        <v>44507</v>
      </c>
      <c r="AF1459" s="35" t="str">
        <f>VLOOKUP(G1459,[6]TIV1!L:S,8,FALSE)</f>
        <v>8276895965</v>
      </c>
      <c r="AG1459" s="35" t="str">
        <f>VLOOKUP(T1459,[6]TIV1!L:S,8,FALSE)</f>
        <v>2050350312</v>
      </c>
      <c r="AH1459" s="35" t="str">
        <f>VLOOKUP(AC1459,[6]TIV1!L:S,8,FALSE)</f>
        <v>8276895965</v>
      </c>
      <c r="AI1459" s="36">
        <f>VLOOKUP(A1459&amp;P1459,[6]HARGA!C:D,2,0)*Q1459</f>
        <v>30240000</v>
      </c>
      <c r="AJ1459" s="36">
        <f>VLOOKUP(A1459&amp;P1459,[6]HARGA!C:D,2,0)*W1459</f>
        <v>34560000</v>
      </c>
      <c r="AK1459" s="36">
        <f>VLOOKUP(A1459&amp;P1459,[6]HARGA!C:D,2,0)*AB1459</f>
        <v>5070000</v>
      </c>
      <c r="AL1459" s="32"/>
      <c r="AM1459" s="32"/>
      <c r="AN1459" s="37"/>
      <c r="AO1459" s="37"/>
      <c r="AP1459" s="37"/>
      <c r="AQ1459" s="37"/>
      <c r="AR1459" s="37"/>
      <c r="AS1459" s="37"/>
      <c r="AT1459" s="37"/>
      <c r="AU1459" s="37"/>
      <c r="AV1459" s="37"/>
      <c r="AW1459" s="37"/>
      <c r="AX1459" s="37"/>
      <c r="AY1459" s="37"/>
      <c r="AZ1459" s="37"/>
      <c r="BA1459" s="37"/>
      <c r="BB1459" s="37"/>
      <c r="BC1459" s="37"/>
      <c r="BD1459">
        <v>6</v>
      </c>
    </row>
    <row r="1460" spans="1:56" hidden="1" x14ac:dyDescent="0.25">
      <c r="A1460" s="22" t="s">
        <v>66</v>
      </c>
      <c r="B1460" s="22" t="s">
        <v>273</v>
      </c>
      <c r="C1460" s="23">
        <v>21102903800</v>
      </c>
      <c r="D1460" s="22" t="s">
        <v>193</v>
      </c>
      <c r="E1460" s="22" t="s">
        <v>311</v>
      </c>
      <c r="F1460" s="22" t="s">
        <v>312</v>
      </c>
      <c r="G1460" s="22">
        <v>5042326481</v>
      </c>
      <c r="H1460" s="22" t="s">
        <v>56</v>
      </c>
      <c r="I1460" s="22" t="s">
        <v>56</v>
      </c>
      <c r="J1460" s="24">
        <v>44506</v>
      </c>
      <c r="K1460" s="22">
        <v>24</v>
      </c>
      <c r="L1460" s="22" t="s">
        <v>110</v>
      </c>
      <c r="M1460" s="22" t="s">
        <v>110</v>
      </c>
      <c r="N1460" s="38" t="s">
        <v>2090</v>
      </c>
      <c r="O1460" s="39">
        <v>44507</v>
      </c>
      <c r="P1460" s="27" t="s">
        <v>65</v>
      </c>
      <c r="Q1460" s="22">
        <v>24</v>
      </c>
      <c r="R1460" s="23">
        <v>21102903798</v>
      </c>
      <c r="S1460" s="22" t="s">
        <v>56</v>
      </c>
      <c r="T1460" s="22">
        <v>6008154652</v>
      </c>
      <c r="U1460" s="22">
        <v>24</v>
      </c>
      <c r="V1460" s="28">
        <v>0</v>
      </c>
      <c r="W1460" s="22">
        <v>24</v>
      </c>
      <c r="X1460" s="22" t="s">
        <v>110</v>
      </c>
      <c r="Y1460" s="22" t="s">
        <v>56</v>
      </c>
      <c r="Z1460" s="63" t="s">
        <v>2091</v>
      </c>
      <c r="AA1460" s="64">
        <v>44506</v>
      </c>
      <c r="AB1460" s="28">
        <v>0</v>
      </c>
      <c r="AC1460" s="40">
        <v>5042322456</v>
      </c>
      <c r="AD1460" s="33" t="s">
        <v>2092</v>
      </c>
      <c r="AE1460" s="34">
        <v>44507</v>
      </c>
      <c r="AF1460" s="35" t="str">
        <f>VLOOKUP(G1460,[6]TIV1!L:S,8,FALSE)</f>
        <v>8276895965</v>
      </c>
      <c r="AG1460" s="35" t="str">
        <f>VLOOKUP(T1460,[6]TIV1!L:S,8,FALSE)</f>
        <v>2050350312</v>
      </c>
      <c r="AH1460" s="35" t="str">
        <f>VLOOKUP(AC1460,[6]TIV1!L:S,8,FALSE)</f>
        <v>8276895965</v>
      </c>
      <c r="AI1460" s="36">
        <f>VLOOKUP(A1460&amp;P1460,[6]HARGA!C:D,2,0)*Q1460</f>
        <v>0</v>
      </c>
      <c r="AJ1460" s="36">
        <f>VLOOKUP(A1460&amp;P1460,[6]HARGA!C:D,2,0)*W1460</f>
        <v>0</v>
      </c>
      <c r="AK1460" s="36">
        <f>VLOOKUP(A1460&amp;P1460,[6]HARGA!C:D,2,0)*AB1460</f>
        <v>0</v>
      </c>
      <c r="AL1460" s="32"/>
      <c r="AM1460" s="32"/>
      <c r="AN1460" s="37"/>
      <c r="AO1460" s="37"/>
      <c r="AP1460" s="37"/>
      <c r="AQ1460" s="37"/>
      <c r="AR1460" s="37"/>
      <c r="AS1460" s="37"/>
      <c r="AT1460" s="37"/>
      <c r="AU1460" s="37"/>
      <c r="AV1460" s="37"/>
      <c r="AW1460" s="37"/>
      <c r="AX1460" s="37"/>
      <c r="AY1460" s="37"/>
      <c r="AZ1460" s="37"/>
      <c r="BA1460" s="37"/>
      <c r="BB1460" s="37"/>
      <c r="BC1460" s="37"/>
      <c r="BD1460">
        <v>6</v>
      </c>
    </row>
    <row r="1461" spans="1:56" hidden="1" x14ac:dyDescent="0.25">
      <c r="A1461" s="22" t="s">
        <v>66</v>
      </c>
      <c r="B1461" s="22" t="s">
        <v>273</v>
      </c>
      <c r="C1461" s="23">
        <v>21110200184</v>
      </c>
      <c r="D1461" s="22" t="s">
        <v>53</v>
      </c>
      <c r="E1461" s="22" t="s">
        <v>895</v>
      </c>
      <c r="F1461" s="22" t="s">
        <v>896</v>
      </c>
      <c r="G1461" s="22">
        <v>5042321558</v>
      </c>
      <c r="H1461" s="22" t="s">
        <v>56</v>
      </c>
      <c r="I1461" s="22" t="s">
        <v>56</v>
      </c>
      <c r="J1461" s="24">
        <v>44506</v>
      </c>
      <c r="K1461" s="22">
        <v>1056</v>
      </c>
      <c r="L1461" s="22" t="s">
        <v>110</v>
      </c>
      <c r="M1461" s="22" t="s">
        <v>110</v>
      </c>
      <c r="N1461" s="38" t="s">
        <v>2093</v>
      </c>
      <c r="O1461" s="39">
        <v>44507</v>
      </c>
      <c r="P1461" s="27" t="s">
        <v>60</v>
      </c>
      <c r="Q1461" s="22">
        <v>1056</v>
      </c>
      <c r="R1461" s="23">
        <v>21102903810</v>
      </c>
      <c r="S1461" s="22" t="s">
        <v>56</v>
      </c>
      <c r="T1461" s="22">
        <v>6008148154</v>
      </c>
      <c r="U1461" s="22">
        <v>11</v>
      </c>
      <c r="V1461" s="28">
        <v>0</v>
      </c>
      <c r="W1461" s="22">
        <v>11</v>
      </c>
      <c r="X1461" s="22" t="s">
        <v>184</v>
      </c>
      <c r="Y1461" s="22" t="s">
        <v>56</v>
      </c>
      <c r="Z1461" s="63" t="s">
        <v>2094</v>
      </c>
      <c r="AA1461" s="64">
        <v>44506</v>
      </c>
      <c r="AB1461" s="28">
        <v>0</v>
      </c>
      <c r="AC1461" s="40">
        <v>5042319183</v>
      </c>
      <c r="AD1461" s="33" t="s">
        <v>2095</v>
      </c>
      <c r="AE1461" s="34">
        <v>44507</v>
      </c>
      <c r="AF1461" s="35" t="str">
        <f>VLOOKUP(G1461,[6]TIV1!L:S,8,FALSE)</f>
        <v>8276896100</v>
      </c>
      <c r="AG1461" s="35" t="str">
        <f>VLOOKUP(T1461,[6]TIV1!L:S,8,FALSE)</f>
        <v>2050350312</v>
      </c>
      <c r="AH1461" s="35" t="str">
        <f>VLOOKUP(AC1461,[6]TIV1!L:S,8,FALSE)</f>
        <v>8276895965</v>
      </c>
      <c r="AI1461" s="36">
        <f>VLOOKUP(A1461&amp;P1461,[6]HARGA!C:D,2,0)*Q1461</f>
        <v>10401600</v>
      </c>
      <c r="AJ1461" s="36">
        <f>VLOOKUP(A1461&amp;P1461,[6]HARGA!C:D,2,0)*W1461</f>
        <v>108350</v>
      </c>
      <c r="AK1461" s="36">
        <f>VLOOKUP(A1461&amp;P1461,[6]HARGA!C:D,2,0)*AB1461</f>
        <v>0</v>
      </c>
      <c r="AL1461" s="32"/>
      <c r="AM1461" s="32"/>
      <c r="AN1461" s="37"/>
      <c r="AO1461" s="37"/>
      <c r="AP1461" s="37"/>
      <c r="AQ1461" s="37"/>
      <c r="AR1461" s="37"/>
      <c r="AS1461" s="37"/>
      <c r="AT1461" s="37"/>
      <c r="AU1461" s="37"/>
      <c r="AV1461" s="37"/>
      <c r="AW1461" s="37"/>
      <c r="AX1461" s="37"/>
      <c r="AY1461" s="37"/>
      <c r="AZ1461" s="37"/>
      <c r="BA1461" s="37"/>
      <c r="BB1461" s="37"/>
      <c r="BC1461" s="37"/>
      <c r="BD1461">
        <v>6</v>
      </c>
    </row>
    <row r="1462" spans="1:56" hidden="1" x14ac:dyDescent="0.25">
      <c r="A1462" s="22" t="s">
        <v>66</v>
      </c>
      <c r="B1462" s="22" t="s">
        <v>273</v>
      </c>
      <c r="C1462" s="23">
        <v>21110200184</v>
      </c>
      <c r="D1462" s="22" t="s">
        <v>53</v>
      </c>
      <c r="E1462" s="22" t="s">
        <v>895</v>
      </c>
      <c r="F1462" s="22" t="s">
        <v>896</v>
      </c>
      <c r="G1462" s="22">
        <v>5042321558</v>
      </c>
      <c r="H1462" s="22" t="s">
        <v>56</v>
      </c>
      <c r="I1462" s="22" t="s">
        <v>56</v>
      </c>
      <c r="J1462" s="24">
        <v>44506</v>
      </c>
      <c r="K1462" s="22">
        <v>1056</v>
      </c>
      <c r="L1462" s="22" t="s">
        <v>110</v>
      </c>
      <c r="M1462" s="22" t="s">
        <v>110</v>
      </c>
      <c r="N1462" s="38" t="s">
        <v>2093</v>
      </c>
      <c r="O1462" s="39">
        <v>44507</v>
      </c>
      <c r="P1462" s="27" t="s">
        <v>64</v>
      </c>
      <c r="Q1462" s="22">
        <v>1056</v>
      </c>
      <c r="R1462" s="23">
        <v>21102903810</v>
      </c>
      <c r="S1462" s="22" t="s">
        <v>56</v>
      </c>
      <c r="T1462" s="22">
        <v>6008148154</v>
      </c>
      <c r="U1462" s="22">
        <v>1152</v>
      </c>
      <c r="V1462" s="28">
        <v>0</v>
      </c>
      <c r="W1462" s="22">
        <v>1152</v>
      </c>
      <c r="X1462" s="22" t="s">
        <v>184</v>
      </c>
      <c r="Y1462" s="22" t="s">
        <v>56</v>
      </c>
      <c r="Z1462" s="63" t="s">
        <v>2094</v>
      </c>
      <c r="AA1462" s="64">
        <v>44506</v>
      </c>
      <c r="AB1462" s="28">
        <v>109</v>
      </c>
      <c r="AC1462" s="40">
        <v>5042319183</v>
      </c>
      <c r="AD1462" s="33" t="s">
        <v>2095</v>
      </c>
      <c r="AE1462" s="34">
        <v>44507</v>
      </c>
      <c r="AF1462" s="35" t="str">
        <f>VLOOKUP(G1462,[6]TIV1!L:S,8,FALSE)</f>
        <v>8276896100</v>
      </c>
      <c r="AG1462" s="35" t="str">
        <f>VLOOKUP(T1462,[6]TIV1!L:S,8,FALSE)</f>
        <v>2050350312</v>
      </c>
      <c r="AH1462" s="35" t="str">
        <f>VLOOKUP(AC1462,[6]TIV1!L:S,8,FALSE)</f>
        <v>8276895965</v>
      </c>
      <c r="AI1462" s="36">
        <f>VLOOKUP(A1462&amp;P1462,[6]HARGA!C:D,2,0)*Q1462</f>
        <v>31680000</v>
      </c>
      <c r="AJ1462" s="36">
        <f>VLOOKUP(A1462&amp;P1462,[6]HARGA!C:D,2,0)*W1462</f>
        <v>34560000</v>
      </c>
      <c r="AK1462" s="36">
        <f>VLOOKUP(A1462&amp;P1462,[6]HARGA!C:D,2,0)*AB1462</f>
        <v>3270000</v>
      </c>
      <c r="AL1462" s="32"/>
      <c r="AM1462" s="32"/>
      <c r="AN1462" s="37"/>
      <c r="AO1462" s="37"/>
      <c r="AP1462" s="37"/>
      <c r="AQ1462" s="37"/>
      <c r="AR1462" s="37"/>
      <c r="AS1462" s="37"/>
      <c r="AT1462" s="37"/>
      <c r="AU1462" s="37"/>
      <c r="AV1462" s="37"/>
      <c r="AW1462" s="37"/>
      <c r="AX1462" s="37"/>
      <c r="AY1462" s="37"/>
      <c r="AZ1462" s="37"/>
      <c r="BA1462" s="37"/>
      <c r="BB1462" s="37"/>
      <c r="BC1462" s="37"/>
      <c r="BD1462">
        <v>6</v>
      </c>
    </row>
    <row r="1463" spans="1:56" hidden="1" x14ac:dyDescent="0.25">
      <c r="A1463" s="22" t="s">
        <v>66</v>
      </c>
      <c r="B1463" s="22" t="s">
        <v>273</v>
      </c>
      <c r="C1463" s="23">
        <v>21110200184</v>
      </c>
      <c r="D1463" s="22" t="s">
        <v>53</v>
      </c>
      <c r="E1463" s="22" t="s">
        <v>895</v>
      </c>
      <c r="F1463" s="22" t="s">
        <v>896</v>
      </c>
      <c r="G1463" s="22">
        <v>5042321558</v>
      </c>
      <c r="H1463" s="22" t="s">
        <v>56</v>
      </c>
      <c r="I1463" s="22" t="s">
        <v>56</v>
      </c>
      <c r="J1463" s="24">
        <v>44506</v>
      </c>
      <c r="K1463" s="22">
        <v>24</v>
      </c>
      <c r="L1463" s="22" t="s">
        <v>110</v>
      </c>
      <c r="M1463" s="22" t="s">
        <v>110</v>
      </c>
      <c r="N1463" s="38" t="s">
        <v>2093</v>
      </c>
      <c r="O1463" s="39">
        <v>44507</v>
      </c>
      <c r="P1463" s="27" t="s">
        <v>65</v>
      </c>
      <c r="Q1463" s="22">
        <v>24</v>
      </c>
      <c r="R1463" s="23">
        <v>21102903810</v>
      </c>
      <c r="S1463" s="22" t="s">
        <v>56</v>
      </c>
      <c r="T1463" s="22">
        <v>6008148154</v>
      </c>
      <c r="U1463" s="22">
        <v>24</v>
      </c>
      <c r="V1463" s="28">
        <v>0</v>
      </c>
      <c r="W1463" s="22">
        <v>24</v>
      </c>
      <c r="X1463" s="22" t="s">
        <v>184</v>
      </c>
      <c r="Y1463" s="22" t="s">
        <v>56</v>
      </c>
      <c r="Z1463" s="63" t="s">
        <v>2094</v>
      </c>
      <c r="AA1463" s="64">
        <v>44506</v>
      </c>
      <c r="AB1463" s="28">
        <v>0</v>
      </c>
      <c r="AC1463" s="40">
        <v>5042319183</v>
      </c>
      <c r="AD1463" s="33" t="s">
        <v>2095</v>
      </c>
      <c r="AE1463" s="34">
        <v>44507</v>
      </c>
      <c r="AF1463" s="35" t="str">
        <f>VLOOKUP(G1463,[6]TIV1!L:S,8,FALSE)</f>
        <v>8276896100</v>
      </c>
      <c r="AG1463" s="35" t="str">
        <f>VLOOKUP(T1463,[6]TIV1!L:S,8,FALSE)</f>
        <v>2050350312</v>
      </c>
      <c r="AH1463" s="35" t="str">
        <f>VLOOKUP(AC1463,[6]TIV1!L:S,8,FALSE)</f>
        <v>8276895965</v>
      </c>
      <c r="AI1463" s="36">
        <f>VLOOKUP(A1463&amp;P1463,[6]HARGA!C:D,2,0)*Q1463</f>
        <v>0</v>
      </c>
      <c r="AJ1463" s="36">
        <f>VLOOKUP(A1463&amp;P1463,[6]HARGA!C:D,2,0)*W1463</f>
        <v>0</v>
      </c>
      <c r="AK1463" s="36">
        <f>VLOOKUP(A1463&amp;P1463,[6]HARGA!C:D,2,0)*AB1463</f>
        <v>0</v>
      </c>
      <c r="AL1463" s="32"/>
      <c r="AM1463" s="32"/>
      <c r="AN1463" s="37"/>
      <c r="AO1463" s="37"/>
      <c r="AP1463" s="37"/>
      <c r="AQ1463" s="37"/>
      <c r="AR1463" s="37"/>
      <c r="AS1463" s="37"/>
      <c r="AT1463" s="37"/>
      <c r="AU1463" s="37"/>
      <c r="AV1463" s="37"/>
      <c r="AW1463" s="37"/>
      <c r="AX1463" s="37"/>
      <c r="AY1463" s="37"/>
      <c r="AZ1463" s="37"/>
      <c r="BA1463" s="37"/>
      <c r="BB1463" s="37"/>
      <c r="BC1463" s="37"/>
      <c r="BD1463">
        <v>6</v>
      </c>
    </row>
    <row r="1464" spans="1:56" hidden="1" x14ac:dyDescent="0.25">
      <c r="A1464" s="22" t="s">
        <v>66</v>
      </c>
      <c r="B1464" s="22" t="s">
        <v>273</v>
      </c>
      <c r="C1464" s="23">
        <v>21110200183</v>
      </c>
      <c r="D1464" s="22" t="s">
        <v>53</v>
      </c>
      <c r="E1464" s="22" t="s">
        <v>331</v>
      </c>
      <c r="F1464" s="22" t="s">
        <v>332</v>
      </c>
      <c r="G1464" s="22">
        <v>5042318507</v>
      </c>
      <c r="H1464" s="22" t="s">
        <v>56</v>
      </c>
      <c r="I1464" s="22" t="s">
        <v>56</v>
      </c>
      <c r="J1464" s="24">
        <v>44506</v>
      </c>
      <c r="K1464" s="22">
        <v>768</v>
      </c>
      <c r="L1464" s="22" t="s">
        <v>110</v>
      </c>
      <c r="M1464" s="22" t="s">
        <v>110</v>
      </c>
      <c r="N1464" s="38" t="s">
        <v>2096</v>
      </c>
      <c r="O1464" s="39">
        <v>44507</v>
      </c>
      <c r="P1464" s="27" t="s">
        <v>60</v>
      </c>
      <c r="Q1464" s="22">
        <v>768</v>
      </c>
      <c r="R1464" s="23">
        <v>21102903817</v>
      </c>
      <c r="S1464" s="22" t="s">
        <v>56</v>
      </c>
      <c r="T1464" s="22">
        <v>6008147392</v>
      </c>
      <c r="U1464" s="22">
        <v>24</v>
      </c>
      <c r="V1464" s="28">
        <v>0</v>
      </c>
      <c r="W1464" s="22">
        <v>24</v>
      </c>
      <c r="X1464" s="22" t="s">
        <v>110</v>
      </c>
      <c r="Y1464" s="22" t="s">
        <v>56</v>
      </c>
      <c r="Z1464" s="63" t="s">
        <v>2097</v>
      </c>
      <c r="AA1464" s="64">
        <v>44505</v>
      </c>
      <c r="AB1464" s="28">
        <v>0</v>
      </c>
      <c r="AC1464" s="40">
        <v>5042325332</v>
      </c>
      <c r="AD1464" s="33" t="s">
        <v>2098</v>
      </c>
      <c r="AE1464" s="34">
        <v>44507</v>
      </c>
      <c r="AF1464" s="35" t="str">
        <f>VLOOKUP(G1464,[6]TIV1!L:S,8,FALSE)</f>
        <v>8276896100</v>
      </c>
      <c r="AG1464" s="35" t="str">
        <f>VLOOKUP(T1464,[6]TIV1!L:S,8,FALSE)</f>
        <v>2050350312</v>
      </c>
      <c r="AH1464" s="35" t="str">
        <f>VLOOKUP(AC1464,[6]TIV1!L:S,8,FALSE)</f>
        <v>8276895965</v>
      </c>
      <c r="AI1464" s="36">
        <f>VLOOKUP(A1464&amp;P1464,[6]HARGA!C:D,2,0)*Q1464</f>
        <v>7564800</v>
      </c>
      <c r="AJ1464" s="36">
        <f>VLOOKUP(A1464&amp;P1464,[6]HARGA!C:D,2,0)*W1464</f>
        <v>236400</v>
      </c>
      <c r="AK1464" s="36">
        <f>VLOOKUP(A1464&amp;P1464,[6]HARGA!C:D,2,0)*AB1464</f>
        <v>0</v>
      </c>
      <c r="AL1464" s="32"/>
      <c r="AM1464" s="32"/>
      <c r="AN1464" s="37"/>
      <c r="AO1464" s="37"/>
      <c r="AP1464" s="37"/>
      <c r="AQ1464" s="37"/>
      <c r="AR1464" s="37"/>
      <c r="AS1464" s="37"/>
      <c r="AT1464" s="37"/>
      <c r="AU1464" s="37"/>
      <c r="AV1464" s="37"/>
      <c r="AW1464" s="37"/>
      <c r="AX1464" s="37"/>
      <c r="AY1464" s="37"/>
      <c r="AZ1464" s="37"/>
      <c r="BA1464" s="37"/>
      <c r="BB1464" s="37"/>
      <c r="BC1464" s="37"/>
      <c r="BD1464">
        <v>6</v>
      </c>
    </row>
    <row r="1465" spans="1:56" hidden="1" x14ac:dyDescent="0.25">
      <c r="A1465" s="22" t="s">
        <v>66</v>
      </c>
      <c r="B1465" s="22" t="s">
        <v>273</v>
      </c>
      <c r="C1465" s="23">
        <v>21110200183</v>
      </c>
      <c r="D1465" s="22" t="s">
        <v>53</v>
      </c>
      <c r="E1465" s="22" t="s">
        <v>331</v>
      </c>
      <c r="F1465" s="22" t="s">
        <v>332</v>
      </c>
      <c r="G1465" s="22">
        <v>5042318507</v>
      </c>
      <c r="H1465" s="22" t="s">
        <v>56</v>
      </c>
      <c r="I1465" s="22" t="s">
        <v>56</v>
      </c>
      <c r="J1465" s="24">
        <v>44506</v>
      </c>
      <c r="K1465" s="22">
        <v>768</v>
      </c>
      <c r="L1465" s="22" t="s">
        <v>110</v>
      </c>
      <c r="M1465" s="22" t="s">
        <v>110</v>
      </c>
      <c r="N1465" s="38" t="s">
        <v>2096</v>
      </c>
      <c r="O1465" s="39">
        <v>44507</v>
      </c>
      <c r="P1465" s="27" t="s">
        <v>64</v>
      </c>
      <c r="Q1465" s="22">
        <v>768</v>
      </c>
      <c r="R1465" s="23">
        <v>21102903817</v>
      </c>
      <c r="S1465" s="22" t="s">
        <v>56</v>
      </c>
      <c r="T1465" s="22">
        <v>6008147392</v>
      </c>
      <c r="U1465" s="22">
        <v>768</v>
      </c>
      <c r="V1465" s="28">
        <v>0</v>
      </c>
      <c r="W1465" s="22">
        <v>768</v>
      </c>
      <c r="X1465" s="22" t="s">
        <v>110</v>
      </c>
      <c r="Y1465" s="22" t="s">
        <v>56</v>
      </c>
      <c r="Z1465" s="63" t="s">
        <v>2097</v>
      </c>
      <c r="AA1465" s="64">
        <v>44505</v>
      </c>
      <c r="AB1465" s="28">
        <v>22</v>
      </c>
      <c r="AC1465" s="40">
        <v>5042325332</v>
      </c>
      <c r="AD1465" s="33" t="s">
        <v>2098</v>
      </c>
      <c r="AE1465" s="34">
        <v>44507</v>
      </c>
      <c r="AF1465" s="35" t="str">
        <f>VLOOKUP(G1465,[6]TIV1!L:S,8,FALSE)</f>
        <v>8276896100</v>
      </c>
      <c r="AG1465" s="35" t="str">
        <f>VLOOKUP(T1465,[6]TIV1!L:S,8,FALSE)</f>
        <v>2050350312</v>
      </c>
      <c r="AH1465" s="35" t="str">
        <f>VLOOKUP(AC1465,[6]TIV1!L:S,8,FALSE)</f>
        <v>8276895965</v>
      </c>
      <c r="AI1465" s="36">
        <f>VLOOKUP(A1465&amp;P1465,[6]HARGA!C:D,2,0)*Q1465</f>
        <v>23040000</v>
      </c>
      <c r="AJ1465" s="36">
        <f>VLOOKUP(A1465&amp;P1465,[6]HARGA!C:D,2,0)*W1465</f>
        <v>23040000</v>
      </c>
      <c r="AK1465" s="36">
        <f>VLOOKUP(A1465&amp;P1465,[6]HARGA!C:D,2,0)*AB1465</f>
        <v>660000</v>
      </c>
      <c r="AL1465" s="32"/>
      <c r="AM1465" s="32"/>
      <c r="AN1465" s="37"/>
      <c r="AO1465" s="37"/>
      <c r="AP1465" s="37"/>
      <c r="AQ1465" s="37"/>
      <c r="AR1465" s="37"/>
      <c r="AS1465" s="37"/>
      <c r="AT1465" s="37"/>
      <c r="AU1465" s="37"/>
      <c r="AV1465" s="37"/>
      <c r="AW1465" s="37"/>
      <c r="AX1465" s="37"/>
      <c r="AY1465" s="37"/>
      <c r="AZ1465" s="37"/>
      <c r="BA1465" s="37"/>
      <c r="BB1465" s="37"/>
      <c r="BC1465" s="37"/>
      <c r="BD1465">
        <v>6</v>
      </c>
    </row>
    <row r="1466" spans="1:56" hidden="1" x14ac:dyDescent="0.25">
      <c r="A1466" s="22" t="s">
        <v>66</v>
      </c>
      <c r="B1466" s="22" t="s">
        <v>273</v>
      </c>
      <c r="C1466" s="23">
        <v>21110200183</v>
      </c>
      <c r="D1466" s="22" t="s">
        <v>53</v>
      </c>
      <c r="E1466" s="22" t="s">
        <v>331</v>
      </c>
      <c r="F1466" s="22" t="s">
        <v>332</v>
      </c>
      <c r="G1466" s="22">
        <v>5042318507</v>
      </c>
      <c r="H1466" s="22" t="s">
        <v>56</v>
      </c>
      <c r="I1466" s="22" t="s">
        <v>56</v>
      </c>
      <c r="J1466" s="24">
        <v>44506</v>
      </c>
      <c r="K1466" s="22">
        <v>16</v>
      </c>
      <c r="L1466" s="22" t="s">
        <v>110</v>
      </c>
      <c r="M1466" s="22" t="s">
        <v>110</v>
      </c>
      <c r="N1466" s="38" t="s">
        <v>2096</v>
      </c>
      <c r="O1466" s="39">
        <v>44507</v>
      </c>
      <c r="P1466" s="27" t="s">
        <v>65</v>
      </c>
      <c r="Q1466" s="22">
        <v>16</v>
      </c>
      <c r="R1466" s="23">
        <v>21102903817</v>
      </c>
      <c r="S1466" s="22" t="s">
        <v>56</v>
      </c>
      <c r="T1466" s="22">
        <v>6008147392</v>
      </c>
      <c r="U1466" s="22">
        <v>16</v>
      </c>
      <c r="V1466" s="28">
        <v>0</v>
      </c>
      <c r="W1466" s="22">
        <v>16</v>
      </c>
      <c r="X1466" s="22" t="s">
        <v>110</v>
      </c>
      <c r="Y1466" s="22" t="s">
        <v>56</v>
      </c>
      <c r="Z1466" s="63" t="s">
        <v>2097</v>
      </c>
      <c r="AA1466" s="64">
        <v>44505</v>
      </c>
      <c r="AB1466" s="28">
        <v>0</v>
      </c>
      <c r="AC1466" s="40">
        <v>5042325332</v>
      </c>
      <c r="AD1466" s="33" t="s">
        <v>2098</v>
      </c>
      <c r="AE1466" s="34">
        <v>44507</v>
      </c>
      <c r="AF1466" s="35" t="str">
        <f>VLOOKUP(G1466,[6]TIV1!L:S,8,FALSE)</f>
        <v>8276896100</v>
      </c>
      <c r="AG1466" s="35" t="str">
        <f>VLOOKUP(T1466,[6]TIV1!L:S,8,FALSE)</f>
        <v>2050350312</v>
      </c>
      <c r="AH1466" s="35" t="str">
        <f>VLOOKUP(AC1466,[6]TIV1!L:S,8,FALSE)</f>
        <v>8276895965</v>
      </c>
      <c r="AI1466" s="36">
        <f>VLOOKUP(A1466&amp;P1466,[6]HARGA!C:D,2,0)*Q1466</f>
        <v>0</v>
      </c>
      <c r="AJ1466" s="36">
        <f>VLOOKUP(A1466&amp;P1466,[6]HARGA!C:D,2,0)*W1466</f>
        <v>0</v>
      </c>
      <c r="AK1466" s="36">
        <f>VLOOKUP(A1466&amp;P1466,[6]HARGA!C:D,2,0)*AB1466</f>
        <v>0</v>
      </c>
      <c r="AL1466" s="32"/>
      <c r="AM1466" s="32"/>
      <c r="AN1466" s="37"/>
      <c r="AO1466" s="37"/>
      <c r="AP1466" s="37"/>
      <c r="AQ1466" s="37"/>
      <c r="AR1466" s="37"/>
      <c r="AS1466" s="37"/>
      <c r="AT1466" s="37"/>
      <c r="AU1466" s="37"/>
      <c r="AV1466" s="37"/>
      <c r="AW1466" s="37"/>
      <c r="AX1466" s="37"/>
      <c r="AY1466" s="37"/>
      <c r="AZ1466" s="37"/>
      <c r="BA1466" s="37"/>
      <c r="BB1466" s="37"/>
      <c r="BC1466" s="37"/>
      <c r="BD1466">
        <v>6</v>
      </c>
    </row>
    <row r="1467" spans="1:56" hidden="1" x14ac:dyDescent="0.25">
      <c r="A1467" s="22" t="s">
        <v>66</v>
      </c>
      <c r="B1467" s="22" t="s">
        <v>273</v>
      </c>
      <c r="C1467" s="23">
        <v>21102903805</v>
      </c>
      <c r="D1467" s="22" t="s">
        <v>193</v>
      </c>
      <c r="E1467" s="22" t="s">
        <v>316</v>
      </c>
      <c r="F1467" s="22" t="s">
        <v>317</v>
      </c>
      <c r="G1467" s="22">
        <v>5042312770</v>
      </c>
      <c r="H1467" s="22" t="s">
        <v>56</v>
      </c>
      <c r="I1467" s="22" t="s">
        <v>56</v>
      </c>
      <c r="J1467" s="24">
        <v>44506</v>
      </c>
      <c r="K1467" s="22">
        <v>1008</v>
      </c>
      <c r="L1467" s="22" t="s">
        <v>110</v>
      </c>
      <c r="M1467" s="22" t="s">
        <v>110</v>
      </c>
      <c r="N1467" s="38" t="s">
        <v>2099</v>
      </c>
      <c r="O1467" s="39">
        <v>44506</v>
      </c>
      <c r="P1467" s="27" t="s">
        <v>60</v>
      </c>
      <c r="Q1467" s="22">
        <v>1008</v>
      </c>
      <c r="R1467" s="23">
        <v>21110200182</v>
      </c>
      <c r="S1467" s="22" t="s">
        <v>56</v>
      </c>
      <c r="T1467" s="22">
        <v>6008151330</v>
      </c>
      <c r="U1467" s="22">
        <v>24</v>
      </c>
      <c r="V1467" s="28">
        <v>0</v>
      </c>
      <c r="W1467" s="22">
        <v>24</v>
      </c>
      <c r="X1467" s="22" t="s">
        <v>110</v>
      </c>
      <c r="Y1467" s="22" t="s">
        <v>56</v>
      </c>
      <c r="Z1467" s="63" t="s">
        <v>2100</v>
      </c>
      <c r="AA1467" s="64">
        <v>44505</v>
      </c>
      <c r="AB1467" s="28">
        <v>0</v>
      </c>
      <c r="AC1467" s="40">
        <v>5042312771</v>
      </c>
      <c r="AD1467" s="33" t="s">
        <v>2101</v>
      </c>
      <c r="AE1467" s="34">
        <v>44506</v>
      </c>
      <c r="AF1467" s="35" t="str">
        <f>VLOOKUP(G1467,[6]TIV1!L:S,8,FALSE)</f>
        <v>8276895965</v>
      </c>
      <c r="AG1467" s="35" t="str">
        <f>VLOOKUP(T1467,[6]TIV1!L:S,8,FALSE)</f>
        <v>2050350312</v>
      </c>
      <c r="AH1467" s="35" t="str">
        <f>VLOOKUP(AC1467,[6]TIV1!L:S,8,FALSE)</f>
        <v>8276895965</v>
      </c>
      <c r="AI1467" s="36">
        <f>VLOOKUP(A1467&amp;P1467,[6]HARGA!C:D,2,0)*Q1467</f>
        <v>9928800</v>
      </c>
      <c r="AJ1467" s="36">
        <f>VLOOKUP(A1467&amp;P1467,[6]HARGA!C:D,2,0)*W1467</f>
        <v>236400</v>
      </c>
      <c r="AK1467" s="36">
        <f>VLOOKUP(A1467&amp;P1467,[6]HARGA!C:D,2,0)*AB1467</f>
        <v>0</v>
      </c>
      <c r="AL1467" s="32"/>
      <c r="AM1467" s="32"/>
      <c r="AN1467" s="37"/>
      <c r="AO1467" s="37"/>
      <c r="AP1467" s="37"/>
      <c r="AQ1467" s="37"/>
      <c r="AR1467" s="37"/>
      <c r="AS1467" s="37"/>
      <c r="AT1467" s="37"/>
      <c r="AU1467" s="37"/>
      <c r="AV1467" s="37"/>
      <c r="AW1467" s="37"/>
      <c r="AX1467" s="37"/>
      <c r="AY1467" s="37"/>
      <c r="AZ1467" s="37"/>
      <c r="BA1467" s="37"/>
      <c r="BB1467" s="37"/>
      <c r="BC1467" s="37"/>
      <c r="BD1467">
        <v>6</v>
      </c>
    </row>
    <row r="1468" spans="1:56" hidden="1" x14ac:dyDescent="0.25">
      <c r="A1468" s="22" t="s">
        <v>66</v>
      </c>
      <c r="B1468" s="22" t="s">
        <v>273</v>
      </c>
      <c r="C1468" s="23">
        <v>21102903805</v>
      </c>
      <c r="D1468" s="22" t="s">
        <v>193</v>
      </c>
      <c r="E1468" s="22" t="s">
        <v>316</v>
      </c>
      <c r="F1468" s="22" t="s">
        <v>317</v>
      </c>
      <c r="G1468" s="22">
        <v>5042312770</v>
      </c>
      <c r="H1468" s="22" t="s">
        <v>56</v>
      </c>
      <c r="I1468" s="22" t="s">
        <v>56</v>
      </c>
      <c r="J1468" s="24">
        <v>44506</v>
      </c>
      <c r="K1468" s="22">
        <v>1008</v>
      </c>
      <c r="L1468" s="22" t="s">
        <v>110</v>
      </c>
      <c r="M1468" s="22" t="s">
        <v>110</v>
      </c>
      <c r="N1468" s="38" t="s">
        <v>2099</v>
      </c>
      <c r="O1468" s="39">
        <v>44506</v>
      </c>
      <c r="P1468" s="27" t="s">
        <v>64</v>
      </c>
      <c r="Q1468" s="22">
        <v>1008</v>
      </c>
      <c r="R1468" s="23">
        <v>21110200182</v>
      </c>
      <c r="S1468" s="22" t="s">
        <v>56</v>
      </c>
      <c r="T1468" s="22">
        <v>6008151330</v>
      </c>
      <c r="U1468" s="22">
        <v>1152</v>
      </c>
      <c r="V1468" s="28">
        <v>0</v>
      </c>
      <c r="W1468" s="22">
        <v>1152</v>
      </c>
      <c r="X1468" s="22" t="s">
        <v>110</v>
      </c>
      <c r="Y1468" s="22" t="s">
        <v>56</v>
      </c>
      <c r="Z1468" s="63" t="s">
        <v>2100</v>
      </c>
      <c r="AA1468" s="64">
        <v>44505</v>
      </c>
      <c r="AB1468" s="28">
        <v>177</v>
      </c>
      <c r="AC1468" s="40">
        <v>5042312771</v>
      </c>
      <c r="AD1468" s="33" t="s">
        <v>2101</v>
      </c>
      <c r="AE1468" s="34">
        <v>44506</v>
      </c>
      <c r="AF1468" s="35" t="str">
        <f>VLOOKUP(G1468,[6]TIV1!L:S,8,FALSE)</f>
        <v>8276895965</v>
      </c>
      <c r="AG1468" s="35" t="str">
        <f>VLOOKUP(T1468,[6]TIV1!L:S,8,FALSE)</f>
        <v>2050350312</v>
      </c>
      <c r="AH1468" s="35" t="str">
        <f>VLOOKUP(AC1468,[6]TIV1!L:S,8,FALSE)</f>
        <v>8276895965</v>
      </c>
      <c r="AI1468" s="36">
        <f>VLOOKUP(A1468&amp;P1468,[6]HARGA!C:D,2,0)*Q1468</f>
        <v>30240000</v>
      </c>
      <c r="AJ1468" s="36">
        <f>VLOOKUP(A1468&amp;P1468,[6]HARGA!C:D,2,0)*W1468</f>
        <v>34560000</v>
      </c>
      <c r="AK1468" s="36">
        <f>VLOOKUP(A1468&amp;P1468,[6]HARGA!C:D,2,0)*AB1468</f>
        <v>5310000</v>
      </c>
      <c r="AL1468" s="32"/>
      <c r="AM1468" s="32"/>
      <c r="AN1468" s="37"/>
      <c r="AO1468" s="37"/>
      <c r="AP1468" s="37"/>
      <c r="AQ1468" s="37"/>
      <c r="AR1468" s="37"/>
      <c r="AS1468" s="37"/>
      <c r="AT1468" s="37"/>
      <c r="AU1468" s="37"/>
      <c r="AV1468" s="37"/>
      <c r="AW1468" s="37"/>
      <c r="AX1468" s="37"/>
      <c r="AY1468" s="37"/>
      <c r="AZ1468" s="37"/>
      <c r="BA1468" s="37"/>
      <c r="BB1468" s="37"/>
      <c r="BC1468" s="37"/>
      <c r="BD1468">
        <v>6</v>
      </c>
    </row>
    <row r="1469" spans="1:56" hidden="1" x14ac:dyDescent="0.25">
      <c r="A1469" s="22" t="s">
        <v>66</v>
      </c>
      <c r="B1469" s="22" t="s">
        <v>273</v>
      </c>
      <c r="C1469" s="23">
        <v>21102903805</v>
      </c>
      <c r="D1469" s="22" t="s">
        <v>193</v>
      </c>
      <c r="E1469" s="22" t="s">
        <v>316</v>
      </c>
      <c r="F1469" s="22" t="s">
        <v>317</v>
      </c>
      <c r="G1469" s="22">
        <v>5042312770</v>
      </c>
      <c r="H1469" s="22" t="s">
        <v>56</v>
      </c>
      <c r="I1469" s="22" t="s">
        <v>56</v>
      </c>
      <c r="J1469" s="24">
        <v>44506</v>
      </c>
      <c r="K1469" s="22">
        <v>24</v>
      </c>
      <c r="L1469" s="22" t="s">
        <v>110</v>
      </c>
      <c r="M1469" s="22" t="s">
        <v>110</v>
      </c>
      <c r="N1469" s="38" t="s">
        <v>2099</v>
      </c>
      <c r="O1469" s="39">
        <v>44506</v>
      </c>
      <c r="P1469" s="27" t="s">
        <v>65</v>
      </c>
      <c r="Q1469" s="22">
        <v>24</v>
      </c>
      <c r="R1469" s="23">
        <v>21110200182</v>
      </c>
      <c r="S1469" s="22" t="s">
        <v>56</v>
      </c>
      <c r="T1469" s="22">
        <v>6008151330</v>
      </c>
      <c r="U1469" s="22">
        <v>24</v>
      </c>
      <c r="V1469" s="28">
        <v>0</v>
      </c>
      <c r="W1469" s="22">
        <v>24</v>
      </c>
      <c r="X1469" s="22" t="s">
        <v>110</v>
      </c>
      <c r="Y1469" s="22" t="s">
        <v>56</v>
      </c>
      <c r="Z1469" s="63" t="s">
        <v>2100</v>
      </c>
      <c r="AA1469" s="64">
        <v>44505</v>
      </c>
      <c r="AB1469" s="28">
        <v>0</v>
      </c>
      <c r="AC1469" s="40">
        <v>5042312771</v>
      </c>
      <c r="AD1469" s="33" t="s">
        <v>2101</v>
      </c>
      <c r="AE1469" s="34">
        <v>44506</v>
      </c>
      <c r="AF1469" s="35" t="str">
        <f>VLOOKUP(G1469,[6]TIV1!L:S,8,FALSE)</f>
        <v>8276895965</v>
      </c>
      <c r="AG1469" s="35" t="str">
        <f>VLOOKUP(T1469,[6]TIV1!L:S,8,FALSE)</f>
        <v>2050350312</v>
      </c>
      <c r="AH1469" s="35" t="str">
        <f>VLOOKUP(AC1469,[6]TIV1!L:S,8,FALSE)</f>
        <v>8276895965</v>
      </c>
      <c r="AI1469" s="36">
        <f>VLOOKUP(A1469&amp;P1469,[6]HARGA!C:D,2,0)*Q1469</f>
        <v>0</v>
      </c>
      <c r="AJ1469" s="36">
        <f>VLOOKUP(A1469&amp;P1469,[6]HARGA!C:D,2,0)*W1469</f>
        <v>0</v>
      </c>
      <c r="AK1469" s="36">
        <f>VLOOKUP(A1469&amp;P1469,[6]HARGA!C:D,2,0)*AB1469</f>
        <v>0</v>
      </c>
      <c r="AL1469" s="32"/>
      <c r="AM1469" s="32"/>
      <c r="AN1469" s="37"/>
      <c r="AO1469" s="37"/>
      <c r="AP1469" s="37"/>
      <c r="AQ1469" s="37"/>
      <c r="AR1469" s="37"/>
      <c r="AS1469" s="37"/>
      <c r="AT1469" s="37"/>
      <c r="AU1469" s="37"/>
      <c r="AV1469" s="37"/>
      <c r="AW1469" s="37"/>
      <c r="AX1469" s="37"/>
      <c r="AY1469" s="37"/>
      <c r="AZ1469" s="37"/>
      <c r="BA1469" s="37"/>
      <c r="BB1469" s="37"/>
      <c r="BC1469" s="37"/>
      <c r="BD1469">
        <v>6</v>
      </c>
    </row>
    <row r="1470" spans="1:56" hidden="1" x14ac:dyDescent="0.25">
      <c r="A1470" s="22" t="s">
        <v>66</v>
      </c>
      <c r="B1470" s="22" t="s">
        <v>273</v>
      </c>
      <c r="C1470" s="23">
        <v>21102903798</v>
      </c>
      <c r="D1470" s="22" t="s">
        <v>193</v>
      </c>
      <c r="E1470" s="22" t="s">
        <v>311</v>
      </c>
      <c r="F1470" s="22" t="s">
        <v>312</v>
      </c>
      <c r="G1470" s="22">
        <v>5042316908</v>
      </c>
      <c r="H1470" s="22" t="s">
        <v>56</v>
      </c>
      <c r="I1470" s="22" t="s">
        <v>56</v>
      </c>
      <c r="J1470" s="24">
        <v>44506</v>
      </c>
      <c r="K1470" s="22">
        <v>1008</v>
      </c>
      <c r="L1470" s="22" t="s">
        <v>110</v>
      </c>
      <c r="M1470" s="22" t="s">
        <v>110</v>
      </c>
      <c r="N1470" s="38" t="s">
        <v>2102</v>
      </c>
      <c r="O1470" s="39">
        <v>44506</v>
      </c>
      <c r="P1470" s="27" t="s">
        <v>60</v>
      </c>
      <c r="Q1470" s="22">
        <v>1008</v>
      </c>
      <c r="R1470" s="23">
        <v>21110406924</v>
      </c>
      <c r="S1470" s="22" t="s">
        <v>56</v>
      </c>
      <c r="T1470" s="22">
        <v>6008151744</v>
      </c>
      <c r="U1470" s="22">
        <v>24</v>
      </c>
      <c r="V1470" s="28">
        <v>0</v>
      </c>
      <c r="W1470" s="22">
        <v>24</v>
      </c>
      <c r="X1470" s="22" t="s">
        <v>110</v>
      </c>
      <c r="Y1470" s="22" t="s">
        <v>56</v>
      </c>
      <c r="Z1470" s="63" t="s">
        <v>2103</v>
      </c>
      <c r="AA1470" s="64">
        <v>44506</v>
      </c>
      <c r="AB1470" s="28">
        <v>0</v>
      </c>
      <c r="AC1470" s="40">
        <v>5042318942</v>
      </c>
      <c r="AD1470" s="33" t="s">
        <v>2104</v>
      </c>
      <c r="AE1470" s="34">
        <v>44506</v>
      </c>
      <c r="AF1470" s="35" t="str">
        <f>VLOOKUP(G1470,[6]TIV1!L:S,8,FALSE)</f>
        <v>8276895965</v>
      </c>
      <c r="AG1470" s="35" t="str">
        <f>VLOOKUP(T1470,[6]TIV1!L:S,8,FALSE)</f>
        <v>2050350312</v>
      </c>
      <c r="AH1470" s="35" t="str">
        <f>VLOOKUP(AC1470,[6]TIV1!L:S,8,FALSE)</f>
        <v>8276895965</v>
      </c>
      <c r="AI1470" s="36">
        <f>VLOOKUP(A1470&amp;P1470,[6]HARGA!C:D,2,0)*Q1470</f>
        <v>9928800</v>
      </c>
      <c r="AJ1470" s="36">
        <f>VLOOKUP(A1470&amp;P1470,[6]HARGA!C:D,2,0)*W1470</f>
        <v>236400</v>
      </c>
      <c r="AK1470" s="36">
        <f>VLOOKUP(A1470&amp;P1470,[6]HARGA!C:D,2,0)*AB1470</f>
        <v>0</v>
      </c>
      <c r="AL1470" s="32"/>
      <c r="AM1470" s="32"/>
      <c r="AN1470" s="37"/>
      <c r="AO1470" s="37"/>
      <c r="AP1470" s="37"/>
      <c r="AQ1470" s="37"/>
      <c r="AR1470" s="37"/>
      <c r="AS1470" s="37"/>
      <c r="AT1470" s="37"/>
      <c r="AU1470" s="37"/>
      <c r="AV1470" s="37"/>
      <c r="AW1470" s="37"/>
      <c r="AX1470" s="37"/>
      <c r="AY1470" s="37"/>
      <c r="AZ1470" s="37"/>
      <c r="BA1470" s="37"/>
      <c r="BB1470" s="37"/>
      <c r="BC1470" s="37"/>
      <c r="BD1470">
        <v>6</v>
      </c>
    </row>
    <row r="1471" spans="1:56" hidden="1" x14ac:dyDescent="0.25">
      <c r="A1471" s="22" t="s">
        <v>66</v>
      </c>
      <c r="B1471" s="22" t="s">
        <v>273</v>
      </c>
      <c r="C1471" s="23">
        <v>21102903798</v>
      </c>
      <c r="D1471" s="22" t="s">
        <v>193</v>
      </c>
      <c r="E1471" s="22" t="s">
        <v>311</v>
      </c>
      <c r="F1471" s="22" t="s">
        <v>312</v>
      </c>
      <c r="G1471" s="22">
        <v>5042316908</v>
      </c>
      <c r="H1471" s="22" t="s">
        <v>56</v>
      </c>
      <c r="I1471" s="22" t="s">
        <v>56</v>
      </c>
      <c r="J1471" s="24">
        <v>44506</v>
      </c>
      <c r="K1471" s="22">
        <v>1008</v>
      </c>
      <c r="L1471" s="22" t="s">
        <v>110</v>
      </c>
      <c r="M1471" s="22" t="s">
        <v>110</v>
      </c>
      <c r="N1471" s="38" t="s">
        <v>2102</v>
      </c>
      <c r="O1471" s="39">
        <v>44506</v>
      </c>
      <c r="P1471" s="27" t="s">
        <v>64</v>
      </c>
      <c r="Q1471" s="22">
        <v>1008</v>
      </c>
      <c r="R1471" s="23">
        <v>21110406924</v>
      </c>
      <c r="S1471" s="22" t="s">
        <v>56</v>
      </c>
      <c r="T1471" s="22">
        <v>6008151744</v>
      </c>
      <c r="U1471" s="22">
        <v>1152</v>
      </c>
      <c r="V1471" s="28">
        <v>0</v>
      </c>
      <c r="W1471" s="22">
        <v>1152</v>
      </c>
      <c r="X1471" s="22" t="s">
        <v>110</v>
      </c>
      <c r="Y1471" s="22" t="s">
        <v>56</v>
      </c>
      <c r="Z1471" s="63" t="s">
        <v>2103</v>
      </c>
      <c r="AA1471" s="64">
        <v>44506</v>
      </c>
      <c r="AB1471" s="28">
        <v>174</v>
      </c>
      <c r="AC1471" s="40">
        <v>5042318942</v>
      </c>
      <c r="AD1471" s="33" t="s">
        <v>2104</v>
      </c>
      <c r="AE1471" s="34">
        <v>44506</v>
      </c>
      <c r="AF1471" s="35" t="str">
        <f>VLOOKUP(G1471,[6]TIV1!L:S,8,FALSE)</f>
        <v>8276895965</v>
      </c>
      <c r="AG1471" s="35" t="str">
        <f>VLOOKUP(T1471,[6]TIV1!L:S,8,FALSE)</f>
        <v>2050350312</v>
      </c>
      <c r="AH1471" s="35" t="str">
        <f>VLOOKUP(AC1471,[6]TIV1!L:S,8,FALSE)</f>
        <v>8276895965</v>
      </c>
      <c r="AI1471" s="36">
        <f>VLOOKUP(A1471&amp;P1471,[6]HARGA!C:D,2,0)*Q1471</f>
        <v>30240000</v>
      </c>
      <c r="AJ1471" s="36">
        <f>VLOOKUP(A1471&amp;P1471,[6]HARGA!C:D,2,0)*W1471</f>
        <v>34560000</v>
      </c>
      <c r="AK1471" s="36">
        <f>VLOOKUP(A1471&amp;P1471,[6]HARGA!C:D,2,0)*AB1471</f>
        <v>5220000</v>
      </c>
      <c r="AL1471" s="32"/>
      <c r="AM1471" s="32"/>
      <c r="AN1471" s="37"/>
      <c r="AO1471" s="37"/>
      <c r="AP1471" s="37"/>
      <c r="AQ1471" s="37"/>
      <c r="AR1471" s="37"/>
      <c r="AS1471" s="37"/>
      <c r="AT1471" s="37"/>
      <c r="AU1471" s="37"/>
      <c r="AV1471" s="37"/>
      <c r="AW1471" s="37"/>
      <c r="AX1471" s="37"/>
      <c r="AY1471" s="37"/>
      <c r="AZ1471" s="37"/>
      <c r="BA1471" s="37"/>
      <c r="BB1471" s="37"/>
      <c r="BC1471" s="37"/>
      <c r="BD1471">
        <v>6</v>
      </c>
    </row>
    <row r="1472" spans="1:56" hidden="1" x14ac:dyDescent="0.25">
      <c r="A1472" s="22" t="s">
        <v>66</v>
      </c>
      <c r="B1472" s="22" t="s">
        <v>273</v>
      </c>
      <c r="C1472" s="23">
        <v>21102903798</v>
      </c>
      <c r="D1472" s="22" t="s">
        <v>193</v>
      </c>
      <c r="E1472" s="22" t="s">
        <v>311</v>
      </c>
      <c r="F1472" s="22" t="s">
        <v>312</v>
      </c>
      <c r="G1472" s="22">
        <v>5042316908</v>
      </c>
      <c r="H1472" s="22" t="s">
        <v>56</v>
      </c>
      <c r="I1472" s="22" t="s">
        <v>56</v>
      </c>
      <c r="J1472" s="24">
        <v>44506</v>
      </c>
      <c r="K1472" s="22">
        <v>24</v>
      </c>
      <c r="L1472" s="22" t="s">
        <v>110</v>
      </c>
      <c r="M1472" s="22" t="s">
        <v>110</v>
      </c>
      <c r="N1472" s="38" t="s">
        <v>2102</v>
      </c>
      <c r="O1472" s="39">
        <v>44506</v>
      </c>
      <c r="P1472" s="27" t="s">
        <v>65</v>
      </c>
      <c r="Q1472" s="22">
        <v>24</v>
      </c>
      <c r="R1472" s="23">
        <v>21110406924</v>
      </c>
      <c r="S1472" s="22" t="s">
        <v>56</v>
      </c>
      <c r="T1472" s="22">
        <v>6008151744</v>
      </c>
      <c r="U1472" s="22">
        <v>24</v>
      </c>
      <c r="V1472" s="28">
        <v>0</v>
      </c>
      <c r="W1472" s="22">
        <v>24</v>
      </c>
      <c r="X1472" s="22" t="s">
        <v>110</v>
      </c>
      <c r="Y1472" s="22" t="s">
        <v>56</v>
      </c>
      <c r="Z1472" s="63" t="s">
        <v>2103</v>
      </c>
      <c r="AA1472" s="64">
        <v>44506</v>
      </c>
      <c r="AB1472" s="28">
        <v>0</v>
      </c>
      <c r="AC1472" s="40">
        <v>5042318942</v>
      </c>
      <c r="AD1472" s="33" t="s">
        <v>2104</v>
      </c>
      <c r="AE1472" s="34">
        <v>44506</v>
      </c>
      <c r="AF1472" s="35" t="str">
        <f>VLOOKUP(G1472,[6]TIV1!L:S,8,FALSE)</f>
        <v>8276895965</v>
      </c>
      <c r="AG1472" s="35" t="str">
        <f>VLOOKUP(T1472,[6]TIV1!L:S,8,FALSE)</f>
        <v>2050350312</v>
      </c>
      <c r="AH1472" s="35" t="str">
        <f>VLOOKUP(AC1472,[6]TIV1!L:S,8,FALSE)</f>
        <v>8276895965</v>
      </c>
      <c r="AI1472" s="36">
        <f>VLOOKUP(A1472&amp;P1472,[6]HARGA!C:D,2,0)*Q1472</f>
        <v>0</v>
      </c>
      <c r="AJ1472" s="36">
        <f>VLOOKUP(A1472&amp;P1472,[6]HARGA!C:D,2,0)*W1472</f>
        <v>0</v>
      </c>
      <c r="AK1472" s="36">
        <f>VLOOKUP(A1472&amp;P1472,[6]HARGA!C:D,2,0)*AB1472</f>
        <v>0</v>
      </c>
      <c r="AL1472" s="32"/>
      <c r="AM1472" s="32"/>
      <c r="AN1472" s="37"/>
      <c r="AO1472" s="37"/>
      <c r="AP1472" s="37"/>
      <c r="AQ1472" s="37"/>
      <c r="AR1472" s="37"/>
      <c r="AS1472" s="37"/>
      <c r="AT1472" s="37"/>
      <c r="AU1472" s="37"/>
      <c r="AV1472" s="37"/>
      <c r="AW1472" s="37"/>
      <c r="AX1472" s="37"/>
      <c r="AY1472" s="37"/>
      <c r="AZ1472" s="37"/>
      <c r="BA1472" s="37"/>
      <c r="BB1472" s="37"/>
      <c r="BC1472" s="37"/>
      <c r="BD1472">
        <v>6</v>
      </c>
    </row>
    <row r="1473" spans="1:56" hidden="1" x14ac:dyDescent="0.25">
      <c r="A1473" s="22" t="s">
        <v>66</v>
      </c>
      <c r="B1473" s="22" t="s">
        <v>273</v>
      </c>
      <c r="C1473" s="23">
        <v>21102903799</v>
      </c>
      <c r="D1473" s="22" t="s">
        <v>193</v>
      </c>
      <c r="E1473" s="22" t="s">
        <v>316</v>
      </c>
      <c r="F1473" s="22" t="s">
        <v>317</v>
      </c>
      <c r="G1473" s="22">
        <v>5042318668</v>
      </c>
      <c r="H1473" s="22" t="s">
        <v>56</v>
      </c>
      <c r="I1473" s="22" t="s">
        <v>56</v>
      </c>
      <c r="J1473" s="24">
        <v>44506</v>
      </c>
      <c r="K1473" s="22">
        <v>1008</v>
      </c>
      <c r="L1473" s="22" t="s">
        <v>110</v>
      </c>
      <c r="M1473" s="22" t="s">
        <v>110</v>
      </c>
      <c r="N1473" s="38" t="s">
        <v>2105</v>
      </c>
      <c r="O1473" s="39">
        <v>44506</v>
      </c>
      <c r="P1473" s="27" t="s">
        <v>60</v>
      </c>
      <c r="Q1473" s="22">
        <v>1008</v>
      </c>
      <c r="R1473" s="23">
        <v>21102903805</v>
      </c>
      <c r="S1473" s="22" t="s">
        <v>56</v>
      </c>
      <c r="T1473" s="22">
        <v>6008148992</v>
      </c>
      <c r="U1473" s="22">
        <v>24</v>
      </c>
      <c r="V1473" s="28">
        <v>0</v>
      </c>
      <c r="W1473" s="22">
        <v>24</v>
      </c>
      <c r="X1473" s="22" t="s">
        <v>110</v>
      </c>
      <c r="Y1473" s="22" t="s">
        <v>56</v>
      </c>
      <c r="Z1473" s="63" t="s">
        <v>2106</v>
      </c>
      <c r="AA1473" s="64">
        <v>44506</v>
      </c>
      <c r="AB1473" s="28">
        <v>3</v>
      </c>
      <c r="AC1473" s="40">
        <v>5042324693</v>
      </c>
      <c r="AD1473" s="33" t="s">
        <v>2107</v>
      </c>
      <c r="AE1473" s="34">
        <v>44506</v>
      </c>
      <c r="AF1473" s="35" t="str">
        <f>VLOOKUP(G1473,[6]TIV1!L:S,8,FALSE)</f>
        <v>8276895965</v>
      </c>
      <c r="AG1473" s="35" t="str">
        <f>VLOOKUP(T1473,[6]TIV1!L:S,8,FALSE)</f>
        <v>2050350312</v>
      </c>
      <c r="AH1473" s="35" t="str">
        <f>VLOOKUP(AC1473,[6]TIV1!L:S,8,FALSE)</f>
        <v>8276895965</v>
      </c>
      <c r="AI1473" s="36">
        <f>VLOOKUP(A1473&amp;P1473,[6]HARGA!C:D,2,0)*Q1473</f>
        <v>9928800</v>
      </c>
      <c r="AJ1473" s="36">
        <f>VLOOKUP(A1473&amp;P1473,[6]HARGA!C:D,2,0)*W1473</f>
        <v>236400</v>
      </c>
      <c r="AK1473" s="36">
        <f>VLOOKUP(A1473&amp;P1473,[6]HARGA!C:D,2,0)*AB1473</f>
        <v>29550</v>
      </c>
      <c r="AL1473" s="32"/>
      <c r="AM1473" s="32"/>
      <c r="AN1473" s="37"/>
      <c r="AO1473" s="37"/>
      <c r="AP1473" s="37"/>
      <c r="AQ1473" s="37"/>
      <c r="AR1473" s="37"/>
      <c r="AS1473" s="37"/>
      <c r="AT1473" s="37"/>
      <c r="AU1473" s="37"/>
      <c r="AV1473" s="37"/>
      <c r="AW1473" s="37"/>
      <c r="AX1473" s="37"/>
      <c r="AY1473" s="37"/>
      <c r="AZ1473" s="37"/>
      <c r="BA1473" s="37"/>
      <c r="BB1473" s="37"/>
      <c r="BC1473" s="37"/>
      <c r="BD1473">
        <v>6</v>
      </c>
    </row>
    <row r="1474" spans="1:56" hidden="1" x14ac:dyDescent="0.25">
      <c r="A1474" s="22" t="s">
        <v>66</v>
      </c>
      <c r="B1474" s="22" t="s">
        <v>273</v>
      </c>
      <c r="C1474" s="23">
        <v>21102903799</v>
      </c>
      <c r="D1474" s="22" t="s">
        <v>193</v>
      </c>
      <c r="E1474" s="22" t="s">
        <v>316</v>
      </c>
      <c r="F1474" s="22" t="s">
        <v>317</v>
      </c>
      <c r="G1474" s="22">
        <v>5042318668</v>
      </c>
      <c r="H1474" s="22" t="s">
        <v>56</v>
      </c>
      <c r="I1474" s="22" t="s">
        <v>56</v>
      </c>
      <c r="J1474" s="24">
        <v>44506</v>
      </c>
      <c r="K1474" s="22">
        <v>1008</v>
      </c>
      <c r="L1474" s="22" t="s">
        <v>110</v>
      </c>
      <c r="M1474" s="22" t="s">
        <v>110</v>
      </c>
      <c r="N1474" s="38" t="s">
        <v>2105</v>
      </c>
      <c r="O1474" s="39">
        <v>44506</v>
      </c>
      <c r="P1474" s="27" t="s">
        <v>64</v>
      </c>
      <c r="Q1474" s="22">
        <v>1008</v>
      </c>
      <c r="R1474" s="23">
        <v>21102903805</v>
      </c>
      <c r="S1474" s="22" t="s">
        <v>56</v>
      </c>
      <c r="T1474" s="22">
        <v>6008148992</v>
      </c>
      <c r="U1474" s="22">
        <v>1152</v>
      </c>
      <c r="V1474" s="28">
        <v>0</v>
      </c>
      <c r="W1474" s="22">
        <v>1152</v>
      </c>
      <c r="X1474" s="22" t="s">
        <v>110</v>
      </c>
      <c r="Y1474" s="22" t="s">
        <v>56</v>
      </c>
      <c r="Z1474" s="63" t="s">
        <v>2106</v>
      </c>
      <c r="AA1474" s="64">
        <v>44506</v>
      </c>
      <c r="AB1474" s="28">
        <v>155</v>
      </c>
      <c r="AC1474" s="40">
        <v>5042324693</v>
      </c>
      <c r="AD1474" s="33" t="s">
        <v>2107</v>
      </c>
      <c r="AE1474" s="34">
        <v>44506</v>
      </c>
      <c r="AF1474" s="35" t="str">
        <f>VLOOKUP(G1474,[6]TIV1!L:S,8,FALSE)</f>
        <v>8276895965</v>
      </c>
      <c r="AG1474" s="35" t="str">
        <f>VLOOKUP(T1474,[6]TIV1!L:S,8,FALSE)</f>
        <v>2050350312</v>
      </c>
      <c r="AH1474" s="35" t="str">
        <f>VLOOKUP(AC1474,[6]TIV1!L:S,8,FALSE)</f>
        <v>8276895965</v>
      </c>
      <c r="AI1474" s="36">
        <f>VLOOKUP(A1474&amp;P1474,[6]HARGA!C:D,2,0)*Q1474</f>
        <v>30240000</v>
      </c>
      <c r="AJ1474" s="36">
        <f>VLOOKUP(A1474&amp;P1474,[6]HARGA!C:D,2,0)*W1474</f>
        <v>34560000</v>
      </c>
      <c r="AK1474" s="36">
        <f>VLOOKUP(A1474&amp;P1474,[6]HARGA!C:D,2,0)*AB1474</f>
        <v>4650000</v>
      </c>
      <c r="AL1474" s="32"/>
      <c r="AM1474" s="32"/>
      <c r="AN1474" s="37"/>
      <c r="AO1474" s="37"/>
      <c r="AP1474" s="37"/>
      <c r="AQ1474" s="37"/>
      <c r="AR1474" s="37"/>
      <c r="AS1474" s="37"/>
      <c r="AT1474" s="37"/>
      <c r="AU1474" s="37"/>
      <c r="AV1474" s="37"/>
      <c r="AW1474" s="37"/>
      <c r="AX1474" s="37"/>
      <c r="AY1474" s="37"/>
      <c r="AZ1474" s="37"/>
      <c r="BA1474" s="37"/>
      <c r="BB1474" s="37"/>
      <c r="BC1474" s="37"/>
      <c r="BD1474">
        <v>6</v>
      </c>
    </row>
    <row r="1475" spans="1:56" hidden="1" x14ac:dyDescent="0.25">
      <c r="A1475" s="22" t="s">
        <v>66</v>
      </c>
      <c r="B1475" s="22" t="s">
        <v>273</v>
      </c>
      <c r="C1475" s="23">
        <v>21102903799</v>
      </c>
      <c r="D1475" s="22" t="s">
        <v>193</v>
      </c>
      <c r="E1475" s="22" t="s">
        <v>316</v>
      </c>
      <c r="F1475" s="22" t="s">
        <v>317</v>
      </c>
      <c r="G1475" s="22">
        <v>5042318668</v>
      </c>
      <c r="H1475" s="22" t="s">
        <v>56</v>
      </c>
      <c r="I1475" s="22" t="s">
        <v>56</v>
      </c>
      <c r="J1475" s="24">
        <v>44506</v>
      </c>
      <c r="K1475" s="22">
        <v>24</v>
      </c>
      <c r="L1475" s="22" t="s">
        <v>110</v>
      </c>
      <c r="M1475" s="22" t="s">
        <v>110</v>
      </c>
      <c r="N1475" s="38" t="s">
        <v>2105</v>
      </c>
      <c r="O1475" s="39">
        <v>44506</v>
      </c>
      <c r="P1475" s="27" t="s">
        <v>65</v>
      </c>
      <c r="Q1475" s="22">
        <v>24</v>
      </c>
      <c r="R1475" s="23">
        <v>21102903805</v>
      </c>
      <c r="S1475" s="22" t="s">
        <v>56</v>
      </c>
      <c r="T1475" s="22">
        <v>6008148992</v>
      </c>
      <c r="U1475" s="22">
        <v>24</v>
      </c>
      <c r="V1475" s="28">
        <v>0</v>
      </c>
      <c r="W1475" s="22">
        <v>24</v>
      </c>
      <c r="X1475" s="22" t="s">
        <v>110</v>
      </c>
      <c r="Y1475" s="22" t="s">
        <v>56</v>
      </c>
      <c r="Z1475" s="63" t="s">
        <v>2106</v>
      </c>
      <c r="AA1475" s="64">
        <v>44506</v>
      </c>
      <c r="AB1475" s="28">
        <v>0</v>
      </c>
      <c r="AC1475" s="40">
        <v>5042324693</v>
      </c>
      <c r="AD1475" s="33" t="s">
        <v>2107</v>
      </c>
      <c r="AE1475" s="34">
        <v>44506</v>
      </c>
      <c r="AF1475" s="35" t="str">
        <f>VLOOKUP(G1475,[6]TIV1!L:S,8,FALSE)</f>
        <v>8276895965</v>
      </c>
      <c r="AG1475" s="35" t="str">
        <f>VLOOKUP(T1475,[6]TIV1!L:S,8,FALSE)</f>
        <v>2050350312</v>
      </c>
      <c r="AH1475" s="35" t="str">
        <f>VLOOKUP(AC1475,[6]TIV1!L:S,8,FALSE)</f>
        <v>8276895965</v>
      </c>
      <c r="AI1475" s="36">
        <f>VLOOKUP(A1475&amp;P1475,[6]HARGA!C:D,2,0)*Q1475</f>
        <v>0</v>
      </c>
      <c r="AJ1475" s="36">
        <f>VLOOKUP(A1475&amp;P1475,[6]HARGA!C:D,2,0)*W1475</f>
        <v>0</v>
      </c>
      <c r="AK1475" s="36">
        <f>VLOOKUP(A1475&amp;P1475,[6]HARGA!C:D,2,0)*AB1475</f>
        <v>0</v>
      </c>
      <c r="AL1475" s="32"/>
      <c r="AM1475" s="32"/>
      <c r="AN1475" s="37"/>
      <c r="AO1475" s="37"/>
      <c r="AP1475" s="37"/>
      <c r="AQ1475" s="37"/>
      <c r="AR1475" s="37"/>
      <c r="AS1475" s="37"/>
      <c r="AT1475" s="37"/>
      <c r="AU1475" s="37"/>
      <c r="AV1475" s="37"/>
      <c r="AW1475" s="37"/>
      <c r="AX1475" s="37"/>
      <c r="AY1475" s="37"/>
      <c r="AZ1475" s="37"/>
      <c r="BA1475" s="37"/>
      <c r="BB1475" s="37"/>
      <c r="BC1475" s="37"/>
      <c r="BD1475">
        <v>6</v>
      </c>
    </row>
    <row r="1476" spans="1:56" hidden="1" x14ac:dyDescent="0.25">
      <c r="A1476" s="22" t="s">
        <v>66</v>
      </c>
      <c r="B1476" s="22" t="s">
        <v>273</v>
      </c>
      <c r="C1476" s="23">
        <v>21110406924</v>
      </c>
      <c r="D1476" s="22" t="s">
        <v>193</v>
      </c>
      <c r="E1476" s="22" t="s">
        <v>311</v>
      </c>
      <c r="F1476" s="22" t="s">
        <v>312</v>
      </c>
      <c r="G1476" s="22">
        <v>5042306587</v>
      </c>
      <c r="H1476" s="22" t="s">
        <v>56</v>
      </c>
      <c r="I1476" s="22" t="s">
        <v>56</v>
      </c>
      <c r="J1476" s="24">
        <v>44506</v>
      </c>
      <c r="K1476" s="22">
        <v>1056</v>
      </c>
      <c r="L1476" s="22" t="s">
        <v>110</v>
      </c>
      <c r="M1476" s="22" t="s">
        <v>110</v>
      </c>
      <c r="N1476" s="38" t="s">
        <v>2108</v>
      </c>
      <c r="O1476" s="39">
        <v>44506</v>
      </c>
      <c r="P1476" s="27" t="s">
        <v>60</v>
      </c>
      <c r="Q1476" s="22">
        <v>1056</v>
      </c>
      <c r="R1476" s="23">
        <v>21102903807</v>
      </c>
      <c r="S1476" s="22" t="s">
        <v>56</v>
      </c>
      <c r="T1476" s="22">
        <v>6008143832</v>
      </c>
      <c r="U1476" s="22">
        <v>24</v>
      </c>
      <c r="V1476" s="28">
        <v>0</v>
      </c>
      <c r="W1476" s="22">
        <v>24</v>
      </c>
      <c r="X1476" s="22" t="s">
        <v>110</v>
      </c>
      <c r="Y1476" s="22" t="s">
        <v>56</v>
      </c>
      <c r="Z1476" s="63" t="s">
        <v>2109</v>
      </c>
      <c r="AA1476" s="64">
        <v>44505</v>
      </c>
      <c r="AB1476" s="28">
        <v>0</v>
      </c>
      <c r="AC1476" s="40">
        <v>5042309155</v>
      </c>
      <c r="AD1476" s="33" t="s">
        <v>2110</v>
      </c>
      <c r="AE1476" s="34">
        <v>44506</v>
      </c>
      <c r="AF1476" s="35" t="str">
        <f>VLOOKUP(G1476,[6]TIV1!L:S,8,FALSE)</f>
        <v>8276895965</v>
      </c>
      <c r="AG1476" s="35" t="str">
        <f>VLOOKUP(T1476,[6]TIV1!L:S,8,FALSE)</f>
        <v>2050350312</v>
      </c>
      <c r="AH1476" s="35" t="str">
        <f>VLOOKUP(AC1476,[6]TIV1!L:S,8,FALSE)</f>
        <v>8276895965</v>
      </c>
      <c r="AI1476" s="36">
        <f>VLOOKUP(A1476&amp;P1476,[6]HARGA!C:D,2,0)*Q1476</f>
        <v>10401600</v>
      </c>
      <c r="AJ1476" s="36">
        <f>VLOOKUP(A1476&amp;P1476,[6]HARGA!C:D,2,0)*W1476</f>
        <v>236400</v>
      </c>
      <c r="AK1476" s="36">
        <f>VLOOKUP(A1476&amp;P1476,[6]HARGA!C:D,2,0)*AB1476</f>
        <v>0</v>
      </c>
      <c r="AL1476" s="32"/>
      <c r="AM1476" s="32"/>
      <c r="AN1476" s="37"/>
      <c r="AO1476" s="37"/>
      <c r="AP1476" s="37"/>
      <c r="AQ1476" s="37"/>
      <c r="AR1476" s="37"/>
      <c r="AS1476" s="37"/>
      <c r="AT1476" s="37"/>
      <c r="AU1476" s="37"/>
      <c r="AV1476" s="37"/>
      <c r="AW1476" s="37"/>
      <c r="AX1476" s="37"/>
      <c r="AY1476" s="37"/>
      <c r="AZ1476" s="37"/>
      <c r="BA1476" s="37"/>
      <c r="BB1476" s="37"/>
      <c r="BC1476" s="37"/>
      <c r="BD1476">
        <v>6</v>
      </c>
    </row>
    <row r="1477" spans="1:56" hidden="1" x14ac:dyDescent="0.25">
      <c r="A1477" s="22" t="s">
        <v>66</v>
      </c>
      <c r="B1477" s="22" t="s">
        <v>273</v>
      </c>
      <c r="C1477" s="23">
        <v>21110406924</v>
      </c>
      <c r="D1477" s="22" t="s">
        <v>193</v>
      </c>
      <c r="E1477" s="22" t="s">
        <v>311</v>
      </c>
      <c r="F1477" s="22" t="s">
        <v>312</v>
      </c>
      <c r="G1477" s="22">
        <v>5042306587</v>
      </c>
      <c r="H1477" s="22" t="s">
        <v>56</v>
      </c>
      <c r="I1477" s="22" t="s">
        <v>56</v>
      </c>
      <c r="J1477" s="24">
        <v>44506</v>
      </c>
      <c r="K1477" s="22">
        <v>1056</v>
      </c>
      <c r="L1477" s="22" t="s">
        <v>110</v>
      </c>
      <c r="M1477" s="22" t="s">
        <v>110</v>
      </c>
      <c r="N1477" s="38" t="s">
        <v>2108</v>
      </c>
      <c r="O1477" s="39">
        <v>44506</v>
      </c>
      <c r="P1477" s="27" t="s">
        <v>64</v>
      </c>
      <c r="Q1477" s="22">
        <v>1056</v>
      </c>
      <c r="R1477" s="23">
        <v>21102903807</v>
      </c>
      <c r="S1477" s="22" t="s">
        <v>56</v>
      </c>
      <c r="T1477" s="22">
        <v>6008143832</v>
      </c>
      <c r="U1477" s="22">
        <v>1152</v>
      </c>
      <c r="V1477" s="28">
        <v>0</v>
      </c>
      <c r="W1477" s="22">
        <v>1152</v>
      </c>
      <c r="X1477" s="22" t="s">
        <v>110</v>
      </c>
      <c r="Y1477" s="22" t="s">
        <v>56</v>
      </c>
      <c r="Z1477" s="63" t="s">
        <v>2109</v>
      </c>
      <c r="AA1477" s="64">
        <v>44505</v>
      </c>
      <c r="AB1477" s="28">
        <v>107</v>
      </c>
      <c r="AC1477" s="40">
        <v>5042309155</v>
      </c>
      <c r="AD1477" s="33" t="s">
        <v>2110</v>
      </c>
      <c r="AE1477" s="34">
        <v>44506</v>
      </c>
      <c r="AF1477" s="35" t="str">
        <f>VLOOKUP(G1477,[6]TIV1!L:S,8,FALSE)</f>
        <v>8276895965</v>
      </c>
      <c r="AG1477" s="35" t="str">
        <f>VLOOKUP(T1477,[6]TIV1!L:S,8,FALSE)</f>
        <v>2050350312</v>
      </c>
      <c r="AH1477" s="35" t="str">
        <f>VLOOKUP(AC1477,[6]TIV1!L:S,8,FALSE)</f>
        <v>8276895965</v>
      </c>
      <c r="AI1477" s="36">
        <f>VLOOKUP(A1477&amp;P1477,[6]HARGA!C:D,2,0)*Q1477</f>
        <v>31680000</v>
      </c>
      <c r="AJ1477" s="36">
        <f>VLOOKUP(A1477&amp;P1477,[6]HARGA!C:D,2,0)*W1477</f>
        <v>34560000</v>
      </c>
      <c r="AK1477" s="36">
        <f>VLOOKUP(A1477&amp;P1477,[6]HARGA!C:D,2,0)*AB1477</f>
        <v>3210000</v>
      </c>
      <c r="AL1477" s="32"/>
      <c r="AM1477" s="32"/>
      <c r="AN1477" s="37"/>
      <c r="AO1477" s="37"/>
      <c r="AP1477" s="37"/>
      <c r="AQ1477" s="37"/>
      <c r="AR1477" s="37"/>
      <c r="AS1477" s="37"/>
      <c r="AT1477" s="37"/>
      <c r="AU1477" s="37"/>
      <c r="AV1477" s="37"/>
      <c r="AW1477" s="37"/>
      <c r="AX1477" s="37"/>
      <c r="AY1477" s="37"/>
      <c r="AZ1477" s="37"/>
      <c r="BA1477" s="37"/>
      <c r="BB1477" s="37"/>
      <c r="BC1477" s="37"/>
      <c r="BD1477">
        <v>6</v>
      </c>
    </row>
    <row r="1478" spans="1:56" hidden="1" x14ac:dyDescent="0.25">
      <c r="A1478" s="22" t="s">
        <v>66</v>
      </c>
      <c r="B1478" s="22" t="s">
        <v>273</v>
      </c>
      <c r="C1478" s="23">
        <v>21110406924</v>
      </c>
      <c r="D1478" s="22" t="s">
        <v>193</v>
      </c>
      <c r="E1478" s="22" t="s">
        <v>311</v>
      </c>
      <c r="F1478" s="22" t="s">
        <v>312</v>
      </c>
      <c r="G1478" s="22">
        <v>5042306587</v>
      </c>
      <c r="H1478" s="22" t="s">
        <v>56</v>
      </c>
      <c r="I1478" s="22" t="s">
        <v>56</v>
      </c>
      <c r="J1478" s="24">
        <v>44506</v>
      </c>
      <c r="K1478" s="22">
        <v>24</v>
      </c>
      <c r="L1478" s="22" t="s">
        <v>110</v>
      </c>
      <c r="M1478" s="22" t="s">
        <v>110</v>
      </c>
      <c r="N1478" s="38" t="s">
        <v>2108</v>
      </c>
      <c r="O1478" s="39">
        <v>44506</v>
      </c>
      <c r="P1478" s="27" t="s">
        <v>65</v>
      </c>
      <c r="Q1478" s="22">
        <v>24</v>
      </c>
      <c r="R1478" s="23">
        <v>21102903807</v>
      </c>
      <c r="S1478" s="22" t="s">
        <v>56</v>
      </c>
      <c r="T1478" s="22">
        <v>6008143832</v>
      </c>
      <c r="U1478" s="22">
        <v>24</v>
      </c>
      <c r="V1478" s="28">
        <v>0</v>
      </c>
      <c r="W1478" s="22">
        <v>24</v>
      </c>
      <c r="X1478" s="22" t="s">
        <v>110</v>
      </c>
      <c r="Y1478" s="22" t="s">
        <v>56</v>
      </c>
      <c r="Z1478" s="63" t="s">
        <v>2109</v>
      </c>
      <c r="AA1478" s="64">
        <v>44505</v>
      </c>
      <c r="AB1478" s="28">
        <v>0</v>
      </c>
      <c r="AC1478" s="40">
        <v>5042309155</v>
      </c>
      <c r="AD1478" s="33" t="s">
        <v>2110</v>
      </c>
      <c r="AE1478" s="34">
        <v>44506</v>
      </c>
      <c r="AF1478" s="35" t="str">
        <f>VLOOKUP(G1478,[6]TIV1!L:S,8,FALSE)</f>
        <v>8276895965</v>
      </c>
      <c r="AG1478" s="35" t="str">
        <f>VLOOKUP(T1478,[6]TIV1!L:S,8,FALSE)</f>
        <v>2050350312</v>
      </c>
      <c r="AH1478" s="35" t="str">
        <f>VLOOKUP(AC1478,[6]TIV1!L:S,8,FALSE)</f>
        <v>8276895965</v>
      </c>
      <c r="AI1478" s="36">
        <f>VLOOKUP(A1478&amp;P1478,[6]HARGA!C:D,2,0)*Q1478</f>
        <v>0</v>
      </c>
      <c r="AJ1478" s="36">
        <f>VLOOKUP(A1478&amp;P1478,[6]HARGA!C:D,2,0)*W1478</f>
        <v>0</v>
      </c>
      <c r="AK1478" s="36">
        <f>VLOOKUP(A1478&amp;P1478,[6]HARGA!C:D,2,0)*AB1478</f>
        <v>0</v>
      </c>
      <c r="AL1478" s="32"/>
      <c r="AM1478" s="32"/>
      <c r="AN1478" s="37"/>
      <c r="AO1478" s="37"/>
      <c r="AP1478" s="37"/>
      <c r="AQ1478" s="37"/>
      <c r="AR1478" s="37"/>
      <c r="AS1478" s="37"/>
      <c r="AT1478" s="37"/>
      <c r="AU1478" s="37"/>
      <c r="AV1478" s="37"/>
      <c r="AW1478" s="37"/>
      <c r="AX1478" s="37"/>
      <c r="AY1478" s="37"/>
      <c r="AZ1478" s="37"/>
      <c r="BA1478" s="37"/>
      <c r="BB1478" s="37"/>
      <c r="BC1478" s="37"/>
      <c r="BD1478">
        <v>6</v>
      </c>
    </row>
    <row r="1479" spans="1:56" hidden="1" x14ac:dyDescent="0.25">
      <c r="A1479" s="22" t="s">
        <v>66</v>
      </c>
      <c r="B1479" s="22" t="s">
        <v>273</v>
      </c>
      <c r="C1479" s="23">
        <v>21102903801</v>
      </c>
      <c r="D1479" s="22" t="s">
        <v>193</v>
      </c>
      <c r="E1479" s="50" t="s">
        <v>336</v>
      </c>
      <c r="F1479" s="22" t="s">
        <v>337</v>
      </c>
      <c r="G1479" s="22">
        <v>5042325334</v>
      </c>
      <c r="H1479" s="22" t="s">
        <v>56</v>
      </c>
      <c r="I1479" s="22" t="s">
        <v>56</v>
      </c>
      <c r="J1479" s="24">
        <v>44506</v>
      </c>
      <c r="K1479" s="22">
        <v>720</v>
      </c>
      <c r="L1479" s="22" t="s">
        <v>110</v>
      </c>
      <c r="M1479" s="22" t="s">
        <v>110</v>
      </c>
      <c r="N1479" s="38" t="s">
        <v>2111</v>
      </c>
      <c r="O1479" s="39">
        <v>44507</v>
      </c>
      <c r="P1479" s="27" t="s">
        <v>60</v>
      </c>
      <c r="Q1479" s="22">
        <v>720</v>
      </c>
      <c r="R1479" s="23">
        <v>21102903806</v>
      </c>
      <c r="S1479" s="22" t="s">
        <v>56</v>
      </c>
      <c r="T1479" s="22">
        <v>6008151919</v>
      </c>
      <c r="U1479" s="22">
        <v>24</v>
      </c>
      <c r="V1479" s="28">
        <v>0</v>
      </c>
      <c r="W1479" s="22">
        <v>24</v>
      </c>
      <c r="X1479" s="22" t="s">
        <v>110</v>
      </c>
      <c r="Y1479" s="22" t="s">
        <v>56</v>
      </c>
      <c r="Z1479" s="63" t="s">
        <v>2112</v>
      </c>
      <c r="AA1479" s="64">
        <v>44506</v>
      </c>
      <c r="AB1479" s="28">
        <v>0</v>
      </c>
      <c r="AC1479" s="40">
        <v>5042322434</v>
      </c>
      <c r="AD1479" s="33" t="s">
        <v>2113</v>
      </c>
      <c r="AE1479" s="34">
        <v>44507</v>
      </c>
      <c r="AF1479" s="35" t="str">
        <f>VLOOKUP(G1479,[6]TIV1!L:S,8,FALSE)</f>
        <v>8276895965</v>
      </c>
      <c r="AG1479" s="35" t="str">
        <f>VLOOKUP(T1479,[6]TIV1!L:S,8,FALSE)</f>
        <v>2050350312</v>
      </c>
      <c r="AH1479" s="35" t="str">
        <f>VLOOKUP(AC1479,[6]TIV1!L:S,8,FALSE)</f>
        <v>8276895965</v>
      </c>
      <c r="AI1479" s="36">
        <f>VLOOKUP(A1479&amp;P1479,[6]HARGA!C:D,2,0)*Q1479</f>
        <v>7092000</v>
      </c>
      <c r="AJ1479" s="36">
        <f>VLOOKUP(A1479&amp;P1479,[6]HARGA!C:D,2,0)*W1479</f>
        <v>236400</v>
      </c>
      <c r="AK1479" s="36">
        <f>VLOOKUP(A1479&amp;P1479,[6]HARGA!C:D,2,0)*AB1479</f>
        <v>0</v>
      </c>
      <c r="AL1479" s="32"/>
      <c r="AM1479" s="32"/>
      <c r="AN1479" s="37"/>
      <c r="AO1479" s="37"/>
      <c r="AP1479" s="37"/>
      <c r="AQ1479" s="37"/>
      <c r="AR1479" s="37"/>
      <c r="AS1479" s="37"/>
      <c r="AT1479" s="37"/>
      <c r="AU1479" s="37"/>
      <c r="AV1479" s="37"/>
      <c r="AW1479" s="37"/>
      <c r="AX1479" s="37"/>
      <c r="AY1479" s="37"/>
      <c r="AZ1479" s="37"/>
      <c r="BA1479" s="37"/>
      <c r="BB1479" s="37"/>
      <c r="BC1479" s="37"/>
      <c r="BD1479">
        <v>6</v>
      </c>
    </row>
    <row r="1480" spans="1:56" hidden="1" x14ac:dyDescent="0.25">
      <c r="A1480" s="22" t="s">
        <v>66</v>
      </c>
      <c r="B1480" s="22" t="s">
        <v>273</v>
      </c>
      <c r="C1480" s="23">
        <v>21102903801</v>
      </c>
      <c r="D1480" s="22" t="s">
        <v>193</v>
      </c>
      <c r="E1480" s="50" t="s">
        <v>336</v>
      </c>
      <c r="F1480" s="22" t="s">
        <v>337</v>
      </c>
      <c r="G1480" s="22">
        <v>5042325334</v>
      </c>
      <c r="H1480" s="22" t="s">
        <v>56</v>
      </c>
      <c r="I1480" s="22" t="s">
        <v>56</v>
      </c>
      <c r="J1480" s="24">
        <v>44506</v>
      </c>
      <c r="K1480" s="22">
        <v>720</v>
      </c>
      <c r="L1480" s="22" t="s">
        <v>110</v>
      </c>
      <c r="M1480" s="22" t="s">
        <v>110</v>
      </c>
      <c r="N1480" s="38" t="s">
        <v>2111</v>
      </c>
      <c r="O1480" s="39">
        <v>44507</v>
      </c>
      <c r="P1480" s="27" t="s">
        <v>64</v>
      </c>
      <c r="Q1480" s="22">
        <v>720</v>
      </c>
      <c r="R1480" s="23">
        <v>21102903806</v>
      </c>
      <c r="S1480" s="22" t="s">
        <v>56</v>
      </c>
      <c r="T1480" s="22">
        <v>6008151919</v>
      </c>
      <c r="U1480" s="22">
        <v>768</v>
      </c>
      <c r="V1480" s="28">
        <v>0</v>
      </c>
      <c r="W1480" s="22">
        <v>768</v>
      </c>
      <c r="X1480" s="22" t="s">
        <v>110</v>
      </c>
      <c r="Y1480" s="22" t="s">
        <v>56</v>
      </c>
      <c r="Z1480" s="63" t="s">
        <v>2112</v>
      </c>
      <c r="AA1480" s="64">
        <v>44506</v>
      </c>
      <c r="AB1480" s="28">
        <v>69</v>
      </c>
      <c r="AC1480" s="40">
        <v>5042322434</v>
      </c>
      <c r="AD1480" s="33" t="s">
        <v>2113</v>
      </c>
      <c r="AE1480" s="34">
        <v>44507</v>
      </c>
      <c r="AF1480" s="35" t="str">
        <f>VLOOKUP(G1480,[6]TIV1!L:S,8,FALSE)</f>
        <v>8276895965</v>
      </c>
      <c r="AG1480" s="35" t="str">
        <f>VLOOKUP(T1480,[6]TIV1!L:S,8,FALSE)</f>
        <v>2050350312</v>
      </c>
      <c r="AH1480" s="35" t="str">
        <f>VLOOKUP(AC1480,[6]TIV1!L:S,8,FALSE)</f>
        <v>8276895965</v>
      </c>
      <c r="AI1480" s="36">
        <f>VLOOKUP(A1480&amp;P1480,[6]HARGA!C:D,2,0)*Q1480</f>
        <v>21600000</v>
      </c>
      <c r="AJ1480" s="36">
        <f>VLOOKUP(A1480&amp;P1480,[6]HARGA!C:D,2,0)*W1480</f>
        <v>23040000</v>
      </c>
      <c r="AK1480" s="36">
        <f>VLOOKUP(A1480&amp;P1480,[6]HARGA!C:D,2,0)*AB1480</f>
        <v>2070000</v>
      </c>
      <c r="AL1480" s="32"/>
      <c r="AM1480" s="32"/>
      <c r="AN1480" s="37"/>
      <c r="AO1480" s="37"/>
      <c r="AP1480" s="37"/>
      <c r="AQ1480" s="37"/>
      <c r="AR1480" s="37"/>
      <c r="AS1480" s="37"/>
      <c r="AT1480" s="37"/>
      <c r="AU1480" s="37"/>
      <c r="AV1480" s="37"/>
      <c r="AW1480" s="37"/>
      <c r="AX1480" s="37"/>
      <c r="AY1480" s="37"/>
      <c r="AZ1480" s="37"/>
      <c r="BA1480" s="37"/>
      <c r="BB1480" s="37"/>
      <c r="BC1480" s="37"/>
      <c r="BD1480">
        <v>6</v>
      </c>
    </row>
    <row r="1481" spans="1:56" hidden="1" x14ac:dyDescent="0.25">
      <c r="A1481" s="22" t="s">
        <v>66</v>
      </c>
      <c r="B1481" s="22" t="s">
        <v>273</v>
      </c>
      <c r="C1481" s="23">
        <v>21102903801</v>
      </c>
      <c r="D1481" s="22" t="s">
        <v>193</v>
      </c>
      <c r="E1481" s="50" t="s">
        <v>336</v>
      </c>
      <c r="F1481" s="22" t="s">
        <v>337</v>
      </c>
      <c r="G1481" s="22">
        <v>5042325334</v>
      </c>
      <c r="H1481" s="22" t="s">
        <v>56</v>
      </c>
      <c r="I1481" s="22" t="s">
        <v>56</v>
      </c>
      <c r="J1481" s="24">
        <v>44506</v>
      </c>
      <c r="K1481" s="22">
        <v>16</v>
      </c>
      <c r="L1481" s="22" t="s">
        <v>110</v>
      </c>
      <c r="M1481" s="22" t="s">
        <v>110</v>
      </c>
      <c r="N1481" s="38" t="s">
        <v>2111</v>
      </c>
      <c r="O1481" s="39">
        <v>44507</v>
      </c>
      <c r="P1481" s="27" t="s">
        <v>65</v>
      </c>
      <c r="Q1481" s="22">
        <v>16</v>
      </c>
      <c r="R1481" s="23">
        <v>21102903806</v>
      </c>
      <c r="S1481" s="22" t="s">
        <v>56</v>
      </c>
      <c r="T1481" s="22">
        <v>6008151919</v>
      </c>
      <c r="U1481" s="22">
        <v>16</v>
      </c>
      <c r="V1481" s="28">
        <v>0</v>
      </c>
      <c r="W1481" s="22">
        <v>16</v>
      </c>
      <c r="X1481" s="22" t="s">
        <v>110</v>
      </c>
      <c r="Y1481" s="22" t="s">
        <v>56</v>
      </c>
      <c r="Z1481" s="63" t="s">
        <v>2112</v>
      </c>
      <c r="AA1481" s="64">
        <v>44506</v>
      </c>
      <c r="AB1481" s="28">
        <v>0</v>
      </c>
      <c r="AC1481" s="40">
        <v>5042322434</v>
      </c>
      <c r="AD1481" s="33" t="s">
        <v>2113</v>
      </c>
      <c r="AE1481" s="34">
        <v>44507</v>
      </c>
      <c r="AF1481" s="35" t="str">
        <f>VLOOKUP(G1481,[6]TIV1!L:S,8,FALSE)</f>
        <v>8276895965</v>
      </c>
      <c r="AG1481" s="35" t="str">
        <f>VLOOKUP(T1481,[6]TIV1!L:S,8,FALSE)</f>
        <v>2050350312</v>
      </c>
      <c r="AH1481" s="35" t="str">
        <f>VLOOKUP(AC1481,[6]TIV1!L:S,8,FALSE)</f>
        <v>8276895965</v>
      </c>
      <c r="AI1481" s="36">
        <f>VLOOKUP(A1481&amp;P1481,[6]HARGA!C:D,2,0)*Q1481</f>
        <v>0</v>
      </c>
      <c r="AJ1481" s="36">
        <f>VLOOKUP(A1481&amp;P1481,[6]HARGA!C:D,2,0)*W1481</f>
        <v>0</v>
      </c>
      <c r="AK1481" s="36">
        <f>VLOOKUP(A1481&amp;P1481,[6]HARGA!C:D,2,0)*AB1481</f>
        <v>0</v>
      </c>
      <c r="AL1481" s="32"/>
      <c r="AM1481" s="32"/>
      <c r="AN1481" s="37"/>
      <c r="AO1481" s="37"/>
      <c r="AP1481" s="37"/>
      <c r="AQ1481" s="37"/>
      <c r="AR1481" s="37"/>
      <c r="AS1481" s="37"/>
      <c r="AT1481" s="37"/>
      <c r="AU1481" s="37"/>
      <c r="AV1481" s="37"/>
      <c r="AW1481" s="37"/>
      <c r="AX1481" s="37"/>
      <c r="AY1481" s="37"/>
      <c r="AZ1481" s="37"/>
      <c r="BA1481" s="37"/>
      <c r="BB1481" s="37"/>
      <c r="BC1481" s="37"/>
      <c r="BD1481">
        <v>6</v>
      </c>
    </row>
    <row r="1482" spans="1:56" hidden="1" x14ac:dyDescent="0.25">
      <c r="A1482" s="22" t="s">
        <v>66</v>
      </c>
      <c r="B1482" s="22" t="s">
        <v>273</v>
      </c>
      <c r="C1482" s="23">
        <v>35854</v>
      </c>
      <c r="D1482" s="22" t="s">
        <v>53</v>
      </c>
      <c r="E1482" s="62" t="s">
        <v>1174</v>
      </c>
      <c r="F1482" s="62" t="s">
        <v>2114</v>
      </c>
      <c r="G1482" s="22" t="s">
        <v>56</v>
      </c>
      <c r="H1482" s="22" t="s">
        <v>56</v>
      </c>
      <c r="I1482" s="22" t="s">
        <v>56</v>
      </c>
      <c r="J1482" s="24">
        <v>44506</v>
      </c>
      <c r="K1482" s="22">
        <v>0</v>
      </c>
      <c r="L1482" s="22" t="s">
        <v>56</v>
      </c>
      <c r="M1482" s="22" t="s">
        <v>56</v>
      </c>
      <c r="N1482" s="22" t="s">
        <v>56</v>
      </c>
      <c r="O1482" s="22" t="s">
        <v>56</v>
      </c>
      <c r="P1482" s="27" t="s">
        <v>64</v>
      </c>
      <c r="Q1482" s="22">
        <v>0</v>
      </c>
      <c r="R1482" s="23" t="s">
        <v>1836</v>
      </c>
      <c r="S1482" s="22" t="s">
        <v>56</v>
      </c>
      <c r="T1482" s="62">
        <v>6008151013</v>
      </c>
      <c r="U1482" s="22">
        <v>1291</v>
      </c>
      <c r="V1482" s="28">
        <v>0</v>
      </c>
      <c r="W1482" s="22">
        <v>1291</v>
      </c>
      <c r="X1482" s="22" t="s">
        <v>110</v>
      </c>
      <c r="Y1482" s="22" t="s">
        <v>56</v>
      </c>
      <c r="Z1482" s="63" t="s">
        <v>2115</v>
      </c>
      <c r="AA1482" s="64">
        <v>44506</v>
      </c>
      <c r="AB1482" s="28">
        <v>17</v>
      </c>
      <c r="AC1482" s="62">
        <v>5042312222</v>
      </c>
      <c r="AD1482" s="33" t="s">
        <v>2116</v>
      </c>
      <c r="AE1482" s="34">
        <v>44516</v>
      </c>
      <c r="AF1482" s="35" t="e">
        <f>VLOOKUP(G1482,[6]TIV1!L:S,8,FALSE)</f>
        <v>#N/A</v>
      </c>
      <c r="AG1482" s="35" t="str">
        <f>VLOOKUP(T1482,[6]TIV1!L:S,8,FALSE)</f>
        <v>2050350312</v>
      </c>
      <c r="AH1482" s="35" t="str">
        <f>VLOOKUP(AC1482,[6]TIV1!L:S,8,FALSE)</f>
        <v>8276895965</v>
      </c>
      <c r="AI1482" s="36">
        <f>VLOOKUP(A1482&amp;P1482,[6]HARGA!C:D,2,0)*Q1482</f>
        <v>0</v>
      </c>
      <c r="AJ1482" s="36">
        <f>VLOOKUP(A1482&amp;P1482,[6]HARGA!C:D,2,0)*W1482</f>
        <v>38730000</v>
      </c>
      <c r="AK1482" s="36">
        <f>VLOOKUP(A1482&amp;P1482,[6]HARGA!C:D,2,0)*AB1482</f>
        <v>510000</v>
      </c>
      <c r="AL1482" s="32"/>
      <c r="AM1482" s="32"/>
      <c r="AN1482" s="37"/>
      <c r="AO1482" s="37"/>
      <c r="AP1482" s="37"/>
      <c r="AQ1482" s="37"/>
      <c r="AR1482" s="37"/>
      <c r="AS1482" s="37"/>
      <c r="AT1482" s="37"/>
      <c r="AU1482" s="37"/>
      <c r="AV1482" s="37"/>
      <c r="AW1482" s="37"/>
      <c r="AX1482" s="37"/>
      <c r="AY1482" s="37"/>
      <c r="AZ1482" s="37"/>
      <c r="BA1482" s="37"/>
      <c r="BB1482" s="37"/>
      <c r="BC1482" s="37"/>
      <c r="BD1482">
        <v>6</v>
      </c>
    </row>
    <row r="1483" spans="1:56" hidden="1" x14ac:dyDescent="0.25">
      <c r="A1483" s="22" t="s">
        <v>51</v>
      </c>
      <c r="B1483" s="22" t="s">
        <v>341</v>
      </c>
      <c r="C1483" s="23">
        <v>21110300281</v>
      </c>
      <c r="D1483" s="22" t="s">
        <v>53</v>
      </c>
      <c r="E1483" s="22" t="s">
        <v>342</v>
      </c>
      <c r="F1483" s="22" t="s">
        <v>343</v>
      </c>
      <c r="G1483" s="22">
        <v>5042314093</v>
      </c>
      <c r="H1483" s="22" t="s">
        <v>56</v>
      </c>
      <c r="I1483" s="22" t="s">
        <v>56</v>
      </c>
      <c r="J1483" s="24">
        <v>44506</v>
      </c>
      <c r="K1483" s="22">
        <v>1280</v>
      </c>
      <c r="L1483" s="22" t="s">
        <v>158</v>
      </c>
      <c r="M1483" s="22" t="s">
        <v>158</v>
      </c>
      <c r="N1483" s="38" t="s">
        <v>2117</v>
      </c>
      <c r="O1483" s="39">
        <v>44506</v>
      </c>
      <c r="P1483" s="27" t="s">
        <v>303</v>
      </c>
      <c r="Q1483" s="22">
        <v>1280</v>
      </c>
      <c r="R1483" s="22" t="s">
        <v>56</v>
      </c>
      <c r="S1483" s="22" t="s">
        <v>56</v>
      </c>
      <c r="T1483" s="22">
        <v>6008151733</v>
      </c>
      <c r="U1483" s="22">
        <v>0</v>
      </c>
      <c r="V1483" s="28">
        <v>0</v>
      </c>
      <c r="W1483" s="22">
        <v>0</v>
      </c>
      <c r="X1483" s="22" t="s">
        <v>158</v>
      </c>
      <c r="Y1483" s="22" t="s">
        <v>56</v>
      </c>
      <c r="Z1483" s="126" t="s">
        <v>2118</v>
      </c>
      <c r="AA1483" s="127">
        <v>44506</v>
      </c>
      <c r="AB1483" s="28">
        <v>0</v>
      </c>
      <c r="AC1483" s="62">
        <v>5042312669</v>
      </c>
      <c r="AD1483" s="40" t="s">
        <v>2119</v>
      </c>
      <c r="AE1483" s="55">
        <v>44517</v>
      </c>
      <c r="AF1483" s="35" t="str">
        <f>VLOOKUP(G1483,[6]TIV1!L:S,8,FALSE)</f>
        <v>8276895378</v>
      </c>
      <c r="AG1483" s="35" t="str">
        <f>VLOOKUP(T1483,[6]TIV1!L:S,8,FALSE)</f>
        <v>2050350280</v>
      </c>
      <c r="AH1483" s="35" t="str">
        <f>VLOOKUP(AC1483,[6]TIV1!L:S,8,FALSE)</f>
        <v>8276895378</v>
      </c>
      <c r="AI1483" s="36">
        <f>VLOOKUP(A1483&amp;P1483,[6]HARGA!C:D,2,0)*Q1483</f>
        <v>47667200</v>
      </c>
      <c r="AJ1483" s="36">
        <f>VLOOKUP(A1483&amp;P1483,[6]HARGA!C:D,2,0)*W1483</f>
        <v>0</v>
      </c>
      <c r="AK1483" s="36">
        <f>VLOOKUP(A1483&amp;P1483,[6]HARGA!C:D,2,0)*AB1483</f>
        <v>0</v>
      </c>
      <c r="AL1483" s="32"/>
      <c r="AM1483" s="32"/>
      <c r="AN1483" s="37"/>
      <c r="AO1483" s="37"/>
      <c r="AP1483" s="37"/>
      <c r="AQ1483" s="37"/>
      <c r="AR1483" s="37"/>
      <c r="AS1483" s="37"/>
      <c r="AT1483" s="37"/>
      <c r="AU1483" s="37"/>
      <c r="AV1483" s="37"/>
      <c r="AW1483" s="37"/>
      <c r="AX1483" s="37"/>
      <c r="AY1483" s="37"/>
      <c r="AZ1483" s="37"/>
      <c r="BA1483" s="37"/>
      <c r="BB1483" s="37"/>
      <c r="BC1483" s="37"/>
      <c r="BD1483">
        <v>6</v>
      </c>
    </row>
    <row r="1484" spans="1:56" hidden="1" x14ac:dyDescent="0.25">
      <c r="A1484" s="22" t="s">
        <v>51</v>
      </c>
      <c r="B1484" s="22" t="s">
        <v>341</v>
      </c>
      <c r="C1484" s="23">
        <v>21110300281</v>
      </c>
      <c r="D1484" s="22" t="s">
        <v>53</v>
      </c>
      <c r="E1484" s="22" t="s">
        <v>342</v>
      </c>
      <c r="F1484" s="22" t="s">
        <v>343</v>
      </c>
      <c r="G1484" s="22">
        <v>5042314093</v>
      </c>
      <c r="H1484" s="22" t="s">
        <v>56</v>
      </c>
      <c r="I1484" s="22" t="s">
        <v>56</v>
      </c>
      <c r="J1484" s="24">
        <v>44506</v>
      </c>
      <c r="K1484" s="22">
        <v>32</v>
      </c>
      <c r="L1484" s="22" t="s">
        <v>158</v>
      </c>
      <c r="M1484" s="22" t="s">
        <v>158</v>
      </c>
      <c r="N1484" s="38" t="s">
        <v>2117</v>
      </c>
      <c r="O1484" s="39">
        <v>44506</v>
      </c>
      <c r="P1484" s="27" t="s">
        <v>279</v>
      </c>
      <c r="Q1484" s="22">
        <v>32</v>
      </c>
      <c r="R1484" s="22" t="s">
        <v>56</v>
      </c>
      <c r="S1484" s="22" t="s">
        <v>56</v>
      </c>
      <c r="T1484" s="22">
        <v>6008151733</v>
      </c>
      <c r="U1484" s="22">
        <v>32</v>
      </c>
      <c r="V1484" s="28">
        <v>0</v>
      </c>
      <c r="W1484" s="22">
        <v>32</v>
      </c>
      <c r="X1484" s="22" t="s">
        <v>158</v>
      </c>
      <c r="Y1484" s="22" t="s">
        <v>56</v>
      </c>
      <c r="Z1484" s="126" t="s">
        <v>2118</v>
      </c>
      <c r="AA1484" s="127">
        <v>44506</v>
      </c>
      <c r="AB1484" s="28">
        <v>1</v>
      </c>
      <c r="AC1484" s="62">
        <v>5042312669</v>
      </c>
      <c r="AD1484" s="40" t="s">
        <v>2119</v>
      </c>
      <c r="AE1484" s="55">
        <v>44517</v>
      </c>
      <c r="AF1484" s="35" t="str">
        <f>VLOOKUP(G1484,[6]TIV1!L:S,8,FALSE)</f>
        <v>8276895378</v>
      </c>
      <c r="AG1484" s="35" t="str">
        <f>VLOOKUP(T1484,[6]TIV1!L:S,8,FALSE)</f>
        <v>2050350280</v>
      </c>
      <c r="AH1484" s="35" t="str">
        <f>VLOOKUP(AC1484,[6]TIV1!L:S,8,FALSE)</f>
        <v>8276895378</v>
      </c>
      <c r="AI1484" s="36">
        <f>VLOOKUP(A1484&amp;P1484,[6]HARGA!C:D,2,0)*Q1484</f>
        <v>3200000</v>
      </c>
      <c r="AJ1484" s="36">
        <f>VLOOKUP(A1484&amp;P1484,[6]HARGA!C:D,2,0)*W1484</f>
        <v>3200000</v>
      </c>
      <c r="AK1484" s="36">
        <f>VLOOKUP(A1484&amp;P1484,[6]HARGA!C:D,2,0)*AB1484</f>
        <v>100000</v>
      </c>
      <c r="AL1484" s="32"/>
      <c r="AM1484" s="32"/>
      <c r="AN1484" s="37"/>
      <c r="AO1484" s="37"/>
      <c r="AP1484" s="37"/>
      <c r="AQ1484" s="37"/>
      <c r="AR1484" s="37"/>
      <c r="AS1484" s="37"/>
      <c r="AT1484" s="37"/>
      <c r="AU1484" s="37"/>
      <c r="AV1484" s="37"/>
      <c r="AW1484" s="37"/>
      <c r="AX1484" s="37"/>
      <c r="AY1484" s="37"/>
      <c r="AZ1484" s="37"/>
      <c r="BA1484" s="37"/>
      <c r="BB1484" s="37"/>
      <c r="BC1484" s="37"/>
      <c r="BD1484">
        <v>6</v>
      </c>
    </row>
    <row r="1485" spans="1:56" hidden="1" x14ac:dyDescent="0.25">
      <c r="A1485" s="22" t="s">
        <v>66</v>
      </c>
      <c r="B1485" s="22" t="s">
        <v>402</v>
      </c>
      <c r="C1485" s="23">
        <v>21102911728</v>
      </c>
      <c r="D1485" s="22" t="s">
        <v>935</v>
      </c>
      <c r="E1485" s="22" t="s">
        <v>2120</v>
      </c>
      <c r="F1485" s="22" t="s">
        <v>2121</v>
      </c>
      <c r="G1485" s="22">
        <v>5042310034</v>
      </c>
      <c r="H1485" s="22" t="s">
        <v>56</v>
      </c>
      <c r="I1485" s="22" t="s">
        <v>56</v>
      </c>
      <c r="J1485" s="24">
        <v>44506</v>
      </c>
      <c r="K1485" s="22">
        <v>1365</v>
      </c>
      <c r="L1485" s="22" t="s">
        <v>110</v>
      </c>
      <c r="M1485" s="22" t="s">
        <v>110</v>
      </c>
      <c r="N1485" s="38" t="s">
        <v>2122</v>
      </c>
      <c r="O1485" s="39">
        <v>44508</v>
      </c>
      <c r="P1485" s="27" t="s">
        <v>277</v>
      </c>
      <c r="Q1485" s="22">
        <v>1365</v>
      </c>
      <c r="R1485" s="28" t="s">
        <v>56</v>
      </c>
      <c r="S1485" s="22" t="s">
        <v>56</v>
      </c>
      <c r="T1485" s="28" t="s">
        <v>56</v>
      </c>
      <c r="U1485" s="28">
        <v>0</v>
      </c>
      <c r="V1485" s="28">
        <v>0</v>
      </c>
      <c r="W1485" s="28">
        <v>0</v>
      </c>
      <c r="X1485" s="28" t="s">
        <v>56</v>
      </c>
      <c r="Y1485" s="22" t="s">
        <v>56</v>
      </c>
      <c r="Z1485" s="45" t="s">
        <v>56</v>
      </c>
      <c r="AA1485" s="45" t="s">
        <v>56</v>
      </c>
      <c r="AB1485" s="28">
        <v>0</v>
      </c>
      <c r="AC1485" s="28" t="s">
        <v>56</v>
      </c>
      <c r="AD1485" s="46" t="s">
        <v>56</v>
      </c>
      <c r="AE1485" s="56" t="s">
        <v>56</v>
      </c>
      <c r="AF1485" s="35" t="str">
        <f>VLOOKUP(G1485,[6]TIV1!L:S,8,FALSE)</f>
        <v>8276895966</v>
      </c>
      <c r="AG1485" s="35" t="e">
        <f>VLOOKUP(T1485,[6]TIV1!L:S,8,FALSE)</f>
        <v>#N/A</v>
      </c>
      <c r="AH1485" s="35" t="e">
        <f>VLOOKUP(AC1485,[6]TIV1!L:S,8,FALSE)</f>
        <v>#N/A</v>
      </c>
      <c r="AI1485" s="36">
        <f>VLOOKUP(A1485&amp;P1485,[6]HARGA!C:D,2,0)*Q1485</f>
        <v>55282500</v>
      </c>
      <c r="AJ1485" s="36">
        <f>VLOOKUP(A1485&amp;P1485,[6]HARGA!C:D,2,0)*W1485</f>
        <v>0</v>
      </c>
      <c r="AK1485" s="36">
        <f>VLOOKUP(A1485&amp;P1485,[6]HARGA!C:D,2,0)*AB1485</f>
        <v>0</v>
      </c>
      <c r="AL1485" s="32"/>
      <c r="AM1485" s="32"/>
      <c r="AN1485" s="37"/>
      <c r="AO1485" s="37"/>
      <c r="AP1485" s="37"/>
      <c r="AQ1485" s="37"/>
      <c r="AR1485" s="37"/>
      <c r="AS1485" s="37"/>
      <c r="AT1485" s="37"/>
      <c r="AU1485" s="37"/>
      <c r="AV1485" s="37"/>
      <c r="AW1485" s="37"/>
      <c r="AX1485" s="37"/>
      <c r="AY1485" s="37"/>
      <c r="AZ1485" s="37"/>
      <c r="BA1485" s="37"/>
      <c r="BB1485" s="37"/>
      <c r="BC1485" s="37"/>
      <c r="BD1485">
        <v>6</v>
      </c>
    </row>
    <row r="1486" spans="1:56" x14ac:dyDescent="0.25">
      <c r="A1486" s="22" t="s">
        <v>51</v>
      </c>
      <c r="B1486" s="22" t="s">
        <v>402</v>
      </c>
      <c r="C1486" s="23">
        <v>21102804159</v>
      </c>
      <c r="D1486" s="22" t="s">
        <v>53</v>
      </c>
      <c r="E1486" s="22" t="s">
        <v>2123</v>
      </c>
      <c r="F1486" s="22" t="s">
        <v>2124</v>
      </c>
      <c r="G1486" s="22">
        <v>5042312757</v>
      </c>
      <c r="H1486" s="22" t="s">
        <v>56</v>
      </c>
      <c r="I1486" s="22" t="s">
        <v>56</v>
      </c>
      <c r="J1486" s="24">
        <v>44506</v>
      </c>
      <c r="K1486" s="22">
        <v>1365</v>
      </c>
      <c r="L1486" s="22" t="s">
        <v>58</v>
      </c>
      <c r="M1486" s="22" t="s">
        <v>58</v>
      </c>
      <c r="N1486" s="38" t="s">
        <v>2125</v>
      </c>
      <c r="O1486" s="39">
        <v>44508</v>
      </c>
      <c r="P1486" s="27" t="s">
        <v>277</v>
      </c>
      <c r="Q1486" s="22">
        <v>1365</v>
      </c>
      <c r="R1486" s="28" t="s">
        <v>56</v>
      </c>
      <c r="S1486" s="22" t="s">
        <v>56</v>
      </c>
      <c r="T1486" s="28" t="s">
        <v>56</v>
      </c>
      <c r="U1486" s="28">
        <v>0</v>
      </c>
      <c r="V1486" s="28">
        <v>0</v>
      </c>
      <c r="W1486" s="28">
        <v>0</v>
      </c>
      <c r="X1486" s="28" t="s">
        <v>56</v>
      </c>
      <c r="Y1486" s="22" t="s">
        <v>56</v>
      </c>
      <c r="Z1486" s="45" t="s">
        <v>56</v>
      </c>
      <c r="AA1486" s="45" t="s">
        <v>56</v>
      </c>
      <c r="AB1486" s="28">
        <v>0</v>
      </c>
      <c r="AC1486" s="28" t="s">
        <v>56</v>
      </c>
      <c r="AD1486" s="46" t="s">
        <v>56</v>
      </c>
      <c r="AE1486" s="56" t="s">
        <v>56</v>
      </c>
      <c r="AF1486" s="35" t="str">
        <f>VLOOKUP(G1486,[6]TIV1!L:S,8,FALSE)</f>
        <v>8276895378</v>
      </c>
      <c r="AG1486" s="35" t="e">
        <f>VLOOKUP(T1486,[6]TIV1!L:S,8,FALSE)</f>
        <v>#N/A</v>
      </c>
      <c r="AH1486" s="35" t="e">
        <f>VLOOKUP(AC1486,[6]TIV1!L:S,8,FALSE)</f>
        <v>#N/A</v>
      </c>
      <c r="AI1486" s="36">
        <f>VLOOKUP(A1486&amp;P1486,[6]HARGA!C:D,2,0)*Q1486</f>
        <v>55282500</v>
      </c>
      <c r="AJ1486" s="36">
        <f>VLOOKUP(A1486&amp;P1486,[6]HARGA!C:D,2,0)*W1486</f>
        <v>0</v>
      </c>
      <c r="AK1486" s="36">
        <f>VLOOKUP(A1486&amp;P1486,[6]HARGA!C:D,2,0)*AB1486</f>
        <v>0</v>
      </c>
      <c r="AL1486" s="32"/>
      <c r="AM1486" s="32"/>
      <c r="AN1486" s="37"/>
      <c r="AO1486" s="37"/>
      <c r="AP1486" s="37"/>
      <c r="AQ1486" s="37"/>
      <c r="AR1486" s="37"/>
      <c r="AS1486" s="37"/>
      <c r="AT1486" s="37"/>
      <c r="AU1486" s="37"/>
      <c r="AV1486" s="37"/>
      <c r="AW1486" s="37"/>
      <c r="AX1486" s="37"/>
      <c r="AY1486" s="37"/>
      <c r="AZ1486" s="37"/>
      <c r="BA1486" s="37"/>
      <c r="BB1486" s="37"/>
      <c r="BC1486" s="37"/>
      <c r="BD1486">
        <v>6</v>
      </c>
    </row>
    <row r="1487" spans="1:56" x14ac:dyDescent="0.25">
      <c r="A1487" s="22" t="s">
        <v>51</v>
      </c>
      <c r="B1487" s="22" t="s">
        <v>402</v>
      </c>
      <c r="C1487" s="23">
        <v>21110404251</v>
      </c>
      <c r="D1487" s="22" t="s">
        <v>53</v>
      </c>
      <c r="E1487" s="22" t="s">
        <v>2126</v>
      </c>
      <c r="F1487" s="22" t="s">
        <v>2127</v>
      </c>
      <c r="G1487" s="22">
        <v>5042321430</v>
      </c>
      <c r="H1487" s="22" t="s">
        <v>56</v>
      </c>
      <c r="I1487" s="22" t="s">
        <v>56</v>
      </c>
      <c r="J1487" s="24">
        <v>44506</v>
      </c>
      <c r="K1487" s="22">
        <v>2912</v>
      </c>
      <c r="L1487" s="22" t="s">
        <v>58</v>
      </c>
      <c r="M1487" s="22" t="s">
        <v>58</v>
      </c>
      <c r="N1487" s="38" t="s">
        <v>2128</v>
      </c>
      <c r="O1487" s="39">
        <v>44508</v>
      </c>
      <c r="P1487" s="27" t="s">
        <v>931</v>
      </c>
      <c r="Q1487" s="22">
        <v>2912</v>
      </c>
      <c r="R1487" s="28" t="s">
        <v>56</v>
      </c>
      <c r="S1487" s="22" t="s">
        <v>56</v>
      </c>
      <c r="T1487" s="28" t="s">
        <v>56</v>
      </c>
      <c r="U1487" s="28">
        <v>0</v>
      </c>
      <c r="V1487" s="28">
        <v>0</v>
      </c>
      <c r="W1487" s="28">
        <v>0</v>
      </c>
      <c r="X1487" s="28" t="s">
        <v>56</v>
      </c>
      <c r="Y1487" s="22" t="s">
        <v>56</v>
      </c>
      <c r="Z1487" s="45" t="s">
        <v>56</v>
      </c>
      <c r="AA1487" s="45" t="s">
        <v>56</v>
      </c>
      <c r="AB1487" s="28">
        <v>0</v>
      </c>
      <c r="AC1487" s="28" t="s">
        <v>56</v>
      </c>
      <c r="AD1487" s="46" t="s">
        <v>56</v>
      </c>
      <c r="AE1487" s="56" t="s">
        <v>56</v>
      </c>
      <c r="AF1487" s="35" t="str">
        <f>VLOOKUP(G1487,[6]TIV1!L:S,8,FALSE)</f>
        <v>8276895378</v>
      </c>
      <c r="AG1487" s="35" t="e">
        <f>VLOOKUP(T1487,[6]TIV1!L:S,8,FALSE)</f>
        <v>#N/A</v>
      </c>
      <c r="AH1487" s="35" t="e">
        <f>VLOOKUP(AC1487,[6]TIV1!L:S,8,FALSE)</f>
        <v>#N/A</v>
      </c>
      <c r="AI1487" s="36">
        <f>VLOOKUP(A1487&amp;P1487,[6]HARGA!C:D,2,0)*Q1487</f>
        <v>85408960</v>
      </c>
      <c r="AJ1487" s="36">
        <f>VLOOKUP(A1487&amp;P1487,[6]HARGA!C:D,2,0)*W1487</f>
        <v>0</v>
      </c>
      <c r="AK1487" s="36">
        <f>VLOOKUP(A1487&amp;P1487,[6]HARGA!C:D,2,0)*AB1487</f>
        <v>0</v>
      </c>
      <c r="AL1487" s="32"/>
      <c r="AM1487" s="32"/>
      <c r="AN1487" s="37"/>
      <c r="AO1487" s="37"/>
      <c r="AP1487" s="37"/>
      <c r="AQ1487" s="37"/>
      <c r="AR1487" s="37"/>
      <c r="AS1487" s="37"/>
      <c r="AT1487" s="37"/>
      <c r="AU1487" s="37"/>
      <c r="AV1487" s="37"/>
      <c r="AW1487" s="37"/>
      <c r="AX1487" s="37"/>
      <c r="AY1487" s="37"/>
      <c r="AZ1487" s="37"/>
      <c r="BA1487" s="37"/>
      <c r="BB1487" s="37"/>
      <c r="BC1487" s="37"/>
      <c r="BD1487">
        <v>6</v>
      </c>
    </row>
    <row r="1488" spans="1:56" hidden="1" x14ac:dyDescent="0.25">
      <c r="A1488" s="22" t="s">
        <v>51</v>
      </c>
      <c r="B1488" s="22" t="s">
        <v>52</v>
      </c>
      <c r="C1488" s="23">
        <v>21102803700</v>
      </c>
      <c r="D1488" s="22" t="s">
        <v>53</v>
      </c>
      <c r="E1488" s="22" t="s">
        <v>587</v>
      </c>
      <c r="F1488" s="22" t="s">
        <v>117</v>
      </c>
      <c r="G1488" s="22">
        <v>5042321458</v>
      </c>
      <c r="H1488" s="22" t="s">
        <v>56</v>
      </c>
      <c r="I1488" s="22" t="s">
        <v>2129</v>
      </c>
      <c r="J1488" s="24">
        <v>44507</v>
      </c>
      <c r="K1488" s="22">
        <v>1200</v>
      </c>
      <c r="L1488" s="22" t="s">
        <v>92</v>
      </c>
      <c r="M1488" s="22" t="s">
        <v>92</v>
      </c>
      <c r="N1488" s="38" t="s">
        <v>2130</v>
      </c>
      <c r="O1488" s="39">
        <v>44507</v>
      </c>
      <c r="P1488" s="27" t="s">
        <v>60</v>
      </c>
      <c r="Q1488" s="22">
        <v>1200</v>
      </c>
      <c r="R1488" s="28" t="s">
        <v>56</v>
      </c>
      <c r="S1488" s="22" t="s">
        <v>56</v>
      </c>
      <c r="T1488" s="28" t="s">
        <v>56</v>
      </c>
      <c r="U1488" s="28">
        <v>0</v>
      </c>
      <c r="V1488" s="28">
        <v>0</v>
      </c>
      <c r="W1488" s="28">
        <v>0</v>
      </c>
      <c r="X1488" s="28" t="s">
        <v>56</v>
      </c>
      <c r="Y1488" s="22" t="s">
        <v>56</v>
      </c>
      <c r="Z1488" s="45" t="s">
        <v>56</v>
      </c>
      <c r="AA1488" s="45" t="s">
        <v>56</v>
      </c>
      <c r="AB1488" s="28">
        <v>0</v>
      </c>
      <c r="AC1488" s="28" t="s">
        <v>56</v>
      </c>
      <c r="AD1488" s="46" t="s">
        <v>56</v>
      </c>
      <c r="AE1488" s="56" t="s">
        <v>56</v>
      </c>
      <c r="AF1488" s="35" t="str">
        <f>VLOOKUP(G1488,[6]TIV1!L:S,8,FALSE)</f>
        <v>8276895377</v>
      </c>
      <c r="AG1488" s="35" t="e">
        <f>VLOOKUP(T1488,[6]TIV1!L:S,8,FALSE)</f>
        <v>#N/A</v>
      </c>
      <c r="AH1488" s="35" t="e">
        <f>VLOOKUP(AC1488,[6]TIV1!L:S,8,FALSE)</f>
        <v>#N/A</v>
      </c>
      <c r="AI1488" s="36">
        <f>VLOOKUP(A1488&amp;P1488,[6]HARGA!C:D,2,0)*Q1488</f>
        <v>11820000</v>
      </c>
      <c r="AJ1488" s="36">
        <f>VLOOKUP(A1488&amp;P1488,[6]HARGA!C:D,2,0)*W1488</f>
        <v>0</v>
      </c>
      <c r="AK1488" s="36">
        <f>VLOOKUP(A1488&amp;P1488,[6]HARGA!C:D,2,0)*AB1488</f>
        <v>0</v>
      </c>
      <c r="AL1488" s="37"/>
      <c r="AM1488" s="37"/>
      <c r="AN1488" s="37"/>
      <c r="AO1488" s="37"/>
      <c r="AP1488" s="37"/>
      <c r="AQ1488" s="37"/>
      <c r="AR1488" s="37"/>
      <c r="AS1488" s="37"/>
      <c r="AT1488" s="37"/>
      <c r="AU1488" s="37"/>
      <c r="AV1488" s="37"/>
      <c r="AW1488" s="37"/>
      <c r="AX1488" s="37"/>
      <c r="AY1488" s="37"/>
      <c r="AZ1488" s="37"/>
      <c r="BA1488" s="37"/>
      <c r="BB1488" s="37"/>
      <c r="BC1488" s="37"/>
      <c r="BD1488">
        <v>7</v>
      </c>
    </row>
    <row r="1489" spans="1:56" hidden="1" x14ac:dyDescent="0.25">
      <c r="A1489" s="22" t="s">
        <v>51</v>
      </c>
      <c r="B1489" s="22" t="s">
        <v>52</v>
      </c>
      <c r="C1489" s="23">
        <v>21102803700</v>
      </c>
      <c r="D1489" s="22" t="s">
        <v>53</v>
      </c>
      <c r="E1489" s="22" t="s">
        <v>587</v>
      </c>
      <c r="F1489" s="22" t="s">
        <v>117</v>
      </c>
      <c r="G1489" s="22">
        <v>5042321458</v>
      </c>
      <c r="H1489" s="22" t="s">
        <v>56</v>
      </c>
      <c r="I1489" s="22" t="s">
        <v>2129</v>
      </c>
      <c r="J1489" s="24">
        <v>44507</v>
      </c>
      <c r="K1489" s="22">
        <v>1200</v>
      </c>
      <c r="L1489" s="22" t="s">
        <v>92</v>
      </c>
      <c r="M1489" s="22" t="s">
        <v>92</v>
      </c>
      <c r="N1489" s="38" t="s">
        <v>2130</v>
      </c>
      <c r="O1489" s="39">
        <v>44507</v>
      </c>
      <c r="P1489" s="27" t="s">
        <v>64</v>
      </c>
      <c r="Q1489" s="22">
        <v>1200</v>
      </c>
      <c r="R1489" s="28" t="s">
        <v>56</v>
      </c>
      <c r="S1489" s="22" t="s">
        <v>56</v>
      </c>
      <c r="T1489" s="28" t="s">
        <v>56</v>
      </c>
      <c r="U1489" s="28">
        <v>0</v>
      </c>
      <c r="V1489" s="28">
        <v>0</v>
      </c>
      <c r="W1489" s="28">
        <v>0</v>
      </c>
      <c r="X1489" s="28" t="s">
        <v>56</v>
      </c>
      <c r="Y1489" s="22" t="s">
        <v>56</v>
      </c>
      <c r="Z1489" s="45" t="s">
        <v>56</v>
      </c>
      <c r="AA1489" s="45" t="s">
        <v>56</v>
      </c>
      <c r="AB1489" s="28">
        <v>0</v>
      </c>
      <c r="AC1489" s="28" t="s">
        <v>56</v>
      </c>
      <c r="AD1489" s="46" t="s">
        <v>56</v>
      </c>
      <c r="AE1489" s="56" t="s">
        <v>56</v>
      </c>
      <c r="AF1489" s="35" t="str">
        <f>VLOOKUP(G1489,[6]TIV1!L:S,8,FALSE)</f>
        <v>8276895377</v>
      </c>
      <c r="AG1489" s="35" t="e">
        <f>VLOOKUP(T1489,[6]TIV1!L:S,8,FALSE)</f>
        <v>#N/A</v>
      </c>
      <c r="AH1489" s="35" t="e">
        <f>VLOOKUP(AC1489,[6]TIV1!L:S,8,FALSE)</f>
        <v>#N/A</v>
      </c>
      <c r="AI1489" s="36">
        <f>VLOOKUP(A1489&amp;P1489,[6]HARGA!C:D,2,0)*Q1489</f>
        <v>36000000</v>
      </c>
      <c r="AJ1489" s="36">
        <f>VLOOKUP(A1489&amp;P1489,[6]HARGA!C:D,2,0)*W1489</f>
        <v>0</v>
      </c>
      <c r="AK1489" s="36">
        <f>VLOOKUP(A1489&amp;P1489,[6]HARGA!C:D,2,0)*AB1489</f>
        <v>0</v>
      </c>
      <c r="AL1489" s="37"/>
      <c r="AM1489" s="37"/>
      <c r="AN1489" s="37"/>
      <c r="AO1489" s="37"/>
      <c r="AP1489" s="37"/>
      <c r="AQ1489" s="37"/>
      <c r="AR1489" s="37"/>
      <c r="AS1489" s="37"/>
      <c r="AT1489" s="37"/>
      <c r="AU1489" s="37"/>
      <c r="AV1489" s="37"/>
      <c r="AW1489" s="37"/>
      <c r="AX1489" s="37"/>
      <c r="AY1489" s="37"/>
      <c r="AZ1489" s="37"/>
      <c r="BA1489" s="37"/>
      <c r="BB1489" s="37"/>
      <c r="BC1489" s="37"/>
      <c r="BD1489">
        <v>7</v>
      </c>
    </row>
    <row r="1490" spans="1:56" hidden="1" x14ac:dyDescent="0.25">
      <c r="A1490" s="22" t="s">
        <v>51</v>
      </c>
      <c r="B1490" s="22" t="s">
        <v>52</v>
      </c>
      <c r="C1490" s="23">
        <v>21102803700</v>
      </c>
      <c r="D1490" s="22" t="s">
        <v>53</v>
      </c>
      <c r="E1490" s="22" t="s">
        <v>587</v>
      </c>
      <c r="F1490" s="22" t="s">
        <v>117</v>
      </c>
      <c r="G1490" s="22">
        <v>5042321458</v>
      </c>
      <c r="H1490" s="22" t="s">
        <v>56</v>
      </c>
      <c r="I1490" s="22" t="s">
        <v>2129</v>
      </c>
      <c r="J1490" s="24">
        <v>44507</v>
      </c>
      <c r="K1490" s="22">
        <v>28</v>
      </c>
      <c r="L1490" s="22" t="s">
        <v>92</v>
      </c>
      <c r="M1490" s="22" t="s">
        <v>92</v>
      </c>
      <c r="N1490" s="38" t="s">
        <v>2130</v>
      </c>
      <c r="O1490" s="39">
        <v>44507</v>
      </c>
      <c r="P1490" s="27" t="s">
        <v>65</v>
      </c>
      <c r="Q1490" s="22">
        <v>28</v>
      </c>
      <c r="R1490" s="28" t="s">
        <v>56</v>
      </c>
      <c r="S1490" s="22" t="s">
        <v>56</v>
      </c>
      <c r="T1490" s="28" t="s">
        <v>56</v>
      </c>
      <c r="U1490" s="28">
        <v>0</v>
      </c>
      <c r="V1490" s="28">
        <v>0</v>
      </c>
      <c r="W1490" s="28">
        <v>0</v>
      </c>
      <c r="X1490" s="28" t="s">
        <v>56</v>
      </c>
      <c r="Y1490" s="22" t="s">
        <v>56</v>
      </c>
      <c r="Z1490" s="45" t="s">
        <v>56</v>
      </c>
      <c r="AA1490" s="45" t="s">
        <v>56</v>
      </c>
      <c r="AB1490" s="28">
        <v>0</v>
      </c>
      <c r="AC1490" s="28" t="s">
        <v>56</v>
      </c>
      <c r="AD1490" s="46" t="s">
        <v>56</v>
      </c>
      <c r="AE1490" s="56" t="s">
        <v>56</v>
      </c>
      <c r="AF1490" s="35" t="str">
        <f>VLOOKUP(G1490,[6]TIV1!L:S,8,FALSE)</f>
        <v>8276895377</v>
      </c>
      <c r="AG1490" s="35" t="e">
        <f>VLOOKUP(T1490,[6]TIV1!L:S,8,FALSE)</f>
        <v>#N/A</v>
      </c>
      <c r="AH1490" s="35" t="e">
        <f>VLOOKUP(AC1490,[6]TIV1!L:S,8,FALSE)</f>
        <v>#N/A</v>
      </c>
      <c r="AI1490" s="36">
        <f>VLOOKUP(A1490&amp;P1490,[6]HARGA!C:D,2,0)*Q1490</f>
        <v>0</v>
      </c>
      <c r="AJ1490" s="36">
        <f>VLOOKUP(A1490&amp;P1490,[6]HARGA!C:D,2,0)*W1490</f>
        <v>0</v>
      </c>
      <c r="AK1490" s="36">
        <f>VLOOKUP(A1490&amp;P1490,[6]HARGA!C:D,2,0)*AB1490</f>
        <v>0</v>
      </c>
      <c r="AL1490" s="37"/>
      <c r="AM1490" s="37"/>
      <c r="AN1490" s="37"/>
      <c r="AO1490" s="37"/>
      <c r="AP1490" s="37"/>
      <c r="AQ1490" s="37"/>
      <c r="AR1490" s="37"/>
      <c r="AS1490" s="37"/>
      <c r="AT1490" s="37"/>
      <c r="AU1490" s="37"/>
      <c r="AV1490" s="37"/>
      <c r="AW1490" s="37"/>
      <c r="AX1490" s="37"/>
      <c r="AY1490" s="37"/>
      <c r="AZ1490" s="37"/>
      <c r="BA1490" s="37"/>
      <c r="BB1490" s="37"/>
      <c r="BC1490" s="37"/>
      <c r="BD1490">
        <v>7</v>
      </c>
    </row>
    <row r="1491" spans="1:56" hidden="1" x14ac:dyDescent="0.25">
      <c r="A1491" s="22" t="s">
        <v>66</v>
      </c>
      <c r="B1491" s="22" t="s">
        <v>52</v>
      </c>
      <c r="C1491" s="23">
        <v>21102903678</v>
      </c>
      <c r="D1491" s="22" t="s">
        <v>53</v>
      </c>
      <c r="E1491" s="22" t="s">
        <v>125</v>
      </c>
      <c r="F1491" s="22" t="s">
        <v>126</v>
      </c>
      <c r="G1491" s="22">
        <v>5042325340</v>
      </c>
      <c r="H1491" s="22" t="s">
        <v>56</v>
      </c>
      <c r="I1491" s="22" t="s">
        <v>2131</v>
      </c>
      <c r="J1491" s="24">
        <v>44507</v>
      </c>
      <c r="K1491" s="22">
        <v>1248</v>
      </c>
      <c r="L1491" s="22" t="s">
        <v>72</v>
      </c>
      <c r="M1491" s="22" t="s">
        <v>72</v>
      </c>
      <c r="N1491" s="38" t="s">
        <v>2132</v>
      </c>
      <c r="O1491" s="39">
        <v>44507</v>
      </c>
      <c r="P1491" s="27" t="s">
        <v>60</v>
      </c>
      <c r="Q1491" s="22">
        <v>1248</v>
      </c>
      <c r="R1491" s="23">
        <v>21102903719</v>
      </c>
      <c r="S1491" s="22" t="s">
        <v>56</v>
      </c>
      <c r="T1491" s="22">
        <v>6008105531</v>
      </c>
      <c r="U1491" s="22">
        <v>35</v>
      </c>
      <c r="V1491" s="28">
        <v>0</v>
      </c>
      <c r="W1491" s="22">
        <v>35</v>
      </c>
      <c r="X1491" s="29" t="s">
        <v>70</v>
      </c>
      <c r="Y1491" s="22" t="s">
        <v>56</v>
      </c>
      <c r="Z1491" s="30" t="s">
        <v>2133</v>
      </c>
      <c r="AA1491" s="31">
        <v>44505</v>
      </c>
      <c r="AB1491" s="22">
        <v>2</v>
      </c>
      <c r="AC1491" s="32">
        <v>5042276014</v>
      </c>
      <c r="AD1491" s="33" t="s">
        <v>2134</v>
      </c>
      <c r="AE1491" s="34">
        <v>44516</v>
      </c>
      <c r="AF1491" s="35" t="str">
        <f>VLOOKUP(G1491,[6]TIV1!L:S,8,FALSE)</f>
        <v>8276895965</v>
      </c>
      <c r="AG1491" s="35" t="str">
        <f>VLOOKUP(T1491,[6]TIV1!L:S,8,FALSE)</f>
        <v>2050350312</v>
      </c>
      <c r="AH1491" s="35" t="str">
        <f>VLOOKUP(AC1491,[6]TIV1!L:S,8,FALSE)</f>
        <v>8276895965</v>
      </c>
      <c r="AI1491" s="36">
        <f>VLOOKUP(A1491&amp;P1491,[6]HARGA!C:D,2,0)*Q1491</f>
        <v>12292800</v>
      </c>
      <c r="AJ1491" s="36">
        <f>VLOOKUP(A1491&amp;P1491,[6]HARGA!C:D,2,0)*W1491</f>
        <v>344750</v>
      </c>
      <c r="AK1491" s="36">
        <f>VLOOKUP(A1491&amp;P1491,[6]HARGA!C:D,2,0)*AB1491</f>
        <v>19700</v>
      </c>
      <c r="AL1491" s="37"/>
      <c r="AM1491" s="37"/>
      <c r="AN1491" s="37"/>
      <c r="AO1491" s="37"/>
      <c r="AP1491" s="37"/>
      <c r="AQ1491" s="37"/>
      <c r="AR1491" s="37"/>
      <c r="AS1491" s="37"/>
      <c r="AT1491" s="37"/>
      <c r="AU1491" s="37"/>
      <c r="AV1491" s="37"/>
      <c r="AW1491" s="37"/>
      <c r="AX1491" s="37"/>
      <c r="AY1491" s="37"/>
      <c r="AZ1491" s="37"/>
      <c r="BA1491" s="37"/>
      <c r="BB1491" s="37"/>
      <c r="BC1491" s="37"/>
      <c r="BD1491">
        <v>7</v>
      </c>
    </row>
    <row r="1492" spans="1:56" hidden="1" x14ac:dyDescent="0.25">
      <c r="A1492" s="22" t="s">
        <v>66</v>
      </c>
      <c r="B1492" s="22" t="s">
        <v>52</v>
      </c>
      <c r="C1492" s="23">
        <v>21102903678</v>
      </c>
      <c r="D1492" s="22" t="s">
        <v>53</v>
      </c>
      <c r="E1492" s="22" t="s">
        <v>125</v>
      </c>
      <c r="F1492" s="22" t="s">
        <v>126</v>
      </c>
      <c r="G1492" s="22">
        <v>5042325340</v>
      </c>
      <c r="H1492" s="22" t="s">
        <v>56</v>
      </c>
      <c r="I1492" s="22" t="s">
        <v>2131</v>
      </c>
      <c r="J1492" s="24">
        <v>44507</v>
      </c>
      <c r="K1492" s="22">
        <v>1248</v>
      </c>
      <c r="L1492" s="22" t="s">
        <v>72</v>
      </c>
      <c r="M1492" s="22" t="s">
        <v>72</v>
      </c>
      <c r="N1492" s="38" t="s">
        <v>2132</v>
      </c>
      <c r="O1492" s="39">
        <v>44507</v>
      </c>
      <c r="P1492" s="27" t="s">
        <v>64</v>
      </c>
      <c r="Q1492" s="22">
        <v>1248</v>
      </c>
      <c r="R1492" s="23">
        <v>21102903719</v>
      </c>
      <c r="S1492" s="22" t="s">
        <v>56</v>
      </c>
      <c r="T1492" s="22">
        <v>6008105531</v>
      </c>
      <c r="U1492" s="22">
        <v>1248</v>
      </c>
      <c r="V1492" s="28">
        <v>0</v>
      </c>
      <c r="W1492" s="22">
        <v>1248</v>
      </c>
      <c r="X1492" s="29" t="s">
        <v>70</v>
      </c>
      <c r="Y1492" s="22" t="s">
        <v>56</v>
      </c>
      <c r="Z1492" s="30" t="s">
        <v>2133</v>
      </c>
      <c r="AA1492" s="31">
        <v>44505</v>
      </c>
      <c r="AB1492" s="22">
        <v>55</v>
      </c>
      <c r="AC1492" s="32">
        <v>5042276014</v>
      </c>
      <c r="AD1492" s="33" t="s">
        <v>2134</v>
      </c>
      <c r="AE1492" s="34">
        <v>44516</v>
      </c>
      <c r="AF1492" s="35" t="str">
        <f>VLOOKUP(G1492,[6]TIV1!L:S,8,FALSE)</f>
        <v>8276895965</v>
      </c>
      <c r="AG1492" s="35" t="str">
        <f>VLOOKUP(T1492,[6]TIV1!L:S,8,FALSE)</f>
        <v>2050350312</v>
      </c>
      <c r="AH1492" s="35" t="str">
        <f>VLOOKUP(AC1492,[6]TIV1!L:S,8,FALSE)</f>
        <v>8276895965</v>
      </c>
      <c r="AI1492" s="36">
        <f>VLOOKUP(A1492&amp;P1492,[6]HARGA!C:D,2,0)*Q1492</f>
        <v>37440000</v>
      </c>
      <c r="AJ1492" s="36">
        <f>VLOOKUP(A1492&amp;P1492,[6]HARGA!C:D,2,0)*W1492</f>
        <v>37440000</v>
      </c>
      <c r="AK1492" s="36">
        <f>VLOOKUP(A1492&amp;P1492,[6]HARGA!C:D,2,0)*AB1492</f>
        <v>1650000</v>
      </c>
      <c r="AL1492" s="37"/>
      <c r="AM1492" s="37"/>
      <c r="AN1492" s="37"/>
      <c r="AO1492" s="37"/>
      <c r="AP1492" s="37"/>
      <c r="AQ1492" s="37"/>
      <c r="AR1492" s="37"/>
      <c r="AS1492" s="37"/>
      <c r="AT1492" s="37"/>
      <c r="AU1492" s="37"/>
      <c r="AV1492" s="37"/>
      <c r="AW1492" s="37"/>
      <c r="AX1492" s="37"/>
      <c r="AY1492" s="37"/>
      <c r="AZ1492" s="37"/>
      <c r="BA1492" s="37"/>
      <c r="BB1492" s="37"/>
      <c r="BC1492" s="37"/>
      <c r="BD1492">
        <v>7</v>
      </c>
    </row>
    <row r="1493" spans="1:56" hidden="1" x14ac:dyDescent="0.25">
      <c r="A1493" s="22" t="s">
        <v>51</v>
      </c>
      <c r="B1493" s="22" t="s">
        <v>52</v>
      </c>
      <c r="C1493" s="23">
        <v>21102803697</v>
      </c>
      <c r="D1493" s="22" t="s">
        <v>53</v>
      </c>
      <c r="E1493" s="22" t="s">
        <v>597</v>
      </c>
      <c r="F1493" s="22" t="s">
        <v>598</v>
      </c>
      <c r="G1493" s="22">
        <v>5042325343</v>
      </c>
      <c r="H1493" s="22" t="s">
        <v>56</v>
      </c>
      <c r="I1493" s="22" t="s">
        <v>2135</v>
      </c>
      <c r="J1493" s="24">
        <v>44507</v>
      </c>
      <c r="K1493" s="22">
        <v>1008</v>
      </c>
      <c r="L1493" s="22" t="s">
        <v>208</v>
      </c>
      <c r="M1493" s="22" t="s">
        <v>208</v>
      </c>
      <c r="N1493" s="38" t="s">
        <v>2136</v>
      </c>
      <c r="O1493" s="39">
        <v>44507</v>
      </c>
      <c r="P1493" s="27" t="s">
        <v>60</v>
      </c>
      <c r="Q1493" s="22">
        <v>1008</v>
      </c>
      <c r="R1493" s="28" t="s">
        <v>56</v>
      </c>
      <c r="S1493" s="22" t="s">
        <v>56</v>
      </c>
      <c r="T1493" s="28" t="s">
        <v>56</v>
      </c>
      <c r="U1493" s="28">
        <v>0</v>
      </c>
      <c r="V1493" s="28">
        <v>0</v>
      </c>
      <c r="W1493" s="28">
        <v>0</v>
      </c>
      <c r="X1493" s="28" t="s">
        <v>56</v>
      </c>
      <c r="Y1493" s="22" t="s">
        <v>56</v>
      </c>
      <c r="Z1493" s="45" t="s">
        <v>56</v>
      </c>
      <c r="AA1493" s="45" t="s">
        <v>56</v>
      </c>
      <c r="AB1493" s="28">
        <v>0</v>
      </c>
      <c r="AC1493" s="28" t="s">
        <v>56</v>
      </c>
      <c r="AD1493" s="46" t="s">
        <v>56</v>
      </c>
      <c r="AE1493" s="47" t="s">
        <v>56</v>
      </c>
      <c r="AF1493" s="35" t="str">
        <f>VLOOKUP(G1493,[6]TIV1!L:S,8,FALSE)</f>
        <v>8276895377</v>
      </c>
      <c r="AG1493" s="35" t="e">
        <f>VLOOKUP(T1493,[6]TIV1!L:S,8,FALSE)</f>
        <v>#N/A</v>
      </c>
      <c r="AH1493" s="35" t="e">
        <f>VLOOKUP(AC1493,[6]TIV1!L:S,8,FALSE)</f>
        <v>#N/A</v>
      </c>
      <c r="AI1493" s="36">
        <f>VLOOKUP(A1493&amp;P1493,[6]HARGA!C:D,2,0)*Q1493</f>
        <v>9928800</v>
      </c>
      <c r="AJ1493" s="36">
        <f>VLOOKUP(A1493&amp;P1493,[6]HARGA!C:D,2,0)*W1493</f>
        <v>0</v>
      </c>
      <c r="AK1493" s="36">
        <f>VLOOKUP(A1493&amp;P1493,[6]HARGA!C:D,2,0)*AB1493</f>
        <v>0</v>
      </c>
      <c r="AL1493" s="37"/>
      <c r="AM1493" s="37"/>
      <c r="AN1493" s="37"/>
      <c r="AO1493" s="37"/>
      <c r="AP1493" s="37"/>
      <c r="AQ1493" s="37"/>
      <c r="AR1493" s="37"/>
      <c r="AS1493" s="37"/>
      <c r="AT1493" s="37"/>
      <c r="AU1493" s="37"/>
      <c r="AV1493" s="37"/>
      <c r="AW1493" s="37"/>
      <c r="AX1493" s="37"/>
      <c r="AY1493" s="37"/>
      <c r="AZ1493" s="37"/>
      <c r="BA1493" s="37"/>
      <c r="BB1493" s="37"/>
      <c r="BC1493" s="37"/>
      <c r="BD1493">
        <v>7</v>
      </c>
    </row>
    <row r="1494" spans="1:56" hidden="1" x14ac:dyDescent="0.25">
      <c r="A1494" s="22" t="s">
        <v>51</v>
      </c>
      <c r="B1494" s="22" t="s">
        <v>52</v>
      </c>
      <c r="C1494" s="23">
        <v>21102803697</v>
      </c>
      <c r="D1494" s="22" t="s">
        <v>53</v>
      </c>
      <c r="E1494" s="22" t="s">
        <v>597</v>
      </c>
      <c r="F1494" s="22" t="s">
        <v>598</v>
      </c>
      <c r="G1494" s="22">
        <v>5042325343</v>
      </c>
      <c r="H1494" s="22" t="s">
        <v>56</v>
      </c>
      <c r="I1494" s="22" t="s">
        <v>2135</v>
      </c>
      <c r="J1494" s="24">
        <v>44507</v>
      </c>
      <c r="K1494" s="22">
        <v>1008</v>
      </c>
      <c r="L1494" s="22" t="s">
        <v>208</v>
      </c>
      <c r="M1494" s="22" t="s">
        <v>208</v>
      </c>
      <c r="N1494" s="38" t="s">
        <v>2136</v>
      </c>
      <c r="O1494" s="39">
        <v>44507</v>
      </c>
      <c r="P1494" s="27" t="s">
        <v>64</v>
      </c>
      <c r="Q1494" s="22">
        <v>1008</v>
      </c>
      <c r="R1494" s="28" t="s">
        <v>56</v>
      </c>
      <c r="S1494" s="22" t="s">
        <v>56</v>
      </c>
      <c r="T1494" s="28" t="s">
        <v>56</v>
      </c>
      <c r="U1494" s="28">
        <v>0</v>
      </c>
      <c r="V1494" s="28">
        <v>0</v>
      </c>
      <c r="W1494" s="28">
        <v>0</v>
      </c>
      <c r="X1494" s="28" t="s">
        <v>56</v>
      </c>
      <c r="Y1494" s="22" t="s">
        <v>56</v>
      </c>
      <c r="Z1494" s="45" t="s">
        <v>56</v>
      </c>
      <c r="AA1494" s="45" t="s">
        <v>56</v>
      </c>
      <c r="AB1494" s="28">
        <v>0</v>
      </c>
      <c r="AC1494" s="28" t="s">
        <v>56</v>
      </c>
      <c r="AD1494" s="46" t="s">
        <v>56</v>
      </c>
      <c r="AE1494" s="47" t="s">
        <v>56</v>
      </c>
      <c r="AF1494" s="35" t="str">
        <f>VLOOKUP(G1494,[6]TIV1!L:S,8,FALSE)</f>
        <v>8276895377</v>
      </c>
      <c r="AG1494" s="35" t="e">
        <f>VLOOKUP(T1494,[6]TIV1!L:S,8,FALSE)</f>
        <v>#N/A</v>
      </c>
      <c r="AH1494" s="35" t="e">
        <f>VLOOKUP(AC1494,[6]TIV1!L:S,8,FALSE)</f>
        <v>#N/A</v>
      </c>
      <c r="AI1494" s="36">
        <f>VLOOKUP(A1494&amp;P1494,[6]HARGA!C:D,2,0)*Q1494</f>
        <v>30240000</v>
      </c>
      <c r="AJ1494" s="36">
        <f>VLOOKUP(A1494&amp;P1494,[6]HARGA!C:D,2,0)*W1494</f>
        <v>0</v>
      </c>
      <c r="AK1494" s="36">
        <f>VLOOKUP(A1494&amp;P1494,[6]HARGA!C:D,2,0)*AB1494</f>
        <v>0</v>
      </c>
      <c r="AL1494" s="37"/>
      <c r="AM1494" s="37"/>
      <c r="AN1494" s="37"/>
      <c r="AO1494" s="37"/>
      <c r="AP1494" s="37"/>
      <c r="AQ1494" s="37"/>
      <c r="AR1494" s="37"/>
      <c r="AS1494" s="37"/>
      <c r="AT1494" s="37"/>
      <c r="AU1494" s="37"/>
      <c r="AV1494" s="37"/>
      <c r="AW1494" s="37"/>
      <c r="AX1494" s="37"/>
      <c r="AY1494" s="37"/>
      <c r="AZ1494" s="37"/>
      <c r="BA1494" s="37"/>
      <c r="BB1494" s="37"/>
      <c r="BC1494" s="37"/>
      <c r="BD1494">
        <v>7</v>
      </c>
    </row>
    <row r="1495" spans="1:56" hidden="1" x14ac:dyDescent="0.25">
      <c r="A1495" s="22" t="s">
        <v>66</v>
      </c>
      <c r="B1495" s="22" t="s">
        <v>52</v>
      </c>
      <c r="C1495" s="23" t="s">
        <v>2137</v>
      </c>
      <c r="D1495" s="22" t="s">
        <v>53</v>
      </c>
      <c r="E1495" s="22" t="s">
        <v>587</v>
      </c>
      <c r="F1495" s="22" t="s">
        <v>117</v>
      </c>
      <c r="G1495" s="22" t="s">
        <v>90</v>
      </c>
      <c r="H1495" s="22" t="s">
        <v>56</v>
      </c>
      <c r="I1495" s="22" t="s">
        <v>2138</v>
      </c>
      <c r="J1495" s="24">
        <v>44507</v>
      </c>
      <c r="K1495" s="22">
        <v>0</v>
      </c>
      <c r="L1495" s="22" t="s">
        <v>91</v>
      </c>
      <c r="M1495" s="22" t="s">
        <v>91</v>
      </c>
      <c r="N1495" s="41" t="s">
        <v>56</v>
      </c>
      <c r="O1495" s="41" t="s">
        <v>56</v>
      </c>
      <c r="P1495" s="27" t="s">
        <v>60</v>
      </c>
      <c r="Q1495" s="22">
        <v>0</v>
      </c>
      <c r="R1495" s="23">
        <v>21102903705</v>
      </c>
      <c r="S1495" s="22" t="s">
        <v>56</v>
      </c>
      <c r="T1495" s="22">
        <v>6008154128</v>
      </c>
      <c r="U1495" s="22">
        <v>24</v>
      </c>
      <c r="V1495" s="28">
        <v>0</v>
      </c>
      <c r="W1495" s="22">
        <v>24</v>
      </c>
      <c r="X1495" s="29" t="s">
        <v>72</v>
      </c>
      <c r="Y1495" s="22" t="s">
        <v>56</v>
      </c>
      <c r="Z1495" s="30" t="s">
        <v>2139</v>
      </c>
      <c r="AA1495" s="31">
        <v>44506</v>
      </c>
      <c r="AB1495" s="22">
        <v>0</v>
      </c>
      <c r="AC1495" s="32">
        <v>5042325385</v>
      </c>
      <c r="AD1495" s="33" t="s">
        <v>2140</v>
      </c>
      <c r="AE1495" s="34">
        <v>44516</v>
      </c>
      <c r="AF1495" s="35" t="e">
        <f>VLOOKUP(G1495,[6]TIV1!L:S,8,FALSE)</f>
        <v>#N/A</v>
      </c>
      <c r="AG1495" s="35" t="str">
        <f>VLOOKUP(T1495,[6]TIV1!L:S,8,FALSE)</f>
        <v>2050350312</v>
      </c>
      <c r="AH1495" s="35" t="str">
        <f>VLOOKUP(AC1495,[6]TIV1!L:S,8,FALSE)</f>
        <v>8276895965</v>
      </c>
      <c r="AI1495" s="36">
        <f>VLOOKUP(A1495&amp;P1495,[6]HARGA!C:D,2,0)*Q1495</f>
        <v>0</v>
      </c>
      <c r="AJ1495" s="36">
        <f>VLOOKUP(A1495&amp;P1495,[6]HARGA!C:D,2,0)*W1495</f>
        <v>236400</v>
      </c>
      <c r="AK1495" s="36">
        <f>VLOOKUP(A1495&amp;P1495,[6]HARGA!C:D,2,0)*AB1495</f>
        <v>0</v>
      </c>
      <c r="AL1495" s="37"/>
      <c r="AM1495" s="37"/>
      <c r="AN1495" s="37"/>
      <c r="AO1495" s="37"/>
      <c r="AP1495" s="37"/>
      <c r="AQ1495" s="37"/>
      <c r="AR1495" s="37"/>
      <c r="AS1495" s="37"/>
      <c r="AT1495" s="37"/>
      <c r="AU1495" s="37"/>
      <c r="AV1495" s="37"/>
      <c r="AW1495" s="37"/>
      <c r="AX1495" s="37"/>
      <c r="AY1495" s="37"/>
      <c r="AZ1495" s="37"/>
      <c r="BA1495" s="37"/>
      <c r="BB1495" s="37"/>
      <c r="BC1495" s="37"/>
      <c r="BD1495">
        <v>7</v>
      </c>
    </row>
    <row r="1496" spans="1:56" hidden="1" x14ac:dyDescent="0.25">
      <c r="A1496" s="22" t="s">
        <v>66</v>
      </c>
      <c r="B1496" s="22" t="s">
        <v>52</v>
      </c>
      <c r="C1496" s="23" t="s">
        <v>2137</v>
      </c>
      <c r="D1496" s="22" t="s">
        <v>53</v>
      </c>
      <c r="E1496" s="22" t="s">
        <v>587</v>
      </c>
      <c r="F1496" s="22" t="s">
        <v>117</v>
      </c>
      <c r="G1496" s="22" t="s">
        <v>90</v>
      </c>
      <c r="H1496" s="22" t="s">
        <v>56</v>
      </c>
      <c r="I1496" s="22" t="s">
        <v>2138</v>
      </c>
      <c r="J1496" s="24">
        <v>44507</v>
      </c>
      <c r="K1496" s="22">
        <v>0</v>
      </c>
      <c r="L1496" s="22" t="s">
        <v>91</v>
      </c>
      <c r="M1496" s="22" t="s">
        <v>91</v>
      </c>
      <c r="N1496" s="41" t="s">
        <v>56</v>
      </c>
      <c r="O1496" s="41" t="s">
        <v>56</v>
      </c>
      <c r="P1496" s="27" t="s">
        <v>64</v>
      </c>
      <c r="Q1496" s="22">
        <v>0</v>
      </c>
      <c r="R1496" s="23">
        <v>21102903705</v>
      </c>
      <c r="S1496" s="22" t="s">
        <v>56</v>
      </c>
      <c r="T1496" s="22">
        <v>6008154128</v>
      </c>
      <c r="U1496" s="22">
        <v>1344</v>
      </c>
      <c r="V1496" s="28">
        <v>0</v>
      </c>
      <c r="W1496" s="22">
        <v>1344</v>
      </c>
      <c r="X1496" s="29" t="s">
        <v>72</v>
      </c>
      <c r="Y1496" s="22" t="s">
        <v>56</v>
      </c>
      <c r="Z1496" s="30" t="s">
        <v>2139</v>
      </c>
      <c r="AA1496" s="31">
        <v>44506</v>
      </c>
      <c r="AB1496" s="22">
        <v>144</v>
      </c>
      <c r="AC1496" s="32">
        <v>5042325385</v>
      </c>
      <c r="AD1496" s="33" t="s">
        <v>2140</v>
      </c>
      <c r="AE1496" s="34">
        <v>44516</v>
      </c>
      <c r="AF1496" s="35" t="e">
        <f>VLOOKUP(G1496,[6]TIV1!L:S,8,FALSE)</f>
        <v>#N/A</v>
      </c>
      <c r="AG1496" s="35" t="str">
        <f>VLOOKUP(T1496,[6]TIV1!L:S,8,FALSE)</f>
        <v>2050350312</v>
      </c>
      <c r="AH1496" s="35" t="str">
        <f>VLOOKUP(AC1496,[6]TIV1!L:S,8,FALSE)</f>
        <v>8276895965</v>
      </c>
      <c r="AI1496" s="36">
        <f>VLOOKUP(A1496&amp;P1496,[6]HARGA!C:D,2,0)*Q1496</f>
        <v>0</v>
      </c>
      <c r="AJ1496" s="36">
        <f>VLOOKUP(A1496&amp;P1496,[6]HARGA!C:D,2,0)*W1496</f>
        <v>40320000</v>
      </c>
      <c r="AK1496" s="36">
        <f>VLOOKUP(A1496&amp;P1496,[6]HARGA!C:D,2,0)*AB1496</f>
        <v>4320000</v>
      </c>
      <c r="AL1496" s="37"/>
      <c r="AM1496" s="37"/>
      <c r="AN1496" s="37"/>
      <c r="AO1496" s="37"/>
      <c r="AP1496" s="37"/>
      <c r="AQ1496" s="37"/>
      <c r="AR1496" s="37"/>
      <c r="AS1496" s="37"/>
      <c r="AT1496" s="37"/>
      <c r="AU1496" s="37"/>
      <c r="AV1496" s="37"/>
      <c r="AW1496" s="37"/>
      <c r="AX1496" s="37"/>
      <c r="AY1496" s="37"/>
      <c r="AZ1496" s="37"/>
      <c r="BA1496" s="37"/>
      <c r="BB1496" s="37"/>
      <c r="BC1496" s="37"/>
      <c r="BD1496">
        <v>7</v>
      </c>
    </row>
    <row r="1497" spans="1:56" hidden="1" x14ac:dyDescent="0.25">
      <c r="A1497" s="22" t="s">
        <v>66</v>
      </c>
      <c r="B1497" s="22" t="s">
        <v>52</v>
      </c>
      <c r="C1497" s="23" t="s">
        <v>2137</v>
      </c>
      <c r="D1497" s="22" t="s">
        <v>53</v>
      </c>
      <c r="E1497" s="22" t="s">
        <v>587</v>
      </c>
      <c r="F1497" s="22" t="s">
        <v>117</v>
      </c>
      <c r="G1497" s="22" t="s">
        <v>90</v>
      </c>
      <c r="H1497" s="22" t="s">
        <v>56</v>
      </c>
      <c r="I1497" s="22" t="s">
        <v>2138</v>
      </c>
      <c r="J1497" s="24">
        <v>44507</v>
      </c>
      <c r="K1497" s="22">
        <v>0</v>
      </c>
      <c r="L1497" s="22" t="s">
        <v>91</v>
      </c>
      <c r="M1497" s="22" t="s">
        <v>91</v>
      </c>
      <c r="N1497" s="41" t="s">
        <v>56</v>
      </c>
      <c r="O1497" s="41" t="s">
        <v>56</v>
      </c>
      <c r="P1497" s="27" t="s">
        <v>65</v>
      </c>
      <c r="Q1497" s="22">
        <v>0</v>
      </c>
      <c r="R1497" s="23">
        <v>21102903705</v>
      </c>
      <c r="S1497" s="22" t="s">
        <v>56</v>
      </c>
      <c r="T1497" s="22">
        <v>6008154128</v>
      </c>
      <c r="U1497" s="22">
        <v>28</v>
      </c>
      <c r="V1497" s="28">
        <v>0</v>
      </c>
      <c r="W1497" s="22">
        <v>28</v>
      </c>
      <c r="X1497" s="29" t="s">
        <v>72</v>
      </c>
      <c r="Y1497" s="22" t="s">
        <v>56</v>
      </c>
      <c r="Z1497" s="30" t="s">
        <v>2139</v>
      </c>
      <c r="AA1497" s="31">
        <v>44506</v>
      </c>
      <c r="AB1497" s="22">
        <v>0</v>
      </c>
      <c r="AC1497" s="32">
        <v>5042325385</v>
      </c>
      <c r="AD1497" s="33" t="s">
        <v>2140</v>
      </c>
      <c r="AE1497" s="34">
        <v>44516</v>
      </c>
      <c r="AF1497" s="35" t="e">
        <f>VLOOKUP(G1497,[6]TIV1!L:S,8,FALSE)</f>
        <v>#N/A</v>
      </c>
      <c r="AG1497" s="35" t="str">
        <f>VLOOKUP(T1497,[6]TIV1!L:S,8,FALSE)</f>
        <v>2050350312</v>
      </c>
      <c r="AH1497" s="35" t="str">
        <f>VLOOKUP(AC1497,[6]TIV1!L:S,8,FALSE)</f>
        <v>8276895965</v>
      </c>
      <c r="AI1497" s="36">
        <f>VLOOKUP(A1497&amp;P1497,[6]HARGA!C:D,2,0)*Q1497</f>
        <v>0</v>
      </c>
      <c r="AJ1497" s="36">
        <f>VLOOKUP(A1497&amp;P1497,[6]HARGA!C:D,2,0)*W1497</f>
        <v>0</v>
      </c>
      <c r="AK1497" s="36">
        <f>VLOOKUP(A1497&amp;P1497,[6]HARGA!C:D,2,0)*AB1497</f>
        <v>0</v>
      </c>
      <c r="AL1497" s="37"/>
      <c r="AM1497" s="37"/>
      <c r="AN1497" s="37"/>
      <c r="AO1497" s="37"/>
      <c r="AP1497" s="37"/>
      <c r="AQ1497" s="37"/>
      <c r="AR1497" s="37"/>
      <c r="AS1497" s="37"/>
      <c r="AT1497" s="37"/>
      <c r="AU1497" s="37"/>
      <c r="AV1497" s="37"/>
      <c r="AW1497" s="37"/>
      <c r="AX1497" s="37"/>
      <c r="AY1497" s="37"/>
      <c r="AZ1497" s="37"/>
      <c r="BA1497" s="37"/>
      <c r="BB1497" s="37"/>
      <c r="BC1497" s="37"/>
      <c r="BD1497">
        <v>7</v>
      </c>
    </row>
    <row r="1498" spans="1:56" hidden="1" x14ac:dyDescent="0.25">
      <c r="A1498" s="22" t="s">
        <v>124</v>
      </c>
      <c r="B1498" s="22" t="s">
        <v>52</v>
      </c>
      <c r="C1498" s="23" t="s">
        <v>2141</v>
      </c>
      <c r="D1498" s="22" t="s">
        <v>53</v>
      </c>
      <c r="E1498" s="22" t="s">
        <v>597</v>
      </c>
      <c r="F1498" s="22" t="s">
        <v>598</v>
      </c>
      <c r="G1498" s="22" t="s">
        <v>90</v>
      </c>
      <c r="H1498" s="22" t="s">
        <v>56</v>
      </c>
      <c r="I1498" s="22" t="s">
        <v>2142</v>
      </c>
      <c r="J1498" s="24">
        <v>44507</v>
      </c>
      <c r="K1498" s="22">
        <v>0</v>
      </c>
      <c r="L1498" s="22" t="s">
        <v>91</v>
      </c>
      <c r="M1498" s="22" t="s">
        <v>91</v>
      </c>
      <c r="N1498" s="41" t="s">
        <v>56</v>
      </c>
      <c r="O1498" s="41" t="s">
        <v>56</v>
      </c>
      <c r="P1498" s="27" t="s">
        <v>60</v>
      </c>
      <c r="Q1498" s="22">
        <v>0</v>
      </c>
      <c r="R1498" s="23">
        <v>21102908162</v>
      </c>
      <c r="S1498" s="22" t="s">
        <v>56</v>
      </c>
      <c r="T1498" s="22">
        <v>6008152968</v>
      </c>
      <c r="U1498" s="22">
        <v>29</v>
      </c>
      <c r="V1498" s="28">
        <v>0</v>
      </c>
      <c r="W1498" s="22">
        <v>29</v>
      </c>
      <c r="X1498" s="29" t="s">
        <v>128</v>
      </c>
      <c r="Y1498" s="22" t="s">
        <v>56</v>
      </c>
      <c r="Z1498" s="52" t="s">
        <v>2143</v>
      </c>
      <c r="AA1498" s="53">
        <v>44503</v>
      </c>
      <c r="AB1498" s="22">
        <v>1</v>
      </c>
      <c r="AC1498" s="32">
        <v>5042326122</v>
      </c>
      <c r="AD1498" s="33" t="s">
        <v>2144</v>
      </c>
      <c r="AE1498" s="34">
        <v>44516</v>
      </c>
      <c r="AF1498" s="35" t="e">
        <f>VLOOKUP(G1498,[6]TIV1!L:S,8,FALSE)</f>
        <v>#N/A</v>
      </c>
      <c r="AG1498" s="35" t="str">
        <f>VLOOKUP(T1498,[6]TIV1!L:S,8,FALSE)</f>
        <v>2050350311</v>
      </c>
      <c r="AH1498" s="35" t="str">
        <f>VLOOKUP(AC1498,[6]TIV1!L:S,8,FALSE)</f>
        <v>8276895964</v>
      </c>
      <c r="AI1498" s="36">
        <f>VLOOKUP(A1498&amp;P1498,[6]HARGA!C:D,2,0)*Q1498</f>
        <v>0</v>
      </c>
      <c r="AJ1498" s="36">
        <f>VLOOKUP(A1498&amp;P1498,[6]HARGA!C:D,2,0)*W1498</f>
        <v>273470</v>
      </c>
      <c r="AK1498" s="36">
        <f>VLOOKUP(A1498&amp;P1498,[6]HARGA!C:D,2,0)*AB1498</f>
        <v>9430</v>
      </c>
      <c r="AL1498" s="37"/>
      <c r="AM1498" s="37"/>
      <c r="AN1498" s="37"/>
      <c r="AO1498" s="37"/>
      <c r="AP1498" s="37"/>
      <c r="AQ1498" s="37"/>
      <c r="AR1498" s="37"/>
      <c r="AS1498" s="37"/>
      <c r="AT1498" s="37"/>
      <c r="AU1498" s="37"/>
      <c r="AV1498" s="37"/>
      <c r="AW1498" s="37"/>
      <c r="AX1498" s="37"/>
      <c r="AY1498" s="37"/>
      <c r="AZ1498" s="37"/>
      <c r="BA1498" s="37"/>
      <c r="BB1498" s="37"/>
      <c r="BC1498" s="37"/>
      <c r="BD1498">
        <v>7</v>
      </c>
    </row>
    <row r="1499" spans="1:56" hidden="1" x14ac:dyDescent="0.25">
      <c r="A1499" s="22" t="s">
        <v>124</v>
      </c>
      <c r="B1499" s="22" t="s">
        <v>52</v>
      </c>
      <c r="C1499" s="23" t="s">
        <v>2141</v>
      </c>
      <c r="D1499" s="22" t="s">
        <v>53</v>
      </c>
      <c r="E1499" s="22" t="s">
        <v>597</v>
      </c>
      <c r="F1499" s="22" t="s">
        <v>598</v>
      </c>
      <c r="G1499" s="22" t="s">
        <v>90</v>
      </c>
      <c r="H1499" s="22" t="s">
        <v>56</v>
      </c>
      <c r="I1499" s="22" t="s">
        <v>2142</v>
      </c>
      <c r="J1499" s="24">
        <v>44507</v>
      </c>
      <c r="K1499" s="22">
        <v>0</v>
      </c>
      <c r="L1499" s="22" t="s">
        <v>91</v>
      </c>
      <c r="M1499" s="22" t="s">
        <v>91</v>
      </c>
      <c r="N1499" s="41" t="s">
        <v>56</v>
      </c>
      <c r="O1499" s="41" t="s">
        <v>56</v>
      </c>
      <c r="P1499" s="27" t="s">
        <v>64</v>
      </c>
      <c r="Q1499" s="22">
        <v>0</v>
      </c>
      <c r="R1499" s="23">
        <v>21102908162</v>
      </c>
      <c r="S1499" s="22" t="s">
        <v>56</v>
      </c>
      <c r="T1499" s="22">
        <v>6008152968</v>
      </c>
      <c r="U1499" s="22">
        <v>1440</v>
      </c>
      <c r="V1499" s="28">
        <v>0</v>
      </c>
      <c r="W1499" s="22">
        <v>1440</v>
      </c>
      <c r="X1499" s="29" t="s">
        <v>128</v>
      </c>
      <c r="Y1499" s="22" t="s">
        <v>56</v>
      </c>
      <c r="Z1499" s="52" t="s">
        <v>2143</v>
      </c>
      <c r="AA1499" s="53">
        <v>44503</v>
      </c>
      <c r="AB1499" s="22">
        <v>70</v>
      </c>
      <c r="AC1499" s="32">
        <v>5042326122</v>
      </c>
      <c r="AD1499" s="33" t="s">
        <v>2144</v>
      </c>
      <c r="AE1499" s="34">
        <v>44516</v>
      </c>
      <c r="AF1499" s="35" t="e">
        <f>VLOOKUP(G1499,[6]TIV1!L:S,8,FALSE)</f>
        <v>#N/A</v>
      </c>
      <c r="AG1499" s="35" t="str">
        <f>VLOOKUP(T1499,[6]TIV1!L:S,8,FALSE)</f>
        <v>2050350311</v>
      </c>
      <c r="AH1499" s="35" t="str">
        <f>VLOOKUP(AC1499,[6]TIV1!L:S,8,FALSE)</f>
        <v>8276895964</v>
      </c>
      <c r="AI1499" s="36">
        <f>VLOOKUP(A1499&amp;P1499,[6]HARGA!C:D,2,0)*Q1499</f>
        <v>0</v>
      </c>
      <c r="AJ1499" s="36">
        <f>VLOOKUP(A1499&amp;P1499,[6]HARGA!C:D,2,0)*W1499</f>
        <v>43200000</v>
      </c>
      <c r="AK1499" s="36">
        <f>VLOOKUP(A1499&amp;P1499,[6]HARGA!C:D,2,0)*AB1499</f>
        <v>2100000</v>
      </c>
      <c r="AL1499" s="37"/>
      <c r="AM1499" s="37"/>
      <c r="AN1499" s="37"/>
      <c r="AO1499" s="37"/>
      <c r="AP1499" s="37"/>
      <c r="AQ1499" s="37"/>
      <c r="AR1499" s="37"/>
      <c r="AS1499" s="37"/>
      <c r="AT1499" s="37"/>
      <c r="AU1499" s="37"/>
      <c r="AV1499" s="37"/>
      <c r="AW1499" s="37"/>
      <c r="AX1499" s="37"/>
      <c r="AY1499" s="37"/>
      <c r="AZ1499" s="37"/>
      <c r="BA1499" s="37"/>
      <c r="BB1499" s="37"/>
      <c r="BC1499" s="37"/>
      <c r="BD1499">
        <v>7</v>
      </c>
    </row>
    <row r="1500" spans="1:56" hidden="1" x14ac:dyDescent="0.25">
      <c r="A1500" s="22" t="s">
        <v>66</v>
      </c>
      <c r="B1500" s="22" t="s">
        <v>52</v>
      </c>
      <c r="C1500" s="23">
        <v>21110404174</v>
      </c>
      <c r="D1500" s="22" t="s">
        <v>53</v>
      </c>
      <c r="E1500" s="22" t="s">
        <v>571</v>
      </c>
      <c r="F1500" s="22" t="s">
        <v>572</v>
      </c>
      <c r="G1500" s="22">
        <v>5042326255</v>
      </c>
      <c r="H1500" s="22" t="s">
        <v>56</v>
      </c>
      <c r="I1500" s="22" t="s">
        <v>2145</v>
      </c>
      <c r="J1500" s="24">
        <v>44507</v>
      </c>
      <c r="K1500" s="22">
        <v>1152</v>
      </c>
      <c r="L1500" s="22" t="s">
        <v>110</v>
      </c>
      <c r="M1500" s="22" t="s">
        <v>110</v>
      </c>
      <c r="N1500" s="38" t="s">
        <v>2146</v>
      </c>
      <c r="O1500" s="39">
        <v>44507</v>
      </c>
      <c r="P1500" s="27" t="s">
        <v>60</v>
      </c>
      <c r="Q1500" s="22">
        <v>1152</v>
      </c>
      <c r="R1500" s="23">
        <v>21102903685</v>
      </c>
      <c r="S1500" s="22" t="s">
        <v>56</v>
      </c>
      <c r="T1500" s="22">
        <v>6008155040</v>
      </c>
      <c r="U1500" s="22">
        <v>24</v>
      </c>
      <c r="V1500" s="28">
        <v>0</v>
      </c>
      <c r="W1500" s="22">
        <v>24</v>
      </c>
      <c r="X1500" s="29" t="s">
        <v>110</v>
      </c>
      <c r="Y1500" s="22" t="s">
        <v>56</v>
      </c>
      <c r="Z1500" s="30" t="s">
        <v>2147</v>
      </c>
      <c r="AA1500" s="31">
        <v>44506</v>
      </c>
      <c r="AB1500" s="22">
        <v>2</v>
      </c>
      <c r="AC1500" s="32">
        <v>5042325307</v>
      </c>
      <c r="AD1500" s="33" t="s">
        <v>2148</v>
      </c>
      <c r="AE1500" s="34">
        <v>44507</v>
      </c>
      <c r="AF1500" s="35" t="str">
        <f>VLOOKUP(G1500,[6]TIV1!L:S,8,FALSE)</f>
        <v>8276895965</v>
      </c>
      <c r="AG1500" s="35" t="str">
        <f>VLOOKUP(T1500,[6]TIV1!L:S,8,FALSE)</f>
        <v>2050350312</v>
      </c>
      <c r="AH1500" s="35" t="str">
        <f>VLOOKUP(AC1500,[6]TIV1!L:S,8,FALSE)</f>
        <v>8276895965</v>
      </c>
      <c r="AI1500" s="36">
        <f>VLOOKUP(A1500&amp;P1500,[6]HARGA!C:D,2,0)*Q1500</f>
        <v>11347200</v>
      </c>
      <c r="AJ1500" s="36">
        <f>VLOOKUP(A1500&amp;P1500,[6]HARGA!C:D,2,0)*W1500</f>
        <v>236400</v>
      </c>
      <c r="AK1500" s="36">
        <f>VLOOKUP(A1500&amp;P1500,[6]HARGA!C:D,2,0)*AB1500</f>
        <v>19700</v>
      </c>
      <c r="AL1500" s="37"/>
      <c r="AM1500" s="37"/>
      <c r="AN1500" s="37"/>
      <c r="AO1500" s="37"/>
      <c r="AP1500" s="37"/>
      <c r="AQ1500" s="37"/>
      <c r="AR1500" s="37"/>
      <c r="AS1500" s="37"/>
      <c r="AT1500" s="37"/>
      <c r="AU1500" s="37"/>
      <c r="AV1500" s="37"/>
      <c r="AW1500" s="37"/>
      <c r="AX1500" s="37"/>
      <c r="AY1500" s="37"/>
      <c r="AZ1500" s="37"/>
      <c r="BA1500" s="37"/>
      <c r="BB1500" s="37"/>
      <c r="BC1500" s="37"/>
      <c r="BD1500">
        <v>7</v>
      </c>
    </row>
    <row r="1501" spans="1:56" hidden="1" x14ac:dyDescent="0.25">
      <c r="A1501" s="22" t="s">
        <v>66</v>
      </c>
      <c r="B1501" s="22" t="s">
        <v>52</v>
      </c>
      <c r="C1501" s="23">
        <v>21110404174</v>
      </c>
      <c r="D1501" s="22" t="s">
        <v>53</v>
      </c>
      <c r="E1501" s="22" t="s">
        <v>571</v>
      </c>
      <c r="F1501" s="22" t="s">
        <v>572</v>
      </c>
      <c r="G1501" s="22">
        <v>5042326255</v>
      </c>
      <c r="H1501" s="22" t="s">
        <v>56</v>
      </c>
      <c r="I1501" s="22" t="s">
        <v>2145</v>
      </c>
      <c r="J1501" s="24">
        <v>44507</v>
      </c>
      <c r="K1501" s="22">
        <v>1152</v>
      </c>
      <c r="L1501" s="22" t="s">
        <v>110</v>
      </c>
      <c r="M1501" s="22" t="s">
        <v>110</v>
      </c>
      <c r="N1501" s="38" t="s">
        <v>2146</v>
      </c>
      <c r="O1501" s="39">
        <v>44507</v>
      </c>
      <c r="P1501" s="27" t="s">
        <v>64</v>
      </c>
      <c r="Q1501" s="22">
        <v>1152</v>
      </c>
      <c r="R1501" s="23">
        <v>21102903685</v>
      </c>
      <c r="S1501" s="22" t="s">
        <v>56</v>
      </c>
      <c r="T1501" s="22">
        <v>6008155040</v>
      </c>
      <c r="U1501" s="22">
        <v>1152</v>
      </c>
      <c r="V1501" s="28">
        <v>0</v>
      </c>
      <c r="W1501" s="22">
        <v>1151</v>
      </c>
      <c r="X1501" s="29" t="s">
        <v>110</v>
      </c>
      <c r="Y1501" s="22" t="s">
        <v>56</v>
      </c>
      <c r="Z1501" s="30" t="s">
        <v>2147</v>
      </c>
      <c r="AA1501" s="31">
        <v>44506</v>
      </c>
      <c r="AB1501" s="22">
        <v>40</v>
      </c>
      <c r="AC1501" s="32">
        <v>5042325307</v>
      </c>
      <c r="AD1501" s="33" t="s">
        <v>2148</v>
      </c>
      <c r="AE1501" s="34">
        <v>44507</v>
      </c>
      <c r="AF1501" s="35" t="str">
        <f>VLOOKUP(G1501,[6]TIV1!L:S,8,FALSE)</f>
        <v>8276895965</v>
      </c>
      <c r="AG1501" s="35" t="str">
        <f>VLOOKUP(T1501,[6]TIV1!L:S,8,FALSE)</f>
        <v>2050350312</v>
      </c>
      <c r="AH1501" s="35" t="str">
        <f>VLOOKUP(AC1501,[6]TIV1!L:S,8,FALSE)</f>
        <v>8276895965</v>
      </c>
      <c r="AI1501" s="36">
        <f>VLOOKUP(A1501&amp;P1501,[6]HARGA!C:D,2,0)*Q1501</f>
        <v>34560000</v>
      </c>
      <c r="AJ1501" s="36">
        <f>VLOOKUP(A1501&amp;P1501,[6]HARGA!C:D,2,0)*W1501</f>
        <v>34530000</v>
      </c>
      <c r="AK1501" s="36">
        <f>VLOOKUP(A1501&amp;P1501,[6]HARGA!C:D,2,0)*AB1501</f>
        <v>1200000</v>
      </c>
      <c r="AL1501" s="37"/>
      <c r="AM1501" s="37"/>
      <c r="AN1501" s="37"/>
      <c r="AO1501" s="37"/>
      <c r="AP1501" s="37"/>
      <c r="AQ1501" s="37"/>
      <c r="AR1501" s="37"/>
      <c r="AS1501" s="37"/>
      <c r="AT1501" s="37"/>
      <c r="AU1501" s="37"/>
      <c r="AV1501" s="37"/>
      <c r="AW1501" s="37"/>
      <c r="AX1501" s="37"/>
      <c r="AY1501" s="37"/>
      <c r="AZ1501" s="37"/>
      <c r="BA1501" s="37"/>
      <c r="BB1501" s="37"/>
      <c r="BC1501" s="37"/>
      <c r="BD1501">
        <v>7</v>
      </c>
    </row>
    <row r="1502" spans="1:56" hidden="1" x14ac:dyDescent="0.25">
      <c r="A1502" s="22" t="s">
        <v>66</v>
      </c>
      <c r="B1502" s="22" t="s">
        <v>52</v>
      </c>
      <c r="C1502" s="23">
        <v>21110404174</v>
      </c>
      <c r="D1502" s="22" t="s">
        <v>53</v>
      </c>
      <c r="E1502" s="22" t="s">
        <v>571</v>
      </c>
      <c r="F1502" s="22" t="s">
        <v>572</v>
      </c>
      <c r="G1502" s="22">
        <v>5042326255</v>
      </c>
      <c r="H1502" s="22" t="s">
        <v>56</v>
      </c>
      <c r="I1502" s="22" t="s">
        <v>2145</v>
      </c>
      <c r="J1502" s="24">
        <v>44507</v>
      </c>
      <c r="K1502" s="22">
        <v>24</v>
      </c>
      <c r="L1502" s="22" t="s">
        <v>110</v>
      </c>
      <c r="M1502" s="22" t="s">
        <v>110</v>
      </c>
      <c r="N1502" s="38" t="s">
        <v>2146</v>
      </c>
      <c r="O1502" s="39">
        <v>44507</v>
      </c>
      <c r="P1502" s="27" t="s">
        <v>65</v>
      </c>
      <c r="Q1502" s="22">
        <v>24</v>
      </c>
      <c r="R1502" s="23">
        <v>21102903685</v>
      </c>
      <c r="S1502" s="22" t="s">
        <v>56</v>
      </c>
      <c r="T1502" s="22">
        <v>6008155040</v>
      </c>
      <c r="U1502" s="22">
        <v>24</v>
      </c>
      <c r="V1502" s="28">
        <v>0</v>
      </c>
      <c r="W1502" s="22">
        <v>24</v>
      </c>
      <c r="X1502" s="29" t="s">
        <v>110</v>
      </c>
      <c r="Y1502" s="22" t="s">
        <v>56</v>
      </c>
      <c r="Z1502" s="30" t="s">
        <v>2147</v>
      </c>
      <c r="AA1502" s="31">
        <v>44506</v>
      </c>
      <c r="AB1502" s="22">
        <v>0</v>
      </c>
      <c r="AC1502" s="32">
        <v>5042325307</v>
      </c>
      <c r="AD1502" s="33" t="s">
        <v>2148</v>
      </c>
      <c r="AE1502" s="34">
        <v>44507</v>
      </c>
      <c r="AF1502" s="35" t="str">
        <f>VLOOKUP(G1502,[6]TIV1!L:S,8,FALSE)</f>
        <v>8276895965</v>
      </c>
      <c r="AG1502" s="35" t="str">
        <f>VLOOKUP(T1502,[6]TIV1!L:S,8,FALSE)</f>
        <v>2050350312</v>
      </c>
      <c r="AH1502" s="35" t="str">
        <f>VLOOKUP(AC1502,[6]TIV1!L:S,8,FALSE)</f>
        <v>8276895965</v>
      </c>
      <c r="AI1502" s="36">
        <f>VLOOKUP(A1502&amp;P1502,[6]HARGA!C:D,2,0)*Q1502</f>
        <v>0</v>
      </c>
      <c r="AJ1502" s="36">
        <f>VLOOKUP(A1502&amp;P1502,[6]HARGA!C:D,2,0)*W1502</f>
        <v>0</v>
      </c>
      <c r="AK1502" s="36">
        <f>VLOOKUP(A1502&amp;P1502,[6]HARGA!C:D,2,0)*AB1502</f>
        <v>0</v>
      </c>
      <c r="AL1502" s="37"/>
      <c r="AM1502" s="37"/>
      <c r="AN1502" s="37"/>
      <c r="AO1502" s="37"/>
      <c r="AP1502" s="37"/>
      <c r="AQ1502" s="37"/>
      <c r="AR1502" s="37"/>
      <c r="AS1502" s="37"/>
      <c r="AT1502" s="37"/>
      <c r="AU1502" s="37"/>
      <c r="AV1502" s="37"/>
      <c r="AW1502" s="37"/>
      <c r="AX1502" s="37"/>
      <c r="AY1502" s="37"/>
      <c r="AZ1502" s="37"/>
      <c r="BA1502" s="37"/>
      <c r="BB1502" s="37"/>
      <c r="BC1502" s="37"/>
      <c r="BD1502">
        <v>7</v>
      </c>
    </row>
    <row r="1503" spans="1:56" x14ac:dyDescent="0.25">
      <c r="A1503" s="22" t="s">
        <v>51</v>
      </c>
      <c r="B1503" s="22" t="s">
        <v>52</v>
      </c>
      <c r="C1503" s="23">
        <v>21110406316</v>
      </c>
      <c r="D1503" s="22" t="s">
        <v>53</v>
      </c>
      <c r="E1503" s="22" t="s">
        <v>2149</v>
      </c>
      <c r="F1503" s="22" t="s">
        <v>630</v>
      </c>
      <c r="G1503" s="22">
        <v>5042326377</v>
      </c>
      <c r="H1503" s="22" t="s">
        <v>56</v>
      </c>
      <c r="I1503" s="22" t="s">
        <v>2150</v>
      </c>
      <c r="J1503" s="24">
        <v>44507</v>
      </c>
      <c r="K1503" s="22">
        <v>1152</v>
      </c>
      <c r="L1503" s="22" t="s">
        <v>58</v>
      </c>
      <c r="M1503" s="22" t="s">
        <v>58</v>
      </c>
      <c r="N1503" s="38" t="s">
        <v>2151</v>
      </c>
      <c r="O1503" s="39">
        <v>44508</v>
      </c>
      <c r="P1503" s="27" t="s">
        <v>60</v>
      </c>
      <c r="Q1503" s="22">
        <v>1152</v>
      </c>
      <c r="R1503" s="23">
        <v>21102803729</v>
      </c>
      <c r="S1503" s="22" t="s">
        <v>56</v>
      </c>
      <c r="T1503" s="22">
        <v>6008152731</v>
      </c>
      <c r="U1503" s="22">
        <v>15</v>
      </c>
      <c r="V1503" s="28">
        <v>0</v>
      </c>
      <c r="W1503" s="22">
        <v>15</v>
      </c>
      <c r="X1503" s="29" t="s">
        <v>58</v>
      </c>
      <c r="Y1503" s="22" t="s">
        <v>56</v>
      </c>
      <c r="Z1503" s="30" t="s">
        <v>2152</v>
      </c>
      <c r="AA1503" s="31">
        <v>44506</v>
      </c>
      <c r="AB1503" s="22">
        <v>0</v>
      </c>
      <c r="AC1503" s="32">
        <v>5042326376</v>
      </c>
      <c r="AD1503" s="33" t="s">
        <v>2153</v>
      </c>
      <c r="AE1503" s="34">
        <v>44508</v>
      </c>
      <c r="AF1503" s="35" t="str">
        <f>VLOOKUP(G1503,[6]TIV1!L:S,8,FALSE)</f>
        <v>8276895377</v>
      </c>
      <c r="AG1503" s="35" t="str">
        <f>VLOOKUP(T1503,[6]TIV1!L:S,8,FALSE)</f>
        <v>2050350281</v>
      </c>
      <c r="AH1503" s="35" t="str">
        <f>VLOOKUP(AC1503,[6]TIV1!L:S,8,FALSE)</f>
        <v>8276895377</v>
      </c>
      <c r="AI1503" s="36">
        <f>VLOOKUP(A1503&amp;P1503,[6]HARGA!C:D,2,0)*Q1503</f>
        <v>11347200</v>
      </c>
      <c r="AJ1503" s="36">
        <f>VLOOKUP(A1503&amp;P1503,[6]HARGA!C:D,2,0)*W1503</f>
        <v>147750</v>
      </c>
      <c r="AK1503" s="36">
        <f>VLOOKUP(A1503&amp;P1503,[6]HARGA!C:D,2,0)*AB1503</f>
        <v>0</v>
      </c>
      <c r="AL1503" s="37"/>
      <c r="AM1503" s="37"/>
      <c r="AN1503" s="37"/>
      <c r="AO1503" s="37"/>
      <c r="AP1503" s="37"/>
      <c r="AQ1503" s="37"/>
      <c r="AR1503" s="37"/>
      <c r="AS1503" s="37"/>
      <c r="AT1503" s="37"/>
      <c r="AU1503" s="37"/>
      <c r="AV1503" s="37"/>
      <c r="AW1503" s="37"/>
      <c r="AX1503" s="37"/>
      <c r="AY1503" s="37"/>
      <c r="AZ1503" s="37"/>
      <c r="BA1503" s="37"/>
      <c r="BB1503" s="37"/>
      <c r="BC1503" s="37"/>
      <c r="BD1503">
        <v>7</v>
      </c>
    </row>
    <row r="1504" spans="1:56" x14ac:dyDescent="0.25">
      <c r="A1504" s="22" t="s">
        <v>51</v>
      </c>
      <c r="B1504" s="22" t="s">
        <v>52</v>
      </c>
      <c r="C1504" s="23">
        <v>21110406316</v>
      </c>
      <c r="D1504" s="22" t="s">
        <v>53</v>
      </c>
      <c r="E1504" s="22" t="s">
        <v>2149</v>
      </c>
      <c r="F1504" s="22" t="s">
        <v>630</v>
      </c>
      <c r="G1504" s="22">
        <v>5042326377</v>
      </c>
      <c r="H1504" s="22" t="s">
        <v>56</v>
      </c>
      <c r="I1504" s="22" t="s">
        <v>2150</v>
      </c>
      <c r="J1504" s="24">
        <v>44507</v>
      </c>
      <c r="K1504" s="22">
        <v>1152</v>
      </c>
      <c r="L1504" s="22" t="s">
        <v>58</v>
      </c>
      <c r="M1504" s="22" t="s">
        <v>58</v>
      </c>
      <c r="N1504" s="38" t="s">
        <v>2151</v>
      </c>
      <c r="O1504" s="39">
        <v>44508</v>
      </c>
      <c r="P1504" s="27" t="s">
        <v>64</v>
      </c>
      <c r="Q1504" s="22">
        <v>1152</v>
      </c>
      <c r="R1504" s="23">
        <v>21102803729</v>
      </c>
      <c r="S1504" s="22" t="s">
        <v>56</v>
      </c>
      <c r="T1504" s="22">
        <v>6008152731</v>
      </c>
      <c r="U1504" s="22">
        <v>1152</v>
      </c>
      <c r="V1504" s="28">
        <v>0</v>
      </c>
      <c r="W1504" s="22">
        <v>1152</v>
      </c>
      <c r="X1504" s="29" t="s">
        <v>58</v>
      </c>
      <c r="Y1504" s="22" t="s">
        <v>56</v>
      </c>
      <c r="Z1504" s="30" t="s">
        <v>2152</v>
      </c>
      <c r="AA1504" s="31">
        <v>44506</v>
      </c>
      <c r="AB1504" s="22">
        <v>40</v>
      </c>
      <c r="AC1504" s="32">
        <v>5042326376</v>
      </c>
      <c r="AD1504" s="33" t="s">
        <v>2153</v>
      </c>
      <c r="AE1504" s="34">
        <v>44508</v>
      </c>
      <c r="AF1504" s="35" t="str">
        <f>VLOOKUP(G1504,[6]TIV1!L:S,8,FALSE)</f>
        <v>8276895377</v>
      </c>
      <c r="AG1504" s="35" t="str">
        <f>VLOOKUP(T1504,[6]TIV1!L:S,8,FALSE)</f>
        <v>2050350281</v>
      </c>
      <c r="AH1504" s="35" t="str">
        <f>VLOOKUP(AC1504,[6]TIV1!L:S,8,FALSE)</f>
        <v>8276895377</v>
      </c>
      <c r="AI1504" s="36">
        <f>VLOOKUP(A1504&amp;P1504,[6]HARGA!C:D,2,0)*Q1504</f>
        <v>34560000</v>
      </c>
      <c r="AJ1504" s="36">
        <f>VLOOKUP(A1504&amp;P1504,[6]HARGA!C:D,2,0)*W1504</f>
        <v>34560000</v>
      </c>
      <c r="AK1504" s="36">
        <f>VLOOKUP(A1504&amp;P1504,[6]HARGA!C:D,2,0)*AB1504</f>
        <v>1200000</v>
      </c>
      <c r="AL1504" s="37"/>
      <c r="AM1504" s="37"/>
      <c r="AN1504" s="37"/>
      <c r="AO1504" s="37"/>
      <c r="AP1504" s="37"/>
      <c r="AQ1504" s="37"/>
      <c r="AR1504" s="37"/>
      <c r="AS1504" s="37"/>
      <c r="AT1504" s="37"/>
      <c r="AU1504" s="37"/>
      <c r="AV1504" s="37"/>
      <c r="AW1504" s="37"/>
      <c r="AX1504" s="37"/>
      <c r="AY1504" s="37"/>
      <c r="AZ1504" s="37"/>
      <c r="BA1504" s="37"/>
      <c r="BB1504" s="37"/>
      <c r="BC1504" s="37"/>
      <c r="BD1504">
        <v>7</v>
      </c>
    </row>
    <row r="1505" spans="1:56" x14ac:dyDescent="0.25">
      <c r="A1505" s="22" t="s">
        <v>51</v>
      </c>
      <c r="B1505" s="22" t="s">
        <v>52</v>
      </c>
      <c r="C1505" s="23">
        <v>21110406316</v>
      </c>
      <c r="D1505" s="22" t="s">
        <v>53</v>
      </c>
      <c r="E1505" s="22" t="s">
        <v>2149</v>
      </c>
      <c r="F1505" s="22" t="s">
        <v>630</v>
      </c>
      <c r="G1505" s="22">
        <v>5042326377</v>
      </c>
      <c r="H1505" s="22" t="s">
        <v>56</v>
      </c>
      <c r="I1505" s="22" t="s">
        <v>2150</v>
      </c>
      <c r="J1505" s="24">
        <v>44507</v>
      </c>
      <c r="K1505" s="22">
        <v>24</v>
      </c>
      <c r="L1505" s="22" t="s">
        <v>58</v>
      </c>
      <c r="M1505" s="22" t="s">
        <v>58</v>
      </c>
      <c r="N1505" s="38" t="s">
        <v>2151</v>
      </c>
      <c r="O1505" s="39">
        <v>44508</v>
      </c>
      <c r="P1505" s="27" t="s">
        <v>65</v>
      </c>
      <c r="Q1505" s="22">
        <v>24</v>
      </c>
      <c r="R1505" s="23">
        <v>21102803729</v>
      </c>
      <c r="S1505" s="22" t="s">
        <v>56</v>
      </c>
      <c r="T1505" s="22">
        <v>6008152731</v>
      </c>
      <c r="U1505" s="22">
        <v>24</v>
      </c>
      <c r="V1505" s="28">
        <v>0</v>
      </c>
      <c r="W1505" s="22">
        <v>24</v>
      </c>
      <c r="X1505" s="29" t="s">
        <v>58</v>
      </c>
      <c r="Y1505" s="22" t="s">
        <v>56</v>
      </c>
      <c r="Z1505" s="30" t="s">
        <v>2152</v>
      </c>
      <c r="AA1505" s="31">
        <v>44506</v>
      </c>
      <c r="AB1505" s="22">
        <v>0</v>
      </c>
      <c r="AC1505" s="32">
        <v>5042326376</v>
      </c>
      <c r="AD1505" s="33" t="s">
        <v>2153</v>
      </c>
      <c r="AE1505" s="34">
        <v>44508</v>
      </c>
      <c r="AF1505" s="35" t="str">
        <f>VLOOKUP(G1505,[6]TIV1!L:S,8,FALSE)</f>
        <v>8276895377</v>
      </c>
      <c r="AG1505" s="35" t="str">
        <f>VLOOKUP(T1505,[6]TIV1!L:S,8,FALSE)</f>
        <v>2050350281</v>
      </c>
      <c r="AH1505" s="35" t="str">
        <f>VLOOKUP(AC1505,[6]TIV1!L:S,8,FALSE)</f>
        <v>8276895377</v>
      </c>
      <c r="AI1505" s="36">
        <f>VLOOKUP(A1505&amp;P1505,[6]HARGA!C:D,2,0)*Q1505</f>
        <v>0</v>
      </c>
      <c r="AJ1505" s="36">
        <f>VLOOKUP(A1505&amp;P1505,[6]HARGA!C:D,2,0)*W1505</f>
        <v>0</v>
      </c>
      <c r="AK1505" s="36">
        <f>VLOOKUP(A1505&amp;P1505,[6]HARGA!C:D,2,0)*AB1505</f>
        <v>0</v>
      </c>
      <c r="AL1505" s="37"/>
      <c r="AM1505" s="37"/>
      <c r="AN1505" s="37"/>
      <c r="AO1505" s="37"/>
      <c r="AP1505" s="37"/>
      <c r="AQ1505" s="37"/>
      <c r="AR1505" s="37"/>
      <c r="AS1505" s="37"/>
      <c r="AT1505" s="37"/>
      <c r="AU1505" s="37"/>
      <c r="AV1505" s="37"/>
      <c r="AW1505" s="37"/>
      <c r="AX1505" s="37"/>
      <c r="AY1505" s="37"/>
      <c r="AZ1505" s="37"/>
      <c r="BA1505" s="37"/>
      <c r="BB1505" s="37"/>
      <c r="BC1505" s="37"/>
      <c r="BD1505">
        <v>7</v>
      </c>
    </row>
    <row r="1506" spans="1:56" hidden="1" x14ac:dyDescent="0.25">
      <c r="A1506" s="22" t="s">
        <v>66</v>
      </c>
      <c r="B1506" s="22" t="s">
        <v>52</v>
      </c>
      <c r="C1506" s="23">
        <v>21110404170</v>
      </c>
      <c r="D1506" s="22" t="s">
        <v>53</v>
      </c>
      <c r="E1506" s="22" t="s">
        <v>546</v>
      </c>
      <c r="F1506" s="22" t="s">
        <v>547</v>
      </c>
      <c r="G1506" s="22">
        <v>5042315407</v>
      </c>
      <c r="H1506" s="22" t="s">
        <v>56</v>
      </c>
      <c r="I1506" s="22" t="s">
        <v>2154</v>
      </c>
      <c r="J1506" s="24">
        <v>44507</v>
      </c>
      <c r="K1506" s="22">
        <v>1152</v>
      </c>
      <c r="L1506" s="22" t="s">
        <v>110</v>
      </c>
      <c r="M1506" s="22" t="s">
        <v>110</v>
      </c>
      <c r="N1506" s="38" t="s">
        <v>2155</v>
      </c>
      <c r="O1506" s="39">
        <v>44507</v>
      </c>
      <c r="P1506" s="27" t="s">
        <v>60</v>
      </c>
      <c r="Q1506" s="22">
        <v>1152</v>
      </c>
      <c r="R1506" s="23">
        <v>21102903704</v>
      </c>
      <c r="S1506" s="22" t="s">
        <v>56</v>
      </c>
      <c r="T1506" s="22">
        <v>6008154965</v>
      </c>
      <c r="U1506" s="22">
        <v>24</v>
      </c>
      <c r="V1506" s="28">
        <v>0</v>
      </c>
      <c r="W1506" s="22">
        <v>24</v>
      </c>
      <c r="X1506" s="29" t="s">
        <v>184</v>
      </c>
      <c r="Y1506" s="22" t="s">
        <v>56</v>
      </c>
      <c r="Z1506" s="30" t="s">
        <v>2156</v>
      </c>
      <c r="AA1506" s="31">
        <v>44506</v>
      </c>
      <c r="AB1506" s="22">
        <v>0</v>
      </c>
      <c r="AC1506" s="32">
        <v>5042326525</v>
      </c>
      <c r="AD1506" s="33" t="s">
        <v>2157</v>
      </c>
      <c r="AE1506" s="34">
        <v>44516</v>
      </c>
      <c r="AF1506" s="35" t="str">
        <f>VLOOKUP(G1506,[6]TIV1!L:S,8,FALSE)</f>
        <v>8276895965</v>
      </c>
      <c r="AG1506" s="35" t="str">
        <f>VLOOKUP(T1506,[6]TIV1!L:S,8,FALSE)</f>
        <v>2050350312</v>
      </c>
      <c r="AH1506" s="35" t="str">
        <f>VLOOKUP(AC1506,[6]TIV1!L:S,8,FALSE)</f>
        <v>8276895965</v>
      </c>
      <c r="AI1506" s="36">
        <f>VLOOKUP(A1506&amp;P1506,[6]HARGA!C:D,2,0)*Q1506</f>
        <v>11347200</v>
      </c>
      <c r="AJ1506" s="36">
        <f>VLOOKUP(A1506&amp;P1506,[6]HARGA!C:D,2,0)*W1506</f>
        <v>236400</v>
      </c>
      <c r="AK1506" s="36">
        <f>VLOOKUP(A1506&amp;P1506,[6]HARGA!C:D,2,0)*AB1506</f>
        <v>0</v>
      </c>
      <c r="AL1506" s="37"/>
      <c r="AM1506" s="37"/>
      <c r="AN1506" s="37"/>
      <c r="AO1506" s="37"/>
      <c r="AP1506" s="37"/>
      <c r="AQ1506" s="37"/>
      <c r="AR1506" s="37"/>
      <c r="AS1506" s="37"/>
      <c r="AT1506" s="37"/>
      <c r="AU1506" s="37"/>
      <c r="AV1506" s="37"/>
      <c r="AW1506" s="37"/>
      <c r="AX1506" s="37"/>
      <c r="AY1506" s="37"/>
      <c r="AZ1506" s="37"/>
      <c r="BA1506" s="37"/>
      <c r="BB1506" s="37"/>
      <c r="BC1506" s="37"/>
      <c r="BD1506">
        <v>7</v>
      </c>
    </row>
    <row r="1507" spans="1:56" hidden="1" x14ac:dyDescent="0.25">
      <c r="A1507" s="22" t="s">
        <v>66</v>
      </c>
      <c r="B1507" s="22" t="s">
        <v>52</v>
      </c>
      <c r="C1507" s="23">
        <v>21110404170</v>
      </c>
      <c r="D1507" s="22" t="s">
        <v>53</v>
      </c>
      <c r="E1507" s="22" t="s">
        <v>546</v>
      </c>
      <c r="F1507" s="22" t="s">
        <v>547</v>
      </c>
      <c r="G1507" s="22">
        <v>5042315407</v>
      </c>
      <c r="H1507" s="22" t="s">
        <v>56</v>
      </c>
      <c r="I1507" s="22" t="s">
        <v>2154</v>
      </c>
      <c r="J1507" s="24">
        <v>44507</v>
      </c>
      <c r="K1507" s="22">
        <v>1152</v>
      </c>
      <c r="L1507" s="22" t="s">
        <v>110</v>
      </c>
      <c r="M1507" s="22" t="s">
        <v>110</v>
      </c>
      <c r="N1507" s="38" t="s">
        <v>2155</v>
      </c>
      <c r="O1507" s="39">
        <v>44507</v>
      </c>
      <c r="P1507" s="27" t="s">
        <v>64</v>
      </c>
      <c r="Q1507" s="22">
        <v>1152</v>
      </c>
      <c r="R1507" s="23">
        <v>21102903704</v>
      </c>
      <c r="S1507" s="22" t="s">
        <v>56</v>
      </c>
      <c r="T1507" s="22">
        <v>6008154965</v>
      </c>
      <c r="U1507" s="22">
        <v>1152</v>
      </c>
      <c r="V1507" s="28">
        <v>0</v>
      </c>
      <c r="W1507" s="22">
        <v>1152</v>
      </c>
      <c r="X1507" s="29" t="s">
        <v>184</v>
      </c>
      <c r="Y1507" s="22" t="s">
        <v>56</v>
      </c>
      <c r="Z1507" s="30" t="s">
        <v>2156</v>
      </c>
      <c r="AA1507" s="31">
        <v>44506</v>
      </c>
      <c r="AB1507" s="22">
        <v>20</v>
      </c>
      <c r="AC1507" s="32">
        <v>5042326525</v>
      </c>
      <c r="AD1507" s="33" t="s">
        <v>2157</v>
      </c>
      <c r="AE1507" s="34">
        <v>44516</v>
      </c>
      <c r="AF1507" s="35" t="str">
        <f>VLOOKUP(G1507,[6]TIV1!L:S,8,FALSE)</f>
        <v>8276895965</v>
      </c>
      <c r="AG1507" s="35" t="str">
        <f>VLOOKUP(T1507,[6]TIV1!L:S,8,FALSE)</f>
        <v>2050350312</v>
      </c>
      <c r="AH1507" s="35" t="str">
        <f>VLOOKUP(AC1507,[6]TIV1!L:S,8,FALSE)</f>
        <v>8276895965</v>
      </c>
      <c r="AI1507" s="36">
        <f>VLOOKUP(A1507&amp;P1507,[6]HARGA!C:D,2,0)*Q1507</f>
        <v>34560000</v>
      </c>
      <c r="AJ1507" s="36">
        <f>VLOOKUP(A1507&amp;P1507,[6]HARGA!C:D,2,0)*W1507</f>
        <v>34560000</v>
      </c>
      <c r="AK1507" s="36">
        <f>VLOOKUP(A1507&amp;P1507,[6]HARGA!C:D,2,0)*AB1507</f>
        <v>600000</v>
      </c>
      <c r="AL1507" s="37"/>
      <c r="AM1507" s="37"/>
      <c r="AN1507" s="37"/>
      <c r="AO1507" s="37"/>
      <c r="AP1507" s="37"/>
      <c r="AQ1507" s="37"/>
      <c r="AR1507" s="37"/>
      <c r="AS1507" s="37"/>
      <c r="AT1507" s="37"/>
      <c r="AU1507" s="37"/>
      <c r="AV1507" s="37"/>
      <c r="AW1507" s="37"/>
      <c r="AX1507" s="37"/>
      <c r="AY1507" s="37"/>
      <c r="AZ1507" s="37"/>
      <c r="BA1507" s="37"/>
      <c r="BB1507" s="37"/>
      <c r="BC1507" s="37"/>
      <c r="BD1507">
        <v>7</v>
      </c>
    </row>
    <row r="1508" spans="1:56" hidden="1" x14ac:dyDescent="0.25">
      <c r="A1508" s="22" t="s">
        <v>66</v>
      </c>
      <c r="B1508" s="22" t="s">
        <v>52</v>
      </c>
      <c r="C1508" s="23">
        <v>21110404170</v>
      </c>
      <c r="D1508" s="22" t="s">
        <v>53</v>
      </c>
      <c r="E1508" s="22" t="s">
        <v>546</v>
      </c>
      <c r="F1508" s="22" t="s">
        <v>547</v>
      </c>
      <c r="G1508" s="22">
        <v>5042315407</v>
      </c>
      <c r="H1508" s="22" t="s">
        <v>56</v>
      </c>
      <c r="I1508" s="22" t="s">
        <v>2154</v>
      </c>
      <c r="J1508" s="24">
        <v>44507</v>
      </c>
      <c r="K1508" s="22">
        <v>24</v>
      </c>
      <c r="L1508" s="22" t="s">
        <v>110</v>
      </c>
      <c r="M1508" s="22" t="s">
        <v>110</v>
      </c>
      <c r="N1508" s="38" t="s">
        <v>2155</v>
      </c>
      <c r="O1508" s="39">
        <v>44507</v>
      </c>
      <c r="P1508" s="27" t="s">
        <v>65</v>
      </c>
      <c r="Q1508" s="22">
        <v>24</v>
      </c>
      <c r="R1508" s="23">
        <v>21102903704</v>
      </c>
      <c r="S1508" s="22" t="s">
        <v>56</v>
      </c>
      <c r="T1508" s="22">
        <v>6008154965</v>
      </c>
      <c r="U1508" s="22">
        <v>24</v>
      </c>
      <c r="V1508" s="28">
        <v>0</v>
      </c>
      <c r="W1508" s="22">
        <v>24</v>
      </c>
      <c r="X1508" s="29" t="s">
        <v>184</v>
      </c>
      <c r="Y1508" s="22" t="s">
        <v>56</v>
      </c>
      <c r="Z1508" s="30" t="s">
        <v>2156</v>
      </c>
      <c r="AA1508" s="31">
        <v>44506</v>
      </c>
      <c r="AB1508" s="22">
        <v>0</v>
      </c>
      <c r="AC1508" s="32">
        <v>5042326525</v>
      </c>
      <c r="AD1508" s="33" t="s">
        <v>2157</v>
      </c>
      <c r="AE1508" s="34">
        <v>44516</v>
      </c>
      <c r="AF1508" s="35" t="str">
        <f>VLOOKUP(G1508,[6]TIV1!L:S,8,FALSE)</f>
        <v>8276895965</v>
      </c>
      <c r="AG1508" s="35" t="str">
        <f>VLOOKUP(T1508,[6]TIV1!L:S,8,FALSE)</f>
        <v>2050350312</v>
      </c>
      <c r="AH1508" s="35" t="str">
        <f>VLOOKUP(AC1508,[6]TIV1!L:S,8,FALSE)</f>
        <v>8276895965</v>
      </c>
      <c r="AI1508" s="36">
        <f>VLOOKUP(A1508&amp;P1508,[6]HARGA!C:D,2,0)*Q1508</f>
        <v>0</v>
      </c>
      <c r="AJ1508" s="36">
        <f>VLOOKUP(A1508&amp;P1508,[6]HARGA!C:D,2,0)*W1508</f>
        <v>0</v>
      </c>
      <c r="AK1508" s="36">
        <f>VLOOKUP(A1508&amp;P1508,[6]HARGA!C:D,2,0)*AB1508</f>
        <v>0</v>
      </c>
      <c r="AL1508" s="37"/>
      <c r="AM1508" s="37"/>
      <c r="AN1508" s="37"/>
      <c r="AO1508" s="37"/>
      <c r="AP1508" s="37"/>
      <c r="AQ1508" s="37"/>
      <c r="AR1508" s="37"/>
      <c r="AS1508" s="37"/>
      <c r="AT1508" s="37"/>
      <c r="AU1508" s="37"/>
      <c r="AV1508" s="37"/>
      <c r="AW1508" s="37"/>
      <c r="AX1508" s="37"/>
      <c r="AY1508" s="37"/>
      <c r="AZ1508" s="37"/>
      <c r="BA1508" s="37"/>
      <c r="BB1508" s="37"/>
      <c r="BC1508" s="37"/>
      <c r="BD1508">
        <v>7</v>
      </c>
    </row>
    <row r="1509" spans="1:56" x14ac:dyDescent="0.25">
      <c r="A1509" s="22" t="s">
        <v>51</v>
      </c>
      <c r="B1509" s="22" t="s">
        <v>52</v>
      </c>
      <c r="C1509" s="23">
        <v>21110406314</v>
      </c>
      <c r="D1509" s="22" t="s">
        <v>53</v>
      </c>
      <c r="E1509" s="22" t="s">
        <v>2158</v>
      </c>
      <c r="F1509" s="22" t="s">
        <v>2159</v>
      </c>
      <c r="G1509" s="22">
        <v>5042325736</v>
      </c>
      <c r="H1509" s="22" t="s">
        <v>56</v>
      </c>
      <c r="I1509" s="22" t="s">
        <v>2160</v>
      </c>
      <c r="J1509" s="24">
        <v>44507</v>
      </c>
      <c r="K1509" s="22">
        <v>1152</v>
      </c>
      <c r="L1509" s="22" t="s">
        <v>58</v>
      </c>
      <c r="M1509" s="22" t="s">
        <v>58</v>
      </c>
      <c r="N1509" s="38" t="s">
        <v>2161</v>
      </c>
      <c r="O1509" s="39">
        <v>44507</v>
      </c>
      <c r="P1509" s="27" t="s">
        <v>60</v>
      </c>
      <c r="Q1509" s="22">
        <v>1152</v>
      </c>
      <c r="R1509" s="23">
        <v>21102803710</v>
      </c>
      <c r="S1509" s="22" t="s">
        <v>56</v>
      </c>
      <c r="T1509" s="22">
        <v>6008149833</v>
      </c>
      <c r="U1509" s="22">
        <v>18</v>
      </c>
      <c r="V1509" s="28">
        <v>0</v>
      </c>
      <c r="W1509" s="22">
        <v>18</v>
      </c>
      <c r="X1509" s="29" t="s">
        <v>58</v>
      </c>
      <c r="Y1509" s="22" t="s">
        <v>56</v>
      </c>
      <c r="Z1509" s="30" t="s">
        <v>2162</v>
      </c>
      <c r="AA1509" s="31">
        <v>44506</v>
      </c>
      <c r="AB1509" s="22">
        <v>0</v>
      </c>
      <c r="AC1509" s="32">
        <v>5042327885</v>
      </c>
      <c r="AD1509" s="33" t="s">
        <v>2163</v>
      </c>
      <c r="AE1509" s="34">
        <v>44507</v>
      </c>
      <c r="AF1509" s="35" t="str">
        <f>VLOOKUP(G1509,[6]TIV1!L:S,8,FALSE)</f>
        <v>8276895377</v>
      </c>
      <c r="AG1509" s="35" t="str">
        <f>VLOOKUP(T1509,[6]TIV1!L:S,8,FALSE)</f>
        <v>2050350281</v>
      </c>
      <c r="AH1509" s="35" t="str">
        <f>VLOOKUP(AC1509,[6]TIV1!L:S,8,FALSE)</f>
        <v>8276895377</v>
      </c>
      <c r="AI1509" s="36">
        <f>VLOOKUP(A1509&amp;P1509,[6]HARGA!C:D,2,0)*Q1509</f>
        <v>11347200</v>
      </c>
      <c r="AJ1509" s="36">
        <f>VLOOKUP(A1509&amp;P1509,[6]HARGA!C:D,2,0)*W1509</f>
        <v>177300</v>
      </c>
      <c r="AK1509" s="36">
        <f>VLOOKUP(A1509&amp;P1509,[6]HARGA!C:D,2,0)*AB1509</f>
        <v>0</v>
      </c>
      <c r="AL1509" s="37"/>
      <c r="AM1509" s="37"/>
      <c r="AN1509" s="37"/>
      <c r="AO1509" s="37"/>
      <c r="AP1509" s="37"/>
      <c r="AQ1509" s="37"/>
      <c r="AR1509" s="37"/>
      <c r="AS1509" s="37"/>
      <c r="AT1509" s="37"/>
      <c r="AU1509" s="37"/>
      <c r="AV1509" s="37"/>
      <c r="AW1509" s="37"/>
      <c r="AX1509" s="37"/>
      <c r="AY1509" s="37"/>
      <c r="AZ1509" s="37"/>
      <c r="BA1509" s="37"/>
      <c r="BB1509" s="37"/>
      <c r="BC1509" s="37"/>
      <c r="BD1509">
        <v>7</v>
      </c>
    </row>
    <row r="1510" spans="1:56" x14ac:dyDescent="0.25">
      <c r="A1510" s="22" t="s">
        <v>51</v>
      </c>
      <c r="B1510" s="22" t="s">
        <v>52</v>
      </c>
      <c r="C1510" s="23">
        <v>21110406314</v>
      </c>
      <c r="D1510" s="22" t="s">
        <v>53</v>
      </c>
      <c r="E1510" s="22" t="s">
        <v>2158</v>
      </c>
      <c r="F1510" s="22" t="s">
        <v>2159</v>
      </c>
      <c r="G1510" s="22">
        <v>5042325736</v>
      </c>
      <c r="H1510" s="22" t="s">
        <v>56</v>
      </c>
      <c r="I1510" s="22" t="s">
        <v>2160</v>
      </c>
      <c r="J1510" s="24">
        <v>44507</v>
      </c>
      <c r="K1510" s="22">
        <v>1152</v>
      </c>
      <c r="L1510" s="22" t="s">
        <v>58</v>
      </c>
      <c r="M1510" s="22" t="s">
        <v>58</v>
      </c>
      <c r="N1510" s="38" t="s">
        <v>2161</v>
      </c>
      <c r="O1510" s="39">
        <v>44507</v>
      </c>
      <c r="P1510" s="27" t="s">
        <v>64</v>
      </c>
      <c r="Q1510" s="22">
        <v>1152</v>
      </c>
      <c r="R1510" s="23">
        <v>21102803710</v>
      </c>
      <c r="S1510" s="22" t="s">
        <v>56</v>
      </c>
      <c r="T1510" s="22">
        <v>6008149833</v>
      </c>
      <c r="U1510" s="22">
        <v>1152</v>
      </c>
      <c r="V1510" s="28">
        <v>0</v>
      </c>
      <c r="W1510" s="22">
        <v>1152</v>
      </c>
      <c r="X1510" s="29" t="s">
        <v>58</v>
      </c>
      <c r="Y1510" s="22" t="s">
        <v>56</v>
      </c>
      <c r="Z1510" s="30" t="s">
        <v>2162</v>
      </c>
      <c r="AA1510" s="31">
        <v>44506</v>
      </c>
      <c r="AB1510" s="22">
        <v>30</v>
      </c>
      <c r="AC1510" s="32">
        <v>5042327885</v>
      </c>
      <c r="AD1510" s="33" t="s">
        <v>2163</v>
      </c>
      <c r="AE1510" s="34">
        <v>44507</v>
      </c>
      <c r="AF1510" s="35" t="str">
        <f>VLOOKUP(G1510,[6]TIV1!L:S,8,FALSE)</f>
        <v>8276895377</v>
      </c>
      <c r="AG1510" s="35" t="str">
        <f>VLOOKUP(T1510,[6]TIV1!L:S,8,FALSE)</f>
        <v>2050350281</v>
      </c>
      <c r="AH1510" s="35" t="str">
        <f>VLOOKUP(AC1510,[6]TIV1!L:S,8,FALSE)</f>
        <v>8276895377</v>
      </c>
      <c r="AI1510" s="36">
        <f>VLOOKUP(A1510&amp;P1510,[6]HARGA!C:D,2,0)*Q1510</f>
        <v>34560000</v>
      </c>
      <c r="AJ1510" s="36">
        <f>VLOOKUP(A1510&amp;P1510,[6]HARGA!C:D,2,0)*W1510</f>
        <v>34560000</v>
      </c>
      <c r="AK1510" s="36">
        <f>VLOOKUP(A1510&amp;P1510,[6]HARGA!C:D,2,0)*AB1510</f>
        <v>900000</v>
      </c>
      <c r="AL1510" s="37"/>
      <c r="AM1510" s="37"/>
      <c r="AN1510" s="37"/>
      <c r="AO1510" s="37"/>
      <c r="AP1510" s="37"/>
      <c r="AQ1510" s="37"/>
      <c r="AR1510" s="37"/>
      <c r="AS1510" s="37"/>
      <c r="AT1510" s="37"/>
      <c r="AU1510" s="37"/>
      <c r="AV1510" s="37"/>
      <c r="AW1510" s="37"/>
      <c r="AX1510" s="37"/>
      <c r="AY1510" s="37"/>
      <c r="AZ1510" s="37"/>
      <c r="BA1510" s="37"/>
      <c r="BB1510" s="37"/>
      <c r="BC1510" s="37"/>
      <c r="BD1510">
        <v>7</v>
      </c>
    </row>
    <row r="1511" spans="1:56" x14ac:dyDescent="0.25">
      <c r="A1511" s="22" t="s">
        <v>51</v>
      </c>
      <c r="B1511" s="22" t="s">
        <v>52</v>
      </c>
      <c r="C1511" s="23">
        <v>21110406314</v>
      </c>
      <c r="D1511" s="22" t="s">
        <v>53</v>
      </c>
      <c r="E1511" s="22" t="s">
        <v>2158</v>
      </c>
      <c r="F1511" s="22" t="s">
        <v>2159</v>
      </c>
      <c r="G1511" s="22">
        <v>5042325736</v>
      </c>
      <c r="H1511" s="22" t="s">
        <v>56</v>
      </c>
      <c r="I1511" s="22" t="s">
        <v>2160</v>
      </c>
      <c r="J1511" s="24">
        <v>44507</v>
      </c>
      <c r="K1511" s="22">
        <v>24</v>
      </c>
      <c r="L1511" s="22" t="s">
        <v>58</v>
      </c>
      <c r="M1511" s="22" t="s">
        <v>58</v>
      </c>
      <c r="N1511" s="38" t="s">
        <v>2161</v>
      </c>
      <c r="O1511" s="39">
        <v>44507</v>
      </c>
      <c r="P1511" s="27" t="s">
        <v>65</v>
      </c>
      <c r="Q1511" s="22">
        <v>24</v>
      </c>
      <c r="R1511" s="23">
        <v>21102803710</v>
      </c>
      <c r="S1511" s="22" t="s">
        <v>56</v>
      </c>
      <c r="T1511" s="22">
        <v>6008149833</v>
      </c>
      <c r="U1511" s="22">
        <v>24</v>
      </c>
      <c r="V1511" s="28">
        <v>0</v>
      </c>
      <c r="W1511" s="22">
        <v>24</v>
      </c>
      <c r="X1511" s="29" t="s">
        <v>58</v>
      </c>
      <c r="Y1511" s="22" t="s">
        <v>56</v>
      </c>
      <c r="Z1511" s="30" t="s">
        <v>2162</v>
      </c>
      <c r="AA1511" s="31">
        <v>44506</v>
      </c>
      <c r="AB1511" s="22">
        <v>0</v>
      </c>
      <c r="AC1511" s="32">
        <v>5042327885</v>
      </c>
      <c r="AD1511" s="33" t="s">
        <v>2163</v>
      </c>
      <c r="AE1511" s="34">
        <v>44507</v>
      </c>
      <c r="AF1511" s="35" t="str">
        <f>VLOOKUP(G1511,[6]TIV1!L:S,8,FALSE)</f>
        <v>8276895377</v>
      </c>
      <c r="AG1511" s="35" t="str">
        <f>VLOOKUP(T1511,[6]TIV1!L:S,8,FALSE)</f>
        <v>2050350281</v>
      </c>
      <c r="AH1511" s="35" t="str">
        <f>VLOOKUP(AC1511,[6]TIV1!L:S,8,FALSE)</f>
        <v>8276895377</v>
      </c>
      <c r="AI1511" s="36">
        <f>VLOOKUP(A1511&amp;P1511,[6]HARGA!C:D,2,0)*Q1511</f>
        <v>0</v>
      </c>
      <c r="AJ1511" s="36">
        <f>VLOOKUP(A1511&amp;P1511,[6]HARGA!C:D,2,0)*W1511</f>
        <v>0</v>
      </c>
      <c r="AK1511" s="36">
        <f>VLOOKUP(A1511&amp;P1511,[6]HARGA!C:D,2,0)*AB1511</f>
        <v>0</v>
      </c>
      <c r="AL1511" s="37"/>
      <c r="AM1511" s="37"/>
      <c r="AN1511" s="37"/>
      <c r="AO1511" s="37"/>
      <c r="AP1511" s="37"/>
      <c r="AQ1511" s="37"/>
      <c r="AR1511" s="37"/>
      <c r="AS1511" s="37"/>
      <c r="AT1511" s="37"/>
      <c r="AU1511" s="37"/>
      <c r="AV1511" s="37"/>
      <c r="AW1511" s="37"/>
      <c r="AX1511" s="37"/>
      <c r="AY1511" s="37"/>
      <c r="AZ1511" s="37"/>
      <c r="BA1511" s="37"/>
      <c r="BB1511" s="37"/>
      <c r="BC1511" s="37"/>
      <c r="BD1511">
        <v>7</v>
      </c>
    </row>
    <row r="1512" spans="1:56" hidden="1" x14ac:dyDescent="0.25">
      <c r="A1512" s="22" t="s">
        <v>66</v>
      </c>
      <c r="B1512" s="22" t="s">
        <v>52</v>
      </c>
      <c r="C1512" s="23">
        <v>21110404167</v>
      </c>
      <c r="D1512" s="22" t="s">
        <v>53</v>
      </c>
      <c r="E1512" s="22" t="s">
        <v>497</v>
      </c>
      <c r="F1512" s="22" t="s">
        <v>498</v>
      </c>
      <c r="G1512" s="22">
        <v>5042325566</v>
      </c>
      <c r="H1512" s="22" t="s">
        <v>56</v>
      </c>
      <c r="I1512" s="22" t="s">
        <v>2164</v>
      </c>
      <c r="J1512" s="24">
        <v>44507</v>
      </c>
      <c r="K1512" s="22">
        <v>1296</v>
      </c>
      <c r="L1512" s="22" t="s">
        <v>72</v>
      </c>
      <c r="M1512" s="22" t="s">
        <v>72</v>
      </c>
      <c r="N1512" s="38" t="s">
        <v>2165</v>
      </c>
      <c r="O1512" s="39">
        <v>44508</v>
      </c>
      <c r="P1512" s="27" t="s">
        <v>60</v>
      </c>
      <c r="Q1512" s="22">
        <v>1296</v>
      </c>
      <c r="R1512" s="23">
        <v>21110600001</v>
      </c>
      <c r="S1512" s="22" t="s">
        <v>56</v>
      </c>
      <c r="T1512" s="22">
        <v>6008153136</v>
      </c>
      <c r="U1512" s="22">
        <v>0</v>
      </c>
      <c r="V1512" s="28">
        <v>0</v>
      </c>
      <c r="W1512" s="22">
        <v>0</v>
      </c>
      <c r="X1512" s="29" t="s">
        <v>72</v>
      </c>
      <c r="Y1512" s="22" t="s">
        <v>56</v>
      </c>
      <c r="Z1512" s="30" t="s">
        <v>2166</v>
      </c>
      <c r="AA1512" s="31">
        <v>44506</v>
      </c>
      <c r="AB1512" s="22">
        <v>0</v>
      </c>
      <c r="AC1512" s="32">
        <v>5042326424</v>
      </c>
      <c r="AD1512" s="33" t="s">
        <v>2167</v>
      </c>
      <c r="AE1512" s="34">
        <v>44508</v>
      </c>
      <c r="AF1512" s="35" t="str">
        <f>VLOOKUP(G1512,[6]TIV1!L:S,8,FALSE)</f>
        <v>8276895965</v>
      </c>
      <c r="AG1512" s="35" t="str">
        <f>VLOOKUP(T1512,[6]TIV1!L:S,8,FALSE)</f>
        <v>2050350312</v>
      </c>
      <c r="AH1512" s="35" t="str">
        <f>VLOOKUP(AC1512,[6]TIV1!L:S,8,FALSE)</f>
        <v>8276895965</v>
      </c>
      <c r="AI1512" s="36">
        <f>VLOOKUP(A1512&amp;P1512,[6]HARGA!C:D,2,0)*Q1512</f>
        <v>12765600</v>
      </c>
      <c r="AJ1512" s="36">
        <f>VLOOKUP(A1512&amp;P1512,[6]HARGA!C:D,2,0)*W1512</f>
        <v>0</v>
      </c>
      <c r="AK1512" s="36">
        <f>VLOOKUP(A1512&amp;P1512,[6]HARGA!C:D,2,0)*AB1512</f>
        <v>0</v>
      </c>
      <c r="AL1512" s="37"/>
      <c r="AM1512" s="37"/>
      <c r="AN1512" s="37"/>
      <c r="AO1512" s="37"/>
      <c r="AP1512" s="37"/>
      <c r="AQ1512" s="37"/>
      <c r="AR1512" s="37"/>
      <c r="AS1512" s="37"/>
      <c r="AT1512" s="37"/>
      <c r="AU1512" s="37"/>
      <c r="AV1512" s="37"/>
      <c r="AW1512" s="37"/>
      <c r="AX1512" s="37"/>
      <c r="AY1512" s="37"/>
      <c r="AZ1512" s="37"/>
      <c r="BA1512" s="37"/>
      <c r="BB1512" s="37"/>
      <c r="BC1512" s="37"/>
      <c r="BD1512">
        <v>7</v>
      </c>
    </row>
    <row r="1513" spans="1:56" hidden="1" x14ac:dyDescent="0.25">
      <c r="A1513" s="22" t="s">
        <v>66</v>
      </c>
      <c r="B1513" s="22" t="s">
        <v>52</v>
      </c>
      <c r="C1513" s="23">
        <v>21110404167</v>
      </c>
      <c r="D1513" s="22" t="s">
        <v>53</v>
      </c>
      <c r="E1513" s="22" t="s">
        <v>497</v>
      </c>
      <c r="F1513" s="22" t="s">
        <v>498</v>
      </c>
      <c r="G1513" s="22">
        <v>5042325566</v>
      </c>
      <c r="H1513" s="22" t="s">
        <v>56</v>
      </c>
      <c r="I1513" s="22" t="s">
        <v>2164</v>
      </c>
      <c r="J1513" s="24">
        <v>44507</v>
      </c>
      <c r="K1513" s="22">
        <v>1296</v>
      </c>
      <c r="L1513" s="22" t="s">
        <v>72</v>
      </c>
      <c r="M1513" s="22" t="s">
        <v>72</v>
      </c>
      <c r="N1513" s="38" t="s">
        <v>2165</v>
      </c>
      <c r="O1513" s="39">
        <v>44508</v>
      </c>
      <c r="P1513" s="27" t="s">
        <v>64</v>
      </c>
      <c r="Q1513" s="22">
        <v>1296</v>
      </c>
      <c r="R1513" s="23">
        <v>21110600001</v>
      </c>
      <c r="S1513" s="22" t="s">
        <v>56</v>
      </c>
      <c r="T1513" s="22">
        <v>6008153136</v>
      </c>
      <c r="U1513" s="22">
        <v>1344</v>
      </c>
      <c r="V1513" s="28">
        <v>0</v>
      </c>
      <c r="W1513" s="22">
        <v>1344</v>
      </c>
      <c r="X1513" s="29" t="s">
        <v>72</v>
      </c>
      <c r="Y1513" s="22" t="s">
        <v>56</v>
      </c>
      <c r="Z1513" s="30" t="s">
        <v>2166</v>
      </c>
      <c r="AA1513" s="31">
        <v>44506</v>
      </c>
      <c r="AB1513" s="22">
        <v>48</v>
      </c>
      <c r="AC1513" s="32">
        <v>5042326424</v>
      </c>
      <c r="AD1513" s="33" t="s">
        <v>2167</v>
      </c>
      <c r="AE1513" s="34">
        <v>44508</v>
      </c>
      <c r="AF1513" s="35" t="str">
        <f>VLOOKUP(G1513,[6]TIV1!L:S,8,FALSE)</f>
        <v>8276895965</v>
      </c>
      <c r="AG1513" s="35" t="str">
        <f>VLOOKUP(T1513,[6]TIV1!L:S,8,FALSE)</f>
        <v>2050350312</v>
      </c>
      <c r="AH1513" s="35" t="str">
        <f>VLOOKUP(AC1513,[6]TIV1!L:S,8,FALSE)</f>
        <v>8276895965</v>
      </c>
      <c r="AI1513" s="36">
        <f>VLOOKUP(A1513&amp;P1513,[6]HARGA!C:D,2,0)*Q1513</f>
        <v>38880000</v>
      </c>
      <c r="AJ1513" s="36">
        <f>VLOOKUP(A1513&amp;P1513,[6]HARGA!C:D,2,0)*W1513</f>
        <v>40320000</v>
      </c>
      <c r="AK1513" s="36">
        <f>VLOOKUP(A1513&amp;P1513,[6]HARGA!C:D,2,0)*AB1513</f>
        <v>1440000</v>
      </c>
      <c r="AL1513" s="37"/>
      <c r="AM1513" s="37"/>
      <c r="AN1513" s="37"/>
      <c r="AO1513" s="37"/>
      <c r="AP1513" s="37"/>
      <c r="AQ1513" s="37"/>
      <c r="AR1513" s="37"/>
      <c r="AS1513" s="37"/>
      <c r="AT1513" s="37"/>
      <c r="AU1513" s="37"/>
      <c r="AV1513" s="37"/>
      <c r="AW1513" s="37"/>
      <c r="AX1513" s="37"/>
      <c r="AY1513" s="37"/>
      <c r="AZ1513" s="37"/>
      <c r="BA1513" s="37"/>
      <c r="BB1513" s="37"/>
      <c r="BC1513" s="37"/>
      <c r="BD1513">
        <v>7</v>
      </c>
    </row>
    <row r="1514" spans="1:56" hidden="1" x14ac:dyDescent="0.25">
      <c r="A1514" s="22" t="s">
        <v>66</v>
      </c>
      <c r="B1514" s="22" t="s">
        <v>52</v>
      </c>
      <c r="C1514" s="23">
        <v>21110404167</v>
      </c>
      <c r="D1514" s="22" t="s">
        <v>53</v>
      </c>
      <c r="E1514" s="22" t="s">
        <v>497</v>
      </c>
      <c r="F1514" s="22" t="s">
        <v>498</v>
      </c>
      <c r="G1514" s="22">
        <v>5042325566</v>
      </c>
      <c r="H1514" s="22" t="s">
        <v>56</v>
      </c>
      <c r="I1514" s="22" t="s">
        <v>2164</v>
      </c>
      <c r="J1514" s="24">
        <v>44507</v>
      </c>
      <c r="K1514" s="22">
        <v>28</v>
      </c>
      <c r="L1514" s="22" t="s">
        <v>72</v>
      </c>
      <c r="M1514" s="22" t="s">
        <v>72</v>
      </c>
      <c r="N1514" s="38" t="s">
        <v>2165</v>
      </c>
      <c r="O1514" s="39">
        <v>44508</v>
      </c>
      <c r="P1514" s="27" t="s">
        <v>65</v>
      </c>
      <c r="Q1514" s="22">
        <v>28</v>
      </c>
      <c r="R1514" s="23">
        <v>21110600001</v>
      </c>
      <c r="S1514" s="22" t="s">
        <v>56</v>
      </c>
      <c r="T1514" s="22">
        <v>6008153136</v>
      </c>
      <c r="U1514" s="22">
        <v>28</v>
      </c>
      <c r="V1514" s="28">
        <v>0</v>
      </c>
      <c r="W1514" s="22">
        <v>28</v>
      </c>
      <c r="X1514" s="29" t="s">
        <v>72</v>
      </c>
      <c r="Y1514" s="22" t="s">
        <v>56</v>
      </c>
      <c r="Z1514" s="30" t="s">
        <v>2166</v>
      </c>
      <c r="AA1514" s="31">
        <v>44506</v>
      </c>
      <c r="AB1514" s="22">
        <v>0</v>
      </c>
      <c r="AC1514" s="32">
        <v>5042326424</v>
      </c>
      <c r="AD1514" s="33" t="s">
        <v>2167</v>
      </c>
      <c r="AE1514" s="34">
        <v>44508</v>
      </c>
      <c r="AF1514" s="35" t="str">
        <f>VLOOKUP(G1514,[6]TIV1!L:S,8,FALSE)</f>
        <v>8276895965</v>
      </c>
      <c r="AG1514" s="35" t="str">
        <f>VLOOKUP(T1514,[6]TIV1!L:S,8,FALSE)</f>
        <v>2050350312</v>
      </c>
      <c r="AH1514" s="35" t="str">
        <f>VLOOKUP(AC1514,[6]TIV1!L:S,8,FALSE)</f>
        <v>8276895965</v>
      </c>
      <c r="AI1514" s="36">
        <f>VLOOKUP(A1514&amp;P1514,[6]HARGA!C:D,2,0)*Q1514</f>
        <v>0</v>
      </c>
      <c r="AJ1514" s="36">
        <f>VLOOKUP(A1514&amp;P1514,[6]HARGA!C:D,2,0)*W1514</f>
        <v>0</v>
      </c>
      <c r="AK1514" s="36">
        <f>VLOOKUP(A1514&amp;P1514,[6]HARGA!C:D,2,0)*AB1514</f>
        <v>0</v>
      </c>
      <c r="AL1514" s="37"/>
      <c r="AM1514" s="37"/>
      <c r="AN1514" s="37"/>
      <c r="AO1514" s="37"/>
      <c r="AP1514" s="37"/>
      <c r="AQ1514" s="37"/>
      <c r="AR1514" s="37"/>
      <c r="AS1514" s="37"/>
      <c r="AT1514" s="37"/>
      <c r="AU1514" s="37"/>
      <c r="AV1514" s="37"/>
      <c r="AW1514" s="37"/>
      <c r="AX1514" s="37"/>
      <c r="AY1514" s="37"/>
      <c r="AZ1514" s="37"/>
      <c r="BA1514" s="37"/>
      <c r="BB1514" s="37"/>
      <c r="BC1514" s="37"/>
      <c r="BD1514">
        <v>7</v>
      </c>
    </row>
    <row r="1515" spans="1:56" hidden="1" x14ac:dyDescent="0.25">
      <c r="A1515" s="22" t="s">
        <v>51</v>
      </c>
      <c r="B1515" s="22" t="s">
        <v>52</v>
      </c>
      <c r="C1515" s="23">
        <v>21110406307</v>
      </c>
      <c r="D1515" s="22" t="s">
        <v>2168</v>
      </c>
      <c r="E1515" s="22" t="s">
        <v>2169</v>
      </c>
      <c r="F1515" s="22" t="s">
        <v>2170</v>
      </c>
      <c r="G1515" s="22">
        <v>5042326393</v>
      </c>
      <c r="H1515" s="22" t="s">
        <v>56</v>
      </c>
      <c r="I1515" s="22" t="s">
        <v>2171</v>
      </c>
      <c r="J1515" s="24">
        <v>44507</v>
      </c>
      <c r="K1515" s="22">
        <v>960</v>
      </c>
      <c r="L1515" s="22" t="s">
        <v>92</v>
      </c>
      <c r="M1515" s="22" t="s">
        <v>92</v>
      </c>
      <c r="N1515" s="38" t="s">
        <v>2172</v>
      </c>
      <c r="O1515" s="39">
        <v>44508</v>
      </c>
      <c r="P1515" s="27" t="s">
        <v>60</v>
      </c>
      <c r="Q1515" s="22">
        <v>960</v>
      </c>
      <c r="R1515" s="23">
        <v>21101501013</v>
      </c>
      <c r="S1515" s="22" t="s">
        <v>56</v>
      </c>
      <c r="T1515" s="22">
        <v>6008152322</v>
      </c>
      <c r="U1515" s="22">
        <v>8</v>
      </c>
      <c r="V1515" s="28">
        <v>0</v>
      </c>
      <c r="W1515" s="22">
        <v>8</v>
      </c>
      <c r="X1515" s="29" t="s">
        <v>92</v>
      </c>
      <c r="Y1515" s="22" t="s">
        <v>56</v>
      </c>
      <c r="Z1515" s="30" t="s">
        <v>2173</v>
      </c>
      <c r="AA1515" s="31">
        <v>44491</v>
      </c>
      <c r="AB1515" s="22">
        <v>0</v>
      </c>
      <c r="AC1515" s="32">
        <v>5042246274</v>
      </c>
      <c r="AD1515" s="33" t="s">
        <v>2174</v>
      </c>
      <c r="AE1515" s="34">
        <v>44508</v>
      </c>
      <c r="AF1515" s="35" t="str">
        <f>VLOOKUP(G1515,[6]TIV1!L:S,8,FALSE)</f>
        <v>8276895377</v>
      </c>
      <c r="AG1515" s="35" t="str">
        <f>VLOOKUP(T1515,[6]TIV1!L:S,8,FALSE)</f>
        <v>2050350281</v>
      </c>
      <c r="AH1515" s="35" t="str">
        <f>VLOOKUP(AC1515,[6]TIV1!L:S,8,FALSE)</f>
        <v>8276895377</v>
      </c>
      <c r="AI1515" s="36">
        <f>VLOOKUP(A1515&amp;P1515,[6]HARGA!C:D,2,0)*Q1515</f>
        <v>9456000</v>
      </c>
      <c r="AJ1515" s="36">
        <f>VLOOKUP(A1515&amp;P1515,[6]HARGA!C:D,2,0)*W1515</f>
        <v>78800</v>
      </c>
      <c r="AK1515" s="36">
        <f>VLOOKUP(A1515&amp;P1515,[6]HARGA!C:D,2,0)*AB1515</f>
        <v>0</v>
      </c>
      <c r="AL1515" s="37"/>
      <c r="AM1515" s="37"/>
      <c r="AN1515" s="37"/>
      <c r="AO1515" s="37"/>
      <c r="AP1515" s="37"/>
      <c r="AQ1515" s="37"/>
      <c r="AR1515" s="37"/>
      <c r="AS1515" s="37"/>
      <c r="AT1515" s="37"/>
      <c r="AU1515" s="37"/>
      <c r="AV1515" s="37"/>
      <c r="AW1515" s="37"/>
      <c r="AX1515" s="37"/>
      <c r="AY1515" s="37"/>
      <c r="AZ1515" s="37"/>
      <c r="BA1515" s="37"/>
      <c r="BB1515" s="37"/>
      <c r="BC1515" s="37"/>
      <c r="BD1515">
        <v>7</v>
      </c>
    </row>
    <row r="1516" spans="1:56" hidden="1" x14ac:dyDescent="0.25">
      <c r="A1516" s="22" t="s">
        <v>51</v>
      </c>
      <c r="B1516" s="22" t="s">
        <v>52</v>
      </c>
      <c r="C1516" s="23">
        <v>21110406307</v>
      </c>
      <c r="D1516" s="22" t="s">
        <v>2168</v>
      </c>
      <c r="E1516" s="22" t="s">
        <v>2169</v>
      </c>
      <c r="F1516" s="22" t="s">
        <v>2170</v>
      </c>
      <c r="G1516" s="22">
        <v>5042326393</v>
      </c>
      <c r="H1516" s="22" t="s">
        <v>56</v>
      </c>
      <c r="I1516" s="22" t="s">
        <v>2171</v>
      </c>
      <c r="J1516" s="24">
        <v>44507</v>
      </c>
      <c r="K1516" s="22">
        <v>960</v>
      </c>
      <c r="L1516" s="22" t="s">
        <v>92</v>
      </c>
      <c r="M1516" s="22" t="s">
        <v>92</v>
      </c>
      <c r="N1516" s="38" t="s">
        <v>2172</v>
      </c>
      <c r="O1516" s="39">
        <v>44508</v>
      </c>
      <c r="P1516" s="27" t="s">
        <v>64</v>
      </c>
      <c r="Q1516" s="22">
        <v>960</v>
      </c>
      <c r="R1516" s="23">
        <v>21101501013</v>
      </c>
      <c r="S1516" s="22" t="s">
        <v>56</v>
      </c>
      <c r="T1516" s="22">
        <v>6008152322</v>
      </c>
      <c r="U1516" s="22">
        <v>960</v>
      </c>
      <c r="V1516" s="28">
        <v>0</v>
      </c>
      <c r="W1516" s="22">
        <v>960</v>
      </c>
      <c r="X1516" s="29" t="s">
        <v>92</v>
      </c>
      <c r="Y1516" s="22" t="s">
        <v>56</v>
      </c>
      <c r="Z1516" s="30" t="s">
        <v>2173</v>
      </c>
      <c r="AA1516" s="31">
        <v>44491</v>
      </c>
      <c r="AB1516" s="22">
        <v>30</v>
      </c>
      <c r="AC1516" s="32">
        <v>5042246274</v>
      </c>
      <c r="AD1516" s="33" t="s">
        <v>2174</v>
      </c>
      <c r="AE1516" s="34">
        <v>44508</v>
      </c>
      <c r="AF1516" s="35" t="str">
        <f>VLOOKUP(G1516,[6]TIV1!L:S,8,FALSE)</f>
        <v>8276895377</v>
      </c>
      <c r="AG1516" s="35" t="str">
        <f>VLOOKUP(T1516,[6]TIV1!L:S,8,FALSE)</f>
        <v>2050350281</v>
      </c>
      <c r="AH1516" s="35" t="str">
        <f>VLOOKUP(AC1516,[6]TIV1!L:S,8,FALSE)</f>
        <v>8276895377</v>
      </c>
      <c r="AI1516" s="36">
        <f>VLOOKUP(A1516&amp;P1516,[6]HARGA!C:D,2,0)*Q1516</f>
        <v>28800000</v>
      </c>
      <c r="AJ1516" s="36">
        <f>VLOOKUP(A1516&amp;P1516,[6]HARGA!C:D,2,0)*W1516</f>
        <v>28800000</v>
      </c>
      <c r="AK1516" s="36">
        <f>VLOOKUP(A1516&amp;P1516,[6]HARGA!C:D,2,0)*AB1516</f>
        <v>900000</v>
      </c>
      <c r="AL1516" s="37"/>
      <c r="AM1516" s="37"/>
      <c r="AN1516" s="37"/>
      <c r="AO1516" s="37"/>
      <c r="AP1516" s="37"/>
      <c r="AQ1516" s="37"/>
      <c r="AR1516" s="37"/>
      <c r="AS1516" s="37"/>
      <c r="AT1516" s="37"/>
      <c r="AU1516" s="37"/>
      <c r="AV1516" s="37"/>
      <c r="AW1516" s="37"/>
      <c r="AX1516" s="37"/>
      <c r="AY1516" s="37"/>
      <c r="AZ1516" s="37"/>
      <c r="BA1516" s="37"/>
      <c r="BB1516" s="37"/>
      <c r="BC1516" s="37"/>
      <c r="BD1516">
        <v>7</v>
      </c>
    </row>
    <row r="1517" spans="1:56" hidden="1" x14ac:dyDescent="0.25">
      <c r="A1517" s="22" t="s">
        <v>51</v>
      </c>
      <c r="B1517" s="22" t="s">
        <v>52</v>
      </c>
      <c r="C1517" s="23">
        <v>21110406307</v>
      </c>
      <c r="D1517" s="22" t="s">
        <v>2168</v>
      </c>
      <c r="E1517" s="22" t="s">
        <v>2169</v>
      </c>
      <c r="F1517" s="22" t="s">
        <v>2170</v>
      </c>
      <c r="G1517" s="22">
        <v>5042326393</v>
      </c>
      <c r="H1517" s="22" t="s">
        <v>56</v>
      </c>
      <c r="I1517" s="22" t="s">
        <v>2171</v>
      </c>
      <c r="J1517" s="24">
        <v>44507</v>
      </c>
      <c r="K1517" s="22">
        <v>20</v>
      </c>
      <c r="L1517" s="22" t="s">
        <v>92</v>
      </c>
      <c r="M1517" s="22" t="s">
        <v>92</v>
      </c>
      <c r="N1517" s="38" t="s">
        <v>2172</v>
      </c>
      <c r="O1517" s="39">
        <v>44508</v>
      </c>
      <c r="P1517" s="27" t="s">
        <v>65</v>
      </c>
      <c r="Q1517" s="22">
        <v>20</v>
      </c>
      <c r="R1517" s="23">
        <v>21101501013</v>
      </c>
      <c r="S1517" s="22" t="s">
        <v>56</v>
      </c>
      <c r="T1517" s="22">
        <v>6008152322</v>
      </c>
      <c r="U1517" s="22">
        <v>20</v>
      </c>
      <c r="V1517" s="28">
        <v>0</v>
      </c>
      <c r="W1517" s="22">
        <v>20</v>
      </c>
      <c r="X1517" s="29" t="s">
        <v>92</v>
      </c>
      <c r="Y1517" s="22" t="s">
        <v>56</v>
      </c>
      <c r="Z1517" s="30" t="s">
        <v>2173</v>
      </c>
      <c r="AA1517" s="31">
        <v>44491</v>
      </c>
      <c r="AB1517" s="22">
        <v>0</v>
      </c>
      <c r="AC1517" s="32">
        <v>5042246274</v>
      </c>
      <c r="AD1517" s="33" t="s">
        <v>2174</v>
      </c>
      <c r="AE1517" s="34">
        <v>44508</v>
      </c>
      <c r="AF1517" s="35" t="str">
        <f>VLOOKUP(G1517,[6]TIV1!L:S,8,FALSE)</f>
        <v>8276895377</v>
      </c>
      <c r="AG1517" s="35" t="str">
        <f>VLOOKUP(T1517,[6]TIV1!L:S,8,FALSE)</f>
        <v>2050350281</v>
      </c>
      <c r="AH1517" s="35" t="str">
        <f>VLOOKUP(AC1517,[6]TIV1!L:S,8,FALSE)</f>
        <v>8276895377</v>
      </c>
      <c r="AI1517" s="36">
        <f>VLOOKUP(A1517&amp;P1517,[6]HARGA!C:D,2,0)*Q1517</f>
        <v>0</v>
      </c>
      <c r="AJ1517" s="36">
        <f>VLOOKUP(A1517&amp;P1517,[6]HARGA!C:D,2,0)*W1517</f>
        <v>0</v>
      </c>
      <c r="AK1517" s="36">
        <f>VLOOKUP(A1517&amp;P1517,[6]HARGA!C:D,2,0)*AB1517</f>
        <v>0</v>
      </c>
      <c r="AL1517" s="37"/>
      <c r="AM1517" s="37"/>
      <c r="AN1517" s="37"/>
      <c r="AO1517" s="37"/>
      <c r="AP1517" s="37"/>
      <c r="AQ1517" s="37"/>
      <c r="AR1517" s="37"/>
      <c r="AS1517" s="37"/>
      <c r="AT1517" s="37"/>
      <c r="AU1517" s="37"/>
      <c r="AV1517" s="37"/>
      <c r="AW1517" s="37"/>
      <c r="AX1517" s="37"/>
      <c r="AY1517" s="37"/>
      <c r="AZ1517" s="37"/>
      <c r="BA1517" s="37"/>
      <c r="BB1517" s="37"/>
      <c r="BC1517" s="37"/>
      <c r="BD1517">
        <v>7</v>
      </c>
    </row>
    <row r="1518" spans="1:56" x14ac:dyDescent="0.25">
      <c r="A1518" s="22" t="s">
        <v>51</v>
      </c>
      <c r="B1518" s="22" t="s">
        <v>52</v>
      </c>
      <c r="C1518" s="23">
        <v>21110406310</v>
      </c>
      <c r="D1518" s="22" t="s">
        <v>53</v>
      </c>
      <c r="E1518" s="22" t="s">
        <v>605</v>
      </c>
      <c r="F1518" s="22" t="s">
        <v>606</v>
      </c>
      <c r="G1518" s="22">
        <v>5042328698</v>
      </c>
      <c r="H1518" s="22" t="s">
        <v>56</v>
      </c>
      <c r="I1518" s="22" t="s">
        <v>2175</v>
      </c>
      <c r="J1518" s="24">
        <v>44507</v>
      </c>
      <c r="K1518" s="22">
        <v>1152</v>
      </c>
      <c r="L1518" s="22" t="s">
        <v>58</v>
      </c>
      <c r="M1518" s="22" t="s">
        <v>58</v>
      </c>
      <c r="N1518" s="38" t="s">
        <v>2176</v>
      </c>
      <c r="O1518" s="39">
        <v>44508</v>
      </c>
      <c r="P1518" s="27" t="s">
        <v>60</v>
      </c>
      <c r="Q1518" s="22">
        <v>1152</v>
      </c>
      <c r="R1518" s="23">
        <v>21110600002</v>
      </c>
      <c r="S1518" s="22" t="s">
        <v>56</v>
      </c>
      <c r="T1518" s="22">
        <v>6008145187</v>
      </c>
      <c r="U1518" s="22">
        <v>7</v>
      </c>
      <c r="V1518" s="28">
        <v>0</v>
      </c>
      <c r="W1518" s="22">
        <v>7</v>
      </c>
      <c r="X1518" s="29" t="s">
        <v>58</v>
      </c>
      <c r="Y1518" s="22" t="s">
        <v>56</v>
      </c>
      <c r="Z1518" s="30" t="s">
        <v>2177</v>
      </c>
      <c r="AA1518" s="31">
        <v>44507</v>
      </c>
      <c r="AB1518" s="22">
        <v>0</v>
      </c>
      <c r="AC1518" s="32">
        <v>5042331765</v>
      </c>
      <c r="AD1518" s="33" t="s">
        <v>2178</v>
      </c>
      <c r="AE1518" s="34">
        <v>44508</v>
      </c>
      <c r="AF1518" s="35" t="str">
        <f>VLOOKUP(G1518,[6]TIV1!L:S,8,FALSE)</f>
        <v>8276895377</v>
      </c>
      <c r="AG1518" s="35" t="str">
        <f>VLOOKUP(T1518,[6]TIV1!L:S,8,FALSE)</f>
        <v>2050350281</v>
      </c>
      <c r="AH1518" s="35" t="str">
        <f>VLOOKUP(AC1518,[6]TIV1!L:S,8,FALSE)</f>
        <v>8276895377</v>
      </c>
      <c r="AI1518" s="36">
        <f>VLOOKUP(A1518&amp;P1518,[6]HARGA!C:D,2,0)*Q1518</f>
        <v>11347200</v>
      </c>
      <c r="AJ1518" s="36">
        <f>VLOOKUP(A1518&amp;P1518,[6]HARGA!C:D,2,0)*W1518</f>
        <v>68950</v>
      </c>
      <c r="AK1518" s="36">
        <f>VLOOKUP(A1518&amp;P1518,[6]HARGA!C:D,2,0)*AB1518</f>
        <v>0</v>
      </c>
      <c r="AL1518" s="37"/>
      <c r="AM1518" s="37"/>
      <c r="AN1518" s="37"/>
      <c r="AO1518" s="37"/>
      <c r="AP1518" s="37"/>
      <c r="AQ1518" s="37"/>
      <c r="AR1518" s="37"/>
      <c r="AS1518" s="37"/>
      <c r="AT1518" s="37"/>
      <c r="AU1518" s="37"/>
      <c r="AV1518" s="37"/>
      <c r="AW1518" s="37"/>
      <c r="AX1518" s="37"/>
      <c r="AY1518" s="37"/>
      <c r="AZ1518" s="37"/>
      <c r="BA1518" s="37"/>
      <c r="BB1518" s="37"/>
      <c r="BC1518" s="37"/>
      <c r="BD1518">
        <v>7</v>
      </c>
    </row>
    <row r="1519" spans="1:56" x14ac:dyDescent="0.25">
      <c r="A1519" s="22" t="s">
        <v>51</v>
      </c>
      <c r="B1519" s="22" t="s">
        <v>52</v>
      </c>
      <c r="C1519" s="23">
        <v>21110406310</v>
      </c>
      <c r="D1519" s="22" t="s">
        <v>53</v>
      </c>
      <c r="E1519" s="22" t="s">
        <v>605</v>
      </c>
      <c r="F1519" s="22" t="s">
        <v>606</v>
      </c>
      <c r="G1519" s="22">
        <v>5042328698</v>
      </c>
      <c r="H1519" s="22" t="s">
        <v>56</v>
      </c>
      <c r="I1519" s="22" t="s">
        <v>2175</v>
      </c>
      <c r="J1519" s="24">
        <v>44507</v>
      </c>
      <c r="K1519" s="22">
        <v>1152</v>
      </c>
      <c r="L1519" s="22" t="s">
        <v>58</v>
      </c>
      <c r="M1519" s="22" t="s">
        <v>58</v>
      </c>
      <c r="N1519" s="38" t="s">
        <v>2176</v>
      </c>
      <c r="O1519" s="39">
        <v>44508</v>
      </c>
      <c r="P1519" s="27" t="s">
        <v>64</v>
      </c>
      <c r="Q1519" s="22">
        <v>1152</v>
      </c>
      <c r="R1519" s="23">
        <v>21110600002</v>
      </c>
      <c r="S1519" s="22" t="s">
        <v>56</v>
      </c>
      <c r="T1519" s="22">
        <v>6008145187</v>
      </c>
      <c r="U1519" s="22">
        <v>1152</v>
      </c>
      <c r="V1519" s="28">
        <v>0</v>
      </c>
      <c r="W1519" s="22">
        <v>1152</v>
      </c>
      <c r="X1519" s="29" t="s">
        <v>58</v>
      </c>
      <c r="Y1519" s="22" t="s">
        <v>56</v>
      </c>
      <c r="Z1519" s="30" t="s">
        <v>2177</v>
      </c>
      <c r="AA1519" s="31">
        <v>44507</v>
      </c>
      <c r="AB1519" s="22">
        <v>25</v>
      </c>
      <c r="AC1519" s="32">
        <v>5042331765</v>
      </c>
      <c r="AD1519" s="33" t="s">
        <v>2178</v>
      </c>
      <c r="AE1519" s="34">
        <v>44508</v>
      </c>
      <c r="AF1519" s="35" t="str">
        <f>VLOOKUP(G1519,[6]TIV1!L:S,8,FALSE)</f>
        <v>8276895377</v>
      </c>
      <c r="AG1519" s="35" t="str">
        <f>VLOOKUP(T1519,[6]TIV1!L:S,8,FALSE)</f>
        <v>2050350281</v>
      </c>
      <c r="AH1519" s="35" t="str">
        <f>VLOOKUP(AC1519,[6]TIV1!L:S,8,FALSE)</f>
        <v>8276895377</v>
      </c>
      <c r="AI1519" s="36">
        <f>VLOOKUP(A1519&amp;P1519,[6]HARGA!C:D,2,0)*Q1519</f>
        <v>34560000</v>
      </c>
      <c r="AJ1519" s="36">
        <f>VLOOKUP(A1519&amp;P1519,[6]HARGA!C:D,2,0)*W1519</f>
        <v>34560000</v>
      </c>
      <c r="AK1519" s="36">
        <f>VLOOKUP(A1519&amp;P1519,[6]HARGA!C:D,2,0)*AB1519</f>
        <v>750000</v>
      </c>
      <c r="AL1519" s="37"/>
      <c r="AM1519" s="37"/>
      <c r="AN1519" s="37"/>
      <c r="AO1519" s="37"/>
      <c r="AP1519" s="37"/>
      <c r="AQ1519" s="37"/>
      <c r="AR1519" s="37"/>
      <c r="AS1519" s="37"/>
      <c r="AT1519" s="37"/>
      <c r="AU1519" s="37"/>
      <c r="AV1519" s="37"/>
      <c r="AW1519" s="37"/>
      <c r="AX1519" s="37"/>
      <c r="AY1519" s="37"/>
      <c r="AZ1519" s="37"/>
      <c r="BA1519" s="37"/>
      <c r="BB1519" s="37"/>
      <c r="BC1519" s="37"/>
      <c r="BD1519">
        <v>7</v>
      </c>
    </row>
    <row r="1520" spans="1:56" x14ac:dyDescent="0.25">
      <c r="A1520" s="22" t="s">
        <v>51</v>
      </c>
      <c r="B1520" s="22" t="s">
        <v>52</v>
      </c>
      <c r="C1520" s="23">
        <v>21110406310</v>
      </c>
      <c r="D1520" s="22" t="s">
        <v>53</v>
      </c>
      <c r="E1520" s="22" t="s">
        <v>605</v>
      </c>
      <c r="F1520" s="22" t="s">
        <v>606</v>
      </c>
      <c r="G1520" s="22">
        <v>5042328698</v>
      </c>
      <c r="H1520" s="22" t="s">
        <v>56</v>
      </c>
      <c r="I1520" s="22" t="s">
        <v>2175</v>
      </c>
      <c r="J1520" s="24">
        <v>44507</v>
      </c>
      <c r="K1520" s="22">
        <v>24</v>
      </c>
      <c r="L1520" s="22" t="s">
        <v>58</v>
      </c>
      <c r="M1520" s="22" t="s">
        <v>58</v>
      </c>
      <c r="N1520" s="38" t="s">
        <v>2176</v>
      </c>
      <c r="O1520" s="39">
        <v>44508</v>
      </c>
      <c r="P1520" s="27" t="s">
        <v>65</v>
      </c>
      <c r="Q1520" s="22">
        <v>24</v>
      </c>
      <c r="R1520" s="23">
        <v>21110600002</v>
      </c>
      <c r="S1520" s="22" t="s">
        <v>56</v>
      </c>
      <c r="T1520" s="22">
        <v>6008145187</v>
      </c>
      <c r="U1520" s="22">
        <v>24</v>
      </c>
      <c r="V1520" s="28">
        <v>0</v>
      </c>
      <c r="W1520" s="22">
        <v>24</v>
      </c>
      <c r="X1520" s="29" t="s">
        <v>58</v>
      </c>
      <c r="Y1520" s="22" t="s">
        <v>56</v>
      </c>
      <c r="Z1520" s="30" t="s">
        <v>2177</v>
      </c>
      <c r="AA1520" s="31">
        <v>44507</v>
      </c>
      <c r="AB1520" s="22">
        <v>0</v>
      </c>
      <c r="AC1520" s="32">
        <v>5042331765</v>
      </c>
      <c r="AD1520" s="33" t="s">
        <v>2178</v>
      </c>
      <c r="AE1520" s="34">
        <v>44508</v>
      </c>
      <c r="AF1520" s="35" t="str">
        <f>VLOOKUP(G1520,[6]TIV1!L:S,8,FALSE)</f>
        <v>8276895377</v>
      </c>
      <c r="AG1520" s="35" t="str">
        <f>VLOOKUP(T1520,[6]TIV1!L:S,8,FALSE)</f>
        <v>2050350281</v>
      </c>
      <c r="AH1520" s="35" t="str">
        <f>VLOOKUP(AC1520,[6]TIV1!L:S,8,FALSE)</f>
        <v>8276895377</v>
      </c>
      <c r="AI1520" s="36">
        <f>VLOOKUP(A1520&amp;P1520,[6]HARGA!C:D,2,0)*Q1520</f>
        <v>0</v>
      </c>
      <c r="AJ1520" s="36">
        <f>VLOOKUP(A1520&amp;P1520,[6]HARGA!C:D,2,0)*W1520</f>
        <v>0</v>
      </c>
      <c r="AK1520" s="36">
        <f>VLOOKUP(A1520&amp;P1520,[6]HARGA!C:D,2,0)*AB1520</f>
        <v>0</v>
      </c>
      <c r="AL1520" s="37"/>
      <c r="AM1520" s="37"/>
      <c r="AN1520" s="37"/>
      <c r="AO1520" s="37"/>
      <c r="AP1520" s="37"/>
      <c r="AQ1520" s="37"/>
      <c r="AR1520" s="37"/>
      <c r="AS1520" s="37"/>
      <c r="AT1520" s="37"/>
      <c r="AU1520" s="37"/>
      <c r="AV1520" s="37"/>
      <c r="AW1520" s="37"/>
      <c r="AX1520" s="37"/>
      <c r="AY1520" s="37"/>
      <c r="AZ1520" s="37"/>
      <c r="BA1520" s="37"/>
      <c r="BB1520" s="37"/>
      <c r="BC1520" s="37"/>
      <c r="BD1520">
        <v>7</v>
      </c>
    </row>
    <row r="1521" spans="1:56" hidden="1" x14ac:dyDescent="0.25">
      <c r="A1521" s="22" t="s">
        <v>66</v>
      </c>
      <c r="B1521" s="22" t="s">
        <v>52</v>
      </c>
      <c r="C1521" s="23">
        <v>21110404169</v>
      </c>
      <c r="D1521" s="22" t="s">
        <v>53</v>
      </c>
      <c r="E1521" s="22" t="s">
        <v>565</v>
      </c>
      <c r="F1521" s="22" t="s">
        <v>518</v>
      </c>
      <c r="G1521" s="22">
        <v>5042328023</v>
      </c>
      <c r="H1521" s="22" t="s">
        <v>56</v>
      </c>
      <c r="I1521" s="22" t="s">
        <v>2179</v>
      </c>
      <c r="J1521" s="24">
        <v>44507</v>
      </c>
      <c r="K1521" s="22">
        <v>1344</v>
      </c>
      <c r="L1521" s="22" t="s">
        <v>110</v>
      </c>
      <c r="M1521" s="22" t="s">
        <v>110</v>
      </c>
      <c r="N1521" s="38" t="s">
        <v>2180</v>
      </c>
      <c r="O1521" s="39">
        <v>44508</v>
      </c>
      <c r="P1521" s="27" t="s">
        <v>60</v>
      </c>
      <c r="Q1521" s="22">
        <v>1344</v>
      </c>
      <c r="R1521" s="28" t="s">
        <v>56</v>
      </c>
      <c r="S1521" s="22" t="s">
        <v>56</v>
      </c>
      <c r="T1521" s="28" t="s">
        <v>56</v>
      </c>
      <c r="U1521" s="28">
        <v>0</v>
      </c>
      <c r="V1521" s="28">
        <v>0</v>
      </c>
      <c r="W1521" s="28">
        <v>0</v>
      </c>
      <c r="X1521" s="28" t="s">
        <v>56</v>
      </c>
      <c r="Y1521" s="22" t="s">
        <v>56</v>
      </c>
      <c r="Z1521" s="45" t="s">
        <v>56</v>
      </c>
      <c r="AA1521" s="45" t="s">
        <v>56</v>
      </c>
      <c r="AB1521" s="28">
        <v>0</v>
      </c>
      <c r="AC1521" s="28" t="s">
        <v>56</v>
      </c>
      <c r="AD1521" s="46" t="s">
        <v>56</v>
      </c>
      <c r="AE1521" s="47" t="s">
        <v>56</v>
      </c>
      <c r="AF1521" s="35" t="str">
        <f>VLOOKUP(G1521,[6]TIV1!L:S,8,FALSE)</f>
        <v>8276895965</v>
      </c>
      <c r="AG1521" s="35" t="e">
        <f>VLOOKUP(T1521,[6]TIV1!L:S,8,FALSE)</f>
        <v>#N/A</v>
      </c>
      <c r="AH1521" s="35" t="e">
        <f>VLOOKUP(AC1521,[6]TIV1!L:S,8,FALSE)</f>
        <v>#N/A</v>
      </c>
      <c r="AI1521" s="36">
        <f>VLOOKUP(A1521&amp;P1521,[6]HARGA!C:D,2,0)*Q1521</f>
        <v>13238400</v>
      </c>
      <c r="AJ1521" s="36">
        <f>VLOOKUP(A1521&amp;P1521,[6]HARGA!C:D,2,0)*W1521</f>
        <v>0</v>
      </c>
      <c r="AK1521" s="36">
        <f>VLOOKUP(A1521&amp;P1521,[6]HARGA!C:D,2,0)*AB1521</f>
        <v>0</v>
      </c>
      <c r="AL1521" s="37"/>
      <c r="AM1521" s="37"/>
      <c r="AN1521" s="37"/>
      <c r="AO1521" s="37"/>
      <c r="AP1521" s="37"/>
      <c r="AQ1521" s="37"/>
      <c r="AR1521" s="37"/>
      <c r="AS1521" s="37"/>
      <c r="AT1521" s="37"/>
      <c r="AU1521" s="37"/>
      <c r="AV1521" s="37"/>
      <c r="AW1521" s="37"/>
      <c r="AX1521" s="37"/>
      <c r="AY1521" s="37"/>
      <c r="AZ1521" s="37"/>
      <c r="BA1521" s="37"/>
      <c r="BB1521" s="37"/>
      <c r="BC1521" s="37"/>
      <c r="BD1521">
        <v>7</v>
      </c>
    </row>
    <row r="1522" spans="1:56" hidden="1" x14ac:dyDescent="0.25">
      <c r="A1522" s="22" t="s">
        <v>66</v>
      </c>
      <c r="B1522" s="22" t="s">
        <v>52</v>
      </c>
      <c r="C1522" s="23">
        <v>21110404169</v>
      </c>
      <c r="D1522" s="22" t="s">
        <v>53</v>
      </c>
      <c r="E1522" s="22" t="s">
        <v>565</v>
      </c>
      <c r="F1522" s="22" t="s">
        <v>518</v>
      </c>
      <c r="G1522" s="22">
        <v>5042328023</v>
      </c>
      <c r="H1522" s="22" t="s">
        <v>56</v>
      </c>
      <c r="I1522" s="22" t="s">
        <v>2179</v>
      </c>
      <c r="J1522" s="24">
        <v>44507</v>
      </c>
      <c r="K1522" s="22">
        <v>1344</v>
      </c>
      <c r="L1522" s="22" t="s">
        <v>110</v>
      </c>
      <c r="M1522" s="22" t="s">
        <v>110</v>
      </c>
      <c r="N1522" s="38" t="s">
        <v>2180</v>
      </c>
      <c r="O1522" s="39">
        <v>44508</v>
      </c>
      <c r="P1522" s="27" t="s">
        <v>64</v>
      </c>
      <c r="Q1522" s="22">
        <v>1344</v>
      </c>
      <c r="R1522" s="28" t="s">
        <v>56</v>
      </c>
      <c r="S1522" s="22" t="s">
        <v>56</v>
      </c>
      <c r="T1522" s="28" t="s">
        <v>56</v>
      </c>
      <c r="U1522" s="28">
        <v>0</v>
      </c>
      <c r="V1522" s="28">
        <v>0</v>
      </c>
      <c r="W1522" s="28">
        <v>0</v>
      </c>
      <c r="X1522" s="28" t="s">
        <v>56</v>
      </c>
      <c r="Y1522" s="22" t="s">
        <v>56</v>
      </c>
      <c r="Z1522" s="45" t="s">
        <v>56</v>
      </c>
      <c r="AA1522" s="45" t="s">
        <v>56</v>
      </c>
      <c r="AB1522" s="28">
        <v>0</v>
      </c>
      <c r="AC1522" s="28" t="s">
        <v>56</v>
      </c>
      <c r="AD1522" s="46" t="s">
        <v>56</v>
      </c>
      <c r="AE1522" s="47" t="s">
        <v>56</v>
      </c>
      <c r="AF1522" s="35" t="str">
        <f>VLOOKUP(G1522,[6]TIV1!L:S,8,FALSE)</f>
        <v>8276895965</v>
      </c>
      <c r="AG1522" s="35" t="e">
        <f>VLOOKUP(T1522,[6]TIV1!L:S,8,FALSE)</f>
        <v>#N/A</v>
      </c>
      <c r="AH1522" s="35" t="e">
        <f>VLOOKUP(AC1522,[6]TIV1!L:S,8,FALSE)</f>
        <v>#N/A</v>
      </c>
      <c r="AI1522" s="36">
        <f>VLOOKUP(A1522&amp;P1522,[6]HARGA!C:D,2,0)*Q1522</f>
        <v>40320000</v>
      </c>
      <c r="AJ1522" s="36">
        <f>VLOOKUP(A1522&amp;P1522,[6]HARGA!C:D,2,0)*W1522</f>
        <v>0</v>
      </c>
      <c r="AK1522" s="36">
        <f>VLOOKUP(A1522&amp;P1522,[6]HARGA!C:D,2,0)*AB1522</f>
        <v>0</v>
      </c>
      <c r="AL1522" s="37"/>
      <c r="AM1522" s="37"/>
      <c r="AN1522" s="37"/>
      <c r="AO1522" s="37"/>
      <c r="AP1522" s="37"/>
      <c r="AQ1522" s="37"/>
      <c r="AR1522" s="37"/>
      <c r="AS1522" s="37"/>
      <c r="AT1522" s="37"/>
      <c r="AU1522" s="37"/>
      <c r="AV1522" s="37"/>
      <c r="AW1522" s="37"/>
      <c r="AX1522" s="37"/>
      <c r="AY1522" s="37"/>
      <c r="AZ1522" s="37"/>
      <c r="BA1522" s="37"/>
      <c r="BB1522" s="37"/>
      <c r="BC1522" s="37"/>
      <c r="BD1522">
        <v>7</v>
      </c>
    </row>
    <row r="1523" spans="1:56" hidden="1" x14ac:dyDescent="0.25">
      <c r="A1523" s="22" t="s">
        <v>66</v>
      </c>
      <c r="B1523" s="22" t="s">
        <v>52</v>
      </c>
      <c r="C1523" s="23">
        <v>21110404169</v>
      </c>
      <c r="D1523" s="22" t="s">
        <v>53</v>
      </c>
      <c r="E1523" s="22" t="s">
        <v>565</v>
      </c>
      <c r="F1523" s="22" t="s">
        <v>518</v>
      </c>
      <c r="G1523" s="22">
        <v>5042328023</v>
      </c>
      <c r="H1523" s="22" t="s">
        <v>56</v>
      </c>
      <c r="I1523" s="22" t="s">
        <v>2179</v>
      </c>
      <c r="J1523" s="24">
        <v>44507</v>
      </c>
      <c r="K1523" s="22">
        <v>28</v>
      </c>
      <c r="L1523" s="22" t="s">
        <v>110</v>
      </c>
      <c r="M1523" s="22" t="s">
        <v>110</v>
      </c>
      <c r="N1523" s="38" t="s">
        <v>2180</v>
      </c>
      <c r="O1523" s="39">
        <v>44508</v>
      </c>
      <c r="P1523" s="27" t="s">
        <v>65</v>
      </c>
      <c r="Q1523" s="22">
        <v>28</v>
      </c>
      <c r="R1523" s="28" t="s">
        <v>56</v>
      </c>
      <c r="S1523" s="22" t="s">
        <v>56</v>
      </c>
      <c r="T1523" s="28" t="s">
        <v>56</v>
      </c>
      <c r="U1523" s="28">
        <v>0</v>
      </c>
      <c r="V1523" s="28">
        <v>0</v>
      </c>
      <c r="W1523" s="28">
        <v>0</v>
      </c>
      <c r="X1523" s="28" t="s">
        <v>56</v>
      </c>
      <c r="Y1523" s="22" t="s">
        <v>56</v>
      </c>
      <c r="Z1523" s="45" t="s">
        <v>56</v>
      </c>
      <c r="AA1523" s="45" t="s">
        <v>56</v>
      </c>
      <c r="AB1523" s="28">
        <v>0</v>
      </c>
      <c r="AC1523" s="28" t="s">
        <v>56</v>
      </c>
      <c r="AD1523" s="46" t="s">
        <v>56</v>
      </c>
      <c r="AE1523" s="47" t="s">
        <v>56</v>
      </c>
      <c r="AF1523" s="35" t="str">
        <f>VLOOKUP(G1523,[6]TIV1!L:S,8,FALSE)</f>
        <v>8276895965</v>
      </c>
      <c r="AG1523" s="35" t="e">
        <f>VLOOKUP(T1523,[6]TIV1!L:S,8,FALSE)</f>
        <v>#N/A</v>
      </c>
      <c r="AH1523" s="35" t="e">
        <f>VLOOKUP(AC1523,[6]TIV1!L:S,8,FALSE)</f>
        <v>#N/A</v>
      </c>
      <c r="AI1523" s="36">
        <f>VLOOKUP(A1523&amp;P1523,[6]HARGA!C:D,2,0)*Q1523</f>
        <v>0</v>
      </c>
      <c r="AJ1523" s="36">
        <f>VLOOKUP(A1523&amp;P1523,[6]HARGA!C:D,2,0)*W1523</f>
        <v>0</v>
      </c>
      <c r="AK1523" s="36">
        <f>VLOOKUP(A1523&amp;P1523,[6]HARGA!C:D,2,0)*AB1523</f>
        <v>0</v>
      </c>
      <c r="AL1523" s="37"/>
      <c r="AM1523" s="37"/>
      <c r="AN1523" s="37"/>
      <c r="AO1523" s="37"/>
      <c r="AP1523" s="37"/>
      <c r="AQ1523" s="37"/>
      <c r="AR1523" s="37"/>
      <c r="AS1523" s="37"/>
      <c r="AT1523" s="37"/>
      <c r="AU1523" s="37"/>
      <c r="AV1523" s="37"/>
      <c r="AW1523" s="37"/>
      <c r="AX1523" s="37"/>
      <c r="AY1523" s="37"/>
      <c r="AZ1523" s="37"/>
      <c r="BA1523" s="37"/>
      <c r="BB1523" s="37"/>
      <c r="BC1523" s="37"/>
      <c r="BD1523">
        <v>7</v>
      </c>
    </row>
    <row r="1524" spans="1:56" hidden="1" x14ac:dyDescent="0.25">
      <c r="A1524" s="22" t="s">
        <v>51</v>
      </c>
      <c r="B1524" s="22" t="s">
        <v>52</v>
      </c>
      <c r="C1524" s="23" t="s">
        <v>2181</v>
      </c>
      <c r="D1524" s="22" t="s">
        <v>53</v>
      </c>
      <c r="E1524" s="22" t="s">
        <v>565</v>
      </c>
      <c r="F1524" s="22" t="s">
        <v>518</v>
      </c>
      <c r="G1524" s="22" t="s">
        <v>90</v>
      </c>
      <c r="H1524" s="22" t="s">
        <v>56</v>
      </c>
      <c r="I1524" s="22" t="s">
        <v>2182</v>
      </c>
      <c r="J1524" s="24">
        <v>44507</v>
      </c>
      <c r="K1524" s="22">
        <v>0</v>
      </c>
      <c r="L1524" s="22" t="s">
        <v>91</v>
      </c>
      <c r="M1524" s="22" t="s">
        <v>91</v>
      </c>
      <c r="N1524" s="41" t="s">
        <v>56</v>
      </c>
      <c r="O1524" s="41" t="s">
        <v>56</v>
      </c>
      <c r="P1524" s="27" t="s">
        <v>60</v>
      </c>
      <c r="Q1524" s="22">
        <v>0</v>
      </c>
      <c r="R1524" s="23">
        <v>21102803704</v>
      </c>
      <c r="S1524" s="22" t="s">
        <v>56</v>
      </c>
      <c r="T1524" s="22">
        <v>6008145186</v>
      </c>
      <c r="U1524" s="22">
        <v>18</v>
      </c>
      <c r="V1524" s="28">
        <v>0</v>
      </c>
      <c r="W1524" s="22">
        <v>18</v>
      </c>
      <c r="X1524" s="29" t="s">
        <v>58</v>
      </c>
      <c r="Y1524" s="22" t="s">
        <v>56</v>
      </c>
      <c r="Z1524" s="30" t="s">
        <v>2183</v>
      </c>
      <c r="AA1524" s="31">
        <v>44507</v>
      </c>
      <c r="AB1524" s="22">
        <v>0</v>
      </c>
      <c r="AC1524" s="32">
        <v>5042329824</v>
      </c>
      <c r="AD1524" s="33" t="s">
        <v>2184</v>
      </c>
      <c r="AE1524" s="34">
        <v>44516</v>
      </c>
      <c r="AF1524" s="35" t="e">
        <f>VLOOKUP(G1524,[6]TIV1!L:S,8,FALSE)</f>
        <v>#N/A</v>
      </c>
      <c r="AG1524" s="35" t="str">
        <f>VLOOKUP(T1524,[6]TIV1!L:S,8,FALSE)</f>
        <v>2050350281</v>
      </c>
      <c r="AH1524" s="35" t="str">
        <f>VLOOKUP(AC1524,[6]TIV1!L:S,8,FALSE)</f>
        <v>8276895377</v>
      </c>
      <c r="AI1524" s="36">
        <f>VLOOKUP(A1524&amp;P1524,[6]HARGA!C:D,2,0)*Q1524</f>
        <v>0</v>
      </c>
      <c r="AJ1524" s="36">
        <f>VLOOKUP(A1524&amp;P1524,[6]HARGA!C:D,2,0)*W1524</f>
        <v>177300</v>
      </c>
      <c r="AK1524" s="36">
        <f>VLOOKUP(A1524&amp;P1524,[6]HARGA!C:D,2,0)*AB1524</f>
        <v>0</v>
      </c>
      <c r="AL1524" s="37"/>
      <c r="AM1524" s="37"/>
      <c r="AN1524" s="37"/>
      <c r="AO1524" s="37"/>
      <c r="AP1524" s="37"/>
      <c r="AQ1524" s="37"/>
      <c r="AR1524" s="37"/>
      <c r="AS1524" s="37"/>
      <c r="AT1524" s="37"/>
      <c r="AU1524" s="37"/>
      <c r="AV1524" s="37"/>
      <c r="AW1524" s="37"/>
      <c r="AX1524" s="37"/>
      <c r="AY1524" s="37"/>
      <c r="AZ1524" s="37"/>
      <c r="BA1524" s="37"/>
      <c r="BB1524" s="37"/>
      <c r="BC1524" s="37"/>
      <c r="BD1524">
        <v>7</v>
      </c>
    </row>
    <row r="1525" spans="1:56" hidden="1" x14ac:dyDescent="0.25">
      <c r="A1525" s="22" t="s">
        <v>51</v>
      </c>
      <c r="B1525" s="22" t="s">
        <v>52</v>
      </c>
      <c r="C1525" s="23" t="s">
        <v>2181</v>
      </c>
      <c r="D1525" s="22" t="s">
        <v>53</v>
      </c>
      <c r="E1525" s="22" t="s">
        <v>565</v>
      </c>
      <c r="F1525" s="22" t="s">
        <v>518</v>
      </c>
      <c r="G1525" s="22" t="s">
        <v>90</v>
      </c>
      <c r="H1525" s="22" t="s">
        <v>56</v>
      </c>
      <c r="I1525" s="22" t="s">
        <v>2182</v>
      </c>
      <c r="J1525" s="24">
        <v>44507</v>
      </c>
      <c r="K1525" s="22">
        <v>0</v>
      </c>
      <c r="L1525" s="22" t="s">
        <v>91</v>
      </c>
      <c r="M1525" s="22" t="s">
        <v>91</v>
      </c>
      <c r="N1525" s="41" t="s">
        <v>56</v>
      </c>
      <c r="O1525" s="41" t="s">
        <v>56</v>
      </c>
      <c r="P1525" s="27" t="s">
        <v>64</v>
      </c>
      <c r="Q1525" s="22">
        <v>0</v>
      </c>
      <c r="R1525" s="23">
        <v>21102803704</v>
      </c>
      <c r="S1525" s="22" t="s">
        <v>56</v>
      </c>
      <c r="T1525" s="22">
        <v>6008145186</v>
      </c>
      <c r="U1525" s="22">
        <v>1344</v>
      </c>
      <c r="V1525" s="28">
        <v>0</v>
      </c>
      <c r="W1525" s="22">
        <v>1344</v>
      </c>
      <c r="X1525" s="29" t="s">
        <v>58</v>
      </c>
      <c r="Y1525" s="22" t="s">
        <v>56</v>
      </c>
      <c r="Z1525" s="30" t="s">
        <v>2183</v>
      </c>
      <c r="AA1525" s="31">
        <v>44507</v>
      </c>
      <c r="AB1525" s="22">
        <v>30</v>
      </c>
      <c r="AC1525" s="32">
        <v>5042329824</v>
      </c>
      <c r="AD1525" s="33" t="s">
        <v>2184</v>
      </c>
      <c r="AE1525" s="34">
        <v>44516</v>
      </c>
      <c r="AF1525" s="35" t="e">
        <f>VLOOKUP(G1525,[6]TIV1!L:S,8,FALSE)</f>
        <v>#N/A</v>
      </c>
      <c r="AG1525" s="35" t="str">
        <f>VLOOKUP(T1525,[6]TIV1!L:S,8,FALSE)</f>
        <v>2050350281</v>
      </c>
      <c r="AH1525" s="35" t="str">
        <f>VLOOKUP(AC1525,[6]TIV1!L:S,8,FALSE)</f>
        <v>8276895377</v>
      </c>
      <c r="AI1525" s="36">
        <f>VLOOKUP(A1525&amp;P1525,[6]HARGA!C:D,2,0)*Q1525</f>
        <v>0</v>
      </c>
      <c r="AJ1525" s="36">
        <f>VLOOKUP(A1525&amp;P1525,[6]HARGA!C:D,2,0)*W1525</f>
        <v>40320000</v>
      </c>
      <c r="AK1525" s="36">
        <f>VLOOKUP(A1525&amp;P1525,[6]HARGA!C:D,2,0)*AB1525</f>
        <v>900000</v>
      </c>
      <c r="AL1525" s="37"/>
      <c r="AM1525" s="37"/>
      <c r="AN1525" s="37"/>
      <c r="AO1525" s="37"/>
      <c r="AP1525" s="37"/>
      <c r="AQ1525" s="37"/>
      <c r="AR1525" s="37"/>
      <c r="AS1525" s="37"/>
      <c r="AT1525" s="37"/>
      <c r="AU1525" s="37"/>
      <c r="AV1525" s="37"/>
      <c r="AW1525" s="37"/>
      <c r="AX1525" s="37"/>
      <c r="AY1525" s="37"/>
      <c r="AZ1525" s="37"/>
      <c r="BA1525" s="37"/>
      <c r="BB1525" s="37"/>
      <c r="BC1525" s="37"/>
      <c r="BD1525">
        <v>7</v>
      </c>
    </row>
    <row r="1526" spans="1:56" hidden="1" x14ac:dyDescent="0.25">
      <c r="A1526" s="22" t="s">
        <v>51</v>
      </c>
      <c r="B1526" s="22" t="s">
        <v>52</v>
      </c>
      <c r="C1526" s="23" t="s">
        <v>2181</v>
      </c>
      <c r="D1526" s="22" t="s">
        <v>53</v>
      </c>
      <c r="E1526" s="22" t="s">
        <v>565</v>
      </c>
      <c r="F1526" s="22" t="s">
        <v>518</v>
      </c>
      <c r="G1526" s="22" t="s">
        <v>90</v>
      </c>
      <c r="H1526" s="22" t="s">
        <v>56</v>
      </c>
      <c r="I1526" s="22" t="s">
        <v>2182</v>
      </c>
      <c r="J1526" s="24">
        <v>44507</v>
      </c>
      <c r="K1526" s="22">
        <v>0</v>
      </c>
      <c r="L1526" s="22" t="s">
        <v>91</v>
      </c>
      <c r="M1526" s="22" t="s">
        <v>91</v>
      </c>
      <c r="N1526" s="41" t="s">
        <v>56</v>
      </c>
      <c r="O1526" s="41" t="s">
        <v>56</v>
      </c>
      <c r="P1526" s="27" t="s">
        <v>65</v>
      </c>
      <c r="Q1526" s="22">
        <v>0</v>
      </c>
      <c r="R1526" s="23">
        <v>21102803704</v>
      </c>
      <c r="S1526" s="22" t="s">
        <v>56</v>
      </c>
      <c r="T1526" s="22">
        <v>6008145186</v>
      </c>
      <c r="U1526" s="22">
        <v>28</v>
      </c>
      <c r="V1526" s="28">
        <v>0</v>
      </c>
      <c r="W1526" s="22">
        <v>28</v>
      </c>
      <c r="X1526" s="29" t="s">
        <v>58</v>
      </c>
      <c r="Y1526" s="22" t="s">
        <v>56</v>
      </c>
      <c r="Z1526" s="30" t="s">
        <v>2183</v>
      </c>
      <c r="AA1526" s="31">
        <v>44507</v>
      </c>
      <c r="AB1526" s="22">
        <v>0</v>
      </c>
      <c r="AC1526" s="32">
        <v>5042329824</v>
      </c>
      <c r="AD1526" s="33" t="s">
        <v>2184</v>
      </c>
      <c r="AE1526" s="34">
        <v>44516</v>
      </c>
      <c r="AF1526" s="35" t="e">
        <f>VLOOKUP(G1526,[6]TIV1!L:S,8,FALSE)</f>
        <v>#N/A</v>
      </c>
      <c r="AG1526" s="35" t="str">
        <f>VLOOKUP(T1526,[6]TIV1!L:S,8,FALSE)</f>
        <v>2050350281</v>
      </c>
      <c r="AH1526" s="35" t="str">
        <f>VLOOKUP(AC1526,[6]TIV1!L:S,8,FALSE)</f>
        <v>8276895377</v>
      </c>
      <c r="AI1526" s="36">
        <f>VLOOKUP(A1526&amp;P1526,[6]HARGA!C:D,2,0)*Q1526</f>
        <v>0</v>
      </c>
      <c r="AJ1526" s="36">
        <f>VLOOKUP(A1526&amp;P1526,[6]HARGA!C:D,2,0)*W1526</f>
        <v>0</v>
      </c>
      <c r="AK1526" s="36">
        <f>VLOOKUP(A1526&amp;P1526,[6]HARGA!C:D,2,0)*AB1526</f>
        <v>0</v>
      </c>
      <c r="AL1526" s="37"/>
      <c r="AM1526" s="37"/>
      <c r="AN1526" s="37"/>
      <c r="AO1526" s="37"/>
      <c r="AP1526" s="37"/>
      <c r="AQ1526" s="37"/>
      <c r="AR1526" s="37"/>
      <c r="AS1526" s="37"/>
      <c r="AT1526" s="37"/>
      <c r="AU1526" s="37"/>
      <c r="AV1526" s="37"/>
      <c r="AW1526" s="37"/>
      <c r="AX1526" s="37"/>
      <c r="AY1526" s="37"/>
      <c r="AZ1526" s="37"/>
      <c r="BA1526" s="37"/>
      <c r="BB1526" s="37"/>
      <c r="BC1526" s="37"/>
      <c r="BD1526">
        <v>7</v>
      </c>
    </row>
    <row r="1527" spans="1:56" x14ac:dyDescent="0.25">
      <c r="A1527" s="22" t="s">
        <v>51</v>
      </c>
      <c r="B1527" s="22" t="s">
        <v>52</v>
      </c>
      <c r="C1527" s="23">
        <v>21110406312</v>
      </c>
      <c r="D1527" s="22" t="s">
        <v>53</v>
      </c>
      <c r="E1527" s="22" t="s">
        <v>983</v>
      </c>
      <c r="F1527" s="22" t="s">
        <v>984</v>
      </c>
      <c r="G1527" s="22">
        <v>5042331026</v>
      </c>
      <c r="H1527" s="22" t="s">
        <v>56</v>
      </c>
      <c r="I1527" s="22" t="s">
        <v>2185</v>
      </c>
      <c r="J1527" s="24">
        <v>44507</v>
      </c>
      <c r="K1527" s="22">
        <v>1152</v>
      </c>
      <c r="L1527" s="22" t="s">
        <v>58</v>
      </c>
      <c r="M1527" s="22" t="s">
        <v>58</v>
      </c>
      <c r="N1527" s="38" t="s">
        <v>2186</v>
      </c>
      <c r="O1527" s="39">
        <v>44508</v>
      </c>
      <c r="P1527" s="27" t="s">
        <v>60</v>
      </c>
      <c r="Q1527" s="22">
        <v>1152</v>
      </c>
      <c r="R1527" s="23">
        <v>21102803694</v>
      </c>
      <c r="S1527" s="22" t="s">
        <v>56</v>
      </c>
      <c r="T1527" s="22">
        <v>6008154288</v>
      </c>
      <c r="U1527" s="22">
        <v>15</v>
      </c>
      <c r="V1527" s="28">
        <v>0</v>
      </c>
      <c r="W1527" s="22">
        <v>15</v>
      </c>
      <c r="X1527" s="29" t="s">
        <v>58</v>
      </c>
      <c r="Y1527" s="22" t="s">
        <v>56</v>
      </c>
      <c r="Z1527" s="30" t="s">
        <v>2187</v>
      </c>
      <c r="AA1527" s="31">
        <v>44507</v>
      </c>
      <c r="AB1527" s="22">
        <v>0</v>
      </c>
      <c r="AC1527" s="32">
        <v>5042327877</v>
      </c>
      <c r="AD1527" s="33" t="s">
        <v>2188</v>
      </c>
      <c r="AE1527" s="34">
        <v>44508</v>
      </c>
      <c r="AF1527" s="35" t="str">
        <f>VLOOKUP(G1527,[6]TIV1!L:S,8,FALSE)</f>
        <v>8276896091</v>
      </c>
      <c r="AG1527" s="35" t="str">
        <f>VLOOKUP(T1527,[6]TIV1!L:S,8,FALSE)</f>
        <v>2050350281</v>
      </c>
      <c r="AH1527" s="35" t="str">
        <f>VLOOKUP(AC1527,[6]TIV1!L:S,8,FALSE)</f>
        <v>8276895377</v>
      </c>
      <c r="AI1527" s="36">
        <f>VLOOKUP(A1527&amp;P1527,[6]HARGA!C:D,2,0)*Q1527</f>
        <v>11347200</v>
      </c>
      <c r="AJ1527" s="36">
        <f>VLOOKUP(A1527&amp;P1527,[6]HARGA!C:D,2,0)*W1527</f>
        <v>147750</v>
      </c>
      <c r="AK1527" s="36">
        <f>VLOOKUP(A1527&amp;P1527,[6]HARGA!C:D,2,0)*AB1527</f>
        <v>0</v>
      </c>
      <c r="AL1527" s="37"/>
      <c r="AM1527" s="37"/>
      <c r="AN1527" s="37"/>
      <c r="AO1527" s="37"/>
      <c r="AP1527" s="37"/>
      <c r="AQ1527" s="37"/>
      <c r="AR1527" s="37"/>
      <c r="AS1527" s="37"/>
      <c r="AT1527" s="37"/>
      <c r="AU1527" s="37"/>
      <c r="AV1527" s="37"/>
      <c r="AW1527" s="37"/>
      <c r="AX1527" s="37"/>
      <c r="AY1527" s="37"/>
      <c r="AZ1527" s="37"/>
      <c r="BA1527" s="37"/>
      <c r="BB1527" s="37"/>
      <c r="BC1527" s="37"/>
      <c r="BD1527">
        <v>7</v>
      </c>
    </row>
    <row r="1528" spans="1:56" x14ac:dyDescent="0.25">
      <c r="A1528" s="22" t="s">
        <v>51</v>
      </c>
      <c r="B1528" s="22" t="s">
        <v>52</v>
      </c>
      <c r="C1528" s="23">
        <v>21110406312</v>
      </c>
      <c r="D1528" s="22" t="s">
        <v>53</v>
      </c>
      <c r="E1528" s="22" t="s">
        <v>983</v>
      </c>
      <c r="F1528" s="22" t="s">
        <v>984</v>
      </c>
      <c r="G1528" s="22">
        <v>5042331026</v>
      </c>
      <c r="H1528" s="22" t="s">
        <v>56</v>
      </c>
      <c r="I1528" s="22" t="s">
        <v>2185</v>
      </c>
      <c r="J1528" s="24">
        <v>44507</v>
      </c>
      <c r="K1528" s="22">
        <v>1152</v>
      </c>
      <c r="L1528" s="22" t="s">
        <v>58</v>
      </c>
      <c r="M1528" s="22" t="s">
        <v>58</v>
      </c>
      <c r="N1528" s="38" t="s">
        <v>2186</v>
      </c>
      <c r="O1528" s="39">
        <v>44508</v>
      </c>
      <c r="P1528" s="27" t="s">
        <v>64</v>
      </c>
      <c r="Q1528" s="22">
        <v>1152</v>
      </c>
      <c r="R1528" s="23">
        <v>21102803694</v>
      </c>
      <c r="S1528" s="22" t="s">
        <v>56</v>
      </c>
      <c r="T1528" s="22">
        <v>6008154288</v>
      </c>
      <c r="U1528" s="22">
        <v>1152</v>
      </c>
      <c r="V1528" s="28">
        <v>0</v>
      </c>
      <c r="W1528" s="22">
        <v>1152</v>
      </c>
      <c r="X1528" s="29" t="s">
        <v>58</v>
      </c>
      <c r="Y1528" s="22" t="s">
        <v>56</v>
      </c>
      <c r="Z1528" s="30" t="s">
        <v>2187</v>
      </c>
      <c r="AA1528" s="31">
        <v>44507</v>
      </c>
      <c r="AB1528" s="22">
        <v>25</v>
      </c>
      <c r="AC1528" s="32">
        <v>5042327877</v>
      </c>
      <c r="AD1528" s="33" t="s">
        <v>2188</v>
      </c>
      <c r="AE1528" s="34">
        <v>44508</v>
      </c>
      <c r="AF1528" s="35" t="str">
        <f>VLOOKUP(G1528,[6]TIV1!L:S,8,FALSE)</f>
        <v>8276896091</v>
      </c>
      <c r="AG1528" s="35" t="str">
        <f>VLOOKUP(T1528,[6]TIV1!L:S,8,FALSE)</f>
        <v>2050350281</v>
      </c>
      <c r="AH1528" s="35" t="str">
        <f>VLOOKUP(AC1528,[6]TIV1!L:S,8,FALSE)</f>
        <v>8276895377</v>
      </c>
      <c r="AI1528" s="36">
        <f>VLOOKUP(A1528&amp;P1528,[6]HARGA!C:D,2,0)*Q1528</f>
        <v>34560000</v>
      </c>
      <c r="AJ1528" s="36">
        <f>VLOOKUP(A1528&amp;P1528,[6]HARGA!C:D,2,0)*W1528</f>
        <v>34560000</v>
      </c>
      <c r="AK1528" s="36">
        <f>VLOOKUP(A1528&amp;P1528,[6]HARGA!C:D,2,0)*AB1528</f>
        <v>750000</v>
      </c>
      <c r="AL1528" s="37"/>
      <c r="AM1528" s="37"/>
      <c r="AN1528" s="37"/>
      <c r="AO1528" s="37"/>
      <c r="AP1528" s="37"/>
      <c r="AQ1528" s="37"/>
      <c r="AR1528" s="37"/>
      <c r="AS1528" s="37"/>
      <c r="AT1528" s="37"/>
      <c r="AU1528" s="37"/>
      <c r="AV1528" s="37"/>
      <c r="AW1528" s="37"/>
      <c r="AX1528" s="37"/>
      <c r="AY1528" s="37"/>
      <c r="AZ1528" s="37"/>
      <c r="BA1528" s="37"/>
      <c r="BB1528" s="37"/>
      <c r="BC1528" s="37"/>
      <c r="BD1528">
        <v>7</v>
      </c>
    </row>
    <row r="1529" spans="1:56" x14ac:dyDescent="0.25">
      <c r="A1529" s="22" t="s">
        <v>51</v>
      </c>
      <c r="B1529" s="22" t="s">
        <v>52</v>
      </c>
      <c r="C1529" s="23">
        <v>21110406312</v>
      </c>
      <c r="D1529" s="22" t="s">
        <v>53</v>
      </c>
      <c r="E1529" s="22" t="s">
        <v>983</v>
      </c>
      <c r="F1529" s="22" t="s">
        <v>984</v>
      </c>
      <c r="G1529" s="22">
        <v>5042331026</v>
      </c>
      <c r="H1529" s="22" t="s">
        <v>56</v>
      </c>
      <c r="I1529" s="22" t="s">
        <v>2185</v>
      </c>
      <c r="J1529" s="24">
        <v>44507</v>
      </c>
      <c r="K1529" s="22">
        <v>24</v>
      </c>
      <c r="L1529" s="22" t="s">
        <v>58</v>
      </c>
      <c r="M1529" s="22" t="s">
        <v>58</v>
      </c>
      <c r="N1529" s="38" t="s">
        <v>2186</v>
      </c>
      <c r="O1529" s="39">
        <v>44508</v>
      </c>
      <c r="P1529" s="27" t="s">
        <v>65</v>
      </c>
      <c r="Q1529" s="22">
        <v>24</v>
      </c>
      <c r="R1529" s="23">
        <v>21102803694</v>
      </c>
      <c r="S1529" s="22" t="s">
        <v>56</v>
      </c>
      <c r="T1529" s="22">
        <v>6008154288</v>
      </c>
      <c r="U1529" s="22">
        <v>24</v>
      </c>
      <c r="V1529" s="28">
        <v>0</v>
      </c>
      <c r="W1529" s="22">
        <v>24</v>
      </c>
      <c r="X1529" s="29" t="s">
        <v>58</v>
      </c>
      <c r="Y1529" s="22" t="s">
        <v>56</v>
      </c>
      <c r="Z1529" s="30" t="s">
        <v>2187</v>
      </c>
      <c r="AA1529" s="31">
        <v>44507</v>
      </c>
      <c r="AB1529" s="22">
        <v>0</v>
      </c>
      <c r="AC1529" s="32">
        <v>5042327877</v>
      </c>
      <c r="AD1529" s="33" t="s">
        <v>2188</v>
      </c>
      <c r="AE1529" s="34">
        <v>44508</v>
      </c>
      <c r="AF1529" s="35" t="str">
        <f>VLOOKUP(G1529,[6]TIV1!L:S,8,FALSE)</f>
        <v>8276896091</v>
      </c>
      <c r="AG1529" s="35" t="str">
        <f>VLOOKUP(T1529,[6]TIV1!L:S,8,FALSE)</f>
        <v>2050350281</v>
      </c>
      <c r="AH1529" s="35" t="str">
        <f>VLOOKUP(AC1529,[6]TIV1!L:S,8,FALSE)</f>
        <v>8276895377</v>
      </c>
      <c r="AI1529" s="36">
        <f>VLOOKUP(A1529&amp;P1529,[6]HARGA!C:D,2,0)*Q1529</f>
        <v>0</v>
      </c>
      <c r="AJ1529" s="36">
        <f>VLOOKUP(A1529&amp;P1529,[6]HARGA!C:D,2,0)*W1529</f>
        <v>0</v>
      </c>
      <c r="AK1529" s="36">
        <f>VLOOKUP(A1529&amp;P1529,[6]HARGA!C:D,2,0)*AB1529</f>
        <v>0</v>
      </c>
      <c r="AL1529" s="37"/>
      <c r="AM1529" s="37"/>
      <c r="AN1529" s="37"/>
      <c r="AO1529" s="37"/>
      <c r="AP1529" s="37"/>
      <c r="AQ1529" s="37"/>
      <c r="AR1529" s="37"/>
      <c r="AS1529" s="37"/>
      <c r="AT1529" s="37"/>
      <c r="AU1529" s="37"/>
      <c r="AV1529" s="37"/>
      <c r="AW1529" s="37"/>
      <c r="AX1529" s="37"/>
      <c r="AY1529" s="37"/>
      <c r="AZ1529" s="37"/>
      <c r="BA1529" s="37"/>
      <c r="BB1529" s="37"/>
      <c r="BC1529" s="37"/>
      <c r="BD1529">
        <v>7</v>
      </c>
    </row>
    <row r="1530" spans="1:56" hidden="1" x14ac:dyDescent="0.25">
      <c r="A1530" s="22" t="s">
        <v>51</v>
      </c>
      <c r="B1530" s="22" t="s">
        <v>52</v>
      </c>
      <c r="C1530" s="23">
        <v>21110406308</v>
      </c>
      <c r="D1530" s="22" t="s">
        <v>53</v>
      </c>
      <c r="E1530" s="22" t="s">
        <v>2189</v>
      </c>
      <c r="F1530" s="22" t="s">
        <v>89</v>
      </c>
      <c r="G1530" s="22">
        <v>5042327530</v>
      </c>
      <c r="H1530" s="22" t="s">
        <v>56</v>
      </c>
      <c r="I1530" s="22" t="s">
        <v>2190</v>
      </c>
      <c r="J1530" s="24">
        <v>44507</v>
      </c>
      <c r="K1530" s="22">
        <v>1344</v>
      </c>
      <c r="L1530" s="22" t="s">
        <v>92</v>
      </c>
      <c r="M1530" s="22" t="s">
        <v>92</v>
      </c>
      <c r="N1530" s="38" t="s">
        <v>2191</v>
      </c>
      <c r="O1530" s="39">
        <v>44508</v>
      </c>
      <c r="P1530" s="27" t="s">
        <v>60</v>
      </c>
      <c r="Q1530" s="22">
        <v>1344</v>
      </c>
      <c r="R1530" s="28" t="s">
        <v>56</v>
      </c>
      <c r="S1530" s="22" t="s">
        <v>56</v>
      </c>
      <c r="T1530" s="28" t="s">
        <v>56</v>
      </c>
      <c r="U1530" s="28">
        <v>0</v>
      </c>
      <c r="V1530" s="28">
        <v>0</v>
      </c>
      <c r="W1530" s="28">
        <v>0</v>
      </c>
      <c r="X1530" s="28" t="s">
        <v>56</v>
      </c>
      <c r="Y1530" s="22" t="s">
        <v>56</v>
      </c>
      <c r="Z1530" s="45" t="s">
        <v>56</v>
      </c>
      <c r="AA1530" s="45" t="s">
        <v>56</v>
      </c>
      <c r="AB1530" s="28">
        <v>0</v>
      </c>
      <c r="AC1530" s="28" t="s">
        <v>56</v>
      </c>
      <c r="AD1530" s="46" t="s">
        <v>56</v>
      </c>
      <c r="AE1530" s="47" t="s">
        <v>56</v>
      </c>
      <c r="AF1530" s="35" t="str">
        <f>VLOOKUP(G1530,[6]TIV1!L:S,8,FALSE)</f>
        <v>8276896091</v>
      </c>
      <c r="AG1530" s="35" t="e">
        <f>VLOOKUP(T1530,[6]TIV1!L:S,8,FALSE)</f>
        <v>#N/A</v>
      </c>
      <c r="AH1530" s="35" t="e">
        <f>VLOOKUP(AC1530,[6]TIV1!L:S,8,FALSE)</f>
        <v>#N/A</v>
      </c>
      <c r="AI1530" s="36">
        <f>VLOOKUP(A1530&amp;P1530,[6]HARGA!C:D,2,0)*Q1530</f>
        <v>13238400</v>
      </c>
      <c r="AJ1530" s="36">
        <f>VLOOKUP(A1530&amp;P1530,[6]HARGA!C:D,2,0)*W1530</f>
        <v>0</v>
      </c>
      <c r="AK1530" s="36">
        <f>VLOOKUP(A1530&amp;P1530,[6]HARGA!C:D,2,0)*AB1530</f>
        <v>0</v>
      </c>
      <c r="AL1530" s="37"/>
      <c r="AM1530" s="37"/>
      <c r="AN1530" s="37"/>
      <c r="AO1530" s="37"/>
      <c r="AP1530" s="37"/>
      <c r="AQ1530" s="37"/>
      <c r="AR1530" s="37"/>
      <c r="AS1530" s="37"/>
      <c r="AT1530" s="37"/>
      <c r="AU1530" s="37"/>
      <c r="AV1530" s="37"/>
      <c r="AW1530" s="37"/>
      <c r="AX1530" s="37"/>
      <c r="AY1530" s="37"/>
      <c r="AZ1530" s="37"/>
      <c r="BA1530" s="37"/>
      <c r="BB1530" s="37"/>
      <c r="BC1530" s="37"/>
      <c r="BD1530">
        <v>7</v>
      </c>
    </row>
    <row r="1531" spans="1:56" hidden="1" x14ac:dyDescent="0.25">
      <c r="A1531" s="22" t="s">
        <v>51</v>
      </c>
      <c r="B1531" s="22" t="s">
        <v>52</v>
      </c>
      <c r="C1531" s="23">
        <v>21110406308</v>
      </c>
      <c r="D1531" s="22" t="s">
        <v>53</v>
      </c>
      <c r="E1531" s="22" t="s">
        <v>2189</v>
      </c>
      <c r="F1531" s="22" t="s">
        <v>89</v>
      </c>
      <c r="G1531" s="22">
        <v>5042327530</v>
      </c>
      <c r="H1531" s="22" t="s">
        <v>56</v>
      </c>
      <c r="I1531" s="22" t="s">
        <v>2190</v>
      </c>
      <c r="J1531" s="24">
        <v>44507</v>
      </c>
      <c r="K1531" s="22">
        <v>1344</v>
      </c>
      <c r="L1531" s="22" t="s">
        <v>92</v>
      </c>
      <c r="M1531" s="22" t="s">
        <v>92</v>
      </c>
      <c r="N1531" s="38" t="s">
        <v>2191</v>
      </c>
      <c r="O1531" s="39">
        <v>44508</v>
      </c>
      <c r="P1531" s="27" t="s">
        <v>64</v>
      </c>
      <c r="Q1531" s="22">
        <v>1344</v>
      </c>
      <c r="R1531" s="28" t="s">
        <v>56</v>
      </c>
      <c r="S1531" s="22" t="s">
        <v>56</v>
      </c>
      <c r="T1531" s="28" t="s">
        <v>56</v>
      </c>
      <c r="U1531" s="28">
        <v>0</v>
      </c>
      <c r="V1531" s="28">
        <v>0</v>
      </c>
      <c r="W1531" s="28">
        <v>0</v>
      </c>
      <c r="X1531" s="28" t="s">
        <v>56</v>
      </c>
      <c r="Y1531" s="22" t="s">
        <v>56</v>
      </c>
      <c r="Z1531" s="45" t="s">
        <v>56</v>
      </c>
      <c r="AA1531" s="45" t="s">
        <v>56</v>
      </c>
      <c r="AB1531" s="28">
        <v>0</v>
      </c>
      <c r="AC1531" s="28" t="s">
        <v>56</v>
      </c>
      <c r="AD1531" s="46" t="s">
        <v>56</v>
      </c>
      <c r="AE1531" s="47" t="s">
        <v>56</v>
      </c>
      <c r="AF1531" s="35" t="str">
        <f>VLOOKUP(G1531,[6]TIV1!L:S,8,FALSE)</f>
        <v>8276896091</v>
      </c>
      <c r="AG1531" s="35" t="e">
        <f>VLOOKUP(T1531,[6]TIV1!L:S,8,FALSE)</f>
        <v>#N/A</v>
      </c>
      <c r="AH1531" s="35" t="e">
        <f>VLOOKUP(AC1531,[6]TIV1!L:S,8,FALSE)</f>
        <v>#N/A</v>
      </c>
      <c r="AI1531" s="36">
        <f>VLOOKUP(A1531&amp;P1531,[6]HARGA!C:D,2,0)*Q1531</f>
        <v>40320000</v>
      </c>
      <c r="AJ1531" s="36">
        <f>VLOOKUP(A1531&amp;P1531,[6]HARGA!C:D,2,0)*W1531</f>
        <v>0</v>
      </c>
      <c r="AK1531" s="36">
        <f>VLOOKUP(A1531&amp;P1531,[6]HARGA!C:D,2,0)*AB1531</f>
        <v>0</v>
      </c>
      <c r="AL1531" s="37"/>
      <c r="AM1531" s="37"/>
      <c r="AN1531" s="37"/>
      <c r="AO1531" s="37"/>
      <c r="AP1531" s="37"/>
      <c r="AQ1531" s="37"/>
      <c r="AR1531" s="37"/>
      <c r="AS1531" s="37"/>
      <c r="AT1531" s="37"/>
      <c r="AU1531" s="37"/>
      <c r="AV1531" s="37"/>
      <c r="AW1531" s="37"/>
      <c r="AX1531" s="37"/>
      <c r="AY1531" s="37"/>
      <c r="AZ1531" s="37"/>
      <c r="BA1531" s="37"/>
      <c r="BB1531" s="37"/>
      <c r="BC1531" s="37"/>
      <c r="BD1531">
        <v>7</v>
      </c>
    </row>
    <row r="1532" spans="1:56" hidden="1" x14ac:dyDescent="0.25">
      <c r="A1532" s="22" t="s">
        <v>51</v>
      </c>
      <c r="B1532" s="22" t="s">
        <v>52</v>
      </c>
      <c r="C1532" s="23">
        <v>21110406308</v>
      </c>
      <c r="D1532" s="22" t="s">
        <v>53</v>
      </c>
      <c r="E1532" s="22" t="s">
        <v>2189</v>
      </c>
      <c r="F1532" s="22" t="s">
        <v>89</v>
      </c>
      <c r="G1532" s="22">
        <v>5042327530</v>
      </c>
      <c r="H1532" s="22" t="s">
        <v>56</v>
      </c>
      <c r="I1532" s="22" t="s">
        <v>2190</v>
      </c>
      <c r="J1532" s="24">
        <v>44507</v>
      </c>
      <c r="K1532" s="22">
        <v>28</v>
      </c>
      <c r="L1532" s="22" t="s">
        <v>92</v>
      </c>
      <c r="M1532" s="22" t="s">
        <v>92</v>
      </c>
      <c r="N1532" s="38" t="s">
        <v>2191</v>
      </c>
      <c r="O1532" s="39">
        <v>44508</v>
      </c>
      <c r="P1532" s="27" t="s">
        <v>65</v>
      </c>
      <c r="Q1532" s="22">
        <v>28</v>
      </c>
      <c r="R1532" s="28" t="s">
        <v>56</v>
      </c>
      <c r="S1532" s="22" t="s">
        <v>56</v>
      </c>
      <c r="T1532" s="28" t="s">
        <v>56</v>
      </c>
      <c r="U1532" s="28">
        <v>0</v>
      </c>
      <c r="V1532" s="28">
        <v>0</v>
      </c>
      <c r="W1532" s="28">
        <v>0</v>
      </c>
      <c r="X1532" s="28" t="s">
        <v>56</v>
      </c>
      <c r="Y1532" s="22" t="s">
        <v>56</v>
      </c>
      <c r="Z1532" s="45" t="s">
        <v>56</v>
      </c>
      <c r="AA1532" s="45" t="s">
        <v>56</v>
      </c>
      <c r="AB1532" s="28">
        <v>0</v>
      </c>
      <c r="AC1532" s="28" t="s">
        <v>56</v>
      </c>
      <c r="AD1532" s="46" t="s">
        <v>56</v>
      </c>
      <c r="AE1532" s="47" t="s">
        <v>56</v>
      </c>
      <c r="AF1532" s="35" t="str">
        <f>VLOOKUP(G1532,[6]TIV1!L:S,8,FALSE)</f>
        <v>8276896091</v>
      </c>
      <c r="AG1532" s="35" t="e">
        <f>VLOOKUP(T1532,[6]TIV1!L:S,8,FALSE)</f>
        <v>#N/A</v>
      </c>
      <c r="AH1532" s="35" t="e">
        <f>VLOOKUP(AC1532,[6]TIV1!L:S,8,FALSE)</f>
        <v>#N/A</v>
      </c>
      <c r="AI1532" s="36">
        <f>VLOOKUP(A1532&amp;P1532,[6]HARGA!C:D,2,0)*Q1532</f>
        <v>0</v>
      </c>
      <c r="AJ1532" s="36">
        <f>VLOOKUP(A1532&amp;P1532,[6]HARGA!C:D,2,0)*W1532</f>
        <v>0</v>
      </c>
      <c r="AK1532" s="36">
        <f>VLOOKUP(A1532&amp;P1532,[6]HARGA!C:D,2,0)*AB1532</f>
        <v>0</v>
      </c>
      <c r="AL1532" s="37"/>
      <c r="AM1532" s="37"/>
      <c r="AN1532" s="37"/>
      <c r="AO1532" s="37"/>
      <c r="AP1532" s="37"/>
      <c r="AQ1532" s="37"/>
      <c r="AR1532" s="37"/>
      <c r="AS1532" s="37"/>
      <c r="AT1532" s="37"/>
      <c r="AU1532" s="37"/>
      <c r="AV1532" s="37"/>
      <c r="AW1532" s="37"/>
      <c r="AX1532" s="37"/>
      <c r="AY1532" s="37"/>
      <c r="AZ1532" s="37"/>
      <c r="BA1532" s="37"/>
      <c r="BB1532" s="37"/>
      <c r="BC1532" s="37"/>
      <c r="BD1532">
        <v>7</v>
      </c>
    </row>
    <row r="1533" spans="1:56" hidden="1" x14ac:dyDescent="0.25">
      <c r="A1533" s="22" t="s">
        <v>66</v>
      </c>
      <c r="B1533" s="22" t="s">
        <v>52</v>
      </c>
      <c r="C1533" s="23" t="s">
        <v>2192</v>
      </c>
      <c r="D1533" s="22" t="s">
        <v>53</v>
      </c>
      <c r="E1533" s="22" t="s">
        <v>2189</v>
      </c>
      <c r="F1533" s="22" t="s">
        <v>89</v>
      </c>
      <c r="G1533" s="22" t="s">
        <v>90</v>
      </c>
      <c r="H1533" s="22" t="s">
        <v>56</v>
      </c>
      <c r="I1533" s="22" t="s">
        <v>2193</v>
      </c>
      <c r="J1533" s="24">
        <v>44507</v>
      </c>
      <c r="K1533" s="22">
        <v>0</v>
      </c>
      <c r="L1533" s="22" t="s">
        <v>91</v>
      </c>
      <c r="M1533" s="22" t="s">
        <v>91</v>
      </c>
      <c r="N1533" s="41" t="s">
        <v>56</v>
      </c>
      <c r="O1533" s="41" t="s">
        <v>56</v>
      </c>
      <c r="P1533" s="27" t="s">
        <v>60</v>
      </c>
      <c r="Q1533" s="22">
        <v>0</v>
      </c>
      <c r="R1533" s="23">
        <v>21102903681</v>
      </c>
      <c r="S1533" s="22" t="s">
        <v>56</v>
      </c>
      <c r="T1533" s="22">
        <v>6008154212</v>
      </c>
      <c r="U1533" s="22">
        <v>24</v>
      </c>
      <c r="V1533" s="28">
        <v>0</v>
      </c>
      <c r="W1533" s="22">
        <v>24</v>
      </c>
      <c r="X1533" s="29" t="s">
        <v>72</v>
      </c>
      <c r="Y1533" s="22" t="s">
        <v>56</v>
      </c>
      <c r="Z1533" s="30" t="s">
        <v>2194</v>
      </c>
      <c r="AA1533" s="31">
        <v>44507</v>
      </c>
      <c r="AB1533" s="22">
        <v>0</v>
      </c>
      <c r="AC1533" s="32">
        <v>5042327876</v>
      </c>
      <c r="AD1533" s="33" t="s">
        <v>2195</v>
      </c>
      <c r="AE1533" s="34">
        <v>44516</v>
      </c>
      <c r="AF1533" s="35" t="e">
        <f>VLOOKUP(G1533,[6]TIV1!L:S,8,FALSE)</f>
        <v>#N/A</v>
      </c>
      <c r="AG1533" s="35" t="str">
        <f>VLOOKUP(T1533,[6]TIV1!L:S,8,FALSE)</f>
        <v>2050350312</v>
      </c>
      <c r="AH1533" s="35" t="str">
        <f>VLOOKUP(AC1533,[6]TIV1!L:S,8,FALSE)</f>
        <v>8276895965</v>
      </c>
      <c r="AI1533" s="36">
        <f>VLOOKUP(A1533&amp;P1533,[6]HARGA!C:D,2,0)*Q1533</f>
        <v>0</v>
      </c>
      <c r="AJ1533" s="36">
        <f>VLOOKUP(A1533&amp;P1533,[6]HARGA!C:D,2,0)*W1533</f>
        <v>236400</v>
      </c>
      <c r="AK1533" s="36">
        <f>VLOOKUP(A1533&amp;P1533,[6]HARGA!C:D,2,0)*AB1533</f>
        <v>0</v>
      </c>
      <c r="AL1533" s="37"/>
      <c r="AM1533" s="37"/>
      <c r="AN1533" s="37"/>
      <c r="AO1533" s="37"/>
      <c r="AP1533" s="37"/>
      <c r="AQ1533" s="37"/>
      <c r="AR1533" s="37"/>
      <c r="AS1533" s="37"/>
      <c r="AT1533" s="37"/>
      <c r="AU1533" s="37"/>
      <c r="AV1533" s="37"/>
      <c r="AW1533" s="37"/>
      <c r="AX1533" s="37"/>
      <c r="AY1533" s="37"/>
      <c r="AZ1533" s="37"/>
      <c r="BA1533" s="37"/>
      <c r="BB1533" s="37"/>
      <c r="BC1533" s="37"/>
      <c r="BD1533">
        <v>7</v>
      </c>
    </row>
    <row r="1534" spans="1:56" hidden="1" x14ac:dyDescent="0.25">
      <c r="A1534" s="22" t="s">
        <v>66</v>
      </c>
      <c r="B1534" s="22" t="s">
        <v>52</v>
      </c>
      <c r="C1534" s="23" t="s">
        <v>2192</v>
      </c>
      <c r="D1534" s="22" t="s">
        <v>53</v>
      </c>
      <c r="E1534" s="22" t="s">
        <v>2189</v>
      </c>
      <c r="F1534" s="22" t="s">
        <v>89</v>
      </c>
      <c r="G1534" s="22" t="s">
        <v>90</v>
      </c>
      <c r="H1534" s="22" t="s">
        <v>56</v>
      </c>
      <c r="I1534" s="22" t="s">
        <v>2193</v>
      </c>
      <c r="J1534" s="24">
        <v>44507</v>
      </c>
      <c r="K1534" s="22">
        <v>0</v>
      </c>
      <c r="L1534" s="22" t="s">
        <v>91</v>
      </c>
      <c r="M1534" s="22" t="s">
        <v>91</v>
      </c>
      <c r="N1534" s="41" t="s">
        <v>56</v>
      </c>
      <c r="O1534" s="41" t="s">
        <v>56</v>
      </c>
      <c r="P1534" s="27" t="s">
        <v>64</v>
      </c>
      <c r="Q1534" s="22">
        <v>0</v>
      </c>
      <c r="R1534" s="23">
        <v>21102903681</v>
      </c>
      <c r="S1534" s="22" t="s">
        <v>56</v>
      </c>
      <c r="T1534" s="22">
        <v>6008154212</v>
      </c>
      <c r="U1534" s="22">
        <v>1344</v>
      </c>
      <c r="V1534" s="28">
        <v>0</v>
      </c>
      <c r="W1534" s="22">
        <v>1344</v>
      </c>
      <c r="X1534" s="29" t="s">
        <v>72</v>
      </c>
      <c r="Y1534" s="22" t="s">
        <v>56</v>
      </c>
      <c r="Z1534" s="30" t="s">
        <v>2194</v>
      </c>
      <c r="AA1534" s="31">
        <v>44507</v>
      </c>
      <c r="AB1534" s="22">
        <v>35</v>
      </c>
      <c r="AC1534" s="32">
        <v>5042327876</v>
      </c>
      <c r="AD1534" s="33" t="s">
        <v>2195</v>
      </c>
      <c r="AE1534" s="34">
        <v>44516</v>
      </c>
      <c r="AF1534" s="35" t="e">
        <f>VLOOKUP(G1534,[6]TIV1!L:S,8,FALSE)</f>
        <v>#N/A</v>
      </c>
      <c r="AG1534" s="35" t="str">
        <f>VLOOKUP(T1534,[6]TIV1!L:S,8,FALSE)</f>
        <v>2050350312</v>
      </c>
      <c r="AH1534" s="35" t="str">
        <f>VLOOKUP(AC1534,[6]TIV1!L:S,8,FALSE)</f>
        <v>8276895965</v>
      </c>
      <c r="AI1534" s="36">
        <f>VLOOKUP(A1534&amp;P1534,[6]HARGA!C:D,2,0)*Q1534</f>
        <v>0</v>
      </c>
      <c r="AJ1534" s="36">
        <f>VLOOKUP(A1534&amp;P1534,[6]HARGA!C:D,2,0)*W1534</f>
        <v>40320000</v>
      </c>
      <c r="AK1534" s="36">
        <f>VLOOKUP(A1534&amp;P1534,[6]HARGA!C:D,2,0)*AB1534</f>
        <v>1050000</v>
      </c>
      <c r="AL1534" s="37"/>
      <c r="AM1534" s="37"/>
      <c r="AN1534" s="37"/>
      <c r="AO1534" s="37"/>
      <c r="AP1534" s="37"/>
      <c r="AQ1534" s="37"/>
      <c r="AR1534" s="37"/>
      <c r="AS1534" s="37"/>
      <c r="AT1534" s="37"/>
      <c r="AU1534" s="37"/>
      <c r="AV1534" s="37"/>
      <c r="AW1534" s="37"/>
      <c r="AX1534" s="37"/>
      <c r="AY1534" s="37"/>
      <c r="AZ1534" s="37"/>
      <c r="BA1534" s="37"/>
      <c r="BB1534" s="37"/>
      <c r="BC1534" s="37"/>
      <c r="BD1534">
        <v>7</v>
      </c>
    </row>
    <row r="1535" spans="1:56" hidden="1" x14ac:dyDescent="0.25">
      <c r="A1535" s="22" t="s">
        <v>66</v>
      </c>
      <c r="B1535" s="22" t="s">
        <v>52</v>
      </c>
      <c r="C1535" s="23" t="s">
        <v>2192</v>
      </c>
      <c r="D1535" s="22" t="s">
        <v>53</v>
      </c>
      <c r="E1535" s="22" t="s">
        <v>2189</v>
      </c>
      <c r="F1535" s="22" t="s">
        <v>89</v>
      </c>
      <c r="G1535" s="22" t="s">
        <v>90</v>
      </c>
      <c r="H1535" s="22" t="s">
        <v>56</v>
      </c>
      <c r="I1535" s="22" t="s">
        <v>2193</v>
      </c>
      <c r="J1535" s="24">
        <v>44507</v>
      </c>
      <c r="K1535" s="22">
        <v>0</v>
      </c>
      <c r="L1535" s="22" t="s">
        <v>91</v>
      </c>
      <c r="M1535" s="22" t="s">
        <v>91</v>
      </c>
      <c r="N1535" s="41" t="s">
        <v>56</v>
      </c>
      <c r="O1535" s="41" t="s">
        <v>56</v>
      </c>
      <c r="P1535" s="27" t="s">
        <v>65</v>
      </c>
      <c r="Q1535" s="22">
        <v>0</v>
      </c>
      <c r="R1535" s="23">
        <v>21102903681</v>
      </c>
      <c r="S1535" s="22" t="s">
        <v>56</v>
      </c>
      <c r="T1535" s="22">
        <v>6008154212</v>
      </c>
      <c r="U1535" s="22">
        <v>28</v>
      </c>
      <c r="V1535" s="28">
        <v>0</v>
      </c>
      <c r="W1535" s="22">
        <v>28</v>
      </c>
      <c r="X1535" s="29" t="s">
        <v>72</v>
      </c>
      <c r="Y1535" s="22" t="s">
        <v>56</v>
      </c>
      <c r="Z1535" s="30" t="s">
        <v>2194</v>
      </c>
      <c r="AA1535" s="31">
        <v>44507</v>
      </c>
      <c r="AB1535" s="22">
        <v>0</v>
      </c>
      <c r="AC1535" s="32">
        <v>5042327876</v>
      </c>
      <c r="AD1535" s="33" t="s">
        <v>2195</v>
      </c>
      <c r="AE1535" s="34">
        <v>44516</v>
      </c>
      <c r="AF1535" s="35" t="e">
        <f>VLOOKUP(G1535,[6]TIV1!L:S,8,FALSE)</f>
        <v>#N/A</v>
      </c>
      <c r="AG1535" s="35" t="str">
        <f>VLOOKUP(T1535,[6]TIV1!L:S,8,FALSE)</f>
        <v>2050350312</v>
      </c>
      <c r="AH1535" s="35" t="str">
        <f>VLOOKUP(AC1535,[6]TIV1!L:S,8,FALSE)</f>
        <v>8276895965</v>
      </c>
      <c r="AI1535" s="36">
        <f>VLOOKUP(A1535&amp;P1535,[6]HARGA!C:D,2,0)*Q1535</f>
        <v>0</v>
      </c>
      <c r="AJ1535" s="36">
        <f>VLOOKUP(A1535&amp;P1535,[6]HARGA!C:D,2,0)*W1535</f>
        <v>0</v>
      </c>
      <c r="AK1535" s="36">
        <f>VLOOKUP(A1535&amp;P1535,[6]HARGA!C:D,2,0)*AB1535</f>
        <v>0</v>
      </c>
      <c r="AL1535" s="37"/>
      <c r="AM1535" s="37"/>
      <c r="AN1535" s="37"/>
      <c r="AO1535" s="37"/>
      <c r="AP1535" s="37"/>
      <c r="AQ1535" s="37"/>
      <c r="AR1535" s="37"/>
      <c r="AS1535" s="37"/>
      <c r="AT1535" s="37"/>
      <c r="AU1535" s="37"/>
      <c r="AV1535" s="37"/>
      <c r="AW1535" s="37"/>
      <c r="AX1535" s="37"/>
      <c r="AY1535" s="37"/>
      <c r="AZ1535" s="37"/>
      <c r="BA1535" s="37"/>
      <c r="BB1535" s="37"/>
      <c r="BC1535" s="37"/>
      <c r="BD1535">
        <v>7</v>
      </c>
    </row>
    <row r="1536" spans="1:56" hidden="1" x14ac:dyDescent="0.25">
      <c r="A1536" s="22" t="s">
        <v>66</v>
      </c>
      <c r="B1536" s="22" t="s">
        <v>52</v>
      </c>
      <c r="C1536" s="23">
        <v>21110404166</v>
      </c>
      <c r="D1536" s="22" t="s">
        <v>53</v>
      </c>
      <c r="E1536" s="22" t="s">
        <v>571</v>
      </c>
      <c r="F1536" s="22" t="s">
        <v>572</v>
      </c>
      <c r="G1536" s="22">
        <v>5042327531</v>
      </c>
      <c r="H1536" s="22" t="s">
        <v>56</v>
      </c>
      <c r="I1536" s="22" t="s">
        <v>2196</v>
      </c>
      <c r="J1536" s="24">
        <v>44507</v>
      </c>
      <c r="K1536" s="22">
        <v>1152</v>
      </c>
      <c r="L1536" s="22" t="s">
        <v>110</v>
      </c>
      <c r="M1536" s="22" t="s">
        <v>110</v>
      </c>
      <c r="N1536" s="38" t="s">
        <v>2197</v>
      </c>
      <c r="O1536" s="39">
        <v>44508</v>
      </c>
      <c r="P1536" s="27" t="s">
        <v>60</v>
      </c>
      <c r="Q1536" s="22">
        <v>1152</v>
      </c>
      <c r="R1536" s="23">
        <v>21110404174</v>
      </c>
      <c r="S1536" s="22" t="s">
        <v>56</v>
      </c>
      <c r="T1536" s="22">
        <v>6008153062</v>
      </c>
      <c r="U1536" s="22">
        <v>10</v>
      </c>
      <c r="V1536" s="28">
        <v>0</v>
      </c>
      <c r="W1536" s="22">
        <v>10</v>
      </c>
      <c r="X1536" s="29" t="s">
        <v>110</v>
      </c>
      <c r="Y1536" s="22" t="s">
        <v>56</v>
      </c>
      <c r="Z1536" s="30" t="s">
        <v>2198</v>
      </c>
      <c r="AA1536" s="31">
        <v>44507</v>
      </c>
      <c r="AB1536" s="22">
        <v>0</v>
      </c>
      <c r="AC1536" s="32">
        <v>5042333162</v>
      </c>
      <c r="AD1536" s="33" t="s">
        <v>2199</v>
      </c>
      <c r="AE1536" s="34">
        <v>44508</v>
      </c>
      <c r="AF1536" s="35" t="str">
        <f>VLOOKUP(G1536,[6]TIV1!L:S,8,FALSE)</f>
        <v>8276896100</v>
      </c>
      <c r="AG1536" s="35" t="str">
        <f>VLOOKUP(T1536,[6]TIV1!L:S,8,FALSE)</f>
        <v>2050350312</v>
      </c>
      <c r="AH1536" s="35" t="str">
        <f>VLOOKUP(AC1536,[6]TIV1!L:S,8,FALSE)</f>
        <v>8276895965</v>
      </c>
      <c r="AI1536" s="36">
        <f>VLOOKUP(A1536&amp;P1536,[6]HARGA!C:D,2,0)*Q1536</f>
        <v>11347200</v>
      </c>
      <c r="AJ1536" s="36">
        <f>VLOOKUP(A1536&amp;P1536,[6]HARGA!C:D,2,0)*W1536</f>
        <v>98500</v>
      </c>
      <c r="AK1536" s="36">
        <f>VLOOKUP(A1536&amp;P1536,[6]HARGA!C:D,2,0)*AB1536</f>
        <v>0</v>
      </c>
      <c r="AL1536" s="37"/>
      <c r="AM1536" s="37"/>
      <c r="AN1536" s="37"/>
      <c r="AO1536" s="37"/>
      <c r="AP1536" s="37"/>
      <c r="AQ1536" s="37"/>
      <c r="AR1536" s="37"/>
      <c r="AS1536" s="37"/>
      <c r="AT1536" s="37"/>
      <c r="AU1536" s="37"/>
      <c r="AV1536" s="37"/>
      <c r="AW1536" s="37"/>
      <c r="AX1536" s="37"/>
      <c r="AY1536" s="37"/>
      <c r="AZ1536" s="37"/>
      <c r="BA1536" s="37"/>
      <c r="BB1536" s="37"/>
      <c r="BC1536" s="37"/>
      <c r="BD1536">
        <v>7</v>
      </c>
    </row>
    <row r="1537" spans="1:56" hidden="1" x14ac:dyDescent="0.25">
      <c r="A1537" s="22" t="s">
        <v>66</v>
      </c>
      <c r="B1537" s="22" t="s">
        <v>52</v>
      </c>
      <c r="C1537" s="23">
        <v>21110404166</v>
      </c>
      <c r="D1537" s="22" t="s">
        <v>53</v>
      </c>
      <c r="E1537" s="22" t="s">
        <v>571</v>
      </c>
      <c r="F1537" s="22" t="s">
        <v>572</v>
      </c>
      <c r="G1537" s="22">
        <v>5042327531</v>
      </c>
      <c r="H1537" s="22" t="s">
        <v>56</v>
      </c>
      <c r="I1537" s="22" t="s">
        <v>2196</v>
      </c>
      <c r="J1537" s="24">
        <v>44507</v>
      </c>
      <c r="K1537" s="22">
        <v>1152</v>
      </c>
      <c r="L1537" s="22" t="s">
        <v>110</v>
      </c>
      <c r="M1537" s="22" t="s">
        <v>110</v>
      </c>
      <c r="N1537" s="38" t="s">
        <v>2197</v>
      </c>
      <c r="O1537" s="39">
        <v>44508</v>
      </c>
      <c r="P1537" s="27" t="s">
        <v>64</v>
      </c>
      <c r="Q1537" s="22">
        <v>1152</v>
      </c>
      <c r="R1537" s="23">
        <v>21110404174</v>
      </c>
      <c r="S1537" s="22" t="s">
        <v>56</v>
      </c>
      <c r="T1537" s="22">
        <v>6008153062</v>
      </c>
      <c r="U1537" s="22">
        <v>1152</v>
      </c>
      <c r="V1537" s="28">
        <v>0</v>
      </c>
      <c r="W1537" s="22">
        <v>1152</v>
      </c>
      <c r="X1537" s="29" t="s">
        <v>110</v>
      </c>
      <c r="Y1537" s="22" t="s">
        <v>56</v>
      </c>
      <c r="Z1537" s="30" t="s">
        <v>2198</v>
      </c>
      <c r="AA1537" s="31">
        <v>44507</v>
      </c>
      <c r="AB1537" s="22">
        <v>30</v>
      </c>
      <c r="AC1537" s="32">
        <v>5042333162</v>
      </c>
      <c r="AD1537" s="33" t="s">
        <v>2199</v>
      </c>
      <c r="AE1537" s="34">
        <v>44508</v>
      </c>
      <c r="AF1537" s="35" t="str">
        <f>VLOOKUP(G1537,[6]TIV1!L:S,8,FALSE)</f>
        <v>8276896100</v>
      </c>
      <c r="AG1537" s="35" t="str">
        <f>VLOOKUP(T1537,[6]TIV1!L:S,8,FALSE)</f>
        <v>2050350312</v>
      </c>
      <c r="AH1537" s="35" t="str">
        <f>VLOOKUP(AC1537,[6]TIV1!L:S,8,FALSE)</f>
        <v>8276895965</v>
      </c>
      <c r="AI1537" s="36">
        <f>VLOOKUP(A1537&amp;P1537,[6]HARGA!C:D,2,0)*Q1537</f>
        <v>34560000</v>
      </c>
      <c r="AJ1537" s="36">
        <f>VLOOKUP(A1537&amp;P1537,[6]HARGA!C:D,2,0)*W1537</f>
        <v>34560000</v>
      </c>
      <c r="AK1537" s="36">
        <f>VLOOKUP(A1537&amp;P1537,[6]HARGA!C:D,2,0)*AB1537</f>
        <v>900000</v>
      </c>
      <c r="AL1537" s="37"/>
      <c r="AM1537" s="37"/>
      <c r="AN1537" s="37"/>
      <c r="AO1537" s="37"/>
      <c r="AP1537" s="37"/>
      <c r="AQ1537" s="37"/>
      <c r="AR1537" s="37"/>
      <c r="AS1537" s="37"/>
      <c r="AT1537" s="37"/>
      <c r="AU1537" s="37"/>
      <c r="AV1537" s="37"/>
      <c r="AW1537" s="37"/>
      <c r="AX1537" s="37"/>
      <c r="AY1537" s="37"/>
      <c r="AZ1537" s="37"/>
      <c r="BA1537" s="37"/>
      <c r="BB1537" s="37"/>
      <c r="BC1537" s="37"/>
      <c r="BD1537">
        <v>7</v>
      </c>
    </row>
    <row r="1538" spans="1:56" hidden="1" x14ac:dyDescent="0.25">
      <c r="A1538" s="22" t="s">
        <v>66</v>
      </c>
      <c r="B1538" s="22" t="s">
        <v>52</v>
      </c>
      <c r="C1538" s="23">
        <v>21110404166</v>
      </c>
      <c r="D1538" s="22" t="s">
        <v>53</v>
      </c>
      <c r="E1538" s="22" t="s">
        <v>571</v>
      </c>
      <c r="F1538" s="22" t="s">
        <v>572</v>
      </c>
      <c r="G1538" s="22">
        <v>5042327531</v>
      </c>
      <c r="H1538" s="22" t="s">
        <v>56</v>
      </c>
      <c r="I1538" s="22" t="s">
        <v>2196</v>
      </c>
      <c r="J1538" s="24">
        <v>44507</v>
      </c>
      <c r="K1538" s="22">
        <v>24</v>
      </c>
      <c r="L1538" s="22" t="s">
        <v>110</v>
      </c>
      <c r="M1538" s="22" t="s">
        <v>110</v>
      </c>
      <c r="N1538" s="38" t="s">
        <v>2197</v>
      </c>
      <c r="O1538" s="39">
        <v>44508</v>
      </c>
      <c r="P1538" s="27" t="s">
        <v>65</v>
      </c>
      <c r="Q1538" s="22">
        <v>24</v>
      </c>
      <c r="R1538" s="23">
        <v>21110404174</v>
      </c>
      <c r="S1538" s="22" t="s">
        <v>56</v>
      </c>
      <c r="T1538" s="22">
        <v>6008153062</v>
      </c>
      <c r="U1538" s="22">
        <v>24</v>
      </c>
      <c r="V1538" s="28">
        <v>0</v>
      </c>
      <c r="W1538" s="22">
        <v>24</v>
      </c>
      <c r="X1538" s="29" t="s">
        <v>110</v>
      </c>
      <c r="Y1538" s="22" t="s">
        <v>56</v>
      </c>
      <c r="Z1538" s="30" t="s">
        <v>2198</v>
      </c>
      <c r="AA1538" s="31">
        <v>44507</v>
      </c>
      <c r="AB1538" s="22">
        <v>0</v>
      </c>
      <c r="AC1538" s="32">
        <v>5042333162</v>
      </c>
      <c r="AD1538" s="33" t="s">
        <v>2199</v>
      </c>
      <c r="AE1538" s="34">
        <v>44508</v>
      </c>
      <c r="AF1538" s="35" t="str">
        <f>VLOOKUP(G1538,[6]TIV1!L:S,8,FALSE)</f>
        <v>8276896100</v>
      </c>
      <c r="AG1538" s="35" t="str">
        <f>VLOOKUP(T1538,[6]TIV1!L:S,8,FALSE)</f>
        <v>2050350312</v>
      </c>
      <c r="AH1538" s="35" t="str">
        <f>VLOOKUP(AC1538,[6]TIV1!L:S,8,FALSE)</f>
        <v>8276895965</v>
      </c>
      <c r="AI1538" s="36">
        <f>VLOOKUP(A1538&amp;P1538,[6]HARGA!C:D,2,0)*Q1538</f>
        <v>0</v>
      </c>
      <c r="AJ1538" s="36">
        <f>VLOOKUP(A1538&amp;P1538,[6]HARGA!C:D,2,0)*W1538</f>
        <v>0</v>
      </c>
      <c r="AK1538" s="36">
        <f>VLOOKUP(A1538&amp;P1538,[6]HARGA!C:D,2,0)*AB1538</f>
        <v>0</v>
      </c>
      <c r="AL1538" s="37"/>
      <c r="AM1538" s="37"/>
      <c r="AN1538" s="37"/>
      <c r="AO1538" s="37"/>
      <c r="AP1538" s="37"/>
      <c r="AQ1538" s="37"/>
      <c r="AR1538" s="37"/>
      <c r="AS1538" s="37"/>
      <c r="AT1538" s="37"/>
      <c r="AU1538" s="37"/>
      <c r="AV1538" s="37"/>
      <c r="AW1538" s="37"/>
      <c r="AX1538" s="37"/>
      <c r="AY1538" s="37"/>
      <c r="AZ1538" s="37"/>
      <c r="BA1538" s="37"/>
      <c r="BB1538" s="37"/>
      <c r="BC1538" s="37"/>
      <c r="BD1538">
        <v>7</v>
      </c>
    </row>
    <row r="1539" spans="1:56" x14ac:dyDescent="0.25">
      <c r="A1539" s="22" t="s">
        <v>51</v>
      </c>
      <c r="B1539" s="22" t="s">
        <v>52</v>
      </c>
      <c r="C1539" s="23">
        <v>21110406306</v>
      </c>
      <c r="D1539" s="22" t="s">
        <v>53</v>
      </c>
      <c r="E1539" s="22" t="s">
        <v>2158</v>
      </c>
      <c r="F1539" s="22" t="s">
        <v>82</v>
      </c>
      <c r="G1539" s="22">
        <v>5042331032</v>
      </c>
      <c r="H1539" s="22" t="s">
        <v>56</v>
      </c>
      <c r="I1539" s="22" t="s">
        <v>2200</v>
      </c>
      <c r="J1539" s="24">
        <v>44507</v>
      </c>
      <c r="K1539" s="22">
        <v>1104</v>
      </c>
      <c r="L1539" s="22" t="s">
        <v>58</v>
      </c>
      <c r="M1539" s="22" t="s">
        <v>58</v>
      </c>
      <c r="N1539" s="38" t="s">
        <v>2201</v>
      </c>
      <c r="O1539" s="39">
        <v>44509</v>
      </c>
      <c r="P1539" s="27" t="s">
        <v>60</v>
      </c>
      <c r="Q1539" s="22">
        <v>1104</v>
      </c>
      <c r="R1539" s="23">
        <v>21110406314</v>
      </c>
      <c r="S1539" s="22" t="s">
        <v>56</v>
      </c>
      <c r="T1539" s="22">
        <v>6008154764</v>
      </c>
      <c r="U1539" s="22">
        <v>18</v>
      </c>
      <c r="V1539" s="28">
        <v>0</v>
      </c>
      <c r="W1539" s="22">
        <v>18</v>
      </c>
      <c r="X1539" s="29" t="s">
        <v>58</v>
      </c>
      <c r="Y1539" s="22" t="s">
        <v>56</v>
      </c>
      <c r="Z1539" s="30" t="s">
        <v>2202</v>
      </c>
      <c r="AA1539" s="31">
        <v>44507</v>
      </c>
      <c r="AB1539" s="22">
        <v>0</v>
      </c>
      <c r="AC1539" s="32">
        <v>5042331031</v>
      </c>
      <c r="AD1539" s="33" t="s">
        <v>2203</v>
      </c>
      <c r="AE1539" s="34">
        <v>44509</v>
      </c>
      <c r="AF1539" s="35" t="str">
        <f>VLOOKUP(G1539,[6]TIV1!L:S,8,FALSE)</f>
        <v>8276896091</v>
      </c>
      <c r="AG1539" s="35" t="str">
        <f>VLOOKUP(T1539,[6]TIV1!L:S,8,FALSE)</f>
        <v>2050350281</v>
      </c>
      <c r="AH1539" s="35" t="str">
        <f>VLOOKUP(AC1539,[6]TIV1!L:S,8,FALSE)</f>
        <v>8276895377</v>
      </c>
      <c r="AI1539" s="36">
        <f>VLOOKUP(A1539&amp;P1539,[6]HARGA!C:D,2,0)*Q1539</f>
        <v>10874400</v>
      </c>
      <c r="AJ1539" s="36">
        <f>VLOOKUP(A1539&amp;P1539,[6]HARGA!C:D,2,0)*W1539</f>
        <v>177300</v>
      </c>
      <c r="AK1539" s="36">
        <f>VLOOKUP(A1539&amp;P1539,[6]HARGA!C:D,2,0)*AB1539</f>
        <v>0</v>
      </c>
      <c r="AL1539" s="37"/>
      <c r="AM1539" s="37"/>
      <c r="AN1539" s="37"/>
      <c r="AO1539" s="37"/>
      <c r="AP1539" s="37"/>
      <c r="AQ1539" s="37"/>
      <c r="AR1539" s="37"/>
      <c r="AS1539" s="37"/>
      <c r="AT1539" s="37"/>
      <c r="AU1539" s="37"/>
      <c r="AV1539" s="37"/>
      <c r="AW1539" s="37"/>
      <c r="AX1539" s="37"/>
      <c r="AY1539" s="37"/>
      <c r="AZ1539" s="37"/>
      <c r="BA1539" s="37"/>
      <c r="BB1539" s="37"/>
      <c r="BC1539" s="37"/>
      <c r="BD1539">
        <v>7</v>
      </c>
    </row>
    <row r="1540" spans="1:56" x14ac:dyDescent="0.25">
      <c r="A1540" s="22" t="s">
        <v>51</v>
      </c>
      <c r="B1540" s="22" t="s">
        <v>52</v>
      </c>
      <c r="C1540" s="23">
        <v>21110406306</v>
      </c>
      <c r="D1540" s="22" t="s">
        <v>53</v>
      </c>
      <c r="E1540" s="22" t="s">
        <v>2158</v>
      </c>
      <c r="F1540" s="22" t="s">
        <v>82</v>
      </c>
      <c r="G1540" s="22">
        <v>5042331032</v>
      </c>
      <c r="H1540" s="22" t="s">
        <v>56</v>
      </c>
      <c r="I1540" s="22" t="s">
        <v>2200</v>
      </c>
      <c r="J1540" s="24">
        <v>44507</v>
      </c>
      <c r="K1540" s="22">
        <v>1104</v>
      </c>
      <c r="L1540" s="22" t="s">
        <v>58</v>
      </c>
      <c r="M1540" s="22" t="s">
        <v>58</v>
      </c>
      <c r="N1540" s="38" t="s">
        <v>2201</v>
      </c>
      <c r="O1540" s="39">
        <v>44509</v>
      </c>
      <c r="P1540" s="27" t="s">
        <v>64</v>
      </c>
      <c r="Q1540" s="22">
        <v>1104</v>
      </c>
      <c r="R1540" s="23">
        <v>21110406314</v>
      </c>
      <c r="S1540" s="22" t="s">
        <v>56</v>
      </c>
      <c r="T1540" s="22">
        <v>6008154764</v>
      </c>
      <c r="U1540" s="22">
        <v>1152</v>
      </c>
      <c r="V1540" s="28">
        <v>0</v>
      </c>
      <c r="W1540" s="22">
        <v>1152</v>
      </c>
      <c r="X1540" s="29" t="s">
        <v>58</v>
      </c>
      <c r="Y1540" s="22" t="s">
        <v>56</v>
      </c>
      <c r="Z1540" s="30" t="s">
        <v>2202</v>
      </c>
      <c r="AA1540" s="31">
        <v>44507</v>
      </c>
      <c r="AB1540" s="22">
        <v>48</v>
      </c>
      <c r="AC1540" s="32">
        <v>5042331031</v>
      </c>
      <c r="AD1540" s="33" t="s">
        <v>2203</v>
      </c>
      <c r="AE1540" s="34">
        <v>44509</v>
      </c>
      <c r="AF1540" s="35" t="str">
        <f>VLOOKUP(G1540,[6]TIV1!L:S,8,FALSE)</f>
        <v>8276896091</v>
      </c>
      <c r="AG1540" s="35" t="str">
        <f>VLOOKUP(T1540,[6]TIV1!L:S,8,FALSE)</f>
        <v>2050350281</v>
      </c>
      <c r="AH1540" s="35" t="str">
        <f>VLOOKUP(AC1540,[6]TIV1!L:S,8,FALSE)</f>
        <v>8276895377</v>
      </c>
      <c r="AI1540" s="36">
        <f>VLOOKUP(A1540&amp;P1540,[6]HARGA!C:D,2,0)*Q1540</f>
        <v>33120000</v>
      </c>
      <c r="AJ1540" s="36">
        <f>VLOOKUP(A1540&amp;P1540,[6]HARGA!C:D,2,0)*W1540</f>
        <v>34560000</v>
      </c>
      <c r="AK1540" s="36">
        <f>VLOOKUP(A1540&amp;P1540,[6]HARGA!C:D,2,0)*AB1540</f>
        <v>1440000</v>
      </c>
      <c r="AL1540" s="37"/>
      <c r="AM1540" s="37"/>
      <c r="AN1540" s="37"/>
      <c r="AO1540" s="37"/>
      <c r="AP1540" s="37"/>
      <c r="AQ1540" s="37"/>
      <c r="AR1540" s="37"/>
      <c r="AS1540" s="37"/>
      <c r="AT1540" s="37"/>
      <c r="AU1540" s="37"/>
      <c r="AV1540" s="37"/>
      <c r="AW1540" s="37"/>
      <c r="AX1540" s="37"/>
      <c r="AY1540" s="37"/>
      <c r="AZ1540" s="37"/>
      <c r="BA1540" s="37"/>
      <c r="BB1540" s="37"/>
      <c r="BC1540" s="37"/>
      <c r="BD1540">
        <v>7</v>
      </c>
    </row>
    <row r="1541" spans="1:56" x14ac:dyDescent="0.25">
      <c r="A1541" s="22" t="s">
        <v>51</v>
      </c>
      <c r="B1541" s="22" t="s">
        <v>52</v>
      </c>
      <c r="C1541" s="23">
        <v>21110406306</v>
      </c>
      <c r="D1541" s="22" t="s">
        <v>53</v>
      </c>
      <c r="E1541" s="22" t="s">
        <v>2158</v>
      </c>
      <c r="F1541" s="22" t="s">
        <v>82</v>
      </c>
      <c r="G1541" s="22">
        <v>5042331032</v>
      </c>
      <c r="H1541" s="22" t="s">
        <v>56</v>
      </c>
      <c r="I1541" s="22" t="s">
        <v>2200</v>
      </c>
      <c r="J1541" s="24">
        <v>44507</v>
      </c>
      <c r="K1541" s="22">
        <v>24</v>
      </c>
      <c r="L1541" s="22" t="s">
        <v>58</v>
      </c>
      <c r="M1541" s="22" t="s">
        <v>58</v>
      </c>
      <c r="N1541" s="38" t="s">
        <v>2201</v>
      </c>
      <c r="O1541" s="39">
        <v>44509</v>
      </c>
      <c r="P1541" s="27" t="s">
        <v>65</v>
      </c>
      <c r="Q1541" s="22">
        <v>24</v>
      </c>
      <c r="R1541" s="23">
        <v>21110406314</v>
      </c>
      <c r="S1541" s="22" t="s">
        <v>56</v>
      </c>
      <c r="T1541" s="22">
        <v>6008154764</v>
      </c>
      <c r="U1541" s="22">
        <v>24</v>
      </c>
      <c r="V1541" s="28">
        <v>0</v>
      </c>
      <c r="W1541" s="22">
        <v>24</v>
      </c>
      <c r="X1541" s="29" t="s">
        <v>58</v>
      </c>
      <c r="Y1541" s="22" t="s">
        <v>56</v>
      </c>
      <c r="Z1541" s="30" t="s">
        <v>2202</v>
      </c>
      <c r="AA1541" s="31">
        <v>44507</v>
      </c>
      <c r="AB1541" s="22">
        <v>0</v>
      </c>
      <c r="AC1541" s="32">
        <v>5042331031</v>
      </c>
      <c r="AD1541" s="33" t="s">
        <v>2203</v>
      </c>
      <c r="AE1541" s="34">
        <v>44509</v>
      </c>
      <c r="AF1541" s="35" t="str">
        <f>VLOOKUP(G1541,[6]TIV1!L:S,8,FALSE)</f>
        <v>8276896091</v>
      </c>
      <c r="AG1541" s="35" t="str">
        <f>VLOOKUP(T1541,[6]TIV1!L:S,8,FALSE)</f>
        <v>2050350281</v>
      </c>
      <c r="AH1541" s="35" t="str">
        <f>VLOOKUP(AC1541,[6]TIV1!L:S,8,FALSE)</f>
        <v>8276895377</v>
      </c>
      <c r="AI1541" s="36">
        <f>VLOOKUP(A1541&amp;P1541,[6]HARGA!C:D,2,0)*Q1541</f>
        <v>0</v>
      </c>
      <c r="AJ1541" s="36">
        <f>VLOOKUP(A1541&amp;P1541,[6]HARGA!C:D,2,0)*W1541</f>
        <v>0</v>
      </c>
      <c r="AK1541" s="36">
        <f>VLOOKUP(A1541&amp;P1541,[6]HARGA!C:D,2,0)*AB1541</f>
        <v>0</v>
      </c>
      <c r="AL1541" s="37"/>
      <c r="AM1541" s="37"/>
      <c r="AN1541" s="37"/>
      <c r="AO1541" s="37"/>
      <c r="AP1541" s="37"/>
      <c r="AQ1541" s="37"/>
      <c r="AR1541" s="37"/>
      <c r="AS1541" s="37"/>
      <c r="AT1541" s="37"/>
      <c r="AU1541" s="37"/>
      <c r="AV1541" s="37"/>
      <c r="AW1541" s="37"/>
      <c r="AX1541" s="37"/>
      <c r="AY1541" s="37"/>
      <c r="AZ1541" s="37"/>
      <c r="BA1541" s="37"/>
      <c r="BB1541" s="37"/>
      <c r="BC1541" s="37"/>
      <c r="BD1541">
        <v>7</v>
      </c>
    </row>
    <row r="1542" spans="1:56" hidden="1" x14ac:dyDescent="0.25">
      <c r="A1542" s="22" t="s">
        <v>66</v>
      </c>
      <c r="B1542" s="22" t="s">
        <v>52</v>
      </c>
      <c r="C1542" s="23">
        <v>21110404163</v>
      </c>
      <c r="D1542" s="22" t="s">
        <v>53</v>
      </c>
      <c r="E1542" s="22" t="s">
        <v>116</v>
      </c>
      <c r="F1542" s="22" t="s">
        <v>117</v>
      </c>
      <c r="G1542" s="22">
        <v>5042333312</v>
      </c>
      <c r="H1542" s="22" t="s">
        <v>56</v>
      </c>
      <c r="I1542" s="22" t="s">
        <v>2204</v>
      </c>
      <c r="J1542" s="24">
        <v>44507</v>
      </c>
      <c r="K1542" s="22">
        <v>1344</v>
      </c>
      <c r="L1542" s="22" t="s">
        <v>72</v>
      </c>
      <c r="M1542" s="22" t="s">
        <v>72</v>
      </c>
      <c r="N1542" s="38" t="s">
        <v>2205</v>
      </c>
      <c r="O1542" s="39">
        <v>44508</v>
      </c>
      <c r="P1542" s="27" t="s">
        <v>60</v>
      </c>
      <c r="Q1542" s="22">
        <v>1344</v>
      </c>
      <c r="R1542" s="28" t="s">
        <v>56</v>
      </c>
      <c r="S1542" s="22" t="s">
        <v>56</v>
      </c>
      <c r="T1542" s="28" t="s">
        <v>56</v>
      </c>
      <c r="U1542" s="28">
        <v>0</v>
      </c>
      <c r="V1542" s="28">
        <v>0</v>
      </c>
      <c r="W1542" s="28">
        <v>0</v>
      </c>
      <c r="X1542" s="28" t="s">
        <v>56</v>
      </c>
      <c r="Y1542" s="22" t="s">
        <v>56</v>
      </c>
      <c r="Z1542" s="45" t="s">
        <v>56</v>
      </c>
      <c r="AA1542" s="45" t="s">
        <v>56</v>
      </c>
      <c r="AB1542" s="28">
        <v>0</v>
      </c>
      <c r="AC1542" s="28" t="s">
        <v>56</v>
      </c>
      <c r="AD1542" s="46" t="s">
        <v>56</v>
      </c>
      <c r="AE1542" s="47" t="s">
        <v>56</v>
      </c>
      <c r="AF1542" s="35" t="str">
        <f>VLOOKUP(G1542,[6]TIV1!L:S,8,FALSE)</f>
        <v>8276896100</v>
      </c>
      <c r="AG1542" s="35" t="e">
        <f>VLOOKUP(T1542,[6]TIV1!L:S,8,FALSE)</f>
        <v>#N/A</v>
      </c>
      <c r="AH1542" s="35" t="e">
        <f>VLOOKUP(AC1542,[6]TIV1!L:S,8,FALSE)</f>
        <v>#N/A</v>
      </c>
      <c r="AI1542" s="36">
        <f>VLOOKUP(A1542&amp;P1542,[6]HARGA!C:D,2,0)*Q1542</f>
        <v>13238400</v>
      </c>
      <c r="AJ1542" s="36">
        <f>VLOOKUP(A1542&amp;P1542,[6]HARGA!C:D,2,0)*W1542</f>
        <v>0</v>
      </c>
      <c r="AK1542" s="36">
        <f>VLOOKUP(A1542&amp;P1542,[6]HARGA!C:D,2,0)*AB1542</f>
        <v>0</v>
      </c>
      <c r="AL1542" s="37"/>
      <c r="AM1542" s="37"/>
      <c r="AN1542" s="37"/>
      <c r="AO1542" s="37"/>
      <c r="AP1542" s="37"/>
      <c r="AQ1542" s="37"/>
      <c r="AR1542" s="37"/>
      <c r="AS1542" s="37"/>
      <c r="AT1542" s="37"/>
      <c r="AU1542" s="37"/>
      <c r="AV1542" s="37"/>
      <c r="AW1542" s="37"/>
      <c r="AX1542" s="37"/>
      <c r="AY1542" s="37"/>
      <c r="AZ1542" s="37"/>
      <c r="BA1542" s="37"/>
      <c r="BB1542" s="37"/>
      <c r="BC1542" s="37"/>
      <c r="BD1542">
        <v>7</v>
      </c>
    </row>
    <row r="1543" spans="1:56" hidden="1" x14ac:dyDescent="0.25">
      <c r="A1543" s="22" t="s">
        <v>66</v>
      </c>
      <c r="B1543" s="22" t="s">
        <v>52</v>
      </c>
      <c r="C1543" s="23">
        <v>21110404163</v>
      </c>
      <c r="D1543" s="22" t="s">
        <v>53</v>
      </c>
      <c r="E1543" s="22" t="s">
        <v>116</v>
      </c>
      <c r="F1543" s="22" t="s">
        <v>117</v>
      </c>
      <c r="G1543" s="22">
        <v>5042333312</v>
      </c>
      <c r="H1543" s="22" t="s">
        <v>56</v>
      </c>
      <c r="I1543" s="22" t="s">
        <v>2204</v>
      </c>
      <c r="J1543" s="24">
        <v>44507</v>
      </c>
      <c r="K1543" s="22">
        <v>1344</v>
      </c>
      <c r="L1543" s="22" t="s">
        <v>72</v>
      </c>
      <c r="M1543" s="22" t="s">
        <v>72</v>
      </c>
      <c r="N1543" s="38" t="s">
        <v>2205</v>
      </c>
      <c r="O1543" s="39">
        <v>44508</v>
      </c>
      <c r="P1543" s="27" t="s">
        <v>64</v>
      </c>
      <c r="Q1543" s="22">
        <v>1344</v>
      </c>
      <c r="R1543" s="28" t="s">
        <v>56</v>
      </c>
      <c r="S1543" s="22" t="s">
        <v>56</v>
      </c>
      <c r="T1543" s="28" t="s">
        <v>56</v>
      </c>
      <c r="U1543" s="28">
        <v>0</v>
      </c>
      <c r="V1543" s="28">
        <v>0</v>
      </c>
      <c r="W1543" s="28">
        <v>0</v>
      </c>
      <c r="X1543" s="28" t="s">
        <v>56</v>
      </c>
      <c r="Y1543" s="22" t="s">
        <v>56</v>
      </c>
      <c r="Z1543" s="45" t="s">
        <v>56</v>
      </c>
      <c r="AA1543" s="45" t="s">
        <v>56</v>
      </c>
      <c r="AB1543" s="28">
        <v>0</v>
      </c>
      <c r="AC1543" s="28" t="s">
        <v>56</v>
      </c>
      <c r="AD1543" s="46" t="s">
        <v>56</v>
      </c>
      <c r="AE1543" s="47" t="s">
        <v>56</v>
      </c>
      <c r="AF1543" s="35" t="str">
        <f>VLOOKUP(G1543,[6]TIV1!L:S,8,FALSE)</f>
        <v>8276896100</v>
      </c>
      <c r="AG1543" s="35" t="e">
        <f>VLOOKUP(T1543,[6]TIV1!L:S,8,FALSE)</f>
        <v>#N/A</v>
      </c>
      <c r="AH1543" s="35" t="e">
        <f>VLOOKUP(AC1543,[6]TIV1!L:S,8,FALSE)</f>
        <v>#N/A</v>
      </c>
      <c r="AI1543" s="36">
        <f>VLOOKUP(A1543&amp;P1543,[6]HARGA!C:D,2,0)*Q1543</f>
        <v>40320000</v>
      </c>
      <c r="AJ1543" s="36">
        <f>VLOOKUP(A1543&amp;P1543,[6]HARGA!C:D,2,0)*W1543</f>
        <v>0</v>
      </c>
      <c r="AK1543" s="36">
        <f>VLOOKUP(A1543&amp;P1543,[6]HARGA!C:D,2,0)*AB1543</f>
        <v>0</v>
      </c>
      <c r="AL1543" s="37"/>
      <c r="AM1543" s="37"/>
      <c r="AN1543" s="37"/>
      <c r="AO1543" s="37"/>
      <c r="AP1543" s="37"/>
      <c r="AQ1543" s="37"/>
      <c r="AR1543" s="37"/>
      <c r="AS1543" s="37"/>
      <c r="AT1543" s="37"/>
      <c r="AU1543" s="37"/>
      <c r="AV1543" s="37"/>
      <c r="AW1543" s="37"/>
      <c r="AX1543" s="37"/>
      <c r="AY1543" s="37"/>
      <c r="AZ1543" s="37"/>
      <c r="BA1543" s="37"/>
      <c r="BB1543" s="37"/>
      <c r="BC1543" s="37"/>
      <c r="BD1543">
        <v>7</v>
      </c>
    </row>
    <row r="1544" spans="1:56" hidden="1" x14ac:dyDescent="0.25">
      <c r="A1544" s="22" t="s">
        <v>66</v>
      </c>
      <c r="B1544" s="22" t="s">
        <v>52</v>
      </c>
      <c r="C1544" s="23">
        <v>21110404163</v>
      </c>
      <c r="D1544" s="22" t="s">
        <v>53</v>
      </c>
      <c r="E1544" s="22" t="s">
        <v>116</v>
      </c>
      <c r="F1544" s="22" t="s">
        <v>117</v>
      </c>
      <c r="G1544" s="22">
        <v>5042333312</v>
      </c>
      <c r="H1544" s="22" t="s">
        <v>56</v>
      </c>
      <c r="I1544" s="22" t="s">
        <v>2204</v>
      </c>
      <c r="J1544" s="24">
        <v>44507</v>
      </c>
      <c r="K1544" s="22">
        <v>28</v>
      </c>
      <c r="L1544" s="22" t="s">
        <v>72</v>
      </c>
      <c r="M1544" s="22" t="s">
        <v>72</v>
      </c>
      <c r="N1544" s="38" t="s">
        <v>2205</v>
      </c>
      <c r="O1544" s="39">
        <v>44508</v>
      </c>
      <c r="P1544" s="27" t="s">
        <v>65</v>
      </c>
      <c r="Q1544" s="22">
        <v>28</v>
      </c>
      <c r="R1544" s="28" t="s">
        <v>56</v>
      </c>
      <c r="S1544" s="22" t="s">
        <v>56</v>
      </c>
      <c r="T1544" s="28" t="s">
        <v>56</v>
      </c>
      <c r="U1544" s="28">
        <v>0</v>
      </c>
      <c r="V1544" s="28">
        <v>0</v>
      </c>
      <c r="W1544" s="28">
        <v>0</v>
      </c>
      <c r="X1544" s="28" t="s">
        <v>56</v>
      </c>
      <c r="Y1544" s="22" t="s">
        <v>56</v>
      </c>
      <c r="Z1544" s="45" t="s">
        <v>56</v>
      </c>
      <c r="AA1544" s="45" t="s">
        <v>56</v>
      </c>
      <c r="AB1544" s="28">
        <v>0</v>
      </c>
      <c r="AC1544" s="28" t="s">
        <v>56</v>
      </c>
      <c r="AD1544" s="46" t="s">
        <v>56</v>
      </c>
      <c r="AE1544" s="47" t="s">
        <v>56</v>
      </c>
      <c r="AF1544" s="35" t="str">
        <f>VLOOKUP(G1544,[6]TIV1!L:S,8,FALSE)</f>
        <v>8276896100</v>
      </c>
      <c r="AG1544" s="35" t="e">
        <f>VLOOKUP(T1544,[6]TIV1!L:S,8,FALSE)</f>
        <v>#N/A</v>
      </c>
      <c r="AH1544" s="35" t="e">
        <f>VLOOKUP(AC1544,[6]TIV1!L:S,8,FALSE)</f>
        <v>#N/A</v>
      </c>
      <c r="AI1544" s="36">
        <f>VLOOKUP(A1544&amp;P1544,[6]HARGA!C:D,2,0)*Q1544</f>
        <v>0</v>
      </c>
      <c r="AJ1544" s="36">
        <f>VLOOKUP(A1544&amp;P1544,[6]HARGA!C:D,2,0)*W1544</f>
        <v>0</v>
      </c>
      <c r="AK1544" s="36">
        <f>VLOOKUP(A1544&amp;P1544,[6]HARGA!C:D,2,0)*AB1544</f>
        <v>0</v>
      </c>
      <c r="AL1544" s="37"/>
      <c r="AM1544" s="37"/>
      <c r="AN1544" s="37"/>
      <c r="AO1544" s="37"/>
      <c r="AP1544" s="37"/>
      <c r="AQ1544" s="37"/>
      <c r="AR1544" s="37"/>
      <c r="AS1544" s="37"/>
      <c r="AT1544" s="37"/>
      <c r="AU1544" s="37"/>
      <c r="AV1544" s="37"/>
      <c r="AW1544" s="37"/>
      <c r="AX1544" s="37"/>
      <c r="AY1544" s="37"/>
      <c r="AZ1544" s="37"/>
      <c r="BA1544" s="37"/>
      <c r="BB1544" s="37"/>
      <c r="BC1544" s="37"/>
      <c r="BD1544">
        <v>7</v>
      </c>
    </row>
    <row r="1545" spans="1:56" hidden="1" x14ac:dyDescent="0.25">
      <c r="A1545" s="22" t="s">
        <v>51</v>
      </c>
      <c r="B1545" s="22" t="s">
        <v>52</v>
      </c>
      <c r="C1545" s="23" t="s">
        <v>2206</v>
      </c>
      <c r="D1545" s="22" t="s">
        <v>53</v>
      </c>
      <c r="E1545" s="22" t="s">
        <v>116</v>
      </c>
      <c r="F1545" s="22" t="s">
        <v>117</v>
      </c>
      <c r="G1545" s="22" t="s">
        <v>90</v>
      </c>
      <c r="H1545" s="22" t="s">
        <v>56</v>
      </c>
      <c r="I1545" s="22" t="s">
        <v>2207</v>
      </c>
      <c r="J1545" s="24">
        <v>44507</v>
      </c>
      <c r="K1545" s="22">
        <v>0</v>
      </c>
      <c r="L1545" s="22" t="s">
        <v>91</v>
      </c>
      <c r="M1545" s="22" t="s">
        <v>91</v>
      </c>
      <c r="N1545" s="41" t="s">
        <v>56</v>
      </c>
      <c r="O1545" s="41" t="s">
        <v>56</v>
      </c>
      <c r="P1545" s="27" t="s">
        <v>60</v>
      </c>
      <c r="Q1545" s="22">
        <v>0</v>
      </c>
      <c r="R1545" s="23">
        <v>21102803700</v>
      </c>
      <c r="S1545" s="22" t="s">
        <v>56</v>
      </c>
      <c r="T1545" s="22">
        <v>6008153821</v>
      </c>
      <c r="U1545" s="22">
        <v>14</v>
      </c>
      <c r="V1545" s="28">
        <v>0</v>
      </c>
      <c r="W1545" s="22">
        <v>14</v>
      </c>
      <c r="X1545" s="29" t="s">
        <v>92</v>
      </c>
      <c r="Y1545" s="22" t="s">
        <v>56</v>
      </c>
      <c r="Z1545" s="30" t="s">
        <v>2208</v>
      </c>
      <c r="AA1545" s="31">
        <v>44507</v>
      </c>
      <c r="AB1545" s="22">
        <v>0</v>
      </c>
      <c r="AC1545" s="32">
        <v>5042330552</v>
      </c>
      <c r="AD1545" s="33" t="s">
        <v>2209</v>
      </c>
      <c r="AE1545" s="34">
        <v>44516</v>
      </c>
      <c r="AF1545" s="35" t="e">
        <f>VLOOKUP(G1545,[6]TIV1!L:S,8,FALSE)</f>
        <v>#N/A</v>
      </c>
      <c r="AG1545" s="35" t="str">
        <f>VLOOKUP(T1545,[6]TIV1!L:S,8,FALSE)</f>
        <v>2050350281</v>
      </c>
      <c r="AH1545" s="35" t="str">
        <f>VLOOKUP(AC1545,[6]TIV1!L:S,8,FALSE)</f>
        <v>8276895377</v>
      </c>
      <c r="AI1545" s="36">
        <f>VLOOKUP(A1545&amp;P1545,[6]HARGA!C:D,2,0)*Q1545</f>
        <v>0</v>
      </c>
      <c r="AJ1545" s="36">
        <f>VLOOKUP(A1545&amp;P1545,[6]HARGA!C:D,2,0)*W1545</f>
        <v>137900</v>
      </c>
      <c r="AK1545" s="36">
        <f>VLOOKUP(A1545&amp;P1545,[6]HARGA!C:D,2,0)*AB1545</f>
        <v>0</v>
      </c>
      <c r="AL1545" s="37"/>
      <c r="AM1545" s="37"/>
      <c r="AN1545" s="37"/>
      <c r="AO1545" s="37"/>
      <c r="AP1545" s="37"/>
      <c r="AQ1545" s="37"/>
      <c r="AR1545" s="37"/>
      <c r="AS1545" s="37"/>
      <c r="AT1545" s="37"/>
      <c r="AU1545" s="37"/>
      <c r="AV1545" s="37"/>
      <c r="AW1545" s="37"/>
      <c r="AX1545" s="37"/>
      <c r="AY1545" s="37"/>
      <c r="AZ1545" s="37"/>
      <c r="BA1545" s="37"/>
      <c r="BB1545" s="37"/>
      <c r="BC1545" s="37"/>
      <c r="BD1545">
        <v>7</v>
      </c>
    </row>
    <row r="1546" spans="1:56" hidden="1" x14ac:dyDescent="0.25">
      <c r="A1546" s="22" t="s">
        <v>51</v>
      </c>
      <c r="B1546" s="22" t="s">
        <v>52</v>
      </c>
      <c r="C1546" s="23" t="s">
        <v>2206</v>
      </c>
      <c r="D1546" s="22" t="s">
        <v>53</v>
      </c>
      <c r="E1546" s="22" t="s">
        <v>116</v>
      </c>
      <c r="F1546" s="22" t="s">
        <v>117</v>
      </c>
      <c r="G1546" s="22" t="s">
        <v>90</v>
      </c>
      <c r="H1546" s="22" t="s">
        <v>56</v>
      </c>
      <c r="I1546" s="22" t="s">
        <v>2207</v>
      </c>
      <c r="J1546" s="24">
        <v>44507</v>
      </c>
      <c r="K1546" s="22">
        <v>0</v>
      </c>
      <c r="L1546" s="22" t="s">
        <v>91</v>
      </c>
      <c r="M1546" s="22" t="s">
        <v>91</v>
      </c>
      <c r="N1546" s="41" t="s">
        <v>56</v>
      </c>
      <c r="O1546" s="41" t="s">
        <v>56</v>
      </c>
      <c r="P1546" s="27" t="s">
        <v>64</v>
      </c>
      <c r="Q1546" s="22">
        <v>0</v>
      </c>
      <c r="R1546" s="23">
        <v>21102803700</v>
      </c>
      <c r="S1546" s="22" t="s">
        <v>56</v>
      </c>
      <c r="T1546" s="22">
        <v>6008153821</v>
      </c>
      <c r="U1546" s="22">
        <v>1344</v>
      </c>
      <c r="V1546" s="28">
        <v>0</v>
      </c>
      <c r="W1546" s="22">
        <v>1344</v>
      </c>
      <c r="X1546" s="29" t="s">
        <v>92</v>
      </c>
      <c r="Y1546" s="22" t="s">
        <v>56</v>
      </c>
      <c r="Z1546" s="30" t="s">
        <v>2208</v>
      </c>
      <c r="AA1546" s="31">
        <v>44507</v>
      </c>
      <c r="AB1546" s="22">
        <v>30</v>
      </c>
      <c r="AC1546" s="32">
        <v>5042330552</v>
      </c>
      <c r="AD1546" s="33" t="s">
        <v>2209</v>
      </c>
      <c r="AE1546" s="34">
        <v>44516</v>
      </c>
      <c r="AF1546" s="35" t="e">
        <f>VLOOKUP(G1546,[6]TIV1!L:S,8,FALSE)</f>
        <v>#N/A</v>
      </c>
      <c r="AG1546" s="35" t="str">
        <f>VLOOKUP(T1546,[6]TIV1!L:S,8,FALSE)</f>
        <v>2050350281</v>
      </c>
      <c r="AH1546" s="35" t="str">
        <f>VLOOKUP(AC1546,[6]TIV1!L:S,8,FALSE)</f>
        <v>8276895377</v>
      </c>
      <c r="AI1546" s="36">
        <f>VLOOKUP(A1546&amp;P1546,[6]HARGA!C:D,2,0)*Q1546</f>
        <v>0</v>
      </c>
      <c r="AJ1546" s="36">
        <f>VLOOKUP(A1546&amp;P1546,[6]HARGA!C:D,2,0)*W1546</f>
        <v>40320000</v>
      </c>
      <c r="AK1546" s="36">
        <f>VLOOKUP(A1546&amp;P1546,[6]HARGA!C:D,2,0)*AB1546</f>
        <v>900000</v>
      </c>
      <c r="AL1546" s="37"/>
      <c r="AM1546" s="37"/>
      <c r="AN1546" s="37"/>
      <c r="AO1546" s="37"/>
      <c r="AP1546" s="37"/>
      <c r="AQ1546" s="37"/>
      <c r="AR1546" s="37"/>
      <c r="AS1546" s="37"/>
      <c r="AT1546" s="37"/>
      <c r="AU1546" s="37"/>
      <c r="AV1546" s="37"/>
      <c r="AW1546" s="37"/>
      <c r="AX1546" s="37"/>
      <c r="AY1546" s="37"/>
      <c r="AZ1546" s="37"/>
      <c r="BA1546" s="37"/>
      <c r="BB1546" s="37"/>
      <c r="BC1546" s="37"/>
      <c r="BD1546">
        <v>7</v>
      </c>
    </row>
    <row r="1547" spans="1:56" hidden="1" x14ac:dyDescent="0.25">
      <c r="A1547" s="22" t="s">
        <v>51</v>
      </c>
      <c r="B1547" s="22" t="s">
        <v>52</v>
      </c>
      <c r="C1547" s="23" t="s">
        <v>2206</v>
      </c>
      <c r="D1547" s="22" t="s">
        <v>53</v>
      </c>
      <c r="E1547" s="22" t="s">
        <v>116</v>
      </c>
      <c r="F1547" s="22" t="s">
        <v>117</v>
      </c>
      <c r="G1547" s="22" t="s">
        <v>90</v>
      </c>
      <c r="H1547" s="22" t="s">
        <v>56</v>
      </c>
      <c r="I1547" s="22" t="s">
        <v>2207</v>
      </c>
      <c r="J1547" s="24">
        <v>44507</v>
      </c>
      <c r="K1547" s="22">
        <v>0</v>
      </c>
      <c r="L1547" s="22" t="s">
        <v>91</v>
      </c>
      <c r="M1547" s="22" t="s">
        <v>91</v>
      </c>
      <c r="N1547" s="41" t="s">
        <v>56</v>
      </c>
      <c r="O1547" s="41" t="s">
        <v>56</v>
      </c>
      <c r="P1547" s="27" t="s">
        <v>65</v>
      </c>
      <c r="Q1547" s="22">
        <v>0</v>
      </c>
      <c r="R1547" s="23">
        <v>21102803700</v>
      </c>
      <c r="S1547" s="22" t="s">
        <v>56</v>
      </c>
      <c r="T1547" s="22">
        <v>6008153821</v>
      </c>
      <c r="U1547" s="22">
        <v>28</v>
      </c>
      <c r="V1547" s="28">
        <v>0</v>
      </c>
      <c r="W1547" s="22">
        <v>28</v>
      </c>
      <c r="X1547" s="29" t="s">
        <v>92</v>
      </c>
      <c r="Y1547" s="22" t="s">
        <v>56</v>
      </c>
      <c r="Z1547" s="30" t="s">
        <v>2208</v>
      </c>
      <c r="AA1547" s="31">
        <v>44507</v>
      </c>
      <c r="AB1547" s="22">
        <v>0</v>
      </c>
      <c r="AC1547" s="32">
        <v>5042330552</v>
      </c>
      <c r="AD1547" s="33" t="s">
        <v>2209</v>
      </c>
      <c r="AE1547" s="34">
        <v>44516</v>
      </c>
      <c r="AF1547" s="35" t="e">
        <f>VLOOKUP(G1547,[6]TIV1!L:S,8,FALSE)</f>
        <v>#N/A</v>
      </c>
      <c r="AG1547" s="35" t="str">
        <f>VLOOKUP(T1547,[6]TIV1!L:S,8,FALSE)</f>
        <v>2050350281</v>
      </c>
      <c r="AH1547" s="35" t="str">
        <f>VLOOKUP(AC1547,[6]TIV1!L:S,8,FALSE)</f>
        <v>8276895377</v>
      </c>
      <c r="AI1547" s="36">
        <f>VLOOKUP(A1547&amp;P1547,[6]HARGA!C:D,2,0)*Q1547</f>
        <v>0</v>
      </c>
      <c r="AJ1547" s="36">
        <f>VLOOKUP(A1547&amp;P1547,[6]HARGA!C:D,2,0)*W1547</f>
        <v>0</v>
      </c>
      <c r="AK1547" s="36">
        <f>VLOOKUP(A1547&amp;P1547,[6]HARGA!C:D,2,0)*AB1547</f>
        <v>0</v>
      </c>
      <c r="AL1547" s="37"/>
      <c r="AM1547" s="37"/>
      <c r="AN1547" s="37"/>
      <c r="AO1547" s="37"/>
      <c r="AP1547" s="37"/>
      <c r="AQ1547" s="37"/>
      <c r="AR1547" s="37"/>
      <c r="AS1547" s="37"/>
      <c r="AT1547" s="37"/>
      <c r="AU1547" s="37"/>
      <c r="AV1547" s="37"/>
      <c r="AW1547" s="37"/>
      <c r="AX1547" s="37"/>
      <c r="AY1547" s="37"/>
      <c r="AZ1547" s="37"/>
      <c r="BA1547" s="37"/>
      <c r="BB1547" s="37"/>
      <c r="BC1547" s="37"/>
      <c r="BD1547">
        <v>7</v>
      </c>
    </row>
    <row r="1548" spans="1:56" x14ac:dyDescent="0.25">
      <c r="A1548" s="22" t="s">
        <v>51</v>
      </c>
      <c r="B1548" s="22" t="s">
        <v>52</v>
      </c>
      <c r="C1548" s="23">
        <v>21110406303</v>
      </c>
      <c r="D1548" s="22" t="s">
        <v>53</v>
      </c>
      <c r="E1548" s="22" t="s">
        <v>54</v>
      </c>
      <c r="F1548" s="22" t="s">
        <v>55</v>
      </c>
      <c r="G1548" s="22">
        <v>5042330474</v>
      </c>
      <c r="H1548" s="22" t="s">
        <v>56</v>
      </c>
      <c r="I1548" s="22" t="s">
        <v>2210</v>
      </c>
      <c r="J1548" s="24">
        <v>44507</v>
      </c>
      <c r="K1548" s="22">
        <v>1152</v>
      </c>
      <c r="L1548" s="22" t="s">
        <v>58</v>
      </c>
      <c r="M1548" s="22" t="s">
        <v>58</v>
      </c>
      <c r="N1548" s="38" t="s">
        <v>2211</v>
      </c>
      <c r="O1548" s="39">
        <v>44508</v>
      </c>
      <c r="P1548" s="27" t="s">
        <v>60</v>
      </c>
      <c r="Q1548" s="22">
        <v>1152</v>
      </c>
      <c r="R1548" s="28" t="s">
        <v>56</v>
      </c>
      <c r="S1548" s="22" t="s">
        <v>56</v>
      </c>
      <c r="T1548" s="28" t="s">
        <v>56</v>
      </c>
      <c r="U1548" s="28">
        <v>0</v>
      </c>
      <c r="V1548" s="28">
        <v>0</v>
      </c>
      <c r="W1548" s="28">
        <v>0</v>
      </c>
      <c r="X1548" s="28" t="s">
        <v>56</v>
      </c>
      <c r="Y1548" s="22" t="s">
        <v>56</v>
      </c>
      <c r="Z1548" s="45" t="s">
        <v>56</v>
      </c>
      <c r="AA1548" s="45" t="s">
        <v>56</v>
      </c>
      <c r="AB1548" s="28">
        <v>0</v>
      </c>
      <c r="AC1548" s="28" t="s">
        <v>56</v>
      </c>
      <c r="AD1548" s="46" t="s">
        <v>56</v>
      </c>
      <c r="AE1548" s="47" t="s">
        <v>56</v>
      </c>
      <c r="AF1548" s="35" t="str">
        <f>VLOOKUP(G1548,[6]TIV1!L:S,8,FALSE)</f>
        <v>8276896091</v>
      </c>
      <c r="AG1548" s="35" t="e">
        <f>VLOOKUP(T1548,[6]TIV1!L:S,8,FALSE)</f>
        <v>#N/A</v>
      </c>
      <c r="AH1548" s="35" t="e">
        <f>VLOOKUP(AC1548,[6]TIV1!L:S,8,FALSE)</f>
        <v>#N/A</v>
      </c>
      <c r="AI1548" s="36">
        <f>VLOOKUP(A1548&amp;P1548,[6]HARGA!C:D,2,0)*Q1548</f>
        <v>11347200</v>
      </c>
      <c r="AJ1548" s="36">
        <f>VLOOKUP(A1548&amp;P1548,[6]HARGA!C:D,2,0)*W1548</f>
        <v>0</v>
      </c>
      <c r="AK1548" s="36">
        <f>VLOOKUP(A1548&amp;P1548,[6]HARGA!C:D,2,0)*AB1548</f>
        <v>0</v>
      </c>
      <c r="AL1548" s="37"/>
      <c r="AM1548" s="37"/>
      <c r="AN1548" s="37"/>
      <c r="AO1548" s="37"/>
      <c r="AP1548" s="37"/>
      <c r="AQ1548" s="37"/>
      <c r="AR1548" s="37"/>
      <c r="AS1548" s="37"/>
      <c r="AT1548" s="37"/>
      <c r="AU1548" s="37"/>
      <c r="AV1548" s="37"/>
      <c r="AW1548" s="37"/>
      <c r="AX1548" s="37"/>
      <c r="AY1548" s="37"/>
      <c r="AZ1548" s="37"/>
      <c r="BA1548" s="37"/>
      <c r="BB1548" s="37"/>
      <c r="BC1548" s="37"/>
      <c r="BD1548">
        <v>7</v>
      </c>
    </row>
    <row r="1549" spans="1:56" x14ac:dyDescent="0.25">
      <c r="A1549" s="22" t="s">
        <v>51</v>
      </c>
      <c r="B1549" s="22" t="s">
        <v>52</v>
      </c>
      <c r="C1549" s="23">
        <v>21110406303</v>
      </c>
      <c r="D1549" s="22" t="s">
        <v>53</v>
      </c>
      <c r="E1549" s="22" t="s">
        <v>54</v>
      </c>
      <c r="F1549" s="22" t="s">
        <v>55</v>
      </c>
      <c r="G1549" s="22">
        <v>5042330474</v>
      </c>
      <c r="H1549" s="22" t="s">
        <v>56</v>
      </c>
      <c r="I1549" s="22" t="s">
        <v>2210</v>
      </c>
      <c r="J1549" s="24">
        <v>44507</v>
      </c>
      <c r="K1549" s="22">
        <v>1152</v>
      </c>
      <c r="L1549" s="22" t="s">
        <v>58</v>
      </c>
      <c r="M1549" s="22" t="s">
        <v>58</v>
      </c>
      <c r="N1549" s="38" t="s">
        <v>2211</v>
      </c>
      <c r="O1549" s="39">
        <v>44508</v>
      </c>
      <c r="P1549" s="27" t="s">
        <v>64</v>
      </c>
      <c r="Q1549" s="22">
        <v>1152</v>
      </c>
      <c r="R1549" s="28" t="s">
        <v>56</v>
      </c>
      <c r="S1549" s="22" t="s">
        <v>56</v>
      </c>
      <c r="T1549" s="28" t="s">
        <v>56</v>
      </c>
      <c r="U1549" s="28">
        <v>0</v>
      </c>
      <c r="V1549" s="28">
        <v>0</v>
      </c>
      <c r="W1549" s="28">
        <v>0</v>
      </c>
      <c r="X1549" s="28" t="s">
        <v>56</v>
      </c>
      <c r="Y1549" s="22" t="s">
        <v>56</v>
      </c>
      <c r="Z1549" s="45" t="s">
        <v>56</v>
      </c>
      <c r="AA1549" s="45" t="s">
        <v>56</v>
      </c>
      <c r="AB1549" s="28">
        <v>0</v>
      </c>
      <c r="AC1549" s="28" t="s">
        <v>56</v>
      </c>
      <c r="AD1549" s="46" t="s">
        <v>56</v>
      </c>
      <c r="AE1549" s="47" t="s">
        <v>56</v>
      </c>
      <c r="AF1549" s="35" t="str">
        <f>VLOOKUP(G1549,[6]TIV1!L:S,8,FALSE)</f>
        <v>8276896091</v>
      </c>
      <c r="AG1549" s="35" t="e">
        <f>VLOOKUP(T1549,[6]TIV1!L:S,8,FALSE)</f>
        <v>#N/A</v>
      </c>
      <c r="AH1549" s="35" t="e">
        <f>VLOOKUP(AC1549,[6]TIV1!L:S,8,FALSE)</f>
        <v>#N/A</v>
      </c>
      <c r="AI1549" s="36">
        <f>VLOOKUP(A1549&amp;P1549,[6]HARGA!C:D,2,0)*Q1549</f>
        <v>34560000</v>
      </c>
      <c r="AJ1549" s="36">
        <f>VLOOKUP(A1549&amp;P1549,[6]HARGA!C:D,2,0)*W1549</f>
        <v>0</v>
      </c>
      <c r="AK1549" s="36">
        <f>VLOOKUP(A1549&amp;P1549,[6]HARGA!C:D,2,0)*AB1549</f>
        <v>0</v>
      </c>
      <c r="AL1549" s="37"/>
      <c r="AM1549" s="37"/>
      <c r="AN1549" s="37"/>
      <c r="AO1549" s="37"/>
      <c r="AP1549" s="37"/>
      <c r="AQ1549" s="37"/>
      <c r="AR1549" s="37"/>
      <c r="AS1549" s="37"/>
      <c r="AT1549" s="37"/>
      <c r="AU1549" s="37"/>
      <c r="AV1549" s="37"/>
      <c r="AW1549" s="37"/>
      <c r="AX1549" s="37"/>
      <c r="AY1549" s="37"/>
      <c r="AZ1549" s="37"/>
      <c r="BA1549" s="37"/>
      <c r="BB1549" s="37"/>
      <c r="BC1549" s="37"/>
      <c r="BD1549">
        <v>7</v>
      </c>
    </row>
    <row r="1550" spans="1:56" x14ac:dyDescent="0.25">
      <c r="A1550" s="22" t="s">
        <v>51</v>
      </c>
      <c r="B1550" s="22" t="s">
        <v>52</v>
      </c>
      <c r="C1550" s="23">
        <v>21110406303</v>
      </c>
      <c r="D1550" s="22" t="s">
        <v>53</v>
      </c>
      <c r="E1550" s="22" t="s">
        <v>54</v>
      </c>
      <c r="F1550" s="22" t="s">
        <v>55</v>
      </c>
      <c r="G1550" s="22">
        <v>5042330474</v>
      </c>
      <c r="H1550" s="22" t="s">
        <v>56</v>
      </c>
      <c r="I1550" s="22" t="s">
        <v>2210</v>
      </c>
      <c r="J1550" s="24">
        <v>44507</v>
      </c>
      <c r="K1550" s="22">
        <v>24</v>
      </c>
      <c r="L1550" s="22" t="s">
        <v>58</v>
      </c>
      <c r="M1550" s="22" t="s">
        <v>58</v>
      </c>
      <c r="N1550" s="38" t="s">
        <v>2211</v>
      </c>
      <c r="O1550" s="39">
        <v>44508</v>
      </c>
      <c r="P1550" s="27" t="s">
        <v>65</v>
      </c>
      <c r="Q1550" s="22">
        <v>24</v>
      </c>
      <c r="R1550" s="28" t="s">
        <v>56</v>
      </c>
      <c r="S1550" s="22" t="s">
        <v>56</v>
      </c>
      <c r="T1550" s="28" t="s">
        <v>56</v>
      </c>
      <c r="U1550" s="28">
        <v>0</v>
      </c>
      <c r="V1550" s="28">
        <v>0</v>
      </c>
      <c r="W1550" s="28">
        <v>0</v>
      </c>
      <c r="X1550" s="28" t="s">
        <v>56</v>
      </c>
      <c r="Y1550" s="22" t="s">
        <v>56</v>
      </c>
      <c r="Z1550" s="45" t="s">
        <v>56</v>
      </c>
      <c r="AA1550" s="45" t="s">
        <v>56</v>
      </c>
      <c r="AB1550" s="28">
        <v>0</v>
      </c>
      <c r="AC1550" s="28" t="s">
        <v>56</v>
      </c>
      <c r="AD1550" s="46" t="s">
        <v>56</v>
      </c>
      <c r="AE1550" s="47" t="s">
        <v>56</v>
      </c>
      <c r="AF1550" s="35" t="str">
        <f>VLOOKUP(G1550,[6]TIV1!L:S,8,FALSE)</f>
        <v>8276896091</v>
      </c>
      <c r="AG1550" s="35" t="e">
        <f>VLOOKUP(T1550,[6]TIV1!L:S,8,FALSE)</f>
        <v>#N/A</v>
      </c>
      <c r="AH1550" s="35" t="e">
        <f>VLOOKUP(AC1550,[6]TIV1!L:S,8,FALSE)</f>
        <v>#N/A</v>
      </c>
      <c r="AI1550" s="36">
        <f>VLOOKUP(A1550&amp;P1550,[6]HARGA!C:D,2,0)*Q1550</f>
        <v>0</v>
      </c>
      <c r="AJ1550" s="36">
        <f>VLOOKUP(A1550&amp;P1550,[6]HARGA!C:D,2,0)*W1550</f>
        <v>0</v>
      </c>
      <c r="AK1550" s="36">
        <f>VLOOKUP(A1550&amp;P1550,[6]HARGA!C:D,2,0)*AB1550</f>
        <v>0</v>
      </c>
      <c r="AL1550" s="37"/>
      <c r="AM1550" s="37"/>
      <c r="AN1550" s="37"/>
      <c r="AO1550" s="37"/>
      <c r="AP1550" s="37"/>
      <c r="AQ1550" s="37"/>
      <c r="AR1550" s="37"/>
      <c r="AS1550" s="37"/>
      <c r="AT1550" s="37"/>
      <c r="AU1550" s="37"/>
      <c r="AV1550" s="37"/>
      <c r="AW1550" s="37"/>
      <c r="AX1550" s="37"/>
      <c r="AY1550" s="37"/>
      <c r="AZ1550" s="37"/>
      <c r="BA1550" s="37"/>
      <c r="BB1550" s="37"/>
      <c r="BC1550" s="37"/>
      <c r="BD1550">
        <v>7</v>
      </c>
    </row>
    <row r="1551" spans="1:56" hidden="1" x14ac:dyDescent="0.25">
      <c r="A1551" s="22" t="s">
        <v>66</v>
      </c>
      <c r="B1551" s="22" t="s">
        <v>52</v>
      </c>
      <c r="C1551" s="23" t="s">
        <v>2212</v>
      </c>
      <c r="D1551" s="22" t="s">
        <v>53</v>
      </c>
      <c r="E1551" s="22" t="s">
        <v>54</v>
      </c>
      <c r="F1551" s="22" t="s">
        <v>55</v>
      </c>
      <c r="G1551" s="22" t="s">
        <v>90</v>
      </c>
      <c r="H1551" s="22" t="s">
        <v>56</v>
      </c>
      <c r="I1551" s="22" t="s">
        <v>2213</v>
      </c>
      <c r="J1551" s="24">
        <v>44507</v>
      </c>
      <c r="K1551" s="22">
        <v>0</v>
      </c>
      <c r="L1551" s="22" t="s">
        <v>91</v>
      </c>
      <c r="M1551" s="22" t="s">
        <v>91</v>
      </c>
      <c r="N1551" s="41" t="s">
        <v>56</v>
      </c>
      <c r="O1551" s="41" t="s">
        <v>56</v>
      </c>
      <c r="P1551" s="27" t="s">
        <v>60</v>
      </c>
      <c r="Q1551" s="22">
        <v>0</v>
      </c>
      <c r="R1551" s="23">
        <v>21110404168</v>
      </c>
      <c r="S1551" s="22" t="s">
        <v>56</v>
      </c>
      <c r="T1551" s="22">
        <v>6008154535</v>
      </c>
      <c r="U1551" s="22">
        <v>12</v>
      </c>
      <c r="V1551" s="28">
        <v>0</v>
      </c>
      <c r="W1551" s="22">
        <v>12</v>
      </c>
      <c r="X1551" s="29" t="s">
        <v>110</v>
      </c>
      <c r="Y1551" s="22" t="s">
        <v>56</v>
      </c>
      <c r="Z1551" s="30" t="s">
        <v>2214</v>
      </c>
      <c r="AA1551" s="31">
        <v>44507</v>
      </c>
      <c r="AB1551" s="22">
        <v>0</v>
      </c>
      <c r="AC1551" s="32">
        <v>5042331030</v>
      </c>
      <c r="AD1551" s="33" t="s">
        <v>2215</v>
      </c>
      <c r="AE1551" s="34">
        <v>44516</v>
      </c>
      <c r="AF1551" s="35" t="e">
        <f>VLOOKUP(G1551,[6]TIV1!L:S,8,FALSE)</f>
        <v>#N/A</v>
      </c>
      <c r="AG1551" s="35" t="str">
        <f>VLOOKUP(T1551,[6]TIV1!L:S,8,FALSE)</f>
        <v>2050350312</v>
      </c>
      <c r="AH1551" s="35" t="str">
        <f>VLOOKUP(AC1551,[6]TIV1!L:S,8,FALSE)</f>
        <v>8276895965</v>
      </c>
      <c r="AI1551" s="36">
        <f>VLOOKUP(A1551&amp;P1551,[6]HARGA!C:D,2,0)*Q1551</f>
        <v>0</v>
      </c>
      <c r="AJ1551" s="36">
        <f>VLOOKUP(A1551&amp;P1551,[6]HARGA!C:D,2,0)*W1551</f>
        <v>118200</v>
      </c>
      <c r="AK1551" s="36">
        <f>VLOOKUP(A1551&amp;P1551,[6]HARGA!C:D,2,0)*AB1551</f>
        <v>0</v>
      </c>
      <c r="AL1551" s="37"/>
      <c r="AM1551" s="37"/>
      <c r="AN1551" s="37"/>
      <c r="AO1551" s="37"/>
      <c r="AP1551" s="37"/>
      <c r="AQ1551" s="37"/>
      <c r="AR1551" s="37"/>
      <c r="AS1551" s="37"/>
      <c r="AT1551" s="37"/>
      <c r="AU1551" s="37"/>
      <c r="AV1551" s="37"/>
      <c r="AW1551" s="37"/>
      <c r="AX1551" s="37"/>
      <c r="AY1551" s="37"/>
      <c r="AZ1551" s="37"/>
      <c r="BA1551" s="37"/>
      <c r="BB1551" s="37"/>
      <c r="BC1551" s="37"/>
      <c r="BD1551">
        <v>7</v>
      </c>
    </row>
    <row r="1552" spans="1:56" hidden="1" x14ac:dyDescent="0.25">
      <c r="A1552" s="22" t="s">
        <v>66</v>
      </c>
      <c r="B1552" s="22" t="s">
        <v>52</v>
      </c>
      <c r="C1552" s="23" t="s">
        <v>2212</v>
      </c>
      <c r="D1552" s="22" t="s">
        <v>53</v>
      </c>
      <c r="E1552" s="22" t="s">
        <v>54</v>
      </c>
      <c r="F1552" s="22" t="s">
        <v>55</v>
      </c>
      <c r="G1552" s="22" t="s">
        <v>90</v>
      </c>
      <c r="H1552" s="22" t="s">
        <v>56</v>
      </c>
      <c r="I1552" s="22" t="s">
        <v>2213</v>
      </c>
      <c r="J1552" s="24">
        <v>44507</v>
      </c>
      <c r="K1552" s="22">
        <v>0</v>
      </c>
      <c r="L1552" s="22" t="s">
        <v>91</v>
      </c>
      <c r="M1552" s="22" t="s">
        <v>91</v>
      </c>
      <c r="N1552" s="41" t="s">
        <v>56</v>
      </c>
      <c r="O1552" s="41" t="s">
        <v>56</v>
      </c>
      <c r="P1552" s="27" t="s">
        <v>64</v>
      </c>
      <c r="Q1552" s="22">
        <v>0</v>
      </c>
      <c r="R1552" s="23">
        <v>21110404168</v>
      </c>
      <c r="S1552" s="22" t="s">
        <v>56</v>
      </c>
      <c r="T1552" s="22">
        <v>6008154535</v>
      </c>
      <c r="U1552" s="22">
        <v>1152</v>
      </c>
      <c r="V1552" s="28">
        <v>0</v>
      </c>
      <c r="W1552" s="22">
        <v>1152</v>
      </c>
      <c r="X1552" s="29" t="s">
        <v>110</v>
      </c>
      <c r="Y1552" s="22" t="s">
        <v>56</v>
      </c>
      <c r="Z1552" s="30" t="s">
        <v>2214</v>
      </c>
      <c r="AA1552" s="31">
        <v>44507</v>
      </c>
      <c r="AB1552" s="22">
        <v>30</v>
      </c>
      <c r="AC1552" s="32">
        <v>5042331030</v>
      </c>
      <c r="AD1552" s="33" t="s">
        <v>2215</v>
      </c>
      <c r="AE1552" s="34">
        <v>44516</v>
      </c>
      <c r="AF1552" s="35" t="e">
        <f>VLOOKUP(G1552,[6]TIV1!L:S,8,FALSE)</f>
        <v>#N/A</v>
      </c>
      <c r="AG1552" s="35" t="str">
        <f>VLOOKUP(T1552,[6]TIV1!L:S,8,FALSE)</f>
        <v>2050350312</v>
      </c>
      <c r="AH1552" s="35" t="str">
        <f>VLOOKUP(AC1552,[6]TIV1!L:S,8,FALSE)</f>
        <v>8276895965</v>
      </c>
      <c r="AI1552" s="36">
        <f>VLOOKUP(A1552&amp;P1552,[6]HARGA!C:D,2,0)*Q1552</f>
        <v>0</v>
      </c>
      <c r="AJ1552" s="36">
        <f>VLOOKUP(A1552&amp;P1552,[6]HARGA!C:D,2,0)*W1552</f>
        <v>34560000</v>
      </c>
      <c r="AK1552" s="36">
        <f>VLOOKUP(A1552&amp;P1552,[6]HARGA!C:D,2,0)*AB1552</f>
        <v>900000</v>
      </c>
      <c r="AL1552" s="37"/>
      <c r="AM1552" s="37"/>
      <c r="AN1552" s="37"/>
      <c r="AO1552" s="37"/>
      <c r="AP1552" s="37"/>
      <c r="AQ1552" s="37"/>
      <c r="AR1552" s="37"/>
      <c r="AS1552" s="37"/>
      <c r="AT1552" s="37"/>
      <c r="AU1552" s="37"/>
      <c r="AV1552" s="37"/>
      <c r="AW1552" s="37"/>
      <c r="AX1552" s="37"/>
      <c r="AY1552" s="37"/>
      <c r="AZ1552" s="37"/>
      <c r="BA1552" s="37"/>
      <c r="BB1552" s="37"/>
      <c r="BC1552" s="37"/>
      <c r="BD1552">
        <v>7</v>
      </c>
    </row>
    <row r="1553" spans="1:56" hidden="1" x14ac:dyDescent="0.25">
      <c r="A1553" s="22" t="s">
        <v>66</v>
      </c>
      <c r="B1553" s="22" t="s">
        <v>52</v>
      </c>
      <c r="C1553" s="23" t="s">
        <v>2212</v>
      </c>
      <c r="D1553" s="22" t="s">
        <v>53</v>
      </c>
      <c r="E1553" s="22" t="s">
        <v>54</v>
      </c>
      <c r="F1553" s="22" t="s">
        <v>55</v>
      </c>
      <c r="G1553" s="22" t="s">
        <v>90</v>
      </c>
      <c r="H1553" s="22" t="s">
        <v>56</v>
      </c>
      <c r="I1553" s="22" t="s">
        <v>2213</v>
      </c>
      <c r="J1553" s="24">
        <v>44507</v>
      </c>
      <c r="K1553" s="22">
        <v>0</v>
      </c>
      <c r="L1553" s="22" t="s">
        <v>91</v>
      </c>
      <c r="M1553" s="22" t="s">
        <v>91</v>
      </c>
      <c r="N1553" s="41" t="s">
        <v>56</v>
      </c>
      <c r="O1553" s="41" t="s">
        <v>56</v>
      </c>
      <c r="P1553" s="27" t="s">
        <v>65</v>
      </c>
      <c r="Q1553" s="22">
        <v>0</v>
      </c>
      <c r="R1553" s="23">
        <v>21110404168</v>
      </c>
      <c r="S1553" s="22" t="s">
        <v>56</v>
      </c>
      <c r="T1553" s="22">
        <v>6008154535</v>
      </c>
      <c r="U1553" s="22">
        <v>24</v>
      </c>
      <c r="V1553" s="28">
        <v>0</v>
      </c>
      <c r="W1553" s="22">
        <v>24</v>
      </c>
      <c r="X1553" s="29" t="s">
        <v>110</v>
      </c>
      <c r="Y1553" s="22" t="s">
        <v>56</v>
      </c>
      <c r="Z1553" s="30" t="s">
        <v>2214</v>
      </c>
      <c r="AA1553" s="31">
        <v>44507</v>
      </c>
      <c r="AB1553" s="22">
        <v>0</v>
      </c>
      <c r="AC1553" s="32">
        <v>5042331030</v>
      </c>
      <c r="AD1553" s="33" t="s">
        <v>2215</v>
      </c>
      <c r="AE1553" s="34">
        <v>44516</v>
      </c>
      <c r="AF1553" s="35" t="e">
        <f>VLOOKUP(G1553,[6]TIV1!L:S,8,FALSE)</f>
        <v>#N/A</v>
      </c>
      <c r="AG1553" s="35" t="str">
        <f>VLOOKUP(T1553,[6]TIV1!L:S,8,FALSE)</f>
        <v>2050350312</v>
      </c>
      <c r="AH1553" s="35" t="str">
        <f>VLOOKUP(AC1553,[6]TIV1!L:S,8,FALSE)</f>
        <v>8276895965</v>
      </c>
      <c r="AI1553" s="36">
        <f>VLOOKUP(A1553&amp;P1553,[6]HARGA!C:D,2,0)*Q1553</f>
        <v>0</v>
      </c>
      <c r="AJ1553" s="36">
        <f>VLOOKUP(A1553&amp;P1553,[6]HARGA!C:D,2,0)*W1553</f>
        <v>0</v>
      </c>
      <c r="AK1553" s="36">
        <f>VLOOKUP(A1553&amp;P1553,[6]HARGA!C:D,2,0)*AB1553</f>
        <v>0</v>
      </c>
      <c r="AL1553" s="37"/>
      <c r="AM1553" s="37"/>
      <c r="AN1553" s="37"/>
      <c r="AO1553" s="37"/>
      <c r="AP1553" s="37"/>
      <c r="AQ1553" s="37"/>
      <c r="AR1553" s="37"/>
      <c r="AS1553" s="37"/>
      <c r="AT1553" s="37"/>
      <c r="AU1553" s="37"/>
      <c r="AV1553" s="37"/>
      <c r="AW1553" s="37"/>
      <c r="AX1553" s="37"/>
      <c r="AY1553" s="37"/>
      <c r="AZ1553" s="37"/>
      <c r="BA1553" s="37"/>
      <c r="BB1553" s="37"/>
      <c r="BC1553" s="37"/>
      <c r="BD1553">
        <v>7</v>
      </c>
    </row>
    <row r="1554" spans="1:56" hidden="1" x14ac:dyDescent="0.25">
      <c r="A1554" s="22" t="s">
        <v>66</v>
      </c>
      <c r="B1554" s="22" t="s">
        <v>52</v>
      </c>
      <c r="C1554" s="23">
        <v>21110404164</v>
      </c>
      <c r="D1554" s="22" t="s">
        <v>53</v>
      </c>
      <c r="E1554" s="22" t="s">
        <v>538</v>
      </c>
      <c r="F1554" s="22" t="s">
        <v>539</v>
      </c>
      <c r="G1554" s="22">
        <v>5042333271</v>
      </c>
      <c r="H1554" s="22" t="s">
        <v>56</v>
      </c>
      <c r="I1554" s="22" t="s">
        <v>2216</v>
      </c>
      <c r="J1554" s="24">
        <v>44507</v>
      </c>
      <c r="K1554" s="22">
        <v>1296</v>
      </c>
      <c r="L1554" s="22" t="s">
        <v>72</v>
      </c>
      <c r="M1554" s="22" t="s">
        <v>72</v>
      </c>
      <c r="N1554" s="38" t="s">
        <v>2217</v>
      </c>
      <c r="O1554" s="39">
        <v>44508</v>
      </c>
      <c r="P1554" s="27" t="s">
        <v>60</v>
      </c>
      <c r="Q1554" s="22">
        <v>1296</v>
      </c>
      <c r="R1554" s="23">
        <v>21102903675</v>
      </c>
      <c r="S1554" s="22" t="s">
        <v>56</v>
      </c>
      <c r="T1554" s="22">
        <v>6008154214</v>
      </c>
      <c r="U1554" s="22">
        <v>24</v>
      </c>
      <c r="V1554" s="28">
        <v>0</v>
      </c>
      <c r="W1554" s="22">
        <v>24</v>
      </c>
      <c r="X1554" s="29" t="s">
        <v>72</v>
      </c>
      <c r="Y1554" s="22" t="s">
        <v>56</v>
      </c>
      <c r="Z1554" s="30" t="s">
        <v>2218</v>
      </c>
      <c r="AA1554" s="31">
        <v>44507</v>
      </c>
      <c r="AB1554" s="22">
        <v>0</v>
      </c>
      <c r="AC1554" s="32">
        <v>5042326943</v>
      </c>
      <c r="AD1554" s="33" t="s">
        <v>2219</v>
      </c>
      <c r="AE1554" s="34">
        <v>44508</v>
      </c>
      <c r="AF1554" s="35" t="str">
        <f>VLOOKUP(G1554,[6]TIV1!L:S,8,FALSE)</f>
        <v>8276895965</v>
      </c>
      <c r="AG1554" s="35" t="str">
        <f>VLOOKUP(T1554,[6]TIV1!L:S,8,FALSE)</f>
        <v>2050350312</v>
      </c>
      <c r="AH1554" s="35" t="str">
        <f>VLOOKUP(AC1554,[6]TIV1!L:S,8,FALSE)</f>
        <v>8276895965</v>
      </c>
      <c r="AI1554" s="36">
        <f>VLOOKUP(A1554&amp;P1554,[6]HARGA!C:D,2,0)*Q1554</f>
        <v>12765600</v>
      </c>
      <c r="AJ1554" s="36">
        <f>VLOOKUP(A1554&amp;P1554,[6]HARGA!C:D,2,0)*W1554</f>
        <v>236400</v>
      </c>
      <c r="AK1554" s="36">
        <f>VLOOKUP(A1554&amp;P1554,[6]HARGA!C:D,2,0)*AB1554</f>
        <v>0</v>
      </c>
      <c r="AL1554" s="37"/>
      <c r="AM1554" s="37"/>
      <c r="AN1554" s="37"/>
      <c r="AO1554" s="37"/>
      <c r="AP1554" s="37"/>
      <c r="AQ1554" s="37"/>
      <c r="AR1554" s="37"/>
      <c r="AS1554" s="37"/>
      <c r="AT1554" s="37"/>
      <c r="AU1554" s="37"/>
      <c r="AV1554" s="37"/>
      <c r="AW1554" s="37"/>
      <c r="AX1554" s="37"/>
      <c r="AY1554" s="37"/>
      <c r="AZ1554" s="37"/>
      <c r="BA1554" s="37"/>
      <c r="BB1554" s="37"/>
      <c r="BC1554" s="37"/>
      <c r="BD1554">
        <v>7</v>
      </c>
    </row>
    <row r="1555" spans="1:56" hidden="1" x14ac:dyDescent="0.25">
      <c r="A1555" s="22" t="s">
        <v>66</v>
      </c>
      <c r="B1555" s="22" t="s">
        <v>52</v>
      </c>
      <c r="C1555" s="23">
        <v>21110404164</v>
      </c>
      <c r="D1555" s="22" t="s">
        <v>53</v>
      </c>
      <c r="E1555" s="22" t="s">
        <v>538</v>
      </c>
      <c r="F1555" s="22" t="s">
        <v>539</v>
      </c>
      <c r="G1555" s="22">
        <v>5042333271</v>
      </c>
      <c r="H1555" s="22" t="s">
        <v>56</v>
      </c>
      <c r="I1555" s="22" t="s">
        <v>2216</v>
      </c>
      <c r="J1555" s="24">
        <v>44507</v>
      </c>
      <c r="K1555" s="22">
        <v>1296</v>
      </c>
      <c r="L1555" s="22" t="s">
        <v>72</v>
      </c>
      <c r="M1555" s="22" t="s">
        <v>72</v>
      </c>
      <c r="N1555" s="38" t="s">
        <v>2217</v>
      </c>
      <c r="O1555" s="39">
        <v>44508</v>
      </c>
      <c r="P1555" s="27" t="s">
        <v>64</v>
      </c>
      <c r="Q1555" s="22">
        <v>1296</v>
      </c>
      <c r="R1555" s="23">
        <v>21102903675</v>
      </c>
      <c r="S1555" s="22" t="s">
        <v>56</v>
      </c>
      <c r="T1555" s="22">
        <v>6008154214</v>
      </c>
      <c r="U1555" s="22">
        <v>1344</v>
      </c>
      <c r="V1555" s="28">
        <v>0</v>
      </c>
      <c r="W1555" s="22">
        <v>1344</v>
      </c>
      <c r="X1555" s="29" t="s">
        <v>72</v>
      </c>
      <c r="Y1555" s="22" t="s">
        <v>56</v>
      </c>
      <c r="Z1555" s="30" t="s">
        <v>2218</v>
      </c>
      <c r="AA1555" s="31">
        <v>44507</v>
      </c>
      <c r="AB1555" s="22">
        <v>48</v>
      </c>
      <c r="AC1555" s="32">
        <v>5042326943</v>
      </c>
      <c r="AD1555" s="33" t="s">
        <v>2219</v>
      </c>
      <c r="AE1555" s="34">
        <v>44508</v>
      </c>
      <c r="AF1555" s="35" t="str">
        <f>VLOOKUP(G1555,[6]TIV1!L:S,8,FALSE)</f>
        <v>8276895965</v>
      </c>
      <c r="AG1555" s="35" t="str">
        <f>VLOOKUP(T1555,[6]TIV1!L:S,8,FALSE)</f>
        <v>2050350312</v>
      </c>
      <c r="AH1555" s="35" t="str">
        <f>VLOOKUP(AC1555,[6]TIV1!L:S,8,FALSE)</f>
        <v>8276895965</v>
      </c>
      <c r="AI1555" s="36">
        <f>VLOOKUP(A1555&amp;P1555,[6]HARGA!C:D,2,0)*Q1555</f>
        <v>38880000</v>
      </c>
      <c r="AJ1555" s="36">
        <f>VLOOKUP(A1555&amp;P1555,[6]HARGA!C:D,2,0)*W1555</f>
        <v>40320000</v>
      </c>
      <c r="AK1555" s="36">
        <f>VLOOKUP(A1555&amp;P1555,[6]HARGA!C:D,2,0)*AB1555</f>
        <v>1440000</v>
      </c>
      <c r="AL1555" s="37"/>
      <c r="AM1555" s="37"/>
      <c r="AN1555" s="37"/>
      <c r="AO1555" s="37"/>
      <c r="AP1555" s="37"/>
      <c r="AQ1555" s="37"/>
      <c r="AR1555" s="37"/>
      <c r="AS1555" s="37"/>
      <c r="AT1555" s="37"/>
      <c r="AU1555" s="37"/>
      <c r="AV1555" s="37"/>
      <c r="AW1555" s="37"/>
      <c r="AX1555" s="37"/>
      <c r="AY1555" s="37"/>
      <c r="AZ1555" s="37"/>
      <c r="BA1555" s="37"/>
      <c r="BB1555" s="37"/>
      <c r="BC1555" s="37"/>
      <c r="BD1555">
        <v>7</v>
      </c>
    </row>
    <row r="1556" spans="1:56" hidden="1" x14ac:dyDescent="0.25">
      <c r="A1556" s="22" t="s">
        <v>66</v>
      </c>
      <c r="B1556" s="22" t="s">
        <v>52</v>
      </c>
      <c r="C1556" s="23">
        <v>21110404164</v>
      </c>
      <c r="D1556" s="22" t="s">
        <v>53</v>
      </c>
      <c r="E1556" s="22" t="s">
        <v>538</v>
      </c>
      <c r="F1556" s="22" t="s">
        <v>539</v>
      </c>
      <c r="G1556" s="22">
        <v>5042333271</v>
      </c>
      <c r="H1556" s="22" t="s">
        <v>56</v>
      </c>
      <c r="I1556" s="22" t="s">
        <v>2216</v>
      </c>
      <c r="J1556" s="24">
        <v>44507</v>
      </c>
      <c r="K1556" s="22">
        <v>28</v>
      </c>
      <c r="L1556" s="22" t="s">
        <v>72</v>
      </c>
      <c r="M1556" s="22" t="s">
        <v>72</v>
      </c>
      <c r="N1556" s="38" t="s">
        <v>2217</v>
      </c>
      <c r="O1556" s="39">
        <v>44508</v>
      </c>
      <c r="P1556" s="27" t="s">
        <v>65</v>
      </c>
      <c r="Q1556" s="22">
        <v>28</v>
      </c>
      <c r="R1556" s="23">
        <v>21102903675</v>
      </c>
      <c r="S1556" s="22" t="s">
        <v>56</v>
      </c>
      <c r="T1556" s="22">
        <v>6008154214</v>
      </c>
      <c r="U1556" s="22">
        <v>28</v>
      </c>
      <c r="V1556" s="28">
        <v>0</v>
      </c>
      <c r="W1556" s="22">
        <v>28</v>
      </c>
      <c r="X1556" s="29" t="s">
        <v>72</v>
      </c>
      <c r="Y1556" s="22" t="s">
        <v>56</v>
      </c>
      <c r="Z1556" s="30" t="s">
        <v>2218</v>
      </c>
      <c r="AA1556" s="31">
        <v>44507</v>
      </c>
      <c r="AB1556" s="22">
        <v>0</v>
      </c>
      <c r="AC1556" s="32">
        <v>5042326943</v>
      </c>
      <c r="AD1556" s="33" t="s">
        <v>2219</v>
      </c>
      <c r="AE1556" s="34">
        <v>44508</v>
      </c>
      <c r="AF1556" s="35" t="str">
        <f>VLOOKUP(G1556,[6]TIV1!L:S,8,FALSE)</f>
        <v>8276895965</v>
      </c>
      <c r="AG1556" s="35" t="str">
        <f>VLOOKUP(T1556,[6]TIV1!L:S,8,FALSE)</f>
        <v>2050350312</v>
      </c>
      <c r="AH1556" s="35" t="str">
        <f>VLOOKUP(AC1556,[6]TIV1!L:S,8,FALSE)</f>
        <v>8276895965</v>
      </c>
      <c r="AI1556" s="36">
        <f>VLOOKUP(A1556&amp;P1556,[6]HARGA!C:D,2,0)*Q1556</f>
        <v>0</v>
      </c>
      <c r="AJ1556" s="36">
        <f>VLOOKUP(A1556&amp;P1556,[6]HARGA!C:D,2,0)*W1556</f>
        <v>0</v>
      </c>
      <c r="AK1556" s="36">
        <f>VLOOKUP(A1556&amp;P1556,[6]HARGA!C:D,2,0)*AB1556</f>
        <v>0</v>
      </c>
      <c r="AL1556" s="37"/>
      <c r="AM1556" s="37"/>
      <c r="AN1556" s="37"/>
      <c r="AO1556" s="37"/>
      <c r="AP1556" s="37"/>
      <c r="AQ1556" s="37"/>
      <c r="AR1556" s="37"/>
      <c r="AS1556" s="37"/>
      <c r="AT1556" s="37"/>
      <c r="AU1556" s="37"/>
      <c r="AV1556" s="37"/>
      <c r="AW1556" s="37"/>
      <c r="AX1556" s="37"/>
      <c r="AY1556" s="37"/>
      <c r="AZ1556" s="37"/>
      <c r="BA1556" s="37"/>
      <c r="BB1556" s="37"/>
      <c r="BC1556" s="37"/>
      <c r="BD1556">
        <v>7</v>
      </c>
    </row>
    <row r="1557" spans="1:56" hidden="1" x14ac:dyDescent="0.25">
      <c r="A1557" s="22" t="s">
        <v>51</v>
      </c>
      <c r="B1557" s="22" t="s">
        <v>52</v>
      </c>
      <c r="C1557" s="23">
        <v>21110406302</v>
      </c>
      <c r="D1557" s="22" t="s">
        <v>53</v>
      </c>
      <c r="E1557" s="22" t="s">
        <v>106</v>
      </c>
      <c r="F1557" s="22" t="s">
        <v>107</v>
      </c>
      <c r="G1557" s="22">
        <v>5042334567</v>
      </c>
      <c r="H1557" s="22" t="s">
        <v>56</v>
      </c>
      <c r="I1557" s="22" t="s">
        <v>2220</v>
      </c>
      <c r="J1557" s="24">
        <v>44507</v>
      </c>
      <c r="K1557" s="22">
        <v>1344</v>
      </c>
      <c r="L1557" s="22" t="s">
        <v>102</v>
      </c>
      <c r="M1557" s="22" t="s">
        <v>102</v>
      </c>
      <c r="N1557" s="38" t="s">
        <v>2221</v>
      </c>
      <c r="O1557" s="39">
        <v>44508</v>
      </c>
      <c r="P1557" s="27" t="s">
        <v>60</v>
      </c>
      <c r="Q1557" s="22">
        <v>1344</v>
      </c>
      <c r="R1557" s="28" t="s">
        <v>56</v>
      </c>
      <c r="S1557" s="22" t="s">
        <v>56</v>
      </c>
      <c r="T1557" s="28" t="s">
        <v>56</v>
      </c>
      <c r="U1557" s="28">
        <v>0</v>
      </c>
      <c r="V1557" s="28">
        <v>0</v>
      </c>
      <c r="W1557" s="28">
        <v>0</v>
      </c>
      <c r="X1557" s="28" t="s">
        <v>56</v>
      </c>
      <c r="Y1557" s="22" t="s">
        <v>56</v>
      </c>
      <c r="Z1557" s="45" t="s">
        <v>56</v>
      </c>
      <c r="AA1557" s="45" t="s">
        <v>56</v>
      </c>
      <c r="AB1557" s="28">
        <v>0</v>
      </c>
      <c r="AC1557" s="28" t="s">
        <v>56</v>
      </c>
      <c r="AD1557" s="46" t="s">
        <v>56</v>
      </c>
      <c r="AE1557" s="47" t="s">
        <v>56</v>
      </c>
      <c r="AF1557" s="35" t="str">
        <f>VLOOKUP(G1557,[6]TIV1!L:S,8,FALSE)</f>
        <v>8276895377</v>
      </c>
      <c r="AG1557" s="35" t="e">
        <f>VLOOKUP(T1557,[6]TIV1!L:S,8,FALSE)</f>
        <v>#N/A</v>
      </c>
      <c r="AH1557" s="35" t="e">
        <f>VLOOKUP(AC1557,[6]TIV1!L:S,8,FALSE)</f>
        <v>#N/A</v>
      </c>
      <c r="AI1557" s="36">
        <f>VLOOKUP(A1557&amp;P1557,[6]HARGA!C:D,2,0)*Q1557</f>
        <v>13238400</v>
      </c>
      <c r="AJ1557" s="36">
        <f>VLOOKUP(A1557&amp;P1557,[6]HARGA!C:D,2,0)*W1557</f>
        <v>0</v>
      </c>
      <c r="AK1557" s="36">
        <f>VLOOKUP(A1557&amp;P1557,[6]HARGA!C:D,2,0)*AB1557</f>
        <v>0</v>
      </c>
      <c r="AL1557" s="37"/>
      <c r="AM1557" s="37"/>
      <c r="AN1557" s="37"/>
      <c r="AO1557" s="37"/>
      <c r="AP1557" s="37"/>
      <c r="AQ1557" s="37"/>
      <c r="AR1557" s="37"/>
      <c r="AS1557" s="37"/>
      <c r="AT1557" s="37"/>
      <c r="AU1557" s="37"/>
      <c r="AV1557" s="37"/>
      <c r="AW1557" s="37"/>
      <c r="AX1557" s="37"/>
      <c r="AY1557" s="37"/>
      <c r="AZ1557" s="37"/>
      <c r="BA1557" s="37"/>
      <c r="BB1557" s="37"/>
      <c r="BC1557" s="37"/>
      <c r="BD1557">
        <v>7</v>
      </c>
    </row>
    <row r="1558" spans="1:56" hidden="1" x14ac:dyDescent="0.25">
      <c r="A1558" s="22" t="s">
        <v>51</v>
      </c>
      <c r="B1558" s="22" t="s">
        <v>52</v>
      </c>
      <c r="C1558" s="23">
        <v>21110406302</v>
      </c>
      <c r="D1558" s="22" t="s">
        <v>53</v>
      </c>
      <c r="E1558" s="22" t="s">
        <v>106</v>
      </c>
      <c r="F1558" s="22" t="s">
        <v>107</v>
      </c>
      <c r="G1558" s="22">
        <v>5042334567</v>
      </c>
      <c r="H1558" s="22" t="s">
        <v>56</v>
      </c>
      <c r="I1558" s="22" t="s">
        <v>2220</v>
      </c>
      <c r="J1558" s="24">
        <v>44507</v>
      </c>
      <c r="K1558" s="22">
        <v>1344</v>
      </c>
      <c r="L1558" s="22" t="s">
        <v>102</v>
      </c>
      <c r="M1558" s="22" t="s">
        <v>102</v>
      </c>
      <c r="N1558" s="38" t="s">
        <v>2221</v>
      </c>
      <c r="O1558" s="39">
        <v>44508</v>
      </c>
      <c r="P1558" s="27" t="s">
        <v>64</v>
      </c>
      <c r="Q1558" s="22">
        <v>1344</v>
      </c>
      <c r="R1558" s="28" t="s">
        <v>56</v>
      </c>
      <c r="S1558" s="22" t="s">
        <v>56</v>
      </c>
      <c r="T1558" s="28" t="s">
        <v>56</v>
      </c>
      <c r="U1558" s="28">
        <v>0</v>
      </c>
      <c r="V1558" s="28">
        <v>0</v>
      </c>
      <c r="W1558" s="28">
        <v>0</v>
      </c>
      <c r="X1558" s="28" t="s">
        <v>56</v>
      </c>
      <c r="Y1558" s="22" t="s">
        <v>56</v>
      </c>
      <c r="Z1558" s="45" t="s">
        <v>56</v>
      </c>
      <c r="AA1558" s="45" t="s">
        <v>56</v>
      </c>
      <c r="AB1558" s="28">
        <v>0</v>
      </c>
      <c r="AC1558" s="28" t="s">
        <v>56</v>
      </c>
      <c r="AD1558" s="46" t="s">
        <v>56</v>
      </c>
      <c r="AE1558" s="47" t="s">
        <v>56</v>
      </c>
      <c r="AF1558" s="35" t="str">
        <f>VLOOKUP(G1558,[6]TIV1!L:S,8,FALSE)</f>
        <v>8276895377</v>
      </c>
      <c r="AG1558" s="35" t="e">
        <f>VLOOKUP(T1558,[6]TIV1!L:S,8,FALSE)</f>
        <v>#N/A</v>
      </c>
      <c r="AH1558" s="35" t="e">
        <f>VLOOKUP(AC1558,[6]TIV1!L:S,8,FALSE)</f>
        <v>#N/A</v>
      </c>
      <c r="AI1558" s="36">
        <f>VLOOKUP(A1558&amp;P1558,[6]HARGA!C:D,2,0)*Q1558</f>
        <v>40320000</v>
      </c>
      <c r="AJ1558" s="36">
        <f>VLOOKUP(A1558&amp;P1558,[6]HARGA!C:D,2,0)*W1558</f>
        <v>0</v>
      </c>
      <c r="AK1558" s="36">
        <f>VLOOKUP(A1558&amp;P1558,[6]HARGA!C:D,2,0)*AB1558</f>
        <v>0</v>
      </c>
      <c r="AL1558" s="37"/>
      <c r="AM1558" s="37"/>
      <c r="AN1558" s="37"/>
      <c r="AO1558" s="37"/>
      <c r="AP1558" s="37"/>
      <c r="AQ1558" s="37"/>
      <c r="AR1558" s="37"/>
      <c r="AS1558" s="37"/>
      <c r="AT1558" s="37"/>
      <c r="AU1558" s="37"/>
      <c r="AV1558" s="37"/>
      <c r="AW1558" s="37"/>
      <c r="AX1558" s="37"/>
      <c r="AY1558" s="37"/>
      <c r="AZ1558" s="37"/>
      <c r="BA1558" s="37"/>
      <c r="BB1558" s="37"/>
      <c r="BC1558" s="37"/>
      <c r="BD1558">
        <v>7</v>
      </c>
    </row>
    <row r="1559" spans="1:56" hidden="1" x14ac:dyDescent="0.25">
      <c r="A1559" s="22" t="s">
        <v>51</v>
      </c>
      <c r="B1559" s="22" t="s">
        <v>52</v>
      </c>
      <c r="C1559" s="23">
        <v>21110406302</v>
      </c>
      <c r="D1559" s="22" t="s">
        <v>53</v>
      </c>
      <c r="E1559" s="22" t="s">
        <v>106</v>
      </c>
      <c r="F1559" s="22" t="s">
        <v>107</v>
      </c>
      <c r="G1559" s="22">
        <v>5042334567</v>
      </c>
      <c r="H1559" s="22" t="s">
        <v>56</v>
      </c>
      <c r="I1559" s="22" t="s">
        <v>2220</v>
      </c>
      <c r="J1559" s="24">
        <v>44507</v>
      </c>
      <c r="K1559" s="22">
        <v>28</v>
      </c>
      <c r="L1559" s="22" t="s">
        <v>102</v>
      </c>
      <c r="M1559" s="22" t="s">
        <v>102</v>
      </c>
      <c r="N1559" s="38" t="s">
        <v>2221</v>
      </c>
      <c r="O1559" s="39">
        <v>44508</v>
      </c>
      <c r="P1559" s="27" t="s">
        <v>65</v>
      </c>
      <c r="Q1559" s="22">
        <v>28</v>
      </c>
      <c r="R1559" s="28" t="s">
        <v>56</v>
      </c>
      <c r="S1559" s="22" t="s">
        <v>56</v>
      </c>
      <c r="T1559" s="28" t="s">
        <v>56</v>
      </c>
      <c r="U1559" s="28">
        <v>0</v>
      </c>
      <c r="V1559" s="28">
        <v>0</v>
      </c>
      <c r="W1559" s="28">
        <v>0</v>
      </c>
      <c r="X1559" s="28" t="s">
        <v>56</v>
      </c>
      <c r="Y1559" s="22" t="s">
        <v>56</v>
      </c>
      <c r="Z1559" s="45" t="s">
        <v>56</v>
      </c>
      <c r="AA1559" s="45" t="s">
        <v>56</v>
      </c>
      <c r="AB1559" s="28">
        <v>0</v>
      </c>
      <c r="AC1559" s="28" t="s">
        <v>56</v>
      </c>
      <c r="AD1559" s="46" t="s">
        <v>56</v>
      </c>
      <c r="AE1559" s="47" t="s">
        <v>56</v>
      </c>
      <c r="AF1559" s="35" t="str">
        <f>VLOOKUP(G1559,[6]TIV1!L:S,8,FALSE)</f>
        <v>8276895377</v>
      </c>
      <c r="AG1559" s="35" t="e">
        <f>VLOOKUP(T1559,[6]TIV1!L:S,8,FALSE)</f>
        <v>#N/A</v>
      </c>
      <c r="AH1559" s="35" t="e">
        <f>VLOOKUP(AC1559,[6]TIV1!L:S,8,FALSE)</f>
        <v>#N/A</v>
      </c>
      <c r="AI1559" s="36">
        <f>VLOOKUP(A1559&amp;P1559,[6]HARGA!C:D,2,0)*Q1559</f>
        <v>0</v>
      </c>
      <c r="AJ1559" s="36">
        <f>VLOOKUP(A1559&amp;P1559,[6]HARGA!C:D,2,0)*W1559</f>
        <v>0</v>
      </c>
      <c r="AK1559" s="36">
        <f>VLOOKUP(A1559&amp;P1559,[6]HARGA!C:D,2,0)*AB1559</f>
        <v>0</v>
      </c>
      <c r="AL1559" s="37"/>
      <c r="AM1559" s="37"/>
      <c r="AN1559" s="37"/>
      <c r="AO1559" s="37"/>
      <c r="AP1559" s="37"/>
      <c r="AQ1559" s="37"/>
      <c r="AR1559" s="37"/>
      <c r="AS1559" s="37"/>
      <c r="AT1559" s="37"/>
      <c r="AU1559" s="37"/>
      <c r="AV1559" s="37"/>
      <c r="AW1559" s="37"/>
      <c r="AX1559" s="37"/>
      <c r="AY1559" s="37"/>
      <c r="AZ1559" s="37"/>
      <c r="BA1559" s="37"/>
      <c r="BB1559" s="37"/>
      <c r="BC1559" s="37"/>
      <c r="BD1559">
        <v>7</v>
      </c>
    </row>
    <row r="1560" spans="1:56" hidden="1" x14ac:dyDescent="0.25">
      <c r="A1560" s="22" t="s">
        <v>66</v>
      </c>
      <c r="B1560" s="22" t="s">
        <v>52</v>
      </c>
      <c r="C1560" s="23" t="s">
        <v>2222</v>
      </c>
      <c r="D1560" s="22" t="s">
        <v>53</v>
      </c>
      <c r="E1560" s="22" t="s">
        <v>106</v>
      </c>
      <c r="F1560" s="22" t="s">
        <v>107</v>
      </c>
      <c r="G1560" s="22" t="s">
        <v>90</v>
      </c>
      <c r="H1560" s="22" t="s">
        <v>56</v>
      </c>
      <c r="I1560" s="22" t="s">
        <v>2223</v>
      </c>
      <c r="J1560" s="24">
        <v>44507</v>
      </c>
      <c r="K1560" s="22">
        <v>0</v>
      </c>
      <c r="L1560" s="22" t="s">
        <v>91</v>
      </c>
      <c r="M1560" s="22" t="s">
        <v>91</v>
      </c>
      <c r="N1560" s="41" t="s">
        <v>56</v>
      </c>
      <c r="O1560" s="41" t="s">
        <v>56</v>
      </c>
      <c r="P1560" s="27" t="s">
        <v>60</v>
      </c>
      <c r="Q1560" s="22">
        <v>0</v>
      </c>
      <c r="R1560" s="23">
        <v>21102903683</v>
      </c>
      <c r="S1560" s="22" t="s">
        <v>56</v>
      </c>
      <c r="T1560" s="22">
        <v>6008152696</v>
      </c>
      <c r="U1560" s="22">
        <v>12</v>
      </c>
      <c r="V1560" s="28">
        <v>0</v>
      </c>
      <c r="W1560" s="22">
        <v>12</v>
      </c>
      <c r="X1560" s="29" t="s">
        <v>110</v>
      </c>
      <c r="Y1560" s="22" t="s">
        <v>56</v>
      </c>
      <c r="Z1560" s="30" t="s">
        <v>2224</v>
      </c>
      <c r="AA1560" s="31">
        <v>44507</v>
      </c>
      <c r="AB1560" s="22">
        <v>0</v>
      </c>
      <c r="AC1560" s="32">
        <v>5042332008</v>
      </c>
      <c r="AD1560" s="63" t="s">
        <v>1892</v>
      </c>
      <c r="AE1560" s="64">
        <v>44507</v>
      </c>
      <c r="AF1560" s="35" t="e">
        <f>VLOOKUP(G1560,[6]TIV1!L:S,8,FALSE)</f>
        <v>#N/A</v>
      </c>
      <c r="AG1560" s="35" t="str">
        <f>VLOOKUP(T1560,[6]TIV1!L:S,8,FALSE)</f>
        <v>2050350312</v>
      </c>
      <c r="AH1560" s="35" t="str">
        <f>VLOOKUP(AC1560,[6]TIV1!L:S,8,FALSE)</f>
        <v>8276895965</v>
      </c>
      <c r="AI1560" s="36">
        <f>VLOOKUP(A1560&amp;P1560,[6]HARGA!C:D,2,0)*Q1560</f>
        <v>0</v>
      </c>
      <c r="AJ1560" s="36">
        <f>VLOOKUP(A1560&amp;P1560,[6]HARGA!C:D,2,0)*W1560</f>
        <v>118200</v>
      </c>
      <c r="AK1560" s="36">
        <f>VLOOKUP(A1560&amp;P1560,[6]HARGA!C:D,2,0)*AB1560</f>
        <v>0</v>
      </c>
      <c r="AL1560" s="37"/>
      <c r="AM1560" s="37"/>
      <c r="AN1560" s="37"/>
      <c r="AO1560" s="37"/>
      <c r="AP1560" s="37"/>
      <c r="AQ1560" s="37"/>
      <c r="AR1560" s="37"/>
      <c r="AS1560" s="37"/>
      <c r="AT1560" s="37"/>
      <c r="AU1560" s="37"/>
      <c r="AV1560" s="37"/>
      <c r="AW1560" s="37"/>
      <c r="AX1560" s="37"/>
      <c r="AY1560" s="37"/>
      <c r="AZ1560" s="37"/>
      <c r="BA1560" s="37"/>
      <c r="BB1560" s="37"/>
      <c r="BC1560" s="37"/>
      <c r="BD1560">
        <v>7</v>
      </c>
    </row>
    <row r="1561" spans="1:56" hidden="1" x14ac:dyDescent="0.25">
      <c r="A1561" s="22" t="s">
        <v>66</v>
      </c>
      <c r="B1561" s="22" t="s">
        <v>52</v>
      </c>
      <c r="C1561" s="23" t="s">
        <v>2222</v>
      </c>
      <c r="D1561" s="22" t="s">
        <v>53</v>
      </c>
      <c r="E1561" s="22" t="s">
        <v>106</v>
      </c>
      <c r="F1561" s="22" t="s">
        <v>107</v>
      </c>
      <c r="G1561" s="22" t="s">
        <v>90</v>
      </c>
      <c r="H1561" s="22" t="s">
        <v>56</v>
      </c>
      <c r="I1561" s="22" t="s">
        <v>2223</v>
      </c>
      <c r="J1561" s="24">
        <v>44507</v>
      </c>
      <c r="K1561" s="22">
        <v>0</v>
      </c>
      <c r="L1561" s="22" t="s">
        <v>91</v>
      </c>
      <c r="M1561" s="22" t="s">
        <v>91</v>
      </c>
      <c r="N1561" s="41" t="s">
        <v>56</v>
      </c>
      <c r="O1561" s="41" t="s">
        <v>56</v>
      </c>
      <c r="P1561" s="27" t="s">
        <v>64</v>
      </c>
      <c r="Q1561" s="22">
        <v>0</v>
      </c>
      <c r="R1561" s="23">
        <v>21102903683</v>
      </c>
      <c r="S1561" s="22" t="s">
        <v>56</v>
      </c>
      <c r="T1561" s="22">
        <v>6008152696</v>
      </c>
      <c r="U1561" s="22">
        <v>1344</v>
      </c>
      <c r="V1561" s="28">
        <v>0</v>
      </c>
      <c r="W1561" s="22">
        <v>1344</v>
      </c>
      <c r="X1561" s="29" t="s">
        <v>110</v>
      </c>
      <c r="Y1561" s="22" t="s">
        <v>56</v>
      </c>
      <c r="Z1561" s="30" t="s">
        <v>2224</v>
      </c>
      <c r="AA1561" s="31">
        <v>44507</v>
      </c>
      <c r="AB1561" s="22">
        <v>35</v>
      </c>
      <c r="AC1561" s="32">
        <v>5042332008</v>
      </c>
      <c r="AD1561" s="63" t="s">
        <v>1892</v>
      </c>
      <c r="AE1561" s="64">
        <v>44507</v>
      </c>
      <c r="AF1561" s="35" t="e">
        <f>VLOOKUP(G1561,[6]TIV1!L:S,8,FALSE)</f>
        <v>#N/A</v>
      </c>
      <c r="AG1561" s="35" t="str">
        <f>VLOOKUP(T1561,[6]TIV1!L:S,8,FALSE)</f>
        <v>2050350312</v>
      </c>
      <c r="AH1561" s="35" t="str">
        <f>VLOOKUP(AC1561,[6]TIV1!L:S,8,FALSE)</f>
        <v>8276895965</v>
      </c>
      <c r="AI1561" s="36">
        <f>VLOOKUP(A1561&amp;P1561,[6]HARGA!C:D,2,0)*Q1561</f>
        <v>0</v>
      </c>
      <c r="AJ1561" s="36">
        <f>VLOOKUP(A1561&amp;P1561,[6]HARGA!C:D,2,0)*W1561</f>
        <v>40320000</v>
      </c>
      <c r="AK1561" s="36">
        <f>VLOOKUP(A1561&amp;P1561,[6]HARGA!C:D,2,0)*AB1561</f>
        <v>1050000</v>
      </c>
      <c r="AL1561" s="37"/>
      <c r="AM1561" s="37"/>
      <c r="AN1561" s="37"/>
      <c r="AO1561" s="37"/>
      <c r="AP1561" s="37"/>
      <c r="AQ1561" s="37"/>
      <c r="AR1561" s="37"/>
      <c r="AS1561" s="37"/>
      <c r="AT1561" s="37"/>
      <c r="AU1561" s="37"/>
      <c r="AV1561" s="37"/>
      <c r="AW1561" s="37"/>
      <c r="AX1561" s="37"/>
      <c r="AY1561" s="37"/>
      <c r="AZ1561" s="37"/>
      <c r="BA1561" s="37"/>
      <c r="BB1561" s="37"/>
      <c r="BC1561" s="37"/>
      <c r="BD1561">
        <v>7</v>
      </c>
    </row>
    <row r="1562" spans="1:56" hidden="1" x14ac:dyDescent="0.25">
      <c r="A1562" s="22" t="s">
        <v>66</v>
      </c>
      <c r="B1562" s="22" t="s">
        <v>52</v>
      </c>
      <c r="C1562" s="23" t="s">
        <v>2222</v>
      </c>
      <c r="D1562" s="22" t="s">
        <v>53</v>
      </c>
      <c r="E1562" s="22" t="s">
        <v>106</v>
      </c>
      <c r="F1562" s="22" t="s">
        <v>107</v>
      </c>
      <c r="G1562" s="22" t="s">
        <v>90</v>
      </c>
      <c r="H1562" s="22" t="s">
        <v>56</v>
      </c>
      <c r="I1562" s="22" t="s">
        <v>2223</v>
      </c>
      <c r="J1562" s="24">
        <v>44507</v>
      </c>
      <c r="K1562" s="22">
        <v>0</v>
      </c>
      <c r="L1562" s="22" t="s">
        <v>91</v>
      </c>
      <c r="M1562" s="22" t="s">
        <v>91</v>
      </c>
      <c r="N1562" s="41" t="s">
        <v>56</v>
      </c>
      <c r="O1562" s="41" t="s">
        <v>56</v>
      </c>
      <c r="P1562" s="27" t="s">
        <v>65</v>
      </c>
      <c r="Q1562" s="22">
        <v>0</v>
      </c>
      <c r="R1562" s="23">
        <v>21102903683</v>
      </c>
      <c r="S1562" s="22" t="s">
        <v>56</v>
      </c>
      <c r="T1562" s="22">
        <v>6008152696</v>
      </c>
      <c r="U1562" s="22">
        <v>28</v>
      </c>
      <c r="V1562" s="28">
        <v>0</v>
      </c>
      <c r="W1562" s="22">
        <v>28</v>
      </c>
      <c r="X1562" s="29" t="s">
        <v>110</v>
      </c>
      <c r="Y1562" s="22" t="s">
        <v>56</v>
      </c>
      <c r="Z1562" s="30" t="s">
        <v>2224</v>
      </c>
      <c r="AA1562" s="31">
        <v>44507</v>
      </c>
      <c r="AB1562" s="22">
        <v>0</v>
      </c>
      <c r="AC1562" s="32">
        <v>5042332008</v>
      </c>
      <c r="AD1562" s="63" t="s">
        <v>1892</v>
      </c>
      <c r="AE1562" s="64">
        <v>44507</v>
      </c>
      <c r="AF1562" s="35" t="e">
        <f>VLOOKUP(G1562,[6]TIV1!L:S,8,FALSE)</f>
        <v>#N/A</v>
      </c>
      <c r="AG1562" s="35" t="str">
        <f>VLOOKUP(T1562,[6]TIV1!L:S,8,FALSE)</f>
        <v>2050350312</v>
      </c>
      <c r="AH1562" s="35" t="str">
        <f>VLOOKUP(AC1562,[6]TIV1!L:S,8,FALSE)</f>
        <v>8276895965</v>
      </c>
      <c r="AI1562" s="36">
        <f>VLOOKUP(A1562&amp;P1562,[6]HARGA!C:D,2,0)*Q1562</f>
        <v>0</v>
      </c>
      <c r="AJ1562" s="36">
        <f>VLOOKUP(A1562&amp;P1562,[6]HARGA!C:D,2,0)*W1562</f>
        <v>0</v>
      </c>
      <c r="AK1562" s="36">
        <f>VLOOKUP(A1562&amp;P1562,[6]HARGA!C:D,2,0)*AB1562</f>
        <v>0</v>
      </c>
      <c r="AL1562" s="37"/>
      <c r="AM1562" s="37"/>
      <c r="AN1562" s="37"/>
      <c r="AO1562" s="37"/>
      <c r="AP1562" s="37"/>
      <c r="AQ1562" s="37"/>
      <c r="AR1562" s="37"/>
      <c r="AS1562" s="37"/>
      <c r="AT1562" s="37"/>
      <c r="AU1562" s="37"/>
      <c r="AV1562" s="37"/>
      <c r="AW1562" s="37"/>
      <c r="AX1562" s="37"/>
      <c r="AY1562" s="37"/>
      <c r="AZ1562" s="37"/>
      <c r="BA1562" s="37"/>
      <c r="BB1562" s="37"/>
      <c r="BC1562" s="37"/>
      <c r="BD1562">
        <v>7</v>
      </c>
    </row>
    <row r="1563" spans="1:56" hidden="1" x14ac:dyDescent="0.25">
      <c r="A1563" s="22" t="s">
        <v>66</v>
      </c>
      <c r="B1563" s="22" t="s">
        <v>52</v>
      </c>
      <c r="C1563" s="23">
        <v>21110404168</v>
      </c>
      <c r="D1563" s="22" t="s">
        <v>53</v>
      </c>
      <c r="E1563" s="22" t="s">
        <v>54</v>
      </c>
      <c r="F1563" s="22" t="s">
        <v>55</v>
      </c>
      <c r="G1563" s="22">
        <v>5042324494</v>
      </c>
      <c r="H1563" s="22" t="s">
        <v>56</v>
      </c>
      <c r="I1563" s="22" t="s">
        <v>2225</v>
      </c>
      <c r="J1563" s="24">
        <v>44507</v>
      </c>
      <c r="K1563" s="22">
        <v>1152</v>
      </c>
      <c r="L1563" s="22" t="s">
        <v>110</v>
      </c>
      <c r="M1563" s="22" t="s">
        <v>110</v>
      </c>
      <c r="N1563" s="38" t="s">
        <v>2226</v>
      </c>
      <c r="O1563" s="39">
        <v>44507</v>
      </c>
      <c r="P1563" s="27" t="s">
        <v>60</v>
      </c>
      <c r="Q1563" s="22">
        <v>1152</v>
      </c>
      <c r="R1563" s="23">
        <v>21102903691</v>
      </c>
      <c r="S1563" s="22" t="s">
        <v>56</v>
      </c>
      <c r="T1563" s="22">
        <v>6008154841</v>
      </c>
      <c r="U1563" s="22">
        <v>24</v>
      </c>
      <c r="V1563" s="28">
        <v>0</v>
      </c>
      <c r="W1563" s="22">
        <v>24</v>
      </c>
      <c r="X1563" s="29" t="s">
        <v>184</v>
      </c>
      <c r="Y1563" s="22" t="s">
        <v>56</v>
      </c>
      <c r="Z1563" s="30" t="s">
        <v>2227</v>
      </c>
      <c r="AA1563" s="31">
        <v>44506</v>
      </c>
      <c r="AB1563" s="22">
        <v>0</v>
      </c>
      <c r="AC1563" s="32">
        <v>5042322382</v>
      </c>
      <c r="AD1563" s="33" t="s">
        <v>2228</v>
      </c>
      <c r="AE1563" s="34">
        <v>44516</v>
      </c>
      <c r="AF1563" s="35" t="str">
        <f>VLOOKUP(G1563,[6]TIV1!L:S,8,FALSE)</f>
        <v>8276895965</v>
      </c>
      <c r="AG1563" s="35" t="str">
        <f>VLOOKUP(T1563,[6]TIV1!L:S,8,FALSE)</f>
        <v>2050350312</v>
      </c>
      <c r="AH1563" s="35" t="str">
        <f>VLOOKUP(AC1563,[6]TIV1!L:S,8,FALSE)</f>
        <v>8276895965</v>
      </c>
      <c r="AI1563" s="36">
        <f>VLOOKUP(A1563&amp;P1563,[6]HARGA!C:D,2,0)*Q1563</f>
        <v>11347200</v>
      </c>
      <c r="AJ1563" s="36">
        <f>VLOOKUP(A1563&amp;P1563,[6]HARGA!C:D,2,0)*W1563</f>
        <v>236400</v>
      </c>
      <c r="AK1563" s="36">
        <f>VLOOKUP(A1563&amp;P1563,[6]HARGA!C:D,2,0)*AB1563</f>
        <v>0</v>
      </c>
      <c r="AL1563" s="37"/>
      <c r="AM1563" s="37"/>
      <c r="AN1563" s="37"/>
      <c r="AO1563" s="37"/>
      <c r="AP1563" s="37"/>
      <c r="AQ1563" s="37"/>
      <c r="AR1563" s="37"/>
      <c r="AS1563" s="37"/>
      <c r="AT1563" s="37"/>
      <c r="AU1563" s="37"/>
      <c r="AV1563" s="37"/>
      <c r="AW1563" s="37"/>
      <c r="AX1563" s="37"/>
      <c r="AY1563" s="37"/>
      <c r="AZ1563" s="37"/>
      <c r="BA1563" s="37"/>
      <c r="BB1563" s="37"/>
      <c r="BC1563" s="37"/>
      <c r="BD1563">
        <v>7</v>
      </c>
    </row>
    <row r="1564" spans="1:56" hidden="1" x14ac:dyDescent="0.25">
      <c r="A1564" s="22" t="s">
        <v>66</v>
      </c>
      <c r="B1564" s="22" t="s">
        <v>52</v>
      </c>
      <c r="C1564" s="23">
        <v>21110404168</v>
      </c>
      <c r="D1564" s="22" t="s">
        <v>53</v>
      </c>
      <c r="E1564" s="22" t="s">
        <v>54</v>
      </c>
      <c r="F1564" s="22" t="s">
        <v>55</v>
      </c>
      <c r="G1564" s="22">
        <v>5042324494</v>
      </c>
      <c r="H1564" s="22" t="s">
        <v>56</v>
      </c>
      <c r="I1564" s="22" t="s">
        <v>2225</v>
      </c>
      <c r="J1564" s="24">
        <v>44507</v>
      </c>
      <c r="K1564" s="22">
        <v>1152</v>
      </c>
      <c r="L1564" s="22" t="s">
        <v>110</v>
      </c>
      <c r="M1564" s="22" t="s">
        <v>110</v>
      </c>
      <c r="N1564" s="38" t="s">
        <v>2226</v>
      </c>
      <c r="O1564" s="39">
        <v>44507</v>
      </c>
      <c r="P1564" s="27" t="s">
        <v>64</v>
      </c>
      <c r="Q1564" s="22">
        <v>1152</v>
      </c>
      <c r="R1564" s="23">
        <v>21102903691</v>
      </c>
      <c r="S1564" s="22" t="s">
        <v>56</v>
      </c>
      <c r="T1564" s="22">
        <v>6008154841</v>
      </c>
      <c r="U1564" s="22">
        <v>1152</v>
      </c>
      <c r="V1564" s="28">
        <v>0</v>
      </c>
      <c r="W1564" s="22">
        <v>1152</v>
      </c>
      <c r="X1564" s="29" t="s">
        <v>184</v>
      </c>
      <c r="Y1564" s="22" t="s">
        <v>56</v>
      </c>
      <c r="Z1564" s="30" t="s">
        <v>2227</v>
      </c>
      <c r="AA1564" s="31">
        <v>44506</v>
      </c>
      <c r="AB1564" s="22">
        <v>25</v>
      </c>
      <c r="AC1564" s="32">
        <v>5042322382</v>
      </c>
      <c r="AD1564" s="33" t="s">
        <v>2228</v>
      </c>
      <c r="AE1564" s="34">
        <v>44516</v>
      </c>
      <c r="AF1564" s="35" t="str">
        <f>VLOOKUP(G1564,[6]TIV1!L:S,8,FALSE)</f>
        <v>8276895965</v>
      </c>
      <c r="AG1564" s="35" t="str">
        <f>VLOOKUP(T1564,[6]TIV1!L:S,8,FALSE)</f>
        <v>2050350312</v>
      </c>
      <c r="AH1564" s="35" t="str">
        <f>VLOOKUP(AC1564,[6]TIV1!L:S,8,FALSE)</f>
        <v>8276895965</v>
      </c>
      <c r="AI1564" s="36">
        <f>VLOOKUP(A1564&amp;P1564,[6]HARGA!C:D,2,0)*Q1564</f>
        <v>34560000</v>
      </c>
      <c r="AJ1564" s="36">
        <f>VLOOKUP(A1564&amp;P1564,[6]HARGA!C:D,2,0)*W1564</f>
        <v>34560000</v>
      </c>
      <c r="AK1564" s="36">
        <f>VLOOKUP(A1564&amp;P1564,[6]HARGA!C:D,2,0)*AB1564</f>
        <v>750000</v>
      </c>
      <c r="AL1564" s="37"/>
      <c r="AM1564" s="37"/>
      <c r="AN1564" s="37"/>
      <c r="AO1564" s="37"/>
      <c r="AP1564" s="37"/>
      <c r="AQ1564" s="37"/>
      <c r="AR1564" s="37"/>
      <c r="AS1564" s="37"/>
      <c r="AT1564" s="37"/>
      <c r="AU1564" s="37"/>
      <c r="AV1564" s="37"/>
      <c r="AW1564" s="37"/>
      <c r="AX1564" s="37"/>
      <c r="AY1564" s="37"/>
      <c r="AZ1564" s="37"/>
      <c r="BA1564" s="37"/>
      <c r="BB1564" s="37"/>
      <c r="BC1564" s="37"/>
      <c r="BD1564">
        <v>7</v>
      </c>
    </row>
    <row r="1565" spans="1:56" hidden="1" x14ac:dyDescent="0.25">
      <c r="A1565" s="22" t="s">
        <v>66</v>
      </c>
      <c r="B1565" s="22" t="s">
        <v>52</v>
      </c>
      <c r="C1565" s="23">
        <v>21110404168</v>
      </c>
      <c r="D1565" s="22" t="s">
        <v>53</v>
      </c>
      <c r="E1565" s="22" t="s">
        <v>54</v>
      </c>
      <c r="F1565" s="22" t="s">
        <v>55</v>
      </c>
      <c r="G1565" s="22">
        <v>5042324494</v>
      </c>
      <c r="H1565" s="22" t="s">
        <v>56</v>
      </c>
      <c r="I1565" s="22" t="s">
        <v>2225</v>
      </c>
      <c r="J1565" s="24">
        <v>44507</v>
      </c>
      <c r="K1565" s="22">
        <v>24</v>
      </c>
      <c r="L1565" s="22" t="s">
        <v>110</v>
      </c>
      <c r="M1565" s="22" t="s">
        <v>110</v>
      </c>
      <c r="N1565" s="38" t="s">
        <v>2226</v>
      </c>
      <c r="O1565" s="39">
        <v>44507</v>
      </c>
      <c r="P1565" s="27" t="s">
        <v>65</v>
      </c>
      <c r="Q1565" s="22">
        <v>24</v>
      </c>
      <c r="R1565" s="23">
        <v>21102903691</v>
      </c>
      <c r="S1565" s="22" t="s">
        <v>56</v>
      </c>
      <c r="T1565" s="22">
        <v>6008154841</v>
      </c>
      <c r="U1565" s="22">
        <v>24</v>
      </c>
      <c r="V1565" s="28">
        <v>0</v>
      </c>
      <c r="W1565" s="22">
        <v>24</v>
      </c>
      <c r="X1565" s="29" t="s">
        <v>184</v>
      </c>
      <c r="Y1565" s="22" t="s">
        <v>56</v>
      </c>
      <c r="Z1565" s="30" t="s">
        <v>2227</v>
      </c>
      <c r="AA1565" s="31">
        <v>44506</v>
      </c>
      <c r="AB1565" s="22">
        <v>0</v>
      </c>
      <c r="AC1565" s="32">
        <v>5042322382</v>
      </c>
      <c r="AD1565" s="33" t="s">
        <v>2228</v>
      </c>
      <c r="AE1565" s="34">
        <v>44516</v>
      </c>
      <c r="AF1565" s="35" t="str">
        <f>VLOOKUP(G1565,[6]TIV1!L:S,8,FALSE)</f>
        <v>8276895965</v>
      </c>
      <c r="AG1565" s="35" t="str">
        <f>VLOOKUP(T1565,[6]TIV1!L:S,8,FALSE)</f>
        <v>2050350312</v>
      </c>
      <c r="AH1565" s="35" t="str">
        <f>VLOOKUP(AC1565,[6]TIV1!L:S,8,FALSE)</f>
        <v>8276895965</v>
      </c>
      <c r="AI1565" s="36">
        <f>VLOOKUP(A1565&amp;P1565,[6]HARGA!C:D,2,0)*Q1565</f>
        <v>0</v>
      </c>
      <c r="AJ1565" s="36">
        <f>VLOOKUP(A1565&amp;P1565,[6]HARGA!C:D,2,0)*W1565</f>
        <v>0</v>
      </c>
      <c r="AK1565" s="36">
        <f>VLOOKUP(A1565&amp;P1565,[6]HARGA!C:D,2,0)*AB1565</f>
        <v>0</v>
      </c>
      <c r="AL1565" s="37"/>
      <c r="AM1565" s="37"/>
      <c r="AN1565" s="37"/>
      <c r="AO1565" s="37"/>
      <c r="AP1565" s="37"/>
      <c r="AQ1565" s="37"/>
      <c r="AR1565" s="37"/>
      <c r="AS1565" s="37"/>
      <c r="AT1565" s="37"/>
      <c r="AU1565" s="37"/>
      <c r="AV1565" s="37"/>
      <c r="AW1565" s="37"/>
      <c r="AX1565" s="37"/>
      <c r="AY1565" s="37"/>
      <c r="AZ1565" s="37"/>
      <c r="BA1565" s="37"/>
      <c r="BB1565" s="37"/>
      <c r="BC1565" s="37"/>
      <c r="BD1565">
        <v>7</v>
      </c>
    </row>
    <row r="1566" spans="1:56" hidden="1" x14ac:dyDescent="0.25">
      <c r="A1566" s="22" t="s">
        <v>51</v>
      </c>
      <c r="B1566" s="22" t="s">
        <v>52</v>
      </c>
      <c r="C1566" s="23">
        <v>21102803698</v>
      </c>
      <c r="D1566" s="22" t="s">
        <v>163</v>
      </c>
      <c r="E1566" s="22" t="s">
        <v>311</v>
      </c>
      <c r="F1566" s="22" t="s">
        <v>650</v>
      </c>
      <c r="G1566" s="22">
        <v>5042325344</v>
      </c>
      <c r="H1566" s="22" t="s">
        <v>56</v>
      </c>
      <c r="I1566" s="22" t="s">
        <v>56</v>
      </c>
      <c r="J1566" s="24">
        <v>44507</v>
      </c>
      <c r="K1566" s="22">
        <v>1440</v>
      </c>
      <c r="L1566" s="22" t="s">
        <v>163</v>
      </c>
      <c r="M1566" s="22" t="s">
        <v>163</v>
      </c>
      <c r="N1566" s="38" t="s">
        <v>2229</v>
      </c>
      <c r="O1566" s="39">
        <v>44506</v>
      </c>
      <c r="P1566" s="27" t="s">
        <v>60</v>
      </c>
      <c r="Q1566" s="22">
        <v>1440</v>
      </c>
      <c r="R1566" s="23">
        <v>21102803748</v>
      </c>
      <c r="S1566" s="22" t="s">
        <v>56</v>
      </c>
      <c r="T1566" s="22">
        <v>6008152791</v>
      </c>
      <c r="U1566" s="22">
        <v>36</v>
      </c>
      <c r="V1566" s="28">
        <v>0</v>
      </c>
      <c r="W1566" s="22">
        <v>36</v>
      </c>
      <c r="X1566" s="29" t="s">
        <v>163</v>
      </c>
      <c r="Y1566" s="22" t="s">
        <v>56</v>
      </c>
      <c r="Z1566" s="30" t="s">
        <v>2230</v>
      </c>
      <c r="AA1566" s="31">
        <v>44506</v>
      </c>
      <c r="AB1566" s="22">
        <v>3</v>
      </c>
      <c r="AC1566" s="32">
        <v>5042321590</v>
      </c>
      <c r="AD1566" s="33" t="s">
        <v>2231</v>
      </c>
      <c r="AE1566" s="34">
        <v>44506</v>
      </c>
      <c r="AF1566" s="35" t="str">
        <f>VLOOKUP(G1566,[6]TIV1!L:S,8,FALSE)</f>
        <v>8276895377</v>
      </c>
      <c r="AG1566" s="35" t="str">
        <f>VLOOKUP(T1566,[6]TIV1!L:S,8,FALSE)</f>
        <v>2050350281</v>
      </c>
      <c r="AH1566" s="35" t="str">
        <f>VLOOKUP(AC1566,[6]TIV1!L:S,8,FALSE)</f>
        <v>8276895377</v>
      </c>
      <c r="AI1566" s="36">
        <f>VLOOKUP(A1566&amp;P1566,[6]HARGA!C:D,2,0)*Q1566</f>
        <v>14184000</v>
      </c>
      <c r="AJ1566" s="36">
        <f>VLOOKUP(A1566&amp;P1566,[6]HARGA!C:D,2,0)*W1566</f>
        <v>354600</v>
      </c>
      <c r="AK1566" s="36">
        <f>VLOOKUP(A1566&amp;P1566,[6]HARGA!C:D,2,0)*AB1566</f>
        <v>29550</v>
      </c>
      <c r="AL1566" s="37"/>
      <c r="AM1566" s="37"/>
      <c r="AN1566" s="37"/>
      <c r="AO1566" s="37"/>
      <c r="AP1566" s="37"/>
      <c r="AQ1566" s="37"/>
      <c r="AR1566" s="37"/>
      <c r="AS1566" s="37"/>
      <c r="AT1566" s="37"/>
      <c r="AU1566" s="37"/>
      <c r="AV1566" s="37"/>
      <c r="AW1566" s="37"/>
      <c r="AX1566" s="37"/>
      <c r="AY1566" s="37"/>
      <c r="AZ1566" s="37"/>
      <c r="BA1566" s="37"/>
      <c r="BB1566" s="37"/>
      <c r="BC1566" s="37"/>
      <c r="BD1566">
        <v>7</v>
      </c>
    </row>
    <row r="1567" spans="1:56" hidden="1" x14ac:dyDescent="0.25">
      <c r="A1567" s="22" t="s">
        <v>51</v>
      </c>
      <c r="B1567" s="22" t="s">
        <v>52</v>
      </c>
      <c r="C1567" s="23">
        <v>21102803698</v>
      </c>
      <c r="D1567" s="22" t="s">
        <v>163</v>
      </c>
      <c r="E1567" s="22" t="s">
        <v>311</v>
      </c>
      <c r="F1567" s="22" t="s">
        <v>650</v>
      </c>
      <c r="G1567" s="22">
        <v>5042325344</v>
      </c>
      <c r="H1567" s="22" t="s">
        <v>56</v>
      </c>
      <c r="I1567" s="22" t="s">
        <v>56</v>
      </c>
      <c r="J1567" s="24">
        <v>44507</v>
      </c>
      <c r="K1567" s="22">
        <v>1440</v>
      </c>
      <c r="L1567" s="22" t="s">
        <v>163</v>
      </c>
      <c r="M1567" s="22" t="s">
        <v>163</v>
      </c>
      <c r="N1567" s="38" t="s">
        <v>2229</v>
      </c>
      <c r="O1567" s="39">
        <v>44506</v>
      </c>
      <c r="P1567" s="27" t="s">
        <v>64</v>
      </c>
      <c r="Q1567" s="22">
        <v>1440</v>
      </c>
      <c r="R1567" s="23">
        <v>21102803748</v>
      </c>
      <c r="S1567" s="22" t="s">
        <v>56</v>
      </c>
      <c r="T1567" s="22">
        <v>6008152791</v>
      </c>
      <c r="U1567" s="22">
        <v>1440</v>
      </c>
      <c r="V1567" s="28">
        <v>0</v>
      </c>
      <c r="W1567" s="22">
        <v>1440</v>
      </c>
      <c r="X1567" s="29" t="s">
        <v>163</v>
      </c>
      <c r="Y1567" s="22" t="s">
        <v>56</v>
      </c>
      <c r="Z1567" s="30" t="s">
        <v>2230</v>
      </c>
      <c r="AA1567" s="31">
        <v>44506</v>
      </c>
      <c r="AB1567" s="22">
        <v>80</v>
      </c>
      <c r="AC1567" s="32">
        <v>5042321590</v>
      </c>
      <c r="AD1567" s="33" t="s">
        <v>2231</v>
      </c>
      <c r="AE1567" s="34">
        <v>44506</v>
      </c>
      <c r="AF1567" s="35" t="str">
        <f>VLOOKUP(G1567,[6]TIV1!L:S,8,FALSE)</f>
        <v>8276895377</v>
      </c>
      <c r="AG1567" s="35" t="str">
        <f>VLOOKUP(T1567,[6]TIV1!L:S,8,FALSE)</f>
        <v>2050350281</v>
      </c>
      <c r="AH1567" s="35" t="str">
        <f>VLOOKUP(AC1567,[6]TIV1!L:S,8,FALSE)</f>
        <v>8276895377</v>
      </c>
      <c r="AI1567" s="36">
        <f>VLOOKUP(A1567&amp;P1567,[6]HARGA!C:D,2,0)*Q1567</f>
        <v>43200000</v>
      </c>
      <c r="AJ1567" s="36">
        <f>VLOOKUP(A1567&amp;P1567,[6]HARGA!C:D,2,0)*W1567</f>
        <v>43200000</v>
      </c>
      <c r="AK1567" s="36">
        <f>VLOOKUP(A1567&amp;P1567,[6]HARGA!C:D,2,0)*AB1567</f>
        <v>2400000</v>
      </c>
      <c r="AL1567" s="37"/>
      <c r="AM1567" s="37"/>
      <c r="AN1567" s="37"/>
      <c r="AO1567" s="37"/>
      <c r="AP1567" s="37"/>
      <c r="AQ1567" s="37"/>
      <c r="AR1567" s="37"/>
      <c r="AS1567" s="37"/>
      <c r="AT1567" s="37"/>
      <c r="AU1567" s="37"/>
      <c r="AV1567" s="37"/>
      <c r="AW1567" s="37"/>
      <c r="AX1567" s="37"/>
      <c r="AY1567" s="37"/>
      <c r="AZ1567" s="37"/>
      <c r="BA1567" s="37"/>
      <c r="BB1567" s="37"/>
      <c r="BC1567" s="37"/>
      <c r="BD1567">
        <v>7</v>
      </c>
    </row>
    <row r="1568" spans="1:56" hidden="1" x14ac:dyDescent="0.25">
      <c r="A1568" s="22" t="s">
        <v>66</v>
      </c>
      <c r="B1568" s="22" t="s">
        <v>52</v>
      </c>
      <c r="C1568" s="23">
        <v>21110404171</v>
      </c>
      <c r="D1568" s="22" t="s">
        <v>143</v>
      </c>
      <c r="E1568" s="22" t="s">
        <v>489</v>
      </c>
      <c r="F1568" s="22" t="s">
        <v>1037</v>
      </c>
      <c r="G1568" s="22">
        <v>5042326258</v>
      </c>
      <c r="H1568" s="22" t="s">
        <v>56</v>
      </c>
      <c r="I1568" s="22" t="s">
        <v>56</v>
      </c>
      <c r="J1568" s="24">
        <v>44507</v>
      </c>
      <c r="K1568" s="22">
        <v>1344</v>
      </c>
      <c r="L1568" s="22" t="s">
        <v>72</v>
      </c>
      <c r="M1568" s="22" t="s">
        <v>72</v>
      </c>
      <c r="N1568" s="38" t="s">
        <v>2232</v>
      </c>
      <c r="O1568" s="39">
        <v>44508</v>
      </c>
      <c r="P1568" s="27" t="s">
        <v>60</v>
      </c>
      <c r="Q1568" s="22">
        <v>1344</v>
      </c>
      <c r="R1568" s="23">
        <v>21102903709</v>
      </c>
      <c r="S1568" s="22" t="s">
        <v>56</v>
      </c>
      <c r="T1568" s="22">
        <v>6008153264</v>
      </c>
      <c r="U1568" s="22">
        <v>35</v>
      </c>
      <c r="V1568" s="28">
        <v>0</v>
      </c>
      <c r="W1568" s="22">
        <v>35</v>
      </c>
      <c r="X1568" s="29" t="s">
        <v>153</v>
      </c>
      <c r="Y1568" s="22" t="s">
        <v>56</v>
      </c>
      <c r="Z1568" s="30" t="s">
        <v>2233</v>
      </c>
      <c r="AA1568" s="31">
        <v>44506</v>
      </c>
      <c r="AB1568" s="22">
        <v>0</v>
      </c>
      <c r="AC1568" s="32">
        <v>5042323394</v>
      </c>
      <c r="AD1568" s="33" t="s">
        <v>2234</v>
      </c>
      <c r="AE1568" s="34">
        <v>44510</v>
      </c>
      <c r="AF1568" s="35" t="str">
        <f>VLOOKUP(G1568,[6]TIV1!L:S,8,FALSE)</f>
        <v>8276895965</v>
      </c>
      <c r="AG1568" s="35" t="str">
        <f>VLOOKUP(T1568,[6]TIV1!L:S,8,FALSE)</f>
        <v>2050350312</v>
      </c>
      <c r="AH1568" s="35" t="str">
        <f>VLOOKUP(AC1568,[6]TIV1!L:S,8,FALSE)</f>
        <v>8276895965</v>
      </c>
      <c r="AI1568" s="36">
        <f>VLOOKUP(A1568&amp;P1568,[6]HARGA!C:D,2,0)*Q1568</f>
        <v>13238400</v>
      </c>
      <c r="AJ1568" s="36">
        <f>VLOOKUP(A1568&amp;P1568,[6]HARGA!C:D,2,0)*W1568</f>
        <v>344750</v>
      </c>
      <c r="AK1568" s="36">
        <f>VLOOKUP(A1568&amp;P1568,[6]HARGA!C:D,2,0)*AB1568</f>
        <v>0</v>
      </c>
      <c r="AL1568" s="37"/>
      <c r="AM1568" s="37"/>
      <c r="AN1568" s="37"/>
      <c r="AO1568" s="37"/>
      <c r="AP1568" s="37"/>
      <c r="AQ1568" s="37"/>
      <c r="AR1568" s="37"/>
      <c r="AS1568" s="37"/>
      <c r="AT1568" s="37"/>
      <c r="AU1568" s="37"/>
      <c r="AV1568" s="37"/>
      <c r="AW1568" s="37"/>
      <c r="AX1568" s="37"/>
      <c r="AY1568" s="37"/>
      <c r="AZ1568" s="37"/>
      <c r="BA1568" s="37"/>
      <c r="BB1568" s="37"/>
      <c r="BC1568" s="37"/>
      <c r="BD1568">
        <v>7</v>
      </c>
    </row>
    <row r="1569" spans="1:56" hidden="1" x14ac:dyDescent="0.25">
      <c r="A1569" s="22" t="s">
        <v>66</v>
      </c>
      <c r="B1569" s="22" t="s">
        <v>52</v>
      </c>
      <c r="C1569" s="23">
        <v>21110404171</v>
      </c>
      <c r="D1569" s="22" t="s">
        <v>143</v>
      </c>
      <c r="E1569" s="22" t="s">
        <v>489</v>
      </c>
      <c r="F1569" s="22" t="s">
        <v>1037</v>
      </c>
      <c r="G1569" s="22">
        <v>5042326258</v>
      </c>
      <c r="H1569" s="22" t="s">
        <v>56</v>
      </c>
      <c r="I1569" s="22" t="s">
        <v>56</v>
      </c>
      <c r="J1569" s="24">
        <v>44507</v>
      </c>
      <c r="K1569" s="22">
        <v>1344</v>
      </c>
      <c r="L1569" s="22" t="s">
        <v>72</v>
      </c>
      <c r="M1569" s="22" t="s">
        <v>72</v>
      </c>
      <c r="N1569" s="38" t="s">
        <v>2232</v>
      </c>
      <c r="O1569" s="39">
        <v>44508</v>
      </c>
      <c r="P1569" s="27" t="s">
        <v>64</v>
      </c>
      <c r="Q1569" s="22">
        <v>1344</v>
      </c>
      <c r="R1569" s="23">
        <v>21102903709</v>
      </c>
      <c r="S1569" s="22" t="s">
        <v>56</v>
      </c>
      <c r="T1569" s="22">
        <v>6008153264</v>
      </c>
      <c r="U1569" s="22">
        <v>1440</v>
      </c>
      <c r="V1569" s="28">
        <v>0</v>
      </c>
      <c r="W1569" s="22">
        <v>1439</v>
      </c>
      <c r="X1569" s="29" t="s">
        <v>153</v>
      </c>
      <c r="Y1569" s="22" t="s">
        <v>56</v>
      </c>
      <c r="Z1569" s="30" t="s">
        <v>2233</v>
      </c>
      <c r="AA1569" s="31">
        <v>44506</v>
      </c>
      <c r="AB1569" s="22">
        <v>70</v>
      </c>
      <c r="AC1569" s="32">
        <v>5042323394</v>
      </c>
      <c r="AD1569" s="33" t="s">
        <v>2234</v>
      </c>
      <c r="AE1569" s="34">
        <v>44510</v>
      </c>
      <c r="AF1569" s="35" t="str">
        <f>VLOOKUP(G1569,[6]TIV1!L:S,8,FALSE)</f>
        <v>8276895965</v>
      </c>
      <c r="AG1569" s="35" t="str">
        <f>VLOOKUP(T1569,[6]TIV1!L:S,8,FALSE)</f>
        <v>2050350312</v>
      </c>
      <c r="AH1569" s="35" t="str">
        <f>VLOOKUP(AC1569,[6]TIV1!L:S,8,FALSE)</f>
        <v>8276895965</v>
      </c>
      <c r="AI1569" s="36">
        <f>VLOOKUP(A1569&amp;P1569,[6]HARGA!C:D,2,0)*Q1569</f>
        <v>40320000</v>
      </c>
      <c r="AJ1569" s="36">
        <f>VLOOKUP(A1569&amp;P1569,[6]HARGA!C:D,2,0)*W1569</f>
        <v>43170000</v>
      </c>
      <c r="AK1569" s="36">
        <f>VLOOKUP(A1569&amp;P1569,[6]HARGA!C:D,2,0)*AB1569</f>
        <v>2100000</v>
      </c>
      <c r="AL1569" s="37"/>
      <c r="AM1569" s="37"/>
      <c r="AN1569" s="37"/>
      <c r="AO1569" s="37"/>
      <c r="AP1569" s="37"/>
      <c r="AQ1569" s="37"/>
      <c r="AR1569" s="37"/>
      <c r="AS1569" s="37"/>
      <c r="AT1569" s="37"/>
      <c r="AU1569" s="37"/>
      <c r="AV1569" s="37"/>
      <c r="AW1569" s="37"/>
      <c r="AX1569" s="37"/>
      <c r="AY1569" s="37"/>
      <c r="AZ1569" s="37"/>
      <c r="BA1569" s="37"/>
      <c r="BB1569" s="37"/>
      <c r="BC1569" s="37"/>
      <c r="BD1569">
        <v>7</v>
      </c>
    </row>
    <row r="1570" spans="1:56" hidden="1" x14ac:dyDescent="0.25">
      <c r="A1570" s="22" t="s">
        <v>66</v>
      </c>
      <c r="B1570" s="22" t="s">
        <v>52</v>
      </c>
      <c r="C1570" s="23">
        <v>21110404173</v>
      </c>
      <c r="D1570" s="22" t="s">
        <v>143</v>
      </c>
      <c r="E1570" s="22" t="s">
        <v>169</v>
      </c>
      <c r="F1570" s="22" t="s">
        <v>170</v>
      </c>
      <c r="G1570" s="22">
        <v>5042322211</v>
      </c>
      <c r="H1570" s="22" t="s">
        <v>56</v>
      </c>
      <c r="I1570" s="22" t="s">
        <v>56</v>
      </c>
      <c r="J1570" s="24">
        <v>44507</v>
      </c>
      <c r="K1570" s="22">
        <v>1440</v>
      </c>
      <c r="L1570" s="22" t="s">
        <v>72</v>
      </c>
      <c r="M1570" s="22" t="s">
        <v>72</v>
      </c>
      <c r="N1570" s="38" t="s">
        <v>2235</v>
      </c>
      <c r="O1570" s="39">
        <v>44507</v>
      </c>
      <c r="P1570" s="27" t="s">
        <v>60</v>
      </c>
      <c r="Q1570" s="22">
        <v>1440</v>
      </c>
      <c r="R1570" s="23">
        <v>21102903710</v>
      </c>
      <c r="S1570" s="22" t="s">
        <v>56</v>
      </c>
      <c r="T1570" s="22">
        <v>6008149619</v>
      </c>
      <c r="U1570" s="22">
        <v>49</v>
      </c>
      <c r="V1570" s="28">
        <v>0</v>
      </c>
      <c r="W1570" s="22">
        <v>49</v>
      </c>
      <c r="X1570" s="29" t="s">
        <v>184</v>
      </c>
      <c r="Y1570" s="22" t="s">
        <v>56</v>
      </c>
      <c r="Z1570" s="30" t="s">
        <v>2236</v>
      </c>
      <c r="AA1570" s="31">
        <v>44506</v>
      </c>
      <c r="AB1570" s="22">
        <v>10</v>
      </c>
      <c r="AC1570" s="32">
        <v>5042322029</v>
      </c>
      <c r="AD1570" s="33" t="s">
        <v>2237</v>
      </c>
      <c r="AE1570" s="34">
        <v>44516</v>
      </c>
      <c r="AF1570" s="35" t="str">
        <f>VLOOKUP(G1570,[6]TIV1!L:S,8,FALSE)</f>
        <v>8276895965</v>
      </c>
      <c r="AG1570" s="35" t="str">
        <f>VLOOKUP(T1570,[6]TIV1!L:S,8,FALSE)</f>
        <v>2050350312</v>
      </c>
      <c r="AH1570" s="35" t="str">
        <f>VLOOKUP(AC1570,[6]TIV1!L:S,8,FALSE)</f>
        <v>8276895965</v>
      </c>
      <c r="AI1570" s="36">
        <f>VLOOKUP(A1570&amp;P1570,[6]HARGA!C:D,2,0)*Q1570</f>
        <v>14184000</v>
      </c>
      <c r="AJ1570" s="36">
        <f>VLOOKUP(A1570&amp;P1570,[6]HARGA!C:D,2,0)*W1570</f>
        <v>482650</v>
      </c>
      <c r="AK1570" s="36">
        <f>VLOOKUP(A1570&amp;P1570,[6]HARGA!C:D,2,0)*AB1570</f>
        <v>98500</v>
      </c>
      <c r="AL1570" s="37"/>
      <c r="AM1570" s="37"/>
      <c r="AN1570" s="37"/>
      <c r="AO1570" s="37"/>
      <c r="AP1570" s="37"/>
      <c r="AQ1570" s="37"/>
      <c r="AR1570" s="37"/>
      <c r="AS1570" s="37"/>
      <c r="AT1570" s="37"/>
      <c r="AU1570" s="37"/>
      <c r="AV1570" s="37"/>
      <c r="AW1570" s="37"/>
      <c r="AX1570" s="37"/>
      <c r="AY1570" s="37"/>
      <c r="AZ1570" s="37"/>
      <c r="BA1570" s="37"/>
      <c r="BB1570" s="37"/>
      <c r="BC1570" s="37"/>
      <c r="BD1570">
        <v>7</v>
      </c>
    </row>
    <row r="1571" spans="1:56" hidden="1" x14ac:dyDescent="0.25">
      <c r="A1571" s="22" t="s">
        <v>66</v>
      </c>
      <c r="B1571" s="22" t="s">
        <v>52</v>
      </c>
      <c r="C1571" s="23">
        <v>21110404173</v>
      </c>
      <c r="D1571" s="22" t="s">
        <v>143</v>
      </c>
      <c r="E1571" s="22" t="s">
        <v>169</v>
      </c>
      <c r="F1571" s="22" t="s">
        <v>170</v>
      </c>
      <c r="G1571" s="22">
        <v>5042322211</v>
      </c>
      <c r="H1571" s="22" t="s">
        <v>56</v>
      </c>
      <c r="I1571" s="22" t="s">
        <v>56</v>
      </c>
      <c r="J1571" s="24">
        <v>44507</v>
      </c>
      <c r="K1571" s="22">
        <v>1440</v>
      </c>
      <c r="L1571" s="22" t="s">
        <v>72</v>
      </c>
      <c r="M1571" s="22" t="s">
        <v>72</v>
      </c>
      <c r="N1571" s="38" t="s">
        <v>2235</v>
      </c>
      <c r="O1571" s="39">
        <v>44507</v>
      </c>
      <c r="P1571" s="27" t="s">
        <v>64</v>
      </c>
      <c r="Q1571" s="22">
        <v>1440</v>
      </c>
      <c r="R1571" s="23">
        <v>21102903710</v>
      </c>
      <c r="S1571" s="22" t="s">
        <v>56</v>
      </c>
      <c r="T1571" s="22">
        <v>6008149619</v>
      </c>
      <c r="U1571" s="22">
        <v>1584</v>
      </c>
      <c r="V1571" s="28">
        <v>0</v>
      </c>
      <c r="W1571" s="22">
        <v>1584</v>
      </c>
      <c r="X1571" s="29" t="s">
        <v>184</v>
      </c>
      <c r="Y1571" s="22" t="s">
        <v>56</v>
      </c>
      <c r="Z1571" s="30" t="s">
        <v>2236</v>
      </c>
      <c r="AA1571" s="31">
        <v>44506</v>
      </c>
      <c r="AB1571" s="22">
        <v>80</v>
      </c>
      <c r="AC1571" s="32">
        <v>5042322029</v>
      </c>
      <c r="AD1571" s="33" t="s">
        <v>2237</v>
      </c>
      <c r="AE1571" s="34">
        <v>44516</v>
      </c>
      <c r="AF1571" s="35" t="str">
        <f>VLOOKUP(G1571,[6]TIV1!L:S,8,FALSE)</f>
        <v>8276895965</v>
      </c>
      <c r="AG1571" s="35" t="str">
        <f>VLOOKUP(T1571,[6]TIV1!L:S,8,FALSE)</f>
        <v>2050350312</v>
      </c>
      <c r="AH1571" s="35" t="str">
        <f>VLOOKUP(AC1571,[6]TIV1!L:S,8,FALSE)</f>
        <v>8276895965</v>
      </c>
      <c r="AI1571" s="36">
        <f>VLOOKUP(A1571&amp;P1571,[6]HARGA!C:D,2,0)*Q1571</f>
        <v>43200000</v>
      </c>
      <c r="AJ1571" s="36">
        <f>VLOOKUP(A1571&amp;P1571,[6]HARGA!C:D,2,0)*W1571</f>
        <v>47520000</v>
      </c>
      <c r="AK1571" s="36">
        <f>VLOOKUP(A1571&amp;P1571,[6]HARGA!C:D,2,0)*AB1571</f>
        <v>2400000</v>
      </c>
      <c r="AL1571" s="37"/>
      <c r="AM1571" s="37"/>
      <c r="AN1571" s="37"/>
      <c r="AO1571" s="37"/>
      <c r="AP1571" s="37"/>
      <c r="AQ1571" s="37"/>
      <c r="AR1571" s="37"/>
      <c r="AS1571" s="37"/>
      <c r="AT1571" s="37"/>
      <c r="AU1571" s="37"/>
      <c r="AV1571" s="37"/>
      <c r="AW1571" s="37"/>
      <c r="AX1571" s="37"/>
      <c r="AY1571" s="37"/>
      <c r="AZ1571" s="37"/>
      <c r="BA1571" s="37"/>
      <c r="BB1571" s="37"/>
      <c r="BC1571" s="37"/>
      <c r="BD1571">
        <v>7</v>
      </c>
    </row>
    <row r="1572" spans="1:56" hidden="1" x14ac:dyDescent="0.25">
      <c r="A1572" s="22" t="s">
        <v>66</v>
      </c>
      <c r="B1572" s="22" t="s">
        <v>52</v>
      </c>
      <c r="C1572" s="23">
        <v>21110404159</v>
      </c>
      <c r="D1572" s="22" t="s">
        <v>193</v>
      </c>
      <c r="E1572" s="22" t="s">
        <v>2238</v>
      </c>
      <c r="F1572" s="22" t="s">
        <v>717</v>
      </c>
      <c r="G1572" s="22">
        <v>5042322031</v>
      </c>
      <c r="H1572" s="22" t="s">
        <v>56</v>
      </c>
      <c r="I1572" s="22" t="s">
        <v>56</v>
      </c>
      <c r="J1572" s="24">
        <v>44507</v>
      </c>
      <c r="K1572" s="22">
        <v>960</v>
      </c>
      <c r="L1572" s="22" t="s">
        <v>110</v>
      </c>
      <c r="M1572" s="22" t="s">
        <v>110</v>
      </c>
      <c r="N1572" s="38" t="s">
        <v>2239</v>
      </c>
      <c r="O1572" s="39">
        <v>44508</v>
      </c>
      <c r="P1572" s="27" t="s">
        <v>60</v>
      </c>
      <c r="Q1572" s="22">
        <v>960</v>
      </c>
      <c r="R1572" s="28" t="s">
        <v>56</v>
      </c>
      <c r="S1572" s="22" t="s">
        <v>56</v>
      </c>
      <c r="T1572" s="28" t="s">
        <v>56</v>
      </c>
      <c r="U1572" s="28">
        <v>0</v>
      </c>
      <c r="V1572" s="28">
        <v>0</v>
      </c>
      <c r="W1572" s="28">
        <v>0</v>
      </c>
      <c r="X1572" s="28" t="s">
        <v>56</v>
      </c>
      <c r="Y1572" s="22" t="s">
        <v>56</v>
      </c>
      <c r="Z1572" s="45" t="s">
        <v>56</v>
      </c>
      <c r="AA1572" s="45" t="s">
        <v>56</v>
      </c>
      <c r="AB1572" s="28">
        <v>0</v>
      </c>
      <c r="AC1572" s="28" t="s">
        <v>56</v>
      </c>
      <c r="AD1572" s="46" t="s">
        <v>56</v>
      </c>
      <c r="AE1572" s="47" t="s">
        <v>56</v>
      </c>
      <c r="AF1572" s="35" t="str">
        <f>VLOOKUP(G1572,[6]TIV1!L:S,8,FALSE)</f>
        <v>8276896100</v>
      </c>
      <c r="AG1572" s="35" t="e">
        <f>VLOOKUP(T1572,[6]TIV1!L:S,8,FALSE)</f>
        <v>#N/A</v>
      </c>
      <c r="AH1572" s="35" t="e">
        <f>VLOOKUP(AC1572,[6]TIV1!L:S,8,FALSE)</f>
        <v>#N/A</v>
      </c>
      <c r="AI1572" s="36">
        <f>VLOOKUP(A1572&amp;P1572,[6]HARGA!C:D,2,0)*Q1572</f>
        <v>9456000</v>
      </c>
      <c r="AJ1572" s="36">
        <f>VLOOKUP(A1572&amp;P1572,[6]HARGA!C:D,2,0)*W1572</f>
        <v>0</v>
      </c>
      <c r="AK1572" s="36">
        <f>VLOOKUP(A1572&amp;P1572,[6]HARGA!C:D,2,0)*AB1572</f>
        <v>0</v>
      </c>
      <c r="AL1572" s="37"/>
      <c r="AM1572" s="37"/>
      <c r="AN1572" s="37"/>
      <c r="AO1572" s="37"/>
      <c r="AP1572" s="37"/>
      <c r="AQ1572" s="37"/>
      <c r="AR1572" s="37"/>
      <c r="AS1572" s="37"/>
      <c r="AT1572" s="37"/>
      <c r="AU1572" s="37"/>
      <c r="AV1572" s="37"/>
      <c r="AW1572" s="37"/>
      <c r="AX1572" s="37"/>
      <c r="AY1572" s="37"/>
      <c r="AZ1572" s="37"/>
      <c r="BA1572" s="37"/>
      <c r="BB1572" s="37"/>
      <c r="BC1572" s="37"/>
      <c r="BD1572">
        <v>7</v>
      </c>
    </row>
    <row r="1573" spans="1:56" hidden="1" x14ac:dyDescent="0.25">
      <c r="A1573" s="22" t="s">
        <v>66</v>
      </c>
      <c r="B1573" s="22" t="s">
        <v>52</v>
      </c>
      <c r="C1573" s="23">
        <v>21110404159</v>
      </c>
      <c r="D1573" s="22" t="s">
        <v>193</v>
      </c>
      <c r="E1573" s="22" t="s">
        <v>2238</v>
      </c>
      <c r="F1573" s="22" t="s">
        <v>717</v>
      </c>
      <c r="G1573" s="22">
        <v>5042322031</v>
      </c>
      <c r="H1573" s="22" t="s">
        <v>56</v>
      </c>
      <c r="I1573" s="22" t="s">
        <v>56</v>
      </c>
      <c r="J1573" s="24">
        <v>44507</v>
      </c>
      <c r="K1573" s="22">
        <v>960</v>
      </c>
      <c r="L1573" s="22" t="s">
        <v>110</v>
      </c>
      <c r="M1573" s="22" t="s">
        <v>110</v>
      </c>
      <c r="N1573" s="38" t="s">
        <v>2239</v>
      </c>
      <c r="O1573" s="39">
        <v>44508</v>
      </c>
      <c r="P1573" s="27" t="s">
        <v>64</v>
      </c>
      <c r="Q1573" s="22">
        <v>960</v>
      </c>
      <c r="R1573" s="28" t="s">
        <v>56</v>
      </c>
      <c r="S1573" s="22" t="s">
        <v>56</v>
      </c>
      <c r="T1573" s="28" t="s">
        <v>56</v>
      </c>
      <c r="U1573" s="28">
        <v>0</v>
      </c>
      <c r="V1573" s="28">
        <v>0</v>
      </c>
      <c r="W1573" s="28">
        <v>0</v>
      </c>
      <c r="X1573" s="28" t="s">
        <v>56</v>
      </c>
      <c r="Y1573" s="22" t="s">
        <v>56</v>
      </c>
      <c r="Z1573" s="45" t="s">
        <v>56</v>
      </c>
      <c r="AA1573" s="45" t="s">
        <v>56</v>
      </c>
      <c r="AB1573" s="28">
        <v>0</v>
      </c>
      <c r="AC1573" s="28" t="s">
        <v>56</v>
      </c>
      <c r="AD1573" s="46" t="s">
        <v>56</v>
      </c>
      <c r="AE1573" s="47" t="s">
        <v>56</v>
      </c>
      <c r="AF1573" s="35" t="str">
        <f>VLOOKUP(G1573,[6]TIV1!L:S,8,FALSE)</f>
        <v>8276896100</v>
      </c>
      <c r="AG1573" s="35" t="e">
        <f>VLOOKUP(T1573,[6]TIV1!L:S,8,FALSE)</f>
        <v>#N/A</v>
      </c>
      <c r="AH1573" s="35" t="e">
        <f>VLOOKUP(AC1573,[6]TIV1!L:S,8,FALSE)</f>
        <v>#N/A</v>
      </c>
      <c r="AI1573" s="36">
        <f>VLOOKUP(A1573&amp;P1573,[6]HARGA!C:D,2,0)*Q1573</f>
        <v>28800000</v>
      </c>
      <c r="AJ1573" s="36">
        <f>VLOOKUP(A1573&amp;P1573,[6]HARGA!C:D,2,0)*W1573</f>
        <v>0</v>
      </c>
      <c r="AK1573" s="36">
        <f>VLOOKUP(A1573&amp;P1573,[6]HARGA!C:D,2,0)*AB1573</f>
        <v>0</v>
      </c>
      <c r="AL1573" s="37"/>
      <c r="AM1573" s="37"/>
      <c r="AN1573" s="37"/>
      <c r="AO1573" s="37"/>
      <c r="AP1573" s="37"/>
      <c r="AQ1573" s="37"/>
      <c r="AR1573" s="37"/>
      <c r="AS1573" s="37"/>
      <c r="AT1573" s="37"/>
      <c r="AU1573" s="37"/>
      <c r="AV1573" s="37"/>
      <c r="AW1573" s="37"/>
      <c r="AX1573" s="37"/>
      <c r="AY1573" s="37"/>
      <c r="AZ1573" s="37"/>
      <c r="BA1573" s="37"/>
      <c r="BB1573" s="37"/>
      <c r="BC1573" s="37"/>
      <c r="BD1573">
        <v>7</v>
      </c>
    </row>
    <row r="1574" spans="1:56" hidden="1" x14ac:dyDescent="0.25">
      <c r="A1574" s="22" t="s">
        <v>66</v>
      </c>
      <c r="B1574" s="22" t="s">
        <v>52</v>
      </c>
      <c r="C1574" s="23">
        <v>21110404159</v>
      </c>
      <c r="D1574" s="22" t="s">
        <v>193</v>
      </c>
      <c r="E1574" s="22" t="s">
        <v>2238</v>
      </c>
      <c r="F1574" s="22" t="s">
        <v>717</v>
      </c>
      <c r="G1574" s="22">
        <v>5042322031</v>
      </c>
      <c r="H1574" s="22" t="s">
        <v>56</v>
      </c>
      <c r="I1574" s="22" t="s">
        <v>56</v>
      </c>
      <c r="J1574" s="24">
        <v>44507</v>
      </c>
      <c r="K1574" s="22">
        <v>20</v>
      </c>
      <c r="L1574" s="22" t="s">
        <v>110</v>
      </c>
      <c r="M1574" s="22" t="s">
        <v>110</v>
      </c>
      <c r="N1574" s="38" t="s">
        <v>2239</v>
      </c>
      <c r="O1574" s="39">
        <v>44508</v>
      </c>
      <c r="P1574" s="27" t="s">
        <v>65</v>
      </c>
      <c r="Q1574" s="22">
        <v>20</v>
      </c>
      <c r="R1574" s="28" t="s">
        <v>56</v>
      </c>
      <c r="S1574" s="22" t="s">
        <v>56</v>
      </c>
      <c r="T1574" s="28" t="s">
        <v>56</v>
      </c>
      <c r="U1574" s="28">
        <v>0</v>
      </c>
      <c r="V1574" s="28">
        <v>0</v>
      </c>
      <c r="W1574" s="28">
        <v>0</v>
      </c>
      <c r="X1574" s="28" t="s">
        <v>56</v>
      </c>
      <c r="Y1574" s="22" t="s">
        <v>56</v>
      </c>
      <c r="Z1574" s="45" t="s">
        <v>56</v>
      </c>
      <c r="AA1574" s="45" t="s">
        <v>56</v>
      </c>
      <c r="AB1574" s="28">
        <v>0</v>
      </c>
      <c r="AC1574" s="28" t="s">
        <v>56</v>
      </c>
      <c r="AD1574" s="46" t="s">
        <v>56</v>
      </c>
      <c r="AE1574" s="47" t="s">
        <v>56</v>
      </c>
      <c r="AF1574" s="35" t="str">
        <f>VLOOKUP(G1574,[6]TIV1!L:S,8,FALSE)</f>
        <v>8276896100</v>
      </c>
      <c r="AG1574" s="35" t="e">
        <f>VLOOKUP(T1574,[6]TIV1!L:S,8,FALSE)</f>
        <v>#N/A</v>
      </c>
      <c r="AH1574" s="35" t="e">
        <f>VLOOKUP(AC1574,[6]TIV1!L:S,8,FALSE)</f>
        <v>#N/A</v>
      </c>
      <c r="AI1574" s="36">
        <f>VLOOKUP(A1574&amp;P1574,[6]HARGA!C:D,2,0)*Q1574</f>
        <v>0</v>
      </c>
      <c r="AJ1574" s="36">
        <f>VLOOKUP(A1574&amp;P1574,[6]HARGA!C:D,2,0)*W1574</f>
        <v>0</v>
      </c>
      <c r="AK1574" s="36">
        <f>VLOOKUP(A1574&amp;P1574,[6]HARGA!C:D,2,0)*AB1574</f>
        <v>0</v>
      </c>
      <c r="AL1574" s="37"/>
      <c r="AM1574" s="37"/>
      <c r="AN1574" s="37"/>
      <c r="AO1574" s="37"/>
      <c r="AP1574" s="37"/>
      <c r="AQ1574" s="37"/>
      <c r="AR1574" s="37"/>
      <c r="AS1574" s="37"/>
      <c r="AT1574" s="37"/>
      <c r="AU1574" s="37"/>
      <c r="AV1574" s="37"/>
      <c r="AW1574" s="37"/>
      <c r="AX1574" s="37"/>
      <c r="AY1574" s="37"/>
      <c r="AZ1574" s="37"/>
      <c r="BA1574" s="37"/>
      <c r="BB1574" s="37"/>
      <c r="BC1574" s="37"/>
      <c r="BD1574">
        <v>7</v>
      </c>
    </row>
    <row r="1575" spans="1:56" hidden="1" x14ac:dyDescent="0.25">
      <c r="A1575" s="22" t="s">
        <v>51</v>
      </c>
      <c r="B1575" s="22" t="s">
        <v>52</v>
      </c>
      <c r="C1575" s="23" t="s">
        <v>2240</v>
      </c>
      <c r="D1575" s="22" t="s">
        <v>193</v>
      </c>
      <c r="E1575" s="22" t="s">
        <v>2238</v>
      </c>
      <c r="F1575" s="22" t="s">
        <v>717</v>
      </c>
      <c r="G1575" s="22">
        <v>5042322031</v>
      </c>
      <c r="H1575" s="22" t="s">
        <v>56</v>
      </c>
      <c r="I1575" s="22" t="s">
        <v>56</v>
      </c>
      <c r="J1575" s="24">
        <v>44507</v>
      </c>
      <c r="K1575" s="28">
        <v>0</v>
      </c>
      <c r="L1575" s="22" t="s">
        <v>110</v>
      </c>
      <c r="M1575" s="22" t="s">
        <v>110</v>
      </c>
      <c r="N1575" s="38" t="s">
        <v>2239</v>
      </c>
      <c r="O1575" s="39">
        <v>44508</v>
      </c>
      <c r="P1575" s="27" t="s">
        <v>60</v>
      </c>
      <c r="Q1575" s="28">
        <v>0</v>
      </c>
      <c r="R1575" s="23">
        <v>21102803696</v>
      </c>
      <c r="S1575" s="22" t="s">
        <v>56</v>
      </c>
      <c r="T1575" s="22">
        <v>6008147394</v>
      </c>
      <c r="U1575" s="22">
        <v>11</v>
      </c>
      <c r="V1575" s="28">
        <v>0</v>
      </c>
      <c r="W1575" s="22">
        <v>11</v>
      </c>
      <c r="X1575" s="29" t="s">
        <v>92</v>
      </c>
      <c r="Y1575" s="22" t="s">
        <v>56</v>
      </c>
      <c r="Z1575" s="30" t="s">
        <v>2241</v>
      </c>
      <c r="AA1575" s="31">
        <v>44507</v>
      </c>
      <c r="AB1575" s="22">
        <v>0</v>
      </c>
      <c r="AC1575" s="32">
        <v>5042331370</v>
      </c>
      <c r="AD1575" s="43" t="s">
        <v>2242</v>
      </c>
      <c r="AE1575" s="44">
        <v>44514</v>
      </c>
      <c r="AF1575" s="35" t="str">
        <f>VLOOKUP(G1575,[6]TIV1!L:S,8,FALSE)</f>
        <v>8276896100</v>
      </c>
      <c r="AG1575" s="35" t="str">
        <f>VLOOKUP(T1575,[6]TIV1!L:S,8,FALSE)</f>
        <v>2050350281</v>
      </c>
      <c r="AH1575" s="35" t="str">
        <f>VLOOKUP(AC1575,[6]TIV1!L:S,8,FALSE)</f>
        <v>8276895377</v>
      </c>
      <c r="AI1575" s="36">
        <f>VLOOKUP(A1575&amp;P1575,[6]HARGA!C:D,2,0)*Q1575</f>
        <v>0</v>
      </c>
      <c r="AJ1575" s="36">
        <f>VLOOKUP(A1575&amp;P1575,[6]HARGA!C:D,2,0)*W1575</f>
        <v>108350</v>
      </c>
      <c r="AK1575" s="36">
        <f>VLOOKUP(A1575&amp;P1575,[6]HARGA!C:D,2,0)*AB1575</f>
        <v>0</v>
      </c>
      <c r="AL1575" s="37"/>
      <c r="AM1575" s="37"/>
      <c r="AN1575" s="37"/>
      <c r="AO1575" s="37"/>
      <c r="AP1575" s="37"/>
      <c r="AQ1575" s="37"/>
      <c r="AR1575" s="37"/>
      <c r="AS1575" s="37"/>
      <c r="AT1575" s="37"/>
      <c r="AU1575" s="37"/>
      <c r="AV1575" s="37"/>
      <c r="AW1575" s="37"/>
      <c r="AX1575" s="37"/>
      <c r="AY1575" s="37"/>
      <c r="AZ1575" s="37"/>
      <c r="BA1575" s="37"/>
      <c r="BB1575" s="37"/>
      <c r="BC1575" s="37"/>
      <c r="BD1575">
        <v>7</v>
      </c>
    </row>
    <row r="1576" spans="1:56" hidden="1" x14ac:dyDescent="0.25">
      <c r="A1576" s="22" t="s">
        <v>51</v>
      </c>
      <c r="B1576" s="22" t="s">
        <v>52</v>
      </c>
      <c r="C1576" s="23" t="s">
        <v>2240</v>
      </c>
      <c r="D1576" s="22" t="s">
        <v>193</v>
      </c>
      <c r="E1576" s="22" t="s">
        <v>2238</v>
      </c>
      <c r="F1576" s="22" t="s">
        <v>717</v>
      </c>
      <c r="G1576" s="22">
        <v>5042322031</v>
      </c>
      <c r="H1576" s="22" t="s">
        <v>56</v>
      </c>
      <c r="I1576" s="22" t="s">
        <v>56</v>
      </c>
      <c r="J1576" s="24">
        <v>44507</v>
      </c>
      <c r="K1576" s="28">
        <v>0</v>
      </c>
      <c r="L1576" s="22" t="s">
        <v>110</v>
      </c>
      <c r="M1576" s="22" t="s">
        <v>110</v>
      </c>
      <c r="N1576" s="38" t="s">
        <v>2239</v>
      </c>
      <c r="O1576" s="39">
        <v>44508</v>
      </c>
      <c r="P1576" s="27" t="s">
        <v>64</v>
      </c>
      <c r="Q1576" s="28">
        <v>0</v>
      </c>
      <c r="R1576" s="23">
        <v>21102803696</v>
      </c>
      <c r="S1576" s="22" t="s">
        <v>56</v>
      </c>
      <c r="T1576" s="22">
        <v>6008147394</v>
      </c>
      <c r="U1576" s="22">
        <v>960</v>
      </c>
      <c r="V1576" s="28">
        <v>0</v>
      </c>
      <c r="W1576" s="22">
        <v>960</v>
      </c>
      <c r="X1576" s="29" t="s">
        <v>92</v>
      </c>
      <c r="Y1576" s="22" t="s">
        <v>56</v>
      </c>
      <c r="Z1576" s="30" t="s">
        <v>2241</v>
      </c>
      <c r="AA1576" s="31">
        <v>44507</v>
      </c>
      <c r="AB1576" s="22">
        <v>30</v>
      </c>
      <c r="AC1576" s="32">
        <v>5042331370</v>
      </c>
      <c r="AD1576" s="43" t="s">
        <v>2242</v>
      </c>
      <c r="AE1576" s="44">
        <v>44514</v>
      </c>
      <c r="AF1576" s="35" t="str">
        <f>VLOOKUP(G1576,[6]TIV1!L:S,8,FALSE)</f>
        <v>8276896100</v>
      </c>
      <c r="AG1576" s="35" t="str">
        <f>VLOOKUP(T1576,[6]TIV1!L:S,8,FALSE)</f>
        <v>2050350281</v>
      </c>
      <c r="AH1576" s="35" t="str">
        <f>VLOOKUP(AC1576,[6]TIV1!L:S,8,FALSE)</f>
        <v>8276895377</v>
      </c>
      <c r="AI1576" s="36">
        <f>VLOOKUP(A1576&amp;P1576,[6]HARGA!C:D,2,0)*Q1576</f>
        <v>0</v>
      </c>
      <c r="AJ1576" s="36">
        <f>VLOOKUP(A1576&amp;P1576,[6]HARGA!C:D,2,0)*W1576</f>
        <v>28800000</v>
      </c>
      <c r="AK1576" s="36">
        <f>VLOOKUP(A1576&amp;P1576,[6]HARGA!C:D,2,0)*AB1576</f>
        <v>900000</v>
      </c>
      <c r="AL1576" s="37"/>
      <c r="AM1576" s="37"/>
      <c r="AN1576" s="37"/>
      <c r="AO1576" s="37"/>
      <c r="AP1576" s="37"/>
      <c r="AQ1576" s="37"/>
      <c r="AR1576" s="37"/>
      <c r="AS1576" s="37"/>
      <c r="AT1576" s="37"/>
      <c r="AU1576" s="37"/>
      <c r="AV1576" s="37"/>
      <c r="AW1576" s="37"/>
      <c r="AX1576" s="37"/>
      <c r="AY1576" s="37"/>
      <c r="AZ1576" s="37"/>
      <c r="BA1576" s="37"/>
      <c r="BB1576" s="37"/>
      <c r="BC1576" s="37"/>
      <c r="BD1576">
        <v>7</v>
      </c>
    </row>
    <row r="1577" spans="1:56" hidden="1" x14ac:dyDescent="0.25">
      <c r="A1577" s="22" t="s">
        <v>51</v>
      </c>
      <c r="B1577" s="22" t="s">
        <v>52</v>
      </c>
      <c r="C1577" s="23" t="s">
        <v>2240</v>
      </c>
      <c r="D1577" s="22" t="s">
        <v>193</v>
      </c>
      <c r="E1577" s="22" t="s">
        <v>2238</v>
      </c>
      <c r="F1577" s="22" t="s">
        <v>717</v>
      </c>
      <c r="G1577" s="22">
        <v>5042322031</v>
      </c>
      <c r="H1577" s="22" t="s">
        <v>56</v>
      </c>
      <c r="I1577" s="22" t="s">
        <v>56</v>
      </c>
      <c r="J1577" s="24">
        <v>44507</v>
      </c>
      <c r="K1577" s="28">
        <v>0</v>
      </c>
      <c r="L1577" s="22" t="s">
        <v>110</v>
      </c>
      <c r="M1577" s="22" t="s">
        <v>110</v>
      </c>
      <c r="N1577" s="38" t="s">
        <v>2239</v>
      </c>
      <c r="O1577" s="39">
        <v>44508</v>
      </c>
      <c r="P1577" s="27" t="s">
        <v>65</v>
      </c>
      <c r="Q1577" s="28">
        <v>0</v>
      </c>
      <c r="R1577" s="23">
        <v>21102803696</v>
      </c>
      <c r="S1577" s="22" t="s">
        <v>56</v>
      </c>
      <c r="T1577" s="22">
        <v>6008147394</v>
      </c>
      <c r="U1577" s="22">
        <v>20</v>
      </c>
      <c r="V1577" s="28">
        <v>0</v>
      </c>
      <c r="W1577" s="22">
        <v>20</v>
      </c>
      <c r="X1577" s="29" t="s">
        <v>92</v>
      </c>
      <c r="Y1577" s="22" t="s">
        <v>56</v>
      </c>
      <c r="Z1577" s="30" t="s">
        <v>2241</v>
      </c>
      <c r="AA1577" s="31">
        <v>44507</v>
      </c>
      <c r="AB1577" s="22">
        <v>0</v>
      </c>
      <c r="AC1577" s="32">
        <v>5042331370</v>
      </c>
      <c r="AD1577" s="43" t="s">
        <v>2242</v>
      </c>
      <c r="AE1577" s="44">
        <v>44514</v>
      </c>
      <c r="AF1577" s="35" t="str">
        <f>VLOOKUP(G1577,[6]TIV1!L:S,8,FALSE)</f>
        <v>8276896100</v>
      </c>
      <c r="AG1577" s="35" t="str">
        <f>VLOOKUP(T1577,[6]TIV1!L:S,8,FALSE)</f>
        <v>2050350281</v>
      </c>
      <c r="AH1577" s="35" t="str">
        <f>VLOOKUP(AC1577,[6]TIV1!L:S,8,FALSE)</f>
        <v>8276895377</v>
      </c>
      <c r="AI1577" s="36">
        <f>VLOOKUP(A1577&amp;P1577,[6]HARGA!C:D,2,0)*Q1577</f>
        <v>0</v>
      </c>
      <c r="AJ1577" s="36">
        <f>VLOOKUP(A1577&amp;P1577,[6]HARGA!C:D,2,0)*W1577</f>
        <v>0</v>
      </c>
      <c r="AK1577" s="36">
        <f>VLOOKUP(A1577&amp;P1577,[6]HARGA!C:D,2,0)*AB1577</f>
        <v>0</v>
      </c>
      <c r="AL1577" s="37"/>
      <c r="AM1577" s="37"/>
      <c r="AN1577" s="37"/>
      <c r="AO1577" s="37"/>
      <c r="AP1577" s="37"/>
      <c r="AQ1577" s="37"/>
      <c r="AR1577" s="37"/>
      <c r="AS1577" s="37"/>
      <c r="AT1577" s="37"/>
      <c r="AU1577" s="37"/>
      <c r="AV1577" s="37"/>
      <c r="AW1577" s="37"/>
      <c r="AX1577" s="37"/>
      <c r="AY1577" s="37"/>
      <c r="AZ1577" s="37"/>
      <c r="BA1577" s="37"/>
      <c r="BB1577" s="37"/>
      <c r="BC1577" s="37"/>
      <c r="BD1577">
        <v>7</v>
      </c>
    </row>
    <row r="1578" spans="1:56" hidden="1" x14ac:dyDescent="0.25">
      <c r="A1578" s="22" t="s">
        <v>66</v>
      </c>
      <c r="B1578" s="22" t="s">
        <v>52</v>
      </c>
      <c r="C1578" s="23">
        <v>21110404161</v>
      </c>
      <c r="D1578" s="22" t="s">
        <v>193</v>
      </c>
      <c r="E1578" s="22" t="s">
        <v>218</v>
      </c>
      <c r="F1578" s="22" t="s">
        <v>219</v>
      </c>
      <c r="G1578" s="22">
        <v>5042326799</v>
      </c>
      <c r="H1578" s="22" t="s">
        <v>56</v>
      </c>
      <c r="I1578" s="22" t="s">
        <v>56</v>
      </c>
      <c r="J1578" s="24">
        <v>44507</v>
      </c>
      <c r="K1578" s="22">
        <v>1056</v>
      </c>
      <c r="L1578" s="22" t="s">
        <v>184</v>
      </c>
      <c r="M1578" s="22" t="s">
        <v>184</v>
      </c>
      <c r="N1578" s="38" t="s">
        <v>2243</v>
      </c>
      <c r="O1578" s="39">
        <v>44508</v>
      </c>
      <c r="P1578" s="27" t="s">
        <v>60</v>
      </c>
      <c r="Q1578" s="22">
        <v>1056</v>
      </c>
      <c r="R1578" s="28" t="s">
        <v>56</v>
      </c>
      <c r="S1578" s="22" t="s">
        <v>56</v>
      </c>
      <c r="T1578" s="28" t="s">
        <v>56</v>
      </c>
      <c r="U1578" s="28">
        <v>0</v>
      </c>
      <c r="V1578" s="28">
        <v>0</v>
      </c>
      <c r="W1578" s="28">
        <v>0</v>
      </c>
      <c r="X1578" s="28" t="s">
        <v>56</v>
      </c>
      <c r="Y1578" s="22" t="s">
        <v>56</v>
      </c>
      <c r="Z1578" s="45" t="s">
        <v>56</v>
      </c>
      <c r="AA1578" s="45" t="s">
        <v>56</v>
      </c>
      <c r="AB1578" s="28">
        <v>0</v>
      </c>
      <c r="AC1578" s="28" t="s">
        <v>56</v>
      </c>
      <c r="AD1578" s="46" t="s">
        <v>56</v>
      </c>
      <c r="AE1578" s="47" t="s">
        <v>56</v>
      </c>
      <c r="AF1578" s="35" t="str">
        <f>VLOOKUP(G1578,[6]TIV1!L:S,8,FALSE)</f>
        <v>8276895965</v>
      </c>
      <c r="AG1578" s="35" t="e">
        <f>VLOOKUP(T1578,[6]TIV1!L:S,8,FALSE)</f>
        <v>#N/A</v>
      </c>
      <c r="AH1578" s="35" t="e">
        <f>VLOOKUP(AC1578,[6]TIV1!L:S,8,FALSE)</f>
        <v>#N/A</v>
      </c>
      <c r="AI1578" s="36">
        <f>VLOOKUP(A1578&amp;P1578,[6]HARGA!C:D,2,0)*Q1578</f>
        <v>10401600</v>
      </c>
      <c r="AJ1578" s="36">
        <f>VLOOKUP(A1578&amp;P1578,[6]HARGA!C:D,2,0)*W1578</f>
        <v>0</v>
      </c>
      <c r="AK1578" s="36">
        <f>VLOOKUP(A1578&amp;P1578,[6]HARGA!C:D,2,0)*AB1578</f>
        <v>0</v>
      </c>
      <c r="AL1578" s="37"/>
      <c r="AM1578" s="37"/>
      <c r="AN1578" s="37"/>
      <c r="AO1578" s="37"/>
      <c r="AP1578" s="37"/>
      <c r="AQ1578" s="37"/>
      <c r="AR1578" s="37"/>
      <c r="AS1578" s="37"/>
      <c r="AT1578" s="37"/>
      <c r="AU1578" s="37"/>
      <c r="AV1578" s="37"/>
      <c r="AW1578" s="37"/>
      <c r="AX1578" s="37"/>
      <c r="AY1578" s="37"/>
      <c r="AZ1578" s="37"/>
      <c r="BA1578" s="37"/>
      <c r="BB1578" s="37"/>
      <c r="BC1578" s="37"/>
      <c r="BD1578">
        <v>7</v>
      </c>
    </row>
    <row r="1579" spans="1:56" hidden="1" x14ac:dyDescent="0.25">
      <c r="A1579" s="22" t="s">
        <v>66</v>
      </c>
      <c r="B1579" s="22" t="s">
        <v>52</v>
      </c>
      <c r="C1579" s="23">
        <v>21110404161</v>
      </c>
      <c r="D1579" s="22" t="s">
        <v>193</v>
      </c>
      <c r="E1579" s="22" t="s">
        <v>218</v>
      </c>
      <c r="F1579" s="22" t="s">
        <v>219</v>
      </c>
      <c r="G1579" s="22">
        <v>5042326799</v>
      </c>
      <c r="H1579" s="22" t="s">
        <v>56</v>
      </c>
      <c r="I1579" s="22" t="s">
        <v>56</v>
      </c>
      <c r="J1579" s="24">
        <v>44507</v>
      </c>
      <c r="K1579" s="22">
        <v>1056</v>
      </c>
      <c r="L1579" s="22" t="s">
        <v>184</v>
      </c>
      <c r="M1579" s="22" t="s">
        <v>184</v>
      </c>
      <c r="N1579" s="38" t="s">
        <v>2243</v>
      </c>
      <c r="O1579" s="39">
        <v>44508</v>
      </c>
      <c r="P1579" s="27" t="s">
        <v>64</v>
      </c>
      <c r="Q1579" s="22">
        <v>1056</v>
      </c>
      <c r="R1579" s="28" t="s">
        <v>56</v>
      </c>
      <c r="S1579" s="22" t="s">
        <v>56</v>
      </c>
      <c r="T1579" s="28" t="s">
        <v>56</v>
      </c>
      <c r="U1579" s="28">
        <v>0</v>
      </c>
      <c r="V1579" s="28">
        <v>0</v>
      </c>
      <c r="W1579" s="28">
        <v>0</v>
      </c>
      <c r="X1579" s="28" t="s">
        <v>56</v>
      </c>
      <c r="Y1579" s="22" t="s">
        <v>56</v>
      </c>
      <c r="Z1579" s="45" t="s">
        <v>56</v>
      </c>
      <c r="AA1579" s="45" t="s">
        <v>56</v>
      </c>
      <c r="AB1579" s="28">
        <v>0</v>
      </c>
      <c r="AC1579" s="28" t="s">
        <v>56</v>
      </c>
      <c r="AD1579" s="46" t="s">
        <v>56</v>
      </c>
      <c r="AE1579" s="47" t="s">
        <v>56</v>
      </c>
      <c r="AF1579" s="35" t="str">
        <f>VLOOKUP(G1579,[6]TIV1!L:S,8,FALSE)</f>
        <v>8276895965</v>
      </c>
      <c r="AG1579" s="35" t="e">
        <f>VLOOKUP(T1579,[6]TIV1!L:S,8,FALSE)</f>
        <v>#N/A</v>
      </c>
      <c r="AH1579" s="35" t="e">
        <f>VLOOKUP(AC1579,[6]TIV1!L:S,8,FALSE)</f>
        <v>#N/A</v>
      </c>
      <c r="AI1579" s="36">
        <f>VLOOKUP(A1579&amp;P1579,[6]HARGA!C:D,2,0)*Q1579</f>
        <v>31680000</v>
      </c>
      <c r="AJ1579" s="36">
        <f>VLOOKUP(A1579&amp;P1579,[6]HARGA!C:D,2,0)*W1579</f>
        <v>0</v>
      </c>
      <c r="AK1579" s="36">
        <f>VLOOKUP(A1579&amp;P1579,[6]HARGA!C:D,2,0)*AB1579</f>
        <v>0</v>
      </c>
      <c r="AL1579" s="37"/>
      <c r="AM1579" s="37"/>
      <c r="AN1579" s="37"/>
      <c r="AO1579" s="37"/>
      <c r="AP1579" s="37"/>
      <c r="AQ1579" s="37"/>
      <c r="AR1579" s="37"/>
      <c r="AS1579" s="37"/>
      <c r="AT1579" s="37"/>
      <c r="AU1579" s="37"/>
      <c r="AV1579" s="37"/>
      <c r="AW1579" s="37"/>
      <c r="AX1579" s="37"/>
      <c r="AY1579" s="37"/>
      <c r="AZ1579" s="37"/>
      <c r="BA1579" s="37"/>
      <c r="BB1579" s="37"/>
      <c r="BC1579" s="37"/>
      <c r="BD1579">
        <v>7</v>
      </c>
    </row>
    <row r="1580" spans="1:56" hidden="1" x14ac:dyDescent="0.25">
      <c r="A1580" s="22" t="s">
        <v>66</v>
      </c>
      <c r="B1580" s="22" t="s">
        <v>52</v>
      </c>
      <c r="C1580" s="23">
        <v>21110404161</v>
      </c>
      <c r="D1580" s="22" t="s">
        <v>193</v>
      </c>
      <c r="E1580" s="22" t="s">
        <v>218</v>
      </c>
      <c r="F1580" s="22" t="s">
        <v>219</v>
      </c>
      <c r="G1580" s="22">
        <v>5042326799</v>
      </c>
      <c r="H1580" s="22" t="s">
        <v>56</v>
      </c>
      <c r="I1580" s="22" t="s">
        <v>56</v>
      </c>
      <c r="J1580" s="24">
        <v>44507</v>
      </c>
      <c r="K1580" s="22">
        <v>24</v>
      </c>
      <c r="L1580" s="22" t="s">
        <v>184</v>
      </c>
      <c r="M1580" s="22" t="s">
        <v>184</v>
      </c>
      <c r="N1580" s="38" t="s">
        <v>2243</v>
      </c>
      <c r="O1580" s="39">
        <v>44508</v>
      </c>
      <c r="P1580" s="27" t="s">
        <v>65</v>
      </c>
      <c r="Q1580" s="22">
        <v>24</v>
      </c>
      <c r="R1580" s="28" t="s">
        <v>56</v>
      </c>
      <c r="S1580" s="22" t="s">
        <v>56</v>
      </c>
      <c r="T1580" s="28" t="s">
        <v>56</v>
      </c>
      <c r="U1580" s="28">
        <v>0</v>
      </c>
      <c r="V1580" s="28">
        <v>0</v>
      </c>
      <c r="W1580" s="28">
        <v>0</v>
      </c>
      <c r="X1580" s="28" t="s">
        <v>56</v>
      </c>
      <c r="Y1580" s="22" t="s">
        <v>56</v>
      </c>
      <c r="Z1580" s="45" t="s">
        <v>56</v>
      </c>
      <c r="AA1580" s="45" t="s">
        <v>56</v>
      </c>
      <c r="AB1580" s="28">
        <v>0</v>
      </c>
      <c r="AC1580" s="28" t="s">
        <v>56</v>
      </c>
      <c r="AD1580" s="46" t="s">
        <v>56</v>
      </c>
      <c r="AE1580" s="47" t="s">
        <v>56</v>
      </c>
      <c r="AF1580" s="35" t="str">
        <f>VLOOKUP(G1580,[6]TIV1!L:S,8,FALSE)</f>
        <v>8276895965</v>
      </c>
      <c r="AG1580" s="35" t="e">
        <f>VLOOKUP(T1580,[6]TIV1!L:S,8,FALSE)</f>
        <v>#N/A</v>
      </c>
      <c r="AH1580" s="35" t="e">
        <f>VLOOKUP(AC1580,[6]TIV1!L:S,8,FALSE)</f>
        <v>#N/A</v>
      </c>
      <c r="AI1580" s="36">
        <f>VLOOKUP(A1580&amp;P1580,[6]HARGA!C:D,2,0)*Q1580</f>
        <v>0</v>
      </c>
      <c r="AJ1580" s="36">
        <f>VLOOKUP(A1580&amp;P1580,[6]HARGA!C:D,2,0)*W1580</f>
        <v>0</v>
      </c>
      <c r="AK1580" s="36">
        <f>VLOOKUP(A1580&amp;P1580,[6]HARGA!C:D,2,0)*AB1580</f>
        <v>0</v>
      </c>
      <c r="AL1580" s="37"/>
      <c r="AM1580" s="37"/>
      <c r="AN1580" s="37"/>
      <c r="AO1580" s="37"/>
      <c r="AP1580" s="37"/>
      <c r="AQ1580" s="37"/>
      <c r="AR1580" s="37"/>
      <c r="AS1580" s="37"/>
      <c r="AT1580" s="37"/>
      <c r="AU1580" s="37"/>
      <c r="AV1580" s="37"/>
      <c r="AW1580" s="37"/>
      <c r="AX1580" s="37"/>
      <c r="AY1580" s="37"/>
      <c r="AZ1580" s="37"/>
      <c r="BA1580" s="37"/>
      <c r="BB1580" s="37"/>
      <c r="BC1580" s="37"/>
      <c r="BD1580">
        <v>7</v>
      </c>
    </row>
    <row r="1581" spans="1:56" hidden="1" x14ac:dyDescent="0.25">
      <c r="A1581" s="22" t="s">
        <v>51</v>
      </c>
      <c r="B1581" s="22" t="s">
        <v>52</v>
      </c>
      <c r="C1581" s="23" t="s">
        <v>2244</v>
      </c>
      <c r="D1581" s="22" t="s">
        <v>193</v>
      </c>
      <c r="E1581" s="22" t="s">
        <v>218</v>
      </c>
      <c r="F1581" s="22" t="s">
        <v>219</v>
      </c>
      <c r="G1581" s="22">
        <v>5042326799</v>
      </c>
      <c r="H1581" s="22" t="s">
        <v>56</v>
      </c>
      <c r="I1581" s="22" t="s">
        <v>56</v>
      </c>
      <c r="J1581" s="24">
        <v>44507</v>
      </c>
      <c r="K1581" s="28">
        <v>0</v>
      </c>
      <c r="L1581" s="22" t="s">
        <v>184</v>
      </c>
      <c r="M1581" s="22" t="s">
        <v>184</v>
      </c>
      <c r="N1581" s="38" t="s">
        <v>2243</v>
      </c>
      <c r="O1581" s="39">
        <v>44508</v>
      </c>
      <c r="P1581" s="27" t="s">
        <v>60</v>
      </c>
      <c r="Q1581" s="28">
        <v>0</v>
      </c>
      <c r="R1581" s="23">
        <v>21102803692</v>
      </c>
      <c r="S1581" s="22" t="s">
        <v>56</v>
      </c>
      <c r="T1581" s="22">
        <v>6008139773</v>
      </c>
      <c r="U1581" s="22">
        <v>18</v>
      </c>
      <c r="V1581" s="28">
        <v>0</v>
      </c>
      <c r="W1581" s="22">
        <v>18</v>
      </c>
      <c r="X1581" s="29" t="s">
        <v>58</v>
      </c>
      <c r="Y1581" s="22" t="s">
        <v>56</v>
      </c>
      <c r="Z1581" s="30" t="s">
        <v>2245</v>
      </c>
      <c r="AA1581" s="31">
        <v>44507</v>
      </c>
      <c r="AB1581" s="22">
        <v>0</v>
      </c>
      <c r="AC1581" s="32">
        <v>5042306091</v>
      </c>
      <c r="AD1581" s="33" t="s">
        <v>2246</v>
      </c>
      <c r="AE1581" s="34">
        <v>44508</v>
      </c>
      <c r="AF1581" s="35" t="str">
        <f>VLOOKUP(G1581,[6]TIV1!L:S,8,FALSE)</f>
        <v>8276895965</v>
      </c>
      <c r="AG1581" s="35" t="str">
        <f>VLOOKUP(T1581,[6]TIV1!L:S,8,FALSE)</f>
        <v>2050350281</v>
      </c>
      <c r="AH1581" s="35" t="str">
        <f>VLOOKUP(AC1581,[6]TIV1!L:S,8,FALSE)</f>
        <v>8276895377</v>
      </c>
      <c r="AI1581" s="36">
        <f>VLOOKUP(A1581&amp;P1581,[6]HARGA!C:D,2,0)*Q1581</f>
        <v>0</v>
      </c>
      <c r="AJ1581" s="36">
        <f>VLOOKUP(A1581&amp;P1581,[6]HARGA!C:D,2,0)*W1581</f>
        <v>177300</v>
      </c>
      <c r="AK1581" s="36">
        <f>VLOOKUP(A1581&amp;P1581,[6]HARGA!C:D,2,0)*AB1581</f>
        <v>0</v>
      </c>
      <c r="AL1581" s="37"/>
      <c r="AM1581" s="37"/>
      <c r="AN1581" s="37"/>
      <c r="AO1581" s="37"/>
      <c r="AP1581" s="37"/>
      <c r="AQ1581" s="37"/>
      <c r="AR1581" s="37"/>
      <c r="AS1581" s="37"/>
      <c r="AT1581" s="37"/>
      <c r="AU1581" s="37"/>
      <c r="AV1581" s="37"/>
      <c r="AW1581" s="37"/>
      <c r="AX1581" s="37"/>
      <c r="AY1581" s="37"/>
      <c r="AZ1581" s="37"/>
      <c r="BA1581" s="37"/>
      <c r="BB1581" s="37"/>
      <c r="BC1581" s="37"/>
      <c r="BD1581">
        <v>7</v>
      </c>
    </row>
    <row r="1582" spans="1:56" hidden="1" x14ac:dyDescent="0.25">
      <c r="A1582" s="22" t="s">
        <v>51</v>
      </c>
      <c r="B1582" s="22" t="s">
        <v>52</v>
      </c>
      <c r="C1582" s="23" t="s">
        <v>2244</v>
      </c>
      <c r="D1582" s="22" t="s">
        <v>193</v>
      </c>
      <c r="E1582" s="22" t="s">
        <v>218</v>
      </c>
      <c r="F1582" s="22" t="s">
        <v>219</v>
      </c>
      <c r="G1582" s="22">
        <v>5042326799</v>
      </c>
      <c r="H1582" s="22" t="s">
        <v>56</v>
      </c>
      <c r="I1582" s="22" t="s">
        <v>56</v>
      </c>
      <c r="J1582" s="24">
        <v>44507</v>
      </c>
      <c r="K1582" s="28">
        <v>0</v>
      </c>
      <c r="L1582" s="22" t="s">
        <v>184</v>
      </c>
      <c r="M1582" s="22" t="s">
        <v>184</v>
      </c>
      <c r="N1582" s="38" t="s">
        <v>2243</v>
      </c>
      <c r="O1582" s="39">
        <v>44508</v>
      </c>
      <c r="P1582" s="27" t="s">
        <v>64</v>
      </c>
      <c r="Q1582" s="28">
        <v>0</v>
      </c>
      <c r="R1582" s="23">
        <v>21102803692</v>
      </c>
      <c r="S1582" s="22" t="s">
        <v>56</v>
      </c>
      <c r="T1582" s="22">
        <v>6008139773</v>
      </c>
      <c r="U1582" s="22">
        <v>1152</v>
      </c>
      <c r="V1582" s="28">
        <v>0</v>
      </c>
      <c r="W1582" s="22">
        <v>1152</v>
      </c>
      <c r="X1582" s="29" t="s">
        <v>58</v>
      </c>
      <c r="Y1582" s="22" t="s">
        <v>56</v>
      </c>
      <c r="Z1582" s="30" t="s">
        <v>2245</v>
      </c>
      <c r="AA1582" s="31">
        <v>44507</v>
      </c>
      <c r="AB1582" s="22">
        <v>96</v>
      </c>
      <c r="AC1582" s="32">
        <v>5042306091</v>
      </c>
      <c r="AD1582" s="33" t="s">
        <v>2246</v>
      </c>
      <c r="AE1582" s="34">
        <v>44508</v>
      </c>
      <c r="AF1582" s="35" t="str">
        <f>VLOOKUP(G1582,[6]TIV1!L:S,8,FALSE)</f>
        <v>8276895965</v>
      </c>
      <c r="AG1582" s="35" t="str">
        <f>VLOOKUP(T1582,[6]TIV1!L:S,8,FALSE)</f>
        <v>2050350281</v>
      </c>
      <c r="AH1582" s="35" t="str">
        <f>VLOOKUP(AC1582,[6]TIV1!L:S,8,FALSE)</f>
        <v>8276895377</v>
      </c>
      <c r="AI1582" s="36">
        <f>VLOOKUP(A1582&amp;P1582,[6]HARGA!C:D,2,0)*Q1582</f>
        <v>0</v>
      </c>
      <c r="AJ1582" s="36">
        <f>VLOOKUP(A1582&amp;P1582,[6]HARGA!C:D,2,0)*W1582</f>
        <v>34560000</v>
      </c>
      <c r="AK1582" s="36">
        <f>VLOOKUP(A1582&amp;P1582,[6]HARGA!C:D,2,0)*AB1582</f>
        <v>2880000</v>
      </c>
      <c r="AL1582" s="37"/>
      <c r="AM1582" s="37"/>
      <c r="AN1582" s="37"/>
      <c r="AO1582" s="37"/>
      <c r="AP1582" s="37"/>
      <c r="AQ1582" s="37"/>
      <c r="AR1582" s="37"/>
      <c r="AS1582" s="37"/>
      <c r="AT1582" s="37"/>
      <c r="AU1582" s="37"/>
      <c r="AV1582" s="37"/>
      <c r="AW1582" s="37"/>
      <c r="AX1582" s="37"/>
      <c r="AY1582" s="37"/>
      <c r="AZ1582" s="37"/>
      <c r="BA1582" s="37"/>
      <c r="BB1582" s="37"/>
      <c r="BC1582" s="37"/>
      <c r="BD1582">
        <v>7</v>
      </c>
    </row>
    <row r="1583" spans="1:56" hidden="1" x14ac:dyDescent="0.25">
      <c r="A1583" s="22" t="s">
        <v>51</v>
      </c>
      <c r="B1583" s="22" t="s">
        <v>52</v>
      </c>
      <c r="C1583" s="23" t="s">
        <v>2244</v>
      </c>
      <c r="D1583" s="22" t="s">
        <v>193</v>
      </c>
      <c r="E1583" s="22" t="s">
        <v>218</v>
      </c>
      <c r="F1583" s="22" t="s">
        <v>219</v>
      </c>
      <c r="G1583" s="22">
        <v>5042326799</v>
      </c>
      <c r="H1583" s="22" t="s">
        <v>56</v>
      </c>
      <c r="I1583" s="22" t="s">
        <v>56</v>
      </c>
      <c r="J1583" s="24">
        <v>44507</v>
      </c>
      <c r="K1583" s="28">
        <v>0</v>
      </c>
      <c r="L1583" s="22" t="s">
        <v>184</v>
      </c>
      <c r="M1583" s="22" t="s">
        <v>184</v>
      </c>
      <c r="N1583" s="38" t="s">
        <v>2243</v>
      </c>
      <c r="O1583" s="39">
        <v>44508</v>
      </c>
      <c r="P1583" s="27" t="s">
        <v>65</v>
      </c>
      <c r="Q1583" s="28">
        <v>0</v>
      </c>
      <c r="R1583" s="23">
        <v>21102803692</v>
      </c>
      <c r="S1583" s="22" t="s">
        <v>56</v>
      </c>
      <c r="T1583" s="22">
        <v>6008139773</v>
      </c>
      <c r="U1583" s="22">
        <v>24</v>
      </c>
      <c r="V1583" s="28">
        <v>0</v>
      </c>
      <c r="W1583" s="22">
        <v>24</v>
      </c>
      <c r="X1583" s="29" t="s">
        <v>58</v>
      </c>
      <c r="Y1583" s="22" t="s">
        <v>56</v>
      </c>
      <c r="Z1583" s="30" t="s">
        <v>2245</v>
      </c>
      <c r="AA1583" s="31">
        <v>44507</v>
      </c>
      <c r="AB1583" s="22">
        <v>0</v>
      </c>
      <c r="AC1583" s="32">
        <v>5042306091</v>
      </c>
      <c r="AD1583" s="33" t="s">
        <v>2246</v>
      </c>
      <c r="AE1583" s="34">
        <v>44508</v>
      </c>
      <c r="AF1583" s="35" t="str">
        <f>VLOOKUP(G1583,[6]TIV1!L:S,8,FALSE)</f>
        <v>8276895965</v>
      </c>
      <c r="AG1583" s="35" t="str">
        <f>VLOOKUP(T1583,[6]TIV1!L:S,8,FALSE)</f>
        <v>2050350281</v>
      </c>
      <c r="AH1583" s="35" t="str">
        <f>VLOOKUP(AC1583,[6]TIV1!L:S,8,FALSE)</f>
        <v>8276895377</v>
      </c>
      <c r="AI1583" s="36">
        <f>VLOOKUP(A1583&amp;P1583,[6]HARGA!C:D,2,0)*Q1583</f>
        <v>0</v>
      </c>
      <c r="AJ1583" s="36">
        <f>VLOOKUP(A1583&amp;P1583,[6]HARGA!C:D,2,0)*W1583</f>
        <v>0</v>
      </c>
      <c r="AK1583" s="36">
        <f>VLOOKUP(A1583&amp;P1583,[6]HARGA!C:D,2,0)*AB1583</f>
        <v>0</v>
      </c>
      <c r="AL1583" s="37"/>
      <c r="AM1583" s="37"/>
      <c r="AN1583" s="37"/>
      <c r="AO1583" s="37"/>
      <c r="AP1583" s="37"/>
      <c r="AQ1583" s="37"/>
      <c r="AR1583" s="37"/>
      <c r="AS1583" s="37"/>
      <c r="AT1583" s="37"/>
      <c r="AU1583" s="37"/>
      <c r="AV1583" s="37"/>
      <c r="AW1583" s="37"/>
      <c r="AX1583" s="37"/>
      <c r="AY1583" s="37"/>
      <c r="AZ1583" s="37"/>
      <c r="BA1583" s="37"/>
      <c r="BB1583" s="37"/>
      <c r="BC1583" s="37"/>
      <c r="BD1583">
        <v>7</v>
      </c>
    </row>
    <row r="1584" spans="1:56" hidden="1" x14ac:dyDescent="0.25">
      <c r="A1584" s="22" t="s">
        <v>66</v>
      </c>
      <c r="B1584" s="22" t="s">
        <v>52</v>
      </c>
      <c r="C1584" s="23">
        <v>21110404165</v>
      </c>
      <c r="D1584" s="22" t="s">
        <v>193</v>
      </c>
      <c r="E1584" s="22" t="s">
        <v>260</v>
      </c>
      <c r="F1584" s="22" t="s">
        <v>261</v>
      </c>
      <c r="G1584" s="22">
        <v>5042333161</v>
      </c>
      <c r="H1584" s="22" t="s">
        <v>56</v>
      </c>
      <c r="I1584" s="22" t="s">
        <v>56</v>
      </c>
      <c r="J1584" s="24">
        <v>44507</v>
      </c>
      <c r="K1584" s="22">
        <v>1152</v>
      </c>
      <c r="L1584" s="22" t="s">
        <v>184</v>
      </c>
      <c r="M1584" s="22" t="s">
        <v>184</v>
      </c>
      <c r="N1584" s="38" t="s">
        <v>2247</v>
      </c>
      <c r="O1584" s="39">
        <v>44508</v>
      </c>
      <c r="P1584" s="27" t="s">
        <v>60</v>
      </c>
      <c r="Q1584" s="22">
        <v>1152</v>
      </c>
      <c r="R1584" s="28" t="s">
        <v>56</v>
      </c>
      <c r="S1584" s="22" t="s">
        <v>56</v>
      </c>
      <c r="T1584" s="28" t="s">
        <v>56</v>
      </c>
      <c r="U1584" s="28">
        <v>0</v>
      </c>
      <c r="V1584" s="28">
        <v>0</v>
      </c>
      <c r="W1584" s="28">
        <v>0</v>
      </c>
      <c r="X1584" s="28" t="s">
        <v>56</v>
      </c>
      <c r="Y1584" s="22" t="s">
        <v>56</v>
      </c>
      <c r="Z1584" s="45" t="s">
        <v>56</v>
      </c>
      <c r="AA1584" s="45" t="s">
        <v>56</v>
      </c>
      <c r="AB1584" s="28">
        <v>0</v>
      </c>
      <c r="AC1584" s="28" t="s">
        <v>56</v>
      </c>
      <c r="AD1584" s="46" t="s">
        <v>56</v>
      </c>
      <c r="AE1584" s="47" t="s">
        <v>56</v>
      </c>
      <c r="AF1584" s="35" t="str">
        <f>VLOOKUP(G1584,[6]TIV1!L:S,8,FALSE)</f>
        <v>8276895965</v>
      </c>
      <c r="AG1584" s="35" t="e">
        <f>VLOOKUP(T1584,[6]TIV1!L:S,8,FALSE)</f>
        <v>#N/A</v>
      </c>
      <c r="AH1584" s="35" t="e">
        <f>VLOOKUP(AC1584,[6]TIV1!L:S,8,FALSE)</f>
        <v>#N/A</v>
      </c>
      <c r="AI1584" s="36">
        <f>VLOOKUP(A1584&amp;P1584,[6]HARGA!C:D,2,0)*Q1584</f>
        <v>11347200</v>
      </c>
      <c r="AJ1584" s="36">
        <f>VLOOKUP(A1584&amp;P1584,[6]HARGA!C:D,2,0)*W1584</f>
        <v>0</v>
      </c>
      <c r="AK1584" s="36">
        <f>VLOOKUP(A1584&amp;P1584,[6]HARGA!C:D,2,0)*AB1584</f>
        <v>0</v>
      </c>
      <c r="AL1584" s="37"/>
      <c r="AM1584" s="37"/>
      <c r="AN1584" s="37"/>
      <c r="AO1584" s="37"/>
      <c r="AP1584" s="37"/>
      <c r="AQ1584" s="37"/>
      <c r="AR1584" s="37"/>
      <c r="AS1584" s="37"/>
      <c r="AT1584" s="37"/>
      <c r="AU1584" s="37"/>
      <c r="AV1584" s="37"/>
      <c r="AW1584" s="37"/>
      <c r="AX1584" s="37"/>
      <c r="AY1584" s="37"/>
      <c r="AZ1584" s="37"/>
      <c r="BA1584" s="37"/>
      <c r="BB1584" s="37"/>
      <c r="BC1584" s="37"/>
      <c r="BD1584">
        <v>7</v>
      </c>
    </row>
    <row r="1585" spans="1:56" hidden="1" x14ac:dyDescent="0.25">
      <c r="A1585" s="22" t="s">
        <v>66</v>
      </c>
      <c r="B1585" s="22" t="s">
        <v>52</v>
      </c>
      <c r="C1585" s="23">
        <v>21110404165</v>
      </c>
      <c r="D1585" s="22" t="s">
        <v>193</v>
      </c>
      <c r="E1585" s="22" t="s">
        <v>260</v>
      </c>
      <c r="F1585" s="22" t="s">
        <v>261</v>
      </c>
      <c r="G1585" s="22">
        <v>5042333161</v>
      </c>
      <c r="H1585" s="22" t="s">
        <v>56</v>
      </c>
      <c r="I1585" s="22" t="s">
        <v>56</v>
      </c>
      <c r="J1585" s="24">
        <v>44507</v>
      </c>
      <c r="K1585" s="22">
        <v>1152</v>
      </c>
      <c r="L1585" s="22" t="s">
        <v>184</v>
      </c>
      <c r="M1585" s="22" t="s">
        <v>184</v>
      </c>
      <c r="N1585" s="38" t="s">
        <v>2247</v>
      </c>
      <c r="O1585" s="39">
        <v>44508</v>
      </c>
      <c r="P1585" s="27" t="s">
        <v>64</v>
      </c>
      <c r="Q1585" s="22">
        <v>1152</v>
      </c>
      <c r="R1585" s="28" t="s">
        <v>56</v>
      </c>
      <c r="S1585" s="22" t="s">
        <v>56</v>
      </c>
      <c r="T1585" s="28" t="s">
        <v>56</v>
      </c>
      <c r="U1585" s="28">
        <v>0</v>
      </c>
      <c r="V1585" s="28">
        <v>0</v>
      </c>
      <c r="W1585" s="28">
        <v>0</v>
      </c>
      <c r="X1585" s="28" t="s">
        <v>56</v>
      </c>
      <c r="Y1585" s="22" t="s">
        <v>56</v>
      </c>
      <c r="Z1585" s="45" t="s">
        <v>56</v>
      </c>
      <c r="AA1585" s="45" t="s">
        <v>56</v>
      </c>
      <c r="AB1585" s="28">
        <v>0</v>
      </c>
      <c r="AC1585" s="28" t="s">
        <v>56</v>
      </c>
      <c r="AD1585" s="46" t="s">
        <v>56</v>
      </c>
      <c r="AE1585" s="47" t="s">
        <v>56</v>
      </c>
      <c r="AF1585" s="35" t="str">
        <f>VLOOKUP(G1585,[6]TIV1!L:S,8,FALSE)</f>
        <v>8276895965</v>
      </c>
      <c r="AG1585" s="35" t="e">
        <f>VLOOKUP(T1585,[6]TIV1!L:S,8,FALSE)</f>
        <v>#N/A</v>
      </c>
      <c r="AH1585" s="35" t="e">
        <f>VLOOKUP(AC1585,[6]TIV1!L:S,8,FALSE)</f>
        <v>#N/A</v>
      </c>
      <c r="AI1585" s="36">
        <f>VLOOKUP(A1585&amp;P1585,[6]HARGA!C:D,2,0)*Q1585</f>
        <v>34560000</v>
      </c>
      <c r="AJ1585" s="36">
        <f>VLOOKUP(A1585&amp;P1585,[6]HARGA!C:D,2,0)*W1585</f>
        <v>0</v>
      </c>
      <c r="AK1585" s="36">
        <f>VLOOKUP(A1585&amp;P1585,[6]HARGA!C:D,2,0)*AB1585</f>
        <v>0</v>
      </c>
      <c r="AL1585" s="37"/>
      <c r="AM1585" s="37"/>
      <c r="AN1585" s="37"/>
      <c r="AO1585" s="37"/>
      <c r="AP1585" s="37"/>
      <c r="AQ1585" s="37"/>
      <c r="AR1585" s="37"/>
      <c r="AS1585" s="37"/>
      <c r="AT1585" s="37"/>
      <c r="AU1585" s="37"/>
      <c r="AV1585" s="37"/>
      <c r="AW1585" s="37"/>
      <c r="AX1585" s="37"/>
      <c r="AY1585" s="37"/>
      <c r="AZ1585" s="37"/>
      <c r="BA1585" s="37"/>
      <c r="BB1585" s="37"/>
      <c r="BC1585" s="37"/>
      <c r="BD1585">
        <v>7</v>
      </c>
    </row>
    <row r="1586" spans="1:56" hidden="1" x14ac:dyDescent="0.25">
      <c r="A1586" s="22" t="s">
        <v>66</v>
      </c>
      <c r="B1586" s="22" t="s">
        <v>52</v>
      </c>
      <c r="C1586" s="23">
        <v>21110404165</v>
      </c>
      <c r="D1586" s="22" t="s">
        <v>193</v>
      </c>
      <c r="E1586" s="22" t="s">
        <v>260</v>
      </c>
      <c r="F1586" s="22" t="s">
        <v>261</v>
      </c>
      <c r="G1586" s="22">
        <v>5042333161</v>
      </c>
      <c r="H1586" s="22" t="s">
        <v>56</v>
      </c>
      <c r="I1586" s="22" t="s">
        <v>56</v>
      </c>
      <c r="J1586" s="24">
        <v>44507</v>
      </c>
      <c r="K1586" s="22">
        <v>24</v>
      </c>
      <c r="L1586" s="22" t="s">
        <v>184</v>
      </c>
      <c r="M1586" s="22" t="s">
        <v>184</v>
      </c>
      <c r="N1586" s="38" t="s">
        <v>2247</v>
      </c>
      <c r="O1586" s="39">
        <v>44508</v>
      </c>
      <c r="P1586" s="27" t="s">
        <v>65</v>
      </c>
      <c r="Q1586" s="22">
        <v>24</v>
      </c>
      <c r="R1586" s="28" t="s">
        <v>56</v>
      </c>
      <c r="S1586" s="22" t="s">
        <v>56</v>
      </c>
      <c r="T1586" s="28" t="s">
        <v>56</v>
      </c>
      <c r="U1586" s="28">
        <v>0</v>
      </c>
      <c r="V1586" s="28">
        <v>0</v>
      </c>
      <c r="W1586" s="28">
        <v>0</v>
      </c>
      <c r="X1586" s="28" t="s">
        <v>56</v>
      </c>
      <c r="Y1586" s="22" t="s">
        <v>56</v>
      </c>
      <c r="Z1586" s="45" t="s">
        <v>56</v>
      </c>
      <c r="AA1586" s="45" t="s">
        <v>56</v>
      </c>
      <c r="AB1586" s="28">
        <v>0</v>
      </c>
      <c r="AC1586" s="28" t="s">
        <v>56</v>
      </c>
      <c r="AD1586" s="46" t="s">
        <v>56</v>
      </c>
      <c r="AE1586" s="47" t="s">
        <v>56</v>
      </c>
      <c r="AF1586" s="35" t="str">
        <f>VLOOKUP(G1586,[6]TIV1!L:S,8,FALSE)</f>
        <v>8276895965</v>
      </c>
      <c r="AG1586" s="35" t="e">
        <f>VLOOKUP(T1586,[6]TIV1!L:S,8,FALSE)</f>
        <v>#N/A</v>
      </c>
      <c r="AH1586" s="35" t="e">
        <f>VLOOKUP(AC1586,[6]TIV1!L:S,8,FALSE)</f>
        <v>#N/A</v>
      </c>
      <c r="AI1586" s="36">
        <f>VLOOKUP(A1586&amp;P1586,[6]HARGA!C:D,2,0)*Q1586</f>
        <v>0</v>
      </c>
      <c r="AJ1586" s="36">
        <f>VLOOKUP(A1586&amp;P1586,[6]HARGA!C:D,2,0)*W1586</f>
        <v>0</v>
      </c>
      <c r="AK1586" s="36">
        <f>VLOOKUP(A1586&amp;P1586,[6]HARGA!C:D,2,0)*AB1586</f>
        <v>0</v>
      </c>
      <c r="AL1586" s="37"/>
      <c r="AM1586" s="37"/>
      <c r="AN1586" s="37"/>
      <c r="AO1586" s="37"/>
      <c r="AP1586" s="37"/>
      <c r="AQ1586" s="37"/>
      <c r="AR1586" s="37"/>
      <c r="AS1586" s="37"/>
      <c r="AT1586" s="37"/>
      <c r="AU1586" s="37"/>
      <c r="AV1586" s="37"/>
      <c r="AW1586" s="37"/>
      <c r="AX1586" s="37"/>
      <c r="AY1586" s="37"/>
      <c r="AZ1586" s="37"/>
      <c r="BA1586" s="37"/>
      <c r="BB1586" s="37"/>
      <c r="BC1586" s="37"/>
      <c r="BD1586">
        <v>7</v>
      </c>
    </row>
    <row r="1587" spans="1:56" hidden="1" x14ac:dyDescent="0.25">
      <c r="A1587" s="22" t="s">
        <v>51</v>
      </c>
      <c r="B1587" s="22" t="s">
        <v>52</v>
      </c>
      <c r="C1587" s="23" t="s">
        <v>2248</v>
      </c>
      <c r="D1587" s="22" t="s">
        <v>193</v>
      </c>
      <c r="E1587" s="22" t="s">
        <v>260</v>
      </c>
      <c r="F1587" s="22" t="s">
        <v>261</v>
      </c>
      <c r="G1587" s="22">
        <v>5042333161</v>
      </c>
      <c r="H1587" s="22" t="s">
        <v>56</v>
      </c>
      <c r="I1587" s="22" t="s">
        <v>56</v>
      </c>
      <c r="J1587" s="24">
        <v>44507</v>
      </c>
      <c r="K1587" s="28">
        <v>0</v>
      </c>
      <c r="L1587" s="22" t="s">
        <v>184</v>
      </c>
      <c r="M1587" s="22" t="s">
        <v>184</v>
      </c>
      <c r="N1587" s="38" t="s">
        <v>2247</v>
      </c>
      <c r="O1587" s="39">
        <v>44508</v>
      </c>
      <c r="P1587" s="27" t="s">
        <v>60</v>
      </c>
      <c r="Q1587" s="28">
        <v>0</v>
      </c>
      <c r="R1587" s="23">
        <v>21110406315</v>
      </c>
      <c r="S1587" s="22" t="s">
        <v>56</v>
      </c>
      <c r="T1587" s="22">
        <v>6008144568</v>
      </c>
      <c r="U1587" s="22">
        <v>14</v>
      </c>
      <c r="V1587" s="28">
        <v>0</v>
      </c>
      <c r="W1587" s="22">
        <v>14</v>
      </c>
      <c r="X1587" s="29" t="s">
        <v>92</v>
      </c>
      <c r="Y1587" s="22" t="s">
        <v>56</v>
      </c>
      <c r="Z1587" s="30" t="s">
        <v>2249</v>
      </c>
      <c r="AA1587" s="31">
        <v>44507</v>
      </c>
      <c r="AB1587" s="22">
        <v>0</v>
      </c>
      <c r="AC1587" s="32">
        <v>5042333160</v>
      </c>
      <c r="AD1587" s="33" t="s">
        <v>2027</v>
      </c>
      <c r="AE1587" s="34">
        <v>44508</v>
      </c>
      <c r="AF1587" s="35" t="str">
        <f>VLOOKUP(G1587,[6]TIV1!L:S,8,FALSE)</f>
        <v>8276895965</v>
      </c>
      <c r="AG1587" s="35" t="str">
        <f>VLOOKUP(T1587,[6]TIV1!L:S,8,FALSE)</f>
        <v>2050350281</v>
      </c>
      <c r="AH1587" s="35" t="str">
        <f>VLOOKUP(AC1587,[6]TIV1!L:S,8,FALSE)</f>
        <v>8276895377</v>
      </c>
      <c r="AI1587" s="36">
        <f>VLOOKUP(A1587&amp;P1587,[6]HARGA!C:D,2,0)*Q1587</f>
        <v>0</v>
      </c>
      <c r="AJ1587" s="36">
        <f>VLOOKUP(A1587&amp;P1587,[6]HARGA!C:D,2,0)*W1587</f>
        <v>137900</v>
      </c>
      <c r="AK1587" s="36">
        <f>VLOOKUP(A1587&amp;P1587,[6]HARGA!C:D,2,0)*AB1587</f>
        <v>0</v>
      </c>
      <c r="AL1587" s="37"/>
      <c r="AM1587" s="37"/>
      <c r="AN1587" s="37"/>
      <c r="AO1587" s="37"/>
      <c r="AP1587" s="37"/>
      <c r="AQ1587" s="37"/>
      <c r="AR1587" s="37"/>
      <c r="AS1587" s="37"/>
      <c r="AT1587" s="37"/>
      <c r="AU1587" s="37"/>
      <c r="AV1587" s="37"/>
      <c r="AW1587" s="37"/>
      <c r="AX1587" s="37"/>
      <c r="AY1587" s="37"/>
      <c r="AZ1587" s="37"/>
      <c r="BA1587" s="37"/>
      <c r="BB1587" s="37"/>
      <c r="BC1587" s="37"/>
      <c r="BD1587">
        <v>7</v>
      </c>
    </row>
    <row r="1588" spans="1:56" hidden="1" x14ac:dyDescent="0.25">
      <c r="A1588" s="22" t="s">
        <v>51</v>
      </c>
      <c r="B1588" s="22" t="s">
        <v>52</v>
      </c>
      <c r="C1588" s="23" t="s">
        <v>2248</v>
      </c>
      <c r="D1588" s="22" t="s">
        <v>193</v>
      </c>
      <c r="E1588" s="22" t="s">
        <v>260</v>
      </c>
      <c r="F1588" s="22" t="s">
        <v>261</v>
      </c>
      <c r="G1588" s="22">
        <v>5042333161</v>
      </c>
      <c r="H1588" s="22" t="s">
        <v>56</v>
      </c>
      <c r="I1588" s="22" t="s">
        <v>56</v>
      </c>
      <c r="J1588" s="24">
        <v>44507</v>
      </c>
      <c r="K1588" s="28">
        <v>0</v>
      </c>
      <c r="L1588" s="22" t="s">
        <v>184</v>
      </c>
      <c r="M1588" s="22" t="s">
        <v>184</v>
      </c>
      <c r="N1588" s="38" t="s">
        <v>2247</v>
      </c>
      <c r="O1588" s="39">
        <v>44508</v>
      </c>
      <c r="P1588" s="27" t="s">
        <v>64</v>
      </c>
      <c r="Q1588" s="28">
        <v>0</v>
      </c>
      <c r="R1588" s="23">
        <v>21110406315</v>
      </c>
      <c r="S1588" s="22" t="s">
        <v>56</v>
      </c>
      <c r="T1588" s="22">
        <v>6008144568</v>
      </c>
      <c r="U1588" s="22">
        <v>1152</v>
      </c>
      <c r="V1588" s="28">
        <v>0</v>
      </c>
      <c r="W1588" s="22">
        <v>1152</v>
      </c>
      <c r="X1588" s="29" t="s">
        <v>92</v>
      </c>
      <c r="Y1588" s="22" t="s">
        <v>56</v>
      </c>
      <c r="Z1588" s="30" t="s">
        <v>2249</v>
      </c>
      <c r="AA1588" s="31">
        <v>44507</v>
      </c>
      <c r="AB1588" s="22">
        <v>35</v>
      </c>
      <c r="AC1588" s="32">
        <v>5042333160</v>
      </c>
      <c r="AD1588" s="33" t="s">
        <v>2027</v>
      </c>
      <c r="AE1588" s="34">
        <v>44508</v>
      </c>
      <c r="AF1588" s="35" t="str">
        <f>VLOOKUP(G1588,[6]TIV1!L:S,8,FALSE)</f>
        <v>8276895965</v>
      </c>
      <c r="AG1588" s="35" t="str">
        <f>VLOOKUP(T1588,[6]TIV1!L:S,8,FALSE)</f>
        <v>2050350281</v>
      </c>
      <c r="AH1588" s="35" t="str">
        <f>VLOOKUP(AC1588,[6]TIV1!L:S,8,FALSE)</f>
        <v>8276895377</v>
      </c>
      <c r="AI1588" s="36">
        <f>VLOOKUP(A1588&amp;P1588,[6]HARGA!C:D,2,0)*Q1588</f>
        <v>0</v>
      </c>
      <c r="AJ1588" s="36">
        <f>VLOOKUP(A1588&amp;P1588,[6]HARGA!C:D,2,0)*W1588</f>
        <v>34560000</v>
      </c>
      <c r="AK1588" s="36">
        <f>VLOOKUP(A1588&amp;P1588,[6]HARGA!C:D,2,0)*AB1588</f>
        <v>1050000</v>
      </c>
      <c r="AL1588" s="37"/>
      <c r="AM1588" s="37"/>
      <c r="AN1588" s="37"/>
      <c r="AO1588" s="37"/>
      <c r="AP1588" s="37"/>
      <c r="AQ1588" s="37"/>
      <c r="AR1588" s="37"/>
      <c r="AS1588" s="37"/>
      <c r="AT1588" s="37"/>
      <c r="AU1588" s="37"/>
      <c r="AV1588" s="37"/>
      <c r="AW1588" s="37"/>
      <c r="AX1588" s="37"/>
      <c r="AY1588" s="37"/>
      <c r="AZ1588" s="37"/>
      <c r="BA1588" s="37"/>
      <c r="BB1588" s="37"/>
      <c r="BC1588" s="37"/>
      <c r="BD1588">
        <v>7</v>
      </c>
    </row>
    <row r="1589" spans="1:56" hidden="1" x14ac:dyDescent="0.25">
      <c r="A1589" s="22" t="s">
        <v>51</v>
      </c>
      <c r="B1589" s="22" t="s">
        <v>52</v>
      </c>
      <c r="C1589" s="23" t="s">
        <v>2248</v>
      </c>
      <c r="D1589" s="22" t="s">
        <v>193</v>
      </c>
      <c r="E1589" s="22" t="s">
        <v>260</v>
      </c>
      <c r="F1589" s="22" t="s">
        <v>261</v>
      </c>
      <c r="G1589" s="22">
        <v>5042333161</v>
      </c>
      <c r="H1589" s="22" t="s">
        <v>56</v>
      </c>
      <c r="I1589" s="22" t="s">
        <v>56</v>
      </c>
      <c r="J1589" s="24">
        <v>44507</v>
      </c>
      <c r="K1589" s="28">
        <v>0</v>
      </c>
      <c r="L1589" s="22" t="s">
        <v>184</v>
      </c>
      <c r="M1589" s="22" t="s">
        <v>184</v>
      </c>
      <c r="N1589" s="38" t="s">
        <v>2247</v>
      </c>
      <c r="O1589" s="39">
        <v>44508</v>
      </c>
      <c r="P1589" s="27" t="s">
        <v>65</v>
      </c>
      <c r="Q1589" s="28">
        <v>0</v>
      </c>
      <c r="R1589" s="23">
        <v>21110406315</v>
      </c>
      <c r="S1589" s="22" t="s">
        <v>56</v>
      </c>
      <c r="T1589" s="22">
        <v>6008144568</v>
      </c>
      <c r="U1589" s="22">
        <v>24</v>
      </c>
      <c r="V1589" s="28">
        <v>0</v>
      </c>
      <c r="W1589" s="22">
        <v>24</v>
      </c>
      <c r="X1589" s="29" t="s">
        <v>92</v>
      </c>
      <c r="Y1589" s="22" t="s">
        <v>56</v>
      </c>
      <c r="Z1589" s="30" t="s">
        <v>2249</v>
      </c>
      <c r="AA1589" s="31">
        <v>44507</v>
      </c>
      <c r="AB1589" s="22">
        <v>0</v>
      </c>
      <c r="AC1589" s="32">
        <v>5042333160</v>
      </c>
      <c r="AD1589" s="33" t="s">
        <v>2027</v>
      </c>
      <c r="AE1589" s="34">
        <v>44508</v>
      </c>
      <c r="AF1589" s="35" t="str">
        <f>VLOOKUP(G1589,[6]TIV1!L:S,8,FALSE)</f>
        <v>8276895965</v>
      </c>
      <c r="AG1589" s="35" t="str">
        <f>VLOOKUP(T1589,[6]TIV1!L:S,8,FALSE)</f>
        <v>2050350281</v>
      </c>
      <c r="AH1589" s="35" t="str">
        <f>VLOOKUP(AC1589,[6]TIV1!L:S,8,FALSE)</f>
        <v>8276895377</v>
      </c>
      <c r="AI1589" s="36">
        <f>VLOOKUP(A1589&amp;P1589,[6]HARGA!C:D,2,0)*Q1589</f>
        <v>0</v>
      </c>
      <c r="AJ1589" s="36">
        <f>VLOOKUP(A1589&amp;P1589,[6]HARGA!C:D,2,0)*W1589</f>
        <v>0</v>
      </c>
      <c r="AK1589" s="36">
        <f>VLOOKUP(A1589&amp;P1589,[6]HARGA!C:D,2,0)*AB1589</f>
        <v>0</v>
      </c>
      <c r="AL1589" s="37"/>
      <c r="AM1589" s="37"/>
      <c r="AN1589" s="37"/>
      <c r="AO1589" s="37"/>
      <c r="AP1589" s="37"/>
      <c r="AQ1589" s="37"/>
      <c r="AR1589" s="37"/>
      <c r="AS1589" s="37"/>
      <c r="AT1589" s="37"/>
      <c r="AU1589" s="37"/>
      <c r="AV1589" s="37"/>
      <c r="AW1589" s="37"/>
      <c r="AX1589" s="37"/>
      <c r="AY1589" s="37"/>
      <c r="AZ1589" s="37"/>
      <c r="BA1589" s="37"/>
      <c r="BB1589" s="37"/>
      <c r="BC1589" s="37"/>
      <c r="BD1589">
        <v>7</v>
      </c>
    </row>
    <row r="1590" spans="1:56" hidden="1" x14ac:dyDescent="0.25">
      <c r="A1590" s="22" t="s">
        <v>51</v>
      </c>
      <c r="B1590" s="22" t="s">
        <v>52</v>
      </c>
      <c r="C1590" s="23">
        <v>21110406305</v>
      </c>
      <c r="D1590" s="22" t="s">
        <v>193</v>
      </c>
      <c r="E1590" s="22" t="s">
        <v>224</v>
      </c>
      <c r="F1590" s="22" t="s">
        <v>225</v>
      </c>
      <c r="G1590" s="22">
        <v>5042319315</v>
      </c>
      <c r="H1590" s="22" t="s">
        <v>56</v>
      </c>
      <c r="I1590" s="22" t="s">
        <v>56</v>
      </c>
      <c r="J1590" s="24">
        <v>44507</v>
      </c>
      <c r="K1590" s="22">
        <v>960</v>
      </c>
      <c r="L1590" s="22" t="s">
        <v>138</v>
      </c>
      <c r="M1590" s="22" t="s">
        <v>138</v>
      </c>
      <c r="N1590" s="38" t="s">
        <v>2250</v>
      </c>
      <c r="O1590" s="39">
        <v>44508</v>
      </c>
      <c r="P1590" s="27" t="s">
        <v>60</v>
      </c>
      <c r="Q1590" s="22">
        <v>960</v>
      </c>
      <c r="R1590" s="23">
        <v>21102803695</v>
      </c>
      <c r="S1590" s="22" t="s">
        <v>56</v>
      </c>
      <c r="T1590" s="22">
        <v>6008151380</v>
      </c>
      <c r="U1590" s="22">
        <v>12</v>
      </c>
      <c r="V1590" s="28">
        <v>0</v>
      </c>
      <c r="W1590" s="22">
        <v>12</v>
      </c>
      <c r="X1590" s="29" t="s">
        <v>92</v>
      </c>
      <c r="Y1590" s="22" t="s">
        <v>56</v>
      </c>
      <c r="Z1590" s="30" t="s">
        <v>2251</v>
      </c>
      <c r="AA1590" s="31">
        <v>44507</v>
      </c>
      <c r="AB1590" s="22">
        <v>0</v>
      </c>
      <c r="AC1590" s="32">
        <v>5042331856</v>
      </c>
      <c r="AD1590" s="33" t="s">
        <v>2252</v>
      </c>
      <c r="AE1590" s="34">
        <v>44516</v>
      </c>
      <c r="AF1590" s="35" t="str">
        <f>VLOOKUP(G1590,[6]TIV1!L:S,8,FALSE)</f>
        <v>8276895377</v>
      </c>
      <c r="AG1590" s="35" t="str">
        <f>VLOOKUP(T1590,[6]TIV1!L:S,8,FALSE)</f>
        <v>2050350281</v>
      </c>
      <c r="AH1590" s="35" t="str">
        <f>VLOOKUP(AC1590,[6]TIV1!L:S,8,FALSE)</f>
        <v>8276895377</v>
      </c>
      <c r="AI1590" s="36">
        <f>VLOOKUP(A1590&amp;P1590,[6]HARGA!C:D,2,0)*Q1590</f>
        <v>9456000</v>
      </c>
      <c r="AJ1590" s="36">
        <f>VLOOKUP(A1590&amp;P1590,[6]HARGA!C:D,2,0)*W1590</f>
        <v>118200</v>
      </c>
      <c r="AK1590" s="36">
        <f>VLOOKUP(A1590&amp;P1590,[6]HARGA!C:D,2,0)*AB1590</f>
        <v>0</v>
      </c>
      <c r="AL1590" s="37"/>
      <c r="AM1590" s="37"/>
      <c r="AN1590" s="37"/>
      <c r="AO1590" s="37"/>
      <c r="AP1590" s="37"/>
      <c r="AQ1590" s="37"/>
      <c r="AR1590" s="37"/>
      <c r="AS1590" s="37"/>
      <c r="AT1590" s="37"/>
      <c r="AU1590" s="37"/>
      <c r="AV1590" s="37"/>
      <c r="AW1590" s="37"/>
      <c r="AX1590" s="37"/>
      <c r="AY1590" s="37"/>
      <c r="AZ1590" s="37"/>
      <c r="BA1590" s="37"/>
      <c r="BB1590" s="37"/>
      <c r="BC1590" s="37"/>
      <c r="BD1590">
        <v>7</v>
      </c>
    </row>
    <row r="1591" spans="1:56" hidden="1" x14ac:dyDescent="0.25">
      <c r="A1591" s="22" t="s">
        <v>51</v>
      </c>
      <c r="B1591" s="22" t="s">
        <v>52</v>
      </c>
      <c r="C1591" s="23">
        <v>21110406305</v>
      </c>
      <c r="D1591" s="22" t="s">
        <v>193</v>
      </c>
      <c r="E1591" s="22" t="s">
        <v>224</v>
      </c>
      <c r="F1591" s="22" t="s">
        <v>225</v>
      </c>
      <c r="G1591" s="22">
        <v>5042319315</v>
      </c>
      <c r="H1591" s="22" t="s">
        <v>56</v>
      </c>
      <c r="I1591" s="22" t="s">
        <v>56</v>
      </c>
      <c r="J1591" s="24">
        <v>44507</v>
      </c>
      <c r="K1591" s="22">
        <v>960</v>
      </c>
      <c r="L1591" s="22" t="s">
        <v>138</v>
      </c>
      <c r="M1591" s="22" t="s">
        <v>138</v>
      </c>
      <c r="N1591" s="38" t="s">
        <v>2250</v>
      </c>
      <c r="O1591" s="39">
        <v>44508</v>
      </c>
      <c r="P1591" s="27" t="s">
        <v>64</v>
      </c>
      <c r="Q1591" s="22">
        <v>960</v>
      </c>
      <c r="R1591" s="23">
        <v>21102803695</v>
      </c>
      <c r="S1591" s="22" t="s">
        <v>56</v>
      </c>
      <c r="T1591" s="22">
        <v>6008151380</v>
      </c>
      <c r="U1591" s="22">
        <v>960</v>
      </c>
      <c r="V1591" s="28">
        <v>0</v>
      </c>
      <c r="W1591" s="22">
        <v>960</v>
      </c>
      <c r="X1591" s="29" t="s">
        <v>92</v>
      </c>
      <c r="Y1591" s="22" t="s">
        <v>56</v>
      </c>
      <c r="Z1591" s="30" t="s">
        <v>2251</v>
      </c>
      <c r="AA1591" s="31">
        <v>44507</v>
      </c>
      <c r="AB1591" s="22">
        <v>25</v>
      </c>
      <c r="AC1591" s="32">
        <v>5042331856</v>
      </c>
      <c r="AD1591" s="33" t="s">
        <v>2252</v>
      </c>
      <c r="AE1591" s="34">
        <v>44516</v>
      </c>
      <c r="AF1591" s="35" t="str">
        <f>VLOOKUP(G1591,[6]TIV1!L:S,8,FALSE)</f>
        <v>8276895377</v>
      </c>
      <c r="AG1591" s="35" t="str">
        <f>VLOOKUP(T1591,[6]TIV1!L:S,8,FALSE)</f>
        <v>2050350281</v>
      </c>
      <c r="AH1591" s="35" t="str">
        <f>VLOOKUP(AC1591,[6]TIV1!L:S,8,FALSE)</f>
        <v>8276895377</v>
      </c>
      <c r="AI1591" s="36">
        <f>VLOOKUP(A1591&amp;P1591,[6]HARGA!C:D,2,0)*Q1591</f>
        <v>28800000</v>
      </c>
      <c r="AJ1591" s="36">
        <f>VLOOKUP(A1591&amp;P1591,[6]HARGA!C:D,2,0)*W1591</f>
        <v>28800000</v>
      </c>
      <c r="AK1591" s="36">
        <f>VLOOKUP(A1591&amp;P1591,[6]HARGA!C:D,2,0)*AB1591</f>
        <v>750000</v>
      </c>
      <c r="AL1591" s="37"/>
      <c r="AM1591" s="37"/>
      <c r="AN1591" s="37"/>
      <c r="AO1591" s="37"/>
      <c r="AP1591" s="37"/>
      <c r="AQ1591" s="37"/>
      <c r="AR1591" s="37"/>
      <c r="AS1591" s="37"/>
      <c r="AT1591" s="37"/>
      <c r="AU1591" s="37"/>
      <c r="AV1591" s="37"/>
      <c r="AW1591" s="37"/>
      <c r="AX1591" s="37"/>
      <c r="AY1591" s="37"/>
      <c r="AZ1591" s="37"/>
      <c r="BA1591" s="37"/>
      <c r="BB1591" s="37"/>
      <c r="BC1591" s="37"/>
      <c r="BD1591">
        <v>7</v>
      </c>
    </row>
    <row r="1592" spans="1:56" hidden="1" x14ac:dyDescent="0.25">
      <c r="A1592" s="22" t="s">
        <v>51</v>
      </c>
      <c r="B1592" s="22" t="s">
        <v>52</v>
      </c>
      <c r="C1592" s="23">
        <v>21110406305</v>
      </c>
      <c r="D1592" s="22" t="s">
        <v>193</v>
      </c>
      <c r="E1592" s="22" t="s">
        <v>224</v>
      </c>
      <c r="F1592" s="22" t="s">
        <v>225</v>
      </c>
      <c r="G1592" s="22">
        <v>5042319315</v>
      </c>
      <c r="H1592" s="22" t="s">
        <v>56</v>
      </c>
      <c r="I1592" s="22" t="s">
        <v>56</v>
      </c>
      <c r="J1592" s="24">
        <v>44507</v>
      </c>
      <c r="K1592" s="22">
        <v>20</v>
      </c>
      <c r="L1592" s="22" t="s">
        <v>138</v>
      </c>
      <c r="M1592" s="22" t="s">
        <v>138</v>
      </c>
      <c r="N1592" s="38" t="s">
        <v>2250</v>
      </c>
      <c r="O1592" s="39">
        <v>44508</v>
      </c>
      <c r="P1592" s="27" t="s">
        <v>65</v>
      </c>
      <c r="Q1592" s="22">
        <v>20</v>
      </c>
      <c r="R1592" s="23">
        <v>21102803695</v>
      </c>
      <c r="S1592" s="22" t="s">
        <v>56</v>
      </c>
      <c r="T1592" s="22">
        <v>6008151380</v>
      </c>
      <c r="U1592" s="22">
        <v>20</v>
      </c>
      <c r="V1592" s="28">
        <v>0</v>
      </c>
      <c r="W1592" s="22">
        <v>20</v>
      </c>
      <c r="X1592" s="29" t="s">
        <v>92</v>
      </c>
      <c r="Y1592" s="22" t="s">
        <v>56</v>
      </c>
      <c r="Z1592" s="30" t="s">
        <v>2251</v>
      </c>
      <c r="AA1592" s="31">
        <v>44507</v>
      </c>
      <c r="AB1592" s="22">
        <v>0</v>
      </c>
      <c r="AC1592" s="32">
        <v>5042331856</v>
      </c>
      <c r="AD1592" s="33" t="s">
        <v>2252</v>
      </c>
      <c r="AE1592" s="34">
        <v>44516</v>
      </c>
      <c r="AF1592" s="35" t="str">
        <f>VLOOKUP(G1592,[6]TIV1!L:S,8,FALSE)</f>
        <v>8276895377</v>
      </c>
      <c r="AG1592" s="35" t="str">
        <f>VLOOKUP(T1592,[6]TIV1!L:S,8,FALSE)</f>
        <v>2050350281</v>
      </c>
      <c r="AH1592" s="35" t="str">
        <f>VLOOKUP(AC1592,[6]TIV1!L:S,8,FALSE)</f>
        <v>8276895377</v>
      </c>
      <c r="AI1592" s="36">
        <f>VLOOKUP(A1592&amp;P1592,[6]HARGA!C:D,2,0)*Q1592</f>
        <v>0</v>
      </c>
      <c r="AJ1592" s="36">
        <f>VLOOKUP(A1592&amp;P1592,[6]HARGA!C:D,2,0)*W1592</f>
        <v>0</v>
      </c>
      <c r="AK1592" s="36">
        <f>VLOOKUP(A1592&amp;P1592,[6]HARGA!C:D,2,0)*AB1592</f>
        <v>0</v>
      </c>
      <c r="AL1592" s="37"/>
      <c r="AM1592" s="37"/>
      <c r="AN1592" s="37"/>
      <c r="AO1592" s="37"/>
      <c r="AP1592" s="37"/>
      <c r="AQ1592" s="37"/>
      <c r="AR1592" s="37"/>
      <c r="AS1592" s="37"/>
      <c r="AT1592" s="37"/>
      <c r="AU1592" s="37"/>
      <c r="AV1592" s="37"/>
      <c r="AW1592" s="37"/>
      <c r="AX1592" s="37"/>
      <c r="AY1592" s="37"/>
      <c r="AZ1592" s="37"/>
      <c r="BA1592" s="37"/>
      <c r="BB1592" s="37"/>
      <c r="BC1592" s="37"/>
      <c r="BD1592">
        <v>7</v>
      </c>
    </row>
    <row r="1593" spans="1:56" hidden="1" x14ac:dyDescent="0.25">
      <c r="A1593" s="22" t="s">
        <v>51</v>
      </c>
      <c r="B1593" s="22" t="s">
        <v>52</v>
      </c>
      <c r="C1593" s="23">
        <v>21110406309</v>
      </c>
      <c r="D1593" s="22" t="s">
        <v>193</v>
      </c>
      <c r="E1593" s="22" t="s">
        <v>194</v>
      </c>
      <c r="F1593" s="22" t="s">
        <v>195</v>
      </c>
      <c r="G1593" s="22">
        <v>5042334640</v>
      </c>
      <c r="H1593" s="22" t="s">
        <v>56</v>
      </c>
      <c r="I1593" s="22" t="s">
        <v>56</v>
      </c>
      <c r="J1593" s="24">
        <v>44507</v>
      </c>
      <c r="K1593" s="22">
        <v>960</v>
      </c>
      <c r="L1593" s="22" t="s">
        <v>92</v>
      </c>
      <c r="M1593" s="22" t="s">
        <v>92</v>
      </c>
      <c r="N1593" s="38" t="s">
        <v>2253</v>
      </c>
      <c r="O1593" s="39">
        <v>44508</v>
      </c>
      <c r="P1593" s="27" t="s">
        <v>60</v>
      </c>
      <c r="Q1593" s="22">
        <v>960</v>
      </c>
      <c r="R1593" s="23">
        <v>21102803725</v>
      </c>
      <c r="S1593" s="22" t="s">
        <v>56</v>
      </c>
      <c r="T1593" s="22">
        <v>6008154130</v>
      </c>
      <c r="U1593" s="22">
        <v>17</v>
      </c>
      <c r="V1593" s="28">
        <v>0</v>
      </c>
      <c r="W1593" s="22">
        <v>17</v>
      </c>
      <c r="X1593" s="29" t="s">
        <v>138</v>
      </c>
      <c r="Y1593" s="22" t="s">
        <v>56</v>
      </c>
      <c r="Z1593" s="30" t="s">
        <v>2254</v>
      </c>
      <c r="AA1593" s="31">
        <v>44506</v>
      </c>
      <c r="AB1593" s="22">
        <v>0</v>
      </c>
      <c r="AC1593" s="32">
        <v>5042331029</v>
      </c>
      <c r="AD1593" s="33" t="s">
        <v>2255</v>
      </c>
      <c r="AE1593" s="34">
        <v>44509</v>
      </c>
      <c r="AF1593" s="35" t="str">
        <f>VLOOKUP(G1593,[6]TIV1!L:S,8,FALSE)</f>
        <v>8276895377</v>
      </c>
      <c r="AG1593" s="35" t="str">
        <f>VLOOKUP(T1593,[6]TIV1!L:S,8,FALSE)</f>
        <v>2050350281</v>
      </c>
      <c r="AH1593" s="35" t="str">
        <f>VLOOKUP(AC1593,[6]TIV1!L:S,8,FALSE)</f>
        <v>8276895377</v>
      </c>
      <c r="AI1593" s="36">
        <f>VLOOKUP(A1593&amp;P1593,[6]HARGA!C:D,2,0)*Q1593</f>
        <v>9456000</v>
      </c>
      <c r="AJ1593" s="36">
        <f>VLOOKUP(A1593&amp;P1593,[6]HARGA!C:D,2,0)*W1593</f>
        <v>167450</v>
      </c>
      <c r="AK1593" s="36">
        <f>VLOOKUP(A1593&amp;P1593,[6]HARGA!C:D,2,0)*AB1593</f>
        <v>0</v>
      </c>
      <c r="AL1593" s="37"/>
      <c r="AM1593" s="37"/>
      <c r="AN1593" s="37"/>
      <c r="AO1593" s="37"/>
      <c r="AP1593" s="37"/>
      <c r="AQ1593" s="37"/>
      <c r="AR1593" s="37"/>
      <c r="AS1593" s="37"/>
      <c r="AT1593" s="37"/>
      <c r="AU1593" s="37"/>
      <c r="AV1593" s="37"/>
      <c r="AW1593" s="37"/>
      <c r="AX1593" s="37"/>
      <c r="AY1593" s="37"/>
      <c r="AZ1593" s="37"/>
      <c r="BA1593" s="37"/>
      <c r="BB1593" s="37"/>
      <c r="BC1593" s="37"/>
      <c r="BD1593">
        <v>7</v>
      </c>
    </row>
    <row r="1594" spans="1:56" hidden="1" x14ac:dyDescent="0.25">
      <c r="A1594" s="22" t="s">
        <v>51</v>
      </c>
      <c r="B1594" s="22" t="s">
        <v>52</v>
      </c>
      <c r="C1594" s="23">
        <v>21110406309</v>
      </c>
      <c r="D1594" s="22" t="s">
        <v>193</v>
      </c>
      <c r="E1594" s="22" t="s">
        <v>194</v>
      </c>
      <c r="F1594" s="22" t="s">
        <v>195</v>
      </c>
      <c r="G1594" s="22">
        <v>5042334640</v>
      </c>
      <c r="H1594" s="22" t="s">
        <v>56</v>
      </c>
      <c r="I1594" s="22" t="s">
        <v>56</v>
      </c>
      <c r="J1594" s="24">
        <v>44507</v>
      </c>
      <c r="K1594" s="22">
        <v>960</v>
      </c>
      <c r="L1594" s="22" t="s">
        <v>92</v>
      </c>
      <c r="M1594" s="22" t="s">
        <v>92</v>
      </c>
      <c r="N1594" s="38" t="s">
        <v>2253</v>
      </c>
      <c r="O1594" s="39">
        <v>44508</v>
      </c>
      <c r="P1594" s="27" t="s">
        <v>64</v>
      </c>
      <c r="Q1594" s="22">
        <v>960</v>
      </c>
      <c r="R1594" s="23">
        <v>21102803725</v>
      </c>
      <c r="S1594" s="22" t="s">
        <v>56</v>
      </c>
      <c r="T1594" s="22">
        <v>6008154130</v>
      </c>
      <c r="U1594" s="22">
        <v>960</v>
      </c>
      <c r="V1594" s="28">
        <v>0</v>
      </c>
      <c r="W1594" s="22">
        <v>960</v>
      </c>
      <c r="X1594" s="29" t="s">
        <v>138</v>
      </c>
      <c r="Y1594" s="22" t="s">
        <v>56</v>
      </c>
      <c r="Z1594" s="30" t="s">
        <v>2254</v>
      </c>
      <c r="AA1594" s="31">
        <v>44506</v>
      </c>
      <c r="AB1594" s="22">
        <v>20</v>
      </c>
      <c r="AC1594" s="32">
        <v>5042331029</v>
      </c>
      <c r="AD1594" s="33" t="s">
        <v>2255</v>
      </c>
      <c r="AE1594" s="34">
        <v>44509</v>
      </c>
      <c r="AF1594" s="35" t="str">
        <f>VLOOKUP(G1594,[6]TIV1!L:S,8,FALSE)</f>
        <v>8276895377</v>
      </c>
      <c r="AG1594" s="35" t="str">
        <f>VLOOKUP(T1594,[6]TIV1!L:S,8,FALSE)</f>
        <v>2050350281</v>
      </c>
      <c r="AH1594" s="35" t="str">
        <f>VLOOKUP(AC1594,[6]TIV1!L:S,8,FALSE)</f>
        <v>8276895377</v>
      </c>
      <c r="AI1594" s="36">
        <f>VLOOKUP(A1594&amp;P1594,[6]HARGA!C:D,2,0)*Q1594</f>
        <v>28800000</v>
      </c>
      <c r="AJ1594" s="36">
        <f>VLOOKUP(A1594&amp;P1594,[6]HARGA!C:D,2,0)*W1594</f>
        <v>28800000</v>
      </c>
      <c r="AK1594" s="36">
        <f>VLOOKUP(A1594&amp;P1594,[6]HARGA!C:D,2,0)*AB1594</f>
        <v>600000</v>
      </c>
      <c r="AL1594" s="37"/>
      <c r="AM1594" s="37"/>
      <c r="AN1594" s="37"/>
      <c r="AO1594" s="37"/>
      <c r="AP1594" s="37"/>
      <c r="AQ1594" s="37"/>
      <c r="AR1594" s="37"/>
      <c r="AS1594" s="37"/>
      <c r="AT1594" s="37"/>
      <c r="AU1594" s="37"/>
      <c r="AV1594" s="37"/>
      <c r="AW1594" s="37"/>
      <c r="AX1594" s="37"/>
      <c r="AY1594" s="37"/>
      <c r="AZ1594" s="37"/>
      <c r="BA1594" s="37"/>
      <c r="BB1594" s="37"/>
      <c r="BC1594" s="37"/>
      <c r="BD1594">
        <v>7</v>
      </c>
    </row>
    <row r="1595" spans="1:56" hidden="1" x14ac:dyDescent="0.25">
      <c r="A1595" s="22" t="s">
        <v>51</v>
      </c>
      <c r="B1595" s="22" t="s">
        <v>52</v>
      </c>
      <c r="C1595" s="23">
        <v>21110406309</v>
      </c>
      <c r="D1595" s="22" t="s">
        <v>193</v>
      </c>
      <c r="E1595" s="22" t="s">
        <v>194</v>
      </c>
      <c r="F1595" s="22" t="s">
        <v>195</v>
      </c>
      <c r="G1595" s="22">
        <v>5042334640</v>
      </c>
      <c r="H1595" s="22" t="s">
        <v>56</v>
      </c>
      <c r="I1595" s="22" t="s">
        <v>56</v>
      </c>
      <c r="J1595" s="24">
        <v>44507</v>
      </c>
      <c r="K1595" s="22">
        <v>20</v>
      </c>
      <c r="L1595" s="22" t="s">
        <v>92</v>
      </c>
      <c r="M1595" s="22" t="s">
        <v>92</v>
      </c>
      <c r="N1595" s="38" t="s">
        <v>2253</v>
      </c>
      <c r="O1595" s="39">
        <v>44508</v>
      </c>
      <c r="P1595" s="27" t="s">
        <v>65</v>
      </c>
      <c r="Q1595" s="22">
        <v>20</v>
      </c>
      <c r="R1595" s="23">
        <v>21102803725</v>
      </c>
      <c r="S1595" s="22" t="s">
        <v>56</v>
      </c>
      <c r="T1595" s="22">
        <v>6008154130</v>
      </c>
      <c r="U1595" s="22">
        <v>20</v>
      </c>
      <c r="V1595" s="28">
        <v>0</v>
      </c>
      <c r="W1595" s="22">
        <v>20</v>
      </c>
      <c r="X1595" s="29" t="s">
        <v>138</v>
      </c>
      <c r="Y1595" s="22" t="s">
        <v>56</v>
      </c>
      <c r="Z1595" s="30" t="s">
        <v>2254</v>
      </c>
      <c r="AA1595" s="31">
        <v>44506</v>
      </c>
      <c r="AB1595" s="22">
        <v>0</v>
      </c>
      <c r="AC1595" s="32">
        <v>5042331029</v>
      </c>
      <c r="AD1595" s="33" t="s">
        <v>2255</v>
      </c>
      <c r="AE1595" s="34">
        <v>44509</v>
      </c>
      <c r="AF1595" s="35" t="str">
        <f>VLOOKUP(G1595,[6]TIV1!L:S,8,FALSE)</f>
        <v>8276895377</v>
      </c>
      <c r="AG1595" s="35" t="str">
        <f>VLOOKUP(T1595,[6]TIV1!L:S,8,FALSE)</f>
        <v>2050350281</v>
      </c>
      <c r="AH1595" s="35" t="str">
        <f>VLOOKUP(AC1595,[6]TIV1!L:S,8,FALSE)</f>
        <v>8276895377</v>
      </c>
      <c r="AI1595" s="36">
        <f>VLOOKUP(A1595&amp;P1595,[6]HARGA!C:D,2,0)*Q1595</f>
        <v>0</v>
      </c>
      <c r="AJ1595" s="36">
        <f>VLOOKUP(A1595&amp;P1595,[6]HARGA!C:D,2,0)*W1595</f>
        <v>0</v>
      </c>
      <c r="AK1595" s="36">
        <f>VLOOKUP(A1595&amp;P1595,[6]HARGA!C:D,2,0)*AB1595</f>
        <v>0</v>
      </c>
      <c r="AL1595" s="37"/>
      <c r="AM1595" s="37"/>
      <c r="AN1595" s="37"/>
      <c r="AO1595" s="37"/>
      <c r="AP1595" s="37"/>
      <c r="AQ1595" s="37"/>
      <c r="AR1595" s="37"/>
      <c r="AS1595" s="37"/>
      <c r="AT1595" s="37"/>
      <c r="AU1595" s="37"/>
      <c r="AV1595" s="37"/>
      <c r="AW1595" s="37"/>
      <c r="AX1595" s="37"/>
      <c r="AY1595" s="37"/>
      <c r="AZ1595" s="37"/>
      <c r="BA1595" s="37"/>
      <c r="BB1595" s="37"/>
      <c r="BC1595" s="37"/>
      <c r="BD1595">
        <v>7</v>
      </c>
    </row>
    <row r="1596" spans="1:56" hidden="1" x14ac:dyDescent="0.25">
      <c r="A1596" s="22" t="s">
        <v>51</v>
      </c>
      <c r="B1596" s="22" t="s">
        <v>273</v>
      </c>
      <c r="C1596" s="23">
        <v>21110405953</v>
      </c>
      <c r="D1596" s="22" t="s">
        <v>53</v>
      </c>
      <c r="E1596" s="22" t="s">
        <v>865</v>
      </c>
      <c r="F1596" s="50" t="s">
        <v>866</v>
      </c>
      <c r="G1596" s="22">
        <v>5042326378</v>
      </c>
      <c r="H1596" s="22" t="s">
        <v>56</v>
      </c>
      <c r="I1596" s="22" t="s">
        <v>56</v>
      </c>
      <c r="J1596" s="24">
        <v>44507</v>
      </c>
      <c r="K1596" s="22">
        <v>1120</v>
      </c>
      <c r="L1596" s="22" t="s">
        <v>102</v>
      </c>
      <c r="M1596" s="22" t="s">
        <v>102</v>
      </c>
      <c r="N1596" s="38" t="s">
        <v>2256</v>
      </c>
      <c r="O1596" s="39">
        <v>44508</v>
      </c>
      <c r="P1596" s="27" t="s">
        <v>277</v>
      </c>
      <c r="Q1596" s="22">
        <v>1120</v>
      </c>
      <c r="R1596" s="22" t="s">
        <v>56</v>
      </c>
      <c r="S1596" s="22" t="s">
        <v>56</v>
      </c>
      <c r="T1596" s="22">
        <v>6008154961</v>
      </c>
      <c r="U1596" s="22">
        <v>0</v>
      </c>
      <c r="V1596" s="28">
        <v>0</v>
      </c>
      <c r="W1596" s="22">
        <v>0</v>
      </c>
      <c r="X1596" s="22" t="s">
        <v>102</v>
      </c>
      <c r="Y1596" s="22" t="s">
        <v>56</v>
      </c>
      <c r="Z1596" s="38" t="s">
        <v>2257</v>
      </c>
      <c r="AA1596" s="39">
        <v>44508</v>
      </c>
      <c r="AB1596" s="28">
        <v>0</v>
      </c>
      <c r="AC1596" s="28" t="s">
        <v>56</v>
      </c>
      <c r="AD1596" s="46" t="s">
        <v>56</v>
      </c>
      <c r="AE1596" s="47" t="s">
        <v>56</v>
      </c>
      <c r="AF1596" s="35" t="str">
        <f>VLOOKUP(G1596,[6]TIV1!L:S,8,FALSE)</f>
        <v>8276895378</v>
      </c>
      <c r="AG1596" s="35" t="str">
        <f>VLOOKUP(T1596,[6]TIV1!L:S,8,FALSE)</f>
        <v>2050350280</v>
      </c>
      <c r="AH1596" s="35" t="e">
        <f>VLOOKUP(AC1596,[6]TIV1!L:S,8,FALSE)</f>
        <v>#N/A</v>
      </c>
      <c r="AI1596" s="36">
        <f>VLOOKUP(A1596&amp;P1596,[6]HARGA!C:D,2,0)*Q1596</f>
        <v>45360000</v>
      </c>
      <c r="AJ1596" s="36">
        <f>VLOOKUP(A1596&amp;P1596,[6]HARGA!C:D,2,0)*W1596</f>
        <v>0</v>
      </c>
      <c r="AK1596" s="36">
        <f>VLOOKUP(A1596&amp;P1596,[6]HARGA!C:D,2,0)*AB1596</f>
        <v>0</v>
      </c>
      <c r="AL1596" s="32"/>
      <c r="AM1596" s="32"/>
      <c r="AN1596" s="37"/>
      <c r="AO1596" s="37"/>
      <c r="AP1596" s="37"/>
      <c r="AQ1596" s="37"/>
      <c r="AR1596" s="37"/>
      <c r="AS1596" s="37"/>
      <c r="AT1596" s="37"/>
      <c r="AU1596" s="37"/>
      <c r="AV1596" s="37"/>
      <c r="AW1596" s="37"/>
      <c r="AX1596" s="37"/>
      <c r="AY1596" s="37"/>
      <c r="AZ1596" s="37"/>
      <c r="BA1596" s="37"/>
      <c r="BB1596" s="37"/>
      <c r="BC1596" s="37"/>
      <c r="BD1596">
        <v>7</v>
      </c>
    </row>
    <row r="1597" spans="1:56" hidden="1" x14ac:dyDescent="0.25">
      <c r="A1597" s="22" t="s">
        <v>51</v>
      </c>
      <c r="B1597" s="22" t="s">
        <v>273</v>
      </c>
      <c r="C1597" s="23">
        <v>21110405953</v>
      </c>
      <c r="D1597" s="22" t="s">
        <v>53</v>
      </c>
      <c r="E1597" s="22" t="s">
        <v>865</v>
      </c>
      <c r="F1597" s="50" t="s">
        <v>866</v>
      </c>
      <c r="G1597" s="22">
        <v>5042326378</v>
      </c>
      <c r="H1597" s="22" t="s">
        <v>56</v>
      </c>
      <c r="I1597" s="22" t="s">
        <v>56</v>
      </c>
      <c r="J1597" s="24">
        <v>44507</v>
      </c>
      <c r="K1597" s="22">
        <v>16</v>
      </c>
      <c r="L1597" s="22" t="s">
        <v>102</v>
      </c>
      <c r="M1597" s="22" t="s">
        <v>102</v>
      </c>
      <c r="N1597" s="38" t="s">
        <v>2256</v>
      </c>
      <c r="O1597" s="39">
        <v>44508</v>
      </c>
      <c r="P1597" s="27" t="s">
        <v>279</v>
      </c>
      <c r="Q1597" s="22">
        <v>16</v>
      </c>
      <c r="R1597" s="22" t="s">
        <v>56</v>
      </c>
      <c r="S1597" s="22" t="s">
        <v>56</v>
      </c>
      <c r="T1597" s="22">
        <v>6008154961</v>
      </c>
      <c r="U1597" s="22">
        <v>16</v>
      </c>
      <c r="V1597" s="28">
        <v>0</v>
      </c>
      <c r="W1597" s="22">
        <v>16</v>
      </c>
      <c r="X1597" s="22" t="s">
        <v>102</v>
      </c>
      <c r="Y1597" s="22" t="s">
        <v>56</v>
      </c>
      <c r="Z1597" s="38" t="s">
        <v>2257</v>
      </c>
      <c r="AA1597" s="39">
        <v>44508</v>
      </c>
      <c r="AB1597" s="28">
        <v>0</v>
      </c>
      <c r="AC1597" s="28" t="s">
        <v>56</v>
      </c>
      <c r="AD1597" s="46" t="s">
        <v>56</v>
      </c>
      <c r="AE1597" s="47" t="s">
        <v>56</v>
      </c>
      <c r="AF1597" s="35" t="str">
        <f>VLOOKUP(G1597,[6]TIV1!L:S,8,FALSE)</f>
        <v>8276895378</v>
      </c>
      <c r="AG1597" s="35" t="str">
        <f>VLOOKUP(T1597,[6]TIV1!L:S,8,FALSE)</f>
        <v>2050350280</v>
      </c>
      <c r="AH1597" s="35" t="e">
        <f>VLOOKUP(AC1597,[6]TIV1!L:S,8,FALSE)</f>
        <v>#N/A</v>
      </c>
      <c r="AI1597" s="36">
        <f>VLOOKUP(A1597&amp;P1597,[6]HARGA!C:D,2,0)*Q1597</f>
        <v>1600000</v>
      </c>
      <c r="AJ1597" s="36">
        <f>VLOOKUP(A1597&amp;P1597,[6]HARGA!C:D,2,0)*W1597</f>
        <v>1600000</v>
      </c>
      <c r="AK1597" s="36">
        <f>VLOOKUP(A1597&amp;P1597,[6]HARGA!C:D,2,0)*AB1597</f>
        <v>0</v>
      </c>
      <c r="AL1597" s="32"/>
      <c r="AM1597" s="32"/>
      <c r="AN1597" s="37"/>
      <c r="AO1597" s="37"/>
      <c r="AP1597" s="37"/>
      <c r="AQ1597" s="37"/>
      <c r="AR1597" s="37"/>
      <c r="AS1597" s="37"/>
      <c r="AT1597" s="37"/>
      <c r="AU1597" s="37"/>
      <c r="AV1597" s="37"/>
      <c r="AW1597" s="37"/>
      <c r="AX1597" s="37"/>
      <c r="AY1597" s="37"/>
      <c r="AZ1597" s="37"/>
      <c r="BA1597" s="37"/>
      <c r="BB1597" s="37"/>
      <c r="BC1597" s="37"/>
      <c r="BD1597">
        <v>7</v>
      </c>
    </row>
    <row r="1598" spans="1:56" hidden="1" x14ac:dyDescent="0.25">
      <c r="A1598" s="22" t="s">
        <v>51</v>
      </c>
      <c r="B1598" s="22" t="s">
        <v>273</v>
      </c>
      <c r="C1598" s="23">
        <v>21110405952</v>
      </c>
      <c r="D1598" s="22" t="s">
        <v>53</v>
      </c>
      <c r="E1598" s="29" t="s">
        <v>873</v>
      </c>
      <c r="F1598" s="22" t="s">
        <v>874</v>
      </c>
      <c r="G1598" s="22">
        <v>5042312223</v>
      </c>
      <c r="H1598" s="22" t="s">
        <v>56</v>
      </c>
      <c r="I1598" s="22" t="s">
        <v>56</v>
      </c>
      <c r="J1598" s="24">
        <v>44507</v>
      </c>
      <c r="K1598" s="22">
        <v>1120</v>
      </c>
      <c r="L1598" s="22" t="s">
        <v>138</v>
      </c>
      <c r="M1598" s="22" t="s">
        <v>138</v>
      </c>
      <c r="N1598" s="38" t="s">
        <v>2258</v>
      </c>
      <c r="O1598" s="39">
        <v>44509</v>
      </c>
      <c r="P1598" s="27" t="s">
        <v>277</v>
      </c>
      <c r="Q1598" s="22">
        <v>1120</v>
      </c>
      <c r="R1598" s="22" t="s">
        <v>56</v>
      </c>
      <c r="S1598" s="22" t="s">
        <v>56</v>
      </c>
      <c r="T1598" s="22">
        <v>6008153417</v>
      </c>
      <c r="U1598" s="22">
        <v>0</v>
      </c>
      <c r="V1598" s="28">
        <v>0</v>
      </c>
      <c r="W1598" s="22">
        <v>0</v>
      </c>
      <c r="X1598" s="22" t="s">
        <v>138</v>
      </c>
      <c r="Y1598" s="22" t="s">
        <v>56</v>
      </c>
      <c r="Z1598" s="38" t="s">
        <v>2259</v>
      </c>
      <c r="AA1598" s="39">
        <v>44509</v>
      </c>
      <c r="AB1598" s="28">
        <v>0</v>
      </c>
      <c r="AC1598" s="28" t="s">
        <v>56</v>
      </c>
      <c r="AD1598" s="46" t="s">
        <v>56</v>
      </c>
      <c r="AE1598" s="47" t="s">
        <v>56</v>
      </c>
      <c r="AF1598" s="35" t="str">
        <f>VLOOKUP(G1598,[6]TIV1!L:S,8,FALSE)</f>
        <v>8276895378</v>
      </c>
      <c r="AG1598" s="35" t="str">
        <f>VLOOKUP(T1598,[6]TIV1!L:S,8,FALSE)</f>
        <v>2050350280</v>
      </c>
      <c r="AH1598" s="35" t="e">
        <f>VLOOKUP(AC1598,[6]TIV1!L:S,8,FALSE)</f>
        <v>#N/A</v>
      </c>
      <c r="AI1598" s="36">
        <f>VLOOKUP(A1598&amp;P1598,[6]HARGA!C:D,2,0)*Q1598</f>
        <v>45360000</v>
      </c>
      <c r="AJ1598" s="36">
        <f>VLOOKUP(A1598&amp;P1598,[6]HARGA!C:D,2,0)*W1598</f>
        <v>0</v>
      </c>
      <c r="AK1598" s="36">
        <f>VLOOKUP(A1598&amp;P1598,[6]HARGA!C:D,2,0)*AB1598</f>
        <v>0</v>
      </c>
      <c r="AL1598" s="32"/>
      <c r="AM1598" s="32"/>
      <c r="AN1598" s="37"/>
      <c r="AO1598" s="37"/>
      <c r="AP1598" s="37"/>
      <c r="AQ1598" s="37"/>
      <c r="AR1598" s="37"/>
      <c r="AS1598" s="37"/>
      <c r="AT1598" s="37"/>
      <c r="AU1598" s="37"/>
      <c r="AV1598" s="37"/>
      <c r="AW1598" s="37"/>
      <c r="AX1598" s="37"/>
      <c r="AY1598" s="37"/>
      <c r="AZ1598" s="37"/>
      <c r="BA1598" s="37"/>
      <c r="BB1598" s="37"/>
      <c r="BC1598" s="37"/>
      <c r="BD1598">
        <v>7</v>
      </c>
    </row>
    <row r="1599" spans="1:56" hidden="1" x14ac:dyDescent="0.25">
      <c r="A1599" s="22" t="s">
        <v>51</v>
      </c>
      <c r="B1599" s="22" t="s">
        <v>273</v>
      </c>
      <c r="C1599" s="23">
        <v>21110405952</v>
      </c>
      <c r="D1599" s="22" t="s">
        <v>53</v>
      </c>
      <c r="E1599" s="29" t="s">
        <v>873</v>
      </c>
      <c r="F1599" s="22" t="s">
        <v>874</v>
      </c>
      <c r="G1599" s="22">
        <v>5042312223</v>
      </c>
      <c r="H1599" s="22" t="s">
        <v>56</v>
      </c>
      <c r="I1599" s="22" t="s">
        <v>56</v>
      </c>
      <c r="J1599" s="24">
        <v>44507</v>
      </c>
      <c r="K1599" s="22">
        <v>16</v>
      </c>
      <c r="L1599" s="22" t="s">
        <v>138</v>
      </c>
      <c r="M1599" s="22" t="s">
        <v>138</v>
      </c>
      <c r="N1599" s="38" t="s">
        <v>2258</v>
      </c>
      <c r="O1599" s="39">
        <v>44509</v>
      </c>
      <c r="P1599" s="27" t="s">
        <v>279</v>
      </c>
      <c r="Q1599" s="22">
        <v>16</v>
      </c>
      <c r="R1599" s="22" t="s">
        <v>56</v>
      </c>
      <c r="S1599" s="22" t="s">
        <v>56</v>
      </c>
      <c r="T1599" s="22">
        <v>6008153417</v>
      </c>
      <c r="U1599" s="22">
        <v>16</v>
      </c>
      <c r="V1599" s="28">
        <v>0</v>
      </c>
      <c r="W1599" s="22">
        <v>16</v>
      </c>
      <c r="X1599" s="22" t="s">
        <v>138</v>
      </c>
      <c r="Y1599" s="22" t="s">
        <v>56</v>
      </c>
      <c r="Z1599" s="38" t="s">
        <v>2259</v>
      </c>
      <c r="AA1599" s="39">
        <v>44509</v>
      </c>
      <c r="AB1599" s="28">
        <v>0</v>
      </c>
      <c r="AC1599" s="28" t="s">
        <v>56</v>
      </c>
      <c r="AD1599" s="46" t="s">
        <v>56</v>
      </c>
      <c r="AE1599" s="47" t="s">
        <v>56</v>
      </c>
      <c r="AF1599" s="35" t="str">
        <f>VLOOKUP(G1599,[6]TIV1!L:S,8,FALSE)</f>
        <v>8276895378</v>
      </c>
      <c r="AG1599" s="35" t="str">
        <f>VLOOKUP(T1599,[6]TIV1!L:S,8,FALSE)</f>
        <v>2050350280</v>
      </c>
      <c r="AH1599" s="35" t="e">
        <f>VLOOKUP(AC1599,[6]TIV1!L:S,8,FALSE)</f>
        <v>#N/A</v>
      </c>
      <c r="AI1599" s="36">
        <f>VLOOKUP(A1599&amp;P1599,[6]HARGA!C:D,2,0)*Q1599</f>
        <v>1600000</v>
      </c>
      <c r="AJ1599" s="36">
        <f>VLOOKUP(A1599&amp;P1599,[6]HARGA!C:D,2,0)*W1599</f>
        <v>1600000</v>
      </c>
      <c r="AK1599" s="36">
        <f>VLOOKUP(A1599&amp;P1599,[6]HARGA!C:D,2,0)*AB1599</f>
        <v>0</v>
      </c>
      <c r="AL1599" s="32"/>
      <c r="AM1599" s="32"/>
      <c r="AN1599" s="37"/>
      <c r="AO1599" s="37"/>
      <c r="AP1599" s="37"/>
      <c r="AQ1599" s="37"/>
      <c r="AR1599" s="37"/>
      <c r="AS1599" s="37"/>
      <c r="AT1599" s="37"/>
      <c r="AU1599" s="37"/>
      <c r="AV1599" s="37"/>
      <c r="AW1599" s="37"/>
      <c r="AX1599" s="37"/>
      <c r="AY1599" s="37"/>
      <c r="AZ1599" s="37"/>
      <c r="BA1599" s="37"/>
      <c r="BB1599" s="37"/>
      <c r="BC1599" s="37"/>
      <c r="BD1599">
        <v>7</v>
      </c>
    </row>
    <row r="1600" spans="1:56" hidden="1" x14ac:dyDescent="0.25">
      <c r="A1600" s="22" t="s">
        <v>51</v>
      </c>
      <c r="B1600" s="22" t="s">
        <v>273</v>
      </c>
      <c r="C1600" s="23">
        <v>21110405950</v>
      </c>
      <c r="D1600" s="22" t="s">
        <v>53</v>
      </c>
      <c r="E1600" s="50" t="s">
        <v>850</v>
      </c>
      <c r="F1600" s="22" t="s">
        <v>851</v>
      </c>
      <c r="G1600" s="22">
        <v>5042326575</v>
      </c>
      <c r="H1600" s="22" t="s">
        <v>56</v>
      </c>
      <c r="I1600" s="22" t="s">
        <v>56</v>
      </c>
      <c r="J1600" s="24">
        <v>44507</v>
      </c>
      <c r="K1600" s="22">
        <v>1120</v>
      </c>
      <c r="L1600" s="22" t="s">
        <v>786</v>
      </c>
      <c r="M1600" s="22" t="s">
        <v>786</v>
      </c>
      <c r="N1600" s="107">
        <v>20050</v>
      </c>
      <c r="O1600" s="108">
        <v>44508</v>
      </c>
      <c r="P1600" s="27" t="s">
        <v>277</v>
      </c>
      <c r="Q1600" s="22">
        <v>1120</v>
      </c>
      <c r="R1600" s="22" t="s">
        <v>56</v>
      </c>
      <c r="S1600" s="22" t="s">
        <v>56</v>
      </c>
      <c r="T1600" s="22">
        <v>6008151378</v>
      </c>
      <c r="U1600" s="22">
        <v>0</v>
      </c>
      <c r="V1600" s="28">
        <v>0</v>
      </c>
      <c r="W1600" s="22">
        <v>0</v>
      </c>
      <c r="X1600" s="22" t="s">
        <v>786</v>
      </c>
      <c r="Y1600" s="22" t="s">
        <v>56</v>
      </c>
      <c r="Z1600" s="107">
        <v>34761</v>
      </c>
      <c r="AA1600" s="120">
        <v>44508</v>
      </c>
      <c r="AB1600" s="28">
        <v>0</v>
      </c>
      <c r="AC1600" s="28" t="s">
        <v>56</v>
      </c>
      <c r="AD1600" s="46" t="s">
        <v>56</v>
      </c>
      <c r="AE1600" s="47" t="s">
        <v>56</v>
      </c>
      <c r="AF1600" s="35" t="str">
        <f>VLOOKUP(G1600,[6]TIV1!L:S,8,FALSE)</f>
        <v>8276895378</v>
      </c>
      <c r="AG1600" s="35" t="str">
        <f>VLOOKUP(T1600,[6]TIV1!L:S,8,FALSE)</f>
        <v>2050350280</v>
      </c>
      <c r="AH1600" s="35" t="e">
        <f>VLOOKUP(AC1600,[6]TIV1!L:S,8,FALSE)</f>
        <v>#N/A</v>
      </c>
      <c r="AI1600" s="36">
        <f>VLOOKUP(A1600&amp;P1600,[6]HARGA!C:D,2,0)*Q1600</f>
        <v>45360000</v>
      </c>
      <c r="AJ1600" s="36">
        <f>VLOOKUP(A1600&amp;P1600,[6]HARGA!C:D,2,0)*W1600</f>
        <v>0</v>
      </c>
      <c r="AK1600" s="36">
        <f>VLOOKUP(A1600&amp;P1600,[6]HARGA!C:D,2,0)*AB1600</f>
        <v>0</v>
      </c>
      <c r="AL1600" s="32"/>
      <c r="AM1600" s="32"/>
      <c r="AN1600" s="37"/>
      <c r="AO1600" s="37"/>
      <c r="AP1600" s="37"/>
      <c r="AQ1600" s="37"/>
      <c r="AR1600" s="37"/>
      <c r="AS1600" s="37"/>
      <c r="AT1600" s="37"/>
      <c r="AU1600" s="37"/>
      <c r="AV1600" s="37"/>
      <c r="AW1600" s="37"/>
      <c r="AX1600" s="37"/>
      <c r="AY1600" s="37"/>
      <c r="AZ1600" s="37"/>
      <c r="BA1600" s="37"/>
      <c r="BB1600" s="37"/>
      <c r="BC1600" s="37"/>
      <c r="BD1600">
        <v>7</v>
      </c>
    </row>
    <row r="1601" spans="1:56" hidden="1" x14ac:dyDescent="0.25">
      <c r="A1601" s="22" t="s">
        <v>51</v>
      </c>
      <c r="B1601" s="22" t="s">
        <v>273</v>
      </c>
      <c r="C1601" s="23">
        <v>21110405950</v>
      </c>
      <c r="D1601" s="22" t="s">
        <v>53</v>
      </c>
      <c r="E1601" s="50" t="s">
        <v>850</v>
      </c>
      <c r="F1601" s="22" t="s">
        <v>851</v>
      </c>
      <c r="G1601" s="22">
        <v>5042326575</v>
      </c>
      <c r="H1601" s="22" t="s">
        <v>56</v>
      </c>
      <c r="I1601" s="22" t="s">
        <v>56</v>
      </c>
      <c r="J1601" s="24">
        <v>44507</v>
      </c>
      <c r="K1601" s="22">
        <v>16</v>
      </c>
      <c r="L1601" s="22" t="s">
        <v>786</v>
      </c>
      <c r="M1601" s="22" t="s">
        <v>786</v>
      </c>
      <c r="N1601" s="107">
        <v>20050</v>
      </c>
      <c r="O1601" s="108">
        <v>44508</v>
      </c>
      <c r="P1601" s="27" t="s">
        <v>279</v>
      </c>
      <c r="Q1601" s="22">
        <v>16</v>
      </c>
      <c r="R1601" s="22" t="s">
        <v>56</v>
      </c>
      <c r="S1601" s="22" t="s">
        <v>56</v>
      </c>
      <c r="T1601" s="22">
        <v>6008151378</v>
      </c>
      <c r="U1601" s="22">
        <v>16</v>
      </c>
      <c r="V1601" s="28">
        <v>0</v>
      </c>
      <c r="W1601" s="22">
        <v>16</v>
      </c>
      <c r="X1601" s="22" t="s">
        <v>786</v>
      </c>
      <c r="Y1601" s="22" t="s">
        <v>56</v>
      </c>
      <c r="Z1601" s="107">
        <v>34761</v>
      </c>
      <c r="AA1601" s="120">
        <v>44508</v>
      </c>
      <c r="AB1601" s="28">
        <v>0</v>
      </c>
      <c r="AC1601" s="28" t="s">
        <v>56</v>
      </c>
      <c r="AD1601" s="46" t="s">
        <v>56</v>
      </c>
      <c r="AE1601" s="47" t="s">
        <v>56</v>
      </c>
      <c r="AF1601" s="35" t="str">
        <f>VLOOKUP(G1601,[6]TIV1!L:S,8,FALSE)</f>
        <v>8276895378</v>
      </c>
      <c r="AG1601" s="35" t="str">
        <f>VLOOKUP(T1601,[6]TIV1!L:S,8,FALSE)</f>
        <v>2050350280</v>
      </c>
      <c r="AH1601" s="35" t="e">
        <f>VLOOKUP(AC1601,[6]TIV1!L:S,8,FALSE)</f>
        <v>#N/A</v>
      </c>
      <c r="AI1601" s="36">
        <f>VLOOKUP(A1601&amp;P1601,[6]HARGA!C:D,2,0)*Q1601</f>
        <v>1600000</v>
      </c>
      <c r="AJ1601" s="36">
        <f>VLOOKUP(A1601&amp;P1601,[6]HARGA!C:D,2,0)*W1601</f>
        <v>1600000</v>
      </c>
      <c r="AK1601" s="36">
        <f>VLOOKUP(A1601&amp;P1601,[6]HARGA!C:D,2,0)*AB1601</f>
        <v>0</v>
      </c>
      <c r="AL1601" s="32"/>
      <c r="AM1601" s="32"/>
      <c r="AN1601" s="37"/>
      <c r="AO1601" s="37"/>
      <c r="AP1601" s="37"/>
      <c r="AQ1601" s="37"/>
      <c r="AR1601" s="37"/>
      <c r="AS1601" s="37"/>
      <c r="AT1601" s="37"/>
      <c r="AU1601" s="37"/>
      <c r="AV1601" s="37"/>
      <c r="AW1601" s="37"/>
      <c r="AX1601" s="37"/>
      <c r="AY1601" s="37"/>
      <c r="AZ1601" s="37"/>
      <c r="BA1601" s="37"/>
      <c r="BB1601" s="37"/>
      <c r="BC1601" s="37"/>
      <c r="BD1601">
        <v>7</v>
      </c>
    </row>
    <row r="1602" spans="1:56" hidden="1" x14ac:dyDescent="0.25">
      <c r="A1602" s="22" t="s">
        <v>51</v>
      </c>
      <c r="B1602" s="22" t="s">
        <v>273</v>
      </c>
      <c r="C1602" s="23">
        <v>21110405957</v>
      </c>
      <c r="D1602" s="22" t="s">
        <v>53</v>
      </c>
      <c r="E1602" s="29" t="s">
        <v>876</v>
      </c>
      <c r="F1602" s="22" t="s">
        <v>877</v>
      </c>
      <c r="G1602" s="22">
        <v>5042319837</v>
      </c>
      <c r="H1602" s="22" t="s">
        <v>56</v>
      </c>
      <c r="I1602" s="22" t="s">
        <v>56</v>
      </c>
      <c r="J1602" s="24">
        <v>44507</v>
      </c>
      <c r="K1602" s="22">
        <v>1120</v>
      </c>
      <c r="L1602" s="22" t="s">
        <v>61</v>
      </c>
      <c r="M1602" s="22" t="s">
        <v>61</v>
      </c>
      <c r="N1602" s="38" t="s">
        <v>2260</v>
      </c>
      <c r="O1602" s="39">
        <v>44508</v>
      </c>
      <c r="P1602" s="27" t="s">
        <v>277</v>
      </c>
      <c r="Q1602" s="22">
        <v>1120</v>
      </c>
      <c r="R1602" s="22" t="s">
        <v>56</v>
      </c>
      <c r="S1602" s="22" t="s">
        <v>56</v>
      </c>
      <c r="T1602" s="22">
        <v>6008150077</v>
      </c>
      <c r="U1602" s="22">
        <v>0</v>
      </c>
      <c r="V1602" s="28">
        <v>0</v>
      </c>
      <c r="W1602" s="22">
        <v>0</v>
      </c>
      <c r="X1602" s="22" t="s">
        <v>61</v>
      </c>
      <c r="Y1602" s="22" t="s">
        <v>56</v>
      </c>
      <c r="Z1602" s="38" t="s">
        <v>2261</v>
      </c>
      <c r="AA1602" s="39">
        <v>44508</v>
      </c>
      <c r="AB1602" s="28">
        <v>0</v>
      </c>
      <c r="AC1602" s="28" t="s">
        <v>56</v>
      </c>
      <c r="AD1602" s="46" t="s">
        <v>56</v>
      </c>
      <c r="AE1602" s="47" t="s">
        <v>56</v>
      </c>
      <c r="AF1602" s="35" t="str">
        <f>VLOOKUP(G1602,[6]TIV1!L:S,8,FALSE)</f>
        <v>8276895378</v>
      </c>
      <c r="AG1602" s="35" t="str">
        <f>VLOOKUP(T1602,[6]TIV1!L:S,8,FALSE)</f>
        <v>2050350280</v>
      </c>
      <c r="AH1602" s="35" t="e">
        <f>VLOOKUP(AC1602,[6]TIV1!L:S,8,FALSE)</f>
        <v>#N/A</v>
      </c>
      <c r="AI1602" s="36">
        <f>VLOOKUP(A1602&amp;P1602,[6]HARGA!C:D,2,0)*Q1602</f>
        <v>45360000</v>
      </c>
      <c r="AJ1602" s="36">
        <f>VLOOKUP(A1602&amp;P1602,[6]HARGA!C:D,2,0)*W1602</f>
        <v>0</v>
      </c>
      <c r="AK1602" s="36">
        <f>VLOOKUP(A1602&amp;P1602,[6]HARGA!C:D,2,0)*AB1602</f>
        <v>0</v>
      </c>
      <c r="AL1602" s="32"/>
      <c r="AM1602" s="32"/>
      <c r="AN1602" s="37"/>
      <c r="AO1602" s="37"/>
      <c r="AP1602" s="37"/>
      <c r="AQ1602" s="37"/>
      <c r="AR1602" s="37"/>
      <c r="AS1602" s="37"/>
      <c r="AT1602" s="37"/>
      <c r="AU1602" s="37"/>
      <c r="AV1602" s="37"/>
      <c r="AW1602" s="37"/>
      <c r="AX1602" s="37"/>
      <c r="AY1602" s="37"/>
      <c r="AZ1602" s="37"/>
      <c r="BA1602" s="37"/>
      <c r="BB1602" s="37"/>
      <c r="BC1602" s="37"/>
      <c r="BD1602">
        <v>7</v>
      </c>
    </row>
    <row r="1603" spans="1:56" hidden="1" x14ac:dyDescent="0.25">
      <c r="A1603" s="22" t="s">
        <v>51</v>
      </c>
      <c r="B1603" s="22" t="s">
        <v>273</v>
      </c>
      <c r="C1603" s="23">
        <v>21110405957</v>
      </c>
      <c r="D1603" s="22" t="s">
        <v>53</v>
      </c>
      <c r="E1603" s="29" t="s">
        <v>876</v>
      </c>
      <c r="F1603" s="22" t="s">
        <v>877</v>
      </c>
      <c r="G1603" s="22">
        <v>5042319837</v>
      </c>
      <c r="H1603" s="22" t="s">
        <v>56</v>
      </c>
      <c r="I1603" s="22" t="s">
        <v>56</v>
      </c>
      <c r="J1603" s="24">
        <v>44507</v>
      </c>
      <c r="K1603" s="22">
        <v>16</v>
      </c>
      <c r="L1603" s="22" t="s">
        <v>61</v>
      </c>
      <c r="M1603" s="22" t="s">
        <v>61</v>
      </c>
      <c r="N1603" s="38" t="s">
        <v>2260</v>
      </c>
      <c r="O1603" s="39">
        <v>44508</v>
      </c>
      <c r="P1603" s="27" t="s">
        <v>279</v>
      </c>
      <c r="Q1603" s="22">
        <v>16</v>
      </c>
      <c r="R1603" s="22" t="s">
        <v>56</v>
      </c>
      <c r="S1603" s="22" t="s">
        <v>56</v>
      </c>
      <c r="T1603" s="22">
        <v>6008150077</v>
      </c>
      <c r="U1603" s="22">
        <v>16</v>
      </c>
      <c r="V1603" s="28">
        <v>0</v>
      </c>
      <c r="W1603" s="22">
        <v>16</v>
      </c>
      <c r="X1603" s="22" t="s">
        <v>61</v>
      </c>
      <c r="Y1603" s="22" t="s">
        <v>56</v>
      </c>
      <c r="Z1603" s="38" t="s">
        <v>2261</v>
      </c>
      <c r="AA1603" s="39">
        <v>44508</v>
      </c>
      <c r="AB1603" s="28">
        <v>0</v>
      </c>
      <c r="AC1603" s="28" t="s">
        <v>56</v>
      </c>
      <c r="AD1603" s="46" t="s">
        <v>56</v>
      </c>
      <c r="AE1603" s="47" t="s">
        <v>56</v>
      </c>
      <c r="AF1603" s="35" t="str">
        <f>VLOOKUP(G1603,[6]TIV1!L:S,8,FALSE)</f>
        <v>8276895378</v>
      </c>
      <c r="AG1603" s="35" t="str">
        <f>VLOOKUP(T1603,[6]TIV1!L:S,8,FALSE)</f>
        <v>2050350280</v>
      </c>
      <c r="AH1603" s="35" t="e">
        <f>VLOOKUP(AC1603,[6]TIV1!L:S,8,FALSE)</f>
        <v>#N/A</v>
      </c>
      <c r="AI1603" s="36">
        <f>VLOOKUP(A1603&amp;P1603,[6]HARGA!C:D,2,0)*Q1603</f>
        <v>1600000</v>
      </c>
      <c r="AJ1603" s="36">
        <f>VLOOKUP(A1603&amp;P1603,[6]HARGA!C:D,2,0)*W1603</f>
        <v>1600000</v>
      </c>
      <c r="AK1603" s="36">
        <f>VLOOKUP(A1603&amp;P1603,[6]HARGA!C:D,2,0)*AB1603</f>
        <v>0</v>
      </c>
      <c r="AL1603" s="32"/>
      <c r="AM1603" s="32"/>
      <c r="AN1603" s="37"/>
      <c r="AO1603" s="37"/>
      <c r="AP1603" s="37"/>
      <c r="AQ1603" s="37"/>
      <c r="AR1603" s="37"/>
      <c r="AS1603" s="37"/>
      <c r="AT1603" s="37"/>
      <c r="AU1603" s="37"/>
      <c r="AV1603" s="37"/>
      <c r="AW1603" s="37"/>
      <c r="AX1603" s="37"/>
      <c r="AY1603" s="37"/>
      <c r="AZ1603" s="37"/>
      <c r="BA1603" s="37"/>
      <c r="BB1603" s="37"/>
      <c r="BC1603" s="37"/>
      <c r="BD1603">
        <v>7</v>
      </c>
    </row>
    <row r="1604" spans="1:56" x14ac:dyDescent="0.25">
      <c r="A1604" s="22" t="s">
        <v>51</v>
      </c>
      <c r="B1604" s="22" t="s">
        <v>273</v>
      </c>
      <c r="C1604" s="23">
        <v>21110405949</v>
      </c>
      <c r="D1604" s="22" t="s">
        <v>53</v>
      </c>
      <c r="E1604" s="29" t="s">
        <v>776</v>
      </c>
      <c r="F1604" s="22" t="s">
        <v>777</v>
      </c>
      <c r="G1604" s="22">
        <v>5042321729</v>
      </c>
      <c r="H1604" s="22" t="s">
        <v>56</v>
      </c>
      <c r="I1604" s="22" t="s">
        <v>56</v>
      </c>
      <c r="J1604" s="24">
        <v>44507</v>
      </c>
      <c r="K1604" s="22">
        <v>1120</v>
      </c>
      <c r="L1604" s="22" t="s">
        <v>58</v>
      </c>
      <c r="M1604" s="22" t="s">
        <v>58</v>
      </c>
      <c r="N1604" s="38" t="s">
        <v>2262</v>
      </c>
      <c r="O1604" s="39">
        <v>44508</v>
      </c>
      <c r="P1604" s="27" t="s">
        <v>277</v>
      </c>
      <c r="Q1604" s="22">
        <v>1120</v>
      </c>
      <c r="R1604" s="22" t="s">
        <v>56</v>
      </c>
      <c r="S1604" s="22" t="s">
        <v>56</v>
      </c>
      <c r="T1604" s="22">
        <v>6008150450</v>
      </c>
      <c r="U1604" s="22">
        <v>0</v>
      </c>
      <c r="V1604" s="28">
        <v>0</v>
      </c>
      <c r="W1604" s="22">
        <v>0</v>
      </c>
      <c r="X1604" s="22" t="s">
        <v>58</v>
      </c>
      <c r="Y1604" s="22" t="s">
        <v>56</v>
      </c>
      <c r="Z1604" s="38" t="s">
        <v>2263</v>
      </c>
      <c r="AA1604" s="39">
        <v>44508</v>
      </c>
      <c r="AB1604" s="28">
        <v>0</v>
      </c>
      <c r="AC1604" s="28" t="s">
        <v>56</v>
      </c>
      <c r="AD1604" s="46" t="s">
        <v>56</v>
      </c>
      <c r="AE1604" s="47" t="s">
        <v>56</v>
      </c>
      <c r="AF1604" s="35" t="str">
        <f>VLOOKUP(G1604,[6]TIV1!L:S,8,FALSE)</f>
        <v>8276895378</v>
      </c>
      <c r="AG1604" s="35" t="str">
        <f>VLOOKUP(T1604,[6]TIV1!L:S,8,FALSE)</f>
        <v>2050350280</v>
      </c>
      <c r="AH1604" s="35" t="e">
        <f>VLOOKUP(AC1604,[6]TIV1!L:S,8,FALSE)</f>
        <v>#N/A</v>
      </c>
      <c r="AI1604" s="36">
        <f>VLOOKUP(A1604&amp;P1604,[6]HARGA!C:D,2,0)*Q1604</f>
        <v>45360000</v>
      </c>
      <c r="AJ1604" s="36">
        <f>VLOOKUP(A1604&amp;P1604,[6]HARGA!C:D,2,0)*W1604</f>
        <v>0</v>
      </c>
      <c r="AK1604" s="36">
        <f>VLOOKUP(A1604&amp;P1604,[6]HARGA!C:D,2,0)*AB1604</f>
        <v>0</v>
      </c>
      <c r="AL1604" s="32"/>
      <c r="AM1604" s="32"/>
      <c r="AN1604" s="37"/>
      <c r="AO1604" s="37"/>
      <c r="AP1604" s="37"/>
      <c r="AQ1604" s="37"/>
      <c r="AR1604" s="37"/>
      <c r="AS1604" s="37"/>
      <c r="AT1604" s="37"/>
      <c r="AU1604" s="37"/>
      <c r="AV1604" s="37"/>
      <c r="AW1604" s="37"/>
      <c r="AX1604" s="37"/>
      <c r="AY1604" s="37"/>
      <c r="AZ1604" s="37"/>
      <c r="BA1604" s="37"/>
      <c r="BB1604" s="37"/>
      <c r="BC1604" s="37"/>
      <c r="BD1604">
        <v>7</v>
      </c>
    </row>
    <row r="1605" spans="1:56" x14ac:dyDescent="0.25">
      <c r="A1605" s="22" t="s">
        <v>51</v>
      </c>
      <c r="B1605" s="22" t="s">
        <v>273</v>
      </c>
      <c r="C1605" s="23">
        <v>21110405949</v>
      </c>
      <c r="D1605" s="22" t="s">
        <v>53</v>
      </c>
      <c r="E1605" s="29" t="s">
        <v>776</v>
      </c>
      <c r="F1605" s="22" t="s">
        <v>777</v>
      </c>
      <c r="G1605" s="22">
        <v>5042321729</v>
      </c>
      <c r="H1605" s="22" t="s">
        <v>56</v>
      </c>
      <c r="I1605" s="22" t="s">
        <v>56</v>
      </c>
      <c r="J1605" s="24">
        <v>44507</v>
      </c>
      <c r="K1605" s="22">
        <v>16</v>
      </c>
      <c r="L1605" s="22" t="s">
        <v>58</v>
      </c>
      <c r="M1605" s="22" t="s">
        <v>58</v>
      </c>
      <c r="N1605" s="38" t="s">
        <v>2262</v>
      </c>
      <c r="O1605" s="39">
        <v>44508</v>
      </c>
      <c r="P1605" s="27" t="s">
        <v>279</v>
      </c>
      <c r="Q1605" s="22">
        <v>16</v>
      </c>
      <c r="R1605" s="22" t="s">
        <v>56</v>
      </c>
      <c r="S1605" s="22" t="s">
        <v>56</v>
      </c>
      <c r="T1605" s="22">
        <v>6008150450</v>
      </c>
      <c r="U1605" s="22">
        <v>16</v>
      </c>
      <c r="V1605" s="28">
        <v>0</v>
      </c>
      <c r="W1605" s="22">
        <v>16</v>
      </c>
      <c r="X1605" s="22" t="s">
        <v>58</v>
      </c>
      <c r="Y1605" s="22" t="s">
        <v>56</v>
      </c>
      <c r="Z1605" s="38" t="s">
        <v>2263</v>
      </c>
      <c r="AA1605" s="39">
        <v>44508</v>
      </c>
      <c r="AB1605" s="28">
        <v>0</v>
      </c>
      <c r="AC1605" s="28" t="s">
        <v>56</v>
      </c>
      <c r="AD1605" s="46" t="s">
        <v>56</v>
      </c>
      <c r="AE1605" s="47" t="s">
        <v>56</v>
      </c>
      <c r="AF1605" s="35" t="str">
        <f>VLOOKUP(G1605,[6]TIV1!L:S,8,FALSE)</f>
        <v>8276895378</v>
      </c>
      <c r="AG1605" s="35" t="str">
        <f>VLOOKUP(T1605,[6]TIV1!L:S,8,FALSE)</f>
        <v>2050350280</v>
      </c>
      <c r="AH1605" s="35" t="e">
        <f>VLOOKUP(AC1605,[6]TIV1!L:S,8,FALSE)</f>
        <v>#N/A</v>
      </c>
      <c r="AI1605" s="36">
        <f>VLOOKUP(A1605&amp;P1605,[6]HARGA!C:D,2,0)*Q1605</f>
        <v>1600000</v>
      </c>
      <c r="AJ1605" s="36">
        <f>VLOOKUP(A1605&amp;P1605,[6]HARGA!C:D,2,0)*W1605</f>
        <v>1600000</v>
      </c>
      <c r="AK1605" s="36">
        <f>VLOOKUP(A1605&amp;P1605,[6]HARGA!C:D,2,0)*AB1605</f>
        <v>0</v>
      </c>
      <c r="AL1605" s="32"/>
      <c r="AM1605" s="32"/>
      <c r="AN1605" s="37"/>
      <c r="AO1605" s="37"/>
      <c r="AP1605" s="37"/>
      <c r="AQ1605" s="37"/>
      <c r="AR1605" s="37"/>
      <c r="AS1605" s="37"/>
      <c r="AT1605" s="37"/>
      <c r="AU1605" s="37"/>
      <c r="AV1605" s="37"/>
      <c r="AW1605" s="37"/>
      <c r="AX1605" s="37"/>
      <c r="AY1605" s="37"/>
      <c r="AZ1605" s="37"/>
      <c r="BA1605" s="37"/>
      <c r="BB1605" s="37"/>
      <c r="BC1605" s="37"/>
      <c r="BD1605">
        <v>7</v>
      </c>
    </row>
    <row r="1606" spans="1:56" hidden="1" x14ac:dyDescent="0.25">
      <c r="A1606" s="22" t="s">
        <v>66</v>
      </c>
      <c r="B1606" s="22" t="s">
        <v>273</v>
      </c>
      <c r="C1606" s="23">
        <v>21102903652</v>
      </c>
      <c r="D1606" s="22" t="s">
        <v>53</v>
      </c>
      <c r="E1606" s="22" t="s">
        <v>1187</v>
      </c>
      <c r="F1606" s="22" t="s">
        <v>1188</v>
      </c>
      <c r="G1606" s="22">
        <v>5042319786</v>
      </c>
      <c r="H1606" s="22" t="s">
        <v>56</v>
      </c>
      <c r="I1606" s="22" t="s">
        <v>56</v>
      </c>
      <c r="J1606" s="24">
        <v>44507</v>
      </c>
      <c r="K1606" s="22">
        <v>1120</v>
      </c>
      <c r="L1606" s="22" t="s">
        <v>110</v>
      </c>
      <c r="M1606" s="22" t="s">
        <v>110</v>
      </c>
      <c r="N1606" s="38" t="s">
        <v>2264</v>
      </c>
      <c r="O1606" s="39">
        <v>44508</v>
      </c>
      <c r="P1606" s="27" t="s">
        <v>277</v>
      </c>
      <c r="Q1606" s="22">
        <v>1120</v>
      </c>
      <c r="R1606" s="22" t="s">
        <v>56</v>
      </c>
      <c r="S1606" s="22" t="s">
        <v>56</v>
      </c>
      <c r="T1606" s="22">
        <v>6008151054</v>
      </c>
      <c r="U1606" s="22">
        <v>0</v>
      </c>
      <c r="V1606" s="28">
        <v>0</v>
      </c>
      <c r="W1606" s="22">
        <v>0</v>
      </c>
      <c r="X1606" s="22" t="s">
        <v>110</v>
      </c>
      <c r="Y1606" s="22" t="s">
        <v>56</v>
      </c>
      <c r="Z1606" s="38" t="s">
        <v>2265</v>
      </c>
      <c r="AA1606" s="39">
        <v>44508</v>
      </c>
      <c r="AB1606" s="28">
        <v>0</v>
      </c>
      <c r="AC1606" s="28" t="s">
        <v>56</v>
      </c>
      <c r="AD1606" s="46" t="s">
        <v>56</v>
      </c>
      <c r="AE1606" s="47" t="s">
        <v>56</v>
      </c>
      <c r="AF1606" s="35" t="str">
        <f>VLOOKUP(G1606,[6]TIV1!L:S,8,FALSE)</f>
        <v>8276895966</v>
      </c>
      <c r="AG1606" s="35" t="str">
        <f>VLOOKUP(T1606,[6]TIV1!L:S,8,FALSE)</f>
        <v>2050350313</v>
      </c>
      <c r="AH1606" s="35" t="e">
        <f>VLOOKUP(AC1606,[6]TIV1!L:S,8,FALSE)</f>
        <v>#N/A</v>
      </c>
      <c r="AI1606" s="36">
        <f>VLOOKUP(A1606&amp;P1606,[6]HARGA!C:D,2,0)*Q1606</f>
        <v>45360000</v>
      </c>
      <c r="AJ1606" s="36">
        <f>VLOOKUP(A1606&amp;P1606,[6]HARGA!C:D,2,0)*W1606</f>
        <v>0</v>
      </c>
      <c r="AK1606" s="36">
        <f>VLOOKUP(A1606&amp;P1606,[6]HARGA!C:D,2,0)*AB1606</f>
        <v>0</v>
      </c>
      <c r="AL1606" s="32"/>
      <c r="AM1606" s="32"/>
      <c r="AN1606" s="37"/>
      <c r="AO1606" s="37"/>
      <c r="AP1606" s="37"/>
      <c r="AQ1606" s="37"/>
      <c r="AR1606" s="37"/>
      <c r="AS1606" s="37"/>
      <c r="AT1606" s="37"/>
      <c r="AU1606" s="37"/>
      <c r="AV1606" s="37"/>
      <c r="AW1606" s="37"/>
      <c r="AX1606" s="37"/>
      <c r="AY1606" s="37"/>
      <c r="AZ1606" s="37"/>
      <c r="BA1606" s="37"/>
      <c r="BB1606" s="37"/>
      <c r="BC1606" s="37"/>
      <c r="BD1606">
        <v>7</v>
      </c>
    </row>
    <row r="1607" spans="1:56" hidden="1" x14ac:dyDescent="0.25">
      <c r="A1607" s="22" t="s">
        <v>66</v>
      </c>
      <c r="B1607" s="22" t="s">
        <v>273</v>
      </c>
      <c r="C1607" s="23">
        <v>21102903652</v>
      </c>
      <c r="D1607" s="22" t="s">
        <v>53</v>
      </c>
      <c r="E1607" s="22" t="s">
        <v>1187</v>
      </c>
      <c r="F1607" s="22" t="s">
        <v>1188</v>
      </c>
      <c r="G1607" s="22">
        <v>5042319786</v>
      </c>
      <c r="H1607" s="22" t="s">
        <v>56</v>
      </c>
      <c r="I1607" s="22" t="s">
        <v>56</v>
      </c>
      <c r="J1607" s="24">
        <v>44507</v>
      </c>
      <c r="K1607" s="22">
        <v>16</v>
      </c>
      <c r="L1607" s="22" t="s">
        <v>110</v>
      </c>
      <c r="M1607" s="22" t="s">
        <v>110</v>
      </c>
      <c r="N1607" s="38" t="s">
        <v>2264</v>
      </c>
      <c r="O1607" s="39">
        <v>44508</v>
      </c>
      <c r="P1607" s="27" t="s">
        <v>279</v>
      </c>
      <c r="Q1607" s="22">
        <v>16</v>
      </c>
      <c r="R1607" s="22" t="s">
        <v>56</v>
      </c>
      <c r="S1607" s="22" t="s">
        <v>56</v>
      </c>
      <c r="T1607" s="22">
        <v>6008151054</v>
      </c>
      <c r="U1607" s="22">
        <v>16</v>
      </c>
      <c r="V1607" s="28">
        <v>0</v>
      </c>
      <c r="W1607" s="22">
        <v>16</v>
      </c>
      <c r="X1607" s="22" t="s">
        <v>110</v>
      </c>
      <c r="Y1607" s="22" t="s">
        <v>56</v>
      </c>
      <c r="Z1607" s="38" t="s">
        <v>2265</v>
      </c>
      <c r="AA1607" s="39">
        <v>44508</v>
      </c>
      <c r="AB1607" s="28">
        <v>0</v>
      </c>
      <c r="AC1607" s="28" t="s">
        <v>56</v>
      </c>
      <c r="AD1607" s="46" t="s">
        <v>56</v>
      </c>
      <c r="AE1607" s="47" t="s">
        <v>56</v>
      </c>
      <c r="AF1607" s="35" t="str">
        <f>VLOOKUP(G1607,[6]TIV1!L:S,8,FALSE)</f>
        <v>8276895966</v>
      </c>
      <c r="AG1607" s="35" t="str">
        <f>VLOOKUP(T1607,[6]TIV1!L:S,8,FALSE)</f>
        <v>2050350313</v>
      </c>
      <c r="AH1607" s="35" t="e">
        <f>VLOOKUP(AC1607,[6]TIV1!L:S,8,FALSE)</f>
        <v>#N/A</v>
      </c>
      <c r="AI1607" s="36">
        <f>VLOOKUP(A1607&amp;P1607,[6]HARGA!C:D,2,0)*Q1607</f>
        <v>1600000</v>
      </c>
      <c r="AJ1607" s="36">
        <f>VLOOKUP(A1607&amp;P1607,[6]HARGA!C:D,2,0)*W1607</f>
        <v>1600000</v>
      </c>
      <c r="AK1607" s="36">
        <f>VLOOKUP(A1607&amp;P1607,[6]HARGA!C:D,2,0)*AB1607</f>
        <v>0</v>
      </c>
      <c r="AL1607" s="32"/>
      <c r="AM1607" s="32"/>
      <c r="AN1607" s="37"/>
      <c r="AO1607" s="37"/>
      <c r="AP1607" s="37"/>
      <c r="AQ1607" s="37"/>
      <c r="AR1607" s="37"/>
      <c r="AS1607" s="37"/>
      <c r="AT1607" s="37"/>
      <c r="AU1607" s="37"/>
      <c r="AV1607" s="37"/>
      <c r="AW1607" s="37"/>
      <c r="AX1607" s="37"/>
      <c r="AY1607" s="37"/>
      <c r="AZ1607" s="37"/>
      <c r="BA1607" s="37"/>
      <c r="BB1607" s="37"/>
      <c r="BC1607" s="37"/>
      <c r="BD1607">
        <v>7</v>
      </c>
    </row>
    <row r="1608" spans="1:56" hidden="1" x14ac:dyDescent="0.25">
      <c r="A1608" s="22" t="s">
        <v>305</v>
      </c>
      <c r="B1608" s="22" t="s">
        <v>273</v>
      </c>
      <c r="C1608" s="23">
        <v>21102908171</v>
      </c>
      <c r="D1608" s="22" t="s">
        <v>53</v>
      </c>
      <c r="E1608" s="29" t="s">
        <v>1166</v>
      </c>
      <c r="F1608" s="22" t="s">
        <v>1167</v>
      </c>
      <c r="G1608" s="22">
        <v>5042326173</v>
      </c>
      <c r="H1608" s="22" t="s">
        <v>56</v>
      </c>
      <c r="I1608" s="22" t="s">
        <v>56</v>
      </c>
      <c r="J1608" s="24">
        <v>44507</v>
      </c>
      <c r="K1608" s="22">
        <v>1120</v>
      </c>
      <c r="L1608" s="22" t="s">
        <v>835</v>
      </c>
      <c r="M1608" s="22" t="s">
        <v>835</v>
      </c>
      <c r="N1608" s="107">
        <v>20052</v>
      </c>
      <c r="O1608" s="108">
        <v>44508</v>
      </c>
      <c r="P1608" s="27" t="s">
        <v>277</v>
      </c>
      <c r="Q1608" s="22">
        <v>1120</v>
      </c>
      <c r="R1608" s="22" t="s">
        <v>56</v>
      </c>
      <c r="S1608" s="22" t="s">
        <v>56</v>
      </c>
      <c r="T1608" s="22">
        <v>6008154655</v>
      </c>
      <c r="U1608" s="22">
        <v>0</v>
      </c>
      <c r="V1608" s="28">
        <v>0</v>
      </c>
      <c r="W1608" s="22">
        <v>0</v>
      </c>
      <c r="X1608" s="22" t="s">
        <v>835</v>
      </c>
      <c r="Y1608" s="22" t="s">
        <v>56</v>
      </c>
      <c r="Z1608" s="107">
        <v>34767</v>
      </c>
      <c r="AA1608" s="120">
        <v>44508</v>
      </c>
      <c r="AB1608" s="28">
        <v>0</v>
      </c>
      <c r="AC1608" s="28" t="s">
        <v>56</v>
      </c>
      <c r="AD1608" s="46" t="s">
        <v>56</v>
      </c>
      <c r="AE1608" s="47" t="s">
        <v>56</v>
      </c>
      <c r="AF1608" s="35" t="str">
        <f>VLOOKUP(G1608,[6]TIV1!L:S,8,FALSE)</f>
        <v>8276895987</v>
      </c>
      <c r="AG1608" s="35" t="str">
        <f>VLOOKUP(T1608,[6]TIV1!L:S,8,FALSE)</f>
        <v>2050350324</v>
      </c>
      <c r="AH1608" s="35" t="e">
        <f>VLOOKUP(AC1608,[6]TIV1!L:S,8,FALSE)</f>
        <v>#N/A</v>
      </c>
      <c r="AI1608" s="36">
        <f>VLOOKUP(A1608&amp;P1608,[6]HARGA!C:D,2,0)*Q1608</f>
        <v>44083200</v>
      </c>
      <c r="AJ1608" s="36">
        <f>VLOOKUP(A1608&amp;P1608,[6]HARGA!C:D,2,0)*W1608</f>
        <v>0</v>
      </c>
      <c r="AK1608" s="36">
        <f>VLOOKUP(A1608&amp;P1608,[6]HARGA!C:D,2,0)*AB1608</f>
        <v>0</v>
      </c>
      <c r="AL1608" s="32"/>
      <c r="AM1608" s="32"/>
      <c r="AN1608" s="37"/>
      <c r="AO1608" s="37"/>
      <c r="AP1608" s="37"/>
      <c r="AQ1608" s="37"/>
      <c r="AR1608" s="37"/>
      <c r="AS1608" s="37"/>
      <c r="AT1608" s="37"/>
      <c r="AU1608" s="37"/>
      <c r="AV1608" s="37"/>
      <c r="AW1608" s="37"/>
      <c r="AX1608" s="37"/>
      <c r="AY1608" s="37"/>
      <c r="AZ1608" s="37"/>
      <c r="BA1608" s="37"/>
      <c r="BB1608" s="37"/>
      <c r="BC1608" s="37"/>
      <c r="BD1608">
        <v>7</v>
      </c>
    </row>
    <row r="1609" spans="1:56" hidden="1" x14ac:dyDescent="0.25">
      <c r="A1609" s="22" t="s">
        <v>305</v>
      </c>
      <c r="B1609" s="22" t="s">
        <v>273</v>
      </c>
      <c r="C1609" s="23">
        <v>21102908171</v>
      </c>
      <c r="D1609" s="22" t="s">
        <v>53</v>
      </c>
      <c r="E1609" s="29" t="s">
        <v>1166</v>
      </c>
      <c r="F1609" s="22" t="s">
        <v>1167</v>
      </c>
      <c r="G1609" s="22">
        <v>5042326173</v>
      </c>
      <c r="H1609" s="22" t="s">
        <v>56</v>
      </c>
      <c r="I1609" s="22" t="s">
        <v>56</v>
      </c>
      <c r="J1609" s="24">
        <v>44507</v>
      </c>
      <c r="K1609" s="22">
        <v>16</v>
      </c>
      <c r="L1609" s="22" t="s">
        <v>835</v>
      </c>
      <c r="M1609" s="22" t="s">
        <v>835</v>
      </c>
      <c r="N1609" s="107">
        <v>20052</v>
      </c>
      <c r="O1609" s="108">
        <v>44508</v>
      </c>
      <c r="P1609" s="27" t="s">
        <v>279</v>
      </c>
      <c r="Q1609" s="22">
        <v>16</v>
      </c>
      <c r="R1609" s="22" t="s">
        <v>56</v>
      </c>
      <c r="S1609" s="22" t="s">
        <v>56</v>
      </c>
      <c r="T1609" s="22">
        <v>6008154655</v>
      </c>
      <c r="U1609" s="22">
        <v>16</v>
      </c>
      <c r="V1609" s="28">
        <v>0</v>
      </c>
      <c r="W1609" s="22">
        <v>16</v>
      </c>
      <c r="X1609" s="22" t="s">
        <v>835</v>
      </c>
      <c r="Y1609" s="22" t="s">
        <v>56</v>
      </c>
      <c r="Z1609" s="107">
        <v>34767</v>
      </c>
      <c r="AA1609" s="120">
        <v>44508</v>
      </c>
      <c r="AB1609" s="28">
        <v>0</v>
      </c>
      <c r="AC1609" s="28" t="s">
        <v>56</v>
      </c>
      <c r="AD1609" s="46" t="s">
        <v>56</v>
      </c>
      <c r="AE1609" s="47" t="s">
        <v>56</v>
      </c>
      <c r="AF1609" s="35" t="str">
        <f>VLOOKUP(G1609,[6]TIV1!L:S,8,FALSE)</f>
        <v>8276895987</v>
      </c>
      <c r="AG1609" s="35" t="str">
        <f>VLOOKUP(T1609,[6]TIV1!L:S,8,FALSE)</f>
        <v>2050350324</v>
      </c>
      <c r="AH1609" s="35" t="e">
        <f>VLOOKUP(AC1609,[6]TIV1!L:S,8,FALSE)</f>
        <v>#N/A</v>
      </c>
      <c r="AI1609" s="36">
        <f>VLOOKUP(A1609&amp;P1609,[6]HARGA!C:D,2,0)*Q1609</f>
        <v>1600000</v>
      </c>
      <c r="AJ1609" s="36">
        <f>VLOOKUP(A1609&amp;P1609,[6]HARGA!C:D,2,0)*W1609</f>
        <v>1600000</v>
      </c>
      <c r="AK1609" s="36">
        <f>VLOOKUP(A1609&amp;P1609,[6]HARGA!C:D,2,0)*AB1609</f>
        <v>0</v>
      </c>
      <c r="AL1609" s="32"/>
      <c r="AM1609" s="32"/>
      <c r="AN1609" s="37"/>
      <c r="AO1609" s="37"/>
      <c r="AP1609" s="37"/>
      <c r="AQ1609" s="37"/>
      <c r="AR1609" s="37"/>
      <c r="AS1609" s="37"/>
      <c r="AT1609" s="37"/>
      <c r="AU1609" s="37"/>
      <c r="AV1609" s="37"/>
      <c r="AW1609" s="37"/>
      <c r="AX1609" s="37"/>
      <c r="AY1609" s="37"/>
      <c r="AZ1609" s="37"/>
      <c r="BA1609" s="37"/>
      <c r="BB1609" s="37"/>
      <c r="BC1609" s="37"/>
      <c r="BD1609">
        <v>7</v>
      </c>
    </row>
    <row r="1610" spans="1:56" hidden="1" x14ac:dyDescent="0.25">
      <c r="A1610" s="22" t="s">
        <v>66</v>
      </c>
      <c r="B1610" s="22" t="s">
        <v>273</v>
      </c>
      <c r="C1610" s="23">
        <v>21110404211</v>
      </c>
      <c r="D1610" s="22" t="s">
        <v>53</v>
      </c>
      <c r="E1610" s="50" t="s">
        <v>326</v>
      </c>
      <c r="F1610" s="22" t="s">
        <v>327</v>
      </c>
      <c r="G1610" s="22">
        <v>5042321339</v>
      </c>
      <c r="H1610" s="22" t="s">
        <v>56</v>
      </c>
      <c r="I1610" s="22" t="s">
        <v>56</v>
      </c>
      <c r="J1610" s="24">
        <v>44507</v>
      </c>
      <c r="K1610" s="22">
        <v>1008</v>
      </c>
      <c r="L1610" s="22" t="s">
        <v>110</v>
      </c>
      <c r="M1610" s="22" t="s">
        <v>110</v>
      </c>
      <c r="N1610" s="38" t="s">
        <v>2266</v>
      </c>
      <c r="O1610" s="39">
        <v>44507</v>
      </c>
      <c r="P1610" s="27" t="s">
        <v>60</v>
      </c>
      <c r="Q1610" s="22">
        <v>1008</v>
      </c>
      <c r="R1610" s="23">
        <v>21102903802</v>
      </c>
      <c r="S1610" s="22" t="s">
        <v>56</v>
      </c>
      <c r="T1610" s="22">
        <v>6008147671</v>
      </c>
      <c r="U1610" s="22">
        <v>14</v>
      </c>
      <c r="V1610" s="28">
        <v>0</v>
      </c>
      <c r="W1610" s="22">
        <v>14</v>
      </c>
      <c r="X1610" s="22" t="s">
        <v>184</v>
      </c>
      <c r="Y1610" s="22" t="s">
        <v>56</v>
      </c>
      <c r="Z1610" s="30" t="s">
        <v>2267</v>
      </c>
      <c r="AA1610" s="31">
        <v>44506</v>
      </c>
      <c r="AB1610" s="28">
        <v>0</v>
      </c>
      <c r="AC1610" s="40">
        <v>5042321340</v>
      </c>
      <c r="AD1610" s="33" t="s">
        <v>2268</v>
      </c>
      <c r="AE1610" s="34">
        <v>44507</v>
      </c>
      <c r="AF1610" s="35" t="str">
        <f>VLOOKUP(G1610,[6]TIV1!L:S,8,FALSE)</f>
        <v>8276896100</v>
      </c>
      <c r="AG1610" s="35" t="str">
        <f>VLOOKUP(T1610,[6]TIV1!L:S,8,FALSE)</f>
        <v>2050350312</v>
      </c>
      <c r="AH1610" s="35" t="str">
        <f>VLOOKUP(AC1610,[6]TIV1!L:S,8,FALSE)</f>
        <v>8276895965</v>
      </c>
      <c r="AI1610" s="36">
        <f>VLOOKUP(A1610&amp;P1610,[6]HARGA!C:D,2,0)*Q1610</f>
        <v>9928800</v>
      </c>
      <c r="AJ1610" s="36">
        <f>VLOOKUP(A1610&amp;P1610,[6]HARGA!C:D,2,0)*W1610</f>
        <v>137900</v>
      </c>
      <c r="AK1610" s="36">
        <f>VLOOKUP(A1610&amp;P1610,[6]HARGA!C:D,2,0)*AB1610</f>
        <v>0</v>
      </c>
      <c r="AL1610" s="32"/>
      <c r="AM1610" s="32"/>
      <c r="AN1610" s="37"/>
      <c r="AO1610" s="37"/>
      <c r="AP1610" s="37"/>
      <c r="AQ1610" s="37"/>
      <c r="AR1610" s="37"/>
      <c r="AS1610" s="37"/>
      <c r="AT1610" s="37"/>
      <c r="AU1610" s="37"/>
      <c r="AV1610" s="37"/>
      <c r="AW1610" s="37"/>
      <c r="AX1610" s="37"/>
      <c r="AY1610" s="37"/>
      <c r="AZ1610" s="37"/>
      <c r="BA1610" s="37"/>
      <c r="BB1610" s="37"/>
      <c r="BC1610" s="37"/>
      <c r="BD1610">
        <v>7</v>
      </c>
    </row>
    <row r="1611" spans="1:56" hidden="1" x14ac:dyDescent="0.25">
      <c r="A1611" s="22" t="s">
        <v>66</v>
      </c>
      <c r="B1611" s="22" t="s">
        <v>273</v>
      </c>
      <c r="C1611" s="23">
        <v>21110404211</v>
      </c>
      <c r="D1611" s="22" t="s">
        <v>53</v>
      </c>
      <c r="E1611" s="50" t="s">
        <v>326</v>
      </c>
      <c r="F1611" s="22" t="s">
        <v>327</v>
      </c>
      <c r="G1611" s="22">
        <v>5042321339</v>
      </c>
      <c r="H1611" s="22" t="s">
        <v>56</v>
      </c>
      <c r="I1611" s="22" t="s">
        <v>56</v>
      </c>
      <c r="J1611" s="24">
        <v>44507</v>
      </c>
      <c r="K1611" s="22">
        <v>1008</v>
      </c>
      <c r="L1611" s="22" t="s">
        <v>110</v>
      </c>
      <c r="M1611" s="22" t="s">
        <v>110</v>
      </c>
      <c r="N1611" s="38" t="s">
        <v>2266</v>
      </c>
      <c r="O1611" s="39">
        <v>44507</v>
      </c>
      <c r="P1611" s="27" t="s">
        <v>64</v>
      </c>
      <c r="Q1611" s="22">
        <v>1008</v>
      </c>
      <c r="R1611" s="23">
        <v>21102903802</v>
      </c>
      <c r="S1611" s="22" t="s">
        <v>56</v>
      </c>
      <c r="T1611" s="22">
        <v>6008147671</v>
      </c>
      <c r="U1611" s="22">
        <v>1152</v>
      </c>
      <c r="V1611" s="28">
        <v>0</v>
      </c>
      <c r="W1611" s="22">
        <v>1152</v>
      </c>
      <c r="X1611" s="22" t="s">
        <v>184</v>
      </c>
      <c r="Y1611" s="22" t="s">
        <v>56</v>
      </c>
      <c r="Z1611" s="30" t="s">
        <v>2267</v>
      </c>
      <c r="AA1611" s="31">
        <v>44506</v>
      </c>
      <c r="AB1611" s="28">
        <v>174</v>
      </c>
      <c r="AC1611" s="40">
        <v>5042321340</v>
      </c>
      <c r="AD1611" s="33" t="s">
        <v>2268</v>
      </c>
      <c r="AE1611" s="34">
        <v>44507</v>
      </c>
      <c r="AF1611" s="35" t="str">
        <f>VLOOKUP(G1611,[6]TIV1!L:S,8,FALSE)</f>
        <v>8276896100</v>
      </c>
      <c r="AG1611" s="35" t="str">
        <f>VLOOKUP(T1611,[6]TIV1!L:S,8,FALSE)</f>
        <v>2050350312</v>
      </c>
      <c r="AH1611" s="35" t="str">
        <f>VLOOKUP(AC1611,[6]TIV1!L:S,8,FALSE)</f>
        <v>8276895965</v>
      </c>
      <c r="AI1611" s="36">
        <f>VLOOKUP(A1611&amp;P1611,[6]HARGA!C:D,2,0)*Q1611</f>
        <v>30240000</v>
      </c>
      <c r="AJ1611" s="36">
        <f>VLOOKUP(A1611&amp;P1611,[6]HARGA!C:D,2,0)*W1611</f>
        <v>34560000</v>
      </c>
      <c r="AK1611" s="36">
        <f>VLOOKUP(A1611&amp;P1611,[6]HARGA!C:D,2,0)*AB1611</f>
        <v>5220000</v>
      </c>
      <c r="AL1611" s="32"/>
      <c r="AM1611" s="32"/>
      <c r="AN1611" s="37"/>
      <c r="AO1611" s="37"/>
      <c r="AP1611" s="37"/>
      <c r="AQ1611" s="37"/>
      <c r="AR1611" s="37"/>
      <c r="AS1611" s="37"/>
      <c r="AT1611" s="37"/>
      <c r="AU1611" s="37"/>
      <c r="AV1611" s="37"/>
      <c r="AW1611" s="37"/>
      <c r="AX1611" s="37"/>
      <c r="AY1611" s="37"/>
      <c r="AZ1611" s="37"/>
      <c r="BA1611" s="37"/>
      <c r="BB1611" s="37"/>
      <c r="BC1611" s="37"/>
      <c r="BD1611">
        <v>7</v>
      </c>
    </row>
    <row r="1612" spans="1:56" hidden="1" x14ac:dyDescent="0.25">
      <c r="A1612" s="22" t="s">
        <v>66</v>
      </c>
      <c r="B1612" s="22" t="s">
        <v>273</v>
      </c>
      <c r="C1612" s="23">
        <v>21110404211</v>
      </c>
      <c r="D1612" s="22" t="s">
        <v>53</v>
      </c>
      <c r="E1612" s="50" t="s">
        <v>326</v>
      </c>
      <c r="F1612" s="22" t="s">
        <v>327</v>
      </c>
      <c r="G1612" s="22">
        <v>5042321339</v>
      </c>
      <c r="H1612" s="22" t="s">
        <v>56</v>
      </c>
      <c r="I1612" s="22" t="s">
        <v>56</v>
      </c>
      <c r="J1612" s="24">
        <v>44507</v>
      </c>
      <c r="K1612" s="22">
        <v>24</v>
      </c>
      <c r="L1612" s="22" t="s">
        <v>110</v>
      </c>
      <c r="M1612" s="22" t="s">
        <v>110</v>
      </c>
      <c r="N1612" s="38" t="s">
        <v>2266</v>
      </c>
      <c r="O1612" s="39">
        <v>44507</v>
      </c>
      <c r="P1612" s="27" t="s">
        <v>65</v>
      </c>
      <c r="Q1612" s="22">
        <v>24</v>
      </c>
      <c r="R1612" s="23">
        <v>21102903802</v>
      </c>
      <c r="S1612" s="22" t="s">
        <v>56</v>
      </c>
      <c r="T1612" s="22">
        <v>6008147671</v>
      </c>
      <c r="U1612" s="22">
        <v>24</v>
      </c>
      <c r="V1612" s="28">
        <v>0</v>
      </c>
      <c r="W1612" s="22">
        <v>24</v>
      </c>
      <c r="X1612" s="22" t="s">
        <v>184</v>
      </c>
      <c r="Y1612" s="22" t="s">
        <v>56</v>
      </c>
      <c r="Z1612" s="30" t="s">
        <v>2267</v>
      </c>
      <c r="AA1612" s="31">
        <v>44506</v>
      </c>
      <c r="AB1612" s="28">
        <v>0</v>
      </c>
      <c r="AC1612" s="40">
        <v>5042321340</v>
      </c>
      <c r="AD1612" s="33" t="s">
        <v>2268</v>
      </c>
      <c r="AE1612" s="34">
        <v>44507</v>
      </c>
      <c r="AF1612" s="35" t="str">
        <f>VLOOKUP(G1612,[6]TIV1!L:S,8,FALSE)</f>
        <v>8276896100</v>
      </c>
      <c r="AG1612" s="35" t="str">
        <f>VLOOKUP(T1612,[6]TIV1!L:S,8,FALSE)</f>
        <v>2050350312</v>
      </c>
      <c r="AH1612" s="35" t="str">
        <f>VLOOKUP(AC1612,[6]TIV1!L:S,8,FALSE)</f>
        <v>8276895965</v>
      </c>
      <c r="AI1612" s="36">
        <f>VLOOKUP(A1612&amp;P1612,[6]HARGA!C:D,2,0)*Q1612</f>
        <v>0</v>
      </c>
      <c r="AJ1612" s="36">
        <f>VLOOKUP(A1612&amp;P1612,[6]HARGA!C:D,2,0)*W1612</f>
        <v>0</v>
      </c>
      <c r="AK1612" s="36">
        <f>VLOOKUP(A1612&amp;P1612,[6]HARGA!C:D,2,0)*AB1612</f>
        <v>0</v>
      </c>
      <c r="AL1612" s="32"/>
      <c r="AM1612" s="32"/>
      <c r="AN1612" s="37"/>
      <c r="AO1612" s="37"/>
      <c r="AP1612" s="37"/>
      <c r="AQ1612" s="37"/>
      <c r="AR1612" s="37"/>
      <c r="AS1612" s="37"/>
      <c r="AT1612" s="37"/>
      <c r="AU1612" s="37"/>
      <c r="AV1612" s="37"/>
      <c r="AW1612" s="37"/>
      <c r="AX1612" s="37"/>
      <c r="AY1612" s="37"/>
      <c r="AZ1612" s="37"/>
      <c r="BA1612" s="37"/>
      <c r="BB1612" s="37"/>
      <c r="BC1612" s="37"/>
      <c r="BD1612">
        <v>7</v>
      </c>
    </row>
    <row r="1613" spans="1:56" hidden="1" x14ac:dyDescent="0.25">
      <c r="A1613" s="22" t="s">
        <v>66</v>
      </c>
      <c r="B1613" s="22" t="s">
        <v>273</v>
      </c>
      <c r="C1613" s="23">
        <v>21110404210</v>
      </c>
      <c r="D1613" s="22" t="s">
        <v>53</v>
      </c>
      <c r="E1613" s="22" t="s">
        <v>1820</v>
      </c>
      <c r="F1613" s="22" t="s">
        <v>1821</v>
      </c>
      <c r="G1613" s="22">
        <v>5042324493</v>
      </c>
      <c r="H1613" s="22" t="s">
        <v>56</v>
      </c>
      <c r="I1613" s="22" t="s">
        <v>56</v>
      </c>
      <c r="J1613" s="24">
        <v>44507</v>
      </c>
      <c r="K1613" s="22">
        <v>720</v>
      </c>
      <c r="L1613" s="22" t="s">
        <v>184</v>
      </c>
      <c r="M1613" s="22" t="s">
        <v>184</v>
      </c>
      <c r="N1613" s="38" t="s">
        <v>2269</v>
      </c>
      <c r="O1613" s="39">
        <v>44507</v>
      </c>
      <c r="P1613" s="27" t="s">
        <v>60</v>
      </c>
      <c r="Q1613" s="22">
        <v>720</v>
      </c>
      <c r="R1613" s="23">
        <v>21102903809</v>
      </c>
      <c r="S1613" s="22" t="s">
        <v>56</v>
      </c>
      <c r="T1613" s="22">
        <v>6008153625</v>
      </c>
      <c r="U1613" s="22">
        <v>24</v>
      </c>
      <c r="V1613" s="28">
        <v>0</v>
      </c>
      <c r="W1613" s="22">
        <v>24</v>
      </c>
      <c r="X1613" s="22" t="s">
        <v>110</v>
      </c>
      <c r="Y1613" s="22" t="s">
        <v>56</v>
      </c>
      <c r="Z1613" s="30" t="s">
        <v>2270</v>
      </c>
      <c r="AA1613" s="31">
        <v>44506</v>
      </c>
      <c r="AB1613" s="28">
        <v>0</v>
      </c>
      <c r="AC1613" s="40">
        <v>5042320909</v>
      </c>
      <c r="AD1613" s="33" t="s">
        <v>2271</v>
      </c>
      <c r="AE1613" s="34">
        <v>44507</v>
      </c>
      <c r="AF1613" s="35" t="str">
        <f>VLOOKUP(G1613,[6]TIV1!L:S,8,FALSE)</f>
        <v>8276896100</v>
      </c>
      <c r="AG1613" s="35" t="str">
        <f>VLOOKUP(T1613,[6]TIV1!L:S,8,FALSE)</f>
        <v>2050350312</v>
      </c>
      <c r="AH1613" s="35" t="str">
        <f>VLOOKUP(AC1613,[6]TIV1!L:S,8,FALSE)</f>
        <v>8276895965</v>
      </c>
      <c r="AI1613" s="36">
        <f>VLOOKUP(A1613&amp;P1613,[6]HARGA!C:D,2,0)*Q1613</f>
        <v>7092000</v>
      </c>
      <c r="AJ1613" s="36">
        <f>VLOOKUP(A1613&amp;P1613,[6]HARGA!C:D,2,0)*W1613</f>
        <v>236400</v>
      </c>
      <c r="AK1613" s="36">
        <f>VLOOKUP(A1613&amp;P1613,[6]HARGA!C:D,2,0)*AB1613</f>
        <v>0</v>
      </c>
      <c r="AL1613" s="32"/>
      <c r="AM1613" s="32"/>
      <c r="AN1613" s="37"/>
      <c r="AO1613" s="37"/>
      <c r="AP1613" s="37"/>
      <c r="AQ1613" s="37"/>
      <c r="AR1613" s="37"/>
      <c r="AS1613" s="37"/>
      <c r="AT1613" s="37"/>
      <c r="AU1613" s="37"/>
      <c r="AV1613" s="37"/>
      <c r="AW1613" s="37"/>
      <c r="AX1613" s="37"/>
      <c r="AY1613" s="37"/>
      <c r="AZ1613" s="37"/>
      <c r="BA1613" s="37"/>
      <c r="BB1613" s="37"/>
      <c r="BC1613" s="37"/>
      <c r="BD1613">
        <v>7</v>
      </c>
    </row>
    <row r="1614" spans="1:56" hidden="1" x14ac:dyDescent="0.25">
      <c r="A1614" s="22" t="s">
        <v>66</v>
      </c>
      <c r="B1614" s="22" t="s">
        <v>273</v>
      </c>
      <c r="C1614" s="23">
        <v>21110404210</v>
      </c>
      <c r="D1614" s="22" t="s">
        <v>53</v>
      </c>
      <c r="E1614" s="22" t="s">
        <v>1820</v>
      </c>
      <c r="F1614" s="22" t="s">
        <v>1821</v>
      </c>
      <c r="G1614" s="22">
        <v>5042324493</v>
      </c>
      <c r="H1614" s="22" t="s">
        <v>56</v>
      </c>
      <c r="I1614" s="22" t="s">
        <v>56</v>
      </c>
      <c r="J1614" s="24">
        <v>44507</v>
      </c>
      <c r="K1614" s="22">
        <v>720</v>
      </c>
      <c r="L1614" s="22" t="s">
        <v>184</v>
      </c>
      <c r="M1614" s="22" t="s">
        <v>184</v>
      </c>
      <c r="N1614" s="38" t="s">
        <v>2269</v>
      </c>
      <c r="O1614" s="39">
        <v>44507</v>
      </c>
      <c r="P1614" s="27" t="s">
        <v>64</v>
      </c>
      <c r="Q1614" s="22">
        <v>720</v>
      </c>
      <c r="R1614" s="23">
        <v>21102903809</v>
      </c>
      <c r="S1614" s="22" t="s">
        <v>56</v>
      </c>
      <c r="T1614" s="22">
        <v>6008153625</v>
      </c>
      <c r="U1614" s="22">
        <v>768</v>
      </c>
      <c r="V1614" s="28">
        <v>0</v>
      </c>
      <c r="W1614" s="22">
        <v>768</v>
      </c>
      <c r="X1614" s="22" t="s">
        <v>110</v>
      </c>
      <c r="Y1614" s="22" t="s">
        <v>56</v>
      </c>
      <c r="Z1614" s="30" t="s">
        <v>2270</v>
      </c>
      <c r="AA1614" s="31">
        <v>44506</v>
      </c>
      <c r="AB1614" s="28">
        <v>68</v>
      </c>
      <c r="AC1614" s="40">
        <v>5042320909</v>
      </c>
      <c r="AD1614" s="33" t="s">
        <v>2271</v>
      </c>
      <c r="AE1614" s="34">
        <v>44507</v>
      </c>
      <c r="AF1614" s="35" t="str">
        <f>VLOOKUP(G1614,[6]TIV1!L:S,8,FALSE)</f>
        <v>8276896100</v>
      </c>
      <c r="AG1614" s="35" t="str">
        <f>VLOOKUP(T1614,[6]TIV1!L:S,8,FALSE)</f>
        <v>2050350312</v>
      </c>
      <c r="AH1614" s="35" t="str">
        <f>VLOOKUP(AC1614,[6]TIV1!L:S,8,FALSE)</f>
        <v>8276895965</v>
      </c>
      <c r="AI1614" s="36">
        <f>VLOOKUP(A1614&amp;P1614,[6]HARGA!C:D,2,0)*Q1614</f>
        <v>21600000</v>
      </c>
      <c r="AJ1614" s="36">
        <f>VLOOKUP(A1614&amp;P1614,[6]HARGA!C:D,2,0)*W1614</f>
        <v>23040000</v>
      </c>
      <c r="AK1614" s="36">
        <f>VLOOKUP(A1614&amp;P1614,[6]HARGA!C:D,2,0)*AB1614</f>
        <v>2040000</v>
      </c>
      <c r="AL1614" s="32"/>
      <c r="AM1614" s="32"/>
      <c r="AN1614" s="37"/>
      <c r="AO1614" s="37"/>
      <c r="AP1614" s="37"/>
      <c r="AQ1614" s="37"/>
      <c r="AR1614" s="37"/>
      <c r="AS1614" s="37"/>
      <c r="AT1614" s="37"/>
      <c r="AU1614" s="37"/>
      <c r="AV1614" s="37"/>
      <c r="AW1614" s="37"/>
      <c r="AX1614" s="37"/>
      <c r="AY1614" s="37"/>
      <c r="AZ1614" s="37"/>
      <c r="BA1614" s="37"/>
      <c r="BB1614" s="37"/>
      <c r="BC1614" s="37"/>
      <c r="BD1614">
        <v>7</v>
      </c>
    </row>
    <row r="1615" spans="1:56" hidden="1" x14ac:dyDescent="0.25">
      <c r="A1615" s="22" t="s">
        <v>66</v>
      </c>
      <c r="B1615" s="22" t="s">
        <v>273</v>
      </c>
      <c r="C1615" s="23">
        <v>21110404210</v>
      </c>
      <c r="D1615" s="22" t="s">
        <v>53</v>
      </c>
      <c r="E1615" s="22" t="s">
        <v>1820</v>
      </c>
      <c r="F1615" s="22" t="s">
        <v>1821</v>
      </c>
      <c r="G1615" s="22">
        <v>5042324493</v>
      </c>
      <c r="H1615" s="22" t="s">
        <v>56</v>
      </c>
      <c r="I1615" s="22" t="s">
        <v>56</v>
      </c>
      <c r="J1615" s="24">
        <v>44507</v>
      </c>
      <c r="K1615" s="22">
        <v>16</v>
      </c>
      <c r="L1615" s="22" t="s">
        <v>184</v>
      </c>
      <c r="M1615" s="22" t="s">
        <v>184</v>
      </c>
      <c r="N1615" s="38" t="s">
        <v>2269</v>
      </c>
      <c r="O1615" s="39">
        <v>44507</v>
      </c>
      <c r="P1615" s="27" t="s">
        <v>65</v>
      </c>
      <c r="Q1615" s="22">
        <v>16</v>
      </c>
      <c r="R1615" s="23">
        <v>21102903809</v>
      </c>
      <c r="S1615" s="22" t="s">
        <v>56</v>
      </c>
      <c r="T1615" s="22">
        <v>6008153625</v>
      </c>
      <c r="U1615" s="22">
        <v>16</v>
      </c>
      <c r="V1615" s="28">
        <v>0</v>
      </c>
      <c r="W1615" s="22">
        <v>16</v>
      </c>
      <c r="X1615" s="22" t="s">
        <v>110</v>
      </c>
      <c r="Y1615" s="22" t="s">
        <v>56</v>
      </c>
      <c r="Z1615" s="30" t="s">
        <v>2270</v>
      </c>
      <c r="AA1615" s="31">
        <v>44506</v>
      </c>
      <c r="AB1615" s="28">
        <v>0</v>
      </c>
      <c r="AC1615" s="40">
        <v>5042320909</v>
      </c>
      <c r="AD1615" s="33" t="s">
        <v>2271</v>
      </c>
      <c r="AE1615" s="34">
        <v>44507</v>
      </c>
      <c r="AF1615" s="35" t="str">
        <f>VLOOKUP(G1615,[6]TIV1!L:S,8,FALSE)</f>
        <v>8276896100</v>
      </c>
      <c r="AG1615" s="35" t="str">
        <f>VLOOKUP(T1615,[6]TIV1!L:S,8,FALSE)</f>
        <v>2050350312</v>
      </c>
      <c r="AH1615" s="35" t="str">
        <f>VLOOKUP(AC1615,[6]TIV1!L:S,8,FALSE)</f>
        <v>8276895965</v>
      </c>
      <c r="AI1615" s="36">
        <f>VLOOKUP(A1615&amp;P1615,[6]HARGA!C:D,2,0)*Q1615</f>
        <v>0</v>
      </c>
      <c r="AJ1615" s="36">
        <f>VLOOKUP(A1615&amp;P1615,[6]HARGA!C:D,2,0)*W1615</f>
        <v>0</v>
      </c>
      <c r="AK1615" s="36">
        <f>VLOOKUP(A1615&amp;P1615,[6]HARGA!C:D,2,0)*AB1615</f>
        <v>0</v>
      </c>
      <c r="AL1615" s="32"/>
      <c r="AM1615" s="32"/>
      <c r="AN1615" s="37"/>
      <c r="AO1615" s="37"/>
      <c r="AP1615" s="37"/>
      <c r="AQ1615" s="37"/>
      <c r="AR1615" s="37"/>
      <c r="AS1615" s="37"/>
      <c r="AT1615" s="37"/>
      <c r="AU1615" s="37"/>
      <c r="AV1615" s="37"/>
      <c r="AW1615" s="37"/>
      <c r="AX1615" s="37"/>
      <c r="AY1615" s="37"/>
      <c r="AZ1615" s="37"/>
      <c r="BA1615" s="37"/>
      <c r="BB1615" s="37"/>
      <c r="BC1615" s="37"/>
      <c r="BD1615">
        <v>7</v>
      </c>
    </row>
    <row r="1616" spans="1:56" hidden="1" x14ac:dyDescent="0.25">
      <c r="A1616" s="22" t="s">
        <v>66</v>
      </c>
      <c r="B1616" s="22" t="s">
        <v>273</v>
      </c>
      <c r="C1616" s="23">
        <v>21110404209</v>
      </c>
      <c r="D1616" s="29" t="s">
        <v>193</v>
      </c>
      <c r="E1616" s="29" t="s">
        <v>321</v>
      </c>
      <c r="F1616" s="29" t="s">
        <v>322</v>
      </c>
      <c r="G1616" s="22">
        <v>5042326448</v>
      </c>
      <c r="H1616" s="22" t="s">
        <v>56</v>
      </c>
      <c r="I1616" s="22" t="s">
        <v>56</v>
      </c>
      <c r="J1616" s="24">
        <v>44507</v>
      </c>
      <c r="K1616" s="22">
        <v>816</v>
      </c>
      <c r="L1616" s="22" t="s">
        <v>110</v>
      </c>
      <c r="M1616" s="22" t="s">
        <v>110</v>
      </c>
      <c r="N1616" s="38" t="s">
        <v>2272</v>
      </c>
      <c r="O1616" s="39">
        <v>44508</v>
      </c>
      <c r="P1616" s="27" t="s">
        <v>60</v>
      </c>
      <c r="Q1616" s="22">
        <v>816</v>
      </c>
      <c r="R1616" s="23">
        <v>21102903804</v>
      </c>
      <c r="S1616" s="22" t="s">
        <v>56</v>
      </c>
      <c r="T1616" s="22">
        <v>6008147670</v>
      </c>
      <c r="U1616" s="22">
        <v>24</v>
      </c>
      <c r="V1616" s="28">
        <v>0</v>
      </c>
      <c r="W1616" s="22">
        <v>24</v>
      </c>
      <c r="X1616" s="22" t="s">
        <v>110</v>
      </c>
      <c r="Y1616" s="22" t="s">
        <v>56</v>
      </c>
      <c r="Z1616" s="30" t="s">
        <v>2273</v>
      </c>
      <c r="AA1616" s="31">
        <v>44506</v>
      </c>
      <c r="AB1616" s="28">
        <v>2</v>
      </c>
      <c r="AC1616" s="40">
        <v>5042318679</v>
      </c>
      <c r="AD1616" s="33" t="s">
        <v>2274</v>
      </c>
      <c r="AE1616" s="34">
        <v>44508</v>
      </c>
      <c r="AF1616" s="35" t="str">
        <f>VLOOKUP(G1616,[6]TIV1!L:S,8,FALSE)</f>
        <v>8276896100</v>
      </c>
      <c r="AG1616" s="35" t="str">
        <f>VLOOKUP(T1616,[6]TIV1!L:S,8,FALSE)</f>
        <v>2050350312</v>
      </c>
      <c r="AH1616" s="35" t="str">
        <f>VLOOKUP(AC1616,[6]TIV1!L:S,8,FALSE)</f>
        <v>8276895965</v>
      </c>
      <c r="AI1616" s="36">
        <f>VLOOKUP(A1616&amp;P1616,[6]HARGA!C:D,2,0)*Q1616</f>
        <v>8037600</v>
      </c>
      <c r="AJ1616" s="36">
        <f>VLOOKUP(A1616&amp;P1616,[6]HARGA!C:D,2,0)*W1616</f>
        <v>236400</v>
      </c>
      <c r="AK1616" s="36">
        <f>VLOOKUP(A1616&amp;P1616,[6]HARGA!C:D,2,0)*AB1616</f>
        <v>19700</v>
      </c>
      <c r="AL1616" s="32"/>
      <c r="AM1616" s="32"/>
      <c r="AN1616" s="37"/>
      <c r="AO1616" s="37"/>
      <c r="AP1616" s="37"/>
      <c r="AQ1616" s="37"/>
      <c r="AR1616" s="37"/>
      <c r="AS1616" s="37"/>
      <c r="AT1616" s="37"/>
      <c r="AU1616" s="37"/>
      <c r="AV1616" s="37"/>
      <c r="AW1616" s="37"/>
      <c r="AX1616" s="37"/>
      <c r="AY1616" s="37"/>
      <c r="AZ1616" s="37"/>
      <c r="BA1616" s="37"/>
      <c r="BB1616" s="37"/>
      <c r="BC1616" s="37"/>
      <c r="BD1616">
        <v>7</v>
      </c>
    </row>
    <row r="1617" spans="1:56" hidden="1" x14ac:dyDescent="0.25">
      <c r="A1617" s="22" t="s">
        <v>66</v>
      </c>
      <c r="B1617" s="22" t="s">
        <v>273</v>
      </c>
      <c r="C1617" s="23">
        <v>21110404209</v>
      </c>
      <c r="D1617" s="29" t="s">
        <v>193</v>
      </c>
      <c r="E1617" s="29" t="s">
        <v>321</v>
      </c>
      <c r="F1617" s="29" t="s">
        <v>322</v>
      </c>
      <c r="G1617" s="22">
        <v>5042326448</v>
      </c>
      <c r="H1617" s="22" t="s">
        <v>56</v>
      </c>
      <c r="I1617" s="22" t="s">
        <v>56</v>
      </c>
      <c r="J1617" s="24">
        <v>44507</v>
      </c>
      <c r="K1617" s="22">
        <v>816</v>
      </c>
      <c r="L1617" s="22" t="s">
        <v>110</v>
      </c>
      <c r="M1617" s="22" t="s">
        <v>110</v>
      </c>
      <c r="N1617" s="38" t="s">
        <v>2272</v>
      </c>
      <c r="O1617" s="39">
        <v>44508</v>
      </c>
      <c r="P1617" s="27" t="s">
        <v>64</v>
      </c>
      <c r="Q1617" s="22">
        <v>816</v>
      </c>
      <c r="R1617" s="23">
        <v>21102903804</v>
      </c>
      <c r="S1617" s="22" t="s">
        <v>56</v>
      </c>
      <c r="T1617" s="22">
        <v>6008147670</v>
      </c>
      <c r="U1617" s="22">
        <v>960</v>
      </c>
      <c r="V1617" s="28">
        <v>0</v>
      </c>
      <c r="W1617" s="22">
        <v>960</v>
      </c>
      <c r="X1617" s="22" t="s">
        <v>110</v>
      </c>
      <c r="Y1617" s="22" t="s">
        <v>56</v>
      </c>
      <c r="Z1617" s="30" t="s">
        <v>2273</v>
      </c>
      <c r="AA1617" s="31">
        <v>44506</v>
      </c>
      <c r="AB1617" s="28">
        <v>144</v>
      </c>
      <c r="AC1617" s="40">
        <v>5042318679</v>
      </c>
      <c r="AD1617" s="33" t="s">
        <v>2274</v>
      </c>
      <c r="AE1617" s="34">
        <v>44508</v>
      </c>
      <c r="AF1617" s="35" t="str">
        <f>VLOOKUP(G1617,[6]TIV1!L:S,8,FALSE)</f>
        <v>8276896100</v>
      </c>
      <c r="AG1617" s="35" t="str">
        <f>VLOOKUP(T1617,[6]TIV1!L:S,8,FALSE)</f>
        <v>2050350312</v>
      </c>
      <c r="AH1617" s="35" t="str">
        <f>VLOOKUP(AC1617,[6]TIV1!L:S,8,FALSE)</f>
        <v>8276895965</v>
      </c>
      <c r="AI1617" s="36">
        <f>VLOOKUP(A1617&amp;P1617,[6]HARGA!C:D,2,0)*Q1617</f>
        <v>24480000</v>
      </c>
      <c r="AJ1617" s="36">
        <f>VLOOKUP(A1617&amp;P1617,[6]HARGA!C:D,2,0)*W1617</f>
        <v>28800000</v>
      </c>
      <c r="AK1617" s="36">
        <f>VLOOKUP(A1617&amp;P1617,[6]HARGA!C:D,2,0)*AB1617</f>
        <v>4320000</v>
      </c>
      <c r="AL1617" s="32"/>
      <c r="AM1617" s="32"/>
      <c r="AN1617" s="37"/>
      <c r="AO1617" s="37"/>
      <c r="AP1617" s="37"/>
      <c r="AQ1617" s="37"/>
      <c r="AR1617" s="37"/>
      <c r="AS1617" s="37"/>
      <c r="AT1617" s="37"/>
      <c r="AU1617" s="37"/>
      <c r="AV1617" s="37"/>
      <c r="AW1617" s="37"/>
      <c r="AX1617" s="37"/>
      <c r="AY1617" s="37"/>
      <c r="AZ1617" s="37"/>
      <c r="BA1617" s="37"/>
      <c r="BB1617" s="37"/>
      <c r="BC1617" s="37"/>
      <c r="BD1617">
        <v>7</v>
      </c>
    </row>
    <row r="1618" spans="1:56" hidden="1" x14ac:dyDescent="0.25">
      <c r="A1618" s="22" t="s">
        <v>66</v>
      </c>
      <c r="B1618" s="22" t="s">
        <v>273</v>
      </c>
      <c r="C1618" s="23">
        <v>21110404209</v>
      </c>
      <c r="D1618" s="29" t="s">
        <v>193</v>
      </c>
      <c r="E1618" s="29" t="s">
        <v>321</v>
      </c>
      <c r="F1618" s="29" t="s">
        <v>322</v>
      </c>
      <c r="G1618" s="22">
        <v>5042326448</v>
      </c>
      <c r="H1618" s="22" t="s">
        <v>56</v>
      </c>
      <c r="I1618" s="22" t="s">
        <v>56</v>
      </c>
      <c r="J1618" s="24">
        <v>44507</v>
      </c>
      <c r="K1618" s="22">
        <v>20</v>
      </c>
      <c r="L1618" s="22" t="s">
        <v>110</v>
      </c>
      <c r="M1618" s="22" t="s">
        <v>110</v>
      </c>
      <c r="N1618" s="38" t="s">
        <v>2272</v>
      </c>
      <c r="O1618" s="39">
        <v>44508</v>
      </c>
      <c r="P1618" s="27" t="s">
        <v>65</v>
      </c>
      <c r="Q1618" s="22">
        <v>20</v>
      </c>
      <c r="R1618" s="23">
        <v>21102903804</v>
      </c>
      <c r="S1618" s="22" t="s">
        <v>56</v>
      </c>
      <c r="T1618" s="22">
        <f>VLOOKUP(C1618,'[8]Sheet1 (2)'!$L:$M,2,0)</f>
        <v>6008147670</v>
      </c>
      <c r="U1618" s="22">
        <v>20</v>
      </c>
      <c r="V1618" s="28">
        <v>0</v>
      </c>
      <c r="W1618" s="22">
        <v>20</v>
      </c>
      <c r="X1618" s="22" t="s">
        <v>110</v>
      </c>
      <c r="Y1618" s="22" t="s">
        <v>56</v>
      </c>
      <c r="Z1618" s="30" t="s">
        <v>2273</v>
      </c>
      <c r="AA1618" s="31">
        <v>44506</v>
      </c>
      <c r="AB1618" s="28">
        <v>0</v>
      </c>
      <c r="AC1618" s="40">
        <v>5042318679</v>
      </c>
      <c r="AD1618" s="33" t="s">
        <v>2274</v>
      </c>
      <c r="AE1618" s="34">
        <v>44508</v>
      </c>
      <c r="AF1618" s="35" t="str">
        <f>VLOOKUP(G1618,[6]TIV1!L:S,8,FALSE)</f>
        <v>8276896100</v>
      </c>
      <c r="AG1618" s="35" t="str">
        <f>VLOOKUP(T1618,[6]TIV1!L:S,8,FALSE)</f>
        <v>2050350312</v>
      </c>
      <c r="AH1618" s="35" t="str">
        <f>VLOOKUP(AC1618,[6]TIV1!L:S,8,FALSE)</f>
        <v>8276895965</v>
      </c>
      <c r="AI1618" s="36">
        <f>VLOOKUP(A1618&amp;P1618,[6]HARGA!C:D,2,0)*Q1618</f>
        <v>0</v>
      </c>
      <c r="AJ1618" s="36">
        <f>VLOOKUP(A1618&amp;P1618,[6]HARGA!C:D,2,0)*W1618</f>
        <v>0</v>
      </c>
      <c r="AK1618" s="36">
        <f>VLOOKUP(A1618&amp;P1618,[6]HARGA!C:D,2,0)*AB1618</f>
        <v>0</v>
      </c>
      <c r="AL1618" s="32"/>
      <c r="AM1618" s="32"/>
      <c r="AN1618" s="37"/>
      <c r="AO1618" s="37"/>
      <c r="AP1618" s="37"/>
      <c r="AQ1618" s="37"/>
      <c r="AR1618" s="37"/>
      <c r="AS1618" s="37"/>
      <c r="AT1618" s="37"/>
      <c r="AU1618" s="37"/>
      <c r="AV1618" s="37"/>
      <c r="AW1618" s="37"/>
      <c r="AX1618" s="37"/>
      <c r="AY1618" s="37"/>
      <c r="AZ1618" s="37"/>
      <c r="BA1618" s="37"/>
      <c r="BB1618" s="37"/>
      <c r="BC1618" s="37"/>
      <c r="BD1618">
        <v>7</v>
      </c>
    </row>
    <row r="1619" spans="1:56" x14ac:dyDescent="0.25">
      <c r="A1619" s="22" t="s">
        <v>51</v>
      </c>
      <c r="B1619" s="22" t="s">
        <v>52</v>
      </c>
      <c r="C1619" s="23">
        <v>21110406301</v>
      </c>
      <c r="D1619" s="22" t="s">
        <v>53</v>
      </c>
      <c r="E1619" s="22" t="s">
        <v>546</v>
      </c>
      <c r="F1619" s="22" t="s">
        <v>547</v>
      </c>
      <c r="G1619" s="22">
        <v>5042323343</v>
      </c>
      <c r="H1619" s="22" t="s">
        <v>56</v>
      </c>
      <c r="I1619" s="22" t="s">
        <v>2275</v>
      </c>
      <c r="J1619" s="24">
        <v>44508</v>
      </c>
      <c r="K1619" s="22">
        <v>1104</v>
      </c>
      <c r="L1619" s="22" t="s">
        <v>58</v>
      </c>
      <c r="M1619" s="22" t="s">
        <v>58</v>
      </c>
      <c r="N1619" s="101" t="s">
        <v>2276</v>
      </c>
      <c r="O1619" s="102">
        <v>44508</v>
      </c>
      <c r="P1619" s="27" t="s">
        <v>60</v>
      </c>
      <c r="Q1619" s="22">
        <v>1104</v>
      </c>
      <c r="R1619" s="28" t="s">
        <v>56</v>
      </c>
      <c r="S1619" s="22" t="s">
        <v>56</v>
      </c>
      <c r="T1619" s="28" t="s">
        <v>56</v>
      </c>
      <c r="U1619" s="28">
        <v>0</v>
      </c>
      <c r="V1619" s="28">
        <v>0</v>
      </c>
      <c r="W1619" s="28">
        <v>0</v>
      </c>
      <c r="X1619" s="28" t="s">
        <v>56</v>
      </c>
      <c r="Y1619" s="22" t="s">
        <v>56</v>
      </c>
      <c r="Z1619" s="45" t="s">
        <v>56</v>
      </c>
      <c r="AA1619" s="45" t="s">
        <v>56</v>
      </c>
      <c r="AB1619" s="28">
        <v>0</v>
      </c>
      <c r="AC1619" s="28" t="s">
        <v>56</v>
      </c>
      <c r="AD1619" s="46" t="s">
        <v>56</v>
      </c>
      <c r="AE1619" s="56" t="s">
        <v>56</v>
      </c>
      <c r="AF1619" s="35" t="str">
        <f>VLOOKUP(G1619,[6]TIV1!L:S,8,FALSE)</f>
        <v>8276895377</v>
      </c>
      <c r="AG1619" s="35" t="e">
        <f>VLOOKUP(T1619,[6]TIV1!L:S,8,FALSE)</f>
        <v>#N/A</v>
      </c>
      <c r="AH1619" s="35" t="e">
        <f>VLOOKUP(AC1619,[6]TIV1!L:S,8,FALSE)</f>
        <v>#N/A</v>
      </c>
      <c r="AI1619" s="36">
        <f>VLOOKUP(A1619&amp;P1619,[6]HARGA!C:D,2,0)*Q1619</f>
        <v>10874400</v>
      </c>
      <c r="AJ1619" s="36">
        <f>VLOOKUP(A1619&amp;P1619,[6]HARGA!C:D,2,0)*W1619</f>
        <v>0</v>
      </c>
      <c r="AK1619" s="36">
        <f>VLOOKUP(A1619&amp;P1619,[6]HARGA!C:D,2,0)*AB1619</f>
        <v>0</v>
      </c>
      <c r="AL1619" s="37"/>
      <c r="AM1619" s="37"/>
      <c r="AN1619" s="37"/>
      <c r="AO1619" s="37"/>
      <c r="AP1619" s="37"/>
      <c r="AQ1619" s="37"/>
      <c r="AR1619" s="37"/>
      <c r="AS1619" s="37"/>
      <c r="AT1619" s="37"/>
      <c r="AU1619" s="37"/>
      <c r="AV1619" s="37"/>
      <c r="AW1619" s="37"/>
      <c r="AX1619" s="37"/>
      <c r="AY1619" s="37"/>
      <c r="AZ1619" s="37"/>
      <c r="BA1619" s="37"/>
      <c r="BB1619" s="37"/>
      <c r="BC1619" s="37"/>
      <c r="BD1619">
        <v>8</v>
      </c>
    </row>
    <row r="1620" spans="1:56" x14ac:dyDescent="0.25">
      <c r="A1620" s="22" t="s">
        <v>51</v>
      </c>
      <c r="B1620" s="22" t="s">
        <v>52</v>
      </c>
      <c r="C1620" s="23">
        <v>21110406301</v>
      </c>
      <c r="D1620" s="22" t="s">
        <v>53</v>
      </c>
      <c r="E1620" s="22" t="s">
        <v>546</v>
      </c>
      <c r="F1620" s="22" t="s">
        <v>547</v>
      </c>
      <c r="G1620" s="22">
        <v>5042323343</v>
      </c>
      <c r="H1620" s="22" t="s">
        <v>56</v>
      </c>
      <c r="I1620" s="22" t="s">
        <v>2275</v>
      </c>
      <c r="J1620" s="24">
        <v>44508</v>
      </c>
      <c r="K1620" s="22">
        <v>1104</v>
      </c>
      <c r="L1620" s="22" t="s">
        <v>58</v>
      </c>
      <c r="M1620" s="22" t="s">
        <v>58</v>
      </c>
      <c r="N1620" s="101" t="s">
        <v>2276</v>
      </c>
      <c r="O1620" s="102">
        <v>44508</v>
      </c>
      <c r="P1620" s="27" t="s">
        <v>64</v>
      </c>
      <c r="Q1620" s="22">
        <v>1104</v>
      </c>
      <c r="R1620" s="28" t="s">
        <v>56</v>
      </c>
      <c r="S1620" s="22" t="s">
        <v>56</v>
      </c>
      <c r="T1620" s="28" t="s">
        <v>56</v>
      </c>
      <c r="U1620" s="28">
        <v>0</v>
      </c>
      <c r="V1620" s="28">
        <v>0</v>
      </c>
      <c r="W1620" s="28">
        <v>0</v>
      </c>
      <c r="X1620" s="28" t="s">
        <v>56</v>
      </c>
      <c r="Y1620" s="22" t="s">
        <v>56</v>
      </c>
      <c r="Z1620" s="45" t="s">
        <v>56</v>
      </c>
      <c r="AA1620" s="45" t="s">
        <v>56</v>
      </c>
      <c r="AB1620" s="28">
        <v>0</v>
      </c>
      <c r="AC1620" s="28" t="s">
        <v>56</v>
      </c>
      <c r="AD1620" s="46" t="s">
        <v>56</v>
      </c>
      <c r="AE1620" s="56" t="s">
        <v>56</v>
      </c>
      <c r="AF1620" s="35" t="str">
        <f>VLOOKUP(G1620,[6]TIV1!L:S,8,FALSE)</f>
        <v>8276895377</v>
      </c>
      <c r="AG1620" s="35" t="e">
        <f>VLOOKUP(T1620,[6]TIV1!L:S,8,FALSE)</f>
        <v>#N/A</v>
      </c>
      <c r="AH1620" s="35" t="e">
        <f>VLOOKUP(AC1620,[6]TIV1!L:S,8,FALSE)</f>
        <v>#N/A</v>
      </c>
      <c r="AI1620" s="36">
        <f>VLOOKUP(A1620&amp;P1620,[6]HARGA!C:D,2,0)*Q1620</f>
        <v>33120000</v>
      </c>
      <c r="AJ1620" s="36">
        <f>VLOOKUP(A1620&amp;P1620,[6]HARGA!C:D,2,0)*W1620</f>
        <v>0</v>
      </c>
      <c r="AK1620" s="36">
        <f>VLOOKUP(A1620&amp;P1620,[6]HARGA!C:D,2,0)*AB1620</f>
        <v>0</v>
      </c>
      <c r="AL1620" s="37"/>
      <c r="AM1620" s="37"/>
      <c r="AN1620" s="37"/>
      <c r="AO1620" s="37"/>
      <c r="AP1620" s="37"/>
      <c r="AQ1620" s="37"/>
      <c r="AR1620" s="37"/>
      <c r="AS1620" s="37"/>
      <c r="AT1620" s="37"/>
      <c r="AU1620" s="37"/>
      <c r="AV1620" s="37"/>
      <c r="AW1620" s="37"/>
      <c r="AX1620" s="37"/>
      <c r="AY1620" s="37"/>
      <c r="AZ1620" s="37"/>
      <c r="BA1620" s="37"/>
      <c r="BB1620" s="37"/>
      <c r="BC1620" s="37"/>
      <c r="BD1620">
        <v>8</v>
      </c>
    </row>
    <row r="1621" spans="1:56" x14ac:dyDescent="0.25">
      <c r="A1621" s="22" t="s">
        <v>51</v>
      </c>
      <c r="B1621" s="22" t="s">
        <v>52</v>
      </c>
      <c r="C1621" s="23">
        <v>21110406301</v>
      </c>
      <c r="D1621" s="22" t="s">
        <v>53</v>
      </c>
      <c r="E1621" s="22" t="s">
        <v>546</v>
      </c>
      <c r="F1621" s="22" t="s">
        <v>547</v>
      </c>
      <c r="G1621" s="22">
        <v>5042323343</v>
      </c>
      <c r="H1621" s="22" t="s">
        <v>56</v>
      </c>
      <c r="I1621" s="22" t="s">
        <v>2275</v>
      </c>
      <c r="J1621" s="24">
        <v>44508</v>
      </c>
      <c r="K1621" s="22">
        <v>24</v>
      </c>
      <c r="L1621" s="22" t="s">
        <v>58</v>
      </c>
      <c r="M1621" s="22" t="s">
        <v>58</v>
      </c>
      <c r="N1621" s="101" t="s">
        <v>2276</v>
      </c>
      <c r="O1621" s="102">
        <v>44508</v>
      </c>
      <c r="P1621" s="27" t="s">
        <v>65</v>
      </c>
      <c r="Q1621" s="22">
        <v>24</v>
      </c>
      <c r="R1621" s="28" t="s">
        <v>56</v>
      </c>
      <c r="S1621" s="22" t="s">
        <v>56</v>
      </c>
      <c r="T1621" s="28" t="s">
        <v>56</v>
      </c>
      <c r="U1621" s="28">
        <v>0</v>
      </c>
      <c r="V1621" s="28">
        <v>0</v>
      </c>
      <c r="W1621" s="28">
        <v>0</v>
      </c>
      <c r="X1621" s="28" t="s">
        <v>56</v>
      </c>
      <c r="Y1621" s="22" t="s">
        <v>56</v>
      </c>
      <c r="Z1621" s="45" t="s">
        <v>56</v>
      </c>
      <c r="AA1621" s="45" t="s">
        <v>56</v>
      </c>
      <c r="AB1621" s="28">
        <v>0</v>
      </c>
      <c r="AC1621" s="28" t="s">
        <v>56</v>
      </c>
      <c r="AD1621" s="46" t="s">
        <v>56</v>
      </c>
      <c r="AE1621" s="56" t="s">
        <v>56</v>
      </c>
      <c r="AF1621" s="35" t="str">
        <f>VLOOKUP(G1621,[6]TIV1!L:S,8,FALSE)</f>
        <v>8276895377</v>
      </c>
      <c r="AG1621" s="35" t="e">
        <f>VLOOKUP(T1621,[6]TIV1!L:S,8,FALSE)</f>
        <v>#N/A</v>
      </c>
      <c r="AH1621" s="35" t="e">
        <f>VLOOKUP(AC1621,[6]TIV1!L:S,8,FALSE)</f>
        <v>#N/A</v>
      </c>
      <c r="AI1621" s="36">
        <f>VLOOKUP(A1621&amp;P1621,[6]HARGA!C:D,2,0)*Q1621</f>
        <v>0</v>
      </c>
      <c r="AJ1621" s="36">
        <f>VLOOKUP(A1621&amp;P1621,[6]HARGA!C:D,2,0)*W1621</f>
        <v>0</v>
      </c>
      <c r="AK1621" s="36">
        <f>VLOOKUP(A1621&amp;P1621,[6]HARGA!C:D,2,0)*AB1621</f>
        <v>0</v>
      </c>
      <c r="AL1621" s="37"/>
      <c r="AM1621" s="37"/>
      <c r="AN1621" s="37"/>
      <c r="AO1621" s="37"/>
      <c r="AP1621" s="37"/>
      <c r="AQ1621" s="37"/>
      <c r="AR1621" s="37"/>
      <c r="AS1621" s="37"/>
      <c r="AT1621" s="37"/>
      <c r="AU1621" s="37"/>
      <c r="AV1621" s="37"/>
      <c r="AW1621" s="37"/>
      <c r="AX1621" s="37"/>
      <c r="AY1621" s="37"/>
      <c r="AZ1621" s="37"/>
      <c r="BA1621" s="37"/>
      <c r="BB1621" s="37"/>
      <c r="BC1621" s="37"/>
      <c r="BD1621">
        <v>8</v>
      </c>
    </row>
    <row r="1622" spans="1:56" hidden="1" x14ac:dyDescent="0.25">
      <c r="A1622" s="22" t="s">
        <v>66</v>
      </c>
      <c r="B1622" s="22" t="s">
        <v>52</v>
      </c>
      <c r="C1622" s="23" t="s">
        <v>2277</v>
      </c>
      <c r="D1622" s="22" t="s">
        <v>53</v>
      </c>
      <c r="E1622" s="22" t="s">
        <v>546</v>
      </c>
      <c r="F1622" s="22" t="s">
        <v>547</v>
      </c>
      <c r="G1622" s="22" t="s">
        <v>90</v>
      </c>
      <c r="H1622" s="22" t="s">
        <v>56</v>
      </c>
      <c r="I1622" s="22" t="s">
        <v>2278</v>
      </c>
      <c r="J1622" s="24">
        <v>44508</v>
      </c>
      <c r="K1622" s="22">
        <v>0</v>
      </c>
      <c r="L1622" s="22" t="s">
        <v>91</v>
      </c>
      <c r="M1622" s="22" t="s">
        <v>91</v>
      </c>
      <c r="N1622" s="41" t="s">
        <v>56</v>
      </c>
      <c r="O1622" s="41" t="s">
        <v>56</v>
      </c>
      <c r="P1622" s="27" t="s">
        <v>60</v>
      </c>
      <c r="Q1622" s="22">
        <v>0</v>
      </c>
      <c r="R1622" s="23">
        <v>21110404170</v>
      </c>
      <c r="S1622" s="22" t="s">
        <v>56</v>
      </c>
      <c r="T1622" s="22">
        <v>6008153928</v>
      </c>
      <c r="U1622" s="22">
        <v>0</v>
      </c>
      <c r="V1622" s="28">
        <v>0</v>
      </c>
      <c r="W1622" s="22">
        <v>0</v>
      </c>
      <c r="X1622" s="29" t="s">
        <v>110</v>
      </c>
      <c r="Y1622" s="22" t="s">
        <v>56</v>
      </c>
      <c r="Z1622" s="30" t="s">
        <v>2279</v>
      </c>
      <c r="AA1622" s="31">
        <v>44507</v>
      </c>
      <c r="AB1622" s="22">
        <v>0</v>
      </c>
      <c r="AC1622" s="32">
        <v>5042323342</v>
      </c>
      <c r="AD1622" s="43" t="s">
        <v>2280</v>
      </c>
      <c r="AE1622" s="44">
        <v>44514</v>
      </c>
      <c r="AF1622" s="35" t="e">
        <f>VLOOKUP(G1622,[6]TIV1!L:S,8,FALSE)</f>
        <v>#N/A</v>
      </c>
      <c r="AG1622" s="35" t="str">
        <f>VLOOKUP(T1622,[6]TIV1!L:S,8,FALSE)</f>
        <v>2050350312</v>
      </c>
      <c r="AH1622" s="35" t="str">
        <f>VLOOKUP(AC1622,[6]TIV1!L:S,8,FALSE)</f>
        <v>8276895965</v>
      </c>
      <c r="AI1622" s="36">
        <f>VLOOKUP(A1622&amp;P1622,[6]HARGA!C:D,2,0)*Q1622</f>
        <v>0</v>
      </c>
      <c r="AJ1622" s="36">
        <f>VLOOKUP(A1622&amp;P1622,[6]HARGA!C:D,2,0)*W1622</f>
        <v>0</v>
      </c>
      <c r="AK1622" s="36">
        <f>VLOOKUP(A1622&amp;P1622,[6]HARGA!C:D,2,0)*AB1622</f>
        <v>0</v>
      </c>
      <c r="AL1622" s="37"/>
      <c r="AM1622" s="37"/>
      <c r="AN1622" s="37"/>
      <c r="AO1622" s="37"/>
      <c r="AP1622" s="37"/>
      <c r="AQ1622" s="37"/>
      <c r="AR1622" s="37"/>
      <c r="AS1622" s="37"/>
      <c r="AT1622" s="37"/>
      <c r="AU1622" s="37"/>
      <c r="AV1622" s="37"/>
      <c r="AW1622" s="37"/>
      <c r="AX1622" s="37"/>
      <c r="AY1622" s="37"/>
      <c r="AZ1622" s="37"/>
      <c r="BA1622" s="37"/>
      <c r="BB1622" s="37"/>
      <c r="BC1622" s="37"/>
      <c r="BD1622">
        <v>8</v>
      </c>
    </row>
    <row r="1623" spans="1:56" hidden="1" x14ac:dyDescent="0.25">
      <c r="A1623" s="22" t="s">
        <v>66</v>
      </c>
      <c r="B1623" s="22" t="s">
        <v>52</v>
      </c>
      <c r="C1623" s="23" t="s">
        <v>2277</v>
      </c>
      <c r="D1623" s="22" t="s">
        <v>53</v>
      </c>
      <c r="E1623" s="22" t="s">
        <v>546</v>
      </c>
      <c r="F1623" s="22" t="s">
        <v>547</v>
      </c>
      <c r="G1623" s="22" t="s">
        <v>90</v>
      </c>
      <c r="H1623" s="22" t="s">
        <v>56</v>
      </c>
      <c r="I1623" s="22" t="s">
        <v>2278</v>
      </c>
      <c r="J1623" s="24">
        <v>44508</v>
      </c>
      <c r="K1623" s="22">
        <v>0</v>
      </c>
      <c r="L1623" s="22" t="s">
        <v>91</v>
      </c>
      <c r="M1623" s="22" t="s">
        <v>91</v>
      </c>
      <c r="N1623" s="41" t="s">
        <v>56</v>
      </c>
      <c r="O1623" s="41" t="s">
        <v>56</v>
      </c>
      <c r="P1623" s="27" t="s">
        <v>64</v>
      </c>
      <c r="Q1623" s="22">
        <v>0</v>
      </c>
      <c r="R1623" s="23">
        <v>21110404170</v>
      </c>
      <c r="S1623" s="22" t="s">
        <v>56</v>
      </c>
      <c r="T1623" s="22">
        <v>6008153928</v>
      </c>
      <c r="U1623" s="22">
        <v>1152</v>
      </c>
      <c r="V1623" s="28">
        <v>0</v>
      </c>
      <c r="W1623" s="22">
        <v>1152</v>
      </c>
      <c r="X1623" s="29" t="s">
        <v>110</v>
      </c>
      <c r="Y1623" s="22" t="s">
        <v>56</v>
      </c>
      <c r="Z1623" s="30" t="s">
        <v>2279</v>
      </c>
      <c r="AA1623" s="31">
        <v>44507</v>
      </c>
      <c r="AB1623" s="22">
        <v>48</v>
      </c>
      <c r="AC1623" s="32">
        <v>5042323342</v>
      </c>
      <c r="AD1623" s="43" t="s">
        <v>2280</v>
      </c>
      <c r="AE1623" s="44">
        <v>44514</v>
      </c>
      <c r="AF1623" s="35" t="e">
        <f>VLOOKUP(G1623,[6]TIV1!L:S,8,FALSE)</f>
        <v>#N/A</v>
      </c>
      <c r="AG1623" s="35" t="str">
        <f>VLOOKUP(T1623,[6]TIV1!L:S,8,FALSE)</f>
        <v>2050350312</v>
      </c>
      <c r="AH1623" s="35" t="str">
        <f>VLOOKUP(AC1623,[6]TIV1!L:S,8,FALSE)</f>
        <v>8276895965</v>
      </c>
      <c r="AI1623" s="36">
        <f>VLOOKUP(A1623&amp;P1623,[6]HARGA!C:D,2,0)*Q1623</f>
        <v>0</v>
      </c>
      <c r="AJ1623" s="36">
        <f>VLOOKUP(A1623&amp;P1623,[6]HARGA!C:D,2,0)*W1623</f>
        <v>34560000</v>
      </c>
      <c r="AK1623" s="36">
        <f>VLOOKUP(A1623&amp;P1623,[6]HARGA!C:D,2,0)*AB1623</f>
        <v>1440000</v>
      </c>
      <c r="AL1623" s="37"/>
      <c r="AM1623" s="37"/>
      <c r="AN1623" s="37"/>
      <c r="AO1623" s="37"/>
      <c r="AP1623" s="37"/>
      <c r="AQ1623" s="37"/>
      <c r="AR1623" s="37"/>
      <c r="AS1623" s="37"/>
      <c r="AT1623" s="37"/>
      <c r="AU1623" s="37"/>
      <c r="AV1623" s="37"/>
      <c r="AW1623" s="37"/>
      <c r="AX1623" s="37"/>
      <c r="AY1623" s="37"/>
      <c r="AZ1623" s="37"/>
      <c r="BA1623" s="37"/>
      <c r="BB1623" s="37"/>
      <c r="BC1623" s="37"/>
      <c r="BD1623">
        <v>8</v>
      </c>
    </row>
    <row r="1624" spans="1:56" hidden="1" x14ac:dyDescent="0.25">
      <c r="A1624" s="22" t="s">
        <v>66</v>
      </c>
      <c r="B1624" s="22" t="s">
        <v>52</v>
      </c>
      <c r="C1624" s="23" t="s">
        <v>2277</v>
      </c>
      <c r="D1624" s="22" t="s">
        <v>53</v>
      </c>
      <c r="E1624" s="22" t="s">
        <v>546</v>
      </c>
      <c r="F1624" s="22" t="s">
        <v>547</v>
      </c>
      <c r="G1624" s="22" t="s">
        <v>90</v>
      </c>
      <c r="H1624" s="22" t="s">
        <v>56</v>
      </c>
      <c r="I1624" s="22" t="s">
        <v>2278</v>
      </c>
      <c r="J1624" s="24">
        <v>44508</v>
      </c>
      <c r="K1624" s="22">
        <v>0</v>
      </c>
      <c r="L1624" s="22" t="s">
        <v>91</v>
      </c>
      <c r="M1624" s="22" t="s">
        <v>91</v>
      </c>
      <c r="N1624" s="41" t="s">
        <v>56</v>
      </c>
      <c r="O1624" s="41" t="s">
        <v>56</v>
      </c>
      <c r="P1624" s="27" t="s">
        <v>65</v>
      </c>
      <c r="Q1624" s="22">
        <v>0</v>
      </c>
      <c r="R1624" s="23">
        <v>21110404170</v>
      </c>
      <c r="S1624" s="22" t="s">
        <v>56</v>
      </c>
      <c r="T1624" s="22">
        <v>6008153928</v>
      </c>
      <c r="U1624" s="22">
        <v>24</v>
      </c>
      <c r="V1624" s="28">
        <v>0</v>
      </c>
      <c r="W1624" s="22">
        <v>24</v>
      </c>
      <c r="X1624" s="29" t="s">
        <v>110</v>
      </c>
      <c r="Y1624" s="22" t="s">
        <v>56</v>
      </c>
      <c r="Z1624" s="30" t="s">
        <v>2279</v>
      </c>
      <c r="AA1624" s="31">
        <v>44507</v>
      </c>
      <c r="AB1624" s="22">
        <v>0</v>
      </c>
      <c r="AC1624" s="32">
        <v>5042323342</v>
      </c>
      <c r="AD1624" s="43" t="s">
        <v>2280</v>
      </c>
      <c r="AE1624" s="44">
        <v>44514</v>
      </c>
      <c r="AF1624" s="35" t="e">
        <f>VLOOKUP(G1624,[6]TIV1!L:S,8,FALSE)</f>
        <v>#N/A</v>
      </c>
      <c r="AG1624" s="35" t="str">
        <f>VLOOKUP(T1624,[6]TIV1!L:S,8,FALSE)</f>
        <v>2050350312</v>
      </c>
      <c r="AH1624" s="35" t="str">
        <f>VLOOKUP(AC1624,[6]TIV1!L:S,8,FALSE)</f>
        <v>8276895965</v>
      </c>
      <c r="AI1624" s="36">
        <f>VLOOKUP(A1624&amp;P1624,[6]HARGA!C:D,2,0)*Q1624</f>
        <v>0</v>
      </c>
      <c r="AJ1624" s="36">
        <f>VLOOKUP(A1624&amp;P1624,[6]HARGA!C:D,2,0)*W1624</f>
        <v>0</v>
      </c>
      <c r="AK1624" s="36">
        <f>VLOOKUP(A1624&amp;P1624,[6]HARGA!C:D,2,0)*AB1624</f>
        <v>0</v>
      </c>
      <c r="AL1624" s="37"/>
      <c r="AM1624" s="37"/>
      <c r="AN1624" s="37"/>
      <c r="AO1624" s="37"/>
      <c r="AP1624" s="37"/>
      <c r="AQ1624" s="37"/>
      <c r="AR1624" s="37"/>
      <c r="AS1624" s="37"/>
      <c r="AT1624" s="37"/>
      <c r="AU1624" s="37"/>
      <c r="AV1624" s="37"/>
      <c r="AW1624" s="37"/>
      <c r="AX1624" s="37"/>
      <c r="AY1624" s="37"/>
      <c r="AZ1624" s="37"/>
      <c r="BA1624" s="37"/>
      <c r="BB1624" s="37"/>
      <c r="BC1624" s="37"/>
      <c r="BD1624">
        <v>8</v>
      </c>
    </row>
    <row r="1625" spans="1:56" hidden="1" x14ac:dyDescent="0.25">
      <c r="A1625" s="22" t="s">
        <v>66</v>
      </c>
      <c r="B1625" s="22" t="s">
        <v>52</v>
      </c>
      <c r="C1625" s="23">
        <v>21110404162</v>
      </c>
      <c r="D1625" s="22" t="s">
        <v>53</v>
      </c>
      <c r="E1625" s="22" t="s">
        <v>511</v>
      </c>
      <c r="F1625" s="22" t="s">
        <v>2281</v>
      </c>
      <c r="G1625" s="22">
        <v>5042334612</v>
      </c>
      <c r="H1625" s="22" t="s">
        <v>56</v>
      </c>
      <c r="I1625" s="22" t="s">
        <v>2282</v>
      </c>
      <c r="J1625" s="24">
        <v>44508</v>
      </c>
      <c r="K1625" s="22">
        <v>1104</v>
      </c>
      <c r="L1625" s="22" t="s">
        <v>110</v>
      </c>
      <c r="M1625" s="22" t="s">
        <v>110</v>
      </c>
      <c r="N1625" s="101" t="s">
        <v>2283</v>
      </c>
      <c r="O1625" s="102">
        <v>44508</v>
      </c>
      <c r="P1625" s="27" t="s">
        <v>60</v>
      </c>
      <c r="Q1625" s="22">
        <v>1104</v>
      </c>
      <c r="R1625" s="23">
        <v>21102903679</v>
      </c>
      <c r="S1625" s="22" t="s">
        <v>56</v>
      </c>
      <c r="T1625" s="22">
        <v>6008152062</v>
      </c>
      <c r="U1625" s="22">
        <v>24</v>
      </c>
      <c r="V1625" s="28">
        <v>0</v>
      </c>
      <c r="W1625" s="22">
        <v>24</v>
      </c>
      <c r="X1625" s="29" t="s">
        <v>184</v>
      </c>
      <c r="Y1625" s="22" t="s">
        <v>56</v>
      </c>
      <c r="Z1625" s="30" t="s">
        <v>2284</v>
      </c>
      <c r="AA1625" s="31">
        <v>44507</v>
      </c>
      <c r="AB1625" s="22">
        <v>0</v>
      </c>
      <c r="AC1625" s="32">
        <v>5042327995</v>
      </c>
      <c r="AD1625" s="43" t="s">
        <v>2285</v>
      </c>
      <c r="AE1625" s="44">
        <v>44514</v>
      </c>
      <c r="AF1625" s="35" t="str">
        <f>VLOOKUP(G1625,[6]TIV1!L:S,8,FALSE)</f>
        <v>8276895965</v>
      </c>
      <c r="AG1625" s="35" t="str">
        <f>VLOOKUP(T1625,[6]TIV1!L:S,8,FALSE)</f>
        <v>2050350312</v>
      </c>
      <c r="AH1625" s="35" t="str">
        <f>VLOOKUP(AC1625,[6]TIV1!L:S,8,FALSE)</f>
        <v>8276895965</v>
      </c>
      <c r="AI1625" s="36">
        <f>VLOOKUP(A1625&amp;P1625,[6]HARGA!C:D,2,0)*Q1625</f>
        <v>10874400</v>
      </c>
      <c r="AJ1625" s="36">
        <f>VLOOKUP(A1625&amp;P1625,[6]HARGA!C:D,2,0)*W1625</f>
        <v>236400</v>
      </c>
      <c r="AK1625" s="36">
        <f>VLOOKUP(A1625&amp;P1625,[6]HARGA!C:D,2,0)*AB1625</f>
        <v>0</v>
      </c>
      <c r="AL1625" s="37"/>
      <c r="AM1625" s="37"/>
      <c r="AN1625" s="37"/>
      <c r="AO1625" s="37"/>
      <c r="AP1625" s="37"/>
      <c r="AQ1625" s="37"/>
      <c r="AR1625" s="37"/>
      <c r="AS1625" s="37"/>
      <c r="AT1625" s="37"/>
      <c r="AU1625" s="37"/>
      <c r="AV1625" s="37"/>
      <c r="AW1625" s="37"/>
      <c r="AX1625" s="37"/>
      <c r="AY1625" s="37"/>
      <c r="AZ1625" s="37"/>
      <c r="BA1625" s="37"/>
      <c r="BB1625" s="37"/>
      <c r="BC1625" s="37"/>
      <c r="BD1625">
        <v>8</v>
      </c>
    </row>
    <row r="1626" spans="1:56" hidden="1" x14ac:dyDescent="0.25">
      <c r="A1626" s="22" t="s">
        <v>66</v>
      </c>
      <c r="B1626" s="22" t="s">
        <v>52</v>
      </c>
      <c r="C1626" s="23">
        <v>21110404162</v>
      </c>
      <c r="D1626" s="22" t="s">
        <v>53</v>
      </c>
      <c r="E1626" s="22" t="s">
        <v>511</v>
      </c>
      <c r="F1626" s="22" t="s">
        <v>2281</v>
      </c>
      <c r="G1626" s="22">
        <v>5042334612</v>
      </c>
      <c r="H1626" s="22" t="s">
        <v>56</v>
      </c>
      <c r="I1626" s="22" t="s">
        <v>2282</v>
      </c>
      <c r="J1626" s="24">
        <v>44508</v>
      </c>
      <c r="K1626" s="22">
        <v>1104</v>
      </c>
      <c r="L1626" s="22" t="s">
        <v>110</v>
      </c>
      <c r="M1626" s="22" t="s">
        <v>110</v>
      </c>
      <c r="N1626" s="101" t="s">
        <v>2283</v>
      </c>
      <c r="O1626" s="102">
        <v>44508</v>
      </c>
      <c r="P1626" s="27" t="s">
        <v>64</v>
      </c>
      <c r="Q1626" s="22">
        <v>1104</v>
      </c>
      <c r="R1626" s="23">
        <v>21102903679</v>
      </c>
      <c r="S1626" s="22" t="s">
        <v>56</v>
      </c>
      <c r="T1626" s="22">
        <v>6008152062</v>
      </c>
      <c r="U1626" s="22">
        <v>1152</v>
      </c>
      <c r="V1626" s="28">
        <v>0</v>
      </c>
      <c r="W1626" s="22">
        <v>1152</v>
      </c>
      <c r="X1626" s="29" t="s">
        <v>184</v>
      </c>
      <c r="Y1626" s="22" t="s">
        <v>56</v>
      </c>
      <c r="Z1626" s="30" t="s">
        <v>2284</v>
      </c>
      <c r="AA1626" s="31">
        <v>44507</v>
      </c>
      <c r="AB1626" s="22">
        <v>48</v>
      </c>
      <c r="AC1626" s="32">
        <v>5042327995</v>
      </c>
      <c r="AD1626" s="43" t="s">
        <v>2285</v>
      </c>
      <c r="AE1626" s="44">
        <v>44514</v>
      </c>
      <c r="AF1626" s="35" t="str">
        <f>VLOOKUP(G1626,[6]TIV1!L:S,8,FALSE)</f>
        <v>8276895965</v>
      </c>
      <c r="AG1626" s="35" t="str">
        <f>VLOOKUP(T1626,[6]TIV1!L:S,8,FALSE)</f>
        <v>2050350312</v>
      </c>
      <c r="AH1626" s="35" t="str">
        <f>VLOOKUP(AC1626,[6]TIV1!L:S,8,FALSE)</f>
        <v>8276895965</v>
      </c>
      <c r="AI1626" s="36">
        <f>VLOOKUP(A1626&amp;P1626,[6]HARGA!C:D,2,0)*Q1626</f>
        <v>33120000</v>
      </c>
      <c r="AJ1626" s="36">
        <f>VLOOKUP(A1626&amp;P1626,[6]HARGA!C:D,2,0)*W1626</f>
        <v>34560000</v>
      </c>
      <c r="AK1626" s="36">
        <f>VLOOKUP(A1626&amp;P1626,[6]HARGA!C:D,2,0)*AB1626</f>
        <v>1440000</v>
      </c>
      <c r="AL1626" s="37"/>
      <c r="AM1626" s="37"/>
      <c r="AN1626" s="37"/>
      <c r="AO1626" s="37"/>
      <c r="AP1626" s="37"/>
      <c r="AQ1626" s="37"/>
      <c r="AR1626" s="37"/>
      <c r="AS1626" s="37"/>
      <c r="AT1626" s="37"/>
      <c r="AU1626" s="37"/>
      <c r="AV1626" s="37"/>
      <c r="AW1626" s="37"/>
      <c r="AX1626" s="37"/>
      <c r="AY1626" s="37"/>
      <c r="AZ1626" s="37"/>
      <c r="BA1626" s="37"/>
      <c r="BB1626" s="37"/>
      <c r="BC1626" s="37"/>
      <c r="BD1626">
        <v>8</v>
      </c>
    </row>
    <row r="1627" spans="1:56" hidden="1" x14ac:dyDescent="0.25">
      <c r="A1627" s="22" t="s">
        <v>66</v>
      </c>
      <c r="B1627" s="22" t="s">
        <v>52</v>
      </c>
      <c r="C1627" s="23">
        <v>21110404162</v>
      </c>
      <c r="D1627" s="22" t="s">
        <v>53</v>
      </c>
      <c r="E1627" s="22" t="s">
        <v>511</v>
      </c>
      <c r="F1627" s="22" t="s">
        <v>2281</v>
      </c>
      <c r="G1627" s="22">
        <v>5042334612</v>
      </c>
      <c r="H1627" s="22" t="s">
        <v>56</v>
      </c>
      <c r="I1627" s="22" t="s">
        <v>2282</v>
      </c>
      <c r="J1627" s="24">
        <v>44508</v>
      </c>
      <c r="K1627" s="22">
        <v>24</v>
      </c>
      <c r="L1627" s="22" t="s">
        <v>110</v>
      </c>
      <c r="M1627" s="22" t="s">
        <v>110</v>
      </c>
      <c r="N1627" s="101" t="s">
        <v>2283</v>
      </c>
      <c r="O1627" s="102">
        <v>44508</v>
      </c>
      <c r="P1627" s="27" t="s">
        <v>65</v>
      </c>
      <c r="Q1627" s="22">
        <v>24</v>
      </c>
      <c r="R1627" s="23">
        <v>21102903679</v>
      </c>
      <c r="S1627" s="22" t="s">
        <v>56</v>
      </c>
      <c r="T1627" s="22">
        <v>6008152062</v>
      </c>
      <c r="U1627" s="22">
        <v>24</v>
      </c>
      <c r="V1627" s="28">
        <v>0</v>
      </c>
      <c r="W1627" s="22">
        <v>24</v>
      </c>
      <c r="X1627" s="29" t="s">
        <v>184</v>
      </c>
      <c r="Y1627" s="22" t="s">
        <v>56</v>
      </c>
      <c r="Z1627" s="30" t="s">
        <v>2284</v>
      </c>
      <c r="AA1627" s="31">
        <v>44507</v>
      </c>
      <c r="AB1627" s="22">
        <v>0</v>
      </c>
      <c r="AC1627" s="32">
        <v>5042327995</v>
      </c>
      <c r="AD1627" s="43" t="s">
        <v>2285</v>
      </c>
      <c r="AE1627" s="44">
        <v>44514</v>
      </c>
      <c r="AF1627" s="35" t="str">
        <f>VLOOKUP(G1627,[6]TIV1!L:S,8,FALSE)</f>
        <v>8276895965</v>
      </c>
      <c r="AG1627" s="35" t="str">
        <f>VLOOKUP(T1627,[6]TIV1!L:S,8,FALSE)</f>
        <v>2050350312</v>
      </c>
      <c r="AH1627" s="35" t="str">
        <f>VLOOKUP(AC1627,[6]TIV1!L:S,8,FALSE)</f>
        <v>8276895965</v>
      </c>
      <c r="AI1627" s="36">
        <f>VLOOKUP(A1627&amp;P1627,[6]HARGA!C:D,2,0)*Q1627</f>
        <v>0</v>
      </c>
      <c r="AJ1627" s="36">
        <f>VLOOKUP(A1627&amp;P1627,[6]HARGA!C:D,2,0)*W1627</f>
        <v>0</v>
      </c>
      <c r="AK1627" s="36">
        <f>VLOOKUP(A1627&amp;P1627,[6]HARGA!C:D,2,0)*AB1627</f>
        <v>0</v>
      </c>
      <c r="AL1627" s="37"/>
      <c r="AM1627" s="37"/>
      <c r="AN1627" s="37"/>
      <c r="AO1627" s="37"/>
      <c r="AP1627" s="37"/>
      <c r="AQ1627" s="37"/>
      <c r="AR1627" s="37"/>
      <c r="AS1627" s="37"/>
      <c r="AT1627" s="37"/>
      <c r="AU1627" s="37"/>
      <c r="AV1627" s="37"/>
      <c r="AW1627" s="37"/>
      <c r="AX1627" s="37"/>
      <c r="AY1627" s="37"/>
      <c r="AZ1627" s="37"/>
      <c r="BA1627" s="37"/>
      <c r="BB1627" s="37"/>
      <c r="BC1627" s="37"/>
      <c r="BD1627">
        <v>8</v>
      </c>
    </row>
    <row r="1628" spans="1:56" hidden="1" x14ac:dyDescent="0.25">
      <c r="A1628" s="22" t="s">
        <v>66</v>
      </c>
      <c r="B1628" s="22" t="s">
        <v>52</v>
      </c>
      <c r="C1628" s="23">
        <v>21110404157</v>
      </c>
      <c r="D1628" s="22" t="s">
        <v>53</v>
      </c>
      <c r="E1628" s="22" t="s">
        <v>95</v>
      </c>
      <c r="F1628" s="22" t="s">
        <v>96</v>
      </c>
      <c r="G1628" s="22">
        <v>5042333428</v>
      </c>
      <c r="H1628" s="22" t="s">
        <v>56</v>
      </c>
      <c r="I1628" s="22" t="s">
        <v>2286</v>
      </c>
      <c r="J1628" s="24">
        <v>44508</v>
      </c>
      <c r="K1628" s="22">
        <v>1344</v>
      </c>
      <c r="L1628" s="22" t="s">
        <v>72</v>
      </c>
      <c r="M1628" s="22" t="s">
        <v>72</v>
      </c>
      <c r="N1628" s="101" t="s">
        <v>2287</v>
      </c>
      <c r="O1628" s="102">
        <v>44508</v>
      </c>
      <c r="P1628" s="27" t="s">
        <v>60</v>
      </c>
      <c r="Q1628" s="22">
        <v>1344</v>
      </c>
      <c r="R1628" s="23">
        <v>21102903697</v>
      </c>
      <c r="S1628" s="22" t="s">
        <v>56</v>
      </c>
      <c r="T1628" s="22">
        <v>6008142568</v>
      </c>
      <c r="U1628" s="22">
        <v>0</v>
      </c>
      <c r="V1628" s="28">
        <v>0</v>
      </c>
      <c r="W1628" s="22">
        <v>0</v>
      </c>
      <c r="X1628" s="29" t="s">
        <v>110</v>
      </c>
      <c r="Y1628" s="22" t="s">
        <v>56</v>
      </c>
      <c r="Z1628" s="30" t="s">
        <v>2288</v>
      </c>
      <c r="AA1628" s="31">
        <v>44507</v>
      </c>
      <c r="AB1628" s="22">
        <v>0</v>
      </c>
      <c r="AC1628" s="32">
        <v>5042333427</v>
      </c>
      <c r="AD1628" s="43" t="s">
        <v>2289</v>
      </c>
      <c r="AE1628" s="44">
        <v>44514</v>
      </c>
      <c r="AF1628" s="35" t="str">
        <f>VLOOKUP(G1628,[6]TIV1!L:S,8,FALSE)</f>
        <v>8276895965</v>
      </c>
      <c r="AG1628" s="35" t="str">
        <f>VLOOKUP(T1628,[6]TIV1!L:S,8,FALSE)</f>
        <v>2050350312</v>
      </c>
      <c r="AH1628" s="35" t="str">
        <f>VLOOKUP(AC1628,[6]TIV1!L:S,8,FALSE)</f>
        <v>8276895965</v>
      </c>
      <c r="AI1628" s="36">
        <f>VLOOKUP(A1628&amp;P1628,[6]HARGA!C:D,2,0)*Q1628</f>
        <v>13238400</v>
      </c>
      <c r="AJ1628" s="36">
        <f>VLOOKUP(A1628&amp;P1628,[6]HARGA!C:D,2,0)*W1628</f>
        <v>0</v>
      </c>
      <c r="AK1628" s="36">
        <f>VLOOKUP(A1628&amp;P1628,[6]HARGA!C:D,2,0)*AB1628</f>
        <v>0</v>
      </c>
      <c r="AL1628" s="37"/>
      <c r="AM1628" s="37"/>
      <c r="AN1628" s="37"/>
      <c r="AO1628" s="37"/>
      <c r="AP1628" s="37"/>
      <c r="AQ1628" s="37"/>
      <c r="AR1628" s="37"/>
      <c r="AS1628" s="37"/>
      <c r="AT1628" s="37"/>
      <c r="AU1628" s="37"/>
      <c r="AV1628" s="37"/>
      <c r="AW1628" s="37"/>
      <c r="AX1628" s="37"/>
      <c r="AY1628" s="37"/>
      <c r="AZ1628" s="37"/>
      <c r="BA1628" s="37"/>
      <c r="BB1628" s="37"/>
      <c r="BC1628" s="37"/>
      <c r="BD1628">
        <v>8</v>
      </c>
    </row>
    <row r="1629" spans="1:56" hidden="1" x14ac:dyDescent="0.25">
      <c r="A1629" s="22" t="s">
        <v>66</v>
      </c>
      <c r="B1629" s="22" t="s">
        <v>52</v>
      </c>
      <c r="C1629" s="23">
        <v>21110404157</v>
      </c>
      <c r="D1629" s="22" t="s">
        <v>53</v>
      </c>
      <c r="E1629" s="22" t="s">
        <v>95</v>
      </c>
      <c r="F1629" s="22" t="s">
        <v>96</v>
      </c>
      <c r="G1629" s="22">
        <v>5042333428</v>
      </c>
      <c r="H1629" s="22" t="s">
        <v>56</v>
      </c>
      <c r="I1629" s="22" t="s">
        <v>2286</v>
      </c>
      <c r="J1629" s="24">
        <v>44508</v>
      </c>
      <c r="K1629" s="22">
        <v>1344</v>
      </c>
      <c r="L1629" s="22" t="s">
        <v>72</v>
      </c>
      <c r="M1629" s="22" t="s">
        <v>72</v>
      </c>
      <c r="N1629" s="101" t="s">
        <v>2287</v>
      </c>
      <c r="O1629" s="102">
        <v>44508</v>
      </c>
      <c r="P1629" s="27" t="s">
        <v>64</v>
      </c>
      <c r="Q1629" s="22">
        <v>1344</v>
      </c>
      <c r="R1629" s="23">
        <v>21102903697</v>
      </c>
      <c r="S1629" s="22" t="s">
        <v>56</v>
      </c>
      <c r="T1629" s="22">
        <v>6008142568</v>
      </c>
      <c r="U1629" s="22">
        <v>1344</v>
      </c>
      <c r="V1629" s="28">
        <v>0</v>
      </c>
      <c r="W1629" s="22">
        <v>1344</v>
      </c>
      <c r="X1629" s="29" t="s">
        <v>110</v>
      </c>
      <c r="Y1629" s="22" t="s">
        <v>56</v>
      </c>
      <c r="Z1629" s="30" t="s">
        <v>2288</v>
      </c>
      <c r="AA1629" s="31">
        <v>44507</v>
      </c>
      <c r="AB1629" s="22">
        <v>50</v>
      </c>
      <c r="AC1629" s="32">
        <v>5042333427</v>
      </c>
      <c r="AD1629" s="43" t="s">
        <v>2289</v>
      </c>
      <c r="AE1629" s="44">
        <v>44514</v>
      </c>
      <c r="AF1629" s="35" t="str">
        <f>VLOOKUP(G1629,[6]TIV1!L:S,8,FALSE)</f>
        <v>8276895965</v>
      </c>
      <c r="AG1629" s="35" t="str">
        <f>VLOOKUP(T1629,[6]TIV1!L:S,8,FALSE)</f>
        <v>2050350312</v>
      </c>
      <c r="AH1629" s="35" t="str">
        <f>VLOOKUP(AC1629,[6]TIV1!L:S,8,FALSE)</f>
        <v>8276895965</v>
      </c>
      <c r="AI1629" s="36">
        <f>VLOOKUP(A1629&amp;P1629,[6]HARGA!C:D,2,0)*Q1629</f>
        <v>40320000</v>
      </c>
      <c r="AJ1629" s="36">
        <f>VLOOKUP(A1629&amp;P1629,[6]HARGA!C:D,2,0)*W1629</f>
        <v>40320000</v>
      </c>
      <c r="AK1629" s="36">
        <f>VLOOKUP(A1629&amp;P1629,[6]HARGA!C:D,2,0)*AB1629</f>
        <v>1500000</v>
      </c>
      <c r="AL1629" s="37"/>
      <c r="AM1629" s="37"/>
      <c r="AN1629" s="37"/>
      <c r="AO1629" s="37"/>
      <c r="AP1629" s="37"/>
      <c r="AQ1629" s="37"/>
      <c r="AR1629" s="37"/>
      <c r="AS1629" s="37"/>
      <c r="AT1629" s="37"/>
      <c r="AU1629" s="37"/>
      <c r="AV1629" s="37"/>
      <c r="AW1629" s="37"/>
      <c r="AX1629" s="37"/>
      <c r="AY1629" s="37"/>
      <c r="AZ1629" s="37"/>
      <c r="BA1629" s="37"/>
      <c r="BB1629" s="37"/>
      <c r="BC1629" s="37"/>
      <c r="BD1629">
        <v>8</v>
      </c>
    </row>
    <row r="1630" spans="1:56" hidden="1" x14ac:dyDescent="0.25">
      <c r="A1630" s="22" t="s">
        <v>66</v>
      </c>
      <c r="B1630" s="22" t="s">
        <v>52</v>
      </c>
      <c r="C1630" s="23">
        <v>21110404157</v>
      </c>
      <c r="D1630" s="22" t="s">
        <v>53</v>
      </c>
      <c r="E1630" s="22" t="s">
        <v>95</v>
      </c>
      <c r="F1630" s="22" t="s">
        <v>96</v>
      </c>
      <c r="G1630" s="22">
        <v>5042333428</v>
      </c>
      <c r="H1630" s="22" t="s">
        <v>56</v>
      </c>
      <c r="I1630" s="22" t="s">
        <v>2286</v>
      </c>
      <c r="J1630" s="24">
        <v>44508</v>
      </c>
      <c r="K1630" s="22">
        <v>28</v>
      </c>
      <c r="L1630" s="22" t="s">
        <v>72</v>
      </c>
      <c r="M1630" s="22" t="s">
        <v>72</v>
      </c>
      <c r="N1630" s="101" t="s">
        <v>2287</v>
      </c>
      <c r="O1630" s="102">
        <v>44508</v>
      </c>
      <c r="P1630" s="27" t="s">
        <v>65</v>
      </c>
      <c r="Q1630" s="22">
        <v>28</v>
      </c>
      <c r="R1630" s="23">
        <v>21102903697</v>
      </c>
      <c r="S1630" s="22" t="s">
        <v>56</v>
      </c>
      <c r="T1630" s="22">
        <v>6008142568</v>
      </c>
      <c r="U1630" s="22">
        <v>28</v>
      </c>
      <c r="V1630" s="28">
        <v>0</v>
      </c>
      <c r="W1630" s="22">
        <v>28</v>
      </c>
      <c r="X1630" s="29" t="s">
        <v>110</v>
      </c>
      <c r="Y1630" s="22" t="s">
        <v>56</v>
      </c>
      <c r="Z1630" s="30" t="s">
        <v>2288</v>
      </c>
      <c r="AA1630" s="31">
        <v>44507</v>
      </c>
      <c r="AB1630" s="22">
        <v>0</v>
      </c>
      <c r="AC1630" s="32">
        <v>5042333427</v>
      </c>
      <c r="AD1630" s="43" t="s">
        <v>2289</v>
      </c>
      <c r="AE1630" s="44">
        <v>44514</v>
      </c>
      <c r="AF1630" s="35" t="str">
        <f>VLOOKUP(G1630,[6]TIV1!L:S,8,FALSE)</f>
        <v>8276895965</v>
      </c>
      <c r="AG1630" s="35" t="str">
        <f>VLOOKUP(T1630,[6]TIV1!L:S,8,FALSE)</f>
        <v>2050350312</v>
      </c>
      <c r="AH1630" s="35" t="str">
        <f>VLOOKUP(AC1630,[6]TIV1!L:S,8,FALSE)</f>
        <v>8276895965</v>
      </c>
      <c r="AI1630" s="36">
        <f>VLOOKUP(A1630&amp;P1630,[6]HARGA!C:D,2,0)*Q1630</f>
        <v>0</v>
      </c>
      <c r="AJ1630" s="36">
        <f>VLOOKUP(A1630&amp;P1630,[6]HARGA!C:D,2,0)*W1630</f>
        <v>0</v>
      </c>
      <c r="AK1630" s="36">
        <f>VLOOKUP(A1630&amp;P1630,[6]HARGA!C:D,2,0)*AB1630</f>
        <v>0</v>
      </c>
      <c r="AL1630" s="37"/>
      <c r="AM1630" s="37"/>
      <c r="AN1630" s="37"/>
      <c r="AO1630" s="37"/>
      <c r="AP1630" s="37"/>
      <c r="AQ1630" s="37"/>
      <c r="AR1630" s="37"/>
      <c r="AS1630" s="37"/>
      <c r="AT1630" s="37"/>
      <c r="AU1630" s="37"/>
      <c r="AV1630" s="37"/>
      <c r="AW1630" s="37"/>
      <c r="AX1630" s="37"/>
      <c r="AY1630" s="37"/>
      <c r="AZ1630" s="37"/>
      <c r="BA1630" s="37"/>
      <c r="BB1630" s="37"/>
      <c r="BC1630" s="37"/>
      <c r="BD1630">
        <v>8</v>
      </c>
    </row>
    <row r="1631" spans="1:56" hidden="1" x14ac:dyDescent="0.25">
      <c r="A1631" s="22" t="s">
        <v>51</v>
      </c>
      <c r="B1631" s="22" t="s">
        <v>52</v>
      </c>
      <c r="C1631" s="23">
        <v>21110406299</v>
      </c>
      <c r="D1631" s="22" t="s">
        <v>53</v>
      </c>
      <c r="E1631" s="22" t="s">
        <v>2290</v>
      </c>
      <c r="F1631" s="22" t="s">
        <v>970</v>
      </c>
      <c r="G1631" s="128">
        <v>5042348840</v>
      </c>
      <c r="H1631" s="22" t="s">
        <v>2291</v>
      </c>
      <c r="I1631" s="22" t="s">
        <v>2292</v>
      </c>
      <c r="J1631" s="24">
        <v>44508</v>
      </c>
      <c r="K1631" s="22">
        <v>1728</v>
      </c>
      <c r="L1631" s="22" t="s">
        <v>208</v>
      </c>
      <c r="M1631" s="22" t="s">
        <v>208</v>
      </c>
      <c r="N1631" s="101" t="s">
        <v>2293</v>
      </c>
      <c r="O1631" s="102">
        <v>44509</v>
      </c>
      <c r="P1631" s="27" t="s">
        <v>60</v>
      </c>
      <c r="Q1631" s="22">
        <v>1728</v>
      </c>
      <c r="R1631" s="23">
        <v>21102101747</v>
      </c>
      <c r="S1631" s="22" t="s">
        <v>56</v>
      </c>
      <c r="T1631" s="22">
        <v>6008150689</v>
      </c>
      <c r="U1631" s="22">
        <v>63</v>
      </c>
      <c r="V1631" s="28">
        <v>0</v>
      </c>
      <c r="W1631" s="22">
        <v>63</v>
      </c>
      <c r="X1631" s="29" t="s">
        <v>102</v>
      </c>
      <c r="Y1631" s="22" t="s">
        <v>56</v>
      </c>
      <c r="Z1631" s="30" t="s">
        <v>2294</v>
      </c>
      <c r="AA1631" s="31">
        <v>44504</v>
      </c>
      <c r="AB1631" s="22">
        <v>2</v>
      </c>
      <c r="AC1631" s="62">
        <v>5042347697</v>
      </c>
      <c r="AD1631" s="43" t="s">
        <v>2295</v>
      </c>
      <c r="AE1631" s="44">
        <v>44519</v>
      </c>
      <c r="AF1631" s="35" t="str">
        <f>VLOOKUP(G1631,[6]TIV1!L:S,8,FALSE)</f>
        <v>8276895377</v>
      </c>
      <c r="AG1631" s="35" t="str">
        <f>VLOOKUP(T1631,[6]TIV1!L:S,8,FALSE)</f>
        <v>2050350281</v>
      </c>
      <c r="AH1631" s="35" t="str">
        <f>VLOOKUP(AC1631,[6]TIV1!L:S,8,FALSE)</f>
        <v>8276895377</v>
      </c>
      <c r="AI1631" s="36">
        <f>VLOOKUP(A1631&amp;P1631,[6]HARGA!C:D,2,0)*Q1631</f>
        <v>17020800</v>
      </c>
      <c r="AJ1631" s="36">
        <f>VLOOKUP(A1631&amp;P1631,[6]HARGA!C:D,2,0)*W1631</f>
        <v>620550</v>
      </c>
      <c r="AK1631" s="36">
        <f>VLOOKUP(A1631&amp;P1631,[6]HARGA!C:D,2,0)*AB1631</f>
        <v>19700</v>
      </c>
      <c r="AL1631" s="37"/>
      <c r="AM1631" s="37"/>
      <c r="AN1631" s="37"/>
      <c r="AO1631" s="37"/>
      <c r="AP1631" s="37"/>
      <c r="AQ1631" s="37"/>
      <c r="AR1631" s="37"/>
      <c r="AS1631" s="37"/>
      <c r="AT1631" s="37"/>
      <c r="AU1631" s="37"/>
      <c r="AV1631" s="37"/>
      <c r="AW1631" s="37"/>
      <c r="AX1631" s="37"/>
      <c r="AY1631" s="37"/>
      <c r="AZ1631" s="37"/>
      <c r="BA1631" s="37"/>
      <c r="BB1631" s="37"/>
      <c r="BC1631" s="37"/>
      <c r="BD1631">
        <v>8</v>
      </c>
    </row>
    <row r="1632" spans="1:56" hidden="1" x14ac:dyDescent="0.25">
      <c r="A1632" s="22" t="s">
        <v>51</v>
      </c>
      <c r="B1632" s="22" t="s">
        <v>52</v>
      </c>
      <c r="C1632" s="23">
        <v>21110406299</v>
      </c>
      <c r="D1632" s="22" t="s">
        <v>53</v>
      </c>
      <c r="E1632" s="22" t="s">
        <v>2290</v>
      </c>
      <c r="F1632" s="22" t="s">
        <v>970</v>
      </c>
      <c r="G1632" s="128">
        <v>5042348840</v>
      </c>
      <c r="H1632" s="22" t="s">
        <v>2291</v>
      </c>
      <c r="I1632" s="22" t="s">
        <v>2292</v>
      </c>
      <c r="J1632" s="24">
        <v>44508</v>
      </c>
      <c r="K1632" s="22">
        <v>1728</v>
      </c>
      <c r="L1632" s="22" t="s">
        <v>208</v>
      </c>
      <c r="M1632" s="22" t="s">
        <v>208</v>
      </c>
      <c r="N1632" s="101" t="s">
        <v>2293</v>
      </c>
      <c r="O1632" s="102">
        <v>44509</v>
      </c>
      <c r="P1632" s="27" t="s">
        <v>64</v>
      </c>
      <c r="Q1632" s="22">
        <v>1728</v>
      </c>
      <c r="R1632" s="23">
        <v>21102101747</v>
      </c>
      <c r="S1632" s="22" t="s">
        <v>56</v>
      </c>
      <c r="T1632" s="22">
        <v>6008150689</v>
      </c>
      <c r="U1632" s="22">
        <v>1728</v>
      </c>
      <c r="V1632" s="28">
        <v>0</v>
      </c>
      <c r="W1632" s="22">
        <v>1728</v>
      </c>
      <c r="X1632" s="29" t="s">
        <v>102</v>
      </c>
      <c r="Y1632" s="22" t="s">
        <v>56</v>
      </c>
      <c r="Z1632" s="30" t="s">
        <v>2294</v>
      </c>
      <c r="AA1632" s="31">
        <v>44504</v>
      </c>
      <c r="AB1632" s="22">
        <v>65</v>
      </c>
      <c r="AC1632" s="62">
        <v>5042347697</v>
      </c>
      <c r="AD1632" s="43" t="s">
        <v>2295</v>
      </c>
      <c r="AE1632" s="44">
        <v>44519</v>
      </c>
      <c r="AF1632" s="35" t="str">
        <f>VLOOKUP(G1632,[6]TIV1!L:S,8,FALSE)</f>
        <v>8276895377</v>
      </c>
      <c r="AG1632" s="35" t="str">
        <f>VLOOKUP(T1632,[6]TIV1!L:S,8,FALSE)</f>
        <v>2050350281</v>
      </c>
      <c r="AH1632" s="35" t="str">
        <f>VLOOKUP(AC1632,[6]TIV1!L:S,8,FALSE)</f>
        <v>8276895377</v>
      </c>
      <c r="AI1632" s="36">
        <f>VLOOKUP(A1632&amp;P1632,[6]HARGA!C:D,2,0)*Q1632</f>
        <v>51840000</v>
      </c>
      <c r="AJ1632" s="36">
        <f>VLOOKUP(A1632&amp;P1632,[6]HARGA!C:D,2,0)*W1632</f>
        <v>51840000</v>
      </c>
      <c r="AK1632" s="36">
        <f>VLOOKUP(A1632&amp;P1632,[6]HARGA!C:D,2,0)*AB1632</f>
        <v>1950000</v>
      </c>
      <c r="AL1632" s="37"/>
      <c r="AM1632" s="37"/>
      <c r="AN1632" s="37"/>
      <c r="AO1632" s="37"/>
      <c r="AP1632" s="37"/>
      <c r="AQ1632" s="37"/>
      <c r="AR1632" s="37"/>
      <c r="AS1632" s="37"/>
      <c r="AT1632" s="37"/>
      <c r="AU1632" s="37"/>
      <c r="AV1632" s="37"/>
      <c r="AW1632" s="37"/>
      <c r="AX1632" s="37"/>
      <c r="AY1632" s="37"/>
      <c r="AZ1632" s="37"/>
      <c r="BA1632" s="37"/>
      <c r="BB1632" s="37"/>
      <c r="BC1632" s="37"/>
      <c r="BD1632">
        <v>8</v>
      </c>
    </row>
    <row r="1633" spans="1:56" hidden="1" x14ac:dyDescent="0.25">
      <c r="A1633" s="22" t="s">
        <v>66</v>
      </c>
      <c r="B1633" s="22" t="s">
        <v>52</v>
      </c>
      <c r="C1633" s="23">
        <v>21110404154</v>
      </c>
      <c r="D1633" s="22" t="s">
        <v>53</v>
      </c>
      <c r="E1633" s="22" t="s">
        <v>577</v>
      </c>
      <c r="F1633" s="22" t="s">
        <v>578</v>
      </c>
      <c r="G1633" s="129">
        <v>5042311667</v>
      </c>
      <c r="H1633" s="22">
        <v>504231167</v>
      </c>
      <c r="I1633" s="22" t="s">
        <v>2296</v>
      </c>
      <c r="J1633" s="24">
        <v>44508</v>
      </c>
      <c r="K1633" s="22">
        <v>1248</v>
      </c>
      <c r="L1633" s="22" t="s">
        <v>70</v>
      </c>
      <c r="M1633" s="22" t="s">
        <v>70</v>
      </c>
      <c r="N1633" s="101" t="s">
        <v>2297</v>
      </c>
      <c r="O1633" s="102">
        <v>44509</v>
      </c>
      <c r="P1633" s="27" t="s">
        <v>60</v>
      </c>
      <c r="Q1633" s="22">
        <v>1248</v>
      </c>
      <c r="R1633" s="23">
        <v>21102903689</v>
      </c>
      <c r="S1633" s="22" t="s">
        <v>56</v>
      </c>
      <c r="T1633" s="22">
        <v>6008152794</v>
      </c>
      <c r="U1633" s="22">
        <v>27</v>
      </c>
      <c r="V1633" s="28">
        <v>0</v>
      </c>
      <c r="W1633" s="22">
        <v>27</v>
      </c>
      <c r="X1633" s="29" t="s">
        <v>72</v>
      </c>
      <c r="Y1633" s="22" t="s">
        <v>56</v>
      </c>
      <c r="Z1633" s="30" t="s">
        <v>2298</v>
      </c>
      <c r="AA1633" s="31">
        <v>44507</v>
      </c>
      <c r="AB1633" s="22">
        <v>0</v>
      </c>
      <c r="AC1633" s="32">
        <v>5042328679</v>
      </c>
      <c r="AD1633" s="43" t="s">
        <v>2299</v>
      </c>
      <c r="AE1633" s="44">
        <v>44514</v>
      </c>
      <c r="AF1633" s="35" t="str">
        <f>VLOOKUP(G1633,[6]TIV1!L:S,8,FALSE)</f>
        <v>8276895965</v>
      </c>
      <c r="AG1633" s="35" t="str">
        <f>VLOOKUP(T1633,[6]TIV1!L:S,8,FALSE)</f>
        <v>2050350312</v>
      </c>
      <c r="AH1633" s="35" t="str">
        <f>VLOOKUP(AC1633,[6]TIV1!L:S,8,FALSE)</f>
        <v>8276895965</v>
      </c>
      <c r="AI1633" s="36">
        <f>VLOOKUP(A1633&amp;P1633,[6]HARGA!C:D,2,0)*Q1633</f>
        <v>12292800</v>
      </c>
      <c r="AJ1633" s="36">
        <f>VLOOKUP(A1633&amp;P1633,[6]HARGA!C:D,2,0)*W1633</f>
        <v>265950</v>
      </c>
      <c r="AK1633" s="36">
        <f>VLOOKUP(A1633&amp;P1633,[6]HARGA!C:D,2,0)*AB1633</f>
        <v>0</v>
      </c>
      <c r="AL1633" s="37"/>
      <c r="AM1633" s="37"/>
      <c r="AN1633" s="37"/>
      <c r="AO1633" s="37"/>
      <c r="AP1633" s="37"/>
      <c r="AQ1633" s="37"/>
      <c r="AR1633" s="37"/>
      <c r="AS1633" s="37"/>
      <c r="AT1633" s="37"/>
      <c r="AU1633" s="37"/>
      <c r="AV1633" s="37"/>
      <c r="AW1633" s="37"/>
      <c r="AX1633" s="37"/>
      <c r="AY1633" s="37"/>
      <c r="AZ1633" s="37"/>
      <c r="BA1633" s="37"/>
      <c r="BB1633" s="37"/>
      <c r="BC1633" s="37"/>
      <c r="BD1633">
        <v>8</v>
      </c>
    </row>
    <row r="1634" spans="1:56" hidden="1" x14ac:dyDescent="0.25">
      <c r="A1634" s="22" t="s">
        <v>66</v>
      </c>
      <c r="B1634" s="22" t="s">
        <v>52</v>
      </c>
      <c r="C1634" s="23">
        <v>21110404154</v>
      </c>
      <c r="D1634" s="22" t="s">
        <v>53</v>
      </c>
      <c r="E1634" s="22" t="s">
        <v>577</v>
      </c>
      <c r="F1634" s="22" t="s">
        <v>578</v>
      </c>
      <c r="G1634" s="129">
        <v>5042311667</v>
      </c>
      <c r="H1634" s="22">
        <v>504231167</v>
      </c>
      <c r="I1634" s="22" t="s">
        <v>2296</v>
      </c>
      <c r="J1634" s="24">
        <v>44508</v>
      </c>
      <c r="K1634" s="22">
        <v>1248</v>
      </c>
      <c r="L1634" s="22" t="s">
        <v>70</v>
      </c>
      <c r="M1634" s="22" t="s">
        <v>70</v>
      </c>
      <c r="N1634" s="101" t="s">
        <v>2297</v>
      </c>
      <c r="O1634" s="102">
        <v>44509</v>
      </c>
      <c r="P1634" s="27" t="s">
        <v>64</v>
      </c>
      <c r="Q1634" s="22">
        <v>1248</v>
      </c>
      <c r="R1634" s="23">
        <v>21102903689</v>
      </c>
      <c r="S1634" s="22" t="s">
        <v>56</v>
      </c>
      <c r="T1634" s="22">
        <v>6008152794</v>
      </c>
      <c r="U1634" s="22">
        <v>1248</v>
      </c>
      <c r="V1634" s="28">
        <v>0</v>
      </c>
      <c r="W1634" s="22">
        <v>1248</v>
      </c>
      <c r="X1634" s="29" t="s">
        <v>72</v>
      </c>
      <c r="Y1634" s="22" t="s">
        <v>56</v>
      </c>
      <c r="Z1634" s="30" t="s">
        <v>2298</v>
      </c>
      <c r="AA1634" s="31">
        <v>44507</v>
      </c>
      <c r="AB1634" s="22">
        <v>55</v>
      </c>
      <c r="AC1634" s="32">
        <v>5042328679</v>
      </c>
      <c r="AD1634" s="43" t="s">
        <v>2299</v>
      </c>
      <c r="AE1634" s="44">
        <v>44514</v>
      </c>
      <c r="AF1634" s="35" t="str">
        <f>VLOOKUP(G1634,[6]TIV1!L:S,8,FALSE)</f>
        <v>8276895965</v>
      </c>
      <c r="AG1634" s="35" t="str">
        <f>VLOOKUP(T1634,[6]TIV1!L:S,8,FALSE)</f>
        <v>2050350312</v>
      </c>
      <c r="AH1634" s="35" t="str">
        <f>VLOOKUP(AC1634,[6]TIV1!L:S,8,FALSE)</f>
        <v>8276895965</v>
      </c>
      <c r="AI1634" s="36">
        <f>VLOOKUP(A1634&amp;P1634,[6]HARGA!C:D,2,0)*Q1634</f>
        <v>37440000</v>
      </c>
      <c r="AJ1634" s="36">
        <f>VLOOKUP(A1634&amp;P1634,[6]HARGA!C:D,2,0)*W1634</f>
        <v>37440000</v>
      </c>
      <c r="AK1634" s="36">
        <f>VLOOKUP(A1634&amp;P1634,[6]HARGA!C:D,2,0)*AB1634</f>
        <v>1650000</v>
      </c>
      <c r="AL1634" s="37"/>
      <c r="AM1634" s="37"/>
      <c r="AN1634" s="37"/>
      <c r="AO1634" s="37"/>
      <c r="AP1634" s="37"/>
      <c r="AQ1634" s="37"/>
      <c r="AR1634" s="37"/>
      <c r="AS1634" s="37"/>
      <c r="AT1634" s="37"/>
      <c r="AU1634" s="37"/>
      <c r="AV1634" s="37"/>
      <c r="AW1634" s="37"/>
      <c r="AX1634" s="37"/>
      <c r="AY1634" s="37"/>
      <c r="AZ1634" s="37"/>
      <c r="BA1634" s="37"/>
      <c r="BB1634" s="37"/>
      <c r="BC1634" s="37"/>
      <c r="BD1634">
        <v>8</v>
      </c>
    </row>
    <row r="1635" spans="1:56" x14ac:dyDescent="0.25">
      <c r="A1635" s="22" t="s">
        <v>51</v>
      </c>
      <c r="B1635" s="22" t="s">
        <v>52</v>
      </c>
      <c r="C1635" s="23">
        <v>21110406300</v>
      </c>
      <c r="D1635" s="22" t="s">
        <v>53</v>
      </c>
      <c r="E1635" s="22" t="s">
        <v>75</v>
      </c>
      <c r="F1635" s="22" t="s">
        <v>76</v>
      </c>
      <c r="G1635" s="128">
        <v>5042348863</v>
      </c>
      <c r="H1635" s="22" t="s">
        <v>2300</v>
      </c>
      <c r="I1635" s="22" t="s">
        <v>2301</v>
      </c>
      <c r="J1635" s="24">
        <v>44508</v>
      </c>
      <c r="K1635" s="22">
        <v>1344</v>
      </c>
      <c r="L1635" s="22" t="s">
        <v>58</v>
      </c>
      <c r="M1635" s="22" t="s">
        <v>58</v>
      </c>
      <c r="N1635" s="101" t="s">
        <v>2302</v>
      </c>
      <c r="O1635" s="102">
        <v>44509</v>
      </c>
      <c r="P1635" s="27" t="s">
        <v>60</v>
      </c>
      <c r="Q1635" s="22">
        <v>1344</v>
      </c>
      <c r="R1635" s="23">
        <v>21102803721</v>
      </c>
      <c r="S1635" s="22" t="s">
        <v>56</v>
      </c>
      <c r="T1635" s="22">
        <v>6008152864</v>
      </c>
      <c r="U1635" s="22">
        <v>18</v>
      </c>
      <c r="V1635" s="28">
        <v>0</v>
      </c>
      <c r="W1635" s="22">
        <v>18</v>
      </c>
      <c r="X1635" s="29" t="s">
        <v>58</v>
      </c>
      <c r="Y1635" s="22" t="s">
        <v>56</v>
      </c>
      <c r="Z1635" s="30" t="s">
        <v>2303</v>
      </c>
      <c r="AA1635" s="31">
        <v>44506</v>
      </c>
      <c r="AB1635" s="22">
        <v>0</v>
      </c>
      <c r="AC1635" s="62">
        <v>5042339311</v>
      </c>
      <c r="AD1635" s="63" t="s">
        <v>2304</v>
      </c>
      <c r="AE1635" s="64">
        <v>44509</v>
      </c>
      <c r="AF1635" s="35" t="str">
        <f>VLOOKUP(G1635,[6]TIV1!L:S,8,FALSE)</f>
        <v>8276895377</v>
      </c>
      <c r="AG1635" s="35" t="str">
        <f>VLOOKUP(T1635,[6]TIV1!L:S,8,FALSE)</f>
        <v>2050350281</v>
      </c>
      <c r="AH1635" s="35" t="str">
        <f>VLOOKUP(AC1635,[6]TIV1!L:S,8,FALSE)</f>
        <v>8276895377</v>
      </c>
      <c r="AI1635" s="36">
        <f>VLOOKUP(A1635&amp;P1635,[6]HARGA!C:D,2,0)*Q1635</f>
        <v>13238400</v>
      </c>
      <c r="AJ1635" s="36">
        <f>VLOOKUP(A1635&amp;P1635,[6]HARGA!C:D,2,0)*W1635</f>
        <v>177300</v>
      </c>
      <c r="AK1635" s="36">
        <f>VLOOKUP(A1635&amp;P1635,[6]HARGA!C:D,2,0)*AB1635</f>
        <v>0</v>
      </c>
      <c r="AL1635" s="37"/>
      <c r="AM1635" s="37"/>
      <c r="AN1635" s="37"/>
      <c r="AO1635" s="37"/>
      <c r="AP1635" s="37"/>
      <c r="AQ1635" s="37"/>
      <c r="AR1635" s="37"/>
      <c r="AS1635" s="37"/>
      <c r="AT1635" s="37"/>
      <c r="AU1635" s="37"/>
      <c r="AV1635" s="37"/>
      <c r="AW1635" s="37"/>
      <c r="AX1635" s="37"/>
      <c r="AY1635" s="37"/>
      <c r="AZ1635" s="37"/>
      <c r="BA1635" s="37"/>
      <c r="BB1635" s="37"/>
      <c r="BC1635" s="37"/>
      <c r="BD1635">
        <v>8</v>
      </c>
    </row>
    <row r="1636" spans="1:56" x14ac:dyDescent="0.25">
      <c r="A1636" s="22" t="s">
        <v>51</v>
      </c>
      <c r="B1636" s="22" t="s">
        <v>52</v>
      </c>
      <c r="C1636" s="23">
        <v>21110406300</v>
      </c>
      <c r="D1636" s="22" t="s">
        <v>53</v>
      </c>
      <c r="E1636" s="22" t="s">
        <v>75</v>
      </c>
      <c r="F1636" s="22" t="s">
        <v>76</v>
      </c>
      <c r="G1636" s="128">
        <v>5042348863</v>
      </c>
      <c r="H1636" s="22" t="s">
        <v>2300</v>
      </c>
      <c r="I1636" s="22" t="s">
        <v>2301</v>
      </c>
      <c r="J1636" s="24">
        <v>44508</v>
      </c>
      <c r="K1636" s="22">
        <v>1344</v>
      </c>
      <c r="L1636" s="22" t="s">
        <v>58</v>
      </c>
      <c r="M1636" s="22" t="s">
        <v>58</v>
      </c>
      <c r="N1636" s="101" t="s">
        <v>2302</v>
      </c>
      <c r="O1636" s="102">
        <v>44509</v>
      </c>
      <c r="P1636" s="27" t="s">
        <v>64</v>
      </c>
      <c r="Q1636" s="22">
        <v>1344</v>
      </c>
      <c r="R1636" s="23">
        <v>21102803721</v>
      </c>
      <c r="S1636" s="22" t="s">
        <v>56</v>
      </c>
      <c r="T1636" s="22">
        <v>6008152864</v>
      </c>
      <c r="U1636" s="22">
        <v>1344</v>
      </c>
      <c r="V1636" s="28">
        <v>0</v>
      </c>
      <c r="W1636" s="22">
        <v>1344</v>
      </c>
      <c r="X1636" s="29" t="s">
        <v>58</v>
      </c>
      <c r="Y1636" s="22" t="s">
        <v>56</v>
      </c>
      <c r="Z1636" s="30" t="s">
        <v>2303</v>
      </c>
      <c r="AA1636" s="31">
        <v>44506</v>
      </c>
      <c r="AB1636" s="22">
        <v>50</v>
      </c>
      <c r="AC1636" s="62">
        <v>5042339311</v>
      </c>
      <c r="AD1636" s="63" t="s">
        <v>2304</v>
      </c>
      <c r="AE1636" s="64">
        <v>44509</v>
      </c>
      <c r="AF1636" s="35" t="str">
        <f>VLOOKUP(G1636,[6]TIV1!L:S,8,FALSE)</f>
        <v>8276895377</v>
      </c>
      <c r="AG1636" s="35" t="str">
        <f>VLOOKUP(T1636,[6]TIV1!L:S,8,FALSE)</f>
        <v>2050350281</v>
      </c>
      <c r="AH1636" s="35" t="str">
        <f>VLOOKUP(AC1636,[6]TIV1!L:S,8,FALSE)</f>
        <v>8276895377</v>
      </c>
      <c r="AI1636" s="36">
        <f>VLOOKUP(A1636&amp;P1636,[6]HARGA!C:D,2,0)*Q1636</f>
        <v>40320000</v>
      </c>
      <c r="AJ1636" s="36">
        <f>VLOOKUP(A1636&amp;P1636,[6]HARGA!C:D,2,0)*W1636</f>
        <v>40320000</v>
      </c>
      <c r="AK1636" s="36">
        <f>VLOOKUP(A1636&amp;P1636,[6]HARGA!C:D,2,0)*AB1636</f>
        <v>1500000</v>
      </c>
      <c r="AL1636" s="37"/>
      <c r="AM1636" s="37"/>
      <c r="AN1636" s="37"/>
      <c r="AO1636" s="37"/>
      <c r="AP1636" s="37"/>
      <c r="AQ1636" s="37"/>
      <c r="AR1636" s="37"/>
      <c r="AS1636" s="37"/>
      <c r="AT1636" s="37"/>
      <c r="AU1636" s="37"/>
      <c r="AV1636" s="37"/>
      <c r="AW1636" s="37"/>
      <c r="AX1636" s="37"/>
      <c r="AY1636" s="37"/>
      <c r="AZ1636" s="37"/>
      <c r="BA1636" s="37"/>
      <c r="BB1636" s="37"/>
      <c r="BC1636" s="37"/>
      <c r="BD1636">
        <v>8</v>
      </c>
    </row>
    <row r="1637" spans="1:56" x14ac:dyDescent="0.25">
      <c r="A1637" s="22" t="s">
        <v>51</v>
      </c>
      <c r="B1637" s="22" t="s">
        <v>52</v>
      </c>
      <c r="C1637" s="23">
        <v>21110406300</v>
      </c>
      <c r="D1637" s="22" t="s">
        <v>53</v>
      </c>
      <c r="E1637" s="22" t="s">
        <v>75</v>
      </c>
      <c r="F1637" s="22" t="s">
        <v>76</v>
      </c>
      <c r="G1637" s="128">
        <v>5042348863</v>
      </c>
      <c r="H1637" s="22" t="s">
        <v>2300</v>
      </c>
      <c r="I1637" s="22" t="s">
        <v>2301</v>
      </c>
      <c r="J1637" s="24">
        <v>44508</v>
      </c>
      <c r="K1637" s="22">
        <v>28</v>
      </c>
      <c r="L1637" s="22" t="s">
        <v>58</v>
      </c>
      <c r="M1637" s="22" t="s">
        <v>58</v>
      </c>
      <c r="N1637" s="101" t="s">
        <v>2302</v>
      </c>
      <c r="O1637" s="102">
        <v>44509</v>
      </c>
      <c r="P1637" s="27" t="s">
        <v>65</v>
      </c>
      <c r="Q1637" s="22">
        <v>28</v>
      </c>
      <c r="R1637" s="23">
        <v>21102803721</v>
      </c>
      <c r="S1637" s="22" t="s">
        <v>56</v>
      </c>
      <c r="T1637" s="22">
        <v>6008152864</v>
      </c>
      <c r="U1637" s="22">
        <v>28</v>
      </c>
      <c r="V1637" s="28">
        <v>0</v>
      </c>
      <c r="W1637" s="22">
        <v>28</v>
      </c>
      <c r="X1637" s="29" t="s">
        <v>58</v>
      </c>
      <c r="Y1637" s="22" t="s">
        <v>56</v>
      </c>
      <c r="Z1637" s="30" t="s">
        <v>2303</v>
      </c>
      <c r="AA1637" s="31">
        <v>44506</v>
      </c>
      <c r="AB1637" s="22">
        <v>0</v>
      </c>
      <c r="AC1637" s="62">
        <v>5042339311</v>
      </c>
      <c r="AD1637" s="63" t="s">
        <v>2304</v>
      </c>
      <c r="AE1637" s="64">
        <v>44509</v>
      </c>
      <c r="AF1637" s="35" t="str">
        <f>VLOOKUP(G1637,[6]TIV1!L:S,8,FALSE)</f>
        <v>8276895377</v>
      </c>
      <c r="AG1637" s="35" t="str">
        <f>VLOOKUP(T1637,[6]TIV1!L:S,8,FALSE)</f>
        <v>2050350281</v>
      </c>
      <c r="AH1637" s="35" t="str">
        <f>VLOOKUP(AC1637,[6]TIV1!L:S,8,FALSE)</f>
        <v>8276895377</v>
      </c>
      <c r="AI1637" s="36">
        <f>VLOOKUP(A1637&amp;P1637,[6]HARGA!C:D,2,0)*Q1637</f>
        <v>0</v>
      </c>
      <c r="AJ1637" s="36">
        <f>VLOOKUP(A1637&amp;P1637,[6]HARGA!C:D,2,0)*W1637</f>
        <v>0</v>
      </c>
      <c r="AK1637" s="36">
        <f>VLOOKUP(A1637&amp;P1637,[6]HARGA!C:D,2,0)*AB1637</f>
        <v>0</v>
      </c>
      <c r="AL1637" s="37"/>
      <c r="AM1637" s="37"/>
      <c r="AN1637" s="37"/>
      <c r="AO1637" s="37"/>
      <c r="AP1637" s="37"/>
      <c r="AQ1637" s="37"/>
      <c r="AR1637" s="37"/>
      <c r="AS1637" s="37"/>
      <c r="AT1637" s="37"/>
      <c r="AU1637" s="37"/>
      <c r="AV1637" s="37"/>
      <c r="AW1637" s="37"/>
      <c r="AX1637" s="37"/>
      <c r="AY1637" s="37"/>
      <c r="AZ1637" s="37"/>
      <c r="BA1637" s="37"/>
      <c r="BB1637" s="37"/>
      <c r="BC1637" s="37"/>
      <c r="BD1637">
        <v>8</v>
      </c>
    </row>
    <row r="1638" spans="1:56" hidden="1" x14ac:dyDescent="0.25">
      <c r="A1638" s="22" t="s">
        <v>66</v>
      </c>
      <c r="B1638" s="22" t="s">
        <v>52</v>
      </c>
      <c r="C1638" s="23">
        <v>21110404156</v>
      </c>
      <c r="D1638" s="22" t="s">
        <v>53</v>
      </c>
      <c r="E1638" s="22" t="s">
        <v>581</v>
      </c>
      <c r="F1638" s="22" t="s">
        <v>582</v>
      </c>
      <c r="G1638" s="129">
        <v>5042288597</v>
      </c>
      <c r="H1638" s="22" t="s">
        <v>2305</v>
      </c>
      <c r="I1638" s="22" t="s">
        <v>2306</v>
      </c>
      <c r="J1638" s="24">
        <v>44508</v>
      </c>
      <c r="K1638" s="22">
        <v>1344</v>
      </c>
      <c r="L1638" s="22" t="s">
        <v>153</v>
      </c>
      <c r="M1638" s="22" t="s">
        <v>153</v>
      </c>
      <c r="N1638" s="101" t="s">
        <v>2307</v>
      </c>
      <c r="O1638" s="102">
        <v>44509</v>
      </c>
      <c r="P1638" s="27" t="s">
        <v>60</v>
      </c>
      <c r="Q1638" s="22">
        <v>1344</v>
      </c>
      <c r="R1638" s="28" t="s">
        <v>56</v>
      </c>
      <c r="S1638" s="22" t="s">
        <v>56</v>
      </c>
      <c r="T1638" s="28" t="s">
        <v>56</v>
      </c>
      <c r="U1638" s="28">
        <v>0</v>
      </c>
      <c r="V1638" s="28">
        <v>0</v>
      </c>
      <c r="W1638" s="28">
        <v>0</v>
      </c>
      <c r="X1638" s="28" t="s">
        <v>56</v>
      </c>
      <c r="Y1638" s="22" t="s">
        <v>56</v>
      </c>
      <c r="Z1638" s="45" t="s">
        <v>56</v>
      </c>
      <c r="AA1638" s="45" t="s">
        <v>56</v>
      </c>
      <c r="AB1638" s="28">
        <v>0</v>
      </c>
      <c r="AC1638" s="28" t="s">
        <v>56</v>
      </c>
      <c r="AD1638" s="46" t="s">
        <v>56</v>
      </c>
      <c r="AE1638" s="47" t="s">
        <v>56</v>
      </c>
      <c r="AF1638" s="35" t="str">
        <f>VLOOKUP(G1638,[6]TIV1!L:S,8,FALSE)</f>
        <v>8276895965</v>
      </c>
      <c r="AG1638" s="35" t="e">
        <f>VLOOKUP(T1638,[6]TIV1!L:S,8,FALSE)</f>
        <v>#N/A</v>
      </c>
      <c r="AH1638" s="35" t="e">
        <f>VLOOKUP(AC1638,[6]TIV1!L:S,8,FALSE)</f>
        <v>#N/A</v>
      </c>
      <c r="AI1638" s="36">
        <f>VLOOKUP(A1638&amp;P1638,[6]HARGA!C:D,2,0)*Q1638</f>
        <v>13238400</v>
      </c>
      <c r="AJ1638" s="36">
        <f>VLOOKUP(A1638&amp;P1638,[6]HARGA!C:D,2,0)*W1638</f>
        <v>0</v>
      </c>
      <c r="AK1638" s="36">
        <f>VLOOKUP(A1638&amp;P1638,[6]HARGA!C:D,2,0)*AB1638</f>
        <v>0</v>
      </c>
      <c r="AL1638" s="37"/>
      <c r="AM1638" s="37"/>
      <c r="AN1638" s="37"/>
      <c r="AO1638" s="37"/>
      <c r="AP1638" s="37"/>
      <c r="AQ1638" s="37"/>
      <c r="AR1638" s="37"/>
      <c r="AS1638" s="37"/>
      <c r="AT1638" s="37"/>
      <c r="AU1638" s="37"/>
      <c r="AV1638" s="37"/>
      <c r="AW1638" s="37"/>
      <c r="AX1638" s="37"/>
      <c r="AY1638" s="37"/>
      <c r="AZ1638" s="37"/>
      <c r="BA1638" s="37"/>
      <c r="BB1638" s="37"/>
      <c r="BC1638" s="37"/>
      <c r="BD1638">
        <v>8</v>
      </c>
    </row>
    <row r="1639" spans="1:56" hidden="1" x14ac:dyDescent="0.25">
      <c r="A1639" s="22" t="s">
        <v>66</v>
      </c>
      <c r="B1639" s="22" t="s">
        <v>52</v>
      </c>
      <c r="C1639" s="23">
        <v>21110404156</v>
      </c>
      <c r="D1639" s="22" t="s">
        <v>53</v>
      </c>
      <c r="E1639" s="22" t="s">
        <v>581</v>
      </c>
      <c r="F1639" s="22" t="s">
        <v>582</v>
      </c>
      <c r="G1639" s="129">
        <v>5042288597</v>
      </c>
      <c r="H1639" s="22" t="s">
        <v>2305</v>
      </c>
      <c r="I1639" s="22" t="s">
        <v>2306</v>
      </c>
      <c r="J1639" s="24">
        <v>44508</v>
      </c>
      <c r="K1639" s="22">
        <v>1344</v>
      </c>
      <c r="L1639" s="22" t="s">
        <v>153</v>
      </c>
      <c r="M1639" s="22" t="s">
        <v>153</v>
      </c>
      <c r="N1639" s="101" t="s">
        <v>2307</v>
      </c>
      <c r="O1639" s="102">
        <v>44509</v>
      </c>
      <c r="P1639" s="27" t="s">
        <v>64</v>
      </c>
      <c r="Q1639" s="22">
        <v>1344</v>
      </c>
      <c r="R1639" s="28" t="s">
        <v>56</v>
      </c>
      <c r="S1639" s="22" t="s">
        <v>56</v>
      </c>
      <c r="T1639" s="28" t="s">
        <v>56</v>
      </c>
      <c r="U1639" s="28">
        <v>0</v>
      </c>
      <c r="V1639" s="28">
        <v>0</v>
      </c>
      <c r="W1639" s="28">
        <v>0</v>
      </c>
      <c r="X1639" s="28" t="s">
        <v>56</v>
      </c>
      <c r="Y1639" s="22" t="s">
        <v>56</v>
      </c>
      <c r="Z1639" s="45" t="s">
        <v>56</v>
      </c>
      <c r="AA1639" s="45" t="s">
        <v>56</v>
      </c>
      <c r="AB1639" s="28">
        <v>0</v>
      </c>
      <c r="AC1639" s="28" t="s">
        <v>56</v>
      </c>
      <c r="AD1639" s="46" t="s">
        <v>56</v>
      </c>
      <c r="AE1639" s="47" t="s">
        <v>56</v>
      </c>
      <c r="AF1639" s="35" t="str">
        <f>VLOOKUP(G1639,[6]TIV1!L:S,8,FALSE)</f>
        <v>8276895965</v>
      </c>
      <c r="AG1639" s="35" t="e">
        <f>VLOOKUP(T1639,[6]TIV1!L:S,8,FALSE)</f>
        <v>#N/A</v>
      </c>
      <c r="AH1639" s="35" t="e">
        <f>VLOOKUP(AC1639,[6]TIV1!L:S,8,FALSE)</f>
        <v>#N/A</v>
      </c>
      <c r="AI1639" s="36">
        <f>VLOOKUP(A1639&amp;P1639,[6]HARGA!C:D,2,0)*Q1639</f>
        <v>40320000</v>
      </c>
      <c r="AJ1639" s="36">
        <f>VLOOKUP(A1639&amp;P1639,[6]HARGA!C:D,2,0)*W1639</f>
        <v>0</v>
      </c>
      <c r="AK1639" s="36">
        <f>VLOOKUP(A1639&amp;P1639,[6]HARGA!C:D,2,0)*AB1639</f>
        <v>0</v>
      </c>
      <c r="AL1639" s="37"/>
      <c r="AM1639" s="37"/>
      <c r="AN1639" s="37"/>
      <c r="AO1639" s="37"/>
      <c r="AP1639" s="37"/>
      <c r="AQ1639" s="37"/>
      <c r="AR1639" s="37"/>
      <c r="AS1639" s="37"/>
      <c r="AT1639" s="37"/>
      <c r="AU1639" s="37"/>
      <c r="AV1639" s="37"/>
      <c r="AW1639" s="37"/>
      <c r="AX1639" s="37"/>
      <c r="AY1639" s="37"/>
      <c r="AZ1639" s="37"/>
      <c r="BA1639" s="37"/>
      <c r="BB1639" s="37"/>
      <c r="BC1639" s="37"/>
      <c r="BD1639">
        <v>8</v>
      </c>
    </row>
    <row r="1640" spans="1:56" hidden="1" x14ac:dyDescent="0.25">
      <c r="A1640" s="22" t="s">
        <v>51</v>
      </c>
      <c r="B1640" s="22" t="s">
        <v>52</v>
      </c>
      <c r="C1640" s="23" t="s">
        <v>2308</v>
      </c>
      <c r="D1640" s="22" t="s">
        <v>53</v>
      </c>
      <c r="E1640" s="22" t="s">
        <v>581</v>
      </c>
      <c r="F1640" s="22" t="s">
        <v>582</v>
      </c>
      <c r="G1640" s="22" t="s">
        <v>90</v>
      </c>
      <c r="H1640" s="22" t="s">
        <v>56</v>
      </c>
      <c r="I1640" s="22" t="s">
        <v>2309</v>
      </c>
      <c r="J1640" s="24">
        <v>44508</v>
      </c>
      <c r="K1640" s="22">
        <v>0</v>
      </c>
      <c r="L1640" s="22" t="s">
        <v>91</v>
      </c>
      <c r="M1640" s="22" t="s">
        <v>91</v>
      </c>
      <c r="N1640" s="41" t="s">
        <v>56</v>
      </c>
      <c r="O1640" s="41" t="s">
        <v>56</v>
      </c>
      <c r="P1640" s="27" t="s">
        <v>60</v>
      </c>
      <c r="Q1640" s="22">
        <v>0</v>
      </c>
      <c r="R1640" s="23">
        <v>21102803709</v>
      </c>
      <c r="S1640" s="22" t="s">
        <v>56</v>
      </c>
      <c r="T1640" s="22">
        <v>6008153758</v>
      </c>
      <c r="U1640" s="22">
        <v>28</v>
      </c>
      <c r="V1640" s="28">
        <v>0</v>
      </c>
      <c r="W1640" s="22">
        <v>28</v>
      </c>
      <c r="X1640" s="29" t="s">
        <v>348</v>
      </c>
      <c r="Y1640" s="22" t="s">
        <v>56</v>
      </c>
      <c r="Z1640" s="30" t="s">
        <v>2310</v>
      </c>
      <c r="AA1640" s="31">
        <v>44507</v>
      </c>
      <c r="AB1640" s="22">
        <v>1</v>
      </c>
      <c r="AC1640" s="62">
        <v>5042348451</v>
      </c>
      <c r="AD1640" s="43" t="s">
        <v>2311</v>
      </c>
      <c r="AE1640" s="44">
        <v>44514</v>
      </c>
      <c r="AF1640" s="35" t="e">
        <f>VLOOKUP(G1640,[6]TIV1!L:S,8,FALSE)</f>
        <v>#N/A</v>
      </c>
      <c r="AG1640" s="35" t="str">
        <f>VLOOKUP(T1640,[6]TIV1!L:S,8,FALSE)</f>
        <v>2050350281</v>
      </c>
      <c r="AH1640" s="35" t="str">
        <f>VLOOKUP(AC1640,[6]TIV1!L:S,8,FALSE)</f>
        <v>8276895377</v>
      </c>
      <c r="AI1640" s="36">
        <f>VLOOKUP(A1640&amp;P1640,[6]HARGA!C:D,2,0)*Q1640</f>
        <v>0</v>
      </c>
      <c r="AJ1640" s="36">
        <f>VLOOKUP(A1640&amp;P1640,[6]HARGA!C:D,2,0)*W1640</f>
        <v>275800</v>
      </c>
      <c r="AK1640" s="36">
        <f>VLOOKUP(A1640&amp;P1640,[6]HARGA!C:D,2,0)*AB1640</f>
        <v>9850</v>
      </c>
      <c r="AL1640" s="37"/>
      <c r="AM1640" s="37"/>
      <c r="AN1640" s="37"/>
      <c r="AO1640" s="37"/>
      <c r="AP1640" s="37"/>
      <c r="AQ1640" s="37"/>
      <c r="AR1640" s="37"/>
      <c r="AS1640" s="37"/>
      <c r="AT1640" s="37"/>
      <c r="AU1640" s="37"/>
      <c r="AV1640" s="37"/>
      <c r="AW1640" s="37"/>
      <c r="AX1640" s="37"/>
      <c r="AY1640" s="37"/>
      <c r="AZ1640" s="37"/>
      <c r="BA1640" s="37"/>
      <c r="BB1640" s="37"/>
      <c r="BC1640" s="37"/>
      <c r="BD1640">
        <v>8</v>
      </c>
    </row>
    <row r="1641" spans="1:56" hidden="1" x14ac:dyDescent="0.25">
      <c r="A1641" s="22" t="s">
        <v>51</v>
      </c>
      <c r="B1641" s="22" t="s">
        <v>52</v>
      </c>
      <c r="C1641" s="23" t="s">
        <v>2308</v>
      </c>
      <c r="D1641" s="22" t="s">
        <v>53</v>
      </c>
      <c r="E1641" s="22" t="s">
        <v>581</v>
      </c>
      <c r="F1641" s="22" t="s">
        <v>582</v>
      </c>
      <c r="G1641" s="22" t="s">
        <v>90</v>
      </c>
      <c r="H1641" s="22" t="s">
        <v>56</v>
      </c>
      <c r="I1641" s="22" t="s">
        <v>2309</v>
      </c>
      <c r="J1641" s="24">
        <v>44508</v>
      </c>
      <c r="K1641" s="22">
        <v>0</v>
      </c>
      <c r="L1641" s="22" t="s">
        <v>91</v>
      </c>
      <c r="M1641" s="22" t="s">
        <v>91</v>
      </c>
      <c r="N1641" s="41" t="s">
        <v>56</v>
      </c>
      <c r="O1641" s="41" t="s">
        <v>56</v>
      </c>
      <c r="P1641" s="27" t="s">
        <v>64</v>
      </c>
      <c r="Q1641" s="22">
        <v>0</v>
      </c>
      <c r="R1641" s="23">
        <v>21102803709</v>
      </c>
      <c r="S1641" s="22" t="s">
        <v>56</v>
      </c>
      <c r="T1641" s="22">
        <v>6008153758</v>
      </c>
      <c r="U1641" s="22">
        <v>1344</v>
      </c>
      <c r="V1641" s="28">
        <v>0</v>
      </c>
      <c r="W1641" s="22">
        <v>1344</v>
      </c>
      <c r="X1641" s="29" t="s">
        <v>348</v>
      </c>
      <c r="Y1641" s="22" t="s">
        <v>56</v>
      </c>
      <c r="Z1641" s="30" t="s">
        <v>2310</v>
      </c>
      <c r="AA1641" s="31">
        <v>44507</v>
      </c>
      <c r="AB1641" s="22">
        <v>61</v>
      </c>
      <c r="AC1641" s="62">
        <v>5042348451</v>
      </c>
      <c r="AD1641" s="43" t="s">
        <v>2311</v>
      </c>
      <c r="AE1641" s="44">
        <v>44514</v>
      </c>
      <c r="AF1641" s="35" t="e">
        <f>VLOOKUP(G1641,[6]TIV1!L:S,8,FALSE)</f>
        <v>#N/A</v>
      </c>
      <c r="AG1641" s="35" t="str">
        <f>VLOOKUP(T1641,[6]TIV1!L:S,8,FALSE)</f>
        <v>2050350281</v>
      </c>
      <c r="AH1641" s="35" t="str">
        <f>VLOOKUP(AC1641,[6]TIV1!L:S,8,FALSE)</f>
        <v>8276895377</v>
      </c>
      <c r="AI1641" s="36">
        <f>VLOOKUP(A1641&amp;P1641,[6]HARGA!C:D,2,0)*Q1641</f>
        <v>0</v>
      </c>
      <c r="AJ1641" s="36">
        <f>VLOOKUP(A1641&amp;P1641,[6]HARGA!C:D,2,0)*W1641</f>
        <v>40320000</v>
      </c>
      <c r="AK1641" s="36">
        <f>VLOOKUP(A1641&amp;P1641,[6]HARGA!C:D,2,0)*AB1641</f>
        <v>1830000</v>
      </c>
      <c r="AL1641" s="37"/>
      <c r="AM1641" s="37"/>
      <c r="AN1641" s="37"/>
      <c r="AO1641" s="37"/>
      <c r="AP1641" s="37"/>
      <c r="AQ1641" s="37"/>
      <c r="AR1641" s="37"/>
      <c r="AS1641" s="37"/>
      <c r="AT1641" s="37"/>
      <c r="AU1641" s="37"/>
      <c r="AV1641" s="37"/>
      <c r="AW1641" s="37"/>
      <c r="AX1641" s="37"/>
      <c r="AY1641" s="37"/>
      <c r="AZ1641" s="37"/>
      <c r="BA1641" s="37"/>
      <c r="BB1641" s="37"/>
      <c r="BC1641" s="37"/>
      <c r="BD1641">
        <v>8</v>
      </c>
    </row>
    <row r="1642" spans="1:56" hidden="1" x14ac:dyDescent="0.25">
      <c r="A1642" s="22" t="s">
        <v>51</v>
      </c>
      <c r="B1642" s="22" t="s">
        <v>52</v>
      </c>
      <c r="C1642" s="23">
        <v>21110406297</v>
      </c>
      <c r="D1642" s="22" t="s">
        <v>53</v>
      </c>
      <c r="E1642" s="22" t="s">
        <v>505</v>
      </c>
      <c r="F1642" s="22" t="s">
        <v>506</v>
      </c>
      <c r="G1642" s="128">
        <v>5042347722</v>
      </c>
      <c r="H1642" s="22" t="s">
        <v>2312</v>
      </c>
      <c r="I1642" s="22" t="s">
        <v>2313</v>
      </c>
      <c r="J1642" s="24">
        <v>44508</v>
      </c>
      <c r="K1642" s="22">
        <v>1344</v>
      </c>
      <c r="L1642" s="22" t="s">
        <v>92</v>
      </c>
      <c r="M1642" s="22" t="s">
        <v>92</v>
      </c>
      <c r="N1642" s="101" t="s">
        <v>2314</v>
      </c>
      <c r="O1642" s="102">
        <v>44509</v>
      </c>
      <c r="P1642" s="27" t="s">
        <v>60</v>
      </c>
      <c r="Q1642" s="22">
        <v>1344</v>
      </c>
      <c r="R1642" s="23">
        <v>21102803734</v>
      </c>
      <c r="S1642" s="22" t="s">
        <v>56</v>
      </c>
      <c r="T1642" s="22">
        <v>6008154417</v>
      </c>
      <c r="U1642" s="22">
        <v>26</v>
      </c>
      <c r="V1642" s="28">
        <v>0</v>
      </c>
      <c r="W1642" s="22">
        <v>26</v>
      </c>
      <c r="X1642" s="29" t="s">
        <v>92</v>
      </c>
      <c r="Y1642" s="22" t="s">
        <v>56</v>
      </c>
      <c r="Z1642" s="30" t="s">
        <v>2315</v>
      </c>
      <c r="AA1642" s="31">
        <v>44506</v>
      </c>
      <c r="AB1642" s="22">
        <v>0</v>
      </c>
      <c r="AC1642" s="62">
        <v>5042336039</v>
      </c>
      <c r="AD1642" s="43" t="s">
        <v>2316</v>
      </c>
      <c r="AE1642" s="44">
        <v>44524</v>
      </c>
      <c r="AF1642" s="35" t="str">
        <f>VLOOKUP(G1642,[6]TIV1!L:S,8,FALSE)</f>
        <v>8276895377</v>
      </c>
      <c r="AG1642" s="35" t="str">
        <f>VLOOKUP(T1642,[6]TIV1!L:S,8,FALSE)</f>
        <v>2050350281</v>
      </c>
      <c r="AH1642" s="35" t="str">
        <f>VLOOKUP(AC1642,[6]TIV1!L:S,8,FALSE)</f>
        <v>8276895377</v>
      </c>
      <c r="AI1642" s="36">
        <f>VLOOKUP(A1642&amp;P1642,[6]HARGA!C:D,2,0)*Q1642</f>
        <v>13238400</v>
      </c>
      <c r="AJ1642" s="36">
        <f>VLOOKUP(A1642&amp;P1642,[6]HARGA!C:D,2,0)*W1642</f>
        <v>256100</v>
      </c>
      <c r="AK1642" s="36">
        <f>VLOOKUP(A1642&amp;P1642,[6]HARGA!C:D,2,0)*AB1642</f>
        <v>0</v>
      </c>
      <c r="AL1642" s="37"/>
      <c r="AM1642" s="37"/>
      <c r="AN1642" s="37"/>
      <c r="AO1642" s="37"/>
      <c r="AP1642" s="37"/>
      <c r="AQ1642" s="37"/>
      <c r="AR1642" s="37"/>
      <c r="AS1642" s="37"/>
      <c r="AT1642" s="37"/>
      <c r="AU1642" s="37"/>
      <c r="AV1642" s="37"/>
      <c r="AW1642" s="37"/>
      <c r="AX1642" s="37"/>
      <c r="AY1642" s="37"/>
      <c r="AZ1642" s="37"/>
      <c r="BA1642" s="37"/>
      <c r="BB1642" s="37"/>
      <c r="BC1642" s="37"/>
      <c r="BD1642">
        <v>8</v>
      </c>
    </row>
    <row r="1643" spans="1:56" hidden="1" x14ac:dyDescent="0.25">
      <c r="A1643" s="22" t="s">
        <v>51</v>
      </c>
      <c r="B1643" s="22" t="s">
        <v>52</v>
      </c>
      <c r="C1643" s="23">
        <v>21110406297</v>
      </c>
      <c r="D1643" s="22" t="s">
        <v>53</v>
      </c>
      <c r="E1643" s="22" t="s">
        <v>505</v>
      </c>
      <c r="F1643" s="22" t="s">
        <v>506</v>
      </c>
      <c r="G1643" s="128">
        <v>5042347722</v>
      </c>
      <c r="H1643" s="22" t="s">
        <v>2312</v>
      </c>
      <c r="I1643" s="22" t="s">
        <v>2313</v>
      </c>
      <c r="J1643" s="24">
        <v>44508</v>
      </c>
      <c r="K1643" s="22">
        <v>1344</v>
      </c>
      <c r="L1643" s="22" t="s">
        <v>92</v>
      </c>
      <c r="M1643" s="22" t="s">
        <v>92</v>
      </c>
      <c r="N1643" s="101" t="s">
        <v>2314</v>
      </c>
      <c r="O1643" s="102">
        <v>44509</v>
      </c>
      <c r="P1643" s="27" t="s">
        <v>64</v>
      </c>
      <c r="Q1643" s="22">
        <v>1344</v>
      </c>
      <c r="R1643" s="23">
        <v>21102803734</v>
      </c>
      <c r="S1643" s="22" t="s">
        <v>56</v>
      </c>
      <c r="T1643" s="22">
        <v>6008154417</v>
      </c>
      <c r="U1643" s="22">
        <v>1344</v>
      </c>
      <c r="V1643" s="28">
        <v>0</v>
      </c>
      <c r="W1643" s="22">
        <v>1344</v>
      </c>
      <c r="X1643" s="29" t="s">
        <v>92</v>
      </c>
      <c r="Y1643" s="22" t="s">
        <v>56</v>
      </c>
      <c r="Z1643" s="30" t="s">
        <v>2315</v>
      </c>
      <c r="AA1643" s="31">
        <v>44506</v>
      </c>
      <c r="AB1643" s="22">
        <v>60</v>
      </c>
      <c r="AC1643" s="62">
        <v>5042336039</v>
      </c>
      <c r="AD1643" s="43" t="s">
        <v>2316</v>
      </c>
      <c r="AE1643" s="44">
        <v>44524</v>
      </c>
      <c r="AF1643" s="35" t="str">
        <f>VLOOKUP(G1643,[6]TIV1!L:S,8,FALSE)</f>
        <v>8276895377</v>
      </c>
      <c r="AG1643" s="35" t="str">
        <f>VLOOKUP(T1643,[6]TIV1!L:S,8,FALSE)</f>
        <v>2050350281</v>
      </c>
      <c r="AH1643" s="35" t="str">
        <f>VLOOKUP(AC1643,[6]TIV1!L:S,8,FALSE)</f>
        <v>8276895377</v>
      </c>
      <c r="AI1643" s="36">
        <f>VLOOKUP(A1643&amp;P1643,[6]HARGA!C:D,2,0)*Q1643</f>
        <v>40320000</v>
      </c>
      <c r="AJ1643" s="36">
        <f>VLOOKUP(A1643&amp;P1643,[6]HARGA!C:D,2,0)*W1643</f>
        <v>40320000</v>
      </c>
      <c r="AK1643" s="36">
        <f>VLOOKUP(A1643&amp;P1643,[6]HARGA!C:D,2,0)*AB1643</f>
        <v>1800000</v>
      </c>
      <c r="AL1643" s="37"/>
      <c r="AM1643" s="37"/>
      <c r="AN1643" s="37"/>
      <c r="AO1643" s="37"/>
      <c r="AP1643" s="37"/>
      <c r="AQ1643" s="37"/>
      <c r="AR1643" s="37"/>
      <c r="AS1643" s="37"/>
      <c r="AT1643" s="37"/>
      <c r="AU1643" s="37"/>
      <c r="AV1643" s="37"/>
      <c r="AW1643" s="37"/>
      <c r="AX1643" s="37"/>
      <c r="AY1643" s="37"/>
      <c r="AZ1643" s="37"/>
      <c r="BA1643" s="37"/>
      <c r="BB1643" s="37"/>
      <c r="BC1643" s="37"/>
      <c r="BD1643">
        <v>8</v>
      </c>
    </row>
    <row r="1644" spans="1:56" x14ac:dyDescent="0.25">
      <c r="A1644" s="22" t="s">
        <v>51</v>
      </c>
      <c r="B1644" s="22" t="s">
        <v>52</v>
      </c>
      <c r="C1644" s="23">
        <v>21110406295</v>
      </c>
      <c r="D1644" s="22" t="s">
        <v>53</v>
      </c>
      <c r="E1644" s="22" t="s">
        <v>983</v>
      </c>
      <c r="F1644" s="22" t="s">
        <v>984</v>
      </c>
      <c r="G1644" s="22">
        <v>5042345954</v>
      </c>
      <c r="H1644" s="22" t="s">
        <v>56</v>
      </c>
      <c r="I1644" s="22" t="s">
        <v>2317</v>
      </c>
      <c r="J1644" s="24">
        <v>44508</v>
      </c>
      <c r="K1644" s="22">
        <v>1152</v>
      </c>
      <c r="L1644" s="22" t="s">
        <v>58</v>
      </c>
      <c r="M1644" s="22" t="s">
        <v>58</v>
      </c>
      <c r="N1644" s="101" t="s">
        <v>2318</v>
      </c>
      <c r="O1644" s="102">
        <v>44509</v>
      </c>
      <c r="P1644" s="27" t="s">
        <v>60</v>
      </c>
      <c r="Q1644" s="22">
        <v>1152</v>
      </c>
      <c r="R1644" s="23">
        <v>21110406312</v>
      </c>
      <c r="S1644" s="22" t="s">
        <v>56</v>
      </c>
      <c r="T1644" s="22">
        <v>6008149623</v>
      </c>
      <c r="U1644" s="22">
        <v>24</v>
      </c>
      <c r="V1644" s="28">
        <v>0</v>
      </c>
      <c r="W1644" s="22">
        <v>24</v>
      </c>
      <c r="X1644" s="29" t="s">
        <v>58</v>
      </c>
      <c r="Y1644" s="22" t="s">
        <v>56</v>
      </c>
      <c r="Z1644" s="30" t="s">
        <v>2319</v>
      </c>
      <c r="AA1644" s="31">
        <v>44508</v>
      </c>
      <c r="AB1644" s="22">
        <v>3</v>
      </c>
      <c r="AC1644" s="32">
        <v>5042346459</v>
      </c>
      <c r="AD1644" s="33" t="s">
        <v>2320</v>
      </c>
      <c r="AE1644" s="34">
        <v>44509</v>
      </c>
      <c r="AF1644" s="35" t="str">
        <f>VLOOKUP(G1644,[6]TIV1!L:S,8,FALSE)</f>
        <v>8276895377</v>
      </c>
      <c r="AG1644" s="35" t="str">
        <f>VLOOKUP(T1644,[6]TIV1!L:S,8,FALSE)</f>
        <v>2050350281</v>
      </c>
      <c r="AH1644" s="35" t="str">
        <f>VLOOKUP(AC1644,[6]TIV1!L:S,8,FALSE)</f>
        <v>8276895377</v>
      </c>
      <c r="AI1644" s="36">
        <f>VLOOKUP(A1644&amp;P1644,[6]HARGA!C:D,2,0)*Q1644</f>
        <v>11347200</v>
      </c>
      <c r="AJ1644" s="36">
        <f>VLOOKUP(A1644&amp;P1644,[6]HARGA!C:D,2,0)*W1644</f>
        <v>236400</v>
      </c>
      <c r="AK1644" s="36">
        <f>VLOOKUP(A1644&amp;P1644,[6]HARGA!C:D,2,0)*AB1644</f>
        <v>29550</v>
      </c>
      <c r="AL1644" s="37"/>
      <c r="AM1644" s="37"/>
      <c r="AN1644" s="37"/>
      <c r="AO1644" s="37"/>
      <c r="AP1644" s="37"/>
      <c r="AQ1644" s="37"/>
      <c r="AR1644" s="37"/>
      <c r="AS1644" s="37"/>
      <c r="AT1644" s="37"/>
      <c r="AU1644" s="37"/>
      <c r="AV1644" s="37"/>
      <c r="AW1644" s="37"/>
      <c r="AX1644" s="37"/>
      <c r="AY1644" s="37"/>
      <c r="AZ1644" s="37"/>
      <c r="BA1644" s="37"/>
      <c r="BB1644" s="37"/>
      <c r="BC1644" s="37"/>
      <c r="BD1644">
        <v>8</v>
      </c>
    </row>
    <row r="1645" spans="1:56" x14ac:dyDescent="0.25">
      <c r="A1645" s="22" t="s">
        <v>51</v>
      </c>
      <c r="B1645" s="22" t="s">
        <v>52</v>
      </c>
      <c r="C1645" s="23">
        <v>21110406295</v>
      </c>
      <c r="D1645" s="22" t="s">
        <v>53</v>
      </c>
      <c r="E1645" s="22" t="s">
        <v>983</v>
      </c>
      <c r="F1645" s="22" t="s">
        <v>984</v>
      </c>
      <c r="G1645" s="22">
        <v>5042345954</v>
      </c>
      <c r="H1645" s="22" t="s">
        <v>56</v>
      </c>
      <c r="I1645" s="22" t="s">
        <v>2317</v>
      </c>
      <c r="J1645" s="24">
        <v>44508</v>
      </c>
      <c r="K1645" s="22">
        <v>1152</v>
      </c>
      <c r="L1645" s="22" t="s">
        <v>58</v>
      </c>
      <c r="M1645" s="22" t="s">
        <v>58</v>
      </c>
      <c r="N1645" s="101" t="s">
        <v>2318</v>
      </c>
      <c r="O1645" s="102">
        <v>44509</v>
      </c>
      <c r="P1645" s="27" t="s">
        <v>64</v>
      </c>
      <c r="Q1645" s="22">
        <v>1152</v>
      </c>
      <c r="R1645" s="23">
        <v>21110406312</v>
      </c>
      <c r="S1645" s="22" t="s">
        <v>56</v>
      </c>
      <c r="T1645" s="22">
        <v>6008149623</v>
      </c>
      <c r="U1645" s="22">
        <v>1152</v>
      </c>
      <c r="V1645" s="28">
        <v>0</v>
      </c>
      <c r="W1645" s="22">
        <v>1152</v>
      </c>
      <c r="X1645" s="29" t="s">
        <v>58</v>
      </c>
      <c r="Y1645" s="22" t="s">
        <v>56</v>
      </c>
      <c r="Z1645" s="30" t="s">
        <v>2319</v>
      </c>
      <c r="AA1645" s="31">
        <v>44508</v>
      </c>
      <c r="AB1645" s="22">
        <v>40</v>
      </c>
      <c r="AC1645" s="32">
        <v>5042346459</v>
      </c>
      <c r="AD1645" s="33" t="s">
        <v>2320</v>
      </c>
      <c r="AE1645" s="34">
        <v>44509</v>
      </c>
      <c r="AF1645" s="35" t="str">
        <f>VLOOKUP(G1645,[6]TIV1!L:S,8,FALSE)</f>
        <v>8276895377</v>
      </c>
      <c r="AG1645" s="35" t="str">
        <f>VLOOKUP(T1645,[6]TIV1!L:S,8,FALSE)</f>
        <v>2050350281</v>
      </c>
      <c r="AH1645" s="35" t="str">
        <f>VLOOKUP(AC1645,[6]TIV1!L:S,8,FALSE)</f>
        <v>8276895377</v>
      </c>
      <c r="AI1645" s="36">
        <f>VLOOKUP(A1645&amp;P1645,[6]HARGA!C:D,2,0)*Q1645</f>
        <v>34560000</v>
      </c>
      <c r="AJ1645" s="36">
        <f>VLOOKUP(A1645&amp;P1645,[6]HARGA!C:D,2,0)*W1645</f>
        <v>34560000</v>
      </c>
      <c r="AK1645" s="36">
        <f>VLOOKUP(A1645&amp;P1645,[6]HARGA!C:D,2,0)*AB1645</f>
        <v>1200000</v>
      </c>
      <c r="AL1645" s="37"/>
      <c r="AM1645" s="37"/>
      <c r="AN1645" s="37"/>
      <c r="AO1645" s="37"/>
      <c r="AP1645" s="37"/>
      <c r="AQ1645" s="37"/>
      <c r="AR1645" s="37"/>
      <c r="AS1645" s="37"/>
      <c r="AT1645" s="37"/>
      <c r="AU1645" s="37"/>
      <c r="AV1645" s="37"/>
      <c r="AW1645" s="37"/>
      <c r="AX1645" s="37"/>
      <c r="AY1645" s="37"/>
      <c r="AZ1645" s="37"/>
      <c r="BA1645" s="37"/>
      <c r="BB1645" s="37"/>
      <c r="BC1645" s="37"/>
      <c r="BD1645">
        <v>8</v>
      </c>
    </row>
    <row r="1646" spans="1:56" x14ac:dyDescent="0.25">
      <c r="A1646" s="22" t="s">
        <v>51</v>
      </c>
      <c r="B1646" s="22" t="s">
        <v>52</v>
      </c>
      <c r="C1646" s="23">
        <v>21110406295</v>
      </c>
      <c r="D1646" s="22" t="s">
        <v>53</v>
      </c>
      <c r="E1646" s="22" t="s">
        <v>983</v>
      </c>
      <c r="F1646" s="22" t="s">
        <v>984</v>
      </c>
      <c r="G1646" s="22">
        <v>5042345954</v>
      </c>
      <c r="H1646" s="22" t="s">
        <v>56</v>
      </c>
      <c r="I1646" s="22" t="s">
        <v>2317</v>
      </c>
      <c r="J1646" s="24">
        <v>44508</v>
      </c>
      <c r="K1646" s="22">
        <v>24</v>
      </c>
      <c r="L1646" s="22" t="s">
        <v>58</v>
      </c>
      <c r="M1646" s="22" t="s">
        <v>58</v>
      </c>
      <c r="N1646" s="101" t="s">
        <v>2318</v>
      </c>
      <c r="O1646" s="102">
        <v>44509</v>
      </c>
      <c r="P1646" s="27" t="s">
        <v>65</v>
      </c>
      <c r="Q1646" s="22">
        <v>24</v>
      </c>
      <c r="R1646" s="23">
        <v>21110406312</v>
      </c>
      <c r="S1646" s="22" t="s">
        <v>56</v>
      </c>
      <c r="T1646" s="22">
        <v>6008149623</v>
      </c>
      <c r="U1646" s="22">
        <v>24</v>
      </c>
      <c r="V1646" s="28">
        <v>0</v>
      </c>
      <c r="W1646" s="22">
        <v>24</v>
      </c>
      <c r="X1646" s="29" t="s">
        <v>58</v>
      </c>
      <c r="Y1646" s="22" t="s">
        <v>56</v>
      </c>
      <c r="Z1646" s="30" t="s">
        <v>2319</v>
      </c>
      <c r="AA1646" s="31">
        <v>44508</v>
      </c>
      <c r="AB1646" s="22">
        <v>0</v>
      </c>
      <c r="AC1646" s="32">
        <v>5042346459</v>
      </c>
      <c r="AD1646" s="33" t="s">
        <v>2320</v>
      </c>
      <c r="AE1646" s="34">
        <v>44509</v>
      </c>
      <c r="AF1646" s="35" t="str">
        <f>VLOOKUP(G1646,[6]TIV1!L:S,8,FALSE)</f>
        <v>8276895377</v>
      </c>
      <c r="AG1646" s="35" t="str">
        <f>VLOOKUP(T1646,[6]TIV1!L:S,8,FALSE)</f>
        <v>2050350281</v>
      </c>
      <c r="AH1646" s="35" t="str">
        <f>VLOOKUP(AC1646,[6]TIV1!L:S,8,FALSE)</f>
        <v>8276895377</v>
      </c>
      <c r="AI1646" s="36">
        <f>VLOOKUP(A1646&amp;P1646,[6]HARGA!C:D,2,0)*Q1646</f>
        <v>0</v>
      </c>
      <c r="AJ1646" s="36">
        <f>VLOOKUP(A1646&amp;P1646,[6]HARGA!C:D,2,0)*W1646</f>
        <v>0</v>
      </c>
      <c r="AK1646" s="36">
        <f>VLOOKUP(A1646&amp;P1646,[6]HARGA!C:D,2,0)*AB1646</f>
        <v>0</v>
      </c>
      <c r="AL1646" s="37"/>
      <c r="AM1646" s="37"/>
      <c r="AN1646" s="37"/>
      <c r="AO1646" s="37"/>
      <c r="AP1646" s="37"/>
      <c r="AQ1646" s="37"/>
      <c r="AR1646" s="37"/>
      <c r="AS1646" s="37"/>
      <c r="AT1646" s="37"/>
      <c r="AU1646" s="37"/>
      <c r="AV1646" s="37"/>
      <c r="AW1646" s="37"/>
      <c r="AX1646" s="37"/>
      <c r="AY1646" s="37"/>
      <c r="AZ1646" s="37"/>
      <c r="BA1646" s="37"/>
      <c r="BB1646" s="37"/>
      <c r="BC1646" s="37"/>
      <c r="BD1646">
        <v>8</v>
      </c>
    </row>
    <row r="1647" spans="1:56" hidden="1" x14ac:dyDescent="0.25">
      <c r="A1647" s="22" t="s">
        <v>66</v>
      </c>
      <c r="B1647" s="22" t="s">
        <v>52</v>
      </c>
      <c r="C1647" s="23">
        <v>21110404151</v>
      </c>
      <c r="D1647" s="22" t="s">
        <v>53</v>
      </c>
      <c r="E1647" s="22" t="s">
        <v>95</v>
      </c>
      <c r="F1647" s="22" t="s">
        <v>96</v>
      </c>
      <c r="G1647" s="22">
        <v>5042324940</v>
      </c>
      <c r="H1647" s="22" t="s">
        <v>56</v>
      </c>
      <c r="I1647" s="22" t="s">
        <v>2321</v>
      </c>
      <c r="J1647" s="24">
        <v>44508</v>
      </c>
      <c r="K1647" s="22">
        <v>1344</v>
      </c>
      <c r="L1647" s="22" t="s">
        <v>110</v>
      </c>
      <c r="M1647" s="22" t="s">
        <v>110</v>
      </c>
      <c r="N1647" s="101" t="s">
        <v>2322</v>
      </c>
      <c r="O1647" s="102">
        <v>44510</v>
      </c>
      <c r="P1647" s="27" t="s">
        <v>60</v>
      </c>
      <c r="Q1647" s="22">
        <v>1344</v>
      </c>
      <c r="R1647" s="23">
        <v>21110404157</v>
      </c>
      <c r="S1647" s="22" t="s">
        <v>56</v>
      </c>
      <c r="T1647" s="22">
        <v>6008147911</v>
      </c>
      <c r="U1647" s="22">
        <v>0</v>
      </c>
      <c r="V1647" s="28">
        <v>0</v>
      </c>
      <c r="W1647" s="22">
        <v>0</v>
      </c>
      <c r="X1647" s="29" t="s">
        <v>72</v>
      </c>
      <c r="Y1647" s="22" t="s">
        <v>56</v>
      </c>
      <c r="Z1647" s="30" t="s">
        <v>2323</v>
      </c>
      <c r="AA1647" s="31">
        <v>44508</v>
      </c>
      <c r="AB1647" s="22">
        <v>0</v>
      </c>
      <c r="AC1647" s="32">
        <v>5042348162</v>
      </c>
      <c r="AD1647" s="43" t="s">
        <v>2324</v>
      </c>
      <c r="AE1647" s="44">
        <v>44524</v>
      </c>
      <c r="AF1647" s="35" t="str">
        <f>VLOOKUP(G1647,[6]TIV1!L:S,8,FALSE)</f>
        <v>8276895965</v>
      </c>
      <c r="AG1647" s="35" t="str">
        <f>VLOOKUP(T1647,[6]TIV1!L:S,8,FALSE)</f>
        <v>2050350312</v>
      </c>
      <c r="AH1647" s="35" t="str">
        <f>VLOOKUP(AC1647,[6]TIV1!L:S,8,FALSE)</f>
        <v>8276895965</v>
      </c>
      <c r="AI1647" s="36">
        <f>VLOOKUP(A1647&amp;P1647,[6]HARGA!C:D,2,0)*Q1647</f>
        <v>13238400</v>
      </c>
      <c r="AJ1647" s="36">
        <f>VLOOKUP(A1647&amp;P1647,[6]HARGA!C:D,2,0)*W1647</f>
        <v>0</v>
      </c>
      <c r="AK1647" s="36">
        <f>VLOOKUP(A1647&amp;P1647,[6]HARGA!C:D,2,0)*AB1647</f>
        <v>0</v>
      </c>
      <c r="AL1647" s="37"/>
      <c r="AM1647" s="37"/>
      <c r="AN1647" s="37"/>
      <c r="AO1647" s="37"/>
      <c r="AP1647" s="37"/>
      <c r="AQ1647" s="37"/>
      <c r="AR1647" s="37"/>
      <c r="AS1647" s="37"/>
      <c r="AT1647" s="37"/>
      <c r="AU1647" s="37"/>
      <c r="AV1647" s="37"/>
      <c r="AW1647" s="37"/>
      <c r="AX1647" s="37"/>
      <c r="AY1647" s="37"/>
      <c r="AZ1647" s="37"/>
      <c r="BA1647" s="37"/>
      <c r="BB1647" s="37"/>
      <c r="BC1647" s="37"/>
      <c r="BD1647">
        <v>8</v>
      </c>
    </row>
    <row r="1648" spans="1:56" hidden="1" x14ac:dyDescent="0.25">
      <c r="A1648" s="22" t="s">
        <v>66</v>
      </c>
      <c r="B1648" s="22" t="s">
        <v>52</v>
      </c>
      <c r="C1648" s="23">
        <v>21110404151</v>
      </c>
      <c r="D1648" s="22" t="s">
        <v>53</v>
      </c>
      <c r="E1648" s="22" t="s">
        <v>95</v>
      </c>
      <c r="F1648" s="22" t="s">
        <v>96</v>
      </c>
      <c r="G1648" s="22">
        <v>5042324940</v>
      </c>
      <c r="H1648" s="22" t="s">
        <v>56</v>
      </c>
      <c r="I1648" s="22" t="s">
        <v>2321</v>
      </c>
      <c r="J1648" s="24">
        <v>44508</v>
      </c>
      <c r="K1648" s="22">
        <v>1344</v>
      </c>
      <c r="L1648" s="22" t="s">
        <v>110</v>
      </c>
      <c r="M1648" s="22" t="s">
        <v>110</v>
      </c>
      <c r="N1648" s="101" t="s">
        <v>2322</v>
      </c>
      <c r="O1648" s="102">
        <v>44510</v>
      </c>
      <c r="P1648" s="27" t="s">
        <v>64</v>
      </c>
      <c r="Q1648" s="22">
        <v>1344</v>
      </c>
      <c r="R1648" s="23">
        <v>21110404157</v>
      </c>
      <c r="S1648" s="22" t="s">
        <v>56</v>
      </c>
      <c r="T1648" s="22">
        <v>6008147911</v>
      </c>
      <c r="U1648" s="22">
        <v>1344</v>
      </c>
      <c r="V1648" s="28">
        <v>0</v>
      </c>
      <c r="W1648" s="22">
        <v>1344</v>
      </c>
      <c r="X1648" s="29" t="s">
        <v>72</v>
      </c>
      <c r="Y1648" s="22" t="s">
        <v>56</v>
      </c>
      <c r="Z1648" s="30" t="s">
        <v>2323</v>
      </c>
      <c r="AA1648" s="31">
        <v>44508</v>
      </c>
      <c r="AB1648" s="22">
        <v>35</v>
      </c>
      <c r="AC1648" s="32">
        <v>5042348162</v>
      </c>
      <c r="AD1648" s="43" t="s">
        <v>2324</v>
      </c>
      <c r="AE1648" s="44">
        <v>44524</v>
      </c>
      <c r="AF1648" s="35" t="str">
        <f>VLOOKUP(G1648,[6]TIV1!L:S,8,FALSE)</f>
        <v>8276895965</v>
      </c>
      <c r="AG1648" s="35" t="str">
        <f>VLOOKUP(T1648,[6]TIV1!L:S,8,FALSE)</f>
        <v>2050350312</v>
      </c>
      <c r="AH1648" s="35" t="str">
        <f>VLOOKUP(AC1648,[6]TIV1!L:S,8,FALSE)</f>
        <v>8276895965</v>
      </c>
      <c r="AI1648" s="36">
        <f>VLOOKUP(A1648&amp;P1648,[6]HARGA!C:D,2,0)*Q1648</f>
        <v>40320000</v>
      </c>
      <c r="AJ1648" s="36">
        <f>VLOOKUP(A1648&amp;P1648,[6]HARGA!C:D,2,0)*W1648</f>
        <v>40320000</v>
      </c>
      <c r="AK1648" s="36">
        <f>VLOOKUP(A1648&amp;P1648,[6]HARGA!C:D,2,0)*AB1648</f>
        <v>1050000</v>
      </c>
      <c r="AL1648" s="37"/>
      <c r="AM1648" s="37"/>
      <c r="AN1648" s="37"/>
      <c r="AO1648" s="37"/>
      <c r="AP1648" s="37"/>
      <c r="AQ1648" s="37"/>
      <c r="AR1648" s="37"/>
      <c r="AS1648" s="37"/>
      <c r="AT1648" s="37"/>
      <c r="AU1648" s="37"/>
      <c r="AV1648" s="37"/>
      <c r="AW1648" s="37"/>
      <c r="AX1648" s="37"/>
      <c r="AY1648" s="37"/>
      <c r="AZ1648" s="37"/>
      <c r="BA1648" s="37"/>
      <c r="BB1648" s="37"/>
      <c r="BC1648" s="37"/>
      <c r="BD1648">
        <v>8</v>
      </c>
    </row>
    <row r="1649" spans="1:56" hidden="1" x14ac:dyDescent="0.25">
      <c r="A1649" s="22" t="s">
        <v>66</v>
      </c>
      <c r="B1649" s="22" t="s">
        <v>52</v>
      </c>
      <c r="C1649" s="23">
        <v>21110404151</v>
      </c>
      <c r="D1649" s="22" t="s">
        <v>53</v>
      </c>
      <c r="E1649" s="22" t="s">
        <v>95</v>
      </c>
      <c r="F1649" s="22" t="s">
        <v>96</v>
      </c>
      <c r="G1649" s="22">
        <v>5042324940</v>
      </c>
      <c r="H1649" s="22" t="s">
        <v>56</v>
      </c>
      <c r="I1649" s="22" t="s">
        <v>2321</v>
      </c>
      <c r="J1649" s="24">
        <v>44508</v>
      </c>
      <c r="K1649" s="22">
        <v>28</v>
      </c>
      <c r="L1649" s="22" t="s">
        <v>110</v>
      </c>
      <c r="M1649" s="22" t="s">
        <v>110</v>
      </c>
      <c r="N1649" s="101" t="s">
        <v>2322</v>
      </c>
      <c r="O1649" s="102">
        <v>44510</v>
      </c>
      <c r="P1649" s="27" t="s">
        <v>65</v>
      </c>
      <c r="Q1649" s="22">
        <v>28</v>
      </c>
      <c r="R1649" s="23">
        <v>21110404157</v>
      </c>
      <c r="S1649" s="22" t="s">
        <v>56</v>
      </c>
      <c r="T1649" s="22">
        <v>6008147911</v>
      </c>
      <c r="U1649" s="22">
        <v>28</v>
      </c>
      <c r="V1649" s="28">
        <v>0</v>
      </c>
      <c r="W1649" s="22">
        <v>28</v>
      </c>
      <c r="X1649" s="29" t="s">
        <v>72</v>
      </c>
      <c r="Y1649" s="22" t="s">
        <v>56</v>
      </c>
      <c r="Z1649" s="30" t="s">
        <v>2323</v>
      </c>
      <c r="AA1649" s="31">
        <v>44508</v>
      </c>
      <c r="AB1649" s="22">
        <v>0</v>
      </c>
      <c r="AC1649" s="32">
        <v>5042348162</v>
      </c>
      <c r="AD1649" s="43" t="s">
        <v>2324</v>
      </c>
      <c r="AE1649" s="44">
        <v>44524</v>
      </c>
      <c r="AF1649" s="35" t="str">
        <f>VLOOKUP(G1649,[6]TIV1!L:S,8,FALSE)</f>
        <v>8276895965</v>
      </c>
      <c r="AG1649" s="35" t="str">
        <f>VLOOKUP(T1649,[6]TIV1!L:S,8,FALSE)</f>
        <v>2050350312</v>
      </c>
      <c r="AH1649" s="35" t="str">
        <f>VLOOKUP(AC1649,[6]TIV1!L:S,8,FALSE)</f>
        <v>8276895965</v>
      </c>
      <c r="AI1649" s="36">
        <f>VLOOKUP(A1649&amp;P1649,[6]HARGA!C:D,2,0)*Q1649</f>
        <v>0</v>
      </c>
      <c r="AJ1649" s="36">
        <f>VLOOKUP(A1649&amp;P1649,[6]HARGA!C:D,2,0)*W1649</f>
        <v>0</v>
      </c>
      <c r="AK1649" s="36">
        <f>VLOOKUP(A1649&amp;P1649,[6]HARGA!C:D,2,0)*AB1649</f>
        <v>0</v>
      </c>
      <c r="AL1649" s="37"/>
      <c r="AM1649" s="37"/>
      <c r="AN1649" s="37"/>
      <c r="AO1649" s="37"/>
      <c r="AP1649" s="37"/>
      <c r="AQ1649" s="37"/>
      <c r="AR1649" s="37"/>
      <c r="AS1649" s="37"/>
      <c r="AT1649" s="37"/>
      <c r="AU1649" s="37"/>
      <c r="AV1649" s="37"/>
      <c r="AW1649" s="37"/>
      <c r="AX1649" s="37"/>
      <c r="AY1649" s="37"/>
      <c r="AZ1649" s="37"/>
      <c r="BA1649" s="37"/>
      <c r="BB1649" s="37"/>
      <c r="BC1649" s="37"/>
      <c r="BD1649">
        <v>8</v>
      </c>
    </row>
    <row r="1650" spans="1:56" hidden="1" x14ac:dyDescent="0.25">
      <c r="A1650" s="22" t="s">
        <v>51</v>
      </c>
      <c r="B1650" s="22" t="s">
        <v>52</v>
      </c>
      <c r="C1650" s="23">
        <v>21110406285</v>
      </c>
      <c r="D1650" s="22" t="s">
        <v>2168</v>
      </c>
      <c r="E1650" s="22" t="s">
        <v>2169</v>
      </c>
      <c r="F1650" s="22" t="s">
        <v>2170</v>
      </c>
      <c r="G1650" s="22">
        <v>5042346585</v>
      </c>
      <c r="H1650" s="22" t="s">
        <v>56</v>
      </c>
      <c r="I1650" s="22" t="s">
        <v>2325</v>
      </c>
      <c r="J1650" s="24">
        <v>44508</v>
      </c>
      <c r="K1650" s="22">
        <v>960</v>
      </c>
      <c r="L1650" s="22" t="s">
        <v>92</v>
      </c>
      <c r="M1650" s="22" t="s">
        <v>92</v>
      </c>
      <c r="N1650" s="101" t="s">
        <v>2326</v>
      </c>
      <c r="O1650" s="102">
        <v>44509</v>
      </c>
      <c r="P1650" s="27" t="s">
        <v>60</v>
      </c>
      <c r="Q1650" s="22">
        <v>960</v>
      </c>
      <c r="R1650" s="23">
        <v>21110406307</v>
      </c>
      <c r="S1650" s="22" t="s">
        <v>56</v>
      </c>
      <c r="T1650" s="22">
        <v>6008151420</v>
      </c>
      <c r="U1650" s="22">
        <v>15</v>
      </c>
      <c r="V1650" s="28">
        <v>0</v>
      </c>
      <c r="W1650" s="22">
        <v>15</v>
      </c>
      <c r="X1650" s="29" t="s">
        <v>92</v>
      </c>
      <c r="Y1650" s="22" t="s">
        <v>56</v>
      </c>
      <c r="Z1650" s="30" t="s">
        <v>2327</v>
      </c>
      <c r="AA1650" s="31">
        <v>44508</v>
      </c>
      <c r="AB1650" s="22">
        <v>0</v>
      </c>
      <c r="AC1650" s="32">
        <v>5042347422</v>
      </c>
      <c r="AD1650" s="33" t="s">
        <v>2328</v>
      </c>
      <c r="AE1650" s="34">
        <v>44509</v>
      </c>
      <c r="AF1650" s="35" t="str">
        <f>VLOOKUP(G1650,[6]TIV1!L:S,8,FALSE)</f>
        <v>8276895377</v>
      </c>
      <c r="AG1650" s="35" t="str">
        <f>VLOOKUP(T1650,[6]TIV1!L:S,8,FALSE)</f>
        <v>2050350281</v>
      </c>
      <c r="AH1650" s="35" t="str">
        <f>VLOOKUP(AC1650,[6]TIV1!L:S,8,FALSE)</f>
        <v>8276895377</v>
      </c>
      <c r="AI1650" s="36">
        <f>VLOOKUP(A1650&amp;P1650,[6]HARGA!C:D,2,0)*Q1650</f>
        <v>9456000</v>
      </c>
      <c r="AJ1650" s="36">
        <f>VLOOKUP(A1650&amp;P1650,[6]HARGA!C:D,2,0)*W1650</f>
        <v>147750</v>
      </c>
      <c r="AK1650" s="36">
        <f>VLOOKUP(A1650&amp;P1650,[6]HARGA!C:D,2,0)*AB1650</f>
        <v>0</v>
      </c>
      <c r="AL1650" s="37"/>
      <c r="AM1650" s="37"/>
      <c r="AN1650" s="37"/>
      <c r="AO1650" s="37"/>
      <c r="AP1650" s="37"/>
      <c r="AQ1650" s="37"/>
      <c r="AR1650" s="37"/>
      <c r="AS1650" s="37"/>
      <c r="AT1650" s="37"/>
      <c r="AU1650" s="37"/>
      <c r="AV1650" s="37"/>
      <c r="AW1650" s="37"/>
      <c r="AX1650" s="37"/>
      <c r="AY1650" s="37"/>
      <c r="AZ1650" s="37"/>
      <c r="BA1650" s="37"/>
      <c r="BB1650" s="37"/>
      <c r="BC1650" s="37"/>
      <c r="BD1650">
        <v>8</v>
      </c>
    </row>
    <row r="1651" spans="1:56" hidden="1" x14ac:dyDescent="0.25">
      <c r="A1651" s="22" t="s">
        <v>51</v>
      </c>
      <c r="B1651" s="22" t="s">
        <v>52</v>
      </c>
      <c r="C1651" s="23">
        <v>21110406285</v>
      </c>
      <c r="D1651" s="22" t="s">
        <v>2168</v>
      </c>
      <c r="E1651" s="22" t="s">
        <v>2169</v>
      </c>
      <c r="F1651" s="22" t="s">
        <v>2170</v>
      </c>
      <c r="G1651" s="22">
        <v>5042346585</v>
      </c>
      <c r="H1651" s="22" t="s">
        <v>56</v>
      </c>
      <c r="I1651" s="22" t="s">
        <v>2325</v>
      </c>
      <c r="J1651" s="24">
        <v>44508</v>
      </c>
      <c r="K1651" s="22">
        <v>960</v>
      </c>
      <c r="L1651" s="22" t="s">
        <v>92</v>
      </c>
      <c r="M1651" s="22" t="s">
        <v>92</v>
      </c>
      <c r="N1651" s="101" t="s">
        <v>2326</v>
      </c>
      <c r="O1651" s="102">
        <v>44509</v>
      </c>
      <c r="P1651" s="27" t="s">
        <v>64</v>
      </c>
      <c r="Q1651" s="22">
        <v>960</v>
      </c>
      <c r="R1651" s="23">
        <v>21110406307</v>
      </c>
      <c r="S1651" s="22" t="s">
        <v>56</v>
      </c>
      <c r="T1651" s="22">
        <v>6008151420</v>
      </c>
      <c r="U1651" s="22">
        <v>960</v>
      </c>
      <c r="V1651" s="28">
        <v>0</v>
      </c>
      <c r="W1651" s="22">
        <v>960</v>
      </c>
      <c r="X1651" s="29" t="s">
        <v>92</v>
      </c>
      <c r="Y1651" s="22" t="s">
        <v>56</v>
      </c>
      <c r="Z1651" s="30" t="s">
        <v>2327</v>
      </c>
      <c r="AA1651" s="31">
        <v>44508</v>
      </c>
      <c r="AB1651" s="22">
        <v>35</v>
      </c>
      <c r="AC1651" s="32">
        <v>5042347422</v>
      </c>
      <c r="AD1651" s="33" t="s">
        <v>2328</v>
      </c>
      <c r="AE1651" s="34">
        <v>44509</v>
      </c>
      <c r="AF1651" s="35" t="str">
        <f>VLOOKUP(G1651,[6]TIV1!L:S,8,FALSE)</f>
        <v>8276895377</v>
      </c>
      <c r="AG1651" s="35" t="str">
        <f>VLOOKUP(T1651,[6]TIV1!L:S,8,FALSE)</f>
        <v>2050350281</v>
      </c>
      <c r="AH1651" s="35" t="str">
        <f>VLOOKUP(AC1651,[6]TIV1!L:S,8,FALSE)</f>
        <v>8276895377</v>
      </c>
      <c r="AI1651" s="36">
        <f>VLOOKUP(A1651&amp;P1651,[6]HARGA!C:D,2,0)*Q1651</f>
        <v>28800000</v>
      </c>
      <c r="AJ1651" s="36">
        <f>VLOOKUP(A1651&amp;P1651,[6]HARGA!C:D,2,0)*W1651</f>
        <v>28800000</v>
      </c>
      <c r="AK1651" s="36">
        <f>VLOOKUP(A1651&amp;P1651,[6]HARGA!C:D,2,0)*AB1651</f>
        <v>1050000</v>
      </c>
      <c r="AL1651" s="37"/>
      <c r="AM1651" s="37"/>
      <c r="AN1651" s="37"/>
      <c r="AO1651" s="37"/>
      <c r="AP1651" s="37"/>
      <c r="AQ1651" s="37"/>
      <c r="AR1651" s="37"/>
      <c r="AS1651" s="37"/>
      <c r="AT1651" s="37"/>
      <c r="AU1651" s="37"/>
      <c r="AV1651" s="37"/>
      <c r="AW1651" s="37"/>
      <c r="AX1651" s="37"/>
      <c r="AY1651" s="37"/>
      <c r="AZ1651" s="37"/>
      <c r="BA1651" s="37"/>
      <c r="BB1651" s="37"/>
      <c r="BC1651" s="37"/>
      <c r="BD1651">
        <v>8</v>
      </c>
    </row>
    <row r="1652" spans="1:56" hidden="1" x14ac:dyDescent="0.25">
      <c r="A1652" s="22" t="s">
        <v>51</v>
      </c>
      <c r="B1652" s="22" t="s">
        <v>52</v>
      </c>
      <c r="C1652" s="23">
        <v>21110406285</v>
      </c>
      <c r="D1652" s="22" t="s">
        <v>2168</v>
      </c>
      <c r="E1652" s="22" t="s">
        <v>2169</v>
      </c>
      <c r="F1652" s="22" t="s">
        <v>2170</v>
      </c>
      <c r="G1652" s="22">
        <v>5042346585</v>
      </c>
      <c r="H1652" s="22" t="s">
        <v>56</v>
      </c>
      <c r="I1652" s="22" t="s">
        <v>2325</v>
      </c>
      <c r="J1652" s="24">
        <v>44508</v>
      </c>
      <c r="K1652" s="22">
        <v>20</v>
      </c>
      <c r="L1652" s="22" t="s">
        <v>92</v>
      </c>
      <c r="M1652" s="22" t="s">
        <v>92</v>
      </c>
      <c r="N1652" s="101" t="s">
        <v>2326</v>
      </c>
      <c r="O1652" s="102">
        <v>44509</v>
      </c>
      <c r="P1652" s="27" t="s">
        <v>65</v>
      </c>
      <c r="Q1652" s="22">
        <v>20</v>
      </c>
      <c r="R1652" s="23">
        <v>21110406307</v>
      </c>
      <c r="S1652" s="22" t="s">
        <v>56</v>
      </c>
      <c r="T1652" s="22">
        <v>6008151420</v>
      </c>
      <c r="U1652" s="22">
        <v>20</v>
      </c>
      <c r="V1652" s="28">
        <v>0</v>
      </c>
      <c r="W1652" s="22">
        <v>20</v>
      </c>
      <c r="X1652" s="29" t="s">
        <v>92</v>
      </c>
      <c r="Y1652" s="22" t="s">
        <v>56</v>
      </c>
      <c r="Z1652" s="30" t="s">
        <v>2327</v>
      </c>
      <c r="AA1652" s="31">
        <v>44508</v>
      </c>
      <c r="AB1652" s="22">
        <v>0</v>
      </c>
      <c r="AC1652" s="32">
        <v>5042347422</v>
      </c>
      <c r="AD1652" s="33" t="s">
        <v>2328</v>
      </c>
      <c r="AE1652" s="34">
        <v>44509</v>
      </c>
      <c r="AF1652" s="35" t="str">
        <f>VLOOKUP(G1652,[6]TIV1!L:S,8,FALSE)</f>
        <v>8276895377</v>
      </c>
      <c r="AG1652" s="35" t="str">
        <f>VLOOKUP(T1652,[6]TIV1!L:S,8,FALSE)</f>
        <v>2050350281</v>
      </c>
      <c r="AH1652" s="35" t="str">
        <f>VLOOKUP(AC1652,[6]TIV1!L:S,8,FALSE)</f>
        <v>8276895377</v>
      </c>
      <c r="AI1652" s="36">
        <f>VLOOKUP(A1652&amp;P1652,[6]HARGA!C:D,2,0)*Q1652</f>
        <v>0</v>
      </c>
      <c r="AJ1652" s="36">
        <f>VLOOKUP(A1652&amp;P1652,[6]HARGA!C:D,2,0)*W1652</f>
        <v>0</v>
      </c>
      <c r="AK1652" s="36">
        <f>VLOOKUP(A1652&amp;P1652,[6]HARGA!C:D,2,0)*AB1652</f>
        <v>0</v>
      </c>
      <c r="AL1652" s="37"/>
      <c r="AM1652" s="37"/>
      <c r="AN1652" s="37"/>
      <c r="AO1652" s="37"/>
      <c r="AP1652" s="37"/>
      <c r="AQ1652" s="37"/>
      <c r="AR1652" s="37"/>
      <c r="AS1652" s="37"/>
      <c r="AT1652" s="37"/>
      <c r="AU1652" s="37"/>
      <c r="AV1652" s="37"/>
      <c r="AW1652" s="37"/>
      <c r="AX1652" s="37"/>
      <c r="AY1652" s="37"/>
      <c r="AZ1652" s="37"/>
      <c r="BA1652" s="37"/>
      <c r="BB1652" s="37"/>
      <c r="BC1652" s="37"/>
      <c r="BD1652">
        <v>8</v>
      </c>
    </row>
    <row r="1653" spans="1:56" hidden="1" x14ac:dyDescent="0.25">
      <c r="A1653" s="22" t="s">
        <v>66</v>
      </c>
      <c r="B1653" s="22" t="s">
        <v>52</v>
      </c>
      <c r="C1653" s="23">
        <v>21110404149</v>
      </c>
      <c r="D1653" s="22" t="s">
        <v>53</v>
      </c>
      <c r="E1653" s="22" t="s">
        <v>571</v>
      </c>
      <c r="F1653" s="22" t="s">
        <v>572</v>
      </c>
      <c r="G1653" s="22">
        <v>5042346597</v>
      </c>
      <c r="H1653" s="22" t="s">
        <v>56</v>
      </c>
      <c r="I1653" s="22" t="s">
        <v>2329</v>
      </c>
      <c r="J1653" s="24">
        <v>44508</v>
      </c>
      <c r="K1653" s="22">
        <v>1104</v>
      </c>
      <c r="L1653" s="22" t="s">
        <v>110</v>
      </c>
      <c r="M1653" s="22" t="s">
        <v>110</v>
      </c>
      <c r="N1653" s="101" t="s">
        <v>2330</v>
      </c>
      <c r="O1653" s="102">
        <v>44509</v>
      </c>
      <c r="P1653" s="27" t="s">
        <v>60</v>
      </c>
      <c r="Q1653" s="22">
        <v>1104</v>
      </c>
      <c r="R1653" s="23">
        <v>21110404166</v>
      </c>
      <c r="S1653" s="22" t="s">
        <v>56</v>
      </c>
      <c r="T1653" s="22">
        <v>6008156567</v>
      </c>
      <c r="U1653" s="22">
        <v>10</v>
      </c>
      <c r="V1653" s="28">
        <v>0</v>
      </c>
      <c r="W1653" s="22">
        <v>10</v>
      </c>
      <c r="X1653" s="29" t="s">
        <v>110</v>
      </c>
      <c r="Y1653" s="22" t="s">
        <v>56</v>
      </c>
      <c r="Z1653" s="30" t="s">
        <v>2331</v>
      </c>
      <c r="AA1653" s="31">
        <v>44508</v>
      </c>
      <c r="AB1653" s="22">
        <v>0</v>
      </c>
      <c r="AC1653" s="32">
        <v>5042349202</v>
      </c>
      <c r="AD1653" s="33" t="s">
        <v>2332</v>
      </c>
      <c r="AE1653" s="34">
        <v>44509</v>
      </c>
      <c r="AF1653" s="35" t="str">
        <f>VLOOKUP(G1653,[6]TIV1!L:S,8,FALSE)</f>
        <v>8276895965</v>
      </c>
      <c r="AG1653" s="35" t="str">
        <f>VLOOKUP(T1653,[6]TIV1!L:S,8,FALSE)</f>
        <v>2050350312</v>
      </c>
      <c r="AH1653" s="35" t="str">
        <f>VLOOKUP(AC1653,[6]TIV1!L:S,8,FALSE)</f>
        <v>8276895965</v>
      </c>
      <c r="AI1653" s="36">
        <f>VLOOKUP(A1653&amp;P1653,[6]HARGA!C:D,2,0)*Q1653</f>
        <v>10874400</v>
      </c>
      <c r="AJ1653" s="36">
        <f>VLOOKUP(A1653&amp;P1653,[6]HARGA!C:D,2,0)*W1653</f>
        <v>98500</v>
      </c>
      <c r="AK1653" s="36">
        <f>VLOOKUP(A1653&amp;P1653,[6]HARGA!C:D,2,0)*AB1653</f>
        <v>0</v>
      </c>
      <c r="AL1653" s="37"/>
      <c r="AM1653" s="37"/>
      <c r="AN1653" s="37"/>
      <c r="AO1653" s="37"/>
      <c r="AP1653" s="37"/>
      <c r="AQ1653" s="37"/>
      <c r="AR1653" s="37"/>
      <c r="AS1653" s="37"/>
      <c r="AT1653" s="37"/>
      <c r="AU1653" s="37"/>
      <c r="AV1653" s="37"/>
      <c r="AW1653" s="37"/>
      <c r="AX1653" s="37"/>
      <c r="AY1653" s="37"/>
      <c r="AZ1653" s="37"/>
      <c r="BA1653" s="37"/>
      <c r="BB1653" s="37"/>
      <c r="BC1653" s="37"/>
      <c r="BD1653">
        <v>8</v>
      </c>
    </row>
    <row r="1654" spans="1:56" hidden="1" x14ac:dyDescent="0.25">
      <c r="A1654" s="22" t="s">
        <v>66</v>
      </c>
      <c r="B1654" s="22" t="s">
        <v>52</v>
      </c>
      <c r="C1654" s="23">
        <v>21110404149</v>
      </c>
      <c r="D1654" s="22" t="s">
        <v>53</v>
      </c>
      <c r="E1654" s="22" t="s">
        <v>571</v>
      </c>
      <c r="F1654" s="22" t="s">
        <v>572</v>
      </c>
      <c r="G1654" s="22">
        <v>5042346597</v>
      </c>
      <c r="H1654" s="22" t="s">
        <v>56</v>
      </c>
      <c r="I1654" s="22" t="s">
        <v>2329</v>
      </c>
      <c r="J1654" s="24">
        <v>44508</v>
      </c>
      <c r="K1654" s="22">
        <v>1104</v>
      </c>
      <c r="L1654" s="22" t="s">
        <v>110</v>
      </c>
      <c r="M1654" s="22" t="s">
        <v>110</v>
      </c>
      <c r="N1654" s="101" t="s">
        <v>2330</v>
      </c>
      <c r="O1654" s="102">
        <v>44509</v>
      </c>
      <c r="P1654" s="27" t="s">
        <v>64</v>
      </c>
      <c r="Q1654" s="22">
        <v>1104</v>
      </c>
      <c r="R1654" s="23">
        <v>21110404166</v>
      </c>
      <c r="S1654" s="22" t="s">
        <v>56</v>
      </c>
      <c r="T1654" s="22">
        <v>6008156567</v>
      </c>
      <c r="U1654" s="22">
        <v>1152</v>
      </c>
      <c r="V1654" s="28">
        <v>0</v>
      </c>
      <c r="W1654" s="22">
        <v>1152</v>
      </c>
      <c r="X1654" s="29" t="s">
        <v>110</v>
      </c>
      <c r="Y1654" s="22" t="s">
        <v>56</v>
      </c>
      <c r="Z1654" s="30" t="s">
        <v>2331</v>
      </c>
      <c r="AA1654" s="31">
        <v>44508</v>
      </c>
      <c r="AB1654" s="22">
        <v>48</v>
      </c>
      <c r="AC1654" s="32">
        <v>5042349202</v>
      </c>
      <c r="AD1654" s="33" t="s">
        <v>2332</v>
      </c>
      <c r="AE1654" s="34">
        <v>44509</v>
      </c>
      <c r="AF1654" s="35" t="str">
        <f>VLOOKUP(G1654,[6]TIV1!L:S,8,FALSE)</f>
        <v>8276895965</v>
      </c>
      <c r="AG1654" s="35" t="str">
        <f>VLOOKUP(T1654,[6]TIV1!L:S,8,FALSE)</f>
        <v>2050350312</v>
      </c>
      <c r="AH1654" s="35" t="str">
        <f>VLOOKUP(AC1654,[6]TIV1!L:S,8,FALSE)</f>
        <v>8276895965</v>
      </c>
      <c r="AI1654" s="36">
        <f>VLOOKUP(A1654&amp;P1654,[6]HARGA!C:D,2,0)*Q1654</f>
        <v>33120000</v>
      </c>
      <c r="AJ1654" s="36">
        <f>VLOOKUP(A1654&amp;P1654,[6]HARGA!C:D,2,0)*W1654</f>
        <v>34560000</v>
      </c>
      <c r="AK1654" s="36">
        <f>VLOOKUP(A1654&amp;P1654,[6]HARGA!C:D,2,0)*AB1654</f>
        <v>1440000</v>
      </c>
      <c r="AL1654" s="37"/>
      <c r="AM1654" s="37"/>
      <c r="AN1654" s="37"/>
      <c r="AO1654" s="37"/>
      <c r="AP1654" s="37"/>
      <c r="AQ1654" s="37"/>
      <c r="AR1654" s="37"/>
      <c r="AS1654" s="37"/>
      <c r="AT1654" s="37"/>
      <c r="AU1654" s="37"/>
      <c r="AV1654" s="37"/>
      <c r="AW1654" s="37"/>
      <c r="AX1654" s="37"/>
      <c r="AY1654" s="37"/>
      <c r="AZ1654" s="37"/>
      <c r="BA1654" s="37"/>
      <c r="BB1654" s="37"/>
      <c r="BC1654" s="37"/>
      <c r="BD1654">
        <v>8</v>
      </c>
    </row>
    <row r="1655" spans="1:56" hidden="1" x14ac:dyDescent="0.25">
      <c r="A1655" s="22" t="s">
        <v>66</v>
      </c>
      <c r="B1655" s="22" t="s">
        <v>52</v>
      </c>
      <c r="C1655" s="23">
        <v>21110404149</v>
      </c>
      <c r="D1655" s="22" t="s">
        <v>53</v>
      </c>
      <c r="E1655" s="22" t="s">
        <v>571</v>
      </c>
      <c r="F1655" s="22" t="s">
        <v>572</v>
      </c>
      <c r="G1655" s="22">
        <v>5042346597</v>
      </c>
      <c r="H1655" s="22" t="s">
        <v>56</v>
      </c>
      <c r="I1655" s="22" t="s">
        <v>2329</v>
      </c>
      <c r="J1655" s="24">
        <v>44508</v>
      </c>
      <c r="K1655" s="22">
        <v>24</v>
      </c>
      <c r="L1655" s="22" t="s">
        <v>110</v>
      </c>
      <c r="M1655" s="22" t="s">
        <v>110</v>
      </c>
      <c r="N1655" s="101" t="s">
        <v>2330</v>
      </c>
      <c r="O1655" s="102">
        <v>44509</v>
      </c>
      <c r="P1655" s="27" t="s">
        <v>65</v>
      </c>
      <c r="Q1655" s="22">
        <v>24</v>
      </c>
      <c r="R1655" s="23">
        <v>21110404166</v>
      </c>
      <c r="S1655" s="22" t="s">
        <v>56</v>
      </c>
      <c r="T1655" s="22">
        <v>6008156567</v>
      </c>
      <c r="U1655" s="22">
        <v>24</v>
      </c>
      <c r="V1655" s="28">
        <v>0</v>
      </c>
      <c r="W1655" s="22">
        <v>24</v>
      </c>
      <c r="X1655" s="29" t="s">
        <v>110</v>
      </c>
      <c r="Y1655" s="22" t="s">
        <v>56</v>
      </c>
      <c r="Z1655" s="30" t="s">
        <v>2331</v>
      </c>
      <c r="AA1655" s="31">
        <v>44508</v>
      </c>
      <c r="AB1655" s="22">
        <v>0</v>
      </c>
      <c r="AC1655" s="32">
        <v>5042349202</v>
      </c>
      <c r="AD1655" s="33" t="s">
        <v>2332</v>
      </c>
      <c r="AE1655" s="34">
        <v>44509</v>
      </c>
      <c r="AF1655" s="35" t="str">
        <f>VLOOKUP(G1655,[6]TIV1!L:S,8,FALSE)</f>
        <v>8276895965</v>
      </c>
      <c r="AG1655" s="35" t="str">
        <f>VLOOKUP(T1655,[6]TIV1!L:S,8,FALSE)</f>
        <v>2050350312</v>
      </c>
      <c r="AH1655" s="35" t="str">
        <f>VLOOKUP(AC1655,[6]TIV1!L:S,8,FALSE)</f>
        <v>8276895965</v>
      </c>
      <c r="AI1655" s="36">
        <f>VLOOKUP(A1655&amp;P1655,[6]HARGA!C:D,2,0)*Q1655</f>
        <v>0</v>
      </c>
      <c r="AJ1655" s="36">
        <f>VLOOKUP(A1655&amp;P1655,[6]HARGA!C:D,2,0)*W1655</f>
        <v>0</v>
      </c>
      <c r="AK1655" s="36">
        <f>VLOOKUP(A1655&amp;P1655,[6]HARGA!C:D,2,0)*AB1655</f>
        <v>0</v>
      </c>
      <c r="AL1655" s="37"/>
      <c r="AM1655" s="37"/>
      <c r="AN1655" s="37"/>
      <c r="AO1655" s="37"/>
      <c r="AP1655" s="37"/>
      <c r="AQ1655" s="37"/>
      <c r="AR1655" s="37"/>
      <c r="AS1655" s="37"/>
      <c r="AT1655" s="37"/>
      <c r="AU1655" s="37"/>
      <c r="AV1655" s="37"/>
      <c r="AW1655" s="37"/>
      <c r="AX1655" s="37"/>
      <c r="AY1655" s="37"/>
      <c r="AZ1655" s="37"/>
      <c r="BA1655" s="37"/>
      <c r="BB1655" s="37"/>
      <c r="BC1655" s="37"/>
      <c r="BD1655">
        <v>8</v>
      </c>
    </row>
    <row r="1656" spans="1:56" hidden="1" x14ac:dyDescent="0.25">
      <c r="A1656" s="22" t="s">
        <v>51</v>
      </c>
      <c r="B1656" s="22" t="s">
        <v>52</v>
      </c>
      <c r="C1656" s="23">
        <v>21110406281</v>
      </c>
      <c r="D1656" s="22" t="s">
        <v>53</v>
      </c>
      <c r="E1656" s="22" t="s">
        <v>552</v>
      </c>
      <c r="F1656" s="22" t="s">
        <v>553</v>
      </c>
      <c r="G1656" s="22">
        <v>5042347222</v>
      </c>
      <c r="H1656" s="22" t="s">
        <v>56</v>
      </c>
      <c r="I1656" s="22" t="s">
        <v>2333</v>
      </c>
      <c r="J1656" s="24">
        <v>44508</v>
      </c>
      <c r="K1656" s="22">
        <v>1008</v>
      </c>
      <c r="L1656" s="22" t="s">
        <v>555</v>
      </c>
      <c r="M1656" s="22" t="s">
        <v>555</v>
      </c>
      <c r="N1656" s="101" t="s">
        <v>2334</v>
      </c>
      <c r="O1656" s="102">
        <v>44508</v>
      </c>
      <c r="P1656" s="27" t="s">
        <v>60</v>
      </c>
      <c r="Q1656" s="22">
        <v>1008</v>
      </c>
      <c r="R1656" s="23">
        <v>21102803724</v>
      </c>
      <c r="S1656" s="22" t="s">
        <v>56</v>
      </c>
      <c r="T1656" s="22">
        <v>6008150147</v>
      </c>
      <c r="U1656" s="22">
        <v>58</v>
      </c>
      <c r="V1656" s="28">
        <v>0</v>
      </c>
      <c r="W1656" s="22">
        <v>58</v>
      </c>
      <c r="X1656" s="29" t="s">
        <v>555</v>
      </c>
      <c r="Y1656" s="22" t="s">
        <v>56</v>
      </c>
      <c r="Z1656" s="30" t="s">
        <v>2335</v>
      </c>
      <c r="AA1656" s="31">
        <v>44508</v>
      </c>
      <c r="AB1656" s="22">
        <v>5</v>
      </c>
      <c r="AC1656" s="32">
        <v>5042346591</v>
      </c>
      <c r="AD1656" s="33" t="s">
        <v>2336</v>
      </c>
      <c r="AE1656" s="34">
        <v>44508</v>
      </c>
      <c r="AF1656" s="35" t="str">
        <f>VLOOKUP(G1656,[6]TIV1!L:S,8,FALSE)</f>
        <v>8276895377</v>
      </c>
      <c r="AG1656" s="35" t="str">
        <f>VLOOKUP(T1656,[6]TIV1!L:S,8,FALSE)</f>
        <v>2050350281</v>
      </c>
      <c r="AH1656" s="35" t="str">
        <f>VLOOKUP(AC1656,[6]TIV1!L:S,8,FALSE)</f>
        <v>8276895377</v>
      </c>
      <c r="AI1656" s="36">
        <f>VLOOKUP(A1656&amp;P1656,[6]HARGA!C:D,2,0)*Q1656</f>
        <v>9928800</v>
      </c>
      <c r="AJ1656" s="36">
        <f>VLOOKUP(A1656&amp;P1656,[6]HARGA!C:D,2,0)*W1656</f>
        <v>571300</v>
      </c>
      <c r="AK1656" s="36">
        <f>VLOOKUP(A1656&amp;P1656,[6]HARGA!C:D,2,0)*AB1656</f>
        <v>49250</v>
      </c>
      <c r="AL1656" s="37"/>
      <c r="AM1656" s="37"/>
      <c r="AN1656" s="37"/>
      <c r="AO1656" s="37"/>
      <c r="AP1656" s="37"/>
      <c r="AQ1656" s="37"/>
      <c r="AR1656" s="37"/>
      <c r="AS1656" s="37"/>
      <c r="AT1656" s="37"/>
      <c r="AU1656" s="37"/>
      <c r="AV1656" s="37"/>
      <c r="AW1656" s="37"/>
      <c r="AX1656" s="37"/>
      <c r="AY1656" s="37"/>
      <c r="AZ1656" s="37"/>
      <c r="BA1656" s="37"/>
      <c r="BB1656" s="37"/>
      <c r="BC1656" s="37"/>
      <c r="BD1656">
        <v>8</v>
      </c>
    </row>
    <row r="1657" spans="1:56" hidden="1" x14ac:dyDescent="0.25">
      <c r="A1657" s="22" t="s">
        <v>51</v>
      </c>
      <c r="B1657" s="22" t="s">
        <v>52</v>
      </c>
      <c r="C1657" s="23">
        <v>21110406281</v>
      </c>
      <c r="D1657" s="22" t="s">
        <v>53</v>
      </c>
      <c r="E1657" s="22" t="s">
        <v>552</v>
      </c>
      <c r="F1657" s="22" t="s">
        <v>553</v>
      </c>
      <c r="G1657" s="22">
        <v>5042347222</v>
      </c>
      <c r="H1657" s="22" t="s">
        <v>56</v>
      </c>
      <c r="I1657" s="22" t="s">
        <v>2333</v>
      </c>
      <c r="J1657" s="24">
        <v>44508</v>
      </c>
      <c r="K1657" s="22">
        <v>1008</v>
      </c>
      <c r="L1657" s="22" t="s">
        <v>555</v>
      </c>
      <c r="M1657" s="22" t="s">
        <v>555</v>
      </c>
      <c r="N1657" s="101" t="s">
        <v>2334</v>
      </c>
      <c r="O1657" s="102">
        <v>44508</v>
      </c>
      <c r="P1657" s="27" t="s">
        <v>64</v>
      </c>
      <c r="Q1657" s="22">
        <v>1008</v>
      </c>
      <c r="R1657" s="23">
        <v>21102803724</v>
      </c>
      <c r="S1657" s="22" t="s">
        <v>56</v>
      </c>
      <c r="T1657" s="22">
        <v>6008150147</v>
      </c>
      <c r="U1657" s="22">
        <v>1088</v>
      </c>
      <c r="V1657" s="28">
        <v>0</v>
      </c>
      <c r="W1657" s="22">
        <v>1088</v>
      </c>
      <c r="X1657" s="29" t="s">
        <v>555</v>
      </c>
      <c r="Y1657" s="22" t="s">
        <v>56</v>
      </c>
      <c r="Z1657" s="30" t="s">
        <v>2335</v>
      </c>
      <c r="AA1657" s="31">
        <v>44508</v>
      </c>
      <c r="AB1657" s="22">
        <v>60</v>
      </c>
      <c r="AC1657" s="32">
        <v>5042346591</v>
      </c>
      <c r="AD1657" s="33" t="s">
        <v>2336</v>
      </c>
      <c r="AE1657" s="34">
        <v>44508</v>
      </c>
      <c r="AF1657" s="35" t="str">
        <f>VLOOKUP(G1657,[6]TIV1!L:S,8,FALSE)</f>
        <v>8276895377</v>
      </c>
      <c r="AG1657" s="35" t="str">
        <f>VLOOKUP(T1657,[6]TIV1!L:S,8,FALSE)</f>
        <v>2050350281</v>
      </c>
      <c r="AH1657" s="35" t="str">
        <f>VLOOKUP(AC1657,[6]TIV1!L:S,8,FALSE)</f>
        <v>8276895377</v>
      </c>
      <c r="AI1657" s="36">
        <f>VLOOKUP(A1657&amp;P1657,[6]HARGA!C:D,2,0)*Q1657</f>
        <v>30240000</v>
      </c>
      <c r="AJ1657" s="36">
        <f>VLOOKUP(A1657&amp;P1657,[6]HARGA!C:D,2,0)*W1657</f>
        <v>32640000</v>
      </c>
      <c r="AK1657" s="36">
        <f>VLOOKUP(A1657&amp;P1657,[6]HARGA!C:D,2,0)*AB1657</f>
        <v>1800000</v>
      </c>
      <c r="AL1657" s="37"/>
      <c r="AM1657" s="37"/>
      <c r="AN1657" s="37"/>
      <c r="AO1657" s="37"/>
      <c r="AP1657" s="37"/>
      <c r="AQ1657" s="37"/>
      <c r="AR1657" s="37"/>
      <c r="AS1657" s="37"/>
      <c r="AT1657" s="37"/>
      <c r="AU1657" s="37"/>
      <c r="AV1657" s="37"/>
      <c r="AW1657" s="37"/>
      <c r="AX1657" s="37"/>
      <c r="AY1657" s="37"/>
      <c r="AZ1657" s="37"/>
      <c r="BA1657" s="37"/>
      <c r="BB1657" s="37"/>
      <c r="BC1657" s="37"/>
      <c r="BD1657">
        <v>8</v>
      </c>
    </row>
    <row r="1658" spans="1:56" hidden="1" x14ac:dyDescent="0.25">
      <c r="A1658" s="22" t="s">
        <v>51</v>
      </c>
      <c r="B1658" s="22" t="s">
        <v>52</v>
      </c>
      <c r="C1658" s="23">
        <v>21110406290</v>
      </c>
      <c r="D1658" s="22" t="s">
        <v>53</v>
      </c>
      <c r="E1658" s="22" t="s">
        <v>116</v>
      </c>
      <c r="F1658" s="22" t="s">
        <v>117</v>
      </c>
      <c r="G1658" s="22">
        <v>5042349209</v>
      </c>
      <c r="H1658" s="22" t="s">
        <v>56</v>
      </c>
      <c r="I1658" s="22" t="s">
        <v>2337</v>
      </c>
      <c r="J1658" s="24">
        <v>44508</v>
      </c>
      <c r="K1658" s="22">
        <v>1344</v>
      </c>
      <c r="L1658" s="22" t="s">
        <v>92</v>
      </c>
      <c r="M1658" s="22" t="s">
        <v>92</v>
      </c>
      <c r="N1658" s="101" t="s">
        <v>2338</v>
      </c>
      <c r="O1658" s="102">
        <v>44509</v>
      </c>
      <c r="P1658" s="27" t="s">
        <v>60</v>
      </c>
      <c r="Q1658" s="22">
        <v>1344</v>
      </c>
      <c r="R1658" s="28" t="s">
        <v>56</v>
      </c>
      <c r="S1658" s="22" t="s">
        <v>56</v>
      </c>
      <c r="T1658" s="28" t="s">
        <v>56</v>
      </c>
      <c r="U1658" s="28">
        <v>0</v>
      </c>
      <c r="V1658" s="28">
        <v>0</v>
      </c>
      <c r="W1658" s="28">
        <v>0</v>
      </c>
      <c r="X1658" s="28" t="s">
        <v>56</v>
      </c>
      <c r="Y1658" s="22" t="s">
        <v>56</v>
      </c>
      <c r="Z1658" s="45" t="s">
        <v>56</v>
      </c>
      <c r="AA1658" s="45" t="s">
        <v>56</v>
      </c>
      <c r="AB1658" s="28">
        <v>0</v>
      </c>
      <c r="AC1658" s="28" t="s">
        <v>56</v>
      </c>
      <c r="AD1658" s="46" t="s">
        <v>56</v>
      </c>
      <c r="AE1658" s="47" t="s">
        <v>56</v>
      </c>
      <c r="AF1658" s="35" t="str">
        <f>VLOOKUP(G1658,[6]TIV1!L:S,8,FALSE)</f>
        <v>8276895377</v>
      </c>
      <c r="AG1658" s="35" t="e">
        <f>VLOOKUP(T1658,[6]TIV1!L:S,8,FALSE)</f>
        <v>#N/A</v>
      </c>
      <c r="AH1658" s="35" t="e">
        <f>VLOOKUP(AC1658,[6]TIV1!L:S,8,FALSE)</f>
        <v>#N/A</v>
      </c>
      <c r="AI1658" s="36">
        <f>VLOOKUP(A1658&amp;P1658,[6]HARGA!C:D,2,0)*Q1658</f>
        <v>13238400</v>
      </c>
      <c r="AJ1658" s="36">
        <f>VLOOKUP(A1658&amp;P1658,[6]HARGA!C:D,2,0)*W1658</f>
        <v>0</v>
      </c>
      <c r="AK1658" s="36">
        <f>VLOOKUP(A1658&amp;P1658,[6]HARGA!C:D,2,0)*AB1658</f>
        <v>0</v>
      </c>
      <c r="AL1658" s="37"/>
      <c r="AM1658" s="37"/>
      <c r="AN1658" s="37"/>
      <c r="AO1658" s="37"/>
      <c r="AP1658" s="37"/>
      <c r="AQ1658" s="37"/>
      <c r="AR1658" s="37"/>
      <c r="AS1658" s="37"/>
      <c r="AT1658" s="37"/>
      <c r="AU1658" s="37"/>
      <c r="AV1658" s="37"/>
      <c r="AW1658" s="37"/>
      <c r="AX1658" s="37"/>
      <c r="AY1658" s="37"/>
      <c r="AZ1658" s="37"/>
      <c r="BA1658" s="37"/>
      <c r="BB1658" s="37"/>
      <c r="BC1658" s="37"/>
      <c r="BD1658">
        <v>8</v>
      </c>
    </row>
    <row r="1659" spans="1:56" hidden="1" x14ac:dyDescent="0.25">
      <c r="A1659" s="22" t="s">
        <v>51</v>
      </c>
      <c r="B1659" s="22" t="s">
        <v>52</v>
      </c>
      <c r="C1659" s="23">
        <v>21110406290</v>
      </c>
      <c r="D1659" s="22" t="s">
        <v>53</v>
      </c>
      <c r="E1659" s="22" t="s">
        <v>116</v>
      </c>
      <c r="F1659" s="22" t="s">
        <v>117</v>
      </c>
      <c r="G1659" s="22">
        <v>5042349209</v>
      </c>
      <c r="H1659" s="22" t="s">
        <v>56</v>
      </c>
      <c r="I1659" s="22" t="s">
        <v>2337</v>
      </c>
      <c r="J1659" s="24">
        <v>44508</v>
      </c>
      <c r="K1659" s="22">
        <v>1344</v>
      </c>
      <c r="L1659" s="22" t="s">
        <v>92</v>
      </c>
      <c r="M1659" s="22" t="s">
        <v>92</v>
      </c>
      <c r="N1659" s="101" t="s">
        <v>2338</v>
      </c>
      <c r="O1659" s="102">
        <v>44509</v>
      </c>
      <c r="P1659" s="27" t="s">
        <v>64</v>
      </c>
      <c r="Q1659" s="22">
        <v>1344</v>
      </c>
      <c r="R1659" s="28" t="s">
        <v>56</v>
      </c>
      <c r="S1659" s="22" t="s">
        <v>56</v>
      </c>
      <c r="T1659" s="28" t="s">
        <v>56</v>
      </c>
      <c r="U1659" s="28">
        <v>0</v>
      </c>
      <c r="V1659" s="28">
        <v>0</v>
      </c>
      <c r="W1659" s="28">
        <v>0</v>
      </c>
      <c r="X1659" s="28" t="s">
        <v>56</v>
      </c>
      <c r="Y1659" s="22" t="s">
        <v>56</v>
      </c>
      <c r="Z1659" s="45" t="s">
        <v>56</v>
      </c>
      <c r="AA1659" s="45" t="s">
        <v>56</v>
      </c>
      <c r="AB1659" s="28">
        <v>0</v>
      </c>
      <c r="AC1659" s="28" t="s">
        <v>56</v>
      </c>
      <c r="AD1659" s="46" t="s">
        <v>56</v>
      </c>
      <c r="AE1659" s="47" t="s">
        <v>56</v>
      </c>
      <c r="AF1659" s="35" t="str">
        <f>VLOOKUP(G1659,[6]TIV1!L:S,8,FALSE)</f>
        <v>8276895377</v>
      </c>
      <c r="AG1659" s="35" t="e">
        <f>VLOOKUP(T1659,[6]TIV1!L:S,8,FALSE)</f>
        <v>#N/A</v>
      </c>
      <c r="AH1659" s="35" t="e">
        <f>VLOOKUP(AC1659,[6]TIV1!L:S,8,FALSE)</f>
        <v>#N/A</v>
      </c>
      <c r="AI1659" s="36">
        <f>VLOOKUP(A1659&amp;P1659,[6]HARGA!C:D,2,0)*Q1659</f>
        <v>40320000</v>
      </c>
      <c r="AJ1659" s="36">
        <f>VLOOKUP(A1659&amp;P1659,[6]HARGA!C:D,2,0)*W1659</f>
        <v>0</v>
      </c>
      <c r="AK1659" s="36">
        <f>VLOOKUP(A1659&amp;P1659,[6]HARGA!C:D,2,0)*AB1659</f>
        <v>0</v>
      </c>
      <c r="AL1659" s="37"/>
      <c r="AM1659" s="37"/>
      <c r="AN1659" s="37"/>
      <c r="AO1659" s="37"/>
      <c r="AP1659" s="37"/>
      <c r="AQ1659" s="37"/>
      <c r="AR1659" s="37"/>
      <c r="AS1659" s="37"/>
      <c r="AT1659" s="37"/>
      <c r="AU1659" s="37"/>
      <c r="AV1659" s="37"/>
      <c r="AW1659" s="37"/>
      <c r="AX1659" s="37"/>
      <c r="AY1659" s="37"/>
      <c r="AZ1659" s="37"/>
      <c r="BA1659" s="37"/>
      <c r="BB1659" s="37"/>
      <c r="BC1659" s="37"/>
      <c r="BD1659">
        <v>8</v>
      </c>
    </row>
    <row r="1660" spans="1:56" hidden="1" x14ac:dyDescent="0.25">
      <c r="A1660" s="22" t="s">
        <v>51</v>
      </c>
      <c r="B1660" s="22" t="s">
        <v>52</v>
      </c>
      <c r="C1660" s="23">
        <v>21110406290</v>
      </c>
      <c r="D1660" s="22" t="s">
        <v>53</v>
      </c>
      <c r="E1660" s="22" t="s">
        <v>116</v>
      </c>
      <c r="F1660" s="22" t="s">
        <v>117</v>
      </c>
      <c r="G1660" s="22">
        <v>5042349209</v>
      </c>
      <c r="H1660" s="22" t="s">
        <v>56</v>
      </c>
      <c r="I1660" s="22" t="s">
        <v>2337</v>
      </c>
      <c r="J1660" s="24">
        <v>44508</v>
      </c>
      <c r="K1660" s="22">
        <v>28</v>
      </c>
      <c r="L1660" s="22" t="s">
        <v>92</v>
      </c>
      <c r="M1660" s="22" t="s">
        <v>92</v>
      </c>
      <c r="N1660" s="101" t="s">
        <v>2338</v>
      </c>
      <c r="O1660" s="102">
        <v>44509</v>
      </c>
      <c r="P1660" s="27" t="s">
        <v>65</v>
      </c>
      <c r="Q1660" s="22">
        <v>28</v>
      </c>
      <c r="R1660" s="28" t="s">
        <v>56</v>
      </c>
      <c r="S1660" s="22" t="s">
        <v>56</v>
      </c>
      <c r="T1660" s="28" t="s">
        <v>56</v>
      </c>
      <c r="U1660" s="28">
        <v>0</v>
      </c>
      <c r="V1660" s="28">
        <v>0</v>
      </c>
      <c r="W1660" s="28">
        <v>0</v>
      </c>
      <c r="X1660" s="28" t="s">
        <v>56</v>
      </c>
      <c r="Y1660" s="22" t="s">
        <v>56</v>
      </c>
      <c r="Z1660" s="45" t="s">
        <v>56</v>
      </c>
      <c r="AA1660" s="45" t="s">
        <v>56</v>
      </c>
      <c r="AB1660" s="28">
        <v>0</v>
      </c>
      <c r="AC1660" s="28" t="s">
        <v>56</v>
      </c>
      <c r="AD1660" s="46" t="s">
        <v>56</v>
      </c>
      <c r="AE1660" s="47" t="s">
        <v>56</v>
      </c>
      <c r="AF1660" s="35" t="str">
        <f>VLOOKUP(G1660,[6]TIV1!L:S,8,FALSE)</f>
        <v>8276895377</v>
      </c>
      <c r="AG1660" s="35" t="e">
        <f>VLOOKUP(T1660,[6]TIV1!L:S,8,FALSE)</f>
        <v>#N/A</v>
      </c>
      <c r="AH1660" s="35" t="e">
        <f>VLOOKUP(AC1660,[6]TIV1!L:S,8,FALSE)</f>
        <v>#N/A</v>
      </c>
      <c r="AI1660" s="36">
        <f>VLOOKUP(A1660&amp;P1660,[6]HARGA!C:D,2,0)*Q1660</f>
        <v>0</v>
      </c>
      <c r="AJ1660" s="36">
        <f>VLOOKUP(A1660&amp;P1660,[6]HARGA!C:D,2,0)*W1660</f>
        <v>0</v>
      </c>
      <c r="AK1660" s="36">
        <f>VLOOKUP(A1660&amp;P1660,[6]HARGA!C:D,2,0)*AB1660</f>
        <v>0</v>
      </c>
      <c r="AL1660" s="37"/>
      <c r="AM1660" s="37"/>
      <c r="AN1660" s="37"/>
      <c r="AO1660" s="37"/>
      <c r="AP1660" s="37"/>
      <c r="AQ1660" s="37"/>
      <c r="AR1660" s="37"/>
      <c r="AS1660" s="37"/>
      <c r="AT1660" s="37"/>
      <c r="AU1660" s="37"/>
      <c r="AV1660" s="37"/>
      <c r="AW1660" s="37"/>
      <c r="AX1660" s="37"/>
      <c r="AY1660" s="37"/>
      <c r="AZ1660" s="37"/>
      <c r="BA1660" s="37"/>
      <c r="BB1660" s="37"/>
      <c r="BC1660" s="37"/>
      <c r="BD1660">
        <v>8</v>
      </c>
    </row>
    <row r="1661" spans="1:56" hidden="1" x14ac:dyDescent="0.25">
      <c r="A1661" s="22" t="s">
        <v>66</v>
      </c>
      <c r="B1661" s="22" t="s">
        <v>52</v>
      </c>
      <c r="C1661" s="23" t="s">
        <v>2339</v>
      </c>
      <c r="D1661" s="22" t="s">
        <v>53</v>
      </c>
      <c r="E1661" s="22" t="s">
        <v>116</v>
      </c>
      <c r="F1661" s="22" t="s">
        <v>117</v>
      </c>
      <c r="G1661" s="22" t="s">
        <v>90</v>
      </c>
      <c r="H1661" s="22" t="s">
        <v>56</v>
      </c>
      <c r="I1661" s="22" t="s">
        <v>2340</v>
      </c>
      <c r="J1661" s="24">
        <v>44508</v>
      </c>
      <c r="K1661" s="22">
        <v>0</v>
      </c>
      <c r="L1661" s="22" t="s">
        <v>91</v>
      </c>
      <c r="M1661" s="22" t="s">
        <v>91</v>
      </c>
      <c r="N1661" s="41" t="s">
        <v>56</v>
      </c>
      <c r="O1661" s="41" t="s">
        <v>56</v>
      </c>
      <c r="P1661" s="27" t="s">
        <v>60</v>
      </c>
      <c r="Q1661" s="22">
        <v>0</v>
      </c>
      <c r="R1661" s="23">
        <v>21110404163</v>
      </c>
      <c r="S1661" s="22" t="s">
        <v>56</v>
      </c>
      <c r="T1661" s="22">
        <v>6008156647</v>
      </c>
      <c r="U1661" s="22">
        <v>0</v>
      </c>
      <c r="V1661" s="28">
        <v>0</v>
      </c>
      <c r="W1661" s="22">
        <v>0</v>
      </c>
      <c r="X1661" s="29" t="s">
        <v>72</v>
      </c>
      <c r="Y1661" s="22" t="s">
        <v>56</v>
      </c>
      <c r="Z1661" s="30" t="s">
        <v>2341</v>
      </c>
      <c r="AA1661" s="31">
        <v>44508</v>
      </c>
      <c r="AB1661" s="22">
        <v>0</v>
      </c>
      <c r="AC1661" s="32">
        <v>5042349368</v>
      </c>
      <c r="AD1661" s="43" t="s">
        <v>2342</v>
      </c>
      <c r="AE1661" s="44">
        <v>44524</v>
      </c>
      <c r="AF1661" s="35" t="e">
        <f>VLOOKUP(G1661,[6]TIV1!L:S,8,FALSE)</f>
        <v>#N/A</v>
      </c>
      <c r="AG1661" s="35" t="str">
        <f>VLOOKUP(T1661,[6]TIV1!L:S,8,FALSE)</f>
        <v>2050350312</v>
      </c>
      <c r="AH1661" s="35" t="str">
        <f>VLOOKUP(AC1661,[6]TIV1!L:S,8,FALSE)</f>
        <v>8276895965</v>
      </c>
      <c r="AI1661" s="36">
        <f>VLOOKUP(A1661&amp;P1661,[6]HARGA!C:D,2,0)*Q1661</f>
        <v>0</v>
      </c>
      <c r="AJ1661" s="36">
        <f>VLOOKUP(A1661&amp;P1661,[6]HARGA!C:D,2,0)*W1661</f>
        <v>0</v>
      </c>
      <c r="AK1661" s="36">
        <f>VLOOKUP(A1661&amp;P1661,[6]HARGA!C:D,2,0)*AB1661</f>
        <v>0</v>
      </c>
      <c r="AL1661" s="37"/>
      <c r="AM1661" s="37"/>
      <c r="AN1661" s="37"/>
      <c r="AO1661" s="37"/>
      <c r="AP1661" s="37"/>
      <c r="AQ1661" s="37"/>
      <c r="AR1661" s="37"/>
      <c r="AS1661" s="37"/>
      <c r="AT1661" s="37"/>
      <c r="AU1661" s="37"/>
      <c r="AV1661" s="37"/>
      <c r="AW1661" s="37"/>
      <c r="AX1661" s="37"/>
      <c r="AY1661" s="37"/>
      <c r="AZ1661" s="37"/>
      <c r="BA1661" s="37"/>
      <c r="BB1661" s="37"/>
      <c r="BC1661" s="37"/>
      <c r="BD1661">
        <v>8</v>
      </c>
    </row>
    <row r="1662" spans="1:56" hidden="1" x14ac:dyDescent="0.25">
      <c r="A1662" s="22" t="s">
        <v>66</v>
      </c>
      <c r="B1662" s="22" t="s">
        <v>52</v>
      </c>
      <c r="C1662" s="23" t="s">
        <v>2339</v>
      </c>
      <c r="D1662" s="22" t="s">
        <v>53</v>
      </c>
      <c r="E1662" s="22" t="s">
        <v>116</v>
      </c>
      <c r="F1662" s="22" t="s">
        <v>117</v>
      </c>
      <c r="G1662" s="22" t="s">
        <v>90</v>
      </c>
      <c r="H1662" s="22" t="s">
        <v>56</v>
      </c>
      <c r="I1662" s="22" t="s">
        <v>2340</v>
      </c>
      <c r="J1662" s="24">
        <v>44508</v>
      </c>
      <c r="K1662" s="22">
        <v>0</v>
      </c>
      <c r="L1662" s="22" t="s">
        <v>91</v>
      </c>
      <c r="M1662" s="22" t="s">
        <v>91</v>
      </c>
      <c r="N1662" s="41" t="s">
        <v>56</v>
      </c>
      <c r="O1662" s="41" t="s">
        <v>56</v>
      </c>
      <c r="P1662" s="27" t="s">
        <v>64</v>
      </c>
      <c r="Q1662" s="22">
        <v>0</v>
      </c>
      <c r="R1662" s="23">
        <v>21110404163</v>
      </c>
      <c r="S1662" s="22" t="s">
        <v>56</v>
      </c>
      <c r="T1662" s="22">
        <v>6008156647</v>
      </c>
      <c r="U1662" s="22">
        <v>1344</v>
      </c>
      <c r="V1662" s="28">
        <v>0</v>
      </c>
      <c r="W1662" s="22">
        <v>1344</v>
      </c>
      <c r="X1662" s="29" t="s">
        <v>72</v>
      </c>
      <c r="Y1662" s="22" t="s">
        <v>56</v>
      </c>
      <c r="Z1662" s="30" t="s">
        <v>2341</v>
      </c>
      <c r="AA1662" s="31">
        <v>44508</v>
      </c>
      <c r="AB1662" s="22">
        <v>30</v>
      </c>
      <c r="AC1662" s="32">
        <v>5042349368</v>
      </c>
      <c r="AD1662" s="43" t="s">
        <v>2342</v>
      </c>
      <c r="AE1662" s="44">
        <v>44524</v>
      </c>
      <c r="AF1662" s="35" t="e">
        <f>VLOOKUP(G1662,[6]TIV1!L:S,8,FALSE)</f>
        <v>#N/A</v>
      </c>
      <c r="AG1662" s="35" t="str">
        <f>VLOOKUP(T1662,[6]TIV1!L:S,8,FALSE)</f>
        <v>2050350312</v>
      </c>
      <c r="AH1662" s="35" t="str">
        <f>VLOOKUP(AC1662,[6]TIV1!L:S,8,FALSE)</f>
        <v>8276895965</v>
      </c>
      <c r="AI1662" s="36">
        <f>VLOOKUP(A1662&amp;P1662,[6]HARGA!C:D,2,0)*Q1662</f>
        <v>0</v>
      </c>
      <c r="AJ1662" s="36">
        <f>VLOOKUP(A1662&amp;P1662,[6]HARGA!C:D,2,0)*W1662</f>
        <v>40320000</v>
      </c>
      <c r="AK1662" s="36">
        <f>VLOOKUP(A1662&amp;P1662,[6]HARGA!C:D,2,0)*AB1662</f>
        <v>900000</v>
      </c>
      <c r="AL1662" s="37"/>
      <c r="AM1662" s="37"/>
      <c r="AN1662" s="37"/>
      <c r="AO1662" s="37"/>
      <c r="AP1662" s="37"/>
      <c r="AQ1662" s="37"/>
      <c r="AR1662" s="37"/>
      <c r="AS1662" s="37"/>
      <c r="AT1662" s="37"/>
      <c r="AU1662" s="37"/>
      <c r="AV1662" s="37"/>
      <c r="AW1662" s="37"/>
      <c r="AX1662" s="37"/>
      <c r="AY1662" s="37"/>
      <c r="AZ1662" s="37"/>
      <c r="BA1662" s="37"/>
      <c r="BB1662" s="37"/>
      <c r="BC1662" s="37"/>
      <c r="BD1662">
        <v>8</v>
      </c>
    </row>
    <row r="1663" spans="1:56" hidden="1" x14ac:dyDescent="0.25">
      <c r="A1663" s="22" t="s">
        <v>66</v>
      </c>
      <c r="B1663" s="22" t="s">
        <v>52</v>
      </c>
      <c r="C1663" s="23" t="s">
        <v>2339</v>
      </c>
      <c r="D1663" s="22" t="s">
        <v>53</v>
      </c>
      <c r="E1663" s="22" t="s">
        <v>116</v>
      </c>
      <c r="F1663" s="22" t="s">
        <v>117</v>
      </c>
      <c r="G1663" s="22" t="s">
        <v>90</v>
      </c>
      <c r="H1663" s="22" t="s">
        <v>56</v>
      </c>
      <c r="I1663" s="22" t="s">
        <v>2340</v>
      </c>
      <c r="J1663" s="24">
        <v>44508</v>
      </c>
      <c r="K1663" s="22">
        <v>0</v>
      </c>
      <c r="L1663" s="22" t="s">
        <v>91</v>
      </c>
      <c r="M1663" s="22" t="s">
        <v>91</v>
      </c>
      <c r="N1663" s="41" t="s">
        <v>56</v>
      </c>
      <c r="O1663" s="41" t="s">
        <v>56</v>
      </c>
      <c r="P1663" s="27" t="s">
        <v>65</v>
      </c>
      <c r="Q1663" s="22">
        <v>0</v>
      </c>
      <c r="R1663" s="23">
        <v>21110404163</v>
      </c>
      <c r="S1663" s="22" t="s">
        <v>56</v>
      </c>
      <c r="T1663" s="22">
        <v>6008156647</v>
      </c>
      <c r="U1663" s="22">
        <v>28</v>
      </c>
      <c r="V1663" s="28">
        <v>0</v>
      </c>
      <c r="W1663" s="22">
        <v>28</v>
      </c>
      <c r="X1663" s="29" t="s">
        <v>72</v>
      </c>
      <c r="Y1663" s="22" t="s">
        <v>56</v>
      </c>
      <c r="Z1663" s="30" t="s">
        <v>2341</v>
      </c>
      <c r="AA1663" s="31">
        <v>44508</v>
      </c>
      <c r="AB1663" s="22">
        <v>0</v>
      </c>
      <c r="AC1663" s="32">
        <v>5042349368</v>
      </c>
      <c r="AD1663" s="43" t="s">
        <v>2342</v>
      </c>
      <c r="AE1663" s="44">
        <v>44524</v>
      </c>
      <c r="AF1663" s="35" t="e">
        <f>VLOOKUP(G1663,[6]TIV1!L:S,8,FALSE)</f>
        <v>#N/A</v>
      </c>
      <c r="AG1663" s="35" t="str">
        <f>VLOOKUP(T1663,[6]TIV1!L:S,8,FALSE)</f>
        <v>2050350312</v>
      </c>
      <c r="AH1663" s="35" t="str">
        <f>VLOOKUP(AC1663,[6]TIV1!L:S,8,FALSE)</f>
        <v>8276895965</v>
      </c>
      <c r="AI1663" s="36">
        <f>VLOOKUP(A1663&amp;P1663,[6]HARGA!C:D,2,0)*Q1663</f>
        <v>0</v>
      </c>
      <c r="AJ1663" s="36">
        <f>VLOOKUP(A1663&amp;P1663,[6]HARGA!C:D,2,0)*W1663</f>
        <v>0</v>
      </c>
      <c r="AK1663" s="36">
        <f>VLOOKUP(A1663&amp;P1663,[6]HARGA!C:D,2,0)*AB1663</f>
        <v>0</v>
      </c>
      <c r="AL1663" s="37"/>
      <c r="AM1663" s="37"/>
      <c r="AN1663" s="37"/>
      <c r="AO1663" s="37"/>
      <c r="AP1663" s="37"/>
      <c r="AQ1663" s="37"/>
      <c r="AR1663" s="37"/>
      <c r="AS1663" s="37"/>
      <c r="AT1663" s="37"/>
      <c r="AU1663" s="37"/>
      <c r="AV1663" s="37"/>
      <c r="AW1663" s="37"/>
      <c r="AX1663" s="37"/>
      <c r="AY1663" s="37"/>
      <c r="AZ1663" s="37"/>
      <c r="BA1663" s="37"/>
      <c r="BB1663" s="37"/>
      <c r="BC1663" s="37"/>
      <c r="BD1663">
        <v>8</v>
      </c>
    </row>
    <row r="1664" spans="1:56" hidden="1" x14ac:dyDescent="0.25">
      <c r="A1664" s="22" t="s">
        <v>305</v>
      </c>
      <c r="B1664" s="22" t="s">
        <v>52</v>
      </c>
      <c r="C1664" s="23">
        <v>21110406344</v>
      </c>
      <c r="D1664" s="22" t="s">
        <v>53</v>
      </c>
      <c r="E1664" s="22" t="s">
        <v>597</v>
      </c>
      <c r="F1664" s="22" t="s">
        <v>598</v>
      </c>
      <c r="G1664" s="22">
        <v>5042348529</v>
      </c>
      <c r="H1664" s="22" t="s">
        <v>56</v>
      </c>
      <c r="I1664" s="22" t="s">
        <v>2343</v>
      </c>
      <c r="J1664" s="24">
        <v>44508</v>
      </c>
      <c r="K1664" s="22">
        <v>1440</v>
      </c>
      <c r="L1664" s="22" t="s">
        <v>308</v>
      </c>
      <c r="M1664" s="22" t="s">
        <v>308</v>
      </c>
      <c r="N1664" s="50" t="s">
        <v>2344</v>
      </c>
      <c r="O1664" s="51">
        <v>44509</v>
      </c>
      <c r="P1664" s="27" t="s">
        <v>60</v>
      </c>
      <c r="Q1664" s="22">
        <v>1440</v>
      </c>
      <c r="R1664" s="28" t="s">
        <v>56</v>
      </c>
      <c r="S1664" s="22" t="s">
        <v>56</v>
      </c>
      <c r="T1664" s="28" t="s">
        <v>56</v>
      </c>
      <c r="U1664" s="28">
        <v>0</v>
      </c>
      <c r="V1664" s="28">
        <v>0</v>
      </c>
      <c r="W1664" s="28">
        <v>0</v>
      </c>
      <c r="X1664" s="28" t="s">
        <v>56</v>
      </c>
      <c r="Y1664" s="22" t="s">
        <v>56</v>
      </c>
      <c r="Z1664" s="45" t="s">
        <v>56</v>
      </c>
      <c r="AA1664" s="45" t="s">
        <v>56</v>
      </c>
      <c r="AB1664" s="28">
        <v>0</v>
      </c>
      <c r="AC1664" s="28" t="s">
        <v>56</v>
      </c>
      <c r="AD1664" s="46" t="s">
        <v>56</v>
      </c>
      <c r="AE1664" s="47" t="s">
        <v>56</v>
      </c>
      <c r="AF1664" s="35" t="str">
        <f>VLOOKUP(G1664,[6]TIV1!L:S,8,FALSE)</f>
        <v>8276895987</v>
      </c>
      <c r="AG1664" s="35" t="e">
        <f>VLOOKUP(T1664,[6]TIV1!L:S,8,FALSE)</f>
        <v>#N/A</v>
      </c>
      <c r="AH1664" s="35" t="e">
        <f>VLOOKUP(AC1664,[6]TIV1!L:S,8,FALSE)</f>
        <v>#N/A</v>
      </c>
      <c r="AI1664" s="36">
        <f>VLOOKUP(A1664&amp;P1664,[6]HARGA!C:D,2,0)*Q1664</f>
        <v>13579200</v>
      </c>
      <c r="AJ1664" s="36">
        <f>VLOOKUP(A1664&amp;P1664,[6]HARGA!C:D,2,0)*W1664</f>
        <v>0</v>
      </c>
      <c r="AK1664" s="36">
        <f>VLOOKUP(A1664&amp;P1664,[6]HARGA!C:D,2,0)*AB1664</f>
        <v>0</v>
      </c>
      <c r="AL1664" s="37"/>
      <c r="AM1664" s="37"/>
      <c r="AN1664" s="37"/>
      <c r="AO1664" s="37"/>
      <c r="AP1664" s="37"/>
      <c r="AQ1664" s="37"/>
      <c r="AR1664" s="37"/>
      <c r="AS1664" s="37"/>
      <c r="AT1664" s="37"/>
      <c r="AU1664" s="37"/>
      <c r="AV1664" s="37"/>
      <c r="AW1664" s="37"/>
      <c r="AX1664" s="37"/>
      <c r="AY1664" s="37"/>
      <c r="AZ1664" s="37"/>
      <c r="BA1664" s="37"/>
      <c r="BB1664" s="37"/>
      <c r="BC1664" s="37"/>
      <c r="BD1664">
        <v>8</v>
      </c>
    </row>
    <row r="1665" spans="1:56" hidden="1" x14ac:dyDescent="0.25">
      <c r="A1665" s="22" t="s">
        <v>305</v>
      </c>
      <c r="B1665" s="22" t="s">
        <v>52</v>
      </c>
      <c r="C1665" s="23">
        <v>21110406344</v>
      </c>
      <c r="D1665" s="22" t="s">
        <v>53</v>
      </c>
      <c r="E1665" s="22" t="s">
        <v>597</v>
      </c>
      <c r="F1665" s="22" t="s">
        <v>598</v>
      </c>
      <c r="G1665" s="22">
        <v>5042348529</v>
      </c>
      <c r="H1665" s="22" t="s">
        <v>56</v>
      </c>
      <c r="I1665" s="22" t="s">
        <v>2343</v>
      </c>
      <c r="J1665" s="24">
        <v>44508</v>
      </c>
      <c r="K1665" s="22">
        <v>1440</v>
      </c>
      <c r="L1665" s="22" t="s">
        <v>308</v>
      </c>
      <c r="M1665" s="22" t="s">
        <v>308</v>
      </c>
      <c r="N1665" s="50" t="s">
        <v>2344</v>
      </c>
      <c r="O1665" s="51">
        <v>44509</v>
      </c>
      <c r="P1665" s="27" t="s">
        <v>64</v>
      </c>
      <c r="Q1665" s="22">
        <v>1440</v>
      </c>
      <c r="R1665" s="28" t="s">
        <v>56</v>
      </c>
      <c r="S1665" s="22" t="s">
        <v>56</v>
      </c>
      <c r="T1665" s="28" t="s">
        <v>56</v>
      </c>
      <c r="U1665" s="28">
        <v>0</v>
      </c>
      <c r="V1665" s="28">
        <v>0</v>
      </c>
      <c r="W1665" s="28">
        <v>0</v>
      </c>
      <c r="X1665" s="28" t="s">
        <v>56</v>
      </c>
      <c r="Y1665" s="22" t="s">
        <v>56</v>
      </c>
      <c r="Z1665" s="45" t="s">
        <v>56</v>
      </c>
      <c r="AA1665" s="45" t="s">
        <v>56</v>
      </c>
      <c r="AB1665" s="28">
        <v>0</v>
      </c>
      <c r="AC1665" s="28" t="s">
        <v>56</v>
      </c>
      <c r="AD1665" s="46" t="s">
        <v>56</v>
      </c>
      <c r="AE1665" s="47" t="s">
        <v>56</v>
      </c>
      <c r="AF1665" s="35" t="str">
        <f>VLOOKUP(G1665,[6]TIV1!L:S,8,FALSE)</f>
        <v>8276895987</v>
      </c>
      <c r="AG1665" s="35" t="e">
        <f>VLOOKUP(T1665,[6]TIV1!L:S,8,FALSE)</f>
        <v>#N/A</v>
      </c>
      <c r="AH1665" s="35" t="e">
        <f>VLOOKUP(AC1665,[6]TIV1!L:S,8,FALSE)</f>
        <v>#N/A</v>
      </c>
      <c r="AI1665" s="36">
        <f>VLOOKUP(A1665&amp;P1665,[6]HARGA!C:D,2,0)*Q1665</f>
        <v>43200000</v>
      </c>
      <c r="AJ1665" s="36">
        <f>VLOOKUP(A1665&amp;P1665,[6]HARGA!C:D,2,0)*W1665</f>
        <v>0</v>
      </c>
      <c r="AK1665" s="36">
        <f>VLOOKUP(A1665&amp;P1665,[6]HARGA!C:D,2,0)*AB1665</f>
        <v>0</v>
      </c>
      <c r="AL1665" s="37"/>
      <c r="AM1665" s="37"/>
      <c r="AN1665" s="37"/>
      <c r="AO1665" s="37"/>
      <c r="AP1665" s="37"/>
      <c r="AQ1665" s="37"/>
      <c r="AR1665" s="37"/>
      <c r="AS1665" s="37"/>
      <c r="AT1665" s="37"/>
      <c r="AU1665" s="37"/>
      <c r="AV1665" s="37"/>
      <c r="AW1665" s="37"/>
      <c r="AX1665" s="37"/>
      <c r="AY1665" s="37"/>
      <c r="AZ1665" s="37"/>
      <c r="BA1665" s="37"/>
      <c r="BB1665" s="37"/>
      <c r="BC1665" s="37"/>
      <c r="BD1665">
        <v>8</v>
      </c>
    </row>
    <row r="1666" spans="1:56" hidden="1" x14ac:dyDescent="0.25">
      <c r="A1666" s="22" t="s">
        <v>51</v>
      </c>
      <c r="B1666" s="22" t="s">
        <v>52</v>
      </c>
      <c r="C1666" s="23" t="s">
        <v>2345</v>
      </c>
      <c r="D1666" s="22" t="s">
        <v>53</v>
      </c>
      <c r="E1666" s="22" t="s">
        <v>597</v>
      </c>
      <c r="F1666" s="22" t="s">
        <v>598</v>
      </c>
      <c r="G1666" s="22" t="s">
        <v>90</v>
      </c>
      <c r="H1666" s="22" t="s">
        <v>56</v>
      </c>
      <c r="I1666" s="22" t="s">
        <v>2346</v>
      </c>
      <c r="J1666" s="24">
        <v>44508</v>
      </c>
      <c r="K1666" s="22">
        <v>0</v>
      </c>
      <c r="L1666" s="22" t="s">
        <v>91</v>
      </c>
      <c r="M1666" s="22" t="s">
        <v>91</v>
      </c>
      <c r="N1666" s="41" t="s">
        <v>56</v>
      </c>
      <c r="O1666" s="41" t="s">
        <v>56</v>
      </c>
      <c r="P1666" s="27" t="s">
        <v>60</v>
      </c>
      <c r="Q1666" s="22">
        <v>0</v>
      </c>
      <c r="R1666" s="23">
        <v>21102803697</v>
      </c>
      <c r="S1666" s="22" t="s">
        <v>56</v>
      </c>
      <c r="T1666" s="22">
        <v>6008148718</v>
      </c>
      <c r="U1666" s="22">
        <v>22</v>
      </c>
      <c r="V1666" s="28">
        <v>0</v>
      </c>
      <c r="W1666" s="22">
        <v>22</v>
      </c>
      <c r="X1666" s="29" t="s">
        <v>208</v>
      </c>
      <c r="Y1666" s="22" t="s">
        <v>56</v>
      </c>
      <c r="Z1666" s="30" t="s">
        <v>2347</v>
      </c>
      <c r="AA1666" s="31">
        <v>44507</v>
      </c>
      <c r="AB1666" s="22">
        <v>0</v>
      </c>
      <c r="AC1666" s="32">
        <v>5042346923</v>
      </c>
      <c r="AD1666" s="43" t="s">
        <v>2348</v>
      </c>
      <c r="AE1666" s="44">
        <v>44514</v>
      </c>
      <c r="AF1666" s="35" t="e">
        <f>VLOOKUP(G1666,[6]TIV1!L:S,8,FALSE)</f>
        <v>#N/A</v>
      </c>
      <c r="AG1666" s="35" t="str">
        <f>VLOOKUP(T1666,[6]TIV1!L:S,8,FALSE)</f>
        <v>2050350281</v>
      </c>
      <c r="AH1666" s="35" t="str">
        <f>VLOOKUP(AC1666,[6]TIV1!L:S,8,FALSE)</f>
        <v>8276895377</v>
      </c>
      <c r="AI1666" s="36">
        <f>VLOOKUP(A1666&amp;P1666,[6]HARGA!C:D,2,0)*Q1666</f>
        <v>0</v>
      </c>
      <c r="AJ1666" s="36">
        <f>VLOOKUP(A1666&amp;P1666,[6]HARGA!C:D,2,0)*W1666</f>
        <v>216700</v>
      </c>
      <c r="AK1666" s="36">
        <f>VLOOKUP(A1666&amp;P1666,[6]HARGA!C:D,2,0)*AB1666</f>
        <v>0</v>
      </c>
      <c r="AL1666" s="37"/>
      <c r="AM1666" s="37"/>
      <c r="AN1666" s="37"/>
      <c r="AO1666" s="37"/>
      <c r="AP1666" s="37"/>
      <c r="AQ1666" s="37"/>
      <c r="AR1666" s="37"/>
      <c r="AS1666" s="37"/>
      <c r="AT1666" s="37"/>
      <c r="AU1666" s="37"/>
      <c r="AV1666" s="37"/>
      <c r="AW1666" s="37"/>
      <c r="AX1666" s="37"/>
      <c r="AY1666" s="37"/>
      <c r="AZ1666" s="37"/>
      <c r="BA1666" s="37"/>
      <c r="BB1666" s="37"/>
      <c r="BC1666" s="37"/>
      <c r="BD1666">
        <v>8</v>
      </c>
    </row>
    <row r="1667" spans="1:56" hidden="1" x14ac:dyDescent="0.25">
      <c r="A1667" s="22" t="s">
        <v>51</v>
      </c>
      <c r="B1667" s="22" t="s">
        <v>52</v>
      </c>
      <c r="C1667" s="23" t="s">
        <v>2345</v>
      </c>
      <c r="D1667" s="22" t="s">
        <v>53</v>
      </c>
      <c r="E1667" s="22" t="s">
        <v>597</v>
      </c>
      <c r="F1667" s="22" t="s">
        <v>598</v>
      </c>
      <c r="G1667" s="22" t="s">
        <v>90</v>
      </c>
      <c r="H1667" s="22" t="s">
        <v>56</v>
      </c>
      <c r="I1667" s="22" t="s">
        <v>2346</v>
      </c>
      <c r="J1667" s="24">
        <v>44508</v>
      </c>
      <c r="K1667" s="22">
        <v>0</v>
      </c>
      <c r="L1667" s="22" t="s">
        <v>91</v>
      </c>
      <c r="M1667" s="22" t="s">
        <v>91</v>
      </c>
      <c r="N1667" s="41" t="s">
        <v>56</v>
      </c>
      <c r="O1667" s="41" t="s">
        <v>56</v>
      </c>
      <c r="P1667" s="27" t="s">
        <v>64</v>
      </c>
      <c r="Q1667" s="22">
        <v>0</v>
      </c>
      <c r="R1667" s="23">
        <v>21102803697</v>
      </c>
      <c r="S1667" s="22" t="s">
        <v>56</v>
      </c>
      <c r="T1667" s="22">
        <v>6008148718</v>
      </c>
      <c r="U1667" s="22">
        <v>1440</v>
      </c>
      <c r="V1667" s="28">
        <v>0</v>
      </c>
      <c r="W1667" s="22">
        <v>1440</v>
      </c>
      <c r="X1667" s="29" t="s">
        <v>208</v>
      </c>
      <c r="Y1667" s="22" t="s">
        <v>56</v>
      </c>
      <c r="Z1667" s="30" t="s">
        <v>2347</v>
      </c>
      <c r="AA1667" s="31">
        <v>44507</v>
      </c>
      <c r="AB1667" s="22">
        <v>62</v>
      </c>
      <c r="AC1667" s="32">
        <v>5042346923</v>
      </c>
      <c r="AD1667" s="43" t="s">
        <v>2348</v>
      </c>
      <c r="AE1667" s="44">
        <v>44514</v>
      </c>
      <c r="AF1667" s="35" t="e">
        <f>VLOOKUP(G1667,[6]TIV1!L:S,8,FALSE)</f>
        <v>#N/A</v>
      </c>
      <c r="AG1667" s="35" t="str">
        <f>VLOOKUP(T1667,[6]TIV1!L:S,8,FALSE)</f>
        <v>2050350281</v>
      </c>
      <c r="AH1667" s="35" t="str">
        <f>VLOOKUP(AC1667,[6]TIV1!L:S,8,FALSE)</f>
        <v>8276895377</v>
      </c>
      <c r="AI1667" s="36">
        <f>VLOOKUP(A1667&amp;P1667,[6]HARGA!C:D,2,0)*Q1667</f>
        <v>0</v>
      </c>
      <c r="AJ1667" s="36">
        <f>VLOOKUP(A1667&amp;P1667,[6]HARGA!C:D,2,0)*W1667</f>
        <v>43200000</v>
      </c>
      <c r="AK1667" s="36">
        <f>VLOOKUP(A1667&amp;P1667,[6]HARGA!C:D,2,0)*AB1667</f>
        <v>1860000</v>
      </c>
      <c r="AL1667" s="37"/>
      <c r="AM1667" s="37"/>
      <c r="AN1667" s="37"/>
      <c r="AO1667" s="37"/>
      <c r="AP1667" s="37"/>
      <c r="AQ1667" s="37"/>
      <c r="AR1667" s="37"/>
      <c r="AS1667" s="37"/>
      <c r="AT1667" s="37"/>
      <c r="AU1667" s="37"/>
      <c r="AV1667" s="37"/>
      <c r="AW1667" s="37"/>
      <c r="AX1667" s="37"/>
      <c r="AY1667" s="37"/>
      <c r="AZ1667" s="37"/>
      <c r="BA1667" s="37"/>
      <c r="BB1667" s="37"/>
      <c r="BC1667" s="37"/>
      <c r="BD1667">
        <v>8</v>
      </c>
    </row>
    <row r="1668" spans="1:56" hidden="1" x14ac:dyDescent="0.25">
      <c r="A1668" s="22" t="s">
        <v>51</v>
      </c>
      <c r="B1668" s="22" t="s">
        <v>52</v>
      </c>
      <c r="C1668" s="23">
        <v>21110406286</v>
      </c>
      <c r="D1668" s="22" t="s">
        <v>53</v>
      </c>
      <c r="E1668" s="22" t="s">
        <v>511</v>
      </c>
      <c r="F1668" s="22" t="s">
        <v>512</v>
      </c>
      <c r="G1668" s="22">
        <v>5042349924</v>
      </c>
      <c r="H1668" s="22" t="s">
        <v>56</v>
      </c>
      <c r="I1668" s="22" t="s">
        <v>2349</v>
      </c>
      <c r="J1668" s="24">
        <v>44508</v>
      </c>
      <c r="K1668" s="22">
        <v>1152</v>
      </c>
      <c r="L1668" s="22" t="s">
        <v>92</v>
      </c>
      <c r="M1668" s="22" t="s">
        <v>92</v>
      </c>
      <c r="N1668" s="101" t="s">
        <v>2350</v>
      </c>
      <c r="O1668" s="102">
        <v>44509</v>
      </c>
      <c r="P1668" s="27" t="s">
        <v>60</v>
      </c>
      <c r="Q1668" s="22">
        <v>1152</v>
      </c>
      <c r="R1668" s="28" t="s">
        <v>56</v>
      </c>
      <c r="S1668" s="22" t="s">
        <v>56</v>
      </c>
      <c r="T1668" s="28" t="s">
        <v>56</v>
      </c>
      <c r="U1668" s="28">
        <v>0</v>
      </c>
      <c r="V1668" s="28">
        <v>0</v>
      </c>
      <c r="W1668" s="28">
        <v>0</v>
      </c>
      <c r="X1668" s="28" t="s">
        <v>56</v>
      </c>
      <c r="Y1668" s="22" t="s">
        <v>56</v>
      </c>
      <c r="Z1668" s="45" t="s">
        <v>56</v>
      </c>
      <c r="AA1668" s="45" t="s">
        <v>56</v>
      </c>
      <c r="AB1668" s="28">
        <v>0</v>
      </c>
      <c r="AC1668" s="28" t="s">
        <v>56</v>
      </c>
      <c r="AD1668" s="46" t="s">
        <v>56</v>
      </c>
      <c r="AE1668" s="47" t="s">
        <v>56</v>
      </c>
      <c r="AF1668" s="35" t="str">
        <f>VLOOKUP(G1668,[6]TIV1!L:S,8,FALSE)</f>
        <v>8276895377</v>
      </c>
      <c r="AG1668" s="35" t="e">
        <f>VLOOKUP(T1668,[6]TIV1!L:S,8,FALSE)</f>
        <v>#N/A</v>
      </c>
      <c r="AH1668" s="35" t="e">
        <f>VLOOKUP(AC1668,[6]TIV1!L:S,8,FALSE)</f>
        <v>#N/A</v>
      </c>
      <c r="AI1668" s="36">
        <f>VLOOKUP(A1668&amp;P1668,[6]HARGA!C:D,2,0)*Q1668</f>
        <v>11347200</v>
      </c>
      <c r="AJ1668" s="36">
        <f>VLOOKUP(A1668&amp;P1668,[6]HARGA!C:D,2,0)*W1668</f>
        <v>0</v>
      </c>
      <c r="AK1668" s="36">
        <f>VLOOKUP(A1668&amp;P1668,[6]HARGA!C:D,2,0)*AB1668</f>
        <v>0</v>
      </c>
      <c r="AL1668" s="37"/>
      <c r="AM1668" s="37"/>
      <c r="AN1668" s="37"/>
      <c r="AO1668" s="37"/>
      <c r="AP1668" s="37"/>
      <c r="AQ1668" s="37"/>
      <c r="AR1668" s="37"/>
      <c r="AS1668" s="37"/>
      <c r="AT1668" s="37"/>
      <c r="AU1668" s="37"/>
      <c r="AV1668" s="37"/>
      <c r="AW1668" s="37"/>
      <c r="AX1668" s="37"/>
      <c r="AY1668" s="37"/>
      <c r="AZ1668" s="37"/>
      <c r="BA1668" s="37"/>
      <c r="BB1668" s="37"/>
      <c r="BC1668" s="37"/>
      <c r="BD1668">
        <v>8</v>
      </c>
    </row>
    <row r="1669" spans="1:56" hidden="1" x14ac:dyDescent="0.25">
      <c r="A1669" s="22" t="s">
        <v>51</v>
      </c>
      <c r="B1669" s="22" t="s">
        <v>52</v>
      </c>
      <c r="C1669" s="23">
        <v>21110406286</v>
      </c>
      <c r="D1669" s="22" t="s">
        <v>53</v>
      </c>
      <c r="E1669" s="22" t="s">
        <v>511</v>
      </c>
      <c r="F1669" s="22" t="s">
        <v>512</v>
      </c>
      <c r="G1669" s="22">
        <v>5042349924</v>
      </c>
      <c r="H1669" s="22" t="s">
        <v>56</v>
      </c>
      <c r="I1669" s="22" t="s">
        <v>2349</v>
      </c>
      <c r="J1669" s="24">
        <v>44508</v>
      </c>
      <c r="K1669" s="22">
        <v>1152</v>
      </c>
      <c r="L1669" s="22" t="s">
        <v>92</v>
      </c>
      <c r="M1669" s="22" t="s">
        <v>92</v>
      </c>
      <c r="N1669" s="101" t="s">
        <v>2350</v>
      </c>
      <c r="O1669" s="102">
        <v>44509</v>
      </c>
      <c r="P1669" s="27" t="s">
        <v>64</v>
      </c>
      <c r="Q1669" s="22">
        <v>1152</v>
      </c>
      <c r="R1669" s="28" t="s">
        <v>56</v>
      </c>
      <c r="S1669" s="22" t="s">
        <v>56</v>
      </c>
      <c r="T1669" s="28" t="s">
        <v>56</v>
      </c>
      <c r="U1669" s="28">
        <v>0</v>
      </c>
      <c r="V1669" s="28">
        <v>0</v>
      </c>
      <c r="W1669" s="28">
        <v>0</v>
      </c>
      <c r="X1669" s="28" t="s">
        <v>56</v>
      </c>
      <c r="Y1669" s="22" t="s">
        <v>56</v>
      </c>
      <c r="Z1669" s="45" t="s">
        <v>56</v>
      </c>
      <c r="AA1669" s="45" t="s">
        <v>56</v>
      </c>
      <c r="AB1669" s="28">
        <v>0</v>
      </c>
      <c r="AC1669" s="28" t="s">
        <v>56</v>
      </c>
      <c r="AD1669" s="46" t="s">
        <v>56</v>
      </c>
      <c r="AE1669" s="47" t="s">
        <v>56</v>
      </c>
      <c r="AF1669" s="35" t="str">
        <f>VLOOKUP(G1669,[6]TIV1!L:S,8,FALSE)</f>
        <v>8276895377</v>
      </c>
      <c r="AG1669" s="35" t="e">
        <f>VLOOKUP(T1669,[6]TIV1!L:S,8,FALSE)</f>
        <v>#N/A</v>
      </c>
      <c r="AH1669" s="35" t="e">
        <f>VLOOKUP(AC1669,[6]TIV1!L:S,8,FALSE)</f>
        <v>#N/A</v>
      </c>
      <c r="AI1669" s="36">
        <f>VLOOKUP(A1669&amp;P1669,[6]HARGA!C:D,2,0)*Q1669</f>
        <v>34560000</v>
      </c>
      <c r="AJ1669" s="36">
        <f>VLOOKUP(A1669&amp;P1669,[6]HARGA!C:D,2,0)*W1669</f>
        <v>0</v>
      </c>
      <c r="AK1669" s="36">
        <f>VLOOKUP(A1669&amp;P1669,[6]HARGA!C:D,2,0)*AB1669</f>
        <v>0</v>
      </c>
      <c r="AL1669" s="37"/>
      <c r="AM1669" s="37"/>
      <c r="AN1669" s="37"/>
      <c r="AO1669" s="37"/>
      <c r="AP1669" s="37"/>
      <c r="AQ1669" s="37"/>
      <c r="AR1669" s="37"/>
      <c r="AS1669" s="37"/>
      <c r="AT1669" s="37"/>
      <c r="AU1669" s="37"/>
      <c r="AV1669" s="37"/>
      <c r="AW1669" s="37"/>
      <c r="AX1669" s="37"/>
      <c r="AY1669" s="37"/>
      <c r="AZ1669" s="37"/>
      <c r="BA1669" s="37"/>
      <c r="BB1669" s="37"/>
      <c r="BC1669" s="37"/>
      <c r="BD1669">
        <v>8</v>
      </c>
    </row>
    <row r="1670" spans="1:56" hidden="1" x14ac:dyDescent="0.25">
      <c r="A1670" s="22" t="s">
        <v>51</v>
      </c>
      <c r="B1670" s="22" t="s">
        <v>52</v>
      </c>
      <c r="C1670" s="23">
        <v>21110406286</v>
      </c>
      <c r="D1670" s="22" t="s">
        <v>53</v>
      </c>
      <c r="E1670" s="22" t="s">
        <v>511</v>
      </c>
      <c r="F1670" s="22" t="s">
        <v>512</v>
      </c>
      <c r="G1670" s="22">
        <v>5042349924</v>
      </c>
      <c r="H1670" s="22" t="s">
        <v>56</v>
      </c>
      <c r="I1670" s="22" t="s">
        <v>2349</v>
      </c>
      <c r="J1670" s="24">
        <v>44508</v>
      </c>
      <c r="K1670" s="22">
        <v>24</v>
      </c>
      <c r="L1670" s="22" t="s">
        <v>92</v>
      </c>
      <c r="M1670" s="22" t="s">
        <v>92</v>
      </c>
      <c r="N1670" s="101" t="s">
        <v>2350</v>
      </c>
      <c r="O1670" s="102">
        <v>44509</v>
      </c>
      <c r="P1670" s="27" t="s">
        <v>65</v>
      </c>
      <c r="Q1670" s="22">
        <v>24</v>
      </c>
      <c r="R1670" s="28" t="s">
        <v>56</v>
      </c>
      <c r="S1670" s="22" t="s">
        <v>56</v>
      </c>
      <c r="T1670" s="28" t="s">
        <v>56</v>
      </c>
      <c r="U1670" s="28">
        <v>0</v>
      </c>
      <c r="V1670" s="28">
        <v>0</v>
      </c>
      <c r="W1670" s="28">
        <v>0</v>
      </c>
      <c r="X1670" s="28" t="s">
        <v>56</v>
      </c>
      <c r="Y1670" s="22" t="s">
        <v>56</v>
      </c>
      <c r="Z1670" s="45" t="s">
        <v>56</v>
      </c>
      <c r="AA1670" s="45" t="s">
        <v>56</v>
      </c>
      <c r="AB1670" s="28">
        <v>0</v>
      </c>
      <c r="AC1670" s="28" t="s">
        <v>56</v>
      </c>
      <c r="AD1670" s="46" t="s">
        <v>56</v>
      </c>
      <c r="AE1670" s="47" t="s">
        <v>56</v>
      </c>
      <c r="AF1670" s="35" t="str">
        <f>VLOOKUP(G1670,[6]TIV1!L:S,8,FALSE)</f>
        <v>8276895377</v>
      </c>
      <c r="AG1670" s="35" t="e">
        <f>VLOOKUP(T1670,[6]TIV1!L:S,8,FALSE)</f>
        <v>#N/A</v>
      </c>
      <c r="AH1670" s="35" t="e">
        <f>VLOOKUP(AC1670,[6]TIV1!L:S,8,FALSE)</f>
        <v>#N/A</v>
      </c>
      <c r="AI1670" s="36">
        <f>VLOOKUP(A1670&amp;P1670,[6]HARGA!C:D,2,0)*Q1670</f>
        <v>0</v>
      </c>
      <c r="AJ1670" s="36">
        <f>VLOOKUP(A1670&amp;P1670,[6]HARGA!C:D,2,0)*W1670</f>
        <v>0</v>
      </c>
      <c r="AK1670" s="36">
        <f>VLOOKUP(A1670&amp;P1670,[6]HARGA!C:D,2,0)*AB1670</f>
        <v>0</v>
      </c>
      <c r="AL1670" s="37"/>
      <c r="AM1670" s="37"/>
      <c r="AN1670" s="37"/>
      <c r="AO1670" s="37"/>
      <c r="AP1670" s="37"/>
      <c r="AQ1670" s="37"/>
      <c r="AR1670" s="37"/>
      <c r="AS1670" s="37"/>
      <c r="AT1670" s="37"/>
      <c r="AU1670" s="37"/>
      <c r="AV1670" s="37"/>
      <c r="AW1670" s="37"/>
      <c r="AX1670" s="37"/>
      <c r="AY1670" s="37"/>
      <c r="AZ1670" s="37"/>
      <c r="BA1670" s="37"/>
      <c r="BB1670" s="37"/>
      <c r="BC1670" s="37"/>
      <c r="BD1670">
        <v>8</v>
      </c>
    </row>
    <row r="1671" spans="1:56" hidden="1" x14ac:dyDescent="0.25">
      <c r="A1671" s="22" t="s">
        <v>66</v>
      </c>
      <c r="B1671" s="22" t="s">
        <v>52</v>
      </c>
      <c r="C1671" s="23">
        <v>21110404145</v>
      </c>
      <c r="D1671" s="22" t="s">
        <v>53</v>
      </c>
      <c r="E1671" s="22" t="s">
        <v>125</v>
      </c>
      <c r="F1671" s="22" t="s">
        <v>126</v>
      </c>
      <c r="G1671" s="22">
        <v>5042348589</v>
      </c>
      <c r="H1671" s="22" t="s">
        <v>56</v>
      </c>
      <c r="I1671" s="22" t="s">
        <v>2351</v>
      </c>
      <c r="J1671" s="24">
        <v>44508</v>
      </c>
      <c r="K1671" s="22">
        <v>1248</v>
      </c>
      <c r="L1671" s="22" t="s">
        <v>70</v>
      </c>
      <c r="M1671" s="22" t="s">
        <v>70</v>
      </c>
      <c r="N1671" s="101" t="s">
        <v>2352</v>
      </c>
      <c r="O1671" s="102">
        <v>44510</v>
      </c>
      <c r="P1671" s="27" t="s">
        <v>60</v>
      </c>
      <c r="Q1671" s="22">
        <v>1248</v>
      </c>
      <c r="R1671" s="23">
        <v>21102903678</v>
      </c>
      <c r="S1671" s="22" t="s">
        <v>56</v>
      </c>
      <c r="T1671" s="22">
        <v>6008156323</v>
      </c>
      <c r="U1671" s="22">
        <v>26</v>
      </c>
      <c r="V1671" s="28">
        <v>0</v>
      </c>
      <c r="W1671" s="22">
        <v>26</v>
      </c>
      <c r="X1671" s="29" t="s">
        <v>72</v>
      </c>
      <c r="Y1671" s="22" t="s">
        <v>56</v>
      </c>
      <c r="Z1671" s="30" t="s">
        <v>2353</v>
      </c>
      <c r="AA1671" s="31">
        <v>44507</v>
      </c>
      <c r="AB1671" s="22">
        <v>0</v>
      </c>
      <c r="AC1671" s="32">
        <v>5042349410</v>
      </c>
      <c r="AD1671" s="43" t="s">
        <v>2354</v>
      </c>
      <c r="AE1671" s="44">
        <v>44514</v>
      </c>
      <c r="AF1671" s="35" t="str">
        <f>VLOOKUP(G1671,[6]TIV1!L:S,8,FALSE)</f>
        <v>8276895965</v>
      </c>
      <c r="AG1671" s="35" t="str">
        <f>VLOOKUP(T1671,[6]TIV1!L:S,8,FALSE)</f>
        <v>2050350312</v>
      </c>
      <c r="AH1671" s="35" t="str">
        <f>VLOOKUP(AC1671,[6]TIV1!L:S,8,FALSE)</f>
        <v>8276895965</v>
      </c>
      <c r="AI1671" s="36">
        <f>VLOOKUP(A1671&amp;P1671,[6]HARGA!C:D,2,0)*Q1671</f>
        <v>12292800</v>
      </c>
      <c r="AJ1671" s="36">
        <f>VLOOKUP(A1671&amp;P1671,[6]HARGA!C:D,2,0)*W1671</f>
        <v>256100</v>
      </c>
      <c r="AK1671" s="36">
        <f>VLOOKUP(A1671&amp;P1671,[6]HARGA!C:D,2,0)*AB1671</f>
        <v>0</v>
      </c>
      <c r="AL1671" s="37"/>
      <c r="AM1671" s="37"/>
      <c r="AN1671" s="37"/>
      <c r="AO1671" s="37"/>
      <c r="AP1671" s="37"/>
      <c r="AQ1671" s="37"/>
      <c r="AR1671" s="37"/>
      <c r="AS1671" s="37"/>
      <c r="AT1671" s="37"/>
      <c r="AU1671" s="37"/>
      <c r="AV1671" s="37"/>
      <c r="AW1671" s="37"/>
      <c r="AX1671" s="37"/>
      <c r="AY1671" s="37"/>
      <c r="AZ1671" s="37"/>
      <c r="BA1671" s="37"/>
      <c r="BB1671" s="37"/>
      <c r="BC1671" s="37"/>
      <c r="BD1671">
        <v>8</v>
      </c>
    </row>
    <row r="1672" spans="1:56" hidden="1" x14ac:dyDescent="0.25">
      <c r="A1672" s="22" t="s">
        <v>66</v>
      </c>
      <c r="B1672" s="22" t="s">
        <v>52</v>
      </c>
      <c r="C1672" s="23">
        <v>21110404145</v>
      </c>
      <c r="D1672" s="22" t="s">
        <v>53</v>
      </c>
      <c r="E1672" s="22" t="s">
        <v>125</v>
      </c>
      <c r="F1672" s="22" t="s">
        <v>126</v>
      </c>
      <c r="G1672" s="22">
        <v>5042348589</v>
      </c>
      <c r="H1672" s="22" t="s">
        <v>56</v>
      </c>
      <c r="I1672" s="22" t="s">
        <v>2351</v>
      </c>
      <c r="J1672" s="24">
        <v>44508</v>
      </c>
      <c r="K1672" s="22">
        <v>1248</v>
      </c>
      <c r="L1672" s="22" t="s">
        <v>70</v>
      </c>
      <c r="M1672" s="22" t="s">
        <v>70</v>
      </c>
      <c r="N1672" s="101" t="s">
        <v>2352</v>
      </c>
      <c r="O1672" s="102">
        <v>44510</v>
      </c>
      <c r="P1672" s="27" t="s">
        <v>64</v>
      </c>
      <c r="Q1672" s="22">
        <v>1248</v>
      </c>
      <c r="R1672" s="23">
        <v>21102903678</v>
      </c>
      <c r="S1672" s="22" t="s">
        <v>56</v>
      </c>
      <c r="T1672" s="22">
        <v>6008156323</v>
      </c>
      <c r="U1672" s="22">
        <v>1248</v>
      </c>
      <c r="V1672" s="28">
        <v>0</v>
      </c>
      <c r="W1672" s="22">
        <v>1248</v>
      </c>
      <c r="X1672" s="29" t="s">
        <v>72</v>
      </c>
      <c r="Y1672" s="22" t="s">
        <v>56</v>
      </c>
      <c r="Z1672" s="30" t="s">
        <v>2353</v>
      </c>
      <c r="AA1672" s="31">
        <v>44507</v>
      </c>
      <c r="AB1672" s="22">
        <v>60</v>
      </c>
      <c r="AC1672" s="32">
        <v>5042349410</v>
      </c>
      <c r="AD1672" s="43" t="s">
        <v>2354</v>
      </c>
      <c r="AE1672" s="44">
        <v>44514</v>
      </c>
      <c r="AF1672" s="35" t="str">
        <f>VLOOKUP(G1672,[6]TIV1!L:S,8,FALSE)</f>
        <v>8276895965</v>
      </c>
      <c r="AG1672" s="35" t="str">
        <f>VLOOKUP(T1672,[6]TIV1!L:S,8,FALSE)</f>
        <v>2050350312</v>
      </c>
      <c r="AH1672" s="35" t="str">
        <f>VLOOKUP(AC1672,[6]TIV1!L:S,8,FALSE)</f>
        <v>8276895965</v>
      </c>
      <c r="AI1672" s="36">
        <f>VLOOKUP(A1672&amp;P1672,[6]HARGA!C:D,2,0)*Q1672</f>
        <v>37440000</v>
      </c>
      <c r="AJ1672" s="36">
        <f>VLOOKUP(A1672&amp;P1672,[6]HARGA!C:D,2,0)*W1672</f>
        <v>37440000</v>
      </c>
      <c r="AK1672" s="36">
        <f>VLOOKUP(A1672&amp;P1672,[6]HARGA!C:D,2,0)*AB1672</f>
        <v>1800000</v>
      </c>
      <c r="AL1672" s="37"/>
      <c r="AM1672" s="37"/>
      <c r="AN1672" s="37"/>
      <c r="AO1672" s="37"/>
      <c r="AP1672" s="37"/>
      <c r="AQ1672" s="37"/>
      <c r="AR1672" s="37"/>
      <c r="AS1672" s="37"/>
      <c r="AT1672" s="37"/>
      <c r="AU1672" s="37"/>
      <c r="AV1672" s="37"/>
      <c r="AW1672" s="37"/>
      <c r="AX1672" s="37"/>
      <c r="AY1672" s="37"/>
      <c r="AZ1672" s="37"/>
      <c r="BA1672" s="37"/>
      <c r="BB1672" s="37"/>
      <c r="BC1672" s="37"/>
      <c r="BD1672">
        <v>8</v>
      </c>
    </row>
    <row r="1673" spans="1:56" hidden="1" x14ac:dyDescent="0.25">
      <c r="A1673" s="22" t="s">
        <v>66</v>
      </c>
      <c r="B1673" s="22" t="s">
        <v>52</v>
      </c>
      <c r="C1673" s="23" t="s">
        <v>2355</v>
      </c>
      <c r="D1673" s="22" t="s">
        <v>53</v>
      </c>
      <c r="E1673" s="22" t="s">
        <v>511</v>
      </c>
      <c r="F1673" s="22" t="s">
        <v>512</v>
      </c>
      <c r="G1673" s="22" t="s">
        <v>90</v>
      </c>
      <c r="H1673" s="22" t="s">
        <v>56</v>
      </c>
      <c r="I1673" s="22" t="s">
        <v>2356</v>
      </c>
      <c r="J1673" s="24">
        <v>44508</v>
      </c>
      <c r="K1673" s="22">
        <v>0</v>
      </c>
      <c r="L1673" s="22" t="s">
        <v>91</v>
      </c>
      <c r="M1673" s="22" t="s">
        <v>91</v>
      </c>
      <c r="N1673" s="41" t="s">
        <v>56</v>
      </c>
      <c r="O1673" s="41" t="s">
        <v>56</v>
      </c>
      <c r="P1673" s="27" t="s">
        <v>60</v>
      </c>
      <c r="Q1673" s="22">
        <v>0</v>
      </c>
      <c r="R1673" s="23">
        <v>21110404162</v>
      </c>
      <c r="S1673" s="22" t="s">
        <v>56</v>
      </c>
      <c r="T1673" s="22">
        <v>6008156528</v>
      </c>
      <c r="U1673" s="22">
        <v>24</v>
      </c>
      <c r="V1673" s="28">
        <v>0</v>
      </c>
      <c r="W1673" s="22">
        <v>24</v>
      </c>
      <c r="X1673" s="29" t="s">
        <v>110</v>
      </c>
      <c r="Y1673" s="22" t="s">
        <v>56</v>
      </c>
      <c r="Z1673" s="30" t="s">
        <v>2357</v>
      </c>
      <c r="AA1673" s="31">
        <v>44508</v>
      </c>
      <c r="AB1673" s="22">
        <v>0</v>
      </c>
      <c r="AC1673" s="32">
        <v>5042350404</v>
      </c>
      <c r="AD1673" s="43" t="s">
        <v>2358</v>
      </c>
      <c r="AE1673" s="44">
        <v>44524</v>
      </c>
      <c r="AF1673" s="35" t="e">
        <f>VLOOKUP(G1673,[6]TIV1!L:S,8,FALSE)</f>
        <v>#N/A</v>
      </c>
      <c r="AG1673" s="35" t="str">
        <f>VLOOKUP(T1673,[6]TIV1!L:S,8,FALSE)</f>
        <v>2050350312</v>
      </c>
      <c r="AH1673" s="35" t="str">
        <f>VLOOKUP(AC1673,[6]TIV1!L:S,8,FALSE)</f>
        <v>8276895965</v>
      </c>
      <c r="AI1673" s="36">
        <f>VLOOKUP(A1673&amp;P1673,[6]HARGA!C:D,2,0)*Q1673</f>
        <v>0</v>
      </c>
      <c r="AJ1673" s="36">
        <f>VLOOKUP(A1673&amp;P1673,[6]HARGA!C:D,2,0)*W1673</f>
        <v>236400</v>
      </c>
      <c r="AK1673" s="36">
        <f>VLOOKUP(A1673&amp;P1673,[6]HARGA!C:D,2,0)*AB1673</f>
        <v>0</v>
      </c>
      <c r="AL1673" s="37"/>
      <c r="AM1673" s="37"/>
      <c r="AN1673" s="37"/>
      <c r="AO1673" s="37"/>
      <c r="AP1673" s="37"/>
      <c r="AQ1673" s="37"/>
      <c r="AR1673" s="37"/>
      <c r="AS1673" s="37"/>
      <c r="AT1673" s="37"/>
      <c r="AU1673" s="37"/>
      <c r="AV1673" s="37"/>
      <c r="AW1673" s="37"/>
      <c r="AX1673" s="37"/>
      <c r="AY1673" s="37"/>
      <c r="AZ1673" s="37"/>
      <c r="BA1673" s="37"/>
      <c r="BB1673" s="37"/>
      <c r="BC1673" s="37"/>
      <c r="BD1673">
        <v>8</v>
      </c>
    </row>
    <row r="1674" spans="1:56" hidden="1" x14ac:dyDescent="0.25">
      <c r="A1674" s="22" t="s">
        <v>66</v>
      </c>
      <c r="B1674" s="22" t="s">
        <v>52</v>
      </c>
      <c r="C1674" s="23" t="s">
        <v>2355</v>
      </c>
      <c r="D1674" s="22" t="s">
        <v>53</v>
      </c>
      <c r="E1674" s="22" t="s">
        <v>511</v>
      </c>
      <c r="F1674" s="22" t="s">
        <v>512</v>
      </c>
      <c r="G1674" s="22" t="s">
        <v>90</v>
      </c>
      <c r="H1674" s="22" t="s">
        <v>56</v>
      </c>
      <c r="I1674" s="22" t="s">
        <v>2356</v>
      </c>
      <c r="J1674" s="24">
        <v>44508</v>
      </c>
      <c r="K1674" s="22">
        <v>0</v>
      </c>
      <c r="L1674" s="22" t="s">
        <v>91</v>
      </c>
      <c r="M1674" s="22" t="s">
        <v>91</v>
      </c>
      <c r="N1674" s="41" t="s">
        <v>56</v>
      </c>
      <c r="O1674" s="41" t="s">
        <v>56</v>
      </c>
      <c r="P1674" s="27" t="s">
        <v>64</v>
      </c>
      <c r="Q1674" s="22">
        <v>0</v>
      </c>
      <c r="R1674" s="23">
        <v>21110404162</v>
      </c>
      <c r="S1674" s="22" t="s">
        <v>56</v>
      </c>
      <c r="T1674" s="22">
        <v>6008156528</v>
      </c>
      <c r="U1674" s="22">
        <v>1152</v>
      </c>
      <c r="V1674" s="28">
        <v>0</v>
      </c>
      <c r="W1674" s="22">
        <v>1152</v>
      </c>
      <c r="X1674" s="29" t="s">
        <v>110</v>
      </c>
      <c r="Y1674" s="22" t="s">
        <v>56</v>
      </c>
      <c r="Z1674" s="30" t="s">
        <v>2357</v>
      </c>
      <c r="AA1674" s="31">
        <v>44508</v>
      </c>
      <c r="AB1674" s="22">
        <v>25</v>
      </c>
      <c r="AC1674" s="32">
        <v>5042350404</v>
      </c>
      <c r="AD1674" s="43" t="s">
        <v>2358</v>
      </c>
      <c r="AE1674" s="44">
        <v>44524</v>
      </c>
      <c r="AF1674" s="35" t="e">
        <f>VLOOKUP(G1674,[6]TIV1!L:S,8,FALSE)</f>
        <v>#N/A</v>
      </c>
      <c r="AG1674" s="35" t="str">
        <f>VLOOKUP(T1674,[6]TIV1!L:S,8,FALSE)</f>
        <v>2050350312</v>
      </c>
      <c r="AH1674" s="35" t="str">
        <f>VLOOKUP(AC1674,[6]TIV1!L:S,8,FALSE)</f>
        <v>8276895965</v>
      </c>
      <c r="AI1674" s="36">
        <f>VLOOKUP(A1674&amp;P1674,[6]HARGA!C:D,2,0)*Q1674</f>
        <v>0</v>
      </c>
      <c r="AJ1674" s="36">
        <f>VLOOKUP(A1674&amp;P1674,[6]HARGA!C:D,2,0)*W1674</f>
        <v>34560000</v>
      </c>
      <c r="AK1674" s="36">
        <f>VLOOKUP(A1674&amp;P1674,[6]HARGA!C:D,2,0)*AB1674</f>
        <v>750000</v>
      </c>
      <c r="AL1674" s="37"/>
      <c r="AM1674" s="37"/>
      <c r="AN1674" s="37"/>
      <c r="AO1674" s="37"/>
      <c r="AP1674" s="37"/>
      <c r="AQ1674" s="37"/>
      <c r="AR1674" s="37"/>
      <c r="AS1674" s="37"/>
      <c r="AT1674" s="37"/>
      <c r="AU1674" s="37"/>
      <c r="AV1674" s="37"/>
      <c r="AW1674" s="37"/>
      <c r="AX1674" s="37"/>
      <c r="AY1674" s="37"/>
      <c r="AZ1674" s="37"/>
      <c r="BA1674" s="37"/>
      <c r="BB1674" s="37"/>
      <c r="BC1674" s="37"/>
      <c r="BD1674">
        <v>8</v>
      </c>
    </row>
    <row r="1675" spans="1:56" hidden="1" x14ac:dyDescent="0.25">
      <c r="A1675" s="22" t="s">
        <v>66</v>
      </c>
      <c r="B1675" s="22" t="s">
        <v>52</v>
      </c>
      <c r="C1675" s="23" t="s">
        <v>2355</v>
      </c>
      <c r="D1675" s="22" t="s">
        <v>53</v>
      </c>
      <c r="E1675" s="22" t="s">
        <v>511</v>
      </c>
      <c r="F1675" s="22" t="s">
        <v>512</v>
      </c>
      <c r="G1675" s="22" t="s">
        <v>90</v>
      </c>
      <c r="H1675" s="22" t="s">
        <v>56</v>
      </c>
      <c r="I1675" s="22" t="s">
        <v>2356</v>
      </c>
      <c r="J1675" s="24">
        <v>44508</v>
      </c>
      <c r="K1675" s="22">
        <v>0</v>
      </c>
      <c r="L1675" s="22" t="s">
        <v>91</v>
      </c>
      <c r="M1675" s="22" t="s">
        <v>91</v>
      </c>
      <c r="N1675" s="41" t="s">
        <v>56</v>
      </c>
      <c r="O1675" s="41" t="s">
        <v>56</v>
      </c>
      <c r="P1675" s="27" t="s">
        <v>65</v>
      </c>
      <c r="Q1675" s="22">
        <v>0</v>
      </c>
      <c r="R1675" s="23">
        <v>21110404162</v>
      </c>
      <c r="S1675" s="22" t="s">
        <v>56</v>
      </c>
      <c r="T1675" s="22">
        <v>6008156528</v>
      </c>
      <c r="U1675" s="22">
        <v>24</v>
      </c>
      <c r="V1675" s="28">
        <v>0</v>
      </c>
      <c r="W1675" s="22">
        <v>24</v>
      </c>
      <c r="X1675" s="29" t="s">
        <v>110</v>
      </c>
      <c r="Y1675" s="22" t="s">
        <v>56</v>
      </c>
      <c r="Z1675" s="30" t="s">
        <v>2357</v>
      </c>
      <c r="AA1675" s="31">
        <v>44508</v>
      </c>
      <c r="AB1675" s="22">
        <v>0</v>
      </c>
      <c r="AC1675" s="32">
        <v>5042350404</v>
      </c>
      <c r="AD1675" s="43" t="s">
        <v>2358</v>
      </c>
      <c r="AE1675" s="44">
        <v>44524</v>
      </c>
      <c r="AF1675" s="35" t="e">
        <f>VLOOKUP(G1675,[6]TIV1!L:S,8,FALSE)</f>
        <v>#N/A</v>
      </c>
      <c r="AG1675" s="35" t="str">
        <f>VLOOKUP(T1675,[6]TIV1!L:S,8,FALSE)</f>
        <v>2050350312</v>
      </c>
      <c r="AH1675" s="35" t="str">
        <f>VLOOKUP(AC1675,[6]TIV1!L:S,8,FALSE)</f>
        <v>8276895965</v>
      </c>
      <c r="AI1675" s="36">
        <f>VLOOKUP(A1675&amp;P1675,[6]HARGA!C:D,2,0)*Q1675</f>
        <v>0</v>
      </c>
      <c r="AJ1675" s="36">
        <f>VLOOKUP(A1675&amp;P1675,[6]HARGA!C:D,2,0)*W1675</f>
        <v>0</v>
      </c>
      <c r="AK1675" s="36">
        <f>VLOOKUP(A1675&amp;P1675,[6]HARGA!C:D,2,0)*AB1675</f>
        <v>0</v>
      </c>
      <c r="AL1675" s="37"/>
      <c r="AM1675" s="37"/>
      <c r="AN1675" s="37"/>
      <c r="AO1675" s="37"/>
      <c r="AP1675" s="37"/>
      <c r="AQ1675" s="37"/>
      <c r="AR1675" s="37"/>
      <c r="AS1675" s="37"/>
      <c r="AT1675" s="37"/>
      <c r="AU1675" s="37"/>
      <c r="AV1675" s="37"/>
      <c r="AW1675" s="37"/>
      <c r="AX1675" s="37"/>
      <c r="AY1675" s="37"/>
      <c r="AZ1675" s="37"/>
      <c r="BA1675" s="37"/>
      <c r="BB1675" s="37"/>
      <c r="BC1675" s="37"/>
      <c r="BD1675">
        <v>8</v>
      </c>
    </row>
    <row r="1676" spans="1:56" hidden="1" x14ac:dyDescent="0.25">
      <c r="A1676" s="22" t="s">
        <v>66</v>
      </c>
      <c r="B1676" s="22" t="s">
        <v>52</v>
      </c>
      <c r="C1676" s="23">
        <v>21110404143</v>
      </c>
      <c r="D1676" s="22" t="s">
        <v>143</v>
      </c>
      <c r="E1676" s="22" t="s">
        <v>144</v>
      </c>
      <c r="F1676" s="22" t="s">
        <v>145</v>
      </c>
      <c r="G1676" s="22">
        <v>5042342910</v>
      </c>
      <c r="H1676" s="22" t="s">
        <v>56</v>
      </c>
      <c r="I1676" s="22" t="s">
        <v>56</v>
      </c>
      <c r="J1676" s="24">
        <v>44508</v>
      </c>
      <c r="K1676" s="22">
        <v>1440</v>
      </c>
      <c r="L1676" s="22" t="s">
        <v>189</v>
      </c>
      <c r="M1676" s="22" t="s">
        <v>189</v>
      </c>
      <c r="N1676" s="101" t="s">
        <v>2359</v>
      </c>
      <c r="O1676" s="102">
        <v>44509</v>
      </c>
      <c r="P1676" s="27" t="s">
        <v>60</v>
      </c>
      <c r="Q1676" s="22">
        <v>1440</v>
      </c>
      <c r="R1676" s="23">
        <v>21102903688</v>
      </c>
      <c r="S1676" s="22" t="s">
        <v>56</v>
      </c>
      <c r="T1676" s="22">
        <v>6008148714</v>
      </c>
      <c r="U1676" s="22">
        <v>18</v>
      </c>
      <c r="V1676" s="28">
        <v>0</v>
      </c>
      <c r="W1676" s="22">
        <v>18</v>
      </c>
      <c r="X1676" s="29" t="s">
        <v>72</v>
      </c>
      <c r="Y1676" s="22" t="s">
        <v>56</v>
      </c>
      <c r="Z1676" s="63" t="s">
        <v>2360</v>
      </c>
      <c r="AA1676" s="64">
        <v>44507</v>
      </c>
      <c r="AB1676" s="22">
        <v>1</v>
      </c>
      <c r="AC1676" s="32">
        <v>5042344694</v>
      </c>
      <c r="AD1676" s="43" t="s">
        <v>2361</v>
      </c>
      <c r="AE1676" s="44">
        <v>44524</v>
      </c>
      <c r="AF1676" s="35" t="str">
        <f>VLOOKUP(G1676,[6]TIV1!L:S,8,FALSE)</f>
        <v>8276895965</v>
      </c>
      <c r="AG1676" s="35" t="str">
        <f>VLOOKUP(T1676,[6]TIV1!L:S,8,FALSE)</f>
        <v>2050350312</v>
      </c>
      <c r="AH1676" s="35" t="str">
        <f>VLOOKUP(AC1676,[6]TIV1!L:S,8,FALSE)</f>
        <v>8276895965</v>
      </c>
      <c r="AI1676" s="36">
        <f>VLOOKUP(A1676&amp;P1676,[6]HARGA!C:D,2,0)*Q1676</f>
        <v>14184000</v>
      </c>
      <c r="AJ1676" s="36">
        <f>VLOOKUP(A1676&amp;P1676,[6]HARGA!C:D,2,0)*W1676</f>
        <v>177300</v>
      </c>
      <c r="AK1676" s="36">
        <f>VLOOKUP(A1676&amp;P1676,[6]HARGA!C:D,2,0)*AB1676</f>
        <v>9850</v>
      </c>
      <c r="AL1676" s="37"/>
      <c r="AM1676" s="37"/>
      <c r="AN1676" s="37"/>
      <c r="AO1676" s="37"/>
      <c r="AP1676" s="37"/>
      <c r="AQ1676" s="37"/>
      <c r="AR1676" s="37"/>
      <c r="AS1676" s="37"/>
      <c r="AT1676" s="37"/>
      <c r="AU1676" s="37"/>
      <c r="AV1676" s="37"/>
      <c r="AW1676" s="37"/>
      <c r="AX1676" s="37"/>
      <c r="AY1676" s="37"/>
      <c r="AZ1676" s="37"/>
      <c r="BA1676" s="37"/>
      <c r="BB1676" s="37"/>
      <c r="BC1676" s="37"/>
      <c r="BD1676">
        <v>8</v>
      </c>
    </row>
    <row r="1677" spans="1:56" hidden="1" x14ac:dyDescent="0.25">
      <c r="A1677" s="22" t="s">
        <v>66</v>
      </c>
      <c r="B1677" s="22" t="s">
        <v>52</v>
      </c>
      <c r="C1677" s="23">
        <v>21110404143</v>
      </c>
      <c r="D1677" s="22" t="s">
        <v>143</v>
      </c>
      <c r="E1677" s="22" t="s">
        <v>144</v>
      </c>
      <c r="F1677" s="22" t="s">
        <v>145</v>
      </c>
      <c r="G1677" s="22">
        <v>5042342910</v>
      </c>
      <c r="H1677" s="22" t="s">
        <v>56</v>
      </c>
      <c r="I1677" s="22" t="s">
        <v>56</v>
      </c>
      <c r="J1677" s="24">
        <v>44508</v>
      </c>
      <c r="K1677" s="22">
        <v>1440</v>
      </c>
      <c r="L1677" s="22" t="s">
        <v>189</v>
      </c>
      <c r="M1677" s="22" t="s">
        <v>189</v>
      </c>
      <c r="N1677" s="101" t="s">
        <v>2359</v>
      </c>
      <c r="O1677" s="102">
        <v>44509</v>
      </c>
      <c r="P1677" s="27" t="s">
        <v>64</v>
      </c>
      <c r="Q1677" s="22">
        <v>1440</v>
      </c>
      <c r="R1677" s="23">
        <v>21102903688</v>
      </c>
      <c r="S1677" s="22" t="s">
        <v>56</v>
      </c>
      <c r="T1677" s="22">
        <v>6008148714</v>
      </c>
      <c r="U1677" s="22">
        <v>1344</v>
      </c>
      <c r="V1677" s="28">
        <v>0</v>
      </c>
      <c r="W1677" s="22">
        <v>1344</v>
      </c>
      <c r="X1677" s="29" t="s">
        <v>72</v>
      </c>
      <c r="Y1677" s="22" t="s">
        <v>56</v>
      </c>
      <c r="Z1677" s="63" t="s">
        <v>2360</v>
      </c>
      <c r="AA1677" s="64">
        <v>44507</v>
      </c>
      <c r="AB1677" s="22">
        <v>65</v>
      </c>
      <c r="AC1677" s="32">
        <v>5042344694</v>
      </c>
      <c r="AD1677" s="43" t="s">
        <v>2361</v>
      </c>
      <c r="AE1677" s="44">
        <v>44524</v>
      </c>
      <c r="AF1677" s="35" t="str">
        <f>VLOOKUP(G1677,[6]TIV1!L:S,8,FALSE)</f>
        <v>8276895965</v>
      </c>
      <c r="AG1677" s="35" t="str">
        <f>VLOOKUP(T1677,[6]TIV1!L:S,8,FALSE)</f>
        <v>2050350312</v>
      </c>
      <c r="AH1677" s="35" t="str">
        <f>VLOOKUP(AC1677,[6]TIV1!L:S,8,FALSE)</f>
        <v>8276895965</v>
      </c>
      <c r="AI1677" s="36">
        <f>VLOOKUP(A1677&amp;P1677,[6]HARGA!C:D,2,0)*Q1677</f>
        <v>43200000</v>
      </c>
      <c r="AJ1677" s="36">
        <f>VLOOKUP(A1677&amp;P1677,[6]HARGA!C:D,2,0)*W1677</f>
        <v>40320000</v>
      </c>
      <c r="AK1677" s="36">
        <f>VLOOKUP(A1677&amp;P1677,[6]HARGA!C:D,2,0)*AB1677</f>
        <v>1950000</v>
      </c>
      <c r="AL1677" s="37"/>
      <c r="AM1677" s="37"/>
      <c r="AN1677" s="37"/>
      <c r="AO1677" s="37"/>
      <c r="AP1677" s="37"/>
      <c r="AQ1677" s="37"/>
      <c r="AR1677" s="37"/>
      <c r="AS1677" s="37"/>
      <c r="AT1677" s="37"/>
      <c r="AU1677" s="37"/>
      <c r="AV1677" s="37"/>
      <c r="AW1677" s="37"/>
      <c r="AX1677" s="37"/>
      <c r="AY1677" s="37"/>
      <c r="AZ1677" s="37"/>
      <c r="BA1677" s="37"/>
      <c r="BB1677" s="37"/>
      <c r="BC1677" s="37"/>
      <c r="BD1677">
        <v>8</v>
      </c>
    </row>
    <row r="1678" spans="1:56" hidden="1" x14ac:dyDescent="0.25">
      <c r="A1678" s="22" t="s">
        <v>66</v>
      </c>
      <c r="B1678" s="22" t="s">
        <v>52</v>
      </c>
      <c r="C1678" s="23">
        <v>21110404150</v>
      </c>
      <c r="D1678" s="22" t="s">
        <v>143</v>
      </c>
      <c r="E1678" s="22" t="s">
        <v>2362</v>
      </c>
      <c r="F1678" s="22" t="s">
        <v>2363</v>
      </c>
      <c r="G1678" s="129">
        <v>5042339952</v>
      </c>
      <c r="H1678" s="22" t="s">
        <v>56</v>
      </c>
      <c r="I1678" s="22" t="s">
        <v>2364</v>
      </c>
      <c r="J1678" s="24">
        <v>44508</v>
      </c>
      <c r="K1678" s="22">
        <v>1440</v>
      </c>
      <c r="L1678" s="22" t="s">
        <v>153</v>
      </c>
      <c r="M1678" s="22" t="s">
        <v>153</v>
      </c>
      <c r="N1678" s="101" t="s">
        <v>2365</v>
      </c>
      <c r="O1678" s="102">
        <v>44509</v>
      </c>
      <c r="P1678" s="27" t="s">
        <v>60</v>
      </c>
      <c r="Q1678" s="22">
        <v>1440</v>
      </c>
      <c r="R1678" s="28" t="s">
        <v>56</v>
      </c>
      <c r="S1678" s="22" t="s">
        <v>56</v>
      </c>
      <c r="T1678" s="28" t="s">
        <v>56</v>
      </c>
      <c r="U1678" s="28">
        <v>0</v>
      </c>
      <c r="V1678" s="28">
        <v>0</v>
      </c>
      <c r="W1678" s="28">
        <v>0</v>
      </c>
      <c r="X1678" s="28" t="s">
        <v>56</v>
      </c>
      <c r="Y1678" s="22" t="s">
        <v>56</v>
      </c>
      <c r="Z1678" s="45" t="s">
        <v>56</v>
      </c>
      <c r="AA1678" s="45" t="s">
        <v>56</v>
      </c>
      <c r="AB1678" s="28">
        <v>0</v>
      </c>
      <c r="AC1678" s="28" t="s">
        <v>56</v>
      </c>
      <c r="AD1678" s="46" t="s">
        <v>56</v>
      </c>
      <c r="AE1678" s="47" t="s">
        <v>56</v>
      </c>
      <c r="AF1678" s="35" t="str">
        <f>VLOOKUP(G1678,[6]TIV1!L:S,8,FALSE)</f>
        <v>8276895965</v>
      </c>
      <c r="AG1678" s="35" t="e">
        <f>VLOOKUP(T1678,[6]TIV1!L:S,8,FALSE)</f>
        <v>#N/A</v>
      </c>
      <c r="AH1678" s="35" t="e">
        <f>VLOOKUP(AC1678,[6]TIV1!L:S,8,FALSE)</f>
        <v>#N/A</v>
      </c>
      <c r="AI1678" s="36">
        <f>VLOOKUP(A1678&amp;P1678,[6]HARGA!C:D,2,0)*Q1678</f>
        <v>14184000</v>
      </c>
      <c r="AJ1678" s="36">
        <f>VLOOKUP(A1678&amp;P1678,[6]HARGA!C:D,2,0)*W1678</f>
        <v>0</v>
      </c>
      <c r="AK1678" s="36">
        <f>VLOOKUP(A1678&amp;P1678,[6]HARGA!C:D,2,0)*AB1678</f>
        <v>0</v>
      </c>
      <c r="AL1678" s="37"/>
      <c r="AM1678" s="37"/>
      <c r="AN1678" s="37"/>
      <c r="AO1678" s="37"/>
      <c r="AP1678" s="37"/>
      <c r="AQ1678" s="37"/>
      <c r="AR1678" s="37"/>
      <c r="AS1678" s="37"/>
      <c r="AT1678" s="37"/>
      <c r="AU1678" s="37"/>
      <c r="AV1678" s="37"/>
      <c r="AW1678" s="37"/>
      <c r="AX1678" s="37"/>
      <c r="AY1678" s="37"/>
      <c r="AZ1678" s="37"/>
      <c r="BA1678" s="37"/>
      <c r="BB1678" s="37"/>
      <c r="BC1678" s="37"/>
      <c r="BD1678">
        <v>8</v>
      </c>
    </row>
    <row r="1679" spans="1:56" hidden="1" x14ac:dyDescent="0.25">
      <c r="A1679" s="22" t="s">
        <v>66</v>
      </c>
      <c r="B1679" s="22" t="s">
        <v>52</v>
      </c>
      <c r="C1679" s="23">
        <v>21110404150</v>
      </c>
      <c r="D1679" s="22" t="s">
        <v>143</v>
      </c>
      <c r="E1679" s="22" t="s">
        <v>2362</v>
      </c>
      <c r="F1679" s="22" t="s">
        <v>2363</v>
      </c>
      <c r="G1679" s="129">
        <v>5042339952</v>
      </c>
      <c r="H1679" s="22" t="s">
        <v>56</v>
      </c>
      <c r="I1679" s="22" t="s">
        <v>2364</v>
      </c>
      <c r="J1679" s="24">
        <v>44508</v>
      </c>
      <c r="K1679" s="22">
        <v>1440</v>
      </c>
      <c r="L1679" s="22" t="s">
        <v>153</v>
      </c>
      <c r="M1679" s="22" t="s">
        <v>153</v>
      </c>
      <c r="N1679" s="101" t="s">
        <v>2365</v>
      </c>
      <c r="O1679" s="102">
        <v>44509</v>
      </c>
      <c r="P1679" s="27" t="s">
        <v>64</v>
      </c>
      <c r="Q1679" s="22">
        <v>1440</v>
      </c>
      <c r="R1679" s="28" t="s">
        <v>56</v>
      </c>
      <c r="S1679" s="22" t="s">
        <v>56</v>
      </c>
      <c r="T1679" s="28" t="s">
        <v>56</v>
      </c>
      <c r="U1679" s="28">
        <v>0</v>
      </c>
      <c r="V1679" s="28">
        <v>0</v>
      </c>
      <c r="W1679" s="28">
        <v>0</v>
      </c>
      <c r="X1679" s="28" t="s">
        <v>56</v>
      </c>
      <c r="Y1679" s="22" t="s">
        <v>56</v>
      </c>
      <c r="Z1679" s="45" t="s">
        <v>56</v>
      </c>
      <c r="AA1679" s="45" t="s">
        <v>56</v>
      </c>
      <c r="AB1679" s="28">
        <v>0</v>
      </c>
      <c r="AC1679" s="28" t="s">
        <v>56</v>
      </c>
      <c r="AD1679" s="46" t="s">
        <v>56</v>
      </c>
      <c r="AE1679" s="47" t="s">
        <v>56</v>
      </c>
      <c r="AF1679" s="35" t="str">
        <f>VLOOKUP(G1679,[6]TIV1!L:S,8,FALSE)</f>
        <v>8276895965</v>
      </c>
      <c r="AG1679" s="35" t="e">
        <f>VLOOKUP(T1679,[6]TIV1!L:S,8,FALSE)</f>
        <v>#N/A</v>
      </c>
      <c r="AH1679" s="35" t="e">
        <f>VLOOKUP(AC1679,[6]TIV1!L:S,8,FALSE)</f>
        <v>#N/A</v>
      </c>
      <c r="AI1679" s="36">
        <f>VLOOKUP(A1679&amp;P1679,[6]HARGA!C:D,2,0)*Q1679</f>
        <v>43200000</v>
      </c>
      <c r="AJ1679" s="36">
        <f>VLOOKUP(A1679&amp;P1679,[6]HARGA!C:D,2,0)*W1679</f>
        <v>0</v>
      </c>
      <c r="AK1679" s="36">
        <f>VLOOKUP(A1679&amp;P1679,[6]HARGA!C:D,2,0)*AB1679</f>
        <v>0</v>
      </c>
      <c r="AL1679" s="37"/>
      <c r="AM1679" s="37"/>
      <c r="AN1679" s="37"/>
      <c r="AO1679" s="37"/>
      <c r="AP1679" s="37"/>
      <c r="AQ1679" s="37"/>
      <c r="AR1679" s="37"/>
      <c r="AS1679" s="37"/>
      <c r="AT1679" s="37"/>
      <c r="AU1679" s="37"/>
      <c r="AV1679" s="37"/>
      <c r="AW1679" s="37"/>
      <c r="AX1679" s="37"/>
      <c r="AY1679" s="37"/>
      <c r="AZ1679" s="37"/>
      <c r="BA1679" s="37"/>
      <c r="BB1679" s="37"/>
      <c r="BC1679" s="37"/>
      <c r="BD1679">
        <v>8</v>
      </c>
    </row>
    <row r="1680" spans="1:56" hidden="1" x14ac:dyDescent="0.25">
      <c r="A1680" s="22" t="s">
        <v>51</v>
      </c>
      <c r="B1680" s="22" t="s">
        <v>52</v>
      </c>
      <c r="C1680" s="23" t="s">
        <v>2366</v>
      </c>
      <c r="D1680" s="22" t="s">
        <v>143</v>
      </c>
      <c r="E1680" s="22" t="s">
        <v>2362</v>
      </c>
      <c r="F1680" s="22" t="s">
        <v>2363</v>
      </c>
      <c r="G1680" s="22" t="s">
        <v>90</v>
      </c>
      <c r="H1680" s="22" t="s">
        <v>56</v>
      </c>
      <c r="I1680" s="22" t="s">
        <v>56</v>
      </c>
      <c r="J1680" s="24">
        <v>44508</v>
      </c>
      <c r="K1680" s="22">
        <v>0</v>
      </c>
      <c r="L1680" s="22" t="s">
        <v>91</v>
      </c>
      <c r="M1680" s="22" t="s">
        <v>91</v>
      </c>
      <c r="N1680" s="41" t="s">
        <v>56</v>
      </c>
      <c r="O1680" s="41" t="s">
        <v>56</v>
      </c>
      <c r="P1680" s="27" t="s">
        <v>60</v>
      </c>
      <c r="Q1680" s="22">
        <v>0</v>
      </c>
      <c r="R1680" s="23" t="s">
        <v>2367</v>
      </c>
      <c r="S1680" s="22" t="s">
        <v>56</v>
      </c>
      <c r="T1680" s="22">
        <v>6008144227</v>
      </c>
      <c r="U1680" s="22">
        <v>0</v>
      </c>
      <c r="V1680" s="28">
        <v>0</v>
      </c>
      <c r="W1680" s="22">
        <v>0</v>
      </c>
      <c r="X1680" s="29" t="s">
        <v>1364</v>
      </c>
      <c r="Y1680" s="22" t="s">
        <v>56</v>
      </c>
      <c r="Z1680" s="30" t="s">
        <v>2368</v>
      </c>
      <c r="AA1680" s="31">
        <v>44508</v>
      </c>
      <c r="AB1680" s="22">
        <v>0</v>
      </c>
      <c r="AC1680" s="62">
        <v>5042337830</v>
      </c>
      <c r="AD1680" s="43" t="s">
        <v>2369</v>
      </c>
      <c r="AE1680" s="44">
        <v>44514</v>
      </c>
      <c r="AF1680" s="35" t="e">
        <f>VLOOKUP(G1680,[6]TIV1!L:S,8,FALSE)</f>
        <v>#N/A</v>
      </c>
      <c r="AG1680" s="35" t="str">
        <f>VLOOKUP(T1680,[6]TIV1!L:S,8,FALSE)</f>
        <v>2050350281</v>
      </c>
      <c r="AH1680" s="35" t="str">
        <f>VLOOKUP(AC1680,[6]TIV1!L:S,8,FALSE)</f>
        <v>8276895377</v>
      </c>
      <c r="AI1680" s="36">
        <f>VLOOKUP(A1680&amp;P1680,[6]HARGA!C:D,2,0)*Q1680</f>
        <v>0</v>
      </c>
      <c r="AJ1680" s="36">
        <f>VLOOKUP(A1680&amp;P1680,[6]HARGA!C:D,2,0)*W1680</f>
        <v>0</v>
      </c>
      <c r="AK1680" s="36">
        <f>VLOOKUP(A1680&amp;P1680,[6]HARGA!C:D,2,0)*AB1680</f>
        <v>0</v>
      </c>
      <c r="AL1680" s="37"/>
      <c r="AM1680" s="37"/>
      <c r="AN1680" s="37"/>
      <c r="AO1680" s="37"/>
      <c r="AP1680" s="37"/>
      <c r="AQ1680" s="37"/>
      <c r="AR1680" s="37"/>
      <c r="AS1680" s="37"/>
      <c r="AT1680" s="37"/>
      <c r="AU1680" s="37"/>
      <c r="AV1680" s="37"/>
      <c r="AW1680" s="37"/>
      <c r="AX1680" s="37"/>
      <c r="AY1680" s="37"/>
      <c r="AZ1680" s="37"/>
      <c r="BA1680" s="37"/>
      <c r="BB1680" s="37"/>
      <c r="BC1680" s="37"/>
      <c r="BD1680">
        <v>8</v>
      </c>
    </row>
    <row r="1681" spans="1:56" hidden="1" x14ac:dyDescent="0.25">
      <c r="A1681" s="22" t="s">
        <v>51</v>
      </c>
      <c r="B1681" s="22" t="s">
        <v>52</v>
      </c>
      <c r="C1681" s="23" t="s">
        <v>2366</v>
      </c>
      <c r="D1681" s="22" t="s">
        <v>143</v>
      </c>
      <c r="E1681" s="22" t="s">
        <v>2362</v>
      </c>
      <c r="F1681" s="22" t="s">
        <v>2363</v>
      </c>
      <c r="G1681" s="22" t="s">
        <v>90</v>
      </c>
      <c r="H1681" s="22" t="s">
        <v>56</v>
      </c>
      <c r="I1681" s="22" t="s">
        <v>56</v>
      </c>
      <c r="J1681" s="24">
        <v>44508</v>
      </c>
      <c r="K1681" s="22">
        <v>0</v>
      </c>
      <c r="L1681" s="22" t="s">
        <v>91</v>
      </c>
      <c r="M1681" s="22" t="s">
        <v>91</v>
      </c>
      <c r="N1681" s="41" t="s">
        <v>56</v>
      </c>
      <c r="O1681" s="41" t="s">
        <v>56</v>
      </c>
      <c r="P1681" s="27" t="s">
        <v>64</v>
      </c>
      <c r="Q1681" s="22">
        <v>0</v>
      </c>
      <c r="R1681" s="23" t="s">
        <v>2367</v>
      </c>
      <c r="S1681" s="22" t="s">
        <v>56</v>
      </c>
      <c r="T1681" s="22">
        <v>6008144227</v>
      </c>
      <c r="U1681" s="22">
        <v>1440</v>
      </c>
      <c r="V1681" s="28">
        <v>0</v>
      </c>
      <c r="W1681" s="22">
        <v>1440</v>
      </c>
      <c r="X1681" s="29" t="s">
        <v>1364</v>
      </c>
      <c r="Y1681" s="22" t="s">
        <v>56</v>
      </c>
      <c r="Z1681" s="30" t="s">
        <v>2368</v>
      </c>
      <c r="AA1681" s="31">
        <v>44508</v>
      </c>
      <c r="AB1681" s="22">
        <v>130</v>
      </c>
      <c r="AC1681" s="62">
        <v>5042337830</v>
      </c>
      <c r="AD1681" s="43" t="s">
        <v>2369</v>
      </c>
      <c r="AE1681" s="44">
        <v>44514</v>
      </c>
      <c r="AF1681" s="35" t="e">
        <f>VLOOKUP(G1681,[6]TIV1!L:S,8,FALSE)</f>
        <v>#N/A</v>
      </c>
      <c r="AG1681" s="35" t="str">
        <f>VLOOKUP(T1681,[6]TIV1!L:S,8,FALSE)</f>
        <v>2050350281</v>
      </c>
      <c r="AH1681" s="35" t="str">
        <f>VLOOKUP(AC1681,[6]TIV1!L:S,8,FALSE)</f>
        <v>8276895377</v>
      </c>
      <c r="AI1681" s="36">
        <f>VLOOKUP(A1681&amp;P1681,[6]HARGA!C:D,2,0)*Q1681</f>
        <v>0</v>
      </c>
      <c r="AJ1681" s="36">
        <f>VLOOKUP(A1681&amp;P1681,[6]HARGA!C:D,2,0)*W1681</f>
        <v>43200000</v>
      </c>
      <c r="AK1681" s="36">
        <f>VLOOKUP(A1681&amp;P1681,[6]HARGA!C:D,2,0)*AB1681</f>
        <v>3900000</v>
      </c>
      <c r="AL1681" s="37"/>
      <c r="AM1681" s="37"/>
      <c r="AN1681" s="37"/>
      <c r="AO1681" s="37"/>
      <c r="AP1681" s="37"/>
      <c r="AQ1681" s="37"/>
      <c r="AR1681" s="37"/>
      <c r="AS1681" s="37"/>
      <c r="AT1681" s="37"/>
      <c r="AU1681" s="37"/>
      <c r="AV1681" s="37"/>
      <c r="AW1681" s="37"/>
      <c r="AX1681" s="37"/>
      <c r="AY1681" s="37"/>
      <c r="AZ1681" s="37"/>
      <c r="BA1681" s="37"/>
      <c r="BB1681" s="37"/>
      <c r="BC1681" s="37"/>
      <c r="BD1681">
        <v>8</v>
      </c>
    </row>
    <row r="1682" spans="1:56" hidden="1" x14ac:dyDescent="0.25">
      <c r="A1682" s="22" t="s">
        <v>66</v>
      </c>
      <c r="B1682" s="22" t="s">
        <v>52</v>
      </c>
      <c r="C1682" s="23">
        <v>21110404158</v>
      </c>
      <c r="D1682" s="22" t="s">
        <v>143</v>
      </c>
      <c r="E1682" s="22" t="s">
        <v>187</v>
      </c>
      <c r="F1682" s="22" t="s">
        <v>1706</v>
      </c>
      <c r="G1682" s="129">
        <v>5042348854</v>
      </c>
      <c r="H1682" s="22" t="s">
        <v>56</v>
      </c>
      <c r="I1682" s="22" t="s">
        <v>2370</v>
      </c>
      <c r="J1682" s="24">
        <v>44508</v>
      </c>
      <c r="K1682" s="22">
        <v>1344</v>
      </c>
      <c r="L1682" s="22" t="s">
        <v>70</v>
      </c>
      <c r="M1682" s="22" t="s">
        <v>70</v>
      </c>
      <c r="N1682" s="101" t="s">
        <v>2371</v>
      </c>
      <c r="O1682" s="102">
        <v>44509</v>
      </c>
      <c r="P1682" s="27" t="s">
        <v>60</v>
      </c>
      <c r="Q1682" s="22">
        <v>1344</v>
      </c>
      <c r="R1682" s="23">
        <v>21102903707</v>
      </c>
      <c r="S1682" s="22" t="s">
        <v>56</v>
      </c>
      <c r="T1682" s="22">
        <v>6008156525</v>
      </c>
      <c r="U1682" s="22">
        <v>52</v>
      </c>
      <c r="V1682" s="28">
        <v>0</v>
      </c>
      <c r="W1682" s="22">
        <v>52</v>
      </c>
      <c r="X1682" s="29" t="s">
        <v>72</v>
      </c>
      <c r="Y1682" s="22" t="s">
        <v>56</v>
      </c>
      <c r="Z1682" s="30" t="s">
        <v>2372</v>
      </c>
      <c r="AA1682" s="31">
        <v>44506</v>
      </c>
      <c r="AB1682" s="22">
        <v>0</v>
      </c>
      <c r="AC1682" s="32">
        <v>5042348012</v>
      </c>
      <c r="AD1682" s="43" t="s">
        <v>2373</v>
      </c>
      <c r="AE1682" s="44">
        <v>44524</v>
      </c>
      <c r="AF1682" s="35" t="str">
        <f>VLOOKUP(G1682,[6]TIV1!L:S,8,FALSE)</f>
        <v>8276895965</v>
      </c>
      <c r="AG1682" s="35" t="str">
        <f>VLOOKUP(T1682,[6]TIV1!L:S,8,FALSE)</f>
        <v>2050350312</v>
      </c>
      <c r="AH1682" s="35" t="str">
        <f>VLOOKUP(AC1682,[6]TIV1!L:S,8,FALSE)</f>
        <v>8276895965</v>
      </c>
      <c r="AI1682" s="36">
        <f>VLOOKUP(A1682&amp;P1682,[6]HARGA!C:D,2,0)*Q1682</f>
        <v>13238400</v>
      </c>
      <c r="AJ1682" s="36">
        <f>VLOOKUP(A1682&amp;P1682,[6]HARGA!C:D,2,0)*W1682</f>
        <v>512200</v>
      </c>
      <c r="AK1682" s="36">
        <f>VLOOKUP(A1682&amp;P1682,[6]HARGA!C:D,2,0)*AB1682</f>
        <v>0</v>
      </c>
      <c r="AL1682" s="37"/>
      <c r="AM1682" s="37"/>
      <c r="AN1682" s="37"/>
      <c r="AO1682" s="37"/>
      <c r="AP1682" s="37"/>
      <c r="AQ1682" s="37"/>
      <c r="AR1682" s="37"/>
      <c r="AS1682" s="37"/>
      <c r="AT1682" s="37"/>
      <c r="AU1682" s="37"/>
      <c r="AV1682" s="37"/>
      <c r="AW1682" s="37"/>
      <c r="AX1682" s="37"/>
      <c r="AY1682" s="37"/>
      <c r="AZ1682" s="37"/>
      <c r="BA1682" s="37"/>
      <c r="BB1682" s="37"/>
      <c r="BC1682" s="37"/>
      <c r="BD1682">
        <v>8</v>
      </c>
    </row>
    <row r="1683" spans="1:56" hidden="1" x14ac:dyDescent="0.25">
      <c r="A1683" s="22" t="s">
        <v>66</v>
      </c>
      <c r="B1683" s="22" t="s">
        <v>52</v>
      </c>
      <c r="C1683" s="23">
        <v>21110404158</v>
      </c>
      <c r="D1683" s="22" t="s">
        <v>143</v>
      </c>
      <c r="E1683" s="22" t="s">
        <v>187</v>
      </c>
      <c r="F1683" s="22" t="s">
        <v>1706</v>
      </c>
      <c r="G1683" s="129">
        <v>5042348854</v>
      </c>
      <c r="H1683" s="22" t="s">
        <v>56</v>
      </c>
      <c r="I1683" s="22" t="s">
        <v>2370</v>
      </c>
      <c r="J1683" s="24">
        <v>44508</v>
      </c>
      <c r="K1683" s="22">
        <v>1344</v>
      </c>
      <c r="L1683" s="22" t="s">
        <v>70</v>
      </c>
      <c r="M1683" s="22" t="s">
        <v>70</v>
      </c>
      <c r="N1683" s="101" t="s">
        <v>2371</v>
      </c>
      <c r="O1683" s="102">
        <v>44509</v>
      </c>
      <c r="P1683" s="27" t="s">
        <v>64</v>
      </c>
      <c r="Q1683" s="22">
        <v>1344</v>
      </c>
      <c r="R1683" s="23">
        <v>21102903707</v>
      </c>
      <c r="S1683" s="22" t="s">
        <v>56</v>
      </c>
      <c r="T1683" s="22">
        <v>6008156525</v>
      </c>
      <c r="U1683" s="22">
        <v>1440</v>
      </c>
      <c r="V1683" s="28">
        <v>0</v>
      </c>
      <c r="W1683" s="22">
        <v>1440</v>
      </c>
      <c r="X1683" s="29" t="s">
        <v>72</v>
      </c>
      <c r="Y1683" s="22" t="s">
        <v>56</v>
      </c>
      <c r="Z1683" s="30" t="s">
        <v>2372</v>
      </c>
      <c r="AA1683" s="31">
        <v>44506</v>
      </c>
      <c r="AB1683" s="22">
        <v>60</v>
      </c>
      <c r="AC1683" s="32">
        <v>5042348012</v>
      </c>
      <c r="AD1683" s="43" t="s">
        <v>2373</v>
      </c>
      <c r="AE1683" s="44">
        <v>44524</v>
      </c>
      <c r="AF1683" s="35" t="str">
        <f>VLOOKUP(G1683,[6]TIV1!L:S,8,FALSE)</f>
        <v>8276895965</v>
      </c>
      <c r="AG1683" s="35" t="str">
        <f>VLOOKUP(T1683,[6]TIV1!L:S,8,FALSE)</f>
        <v>2050350312</v>
      </c>
      <c r="AH1683" s="35" t="str">
        <f>VLOOKUP(AC1683,[6]TIV1!L:S,8,FALSE)</f>
        <v>8276895965</v>
      </c>
      <c r="AI1683" s="36">
        <f>VLOOKUP(A1683&amp;P1683,[6]HARGA!C:D,2,0)*Q1683</f>
        <v>40320000</v>
      </c>
      <c r="AJ1683" s="36">
        <f>VLOOKUP(A1683&amp;P1683,[6]HARGA!C:D,2,0)*W1683</f>
        <v>43200000</v>
      </c>
      <c r="AK1683" s="36">
        <f>VLOOKUP(A1683&amp;P1683,[6]HARGA!C:D,2,0)*AB1683</f>
        <v>1800000</v>
      </c>
      <c r="AL1683" s="37"/>
      <c r="AM1683" s="37"/>
      <c r="AN1683" s="37"/>
      <c r="AO1683" s="37"/>
      <c r="AP1683" s="37"/>
      <c r="AQ1683" s="37"/>
      <c r="AR1683" s="37"/>
      <c r="AS1683" s="37"/>
      <c r="AT1683" s="37"/>
      <c r="AU1683" s="37"/>
      <c r="AV1683" s="37"/>
      <c r="AW1683" s="37"/>
      <c r="AX1683" s="37"/>
      <c r="AY1683" s="37"/>
      <c r="AZ1683" s="37"/>
      <c r="BA1683" s="37"/>
      <c r="BB1683" s="37"/>
      <c r="BC1683" s="37"/>
      <c r="BD1683">
        <v>8</v>
      </c>
    </row>
    <row r="1684" spans="1:56" hidden="1" x14ac:dyDescent="0.25">
      <c r="A1684" s="22" t="s">
        <v>66</v>
      </c>
      <c r="B1684" s="22" t="s">
        <v>52</v>
      </c>
      <c r="C1684" s="23">
        <v>21110404160</v>
      </c>
      <c r="D1684" s="22" t="s">
        <v>143</v>
      </c>
      <c r="E1684" s="22" t="s">
        <v>654</v>
      </c>
      <c r="F1684" s="22" t="s">
        <v>655</v>
      </c>
      <c r="G1684" s="129">
        <v>5042338756</v>
      </c>
      <c r="H1684" s="22" t="s">
        <v>56</v>
      </c>
      <c r="I1684" s="22" t="s">
        <v>2374</v>
      </c>
      <c r="J1684" s="24">
        <v>44508</v>
      </c>
      <c r="K1684" s="22">
        <v>1344</v>
      </c>
      <c r="L1684" s="22" t="s">
        <v>72</v>
      </c>
      <c r="M1684" s="22" t="s">
        <v>72</v>
      </c>
      <c r="N1684" s="101" t="s">
        <v>2375</v>
      </c>
      <c r="O1684" s="102">
        <v>44509</v>
      </c>
      <c r="P1684" s="27" t="s">
        <v>60</v>
      </c>
      <c r="Q1684" s="22">
        <v>1344</v>
      </c>
      <c r="R1684" s="28" t="s">
        <v>56</v>
      </c>
      <c r="S1684" s="22" t="s">
        <v>56</v>
      </c>
      <c r="T1684" s="28" t="s">
        <v>56</v>
      </c>
      <c r="U1684" s="28">
        <v>0</v>
      </c>
      <c r="V1684" s="28">
        <v>0</v>
      </c>
      <c r="W1684" s="28">
        <v>0</v>
      </c>
      <c r="X1684" s="28" t="s">
        <v>56</v>
      </c>
      <c r="Y1684" s="22" t="s">
        <v>56</v>
      </c>
      <c r="Z1684" s="45" t="s">
        <v>56</v>
      </c>
      <c r="AA1684" s="45" t="s">
        <v>56</v>
      </c>
      <c r="AB1684" s="28">
        <v>0</v>
      </c>
      <c r="AC1684" s="28" t="s">
        <v>56</v>
      </c>
      <c r="AD1684" s="46" t="s">
        <v>56</v>
      </c>
      <c r="AE1684" s="47" t="s">
        <v>56</v>
      </c>
      <c r="AF1684" s="35" t="str">
        <f>VLOOKUP(G1684,[6]TIV1!L:S,8,FALSE)</f>
        <v>8276895965</v>
      </c>
      <c r="AG1684" s="35" t="e">
        <f>VLOOKUP(T1684,[6]TIV1!L:S,8,FALSE)</f>
        <v>#N/A</v>
      </c>
      <c r="AH1684" s="35" t="e">
        <f>VLOOKUP(AC1684,[6]TIV1!L:S,8,FALSE)</f>
        <v>#N/A</v>
      </c>
      <c r="AI1684" s="36">
        <f>VLOOKUP(A1684&amp;P1684,[6]HARGA!C:D,2,0)*Q1684</f>
        <v>13238400</v>
      </c>
      <c r="AJ1684" s="36">
        <f>VLOOKUP(A1684&amp;P1684,[6]HARGA!C:D,2,0)*W1684</f>
        <v>0</v>
      </c>
      <c r="AK1684" s="36">
        <f>VLOOKUP(A1684&amp;P1684,[6]HARGA!C:D,2,0)*AB1684</f>
        <v>0</v>
      </c>
      <c r="AL1684" s="37"/>
      <c r="AM1684" s="37"/>
      <c r="AN1684" s="37"/>
      <c r="AO1684" s="37"/>
      <c r="AP1684" s="37"/>
      <c r="AQ1684" s="37"/>
      <c r="AR1684" s="37"/>
      <c r="AS1684" s="37"/>
      <c r="AT1684" s="37"/>
      <c r="AU1684" s="37"/>
      <c r="AV1684" s="37"/>
      <c r="AW1684" s="37"/>
      <c r="AX1684" s="37"/>
      <c r="AY1684" s="37"/>
      <c r="AZ1684" s="37"/>
      <c r="BA1684" s="37"/>
      <c r="BB1684" s="37"/>
      <c r="BC1684" s="37"/>
      <c r="BD1684">
        <v>8</v>
      </c>
    </row>
    <row r="1685" spans="1:56" hidden="1" x14ac:dyDescent="0.25">
      <c r="A1685" s="22" t="s">
        <v>66</v>
      </c>
      <c r="B1685" s="22" t="s">
        <v>52</v>
      </c>
      <c r="C1685" s="23">
        <v>21110404160</v>
      </c>
      <c r="D1685" s="22" t="s">
        <v>143</v>
      </c>
      <c r="E1685" s="22" t="s">
        <v>654</v>
      </c>
      <c r="F1685" s="22" t="s">
        <v>655</v>
      </c>
      <c r="G1685" s="129">
        <v>5042338756</v>
      </c>
      <c r="H1685" s="22" t="s">
        <v>56</v>
      </c>
      <c r="I1685" s="22" t="s">
        <v>2374</v>
      </c>
      <c r="J1685" s="24">
        <v>44508</v>
      </c>
      <c r="K1685" s="22">
        <v>1344</v>
      </c>
      <c r="L1685" s="22" t="s">
        <v>72</v>
      </c>
      <c r="M1685" s="22" t="s">
        <v>72</v>
      </c>
      <c r="N1685" s="101" t="s">
        <v>2375</v>
      </c>
      <c r="O1685" s="102">
        <v>44509</v>
      </c>
      <c r="P1685" s="27" t="s">
        <v>64</v>
      </c>
      <c r="Q1685" s="22">
        <v>1344</v>
      </c>
      <c r="R1685" s="28" t="s">
        <v>56</v>
      </c>
      <c r="S1685" s="22" t="s">
        <v>56</v>
      </c>
      <c r="T1685" s="28" t="s">
        <v>56</v>
      </c>
      <c r="U1685" s="28">
        <v>0</v>
      </c>
      <c r="V1685" s="28">
        <v>0</v>
      </c>
      <c r="W1685" s="28">
        <v>0</v>
      </c>
      <c r="X1685" s="28" t="s">
        <v>56</v>
      </c>
      <c r="Y1685" s="22" t="s">
        <v>56</v>
      </c>
      <c r="Z1685" s="45" t="s">
        <v>56</v>
      </c>
      <c r="AA1685" s="45" t="s">
        <v>56</v>
      </c>
      <c r="AB1685" s="28">
        <v>0</v>
      </c>
      <c r="AC1685" s="28" t="s">
        <v>56</v>
      </c>
      <c r="AD1685" s="46" t="s">
        <v>56</v>
      </c>
      <c r="AE1685" s="47" t="s">
        <v>56</v>
      </c>
      <c r="AF1685" s="35" t="str">
        <f>VLOOKUP(G1685,[6]TIV1!L:S,8,FALSE)</f>
        <v>8276895965</v>
      </c>
      <c r="AG1685" s="35" t="e">
        <f>VLOOKUP(T1685,[6]TIV1!L:S,8,FALSE)</f>
        <v>#N/A</v>
      </c>
      <c r="AH1685" s="35" t="e">
        <f>VLOOKUP(AC1685,[6]TIV1!L:S,8,FALSE)</f>
        <v>#N/A</v>
      </c>
      <c r="AI1685" s="36">
        <f>VLOOKUP(A1685&amp;P1685,[6]HARGA!C:D,2,0)*Q1685</f>
        <v>40320000</v>
      </c>
      <c r="AJ1685" s="36">
        <f>VLOOKUP(A1685&amp;P1685,[6]HARGA!C:D,2,0)*W1685</f>
        <v>0</v>
      </c>
      <c r="AK1685" s="36">
        <f>VLOOKUP(A1685&amp;P1685,[6]HARGA!C:D,2,0)*AB1685</f>
        <v>0</v>
      </c>
      <c r="AL1685" s="37"/>
      <c r="AM1685" s="37"/>
      <c r="AN1685" s="37"/>
      <c r="AO1685" s="37"/>
      <c r="AP1685" s="37"/>
      <c r="AQ1685" s="37"/>
      <c r="AR1685" s="37"/>
      <c r="AS1685" s="37"/>
      <c r="AT1685" s="37"/>
      <c r="AU1685" s="37"/>
      <c r="AV1685" s="37"/>
      <c r="AW1685" s="37"/>
      <c r="AX1685" s="37"/>
      <c r="AY1685" s="37"/>
      <c r="AZ1685" s="37"/>
      <c r="BA1685" s="37"/>
      <c r="BB1685" s="37"/>
      <c r="BC1685" s="37"/>
      <c r="BD1685">
        <v>8</v>
      </c>
    </row>
    <row r="1686" spans="1:56" hidden="1" x14ac:dyDescent="0.25">
      <c r="A1686" s="22" t="s">
        <v>51</v>
      </c>
      <c r="B1686" s="22" t="s">
        <v>52</v>
      </c>
      <c r="C1686" s="23" t="s">
        <v>2376</v>
      </c>
      <c r="D1686" s="22" t="s">
        <v>143</v>
      </c>
      <c r="E1686" s="22" t="s">
        <v>654</v>
      </c>
      <c r="F1686" s="22" t="s">
        <v>655</v>
      </c>
      <c r="G1686" s="22" t="s">
        <v>90</v>
      </c>
      <c r="H1686" s="22" t="s">
        <v>56</v>
      </c>
      <c r="I1686" s="22" t="s">
        <v>56</v>
      </c>
      <c r="J1686" s="24">
        <v>44508</v>
      </c>
      <c r="K1686" s="22">
        <v>0</v>
      </c>
      <c r="L1686" s="22" t="s">
        <v>91</v>
      </c>
      <c r="M1686" s="22" t="s">
        <v>91</v>
      </c>
      <c r="N1686" s="41" t="s">
        <v>56</v>
      </c>
      <c r="O1686" s="41" t="s">
        <v>56</v>
      </c>
      <c r="P1686" s="27" t="s">
        <v>60</v>
      </c>
      <c r="Q1686" s="22">
        <v>0</v>
      </c>
      <c r="R1686" s="23">
        <v>21102803716</v>
      </c>
      <c r="S1686" s="22" t="s">
        <v>56</v>
      </c>
      <c r="T1686" s="22">
        <v>6008152912</v>
      </c>
      <c r="U1686" s="22">
        <v>51</v>
      </c>
      <c r="V1686" s="28">
        <v>0</v>
      </c>
      <c r="W1686" s="22">
        <v>51</v>
      </c>
      <c r="X1686" s="29" t="s">
        <v>301</v>
      </c>
      <c r="Y1686" s="22" t="s">
        <v>56</v>
      </c>
      <c r="Z1686" s="30" t="s">
        <v>2377</v>
      </c>
      <c r="AA1686" s="31">
        <v>44508</v>
      </c>
      <c r="AB1686" s="22">
        <v>8</v>
      </c>
      <c r="AC1686" s="32">
        <v>5042338823</v>
      </c>
      <c r="AD1686" s="33" t="s">
        <v>2378</v>
      </c>
      <c r="AE1686" s="34">
        <v>44508</v>
      </c>
      <c r="AF1686" s="35" t="e">
        <f>VLOOKUP(G1686,[6]TIV1!L:S,8,FALSE)</f>
        <v>#N/A</v>
      </c>
      <c r="AG1686" s="35" t="str">
        <f>VLOOKUP(T1686,[6]TIV1!L:S,8,FALSE)</f>
        <v>2050350281</v>
      </c>
      <c r="AH1686" s="35" t="str">
        <f>VLOOKUP(AC1686,[6]TIV1!L:S,8,FALSE)</f>
        <v>8276895377</v>
      </c>
      <c r="AI1686" s="36">
        <f>VLOOKUP(A1686&amp;P1686,[6]HARGA!C:D,2,0)*Q1686</f>
        <v>0</v>
      </c>
      <c r="AJ1686" s="36">
        <f>VLOOKUP(A1686&amp;P1686,[6]HARGA!C:D,2,0)*W1686</f>
        <v>502350</v>
      </c>
      <c r="AK1686" s="36">
        <f>VLOOKUP(A1686&amp;P1686,[6]HARGA!C:D,2,0)*AB1686</f>
        <v>78800</v>
      </c>
      <c r="AL1686" s="37"/>
      <c r="AM1686" s="37"/>
      <c r="AN1686" s="37"/>
      <c r="AO1686" s="37"/>
      <c r="AP1686" s="37"/>
      <c r="AQ1686" s="37"/>
      <c r="AR1686" s="37"/>
      <c r="AS1686" s="37"/>
      <c r="AT1686" s="37"/>
      <c r="AU1686" s="37"/>
      <c r="AV1686" s="37"/>
      <c r="AW1686" s="37"/>
      <c r="AX1686" s="37"/>
      <c r="AY1686" s="37"/>
      <c r="AZ1686" s="37"/>
      <c r="BA1686" s="37"/>
      <c r="BB1686" s="37"/>
      <c r="BC1686" s="37"/>
      <c r="BD1686">
        <v>8</v>
      </c>
    </row>
    <row r="1687" spans="1:56" hidden="1" x14ac:dyDescent="0.25">
      <c r="A1687" s="22" t="s">
        <v>51</v>
      </c>
      <c r="B1687" s="22" t="s">
        <v>52</v>
      </c>
      <c r="C1687" s="23" t="s">
        <v>2376</v>
      </c>
      <c r="D1687" s="22" t="s">
        <v>143</v>
      </c>
      <c r="E1687" s="22" t="s">
        <v>654</v>
      </c>
      <c r="F1687" s="22" t="s">
        <v>655</v>
      </c>
      <c r="G1687" s="22" t="s">
        <v>90</v>
      </c>
      <c r="H1687" s="22" t="s">
        <v>56</v>
      </c>
      <c r="I1687" s="22" t="s">
        <v>56</v>
      </c>
      <c r="J1687" s="24">
        <v>44508</v>
      </c>
      <c r="K1687" s="22">
        <v>0</v>
      </c>
      <c r="L1687" s="22" t="s">
        <v>91</v>
      </c>
      <c r="M1687" s="22" t="s">
        <v>91</v>
      </c>
      <c r="N1687" s="41" t="s">
        <v>56</v>
      </c>
      <c r="O1687" s="41" t="s">
        <v>56</v>
      </c>
      <c r="P1687" s="27" t="s">
        <v>64</v>
      </c>
      <c r="Q1687" s="22">
        <v>0</v>
      </c>
      <c r="R1687" s="23">
        <v>21102803716</v>
      </c>
      <c r="S1687" s="22" t="s">
        <v>56</v>
      </c>
      <c r="T1687" s="22">
        <v>6008152912</v>
      </c>
      <c r="U1687" s="22">
        <v>1404</v>
      </c>
      <c r="V1687" s="28">
        <v>0</v>
      </c>
      <c r="W1687" s="22">
        <v>1404</v>
      </c>
      <c r="X1687" s="29" t="s">
        <v>301</v>
      </c>
      <c r="Y1687" s="22" t="s">
        <v>56</v>
      </c>
      <c r="Z1687" s="30" t="s">
        <v>2377</v>
      </c>
      <c r="AA1687" s="31">
        <v>44508</v>
      </c>
      <c r="AB1687" s="22">
        <v>88</v>
      </c>
      <c r="AC1687" s="32">
        <v>5042338823</v>
      </c>
      <c r="AD1687" s="33" t="s">
        <v>2378</v>
      </c>
      <c r="AE1687" s="34">
        <v>44508</v>
      </c>
      <c r="AF1687" s="35" t="e">
        <f>VLOOKUP(G1687,[6]TIV1!L:S,8,FALSE)</f>
        <v>#N/A</v>
      </c>
      <c r="AG1687" s="35" t="str">
        <f>VLOOKUP(T1687,[6]TIV1!L:S,8,FALSE)</f>
        <v>2050350281</v>
      </c>
      <c r="AH1687" s="35" t="str">
        <f>VLOOKUP(AC1687,[6]TIV1!L:S,8,FALSE)</f>
        <v>8276895377</v>
      </c>
      <c r="AI1687" s="36">
        <f>VLOOKUP(A1687&amp;P1687,[6]HARGA!C:D,2,0)*Q1687</f>
        <v>0</v>
      </c>
      <c r="AJ1687" s="36">
        <f>VLOOKUP(A1687&amp;P1687,[6]HARGA!C:D,2,0)*W1687</f>
        <v>42120000</v>
      </c>
      <c r="AK1687" s="36">
        <f>VLOOKUP(A1687&amp;P1687,[6]HARGA!C:D,2,0)*AB1687</f>
        <v>2640000</v>
      </c>
      <c r="AL1687" s="37"/>
      <c r="AM1687" s="37"/>
      <c r="AN1687" s="37"/>
      <c r="AO1687" s="37"/>
      <c r="AP1687" s="37"/>
      <c r="AQ1687" s="37"/>
      <c r="AR1687" s="37"/>
      <c r="AS1687" s="37"/>
      <c r="AT1687" s="37"/>
      <c r="AU1687" s="37"/>
      <c r="AV1687" s="37"/>
      <c r="AW1687" s="37"/>
      <c r="AX1687" s="37"/>
      <c r="AY1687" s="37"/>
      <c r="AZ1687" s="37"/>
      <c r="BA1687" s="37"/>
      <c r="BB1687" s="37"/>
      <c r="BC1687" s="37"/>
      <c r="BD1687">
        <v>8</v>
      </c>
    </row>
    <row r="1688" spans="1:56" hidden="1" x14ac:dyDescent="0.25">
      <c r="A1688" s="22" t="s">
        <v>51</v>
      </c>
      <c r="B1688" s="22" t="s">
        <v>52</v>
      </c>
      <c r="C1688" s="23">
        <v>21110406292</v>
      </c>
      <c r="D1688" s="22" t="s">
        <v>163</v>
      </c>
      <c r="E1688" s="22" t="s">
        <v>311</v>
      </c>
      <c r="F1688" s="22" t="s">
        <v>650</v>
      </c>
      <c r="G1688" s="128">
        <v>5042349920</v>
      </c>
      <c r="H1688" s="22" t="s">
        <v>56</v>
      </c>
      <c r="I1688" s="22" t="s">
        <v>2379</v>
      </c>
      <c r="J1688" s="24">
        <v>44508</v>
      </c>
      <c r="K1688" s="22">
        <v>1440</v>
      </c>
      <c r="L1688" s="22" t="s">
        <v>163</v>
      </c>
      <c r="M1688" s="22" t="s">
        <v>163</v>
      </c>
      <c r="N1688" s="101" t="s">
        <v>2380</v>
      </c>
      <c r="O1688" s="102">
        <v>44508</v>
      </c>
      <c r="P1688" s="27" t="s">
        <v>60</v>
      </c>
      <c r="Q1688" s="22">
        <v>1440</v>
      </c>
      <c r="R1688" s="23">
        <v>21102803698</v>
      </c>
      <c r="S1688" s="22" t="s">
        <v>56</v>
      </c>
      <c r="T1688" s="62">
        <v>6008155975</v>
      </c>
      <c r="U1688" s="22">
        <v>36</v>
      </c>
      <c r="V1688" s="28">
        <v>0</v>
      </c>
      <c r="W1688" s="22">
        <v>36</v>
      </c>
      <c r="X1688" s="29" t="s">
        <v>163</v>
      </c>
      <c r="Y1688" s="22" t="s">
        <v>56</v>
      </c>
      <c r="Z1688" s="30" t="s">
        <v>2381</v>
      </c>
      <c r="AA1688" s="31">
        <v>44508</v>
      </c>
      <c r="AB1688" s="22">
        <v>1</v>
      </c>
      <c r="AC1688" s="32">
        <v>5042340399</v>
      </c>
      <c r="AD1688" s="33" t="s">
        <v>2382</v>
      </c>
      <c r="AE1688" s="34">
        <v>44508</v>
      </c>
      <c r="AF1688" s="35" t="str">
        <f>VLOOKUP(G1688,[6]TIV1!L:S,8,FALSE)</f>
        <v>8276895377</v>
      </c>
      <c r="AG1688" s="35" t="str">
        <f>VLOOKUP(T1688,[6]TIV1!L:S,8,FALSE)</f>
        <v>2050350281</v>
      </c>
      <c r="AH1688" s="35" t="str">
        <f>VLOOKUP(AC1688,[6]TIV1!L:S,8,FALSE)</f>
        <v>8276895377</v>
      </c>
      <c r="AI1688" s="36">
        <f>VLOOKUP(A1688&amp;P1688,[6]HARGA!C:D,2,0)*Q1688</f>
        <v>14184000</v>
      </c>
      <c r="AJ1688" s="36">
        <f>VLOOKUP(A1688&amp;P1688,[6]HARGA!C:D,2,0)*W1688</f>
        <v>354600</v>
      </c>
      <c r="AK1688" s="36">
        <f>VLOOKUP(A1688&amp;P1688,[6]HARGA!C:D,2,0)*AB1688</f>
        <v>9850</v>
      </c>
      <c r="AL1688" s="37"/>
      <c r="AM1688" s="37"/>
      <c r="AN1688" s="37"/>
      <c r="AO1688" s="37"/>
      <c r="AP1688" s="37"/>
      <c r="AQ1688" s="37"/>
      <c r="AR1688" s="37"/>
      <c r="AS1688" s="37"/>
      <c r="AT1688" s="37"/>
      <c r="AU1688" s="37"/>
      <c r="AV1688" s="37"/>
      <c r="AW1688" s="37"/>
      <c r="AX1688" s="37"/>
      <c r="AY1688" s="37"/>
      <c r="AZ1688" s="37"/>
      <c r="BA1688" s="37"/>
      <c r="BB1688" s="37"/>
      <c r="BC1688" s="37"/>
      <c r="BD1688">
        <v>8</v>
      </c>
    </row>
    <row r="1689" spans="1:56" hidden="1" x14ac:dyDescent="0.25">
      <c r="A1689" s="22" t="s">
        <v>51</v>
      </c>
      <c r="B1689" s="22" t="s">
        <v>52</v>
      </c>
      <c r="C1689" s="23">
        <v>21110406292</v>
      </c>
      <c r="D1689" s="22" t="s">
        <v>163</v>
      </c>
      <c r="E1689" s="22" t="s">
        <v>311</v>
      </c>
      <c r="F1689" s="22" t="s">
        <v>650</v>
      </c>
      <c r="G1689" s="128">
        <v>5042349920</v>
      </c>
      <c r="H1689" s="22" t="s">
        <v>56</v>
      </c>
      <c r="I1689" s="22" t="s">
        <v>2379</v>
      </c>
      <c r="J1689" s="24">
        <v>44508</v>
      </c>
      <c r="K1689" s="22">
        <v>1440</v>
      </c>
      <c r="L1689" s="22" t="s">
        <v>163</v>
      </c>
      <c r="M1689" s="22" t="s">
        <v>163</v>
      </c>
      <c r="N1689" s="101" t="s">
        <v>2380</v>
      </c>
      <c r="O1689" s="102">
        <v>44508</v>
      </c>
      <c r="P1689" s="27" t="s">
        <v>64</v>
      </c>
      <c r="Q1689" s="22">
        <v>1440</v>
      </c>
      <c r="R1689" s="23">
        <v>21102803698</v>
      </c>
      <c r="S1689" s="22" t="s">
        <v>56</v>
      </c>
      <c r="T1689" s="62">
        <v>6008155975</v>
      </c>
      <c r="U1689" s="22">
        <v>1440</v>
      </c>
      <c r="V1689" s="28">
        <v>0</v>
      </c>
      <c r="W1689" s="22">
        <v>1440</v>
      </c>
      <c r="X1689" s="29" t="s">
        <v>163</v>
      </c>
      <c r="Y1689" s="22" t="s">
        <v>56</v>
      </c>
      <c r="Z1689" s="30" t="s">
        <v>2381</v>
      </c>
      <c r="AA1689" s="31">
        <v>44508</v>
      </c>
      <c r="AB1689" s="22">
        <v>120</v>
      </c>
      <c r="AC1689" s="32">
        <v>5042340399</v>
      </c>
      <c r="AD1689" s="33" t="s">
        <v>2382</v>
      </c>
      <c r="AE1689" s="34">
        <v>44508</v>
      </c>
      <c r="AF1689" s="35" t="str">
        <f>VLOOKUP(G1689,[6]TIV1!L:S,8,FALSE)</f>
        <v>8276895377</v>
      </c>
      <c r="AG1689" s="35" t="str">
        <f>VLOOKUP(T1689,[6]TIV1!L:S,8,FALSE)</f>
        <v>2050350281</v>
      </c>
      <c r="AH1689" s="35" t="str">
        <f>VLOOKUP(AC1689,[6]TIV1!L:S,8,FALSE)</f>
        <v>8276895377</v>
      </c>
      <c r="AI1689" s="36">
        <f>VLOOKUP(A1689&amp;P1689,[6]HARGA!C:D,2,0)*Q1689</f>
        <v>43200000</v>
      </c>
      <c r="AJ1689" s="36">
        <f>VLOOKUP(A1689&amp;P1689,[6]HARGA!C:D,2,0)*W1689</f>
        <v>43200000</v>
      </c>
      <c r="AK1689" s="36">
        <f>VLOOKUP(A1689&amp;P1689,[6]HARGA!C:D,2,0)*AB1689</f>
        <v>3600000</v>
      </c>
      <c r="AL1689" s="37"/>
      <c r="AM1689" s="37"/>
      <c r="AN1689" s="37"/>
      <c r="AO1689" s="37"/>
      <c r="AP1689" s="37"/>
      <c r="AQ1689" s="37"/>
      <c r="AR1689" s="37"/>
      <c r="AS1689" s="37"/>
      <c r="AT1689" s="37"/>
      <c r="AU1689" s="37"/>
      <c r="AV1689" s="37"/>
      <c r="AW1689" s="37"/>
      <c r="AX1689" s="37"/>
      <c r="AY1689" s="37"/>
      <c r="AZ1689" s="37"/>
      <c r="BA1689" s="37"/>
      <c r="BB1689" s="37"/>
      <c r="BC1689" s="37"/>
      <c r="BD1689">
        <v>8</v>
      </c>
    </row>
    <row r="1690" spans="1:56" hidden="1" x14ac:dyDescent="0.25">
      <c r="A1690" s="22" t="s">
        <v>51</v>
      </c>
      <c r="B1690" s="22" t="s">
        <v>52</v>
      </c>
      <c r="C1690" s="23">
        <v>21110406293</v>
      </c>
      <c r="D1690" s="22" t="s">
        <v>143</v>
      </c>
      <c r="E1690" s="22" t="s">
        <v>175</v>
      </c>
      <c r="F1690" s="22" t="s">
        <v>176</v>
      </c>
      <c r="G1690" s="128">
        <v>5042348847</v>
      </c>
      <c r="H1690" s="22" t="s">
        <v>56</v>
      </c>
      <c r="I1690" s="22" t="s">
        <v>2383</v>
      </c>
      <c r="J1690" s="24">
        <v>44508</v>
      </c>
      <c r="K1690" s="22">
        <v>1344</v>
      </c>
      <c r="L1690" s="22" t="s">
        <v>138</v>
      </c>
      <c r="M1690" s="22" t="s">
        <v>138</v>
      </c>
      <c r="N1690" s="101" t="s">
        <v>2384</v>
      </c>
      <c r="O1690" s="102">
        <v>44509</v>
      </c>
      <c r="P1690" s="27" t="s">
        <v>60</v>
      </c>
      <c r="Q1690" s="22">
        <v>1344</v>
      </c>
      <c r="R1690" s="28" t="s">
        <v>56</v>
      </c>
      <c r="S1690" s="22" t="s">
        <v>56</v>
      </c>
      <c r="T1690" s="28" t="s">
        <v>56</v>
      </c>
      <c r="U1690" s="28">
        <v>0</v>
      </c>
      <c r="V1690" s="28">
        <v>0</v>
      </c>
      <c r="W1690" s="28">
        <v>0</v>
      </c>
      <c r="X1690" s="28" t="s">
        <v>56</v>
      </c>
      <c r="Y1690" s="22" t="s">
        <v>56</v>
      </c>
      <c r="Z1690" s="45" t="s">
        <v>56</v>
      </c>
      <c r="AA1690" s="45" t="s">
        <v>56</v>
      </c>
      <c r="AB1690" s="28">
        <v>0</v>
      </c>
      <c r="AC1690" s="28" t="s">
        <v>56</v>
      </c>
      <c r="AD1690" s="46" t="s">
        <v>56</v>
      </c>
      <c r="AE1690" s="47" t="s">
        <v>56</v>
      </c>
      <c r="AF1690" s="35" t="str">
        <f>VLOOKUP(G1690,[6]TIV1!L:S,8,FALSE)</f>
        <v>8276895377</v>
      </c>
      <c r="AG1690" s="35" t="e">
        <f>VLOOKUP(T1690,[6]TIV1!L:S,8,FALSE)</f>
        <v>#N/A</v>
      </c>
      <c r="AH1690" s="35" t="e">
        <f>VLOOKUP(AC1690,[6]TIV1!L:S,8,FALSE)</f>
        <v>#N/A</v>
      </c>
      <c r="AI1690" s="36">
        <f>VLOOKUP(A1690&amp;P1690,[6]HARGA!C:D,2,0)*Q1690</f>
        <v>13238400</v>
      </c>
      <c r="AJ1690" s="36">
        <f>VLOOKUP(A1690&amp;P1690,[6]HARGA!C:D,2,0)*W1690</f>
        <v>0</v>
      </c>
      <c r="AK1690" s="36">
        <f>VLOOKUP(A1690&amp;P1690,[6]HARGA!C:D,2,0)*AB1690</f>
        <v>0</v>
      </c>
      <c r="AL1690" s="37"/>
      <c r="AM1690" s="37"/>
      <c r="AN1690" s="37"/>
      <c r="AO1690" s="37"/>
      <c r="AP1690" s="37"/>
      <c r="AQ1690" s="37"/>
      <c r="AR1690" s="37"/>
      <c r="AS1690" s="37"/>
      <c r="AT1690" s="37"/>
      <c r="AU1690" s="37"/>
      <c r="AV1690" s="37"/>
      <c r="AW1690" s="37"/>
      <c r="AX1690" s="37"/>
      <c r="AY1690" s="37"/>
      <c r="AZ1690" s="37"/>
      <c r="BA1690" s="37"/>
      <c r="BB1690" s="37"/>
      <c r="BC1690" s="37"/>
      <c r="BD1690">
        <v>8</v>
      </c>
    </row>
    <row r="1691" spans="1:56" hidden="1" x14ac:dyDescent="0.25">
      <c r="A1691" s="22" t="s">
        <v>51</v>
      </c>
      <c r="B1691" s="22" t="s">
        <v>52</v>
      </c>
      <c r="C1691" s="23">
        <v>21110406293</v>
      </c>
      <c r="D1691" s="22" t="s">
        <v>143</v>
      </c>
      <c r="E1691" s="22" t="s">
        <v>175</v>
      </c>
      <c r="F1691" s="22" t="s">
        <v>176</v>
      </c>
      <c r="G1691" s="128">
        <v>5042348847</v>
      </c>
      <c r="H1691" s="22" t="s">
        <v>56</v>
      </c>
      <c r="I1691" s="22" t="s">
        <v>2383</v>
      </c>
      <c r="J1691" s="24">
        <v>44508</v>
      </c>
      <c r="K1691" s="22">
        <v>1344</v>
      </c>
      <c r="L1691" s="22" t="s">
        <v>138</v>
      </c>
      <c r="M1691" s="22" t="s">
        <v>138</v>
      </c>
      <c r="N1691" s="101" t="s">
        <v>2384</v>
      </c>
      <c r="O1691" s="102">
        <v>44509</v>
      </c>
      <c r="P1691" s="27" t="s">
        <v>64</v>
      </c>
      <c r="Q1691" s="22">
        <v>1344</v>
      </c>
      <c r="R1691" s="28" t="s">
        <v>56</v>
      </c>
      <c r="S1691" s="22" t="s">
        <v>56</v>
      </c>
      <c r="T1691" s="28" t="s">
        <v>56</v>
      </c>
      <c r="U1691" s="28">
        <v>0</v>
      </c>
      <c r="V1691" s="28">
        <v>0</v>
      </c>
      <c r="W1691" s="28">
        <v>0</v>
      </c>
      <c r="X1691" s="28" t="s">
        <v>56</v>
      </c>
      <c r="Y1691" s="22" t="s">
        <v>56</v>
      </c>
      <c r="Z1691" s="45" t="s">
        <v>56</v>
      </c>
      <c r="AA1691" s="45" t="s">
        <v>56</v>
      </c>
      <c r="AB1691" s="28">
        <v>0</v>
      </c>
      <c r="AC1691" s="28" t="s">
        <v>56</v>
      </c>
      <c r="AD1691" s="46" t="s">
        <v>56</v>
      </c>
      <c r="AE1691" s="47" t="s">
        <v>56</v>
      </c>
      <c r="AF1691" s="35" t="str">
        <f>VLOOKUP(G1691,[6]TIV1!L:S,8,FALSE)</f>
        <v>8276895377</v>
      </c>
      <c r="AG1691" s="35" t="e">
        <f>VLOOKUP(T1691,[6]TIV1!L:S,8,FALSE)</f>
        <v>#N/A</v>
      </c>
      <c r="AH1691" s="35" t="e">
        <f>VLOOKUP(AC1691,[6]TIV1!L:S,8,FALSE)</f>
        <v>#N/A</v>
      </c>
      <c r="AI1691" s="36">
        <f>VLOOKUP(A1691&amp;P1691,[6]HARGA!C:D,2,0)*Q1691</f>
        <v>40320000</v>
      </c>
      <c r="AJ1691" s="36">
        <f>VLOOKUP(A1691&amp;P1691,[6]HARGA!C:D,2,0)*W1691</f>
        <v>0</v>
      </c>
      <c r="AK1691" s="36">
        <f>VLOOKUP(A1691&amp;P1691,[6]HARGA!C:D,2,0)*AB1691</f>
        <v>0</v>
      </c>
      <c r="AL1691" s="37"/>
      <c r="AM1691" s="37"/>
      <c r="AN1691" s="37"/>
      <c r="AO1691" s="37"/>
      <c r="AP1691" s="37"/>
      <c r="AQ1691" s="37"/>
      <c r="AR1691" s="37"/>
      <c r="AS1691" s="37"/>
      <c r="AT1691" s="37"/>
      <c r="AU1691" s="37"/>
      <c r="AV1691" s="37"/>
      <c r="AW1691" s="37"/>
      <c r="AX1691" s="37"/>
      <c r="AY1691" s="37"/>
      <c r="AZ1691" s="37"/>
      <c r="BA1691" s="37"/>
      <c r="BB1691" s="37"/>
      <c r="BC1691" s="37"/>
      <c r="BD1691">
        <v>8</v>
      </c>
    </row>
    <row r="1692" spans="1:56" hidden="1" x14ac:dyDescent="0.25">
      <c r="A1692" s="22" t="s">
        <v>51</v>
      </c>
      <c r="B1692" s="22" t="s">
        <v>52</v>
      </c>
      <c r="C1692" s="23" t="s">
        <v>2385</v>
      </c>
      <c r="D1692" s="22" t="s">
        <v>143</v>
      </c>
      <c r="E1692" s="22" t="s">
        <v>175</v>
      </c>
      <c r="F1692" s="22" t="s">
        <v>176</v>
      </c>
      <c r="G1692" s="22" t="s">
        <v>90</v>
      </c>
      <c r="H1692" s="22" t="s">
        <v>56</v>
      </c>
      <c r="I1692" s="22" t="s">
        <v>56</v>
      </c>
      <c r="J1692" s="24">
        <v>44508</v>
      </c>
      <c r="K1692" s="22">
        <v>0</v>
      </c>
      <c r="L1692" s="22" t="s">
        <v>91</v>
      </c>
      <c r="M1692" s="22" t="s">
        <v>91</v>
      </c>
      <c r="N1692" s="41" t="s">
        <v>56</v>
      </c>
      <c r="O1692" s="41" t="s">
        <v>56</v>
      </c>
      <c r="P1692" s="27" t="s">
        <v>60</v>
      </c>
      <c r="Q1692" s="22">
        <v>0</v>
      </c>
      <c r="R1692" s="23">
        <v>21102903702</v>
      </c>
      <c r="S1692" s="22" t="s">
        <v>56</v>
      </c>
      <c r="T1692" s="22">
        <v>6008156766</v>
      </c>
      <c r="U1692" s="22">
        <v>25</v>
      </c>
      <c r="V1692" s="28">
        <v>0</v>
      </c>
      <c r="W1692" s="22">
        <v>25</v>
      </c>
      <c r="X1692" s="29" t="s">
        <v>189</v>
      </c>
      <c r="Y1692" s="22" t="s">
        <v>56</v>
      </c>
      <c r="Z1692" s="30" t="s">
        <v>2386</v>
      </c>
      <c r="AA1692" s="31">
        <v>44506</v>
      </c>
      <c r="AB1692" s="22">
        <v>3</v>
      </c>
      <c r="AC1692" s="62">
        <v>5042348099</v>
      </c>
      <c r="AD1692" s="43" t="s">
        <v>2387</v>
      </c>
      <c r="AE1692" s="44">
        <v>44514</v>
      </c>
      <c r="AF1692" s="35" t="e">
        <f>VLOOKUP(G1692,[6]TIV1!L:S,8,FALSE)</f>
        <v>#N/A</v>
      </c>
      <c r="AG1692" s="35" t="str">
        <f>VLOOKUP(T1692,[6]TIV1!L:S,8,FALSE)</f>
        <v>2050350281</v>
      </c>
      <c r="AH1692" s="35" t="str">
        <f>VLOOKUP(AC1692,[6]TIV1!L:S,8,FALSE)</f>
        <v>8276895377</v>
      </c>
      <c r="AI1692" s="36">
        <f>VLOOKUP(A1692&amp;P1692,[6]HARGA!C:D,2,0)*Q1692</f>
        <v>0</v>
      </c>
      <c r="AJ1692" s="36">
        <f>VLOOKUP(A1692&amp;P1692,[6]HARGA!C:D,2,0)*W1692</f>
        <v>246250</v>
      </c>
      <c r="AK1692" s="36">
        <f>VLOOKUP(A1692&amp;P1692,[6]HARGA!C:D,2,0)*AB1692</f>
        <v>29550</v>
      </c>
      <c r="AL1692" s="37"/>
      <c r="AM1692" s="37"/>
      <c r="AN1692" s="37"/>
      <c r="AO1692" s="37"/>
      <c r="AP1692" s="37"/>
      <c r="AQ1692" s="37"/>
      <c r="AR1692" s="37"/>
      <c r="AS1692" s="37"/>
      <c r="AT1692" s="37"/>
      <c r="AU1692" s="37"/>
      <c r="AV1692" s="37"/>
      <c r="AW1692" s="37"/>
      <c r="AX1692" s="37"/>
      <c r="AY1692" s="37"/>
      <c r="AZ1692" s="37"/>
      <c r="BA1692" s="37"/>
      <c r="BB1692" s="37"/>
      <c r="BC1692" s="37"/>
      <c r="BD1692">
        <v>8</v>
      </c>
    </row>
    <row r="1693" spans="1:56" hidden="1" x14ac:dyDescent="0.25">
      <c r="A1693" s="22" t="s">
        <v>51</v>
      </c>
      <c r="B1693" s="22" t="s">
        <v>52</v>
      </c>
      <c r="C1693" s="23" t="s">
        <v>2385</v>
      </c>
      <c r="D1693" s="22" t="s">
        <v>143</v>
      </c>
      <c r="E1693" s="22" t="s">
        <v>175</v>
      </c>
      <c r="F1693" s="22" t="s">
        <v>176</v>
      </c>
      <c r="G1693" s="22" t="s">
        <v>90</v>
      </c>
      <c r="H1693" s="22" t="s">
        <v>56</v>
      </c>
      <c r="I1693" s="22" t="s">
        <v>56</v>
      </c>
      <c r="J1693" s="24">
        <v>44508</v>
      </c>
      <c r="K1693" s="22">
        <v>0</v>
      </c>
      <c r="L1693" s="22" t="s">
        <v>91</v>
      </c>
      <c r="M1693" s="22" t="s">
        <v>91</v>
      </c>
      <c r="N1693" s="41" t="s">
        <v>56</v>
      </c>
      <c r="O1693" s="41" t="s">
        <v>56</v>
      </c>
      <c r="P1693" s="27" t="s">
        <v>64</v>
      </c>
      <c r="Q1693" s="22">
        <v>0</v>
      </c>
      <c r="R1693" s="23">
        <v>21102903702</v>
      </c>
      <c r="S1693" s="22" t="s">
        <v>56</v>
      </c>
      <c r="T1693" s="22">
        <v>6008156766</v>
      </c>
      <c r="U1693" s="22">
        <v>1344</v>
      </c>
      <c r="V1693" s="28">
        <v>0</v>
      </c>
      <c r="W1693" s="22">
        <v>1344</v>
      </c>
      <c r="X1693" s="29" t="s">
        <v>189</v>
      </c>
      <c r="Y1693" s="22" t="s">
        <v>56</v>
      </c>
      <c r="Z1693" s="30" t="s">
        <v>2386</v>
      </c>
      <c r="AA1693" s="31">
        <v>44506</v>
      </c>
      <c r="AB1693" s="22">
        <v>90</v>
      </c>
      <c r="AC1693" s="62">
        <v>5042348099</v>
      </c>
      <c r="AD1693" s="43" t="s">
        <v>2387</v>
      </c>
      <c r="AE1693" s="44">
        <v>44514</v>
      </c>
      <c r="AF1693" s="35" t="e">
        <f>VLOOKUP(G1693,[6]TIV1!L:S,8,FALSE)</f>
        <v>#N/A</v>
      </c>
      <c r="AG1693" s="35" t="str">
        <f>VLOOKUP(T1693,[6]TIV1!L:S,8,FALSE)</f>
        <v>2050350281</v>
      </c>
      <c r="AH1693" s="35" t="str">
        <f>VLOOKUP(AC1693,[6]TIV1!L:S,8,FALSE)</f>
        <v>8276895377</v>
      </c>
      <c r="AI1693" s="36">
        <f>VLOOKUP(A1693&amp;P1693,[6]HARGA!C:D,2,0)*Q1693</f>
        <v>0</v>
      </c>
      <c r="AJ1693" s="36">
        <f>VLOOKUP(A1693&amp;P1693,[6]HARGA!C:D,2,0)*W1693</f>
        <v>40320000</v>
      </c>
      <c r="AK1693" s="36">
        <f>VLOOKUP(A1693&amp;P1693,[6]HARGA!C:D,2,0)*AB1693</f>
        <v>2700000</v>
      </c>
      <c r="AL1693" s="37"/>
      <c r="AM1693" s="37"/>
      <c r="AN1693" s="37"/>
      <c r="AO1693" s="37"/>
      <c r="AP1693" s="37"/>
      <c r="AQ1693" s="37"/>
      <c r="AR1693" s="37"/>
      <c r="AS1693" s="37"/>
      <c r="AT1693" s="37"/>
      <c r="AU1693" s="37"/>
      <c r="AV1693" s="37"/>
      <c r="AW1693" s="37"/>
      <c r="AX1693" s="37"/>
      <c r="AY1693" s="37"/>
      <c r="AZ1693" s="37"/>
      <c r="BA1693" s="37"/>
      <c r="BB1693" s="37"/>
      <c r="BC1693" s="37"/>
      <c r="BD1693">
        <v>8</v>
      </c>
    </row>
    <row r="1694" spans="1:56" hidden="1" x14ac:dyDescent="0.25">
      <c r="A1694" s="22" t="s">
        <v>51</v>
      </c>
      <c r="B1694" s="22" t="s">
        <v>52</v>
      </c>
      <c r="C1694" s="23">
        <v>21110406296</v>
      </c>
      <c r="D1694" s="22" t="s">
        <v>163</v>
      </c>
      <c r="E1694" s="22" t="s">
        <v>164</v>
      </c>
      <c r="F1694" s="22" t="s">
        <v>165</v>
      </c>
      <c r="G1694" s="128">
        <v>5042341067</v>
      </c>
      <c r="H1694" s="22" t="s">
        <v>56</v>
      </c>
      <c r="I1694" s="22" t="s">
        <v>2388</v>
      </c>
      <c r="J1694" s="24">
        <v>44508</v>
      </c>
      <c r="K1694" s="22">
        <v>1440</v>
      </c>
      <c r="L1694" s="22" t="s">
        <v>163</v>
      </c>
      <c r="M1694" s="22" t="s">
        <v>163</v>
      </c>
      <c r="N1694" s="101" t="s">
        <v>2389</v>
      </c>
      <c r="O1694" s="102">
        <v>44508</v>
      </c>
      <c r="P1694" s="27" t="s">
        <v>60</v>
      </c>
      <c r="Q1694" s="22">
        <v>1440</v>
      </c>
      <c r="R1694" s="23">
        <v>21102803693</v>
      </c>
      <c r="S1694" s="22" t="s">
        <v>56</v>
      </c>
      <c r="T1694" s="22">
        <v>6008156522</v>
      </c>
      <c r="U1694" s="22">
        <v>36</v>
      </c>
      <c r="V1694" s="28">
        <v>0</v>
      </c>
      <c r="W1694" s="22">
        <v>36</v>
      </c>
      <c r="X1694" s="29" t="s">
        <v>163</v>
      </c>
      <c r="Y1694" s="22" t="s">
        <v>56</v>
      </c>
      <c r="Z1694" s="30" t="s">
        <v>2390</v>
      </c>
      <c r="AA1694" s="31">
        <v>44508</v>
      </c>
      <c r="AB1694" s="22">
        <v>0</v>
      </c>
      <c r="AC1694" s="32">
        <v>5042348332</v>
      </c>
      <c r="AD1694" s="33" t="s">
        <v>2391</v>
      </c>
      <c r="AE1694" s="34">
        <v>44508</v>
      </c>
      <c r="AF1694" s="35" t="str">
        <f>VLOOKUP(G1694,[6]TIV1!L:S,8,FALSE)</f>
        <v>8276895377</v>
      </c>
      <c r="AG1694" s="35" t="str">
        <f>VLOOKUP(T1694,[6]TIV1!L:S,8,FALSE)</f>
        <v>2050350281</v>
      </c>
      <c r="AH1694" s="35" t="str">
        <f>VLOOKUP(AC1694,[6]TIV1!L:S,8,FALSE)</f>
        <v>8276895377</v>
      </c>
      <c r="AI1694" s="36">
        <f>VLOOKUP(A1694&amp;P1694,[6]HARGA!C:D,2,0)*Q1694</f>
        <v>14184000</v>
      </c>
      <c r="AJ1694" s="36">
        <f>VLOOKUP(A1694&amp;P1694,[6]HARGA!C:D,2,0)*W1694</f>
        <v>354600</v>
      </c>
      <c r="AK1694" s="36">
        <f>VLOOKUP(A1694&amp;P1694,[6]HARGA!C:D,2,0)*AB1694</f>
        <v>0</v>
      </c>
      <c r="AL1694" s="37"/>
      <c r="AM1694" s="37"/>
      <c r="AN1694" s="37"/>
      <c r="AO1694" s="37"/>
      <c r="AP1694" s="37"/>
      <c r="AQ1694" s="37"/>
      <c r="AR1694" s="37"/>
      <c r="AS1694" s="37"/>
      <c r="AT1694" s="37"/>
      <c r="AU1694" s="37"/>
      <c r="AV1694" s="37"/>
      <c r="AW1694" s="37"/>
      <c r="AX1694" s="37"/>
      <c r="AY1694" s="37"/>
      <c r="AZ1694" s="37"/>
      <c r="BA1694" s="37"/>
      <c r="BB1694" s="37"/>
      <c r="BC1694" s="37"/>
      <c r="BD1694">
        <v>8</v>
      </c>
    </row>
    <row r="1695" spans="1:56" hidden="1" x14ac:dyDescent="0.25">
      <c r="A1695" s="22" t="s">
        <v>51</v>
      </c>
      <c r="B1695" s="22" t="s">
        <v>52</v>
      </c>
      <c r="C1695" s="23">
        <v>21110406296</v>
      </c>
      <c r="D1695" s="22" t="s">
        <v>163</v>
      </c>
      <c r="E1695" s="22" t="s">
        <v>164</v>
      </c>
      <c r="F1695" s="22" t="s">
        <v>165</v>
      </c>
      <c r="G1695" s="128">
        <v>5042341067</v>
      </c>
      <c r="H1695" s="22" t="s">
        <v>56</v>
      </c>
      <c r="I1695" s="22" t="s">
        <v>2388</v>
      </c>
      <c r="J1695" s="24">
        <v>44508</v>
      </c>
      <c r="K1695" s="22">
        <v>1440</v>
      </c>
      <c r="L1695" s="22" t="s">
        <v>163</v>
      </c>
      <c r="M1695" s="22" t="s">
        <v>163</v>
      </c>
      <c r="N1695" s="101" t="s">
        <v>2389</v>
      </c>
      <c r="O1695" s="102">
        <v>44508</v>
      </c>
      <c r="P1695" s="27" t="s">
        <v>64</v>
      </c>
      <c r="Q1695" s="22">
        <v>1440</v>
      </c>
      <c r="R1695" s="23">
        <v>21102803693</v>
      </c>
      <c r="S1695" s="22" t="s">
        <v>56</v>
      </c>
      <c r="T1695" s="22">
        <v>6008156522</v>
      </c>
      <c r="U1695" s="22">
        <v>1440</v>
      </c>
      <c r="V1695" s="28">
        <v>0</v>
      </c>
      <c r="W1695" s="22">
        <v>1440</v>
      </c>
      <c r="X1695" s="29" t="s">
        <v>163</v>
      </c>
      <c r="Y1695" s="22" t="s">
        <v>56</v>
      </c>
      <c r="Z1695" s="30" t="s">
        <v>2390</v>
      </c>
      <c r="AA1695" s="31">
        <v>44508</v>
      </c>
      <c r="AB1695" s="22">
        <v>63</v>
      </c>
      <c r="AC1695" s="32">
        <v>5042348332</v>
      </c>
      <c r="AD1695" s="33" t="s">
        <v>2391</v>
      </c>
      <c r="AE1695" s="34">
        <v>44508</v>
      </c>
      <c r="AF1695" s="35" t="str">
        <f>VLOOKUP(G1695,[6]TIV1!L:S,8,FALSE)</f>
        <v>8276895377</v>
      </c>
      <c r="AG1695" s="35" t="str">
        <f>VLOOKUP(T1695,[6]TIV1!L:S,8,FALSE)</f>
        <v>2050350281</v>
      </c>
      <c r="AH1695" s="35" t="str">
        <f>VLOOKUP(AC1695,[6]TIV1!L:S,8,FALSE)</f>
        <v>8276895377</v>
      </c>
      <c r="AI1695" s="36">
        <f>VLOOKUP(A1695&amp;P1695,[6]HARGA!C:D,2,0)*Q1695</f>
        <v>43200000</v>
      </c>
      <c r="AJ1695" s="36">
        <f>VLOOKUP(A1695&amp;P1695,[6]HARGA!C:D,2,0)*W1695</f>
        <v>43200000</v>
      </c>
      <c r="AK1695" s="36">
        <f>VLOOKUP(A1695&amp;P1695,[6]HARGA!C:D,2,0)*AB1695</f>
        <v>1890000</v>
      </c>
      <c r="AL1695" s="37"/>
      <c r="AM1695" s="37"/>
      <c r="AN1695" s="37"/>
      <c r="AO1695" s="37"/>
      <c r="AP1695" s="37"/>
      <c r="AQ1695" s="37"/>
      <c r="AR1695" s="37"/>
      <c r="AS1695" s="37"/>
      <c r="AT1695" s="37"/>
      <c r="AU1695" s="37"/>
      <c r="AV1695" s="37"/>
      <c r="AW1695" s="37"/>
      <c r="AX1695" s="37"/>
      <c r="AY1695" s="37"/>
      <c r="AZ1695" s="37"/>
      <c r="BA1695" s="37"/>
      <c r="BB1695" s="37"/>
      <c r="BC1695" s="37"/>
      <c r="BD1695">
        <v>8</v>
      </c>
    </row>
    <row r="1696" spans="1:56" hidden="1" x14ac:dyDescent="0.25">
      <c r="A1696" s="22" t="s">
        <v>51</v>
      </c>
      <c r="B1696" s="22" t="s">
        <v>52</v>
      </c>
      <c r="C1696" s="23">
        <v>21110406298</v>
      </c>
      <c r="D1696" s="22" t="s">
        <v>143</v>
      </c>
      <c r="E1696" s="22" t="s">
        <v>169</v>
      </c>
      <c r="F1696" s="22" t="s">
        <v>170</v>
      </c>
      <c r="G1696" s="128">
        <v>5042340392</v>
      </c>
      <c r="H1696" s="22" t="s">
        <v>56</v>
      </c>
      <c r="I1696" s="22" t="s">
        <v>2392</v>
      </c>
      <c r="J1696" s="24">
        <v>44508</v>
      </c>
      <c r="K1696" s="22">
        <v>1440</v>
      </c>
      <c r="L1696" s="22" t="s">
        <v>171</v>
      </c>
      <c r="M1696" s="22" t="s">
        <v>171</v>
      </c>
      <c r="N1696" s="101" t="s">
        <v>2393</v>
      </c>
      <c r="O1696" s="102">
        <v>44508</v>
      </c>
      <c r="P1696" s="27" t="s">
        <v>60</v>
      </c>
      <c r="Q1696" s="22">
        <v>1440</v>
      </c>
      <c r="R1696" s="28" t="s">
        <v>56</v>
      </c>
      <c r="S1696" s="22" t="s">
        <v>56</v>
      </c>
      <c r="T1696" s="28" t="s">
        <v>56</v>
      </c>
      <c r="U1696" s="28">
        <v>0</v>
      </c>
      <c r="V1696" s="28">
        <v>0</v>
      </c>
      <c r="W1696" s="28">
        <v>0</v>
      </c>
      <c r="X1696" s="28" t="s">
        <v>56</v>
      </c>
      <c r="Y1696" s="22" t="s">
        <v>56</v>
      </c>
      <c r="Z1696" s="45" t="s">
        <v>56</v>
      </c>
      <c r="AA1696" s="45" t="s">
        <v>56</v>
      </c>
      <c r="AB1696" s="28">
        <v>0</v>
      </c>
      <c r="AC1696" s="28" t="s">
        <v>56</v>
      </c>
      <c r="AD1696" s="46" t="s">
        <v>56</v>
      </c>
      <c r="AE1696" s="47" t="s">
        <v>56</v>
      </c>
      <c r="AF1696" s="35" t="str">
        <f>VLOOKUP(G1696,[6]TIV1!L:S,8,FALSE)</f>
        <v>8276895377</v>
      </c>
      <c r="AG1696" s="35" t="e">
        <f>VLOOKUP(T1696,[6]TIV1!L:S,8,FALSE)</f>
        <v>#N/A</v>
      </c>
      <c r="AH1696" s="35" t="e">
        <f>VLOOKUP(AC1696,[6]TIV1!L:S,8,FALSE)</f>
        <v>#N/A</v>
      </c>
      <c r="AI1696" s="36">
        <f>VLOOKUP(A1696&amp;P1696,[6]HARGA!C:D,2,0)*Q1696</f>
        <v>14184000</v>
      </c>
      <c r="AJ1696" s="36">
        <f>VLOOKUP(A1696&amp;P1696,[6]HARGA!C:D,2,0)*W1696</f>
        <v>0</v>
      </c>
      <c r="AK1696" s="36">
        <f>VLOOKUP(A1696&amp;P1696,[6]HARGA!C:D,2,0)*AB1696</f>
        <v>0</v>
      </c>
      <c r="AL1696" s="37"/>
      <c r="AM1696" s="37"/>
      <c r="AN1696" s="37"/>
      <c r="AO1696" s="37"/>
      <c r="AP1696" s="37"/>
      <c r="AQ1696" s="37"/>
      <c r="AR1696" s="37"/>
      <c r="AS1696" s="37"/>
      <c r="AT1696" s="37"/>
      <c r="AU1696" s="37"/>
      <c r="AV1696" s="37"/>
      <c r="AW1696" s="37"/>
      <c r="AX1696" s="37"/>
      <c r="AY1696" s="37"/>
      <c r="AZ1696" s="37"/>
      <c r="BA1696" s="37"/>
      <c r="BB1696" s="37"/>
      <c r="BC1696" s="37"/>
      <c r="BD1696">
        <v>8</v>
      </c>
    </row>
    <row r="1697" spans="1:56" hidden="1" x14ac:dyDescent="0.25">
      <c r="A1697" s="22" t="s">
        <v>51</v>
      </c>
      <c r="B1697" s="22" t="s">
        <v>52</v>
      </c>
      <c r="C1697" s="23">
        <v>21110406298</v>
      </c>
      <c r="D1697" s="22" t="s">
        <v>143</v>
      </c>
      <c r="E1697" s="22" t="s">
        <v>169</v>
      </c>
      <c r="F1697" s="22" t="s">
        <v>170</v>
      </c>
      <c r="G1697" s="128">
        <v>5042340392</v>
      </c>
      <c r="H1697" s="22" t="s">
        <v>56</v>
      </c>
      <c r="I1697" s="22" t="s">
        <v>2392</v>
      </c>
      <c r="J1697" s="24">
        <v>44508</v>
      </c>
      <c r="K1697" s="22">
        <v>1440</v>
      </c>
      <c r="L1697" s="22" t="s">
        <v>171</v>
      </c>
      <c r="M1697" s="22" t="s">
        <v>171</v>
      </c>
      <c r="N1697" s="101" t="s">
        <v>2393</v>
      </c>
      <c r="O1697" s="102">
        <v>44508</v>
      </c>
      <c r="P1697" s="27" t="s">
        <v>64</v>
      </c>
      <c r="Q1697" s="22">
        <v>1440</v>
      </c>
      <c r="R1697" s="28" t="s">
        <v>56</v>
      </c>
      <c r="S1697" s="22" t="s">
        <v>56</v>
      </c>
      <c r="T1697" s="28" t="s">
        <v>56</v>
      </c>
      <c r="U1697" s="28">
        <v>0</v>
      </c>
      <c r="V1697" s="28">
        <v>0</v>
      </c>
      <c r="W1697" s="28">
        <v>0</v>
      </c>
      <c r="X1697" s="28" t="s">
        <v>56</v>
      </c>
      <c r="Y1697" s="22" t="s">
        <v>56</v>
      </c>
      <c r="Z1697" s="45" t="s">
        <v>56</v>
      </c>
      <c r="AA1697" s="45" t="s">
        <v>56</v>
      </c>
      <c r="AB1697" s="28">
        <v>0</v>
      </c>
      <c r="AC1697" s="28" t="s">
        <v>56</v>
      </c>
      <c r="AD1697" s="46" t="s">
        <v>56</v>
      </c>
      <c r="AE1697" s="47" t="s">
        <v>56</v>
      </c>
      <c r="AF1697" s="35" t="str">
        <f>VLOOKUP(G1697,[6]TIV1!L:S,8,FALSE)</f>
        <v>8276895377</v>
      </c>
      <c r="AG1697" s="35" t="e">
        <f>VLOOKUP(T1697,[6]TIV1!L:S,8,FALSE)</f>
        <v>#N/A</v>
      </c>
      <c r="AH1697" s="35" t="e">
        <f>VLOOKUP(AC1697,[6]TIV1!L:S,8,FALSE)</f>
        <v>#N/A</v>
      </c>
      <c r="AI1697" s="36">
        <f>VLOOKUP(A1697&amp;P1697,[6]HARGA!C:D,2,0)*Q1697</f>
        <v>43200000</v>
      </c>
      <c r="AJ1697" s="36">
        <f>VLOOKUP(A1697&amp;P1697,[6]HARGA!C:D,2,0)*W1697</f>
        <v>0</v>
      </c>
      <c r="AK1697" s="36">
        <f>VLOOKUP(A1697&amp;P1697,[6]HARGA!C:D,2,0)*AB1697</f>
        <v>0</v>
      </c>
      <c r="AL1697" s="37"/>
      <c r="AM1697" s="37"/>
      <c r="AN1697" s="37"/>
      <c r="AO1697" s="37"/>
      <c r="AP1697" s="37"/>
      <c r="AQ1697" s="37"/>
      <c r="AR1697" s="37"/>
      <c r="AS1697" s="37"/>
      <c r="AT1697" s="37"/>
      <c r="AU1697" s="37"/>
      <c r="AV1697" s="37"/>
      <c r="AW1697" s="37"/>
      <c r="AX1697" s="37"/>
      <c r="AY1697" s="37"/>
      <c r="AZ1697" s="37"/>
      <c r="BA1697" s="37"/>
      <c r="BB1697" s="37"/>
      <c r="BC1697" s="37"/>
      <c r="BD1697">
        <v>8</v>
      </c>
    </row>
    <row r="1698" spans="1:56" hidden="1" x14ac:dyDescent="0.25">
      <c r="A1698" s="22" t="s">
        <v>66</v>
      </c>
      <c r="B1698" s="22" t="s">
        <v>52</v>
      </c>
      <c r="C1698" s="23" t="s">
        <v>2394</v>
      </c>
      <c r="D1698" s="22" t="s">
        <v>143</v>
      </c>
      <c r="E1698" s="22" t="s">
        <v>169</v>
      </c>
      <c r="F1698" s="22" t="s">
        <v>170</v>
      </c>
      <c r="G1698" s="22" t="s">
        <v>90</v>
      </c>
      <c r="H1698" s="22" t="s">
        <v>56</v>
      </c>
      <c r="I1698" s="22" t="s">
        <v>56</v>
      </c>
      <c r="J1698" s="24">
        <v>44508</v>
      </c>
      <c r="K1698" s="22">
        <v>0</v>
      </c>
      <c r="L1698" s="22" t="s">
        <v>91</v>
      </c>
      <c r="M1698" s="22" t="s">
        <v>91</v>
      </c>
      <c r="N1698" s="41" t="s">
        <v>56</v>
      </c>
      <c r="O1698" s="41" t="s">
        <v>56</v>
      </c>
      <c r="P1698" s="27" t="s">
        <v>60</v>
      </c>
      <c r="Q1698" s="22">
        <v>0</v>
      </c>
      <c r="R1698" s="23">
        <v>21110404173</v>
      </c>
      <c r="S1698" s="22" t="s">
        <v>56</v>
      </c>
      <c r="T1698" s="22">
        <v>6008153751</v>
      </c>
      <c r="U1698" s="22">
        <v>10</v>
      </c>
      <c r="V1698" s="28">
        <v>0</v>
      </c>
      <c r="W1698" s="22">
        <v>10</v>
      </c>
      <c r="X1698" s="29" t="s">
        <v>72</v>
      </c>
      <c r="Y1698" s="22" t="s">
        <v>56</v>
      </c>
      <c r="Z1698" s="30" t="s">
        <v>2395</v>
      </c>
      <c r="AA1698" s="31">
        <v>44507</v>
      </c>
      <c r="AB1698" s="22">
        <v>0</v>
      </c>
      <c r="AC1698" s="32">
        <v>5042348685</v>
      </c>
      <c r="AD1698" s="43" t="s">
        <v>2396</v>
      </c>
      <c r="AE1698" s="44">
        <v>44514</v>
      </c>
      <c r="AF1698" s="35" t="e">
        <f>VLOOKUP(G1698,[6]TIV1!L:S,8,FALSE)</f>
        <v>#N/A</v>
      </c>
      <c r="AG1698" s="35" t="str">
        <f>VLOOKUP(T1698,[6]TIV1!L:S,8,FALSE)</f>
        <v>2050350312</v>
      </c>
      <c r="AH1698" s="35" t="str">
        <f>VLOOKUP(AC1698,[6]TIV1!L:S,8,FALSE)</f>
        <v>8276895965</v>
      </c>
      <c r="AI1698" s="36">
        <f>VLOOKUP(A1698&amp;P1698,[6]HARGA!C:D,2,0)*Q1698</f>
        <v>0</v>
      </c>
      <c r="AJ1698" s="36">
        <f>VLOOKUP(A1698&amp;P1698,[6]HARGA!C:D,2,0)*W1698</f>
        <v>98500</v>
      </c>
      <c r="AK1698" s="36">
        <f>VLOOKUP(A1698&amp;P1698,[6]HARGA!C:D,2,0)*AB1698</f>
        <v>0</v>
      </c>
      <c r="AL1698" s="37"/>
      <c r="AM1698" s="37"/>
      <c r="AN1698" s="37"/>
      <c r="AO1698" s="37"/>
      <c r="AP1698" s="37"/>
      <c r="AQ1698" s="37"/>
      <c r="AR1698" s="37"/>
      <c r="AS1698" s="37"/>
      <c r="AT1698" s="37"/>
      <c r="AU1698" s="37"/>
      <c r="AV1698" s="37"/>
      <c r="AW1698" s="37"/>
      <c r="AX1698" s="37"/>
      <c r="AY1698" s="37"/>
      <c r="AZ1698" s="37"/>
      <c r="BA1698" s="37"/>
      <c r="BB1698" s="37"/>
      <c r="BC1698" s="37"/>
      <c r="BD1698">
        <v>8</v>
      </c>
    </row>
    <row r="1699" spans="1:56" hidden="1" x14ac:dyDescent="0.25">
      <c r="A1699" s="22" t="s">
        <v>66</v>
      </c>
      <c r="B1699" s="22" t="s">
        <v>52</v>
      </c>
      <c r="C1699" s="23" t="s">
        <v>2394</v>
      </c>
      <c r="D1699" s="22" t="s">
        <v>143</v>
      </c>
      <c r="E1699" s="22" t="s">
        <v>169</v>
      </c>
      <c r="F1699" s="22" t="s">
        <v>170</v>
      </c>
      <c r="G1699" s="22" t="s">
        <v>90</v>
      </c>
      <c r="H1699" s="22" t="s">
        <v>56</v>
      </c>
      <c r="I1699" s="22" t="s">
        <v>56</v>
      </c>
      <c r="J1699" s="24">
        <v>44508</v>
      </c>
      <c r="K1699" s="22">
        <v>0</v>
      </c>
      <c r="L1699" s="22" t="s">
        <v>91</v>
      </c>
      <c r="M1699" s="22" t="s">
        <v>91</v>
      </c>
      <c r="N1699" s="41" t="s">
        <v>56</v>
      </c>
      <c r="O1699" s="41" t="s">
        <v>56</v>
      </c>
      <c r="P1699" s="27" t="s">
        <v>64</v>
      </c>
      <c r="Q1699" s="22">
        <v>0</v>
      </c>
      <c r="R1699" s="23">
        <v>21110404173</v>
      </c>
      <c r="S1699" s="22" t="s">
        <v>56</v>
      </c>
      <c r="T1699" s="22">
        <v>6008153751</v>
      </c>
      <c r="U1699" s="22">
        <v>1440</v>
      </c>
      <c r="V1699" s="28">
        <v>0</v>
      </c>
      <c r="W1699" s="22">
        <v>1440</v>
      </c>
      <c r="X1699" s="29" t="s">
        <v>72</v>
      </c>
      <c r="Y1699" s="22" t="s">
        <v>56</v>
      </c>
      <c r="Z1699" s="30" t="s">
        <v>2395</v>
      </c>
      <c r="AA1699" s="31">
        <v>44507</v>
      </c>
      <c r="AB1699" s="22">
        <v>60</v>
      </c>
      <c r="AC1699" s="32">
        <v>5042348685</v>
      </c>
      <c r="AD1699" s="43" t="s">
        <v>2396</v>
      </c>
      <c r="AE1699" s="44">
        <v>44514</v>
      </c>
      <c r="AF1699" s="35" t="e">
        <f>VLOOKUP(G1699,[6]TIV1!L:S,8,FALSE)</f>
        <v>#N/A</v>
      </c>
      <c r="AG1699" s="35" t="str">
        <f>VLOOKUP(T1699,[6]TIV1!L:S,8,FALSE)</f>
        <v>2050350312</v>
      </c>
      <c r="AH1699" s="35" t="str">
        <f>VLOOKUP(AC1699,[6]TIV1!L:S,8,FALSE)</f>
        <v>8276895965</v>
      </c>
      <c r="AI1699" s="36">
        <f>VLOOKUP(A1699&amp;P1699,[6]HARGA!C:D,2,0)*Q1699</f>
        <v>0</v>
      </c>
      <c r="AJ1699" s="36">
        <f>VLOOKUP(A1699&amp;P1699,[6]HARGA!C:D,2,0)*W1699</f>
        <v>43200000</v>
      </c>
      <c r="AK1699" s="36">
        <f>VLOOKUP(A1699&amp;P1699,[6]HARGA!C:D,2,0)*AB1699</f>
        <v>1800000</v>
      </c>
      <c r="AL1699" s="37"/>
      <c r="AM1699" s="37"/>
      <c r="AN1699" s="37"/>
      <c r="AO1699" s="37"/>
      <c r="AP1699" s="37"/>
      <c r="AQ1699" s="37"/>
      <c r="AR1699" s="37"/>
      <c r="AS1699" s="37"/>
      <c r="AT1699" s="37"/>
      <c r="AU1699" s="37"/>
      <c r="AV1699" s="37"/>
      <c r="AW1699" s="37"/>
      <c r="AX1699" s="37"/>
      <c r="AY1699" s="37"/>
      <c r="AZ1699" s="37"/>
      <c r="BA1699" s="37"/>
      <c r="BB1699" s="37"/>
      <c r="BC1699" s="37"/>
      <c r="BD1699">
        <v>8</v>
      </c>
    </row>
    <row r="1700" spans="1:56" hidden="1" x14ac:dyDescent="0.25">
      <c r="A1700" s="22" t="s">
        <v>66</v>
      </c>
      <c r="B1700" s="22" t="s">
        <v>52</v>
      </c>
      <c r="C1700" s="23">
        <v>21110404155</v>
      </c>
      <c r="D1700" s="22" t="s">
        <v>193</v>
      </c>
      <c r="E1700" s="22" t="s">
        <v>245</v>
      </c>
      <c r="F1700" s="22" t="s">
        <v>246</v>
      </c>
      <c r="G1700" s="22">
        <v>5042320225</v>
      </c>
      <c r="H1700" s="22" t="s">
        <v>56</v>
      </c>
      <c r="I1700" s="22" t="s">
        <v>56</v>
      </c>
      <c r="J1700" s="24">
        <v>44508</v>
      </c>
      <c r="K1700" s="22">
        <v>960</v>
      </c>
      <c r="L1700" s="22" t="s">
        <v>110</v>
      </c>
      <c r="M1700" s="22" t="s">
        <v>110</v>
      </c>
      <c r="N1700" s="101" t="s">
        <v>2397</v>
      </c>
      <c r="O1700" s="102">
        <v>44508</v>
      </c>
      <c r="P1700" s="27" t="s">
        <v>60</v>
      </c>
      <c r="Q1700" s="22">
        <v>960</v>
      </c>
      <c r="R1700" s="23">
        <v>21102903676</v>
      </c>
      <c r="S1700" s="22" t="s">
        <v>56</v>
      </c>
      <c r="T1700" s="22">
        <v>6008152498</v>
      </c>
      <c r="U1700" s="22">
        <v>0</v>
      </c>
      <c r="V1700" s="28">
        <v>0</v>
      </c>
      <c r="W1700" s="22">
        <v>0</v>
      </c>
      <c r="X1700" s="29" t="s">
        <v>110</v>
      </c>
      <c r="Y1700" s="22" t="s">
        <v>56</v>
      </c>
      <c r="Z1700" s="63" t="s">
        <v>2398</v>
      </c>
      <c r="AA1700" s="64">
        <v>44507</v>
      </c>
      <c r="AB1700" s="22">
        <v>0</v>
      </c>
      <c r="AC1700" s="32">
        <v>5042346194</v>
      </c>
      <c r="AD1700" s="33" t="s">
        <v>2399</v>
      </c>
      <c r="AE1700" s="34">
        <v>44508</v>
      </c>
      <c r="AF1700" s="35" t="str">
        <f>VLOOKUP(G1700,[6]TIV1!L:S,8,FALSE)</f>
        <v>8276895965</v>
      </c>
      <c r="AG1700" s="35" t="str">
        <f>VLOOKUP(T1700,[6]TIV1!L:S,8,FALSE)</f>
        <v>2050350312</v>
      </c>
      <c r="AH1700" s="35" t="str">
        <f>VLOOKUP(AC1700,[6]TIV1!L:S,8,FALSE)</f>
        <v>8276895965</v>
      </c>
      <c r="AI1700" s="36">
        <f>VLOOKUP(A1700&amp;P1700,[6]HARGA!C:D,2,0)*Q1700</f>
        <v>9456000</v>
      </c>
      <c r="AJ1700" s="36">
        <f>VLOOKUP(A1700&amp;P1700,[6]HARGA!C:D,2,0)*W1700</f>
        <v>0</v>
      </c>
      <c r="AK1700" s="36">
        <f>VLOOKUP(A1700&amp;P1700,[6]HARGA!C:D,2,0)*AB1700</f>
        <v>0</v>
      </c>
      <c r="AL1700" s="37"/>
      <c r="AM1700" s="37"/>
      <c r="AN1700" s="37"/>
      <c r="AO1700" s="37"/>
      <c r="AP1700" s="37"/>
      <c r="AQ1700" s="37"/>
      <c r="AR1700" s="37"/>
      <c r="AS1700" s="37"/>
      <c r="AT1700" s="37"/>
      <c r="AU1700" s="37"/>
      <c r="AV1700" s="37"/>
      <c r="AW1700" s="37"/>
      <c r="AX1700" s="37"/>
      <c r="AY1700" s="37"/>
      <c r="AZ1700" s="37"/>
      <c r="BA1700" s="37"/>
      <c r="BB1700" s="37"/>
      <c r="BC1700" s="37"/>
      <c r="BD1700">
        <v>8</v>
      </c>
    </row>
    <row r="1701" spans="1:56" hidden="1" x14ac:dyDescent="0.25">
      <c r="A1701" s="22" t="s">
        <v>66</v>
      </c>
      <c r="B1701" s="22" t="s">
        <v>52</v>
      </c>
      <c r="C1701" s="23">
        <v>21110404155</v>
      </c>
      <c r="D1701" s="22" t="s">
        <v>193</v>
      </c>
      <c r="E1701" s="22" t="s">
        <v>245</v>
      </c>
      <c r="F1701" s="22" t="s">
        <v>246</v>
      </c>
      <c r="G1701" s="22">
        <v>5042320225</v>
      </c>
      <c r="H1701" s="22" t="s">
        <v>56</v>
      </c>
      <c r="I1701" s="22" t="s">
        <v>56</v>
      </c>
      <c r="J1701" s="24">
        <v>44508</v>
      </c>
      <c r="K1701" s="22">
        <v>960</v>
      </c>
      <c r="L1701" s="22" t="s">
        <v>110</v>
      </c>
      <c r="M1701" s="22" t="s">
        <v>110</v>
      </c>
      <c r="N1701" s="101" t="s">
        <v>2397</v>
      </c>
      <c r="O1701" s="102">
        <v>44508</v>
      </c>
      <c r="P1701" s="27" t="s">
        <v>64</v>
      </c>
      <c r="Q1701" s="22">
        <v>960</v>
      </c>
      <c r="R1701" s="23">
        <v>21102903676</v>
      </c>
      <c r="S1701" s="22" t="s">
        <v>56</v>
      </c>
      <c r="T1701" s="22">
        <v>6008152498</v>
      </c>
      <c r="U1701" s="22">
        <v>960</v>
      </c>
      <c r="V1701" s="28">
        <v>0</v>
      </c>
      <c r="W1701" s="22">
        <v>960</v>
      </c>
      <c r="X1701" s="29" t="s">
        <v>110</v>
      </c>
      <c r="Y1701" s="22" t="s">
        <v>56</v>
      </c>
      <c r="Z1701" s="63" t="s">
        <v>2398</v>
      </c>
      <c r="AA1701" s="64">
        <v>44507</v>
      </c>
      <c r="AB1701" s="22">
        <v>40</v>
      </c>
      <c r="AC1701" s="32">
        <v>5042346194</v>
      </c>
      <c r="AD1701" s="33" t="s">
        <v>2399</v>
      </c>
      <c r="AE1701" s="34">
        <v>44508</v>
      </c>
      <c r="AF1701" s="35" t="str">
        <f>VLOOKUP(G1701,[6]TIV1!L:S,8,FALSE)</f>
        <v>8276895965</v>
      </c>
      <c r="AG1701" s="35" t="str">
        <f>VLOOKUP(T1701,[6]TIV1!L:S,8,FALSE)</f>
        <v>2050350312</v>
      </c>
      <c r="AH1701" s="35" t="str">
        <f>VLOOKUP(AC1701,[6]TIV1!L:S,8,FALSE)</f>
        <v>8276895965</v>
      </c>
      <c r="AI1701" s="36">
        <f>VLOOKUP(A1701&amp;P1701,[6]HARGA!C:D,2,0)*Q1701</f>
        <v>28800000</v>
      </c>
      <c r="AJ1701" s="36">
        <f>VLOOKUP(A1701&amp;P1701,[6]HARGA!C:D,2,0)*W1701</f>
        <v>28800000</v>
      </c>
      <c r="AK1701" s="36">
        <f>VLOOKUP(A1701&amp;P1701,[6]HARGA!C:D,2,0)*AB1701</f>
        <v>1200000</v>
      </c>
      <c r="AL1701" s="37"/>
      <c r="AM1701" s="37"/>
      <c r="AN1701" s="37"/>
      <c r="AO1701" s="37"/>
      <c r="AP1701" s="37"/>
      <c r="AQ1701" s="37"/>
      <c r="AR1701" s="37"/>
      <c r="AS1701" s="37"/>
      <c r="AT1701" s="37"/>
      <c r="AU1701" s="37"/>
      <c r="AV1701" s="37"/>
      <c r="AW1701" s="37"/>
      <c r="AX1701" s="37"/>
      <c r="AY1701" s="37"/>
      <c r="AZ1701" s="37"/>
      <c r="BA1701" s="37"/>
      <c r="BB1701" s="37"/>
      <c r="BC1701" s="37"/>
      <c r="BD1701">
        <v>8</v>
      </c>
    </row>
    <row r="1702" spans="1:56" hidden="1" x14ac:dyDescent="0.25">
      <c r="A1702" s="22" t="s">
        <v>66</v>
      </c>
      <c r="B1702" s="22" t="s">
        <v>52</v>
      </c>
      <c r="C1702" s="23">
        <v>21110404155</v>
      </c>
      <c r="D1702" s="22" t="s">
        <v>193</v>
      </c>
      <c r="E1702" s="22" t="s">
        <v>245</v>
      </c>
      <c r="F1702" s="22" t="s">
        <v>246</v>
      </c>
      <c r="G1702" s="22">
        <v>5042320225</v>
      </c>
      <c r="H1702" s="22" t="s">
        <v>56</v>
      </c>
      <c r="I1702" s="22" t="s">
        <v>56</v>
      </c>
      <c r="J1702" s="24">
        <v>44508</v>
      </c>
      <c r="K1702" s="22">
        <v>20</v>
      </c>
      <c r="L1702" s="22" t="s">
        <v>110</v>
      </c>
      <c r="M1702" s="22" t="s">
        <v>110</v>
      </c>
      <c r="N1702" s="101" t="s">
        <v>2397</v>
      </c>
      <c r="O1702" s="102">
        <v>44508</v>
      </c>
      <c r="P1702" s="27" t="s">
        <v>65</v>
      </c>
      <c r="Q1702" s="22">
        <v>20</v>
      </c>
      <c r="R1702" s="23">
        <v>21102903676</v>
      </c>
      <c r="S1702" s="22" t="s">
        <v>56</v>
      </c>
      <c r="T1702" s="22">
        <v>6008152498</v>
      </c>
      <c r="U1702" s="22">
        <v>20</v>
      </c>
      <c r="V1702" s="28">
        <v>0</v>
      </c>
      <c r="W1702" s="22">
        <v>20</v>
      </c>
      <c r="X1702" s="29" t="s">
        <v>110</v>
      </c>
      <c r="Y1702" s="22" t="s">
        <v>56</v>
      </c>
      <c r="Z1702" s="63" t="s">
        <v>2398</v>
      </c>
      <c r="AA1702" s="64">
        <v>44507</v>
      </c>
      <c r="AB1702" s="22">
        <v>0</v>
      </c>
      <c r="AC1702" s="32">
        <v>5042346194</v>
      </c>
      <c r="AD1702" s="33" t="s">
        <v>2399</v>
      </c>
      <c r="AE1702" s="34">
        <v>44508</v>
      </c>
      <c r="AF1702" s="35" t="str">
        <f>VLOOKUP(G1702,[6]TIV1!L:S,8,FALSE)</f>
        <v>8276895965</v>
      </c>
      <c r="AG1702" s="35" t="str">
        <f>VLOOKUP(T1702,[6]TIV1!L:S,8,FALSE)</f>
        <v>2050350312</v>
      </c>
      <c r="AH1702" s="35" t="str">
        <f>VLOOKUP(AC1702,[6]TIV1!L:S,8,FALSE)</f>
        <v>8276895965</v>
      </c>
      <c r="AI1702" s="36">
        <f>VLOOKUP(A1702&amp;P1702,[6]HARGA!C:D,2,0)*Q1702</f>
        <v>0</v>
      </c>
      <c r="AJ1702" s="36">
        <f>VLOOKUP(A1702&amp;P1702,[6]HARGA!C:D,2,0)*W1702</f>
        <v>0</v>
      </c>
      <c r="AK1702" s="36">
        <f>VLOOKUP(A1702&amp;P1702,[6]HARGA!C:D,2,0)*AB1702</f>
        <v>0</v>
      </c>
      <c r="AL1702" s="37"/>
      <c r="AM1702" s="37"/>
      <c r="AN1702" s="37"/>
      <c r="AO1702" s="37"/>
      <c r="AP1702" s="37"/>
      <c r="AQ1702" s="37"/>
      <c r="AR1702" s="37"/>
      <c r="AS1702" s="37"/>
      <c r="AT1702" s="37"/>
      <c r="AU1702" s="37"/>
      <c r="AV1702" s="37"/>
      <c r="AW1702" s="37"/>
      <c r="AX1702" s="37"/>
      <c r="AY1702" s="37"/>
      <c r="AZ1702" s="37"/>
      <c r="BA1702" s="37"/>
      <c r="BB1702" s="37"/>
      <c r="BC1702" s="37"/>
      <c r="BD1702">
        <v>8</v>
      </c>
    </row>
    <row r="1703" spans="1:56" hidden="1" x14ac:dyDescent="0.25">
      <c r="A1703" s="22" t="s">
        <v>66</v>
      </c>
      <c r="B1703" s="22" t="s">
        <v>52</v>
      </c>
      <c r="C1703" s="23">
        <v>21110404148</v>
      </c>
      <c r="D1703" s="22" t="s">
        <v>193</v>
      </c>
      <c r="E1703" s="22" t="s">
        <v>224</v>
      </c>
      <c r="F1703" s="22" t="s">
        <v>225</v>
      </c>
      <c r="G1703" s="22">
        <v>5042338278</v>
      </c>
      <c r="H1703" s="22" t="s">
        <v>56</v>
      </c>
      <c r="I1703" s="22" t="s">
        <v>56</v>
      </c>
      <c r="J1703" s="24">
        <v>44508</v>
      </c>
      <c r="K1703" s="22">
        <v>960</v>
      </c>
      <c r="L1703" s="22" t="s">
        <v>110</v>
      </c>
      <c r="M1703" s="22" t="s">
        <v>110</v>
      </c>
      <c r="N1703" s="101" t="s">
        <v>2400</v>
      </c>
      <c r="O1703" s="102">
        <v>44509</v>
      </c>
      <c r="P1703" s="27" t="s">
        <v>60</v>
      </c>
      <c r="Q1703" s="22">
        <v>960</v>
      </c>
      <c r="R1703" s="28" t="s">
        <v>56</v>
      </c>
      <c r="S1703" s="22" t="s">
        <v>56</v>
      </c>
      <c r="T1703" s="28" t="s">
        <v>56</v>
      </c>
      <c r="U1703" s="28">
        <v>0</v>
      </c>
      <c r="V1703" s="28">
        <v>0</v>
      </c>
      <c r="W1703" s="28">
        <v>0</v>
      </c>
      <c r="X1703" s="28" t="s">
        <v>56</v>
      </c>
      <c r="Y1703" s="22" t="s">
        <v>56</v>
      </c>
      <c r="Z1703" s="45" t="s">
        <v>56</v>
      </c>
      <c r="AA1703" s="45" t="s">
        <v>56</v>
      </c>
      <c r="AB1703" s="28">
        <v>0</v>
      </c>
      <c r="AC1703" s="28" t="s">
        <v>56</v>
      </c>
      <c r="AD1703" s="46" t="s">
        <v>56</v>
      </c>
      <c r="AE1703" s="47" t="s">
        <v>56</v>
      </c>
      <c r="AF1703" s="35" t="str">
        <f>VLOOKUP(G1703,[6]TIV1!L:S,8,FALSE)</f>
        <v>8276895965</v>
      </c>
      <c r="AG1703" s="35" t="e">
        <f>VLOOKUP(T1703,[6]TIV1!L:S,8,FALSE)</f>
        <v>#N/A</v>
      </c>
      <c r="AH1703" s="35" t="e">
        <f>VLOOKUP(AC1703,[6]TIV1!L:S,8,FALSE)</f>
        <v>#N/A</v>
      </c>
      <c r="AI1703" s="36">
        <f>VLOOKUP(A1703&amp;P1703,[6]HARGA!C:D,2,0)*Q1703</f>
        <v>9456000</v>
      </c>
      <c r="AJ1703" s="36">
        <f>VLOOKUP(A1703&amp;P1703,[6]HARGA!C:D,2,0)*W1703</f>
        <v>0</v>
      </c>
      <c r="AK1703" s="36">
        <f>VLOOKUP(A1703&amp;P1703,[6]HARGA!C:D,2,0)*AB1703</f>
        <v>0</v>
      </c>
      <c r="AL1703" s="37"/>
      <c r="AM1703" s="37"/>
      <c r="AN1703" s="37"/>
      <c r="AO1703" s="37"/>
      <c r="AP1703" s="37"/>
      <c r="AQ1703" s="37"/>
      <c r="AR1703" s="37"/>
      <c r="AS1703" s="37"/>
      <c r="AT1703" s="37"/>
      <c r="AU1703" s="37"/>
      <c r="AV1703" s="37"/>
      <c r="AW1703" s="37"/>
      <c r="AX1703" s="37"/>
      <c r="AY1703" s="37"/>
      <c r="AZ1703" s="37"/>
      <c r="BA1703" s="37"/>
      <c r="BB1703" s="37"/>
      <c r="BC1703" s="37"/>
      <c r="BD1703">
        <v>8</v>
      </c>
    </row>
    <row r="1704" spans="1:56" hidden="1" x14ac:dyDescent="0.25">
      <c r="A1704" s="22" t="s">
        <v>66</v>
      </c>
      <c r="B1704" s="22" t="s">
        <v>52</v>
      </c>
      <c r="C1704" s="23">
        <v>21110404148</v>
      </c>
      <c r="D1704" s="22" t="s">
        <v>193</v>
      </c>
      <c r="E1704" s="22" t="s">
        <v>224</v>
      </c>
      <c r="F1704" s="22" t="s">
        <v>225</v>
      </c>
      <c r="G1704" s="22">
        <v>5042338278</v>
      </c>
      <c r="H1704" s="22" t="s">
        <v>56</v>
      </c>
      <c r="I1704" s="22" t="s">
        <v>56</v>
      </c>
      <c r="J1704" s="24">
        <v>44508</v>
      </c>
      <c r="K1704" s="22">
        <v>960</v>
      </c>
      <c r="L1704" s="22" t="s">
        <v>110</v>
      </c>
      <c r="M1704" s="22" t="s">
        <v>110</v>
      </c>
      <c r="N1704" s="101" t="s">
        <v>2400</v>
      </c>
      <c r="O1704" s="102">
        <v>44509</v>
      </c>
      <c r="P1704" s="27" t="s">
        <v>64</v>
      </c>
      <c r="Q1704" s="22">
        <v>960</v>
      </c>
      <c r="R1704" s="28" t="s">
        <v>56</v>
      </c>
      <c r="S1704" s="22" t="s">
        <v>56</v>
      </c>
      <c r="T1704" s="28" t="s">
        <v>56</v>
      </c>
      <c r="U1704" s="28">
        <v>0</v>
      </c>
      <c r="V1704" s="28">
        <v>0</v>
      </c>
      <c r="W1704" s="28">
        <v>0</v>
      </c>
      <c r="X1704" s="28" t="s">
        <v>56</v>
      </c>
      <c r="Y1704" s="22" t="s">
        <v>56</v>
      </c>
      <c r="Z1704" s="45" t="s">
        <v>56</v>
      </c>
      <c r="AA1704" s="45" t="s">
        <v>56</v>
      </c>
      <c r="AB1704" s="28">
        <v>0</v>
      </c>
      <c r="AC1704" s="28" t="s">
        <v>56</v>
      </c>
      <c r="AD1704" s="46" t="s">
        <v>56</v>
      </c>
      <c r="AE1704" s="47" t="s">
        <v>56</v>
      </c>
      <c r="AF1704" s="35" t="str">
        <f>VLOOKUP(G1704,[6]TIV1!L:S,8,FALSE)</f>
        <v>8276895965</v>
      </c>
      <c r="AG1704" s="35" t="e">
        <f>VLOOKUP(T1704,[6]TIV1!L:S,8,FALSE)</f>
        <v>#N/A</v>
      </c>
      <c r="AH1704" s="35" t="e">
        <f>VLOOKUP(AC1704,[6]TIV1!L:S,8,FALSE)</f>
        <v>#N/A</v>
      </c>
      <c r="AI1704" s="36">
        <f>VLOOKUP(A1704&amp;P1704,[6]HARGA!C:D,2,0)*Q1704</f>
        <v>28800000</v>
      </c>
      <c r="AJ1704" s="36">
        <f>VLOOKUP(A1704&amp;P1704,[6]HARGA!C:D,2,0)*W1704</f>
        <v>0</v>
      </c>
      <c r="AK1704" s="36">
        <f>VLOOKUP(A1704&amp;P1704,[6]HARGA!C:D,2,0)*AB1704</f>
        <v>0</v>
      </c>
      <c r="AL1704" s="37"/>
      <c r="AM1704" s="37"/>
      <c r="AN1704" s="37"/>
      <c r="AO1704" s="37"/>
      <c r="AP1704" s="37"/>
      <c r="AQ1704" s="37"/>
      <c r="AR1704" s="37"/>
      <c r="AS1704" s="37"/>
      <c r="AT1704" s="37"/>
      <c r="AU1704" s="37"/>
      <c r="AV1704" s="37"/>
      <c r="AW1704" s="37"/>
      <c r="AX1704" s="37"/>
      <c r="AY1704" s="37"/>
      <c r="AZ1704" s="37"/>
      <c r="BA1704" s="37"/>
      <c r="BB1704" s="37"/>
      <c r="BC1704" s="37"/>
      <c r="BD1704">
        <v>8</v>
      </c>
    </row>
    <row r="1705" spans="1:56" hidden="1" x14ac:dyDescent="0.25">
      <c r="A1705" s="22" t="s">
        <v>66</v>
      </c>
      <c r="B1705" s="22" t="s">
        <v>52</v>
      </c>
      <c r="C1705" s="23">
        <v>21110404148</v>
      </c>
      <c r="D1705" s="22" t="s">
        <v>193</v>
      </c>
      <c r="E1705" s="22" t="s">
        <v>224</v>
      </c>
      <c r="F1705" s="22" t="s">
        <v>225</v>
      </c>
      <c r="G1705" s="22">
        <v>5042338278</v>
      </c>
      <c r="H1705" s="22" t="s">
        <v>56</v>
      </c>
      <c r="I1705" s="22" t="s">
        <v>56</v>
      </c>
      <c r="J1705" s="24">
        <v>44508</v>
      </c>
      <c r="K1705" s="22">
        <v>20</v>
      </c>
      <c r="L1705" s="22" t="s">
        <v>110</v>
      </c>
      <c r="M1705" s="22" t="s">
        <v>110</v>
      </c>
      <c r="N1705" s="101" t="s">
        <v>2400</v>
      </c>
      <c r="O1705" s="102">
        <v>44509</v>
      </c>
      <c r="P1705" s="27" t="s">
        <v>65</v>
      </c>
      <c r="Q1705" s="22">
        <v>20</v>
      </c>
      <c r="R1705" s="28" t="s">
        <v>56</v>
      </c>
      <c r="S1705" s="22" t="s">
        <v>56</v>
      </c>
      <c r="T1705" s="28" t="s">
        <v>56</v>
      </c>
      <c r="U1705" s="28">
        <v>0</v>
      </c>
      <c r="V1705" s="28">
        <v>0</v>
      </c>
      <c r="W1705" s="28">
        <v>0</v>
      </c>
      <c r="X1705" s="28" t="s">
        <v>56</v>
      </c>
      <c r="Y1705" s="22" t="s">
        <v>56</v>
      </c>
      <c r="Z1705" s="45" t="s">
        <v>56</v>
      </c>
      <c r="AA1705" s="45" t="s">
        <v>56</v>
      </c>
      <c r="AB1705" s="28">
        <v>0</v>
      </c>
      <c r="AC1705" s="28" t="s">
        <v>56</v>
      </c>
      <c r="AD1705" s="46" t="s">
        <v>56</v>
      </c>
      <c r="AE1705" s="47" t="s">
        <v>56</v>
      </c>
      <c r="AF1705" s="35" t="str">
        <f>VLOOKUP(G1705,[6]TIV1!L:S,8,FALSE)</f>
        <v>8276895965</v>
      </c>
      <c r="AG1705" s="35" t="e">
        <f>VLOOKUP(T1705,[6]TIV1!L:S,8,FALSE)</f>
        <v>#N/A</v>
      </c>
      <c r="AH1705" s="35" t="e">
        <f>VLOOKUP(AC1705,[6]TIV1!L:S,8,FALSE)</f>
        <v>#N/A</v>
      </c>
      <c r="AI1705" s="36">
        <f>VLOOKUP(A1705&amp;P1705,[6]HARGA!C:D,2,0)*Q1705</f>
        <v>0</v>
      </c>
      <c r="AJ1705" s="36">
        <f>VLOOKUP(A1705&amp;P1705,[6]HARGA!C:D,2,0)*W1705</f>
        <v>0</v>
      </c>
      <c r="AK1705" s="36">
        <f>VLOOKUP(A1705&amp;P1705,[6]HARGA!C:D,2,0)*AB1705</f>
        <v>0</v>
      </c>
      <c r="AL1705" s="37"/>
      <c r="AM1705" s="37"/>
      <c r="AN1705" s="37"/>
      <c r="AO1705" s="37"/>
      <c r="AP1705" s="37"/>
      <c r="AQ1705" s="37"/>
      <c r="AR1705" s="37"/>
      <c r="AS1705" s="37"/>
      <c r="AT1705" s="37"/>
      <c r="AU1705" s="37"/>
      <c r="AV1705" s="37"/>
      <c r="AW1705" s="37"/>
      <c r="AX1705" s="37"/>
      <c r="AY1705" s="37"/>
      <c r="AZ1705" s="37"/>
      <c r="BA1705" s="37"/>
      <c r="BB1705" s="37"/>
      <c r="BC1705" s="37"/>
      <c r="BD1705">
        <v>8</v>
      </c>
    </row>
    <row r="1706" spans="1:56" hidden="1" x14ac:dyDescent="0.25">
      <c r="A1706" s="22" t="s">
        <v>51</v>
      </c>
      <c r="B1706" s="22" t="s">
        <v>52</v>
      </c>
      <c r="C1706" s="23" t="s">
        <v>2401</v>
      </c>
      <c r="D1706" s="22" t="s">
        <v>193</v>
      </c>
      <c r="E1706" s="22" t="s">
        <v>224</v>
      </c>
      <c r="F1706" s="22" t="s">
        <v>225</v>
      </c>
      <c r="G1706" s="22">
        <v>5042338278</v>
      </c>
      <c r="H1706" s="22" t="s">
        <v>56</v>
      </c>
      <c r="I1706" s="22" t="s">
        <v>56</v>
      </c>
      <c r="J1706" s="24">
        <v>44508</v>
      </c>
      <c r="K1706" s="28">
        <v>0</v>
      </c>
      <c r="L1706" s="22" t="s">
        <v>110</v>
      </c>
      <c r="M1706" s="22" t="s">
        <v>110</v>
      </c>
      <c r="N1706" s="101" t="s">
        <v>2400</v>
      </c>
      <c r="O1706" s="102">
        <v>44509</v>
      </c>
      <c r="P1706" s="27" t="s">
        <v>60</v>
      </c>
      <c r="Q1706" s="28">
        <v>0</v>
      </c>
      <c r="R1706" s="23">
        <v>21110406305</v>
      </c>
      <c r="S1706" s="22" t="s">
        <v>56</v>
      </c>
      <c r="T1706" s="22">
        <v>6008151415</v>
      </c>
      <c r="U1706" s="22">
        <v>24</v>
      </c>
      <c r="V1706" s="28">
        <v>0</v>
      </c>
      <c r="W1706" s="22">
        <v>24</v>
      </c>
      <c r="X1706" s="29" t="s">
        <v>138</v>
      </c>
      <c r="Y1706" s="22" t="s">
        <v>56</v>
      </c>
      <c r="Z1706" s="63" t="s">
        <v>2402</v>
      </c>
      <c r="AA1706" s="64">
        <v>44508</v>
      </c>
      <c r="AB1706" s="22">
        <v>0</v>
      </c>
      <c r="AC1706" s="32">
        <v>5042346468</v>
      </c>
      <c r="AD1706" s="33" t="s">
        <v>2403</v>
      </c>
      <c r="AE1706" s="34">
        <v>44509</v>
      </c>
      <c r="AF1706" s="35" t="str">
        <f>VLOOKUP(G1706,[6]TIV1!L:S,8,FALSE)</f>
        <v>8276895965</v>
      </c>
      <c r="AG1706" s="35" t="str">
        <f>VLOOKUP(T1706,[6]TIV1!L:S,8,FALSE)</f>
        <v>2050350281</v>
      </c>
      <c r="AH1706" s="35" t="str">
        <f>VLOOKUP(AC1706,[6]TIV1!L:S,8,FALSE)</f>
        <v>8276895377</v>
      </c>
      <c r="AI1706" s="36">
        <f>VLOOKUP(A1706&amp;P1706,[6]HARGA!C:D,2,0)*Q1706</f>
        <v>0</v>
      </c>
      <c r="AJ1706" s="36">
        <f>VLOOKUP(A1706&amp;P1706,[6]HARGA!C:D,2,0)*W1706</f>
        <v>236400</v>
      </c>
      <c r="AK1706" s="36">
        <f>VLOOKUP(A1706&amp;P1706,[6]HARGA!C:D,2,0)*AB1706</f>
        <v>0</v>
      </c>
      <c r="AL1706" s="37"/>
      <c r="AM1706" s="37"/>
      <c r="AN1706" s="37"/>
      <c r="AO1706" s="37"/>
      <c r="AP1706" s="37"/>
      <c r="AQ1706" s="37"/>
      <c r="AR1706" s="37"/>
      <c r="AS1706" s="37"/>
      <c r="AT1706" s="37"/>
      <c r="AU1706" s="37"/>
      <c r="AV1706" s="37"/>
      <c r="AW1706" s="37"/>
      <c r="AX1706" s="37"/>
      <c r="AY1706" s="37"/>
      <c r="AZ1706" s="37"/>
      <c r="BA1706" s="37"/>
      <c r="BB1706" s="37"/>
      <c r="BC1706" s="37"/>
      <c r="BD1706">
        <v>8</v>
      </c>
    </row>
    <row r="1707" spans="1:56" hidden="1" x14ac:dyDescent="0.25">
      <c r="A1707" s="22" t="s">
        <v>51</v>
      </c>
      <c r="B1707" s="22" t="s">
        <v>52</v>
      </c>
      <c r="C1707" s="23" t="s">
        <v>2401</v>
      </c>
      <c r="D1707" s="22" t="s">
        <v>193</v>
      </c>
      <c r="E1707" s="22" t="s">
        <v>224</v>
      </c>
      <c r="F1707" s="22" t="s">
        <v>225</v>
      </c>
      <c r="G1707" s="22">
        <v>5042338278</v>
      </c>
      <c r="H1707" s="22" t="s">
        <v>56</v>
      </c>
      <c r="I1707" s="22" t="s">
        <v>56</v>
      </c>
      <c r="J1707" s="24">
        <v>44508</v>
      </c>
      <c r="K1707" s="28">
        <v>0</v>
      </c>
      <c r="L1707" s="22" t="s">
        <v>110</v>
      </c>
      <c r="M1707" s="22" t="s">
        <v>110</v>
      </c>
      <c r="N1707" s="101" t="s">
        <v>2400</v>
      </c>
      <c r="O1707" s="102">
        <v>44509</v>
      </c>
      <c r="P1707" s="27" t="s">
        <v>64</v>
      </c>
      <c r="Q1707" s="28">
        <v>0</v>
      </c>
      <c r="R1707" s="23">
        <v>21110406305</v>
      </c>
      <c r="S1707" s="22" t="s">
        <v>56</v>
      </c>
      <c r="T1707" s="22">
        <v>6008151415</v>
      </c>
      <c r="U1707" s="22">
        <v>960</v>
      </c>
      <c r="V1707" s="28">
        <v>0</v>
      </c>
      <c r="W1707" s="22">
        <v>960</v>
      </c>
      <c r="X1707" s="29" t="s">
        <v>138</v>
      </c>
      <c r="Y1707" s="22" t="s">
        <v>56</v>
      </c>
      <c r="Z1707" s="63" t="s">
        <v>2402</v>
      </c>
      <c r="AA1707" s="64">
        <v>44508</v>
      </c>
      <c r="AB1707" s="22">
        <v>30</v>
      </c>
      <c r="AC1707" s="32">
        <v>5042346468</v>
      </c>
      <c r="AD1707" s="33" t="s">
        <v>2403</v>
      </c>
      <c r="AE1707" s="34">
        <v>44509</v>
      </c>
      <c r="AF1707" s="35" t="str">
        <f>VLOOKUP(G1707,[6]TIV1!L:S,8,FALSE)</f>
        <v>8276895965</v>
      </c>
      <c r="AG1707" s="35" t="str">
        <f>VLOOKUP(T1707,[6]TIV1!L:S,8,FALSE)</f>
        <v>2050350281</v>
      </c>
      <c r="AH1707" s="35" t="str">
        <f>VLOOKUP(AC1707,[6]TIV1!L:S,8,FALSE)</f>
        <v>8276895377</v>
      </c>
      <c r="AI1707" s="36">
        <f>VLOOKUP(A1707&amp;P1707,[6]HARGA!C:D,2,0)*Q1707</f>
        <v>0</v>
      </c>
      <c r="AJ1707" s="36">
        <f>VLOOKUP(A1707&amp;P1707,[6]HARGA!C:D,2,0)*W1707</f>
        <v>28800000</v>
      </c>
      <c r="AK1707" s="36">
        <f>VLOOKUP(A1707&amp;P1707,[6]HARGA!C:D,2,0)*AB1707</f>
        <v>900000</v>
      </c>
      <c r="AL1707" s="37"/>
      <c r="AM1707" s="37"/>
      <c r="AN1707" s="37"/>
      <c r="AO1707" s="37"/>
      <c r="AP1707" s="37"/>
      <c r="AQ1707" s="37"/>
      <c r="AR1707" s="37"/>
      <c r="AS1707" s="37"/>
      <c r="AT1707" s="37"/>
      <c r="AU1707" s="37"/>
      <c r="AV1707" s="37"/>
      <c r="AW1707" s="37"/>
      <c r="AX1707" s="37"/>
      <c r="AY1707" s="37"/>
      <c r="AZ1707" s="37"/>
      <c r="BA1707" s="37"/>
      <c r="BB1707" s="37"/>
      <c r="BC1707" s="37"/>
      <c r="BD1707">
        <v>8</v>
      </c>
    </row>
    <row r="1708" spans="1:56" hidden="1" x14ac:dyDescent="0.25">
      <c r="A1708" s="22" t="s">
        <v>51</v>
      </c>
      <c r="B1708" s="22" t="s">
        <v>52</v>
      </c>
      <c r="C1708" s="23" t="s">
        <v>2401</v>
      </c>
      <c r="D1708" s="22" t="s">
        <v>193</v>
      </c>
      <c r="E1708" s="22" t="s">
        <v>224</v>
      </c>
      <c r="F1708" s="22" t="s">
        <v>225</v>
      </c>
      <c r="G1708" s="22">
        <v>5042338278</v>
      </c>
      <c r="H1708" s="22" t="s">
        <v>56</v>
      </c>
      <c r="I1708" s="22" t="s">
        <v>56</v>
      </c>
      <c r="J1708" s="24">
        <v>44508</v>
      </c>
      <c r="K1708" s="28">
        <v>0</v>
      </c>
      <c r="L1708" s="22" t="s">
        <v>110</v>
      </c>
      <c r="M1708" s="22" t="s">
        <v>110</v>
      </c>
      <c r="N1708" s="101" t="s">
        <v>2400</v>
      </c>
      <c r="O1708" s="102">
        <v>44509</v>
      </c>
      <c r="P1708" s="27" t="s">
        <v>65</v>
      </c>
      <c r="Q1708" s="28">
        <v>0</v>
      </c>
      <c r="R1708" s="23">
        <v>21110406305</v>
      </c>
      <c r="S1708" s="22" t="s">
        <v>56</v>
      </c>
      <c r="T1708" s="22">
        <v>6008151415</v>
      </c>
      <c r="U1708" s="22">
        <v>20</v>
      </c>
      <c r="V1708" s="28">
        <v>0</v>
      </c>
      <c r="W1708" s="22">
        <v>20</v>
      </c>
      <c r="X1708" s="29" t="s">
        <v>138</v>
      </c>
      <c r="Y1708" s="22" t="s">
        <v>56</v>
      </c>
      <c r="Z1708" s="63" t="s">
        <v>2402</v>
      </c>
      <c r="AA1708" s="64">
        <v>44508</v>
      </c>
      <c r="AB1708" s="22">
        <v>0</v>
      </c>
      <c r="AC1708" s="32">
        <v>5042346468</v>
      </c>
      <c r="AD1708" s="33" t="s">
        <v>2403</v>
      </c>
      <c r="AE1708" s="34">
        <v>44509</v>
      </c>
      <c r="AF1708" s="35" t="str">
        <f>VLOOKUP(G1708,[6]TIV1!L:S,8,FALSE)</f>
        <v>8276895965</v>
      </c>
      <c r="AG1708" s="35" t="str">
        <f>VLOOKUP(T1708,[6]TIV1!L:S,8,FALSE)</f>
        <v>2050350281</v>
      </c>
      <c r="AH1708" s="35" t="str">
        <f>VLOOKUP(AC1708,[6]TIV1!L:S,8,FALSE)</f>
        <v>8276895377</v>
      </c>
      <c r="AI1708" s="36">
        <f>VLOOKUP(A1708&amp;P1708,[6]HARGA!C:D,2,0)*Q1708</f>
        <v>0</v>
      </c>
      <c r="AJ1708" s="36">
        <f>VLOOKUP(A1708&amp;P1708,[6]HARGA!C:D,2,0)*W1708</f>
        <v>0</v>
      </c>
      <c r="AK1708" s="36">
        <f>VLOOKUP(A1708&amp;P1708,[6]HARGA!C:D,2,0)*AB1708</f>
        <v>0</v>
      </c>
      <c r="AL1708" s="37"/>
      <c r="AM1708" s="37"/>
      <c r="AN1708" s="37"/>
      <c r="AO1708" s="37"/>
      <c r="AP1708" s="37"/>
      <c r="AQ1708" s="37"/>
      <c r="AR1708" s="37"/>
      <c r="AS1708" s="37"/>
      <c r="AT1708" s="37"/>
      <c r="AU1708" s="37"/>
      <c r="AV1708" s="37"/>
      <c r="AW1708" s="37"/>
      <c r="AX1708" s="37"/>
      <c r="AY1708" s="37"/>
      <c r="AZ1708" s="37"/>
      <c r="BA1708" s="37"/>
      <c r="BB1708" s="37"/>
      <c r="BC1708" s="37"/>
      <c r="BD1708">
        <v>8</v>
      </c>
    </row>
    <row r="1709" spans="1:56" hidden="1" x14ac:dyDescent="0.25">
      <c r="A1709" s="22" t="s">
        <v>51</v>
      </c>
      <c r="B1709" s="22" t="s">
        <v>52</v>
      </c>
      <c r="C1709" s="23">
        <v>21110406282</v>
      </c>
      <c r="D1709" s="22" t="s">
        <v>193</v>
      </c>
      <c r="E1709" s="22" t="s">
        <v>250</v>
      </c>
      <c r="F1709" s="22" t="s">
        <v>251</v>
      </c>
      <c r="G1709" s="22">
        <v>5042347609</v>
      </c>
      <c r="H1709" s="22" t="s">
        <v>56</v>
      </c>
      <c r="I1709" s="22" t="s">
        <v>56</v>
      </c>
      <c r="J1709" s="24">
        <v>44508</v>
      </c>
      <c r="K1709" s="22">
        <v>1344</v>
      </c>
      <c r="L1709" s="22" t="s">
        <v>348</v>
      </c>
      <c r="M1709" s="22" t="s">
        <v>348</v>
      </c>
      <c r="N1709" s="101" t="s">
        <v>2404</v>
      </c>
      <c r="O1709" s="102">
        <v>44509</v>
      </c>
      <c r="P1709" s="27" t="s">
        <v>60</v>
      </c>
      <c r="Q1709" s="22">
        <v>1344</v>
      </c>
      <c r="R1709" s="23">
        <v>21102803699</v>
      </c>
      <c r="S1709" s="22" t="s">
        <v>56</v>
      </c>
      <c r="T1709" s="22">
        <v>6008151412</v>
      </c>
      <c r="U1709" s="22">
        <v>43</v>
      </c>
      <c r="V1709" s="28">
        <v>0</v>
      </c>
      <c r="W1709" s="22">
        <v>41</v>
      </c>
      <c r="X1709" s="29" t="s">
        <v>171</v>
      </c>
      <c r="Y1709" s="22" t="s">
        <v>56</v>
      </c>
      <c r="Z1709" s="30" t="s">
        <v>2405</v>
      </c>
      <c r="AA1709" s="31">
        <v>44508</v>
      </c>
      <c r="AB1709" s="22">
        <v>1</v>
      </c>
      <c r="AC1709" s="32">
        <v>5042342627</v>
      </c>
      <c r="AD1709" s="43" t="s">
        <v>2406</v>
      </c>
      <c r="AE1709" s="44">
        <v>44514</v>
      </c>
      <c r="AF1709" s="35" t="str">
        <f>VLOOKUP(G1709,[6]TIV1!L:S,8,FALSE)</f>
        <v>8276895377</v>
      </c>
      <c r="AG1709" s="35" t="str">
        <f>VLOOKUP(T1709,[6]TIV1!L:S,8,FALSE)</f>
        <v>2050350281</v>
      </c>
      <c r="AH1709" s="35" t="str">
        <f>VLOOKUP(AC1709,[6]TIV1!L:S,8,FALSE)</f>
        <v>8276895377</v>
      </c>
      <c r="AI1709" s="36">
        <f>VLOOKUP(A1709&amp;P1709,[6]HARGA!C:D,2,0)*Q1709</f>
        <v>13238400</v>
      </c>
      <c r="AJ1709" s="36">
        <f>VLOOKUP(A1709&amp;P1709,[6]HARGA!C:D,2,0)*W1709</f>
        <v>403850</v>
      </c>
      <c r="AK1709" s="36">
        <f>VLOOKUP(A1709&amp;P1709,[6]HARGA!C:D,2,0)*AB1709</f>
        <v>9850</v>
      </c>
      <c r="AL1709" s="37"/>
      <c r="AM1709" s="37"/>
      <c r="AN1709" s="37"/>
      <c r="AO1709" s="37"/>
      <c r="AP1709" s="37"/>
      <c r="AQ1709" s="37"/>
      <c r="AR1709" s="37"/>
      <c r="AS1709" s="37"/>
      <c r="AT1709" s="37"/>
      <c r="AU1709" s="37"/>
      <c r="AV1709" s="37"/>
      <c r="AW1709" s="37"/>
      <c r="AX1709" s="37"/>
      <c r="AY1709" s="37"/>
      <c r="AZ1709" s="37"/>
      <c r="BA1709" s="37"/>
      <c r="BB1709" s="37"/>
      <c r="BC1709" s="37"/>
      <c r="BD1709">
        <v>8</v>
      </c>
    </row>
    <row r="1710" spans="1:56" hidden="1" x14ac:dyDescent="0.25">
      <c r="A1710" s="22" t="s">
        <v>51</v>
      </c>
      <c r="B1710" s="22" t="s">
        <v>52</v>
      </c>
      <c r="C1710" s="23">
        <v>21110406282</v>
      </c>
      <c r="D1710" s="22" t="s">
        <v>193</v>
      </c>
      <c r="E1710" s="22" t="s">
        <v>250</v>
      </c>
      <c r="F1710" s="22" t="s">
        <v>251</v>
      </c>
      <c r="G1710" s="22">
        <v>5042347609</v>
      </c>
      <c r="H1710" s="22" t="s">
        <v>56</v>
      </c>
      <c r="I1710" s="22" t="s">
        <v>56</v>
      </c>
      <c r="J1710" s="24">
        <v>44508</v>
      </c>
      <c r="K1710" s="22">
        <v>1344</v>
      </c>
      <c r="L1710" s="22" t="s">
        <v>348</v>
      </c>
      <c r="M1710" s="22" t="s">
        <v>348</v>
      </c>
      <c r="N1710" s="101" t="s">
        <v>2404</v>
      </c>
      <c r="O1710" s="102">
        <v>44509</v>
      </c>
      <c r="P1710" s="27" t="s">
        <v>64</v>
      </c>
      <c r="Q1710" s="22">
        <v>1344</v>
      </c>
      <c r="R1710" s="23">
        <v>21102803699</v>
      </c>
      <c r="S1710" s="22" t="s">
        <v>56</v>
      </c>
      <c r="T1710" s="22">
        <v>6008151412</v>
      </c>
      <c r="U1710" s="22">
        <v>1344</v>
      </c>
      <c r="V1710" s="28">
        <v>0</v>
      </c>
      <c r="W1710" s="22">
        <v>1344</v>
      </c>
      <c r="X1710" s="29" t="s">
        <v>171</v>
      </c>
      <c r="Y1710" s="22" t="s">
        <v>56</v>
      </c>
      <c r="Z1710" s="30" t="s">
        <v>2405</v>
      </c>
      <c r="AA1710" s="31">
        <v>44508</v>
      </c>
      <c r="AB1710" s="22">
        <v>65</v>
      </c>
      <c r="AC1710" s="32">
        <v>5042342627</v>
      </c>
      <c r="AD1710" s="43" t="s">
        <v>2406</v>
      </c>
      <c r="AE1710" s="44">
        <v>44514</v>
      </c>
      <c r="AF1710" s="35" t="str">
        <f>VLOOKUP(G1710,[6]TIV1!L:S,8,FALSE)</f>
        <v>8276895377</v>
      </c>
      <c r="AG1710" s="35" t="str">
        <f>VLOOKUP(T1710,[6]TIV1!L:S,8,FALSE)</f>
        <v>2050350281</v>
      </c>
      <c r="AH1710" s="35" t="str">
        <f>VLOOKUP(AC1710,[6]TIV1!L:S,8,FALSE)</f>
        <v>8276895377</v>
      </c>
      <c r="AI1710" s="36">
        <f>VLOOKUP(A1710&amp;P1710,[6]HARGA!C:D,2,0)*Q1710</f>
        <v>40320000</v>
      </c>
      <c r="AJ1710" s="36">
        <f>VLOOKUP(A1710&amp;P1710,[6]HARGA!C:D,2,0)*W1710</f>
        <v>40320000</v>
      </c>
      <c r="AK1710" s="36">
        <f>VLOOKUP(A1710&amp;P1710,[6]HARGA!C:D,2,0)*AB1710</f>
        <v>1950000</v>
      </c>
      <c r="AL1710" s="37"/>
      <c r="AM1710" s="37"/>
      <c r="AN1710" s="37"/>
      <c r="AO1710" s="37"/>
      <c r="AP1710" s="37"/>
      <c r="AQ1710" s="37"/>
      <c r="AR1710" s="37"/>
      <c r="AS1710" s="37"/>
      <c r="AT1710" s="37"/>
      <c r="AU1710" s="37"/>
      <c r="AV1710" s="37"/>
      <c r="AW1710" s="37"/>
      <c r="AX1710" s="37"/>
      <c r="AY1710" s="37"/>
      <c r="AZ1710" s="37"/>
      <c r="BA1710" s="37"/>
      <c r="BB1710" s="37"/>
      <c r="BC1710" s="37"/>
      <c r="BD1710">
        <v>8</v>
      </c>
    </row>
    <row r="1711" spans="1:56" hidden="1" x14ac:dyDescent="0.25">
      <c r="A1711" s="22" t="s">
        <v>51</v>
      </c>
      <c r="B1711" s="22" t="s">
        <v>52</v>
      </c>
      <c r="C1711" s="23">
        <v>21110406287</v>
      </c>
      <c r="D1711" s="22" t="s">
        <v>193</v>
      </c>
      <c r="E1711" s="22" t="s">
        <v>245</v>
      </c>
      <c r="F1711" s="22" t="s">
        <v>246</v>
      </c>
      <c r="G1711" s="22">
        <v>5042346927</v>
      </c>
      <c r="H1711" s="22" t="s">
        <v>56</v>
      </c>
      <c r="I1711" s="22" t="s">
        <v>56</v>
      </c>
      <c r="J1711" s="24">
        <v>44508</v>
      </c>
      <c r="K1711" s="22">
        <v>960</v>
      </c>
      <c r="L1711" s="22" t="s">
        <v>138</v>
      </c>
      <c r="M1711" s="22" t="s">
        <v>138</v>
      </c>
      <c r="N1711" s="101" t="s">
        <v>2407</v>
      </c>
      <c r="O1711" s="102">
        <v>44509</v>
      </c>
      <c r="P1711" s="27" t="s">
        <v>60</v>
      </c>
      <c r="Q1711" s="22">
        <v>960</v>
      </c>
      <c r="R1711" s="28" t="s">
        <v>56</v>
      </c>
      <c r="S1711" s="22" t="s">
        <v>56</v>
      </c>
      <c r="T1711" s="28" t="s">
        <v>56</v>
      </c>
      <c r="U1711" s="28">
        <v>0</v>
      </c>
      <c r="V1711" s="28">
        <v>0</v>
      </c>
      <c r="W1711" s="28">
        <v>0</v>
      </c>
      <c r="X1711" s="28" t="s">
        <v>56</v>
      </c>
      <c r="Y1711" s="22" t="s">
        <v>56</v>
      </c>
      <c r="Z1711" s="45" t="s">
        <v>56</v>
      </c>
      <c r="AA1711" s="45" t="s">
        <v>56</v>
      </c>
      <c r="AB1711" s="28">
        <v>0</v>
      </c>
      <c r="AC1711" s="28" t="s">
        <v>56</v>
      </c>
      <c r="AD1711" s="46" t="s">
        <v>56</v>
      </c>
      <c r="AE1711" s="47" t="s">
        <v>56</v>
      </c>
      <c r="AF1711" s="35" t="str">
        <f>VLOOKUP(G1711,[6]TIV1!L:S,8,FALSE)</f>
        <v>8276895377</v>
      </c>
      <c r="AG1711" s="35" t="e">
        <f>VLOOKUP(T1711,[6]TIV1!L:S,8,FALSE)</f>
        <v>#N/A</v>
      </c>
      <c r="AH1711" s="35" t="e">
        <f>VLOOKUP(AC1711,[6]TIV1!L:S,8,FALSE)</f>
        <v>#N/A</v>
      </c>
      <c r="AI1711" s="36">
        <f>VLOOKUP(A1711&amp;P1711,[6]HARGA!C:D,2,0)*Q1711</f>
        <v>9456000</v>
      </c>
      <c r="AJ1711" s="36">
        <f>VLOOKUP(A1711&amp;P1711,[6]HARGA!C:D,2,0)*W1711</f>
        <v>0</v>
      </c>
      <c r="AK1711" s="36">
        <f>VLOOKUP(A1711&amp;P1711,[6]HARGA!C:D,2,0)*AB1711</f>
        <v>0</v>
      </c>
      <c r="AL1711" s="37"/>
      <c r="AM1711" s="37"/>
      <c r="AN1711" s="37"/>
      <c r="AO1711" s="37"/>
      <c r="AP1711" s="37"/>
      <c r="AQ1711" s="37"/>
      <c r="AR1711" s="37"/>
      <c r="AS1711" s="37"/>
      <c r="AT1711" s="37"/>
      <c r="AU1711" s="37"/>
      <c r="AV1711" s="37"/>
      <c r="AW1711" s="37"/>
      <c r="AX1711" s="37"/>
      <c r="AY1711" s="37"/>
      <c r="AZ1711" s="37"/>
      <c r="BA1711" s="37"/>
      <c r="BB1711" s="37"/>
      <c r="BC1711" s="37"/>
      <c r="BD1711">
        <v>8</v>
      </c>
    </row>
    <row r="1712" spans="1:56" hidden="1" x14ac:dyDescent="0.25">
      <c r="A1712" s="22" t="s">
        <v>51</v>
      </c>
      <c r="B1712" s="22" t="s">
        <v>52</v>
      </c>
      <c r="C1712" s="23">
        <v>21110406287</v>
      </c>
      <c r="D1712" s="22" t="s">
        <v>193</v>
      </c>
      <c r="E1712" s="22" t="s">
        <v>245</v>
      </c>
      <c r="F1712" s="22" t="s">
        <v>246</v>
      </c>
      <c r="G1712" s="22">
        <v>5042346927</v>
      </c>
      <c r="H1712" s="22" t="s">
        <v>56</v>
      </c>
      <c r="I1712" s="22" t="s">
        <v>56</v>
      </c>
      <c r="J1712" s="24">
        <v>44508</v>
      </c>
      <c r="K1712" s="22">
        <v>960</v>
      </c>
      <c r="L1712" s="22" t="s">
        <v>138</v>
      </c>
      <c r="M1712" s="22" t="s">
        <v>138</v>
      </c>
      <c r="N1712" s="101" t="s">
        <v>2407</v>
      </c>
      <c r="O1712" s="102">
        <v>44509</v>
      </c>
      <c r="P1712" s="27" t="s">
        <v>64</v>
      </c>
      <c r="Q1712" s="22">
        <v>960</v>
      </c>
      <c r="R1712" s="28" t="s">
        <v>56</v>
      </c>
      <c r="S1712" s="22" t="s">
        <v>56</v>
      </c>
      <c r="T1712" s="28" t="s">
        <v>56</v>
      </c>
      <c r="U1712" s="28">
        <v>0</v>
      </c>
      <c r="V1712" s="28">
        <v>0</v>
      </c>
      <c r="W1712" s="28">
        <v>0</v>
      </c>
      <c r="X1712" s="28" t="s">
        <v>56</v>
      </c>
      <c r="Y1712" s="22" t="s">
        <v>56</v>
      </c>
      <c r="Z1712" s="45" t="s">
        <v>56</v>
      </c>
      <c r="AA1712" s="45" t="s">
        <v>56</v>
      </c>
      <c r="AB1712" s="28">
        <v>0</v>
      </c>
      <c r="AC1712" s="28" t="s">
        <v>56</v>
      </c>
      <c r="AD1712" s="46" t="s">
        <v>56</v>
      </c>
      <c r="AE1712" s="47" t="s">
        <v>56</v>
      </c>
      <c r="AF1712" s="35" t="str">
        <f>VLOOKUP(G1712,[6]TIV1!L:S,8,FALSE)</f>
        <v>8276895377</v>
      </c>
      <c r="AG1712" s="35" t="e">
        <f>VLOOKUP(T1712,[6]TIV1!L:S,8,FALSE)</f>
        <v>#N/A</v>
      </c>
      <c r="AH1712" s="35" t="e">
        <f>VLOOKUP(AC1712,[6]TIV1!L:S,8,FALSE)</f>
        <v>#N/A</v>
      </c>
      <c r="AI1712" s="36">
        <f>VLOOKUP(A1712&amp;P1712,[6]HARGA!C:D,2,0)*Q1712</f>
        <v>28800000</v>
      </c>
      <c r="AJ1712" s="36">
        <f>VLOOKUP(A1712&amp;P1712,[6]HARGA!C:D,2,0)*W1712</f>
        <v>0</v>
      </c>
      <c r="AK1712" s="36">
        <f>VLOOKUP(A1712&amp;P1712,[6]HARGA!C:D,2,0)*AB1712</f>
        <v>0</v>
      </c>
      <c r="AL1712" s="37"/>
      <c r="AM1712" s="37"/>
      <c r="AN1712" s="37"/>
      <c r="AO1712" s="37"/>
      <c r="AP1712" s="37"/>
      <c r="AQ1712" s="37"/>
      <c r="AR1712" s="37"/>
      <c r="AS1712" s="37"/>
      <c r="AT1712" s="37"/>
      <c r="AU1712" s="37"/>
      <c r="AV1712" s="37"/>
      <c r="AW1712" s="37"/>
      <c r="AX1712" s="37"/>
      <c r="AY1712" s="37"/>
      <c r="AZ1712" s="37"/>
      <c r="BA1712" s="37"/>
      <c r="BB1712" s="37"/>
      <c r="BC1712" s="37"/>
      <c r="BD1712">
        <v>8</v>
      </c>
    </row>
    <row r="1713" spans="1:56" hidden="1" x14ac:dyDescent="0.25">
      <c r="A1713" s="22" t="s">
        <v>51</v>
      </c>
      <c r="B1713" s="22" t="s">
        <v>52</v>
      </c>
      <c r="C1713" s="23">
        <v>21110406287</v>
      </c>
      <c r="D1713" s="22" t="s">
        <v>193</v>
      </c>
      <c r="E1713" s="22" t="s">
        <v>245</v>
      </c>
      <c r="F1713" s="22" t="s">
        <v>246</v>
      </c>
      <c r="G1713" s="22">
        <v>5042346927</v>
      </c>
      <c r="H1713" s="22" t="s">
        <v>56</v>
      </c>
      <c r="I1713" s="22" t="s">
        <v>56</v>
      </c>
      <c r="J1713" s="24">
        <v>44508</v>
      </c>
      <c r="K1713" s="22">
        <v>20</v>
      </c>
      <c r="L1713" s="22" t="s">
        <v>138</v>
      </c>
      <c r="M1713" s="22" t="s">
        <v>138</v>
      </c>
      <c r="N1713" s="101" t="s">
        <v>2407</v>
      </c>
      <c r="O1713" s="102">
        <v>44509</v>
      </c>
      <c r="P1713" s="27" t="s">
        <v>65</v>
      </c>
      <c r="Q1713" s="22">
        <v>20</v>
      </c>
      <c r="R1713" s="28" t="s">
        <v>56</v>
      </c>
      <c r="S1713" s="22" t="s">
        <v>56</v>
      </c>
      <c r="T1713" s="28" t="s">
        <v>56</v>
      </c>
      <c r="U1713" s="28">
        <v>0</v>
      </c>
      <c r="V1713" s="28">
        <v>0</v>
      </c>
      <c r="W1713" s="28">
        <v>0</v>
      </c>
      <c r="X1713" s="28" t="s">
        <v>56</v>
      </c>
      <c r="Y1713" s="22" t="s">
        <v>56</v>
      </c>
      <c r="Z1713" s="45" t="s">
        <v>56</v>
      </c>
      <c r="AA1713" s="45" t="s">
        <v>56</v>
      </c>
      <c r="AB1713" s="28">
        <v>0</v>
      </c>
      <c r="AC1713" s="28" t="s">
        <v>56</v>
      </c>
      <c r="AD1713" s="46" t="s">
        <v>56</v>
      </c>
      <c r="AE1713" s="47" t="s">
        <v>56</v>
      </c>
      <c r="AF1713" s="35" t="str">
        <f>VLOOKUP(G1713,[6]TIV1!L:S,8,FALSE)</f>
        <v>8276895377</v>
      </c>
      <c r="AG1713" s="35" t="e">
        <f>VLOOKUP(T1713,[6]TIV1!L:S,8,FALSE)</f>
        <v>#N/A</v>
      </c>
      <c r="AH1713" s="35" t="e">
        <f>VLOOKUP(AC1713,[6]TIV1!L:S,8,FALSE)</f>
        <v>#N/A</v>
      </c>
      <c r="AI1713" s="36">
        <f>VLOOKUP(A1713&amp;P1713,[6]HARGA!C:D,2,0)*Q1713</f>
        <v>0</v>
      </c>
      <c r="AJ1713" s="36">
        <f>VLOOKUP(A1713&amp;P1713,[6]HARGA!C:D,2,0)*W1713</f>
        <v>0</v>
      </c>
      <c r="AK1713" s="36">
        <f>VLOOKUP(A1713&amp;P1713,[6]HARGA!C:D,2,0)*AB1713</f>
        <v>0</v>
      </c>
      <c r="AL1713" s="37"/>
      <c r="AM1713" s="37"/>
      <c r="AN1713" s="37"/>
      <c r="AO1713" s="37"/>
      <c r="AP1713" s="37"/>
      <c r="AQ1713" s="37"/>
      <c r="AR1713" s="37"/>
      <c r="AS1713" s="37"/>
      <c r="AT1713" s="37"/>
      <c r="AU1713" s="37"/>
      <c r="AV1713" s="37"/>
      <c r="AW1713" s="37"/>
      <c r="AX1713" s="37"/>
      <c r="AY1713" s="37"/>
      <c r="AZ1713" s="37"/>
      <c r="BA1713" s="37"/>
      <c r="BB1713" s="37"/>
      <c r="BC1713" s="37"/>
      <c r="BD1713">
        <v>8</v>
      </c>
    </row>
    <row r="1714" spans="1:56" hidden="1" x14ac:dyDescent="0.25">
      <c r="A1714" s="22" t="s">
        <v>66</v>
      </c>
      <c r="B1714" s="22" t="s">
        <v>52</v>
      </c>
      <c r="C1714" s="23" t="s">
        <v>2408</v>
      </c>
      <c r="D1714" s="22" t="s">
        <v>193</v>
      </c>
      <c r="E1714" s="22" t="s">
        <v>245</v>
      </c>
      <c r="F1714" s="22" t="s">
        <v>246</v>
      </c>
      <c r="G1714" s="22">
        <v>5042346927</v>
      </c>
      <c r="H1714" s="22" t="s">
        <v>56</v>
      </c>
      <c r="I1714" s="22" t="s">
        <v>56</v>
      </c>
      <c r="J1714" s="24">
        <v>44508</v>
      </c>
      <c r="K1714" s="28">
        <v>0</v>
      </c>
      <c r="L1714" s="22" t="s">
        <v>138</v>
      </c>
      <c r="M1714" s="22" t="s">
        <v>138</v>
      </c>
      <c r="N1714" s="101" t="s">
        <v>2407</v>
      </c>
      <c r="O1714" s="102">
        <v>44509</v>
      </c>
      <c r="P1714" s="27" t="s">
        <v>60</v>
      </c>
      <c r="Q1714" s="28">
        <v>0</v>
      </c>
      <c r="R1714" s="23">
        <v>21110404155</v>
      </c>
      <c r="S1714" s="22" t="s">
        <v>56</v>
      </c>
      <c r="T1714" s="22">
        <v>6008154786</v>
      </c>
      <c r="U1714" s="22">
        <v>12</v>
      </c>
      <c r="V1714" s="28">
        <v>0</v>
      </c>
      <c r="W1714" s="22">
        <v>12</v>
      </c>
      <c r="X1714" s="29" t="s">
        <v>110</v>
      </c>
      <c r="Y1714" s="22" t="s">
        <v>56</v>
      </c>
      <c r="Z1714" s="63" t="s">
        <v>2409</v>
      </c>
      <c r="AA1714" s="64">
        <v>44508</v>
      </c>
      <c r="AB1714" s="22">
        <v>0</v>
      </c>
      <c r="AC1714" s="32">
        <v>5042347628</v>
      </c>
      <c r="AD1714" s="33" t="s">
        <v>2410</v>
      </c>
      <c r="AE1714" s="34">
        <v>44509</v>
      </c>
      <c r="AF1714" s="35" t="str">
        <f>VLOOKUP(G1714,[6]TIV1!L:S,8,FALSE)</f>
        <v>8276895377</v>
      </c>
      <c r="AG1714" s="35" t="str">
        <f>VLOOKUP(T1714,[6]TIV1!L:S,8,FALSE)</f>
        <v>2050350312</v>
      </c>
      <c r="AH1714" s="35" t="str">
        <f>VLOOKUP(AC1714,[6]TIV1!L:S,8,FALSE)</f>
        <v>8276895965</v>
      </c>
      <c r="AI1714" s="36">
        <f>VLOOKUP(A1714&amp;P1714,[6]HARGA!C:D,2,0)*Q1714</f>
        <v>0</v>
      </c>
      <c r="AJ1714" s="36">
        <f>VLOOKUP(A1714&amp;P1714,[6]HARGA!C:D,2,0)*W1714</f>
        <v>118200</v>
      </c>
      <c r="AK1714" s="36">
        <f>VLOOKUP(A1714&amp;P1714,[6]HARGA!C:D,2,0)*AB1714</f>
        <v>0</v>
      </c>
      <c r="AL1714" s="37"/>
      <c r="AM1714" s="37"/>
      <c r="AN1714" s="37"/>
      <c r="AO1714" s="37"/>
      <c r="AP1714" s="37"/>
      <c r="AQ1714" s="37"/>
      <c r="AR1714" s="37"/>
      <c r="AS1714" s="37"/>
      <c r="AT1714" s="37"/>
      <c r="AU1714" s="37"/>
      <c r="AV1714" s="37"/>
      <c r="AW1714" s="37"/>
      <c r="AX1714" s="37"/>
      <c r="AY1714" s="37"/>
      <c r="AZ1714" s="37"/>
      <c r="BA1714" s="37"/>
      <c r="BB1714" s="37"/>
      <c r="BC1714" s="37"/>
      <c r="BD1714">
        <v>8</v>
      </c>
    </row>
    <row r="1715" spans="1:56" hidden="1" x14ac:dyDescent="0.25">
      <c r="A1715" s="22" t="s">
        <v>66</v>
      </c>
      <c r="B1715" s="22" t="s">
        <v>52</v>
      </c>
      <c r="C1715" s="23" t="s">
        <v>2408</v>
      </c>
      <c r="D1715" s="22" t="s">
        <v>193</v>
      </c>
      <c r="E1715" s="22" t="s">
        <v>245</v>
      </c>
      <c r="F1715" s="22" t="s">
        <v>246</v>
      </c>
      <c r="G1715" s="22">
        <v>5042346927</v>
      </c>
      <c r="H1715" s="22" t="s">
        <v>56</v>
      </c>
      <c r="I1715" s="22" t="s">
        <v>56</v>
      </c>
      <c r="J1715" s="24">
        <v>44508</v>
      </c>
      <c r="K1715" s="28">
        <v>0</v>
      </c>
      <c r="L1715" s="22" t="s">
        <v>138</v>
      </c>
      <c r="M1715" s="22" t="s">
        <v>138</v>
      </c>
      <c r="N1715" s="101" t="s">
        <v>2407</v>
      </c>
      <c r="O1715" s="102">
        <v>44509</v>
      </c>
      <c r="P1715" s="27" t="s">
        <v>64</v>
      </c>
      <c r="Q1715" s="28">
        <v>0</v>
      </c>
      <c r="R1715" s="23">
        <v>21110404155</v>
      </c>
      <c r="S1715" s="22" t="s">
        <v>56</v>
      </c>
      <c r="T1715" s="22">
        <v>6008154786</v>
      </c>
      <c r="U1715" s="22">
        <v>960</v>
      </c>
      <c r="V1715" s="28">
        <v>0</v>
      </c>
      <c r="W1715" s="22">
        <v>956</v>
      </c>
      <c r="X1715" s="29" t="s">
        <v>110</v>
      </c>
      <c r="Y1715" s="22" t="s">
        <v>56</v>
      </c>
      <c r="Z1715" s="63" t="s">
        <v>2409</v>
      </c>
      <c r="AA1715" s="64">
        <v>44508</v>
      </c>
      <c r="AB1715" s="22">
        <v>30</v>
      </c>
      <c r="AC1715" s="32">
        <v>5042347628</v>
      </c>
      <c r="AD1715" s="33" t="s">
        <v>2410</v>
      </c>
      <c r="AE1715" s="34">
        <v>44509</v>
      </c>
      <c r="AF1715" s="35" t="str">
        <f>VLOOKUP(G1715,[6]TIV1!L:S,8,FALSE)</f>
        <v>8276895377</v>
      </c>
      <c r="AG1715" s="35" t="str">
        <f>VLOOKUP(T1715,[6]TIV1!L:S,8,FALSE)</f>
        <v>2050350312</v>
      </c>
      <c r="AH1715" s="35" t="str">
        <f>VLOOKUP(AC1715,[6]TIV1!L:S,8,FALSE)</f>
        <v>8276895965</v>
      </c>
      <c r="AI1715" s="36">
        <f>VLOOKUP(A1715&amp;P1715,[6]HARGA!C:D,2,0)*Q1715</f>
        <v>0</v>
      </c>
      <c r="AJ1715" s="36">
        <f>VLOOKUP(A1715&amp;P1715,[6]HARGA!C:D,2,0)*W1715</f>
        <v>28680000</v>
      </c>
      <c r="AK1715" s="36">
        <f>VLOOKUP(A1715&amp;P1715,[6]HARGA!C:D,2,0)*AB1715</f>
        <v>900000</v>
      </c>
      <c r="AL1715" s="37"/>
      <c r="AM1715" s="37"/>
      <c r="AN1715" s="37"/>
      <c r="AO1715" s="37"/>
      <c r="AP1715" s="37"/>
      <c r="AQ1715" s="37"/>
      <c r="AR1715" s="37"/>
      <c r="AS1715" s="37"/>
      <c r="AT1715" s="37"/>
      <c r="AU1715" s="37"/>
      <c r="AV1715" s="37"/>
      <c r="AW1715" s="37"/>
      <c r="AX1715" s="37"/>
      <c r="AY1715" s="37"/>
      <c r="AZ1715" s="37"/>
      <c r="BA1715" s="37"/>
      <c r="BB1715" s="37"/>
      <c r="BC1715" s="37"/>
      <c r="BD1715">
        <v>8</v>
      </c>
    </row>
    <row r="1716" spans="1:56" hidden="1" x14ac:dyDescent="0.25">
      <c r="A1716" s="22" t="s">
        <v>66</v>
      </c>
      <c r="B1716" s="22" t="s">
        <v>52</v>
      </c>
      <c r="C1716" s="23" t="s">
        <v>2408</v>
      </c>
      <c r="D1716" s="22" t="s">
        <v>193</v>
      </c>
      <c r="E1716" s="22" t="s">
        <v>245</v>
      </c>
      <c r="F1716" s="22" t="s">
        <v>246</v>
      </c>
      <c r="G1716" s="22">
        <v>5042346927</v>
      </c>
      <c r="H1716" s="22" t="s">
        <v>56</v>
      </c>
      <c r="I1716" s="22" t="s">
        <v>56</v>
      </c>
      <c r="J1716" s="24">
        <v>44508</v>
      </c>
      <c r="K1716" s="28">
        <v>0</v>
      </c>
      <c r="L1716" s="22" t="s">
        <v>138</v>
      </c>
      <c r="M1716" s="22" t="s">
        <v>138</v>
      </c>
      <c r="N1716" s="101" t="s">
        <v>2407</v>
      </c>
      <c r="O1716" s="102">
        <v>44509</v>
      </c>
      <c r="P1716" s="27" t="s">
        <v>65</v>
      </c>
      <c r="Q1716" s="28">
        <v>0</v>
      </c>
      <c r="R1716" s="23">
        <v>21110404155</v>
      </c>
      <c r="S1716" s="22" t="s">
        <v>56</v>
      </c>
      <c r="T1716" s="22">
        <v>6008154786</v>
      </c>
      <c r="U1716" s="22">
        <v>20</v>
      </c>
      <c r="V1716" s="28">
        <v>0</v>
      </c>
      <c r="W1716" s="22">
        <v>20</v>
      </c>
      <c r="X1716" s="29" t="s">
        <v>110</v>
      </c>
      <c r="Y1716" s="22" t="s">
        <v>56</v>
      </c>
      <c r="Z1716" s="63" t="s">
        <v>2409</v>
      </c>
      <c r="AA1716" s="64">
        <v>44508</v>
      </c>
      <c r="AB1716" s="22">
        <v>0</v>
      </c>
      <c r="AC1716" s="32">
        <v>5042347628</v>
      </c>
      <c r="AD1716" s="33" t="s">
        <v>2410</v>
      </c>
      <c r="AE1716" s="34">
        <v>44509</v>
      </c>
      <c r="AF1716" s="35" t="str">
        <f>VLOOKUP(G1716,[6]TIV1!L:S,8,FALSE)</f>
        <v>8276895377</v>
      </c>
      <c r="AG1716" s="35" t="str">
        <f>VLOOKUP(T1716,[6]TIV1!L:S,8,FALSE)</f>
        <v>2050350312</v>
      </c>
      <c r="AH1716" s="35" t="str">
        <f>VLOOKUP(AC1716,[6]TIV1!L:S,8,FALSE)</f>
        <v>8276895965</v>
      </c>
      <c r="AI1716" s="36">
        <f>VLOOKUP(A1716&amp;P1716,[6]HARGA!C:D,2,0)*Q1716</f>
        <v>0</v>
      </c>
      <c r="AJ1716" s="36">
        <f>VLOOKUP(A1716&amp;P1716,[6]HARGA!C:D,2,0)*W1716</f>
        <v>0</v>
      </c>
      <c r="AK1716" s="36">
        <f>VLOOKUP(A1716&amp;P1716,[6]HARGA!C:D,2,0)*AB1716</f>
        <v>0</v>
      </c>
      <c r="AL1716" s="37"/>
      <c r="AM1716" s="37"/>
      <c r="AN1716" s="37"/>
      <c r="AO1716" s="37"/>
      <c r="AP1716" s="37"/>
      <c r="AQ1716" s="37"/>
      <c r="AR1716" s="37"/>
      <c r="AS1716" s="37"/>
      <c r="AT1716" s="37"/>
      <c r="AU1716" s="37"/>
      <c r="AV1716" s="37"/>
      <c r="AW1716" s="37"/>
      <c r="AX1716" s="37"/>
      <c r="AY1716" s="37"/>
      <c r="AZ1716" s="37"/>
      <c r="BA1716" s="37"/>
      <c r="BB1716" s="37"/>
      <c r="BC1716" s="37"/>
      <c r="BD1716">
        <v>8</v>
      </c>
    </row>
    <row r="1717" spans="1:56" hidden="1" x14ac:dyDescent="0.25">
      <c r="A1717" s="22" t="s">
        <v>66</v>
      </c>
      <c r="B1717" s="22" t="s">
        <v>52</v>
      </c>
      <c r="C1717" s="23" t="s">
        <v>2411</v>
      </c>
      <c r="D1717" s="22" t="s">
        <v>193</v>
      </c>
      <c r="E1717" s="22" t="s">
        <v>705</v>
      </c>
      <c r="F1717" s="22" t="s">
        <v>706</v>
      </c>
      <c r="G1717" s="128">
        <v>5042350170</v>
      </c>
      <c r="H1717" s="22" t="s">
        <v>56</v>
      </c>
      <c r="I1717" s="22" t="s">
        <v>56</v>
      </c>
      <c r="J1717" s="24">
        <v>44508</v>
      </c>
      <c r="K1717" s="28">
        <v>0</v>
      </c>
      <c r="L1717" s="22" t="s">
        <v>138</v>
      </c>
      <c r="M1717" s="22" t="s">
        <v>138</v>
      </c>
      <c r="N1717" s="101" t="s">
        <v>2412</v>
      </c>
      <c r="O1717" s="102">
        <v>44509</v>
      </c>
      <c r="P1717" s="27" t="s">
        <v>60</v>
      </c>
      <c r="Q1717" s="28">
        <v>0</v>
      </c>
      <c r="R1717" s="23">
        <v>21102903690</v>
      </c>
      <c r="S1717" s="22" t="s">
        <v>56</v>
      </c>
      <c r="T1717" s="22">
        <v>6008156739</v>
      </c>
      <c r="U1717" s="22">
        <v>33</v>
      </c>
      <c r="V1717" s="28">
        <v>0</v>
      </c>
      <c r="W1717" s="22">
        <v>33</v>
      </c>
      <c r="X1717" s="29" t="s">
        <v>72</v>
      </c>
      <c r="Y1717" s="22" t="s">
        <v>56</v>
      </c>
      <c r="Z1717" s="30" t="s">
        <v>2413</v>
      </c>
      <c r="AA1717" s="31">
        <v>44508</v>
      </c>
      <c r="AB1717" s="22">
        <v>0</v>
      </c>
      <c r="AC1717" s="32">
        <v>5042348872</v>
      </c>
      <c r="AD1717" s="33" t="s">
        <v>2414</v>
      </c>
      <c r="AE1717" s="34">
        <v>44508</v>
      </c>
      <c r="AF1717" s="35" t="e">
        <f>VLOOKUP(G1717,[6]TIV1!L:S,8,FALSE)</f>
        <v>#N/A</v>
      </c>
      <c r="AG1717" s="35" t="str">
        <f>VLOOKUP(T1717,[6]TIV1!L:S,8,FALSE)</f>
        <v>2050350312</v>
      </c>
      <c r="AH1717" s="35" t="str">
        <f>VLOOKUP(AC1717,[6]TIV1!L:S,8,FALSE)</f>
        <v>8276895965</v>
      </c>
      <c r="AI1717" s="36">
        <f>VLOOKUP(A1717&amp;P1717,[6]HARGA!C:D,2,0)*Q1717</f>
        <v>0</v>
      </c>
      <c r="AJ1717" s="36">
        <f>VLOOKUP(A1717&amp;P1717,[6]HARGA!C:D,2,0)*W1717</f>
        <v>325050</v>
      </c>
      <c r="AK1717" s="36">
        <f>VLOOKUP(A1717&amp;P1717,[6]HARGA!C:D,2,0)*AB1717</f>
        <v>0</v>
      </c>
      <c r="AL1717" s="37"/>
      <c r="AM1717" s="37"/>
      <c r="AN1717" s="37"/>
      <c r="AO1717" s="37"/>
      <c r="AP1717" s="37"/>
      <c r="AQ1717" s="37"/>
      <c r="AR1717" s="37"/>
      <c r="AS1717" s="37"/>
      <c r="AT1717" s="37"/>
      <c r="AU1717" s="37"/>
      <c r="AV1717" s="37"/>
      <c r="AW1717" s="37"/>
      <c r="AX1717" s="37"/>
      <c r="AY1717" s="37"/>
      <c r="AZ1717" s="37"/>
      <c r="BA1717" s="37"/>
      <c r="BB1717" s="37"/>
      <c r="BC1717" s="37"/>
      <c r="BD1717">
        <v>8</v>
      </c>
    </row>
    <row r="1718" spans="1:56" hidden="1" x14ac:dyDescent="0.25">
      <c r="A1718" s="22" t="s">
        <v>66</v>
      </c>
      <c r="B1718" s="22" t="s">
        <v>52</v>
      </c>
      <c r="C1718" s="23" t="s">
        <v>2411</v>
      </c>
      <c r="D1718" s="22" t="s">
        <v>193</v>
      </c>
      <c r="E1718" s="22" t="s">
        <v>705</v>
      </c>
      <c r="F1718" s="22" t="s">
        <v>706</v>
      </c>
      <c r="G1718" s="22">
        <v>5042350170</v>
      </c>
      <c r="H1718" s="22" t="s">
        <v>56</v>
      </c>
      <c r="I1718" s="22" t="s">
        <v>56</v>
      </c>
      <c r="J1718" s="24">
        <v>44508</v>
      </c>
      <c r="K1718" s="28">
        <v>0</v>
      </c>
      <c r="L1718" s="22" t="s">
        <v>138</v>
      </c>
      <c r="M1718" s="22" t="s">
        <v>138</v>
      </c>
      <c r="N1718" s="101" t="s">
        <v>2412</v>
      </c>
      <c r="O1718" s="102">
        <v>44509</v>
      </c>
      <c r="P1718" s="27" t="s">
        <v>64</v>
      </c>
      <c r="Q1718" s="28">
        <v>0</v>
      </c>
      <c r="R1718" s="23">
        <v>21102903690</v>
      </c>
      <c r="S1718" s="22" t="s">
        <v>56</v>
      </c>
      <c r="T1718" s="22">
        <v>6008156739</v>
      </c>
      <c r="U1718" s="22">
        <v>1344</v>
      </c>
      <c r="V1718" s="28">
        <v>0</v>
      </c>
      <c r="W1718" s="22">
        <v>1344</v>
      </c>
      <c r="X1718" s="29" t="s">
        <v>72</v>
      </c>
      <c r="Y1718" s="22" t="s">
        <v>56</v>
      </c>
      <c r="Z1718" s="30" t="s">
        <v>2413</v>
      </c>
      <c r="AA1718" s="31">
        <v>44508</v>
      </c>
      <c r="AB1718" s="22">
        <v>70</v>
      </c>
      <c r="AC1718" s="32">
        <v>5042348872</v>
      </c>
      <c r="AD1718" s="33" t="s">
        <v>2414</v>
      </c>
      <c r="AE1718" s="34">
        <v>44508</v>
      </c>
      <c r="AF1718" s="35" t="e">
        <f>VLOOKUP(G1718,[6]TIV1!L:S,8,FALSE)</f>
        <v>#N/A</v>
      </c>
      <c r="AG1718" s="35" t="str">
        <f>VLOOKUP(T1718,[6]TIV1!L:S,8,FALSE)</f>
        <v>2050350312</v>
      </c>
      <c r="AH1718" s="35" t="str">
        <f>VLOOKUP(AC1718,[6]TIV1!L:S,8,FALSE)</f>
        <v>8276895965</v>
      </c>
      <c r="AI1718" s="36">
        <f>VLOOKUP(A1718&amp;P1718,[6]HARGA!C:D,2,0)*Q1718</f>
        <v>0</v>
      </c>
      <c r="AJ1718" s="36">
        <f>VLOOKUP(A1718&amp;P1718,[6]HARGA!C:D,2,0)*W1718</f>
        <v>40320000</v>
      </c>
      <c r="AK1718" s="36">
        <f>VLOOKUP(A1718&amp;P1718,[6]HARGA!C:D,2,0)*AB1718</f>
        <v>2100000</v>
      </c>
      <c r="AL1718" s="37"/>
      <c r="AM1718" s="37"/>
      <c r="AN1718" s="37"/>
      <c r="AO1718" s="37"/>
      <c r="AP1718" s="37"/>
      <c r="AQ1718" s="37"/>
      <c r="AR1718" s="37"/>
      <c r="AS1718" s="37"/>
      <c r="AT1718" s="37"/>
      <c r="AU1718" s="37"/>
      <c r="AV1718" s="37"/>
      <c r="AW1718" s="37"/>
      <c r="AX1718" s="37"/>
      <c r="AY1718" s="37"/>
      <c r="AZ1718" s="37"/>
      <c r="BA1718" s="37"/>
      <c r="BB1718" s="37"/>
      <c r="BC1718" s="37"/>
      <c r="BD1718">
        <v>8</v>
      </c>
    </row>
    <row r="1719" spans="1:56" hidden="1" x14ac:dyDescent="0.25">
      <c r="A1719" s="22" t="s">
        <v>51</v>
      </c>
      <c r="B1719" s="22" t="s">
        <v>52</v>
      </c>
      <c r="C1719" s="23">
        <v>21110406291</v>
      </c>
      <c r="D1719" s="22" t="s">
        <v>193</v>
      </c>
      <c r="E1719" s="22" t="s">
        <v>194</v>
      </c>
      <c r="F1719" s="22" t="s">
        <v>195</v>
      </c>
      <c r="G1719" s="22">
        <v>5042341198</v>
      </c>
      <c r="H1719" s="22" t="s">
        <v>56</v>
      </c>
      <c r="I1719" s="22" t="s">
        <v>56</v>
      </c>
      <c r="J1719" s="24">
        <v>44508</v>
      </c>
      <c r="K1719" s="22">
        <v>960</v>
      </c>
      <c r="L1719" s="22" t="s">
        <v>138</v>
      </c>
      <c r="M1719" s="22" t="s">
        <v>138</v>
      </c>
      <c r="N1719" s="101" t="s">
        <v>2415</v>
      </c>
      <c r="O1719" s="102">
        <v>44509</v>
      </c>
      <c r="P1719" s="27" t="s">
        <v>60</v>
      </c>
      <c r="Q1719" s="22">
        <v>960</v>
      </c>
      <c r="R1719" s="23">
        <v>21110406309</v>
      </c>
      <c r="S1719" s="22" t="s">
        <v>56</v>
      </c>
      <c r="T1719" s="22">
        <v>6008154378</v>
      </c>
      <c r="U1719" s="22">
        <v>15</v>
      </c>
      <c r="V1719" s="28">
        <v>0</v>
      </c>
      <c r="W1719" s="22">
        <v>15</v>
      </c>
      <c r="X1719" s="29" t="s">
        <v>92</v>
      </c>
      <c r="Y1719" s="22" t="s">
        <v>56</v>
      </c>
      <c r="Z1719" s="63" t="s">
        <v>2416</v>
      </c>
      <c r="AA1719" s="64">
        <v>44508</v>
      </c>
      <c r="AB1719" s="22">
        <v>0</v>
      </c>
      <c r="AC1719" s="62">
        <v>5042341700</v>
      </c>
      <c r="AD1719" s="43" t="s">
        <v>2417</v>
      </c>
      <c r="AE1719" s="44">
        <v>44514</v>
      </c>
      <c r="AF1719" s="35" t="str">
        <f>VLOOKUP(G1719,[6]TIV1!L:S,8,FALSE)</f>
        <v>8276895377</v>
      </c>
      <c r="AG1719" s="35" t="str">
        <f>VLOOKUP(T1719,[6]TIV1!L:S,8,FALSE)</f>
        <v>2050350281</v>
      </c>
      <c r="AH1719" s="35" t="str">
        <f>VLOOKUP(AC1719,[6]TIV1!L:S,8,FALSE)</f>
        <v>8276895377</v>
      </c>
      <c r="AI1719" s="36">
        <f>VLOOKUP(A1719&amp;P1719,[6]HARGA!C:D,2,0)*Q1719</f>
        <v>9456000</v>
      </c>
      <c r="AJ1719" s="36">
        <f>VLOOKUP(A1719&amp;P1719,[6]HARGA!C:D,2,0)*W1719</f>
        <v>147750</v>
      </c>
      <c r="AK1719" s="36">
        <f>VLOOKUP(A1719&amp;P1719,[6]HARGA!C:D,2,0)*AB1719</f>
        <v>0</v>
      </c>
      <c r="AL1719" s="37"/>
      <c r="AM1719" s="37"/>
      <c r="AN1719" s="37"/>
      <c r="AO1719" s="37"/>
      <c r="AP1719" s="37"/>
      <c r="AQ1719" s="37"/>
      <c r="AR1719" s="37"/>
      <c r="AS1719" s="37"/>
      <c r="AT1719" s="37"/>
      <c r="AU1719" s="37"/>
      <c r="AV1719" s="37"/>
      <c r="AW1719" s="37"/>
      <c r="AX1719" s="37"/>
      <c r="AY1719" s="37"/>
      <c r="AZ1719" s="37"/>
      <c r="BA1719" s="37"/>
      <c r="BB1719" s="37"/>
      <c r="BC1719" s="37"/>
      <c r="BD1719">
        <v>8</v>
      </c>
    </row>
    <row r="1720" spans="1:56" hidden="1" x14ac:dyDescent="0.25">
      <c r="A1720" s="22" t="s">
        <v>51</v>
      </c>
      <c r="B1720" s="22" t="s">
        <v>52</v>
      </c>
      <c r="C1720" s="23">
        <v>21110406291</v>
      </c>
      <c r="D1720" s="22" t="s">
        <v>193</v>
      </c>
      <c r="E1720" s="22" t="s">
        <v>194</v>
      </c>
      <c r="F1720" s="22" t="s">
        <v>195</v>
      </c>
      <c r="G1720" s="22">
        <v>5042341198</v>
      </c>
      <c r="H1720" s="22" t="s">
        <v>56</v>
      </c>
      <c r="I1720" s="22" t="s">
        <v>56</v>
      </c>
      <c r="J1720" s="24">
        <v>44508</v>
      </c>
      <c r="K1720" s="22">
        <v>960</v>
      </c>
      <c r="L1720" s="22" t="s">
        <v>138</v>
      </c>
      <c r="M1720" s="22" t="s">
        <v>138</v>
      </c>
      <c r="N1720" s="101" t="s">
        <v>2415</v>
      </c>
      <c r="O1720" s="102">
        <v>44509</v>
      </c>
      <c r="P1720" s="27" t="s">
        <v>64</v>
      </c>
      <c r="Q1720" s="22">
        <v>960</v>
      </c>
      <c r="R1720" s="23">
        <v>21110406309</v>
      </c>
      <c r="S1720" s="22" t="s">
        <v>56</v>
      </c>
      <c r="T1720" s="22">
        <v>6008154378</v>
      </c>
      <c r="U1720" s="22">
        <v>960</v>
      </c>
      <c r="V1720" s="28">
        <v>0</v>
      </c>
      <c r="W1720" s="22">
        <v>960</v>
      </c>
      <c r="X1720" s="29" t="s">
        <v>92</v>
      </c>
      <c r="Y1720" s="22" t="s">
        <v>56</v>
      </c>
      <c r="Z1720" s="63" t="s">
        <v>2416</v>
      </c>
      <c r="AA1720" s="64">
        <v>44508</v>
      </c>
      <c r="AB1720" s="22">
        <v>45</v>
      </c>
      <c r="AC1720" s="62">
        <v>5042341700</v>
      </c>
      <c r="AD1720" s="43" t="s">
        <v>2417</v>
      </c>
      <c r="AE1720" s="44">
        <v>44514</v>
      </c>
      <c r="AF1720" s="35" t="str">
        <f>VLOOKUP(G1720,[6]TIV1!L:S,8,FALSE)</f>
        <v>8276895377</v>
      </c>
      <c r="AG1720" s="35" t="str">
        <f>VLOOKUP(T1720,[6]TIV1!L:S,8,FALSE)</f>
        <v>2050350281</v>
      </c>
      <c r="AH1720" s="35" t="str">
        <f>VLOOKUP(AC1720,[6]TIV1!L:S,8,FALSE)</f>
        <v>8276895377</v>
      </c>
      <c r="AI1720" s="36">
        <f>VLOOKUP(A1720&amp;P1720,[6]HARGA!C:D,2,0)*Q1720</f>
        <v>28800000</v>
      </c>
      <c r="AJ1720" s="36">
        <f>VLOOKUP(A1720&amp;P1720,[6]HARGA!C:D,2,0)*W1720</f>
        <v>28800000</v>
      </c>
      <c r="AK1720" s="36">
        <f>VLOOKUP(A1720&amp;P1720,[6]HARGA!C:D,2,0)*AB1720</f>
        <v>1350000</v>
      </c>
      <c r="AL1720" s="37"/>
      <c r="AM1720" s="37"/>
      <c r="AN1720" s="37"/>
      <c r="AO1720" s="37"/>
      <c r="AP1720" s="37"/>
      <c r="AQ1720" s="37"/>
      <c r="AR1720" s="37"/>
      <c r="AS1720" s="37"/>
      <c r="AT1720" s="37"/>
      <c r="AU1720" s="37"/>
      <c r="AV1720" s="37"/>
      <c r="AW1720" s="37"/>
      <c r="AX1720" s="37"/>
      <c r="AY1720" s="37"/>
      <c r="AZ1720" s="37"/>
      <c r="BA1720" s="37"/>
      <c r="BB1720" s="37"/>
      <c r="BC1720" s="37"/>
      <c r="BD1720">
        <v>8</v>
      </c>
    </row>
    <row r="1721" spans="1:56" hidden="1" x14ac:dyDescent="0.25">
      <c r="A1721" s="22" t="s">
        <v>51</v>
      </c>
      <c r="B1721" s="22" t="s">
        <v>52</v>
      </c>
      <c r="C1721" s="23">
        <v>21110406291</v>
      </c>
      <c r="D1721" s="22" t="s">
        <v>193</v>
      </c>
      <c r="E1721" s="22" t="s">
        <v>194</v>
      </c>
      <c r="F1721" s="22" t="s">
        <v>195</v>
      </c>
      <c r="G1721" s="22">
        <v>5042341198</v>
      </c>
      <c r="H1721" s="22" t="s">
        <v>56</v>
      </c>
      <c r="I1721" s="22" t="s">
        <v>56</v>
      </c>
      <c r="J1721" s="24">
        <v>44508</v>
      </c>
      <c r="K1721" s="22">
        <v>20</v>
      </c>
      <c r="L1721" s="22" t="s">
        <v>138</v>
      </c>
      <c r="M1721" s="22" t="s">
        <v>138</v>
      </c>
      <c r="N1721" s="101" t="s">
        <v>2415</v>
      </c>
      <c r="O1721" s="102">
        <v>44509</v>
      </c>
      <c r="P1721" s="27" t="s">
        <v>65</v>
      </c>
      <c r="Q1721" s="22">
        <v>20</v>
      </c>
      <c r="R1721" s="23">
        <v>21110406309</v>
      </c>
      <c r="S1721" s="22" t="s">
        <v>56</v>
      </c>
      <c r="T1721" s="22">
        <v>6008154378</v>
      </c>
      <c r="U1721" s="22">
        <v>20</v>
      </c>
      <c r="V1721" s="28">
        <v>0</v>
      </c>
      <c r="W1721" s="22">
        <v>20</v>
      </c>
      <c r="X1721" s="29" t="s">
        <v>92</v>
      </c>
      <c r="Y1721" s="22" t="s">
        <v>56</v>
      </c>
      <c r="Z1721" s="63" t="s">
        <v>2416</v>
      </c>
      <c r="AA1721" s="64">
        <v>44508</v>
      </c>
      <c r="AB1721" s="22">
        <v>0</v>
      </c>
      <c r="AC1721" s="62">
        <v>5042341700</v>
      </c>
      <c r="AD1721" s="43" t="s">
        <v>2417</v>
      </c>
      <c r="AE1721" s="44">
        <v>44514</v>
      </c>
      <c r="AF1721" s="35" t="str">
        <f>VLOOKUP(G1721,[6]TIV1!L:S,8,FALSE)</f>
        <v>8276895377</v>
      </c>
      <c r="AG1721" s="35" t="str">
        <f>VLOOKUP(T1721,[6]TIV1!L:S,8,FALSE)</f>
        <v>2050350281</v>
      </c>
      <c r="AH1721" s="35" t="str">
        <f>VLOOKUP(AC1721,[6]TIV1!L:S,8,FALSE)</f>
        <v>8276895377</v>
      </c>
      <c r="AI1721" s="36">
        <f>VLOOKUP(A1721&amp;P1721,[6]HARGA!C:D,2,0)*Q1721</f>
        <v>0</v>
      </c>
      <c r="AJ1721" s="36">
        <f>VLOOKUP(A1721&amp;P1721,[6]HARGA!C:D,2,0)*W1721</f>
        <v>0</v>
      </c>
      <c r="AK1721" s="36">
        <f>VLOOKUP(A1721&amp;P1721,[6]HARGA!C:D,2,0)*AB1721</f>
        <v>0</v>
      </c>
      <c r="AL1721" s="37"/>
      <c r="AM1721" s="37"/>
      <c r="AN1721" s="37"/>
      <c r="AO1721" s="37"/>
      <c r="AP1721" s="37"/>
      <c r="AQ1721" s="37"/>
      <c r="AR1721" s="37"/>
      <c r="AS1721" s="37"/>
      <c r="AT1721" s="37"/>
      <c r="AU1721" s="37"/>
      <c r="AV1721" s="37"/>
      <c r="AW1721" s="37"/>
      <c r="AX1721" s="37"/>
      <c r="AY1721" s="37"/>
      <c r="AZ1721" s="37"/>
      <c r="BA1721" s="37"/>
      <c r="BB1721" s="37"/>
      <c r="BC1721" s="37"/>
      <c r="BD1721">
        <v>8</v>
      </c>
    </row>
    <row r="1722" spans="1:56" hidden="1" x14ac:dyDescent="0.25">
      <c r="A1722" s="22" t="s">
        <v>66</v>
      </c>
      <c r="B1722" s="22" t="s">
        <v>52</v>
      </c>
      <c r="C1722" s="23" t="s">
        <v>2418</v>
      </c>
      <c r="D1722" s="22" t="s">
        <v>193</v>
      </c>
      <c r="E1722" s="22" t="s">
        <v>932</v>
      </c>
      <c r="F1722" s="22" t="s">
        <v>2419</v>
      </c>
      <c r="G1722" s="22">
        <v>5042349189</v>
      </c>
      <c r="H1722" s="22" t="s">
        <v>56</v>
      </c>
      <c r="I1722" s="22" t="s">
        <v>56</v>
      </c>
      <c r="J1722" s="24">
        <v>44508</v>
      </c>
      <c r="K1722" s="28">
        <v>0</v>
      </c>
      <c r="L1722" s="22" t="s">
        <v>158</v>
      </c>
      <c r="M1722" s="22" t="s">
        <v>158</v>
      </c>
      <c r="N1722" s="101" t="s">
        <v>2420</v>
      </c>
      <c r="O1722" s="102">
        <v>44509</v>
      </c>
      <c r="P1722" s="27" t="s">
        <v>60</v>
      </c>
      <c r="Q1722" s="28">
        <v>0</v>
      </c>
      <c r="R1722" s="23" t="s">
        <v>2421</v>
      </c>
      <c r="S1722" s="22" t="s">
        <v>56</v>
      </c>
      <c r="T1722" s="22">
        <v>6008156902</v>
      </c>
      <c r="U1722" s="22">
        <v>0</v>
      </c>
      <c r="V1722" s="28">
        <v>0</v>
      </c>
      <c r="W1722" s="22">
        <v>0</v>
      </c>
      <c r="X1722" s="29" t="s">
        <v>132</v>
      </c>
      <c r="Y1722" s="22" t="s">
        <v>56</v>
      </c>
      <c r="Z1722" s="63" t="s">
        <v>2422</v>
      </c>
      <c r="AA1722" s="64">
        <v>44506</v>
      </c>
      <c r="AB1722" s="22">
        <v>0</v>
      </c>
      <c r="AC1722" s="32">
        <v>5042350127</v>
      </c>
      <c r="AD1722" s="43" t="s">
        <v>2423</v>
      </c>
      <c r="AE1722" s="44">
        <v>44514</v>
      </c>
      <c r="AF1722" s="35" t="e">
        <f>VLOOKUP(G1722,[6]TIV1!L:S,8,FALSE)</f>
        <v>#N/A</v>
      </c>
      <c r="AG1722" s="35" t="str">
        <f>VLOOKUP(T1722,[6]TIV1!L:S,8,FALSE)</f>
        <v>2050350312</v>
      </c>
      <c r="AH1722" s="35" t="str">
        <f>VLOOKUP(AC1722,[6]TIV1!L:S,8,FALSE)</f>
        <v>8276895965</v>
      </c>
      <c r="AI1722" s="36">
        <f>VLOOKUP(A1722&amp;P1722,[6]HARGA!C:D,2,0)*Q1722</f>
        <v>0</v>
      </c>
      <c r="AJ1722" s="36">
        <f>VLOOKUP(A1722&amp;P1722,[6]HARGA!C:D,2,0)*W1722</f>
        <v>0</v>
      </c>
      <c r="AK1722" s="36">
        <f>VLOOKUP(A1722&amp;P1722,[6]HARGA!C:D,2,0)*AB1722</f>
        <v>0</v>
      </c>
      <c r="AL1722" s="37"/>
      <c r="AM1722" s="37"/>
      <c r="AN1722" s="37"/>
      <c r="AO1722" s="37"/>
      <c r="AP1722" s="37"/>
      <c r="AQ1722" s="37"/>
      <c r="AR1722" s="37"/>
      <c r="AS1722" s="37"/>
      <c r="AT1722" s="37"/>
      <c r="AU1722" s="37"/>
      <c r="AV1722" s="37"/>
      <c r="AW1722" s="37"/>
      <c r="AX1722" s="37"/>
      <c r="AY1722" s="37"/>
      <c r="AZ1722" s="37"/>
      <c r="BA1722" s="37"/>
      <c r="BB1722" s="37"/>
      <c r="BC1722" s="37"/>
      <c r="BD1722">
        <v>8</v>
      </c>
    </row>
    <row r="1723" spans="1:56" hidden="1" x14ac:dyDescent="0.25">
      <c r="A1723" s="22" t="s">
        <v>66</v>
      </c>
      <c r="B1723" s="22" t="s">
        <v>52</v>
      </c>
      <c r="C1723" s="23" t="s">
        <v>2418</v>
      </c>
      <c r="D1723" s="22" t="s">
        <v>193</v>
      </c>
      <c r="E1723" s="22" t="s">
        <v>932</v>
      </c>
      <c r="F1723" s="22" t="s">
        <v>2419</v>
      </c>
      <c r="G1723" s="22">
        <v>5042349189</v>
      </c>
      <c r="H1723" s="22" t="s">
        <v>56</v>
      </c>
      <c r="I1723" s="22" t="s">
        <v>56</v>
      </c>
      <c r="J1723" s="24">
        <v>44508</v>
      </c>
      <c r="K1723" s="28">
        <v>0</v>
      </c>
      <c r="L1723" s="22" t="s">
        <v>158</v>
      </c>
      <c r="M1723" s="22" t="s">
        <v>158</v>
      </c>
      <c r="N1723" s="101" t="s">
        <v>2420</v>
      </c>
      <c r="O1723" s="102">
        <v>44509</v>
      </c>
      <c r="P1723" s="27" t="s">
        <v>64</v>
      </c>
      <c r="Q1723" s="28">
        <v>0</v>
      </c>
      <c r="R1723" s="23" t="s">
        <v>2421</v>
      </c>
      <c r="S1723" s="22" t="s">
        <v>56</v>
      </c>
      <c r="T1723" s="22">
        <v>6008156902</v>
      </c>
      <c r="U1723" s="22">
        <v>1344</v>
      </c>
      <c r="V1723" s="28">
        <v>0</v>
      </c>
      <c r="W1723" s="22">
        <v>1344</v>
      </c>
      <c r="X1723" s="29" t="s">
        <v>132</v>
      </c>
      <c r="Y1723" s="22" t="s">
        <v>56</v>
      </c>
      <c r="Z1723" s="63" t="s">
        <v>2422</v>
      </c>
      <c r="AA1723" s="64">
        <v>44506</v>
      </c>
      <c r="AB1723" s="22">
        <v>92</v>
      </c>
      <c r="AC1723" s="32">
        <v>5042350127</v>
      </c>
      <c r="AD1723" s="43" t="s">
        <v>2423</v>
      </c>
      <c r="AE1723" s="44">
        <v>44514</v>
      </c>
      <c r="AF1723" s="35" t="e">
        <f>VLOOKUP(G1723,[6]TIV1!L:S,8,FALSE)</f>
        <v>#N/A</v>
      </c>
      <c r="AG1723" s="35" t="str">
        <f>VLOOKUP(T1723,[6]TIV1!L:S,8,FALSE)</f>
        <v>2050350312</v>
      </c>
      <c r="AH1723" s="35" t="str">
        <f>VLOOKUP(AC1723,[6]TIV1!L:S,8,FALSE)</f>
        <v>8276895965</v>
      </c>
      <c r="AI1723" s="36">
        <f>VLOOKUP(A1723&amp;P1723,[6]HARGA!C:D,2,0)*Q1723</f>
        <v>0</v>
      </c>
      <c r="AJ1723" s="36">
        <f>VLOOKUP(A1723&amp;P1723,[6]HARGA!C:D,2,0)*W1723</f>
        <v>40320000</v>
      </c>
      <c r="AK1723" s="36">
        <f>VLOOKUP(A1723&amp;P1723,[6]HARGA!C:D,2,0)*AB1723</f>
        <v>2760000</v>
      </c>
      <c r="AL1723" s="37"/>
      <c r="AM1723" s="37"/>
      <c r="AN1723" s="37"/>
      <c r="AO1723" s="37"/>
      <c r="AP1723" s="37"/>
      <c r="AQ1723" s="37"/>
      <c r="AR1723" s="37"/>
      <c r="AS1723" s="37"/>
      <c r="AT1723" s="37"/>
      <c r="AU1723" s="37"/>
      <c r="AV1723" s="37"/>
      <c r="AW1723" s="37"/>
      <c r="AX1723" s="37"/>
      <c r="AY1723" s="37"/>
      <c r="AZ1723" s="37"/>
      <c r="BA1723" s="37"/>
      <c r="BB1723" s="37"/>
      <c r="BC1723" s="37"/>
      <c r="BD1723">
        <v>8</v>
      </c>
    </row>
    <row r="1724" spans="1:56" hidden="1" x14ac:dyDescent="0.25">
      <c r="A1724" s="22" t="s">
        <v>51</v>
      </c>
      <c r="B1724" s="22" t="s">
        <v>52</v>
      </c>
      <c r="C1724" s="23">
        <v>21110800015</v>
      </c>
      <c r="D1724" s="22" t="s">
        <v>193</v>
      </c>
      <c r="E1724" s="22" t="s">
        <v>260</v>
      </c>
      <c r="F1724" s="22" t="s">
        <v>261</v>
      </c>
      <c r="G1724" s="22">
        <v>5042346469</v>
      </c>
      <c r="H1724" s="22" t="s">
        <v>56</v>
      </c>
      <c r="I1724" s="22" t="s">
        <v>56</v>
      </c>
      <c r="J1724" s="24">
        <v>44508</v>
      </c>
      <c r="K1724" s="22">
        <v>1104</v>
      </c>
      <c r="L1724" s="22" t="s">
        <v>110</v>
      </c>
      <c r="M1724" s="22" t="s">
        <v>2424</v>
      </c>
      <c r="N1724" s="130" t="s">
        <v>2425</v>
      </c>
      <c r="O1724" s="131">
        <v>44509</v>
      </c>
      <c r="P1724" s="27" t="s">
        <v>60</v>
      </c>
      <c r="Q1724" s="22">
        <v>1104</v>
      </c>
      <c r="R1724" s="28" t="s">
        <v>56</v>
      </c>
      <c r="S1724" s="22" t="s">
        <v>56</v>
      </c>
      <c r="T1724" s="28" t="s">
        <v>56</v>
      </c>
      <c r="U1724" s="28">
        <v>0</v>
      </c>
      <c r="V1724" s="28">
        <v>0</v>
      </c>
      <c r="W1724" s="28">
        <v>0</v>
      </c>
      <c r="X1724" s="28" t="s">
        <v>56</v>
      </c>
      <c r="Y1724" s="22" t="s">
        <v>56</v>
      </c>
      <c r="Z1724" s="45" t="s">
        <v>56</v>
      </c>
      <c r="AA1724" s="45" t="s">
        <v>56</v>
      </c>
      <c r="AB1724" s="28">
        <v>0</v>
      </c>
      <c r="AC1724" s="28" t="s">
        <v>56</v>
      </c>
      <c r="AD1724" s="80" t="s">
        <v>56</v>
      </c>
      <c r="AE1724" s="125" t="s">
        <v>56</v>
      </c>
      <c r="AF1724" s="35" t="str">
        <f>VLOOKUP(G1724,[6]TIV1!L:S,8,FALSE)</f>
        <v>8276895377</v>
      </c>
      <c r="AG1724" s="35" t="e">
        <f>VLOOKUP(T1724,[6]TIV1!L:S,8,FALSE)</f>
        <v>#N/A</v>
      </c>
      <c r="AH1724" s="35" t="e">
        <f>VLOOKUP(AC1724,[6]TIV1!L:S,8,FALSE)</f>
        <v>#N/A</v>
      </c>
      <c r="AI1724" s="36">
        <f>VLOOKUP(A1724&amp;P1724,[6]HARGA!C:D,2,0)*Q1724</f>
        <v>10874400</v>
      </c>
      <c r="AJ1724" s="36">
        <f>VLOOKUP(A1724&amp;P1724,[6]HARGA!C:D,2,0)*W1724</f>
        <v>0</v>
      </c>
      <c r="AK1724" s="36">
        <f>VLOOKUP(A1724&amp;P1724,[6]HARGA!C:D,2,0)*AB1724</f>
        <v>0</v>
      </c>
      <c r="AL1724" s="37"/>
      <c r="AM1724" s="37"/>
      <c r="AN1724" s="37"/>
      <c r="AO1724" s="37"/>
      <c r="AP1724" s="37"/>
      <c r="AQ1724" s="37"/>
      <c r="AR1724" s="37"/>
      <c r="AS1724" s="37"/>
      <c r="AT1724" s="37"/>
      <c r="AU1724" s="37"/>
      <c r="AV1724" s="37"/>
      <c r="AW1724" s="37"/>
      <c r="AX1724" s="37"/>
      <c r="AY1724" s="37"/>
      <c r="AZ1724" s="37"/>
      <c r="BA1724" s="37"/>
      <c r="BB1724" s="37"/>
      <c r="BC1724" s="37"/>
      <c r="BD1724">
        <v>8</v>
      </c>
    </row>
    <row r="1725" spans="1:56" hidden="1" x14ac:dyDescent="0.25">
      <c r="A1725" s="22" t="s">
        <v>51</v>
      </c>
      <c r="B1725" s="22" t="s">
        <v>52</v>
      </c>
      <c r="C1725" s="23">
        <v>21110800015</v>
      </c>
      <c r="D1725" s="22" t="s">
        <v>193</v>
      </c>
      <c r="E1725" s="22" t="s">
        <v>260</v>
      </c>
      <c r="F1725" s="22" t="s">
        <v>261</v>
      </c>
      <c r="G1725" s="22">
        <v>5042346469</v>
      </c>
      <c r="H1725" s="22" t="s">
        <v>56</v>
      </c>
      <c r="I1725" s="22" t="s">
        <v>56</v>
      </c>
      <c r="J1725" s="24">
        <v>44508</v>
      </c>
      <c r="K1725" s="22">
        <v>1104</v>
      </c>
      <c r="L1725" s="22" t="s">
        <v>110</v>
      </c>
      <c r="M1725" s="22" t="s">
        <v>2424</v>
      </c>
      <c r="N1725" s="130" t="s">
        <v>2425</v>
      </c>
      <c r="O1725" s="131">
        <v>44509</v>
      </c>
      <c r="P1725" s="27" t="s">
        <v>64</v>
      </c>
      <c r="Q1725" s="22">
        <v>1104</v>
      </c>
      <c r="R1725" s="28" t="s">
        <v>56</v>
      </c>
      <c r="S1725" s="22" t="s">
        <v>56</v>
      </c>
      <c r="T1725" s="28" t="s">
        <v>56</v>
      </c>
      <c r="U1725" s="28">
        <v>0</v>
      </c>
      <c r="V1725" s="28">
        <v>0</v>
      </c>
      <c r="W1725" s="28">
        <v>0</v>
      </c>
      <c r="X1725" s="28" t="s">
        <v>56</v>
      </c>
      <c r="Y1725" s="22" t="s">
        <v>56</v>
      </c>
      <c r="Z1725" s="45" t="s">
        <v>56</v>
      </c>
      <c r="AA1725" s="45" t="s">
        <v>56</v>
      </c>
      <c r="AB1725" s="28">
        <v>0</v>
      </c>
      <c r="AC1725" s="28" t="s">
        <v>56</v>
      </c>
      <c r="AD1725" s="80" t="s">
        <v>56</v>
      </c>
      <c r="AE1725" s="125" t="s">
        <v>56</v>
      </c>
      <c r="AF1725" s="35" t="str">
        <f>VLOOKUP(G1725,[6]TIV1!L:S,8,FALSE)</f>
        <v>8276895377</v>
      </c>
      <c r="AG1725" s="35" t="e">
        <f>VLOOKUP(T1725,[6]TIV1!L:S,8,FALSE)</f>
        <v>#N/A</v>
      </c>
      <c r="AH1725" s="35" t="e">
        <f>VLOOKUP(AC1725,[6]TIV1!L:S,8,FALSE)</f>
        <v>#N/A</v>
      </c>
      <c r="AI1725" s="36">
        <f>VLOOKUP(A1725&amp;P1725,[6]HARGA!C:D,2,0)*Q1725</f>
        <v>33120000</v>
      </c>
      <c r="AJ1725" s="36">
        <f>VLOOKUP(A1725&amp;P1725,[6]HARGA!C:D,2,0)*W1725</f>
        <v>0</v>
      </c>
      <c r="AK1725" s="36">
        <f>VLOOKUP(A1725&amp;P1725,[6]HARGA!C:D,2,0)*AB1725</f>
        <v>0</v>
      </c>
      <c r="AL1725" s="37"/>
      <c r="AM1725" s="37"/>
      <c r="AN1725" s="37"/>
      <c r="AO1725" s="37"/>
      <c r="AP1725" s="37"/>
      <c r="AQ1725" s="37"/>
      <c r="AR1725" s="37"/>
      <c r="AS1725" s="37"/>
      <c r="AT1725" s="37"/>
      <c r="AU1725" s="37"/>
      <c r="AV1725" s="37"/>
      <c r="AW1725" s="37"/>
      <c r="AX1725" s="37"/>
      <c r="AY1725" s="37"/>
      <c r="AZ1725" s="37"/>
      <c r="BA1725" s="37"/>
      <c r="BB1725" s="37"/>
      <c r="BC1725" s="37"/>
      <c r="BD1725">
        <v>8</v>
      </c>
    </row>
    <row r="1726" spans="1:56" hidden="1" x14ac:dyDescent="0.25">
      <c r="A1726" s="22" t="s">
        <v>51</v>
      </c>
      <c r="B1726" s="22" t="s">
        <v>52</v>
      </c>
      <c r="C1726" s="23">
        <v>21110800015</v>
      </c>
      <c r="D1726" s="22" t="s">
        <v>193</v>
      </c>
      <c r="E1726" s="22" t="s">
        <v>260</v>
      </c>
      <c r="F1726" s="22" t="s">
        <v>261</v>
      </c>
      <c r="G1726" s="22">
        <v>5042346469</v>
      </c>
      <c r="H1726" s="22" t="s">
        <v>56</v>
      </c>
      <c r="I1726" s="22" t="s">
        <v>56</v>
      </c>
      <c r="J1726" s="24">
        <v>44508</v>
      </c>
      <c r="K1726" s="22">
        <v>28</v>
      </c>
      <c r="L1726" s="22" t="s">
        <v>110</v>
      </c>
      <c r="M1726" s="22" t="s">
        <v>2424</v>
      </c>
      <c r="N1726" s="130" t="s">
        <v>2425</v>
      </c>
      <c r="O1726" s="131">
        <v>44509</v>
      </c>
      <c r="P1726" s="27" t="s">
        <v>65</v>
      </c>
      <c r="Q1726" s="22">
        <v>28</v>
      </c>
      <c r="R1726" s="28" t="s">
        <v>56</v>
      </c>
      <c r="S1726" s="22" t="s">
        <v>56</v>
      </c>
      <c r="T1726" s="28" t="s">
        <v>56</v>
      </c>
      <c r="U1726" s="28">
        <v>0</v>
      </c>
      <c r="V1726" s="28">
        <v>0</v>
      </c>
      <c r="W1726" s="28">
        <v>0</v>
      </c>
      <c r="X1726" s="28" t="s">
        <v>56</v>
      </c>
      <c r="Y1726" s="22" t="s">
        <v>56</v>
      </c>
      <c r="Z1726" s="45" t="s">
        <v>56</v>
      </c>
      <c r="AA1726" s="45" t="s">
        <v>56</v>
      </c>
      <c r="AB1726" s="28">
        <v>0</v>
      </c>
      <c r="AC1726" s="28" t="s">
        <v>56</v>
      </c>
      <c r="AD1726" s="80" t="s">
        <v>56</v>
      </c>
      <c r="AE1726" s="125" t="s">
        <v>56</v>
      </c>
      <c r="AF1726" s="35" t="str">
        <f>VLOOKUP(G1726,[6]TIV1!L:S,8,FALSE)</f>
        <v>8276895377</v>
      </c>
      <c r="AG1726" s="35" t="e">
        <f>VLOOKUP(T1726,[6]TIV1!L:S,8,FALSE)</f>
        <v>#N/A</v>
      </c>
      <c r="AH1726" s="35" t="e">
        <f>VLOOKUP(AC1726,[6]TIV1!L:S,8,FALSE)</f>
        <v>#N/A</v>
      </c>
      <c r="AI1726" s="36">
        <f>VLOOKUP(A1726&amp;P1726,[6]HARGA!C:D,2,0)*Q1726</f>
        <v>0</v>
      </c>
      <c r="AJ1726" s="36">
        <f>VLOOKUP(A1726&amp;P1726,[6]HARGA!C:D,2,0)*W1726</f>
        <v>0</v>
      </c>
      <c r="AK1726" s="36">
        <f>VLOOKUP(A1726&amp;P1726,[6]HARGA!C:D,2,0)*AB1726</f>
        <v>0</v>
      </c>
      <c r="AL1726" s="37"/>
      <c r="AM1726" s="37"/>
      <c r="AN1726" s="37"/>
      <c r="AO1726" s="37"/>
      <c r="AP1726" s="37"/>
      <c r="AQ1726" s="37"/>
      <c r="AR1726" s="37"/>
      <c r="AS1726" s="37"/>
      <c r="AT1726" s="37"/>
      <c r="AU1726" s="37"/>
      <c r="AV1726" s="37"/>
      <c r="AW1726" s="37"/>
      <c r="AX1726" s="37"/>
      <c r="AY1726" s="37"/>
      <c r="AZ1726" s="37"/>
      <c r="BA1726" s="37"/>
      <c r="BB1726" s="37"/>
      <c r="BC1726" s="37"/>
      <c r="BD1726">
        <v>8</v>
      </c>
    </row>
    <row r="1727" spans="1:56" hidden="1" x14ac:dyDescent="0.25">
      <c r="A1727" s="22" t="s">
        <v>66</v>
      </c>
      <c r="B1727" s="22" t="s">
        <v>52</v>
      </c>
      <c r="C1727" s="23" t="s">
        <v>2426</v>
      </c>
      <c r="D1727" s="22" t="s">
        <v>193</v>
      </c>
      <c r="E1727" s="22" t="s">
        <v>260</v>
      </c>
      <c r="F1727" s="22" t="s">
        <v>261</v>
      </c>
      <c r="G1727" s="22">
        <v>5042346469</v>
      </c>
      <c r="H1727" s="22" t="s">
        <v>56</v>
      </c>
      <c r="I1727" s="22" t="s">
        <v>56</v>
      </c>
      <c r="J1727" s="24">
        <v>44508</v>
      </c>
      <c r="K1727" s="28">
        <v>0</v>
      </c>
      <c r="L1727" s="22" t="s">
        <v>110</v>
      </c>
      <c r="M1727" s="22" t="s">
        <v>2424</v>
      </c>
      <c r="N1727" s="101" t="s">
        <v>2425</v>
      </c>
      <c r="O1727" s="102">
        <v>44509</v>
      </c>
      <c r="P1727" s="27" t="s">
        <v>60</v>
      </c>
      <c r="Q1727" s="28">
        <v>0</v>
      </c>
      <c r="R1727" s="23">
        <v>21110404165</v>
      </c>
      <c r="S1727" s="22" t="s">
        <v>56</v>
      </c>
      <c r="T1727" s="22">
        <v>6008156641</v>
      </c>
      <c r="U1727" s="22">
        <v>24</v>
      </c>
      <c r="V1727" s="28">
        <v>0</v>
      </c>
      <c r="W1727" s="22">
        <v>24</v>
      </c>
      <c r="X1727" s="29" t="s">
        <v>184</v>
      </c>
      <c r="Y1727" s="22" t="s">
        <v>56</v>
      </c>
      <c r="Z1727" s="30" t="s">
        <v>2427</v>
      </c>
      <c r="AA1727" s="31">
        <v>44508</v>
      </c>
      <c r="AB1727" s="22">
        <v>0</v>
      </c>
      <c r="AC1727" s="62">
        <v>5042341747</v>
      </c>
      <c r="AD1727" s="33" t="s">
        <v>2428</v>
      </c>
      <c r="AE1727" s="34">
        <v>44509</v>
      </c>
      <c r="AF1727" s="35" t="str">
        <f>VLOOKUP(G1727,[6]TIV1!L:S,8,FALSE)</f>
        <v>8276895377</v>
      </c>
      <c r="AG1727" s="35" t="str">
        <f>VLOOKUP(T1727,[6]TIV1!L:S,8,FALSE)</f>
        <v>2050350312</v>
      </c>
      <c r="AH1727" s="35" t="str">
        <f>VLOOKUP(AC1727,[6]TIV1!L:S,8,FALSE)</f>
        <v>8276895965</v>
      </c>
      <c r="AI1727" s="36">
        <f>VLOOKUP(A1727&amp;P1727,[6]HARGA!C:D,2,0)*Q1727</f>
        <v>0</v>
      </c>
      <c r="AJ1727" s="36">
        <f>VLOOKUP(A1727&amp;P1727,[6]HARGA!C:D,2,0)*W1727</f>
        <v>236400</v>
      </c>
      <c r="AK1727" s="36">
        <f>VLOOKUP(A1727&amp;P1727,[6]HARGA!C:D,2,0)*AB1727</f>
        <v>0</v>
      </c>
      <c r="AL1727" s="37"/>
      <c r="AM1727" s="37"/>
      <c r="AN1727" s="37"/>
      <c r="AO1727" s="37"/>
      <c r="AP1727" s="37"/>
      <c r="AQ1727" s="37"/>
      <c r="AR1727" s="37"/>
      <c r="AS1727" s="37"/>
      <c r="AT1727" s="37"/>
      <c r="AU1727" s="37"/>
      <c r="AV1727" s="37"/>
      <c r="AW1727" s="37"/>
      <c r="AX1727" s="37"/>
      <c r="AY1727" s="37"/>
      <c r="AZ1727" s="37"/>
      <c r="BA1727" s="37"/>
      <c r="BB1727" s="37"/>
      <c r="BC1727" s="37"/>
      <c r="BD1727">
        <v>8</v>
      </c>
    </row>
    <row r="1728" spans="1:56" hidden="1" x14ac:dyDescent="0.25">
      <c r="A1728" s="22" t="s">
        <v>66</v>
      </c>
      <c r="B1728" s="22" t="s">
        <v>52</v>
      </c>
      <c r="C1728" s="23" t="s">
        <v>2426</v>
      </c>
      <c r="D1728" s="22" t="s">
        <v>193</v>
      </c>
      <c r="E1728" s="22" t="s">
        <v>260</v>
      </c>
      <c r="F1728" s="22" t="s">
        <v>261</v>
      </c>
      <c r="G1728" s="22">
        <v>5042346469</v>
      </c>
      <c r="H1728" s="22" t="s">
        <v>56</v>
      </c>
      <c r="I1728" s="22" t="s">
        <v>56</v>
      </c>
      <c r="J1728" s="24">
        <v>44508</v>
      </c>
      <c r="K1728" s="28">
        <v>0</v>
      </c>
      <c r="L1728" s="22" t="s">
        <v>110</v>
      </c>
      <c r="M1728" s="22" t="s">
        <v>2424</v>
      </c>
      <c r="N1728" s="101" t="s">
        <v>2425</v>
      </c>
      <c r="O1728" s="102">
        <v>44509</v>
      </c>
      <c r="P1728" s="27" t="s">
        <v>64</v>
      </c>
      <c r="Q1728" s="28">
        <v>0</v>
      </c>
      <c r="R1728" s="23">
        <v>21110404165</v>
      </c>
      <c r="S1728" s="22" t="s">
        <v>56</v>
      </c>
      <c r="T1728" s="22">
        <v>6008156641</v>
      </c>
      <c r="U1728" s="22">
        <v>1152</v>
      </c>
      <c r="V1728" s="28">
        <v>0</v>
      </c>
      <c r="W1728" s="22">
        <v>1152</v>
      </c>
      <c r="X1728" s="29" t="s">
        <v>184</v>
      </c>
      <c r="Y1728" s="22" t="s">
        <v>56</v>
      </c>
      <c r="Z1728" s="30" t="s">
        <v>2427</v>
      </c>
      <c r="AA1728" s="31">
        <v>44508</v>
      </c>
      <c r="AB1728" s="22">
        <v>48</v>
      </c>
      <c r="AC1728" s="62">
        <v>5042341747</v>
      </c>
      <c r="AD1728" s="33" t="s">
        <v>2428</v>
      </c>
      <c r="AE1728" s="34">
        <v>44509</v>
      </c>
      <c r="AF1728" s="35" t="str">
        <f>VLOOKUP(G1728,[6]TIV1!L:S,8,FALSE)</f>
        <v>8276895377</v>
      </c>
      <c r="AG1728" s="35" t="str">
        <f>VLOOKUP(T1728,[6]TIV1!L:S,8,FALSE)</f>
        <v>2050350312</v>
      </c>
      <c r="AH1728" s="35" t="str">
        <f>VLOOKUP(AC1728,[6]TIV1!L:S,8,FALSE)</f>
        <v>8276895965</v>
      </c>
      <c r="AI1728" s="36">
        <f>VLOOKUP(A1728&amp;P1728,[6]HARGA!C:D,2,0)*Q1728</f>
        <v>0</v>
      </c>
      <c r="AJ1728" s="36">
        <f>VLOOKUP(A1728&amp;P1728,[6]HARGA!C:D,2,0)*W1728</f>
        <v>34560000</v>
      </c>
      <c r="AK1728" s="36">
        <f>VLOOKUP(A1728&amp;P1728,[6]HARGA!C:D,2,0)*AB1728</f>
        <v>1440000</v>
      </c>
      <c r="AL1728" s="37"/>
      <c r="AM1728" s="37"/>
      <c r="AN1728" s="37"/>
      <c r="AO1728" s="37"/>
      <c r="AP1728" s="37"/>
      <c r="AQ1728" s="37"/>
      <c r="AR1728" s="37"/>
      <c r="AS1728" s="37"/>
      <c r="AT1728" s="37"/>
      <c r="AU1728" s="37"/>
      <c r="AV1728" s="37"/>
      <c r="AW1728" s="37"/>
      <c r="AX1728" s="37"/>
      <c r="AY1728" s="37"/>
      <c r="AZ1728" s="37"/>
      <c r="BA1728" s="37"/>
      <c r="BB1728" s="37"/>
      <c r="BC1728" s="37"/>
      <c r="BD1728">
        <v>8</v>
      </c>
    </row>
    <row r="1729" spans="1:56" hidden="1" x14ac:dyDescent="0.25">
      <c r="A1729" s="22" t="s">
        <v>66</v>
      </c>
      <c r="B1729" s="22" t="s">
        <v>52</v>
      </c>
      <c r="C1729" s="23" t="s">
        <v>2426</v>
      </c>
      <c r="D1729" s="22" t="s">
        <v>193</v>
      </c>
      <c r="E1729" s="22" t="s">
        <v>260</v>
      </c>
      <c r="F1729" s="22" t="s">
        <v>261</v>
      </c>
      <c r="G1729" s="22">
        <v>5042346469</v>
      </c>
      <c r="H1729" s="22" t="s">
        <v>56</v>
      </c>
      <c r="I1729" s="22" t="s">
        <v>56</v>
      </c>
      <c r="J1729" s="24">
        <v>44508</v>
      </c>
      <c r="K1729" s="28">
        <v>0</v>
      </c>
      <c r="L1729" s="22" t="s">
        <v>110</v>
      </c>
      <c r="M1729" s="22" t="s">
        <v>2424</v>
      </c>
      <c r="N1729" s="101" t="s">
        <v>2425</v>
      </c>
      <c r="O1729" s="102">
        <v>44509</v>
      </c>
      <c r="P1729" s="27" t="s">
        <v>65</v>
      </c>
      <c r="Q1729" s="28">
        <v>0</v>
      </c>
      <c r="R1729" s="23">
        <v>21110404165</v>
      </c>
      <c r="S1729" s="22" t="s">
        <v>56</v>
      </c>
      <c r="T1729" s="22">
        <v>6008156641</v>
      </c>
      <c r="U1729" s="22">
        <v>24</v>
      </c>
      <c r="V1729" s="28">
        <v>0</v>
      </c>
      <c r="W1729" s="22">
        <v>24</v>
      </c>
      <c r="X1729" s="29" t="s">
        <v>184</v>
      </c>
      <c r="Y1729" s="22" t="s">
        <v>56</v>
      </c>
      <c r="Z1729" s="30" t="s">
        <v>2427</v>
      </c>
      <c r="AA1729" s="31">
        <v>44508</v>
      </c>
      <c r="AB1729" s="22">
        <v>0</v>
      </c>
      <c r="AC1729" s="62">
        <v>5042341747</v>
      </c>
      <c r="AD1729" s="33" t="s">
        <v>2428</v>
      </c>
      <c r="AE1729" s="34">
        <v>44509</v>
      </c>
      <c r="AF1729" s="35" t="str">
        <f>VLOOKUP(G1729,[6]TIV1!L:S,8,FALSE)</f>
        <v>8276895377</v>
      </c>
      <c r="AG1729" s="35" t="str">
        <f>VLOOKUP(T1729,[6]TIV1!L:S,8,FALSE)</f>
        <v>2050350312</v>
      </c>
      <c r="AH1729" s="35" t="str">
        <f>VLOOKUP(AC1729,[6]TIV1!L:S,8,FALSE)</f>
        <v>8276895965</v>
      </c>
      <c r="AI1729" s="36">
        <f>VLOOKUP(A1729&amp;P1729,[6]HARGA!C:D,2,0)*Q1729</f>
        <v>0</v>
      </c>
      <c r="AJ1729" s="36">
        <f>VLOOKUP(A1729&amp;P1729,[6]HARGA!C:D,2,0)*W1729</f>
        <v>0</v>
      </c>
      <c r="AK1729" s="36">
        <f>VLOOKUP(A1729&amp;P1729,[6]HARGA!C:D,2,0)*AB1729</f>
        <v>0</v>
      </c>
      <c r="AL1729" s="37"/>
      <c r="AM1729" s="37"/>
      <c r="AN1729" s="37"/>
      <c r="AO1729" s="37"/>
      <c r="AP1729" s="37"/>
      <c r="AQ1729" s="37"/>
      <c r="AR1729" s="37"/>
      <c r="AS1729" s="37"/>
      <c r="AT1729" s="37"/>
      <c r="AU1729" s="37"/>
      <c r="AV1729" s="37"/>
      <c r="AW1729" s="37"/>
      <c r="AX1729" s="37"/>
      <c r="AY1729" s="37"/>
      <c r="AZ1729" s="37"/>
      <c r="BA1729" s="37"/>
      <c r="BB1729" s="37"/>
      <c r="BC1729" s="37"/>
      <c r="BD1729">
        <v>8</v>
      </c>
    </row>
    <row r="1730" spans="1:56" hidden="1" x14ac:dyDescent="0.25">
      <c r="A1730" s="22" t="s">
        <v>51</v>
      </c>
      <c r="B1730" s="22" t="s">
        <v>273</v>
      </c>
      <c r="C1730" s="23">
        <v>21110406128</v>
      </c>
      <c r="D1730" s="22" t="s">
        <v>53</v>
      </c>
      <c r="E1730" s="22" t="s">
        <v>791</v>
      </c>
      <c r="F1730" s="22" t="s">
        <v>792</v>
      </c>
      <c r="G1730" s="22">
        <v>5042347368</v>
      </c>
      <c r="H1730" s="22" t="s">
        <v>56</v>
      </c>
      <c r="I1730" s="22" t="s">
        <v>56</v>
      </c>
      <c r="J1730" s="24">
        <v>44508</v>
      </c>
      <c r="K1730" s="22">
        <v>1280</v>
      </c>
      <c r="L1730" s="22" t="s">
        <v>203</v>
      </c>
      <c r="M1730" s="22" t="s">
        <v>203</v>
      </c>
      <c r="N1730" s="101" t="s">
        <v>2429</v>
      </c>
      <c r="O1730" s="102">
        <v>44509</v>
      </c>
      <c r="P1730" s="27" t="s">
        <v>303</v>
      </c>
      <c r="Q1730" s="22">
        <v>1280</v>
      </c>
      <c r="R1730" s="28" t="s">
        <v>56</v>
      </c>
      <c r="S1730" s="22" t="s">
        <v>56</v>
      </c>
      <c r="T1730" s="22">
        <v>6008155068</v>
      </c>
      <c r="U1730" s="22">
        <v>0</v>
      </c>
      <c r="V1730" s="28">
        <v>0</v>
      </c>
      <c r="W1730" s="22">
        <v>0</v>
      </c>
      <c r="X1730" s="22" t="s">
        <v>203</v>
      </c>
      <c r="Y1730" s="22" t="s">
        <v>56</v>
      </c>
      <c r="Z1730" s="101" t="s">
        <v>2430</v>
      </c>
      <c r="AA1730" s="102">
        <v>44509</v>
      </c>
      <c r="AB1730" s="28">
        <v>0</v>
      </c>
      <c r="AC1730" s="28" t="s">
        <v>56</v>
      </c>
      <c r="AD1730" s="46" t="s">
        <v>56</v>
      </c>
      <c r="AE1730" s="47" t="s">
        <v>56</v>
      </c>
      <c r="AF1730" s="35" t="str">
        <f>VLOOKUP(G1730,[6]TIV1!L:S,8,FALSE)</f>
        <v>8276895378</v>
      </c>
      <c r="AG1730" s="35" t="str">
        <f>VLOOKUP(T1730,[6]TIV1!L:S,8,FALSE)</f>
        <v>2050350280</v>
      </c>
      <c r="AH1730" s="35" t="e">
        <f>VLOOKUP(AC1730,[6]TIV1!L:S,8,FALSE)</f>
        <v>#N/A</v>
      </c>
      <c r="AI1730" s="36">
        <f>VLOOKUP(A1730&amp;P1730,[6]HARGA!C:D,2,0)*Q1730</f>
        <v>47667200</v>
      </c>
      <c r="AJ1730" s="36">
        <f>VLOOKUP(A1730&amp;P1730,[6]HARGA!C:D,2,0)*W1730</f>
        <v>0</v>
      </c>
      <c r="AK1730" s="36">
        <f>VLOOKUP(A1730&amp;P1730,[6]HARGA!C:D,2,0)*AB1730</f>
        <v>0</v>
      </c>
      <c r="AL1730" s="32"/>
      <c r="AM1730" s="32"/>
      <c r="AN1730" s="37"/>
      <c r="AO1730" s="37"/>
      <c r="AP1730" s="37"/>
      <c r="AQ1730" s="37"/>
      <c r="AR1730" s="37"/>
      <c r="AS1730" s="37"/>
      <c r="AT1730" s="37"/>
      <c r="AU1730" s="37"/>
      <c r="AV1730" s="37"/>
      <c r="AW1730" s="37"/>
      <c r="AX1730" s="37"/>
      <c r="AY1730" s="37"/>
      <c r="AZ1730" s="37"/>
      <c r="BA1730" s="37"/>
      <c r="BB1730" s="37"/>
      <c r="BC1730" s="37"/>
      <c r="BD1730">
        <v>8</v>
      </c>
    </row>
    <row r="1731" spans="1:56" hidden="1" x14ac:dyDescent="0.25">
      <c r="A1731" s="22" t="s">
        <v>51</v>
      </c>
      <c r="B1731" s="22" t="s">
        <v>273</v>
      </c>
      <c r="C1731" s="23">
        <v>21110406128</v>
      </c>
      <c r="D1731" s="22" t="s">
        <v>53</v>
      </c>
      <c r="E1731" s="22" t="s">
        <v>791</v>
      </c>
      <c r="F1731" s="22" t="s">
        <v>792</v>
      </c>
      <c r="G1731" s="22">
        <v>5042347368</v>
      </c>
      <c r="H1731" s="22" t="s">
        <v>56</v>
      </c>
      <c r="I1731" s="22" t="s">
        <v>56</v>
      </c>
      <c r="J1731" s="24">
        <v>44508</v>
      </c>
      <c r="K1731" s="22">
        <v>32</v>
      </c>
      <c r="L1731" s="22" t="s">
        <v>203</v>
      </c>
      <c r="M1731" s="22" t="s">
        <v>203</v>
      </c>
      <c r="N1731" s="101" t="s">
        <v>2429</v>
      </c>
      <c r="O1731" s="102">
        <v>44509</v>
      </c>
      <c r="P1731" s="27" t="s">
        <v>279</v>
      </c>
      <c r="Q1731" s="22">
        <v>32</v>
      </c>
      <c r="R1731" s="28" t="s">
        <v>56</v>
      </c>
      <c r="S1731" s="22" t="s">
        <v>56</v>
      </c>
      <c r="T1731" s="22">
        <v>6008155068</v>
      </c>
      <c r="U1731" s="22">
        <v>32</v>
      </c>
      <c r="V1731" s="28">
        <v>0</v>
      </c>
      <c r="W1731" s="22">
        <v>32</v>
      </c>
      <c r="X1731" s="22" t="s">
        <v>203</v>
      </c>
      <c r="Y1731" s="22" t="s">
        <v>56</v>
      </c>
      <c r="Z1731" s="101" t="s">
        <v>2430</v>
      </c>
      <c r="AA1731" s="102">
        <v>44509</v>
      </c>
      <c r="AB1731" s="28">
        <v>0</v>
      </c>
      <c r="AC1731" s="28" t="s">
        <v>56</v>
      </c>
      <c r="AD1731" s="46" t="s">
        <v>56</v>
      </c>
      <c r="AE1731" s="47" t="s">
        <v>56</v>
      </c>
      <c r="AF1731" s="35" t="str">
        <f>VLOOKUP(G1731,[6]TIV1!L:S,8,FALSE)</f>
        <v>8276895378</v>
      </c>
      <c r="AG1731" s="35" t="str">
        <f>VLOOKUP(T1731,[6]TIV1!L:S,8,FALSE)</f>
        <v>2050350280</v>
      </c>
      <c r="AH1731" s="35" t="e">
        <f>VLOOKUP(AC1731,[6]TIV1!L:S,8,FALSE)</f>
        <v>#N/A</v>
      </c>
      <c r="AI1731" s="36">
        <f>VLOOKUP(A1731&amp;P1731,[6]HARGA!C:D,2,0)*Q1731</f>
        <v>3200000</v>
      </c>
      <c r="AJ1731" s="36">
        <f>VLOOKUP(A1731&amp;P1731,[6]HARGA!C:D,2,0)*W1731</f>
        <v>3200000</v>
      </c>
      <c r="AK1731" s="36">
        <f>VLOOKUP(A1731&amp;P1731,[6]HARGA!C:D,2,0)*AB1731</f>
        <v>0</v>
      </c>
      <c r="AL1731" s="32"/>
      <c r="AM1731" s="32"/>
      <c r="AN1731" s="37"/>
      <c r="AO1731" s="37"/>
      <c r="AP1731" s="37"/>
      <c r="AQ1731" s="37"/>
      <c r="AR1731" s="37"/>
      <c r="AS1731" s="37"/>
      <c r="AT1731" s="37"/>
      <c r="AU1731" s="37"/>
      <c r="AV1731" s="37"/>
      <c r="AW1731" s="37"/>
      <c r="AX1731" s="37"/>
      <c r="AY1731" s="37"/>
      <c r="AZ1731" s="37"/>
      <c r="BA1731" s="37"/>
      <c r="BB1731" s="37"/>
      <c r="BC1731" s="37"/>
      <c r="BD1731">
        <v>8</v>
      </c>
    </row>
    <row r="1732" spans="1:56" hidden="1" x14ac:dyDescent="0.25">
      <c r="A1732" s="22" t="s">
        <v>51</v>
      </c>
      <c r="B1732" s="22" t="s">
        <v>273</v>
      </c>
      <c r="C1732" s="23">
        <v>21110406349</v>
      </c>
      <c r="D1732" s="22" t="s">
        <v>292</v>
      </c>
      <c r="E1732" s="22" t="s">
        <v>293</v>
      </c>
      <c r="F1732" s="22" t="s">
        <v>294</v>
      </c>
      <c r="G1732" s="22">
        <v>5042329250</v>
      </c>
      <c r="H1732" s="22" t="s">
        <v>56</v>
      </c>
      <c r="I1732" s="22" t="s">
        <v>56</v>
      </c>
      <c r="J1732" s="24">
        <v>44508</v>
      </c>
      <c r="K1732" s="22">
        <v>352</v>
      </c>
      <c r="L1732" s="22" t="s">
        <v>158</v>
      </c>
      <c r="M1732" s="22" t="s">
        <v>158</v>
      </c>
      <c r="N1732" s="101" t="s">
        <v>2431</v>
      </c>
      <c r="O1732" s="102">
        <v>44509</v>
      </c>
      <c r="P1732" s="27" t="s">
        <v>288</v>
      </c>
      <c r="Q1732" s="22">
        <v>352</v>
      </c>
      <c r="R1732" s="28" t="s">
        <v>56</v>
      </c>
      <c r="S1732" s="22" t="s">
        <v>56</v>
      </c>
      <c r="T1732" s="22" t="s">
        <v>56</v>
      </c>
      <c r="U1732" s="28">
        <v>0</v>
      </c>
      <c r="V1732" s="28">
        <v>0</v>
      </c>
      <c r="W1732" s="28">
        <v>0</v>
      </c>
      <c r="X1732" s="45" t="s">
        <v>56</v>
      </c>
      <c r="Y1732" s="22" t="s">
        <v>56</v>
      </c>
      <c r="Z1732" s="45" t="s">
        <v>56</v>
      </c>
      <c r="AA1732" s="45" t="s">
        <v>56</v>
      </c>
      <c r="AB1732" s="28">
        <v>0</v>
      </c>
      <c r="AC1732" s="28" t="s">
        <v>56</v>
      </c>
      <c r="AD1732" s="46" t="s">
        <v>56</v>
      </c>
      <c r="AE1732" s="47" t="s">
        <v>56</v>
      </c>
      <c r="AF1732" s="35" t="str">
        <f>VLOOKUP(G1732,[6]TIV1!L:S,8,FALSE)</f>
        <v>8276895378</v>
      </c>
      <c r="AG1732" s="35" t="e">
        <f>VLOOKUP(T1732,[6]TIV1!L:S,8,FALSE)</f>
        <v>#N/A</v>
      </c>
      <c r="AH1732" s="35" t="e">
        <f>VLOOKUP(AC1732,[6]TIV1!L:S,8,FALSE)</f>
        <v>#N/A</v>
      </c>
      <c r="AI1732" s="36">
        <f>VLOOKUP(A1732&amp;P1732,[6]HARGA!C:D,2,0)*Q1732</f>
        <v>11932800</v>
      </c>
      <c r="AJ1732" s="36">
        <f>VLOOKUP(A1732&amp;P1732,[6]HARGA!C:D,2,0)*W1732</f>
        <v>0</v>
      </c>
      <c r="AK1732" s="36">
        <f>VLOOKUP(A1732&amp;P1732,[6]HARGA!C:D,2,0)*AB1732</f>
        <v>0</v>
      </c>
      <c r="AL1732" s="32"/>
      <c r="AM1732" s="32"/>
      <c r="AN1732" s="37"/>
      <c r="AO1732" s="37"/>
      <c r="AP1732" s="37"/>
      <c r="AQ1732" s="37"/>
      <c r="AR1732" s="37"/>
      <c r="AS1732" s="37"/>
      <c r="AT1732" s="37"/>
      <c r="AU1732" s="37"/>
      <c r="AV1732" s="37"/>
      <c r="AW1732" s="37"/>
      <c r="AX1732" s="37"/>
      <c r="AY1732" s="37"/>
      <c r="AZ1732" s="37"/>
      <c r="BA1732" s="37"/>
      <c r="BB1732" s="37"/>
      <c r="BC1732" s="37"/>
      <c r="BD1732">
        <v>8</v>
      </c>
    </row>
    <row r="1733" spans="1:56" hidden="1" x14ac:dyDescent="0.25">
      <c r="A1733" s="22" t="s">
        <v>51</v>
      </c>
      <c r="B1733" s="22" t="s">
        <v>273</v>
      </c>
      <c r="C1733" s="23">
        <v>21110406349</v>
      </c>
      <c r="D1733" s="22" t="s">
        <v>292</v>
      </c>
      <c r="E1733" s="22" t="s">
        <v>293</v>
      </c>
      <c r="F1733" s="22" t="s">
        <v>294</v>
      </c>
      <c r="G1733" s="22">
        <v>5042329250</v>
      </c>
      <c r="H1733" s="22" t="s">
        <v>56</v>
      </c>
      <c r="I1733" s="22" t="s">
        <v>56</v>
      </c>
      <c r="J1733" s="24">
        <v>44508</v>
      </c>
      <c r="K1733" s="22">
        <v>176</v>
      </c>
      <c r="L1733" s="22" t="s">
        <v>158</v>
      </c>
      <c r="M1733" s="22" t="s">
        <v>158</v>
      </c>
      <c r="N1733" s="101" t="s">
        <v>2431</v>
      </c>
      <c r="O1733" s="102">
        <v>44509</v>
      </c>
      <c r="P1733" s="27" t="s">
        <v>289</v>
      </c>
      <c r="Q1733" s="22">
        <v>176</v>
      </c>
      <c r="R1733" s="28" t="s">
        <v>56</v>
      </c>
      <c r="S1733" s="22" t="s">
        <v>56</v>
      </c>
      <c r="T1733" s="22" t="s">
        <v>56</v>
      </c>
      <c r="U1733" s="28">
        <v>0</v>
      </c>
      <c r="V1733" s="28">
        <v>0</v>
      </c>
      <c r="W1733" s="28">
        <v>0</v>
      </c>
      <c r="X1733" s="45" t="s">
        <v>56</v>
      </c>
      <c r="Y1733" s="22" t="s">
        <v>56</v>
      </c>
      <c r="Z1733" s="45" t="s">
        <v>56</v>
      </c>
      <c r="AA1733" s="45" t="s">
        <v>56</v>
      </c>
      <c r="AB1733" s="28">
        <v>0</v>
      </c>
      <c r="AC1733" s="28" t="s">
        <v>56</v>
      </c>
      <c r="AD1733" s="46" t="s">
        <v>56</v>
      </c>
      <c r="AE1733" s="47" t="s">
        <v>56</v>
      </c>
      <c r="AF1733" s="35" t="str">
        <f>VLOOKUP(G1733,[6]TIV1!L:S,8,FALSE)</f>
        <v>8276895378</v>
      </c>
      <c r="AG1733" s="35" t="e">
        <f>VLOOKUP(T1733,[6]TIV1!L:S,8,FALSE)</f>
        <v>#N/A</v>
      </c>
      <c r="AH1733" s="35" t="e">
        <f>VLOOKUP(AC1733,[6]TIV1!L:S,8,FALSE)</f>
        <v>#N/A</v>
      </c>
      <c r="AI1733" s="36">
        <f>VLOOKUP(A1733&amp;P1733,[6]HARGA!C:D,2,0)*Q1733</f>
        <v>5966400</v>
      </c>
      <c r="AJ1733" s="36">
        <f>VLOOKUP(A1733&amp;P1733,[6]HARGA!C:D,2,0)*W1733</f>
        <v>0</v>
      </c>
      <c r="AK1733" s="36">
        <f>VLOOKUP(A1733&amp;P1733,[6]HARGA!C:D,2,0)*AB1733</f>
        <v>0</v>
      </c>
      <c r="AL1733" s="32"/>
      <c r="AM1733" s="32"/>
      <c r="AN1733" s="37"/>
      <c r="AO1733" s="37"/>
      <c r="AP1733" s="37"/>
      <c r="AQ1733" s="37"/>
      <c r="AR1733" s="37"/>
      <c r="AS1733" s="37"/>
      <c r="AT1733" s="37"/>
      <c r="AU1733" s="37"/>
      <c r="AV1733" s="37"/>
      <c r="AW1733" s="37"/>
      <c r="AX1733" s="37"/>
      <c r="AY1733" s="37"/>
      <c r="AZ1733" s="37"/>
      <c r="BA1733" s="37"/>
      <c r="BB1733" s="37"/>
      <c r="BC1733" s="37"/>
      <c r="BD1733">
        <v>8</v>
      </c>
    </row>
    <row r="1734" spans="1:56" hidden="1" x14ac:dyDescent="0.25">
      <c r="A1734" s="22" t="s">
        <v>51</v>
      </c>
      <c r="B1734" s="22" t="s">
        <v>273</v>
      </c>
      <c r="C1734" s="23">
        <v>21110406349</v>
      </c>
      <c r="D1734" s="22" t="s">
        <v>292</v>
      </c>
      <c r="E1734" s="22" t="s">
        <v>293</v>
      </c>
      <c r="F1734" s="22" t="s">
        <v>294</v>
      </c>
      <c r="G1734" s="22">
        <v>5042329250</v>
      </c>
      <c r="H1734" s="22" t="s">
        <v>56</v>
      </c>
      <c r="I1734" s="22" t="s">
        <v>56</v>
      </c>
      <c r="J1734" s="24">
        <v>44508</v>
      </c>
      <c r="K1734" s="22">
        <v>176</v>
      </c>
      <c r="L1734" s="22" t="s">
        <v>158</v>
      </c>
      <c r="M1734" s="22" t="s">
        <v>158</v>
      </c>
      <c r="N1734" s="101" t="s">
        <v>2431</v>
      </c>
      <c r="O1734" s="102">
        <v>44509</v>
      </c>
      <c r="P1734" s="27" t="s">
        <v>290</v>
      </c>
      <c r="Q1734" s="22">
        <v>176</v>
      </c>
      <c r="R1734" s="28" t="s">
        <v>56</v>
      </c>
      <c r="S1734" s="22" t="s">
        <v>56</v>
      </c>
      <c r="T1734" s="22" t="s">
        <v>56</v>
      </c>
      <c r="U1734" s="28">
        <v>0</v>
      </c>
      <c r="V1734" s="28">
        <v>0</v>
      </c>
      <c r="W1734" s="28">
        <v>0</v>
      </c>
      <c r="X1734" s="45" t="s">
        <v>56</v>
      </c>
      <c r="Y1734" s="22" t="s">
        <v>56</v>
      </c>
      <c r="Z1734" s="45" t="s">
        <v>56</v>
      </c>
      <c r="AA1734" s="45" t="s">
        <v>56</v>
      </c>
      <c r="AB1734" s="28">
        <v>0</v>
      </c>
      <c r="AC1734" s="28" t="s">
        <v>56</v>
      </c>
      <c r="AD1734" s="46" t="s">
        <v>56</v>
      </c>
      <c r="AE1734" s="47" t="s">
        <v>56</v>
      </c>
      <c r="AF1734" s="35" t="str">
        <f>VLOOKUP(G1734,[6]TIV1!L:S,8,FALSE)</f>
        <v>8276895378</v>
      </c>
      <c r="AG1734" s="35" t="e">
        <f>VLOOKUP(T1734,[6]TIV1!L:S,8,FALSE)</f>
        <v>#N/A</v>
      </c>
      <c r="AH1734" s="35" t="e">
        <f>VLOOKUP(AC1734,[6]TIV1!L:S,8,FALSE)</f>
        <v>#N/A</v>
      </c>
      <c r="AI1734" s="36">
        <f>VLOOKUP(A1734&amp;P1734,[6]HARGA!C:D,2,0)*Q1734</f>
        <v>5966400</v>
      </c>
      <c r="AJ1734" s="36">
        <f>VLOOKUP(A1734&amp;P1734,[6]HARGA!C:D,2,0)*W1734</f>
        <v>0</v>
      </c>
      <c r="AK1734" s="36">
        <f>VLOOKUP(A1734&amp;P1734,[6]HARGA!C:D,2,0)*AB1734</f>
        <v>0</v>
      </c>
      <c r="AL1734" s="32"/>
      <c r="AM1734" s="32"/>
      <c r="AN1734" s="37"/>
      <c r="AO1734" s="37"/>
      <c r="AP1734" s="37"/>
      <c r="AQ1734" s="37"/>
      <c r="AR1734" s="37"/>
      <c r="AS1734" s="37"/>
      <c r="AT1734" s="37"/>
      <c r="AU1734" s="37"/>
      <c r="AV1734" s="37"/>
      <c r="AW1734" s="37"/>
      <c r="AX1734" s="37"/>
      <c r="AY1734" s="37"/>
      <c r="AZ1734" s="37"/>
      <c r="BA1734" s="37"/>
      <c r="BB1734" s="37"/>
      <c r="BC1734" s="37"/>
      <c r="BD1734">
        <v>8</v>
      </c>
    </row>
    <row r="1735" spans="1:56" hidden="1" x14ac:dyDescent="0.25">
      <c r="A1735" s="22" t="s">
        <v>51</v>
      </c>
      <c r="B1735" s="22" t="s">
        <v>273</v>
      </c>
      <c r="C1735" s="23">
        <v>21110406349</v>
      </c>
      <c r="D1735" s="22" t="s">
        <v>292</v>
      </c>
      <c r="E1735" s="22" t="s">
        <v>293</v>
      </c>
      <c r="F1735" s="22" t="s">
        <v>294</v>
      </c>
      <c r="G1735" s="22">
        <v>5042329250</v>
      </c>
      <c r="H1735" s="22" t="s">
        <v>56</v>
      </c>
      <c r="I1735" s="22" t="s">
        <v>56</v>
      </c>
      <c r="J1735" s="24">
        <v>44508</v>
      </c>
      <c r="K1735" s="22">
        <v>176</v>
      </c>
      <c r="L1735" s="22" t="s">
        <v>158</v>
      </c>
      <c r="M1735" s="22" t="s">
        <v>158</v>
      </c>
      <c r="N1735" s="101" t="s">
        <v>2431</v>
      </c>
      <c r="O1735" s="102">
        <v>44509</v>
      </c>
      <c r="P1735" s="27" t="s">
        <v>291</v>
      </c>
      <c r="Q1735" s="22">
        <v>176</v>
      </c>
      <c r="R1735" s="28" t="s">
        <v>56</v>
      </c>
      <c r="S1735" s="22" t="s">
        <v>56</v>
      </c>
      <c r="T1735" s="22" t="s">
        <v>56</v>
      </c>
      <c r="U1735" s="28">
        <v>0</v>
      </c>
      <c r="V1735" s="28">
        <v>0</v>
      </c>
      <c r="W1735" s="28">
        <v>0</v>
      </c>
      <c r="X1735" s="45" t="s">
        <v>56</v>
      </c>
      <c r="Y1735" s="22" t="s">
        <v>56</v>
      </c>
      <c r="Z1735" s="45" t="s">
        <v>56</v>
      </c>
      <c r="AA1735" s="45" t="s">
        <v>56</v>
      </c>
      <c r="AB1735" s="28">
        <v>0</v>
      </c>
      <c r="AC1735" s="28" t="s">
        <v>56</v>
      </c>
      <c r="AD1735" s="46" t="s">
        <v>56</v>
      </c>
      <c r="AE1735" s="47" t="s">
        <v>56</v>
      </c>
      <c r="AF1735" s="35" t="str">
        <f>VLOOKUP(G1735,[6]TIV1!L:S,8,FALSE)</f>
        <v>8276895378</v>
      </c>
      <c r="AG1735" s="35" t="e">
        <f>VLOOKUP(T1735,[6]TIV1!L:S,8,FALSE)</f>
        <v>#N/A</v>
      </c>
      <c r="AH1735" s="35" t="e">
        <f>VLOOKUP(AC1735,[6]TIV1!L:S,8,FALSE)</f>
        <v>#N/A</v>
      </c>
      <c r="AI1735" s="36">
        <f>VLOOKUP(A1735&amp;P1735,[6]HARGA!C:D,2,0)*Q1735</f>
        <v>5966400</v>
      </c>
      <c r="AJ1735" s="36">
        <f>VLOOKUP(A1735&amp;P1735,[6]HARGA!C:D,2,0)*W1735</f>
        <v>0</v>
      </c>
      <c r="AK1735" s="36">
        <f>VLOOKUP(A1735&amp;P1735,[6]HARGA!C:D,2,0)*AB1735</f>
        <v>0</v>
      </c>
      <c r="AL1735" s="32"/>
      <c r="AM1735" s="32"/>
      <c r="AN1735" s="37"/>
      <c r="AO1735" s="37"/>
      <c r="AP1735" s="37"/>
      <c r="AQ1735" s="37"/>
      <c r="AR1735" s="37"/>
      <c r="AS1735" s="37"/>
      <c r="AT1735" s="37"/>
      <c r="AU1735" s="37"/>
      <c r="AV1735" s="37"/>
      <c r="AW1735" s="37"/>
      <c r="AX1735" s="37"/>
      <c r="AY1735" s="37"/>
      <c r="AZ1735" s="37"/>
      <c r="BA1735" s="37"/>
      <c r="BB1735" s="37"/>
      <c r="BC1735" s="37"/>
      <c r="BD1735">
        <v>8</v>
      </c>
    </row>
    <row r="1736" spans="1:56" hidden="1" x14ac:dyDescent="0.25">
      <c r="A1736" s="22" t="s">
        <v>66</v>
      </c>
      <c r="B1736" s="22" t="s">
        <v>273</v>
      </c>
      <c r="C1736" s="23">
        <v>21110800182</v>
      </c>
      <c r="D1736" s="22" t="s">
        <v>53</v>
      </c>
      <c r="E1736" s="29" t="s">
        <v>776</v>
      </c>
      <c r="F1736" s="22" t="s">
        <v>777</v>
      </c>
      <c r="G1736" s="22">
        <v>5042347457</v>
      </c>
      <c r="H1736" s="22" t="s">
        <v>56</v>
      </c>
      <c r="I1736" s="22" t="s">
        <v>56</v>
      </c>
      <c r="J1736" s="24">
        <v>44508</v>
      </c>
      <c r="K1736" s="22">
        <v>2816</v>
      </c>
      <c r="L1736" s="22" t="s">
        <v>110</v>
      </c>
      <c r="M1736" s="22" t="s">
        <v>110</v>
      </c>
      <c r="N1736" s="101" t="s">
        <v>2432</v>
      </c>
      <c r="O1736" s="102">
        <v>44509</v>
      </c>
      <c r="P1736" s="27" t="s">
        <v>288</v>
      </c>
      <c r="Q1736" s="22">
        <v>2816</v>
      </c>
      <c r="R1736" s="28" t="s">
        <v>56</v>
      </c>
      <c r="S1736" s="22" t="s">
        <v>56</v>
      </c>
      <c r="T1736" s="22">
        <v>6008154331</v>
      </c>
      <c r="U1736" s="22">
        <v>0</v>
      </c>
      <c r="V1736" s="28">
        <v>0</v>
      </c>
      <c r="W1736" s="22">
        <v>0</v>
      </c>
      <c r="X1736" s="22" t="s">
        <v>110</v>
      </c>
      <c r="Y1736" s="22" t="s">
        <v>56</v>
      </c>
      <c r="Z1736" s="101" t="s">
        <v>2433</v>
      </c>
      <c r="AA1736" s="102">
        <v>44509</v>
      </c>
      <c r="AB1736" s="28">
        <v>0</v>
      </c>
      <c r="AC1736" s="28" t="s">
        <v>56</v>
      </c>
      <c r="AD1736" s="46" t="s">
        <v>56</v>
      </c>
      <c r="AE1736" s="47" t="s">
        <v>56</v>
      </c>
      <c r="AF1736" s="35" t="str">
        <f>VLOOKUP(G1736,[6]TIV1!L:S,8,FALSE)</f>
        <v>8276895966</v>
      </c>
      <c r="AG1736" s="35" t="str">
        <f>VLOOKUP(T1736,[6]TIV1!L:S,8,FALSE)</f>
        <v>2050350313</v>
      </c>
      <c r="AH1736" s="35" t="e">
        <f>VLOOKUP(AC1736,[6]TIV1!L:S,8,FALSE)</f>
        <v>#N/A</v>
      </c>
      <c r="AI1736" s="36">
        <f>VLOOKUP(A1736&amp;P1736,[6]HARGA!C:D,2,0)*Q1736</f>
        <v>95462400</v>
      </c>
      <c r="AJ1736" s="36">
        <f>VLOOKUP(A1736&amp;P1736,[6]HARGA!C:D,2,0)*W1736</f>
        <v>0</v>
      </c>
      <c r="AK1736" s="36">
        <f>VLOOKUP(A1736&amp;P1736,[6]HARGA!C:D,2,0)*AB1736</f>
        <v>0</v>
      </c>
      <c r="AL1736" s="32"/>
      <c r="AM1736" s="32"/>
      <c r="AN1736" s="37"/>
      <c r="AO1736" s="37"/>
      <c r="AP1736" s="37"/>
      <c r="AQ1736" s="37"/>
      <c r="AR1736" s="37"/>
      <c r="AS1736" s="37"/>
      <c r="AT1736" s="37"/>
      <c r="AU1736" s="37"/>
      <c r="AV1736" s="37"/>
      <c r="AW1736" s="37"/>
      <c r="AX1736" s="37"/>
      <c r="AY1736" s="37"/>
      <c r="AZ1736" s="37"/>
      <c r="BA1736" s="37"/>
      <c r="BB1736" s="37"/>
      <c r="BC1736" s="37"/>
      <c r="BD1736">
        <v>8</v>
      </c>
    </row>
    <row r="1737" spans="1:56" hidden="1" x14ac:dyDescent="0.25">
      <c r="A1737" s="22" t="s">
        <v>66</v>
      </c>
      <c r="B1737" s="22" t="s">
        <v>273</v>
      </c>
      <c r="C1737" s="23">
        <v>21110800182</v>
      </c>
      <c r="D1737" s="22" t="s">
        <v>53</v>
      </c>
      <c r="E1737" s="29" t="s">
        <v>776</v>
      </c>
      <c r="F1737" s="22" t="s">
        <v>777</v>
      </c>
      <c r="G1737" s="22">
        <v>5042347457</v>
      </c>
      <c r="H1737" s="22" t="s">
        <v>56</v>
      </c>
      <c r="I1737" s="22" t="s">
        <v>56</v>
      </c>
      <c r="J1737" s="24">
        <v>44508</v>
      </c>
      <c r="K1737" s="22">
        <v>32</v>
      </c>
      <c r="L1737" s="22" t="s">
        <v>110</v>
      </c>
      <c r="M1737" s="22" t="s">
        <v>110</v>
      </c>
      <c r="N1737" s="101" t="s">
        <v>2432</v>
      </c>
      <c r="O1737" s="102">
        <v>44509</v>
      </c>
      <c r="P1737" s="27" t="s">
        <v>279</v>
      </c>
      <c r="Q1737" s="22">
        <v>32</v>
      </c>
      <c r="R1737" s="28" t="s">
        <v>56</v>
      </c>
      <c r="S1737" s="22" t="s">
        <v>56</v>
      </c>
      <c r="T1737" s="22">
        <v>6008154331</v>
      </c>
      <c r="U1737" s="22">
        <v>32</v>
      </c>
      <c r="V1737" s="28">
        <v>0</v>
      </c>
      <c r="W1737" s="22">
        <v>32</v>
      </c>
      <c r="X1737" s="22" t="s">
        <v>110</v>
      </c>
      <c r="Y1737" s="22" t="s">
        <v>56</v>
      </c>
      <c r="Z1737" s="101" t="s">
        <v>2433</v>
      </c>
      <c r="AA1737" s="102">
        <v>44509</v>
      </c>
      <c r="AB1737" s="28">
        <v>0</v>
      </c>
      <c r="AC1737" s="28" t="s">
        <v>56</v>
      </c>
      <c r="AD1737" s="46" t="s">
        <v>56</v>
      </c>
      <c r="AE1737" s="47" t="s">
        <v>56</v>
      </c>
      <c r="AF1737" s="35" t="str">
        <f>VLOOKUP(G1737,[6]TIV1!L:S,8,FALSE)</f>
        <v>8276895966</v>
      </c>
      <c r="AG1737" s="35" t="str">
        <f>VLOOKUP(T1737,[6]TIV1!L:S,8,FALSE)</f>
        <v>2050350313</v>
      </c>
      <c r="AH1737" s="35" t="e">
        <f>VLOOKUP(AC1737,[6]TIV1!L:S,8,FALSE)</f>
        <v>#N/A</v>
      </c>
      <c r="AI1737" s="36">
        <f>VLOOKUP(A1737&amp;P1737,[6]HARGA!C:D,2,0)*Q1737</f>
        <v>3200000</v>
      </c>
      <c r="AJ1737" s="36">
        <f>VLOOKUP(A1737&amp;P1737,[6]HARGA!C:D,2,0)*W1737</f>
        <v>3200000</v>
      </c>
      <c r="AK1737" s="36">
        <f>VLOOKUP(A1737&amp;P1737,[6]HARGA!C:D,2,0)*AB1737</f>
        <v>0</v>
      </c>
      <c r="AL1737" s="32"/>
      <c r="AM1737" s="32"/>
      <c r="AN1737" s="37"/>
      <c r="AO1737" s="37"/>
      <c r="AP1737" s="37"/>
      <c r="AQ1737" s="37"/>
      <c r="AR1737" s="37"/>
      <c r="AS1737" s="37"/>
      <c r="AT1737" s="37"/>
      <c r="AU1737" s="37"/>
      <c r="AV1737" s="37"/>
      <c r="AW1737" s="37"/>
      <c r="AX1737" s="37"/>
      <c r="AY1737" s="37"/>
      <c r="AZ1737" s="37"/>
      <c r="BA1737" s="37"/>
      <c r="BB1737" s="37"/>
      <c r="BC1737" s="37"/>
      <c r="BD1737">
        <v>8</v>
      </c>
    </row>
    <row r="1738" spans="1:56" hidden="1" x14ac:dyDescent="0.25">
      <c r="A1738" s="22" t="s">
        <v>66</v>
      </c>
      <c r="B1738" s="22" t="s">
        <v>273</v>
      </c>
      <c r="C1738" s="23">
        <v>21110800183</v>
      </c>
      <c r="D1738" s="22" t="s">
        <v>53</v>
      </c>
      <c r="E1738" s="29" t="s">
        <v>813</v>
      </c>
      <c r="F1738" s="22" t="s">
        <v>814</v>
      </c>
      <c r="G1738" s="22">
        <v>5042346038</v>
      </c>
      <c r="H1738" s="22" t="s">
        <v>56</v>
      </c>
      <c r="I1738" s="22" t="s">
        <v>56</v>
      </c>
      <c r="J1738" s="24">
        <v>44508</v>
      </c>
      <c r="K1738" s="22">
        <v>2816</v>
      </c>
      <c r="L1738" s="22" t="s">
        <v>110</v>
      </c>
      <c r="M1738" s="22" t="s">
        <v>110</v>
      </c>
      <c r="N1738" s="101" t="s">
        <v>2434</v>
      </c>
      <c r="O1738" s="102">
        <v>44509</v>
      </c>
      <c r="P1738" s="27" t="s">
        <v>288</v>
      </c>
      <c r="Q1738" s="22">
        <v>2816</v>
      </c>
      <c r="R1738" s="28" t="s">
        <v>56</v>
      </c>
      <c r="S1738" s="22" t="s">
        <v>56</v>
      </c>
      <c r="T1738" s="22">
        <v>6008156482</v>
      </c>
      <c r="U1738" s="22">
        <v>0</v>
      </c>
      <c r="V1738" s="28">
        <v>0</v>
      </c>
      <c r="W1738" s="22">
        <v>0</v>
      </c>
      <c r="X1738" s="22" t="s">
        <v>110</v>
      </c>
      <c r="Y1738" s="22" t="s">
        <v>56</v>
      </c>
      <c r="Z1738" s="101" t="s">
        <v>2435</v>
      </c>
      <c r="AA1738" s="102">
        <v>44509</v>
      </c>
      <c r="AB1738" s="28">
        <v>0</v>
      </c>
      <c r="AC1738" s="28" t="s">
        <v>56</v>
      </c>
      <c r="AD1738" s="46" t="s">
        <v>56</v>
      </c>
      <c r="AE1738" s="47" t="s">
        <v>56</v>
      </c>
      <c r="AF1738" s="35" t="str">
        <f>VLOOKUP(G1738,[6]TIV1!L:S,8,FALSE)</f>
        <v>8276895966</v>
      </c>
      <c r="AG1738" s="35" t="str">
        <f>VLOOKUP(T1738,[6]TIV1!L:S,8,FALSE)</f>
        <v>2050350313</v>
      </c>
      <c r="AH1738" s="35" t="e">
        <f>VLOOKUP(AC1738,[6]TIV1!L:S,8,FALSE)</f>
        <v>#N/A</v>
      </c>
      <c r="AI1738" s="36">
        <f>VLOOKUP(A1738&amp;P1738,[6]HARGA!C:D,2,0)*Q1738</f>
        <v>95462400</v>
      </c>
      <c r="AJ1738" s="36">
        <f>VLOOKUP(A1738&amp;P1738,[6]HARGA!C:D,2,0)*W1738</f>
        <v>0</v>
      </c>
      <c r="AK1738" s="36">
        <f>VLOOKUP(A1738&amp;P1738,[6]HARGA!C:D,2,0)*AB1738</f>
        <v>0</v>
      </c>
      <c r="AL1738" s="32"/>
      <c r="AM1738" s="32"/>
      <c r="AN1738" s="37"/>
      <c r="AO1738" s="37"/>
      <c r="AP1738" s="37"/>
      <c r="AQ1738" s="37"/>
      <c r="AR1738" s="37"/>
      <c r="AS1738" s="37"/>
      <c r="AT1738" s="37"/>
      <c r="AU1738" s="37"/>
      <c r="AV1738" s="37"/>
      <c r="AW1738" s="37"/>
      <c r="AX1738" s="37"/>
      <c r="AY1738" s="37"/>
      <c r="AZ1738" s="37"/>
      <c r="BA1738" s="37"/>
      <c r="BB1738" s="37"/>
      <c r="BC1738" s="37"/>
      <c r="BD1738">
        <v>8</v>
      </c>
    </row>
    <row r="1739" spans="1:56" hidden="1" x14ac:dyDescent="0.25">
      <c r="A1739" s="22" t="s">
        <v>66</v>
      </c>
      <c r="B1739" s="22" t="s">
        <v>273</v>
      </c>
      <c r="C1739" s="23">
        <v>21110800183</v>
      </c>
      <c r="D1739" s="22" t="s">
        <v>53</v>
      </c>
      <c r="E1739" s="29" t="s">
        <v>813</v>
      </c>
      <c r="F1739" s="22" t="s">
        <v>814</v>
      </c>
      <c r="G1739" s="22">
        <v>5042346038</v>
      </c>
      <c r="H1739" s="22" t="s">
        <v>56</v>
      </c>
      <c r="I1739" s="22" t="s">
        <v>56</v>
      </c>
      <c r="J1739" s="24">
        <v>44508</v>
      </c>
      <c r="K1739" s="22">
        <v>32</v>
      </c>
      <c r="L1739" s="22" t="s">
        <v>110</v>
      </c>
      <c r="M1739" s="22" t="s">
        <v>110</v>
      </c>
      <c r="N1739" s="101" t="s">
        <v>2434</v>
      </c>
      <c r="O1739" s="102">
        <v>44509</v>
      </c>
      <c r="P1739" s="27" t="s">
        <v>279</v>
      </c>
      <c r="Q1739" s="22">
        <v>32</v>
      </c>
      <c r="R1739" s="28" t="s">
        <v>56</v>
      </c>
      <c r="S1739" s="22" t="s">
        <v>56</v>
      </c>
      <c r="T1739" s="22">
        <v>6008156482</v>
      </c>
      <c r="U1739" s="22">
        <v>32</v>
      </c>
      <c r="V1739" s="28">
        <v>0</v>
      </c>
      <c r="W1739" s="22">
        <v>32</v>
      </c>
      <c r="X1739" s="22" t="s">
        <v>110</v>
      </c>
      <c r="Y1739" s="22" t="s">
        <v>56</v>
      </c>
      <c r="Z1739" s="101" t="s">
        <v>2435</v>
      </c>
      <c r="AA1739" s="102">
        <v>44509</v>
      </c>
      <c r="AB1739" s="28">
        <v>0</v>
      </c>
      <c r="AC1739" s="28" t="s">
        <v>56</v>
      </c>
      <c r="AD1739" s="46" t="s">
        <v>56</v>
      </c>
      <c r="AE1739" s="47" t="s">
        <v>56</v>
      </c>
      <c r="AF1739" s="35" t="str">
        <f>VLOOKUP(G1739,[6]TIV1!L:S,8,FALSE)</f>
        <v>8276895966</v>
      </c>
      <c r="AG1739" s="35" t="str">
        <f>VLOOKUP(T1739,[6]TIV1!L:S,8,FALSE)</f>
        <v>2050350313</v>
      </c>
      <c r="AH1739" s="35" t="e">
        <f>VLOOKUP(AC1739,[6]TIV1!L:S,8,FALSE)</f>
        <v>#N/A</v>
      </c>
      <c r="AI1739" s="36">
        <f>VLOOKUP(A1739&amp;P1739,[6]HARGA!C:D,2,0)*Q1739</f>
        <v>3200000</v>
      </c>
      <c r="AJ1739" s="36">
        <f>VLOOKUP(A1739&amp;P1739,[6]HARGA!C:D,2,0)*W1739</f>
        <v>3200000</v>
      </c>
      <c r="AK1739" s="36">
        <f>VLOOKUP(A1739&amp;P1739,[6]HARGA!C:D,2,0)*AB1739</f>
        <v>0</v>
      </c>
      <c r="AL1739" s="32"/>
      <c r="AM1739" s="32"/>
      <c r="AN1739" s="37"/>
      <c r="AO1739" s="37"/>
      <c r="AP1739" s="37"/>
      <c r="AQ1739" s="37"/>
      <c r="AR1739" s="37"/>
      <c r="AS1739" s="37"/>
      <c r="AT1739" s="37"/>
      <c r="AU1739" s="37"/>
      <c r="AV1739" s="37"/>
      <c r="AW1739" s="37"/>
      <c r="AX1739" s="37"/>
      <c r="AY1739" s="37"/>
      <c r="AZ1739" s="37"/>
      <c r="BA1739" s="37"/>
      <c r="BB1739" s="37"/>
      <c r="BC1739" s="37"/>
      <c r="BD1739">
        <v>8</v>
      </c>
    </row>
    <row r="1740" spans="1:56" hidden="1" x14ac:dyDescent="0.25">
      <c r="A1740" s="22" t="s">
        <v>66</v>
      </c>
      <c r="B1740" s="22" t="s">
        <v>273</v>
      </c>
      <c r="C1740" s="23">
        <v>21110404040</v>
      </c>
      <c r="D1740" s="22" t="s">
        <v>53</v>
      </c>
      <c r="E1740" s="22" t="s">
        <v>780</v>
      </c>
      <c r="F1740" s="22" t="s">
        <v>1773</v>
      </c>
      <c r="G1740" s="22">
        <v>5042345837</v>
      </c>
      <c r="H1740" s="22" t="s">
        <v>56</v>
      </c>
      <c r="I1740" s="22" t="s">
        <v>56</v>
      </c>
      <c r="J1740" s="24">
        <v>44508</v>
      </c>
      <c r="K1740" s="22">
        <v>1280</v>
      </c>
      <c r="L1740" s="22" t="s">
        <v>70</v>
      </c>
      <c r="M1740" s="22" t="s">
        <v>70</v>
      </c>
      <c r="N1740" s="101" t="s">
        <v>2436</v>
      </c>
      <c r="O1740" s="102">
        <v>44509</v>
      </c>
      <c r="P1740" s="27" t="s">
        <v>303</v>
      </c>
      <c r="Q1740" s="22">
        <v>1280</v>
      </c>
      <c r="R1740" s="28" t="s">
        <v>56</v>
      </c>
      <c r="S1740" s="22" t="s">
        <v>56</v>
      </c>
      <c r="T1740" s="22">
        <v>6008155962</v>
      </c>
      <c r="U1740" s="22">
        <v>0</v>
      </c>
      <c r="V1740" s="28">
        <v>0</v>
      </c>
      <c r="W1740" s="22">
        <v>0</v>
      </c>
      <c r="X1740" s="22" t="s">
        <v>70</v>
      </c>
      <c r="Y1740" s="22" t="s">
        <v>56</v>
      </c>
      <c r="Z1740" s="101" t="s">
        <v>2437</v>
      </c>
      <c r="AA1740" s="102">
        <v>44509</v>
      </c>
      <c r="AB1740" s="28">
        <v>0</v>
      </c>
      <c r="AC1740" s="28" t="s">
        <v>56</v>
      </c>
      <c r="AD1740" s="46" t="s">
        <v>56</v>
      </c>
      <c r="AE1740" s="47" t="s">
        <v>56</v>
      </c>
      <c r="AF1740" s="35" t="str">
        <f>VLOOKUP(G1740,[6]TIV1!L:S,8,FALSE)</f>
        <v>8276895966</v>
      </c>
      <c r="AG1740" s="35" t="str">
        <f>VLOOKUP(T1740,[6]TIV1!L:S,8,FALSE)</f>
        <v>2050350313</v>
      </c>
      <c r="AH1740" s="35" t="e">
        <f>VLOOKUP(AC1740,[6]TIV1!L:S,8,FALSE)</f>
        <v>#N/A</v>
      </c>
      <c r="AI1740" s="36">
        <f>VLOOKUP(A1740&amp;P1740,[6]HARGA!C:D,2,0)*Q1740</f>
        <v>47667200</v>
      </c>
      <c r="AJ1740" s="36">
        <f>VLOOKUP(A1740&amp;P1740,[6]HARGA!C:D,2,0)*W1740</f>
        <v>0</v>
      </c>
      <c r="AK1740" s="36">
        <f>VLOOKUP(A1740&amp;P1740,[6]HARGA!C:D,2,0)*AB1740</f>
        <v>0</v>
      </c>
      <c r="AL1740" s="32"/>
      <c r="AM1740" s="32"/>
      <c r="AN1740" s="37"/>
      <c r="AO1740" s="37"/>
      <c r="AP1740" s="37"/>
      <c r="AQ1740" s="37"/>
      <c r="AR1740" s="37"/>
      <c r="AS1740" s="37"/>
      <c r="AT1740" s="37"/>
      <c r="AU1740" s="37"/>
      <c r="AV1740" s="37"/>
      <c r="AW1740" s="37"/>
      <c r="AX1740" s="37"/>
      <c r="AY1740" s="37"/>
      <c r="AZ1740" s="37"/>
      <c r="BA1740" s="37"/>
      <c r="BB1740" s="37"/>
      <c r="BC1740" s="37"/>
      <c r="BD1740">
        <v>8</v>
      </c>
    </row>
    <row r="1741" spans="1:56" hidden="1" x14ac:dyDescent="0.25">
      <c r="A1741" s="22" t="s">
        <v>66</v>
      </c>
      <c r="B1741" s="22" t="s">
        <v>273</v>
      </c>
      <c r="C1741" s="23">
        <v>21110404040</v>
      </c>
      <c r="D1741" s="22" t="s">
        <v>53</v>
      </c>
      <c r="E1741" s="22" t="s">
        <v>780</v>
      </c>
      <c r="F1741" s="22" t="s">
        <v>1773</v>
      </c>
      <c r="G1741" s="22">
        <v>5042345837</v>
      </c>
      <c r="H1741" s="22" t="s">
        <v>56</v>
      </c>
      <c r="I1741" s="22" t="s">
        <v>56</v>
      </c>
      <c r="J1741" s="24">
        <v>44508</v>
      </c>
      <c r="K1741" s="22">
        <v>32</v>
      </c>
      <c r="L1741" s="22" t="s">
        <v>70</v>
      </c>
      <c r="M1741" s="22" t="s">
        <v>70</v>
      </c>
      <c r="N1741" s="101" t="s">
        <v>2436</v>
      </c>
      <c r="O1741" s="102">
        <v>44509</v>
      </c>
      <c r="P1741" s="27" t="s">
        <v>279</v>
      </c>
      <c r="Q1741" s="22">
        <v>32</v>
      </c>
      <c r="R1741" s="28" t="s">
        <v>56</v>
      </c>
      <c r="S1741" s="22" t="s">
        <v>56</v>
      </c>
      <c r="T1741" s="22">
        <v>6008155962</v>
      </c>
      <c r="U1741" s="22">
        <v>32</v>
      </c>
      <c r="V1741" s="28">
        <v>0</v>
      </c>
      <c r="W1741" s="22">
        <v>32</v>
      </c>
      <c r="X1741" s="22" t="s">
        <v>70</v>
      </c>
      <c r="Y1741" s="22" t="s">
        <v>56</v>
      </c>
      <c r="Z1741" s="101" t="s">
        <v>2437</v>
      </c>
      <c r="AA1741" s="102">
        <v>44509</v>
      </c>
      <c r="AB1741" s="28">
        <v>0</v>
      </c>
      <c r="AC1741" s="28" t="s">
        <v>56</v>
      </c>
      <c r="AD1741" s="46" t="s">
        <v>56</v>
      </c>
      <c r="AE1741" s="47" t="s">
        <v>56</v>
      </c>
      <c r="AF1741" s="35" t="str">
        <f>VLOOKUP(G1741,[6]TIV1!L:S,8,FALSE)</f>
        <v>8276895966</v>
      </c>
      <c r="AG1741" s="35" t="str">
        <f>VLOOKUP(T1741,[6]TIV1!L:S,8,FALSE)</f>
        <v>2050350313</v>
      </c>
      <c r="AH1741" s="35" t="e">
        <f>VLOOKUP(AC1741,[6]TIV1!L:S,8,FALSE)</f>
        <v>#N/A</v>
      </c>
      <c r="AI1741" s="36">
        <f>VLOOKUP(A1741&amp;P1741,[6]HARGA!C:D,2,0)*Q1741</f>
        <v>3200000</v>
      </c>
      <c r="AJ1741" s="36">
        <f>VLOOKUP(A1741&amp;P1741,[6]HARGA!C:D,2,0)*W1741</f>
        <v>3200000</v>
      </c>
      <c r="AK1741" s="36">
        <f>VLOOKUP(A1741&amp;P1741,[6]HARGA!C:D,2,0)*AB1741</f>
        <v>0</v>
      </c>
      <c r="AL1741" s="32"/>
      <c r="AM1741" s="32"/>
      <c r="AN1741" s="37"/>
      <c r="AO1741" s="37"/>
      <c r="AP1741" s="37"/>
      <c r="AQ1741" s="37"/>
      <c r="AR1741" s="37"/>
      <c r="AS1741" s="37"/>
      <c r="AT1741" s="37"/>
      <c r="AU1741" s="37"/>
      <c r="AV1741" s="37"/>
      <c r="AW1741" s="37"/>
      <c r="AX1741" s="37"/>
      <c r="AY1741" s="37"/>
      <c r="AZ1741" s="37"/>
      <c r="BA1741" s="37"/>
      <c r="BB1741" s="37"/>
      <c r="BC1741" s="37"/>
      <c r="BD1741">
        <v>8</v>
      </c>
    </row>
    <row r="1742" spans="1:56" hidden="1" x14ac:dyDescent="0.25">
      <c r="A1742" s="22" t="s">
        <v>66</v>
      </c>
      <c r="B1742" s="22" t="s">
        <v>273</v>
      </c>
      <c r="C1742" s="23">
        <v>21110404039</v>
      </c>
      <c r="D1742" s="22" t="s">
        <v>53</v>
      </c>
      <c r="E1742" s="22" t="s">
        <v>1187</v>
      </c>
      <c r="F1742" s="22" t="s">
        <v>1188</v>
      </c>
      <c r="G1742" s="22">
        <v>5042348108</v>
      </c>
      <c r="H1742" s="22" t="s">
        <v>56</v>
      </c>
      <c r="I1742" s="22" t="s">
        <v>56</v>
      </c>
      <c r="J1742" s="24">
        <v>44508</v>
      </c>
      <c r="K1742" s="22">
        <v>1280</v>
      </c>
      <c r="L1742" s="22" t="s">
        <v>189</v>
      </c>
      <c r="M1742" s="22" t="s">
        <v>189</v>
      </c>
      <c r="N1742" s="101" t="s">
        <v>2438</v>
      </c>
      <c r="O1742" s="102">
        <v>44509</v>
      </c>
      <c r="P1742" s="27" t="s">
        <v>303</v>
      </c>
      <c r="Q1742" s="22">
        <v>1280</v>
      </c>
      <c r="R1742" s="28" t="s">
        <v>56</v>
      </c>
      <c r="S1742" s="22" t="s">
        <v>56</v>
      </c>
      <c r="T1742" s="22">
        <v>6008154385</v>
      </c>
      <c r="U1742" s="22">
        <v>0</v>
      </c>
      <c r="V1742" s="28">
        <v>0</v>
      </c>
      <c r="W1742" s="22">
        <v>0</v>
      </c>
      <c r="X1742" s="22" t="s">
        <v>189</v>
      </c>
      <c r="Y1742" s="22" t="s">
        <v>56</v>
      </c>
      <c r="Z1742" s="101" t="s">
        <v>2439</v>
      </c>
      <c r="AA1742" s="102">
        <v>44509</v>
      </c>
      <c r="AB1742" s="28">
        <v>0</v>
      </c>
      <c r="AC1742" s="28" t="s">
        <v>56</v>
      </c>
      <c r="AD1742" s="46" t="s">
        <v>56</v>
      </c>
      <c r="AE1742" s="47" t="s">
        <v>56</v>
      </c>
      <c r="AF1742" s="35" t="str">
        <f>VLOOKUP(G1742,[6]TIV1!L:S,8,FALSE)</f>
        <v>8276895966</v>
      </c>
      <c r="AG1742" s="35" t="str">
        <f>VLOOKUP(T1742,[6]TIV1!L:S,8,FALSE)</f>
        <v>2050350313</v>
      </c>
      <c r="AH1742" s="35" t="e">
        <f>VLOOKUP(AC1742,[6]TIV1!L:S,8,FALSE)</f>
        <v>#N/A</v>
      </c>
      <c r="AI1742" s="36">
        <f>VLOOKUP(A1742&amp;P1742,[6]HARGA!C:D,2,0)*Q1742</f>
        <v>47667200</v>
      </c>
      <c r="AJ1742" s="36">
        <f>VLOOKUP(A1742&amp;P1742,[6]HARGA!C:D,2,0)*W1742</f>
        <v>0</v>
      </c>
      <c r="AK1742" s="36">
        <f>VLOOKUP(A1742&amp;P1742,[6]HARGA!C:D,2,0)*AB1742</f>
        <v>0</v>
      </c>
      <c r="AL1742" s="32"/>
      <c r="AM1742" s="32"/>
      <c r="AN1742" s="37"/>
      <c r="AO1742" s="37"/>
      <c r="AP1742" s="37"/>
      <c r="AQ1742" s="37"/>
      <c r="AR1742" s="37"/>
      <c r="AS1742" s="37"/>
      <c r="AT1742" s="37"/>
      <c r="AU1742" s="37"/>
      <c r="AV1742" s="37"/>
      <c r="AW1742" s="37"/>
      <c r="AX1742" s="37"/>
      <c r="AY1742" s="37"/>
      <c r="AZ1742" s="37"/>
      <c r="BA1742" s="37"/>
      <c r="BB1742" s="37"/>
      <c r="BC1742" s="37"/>
      <c r="BD1742">
        <v>8</v>
      </c>
    </row>
    <row r="1743" spans="1:56" hidden="1" x14ac:dyDescent="0.25">
      <c r="A1743" s="22" t="s">
        <v>66</v>
      </c>
      <c r="B1743" s="22" t="s">
        <v>273</v>
      </c>
      <c r="C1743" s="23">
        <v>21110404039</v>
      </c>
      <c r="D1743" s="22" t="s">
        <v>53</v>
      </c>
      <c r="E1743" s="22" t="s">
        <v>1187</v>
      </c>
      <c r="F1743" s="22" t="s">
        <v>1188</v>
      </c>
      <c r="G1743" s="22">
        <v>5042348108</v>
      </c>
      <c r="H1743" s="22" t="s">
        <v>56</v>
      </c>
      <c r="I1743" s="22" t="s">
        <v>56</v>
      </c>
      <c r="J1743" s="24">
        <v>44508</v>
      </c>
      <c r="K1743" s="22">
        <v>32</v>
      </c>
      <c r="L1743" s="22" t="s">
        <v>189</v>
      </c>
      <c r="M1743" s="22" t="s">
        <v>189</v>
      </c>
      <c r="N1743" s="101" t="s">
        <v>2438</v>
      </c>
      <c r="O1743" s="102">
        <v>44509</v>
      </c>
      <c r="P1743" s="27" t="s">
        <v>279</v>
      </c>
      <c r="Q1743" s="22">
        <v>32</v>
      </c>
      <c r="R1743" s="28" t="s">
        <v>56</v>
      </c>
      <c r="S1743" s="22" t="s">
        <v>56</v>
      </c>
      <c r="T1743" s="22">
        <v>6008154385</v>
      </c>
      <c r="U1743" s="22">
        <v>32</v>
      </c>
      <c r="V1743" s="28">
        <v>0</v>
      </c>
      <c r="W1743" s="22">
        <v>32</v>
      </c>
      <c r="X1743" s="22" t="s">
        <v>189</v>
      </c>
      <c r="Y1743" s="22" t="s">
        <v>56</v>
      </c>
      <c r="Z1743" s="101" t="s">
        <v>2439</v>
      </c>
      <c r="AA1743" s="102">
        <v>44509</v>
      </c>
      <c r="AB1743" s="28">
        <v>0</v>
      </c>
      <c r="AC1743" s="28" t="s">
        <v>56</v>
      </c>
      <c r="AD1743" s="46" t="s">
        <v>56</v>
      </c>
      <c r="AE1743" s="47" t="s">
        <v>56</v>
      </c>
      <c r="AF1743" s="35" t="str">
        <f>VLOOKUP(G1743,[6]TIV1!L:S,8,FALSE)</f>
        <v>8276895966</v>
      </c>
      <c r="AG1743" s="35" t="str">
        <f>VLOOKUP(T1743,[6]TIV1!L:S,8,FALSE)</f>
        <v>2050350313</v>
      </c>
      <c r="AH1743" s="35" t="e">
        <f>VLOOKUP(AC1743,[6]TIV1!L:S,8,FALSE)</f>
        <v>#N/A</v>
      </c>
      <c r="AI1743" s="36">
        <f>VLOOKUP(A1743&amp;P1743,[6]HARGA!C:D,2,0)*Q1743</f>
        <v>3200000</v>
      </c>
      <c r="AJ1743" s="36">
        <f>VLOOKUP(A1743&amp;P1743,[6]HARGA!C:D,2,0)*W1743</f>
        <v>3200000</v>
      </c>
      <c r="AK1743" s="36">
        <f>VLOOKUP(A1743&amp;P1743,[6]HARGA!C:D,2,0)*AB1743</f>
        <v>0</v>
      </c>
      <c r="AL1743" s="32"/>
      <c r="AM1743" s="32"/>
      <c r="AN1743" s="37"/>
      <c r="AO1743" s="37"/>
      <c r="AP1743" s="37"/>
      <c r="AQ1743" s="37"/>
      <c r="AR1743" s="37"/>
      <c r="AS1743" s="37"/>
      <c r="AT1743" s="37"/>
      <c r="AU1743" s="37"/>
      <c r="AV1743" s="37"/>
      <c r="AW1743" s="37"/>
      <c r="AX1743" s="37"/>
      <c r="AY1743" s="37"/>
      <c r="AZ1743" s="37"/>
      <c r="BA1743" s="37"/>
      <c r="BB1743" s="37"/>
      <c r="BC1743" s="37"/>
      <c r="BD1743">
        <v>8</v>
      </c>
    </row>
    <row r="1744" spans="1:56" hidden="1" x14ac:dyDescent="0.25">
      <c r="A1744" s="22" t="s">
        <v>66</v>
      </c>
      <c r="B1744" s="22" t="s">
        <v>273</v>
      </c>
      <c r="C1744" s="23">
        <v>21110800185</v>
      </c>
      <c r="D1744" s="22" t="s">
        <v>53</v>
      </c>
      <c r="E1744" s="22" t="s">
        <v>846</v>
      </c>
      <c r="F1744" s="22" t="s">
        <v>847</v>
      </c>
      <c r="G1744" s="22">
        <v>5042347526</v>
      </c>
      <c r="H1744" s="22" t="s">
        <v>56</v>
      </c>
      <c r="I1744" s="22" t="s">
        <v>56</v>
      </c>
      <c r="J1744" s="24">
        <v>44508</v>
      </c>
      <c r="K1744" s="22">
        <v>2816</v>
      </c>
      <c r="L1744" s="22" t="s">
        <v>110</v>
      </c>
      <c r="M1744" s="22" t="s">
        <v>110</v>
      </c>
      <c r="N1744" s="101" t="s">
        <v>2440</v>
      </c>
      <c r="O1744" s="102">
        <v>44509</v>
      </c>
      <c r="P1744" s="27" t="s">
        <v>288</v>
      </c>
      <c r="Q1744" s="22">
        <v>2816</v>
      </c>
      <c r="R1744" s="28" t="s">
        <v>56</v>
      </c>
      <c r="S1744" s="22" t="s">
        <v>56</v>
      </c>
      <c r="T1744" s="22">
        <v>6008155691</v>
      </c>
      <c r="U1744" s="22">
        <v>0</v>
      </c>
      <c r="V1744" s="28">
        <v>0</v>
      </c>
      <c r="W1744" s="22">
        <v>0</v>
      </c>
      <c r="X1744" s="22" t="s">
        <v>110</v>
      </c>
      <c r="Y1744" s="22" t="s">
        <v>56</v>
      </c>
      <c r="Z1744" s="101" t="s">
        <v>2441</v>
      </c>
      <c r="AA1744" s="102">
        <v>44509</v>
      </c>
      <c r="AB1744" s="28">
        <v>0</v>
      </c>
      <c r="AC1744" s="28" t="s">
        <v>56</v>
      </c>
      <c r="AD1744" s="46" t="s">
        <v>56</v>
      </c>
      <c r="AE1744" s="47" t="s">
        <v>56</v>
      </c>
      <c r="AF1744" s="35" t="str">
        <f>VLOOKUP(G1744,[6]TIV1!L:S,8,FALSE)</f>
        <v>8276895966</v>
      </c>
      <c r="AG1744" s="35" t="str">
        <f>VLOOKUP(T1744,[6]TIV1!L:S,8,FALSE)</f>
        <v>2050350313</v>
      </c>
      <c r="AH1744" s="35" t="e">
        <f>VLOOKUP(AC1744,[6]TIV1!L:S,8,FALSE)</f>
        <v>#N/A</v>
      </c>
      <c r="AI1744" s="36">
        <f>VLOOKUP(A1744&amp;P1744,[6]HARGA!C:D,2,0)*Q1744</f>
        <v>95462400</v>
      </c>
      <c r="AJ1744" s="36">
        <f>VLOOKUP(A1744&amp;P1744,[6]HARGA!C:D,2,0)*W1744</f>
        <v>0</v>
      </c>
      <c r="AK1744" s="36">
        <f>VLOOKUP(A1744&amp;P1744,[6]HARGA!C:D,2,0)*AB1744</f>
        <v>0</v>
      </c>
      <c r="AL1744" s="32"/>
      <c r="AM1744" s="32"/>
      <c r="AN1744" s="37"/>
      <c r="AO1744" s="37"/>
      <c r="AP1744" s="37"/>
      <c r="AQ1744" s="37"/>
      <c r="AR1744" s="37"/>
      <c r="AS1744" s="37"/>
      <c r="AT1744" s="37"/>
      <c r="AU1744" s="37"/>
      <c r="AV1744" s="37"/>
      <c r="AW1744" s="37"/>
      <c r="AX1744" s="37"/>
      <c r="AY1744" s="37"/>
      <c r="AZ1744" s="37"/>
      <c r="BA1744" s="37"/>
      <c r="BB1744" s="37"/>
      <c r="BC1744" s="37"/>
      <c r="BD1744">
        <v>8</v>
      </c>
    </row>
    <row r="1745" spans="1:56" hidden="1" x14ac:dyDescent="0.25">
      <c r="A1745" s="22" t="s">
        <v>66</v>
      </c>
      <c r="B1745" s="22" t="s">
        <v>273</v>
      </c>
      <c r="C1745" s="23">
        <v>21110800185</v>
      </c>
      <c r="D1745" s="22" t="s">
        <v>53</v>
      </c>
      <c r="E1745" s="22" t="s">
        <v>846</v>
      </c>
      <c r="F1745" s="22" t="s">
        <v>847</v>
      </c>
      <c r="G1745" s="22">
        <v>5042347526</v>
      </c>
      <c r="H1745" s="22" t="s">
        <v>56</v>
      </c>
      <c r="I1745" s="22" t="s">
        <v>56</v>
      </c>
      <c r="J1745" s="24">
        <v>44508</v>
      </c>
      <c r="K1745" s="22">
        <v>32</v>
      </c>
      <c r="L1745" s="22" t="s">
        <v>110</v>
      </c>
      <c r="M1745" s="22" t="s">
        <v>110</v>
      </c>
      <c r="N1745" s="101" t="s">
        <v>2440</v>
      </c>
      <c r="O1745" s="102">
        <v>44509</v>
      </c>
      <c r="P1745" s="27" t="s">
        <v>279</v>
      </c>
      <c r="Q1745" s="22">
        <v>32</v>
      </c>
      <c r="R1745" s="28" t="s">
        <v>56</v>
      </c>
      <c r="S1745" s="22" t="s">
        <v>56</v>
      </c>
      <c r="T1745" s="22">
        <v>6008155691</v>
      </c>
      <c r="U1745" s="22">
        <v>32</v>
      </c>
      <c r="V1745" s="28">
        <v>0</v>
      </c>
      <c r="W1745" s="22">
        <v>32</v>
      </c>
      <c r="X1745" s="22" t="s">
        <v>110</v>
      </c>
      <c r="Y1745" s="22" t="s">
        <v>56</v>
      </c>
      <c r="Z1745" s="101" t="s">
        <v>2441</v>
      </c>
      <c r="AA1745" s="102">
        <v>44509</v>
      </c>
      <c r="AB1745" s="28">
        <v>0</v>
      </c>
      <c r="AC1745" s="28" t="s">
        <v>56</v>
      </c>
      <c r="AD1745" s="46" t="s">
        <v>56</v>
      </c>
      <c r="AE1745" s="47" t="s">
        <v>56</v>
      </c>
      <c r="AF1745" s="35" t="str">
        <f>VLOOKUP(G1745,[6]TIV1!L:S,8,FALSE)</f>
        <v>8276895966</v>
      </c>
      <c r="AG1745" s="35" t="str">
        <f>VLOOKUP(T1745,[6]TIV1!L:S,8,FALSE)</f>
        <v>2050350313</v>
      </c>
      <c r="AH1745" s="35" t="e">
        <f>VLOOKUP(AC1745,[6]TIV1!L:S,8,FALSE)</f>
        <v>#N/A</v>
      </c>
      <c r="AI1745" s="36">
        <f>VLOOKUP(A1745&amp;P1745,[6]HARGA!C:D,2,0)*Q1745</f>
        <v>3200000</v>
      </c>
      <c r="AJ1745" s="36">
        <f>VLOOKUP(A1745&amp;P1745,[6]HARGA!C:D,2,0)*W1745</f>
        <v>3200000</v>
      </c>
      <c r="AK1745" s="36">
        <f>VLOOKUP(A1745&amp;P1745,[6]HARGA!C:D,2,0)*AB1745</f>
        <v>0</v>
      </c>
      <c r="AL1745" s="32"/>
      <c r="AM1745" s="32"/>
      <c r="AN1745" s="37"/>
      <c r="AO1745" s="37"/>
      <c r="AP1745" s="37"/>
      <c r="AQ1745" s="37"/>
      <c r="AR1745" s="37"/>
      <c r="AS1745" s="37"/>
      <c r="AT1745" s="37"/>
      <c r="AU1745" s="37"/>
      <c r="AV1745" s="37"/>
      <c r="AW1745" s="37"/>
      <c r="AX1745" s="37"/>
      <c r="AY1745" s="37"/>
      <c r="AZ1745" s="37"/>
      <c r="BA1745" s="37"/>
      <c r="BB1745" s="37"/>
      <c r="BC1745" s="37"/>
      <c r="BD1745">
        <v>8</v>
      </c>
    </row>
    <row r="1746" spans="1:56" hidden="1" x14ac:dyDescent="0.25">
      <c r="A1746" s="22" t="s">
        <v>124</v>
      </c>
      <c r="B1746" s="22" t="s">
        <v>273</v>
      </c>
      <c r="C1746" s="23">
        <v>21110405395</v>
      </c>
      <c r="D1746" s="22" t="s">
        <v>53</v>
      </c>
      <c r="E1746" s="22" t="s">
        <v>299</v>
      </c>
      <c r="F1746" s="22" t="s">
        <v>300</v>
      </c>
      <c r="G1746" s="22">
        <v>5042312239</v>
      </c>
      <c r="H1746" s="22" t="s">
        <v>56</v>
      </c>
      <c r="I1746" s="22" t="s">
        <v>56</v>
      </c>
      <c r="J1746" s="24">
        <v>44508</v>
      </c>
      <c r="K1746" s="22">
        <v>1120</v>
      </c>
      <c r="L1746" s="22" t="s">
        <v>872</v>
      </c>
      <c r="M1746" s="22" t="s">
        <v>872</v>
      </c>
      <c r="N1746" s="107">
        <v>20053</v>
      </c>
      <c r="O1746" s="108">
        <v>44508</v>
      </c>
      <c r="P1746" s="27" t="s">
        <v>277</v>
      </c>
      <c r="Q1746" s="22">
        <v>1120</v>
      </c>
      <c r="R1746" s="28" t="s">
        <v>56</v>
      </c>
      <c r="S1746" s="22" t="s">
        <v>56</v>
      </c>
      <c r="T1746" s="22">
        <v>6008152303</v>
      </c>
      <c r="U1746" s="22">
        <v>0</v>
      </c>
      <c r="V1746" s="28">
        <v>0</v>
      </c>
      <c r="W1746" s="22">
        <v>0</v>
      </c>
      <c r="X1746" s="22" t="s">
        <v>872</v>
      </c>
      <c r="Y1746" s="22" t="s">
        <v>56</v>
      </c>
      <c r="Z1746" s="107">
        <v>34769</v>
      </c>
      <c r="AA1746" s="120">
        <v>44508</v>
      </c>
      <c r="AB1746" s="28">
        <v>0</v>
      </c>
      <c r="AC1746" s="28" t="s">
        <v>56</v>
      </c>
      <c r="AD1746" s="46" t="s">
        <v>56</v>
      </c>
      <c r="AE1746" s="47" t="s">
        <v>56</v>
      </c>
      <c r="AF1746" s="35" t="str">
        <f>VLOOKUP(G1746,[6]TIV1!L:S,8,FALSE)</f>
        <v>8276895964</v>
      </c>
      <c r="AG1746" s="35" t="str">
        <f>VLOOKUP(T1746,[6]TIV1!L:S,8,FALSE)</f>
        <v>2050350311</v>
      </c>
      <c r="AH1746" s="35" t="e">
        <f>VLOOKUP(AC1746,[6]TIV1!L:S,8,FALSE)</f>
        <v>#N/A</v>
      </c>
      <c r="AI1746" s="36">
        <f>VLOOKUP(A1746&amp;P1746,[6]HARGA!C:D,2,0)*Q1746</f>
        <v>44083200</v>
      </c>
      <c r="AJ1746" s="36">
        <f>VLOOKUP(A1746&amp;P1746,[6]HARGA!C:D,2,0)*W1746</f>
        <v>0</v>
      </c>
      <c r="AK1746" s="36">
        <f>VLOOKUP(A1746&amp;P1746,[6]HARGA!C:D,2,0)*AB1746</f>
        <v>0</v>
      </c>
      <c r="AL1746" s="32"/>
      <c r="AM1746" s="32"/>
      <c r="AN1746" s="37"/>
      <c r="AO1746" s="37"/>
      <c r="AP1746" s="37"/>
      <c r="AQ1746" s="37"/>
      <c r="AR1746" s="37"/>
      <c r="AS1746" s="37"/>
      <c r="AT1746" s="37"/>
      <c r="AU1746" s="37"/>
      <c r="AV1746" s="37"/>
      <c r="AW1746" s="37"/>
      <c r="AX1746" s="37"/>
      <c r="AY1746" s="37"/>
      <c r="AZ1746" s="37"/>
      <c r="BA1746" s="37"/>
      <c r="BB1746" s="37"/>
      <c r="BC1746" s="37"/>
      <c r="BD1746">
        <v>8</v>
      </c>
    </row>
    <row r="1747" spans="1:56" hidden="1" x14ac:dyDescent="0.25">
      <c r="A1747" s="22" t="s">
        <v>124</v>
      </c>
      <c r="B1747" s="22" t="s">
        <v>273</v>
      </c>
      <c r="C1747" s="23">
        <v>21110405395</v>
      </c>
      <c r="D1747" s="22" t="s">
        <v>53</v>
      </c>
      <c r="E1747" s="22" t="s">
        <v>299</v>
      </c>
      <c r="F1747" s="22" t="s">
        <v>300</v>
      </c>
      <c r="G1747" s="22">
        <v>5042312239</v>
      </c>
      <c r="H1747" s="22" t="s">
        <v>56</v>
      </c>
      <c r="I1747" s="22" t="s">
        <v>56</v>
      </c>
      <c r="J1747" s="24">
        <v>44508</v>
      </c>
      <c r="K1747" s="22">
        <v>16</v>
      </c>
      <c r="L1747" s="22" t="s">
        <v>872</v>
      </c>
      <c r="M1747" s="22" t="s">
        <v>872</v>
      </c>
      <c r="N1747" s="107">
        <v>20053</v>
      </c>
      <c r="O1747" s="108">
        <v>44508</v>
      </c>
      <c r="P1747" s="27" t="s">
        <v>279</v>
      </c>
      <c r="Q1747" s="22">
        <v>16</v>
      </c>
      <c r="R1747" s="28" t="s">
        <v>56</v>
      </c>
      <c r="S1747" s="22" t="s">
        <v>56</v>
      </c>
      <c r="T1747" s="22">
        <v>6008152303</v>
      </c>
      <c r="U1747" s="22">
        <v>16</v>
      </c>
      <c r="V1747" s="28">
        <v>0</v>
      </c>
      <c r="W1747" s="22">
        <v>16</v>
      </c>
      <c r="X1747" s="22" t="s">
        <v>872</v>
      </c>
      <c r="Y1747" s="22" t="s">
        <v>56</v>
      </c>
      <c r="Z1747" s="107">
        <v>34769</v>
      </c>
      <c r="AA1747" s="120">
        <v>44508</v>
      </c>
      <c r="AB1747" s="28">
        <v>0</v>
      </c>
      <c r="AC1747" s="28" t="s">
        <v>56</v>
      </c>
      <c r="AD1747" s="46" t="s">
        <v>56</v>
      </c>
      <c r="AE1747" s="47" t="s">
        <v>56</v>
      </c>
      <c r="AF1747" s="35" t="str">
        <f>VLOOKUP(G1747,[6]TIV1!L:S,8,FALSE)</f>
        <v>8276895964</v>
      </c>
      <c r="AG1747" s="35" t="str">
        <f>VLOOKUP(T1747,[6]TIV1!L:S,8,FALSE)</f>
        <v>2050350311</v>
      </c>
      <c r="AH1747" s="35" t="e">
        <f>VLOOKUP(AC1747,[6]TIV1!L:S,8,FALSE)</f>
        <v>#N/A</v>
      </c>
      <c r="AI1747" s="36">
        <f>VLOOKUP(A1747&amp;P1747,[6]HARGA!C:D,2,0)*Q1747</f>
        <v>1600000</v>
      </c>
      <c r="AJ1747" s="36">
        <f>VLOOKUP(A1747&amp;P1747,[6]HARGA!C:D,2,0)*W1747</f>
        <v>1600000</v>
      </c>
      <c r="AK1747" s="36">
        <f>VLOOKUP(A1747&amp;P1747,[6]HARGA!C:D,2,0)*AB1747</f>
        <v>0</v>
      </c>
      <c r="AL1747" s="32"/>
      <c r="AM1747" s="32"/>
      <c r="AN1747" s="37"/>
      <c r="AO1747" s="37"/>
      <c r="AP1747" s="37"/>
      <c r="AQ1747" s="37"/>
      <c r="AR1747" s="37"/>
      <c r="AS1747" s="37"/>
      <c r="AT1747" s="37"/>
      <c r="AU1747" s="37"/>
      <c r="AV1747" s="37"/>
      <c r="AW1747" s="37"/>
      <c r="AX1747" s="37"/>
      <c r="AY1747" s="37"/>
      <c r="AZ1747" s="37"/>
      <c r="BA1747" s="37"/>
      <c r="BB1747" s="37"/>
      <c r="BC1747" s="37"/>
      <c r="BD1747">
        <v>8</v>
      </c>
    </row>
    <row r="1748" spans="1:56" hidden="1" x14ac:dyDescent="0.25">
      <c r="A1748" s="22" t="s">
        <v>124</v>
      </c>
      <c r="B1748" s="22" t="s">
        <v>273</v>
      </c>
      <c r="C1748" s="23">
        <v>21110405393</v>
      </c>
      <c r="D1748" s="50" t="s">
        <v>53</v>
      </c>
      <c r="E1748" s="50" t="s">
        <v>836</v>
      </c>
      <c r="F1748" s="50" t="s">
        <v>837</v>
      </c>
      <c r="G1748" s="22">
        <v>5042347858</v>
      </c>
      <c r="H1748" s="22" t="s">
        <v>56</v>
      </c>
      <c r="I1748" s="22" t="s">
        <v>56</v>
      </c>
      <c r="J1748" s="24">
        <v>44508</v>
      </c>
      <c r="K1748" s="22">
        <v>1120</v>
      </c>
      <c r="L1748" s="22" t="s">
        <v>128</v>
      </c>
      <c r="M1748" s="22" t="s">
        <v>128</v>
      </c>
      <c r="N1748" s="50" t="s">
        <v>2442</v>
      </c>
      <c r="O1748" s="51">
        <v>44509</v>
      </c>
      <c r="P1748" s="27" t="s">
        <v>277</v>
      </c>
      <c r="Q1748" s="22">
        <v>1120</v>
      </c>
      <c r="R1748" s="28" t="s">
        <v>56</v>
      </c>
      <c r="S1748" s="22" t="s">
        <v>56</v>
      </c>
      <c r="T1748" s="22">
        <v>6008153392</v>
      </c>
      <c r="U1748" s="22">
        <v>0</v>
      </c>
      <c r="V1748" s="28">
        <v>0</v>
      </c>
      <c r="W1748" s="22">
        <v>0</v>
      </c>
      <c r="X1748" s="22" t="s">
        <v>128</v>
      </c>
      <c r="Y1748" s="22" t="s">
        <v>56</v>
      </c>
      <c r="Z1748" s="50" t="s">
        <v>2443</v>
      </c>
      <c r="AA1748" s="51">
        <v>44509</v>
      </c>
      <c r="AB1748" s="28">
        <v>0</v>
      </c>
      <c r="AC1748" s="28" t="s">
        <v>56</v>
      </c>
      <c r="AD1748" s="46" t="s">
        <v>56</v>
      </c>
      <c r="AE1748" s="47" t="s">
        <v>56</v>
      </c>
      <c r="AF1748" s="35" t="str">
        <f>VLOOKUP(G1748,[6]TIV1!L:S,8,FALSE)</f>
        <v>8276895964</v>
      </c>
      <c r="AG1748" s="35" t="str">
        <f>VLOOKUP(T1748,[6]TIV1!L:S,8,FALSE)</f>
        <v>2050350311</v>
      </c>
      <c r="AH1748" s="35" t="e">
        <f>VLOOKUP(AC1748,[6]TIV1!L:S,8,FALSE)</f>
        <v>#N/A</v>
      </c>
      <c r="AI1748" s="36">
        <f>VLOOKUP(A1748&amp;P1748,[6]HARGA!C:D,2,0)*Q1748</f>
        <v>44083200</v>
      </c>
      <c r="AJ1748" s="36">
        <f>VLOOKUP(A1748&amp;P1748,[6]HARGA!C:D,2,0)*W1748</f>
        <v>0</v>
      </c>
      <c r="AK1748" s="36">
        <f>VLOOKUP(A1748&amp;P1748,[6]HARGA!C:D,2,0)*AB1748</f>
        <v>0</v>
      </c>
      <c r="AL1748" s="32"/>
      <c r="AM1748" s="32"/>
      <c r="AN1748" s="37"/>
      <c r="AO1748" s="37"/>
      <c r="AP1748" s="37"/>
      <c r="AQ1748" s="37"/>
      <c r="AR1748" s="37"/>
      <c r="AS1748" s="37"/>
      <c r="AT1748" s="37"/>
      <c r="AU1748" s="37"/>
      <c r="AV1748" s="37"/>
      <c r="AW1748" s="37"/>
      <c r="AX1748" s="37"/>
      <c r="AY1748" s="37"/>
      <c r="AZ1748" s="37"/>
      <c r="BA1748" s="37"/>
      <c r="BB1748" s="37"/>
      <c r="BC1748" s="37"/>
      <c r="BD1748">
        <v>8</v>
      </c>
    </row>
    <row r="1749" spans="1:56" hidden="1" x14ac:dyDescent="0.25">
      <c r="A1749" s="22" t="s">
        <v>124</v>
      </c>
      <c r="B1749" s="22" t="s">
        <v>273</v>
      </c>
      <c r="C1749" s="23">
        <v>21110405393</v>
      </c>
      <c r="D1749" s="50" t="s">
        <v>53</v>
      </c>
      <c r="E1749" s="50" t="s">
        <v>836</v>
      </c>
      <c r="F1749" s="50" t="s">
        <v>837</v>
      </c>
      <c r="G1749" s="22">
        <v>5042347858</v>
      </c>
      <c r="H1749" s="22" t="s">
        <v>56</v>
      </c>
      <c r="I1749" s="22" t="s">
        <v>56</v>
      </c>
      <c r="J1749" s="24">
        <v>44508</v>
      </c>
      <c r="K1749" s="22">
        <v>16</v>
      </c>
      <c r="L1749" s="22" t="s">
        <v>128</v>
      </c>
      <c r="M1749" s="22" t="s">
        <v>128</v>
      </c>
      <c r="N1749" s="50" t="s">
        <v>2442</v>
      </c>
      <c r="O1749" s="51">
        <v>44509</v>
      </c>
      <c r="P1749" s="27" t="s">
        <v>279</v>
      </c>
      <c r="Q1749" s="22">
        <v>16</v>
      </c>
      <c r="R1749" s="28" t="s">
        <v>56</v>
      </c>
      <c r="S1749" s="22" t="s">
        <v>56</v>
      </c>
      <c r="T1749" s="22">
        <v>6008153392</v>
      </c>
      <c r="U1749" s="22">
        <v>16</v>
      </c>
      <c r="V1749" s="28">
        <v>0</v>
      </c>
      <c r="W1749" s="22">
        <v>16</v>
      </c>
      <c r="X1749" s="22" t="s">
        <v>128</v>
      </c>
      <c r="Y1749" s="22" t="s">
        <v>56</v>
      </c>
      <c r="Z1749" s="50" t="s">
        <v>2443</v>
      </c>
      <c r="AA1749" s="51">
        <v>44509</v>
      </c>
      <c r="AB1749" s="28">
        <v>0</v>
      </c>
      <c r="AC1749" s="28" t="s">
        <v>56</v>
      </c>
      <c r="AD1749" s="46" t="s">
        <v>56</v>
      </c>
      <c r="AE1749" s="47" t="s">
        <v>56</v>
      </c>
      <c r="AF1749" s="35" t="str">
        <f>VLOOKUP(G1749,[6]TIV1!L:S,8,FALSE)</f>
        <v>8276895964</v>
      </c>
      <c r="AG1749" s="35" t="str">
        <f>VLOOKUP(T1749,[6]TIV1!L:S,8,FALSE)</f>
        <v>2050350311</v>
      </c>
      <c r="AH1749" s="35" t="e">
        <f>VLOOKUP(AC1749,[6]TIV1!L:S,8,FALSE)</f>
        <v>#N/A</v>
      </c>
      <c r="AI1749" s="36">
        <f>VLOOKUP(A1749&amp;P1749,[6]HARGA!C:D,2,0)*Q1749</f>
        <v>1600000</v>
      </c>
      <c r="AJ1749" s="36">
        <f>VLOOKUP(A1749&amp;P1749,[6]HARGA!C:D,2,0)*W1749</f>
        <v>1600000</v>
      </c>
      <c r="AK1749" s="36">
        <f>VLOOKUP(A1749&amp;P1749,[6]HARGA!C:D,2,0)*AB1749</f>
        <v>0</v>
      </c>
      <c r="AL1749" s="32"/>
      <c r="AM1749" s="32"/>
      <c r="AN1749" s="37"/>
      <c r="AO1749" s="37"/>
      <c r="AP1749" s="37"/>
      <c r="AQ1749" s="37"/>
      <c r="AR1749" s="37"/>
      <c r="AS1749" s="37"/>
      <c r="AT1749" s="37"/>
      <c r="AU1749" s="37"/>
      <c r="AV1749" s="37"/>
      <c r="AW1749" s="37"/>
      <c r="AX1749" s="37"/>
      <c r="AY1749" s="37"/>
      <c r="AZ1749" s="37"/>
      <c r="BA1749" s="37"/>
      <c r="BB1749" s="37"/>
      <c r="BC1749" s="37"/>
      <c r="BD1749">
        <v>8</v>
      </c>
    </row>
    <row r="1750" spans="1:56" hidden="1" x14ac:dyDescent="0.25">
      <c r="A1750" s="22" t="s">
        <v>124</v>
      </c>
      <c r="B1750" s="22" t="s">
        <v>273</v>
      </c>
      <c r="C1750" s="23">
        <v>21110405390</v>
      </c>
      <c r="D1750" s="22" t="s">
        <v>53</v>
      </c>
      <c r="E1750" s="22" t="s">
        <v>844</v>
      </c>
      <c r="F1750" s="22" t="s">
        <v>1475</v>
      </c>
      <c r="G1750" s="22">
        <v>5042347613</v>
      </c>
      <c r="H1750" s="22" t="s">
        <v>56</v>
      </c>
      <c r="I1750" s="22" t="s">
        <v>56</v>
      </c>
      <c r="J1750" s="24">
        <v>44508</v>
      </c>
      <c r="K1750" s="22">
        <v>1120</v>
      </c>
      <c r="L1750" s="22" t="s">
        <v>128</v>
      </c>
      <c r="M1750" s="22" t="s">
        <v>128</v>
      </c>
      <c r="N1750" s="50" t="s">
        <v>2444</v>
      </c>
      <c r="O1750" s="51">
        <v>44509</v>
      </c>
      <c r="P1750" s="27" t="s">
        <v>277</v>
      </c>
      <c r="Q1750" s="22">
        <v>1120</v>
      </c>
      <c r="R1750" s="28" t="s">
        <v>56</v>
      </c>
      <c r="S1750" s="22" t="s">
        <v>56</v>
      </c>
      <c r="T1750" s="22">
        <v>6008155927</v>
      </c>
      <c r="U1750" s="22">
        <v>0</v>
      </c>
      <c r="V1750" s="28">
        <v>0</v>
      </c>
      <c r="W1750" s="22">
        <v>0</v>
      </c>
      <c r="X1750" s="22" t="s">
        <v>128</v>
      </c>
      <c r="Y1750" s="22" t="s">
        <v>56</v>
      </c>
      <c r="Z1750" s="50" t="s">
        <v>2445</v>
      </c>
      <c r="AA1750" s="51">
        <v>44509</v>
      </c>
      <c r="AB1750" s="28">
        <v>0</v>
      </c>
      <c r="AC1750" s="28" t="s">
        <v>56</v>
      </c>
      <c r="AD1750" s="46" t="s">
        <v>56</v>
      </c>
      <c r="AE1750" s="47" t="s">
        <v>56</v>
      </c>
      <c r="AF1750" s="35" t="str">
        <f>VLOOKUP(G1750,[6]TIV1!L:S,8,FALSE)</f>
        <v>8276895964</v>
      </c>
      <c r="AG1750" s="35" t="str">
        <f>VLOOKUP(T1750,[6]TIV1!L:S,8,FALSE)</f>
        <v>2050350311</v>
      </c>
      <c r="AH1750" s="35" t="e">
        <f>VLOOKUP(AC1750,[6]TIV1!L:S,8,FALSE)</f>
        <v>#N/A</v>
      </c>
      <c r="AI1750" s="36">
        <f>VLOOKUP(A1750&amp;P1750,[6]HARGA!C:D,2,0)*Q1750</f>
        <v>44083200</v>
      </c>
      <c r="AJ1750" s="36">
        <f>VLOOKUP(A1750&amp;P1750,[6]HARGA!C:D,2,0)*W1750</f>
        <v>0</v>
      </c>
      <c r="AK1750" s="36">
        <f>VLOOKUP(A1750&amp;P1750,[6]HARGA!C:D,2,0)*AB1750</f>
        <v>0</v>
      </c>
      <c r="AL1750" s="32"/>
      <c r="AM1750" s="32"/>
      <c r="AN1750" s="37"/>
      <c r="AO1750" s="37"/>
      <c r="AP1750" s="37"/>
      <c r="AQ1750" s="37"/>
      <c r="AR1750" s="37"/>
      <c r="AS1750" s="37"/>
      <c r="AT1750" s="37"/>
      <c r="AU1750" s="37"/>
      <c r="AV1750" s="37"/>
      <c r="AW1750" s="37"/>
      <c r="AX1750" s="37"/>
      <c r="AY1750" s="37"/>
      <c r="AZ1750" s="37"/>
      <c r="BA1750" s="37"/>
      <c r="BB1750" s="37"/>
      <c r="BC1750" s="37"/>
      <c r="BD1750">
        <v>8</v>
      </c>
    </row>
    <row r="1751" spans="1:56" hidden="1" x14ac:dyDescent="0.25">
      <c r="A1751" s="22" t="s">
        <v>124</v>
      </c>
      <c r="B1751" s="22" t="s">
        <v>273</v>
      </c>
      <c r="C1751" s="23">
        <v>21110405390</v>
      </c>
      <c r="D1751" s="22" t="s">
        <v>53</v>
      </c>
      <c r="E1751" s="22" t="s">
        <v>844</v>
      </c>
      <c r="F1751" s="22" t="s">
        <v>1475</v>
      </c>
      <c r="G1751" s="22">
        <v>5042347613</v>
      </c>
      <c r="H1751" s="22" t="s">
        <v>56</v>
      </c>
      <c r="I1751" s="22" t="s">
        <v>56</v>
      </c>
      <c r="J1751" s="24">
        <v>44508</v>
      </c>
      <c r="K1751" s="22">
        <v>16</v>
      </c>
      <c r="L1751" s="22" t="s">
        <v>128</v>
      </c>
      <c r="M1751" s="22" t="s">
        <v>128</v>
      </c>
      <c r="N1751" s="50" t="s">
        <v>2444</v>
      </c>
      <c r="O1751" s="51">
        <v>44509</v>
      </c>
      <c r="P1751" s="27" t="s">
        <v>279</v>
      </c>
      <c r="Q1751" s="22">
        <v>16</v>
      </c>
      <c r="R1751" s="28" t="s">
        <v>56</v>
      </c>
      <c r="S1751" s="22" t="s">
        <v>56</v>
      </c>
      <c r="T1751" s="22">
        <v>6008155927</v>
      </c>
      <c r="U1751" s="22">
        <v>16</v>
      </c>
      <c r="V1751" s="28">
        <v>0</v>
      </c>
      <c r="W1751" s="22">
        <v>16</v>
      </c>
      <c r="X1751" s="22" t="s">
        <v>128</v>
      </c>
      <c r="Y1751" s="22" t="s">
        <v>56</v>
      </c>
      <c r="Z1751" s="50" t="s">
        <v>2445</v>
      </c>
      <c r="AA1751" s="51">
        <v>44509</v>
      </c>
      <c r="AB1751" s="28">
        <v>0</v>
      </c>
      <c r="AC1751" s="28" t="s">
        <v>56</v>
      </c>
      <c r="AD1751" s="46" t="s">
        <v>56</v>
      </c>
      <c r="AE1751" s="47" t="s">
        <v>56</v>
      </c>
      <c r="AF1751" s="35" t="str">
        <f>VLOOKUP(G1751,[6]TIV1!L:S,8,FALSE)</f>
        <v>8276895964</v>
      </c>
      <c r="AG1751" s="35" t="str">
        <f>VLOOKUP(T1751,[6]TIV1!L:S,8,FALSE)</f>
        <v>2050350311</v>
      </c>
      <c r="AH1751" s="35" t="e">
        <f>VLOOKUP(AC1751,[6]TIV1!L:S,8,FALSE)</f>
        <v>#N/A</v>
      </c>
      <c r="AI1751" s="36">
        <f>VLOOKUP(A1751&amp;P1751,[6]HARGA!C:D,2,0)*Q1751</f>
        <v>1600000</v>
      </c>
      <c r="AJ1751" s="36">
        <f>VLOOKUP(A1751&amp;P1751,[6]HARGA!C:D,2,0)*W1751</f>
        <v>1600000</v>
      </c>
      <c r="AK1751" s="36">
        <f>VLOOKUP(A1751&amp;P1751,[6]HARGA!C:D,2,0)*AB1751</f>
        <v>0</v>
      </c>
      <c r="AL1751" s="32"/>
      <c r="AM1751" s="32"/>
      <c r="AN1751" s="37"/>
      <c r="AO1751" s="37"/>
      <c r="AP1751" s="37"/>
      <c r="AQ1751" s="37"/>
      <c r="AR1751" s="37"/>
      <c r="AS1751" s="37"/>
      <c r="AT1751" s="37"/>
      <c r="AU1751" s="37"/>
      <c r="AV1751" s="37"/>
      <c r="AW1751" s="37"/>
      <c r="AX1751" s="37"/>
      <c r="AY1751" s="37"/>
      <c r="AZ1751" s="37"/>
      <c r="BA1751" s="37"/>
      <c r="BB1751" s="37"/>
      <c r="BC1751" s="37"/>
      <c r="BD1751">
        <v>8</v>
      </c>
    </row>
    <row r="1752" spans="1:56" hidden="1" x14ac:dyDescent="0.25">
      <c r="A1752" s="22" t="s">
        <v>124</v>
      </c>
      <c r="B1752" s="22" t="s">
        <v>273</v>
      </c>
      <c r="C1752" s="23">
        <v>21110404962</v>
      </c>
      <c r="D1752" s="22" t="s">
        <v>53</v>
      </c>
      <c r="E1752" s="22" t="s">
        <v>815</v>
      </c>
      <c r="F1752" s="22" t="s">
        <v>816</v>
      </c>
      <c r="G1752" s="22">
        <v>5042340745</v>
      </c>
      <c r="H1752" s="22" t="s">
        <v>56</v>
      </c>
      <c r="I1752" s="22" t="s">
        <v>56</v>
      </c>
      <c r="J1752" s="24">
        <v>44508</v>
      </c>
      <c r="K1752" s="22">
        <v>2816</v>
      </c>
      <c r="L1752" s="22" t="s">
        <v>872</v>
      </c>
      <c r="M1752" s="22" t="s">
        <v>872</v>
      </c>
      <c r="N1752" s="132">
        <v>20055</v>
      </c>
      <c r="O1752" s="108">
        <v>44509</v>
      </c>
      <c r="P1752" s="27" t="s">
        <v>288</v>
      </c>
      <c r="Q1752" s="22">
        <v>2816</v>
      </c>
      <c r="R1752" s="28" t="s">
        <v>56</v>
      </c>
      <c r="S1752" s="22" t="s">
        <v>56</v>
      </c>
      <c r="T1752" s="22">
        <v>6008151062</v>
      </c>
      <c r="U1752" s="22">
        <v>0</v>
      </c>
      <c r="V1752" s="28">
        <v>0</v>
      </c>
      <c r="W1752" s="22">
        <v>0</v>
      </c>
      <c r="X1752" s="22" t="s">
        <v>872</v>
      </c>
      <c r="Y1752" s="22" t="s">
        <v>56</v>
      </c>
      <c r="Z1752" s="107">
        <v>34800</v>
      </c>
      <c r="AA1752" s="120">
        <v>44509</v>
      </c>
      <c r="AB1752" s="28">
        <v>0</v>
      </c>
      <c r="AC1752" s="28" t="s">
        <v>56</v>
      </c>
      <c r="AD1752" s="46" t="s">
        <v>56</v>
      </c>
      <c r="AE1752" s="47" t="s">
        <v>56</v>
      </c>
      <c r="AF1752" s="35" t="str">
        <f>VLOOKUP(G1752,[6]TIV1!L:S,8,FALSE)</f>
        <v>8276895964</v>
      </c>
      <c r="AG1752" s="35" t="str">
        <f>VLOOKUP(T1752,[6]TIV1!L:S,8,FALSE)</f>
        <v>2050350311</v>
      </c>
      <c r="AH1752" s="35" t="e">
        <f>VLOOKUP(AC1752,[6]TIV1!L:S,8,FALSE)</f>
        <v>#N/A</v>
      </c>
      <c r="AI1752" s="36">
        <f>VLOOKUP(A1752&amp;P1752,[6]HARGA!C:D,2,0)*Q1752</f>
        <v>95462400</v>
      </c>
      <c r="AJ1752" s="36">
        <f>VLOOKUP(A1752&amp;P1752,[6]HARGA!C:D,2,0)*W1752</f>
        <v>0</v>
      </c>
      <c r="AK1752" s="36">
        <f>VLOOKUP(A1752&amp;P1752,[6]HARGA!C:D,2,0)*AB1752</f>
        <v>0</v>
      </c>
      <c r="AL1752" s="32"/>
      <c r="AM1752" s="32"/>
      <c r="AN1752" s="37"/>
      <c r="AO1752" s="37"/>
      <c r="AP1752" s="37"/>
      <c r="AQ1752" s="37"/>
      <c r="AR1752" s="37"/>
      <c r="AS1752" s="37"/>
      <c r="AT1752" s="37"/>
      <c r="AU1752" s="37"/>
      <c r="AV1752" s="37"/>
      <c r="AW1752" s="37"/>
      <c r="AX1752" s="37"/>
      <c r="AY1752" s="37"/>
      <c r="AZ1752" s="37"/>
      <c r="BA1752" s="37"/>
      <c r="BB1752" s="37"/>
      <c r="BC1752" s="37"/>
      <c r="BD1752">
        <v>8</v>
      </c>
    </row>
    <row r="1753" spans="1:56" hidden="1" x14ac:dyDescent="0.25">
      <c r="A1753" s="22" t="s">
        <v>124</v>
      </c>
      <c r="B1753" s="22" t="s">
        <v>273</v>
      </c>
      <c r="C1753" s="23">
        <v>21110404962</v>
      </c>
      <c r="D1753" s="22" t="s">
        <v>53</v>
      </c>
      <c r="E1753" s="22" t="s">
        <v>815</v>
      </c>
      <c r="F1753" s="22" t="s">
        <v>816</v>
      </c>
      <c r="G1753" s="22">
        <v>5042340745</v>
      </c>
      <c r="H1753" s="22" t="s">
        <v>56</v>
      </c>
      <c r="I1753" s="22" t="s">
        <v>56</v>
      </c>
      <c r="J1753" s="24">
        <v>44508</v>
      </c>
      <c r="K1753" s="22">
        <v>32</v>
      </c>
      <c r="L1753" s="22" t="s">
        <v>872</v>
      </c>
      <c r="M1753" s="22" t="s">
        <v>872</v>
      </c>
      <c r="N1753" s="132">
        <v>20055</v>
      </c>
      <c r="O1753" s="108">
        <v>44509</v>
      </c>
      <c r="P1753" s="27" t="s">
        <v>279</v>
      </c>
      <c r="Q1753" s="22">
        <v>32</v>
      </c>
      <c r="R1753" s="28" t="s">
        <v>56</v>
      </c>
      <c r="S1753" s="22" t="s">
        <v>56</v>
      </c>
      <c r="T1753" s="22">
        <v>6008151062</v>
      </c>
      <c r="U1753" s="22">
        <v>32</v>
      </c>
      <c r="V1753" s="28">
        <v>0</v>
      </c>
      <c r="W1753" s="22">
        <v>32</v>
      </c>
      <c r="X1753" s="22" t="s">
        <v>872</v>
      </c>
      <c r="Y1753" s="22" t="s">
        <v>56</v>
      </c>
      <c r="Z1753" s="107">
        <v>34800</v>
      </c>
      <c r="AA1753" s="120">
        <v>44509</v>
      </c>
      <c r="AB1753" s="28">
        <v>0</v>
      </c>
      <c r="AC1753" s="28" t="s">
        <v>56</v>
      </c>
      <c r="AD1753" s="46" t="s">
        <v>56</v>
      </c>
      <c r="AE1753" s="47" t="s">
        <v>56</v>
      </c>
      <c r="AF1753" s="35" t="str">
        <f>VLOOKUP(G1753,[6]TIV1!L:S,8,FALSE)</f>
        <v>8276895964</v>
      </c>
      <c r="AG1753" s="35" t="str">
        <f>VLOOKUP(T1753,[6]TIV1!L:S,8,FALSE)</f>
        <v>2050350311</v>
      </c>
      <c r="AH1753" s="35" t="e">
        <f>VLOOKUP(AC1753,[6]TIV1!L:S,8,FALSE)</f>
        <v>#N/A</v>
      </c>
      <c r="AI1753" s="36">
        <f>VLOOKUP(A1753&amp;P1753,[6]HARGA!C:D,2,0)*Q1753</f>
        <v>3200000</v>
      </c>
      <c r="AJ1753" s="36">
        <f>VLOOKUP(A1753&amp;P1753,[6]HARGA!C:D,2,0)*W1753</f>
        <v>3200000</v>
      </c>
      <c r="AK1753" s="36">
        <f>VLOOKUP(A1753&amp;P1753,[6]HARGA!C:D,2,0)*AB1753</f>
        <v>0</v>
      </c>
      <c r="AL1753" s="32"/>
      <c r="AM1753" s="32"/>
      <c r="AN1753" s="37"/>
      <c r="AO1753" s="37"/>
      <c r="AP1753" s="37"/>
      <c r="AQ1753" s="37"/>
      <c r="AR1753" s="37"/>
      <c r="AS1753" s="37"/>
      <c r="AT1753" s="37"/>
      <c r="AU1753" s="37"/>
      <c r="AV1753" s="37"/>
      <c r="AW1753" s="37"/>
      <c r="AX1753" s="37"/>
      <c r="AY1753" s="37"/>
      <c r="AZ1753" s="37"/>
      <c r="BA1753" s="37"/>
      <c r="BB1753" s="37"/>
      <c r="BC1753" s="37"/>
      <c r="BD1753">
        <v>8</v>
      </c>
    </row>
    <row r="1754" spans="1:56" hidden="1" x14ac:dyDescent="0.25">
      <c r="A1754" s="22" t="s">
        <v>124</v>
      </c>
      <c r="B1754" s="22" t="s">
        <v>273</v>
      </c>
      <c r="C1754" s="23">
        <v>21110405394</v>
      </c>
      <c r="D1754" s="22" t="s">
        <v>53</v>
      </c>
      <c r="E1754" s="50" t="s">
        <v>861</v>
      </c>
      <c r="F1754" s="22" t="s">
        <v>862</v>
      </c>
      <c r="G1754" s="22">
        <v>5042338152</v>
      </c>
      <c r="H1754" s="22" t="s">
        <v>56</v>
      </c>
      <c r="I1754" s="22" t="s">
        <v>56</v>
      </c>
      <c r="J1754" s="24">
        <v>44508</v>
      </c>
      <c r="K1754" s="22">
        <v>1120</v>
      </c>
      <c r="L1754" s="22" t="s">
        <v>128</v>
      </c>
      <c r="M1754" s="22" t="s">
        <v>128</v>
      </c>
      <c r="N1754" s="50" t="s">
        <v>2446</v>
      </c>
      <c r="O1754" s="51">
        <v>44509</v>
      </c>
      <c r="P1754" s="27" t="s">
        <v>277</v>
      </c>
      <c r="Q1754" s="22">
        <v>1120</v>
      </c>
      <c r="R1754" s="28" t="s">
        <v>56</v>
      </c>
      <c r="S1754" s="22" t="s">
        <v>56</v>
      </c>
      <c r="T1754" s="22">
        <v>6008154846</v>
      </c>
      <c r="U1754" s="22">
        <v>0</v>
      </c>
      <c r="V1754" s="28">
        <v>0</v>
      </c>
      <c r="W1754" s="22">
        <v>0</v>
      </c>
      <c r="X1754" s="22" t="s">
        <v>128</v>
      </c>
      <c r="Y1754" s="22" t="s">
        <v>56</v>
      </c>
      <c r="Z1754" s="50" t="s">
        <v>2447</v>
      </c>
      <c r="AA1754" s="51">
        <v>44509</v>
      </c>
      <c r="AB1754" s="28">
        <v>0</v>
      </c>
      <c r="AC1754" s="28" t="s">
        <v>56</v>
      </c>
      <c r="AD1754" s="46" t="s">
        <v>56</v>
      </c>
      <c r="AE1754" s="47" t="s">
        <v>56</v>
      </c>
      <c r="AF1754" s="35" t="str">
        <f>VLOOKUP(G1754,[6]TIV1!L:S,8,FALSE)</f>
        <v>8276895964</v>
      </c>
      <c r="AG1754" s="35" t="str">
        <f>VLOOKUP(T1754,[6]TIV1!L:S,8,FALSE)</f>
        <v>2050350311</v>
      </c>
      <c r="AH1754" s="35" t="e">
        <f>VLOOKUP(AC1754,[6]TIV1!L:S,8,FALSE)</f>
        <v>#N/A</v>
      </c>
      <c r="AI1754" s="36">
        <f>VLOOKUP(A1754&amp;P1754,[6]HARGA!C:D,2,0)*Q1754</f>
        <v>44083200</v>
      </c>
      <c r="AJ1754" s="36">
        <f>VLOOKUP(A1754&amp;P1754,[6]HARGA!C:D,2,0)*W1754</f>
        <v>0</v>
      </c>
      <c r="AK1754" s="36">
        <f>VLOOKUP(A1754&amp;P1754,[6]HARGA!C:D,2,0)*AB1754</f>
        <v>0</v>
      </c>
      <c r="AL1754" s="32"/>
      <c r="AM1754" s="32"/>
      <c r="AN1754" s="37"/>
      <c r="AO1754" s="37"/>
      <c r="AP1754" s="37"/>
      <c r="AQ1754" s="37"/>
      <c r="AR1754" s="37"/>
      <c r="AS1754" s="37"/>
      <c r="AT1754" s="37"/>
      <c r="AU1754" s="37"/>
      <c r="AV1754" s="37"/>
      <c r="AW1754" s="37"/>
      <c r="AX1754" s="37"/>
      <c r="AY1754" s="37"/>
      <c r="AZ1754" s="37"/>
      <c r="BA1754" s="37"/>
      <c r="BB1754" s="37"/>
      <c r="BC1754" s="37"/>
      <c r="BD1754">
        <v>8</v>
      </c>
    </row>
    <row r="1755" spans="1:56" hidden="1" x14ac:dyDescent="0.25">
      <c r="A1755" s="22" t="s">
        <v>124</v>
      </c>
      <c r="B1755" s="22" t="s">
        <v>273</v>
      </c>
      <c r="C1755" s="23">
        <v>21110405394</v>
      </c>
      <c r="D1755" s="22" t="s">
        <v>53</v>
      </c>
      <c r="E1755" s="50" t="s">
        <v>861</v>
      </c>
      <c r="F1755" s="22" t="s">
        <v>862</v>
      </c>
      <c r="G1755" s="22">
        <v>5042338152</v>
      </c>
      <c r="H1755" s="22" t="s">
        <v>56</v>
      </c>
      <c r="I1755" s="22" t="s">
        <v>56</v>
      </c>
      <c r="J1755" s="24">
        <v>44508</v>
      </c>
      <c r="K1755" s="22">
        <v>16</v>
      </c>
      <c r="L1755" s="22" t="s">
        <v>128</v>
      </c>
      <c r="M1755" s="22" t="s">
        <v>128</v>
      </c>
      <c r="N1755" s="50" t="s">
        <v>2446</v>
      </c>
      <c r="O1755" s="51">
        <v>44509</v>
      </c>
      <c r="P1755" s="27" t="s">
        <v>279</v>
      </c>
      <c r="Q1755" s="22">
        <v>16</v>
      </c>
      <c r="R1755" s="28" t="s">
        <v>56</v>
      </c>
      <c r="S1755" s="22" t="s">
        <v>56</v>
      </c>
      <c r="T1755" s="22">
        <v>6008154846</v>
      </c>
      <c r="U1755" s="22">
        <v>16</v>
      </c>
      <c r="V1755" s="28">
        <v>0</v>
      </c>
      <c r="W1755" s="22">
        <v>16</v>
      </c>
      <c r="X1755" s="22" t="s">
        <v>128</v>
      </c>
      <c r="Y1755" s="22" t="s">
        <v>56</v>
      </c>
      <c r="Z1755" s="50" t="s">
        <v>2447</v>
      </c>
      <c r="AA1755" s="51">
        <v>44509</v>
      </c>
      <c r="AB1755" s="28">
        <v>0</v>
      </c>
      <c r="AC1755" s="28" t="s">
        <v>56</v>
      </c>
      <c r="AD1755" s="46" t="s">
        <v>56</v>
      </c>
      <c r="AE1755" s="47" t="s">
        <v>56</v>
      </c>
      <c r="AF1755" s="35" t="str">
        <f>VLOOKUP(G1755,[6]TIV1!L:S,8,FALSE)</f>
        <v>8276895964</v>
      </c>
      <c r="AG1755" s="35" t="str">
        <f>VLOOKUP(T1755,[6]TIV1!L:S,8,FALSE)</f>
        <v>2050350311</v>
      </c>
      <c r="AH1755" s="35" t="e">
        <f>VLOOKUP(AC1755,[6]TIV1!L:S,8,FALSE)</f>
        <v>#N/A</v>
      </c>
      <c r="AI1755" s="36">
        <f>VLOOKUP(A1755&amp;P1755,[6]HARGA!C:D,2,0)*Q1755</f>
        <v>1600000</v>
      </c>
      <c r="AJ1755" s="36">
        <f>VLOOKUP(A1755&amp;P1755,[6]HARGA!C:D,2,0)*W1755</f>
        <v>1600000</v>
      </c>
      <c r="AK1755" s="36">
        <f>VLOOKUP(A1755&amp;P1755,[6]HARGA!C:D,2,0)*AB1755</f>
        <v>0</v>
      </c>
      <c r="AL1755" s="32"/>
      <c r="AM1755" s="32"/>
      <c r="AN1755" s="37"/>
      <c r="AO1755" s="37"/>
      <c r="AP1755" s="37"/>
      <c r="AQ1755" s="37"/>
      <c r="AR1755" s="37"/>
      <c r="AS1755" s="37"/>
      <c r="AT1755" s="37"/>
      <c r="AU1755" s="37"/>
      <c r="AV1755" s="37"/>
      <c r="AW1755" s="37"/>
      <c r="AX1755" s="37"/>
      <c r="AY1755" s="37"/>
      <c r="AZ1755" s="37"/>
      <c r="BA1755" s="37"/>
      <c r="BB1755" s="37"/>
      <c r="BC1755" s="37"/>
      <c r="BD1755">
        <v>8</v>
      </c>
    </row>
    <row r="1756" spans="1:56" hidden="1" x14ac:dyDescent="0.25">
      <c r="A1756" s="22" t="s">
        <v>66</v>
      </c>
      <c r="B1756" s="22" t="s">
        <v>273</v>
      </c>
      <c r="C1756" s="23">
        <v>21110200185</v>
      </c>
      <c r="D1756" s="22" t="s">
        <v>193</v>
      </c>
      <c r="E1756" s="22" t="s">
        <v>316</v>
      </c>
      <c r="F1756" s="22" t="s">
        <v>317</v>
      </c>
      <c r="G1756" s="22">
        <v>5042326796</v>
      </c>
      <c r="H1756" s="22" t="s">
        <v>56</v>
      </c>
      <c r="I1756" s="22" t="s">
        <v>56</v>
      </c>
      <c r="J1756" s="24">
        <v>44508</v>
      </c>
      <c r="K1756" s="22">
        <v>1104</v>
      </c>
      <c r="L1756" s="22" t="s">
        <v>110</v>
      </c>
      <c r="M1756" s="22" t="s">
        <v>110</v>
      </c>
      <c r="N1756" s="101" t="s">
        <v>2448</v>
      </c>
      <c r="O1756" s="102">
        <v>44508</v>
      </c>
      <c r="P1756" s="27" t="s">
        <v>60</v>
      </c>
      <c r="Q1756" s="22">
        <v>1104</v>
      </c>
      <c r="R1756" s="23">
        <v>21102903799</v>
      </c>
      <c r="S1756" s="22" t="s">
        <v>56</v>
      </c>
      <c r="T1756" s="22">
        <v>6008153173</v>
      </c>
      <c r="U1756" s="22">
        <v>24</v>
      </c>
      <c r="V1756" s="28">
        <v>0</v>
      </c>
      <c r="W1756" s="22">
        <v>24</v>
      </c>
      <c r="X1756" s="22" t="s">
        <v>110</v>
      </c>
      <c r="Y1756" s="22" t="s">
        <v>56</v>
      </c>
      <c r="Z1756" s="63" t="s">
        <v>2449</v>
      </c>
      <c r="AA1756" s="64">
        <v>44506</v>
      </c>
      <c r="AB1756" s="28">
        <v>0</v>
      </c>
      <c r="AC1756" s="62">
        <v>5042333492</v>
      </c>
      <c r="AD1756" s="33" t="s">
        <v>2450</v>
      </c>
      <c r="AE1756" s="34">
        <v>44508</v>
      </c>
      <c r="AF1756" s="35" t="str">
        <f>VLOOKUP(G1756,[6]TIV1!L:S,8,FALSE)</f>
        <v>8276895965</v>
      </c>
      <c r="AG1756" s="35" t="str">
        <f>VLOOKUP(T1756,[6]TIV1!L:S,8,FALSE)</f>
        <v>2050350312</v>
      </c>
      <c r="AH1756" s="35" t="str">
        <f>VLOOKUP(AC1756,[6]TIV1!L:S,8,FALSE)</f>
        <v>8276895965</v>
      </c>
      <c r="AI1756" s="36">
        <f>VLOOKUP(A1756&amp;P1756,[6]HARGA!C:D,2,0)*Q1756</f>
        <v>10874400</v>
      </c>
      <c r="AJ1756" s="36">
        <f>VLOOKUP(A1756&amp;P1756,[6]HARGA!C:D,2,0)*W1756</f>
        <v>236400</v>
      </c>
      <c r="AK1756" s="36">
        <f>VLOOKUP(A1756&amp;P1756,[6]HARGA!C:D,2,0)*AB1756</f>
        <v>0</v>
      </c>
      <c r="AL1756" s="32"/>
      <c r="AM1756" s="32"/>
      <c r="AN1756" s="37"/>
      <c r="AO1756" s="37"/>
      <c r="AP1756" s="37"/>
      <c r="AQ1756" s="37"/>
      <c r="AR1756" s="37"/>
      <c r="AS1756" s="37"/>
      <c r="AT1756" s="37"/>
      <c r="AU1756" s="37"/>
      <c r="AV1756" s="37"/>
      <c r="AW1756" s="37"/>
      <c r="AX1756" s="37"/>
      <c r="AY1756" s="37"/>
      <c r="AZ1756" s="37"/>
      <c r="BA1756" s="37"/>
      <c r="BB1756" s="37"/>
      <c r="BC1756" s="37"/>
      <c r="BD1756">
        <v>8</v>
      </c>
    </row>
    <row r="1757" spans="1:56" hidden="1" x14ac:dyDescent="0.25">
      <c r="A1757" s="22" t="s">
        <v>66</v>
      </c>
      <c r="B1757" s="22" t="s">
        <v>273</v>
      </c>
      <c r="C1757" s="23">
        <v>21110200185</v>
      </c>
      <c r="D1757" s="22" t="s">
        <v>193</v>
      </c>
      <c r="E1757" s="22" t="s">
        <v>316</v>
      </c>
      <c r="F1757" s="22" t="s">
        <v>317</v>
      </c>
      <c r="G1757" s="22">
        <v>5042326796</v>
      </c>
      <c r="H1757" s="22" t="s">
        <v>56</v>
      </c>
      <c r="I1757" s="22" t="s">
        <v>56</v>
      </c>
      <c r="J1757" s="24">
        <v>44508</v>
      </c>
      <c r="K1757" s="22">
        <v>1104</v>
      </c>
      <c r="L1757" s="22" t="s">
        <v>110</v>
      </c>
      <c r="M1757" s="22" t="s">
        <v>110</v>
      </c>
      <c r="N1757" s="101" t="s">
        <v>2448</v>
      </c>
      <c r="O1757" s="102">
        <v>44508</v>
      </c>
      <c r="P1757" s="27" t="s">
        <v>64</v>
      </c>
      <c r="Q1757" s="22">
        <v>1104</v>
      </c>
      <c r="R1757" s="23">
        <v>21102903799</v>
      </c>
      <c r="S1757" s="22" t="s">
        <v>56</v>
      </c>
      <c r="T1757" s="22">
        <v>6008153173</v>
      </c>
      <c r="U1757" s="22">
        <v>1152</v>
      </c>
      <c r="V1757" s="28">
        <v>0</v>
      </c>
      <c r="W1757" s="22">
        <v>1152</v>
      </c>
      <c r="X1757" s="22" t="s">
        <v>110</v>
      </c>
      <c r="Y1757" s="22" t="s">
        <v>56</v>
      </c>
      <c r="Z1757" s="63" t="s">
        <v>2449</v>
      </c>
      <c r="AA1757" s="64">
        <v>44506</v>
      </c>
      <c r="AB1757" s="28">
        <v>70</v>
      </c>
      <c r="AC1757" s="62">
        <v>5042333492</v>
      </c>
      <c r="AD1757" s="33" t="s">
        <v>2450</v>
      </c>
      <c r="AE1757" s="34">
        <v>44508</v>
      </c>
      <c r="AF1757" s="35" t="str">
        <f>VLOOKUP(G1757,[6]TIV1!L:S,8,FALSE)</f>
        <v>8276895965</v>
      </c>
      <c r="AG1757" s="35" t="str">
        <f>VLOOKUP(T1757,[6]TIV1!L:S,8,FALSE)</f>
        <v>2050350312</v>
      </c>
      <c r="AH1757" s="35" t="str">
        <f>VLOOKUP(AC1757,[6]TIV1!L:S,8,FALSE)</f>
        <v>8276895965</v>
      </c>
      <c r="AI1757" s="36">
        <f>VLOOKUP(A1757&amp;P1757,[6]HARGA!C:D,2,0)*Q1757</f>
        <v>33120000</v>
      </c>
      <c r="AJ1757" s="36">
        <f>VLOOKUP(A1757&amp;P1757,[6]HARGA!C:D,2,0)*W1757</f>
        <v>34560000</v>
      </c>
      <c r="AK1757" s="36">
        <f>VLOOKUP(A1757&amp;P1757,[6]HARGA!C:D,2,0)*AB1757</f>
        <v>2100000</v>
      </c>
      <c r="AL1757" s="32"/>
      <c r="AM1757" s="32"/>
      <c r="AN1757" s="37"/>
      <c r="AO1757" s="37"/>
      <c r="AP1757" s="37"/>
      <c r="AQ1757" s="37"/>
      <c r="AR1757" s="37"/>
      <c r="AS1757" s="37"/>
      <c r="AT1757" s="37"/>
      <c r="AU1757" s="37"/>
      <c r="AV1757" s="37"/>
      <c r="AW1757" s="37"/>
      <c r="AX1757" s="37"/>
      <c r="AY1757" s="37"/>
      <c r="AZ1757" s="37"/>
      <c r="BA1757" s="37"/>
      <c r="BB1757" s="37"/>
      <c r="BC1757" s="37"/>
      <c r="BD1757">
        <v>8</v>
      </c>
    </row>
    <row r="1758" spans="1:56" hidden="1" x14ac:dyDescent="0.25">
      <c r="A1758" s="22" t="s">
        <v>66</v>
      </c>
      <c r="B1758" s="22" t="s">
        <v>273</v>
      </c>
      <c r="C1758" s="23">
        <v>21110200185</v>
      </c>
      <c r="D1758" s="22" t="s">
        <v>193</v>
      </c>
      <c r="E1758" s="22" t="s">
        <v>316</v>
      </c>
      <c r="F1758" s="22" t="s">
        <v>317</v>
      </c>
      <c r="G1758" s="22">
        <v>5042326796</v>
      </c>
      <c r="H1758" s="22" t="s">
        <v>56</v>
      </c>
      <c r="I1758" s="22" t="s">
        <v>56</v>
      </c>
      <c r="J1758" s="24">
        <v>44508</v>
      </c>
      <c r="K1758" s="22">
        <v>24</v>
      </c>
      <c r="L1758" s="22" t="s">
        <v>110</v>
      </c>
      <c r="M1758" s="22" t="s">
        <v>110</v>
      </c>
      <c r="N1758" s="101" t="s">
        <v>2448</v>
      </c>
      <c r="O1758" s="102">
        <v>44508</v>
      </c>
      <c r="P1758" s="27" t="s">
        <v>65</v>
      </c>
      <c r="Q1758" s="22">
        <v>24</v>
      </c>
      <c r="R1758" s="23">
        <v>21102903799</v>
      </c>
      <c r="S1758" s="22" t="s">
        <v>56</v>
      </c>
      <c r="T1758" s="22">
        <v>6008153173</v>
      </c>
      <c r="U1758" s="22">
        <v>24</v>
      </c>
      <c r="V1758" s="28">
        <v>0</v>
      </c>
      <c r="W1758" s="22">
        <v>24</v>
      </c>
      <c r="X1758" s="22" t="s">
        <v>110</v>
      </c>
      <c r="Y1758" s="22" t="s">
        <v>56</v>
      </c>
      <c r="Z1758" s="63" t="s">
        <v>2449</v>
      </c>
      <c r="AA1758" s="64">
        <v>44506</v>
      </c>
      <c r="AB1758" s="28">
        <v>0</v>
      </c>
      <c r="AC1758" s="62">
        <v>5042333492</v>
      </c>
      <c r="AD1758" s="33" t="s">
        <v>2450</v>
      </c>
      <c r="AE1758" s="34">
        <v>44508</v>
      </c>
      <c r="AF1758" s="35" t="str">
        <f>VLOOKUP(G1758,[6]TIV1!L:S,8,FALSE)</f>
        <v>8276895965</v>
      </c>
      <c r="AG1758" s="35" t="str">
        <f>VLOOKUP(T1758,[6]TIV1!L:S,8,FALSE)</f>
        <v>2050350312</v>
      </c>
      <c r="AH1758" s="35" t="str">
        <f>VLOOKUP(AC1758,[6]TIV1!L:S,8,FALSE)</f>
        <v>8276895965</v>
      </c>
      <c r="AI1758" s="36">
        <f>VLOOKUP(A1758&amp;P1758,[6]HARGA!C:D,2,0)*Q1758</f>
        <v>0</v>
      </c>
      <c r="AJ1758" s="36">
        <f>VLOOKUP(A1758&amp;P1758,[6]HARGA!C:D,2,0)*W1758</f>
        <v>0</v>
      </c>
      <c r="AK1758" s="36">
        <f>VLOOKUP(A1758&amp;P1758,[6]HARGA!C:D,2,0)*AB1758</f>
        <v>0</v>
      </c>
      <c r="AL1758" s="32"/>
      <c r="AM1758" s="32"/>
      <c r="AN1758" s="37"/>
      <c r="AO1758" s="37"/>
      <c r="AP1758" s="37"/>
      <c r="AQ1758" s="37"/>
      <c r="AR1758" s="37"/>
      <c r="AS1758" s="37"/>
      <c r="AT1758" s="37"/>
      <c r="AU1758" s="37"/>
      <c r="AV1758" s="37"/>
      <c r="AW1758" s="37"/>
      <c r="AX1758" s="37"/>
      <c r="AY1758" s="37"/>
      <c r="AZ1758" s="37"/>
      <c r="BA1758" s="37"/>
      <c r="BB1758" s="37"/>
      <c r="BC1758" s="37"/>
      <c r="BD1758">
        <v>8</v>
      </c>
    </row>
    <row r="1759" spans="1:56" hidden="1" x14ac:dyDescent="0.25">
      <c r="A1759" s="22" t="s">
        <v>66</v>
      </c>
      <c r="B1759" s="22" t="s">
        <v>273</v>
      </c>
      <c r="C1759" s="23">
        <v>21110404207</v>
      </c>
      <c r="D1759" s="22" t="s">
        <v>193</v>
      </c>
      <c r="E1759" s="22" t="s">
        <v>311</v>
      </c>
      <c r="F1759" s="22" t="s">
        <v>312</v>
      </c>
      <c r="G1759" s="22">
        <v>5042336654</v>
      </c>
      <c r="H1759" s="22" t="s">
        <v>56</v>
      </c>
      <c r="I1759" s="22" t="s">
        <v>56</v>
      </c>
      <c r="J1759" s="24">
        <v>44508</v>
      </c>
      <c r="K1759" s="22">
        <v>1104</v>
      </c>
      <c r="L1759" s="22" t="s">
        <v>110</v>
      </c>
      <c r="M1759" s="22" t="s">
        <v>110</v>
      </c>
      <c r="N1759" s="101" t="s">
        <v>2451</v>
      </c>
      <c r="O1759" s="102">
        <v>44508</v>
      </c>
      <c r="P1759" s="27" t="s">
        <v>60</v>
      </c>
      <c r="Q1759" s="22">
        <v>1104</v>
      </c>
      <c r="R1759" s="23">
        <v>21102903800</v>
      </c>
      <c r="S1759" s="22" t="s">
        <v>56</v>
      </c>
      <c r="T1759" s="22">
        <v>6008150457</v>
      </c>
      <c r="U1759" s="22">
        <v>24</v>
      </c>
      <c r="V1759" s="28">
        <v>0</v>
      </c>
      <c r="W1759" s="22">
        <v>24</v>
      </c>
      <c r="X1759" s="22" t="s">
        <v>110</v>
      </c>
      <c r="Y1759" s="22" t="s">
        <v>56</v>
      </c>
      <c r="Z1759" s="63" t="s">
        <v>2452</v>
      </c>
      <c r="AA1759" s="64">
        <v>44507</v>
      </c>
      <c r="AB1759" s="28">
        <v>0</v>
      </c>
      <c r="AC1759" s="62">
        <v>5042336656</v>
      </c>
      <c r="AD1759" s="33" t="s">
        <v>2453</v>
      </c>
      <c r="AE1759" s="34">
        <v>44508</v>
      </c>
      <c r="AF1759" s="35" t="str">
        <f>VLOOKUP(G1759,[6]TIV1!L:S,8,FALSE)</f>
        <v>8276896100</v>
      </c>
      <c r="AG1759" s="35" t="str">
        <f>VLOOKUP(T1759,[6]TIV1!L:S,8,FALSE)</f>
        <v>2050350312</v>
      </c>
      <c r="AH1759" s="35" t="str">
        <f>VLOOKUP(AC1759,[6]TIV1!L:S,8,FALSE)</f>
        <v>8276895965</v>
      </c>
      <c r="AI1759" s="36">
        <f>VLOOKUP(A1759&amp;P1759,[6]HARGA!C:D,2,0)*Q1759</f>
        <v>10874400</v>
      </c>
      <c r="AJ1759" s="36">
        <f>VLOOKUP(A1759&amp;P1759,[6]HARGA!C:D,2,0)*W1759</f>
        <v>236400</v>
      </c>
      <c r="AK1759" s="36">
        <f>VLOOKUP(A1759&amp;P1759,[6]HARGA!C:D,2,0)*AB1759</f>
        <v>0</v>
      </c>
      <c r="AL1759" s="32"/>
      <c r="AM1759" s="32"/>
      <c r="AN1759" s="37"/>
      <c r="AO1759" s="37"/>
      <c r="AP1759" s="37"/>
      <c r="AQ1759" s="37"/>
      <c r="AR1759" s="37"/>
      <c r="AS1759" s="37"/>
      <c r="AT1759" s="37"/>
      <c r="AU1759" s="37"/>
      <c r="AV1759" s="37"/>
      <c r="AW1759" s="37"/>
      <c r="AX1759" s="37"/>
      <c r="AY1759" s="37"/>
      <c r="AZ1759" s="37"/>
      <c r="BA1759" s="37"/>
      <c r="BB1759" s="37"/>
      <c r="BC1759" s="37"/>
      <c r="BD1759">
        <v>8</v>
      </c>
    </row>
    <row r="1760" spans="1:56" hidden="1" x14ac:dyDescent="0.25">
      <c r="A1760" s="22" t="s">
        <v>66</v>
      </c>
      <c r="B1760" s="22" t="s">
        <v>273</v>
      </c>
      <c r="C1760" s="23">
        <v>21110404207</v>
      </c>
      <c r="D1760" s="22" t="s">
        <v>193</v>
      </c>
      <c r="E1760" s="22" t="s">
        <v>311</v>
      </c>
      <c r="F1760" s="22" t="s">
        <v>312</v>
      </c>
      <c r="G1760" s="22">
        <v>5042336654</v>
      </c>
      <c r="H1760" s="22" t="s">
        <v>56</v>
      </c>
      <c r="I1760" s="22" t="s">
        <v>56</v>
      </c>
      <c r="J1760" s="24">
        <v>44508</v>
      </c>
      <c r="K1760" s="22">
        <v>1104</v>
      </c>
      <c r="L1760" s="22" t="s">
        <v>110</v>
      </c>
      <c r="M1760" s="22" t="s">
        <v>110</v>
      </c>
      <c r="N1760" s="101" t="s">
        <v>2451</v>
      </c>
      <c r="O1760" s="102">
        <v>44508</v>
      </c>
      <c r="P1760" s="27" t="s">
        <v>64</v>
      </c>
      <c r="Q1760" s="22">
        <v>1104</v>
      </c>
      <c r="R1760" s="23">
        <v>21102903800</v>
      </c>
      <c r="S1760" s="22" t="s">
        <v>56</v>
      </c>
      <c r="T1760" s="22">
        <v>6008150457</v>
      </c>
      <c r="U1760" s="22">
        <v>1152</v>
      </c>
      <c r="V1760" s="28">
        <v>0</v>
      </c>
      <c r="W1760" s="22">
        <v>1152</v>
      </c>
      <c r="X1760" s="22" t="s">
        <v>110</v>
      </c>
      <c r="Y1760" s="22" t="s">
        <v>56</v>
      </c>
      <c r="Z1760" s="63" t="s">
        <v>2452</v>
      </c>
      <c r="AA1760" s="64">
        <v>44507</v>
      </c>
      <c r="AB1760" s="28">
        <v>68</v>
      </c>
      <c r="AC1760" s="62">
        <v>5042336656</v>
      </c>
      <c r="AD1760" s="33" t="s">
        <v>2453</v>
      </c>
      <c r="AE1760" s="34">
        <v>44508</v>
      </c>
      <c r="AF1760" s="35" t="str">
        <f>VLOOKUP(G1760,[6]TIV1!L:S,8,FALSE)</f>
        <v>8276896100</v>
      </c>
      <c r="AG1760" s="35" t="str">
        <f>VLOOKUP(T1760,[6]TIV1!L:S,8,FALSE)</f>
        <v>2050350312</v>
      </c>
      <c r="AH1760" s="35" t="str">
        <f>VLOOKUP(AC1760,[6]TIV1!L:S,8,FALSE)</f>
        <v>8276895965</v>
      </c>
      <c r="AI1760" s="36">
        <f>VLOOKUP(A1760&amp;P1760,[6]HARGA!C:D,2,0)*Q1760</f>
        <v>33120000</v>
      </c>
      <c r="AJ1760" s="36">
        <f>VLOOKUP(A1760&amp;P1760,[6]HARGA!C:D,2,0)*W1760</f>
        <v>34560000</v>
      </c>
      <c r="AK1760" s="36">
        <f>VLOOKUP(A1760&amp;P1760,[6]HARGA!C:D,2,0)*AB1760</f>
        <v>2040000</v>
      </c>
      <c r="AL1760" s="32"/>
      <c r="AM1760" s="32"/>
      <c r="AN1760" s="37"/>
      <c r="AO1760" s="37"/>
      <c r="AP1760" s="37"/>
      <c r="AQ1760" s="37"/>
      <c r="AR1760" s="37"/>
      <c r="AS1760" s="37"/>
      <c r="AT1760" s="37"/>
      <c r="AU1760" s="37"/>
      <c r="AV1760" s="37"/>
      <c r="AW1760" s="37"/>
      <c r="AX1760" s="37"/>
      <c r="AY1760" s="37"/>
      <c r="AZ1760" s="37"/>
      <c r="BA1760" s="37"/>
      <c r="BB1760" s="37"/>
      <c r="BC1760" s="37"/>
      <c r="BD1760">
        <v>8</v>
      </c>
    </row>
    <row r="1761" spans="1:56" hidden="1" x14ac:dyDescent="0.25">
      <c r="A1761" s="22" t="s">
        <v>66</v>
      </c>
      <c r="B1761" s="22" t="s">
        <v>273</v>
      </c>
      <c r="C1761" s="23">
        <v>21110404207</v>
      </c>
      <c r="D1761" s="22" t="s">
        <v>193</v>
      </c>
      <c r="E1761" s="22" t="s">
        <v>311</v>
      </c>
      <c r="F1761" s="22" t="s">
        <v>312</v>
      </c>
      <c r="G1761" s="22">
        <v>5042336654</v>
      </c>
      <c r="H1761" s="22" t="s">
        <v>56</v>
      </c>
      <c r="I1761" s="22" t="s">
        <v>56</v>
      </c>
      <c r="J1761" s="24">
        <v>44508</v>
      </c>
      <c r="K1761" s="22">
        <v>24</v>
      </c>
      <c r="L1761" s="22" t="s">
        <v>110</v>
      </c>
      <c r="M1761" s="22" t="s">
        <v>110</v>
      </c>
      <c r="N1761" s="101" t="s">
        <v>2451</v>
      </c>
      <c r="O1761" s="102">
        <v>44508</v>
      </c>
      <c r="P1761" s="27" t="s">
        <v>65</v>
      </c>
      <c r="Q1761" s="22">
        <v>24</v>
      </c>
      <c r="R1761" s="23">
        <v>21102903800</v>
      </c>
      <c r="S1761" s="22" t="s">
        <v>56</v>
      </c>
      <c r="T1761" s="22">
        <v>6008150457</v>
      </c>
      <c r="U1761" s="22">
        <v>24</v>
      </c>
      <c r="V1761" s="28">
        <v>0</v>
      </c>
      <c r="W1761" s="22">
        <v>24</v>
      </c>
      <c r="X1761" s="22" t="s">
        <v>110</v>
      </c>
      <c r="Y1761" s="22" t="s">
        <v>56</v>
      </c>
      <c r="Z1761" s="63" t="s">
        <v>2452</v>
      </c>
      <c r="AA1761" s="64">
        <v>44507</v>
      </c>
      <c r="AB1761" s="28">
        <v>0</v>
      </c>
      <c r="AC1761" s="62">
        <v>5042336656</v>
      </c>
      <c r="AD1761" s="33" t="s">
        <v>2453</v>
      </c>
      <c r="AE1761" s="34">
        <v>44508</v>
      </c>
      <c r="AF1761" s="35" t="str">
        <f>VLOOKUP(G1761,[6]TIV1!L:S,8,FALSE)</f>
        <v>8276896100</v>
      </c>
      <c r="AG1761" s="35" t="str">
        <f>VLOOKUP(T1761,[6]TIV1!L:S,8,FALSE)</f>
        <v>2050350312</v>
      </c>
      <c r="AH1761" s="35" t="str">
        <f>VLOOKUP(AC1761,[6]TIV1!L:S,8,FALSE)</f>
        <v>8276895965</v>
      </c>
      <c r="AI1761" s="36">
        <f>VLOOKUP(A1761&amp;P1761,[6]HARGA!C:D,2,0)*Q1761</f>
        <v>0</v>
      </c>
      <c r="AJ1761" s="36">
        <f>VLOOKUP(A1761&amp;P1761,[6]HARGA!C:D,2,0)*W1761</f>
        <v>0</v>
      </c>
      <c r="AK1761" s="36">
        <f>VLOOKUP(A1761&amp;P1761,[6]HARGA!C:D,2,0)*AB1761</f>
        <v>0</v>
      </c>
      <c r="AL1761" s="32"/>
      <c r="AM1761" s="32"/>
      <c r="AN1761" s="37"/>
      <c r="AO1761" s="37"/>
      <c r="AP1761" s="37"/>
      <c r="AQ1761" s="37"/>
      <c r="AR1761" s="37"/>
      <c r="AS1761" s="37"/>
      <c r="AT1761" s="37"/>
      <c r="AU1761" s="37"/>
      <c r="AV1761" s="37"/>
      <c r="AW1761" s="37"/>
      <c r="AX1761" s="37"/>
      <c r="AY1761" s="37"/>
      <c r="AZ1761" s="37"/>
      <c r="BA1761" s="37"/>
      <c r="BB1761" s="37"/>
      <c r="BC1761" s="37"/>
      <c r="BD1761">
        <v>8</v>
      </c>
    </row>
    <row r="1762" spans="1:56" hidden="1" x14ac:dyDescent="0.25">
      <c r="A1762" s="22" t="s">
        <v>66</v>
      </c>
      <c r="B1762" s="22" t="s">
        <v>273</v>
      </c>
      <c r="C1762" s="23">
        <v>21110404212</v>
      </c>
      <c r="D1762" s="22" t="s">
        <v>193</v>
      </c>
      <c r="E1762" s="22" t="s">
        <v>316</v>
      </c>
      <c r="F1762" s="22" t="s">
        <v>317</v>
      </c>
      <c r="G1762" s="22">
        <v>5042345053</v>
      </c>
      <c r="H1762" s="22" t="s">
        <v>56</v>
      </c>
      <c r="I1762" s="22" t="s">
        <v>56</v>
      </c>
      <c r="J1762" s="24">
        <v>44508</v>
      </c>
      <c r="K1762" s="22">
        <v>960</v>
      </c>
      <c r="L1762" s="22" t="s">
        <v>110</v>
      </c>
      <c r="M1762" s="22" t="s">
        <v>110</v>
      </c>
      <c r="N1762" s="101" t="s">
        <v>2454</v>
      </c>
      <c r="O1762" s="102">
        <v>44508</v>
      </c>
      <c r="P1762" s="27" t="s">
        <v>60</v>
      </c>
      <c r="Q1762" s="22">
        <v>960</v>
      </c>
      <c r="R1762" s="23">
        <v>21110200185</v>
      </c>
      <c r="S1762" s="22" t="s">
        <v>56</v>
      </c>
      <c r="T1762" s="22">
        <v>6008155262</v>
      </c>
      <c r="U1762" s="22">
        <v>24</v>
      </c>
      <c r="V1762" s="28">
        <v>0</v>
      </c>
      <c r="W1762" s="22">
        <v>24</v>
      </c>
      <c r="X1762" s="22" t="s">
        <v>110</v>
      </c>
      <c r="Y1762" s="22" t="s">
        <v>56</v>
      </c>
      <c r="Z1762" s="63" t="s">
        <v>2455</v>
      </c>
      <c r="AA1762" s="64">
        <v>44508</v>
      </c>
      <c r="AB1762" s="28">
        <v>1</v>
      </c>
      <c r="AC1762" s="62">
        <v>5042346421</v>
      </c>
      <c r="AD1762" s="33" t="s">
        <v>2456</v>
      </c>
      <c r="AE1762" s="34">
        <v>44508</v>
      </c>
      <c r="AF1762" s="35" t="str">
        <f>VLOOKUP(G1762,[6]TIV1!L:S,8,FALSE)</f>
        <v>8276896100</v>
      </c>
      <c r="AG1762" s="35" t="str">
        <f>VLOOKUP(T1762,[6]TIV1!L:S,8,FALSE)</f>
        <v>2050350312</v>
      </c>
      <c r="AH1762" s="35" t="str">
        <f>VLOOKUP(AC1762,[6]TIV1!L:S,8,FALSE)</f>
        <v>8276895965</v>
      </c>
      <c r="AI1762" s="36">
        <f>VLOOKUP(A1762&amp;P1762,[6]HARGA!C:D,2,0)*Q1762</f>
        <v>9456000</v>
      </c>
      <c r="AJ1762" s="36">
        <f>VLOOKUP(A1762&amp;P1762,[6]HARGA!C:D,2,0)*W1762</f>
        <v>236400</v>
      </c>
      <c r="AK1762" s="36">
        <f>VLOOKUP(A1762&amp;P1762,[6]HARGA!C:D,2,0)*AB1762</f>
        <v>9850</v>
      </c>
      <c r="AL1762" s="32"/>
      <c r="AM1762" s="32"/>
      <c r="AN1762" s="37"/>
      <c r="AO1762" s="37"/>
      <c r="AP1762" s="37"/>
      <c r="AQ1762" s="37"/>
      <c r="AR1762" s="37"/>
      <c r="AS1762" s="37"/>
      <c r="AT1762" s="37"/>
      <c r="AU1762" s="37"/>
      <c r="AV1762" s="37"/>
      <c r="AW1762" s="37"/>
      <c r="AX1762" s="37"/>
      <c r="AY1762" s="37"/>
      <c r="AZ1762" s="37"/>
      <c r="BA1762" s="37"/>
      <c r="BB1762" s="37"/>
      <c r="BC1762" s="37"/>
      <c r="BD1762">
        <v>8</v>
      </c>
    </row>
    <row r="1763" spans="1:56" hidden="1" x14ac:dyDescent="0.25">
      <c r="A1763" s="22" t="s">
        <v>66</v>
      </c>
      <c r="B1763" s="22" t="s">
        <v>273</v>
      </c>
      <c r="C1763" s="23">
        <v>21110404212</v>
      </c>
      <c r="D1763" s="22" t="s">
        <v>193</v>
      </c>
      <c r="E1763" s="22" t="s">
        <v>316</v>
      </c>
      <c r="F1763" s="22" t="s">
        <v>317</v>
      </c>
      <c r="G1763" s="22">
        <v>5042345053</v>
      </c>
      <c r="H1763" s="22" t="s">
        <v>56</v>
      </c>
      <c r="I1763" s="22" t="s">
        <v>56</v>
      </c>
      <c r="J1763" s="24">
        <v>44508</v>
      </c>
      <c r="K1763" s="22">
        <v>960</v>
      </c>
      <c r="L1763" s="22" t="s">
        <v>110</v>
      </c>
      <c r="M1763" s="22" t="s">
        <v>110</v>
      </c>
      <c r="N1763" s="101" t="s">
        <v>2454</v>
      </c>
      <c r="O1763" s="102">
        <v>44508</v>
      </c>
      <c r="P1763" s="27" t="s">
        <v>64</v>
      </c>
      <c r="Q1763" s="22">
        <v>960</v>
      </c>
      <c r="R1763" s="23">
        <v>21110200185</v>
      </c>
      <c r="S1763" s="22" t="s">
        <v>56</v>
      </c>
      <c r="T1763" s="22">
        <v>6008155262</v>
      </c>
      <c r="U1763" s="22">
        <v>1152</v>
      </c>
      <c r="V1763" s="28">
        <v>0</v>
      </c>
      <c r="W1763" s="22">
        <v>1152</v>
      </c>
      <c r="X1763" s="22" t="s">
        <v>110</v>
      </c>
      <c r="Y1763" s="22" t="s">
        <v>56</v>
      </c>
      <c r="Z1763" s="63" t="s">
        <v>2455</v>
      </c>
      <c r="AA1763" s="64">
        <v>44508</v>
      </c>
      <c r="AB1763" s="28">
        <v>208</v>
      </c>
      <c r="AC1763" s="62">
        <v>5042346421</v>
      </c>
      <c r="AD1763" s="33" t="s">
        <v>2456</v>
      </c>
      <c r="AE1763" s="34">
        <v>44508</v>
      </c>
      <c r="AF1763" s="35" t="str">
        <f>VLOOKUP(G1763,[6]TIV1!L:S,8,FALSE)</f>
        <v>8276896100</v>
      </c>
      <c r="AG1763" s="35" t="str">
        <f>VLOOKUP(T1763,[6]TIV1!L:S,8,FALSE)</f>
        <v>2050350312</v>
      </c>
      <c r="AH1763" s="35" t="str">
        <f>VLOOKUP(AC1763,[6]TIV1!L:S,8,FALSE)</f>
        <v>8276895965</v>
      </c>
      <c r="AI1763" s="36">
        <f>VLOOKUP(A1763&amp;P1763,[6]HARGA!C:D,2,0)*Q1763</f>
        <v>28800000</v>
      </c>
      <c r="AJ1763" s="36">
        <f>VLOOKUP(A1763&amp;P1763,[6]HARGA!C:D,2,0)*W1763</f>
        <v>34560000</v>
      </c>
      <c r="AK1763" s="36">
        <f>VLOOKUP(A1763&amp;P1763,[6]HARGA!C:D,2,0)*AB1763</f>
        <v>6240000</v>
      </c>
      <c r="AL1763" s="32"/>
      <c r="AM1763" s="32"/>
      <c r="AN1763" s="37"/>
      <c r="AO1763" s="37"/>
      <c r="AP1763" s="37"/>
      <c r="AQ1763" s="37"/>
      <c r="AR1763" s="37"/>
      <c r="AS1763" s="37"/>
      <c r="AT1763" s="37"/>
      <c r="AU1763" s="37"/>
      <c r="AV1763" s="37"/>
      <c r="AW1763" s="37"/>
      <c r="AX1763" s="37"/>
      <c r="AY1763" s="37"/>
      <c r="AZ1763" s="37"/>
      <c r="BA1763" s="37"/>
      <c r="BB1763" s="37"/>
      <c r="BC1763" s="37"/>
      <c r="BD1763">
        <v>8</v>
      </c>
    </row>
    <row r="1764" spans="1:56" hidden="1" x14ac:dyDescent="0.25">
      <c r="A1764" s="22" t="s">
        <v>66</v>
      </c>
      <c r="B1764" s="22" t="s">
        <v>273</v>
      </c>
      <c r="C1764" s="23">
        <v>21110404212</v>
      </c>
      <c r="D1764" s="22" t="s">
        <v>193</v>
      </c>
      <c r="E1764" s="22" t="s">
        <v>316</v>
      </c>
      <c r="F1764" s="22" t="s">
        <v>317</v>
      </c>
      <c r="G1764" s="22">
        <v>5042345053</v>
      </c>
      <c r="H1764" s="22" t="s">
        <v>56</v>
      </c>
      <c r="I1764" s="22" t="s">
        <v>56</v>
      </c>
      <c r="J1764" s="24">
        <v>44508</v>
      </c>
      <c r="K1764" s="22">
        <v>24</v>
      </c>
      <c r="L1764" s="22" t="s">
        <v>110</v>
      </c>
      <c r="M1764" s="22" t="s">
        <v>110</v>
      </c>
      <c r="N1764" s="101" t="s">
        <v>2454</v>
      </c>
      <c r="O1764" s="102">
        <v>44508</v>
      </c>
      <c r="P1764" s="27" t="s">
        <v>65</v>
      </c>
      <c r="Q1764" s="22">
        <v>24</v>
      </c>
      <c r="R1764" s="23">
        <v>21110200185</v>
      </c>
      <c r="S1764" s="22" t="s">
        <v>56</v>
      </c>
      <c r="T1764" s="22">
        <v>6008155262</v>
      </c>
      <c r="U1764" s="22">
        <v>24</v>
      </c>
      <c r="V1764" s="28">
        <v>0</v>
      </c>
      <c r="W1764" s="22">
        <v>24</v>
      </c>
      <c r="X1764" s="22" t="s">
        <v>110</v>
      </c>
      <c r="Y1764" s="22" t="s">
        <v>56</v>
      </c>
      <c r="Z1764" s="63" t="s">
        <v>2455</v>
      </c>
      <c r="AA1764" s="64">
        <v>44508</v>
      </c>
      <c r="AB1764" s="28">
        <v>0</v>
      </c>
      <c r="AC1764" s="62">
        <v>5042346421</v>
      </c>
      <c r="AD1764" s="33" t="s">
        <v>2456</v>
      </c>
      <c r="AE1764" s="34">
        <v>44508</v>
      </c>
      <c r="AF1764" s="35" t="str">
        <f>VLOOKUP(G1764,[6]TIV1!L:S,8,FALSE)</f>
        <v>8276896100</v>
      </c>
      <c r="AG1764" s="35" t="str">
        <f>VLOOKUP(T1764,[6]TIV1!L:S,8,FALSE)</f>
        <v>2050350312</v>
      </c>
      <c r="AH1764" s="35" t="str">
        <f>VLOOKUP(AC1764,[6]TIV1!L:S,8,FALSE)</f>
        <v>8276895965</v>
      </c>
      <c r="AI1764" s="36">
        <f>VLOOKUP(A1764&amp;P1764,[6]HARGA!C:D,2,0)*Q1764</f>
        <v>0</v>
      </c>
      <c r="AJ1764" s="36">
        <f>VLOOKUP(A1764&amp;P1764,[6]HARGA!C:D,2,0)*W1764</f>
        <v>0</v>
      </c>
      <c r="AK1764" s="36">
        <f>VLOOKUP(A1764&amp;P1764,[6]HARGA!C:D,2,0)*AB1764</f>
        <v>0</v>
      </c>
      <c r="AL1764" s="32"/>
      <c r="AM1764" s="32"/>
      <c r="AN1764" s="37"/>
      <c r="AO1764" s="37"/>
      <c r="AP1764" s="37"/>
      <c r="AQ1764" s="37"/>
      <c r="AR1764" s="37"/>
      <c r="AS1764" s="37"/>
      <c r="AT1764" s="37"/>
      <c r="AU1764" s="37"/>
      <c r="AV1764" s="37"/>
      <c r="AW1764" s="37"/>
      <c r="AX1764" s="37"/>
      <c r="AY1764" s="37"/>
      <c r="AZ1764" s="37"/>
      <c r="BA1764" s="37"/>
      <c r="BB1764" s="37"/>
      <c r="BC1764" s="37"/>
      <c r="BD1764">
        <v>8</v>
      </c>
    </row>
    <row r="1765" spans="1:56" hidden="1" x14ac:dyDescent="0.25">
      <c r="A1765" s="22" t="s">
        <v>66</v>
      </c>
      <c r="B1765" s="22" t="s">
        <v>273</v>
      </c>
      <c r="C1765" s="23">
        <v>21110404208</v>
      </c>
      <c r="D1765" s="22" t="s">
        <v>193</v>
      </c>
      <c r="E1765" s="50" t="s">
        <v>336</v>
      </c>
      <c r="F1765" s="22" t="s">
        <v>337</v>
      </c>
      <c r="G1765" s="22">
        <v>5042326011</v>
      </c>
      <c r="H1765" s="22" t="s">
        <v>56</v>
      </c>
      <c r="I1765" s="22" t="s">
        <v>56</v>
      </c>
      <c r="J1765" s="24">
        <v>44508</v>
      </c>
      <c r="K1765" s="22">
        <v>624</v>
      </c>
      <c r="L1765" s="22" t="s">
        <v>110</v>
      </c>
      <c r="M1765" s="22" t="s">
        <v>110</v>
      </c>
      <c r="N1765" s="101" t="s">
        <v>2457</v>
      </c>
      <c r="O1765" s="102">
        <v>44508</v>
      </c>
      <c r="P1765" s="27" t="s">
        <v>60</v>
      </c>
      <c r="Q1765" s="22">
        <v>624</v>
      </c>
      <c r="R1765" s="23">
        <v>21102903801</v>
      </c>
      <c r="S1765" s="22" t="s">
        <v>56</v>
      </c>
      <c r="T1765" s="22">
        <v>6008153644</v>
      </c>
      <c r="U1765" s="22">
        <v>24</v>
      </c>
      <c r="V1765" s="28">
        <v>0</v>
      </c>
      <c r="W1765" s="22">
        <v>24</v>
      </c>
      <c r="X1765" s="22" t="s">
        <v>110</v>
      </c>
      <c r="Y1765" s="22" t="s">
        <v>56</v>
      </c>
      <c r="Z1765" s="63" t="s">
        <v>2458</v>
      </c>
      <c r="AA1765" s="64">
        <v>44507</v>
      </c>
      <c r="AB1765" s="28">
        <v>2</v>
      </c>
      <c r="AC1765" s="62">
        <v>5042346905</v>
      </c>
      <c r="AD1765" s="33" t="s">
        <v>2459</v>
      </c>
      <c r="AE1765" s="34">
        <v>44508</v>
      </c>
      <c r="AF1765" s="35" t="str">
        <f>VLOOKUP(G1765,[6]TIV1!L:S,8,FALSE)</f>
        <v>8276896100</v>
      </c>
      <c r="AG1765" s="35" t="str">
        <f>VLOOKUP(T1765,[6]TIV1!L:S,8,FALSE)</f>
        <v>2050350312</v>
      </c>
      <c r="AH1765" s="35" t="str">
        <f>VLOOKUP(AC1765,[6]TIV1!L:S,8,FALSE)</f>
        <v>8276895965</v>
      </c>
      <c r="AI1765" s="36">
        <f>VLOOKUP(A1765&amp;P1765,[6]HARGA!C:D,2,0)*Q1765</f>
        <v>6146400</v>
      </c>
      <c r="AJ1765" s="36">
        <f>VLOOKUP(A1765&amp;P1765,[6]HARGA!C:D,2,0)*W1765</f>
        <v>236400</v>
      </c>
      <c r="AK1765" s="36">
        <f>VLOOKUP(A1765&amp;P1765,[6]HARGA!C:D,2,0)*AB1765</f>
        <v>19700</v>
      </c>
      <c r="AL1765" s="32"/>
      <c r="AM1765" s="32"/>
      <c r="AN1765" s="37"/>
      <c r="AO1765" s="37"/>
      <c r="AP1765" s="37"/>
      <c r="AQ1765" s="37"/>
      <c r="AR1765" s="37"/>
      <c r="AS1765" s="37"/>
      <c r="AT1765" s="37"/>
      <c r="AU1765" s="37"/>
      <c r="AV1765" s="37"/>
      <c r="AW1765" s="37"/>
      <c r="AX1765" s="37"/>
      <c r="AY1765" s="37"/>
      <c r="AZ1765" s="37"/>
      <c r="BA1765" s="37"/>
      <c r="BB1765" s="37"/>
      <c r="BC1765" s="37"/>
      <c r="BD1765">
        <v>8</v>
      </c>
    </row>
    <row r="1766" spans="1:56" hidden="1" x14ac:dyDescent="0.25">
      <c r="A1766" s="22" t="s">
        <v>66</v>
      </c>
      <c r="B1766" s="22" t="s">
        <v>273</v>
      </c>
      <c r="C1766" s="23">
        <v>21110404208</v>
      </c>
      <c r="D1766" s="22" t="s">
        <v>193</v>
      </c>
      <c r="E1766" s="50" t="s">
        <v>336</v>
      </c>
      <c r="F1766" s="22" t="s">
        <v>337</v>
      </c>
      <c r="G1766" s="22">
        <v>5042326011</v>
      </c>
      <c r="H1766" s="22" t="s">
        <v>56</v>
      </c>
      <c r="I1766" s="22" t="s">
        <v>56</v>
      </c>
      <c r="J1766" s="24">
        <v>44508</v>
      </c>
      <c r="K1766" s="22">
        <v>624</v>
      </c>
      <c r="L1766" s="22" t="s">
        <v>110</v>
      </c>
      <c r="M1766" s="22" t="s">
        <v>110</v>
      </c>
      <c r="N1766" s="101" t="s">
        <v>2457</v>
      </c>
      <c r="O1766" s="102">
        <v>44508</v>
      </c>
      <c r="P1766" s="27" t="s">
        <v>64</v>
      </c>
      <c r="Q1766" s="22">
        <v>624</v>
      </c>
      <c r="R1766" s="23">
        <v>21102903801</v>
      </c>
      <c r="S1766" s="22" t="s">
        <v>56</v>
      </c>
      <c r="T1766" s="22">
        <v>6008153644</v>
      </c>
      <c r="U1766" s="22">
        <v>768</v>
      </c>
      <c r="V1766" s="28">
        <v>0</v>
      </c>
      <c r="W1766" s="22">
        <v>768</v>
      </c>
      <c r="X1766" s="22" t="s">
        <v>110</v>
      </c>
      <c r="Y1766" s="22" t="s">
        <v>56</v>
      </c>
      <c r="Z1766" s="63" t="s">
        <v>2458</v>
      </c>
      <c r="AA1766" s="64">
        <v>44507</v>
      </c>
      <c r="AB1766" s="28">
        <v>144</v>
      </c>
      <c r="AC1766" s="62">
        <v>5042346905</v>
      </c>
      <c r="AD1766" s="33" t="s">
        <v>2459</v>
      </c>
      <c r="AE1766" s="34">
        <v>44508</v>
      </c>
      <c r="AF1766" s="35" t="str">
        <f>VLOOKUP(G1766,[6]TIV1!L:S,8,FALSE)</f>
        <v>8276896100</v>
      </c>
      <c r="AG1766" s="35" t="str">
        <f>VLOOKUP(T1766,[6]TIV1!L:S,8,FALSE)</f>
        <v>2050350312</v>
      </c>
      <c r="AH1766" s="35" t="str">
        <f>VLOOKUP(AC1766,[6]TIV1!L:S,8,FALSE)</f>
        <v>8276895965</v>
      </c>
      <c r="AI1766" s="36">
        <f>VLOOKUP(A1766&amp;P1766,[6]HARGA!C:D,2,0)*Q1766</f>
        <v>18720000</v>
      </c>
      <c r="AJ1766" s="36">
        <f>VLOOKUP(A1766&amp;P1766,[6]HARGA!C:D,2,0)*W1766</f>
        <v>23040000</v>
      </c>
      <c r="AK1766" s="36">
        <f>VLOOKUP(A1766&amp;P1766,[6]HARGA!C:D,2,0)*AB1766</f>
        <v>4320000</v>
      </c>
      <c r="AL1766" s="32"/>
      <c r="AM1766" s="32"/>
      <c r="AN1766" s="37"/>
      <c r="AO1766" s="37"/>
      <c r="AP1766" s="37"/>
      <c r="AQ1766" s="37"/>
      <c r="AR1766" s="37"/>
      <c r="AS1766" s="37"/>
      <c r="AT1766" s="37"/>
      <c r="AU1766" s="37"/>
      <c r="AV1766" s="37"/>
      <c r="AW1766" s="37"/>
      <c r="AX1766" s="37"/>
      <c r="AY1766" s="37"/>
      <c r="AZ1766" s="37"/>
      <c r="BA1766" s="37"/>
      <c r="BB1766" s="37"/>
      <c r="BC1766" s="37"/>
      <c r="BD1766">
        <v>8</v>
      </c>
    </row>
    <row r="1767" spans="1:56" hidden="1" x14ac:dyDescent="0.25">
      <c r="A1767" s="22" t="s">
        <v>66</v>
      </c>
      <c r="B1767" s="22" t="s">
        <v>273</v>
      </c>
      <c r="C1767" s="23">
        <v>21110404208</v>
      </c>
      <c r="D1767" s="22" t="s">
        <v>193</v>
      </c>
      <c r="E1767" s="50" t="s">
        <v>336</v>
      </c>
      <c r="F1767" s="22" t="s">
        <v>337</v>
      </c>
      <c r="G1767" s="22">
        <v>5042326011</v>
      </c>
      <c r="H1767" s="22" t="s">
        <v>56</v>
      </c>
      <c r="I1767" s="22" t="s">
        <v>56</v>
      </c>
      <c r="J1767" s="24">
        <v>44508</v>
      </c>
      <c r="K1767" s="22">
        <v>16</v>
      </c>
      <c r="L1767" s="22" t="s">
        <v>110</v>
      </c>
      <c r="M1767" s="22" t="s">
        <v>110</v>
      </c>
      <c r="N1767" s="101" t="s">
        <v>2457</v>
      </c>
      <c r="O1767" s="102">
        <v>44508</v>
      </c>
      <c r="P1767" s="27" t="s">
        <v>65</v>
      </c>
      <c r="Q1767" s="22">
        <v>16</v>
      </c>
      <c r="R1767" s="23">
        <v>21102903801</v>
      </c>
      <c r="S1767" s="22" t="s">
        <v>56</v>
      </c>
      <c r="T1767" s="22">
        <v>6008153644</v>
      </c>
      <c r="U1767" s="22">
        <v>16</v>
      </c>
      <c r="V1767" s="28">
        <v>0</v>
      </c>
      <c r="W1767" s="22">
        <v>16</v>
      </c>
      <c r="X1767" s="22" t="s">
        <v>110</v>
      </c>
      <c r="Y1767" s="22" t="s">
        <v>56</v>
      </c>
      <c r="Z1767" s="63" t="s">
        <v>2458</v>
      </c>
      <c r="AA1767" s="64">
        <v>44507</v>
      </c>
      <c r="AB1767" s="28">
        <v>0</v>
      </c>
      <c r="AC1767" s="62">
        <v>5042346905</v>
      </c>
      <c r="AD1767" s="33" t="s">
        <v>2459</v>
      </c>
      <c r="AE1767" s="34">
        <v>44508</v>
      </c>
      <c r="AF1767" s="35" t="str">
        <f>VLOOKUP(G1767,[6]TIV1!L:S,8,FALSE)</f>
        <v>8276896100</v>
      </c>
      <c r="AG1767" s="35" t="str">
        <f>VLOOKUP(T1767,[6]TIV1!L:S,8,FALSE)</f>
        <v>2050350312</v>
      </c>
      <c r="AH1767" s="35" t="str">
        <f>VLOOKUP(AC1767,[6]TIV1!L:S,8,FALSE)</f>
        <v>8276895965</v>
      </c>
      <c r="AI1767" s="36">
        <f>VLOOKUP(A1767&amp;P1767,[6]HARGA!C:D,2,0)*Q1767</f>
        <v>0</v>
      </c>
      <c r="AJ1767" s="36">
        <f>VLOOKUP(A1767&amp;P1767,[6]HARGA!C:D,2,0)*W1767</f>
        <v>0</v>
      </c>
      <c r="AK1767" s="36">
        <f>VLOOKUP(A1767&amp;P1767,[6]HARGA!C:D,2,0)*AB1767</f>
        <v>0</v>
      </c>
      <c r="AL1767" s="32"/>
      <c r="AM1767" s="32"/>
      <c r="AN1767" s="37"/>
      <c r="AO1767" s="37"/>
      <c r="AP1767" s="37"/>
      <c r="AQ1767" s="37"/>
      <c r="AR1767" s="37"/>
      <c r="AS1767" s="37"/>
      <c r="AT1767" s="37"/>
      <c r="AU1767" s="37"/>
      <c r="AV1767" s="37"/>
      <c r="AW1767" s="37"/>
      <c r="AX1767" s="37"/>
      <c r="AY1767" s="37"/>
      <c r="AZ1767" s="37"/>
      <c r="BA1767" s="37"/>
      <c r="BB1767" s="37"/>
      <c r="BC1767" s="37"/>
      <c r="BD1767">
        <v>8</v>
      </c>
    </row>
    <row r="1768" spans="1:56" hidden="1" x14ac:dyDescent="0.25">
      <c r="A1768" s="22" t="s">
        <v>66</v>
      </c>
      <c r="B1768" s="22" t="s">
        <v>273</v>
      </c>
      <c r="C1768" s="23">
        <v>21110404204</v>
      </c>
      <c r="D1768" s="22" t="s">
        <v>193</v>
      </c>
      <c r="E1768" s="22" t="s">
        <v>311</v>
      </c>
      <c r="F1768" s="22" t="s">
        <v>312</v>
      </c>
      <c r="G1768" s="22">
        <v>5042344056</v>
      </c>
      <c r="H1768" s="22" t="s">
        <v>56</v>
      </c>
      <c r="I1768" s="22" t="s">
        <v>56</v>
      </c>
      <c r="J1768" s="24">
        <v>44508</v>
      </c>
      <c r="K1768" s="22">
        <v>1104</v>
      </c>
      <c r="L1768" s="22" t="s">
        <v>110</v>
      </c>
      <c r="M1768" s="22" t="s">
        <v>110</v>
      </c>
      <c r="N1768" s="101" t="s">
        <v>2460</v>
      </c>
      <c r="O1768" s="102">
        <v>44508</v>
      </c>
      <c r="P1768" s="27" t="s">
        <v>60</v>
      </c>
      <c r="Q1768" s="22">
        <v>1104</v>
      </c>
      <c r="R1768" s="23">
        <v>21110404204</v>
      </c>
      <c r="S1768" s="22" t="s">
        <v>56</v>
      </c>
      <c r="T1768" s="22">
        <v>6008155096</v>
      </c>
      <c r="U1768" s="22">
        <v>24</v>
      </c>
      <c r="V1768" s="28">
        <v>0</v>
      </c>
      <c r="W1768" s="22">
        <v>24</v>
      </c>
      <c r="X1768" s="22" t="s">
        <v>110</v>
      </c>
      <c r="Y1768" s="22" t="s">
        <v>56</v>
      </c>
      <c r="Z1768" s="30" t="s">
        <v>2461</v>
      </c>
      <c r="AA1768" s="31">
        <v>44508</v>
      </c>
      <c r="AB1768" s="28">
        <v>2</v>
      </c>
      <c r="AC1768" s="62">
        <v>5042345549</v>
      </c>
      <c r="AD1768" s="33" t="s">
        <v>2462</v>
      </c>
      <c r="AE1768" s="34">
        <v>44508</v>
      </c>
      <c r="AF1768" s="35" t="str">
        <f>VLOOKUP(G1768,[6]TIV1!L:S,8,FALSE)</f>
        <v>8276896100</v>
      </c>
      <c r="AG1768" s="35" t="str">
        <f>VLOOKUP(T1768,[6]TIV1!L:S,8,FALSE)</f>
        <v>2050350312</v>
      </c>
      <c r="AH1768" s="35" t="str">
        <f>VLOOKUP(AC1768,[6]TIV1!L:S,8,FALSE)</f>
        <v>8276895965</v>
      </c>
      <c r="AI1768" s="36">
        <f>VLOOKUP(A1768&amp;P1768,[6]HARGA!C:D,2,0)*Q1768</f>
        <v>10874400</v>
      </c>
      <c r="AJ1768" s="36">
        <f>VLOOKUP(A1768&amp;P1768,[6]HARGA!C:D,2,0)*W1768</f>
        <v>236400</v>
      </c>
      <c r="AK1768" s="36">
        <f>VLOOKUP(A1768&amp;P1768,[6]HARGA!C:D,2,0)*AB1768</f>
        <v>19700</v>
      </c>
      <c r="AL1768" s="32"/>
      <c r="AM1768" s="32"/>
      <c r="AN1768" s="37"/>
      <c r="AO1768" s="37"/>
      <c r="AP1768" s="37"/>
      <c r="AQ1768" s="37"/>
      <c r="AR1768" s="37"/>
      <c r="AS1768" s="37"/>
      <c r="AT1768" s="37"/>
      <c r="AU1768" s="37"/>
      <c r="AV1768" s="37"/>
      <c r="AW1768" s="37"/>
      <c r="AX1768" s="37"/>
      <c r="AY1768" s="37"/>
      <c r="AZ1768" s="37"/>
      <c r="BA1768" s="37"/>
      <c r="BB1768" s="37"/>
      <c r="BC1768" s="37"/>
      <c r="BD1768">
        <v>8</v>
      </c>
    </row>
    <row r="1769" spans="1:56" hidden="1" x14ac:dyDescent="0.25">
      <c r="A1769" s="22" t="s">
        <v>66</v>
      </c>
      <c r="B1769" s="22" t="s">
        <v>273</v>
      </c>
      <c r="C1769" s="23">
        <v>21110404204</v>
      </c>
      <c r="D1769" s="22" t="s">
        <v>193</v>
      </c>
      <c r="E1769" s="22" t="s">
        <v>311</v>
      </c>
      <c r="F1769" s="22" t="s">
        <v>312</v>
      </c>
      <c r="G1769" s="22">
        <v>5042344056</v>
      </c>
      <c r="H1769" s="22" t="s">
        <v>56</v>
      </c>
      <c r="I1769" s="22" t="s">
        <v>56</v>
      </c>
      <c r="J1769" s="24">
        <v>44508</v>
      </c>
      <c r="K1769" s="22">
        <v>1104</v>
      </c>
      <c r="L1769" s="22" t="s">
        <v>110</v>
      </c>
      <c r="M1769" s="22" t="s">
        <v>110</v>
      </c>
      <c r="N1769" s="101" t="s">
        <v>2460</v>
      </c>
      <c r="O1769" s="102">
        <v>44508</v>
      </c>
      <c r="P1769" s="27" t="s">
        <v>64</v>
      </c>
      <c r="Q1769" s="22">
        <v>1104</v>
      </c>
      <c r="R1769" s="23">
        <v>21110404204</v>
      </c>
      <c r="S1769" s="22" t="s">
        <v>56</v>
      </c>
      <c r="T1769" s="22">
        <v>6008155096</v>
      </c>
      <c r="U1769" s="22">
        <v>1152</v>
      </c>
      <c r="V1769" s="28">
        <v>0</v>
      </c>
      <c r="W1769" s="22">
        <v>1152</v>
      </c>
      <c r="X1769" s="22" t="s">
        <v>110</v>
      </c>
      <c r="Y1769" s="22" t="s">
        <v>56</v>
      </c>
      <c r="Z1769" s="30" t="s">
        <v>2461</v>
      </c>
      <c r="AA1769" s="31">
        <v>44508</v>
      </c>
      <c r="AB1769" s="28">
        <v>63</v>
      </c>
      <c r="AC1769" s="62">
        <v>5042345549</v>
      </c>
      <c r="AD1769" s="33" t="s">
        <v>2462</v>
      </c>
      <c r="AE1769" s="34">
        <v>44508</v>
      </c>
      <c r="AF1769" s="35" t="str">
        <f>VLOOKUP(G1769,[6]TIV1!L:S,8,FALSE)</f>
        <v>8276896100</v>
      </c>
      <c r="AG1769" s="35" t="str">
        <f>VLOOKUP(T1769,[6]TIV1!L:S,8,FALSE)</f>
        <v>2050350312</v>
      </c>
      <c r="AH1769" s="35" t="str">
        <f>VLOOKUP(AC1769,[6]TIV1!L:S,8,FALSE)</f>
        <v>8276895965</v>
      </c>
      <c r="AI1769" s="36">
        <f>VLOOKUP(A1769&amp;P1769,[6]HARGA!C:D,2,0)*Q1769</f>
        <v>33120000</v>
      </c>
      <c r="AJ1769" s="36">
        <f>VLOOKUP(A1769&amp;P1769,[6]HARGA!C:D,2,0)*W1769</f>
        <v>34560000</v>
      </c>
      <c r="AK1769" s="36">
        <f>VLOOKUP(A1769&amp;P1769,[6]HARGA!C:D,2,0)*AB1769</f>
        <v>1890000</v>
      </c>
      <c r="AL1769" s="32"/>
      <c r="AM1769" s="32"/>
      <c r="AN1769" s="37"/>
      <c r="AO1769" s="37"/>
      <c r="AP1769" s="37"/>
      <c r="AQ1769" s="37"/>
      <c r="AR1769" s="37"/>
      <c r="AS1769" s="37"/>
      <c r="AT1769" s="37"/>
      <c r="AU1769" s="37"/>
      <c r="AV1769" s="37"/>
      <c r="AW1769" s="37"/>
      <c r="AX1769" s="37"/>
      <c r="AY1769" s="37"/>
      <c r="AZ1769" s="37"/>
      <c r="BA1769" s="37"/>
      <c r="BB1769" s="37"/>
      <c r="BC1769" s="37"/>
      <c r="BD1769">
        <v>8</v>
      </c>
    </row>
    <row r="1770" spans="1:56" hidden="1" x14ac:dyDescent="0.25">
      <c r="A1770" s="22" t="s">
        <v>66</v>
      </c>
      <c r="B1770" s="22" t="s">
        <v>273</v>
      </c>
      <c r="C1770" s="23">
        <v>21110404204</v>
      </c>
      <c r="D1770" s="22" t="s">
        <v>193</v>
      </c>
      <c r="E1770" s="22" t="s">
        <v>311</v>
      </c>
      <c r="F1770" s="22" t="s">
        <v>312</v>
      </c>
      <c r="G1770" s="22">
        <v>5042344056</v>
      </c>
      <c r="H1770" s="22" t="s">
        <v>56</v>
      </c>
      <c r="I1770" s="22" t="s">
        <v>56</v>
      </c>
      <c r="J1770" s="24">
        <v>44508</v>
      </c>
      <c r="K1770" s="22">
        <v>24</v>
      </c>
      <c r="L1770" s="22" t="s">
        <v>110</v>
      </c>
      <c r="M1770" s="22" t="s">
        <v>110</v>
      </c>
      <c r="N1770" s="101" t="s">
        <v>2460</v>
      </c>
      <c r="O1770" s="102">
        <v>44508</v>
      </c>
      <c r="P1770" s="27" t="s">
        <v>65</v>
      </c>
      <c r="Q1770" s="22">
        <v>24</v>
      </c>
      <c r="R1770" s="23">
        <v>21110404204</v>
      </c>
      <c r="S1770" s="22" t="s">
        <v>56</v>
      </c>
      <c r="T1770" s="22">
        <v>6008155096</v>
      </c>
      <c r="U1770" s="22">
        <v>24</v>
      </c>
      <c r="V1770" s="28">
        <v>0</v>
      </c>
      <c r="W1770" s="22">
        <v>24</v>
      </c>
      <c r="X1770" s="22" t="s">
        <v>110</v>
      </c>
      <c r="Y1770" s="22" t="s">
        <v>56</v>
      </c>
      <c r="Z1770" s="30" t="s">
        <v>2461</v>
      </c>
      <c r="AA1770" s="31">
        <v>44508</v>
      </c>
      <c r="AB1770" s="28">
        <v>0</v>
      </c>
      <c r="AC1770" s="62">
        <v>5042345549</v>
      </c>
      <c r="AD1770" s="33" t="s">
        <v>2462</v>
      </c>
      <c r="AE1770" s="34">
        <v>44508</v>
      </c>
      <c r="AF1770" s="35" t="str">
        <f>VLOOKUP(G1770,[6]TIV1!L:S,8,FALSE)</f>
        <v>8276896100</v>
      </c>
      <c r="AG1770" s="35" t="str">
        <f>VLOOKUP(T1770,[6]TIV1!L:S,8,FALSE)</f>
        <v>2050350312</v>
      </c>
      <c r="AH1770" s="35" t="str">
        <f>VLOOKUP(AC1770,[6]TIV1!L:S,8,FALSE)</f>
        <v>8276895965</v>
      </c>
      <c r="AI1770" s="36">
        <f>VLOOKUP(A1770&amp;P1770,[6]HARGA!C:D,2,0)*Q1770</f>
        <v>0</v>
      </c>
      <c r="AJ1770" s="36">
        <f>VLOOKUP(A1770&amp;P1770,[6]HARGA!C:D,2,0)*W1770</f>
        <v>0</v>
      </c>
      <c r="AK1770" s="36">
        <f>VLOOKUP(A1770&amp;P1770,[6]HARGA!C:D,2,0)*AB1770</f>
        <v>0</v>
      </c>
      <c r="AL1770" s="32"/>
      <c r="AM1770" s="32"/>
      <c r="AN1770" s="37"/>
      <c r="AO1770" s="37"/>
      <c r="AP1770" s="37"/>
      <c r="AQ1770" s="37"/>
      <c r="AR1770" s="37"/>
      <c r="AS1770" s="37"/>
      <c r="AT1770" s="37"/>
      <c r="AU1770" s="37"/>
      <c r="AV1770" s="37"/>
      <c r="AW1770" s="37"/>
      <c r="AX1770" s="37"/>
      <c r="AY1770" s="37"/>
      <c r="AZ1770" s="37"/>
      <c r="BA1770" s="37"/>
      <c r="BB1770" s="37"/>
      <c r="BC1770" s="37"/>
      <c r="BD1770">
        <v>8</v>
      </c>
    </row>
    <row r="1771" spans="1:56" hidden="1" x14ac:dyDescent="0.25">
      <c r="A1771" s="22" t="s">
        <v>66</v>
      </c>
      <c r="B1771" s="22" t="s">
        <v>273</v>
      </c>
      <c r="C1771" s="23">
        <v>21110404205</v>
      </c>
      <c r="D1771" s="22" t="s">
        <v>53</v>
      </c>
      <c r="E1771" s="22" t="s">
        <v>895</v>
      </c>
      <c r="F1771" s="22" t="s">
        <v>896</v>
      </c>
      <c r="G1771" s="22">
        <v>5042319599</v>
      </c>
      <c r="H1771" s="22" t="s">
        <v>56</v>
      </c>
      <c r="I1771" s="22" t="s">
        <v>56</v>
      </c>
      <c r="J1771" s="24">
        <v>44508</v>
      </c>
      <c r="K1771" s="22">
        <v>1056</v>
      </c>
      <c r="L1771" s="22" t="s">
        <v>184</v>
      </c>
      <c r="M1771" s="22" t="s">
        <v>184</v>
      </c>
      <c r="N1771" s="101" t="s">
        <v>2463</v>
      </c>
      <c r="O1771" s="102">
        <v>44509</v>
      </c>
      <c r="P1771" s="27" t="s">
        <v>60</v>
      </c>
      <c r="Q1771" s="22">
        <v>1056</v>
      </c>
      <c r="R1771" s="23">
        <v>21110200184</v>
      </c>
      <c r="S1771" s="22" t="s">
        <v>56</v>
      </c>
      <c r="T1771" s="22">
        <v>6008124262</v>
      </c>
      <c r="U1771" s="22">
        <v>24</v>
      </c>
      <c r="V1771" s="28">
        <v>0</v>
      </c>
      <c r="W1771" s="22">
        <v>24</v>
      </c>
      <c r="X1771" s="22" t="s">
        <v>110</v>
      </c>
      <c r="Y1771" s="22" t="s">
        <v>56</v>
      </c>
      <c r="Z1771" s="63" t="s">
        <v>2464</v>
      </c>
      <c r="AA1771" s="64">
        <v>44507</v>
      </c>
      <c r="AB1771" s="28">
        <v>0</v>
      </c>
      <c r="AC1771" s="62">
        <v>5042349769</v>
      </c>
      <c r="AD1771" s="33" t="s">
        <v>2465</v>
      </c>
      <c r="AE1771" s="34">
        <v>44509</v>
      </c>
      <c r="AF1771" s="35" t="str">
        <f>VLOOKUP(G1771,[6]TIV1!L:S,8,FALSE)</f>
        <v>8276895965</v>
      </c>
      <c r="AG1771" s="35" t="str">
        <f>VLOOKUP(T1771,[6]TIV1!L:S,8,FALSE)</f>
        <v>2050350312</v>
      </c>
      <c r="AH1771" s="35" t="str">
        <f>VLOOKUP(AC1771,[6]TIV1!L:S,8,FALSE)</f>
        <v>8276895965</v>
      </c>
      <c r="AI1771" s="36">
        <f>VLOOKUP(A1771&amp;P1771,[6]HARGA!C:D,2,0)*Q1771</f>
        <v>10401600</v>
      </c>
      <c r="AJ1771" s="36">
        <f>VLOOKUP(A1771&amp;P1771,[6]HARGA!C:D,2,0)*W1771</f>
        <v>236400</v>
      </c>
      <c r="AK1771" s="36">
        <f>VLOOKUP(A1771&amp;P1771,[6]HARGA!C:D,2,0)*AB1771</f>
        <v>0</v>
      </c>
      <c r="AL1771" s="32"/>
      <c r="AM1771" s="32"/>
      <c r="AN1771" s="37"/>
      <c r="AO1771" s="37"/>
      <c r="AP1771" s="37"/>
      <c r="AQ1771" s="37"/>
      <c r="AR1771" s="37"/>
      <c r="AS1771" s="37"/>
      <c r="AT1771" s="37"/>
      <c r="AU1771" s="37"/>
      <c r="AV1771" s="37"/>
      <c r="AW1771" s="37"/>
      <c r="AX1771" s="37"/>
      <c r="AY1771" s="37"/>
      <c r="AZ1771" s="37"/>
      <c r="BA1771" s="37"/>
      <c r="BB1771" s="37"/>
      <c r="BC1771" s="37"/>
      <c r="BD1771">
        <v>8</v>
      </c>
    </row>
    <row r="1772" spans="1:56" hidden="1" x14ac:dyDescent="0.25">
      <c r="A1772" s="22" t="s">
        <v>66</v>
      </c>
      <c r="B1772" s="22" t="s">
        <v>273</v>
      </c>
      <c r="C1772" s="23">
        <v>21110404205</v>
      </c>
      <c r="D1772" s="22" t="s">
        <v>53</v>
      </c>
      <c r="E1772" s="22" t="s">
        <v>895</v>
      </c>
      <c r="F1772" s="22" t="s">
        <v>896</v>
      </c>
      <c r="G1772" s="22">
        <v>5042319599</v>
      </c>
      <c r="H1772" s="22" t="s">
        <v>56</v>
      </c>
      <c r="I1772" s="22" t="s">
        <v>56</v>
      </c>
      <c r="J1772" s="24">
        <v>44508</v>
      </c>
      <c r="K1772" s="22">
        <v>1056</v>
      </c>
      <c r="L1772" s="22" t="s">
        <v>184</v>
      </c>
      <c r="M1772" s="22" t="s">
        <v>184</v>
      </c>
      <c r="N1772" s="101" t="s">
        <v>2463</v>
      </c>
      <c r="O1772" s="102">
        <v>44509</v>
      </c>
      <c r="P1772" s="27" t="s">
        <v>64</v>
      </c>
      <c r="Q1772" s="22">
        <v>1056</v>
      </c>
      <c r="R1772" s="23">
        <v>21110200184</v>
      </c>
      <c r="S1772" s="22" t="s">
        <v>56</v>
      </c>
      <c r="T1772" s="22">
        <v>6008124262</v>
      </c>
      <c r="U1772" s="22">
        <v>1152</v>
      </c>
      <c r="V1772" s="28">
        <v>0</v>
      </c>
      <c r="W1772" s="22">
        <v>1152</v>
      </c>
      <c r="X1772" s="22" t="s">
        <v>110</v>
      </c>
      <c r="Y1772" s="22" t="s">
        <v>56</v>
      </c>
      <c r="Z1772" s="63" t="s">
        <v>2464</v>
      </c>
      <c r="AA1772" s="64">
        <v>44507</v>
      </c>
      <c r="AB1772" s="28">
        <v>142</v>
      </c>
      <c r="AC1772" s="62">
        <v>5042349769</v>
      </c>
      <c r="AD1772" s="33" t="s">
        <v>2465</v>
      </c>
      <c r="AE1772" s="34">
        <v>44509</v>
      </c>
      <c r="AF1772" s="35" t="str">
        <f>VLOOKUP(G1772,[6]TIV1!L:S,8,FALSE)</f>
        <v>8276895965</v>
      </c>
      <c r="AG1772" s="35" t="str">
        <f>VLOOKUP(T1772,[6]TIV1!L:S,8,FALSE)</f>
        <v>2050350312</v>
      </c>
      <c r="AH1772" s="35" t="str">
        <f>VLOOKUP(AC1772,[6]TIV1!L:S,8,FALSE)</f>
        <v>8276895965</v>
      </c>
      <c r="AI1772" s="36">
        <f>VLOOKUP(A1772&amp;P1772,[6]HARGA!C:D,2,0)*Q1772</f>
        <v>31680000</v>
      </c>
      <c r="AJ1772" s="36">
        <f>VLOOKUP(A1772&amp;P1772,[6]HARGA!C:D,2,0)*W1772</f>
        <v>34560000</v>
      </c>
      <c r="AK1772" s="36">
        <f>VLOOKUP(A1772&amp;P1772,[6]HARGA!C:D,2,0)*AB1772</f>
        <v>4260000</v>
      </c>
      <c r="AL1772" s="32"/>
      <c r="AM1772" s="32"/>
      <c r="AN1772" s="37"/>
      <c r="AO1772" s="37"/>
      <c r="AP1772" s="37"/>
      <c r="AQ1772" s="37"/>
      <c r="AR1772" s="37"/>
      <c r="AS1772" s="37"/>
      <c r="AT1772" s="37"/>
      <c r="AU1772" s="37"/>
      <c r="AV1772" s="37"/>
      <c r="AW1772" s="37"/>
      <c r="AX1772" s="37"/>
      <c r="AY1772" s="37"/>
      <c r="AZ1772" s="37"/>
      <c r="BA1772" s="37"/>
      <c r="BB1772" s="37"/>
      <c r="BC1772" s="37"/>
      <c r="BD1772">
        <v>8</v>
      </c>
    </row>
    <row r="1773" spans="1:56" hidden="1" x14ac:dyDescent="0.25">
      <c r="A1773" s="22" t="s">
        <v>66</v>
      </c>
      <c r="B1773" s="22" t="s">
        <v>273</v>
      </c>
      <c r="C1773" s="23">
        <v>21110404205</v>
      </c>
      <c r="D1773" s="22" t="s">
        <v>53</v>
      </c>
      <c r="E1773" s="22" t="s">
        <v>895</v>
      </c>
      <c r="F1773" s="22" t="s">
        <v>896</v>
      </c>
      <c r="G1773" s="22">
        <v>5042319599</v>
      </c>
      <c r="H1773" s="22" t="s">
        <v>56</v>
      </c>
      <c r="I1773" s="22" t="s">
        <v>56</v>
      </c>
      <c r="J1773" s="24">
        <v>44508</v>
      </c>
      <c r="K1773" s="22">
        <v>24</v>
      </c>
      <c r="L1773" s="22" t="s">
        <v>184</v>
      </c>
      <c r="M1773" s="22" t="s">
        <v>184</v>
      </c>
      <c r="N1773" s="101" t="s">
        <v>2463</v>
      </c>
      <c r="O1773" s="102">
        <v>44509</v>
      </c>
      <c r="P1773" s="27" t="s">
        <v>65</v>
      </c>
      <c r="Q1773" s="22">
        <v>24</v>
      </c>
      <c r="R1773" s="23">
        <v>21110200184</v>
      </c>
      <c r="S1773" s="22" t="s">
        <v>56</v>
      </c>
      <c r="T1773" s="22">
        <v>6008124262</v>
      </c>
      <c r="U1773" s="22">
        <v>24</v>
      </c>
      <c r="V1773" s="28">
        <v>0</v>
      </c>
      <c r="W1773" s="22">
        <v>24</v>
      </c>
      <c r="X1773" s="22" t="s">
        <v>110</v>
      </c>
      <c r="Y1773" s="22" t="s">
        <v>56</v>
      </c>
      <c r="Z1773" s="63" t="s">
        <v>2464</v>
      </c>
      <c r="AA1773" s="64">
        <v>44507</v>
      </c>
      <c r="AB1773" s="28">
        <v>0</v>
      </c>
      <c r="AC1773" s="62">
        <v>5042349769</v>
      </c>
      <c r="AD1773" s="33" t="s">
        <v>2465</v>
      </c>
      <c r="AE1773" s="34">
        <v>44509</v>
      </c>
      <c r="AF1773" s="35" t="str">
        <f>VLOOKUP(G1773,[6]TIV1!L:S,8,FALSE)</f>
        <v>8276895965</v>
      </c>
      <c r="AG1773" s="35" t="str">
        <f>VLOOKUP(T1773,[6]TIV1!L:S,8,FALSE)</f>
        <v>2050350312</v>
      </c>
      <c r="AH1773" s="35" t="str">
        <f>VLOOKUP(AC1773,[6]TIV1!L:S,8,FALSE)</f>
        <v>8276895965</v>
      </c>
      <c r="AI1773" s="36">
        <f>VLOOKUP(A1773&amp;P1773,[6]HARGA!C:D,2,0)*Q1773</f>
        <v>0</v>
      </c>
      <c r="AJ1773" s="36">
        <f>VLOOKUP(A1773&amp;P1773,[6]HARGA!C:D,2,0)*W1773</f>
        <v>0</v>
      </c>
      <c r="AK1773" s="36">
        <f>VLOOKUP(A1773&amp;P1773,[6]HARGA!C:D,2,0)*AB1773</f>
        <v>0</v>
      </c>
      <c r="AL1773" s="32"/>
      <c r="AM1773" s="32"/>
      <c r="AN1773" s="37"/>
      <c r="AO1773" s="37"/>
      <c r="AP1773" s="37"/>
      <c r="AQ1773" s="37"/>
      <c r="AR1773" s="37"/>
      <c r="AS1773" s="37"/>
      <c r="AT1773" s="37"/>
      <c r="AU1773" s="37"/>
      <c r="AV1773" s="37"/>
      <c r="AW1773" s="37"/>
      <c r="AX1773" s="37"/>
      <c r="AY1773" s="37"/>
      <c r="AZ1773" s="37"/>
      <c r="BA1773" s="37"/>
      <c r="BB1773" s="37"/>
      <c r="BC1773" s="37"/>
      <c r="BD1773">
        <v>8</v>
      </c>
    </row>
    <row r="1774" spans="1:56" hidden="1" x14ac:dyDescent="0.25">
      <c r="A1774" s="22" t="s">
        <v>66</v>
      </c>
      <c r="B1774" s="22" t="s">
        <v>273</v>
      </c>
      <c r="C1774" s="23">
        <v>21110404206</v>
      </c>
      <c r="D1774" s="29" t="s">
        <v>193</v>
      </c>
      <c r="E1774" s="29" t="s">
        <v>321</v>
      </c>
      <c r="F1774" s="29" t="s">
        <v>322</v>
      </c>
      <c r="G1774" s="22">
        <v>5042344137</v>
      </c>
      <c r="H1774" s="22" t="s">
        <v>56</v>
      </c>
      <c r="I1774" s="22" t="s">
        <v>56</v>
      </c>
      <c r="J1774" s="24">
        <v>44508</v>
      </c>
      <c r="K1774" s="22">
        <v>912</v>
      </c>
      <c r="L1774" s="22" t="s">
        <v>110</v>
      </c>
      <c r="M1774" s="22" t="s">
        <v>110</v>
      </c>
      <c r="N1774" s="101" t="s">
        <v>2466</v>
      </c>
      <c r="O1774" s="102">
        <v>44509</v>
      </c>
      <c r="P1774" s="27" t="s">
        <v>60</v>
      </c>
      <c r="Q1774" s="22">
        <v>912</v>
      </c>
      <c r="R1774" s="23">
        <v>21110404209</v>
      </c>
      <c r="S1774" s="22" t="s">
        <v>56</v>
      </c>
      <c r="T1774" s="22">
        <v>6008155005</v>
      </c>
      <c r="U1774" s="22">
        <v>24</v>
      </c>
      <c r="V1774" s="28">
        <v>0</v>
      </c>
      <c r="W1774" s="22">
        <v>24</v>
      </c>
      <c r="X1774" s="22" t="s">
        <v>110</v>
      </c>
      <c r="Y1774" s="22" t="s">
        <v>56</v>
      </c>
      <c r="Z1774" s="63" t="s">
        <v>2467</v>
      </c>
      <c r="AA1774" s="64">
        <v>44508</v>
      </c>
      <c r="AB1774" s="28">
        <v>2</v>
      </c>
      <c r="AC1774" s="62">
        <v>5042343858</v>
      </c>
      <c r="AD1774" s="33" t="s">
        <v>2468</v>
      </c>
      <c r="AE1774" s="34">
        <v>44509</v>
      </c>
      <c r="AF1774" s="35" t="str">
        <f>VLOOKUP(G1774,[6]TIV1!L:S,8,FALSE)</f>
        <v>8276896100</v>
      </c>
      <c r="AG1774" s="35" t="str">
        <f>VLOOKUP(T1774,[6]TIV1!L:S,8,FALSE)</f>
        <v>2050350312</v>
      </c>
      <c r="AH1774" s="35" t="str">
        <f>VLOOKUP(AC1774,[6]TIV1!L:S,8,FALSE)</f>
        <v>8276895965</v>
      </c>
      <c r="AI1774" s="36">
        <f>VLOOKUP(A1774&amp;P1774,[6]HARGA!C:D,2,0)*Q1774</f>
        <v>8983200</v>
      </c>
      <c r="AJ1774" s="36">
        <f>VLOOKUP(A1774&amp;P1774,[6]HARGA!C:D,2,0)*W1774</f>
        <v>236400</v>
      </c>
      <c r="AK1774" s="36">
        <f>VLOOKUP(A1774&amp;P1774,[6]HARGA!C:D,2,0)*AB1774</f>
        <v>19700</v>
      </c>
      <c r="AL1774" s="32"/>
      <c r="AM1774" s="32"/>
      <c r="AN1774" s="37"/>
      <c r="AO1774" s="37"/>
      <c r="AP1774" s="37"/>
      <c r="AQ1774" s="37"/>
      <c r="AR1774" s="37"/>
      <c r="AS1774" s="37"/>
      <c r="AT1774" s="37"/>
      <c r="AU1774" s="37"/>
      <c r="AV1774" s="37"/>
      <c r="AW1774" s="37"/>
      <c r="AX1774" s="37"/>
      <c r="AY1774" s="37"/>
      <c r="AZ1774" s="37"/>
      <c r="BA1774" s="37"/>
      <c r="BB1774" s="37"/>
      <c r="BC1774" s="37"/>
      <c r="BD1774">
        <v>8</v>
      </c>
    </row>
    <row r="1775" spans="1:56" hidden="1" x14ac:dyDescent="0.25">
      <c r="A1775" s="22" t="s">
        <v>66</v>
      </c>
      <c r="B1775" s="22" t="s">
        <v>273</v>
      </c>
      <c r="C1775" s="23">
        <v>21110404206</v>
      </c>
      <c r="D1775" s="29" t="s">
        <v>193</v>
      </c>
      <c r="E1775" s="29" t="s">
        <v>321</v>
      </c>
      <c r="F1775" s="29" t="s">
        <v>322</v>
      </c>
      <c r="G1775" s="22">
        <v>5042344137</v>
      </c>
      <c r="H1775" s="22" t="s">
        <v>56</v>
      </c>
      <c r="I1775" s="22" t="s">
        <v>56</v>
      </c>
      <c r="J1775" s="24">
        <v>44508</v>
      </c>
      <c r="K1775" s="22">
        <v>912</v>
      </c>
      <c r="L1775" s="22" t="s">
        <v>110</v>
      </c>
      <c r="M1775" s="22" t="s">
        <v>110</v>
      </c>
      <c r="N1775" s="101" t="s">
        <v>2466</v>
      </c>
      <c r="O1775" s="102">
        <v>44509</v>
      </c>
      <c r="P1775" s="27" t="s">
        <v>64</v>
      </c>
      <c r="Q1775" s="22">
        <v>912</v>
      </c>
      <c r="R1775" s="23">
        <v>21110404209</v>
      </c>
      <c r="S1775" s="22" t="s">
        <v>56</v>
      </c>
      <c r="T1775" s="22">
        <v>6008155005</v>
      </c>
      <c r="U1775" s="22">
        <v>960</v>
      </c>
      <c r="V1775" s="28">
        <v>0</v>
      </c>
      <c r="W1775" s="22">
        <v>960</v>
      </c>
      <c r="X1775" s="22" t="s">
        <v>110</v>
      </c>
      <c r="Y1775" s="22" t="s">
        <v>56</v>
      </c>
      <c r="Z1775" s="63" t="s">
        <v>2467</v>
      </c>
      <c r="AA1775" s="64">
        <v>44508</v>
      </c>
      <c r="AB1775" s="28">
        <v>48</v>
      </c>
      <c r="AC1775" s="62">
        <v>5042343858</v>
      </c>
      <c r="AD1775" s="33" t="s">
        <v>2468</v>
      </c>
      <c r="AE1775" s="34">
        <v>44509</v>
      </c>
      <c r="AF1775" s="35" t="str">
        <f>VLOOKUP(G1775,[6]TIV1!L:S,8,FALSE)</f>
        <v>8276896100</v>
      </c>
      <c r="AG1775" s="35" t="str">
        <f>VLOOKUP(T1775,[6]TIV1!L:S,8,FALSE)</f>
        <v>2050350312</v>
      </c>
      <c r="AH1775" s="35" t="str">
        <f>VLOOKUP(AC1775,[6]TIV1!L:S,8,FALSE)</f>
        <v>8276895965</v>
      </c>
      <c r="AI1775" s="36">
        <f>VLOOKUP(A1775&amp;P1775,[6]HARGA!C:D,2,0)*Q1775</f>
        <v>27360000</v>
      </c>
      <c r="AJ1775" s="36">
        <f>VLOOKUP(A1775&amp;P1775,[6]HARGA!C:D,2,0)*W1775</f>
        <v>28800000</v>
      </c>
      <c r="AK1775" s="36">
        <f>VLOOKUP(A1775&amp;P1775,[6]HARGA!C:D,2,0)*AB1775</f>
        <v>1440000</v>
      </c>
      <c r="AL1775" s="32"/>
      <c r="AM1775" s="32"/>
      <c r="AN1775" s="37"/>
      <c r="AO1775" s="37"/>
      <c r="AP1775" s="37"/>
      <c r="AQ1775" s="37"/>
      <c r="AR1775" s="37"/>
      <c r="AS1775" s="37"/>
      <c r="AT1775" s="37"/>
      <c r="AU1775" s="37"/>
      <c r="AV1775" s="37"/>
      <c r="AW1775" s="37"/>
      <c r="AX1775" s="37"/>
      <c r="AY1775" s="37"/>
      <c r="AZ1775" s="37"/>
      <c r="BA1775" s="37"/>
      <c r="BB1775" s="37"/>
      <c r="BC1775" s="37"/>
      <c r="BD1775">
        <v>8</v>
      </c>
    </row>
    <row r="1776" spans="1:56" hidden="1" x14ac:dyDescent="0.25">
      <c r="A1776" s="22" t="s">
        <v>66</v>
      </c>
      <c r="B1776" s="22" t="s">
        <v>273</v>
      </c>
      <c r="C1776" s="23">
        <v>21110404206</v>
      </c>
      <c r="D1776" s="29" t="s">
        <v>193</v>
      </c>
      <c r="E1776" s="29" t="s">
        <v>321</v>
      </c>
      <c r="F1776" s="29" t="s">
        <v>322</v>
      </c>
      <c r="G1776" s="22">
        <v>5042344137</v>
      </c>
      <c r="H1776" s="22" t="s">
        <v>56</v>
      </c>
      <c r="I1776" s="22" t="s">
        <v>56</v>
      </c>
      <c r="J1776" s="24">
        <v>44508</v>
      </c>
      <c r="K1776" s="22">
        <v>20</v>
      </c>
      <c r="L1776" s="22" t="s">
        <v>110</v>
      </c>
      <c r="M1776" s="22" t="s">
        <v>110</v>
      </c>
      <c r="N1776" s="101" t="s">
        <v>2466</v>
      </c>
      <c r="O1776" s="102">
        <v>44509</v>
      </c>
      <c r="P1776" s="27" t="s">
        <v>65</v>
      </c>
      <c r="Q1776" s="22">
        <v>20</v>
      </c>
      <c r="R1776" s="23">
        <v>21110404209</v>
      </c>
      <c r="S1776" s="22" t="s">
        <v>56</v>
      </c>
      <c r="T1776" s="22">
        <v>6008155005</v>
      </c>
      <c r="U1776" s="22">
        <v>20</v>
      </c>
      <c r="V1776" s="28">
        <v>0</v>
      </c>
      <c r="W1776" s="22">
        <v>20</v>
      </c>
      <c r="X1776" s="22" t="s">
        <v>110</v>
      </c>
      <c r="Y1776" s="22" t="s">
        <v>56</v>
      </c>
      <c r="Z1776" s="63" t="s">
        <v>2467</v>
      </c>
      <c r="AA1776" s="64">
        <v>44508</v>
      </c>
      <c r="AB1776" s="28">
        <v>0</v>
      </c>
      <c r="AC1776" s="62">
        <v>5042343858</v>
      </c>
      <c r="AD1776" s="33" t="s">
        <v>2468</v>
      </c>
      <c r="AE1776" s="34">
        <v>44509</v>
      </c>
      <c r="AF1776" s="35" t="str">
        <f>VLOOKUP(G1776,[6]TIV1!L:S,8,FALSE)</f>
        <v>8276896100</v>
      </c>
      <c r="AG1776" s="35" t="str">
        <f>VLOOKUP(T1776,[6]TIV1!L:S,8,FALSE)</f>
        <v>2050350312</v>
      </c>
      <c r="AH1776" s="35" t="str">
        <f>VLOOKUP(AC1776,[6]TIV1!L:S,8,FALSE)</f>
        <v>8276895965</v>
      </c>
      <c r="AI1776" s="36">
        <f>VLOOKUP(A1776&amp;P1776,[6]HARGA!C:D,2,0)*Q1776</f>
        <v>0</v>
      </c>
      <c r="AJ1776" s="36">
        <f>VLOOKUP(A1776&amp;P1776,[6]HARGA!C:D,2,0)*W1776</f>
        <v>0</v>
      </c>
      <c r="AK1776" s="36">
        <f>VLOOKUP(A1776&amp;P1776,[6]HARGA!C:D,2,0)*AB1776</f>
        <v>0</v>
      </c>
      <c r="AL1776" s="32"/>
      <c r="AM1776" s="32"/>
      <c r="AN1776" s="37"/>
      <c r="AO1776" s="37"/>
      <c r="AP1776" s="37"/>
      <c r="AQ1776" s="37"/>
      <c r="AR1776" s="37"/>
      <c r="AS1776" s="37"/>
      <c r="AT1776" s="37"/>
      <c r="AU1776" s="37"/>
      <c r="AV1776" s="37"/>
      <c r="AW1776" s="37"/>
      <c r="AX1776" s="37"/>
      <c r="AY1776" s="37"/>
      <c r="AZ1776" s="37"/>
      <c r="BA1776" s="37"/>
      <c r="BB1776" s="37"/>
      <c r="BC1776" s="37"/>
      <c r="BD1776">
        <v>8</v>
      </c>
    </row>
    <row r="1777" spans="1:56" hidden="1" x14ac:dyDescent="0.25">
      <c r="A1777" s="22" t="s">
        <v>51</v>
      </c>
      <c r="B1777" s="22" t="s">
        <v>341</v>
      </c>
      <c r="C1777" s="23">
        <v>21110300036</v>
      </c>
      <c r="D1777" s="22" t="s">
        <v>53</v>
      </c>
      <c r="E1777" s="22" t="s">
        <v>1551</v>
      </c>
      <c r="F1777" s="22" t="s">
        <v>1552</v>
      </c>
      <c r="G1777" s="22">
        <v>5042335985</v>
      </c>
      <c r="H1777" s="22" t="s">
        <v>56</v>
      </c>
      <c r="I1777" s="22" t="s">
        <v>56</v>
      </c>
      <c r="J1777" s="24">
        <v>44508</v>
      </c>
      <c r="K1777" s="22">
        <v>1280</v>
      </c>
      <c r="L1777" s="22" t="s">
        <v>163</v>
      </c>
      <c r="M1777" s="22" t="s">
        <v>163</v>
      </c>
      <c r="N1777" s="101" t="s">
        <v>2469</v>
      </c>
      <c r="O1777" s="102">
        <v>44508</v>
      </c>
      <c r="P1777" s="27" t="s">
        <v>303</v>
      </c>
      <c r="Q1777" s="22">
        <v>1280</v>
      </c>
      <c r="R1777" s="22" t="s">
        <v>56</v>
      </c>
      <c r="S1777" s="22" t="s">
        <v>56</v>
      </c>
      <c r="T1777" s="22">
        <v>6008133705</v>
      </c>
      <c r="U1777" s="22">
        <v>0</v>
      </c>
      <c r="V1777" s="28">
        <v>0</v>
      </c>
      <c r="W1777" s="22">
        <v>0</v>
      </c>
      <c r="X1777" s="22" t="s">
        <v>163</v>
      </c>
      <c r="Y1777" s="22" t="s">
        <v>56</v>
      </c>
      <c r="Z1777" s="101" t="s">
        <v>2470</v>
      </c>
      <c r="AA1777" s="102">
        <v>44508</v>
      </c>
      <c r="AB1777" s="28">
        <v>0</v>
      </c>
      <c r="AC1777" s="62">
        <v>5042337407</v>
      </c>
      <c r="AD1777" s="40" t="s">
        <v>2471</v>
      </c>
      <c r="AE1777" s="55">
        <v>44510</v>
      </c>
      <c r="AF1777" s="35" t="str">
        <f>VLOOKUP(G1777,[6]TIV1!L:S,8,FALSE)</f>
        <v>8276895378</v>
      </c>
      <c r="AG1777" s="35" t="str">
        <f>VLOOKUP(T1777,[6]TIV1!L:S,8,FALSE)</f>
        <v>2050350280</v>
      </c>
      <c r="AH1777" s="35" t="str">
        <f>VLOOKUP(AC1777,[6]TIV1!L:S,8,FALSE)</f>
        <v>8276895378</v>
      </c>
      <c r="AI1777" s="36">
        <f>VLOOKUP(A1777&amp;P1777,[6]HARGA!C:D,2,0)*Q1777</f>
        <v>47667200</v>
      </c>
      <c r="AJ1777" s="36">
        <f>VLOOKUP(A1777&amp;P1777,[6]HARGA!C:D,2,0)*W1777</f>
        <v>0</v>
      </c>
      <c r="AK1777" s="36">
        <f>VLOOKUP(A1777&amp;P1777,[6]HARGA!C:D,2,0)*AB1777</f>
        <v>0</v>
      </c>
      <c r="AL1777" s="32"/>
      <c r="AM1777" s="32"/>
      <c r="AN1777" s="37"/>
      <c r="AO1777" s="37"/>
      <c r="AP1777" s="37"/>
      <c r="AQ1777" s="37"/>
      <c r="AR1777" s="37"/>
      <c r="AS1777" s="37"/>
      <c r="AT1777" s="37"/>
      <c r="AU1777" s="37"/>
      <c r="AV1777" s="37"/>
      <c r="AW1777" s="37"/>
      <c r="AX1777" s="37"/>
      <c r="AY1777" s="37"/>
      <c r="AZ1777" s="37"/>
      <c r="BA1777" s="37"/>
      <c r="BB1777" s="37"/>
      <c r="BC1777" s="37"/>
      <c r="BD1777">
        <v>8</v>
      </c>
    </row>
    <row r="1778" spans="1:56" hidden="1" x14ac:dyDescent="0.25">
      <c r="A1778" s="22" t="s">
        <v>51</v>
      </c>
      <c r="B1778" s="22" t="s">
        <v>341</v>
      </c>
      <c r="C1778" s="23">
        <v>21110300036</v>
      </c>
      <c r="D1778" s="22" t="s">
        <v>53</v>
      </c>
      <c r="E1778" s="22" t="s">
        <v>1551</v>
      </c>
      <c r="F1778" s="22" t="s">
        <v>1552</v>
      </c>
      <c r="G1778" s="22">
        <v>5042335985</v>
      </c>
      <c r="H1778" s="22" t="s">
        <v>56</v>
      </c>
      <c r="I1778" s="22" t="s">
        <v>56</v>
      </c>
      <c r="J1778" s="24">
        <v>44508</v>
      </c>
      <c r="K1778" s="22">
        <v>32</v>
      </c>
      <c r="L1778" s="22" t="s">
        <v>163</v>
      </c>
      <c r="M1778" s="22" t="s">
        <v>163</v>
      </c>
      <c r="N1778" s="101" t="s">
        <v>2469</v>
      </c>
      <c r="O1778" s="102">
        <v>44508</v>
      </c>
      <c r="P1778" s="27" t="s">
        <v>279</v>
      </c>
      <c r="Q1778" s="22">
        <v>32</v>
      </c>
      <c r="R1778" s="22" t="s">
        <v>56</v>
      </c>
      <c r="S1778" s="22" t="s">
        <v>56</v>
      </c>
      <c r="T1778" s="22">
        <v>6008133705</v>
      </c>
      <c r="U1778" s="22">
        <v>32</v>
      </c>
      <c r="V1778" s="28">
        <v>0</v>
      </c>
      <c r="W1778" s="22">
        <v>32</v>
      </c>
      <c r="X1778" s="22" t="s">
        <v>163</v>
      </c>
      <c r="Y1778" s="22" t="s">
        <v>56</v>
      </c>
      <c r="Z1778" s="101" t="s">
        <v>2470</v>
      </c>
      <c r="AA1778" s="102">
        <v>44508</v>
      </c>
      <c r="AB1778" s="28">
        <v>2</v>
      </c>
      <c r="AC1778" s="62">
        <v>5042337407</v>
      </c>
      <c r="AD1778" s="40" t="s">
        <v>2471</v>
      </c>
      <c r="AE1778" s="55">
        <v>44510</v>
      </c>
      <c r="AF1778" s="35" t="str">
        <f>VLOOKUP(G1778,[6]TIV1!L:S,8,FALSE)</f>
        <v>8276895378</v>
      </c>
      <c r="AG1778" s="35" t="str">
        <f>VLOOKUP(T1778,[6]TIV1!L:S,8,FALSE)</f>
        <v>2050350280</v>
      </c>
      <c r="AH1778" s="35" t="str">
        <f>VLOOKUP(AC1778,[6]TIV1!L:S,8,FALSE)</f>
        <v>8276895378</v>
      </c>
      <c r="AI1778" s="36">
        <f>VLOOKUP(A1778&amp;P1778,[6]HARGA!C:D,2,0)*Q1778</f>
        <v>3200000</v>
      </c>
      <c r="AJ1778" s="36">
        <f>VLOOKUP(A1778&amp;P1778,[6]HARGA!C:D,2,0)*W1778</f>
        <v>3200000</v>
      </c>
      <c r="AK1778" s="36">
        <f>VLOOKUP(A1778&amp;P1778,[6]HARGA!C:D,2,0)*AB1778</f>
        <v>200000</v>
      </c>
      <c r="AL1778" s="32"/>
      <c r="AM1778" s="32"/>
      <c r="AN1778" s="37"/>
      <c r="AO1778" s="37"/>
      <c r="AP1778" s="37"/>
      <c r="AQ1778" s="37"/>
      <c r="AR1778" s="37"/>
      <c r="AS1778" s="37"/>
      <c r="AT1778" s="37"/>
      <c r="AU1778" s="37"/>
      <c r="AV1778" s="37"/>
      <c r="AW1778" s="37"/>
      <c r="AX1778" s="37"/>
      <c r="AY1778" s="37"/>
      <c r="AZ1778" s="37"/>
      <c r="BA1778" s="37"/>
      <c r="BB1778" s="37"/>
      <c r="BC1778" s="37"/>
      <c r="BD1778">
        <v>8</v>
      </c>
    </row>
    <row r="1779" spans="1:56" x14ac:dyDescent="0.25">
      <c r="A1779" s="22" t="s">
        <v>51</v>
      </c>
      <c r="B1779" s="22" t="s">
        <v>402</v>
      </c>
      <c r="C1779" s="23">
        <v>21110404254</v>
      </c>
      <c r="D1779" s="22" t="s">
        <v>53</v>
      </c>
      <c r="E1779" s="22" t="s">
        <v>2472</v>
      </c>
      <c r="F1779" s="22" t="s">
        <v>2473</v>
      </c>
      <c r="G1779" s="22">
        <v>5042314586</v>
      </c>
      <c r="H1779" s="22" t="s">
        <v>56</v>
      </c>
      <c r="I1779" s="22" t="s">
        <v>56</v>
      </c>
      <c r="J1779" s="24">
        <v>44508</v>
      </c>
      <c r="K1779" s="22">
        <v>1365</v>
      </c>
      <c r="L1779" s="22" t="s">
        <v>58</v>
      </c>
      <c r="M1779" s="22" t="s">
        <v>58</v>
      </c>
      <c r="N1779" s="101" t="s">
        <v>2474</v>
      </c>
      <c r="O1779" s="102">
        <v>44509</v>
      </c>
      <c r="P1779" s="27" t="s">
        <v>277</v>
      </c>
      <c r="Q1779" s="22">
        <v>1365</v>
      </c>
      <c r="R1779" s="28" t="s">
        <v>56</v>
      </c>
      <c r="S1779" s="22" t="s">
        <v>56</v>
      </c>
      <c r="T1779" s="28" t="s">
        <v>56</v>
      </c>
      <c r="U1779" s="28">
        <v>0</v>
      </c>
      <c r="V1779" s="28">
        <v>0</v>
      </c>
      <c r="W1779" s="28">
        <v>0</v>
      </c>
      <c r="X1779" s="28" t="s">
        <v>56</v>
      </c>
      <c r="Y1779" s="22" t="s">
        <v>56</v>
      </c>
      <c r="Z1779" s="45" t="s">
        <v>56</v>
      </c>
      <c r="AA1779" s="45" t="s">
        <v>56</v>
      </c>
      <c r="AB1779" s="28">
        <v>0</v>
      </c>
      <c r="AC1779" s="28" t="s">
        <v>56</v>
      </c>
      <c r="AD1779" s="46" t="s">
        <v>56</v>
      </c>
      <c r="AE1779" s="56" t="s">
        <v>56</v>
      </c>
      <c r="AF1779" s="35" t="str">
        <f>VLOOKUP(G1779,[6]TIV1!L:S,8,FALSE)</f>
        <v>8276895378</v>
      </c>
      <c r="AG1779" s="35" t="e">
        <f>VLOOKUP(T1779,[6]TIV1!L:S,8,FALSE)</f>
        <v>#N/A</v>
      </c>
      <c r="AH1779" s="35" t="e">
        <f>VLOOKUP(AC1779,[6]TIV1!L:S,8,FALSE)</f>
        <v>#N/A</v>
      </c>
      <c r="AI1779" s="36">
        <f>VLOOKUP(A1779&amp;P1779,[6]HARGA!C:D,2,0)*Q1779</f>
        <v>55282500</v>
      </c>
      <c r="AJ1779" s="36">
        <f>VLOOKUP(A1779&amp;P1779,[6]HARGA!C:D,2,0)*W1779</f>
        <v>0</v>
      </c>
      <c r="AK1779" s="36">
        <f>VLOOKUP(A1779&amp;P1779,[6]HARGA!C:D,2,0)*AB1779</f>
        <v>0</v>
      </c>
      <c r="AL1779" s="32"/>
      <c r="AM1779" s="32"/>
      <c r="AN1779" s="37"/>
      <c r="AO1779" s="37"/>
      <c r="AP1779" s="37"/>
      <c r="AQ1779" s="37"/>
      <c r="AR1779" s="37"/>
      <c r="AS1779" s="37"/>
      <c r="AT1779" s="37"/>
      <c r="AU1779" s="37"/>
      <c r="AV1779" s="37"/>
      <c r="AW1779" s="37"/>
      <c r="AX1779" s="37"/>
      <c r="AY1779" s="37"/>
      <c r="AZ1779" s="37"/>
      <c r="BA1779" s="37"/>
      <c r="BB1779" s="37"/>
      <c r="BC1779" s="37"/>
      <c r="BD1779">
        <v>8</v>
      </c>
    </row>
    <row r="1780" spans="1:56" hidden="1" x14ac:dyDescent="0.25">
      <c r="A1780" s="22" t="s">
        <v>66</v>
      </c>
      <c r="B1780" s="22" t="s">
        <v>402</v>
      </c>
      <c r="C1780" s="23">
        <v>21110404252</v>
      </c>
      <c r="D1780" s="22" t="s">
        <v>53</v>
      </c>
      <c r="E1780" s="22" t="s">
        <v>932</v>
      </c>
      <c r="F1780" s="22" t="s">
        <v>933</v>
      </c>
      <c r="G1780" s="22">
        <v>5042343499</v>
      </c>
      <c r="H1780" s="22" t="s">
        <v>56</v>
      </c>
      <c r="I1780" s="22" t="s">
        <v>56</v>
      </c>
      <c r="J1780" s="24">
        <v>44508</v>
      </c>
      <c r="K1780" s="22">
        <v>2912</v>
      </c>
      <c r="L1780" s="22" t="s">
        <v>110</v>
      </c>
      <c r="M1780" s="22" t="s">
        <v>110</v>
      </c>
      <c r="N1780" s="101" t="s">
        <v>2475</v>
      </c>
      <c r="O1780" s="102">
        <v>44509</v>
      </c>
      <c r="P1780" s="27" t="s">
        <v>931</v>
      </c>
      <c r="Q1780" s="22">
        <v>2912</v>
      </c>
      <c r="R1780" s="28" t="s">
        <v>56</v>
      </c>
      <c r="S1780" s="22" t="s">
        <v>56</v>
      </c>
      <c r="T1780" s="28" t="s">
        <v>56</v>
      </c>
      <c r="U1780" s="28">
        <v>0</v>
      </c>
      <c r="V1780" s="28">
        <v>0</v>
      </c>
      <c r="W1780" s="28">
        <v>0</v>
      </c>
      <c r="X1780" s="28" t="s">
        <v>56</v>
      </c>
      <c r="Y1780" s="22" t="s">
        <v>56</v>
      </c>
      <c r="Z1780" s="45" t="s">
        <v>56</v>
      </c>
      <c r="AA1780" s="45" t="s">
        <v>56</v>
      </c>
      <c r="AB1780" s="28">
        <v>0</v>
      </c>
      <c r="AC1780" s="28" t="s">
        <v>56</v>
      </c>
      <c r="AD1780" s="46" t="s">
        <v>56</v>
      </c>
      <c r="AE1780" s="56" t="s">
        <v>56</v>
      </c>
      <c r="AF1780" s="35" t="str">
        <f>VLOOKUP(G1780,[6]TIV1!L:S,8,FALSE)</f>
        <v>8276895966</v>
      </c>
      <c r="AG1780" s="35" t="e">
        <f>VLOOKUP(T1780,[6]TIV1!L:S,8,FALSE)</f>
        <v>#N/A</v>
      </c>
      <c r="AH1780" s="35" t="e">
        <f>VLOOKUP(AC1780,[6]TIV1!L:S,8,FALSE)</f>
        <v>#N/A</v>
      </c>
      <c r="AI1780" s="36">
        <f>VLOOKUP(A1780&amp;P1780,[6]HARGA!C:D,2,0)*Q1780</f>
        <v>85408960</v>
      </c>
      <c r="AJ1780" s="36">
        <f>VLOOKUP(A1780&amp;P1780,[6]HARGA!C:D,2,0)*W1780</f>
        <v>0</v>
      </c>
      <c r="AK1780" s="36">
        <f>VLOOKUP(A1780&amp;P1780,[6]HARGA!C:D,2,0)*AB1780</f>
        <v>0</v>
      </c>
      <c r="AL1780" s="32"/>
      <c r="AM1780" s="32"/>
      <c r="AN1780" s="37"/>
      <c r="AO1780" s="37"/>
      <c r="AP1780" s="37"/>
      <c r="AQ1780" s="37"/>
      <c r="AR1780" s="37"/>
      <c r="AS1780" s="37"/>
      <c r="AT1780" s="37"/>
      <c r="AU1780" s="37"/>
      <c r="AV1780" s="37"/>
      <c r="AW1780" s="37"/>
      <c r="AX1780" s="37"/>
      <c r="AY1780" s="37"/>
      <c r="AZ1780" s="37"/>
      <c r="BA1780" s="37"/>
      <c r="BB1780" s="37"/>
      <c r="BC1780" s="37"/>
      <c r="BD1780">
        <v>8</v>
      </c>
    </row>
    <row r="1781" spans="1:56" hidden="1" x14ac:dyDescent="0.25">
      <c r="A1781" s="22" t="s">
        <v>66</v>
      </c>
      <c r="B1781" s="22" t="s">
        <v>402</v>
      </c>
      <c r="C1781" s="23">
        <v>21110404257</v>
      </c>
      <c r="D1781" s="22" t="s">
        <v>53</v>
      </c>
      <c r="E1781" s="22" t="s">
        <v>2476</v>
      </c>
      <c r="F1781" s="22" t="s">
        <v>2477</v>
      </c>
      <c r="G1781" s="22">
        <v>5042348802</v>
      </c>
      <c r="H1781" s="22" t="s">
        <v>56</v>
      </c>
      <c r="I1781" s="22" t="s">
        <v>56</v>
      </c>
      <c r="J1781" s="24">
        <v>44508</v>
      </c>
      <c r="K1781" s="22">
        <v>2912</v>
      </c>
      <c r="L1781" s="22" t="s">
        <v>110</v>
      </c>
      <c r="M1781" s="22" t="s">
        <v>110</v>
      </c>
      <c r="N1781" s="101" t="s">
        <v>2478</v>
      </c>
      <c r="O1781" s="102">
        <v>44509</v>
      </c>
      <c r="P1781" s="27" t="s">
        <v>931</v>
      </c>
      <c r="Q1781" s="22">
        <v>2912</v>
      </c>
      <c r="R1781" s="28" t="s">
        <v>56</v>
      </c>
      <c r="S1781" s="22" t="s">
        <v>56</v>
      </c>
      <c r="T1781" s="28" t="s">
        <v>56</v>
      </c>
      <c r="U1781" s="28">
        <v>0</v>
      </c>
      <c r="V1781" s="28">
        <v>0</v>
      </c>
      <c r="W1781" s="28">
        <v>0</v>
      </c>
      <c r="X1781" s="28" t="s">
        <v>56</v>
      </c>
      <c r="Y1781" s="22" t="s">
        <v>56</v>
      </c>
      <c r="Z1781" s="45" t="s">
        <v>56</v>
      </c>
      <c r="AA1781" s="45" t="s">
        <v>56</v>
      </c>
      <c r="AB1781" s="28">
        <v>0</v>
      </c>
      <c r="AC1781" s="28" t="s">
        <v>56</v>
      </c>
      <c r="AD1781" s="46" t="s">
        <v>56</v>
      </c>
      <c r="AE1781" s="56" t="s">
        <v>56</v>
      </c>
      <c r="AF1781" s="35" t="str">
        <f>VLOOKUP(G1781,[6]TIV1!L:S,8,FALSE)</f>
        <v>8276895966</v>
      </c>
      <c r="AG1781" s="35" t="e">
        <f>VLOOKUP(T1781,[6]TIV1!L:S,8,FALSE)</f>
        <v>#N/A</v>
      </c>
      <c r="AH1781" s="35" t="e">
        <f>VLOOKUP(AC1781,[6]TIV1!L:S,8,FALSE)</f>
        <v>#N/A</v>
      </c>
      <c r="AI1781" s="36">
        <f>VLOOKUP(A1781&amp;P1781,[6]HARGA!C:D,2,0)*Q1781</f>
        <v>85408960</v>
      </c>
      <c r="AJ1781" s="36">
        <f>VLOOKUP(A1781&amp;P1781,[6]HARGA!C:D,2,0)*W1781</f>
        <v>0</v>
      </c>
      <c r="AK1781" s="36">
        <f>VLOOKUP(A1781&amp;P1781,[6]HARGA!C:D,2,0)*AB1781</f>
        <v>0</v>
      </c>
      <c r="AL1781" s="32"/>
      <c r="AM1781" s="32"/>
      <c r="AN1781" s="37"/>
      <c r="AO1781" s="37"/>
      <c r="AP1781" s="37"/>
      <c r="AQ1781" s="37"/>
      <c r="AR1781" s="37"/>
      <c r="AS1781" s="37"/>
      <c r="AT1781" s="37"/>
      <c r="AU1781" s="37"/>
      <c r="AV1781" s="37"/>
      <c r="AW1781" s="37"/>
      <c r="AX1781" s="37"/>
      <c r="AY1781" s="37"/>
      <c r="AZ1781" s="37"/>
      <c r="BA1781" s="37"/>
      <c r="BB1781" s="37"/>
      <c r="BC1781" s="37"/>
      <c r="BD1781">
        <v>8</v>
      </c>
    </row>
    <row r="1782" spans="1:56" hidden="1" x14ac:dyDescent="0.25">
      <c r="A1782" s="22" t="s">
        <v>66</v>
      </c>
      <c r="B1782" s="22" t="s">
        <v>406</v>
      </c>
      <c r="C1782" s="23">
        <v>21110404967</v>
      </c>
      <c r="D1782" s="22" t="s">
        <v>193</v>
      </c>
      <c r="E1782" s="50" t="s">
        <v>2056</v>
      </c>
      <c r="F1782" s="22" t="s">
        <v>2057</v>
      </c>
      <c r="G1782" s="22">
        <v>5042343485</v>
      </c>
      <c r="H1782" s="22" t="s">
        <v>56</v>
      </c>
      <c r="I1782" s="22" t="s">
        <v>56</v>
      </c>
      <c r="J1782" s="24">
        <v>44508</v>
      </c>
      <c r="K1782" s="22">
        <v>2816</v>
      </c>
      <c r="L1782" s="22" t="s">
        <v>110</v>
      </c>
      <c r="M1782" s="22" t="s">
        <v>110</v>
      </c>
      <c r="N1782" s="101" t="s">
        <v>2479</v>
      </c>
      <c r="O1782" s="102">
        <v>44508</v>
      </c>
      <c r="P1782" s="27" t="s">
        <v>288</v>
      </c>
      <c r="Q1782" s="22">
        <v>2816</v>
      </c>
      <c r="R1782" s="22" t="s">
        <v>56</v>
      </c>
      <c r="S1782" s="22" t="s">
        <v>56</v>
      </c>
      <c r="T1782" s="22">
        <v>6008155253</v>
      </c>
      <c r="U1782" s="22">
        <v>0</v>
      </c>
      <c r="V1782" s="28">
        <v>0</v>
      </c>
      <c r="W1782" s="22">
        <v>0</v>
      </c>
      <c r="X1782" s="29" t="s">
        <v>110</v>
      </c>
      <c r="Y1782" s="22" t="s">
        <v>56</v>
      </c>
      <c r="Z1782" s="101" t="s">
        <v>2480</v>
      </c>
      <c r="AA1782" s="102">
        <v>44508</v>
      </c>
      <c r="AB1782" s="28">
        <v>0</v>
      </c>
      <c r="AC1782" s="28" t="s">
        <v>56</v>
      </c>
      <c r="AD1782" s="46" t="s">
        <v>56</v>
      </c>
      <c r="AE1782" s="56" t="s">
        <v>56</v>
      </c>
      <c r="AF1782" s="35" t="str">
        <f>VLOOKUP(G1782,[6]TIV1!L:S,8,FALSE)</f>
        <v>8276895966</v>
      </c>
      <c r="AG1782" s="35" t="str">
        <f>VLOOKUP(T1782,[6]TIV1!L:S,8,FALSE)</f>
        <v>2050350313</v>
      </c>
      <c r="AH1782" s="35" t="e">
        <f>VLOOKUP(AC1782,[6]TIV1!L:S,8,FALSE)</f>
        <v>#N/A</v>
      </c>
      <c r="AI1782" s="36">
        <f>VLOOKUP(A1782&amp;P1782,[6]HARGA!C:D,2,0)*Q1782</f>
        <v>95462400</v>
      </c>
      <c r="AJ1782" s="36">
        <f>VLOOKUP(A1782&amp;P1782,[6]HARGA!C:D,2,0)*W1782</f>
        <v>0</v>
      </c>
      <c r="AK1782" s="36">
        <f>VLOOKUP(A1782&amp;P1782,[6]HARGA!C:D,2,0)*AB1782</f>
        <v>0</v>
      </c>
      <c r="AL1782" s="32"/>
      <c r="AM1782" s="32"/>
      <c r="AN1782" s="37"/>
      <c r="AO1782" s="37"/>
      <c r="AP1782" s="37"/>
      <c r="AQ1782" s="37"/>
      <c r="AR1782" s="37"/>
      <c r="AS1782" s="37"/>
      <c r="AT1782" s="37"/>
      <c r="AU1782" s="37"/>
      <c r="AV1782" s="37"/>
      <c r="AW1782" s="37"/>
      <c r="AX1782" s="37"/>
      <c r="AY1782" s="37"/>
      <c r="AZ1782" s="37"/>
      <c r="BA1782" s="37"/>
      <c r="BB1782" s="37"/>
      <c r="BC1782" s="37"/>
      <c r="BD1782">
        <v>8</v>
      </c>
    </row>
    <row r="1783" spans="1:56" hidden="1" x14ac:dyDescent="0.25">
      <c r="A1783" s="22" t="s">
        <v>66</v>
      </c>
      <c r="B1783" s="22" t="s">
        <v>406</v>
      </c>
      <c r="C1783" s="23">
        <v>21110404967</v>
      </c>
      <c r="D1783" s="22" t="s">
        <v>193</v>
      </c>
      <c r="E1783" s="50" t="s">
        <v>2056</v>
      </c>
      <c r="F1783" s="22" t="s">
        <v>2057</v>
      </c>
      <c r="G1783" s="22">
        <v>5042343485</v>
      </c>
      <c r="H1783" s="22" t="s">
        <v>56</v>
      </c>
      <c r="I1783" s="22" t="s">
        <v>56</v>
      </c>
      <c r="J1783" s="24">
        <v>44508</v>
      </c>
      <c r="K1783" s="22">
        <v>32</v>
      </c>
      <c r="L1783" s="22" t="s">
        <v>110</v>
      </c>
      <c r="M1783" s="22" t="s">
        <v>110</v>
      </c>
      <c r="N1783" s="101" t="s">
        <v>2479</v>
      </c>
      <c r="O1783" s="102">
        <v>44508</v>
      </c>
      <c r="P1783" s="27" t="s">
        <v>279</v>
      </c>
      <c r="Q1783" s="22">
        <v>32</v>
      </c>
      <c r="R1783" s="22" t="s">
        <v>56</v>
      </c>
      <c r="S1783" s="22" t="s">
        <v>56</v>
      </c>
      <c r="T1783" s="22">
        <v>6008155253</v>
      </c>
      <c r="U1783" s="22">
        <v>32</v>
      </c>
      <c r="V1783" s="28">
        <v>0</v>
      </c>
      <c r="W1783" s="22">
        <v>32</v>
      </c>
      <c r="X1783" s="29" t="s">
        <v>110</v>
      </c>
      <c r="Y1783" s="22" t="s">
        <v>56</v>
      </c>
      <c r="Z1783" s="101" t="s">
        <v>2480</v>
      </c>
      <c r="AA1783" s="102">
        <v>44508</v>
      </c>
      <c r="AB1783" s="28">
        <v>0</v>
      </c>
      <c r="AC1783" s="28" t="s">
        <v>56</v>
      </c>
      <c r="AD1783" s="46" t="s">
        <v>56</v>
      </c>
      <c r="AE1783" s="56" t="s">
        <v>56</v>
      </c>
      <c r="AF1783" s="35" t="str">
        <f>VLOOKUP(G1783,[6]TIV1!L:S,8,FALSE)</f>
        <v>8276895966</v>
      </c>
      <c r="AG1783" s="35" t="str">
        <f>VLOOKUP(T1783,[6]TIV1!L:S,8,FALSE)</f>
        <v>2050350313</v>
      </c>
      <c r="AH1783" s="35" t="e">
        <f>VLOOKUP(AC1783,[6]TIV1!L:S,8,FALSE)</f>
        <v>#N/A</v>
      </c>
      <c r="AI1783" s="36">
        <f>VLOOKUP(A1783&amp;P1783,[6]HARGA!C:D,2,0)*Q1783</f>
        <v>3200000</v>
      </c>
      <c r="AJ1783" s="36">
        <f>VLOOKUP(A1783&amp;P1783,[6]HARGA!C:D,2,0)*W1783</f>
        <v>3200000</v>
      </c>
      <c r="AK1783" s="36">
        <f>VLOOKUP(A1783&amp;P1783,[6]HARGA!C:D,2,0)*AB1783</f>
        <v>0</v>
      </c>
      <c r="AL1783" s="32"/>
      <c r="AM1783" s="32"/>
      <c r="AN1783" s="37"/>
      <c r="AO1783" s="37"/>
      <c r="AP1783" s="37"/>
      <c r="AQ1783" s="37"/>
      <c r="AR1783" s="37"/>
      <c r="AS1783" s="37"/>
      <c r="AT1783" s="37"/>
      <c r="AU1783" s="37"/>
      <c r="AV1783" s="37"/>
      <c r="AW1783" s="37"/>
      <c r="AX1783" s="37"/>
      <c r="AY1783" s="37"/>
      <c r="AZ1783" s="37"/>
      <c r="BA1783" s="37"/>
      <c r="BB1783" s="37"/>
      <c r="BC1783" s="37"/>
      <c r="BD1783">
        <v>8</v>
      </c>
    </row>
    <row r="1785" spans="1:56" x14ac:dyDescent="0.25">
      <c r="C1785" t="s">
        <v>2481</v>
      </c>
      <c r="H1785" s="133" t="s">
        <v>2482</v>
      </c>
      <c r="I1785" s="133"/>
      <c r="J1785" s="133"/>
      <c r="K1785" s="133"/>
    </row>
    <row r="1786" spans="1:56" x14ac:dyDescent="0.25">
      <c r="A1786" t="s">
        <v>0</v>
      </c>
      <c r="B1786" t="s">
        <v>15</v>
      </c>
      <c r="C1786" t="s">
        <v>2483</v>
      </c>
      <c r="D1786" t="s">
        <v>2484</v>
      </c>
      <c r="E1786" t="s">
        <v>2485</v>
      </c>
      <c r="F1786" t="s">
        <v>2486</v>
      </c>
      <c r="H1786" s="134" t="s">
        <v>2483</v>
      </c>
      <c r="I1786" s="134" t="s">
        <v>2484</v>
      </c>
      <c r="J1786" s="134" t="s">
        <v>2485</v>
      </c>
      <c r="K1786" s="134" t="s">
        <v>2486</v>
      </c>
    </row>
    <row r="1787" spans="1:56" x14ac:dyDescent="0.25">
      <c r="A1787" t="s">
        <v>51</v>
      </c>
      <c r="B1787" t="s">
        <v>288</v>
      </c>
      <c r="C1787" s="135">
        <v>2288</v>
      </c>
      <c r="D1787" s="135">
        <v>0</v>
      </c>
      <c r="E1787" s="135">
        <v>0</v>
      </c>
      <c r="F1787" s="135">
        <v>2288</v>
      </c>
      <c r="H1787" s="135" t="e">
        <f>GETPIVOTDATA("Delivery SuM",[6]TIV1!$A$3620,"Sold to name","PT. LIVIA MANDIRI SEJATI","Material description","500ML MIZONE ACTIV' LYCHEE LEMON 1X12","SJ","MUAT")</f>
        <v>#REF!</v>
      </c>
      <c r="I1787" s="135">
        <v>0</v>
      </c>
      <c r="J1787" s="135">
        <v>0</v>
      </c>
      <c r="K1787" s="135" t="e">
        <f t="shared" ref="K1787:K1839" si="6">SUM(H1787:J1787)</f>
        <v>#REF!</v>
      </c>
    </row>
    <row r="1788" spans="1:56" x14ac:dyDescent="0.25">
      <c r="B1788" t="s">
        <v>290</v>
      </c>
      <c r="C1788" s="135">
        <v>1452</v>
      </c>
      <c r="D1788" s="135">
        <v>0</v>
      </c>
      <c r="E1788" s="135">
        <v>0</v>
      </c>
      <c r="F1788" s="135">
        <v>1452</v>
      </c>
      <c r="H1788" s="135" t="e">
        <f>GETPIVOTDATA("Delivery SuM",[6]TIV1!$A$3620,"Sold to name","PT. LIVIA MANDIRI SEJATI","Material description","500ML MIZONE BREAKFREE CHERRYBLSSOM 1X12","SJ","MUAT")</f>
        <v>#REF!</v>
      </c>
      <c r="I1788" s="135">
        <v>0</v>
      </c>
      <c r="J1788" s="135">
        <v>0</v>
      </c>
      <c r="K1788" s="135" t="e">
        <f t="shared" si="6"/>
        <v>#REF!</v>
      </c>
    </row>
    <row r="1789" spans="1:56" x14ac:dyDescent="0.25">
      <c r="B1789" t="s">
        <v>289</v>
      </c>
      <c r="C1789" s="135">
        <v>1364</v>
      </c>
      <c r="D1789" s="135">
        <v>0</v>
      </c>
      <c r="E1789" s="135">
        <v>0</v>
      </c>
      <c r="F1789" s="135">
        <v>1364</v>
      </c>
      <c r="H1789" s="135" t="e">
        <f>GETPIVOTDATA("Delivery SuM",[6]TIV1!$A$3620,"Sold to name","PT. LIVIA MANDIRI SEJATI","Material description","500ML MIZONE MOOD UP CRANBERRY 1X12","SJ","MUAT")</f>
        <v>#REF!</v>
      </c>
      <c r="I1789" s="135">
        <v>0</v>
      </c>
      <c r="J1789" s="135">
        <v>0</v>
      </c>
      <c r="K1789" s="135" t="e">
        <f t="shared" si="6"/>
        <v>#REF!</v>
      </c>
    </row>
    <row r="1790" spans="1:56" x14ac:dyDescent="0.25">
      <c r="B1790" t="s">
        <v>291</v>
      </c>
      <c r="C1790" s="135">
        <v>1056</v>
      </c>
      <c r="D1790" s="135">
        <v>0</v>
      </c>
      <c r="E1790" s="135">
        <v>0</v>
      </c>
      <c r="F1790" s="135">
        <v>1056</v>
      </c>
      <c r="H1790" s="135" t="e">
        <f>GETPIVOTDATA("Delivery SuM",[6]TIV1!$A$3620,"Sold to name","PT. LIVIA MANDIRI SEJATI","Material description","500ML MIZONE MOVE ON STARFRUIT 1X12","SJ","MUAT")</f>
        <v>#REF!</v>
      </c>
      <c r="I1790" s="135">
        <v>0</v>
      </c>
      <c r="J1790" s="135">
        <v>0</v>
      </c>
      <c r="K1790" s="135" t="e">
        <f t="shared" si="6"/>
        <v>#REF!</v>
      </c>
    </row>
    <row r="1791" spans="1:56" x14ac:dyDescent="0.25">
      <c r="B1791" t="s">
        <v>277</v>
      </c>
      <c r="C1791" s="135">
        <v>54110</v>
      </c>
      <c r="D1791" s="135">
        <v>0</v>
      </c>
      <c r="E1791" s="135">
        <v>0</v>
      </c>
      <c r="F1791" s="135">
        <v>54110</v>
      </c>
      <c r="H1791" s="135" t="e">
        <f>GETPIVOTDATA("Delivery SuM",[6]TIV1!$A$3620,"Sold to name","PT. LIVIA MANDIRI SEJATI","Material description","1500ML AQUA LOCAL 1X12","SJ","MUAT")</f>
        <v>#REF!</v>
      </c>
      <c r="I1791" s="135">
        <v>0</v>
      </c>
      <c r="J1791" s="135">
        <v>0</v>
      </c>
      <c r="K1791" s="135" t="e">
        <f t="shared" si="6"/>
        <v>#REF!</v>
      </c>
    </row>
    <row r="1792" spans="1:56" x14ac:dyDescent="0.25">
      <c r="B1792" t="s">
        <v>800</v>
      </c>
      <c r="C1792" s="135">
        <v>9216</v>
      </c>
      <c r="D1792" s="135">
        <v>0</v>
      </c>
      <c r="E1792" s="135">
        <v>0</v>
      </c>
      <c r="F1792" s="135">
        <v>9216</v>
      </c>
      <c r="H1792" s="135" t="e">
        <f>GETPIVOTDATA("Delivery SuM",[6]TIV1!$A$3620,"Sold to name","PT. LIVIA MANDIRI SEJATI","Material description","220ML AQUA LOCAL 1X48","SJ","MUAT")</f>
        <v>#REF!</v>
      </c>
      <c r="I1792" s="135">
        <v>0</v>
      </c>
      <c r="J1792" s="135">
        <v>0</v>
      </c>
      <c r="K1792" s="135" t="e">
        <f t="shared" si="6"/>
        <v>#REF!</v>
      </c>
    </row>
    <row r="1793" spans="1:11" x14ac:dyDescent="0.25">
      <c r="B1793" t="s">
        <v>931</v>
      </c>
      <c r="C1793" s="135">
        <v>5824</v>
      </c>
      <c r="D1793" s="135">
        <v>0</v>
      </c>
      <c r="E1793" s="135">
        <v>0</v>
      </c>
      <c r="F1793" s="135">
        <v>5824</v>
      </c>
      <c r="H1793" s="135" t="e">
        <f>GETPIVOTDATA("Delivery SuM",[6]TIV1!$A$3620,"Sold to name","PT. LIVIA MANDIRI SEJATI","Material description","330ML AQUA LOCAL 1X24","SJ","MUAT")</f>
        <v>#REF!</v>
      </c>
      <c r="I1793" s="135">
        <v>0</v>
      </c>
      <c r="J1793" s="135">
        <v>0</v>
      </c>
      <c r="K1793" s="135" t="e">
        <f t="shared" si="6"/>
        <v>#REF!</v>
      </c>
    </row>
    <row r="1794" spans="1:11" x14ac:dyDescent="0.25">
      <c r="B1794" t="s">
        <v>64</v>
      </c>
      <c r="C1794" s="135">
        <v>224964</v>
      </c>
      <c r="D1794" s="135">
        <v>234768</v>
      </c>
      <c r="E1794" s="135">
        <v>11926</v>
      </c>
      <c r="F1794" s="135">
        <v>2122</v>
      </c>
      <c r="H1794" s="135" t="e">
        <f>GETPIVOTDATA("Delivery SuM",[6]TIV1!$A$3620,"Sold to name","PT. LIVIA MANDIRI SEJATI","Material description","EMPTY BOTTLE AQUA 5 GALLON","SJ","MUAT")</f>
        <v>#REF!</v>
      </c>
      <c r="I1794" s="135" t="e">
        <f>GETPIVOTDATA("Delivery SuM",[6]TIV1!$A$3620,"Sold to name","PT. LIVIA MANDIRI SEJATI","Material description","EMPTY BOTTLE AQUA 5 GALLON","SJ","RETUR")</f>
        <v>#REF!</v>
      </c>
      <c r="J1794" s="135" t="e">
        <f>GETPIVOTDATA("Delivery SuM",[6]TIV1!$A$3620,"Sold to name","PT. LIVIA MANDIRI SEJATI","Material description","EMPTY BOTTLE AQUA 5 GALLON","SJ","TOLAKAN")</f>
        <v>#REF!</v>
      </c>
      <c r="K1794" s="135" t="e">
        <f t="shared" si="6"/>
        <v>#REF!</v>
      </c>
    </row>
    <row r="1795" spans="1:11" x14ac:dyDescent="0.25">
      <c r="B1795" t="s">
        <v>60</v>
      </c>
      <c r="C1795" s="135">
        <v>224964</v>
      </c>
      <c r="D1795" s="135">
        <v>5017</v>
      </c>
      <c r="E1795" s="135">
        <v>158</v>
      </c>
      <c r="F1795" s="135">
        <v>220105</v>
      </c>
      <c r="H1795" s="135" t="e">
        <f>GETPIVOTDATA("Delivery SuM",[6]TIV1!$A$3620,"Sold to name","PT. LIVIA MANDIRI SEJATI","Material description","5 GALLON AQUA LOCAL","SJ","MUAT")</f>
        <v>#REF!</v>
      </c>
      <c r="I1795" s="135" t="e">
        <f>GETPIVOTDATA("Delivery SuM",[6]TIV1!$A$3620,"Sold to name","PT. LIVIA MANDIRI SEJATI","Material description","5 GALLON AQUA LOCAL","SJ","RETUR")</f>
        <v>#REF!</v>
      </c>
      <c r="J1795" s="135" t="e">
        <f>GETPIVOTDATA("Delivery SuM",[6]TIV1!$A$3620,"Sold to name","PT. LIVIA MANDIRI SEJATI","Material description","5 GALLON AQUA LOCAL","SJ","TOLAKAN")</f>
        <v>#REF!</v>
      </c>
      <c r="K1795" s="135" t="e">
        <f t="shared" si="6"/>
        <v>#REF!</v>
      </c>
    </row>
    <row r="1796" spans="1:11" x14ac:dyDescent="0.25">
      <c r="B1796" t="s">
        <v>303</v>
      </c>
      <c r="C1796" s="135">
        <v>35840</v>
      </c>
      <c r="D1796" s="135">
        <v>0</v>
      </c>
      <c r="E1796" s="135">
        <v>0</v>
      </c>
      <c r="F1796" s="135">
        <v>35840</v>
      </c>
      <c r="H1796" s="135" t="e">
        <f>GETPIVOTDATA("Delivery SuM",[6]TIV1!$A$3620,"Sold to name","PT. LIVIA MANDIRI SEJATI","Material description","600ML AQUA LOCAL 1X24","SJ","MUAT")</f>
        <v>#REF!</v>
      </c>
      <c r="I1796" s="135">
        <v>0</v>
      </c>
      <c r="J1796" s="135">
        <v>0</v>
      </c>
      <c r="K1796" s="135" t="e">
        <f t="shared" si="6"/>
        <v>#REF!</v>
      </c>
    </row>
    <row r="1797" spans="1:11" x14ac:dyDescent="0.25">
      <c r="B1797" t="s">
        <v>802</v>
      </c>
      <c r="C1797" s="135">
        <v>0</v>
      </c>
      <c r="D1797" s="135">
        <v>0</v>
      </c>
      <c r="E1797" s="135">
        <v>0</v>
      </c>
      <c r="F1797" s="135">
        <v>0</v>
      </c>
      <c r="H1797" s="135">
        <v>0</v>
      </c>
      <c r="I1797" s="135">
        <v>0</v>
      </c>
      <c r="J1797" s="135">
        <v>0</v>
      </c>
      <c r="K1797" s="135">
        <f t="shared" si="6"/>
        <v>0</v>
      </c>
    </row>
    <row r="1798" spans="1:11" x14ac:dyDescent="0.25">
      <c r="B1798" t="s">
        <v>65</v>
      </c>
      <c r="C1798" s="135">
        <v>1864</v>
      </c>
      <c r="D1798" s="135">
        <v>1856</v>
      </c>
      <c r="E1798" s="135">
        <v>0</v>
      </c>
      <c r="F1798" s="135">
        <v>8</v>
      </c>
      <c r="H1798" s="135" t="e">
        <f>GETPIVOTDATA("Delivery SuM",[6]TIV1!$A$3620,"Sold to name","PT. LIVIA MANDIRI SEJATI","Material description","JUG RACK","SJ","MUAT")</f>
        <v>#REF!</v>
      </c>
      <c r="I1798" s="135" t="e">
        <f>GETPIVOTDATA("Delivery SuM",[6]TIV1!$A$3620,"Sold to name","PT. LIVIA MANDIRI SEJATI","Material description","JUG RACK","SJ","RETUR")</f>
        <v>#REF!</v>
      </c>
      <c r="J1798" s="135">
        <v>0</v>
      </c>
      <c r="K1798" s="135" t="e">
        <f t="shared" si="6"/>
        <v>#REF!</v>
      </c>
    </row>
    <row r="1799" spans="1:11" x14ac:dyDescent="0.25">
      <c r="B1799" t="s">
        <v>279</v>
      </c>
      <c r="C1799" s="135">
        <v>1744</v>
      </c>
      <c r="D1799" s="135">
        <v>1744</v>
      </c>
      <c r="E1799" s="135">
        <v>17</v>
      </c>
      <c r="F1799" s="135">
        <v>17</v>
      </c>
      <c r="H1799" s="135" t="e">
        <f>GETPIVOTDATA("Delivery SuM",[6]TIV1!$A$3620,"Sold to name","PT. LIVIA MANDIRI SEJATI","Material description","PALLET RENT DOUBLE FACE","SJ","MUAT")</f>
        <v>#REF!</v>
      </c>
      <c r="I1799" s="135" t="e">
        <f>GETPIVOTDATA("Delivery SuM",[6]TIV1!$A$3620,"Sold to name","PT. LIVIA MANDIRI SEJATI","Material description","PALLET RENT DOUBLE FACE","SJ","RETUR")</f>
        <v>#REF!</v>
      </c>
      <c r="J1799" s="135" t="e">
        <f>GETPIVOTDATA("Delivery SuM",[6]TIV1!$A$3620,"Sold to name","PT. LIVIA MANDIRI SEJATI","Material description","PALLET RENT DOUBLE FACE","SJ","TOLAKAN")</f>
        <v>#REF!</v>
      </c>
      <c r="K1799" s="135" t="e">
        <f t="shared" si="6"/>
        <v>#REF!</v>
      </c>
    </row>
    <row r="1800" spans="1:11" x14ac:dyDescent="0.25">
      <c r="B1800" t="s">
        <v>362</v>
      </c>
      <c r="C1800" s="135">
        <v>4935</v>
      </c>
      <c r="D1800" s="135">
        <v>0</v>
      </c>
      <c r="E1800" s="135">
        <v>0</v>
      </c>
      <c r="F1800" s="135">
        <v>4935</v>
      </c>
      <c r="H1800" s="135" t="e">
        <f>GETPIVOTDATA("Delivery SuM",[6]TIV1!$A$3620,"Sold to name","PT. LIVIA MANDIRI SEJATI","Material description","1500ML VIT LOCAL 1X12","SJ","MUAT")</f>
        <v>#REF!</v>
      </c>
      <c r="I1800" s="135">
        <v>0</v>
      </c>
      <c r="J1800" s="135">
        <v>0</v>
      </c>
      <c r="K1800" s="135" t="e">
        <f t="shared" si="6"/>
        <v>#REF!</v>
      </c>
    </row>
    <row r="1801" spans="1:11" x14ac:dyDescent="0.25">
      <c r="B1801" t="s">
        <v>358</v>
      </c>
      <c r="C1801" s="135">
        <v>3400</v>
      </c>
      <c r="D1801" s="135">
        <v>0</v>
      </c>
      <c r="E1801" s="135">
        <v>0</v>
      </c>
      <c r="F1801" s="135">
        <v>3400</v>
      </c>
      <c r="H1801" s="135" t="e">
        <f>GETPIVOTDATA("Delivery SuM",[6]TIV1!$A$3620,"Sold to name","PT. LIVIA MANDIRI SEJATI","Material description","200ML VIT LOCAL 1X48","SJ","MUAT")</f>
        <v>#REF!</v>
      </c>
      <c r="I1801" s="135">
        <v>0</v>
      </c>
      <c r="J1801" s="135">
        <v>0</v>
      </c>
      <c r="K1801" s="135" t="e">
        <f t="shared" si="6"/>
        <v>#REF!</v>
      </c>
    </row>
    <row r="1802" spans="1:11" x14ac:dyDescent="0.25">
      <c r="B1802" t="s">
        <v>439</v>
      </c>
      <c r="C1802" s="135">
        <v>1458</v>
      </c>
      <c r="D1802" s="135">
        <v>0</v>
      </c>
      <c r="E1802" s="135">
        <v>0</v>
      </c>
      <c r="F1802" s="135">
        <v>1458</v>
      </c>
      <c r="H1802" s="135" t="e">
        <f>GETPIVOTDATA("Delivery SuM",[6]TIV1!$A$3620,"Sold to name","PT. LIVIA MANDIRI SEJATI","Material description","330ML VIT LOCAL 1X24","SJ","MUAT")</f>
        <v>#REF!</v>
      </c>
      <c r="I1802" s="135">
        <v>0</v>
      </c>
      <c r="J1802" s="135">
        <v>0</v>
      </c>
      <c r="K1802" s="135" t="e">
        <f t="shared" si="6"/>
        <v>#REF!</v>
      </c>
    </row>
    <row r="1803" spans="1:11" x14ac:dyDescent="0.25">
      <c r="B1803" t="s">
        <v>429</v>
      </c>
      <c r="C1803" s="135">
        <v>5087</v>
      </c>
      <c r="D1803" s="135">
        <v>0</v>
      </c>
      <c r="E1803" s="135">
        <v>0</v>
      </c>
      <c r="F1803" s="135">
        <v>5087</v>
      </c>
      <c r="H1803" s="135" t="e">
        <f>GETPIVOTDATA("Delivery SuM",[6]TIV1!$A$3620,"Sold to name","PT. LIVIA MANDIRI SEJATI","Material description","550ML VIT LOCAL 1X24","SJ","MUAT")</f>
        <v>#REF!</v>
      </c>
      <c r="I1803" s="135">
        <v>0</v>
      </c>
      <c r="J1803" s="135">
        <v>0</v>
      </c>
      <c r="K1803" s="135" t="e">
        <f t="shared" si="6"/>
        <v>#REF!</v>
      </c>
    </row>
    <row r="1804" spans="1:11" x14ac:dyDescent="0.25">
      <c r="B1804" t="s">
        <v>378</v>
      </c>
      <c r="C1804" s="135">
        <v>10082</v>
      </c>
      <c r="D1804" s="135">
        <v>10240</v>
      </c>
      <c r="E1804" s="135">
        <v>202</v>
      </c>
      <c r="F1804" s="135">
        <v>44</v>
      </c>
      <c r="H1804" s="135" t="e">
        <f>GETPIVOTDATA("Delivery SuM",[6]TIV1!$A$3620,"Sold to name","PT. LIVIA MANDIRI SEJATI","Material description","EMPTY BOTTLE VIT 5 GALLON","SJ","MUAT")</f>
        <v>#REF!</v>
      </c>
      <c r="I1804" s="135" t="e">
        <f>GETPIVOTDATA("Delivery SuM",[6]TIV1!$A$3620,"Sold to name","PT. LIVIA MANDIRI SEJATI","Material description","EMPTY BOTTLE VIT 5 GALLON","SJ","RETUR")</f>
        <v>#REF!</v>
      </c>
      <c r="J1804" s="135" t="e">
        <f>GETPIVOTDATA("Delivery SuM",[6]TIV1!$A$3620,"Sold to name","PT. LIVIA MANDIRI SEJATI","Material description","EMPTY BOTTLE VIT 5 GALLON","SJ","TOLAKAN")</f>
        <v>#REF!</v>
      </c>
      <c r="K1804" s="135" t="e">
        <f t="shared" si="6"/>
        <v>#REF!</v>
      </c>
    </row>
    <row r="1805" spans="1:11" x14ac:dyDescent="0.25">
      <c r="B1805" t="s">
        <v>377</v>
      </c>
      <c r="C1805" s="135">
        <v>10082</v>
      </c>
      <c r="D1805" s="135">
        <v>103</v>
      </c>
      <c r="E1805" s="135">
        <v>0</v>
      </c>
      <c r="F1805" s="135">
        <v>9979</v>
      </c>
      <c r="H1805" s="135" t="e">
        <f>GETPIVOTDATA("Delivery SuM",[6]TIV1!$A$3620,"Sold to name","PT. LIVIA MANDIRI SEJATI","Material description","5 GALLON VIT LOCAL","SJ","MUAT")</f>
        <v>#REF!</v>
      </c>
      <c r="I1805" s="135" t="e">
        <f>GETPIVOTDATA("Delivery SuM",[6]TIV1!$A$3620,"Sold to name","PT. LIVIA MANDIRI SEJATI","Material description","5 GALLON VIT LOCAL","SJ","RETUR")</f>
        <v>#REF!</v>
      </c>
      <c r="J1805" s="135" t="e">
        <f>GETPIVOTDATA("Delivery SuM",[6]TIV1!$A$3620,"Sold to name","PT. LIVIA MANDIRI SEJATI","Material description","5 GALLON VIT LOCAL","SJ","TOLAKAN")</f>
        <v>#REF!</v>
      </c>
      <c r="K1805" s="135" t="e">
        <f t="shared" si="6"/>
        <v>#REF!</v>
      </c>
    </row>
    <row r="1806" spans="1:11" x14ac:dyDescent="0.25">
      <c r="B1806" t="s">
        <v>359</v>
      </c>
      <c r="C1806" s="135">
        <v>0</v>
      </c>
      <c r="D1806" s="135">
        <v>0</v>
      </c>
      <c r="E1806" s="135">
        <v>0</v>
      </c>
      <c r="F1806" s="135">
        <v>0</v>
      </c>
      <c r="H1806" s="135">
        <v>0</v>
      </c>
      <c r="I1806" s="135">
        <v>0</v>
      </c>
      <c r="J1806" s="135">
        <v>0</v>
      </c>
      <c r="K1806" s="135">
        <f t="shared" si="6"/>
        <v>0</v>
      </c>
    </row>
    <row r="1807" spans="1:11" x14ac:dyDescent="0.25">
      <c r="A1807" t="s">
        <v>2487</v>
      </c>
      <c r="C1807" s="135">
        <v>599730</v>
      </c>
      <c r="D1807" s="135">
        <v>253728</v>
      </c>
      <c r="E1807" s="135">
        <v>12303</v>
      </c>
      <c r="F1807" s="135">
        <v>358305</v>
      </c>
      <c r="H1807" s="136" t="e">
        <f>SUM(H1787:H1806)</f>
        <v>#REF!</v>
      </c>
      <c r="I1807" s="136" t="e">
        <f t="shared" ref="I1807:J1807" si="7">SUM(I1787:I1806)</f>
        <v>#REF!</v>
      </c>
      <c r="J1807" s="136" t="e">
        <f t="shared" si="7"/>
        <v>#REF!</v>
      </c>
      <c r="K1807" s="136" t="e">
        <f t="shared" si="6"/>
        <v>#REF!</v>
      </c>
    </row>
    <row r="1808" spans="1:11" x14ac:dyDescent="0.25">
      <c r="A1808" t="s">
        <v>305</v>
      </c>
      <c r="B1808" t="s">
        <v>277</v>
      </c>
      <c r="C1808" s="135">
        <v>5600</v>
      </c>
      <c r="D1808" s="135">
        <v>0</v>
      </c>
      <c r="E1808" s="135">
        <v>0</v>
      </c>
      <c r="F1808" s="135">
        <v>5600</v>
      </c>
      <c r="H1808" s="135" t="e">
        <f>GETPIVOTDATA("Delivery SuM",[6]TIV1!$A$3620,"Sold to name","TOKO MAKMUR JAYA SUGIHARTO","Material description","1500ML AQUA LOCAL 1X12","SJ","MUAT")</f>
        <v>#REF!</v>
      </c>
      <c r="I1808" s="135">
        <v>0</v>
      </c>
      <c r="J1808" s="135">
        <v>0</v>
      </c>
      <c r="K1808" s="135" t="e">
        <f t="shared" si="6"/>
        <v>#REF!</v>
      </c>
    </row>
    <row r="1809" spans="1:11" x14ac:dyDescent="0.25">
      <c r="B1809" t="s">
        <v>64</v>
      </c>
      <c r="C1809" s="135">
        <v>4224</v>
      </c>
      <c r="D1809" s="135">
        <v>2880</v>
      </c>
      <c r="E1809" s="135">
        <v>130</v>
      </c>
      <c r="F1809" s="135">
        <v>1474</v>
      </c>
      <c r="H1809" s="135" t="e">
        <f>GETPIVOTDATA("Delivery SuM",[6]TIV1!$A$3620,"Sold to name","TOKO MAKMUR JAYA SUGIHARTO","Material description","EMPTY BOTTLE AQUA 5 GALLON","SJ","MUAT")</f>
        <v>#REF!</v>
      </c>
      <c r="I1809" s="135" t="e">
        <f>GETPIVOTDATA("Delivery SuM",[6]TIV1!$A$3620,"Sold to name","TOKO MAKMUR JAYA SUGIHARTO","Material description","EMPTY BOTTLE AQUA 5 GALLON","SJ","RETUR")</f>
        <v>#REF!</v>
      </c>
      <c r="J1809" s="135" t="e">
        <f>GETPIVOTDATA("Delivery SuM",[6]TIV1!$A$3620,"Sold to name","TOKO MAKMUR JAYA SUGIHARTO","Material description","EMPTY BOTTLE AQUA 5 GALLON","SJ","TOLAKAN")</f>
        <v>#REF!</v>
      </c>
      <c r="K1809" s="135" t="e">
        <f t="shared" si="6"/>
        <v>#REF!</v>
      </c>
    </row>
    <row r="1810" spans="1:11" x14ac:dyDescent="0.25">
      <c r="B1810" t="s">
        <v>60</v>
      </c>
      <c r="C1810" s="135">
        <v>4224</v>
      </c>
      <c r="D1810" s="135">
        <v>29</v>
      </c>
      <c r="E1810" s="135">
        <v>0</v>
      </c>
      <c r="F1810" s="135">
        <v>4195</v>
      </c>
      <c r="H1810" s="135" t="e">
        <f>GETPIVOTDATA("Delivery SuM",[6]TIV1!$A$3620,"Sold to name","TOKO MAKMUR JAYA SUGIHARTO","Material description","5 GALLON AQUA LOCAL","SJ","MUAT")</f>
        <v>#REF!</v>
      </c>
      <c r="I1810" s="135" t="e">
        <f>GETPIVOTDATA("Delivery SuM",[6]TIV1!$A$3620,"Sold to name","TOKO MAKMUR JAYA SUGIHARTO","Material description","5 GALLON AQUA LOCAL","SJ","RETUR")</f>
        <v>#REF!</v>
      </c>
      <c r="J1810" s="135" t="e">
        <f>GETPIVOTDATA("Delivery SuM",[6]TIV1!$A$3620,"Sold to name","TOKO MAKMUR JAYA SUGIHARTO","Material description","5 GALLON AQUA LOCAL","SJ","TOLAKAN")</f>
        <v>#REF!</v>
      </c>
      <c r="K1810" s="135" t="e">
        <f t="shared" si="6"/>
        <v>#REF!</v>
      </c>
    </row>
    <row r="1811" spans="1:11" x14ac:dyDescent="0.25">
      <c r="B1811" t="s">
        <v>303</v>
      </c>
      <c r="C1811" s="135">
        <v>25600</v>
      </c>
      <c r="D1811" s="135">
        <v>0</v>
      </c>
      <c r="E1811" s="135">
        <v>0</v>
      </c>
      <c r="F1811" s="135">
        <v>25600</v>
      </c>
      <c r="H1811" s="135" t="e">
        <f>GETPIVOTDATA("Delivery SuM",[6]TIV1!$A$3620,"Sold to name","TOKO MAKMUR JAYA SUGIHARTO","Material description","600ML AQUA LOCAL 1X24","SJ","MUAT")</f>
        <v>#REF!</v>
      </c>
      <c r="I1811" s="135">
        <v>0</v>
      </c>
      <c r="J1811" s="135">
        <v>0</v>
      </c>
      <c r="K1811" s="135" t="e">
        <f t="shared" si="6"/>
        <v>#REF!</v>
      </c>
    </row>
    <row r="1812" spans="1:11" x14ac:dyDescent="0.25">
      <c r="B1812" t="s">
        <v>279</v>
      </c>
      <c r="C1812" s="135">
        <v>720</v>
      </c>
      <c r="D1812" s="135">
        <v>720</v>
      </c>
      <c r="E1812" s="135">
        <v>0</v>
      </c>
      <c r="F1812" s="135">
        <v>0</v>
      </c>
      <c r="H1812" s="135" t="e">
        <f>GETPIVOTDATA("Delivery SuM",[6]TIV1!$A$3620,"Sold to name","TOKO MAKMUR JAYA SUGIHARTO","Material description","PALLET RENT DOUBLE FACE","SJ","MUAT")</f>
        <v>#REF!</v>
      </c>
      <c r="I1812" s="135" t="e">
        <f>GETPIVOTDATA("Delivery SuM",[6]TIV1!$A$3620,"Sold to name","TOKO MAKMUR JAYA SUGIHARTO","Material description","PALLET RENT DOUBLE FACE","SJ","RETUR")</f>
        <v>#REF!</v>
      </c>
      <c r="J1812" s="135">
        <v>0</v>
      </c>
      <c r="K1812" s="135" t="e">
        <f t="shared" si="6"/>
        <v>#REF!</v>
      </c>
    </row>
    <row r="1813" spans="1:11" x14ac:dyDescent="0.25">
      <c r="A1813" t="s">
        <v>2488</v>
      </c>
      <c r="C1813" s="135">
        <v>40368</v>
      </c>
      <c r="D1813" s="135">
        <v>3629</v>
      </c>
      <c r="E1813" s="135">
        <v>130</v>
      </c>
      <c r="F1813" s="135">
        <v>36869</v>
      </c>
      <c r="H1813" s="136" t="e">
        <f>SUM(H1808:H1812)</f>
        <v>#REF!</v>
      </c>
      <c r="I1813" s="136" t="e">
        <f t="shared" ref="I1813:J1813" si="8">SUM(I1808:I1812)</f>
        <v>#REF!</v>
      </c>
      <c r="J1813" s="136" t="e">
        <f t="shared" si="8"/>
        <v>#REF!</v>
      </c>
      <c r="K1813" s="136" t="e">
        <f t="shared" si="6"/>
        <v>#REF!</v>
      </c>
    </row>
    <row r="1814" spans="1:11" x14ac:dyDescent="0.25">
      <c r="A1814" t="s">
        <v>393</v>
      </c>
      <c r="B1814" t="s">
        <v>362</v>
      </c>
      <c r="C1814" s="135">
        <v>4070</v>
      </c>
      <c r="D1814" s="135">
        <v>0</v>
      </c>
      <c r="E1814" s="135">
        <v>0</v>
      </c>
      <c r="F1814" s="135">
        <v>4070</v>
      </c>
      <c r="H1814" s="135" t="e">
        <f>GETPIVOTDATA("Delivery SuM",[6]TIV1!$A$3620,"Sold to name","PT. PUTRA BORNEO SUGIARTO","Material description","1500ML VIT LOCAL 1X12","SJ","MUAT")</f>
        <v>#REF!</v>
      </c>
      <c r="I1814" s="135">
        <v>0</v>
      </c>
      <c r="J1814" s="135">
        <v>0</v>
      </c>
      <c r="K1814" s="135" t="e">
        <f t="shared" si="6"/>
        <v>#REF!</v>
      </c>
    </row>
    <row r="1815" spans="1:11" x14ac:dyDescent="0.25">
      <c r="B1815" t="s">
        <v>429</v>
      </c>
      <c r="C1815" s="135">
        <v>1300</v>
      </c>
      <c r="D1815" s="135">
        <v>0</v>
      </c>
      <c r="E1815" s="135">
        <v>0</v>
      </c>
      <c r="F1815" s="135">
        <v>1300</v>
      </c>
      <c r="H1815" s="135" t="e">
        <f>GETPIVOTDATA("Delivery SuM",[6]TIV1!$A$3620,"Sold to name","PT. PUTRA BORNEO SUGIARTO","Material description","550ML VIT LOCAL 1X24","SJ","MUAT")</f>
        <v>#REF!</v>
      </c>
      <c r="I1815" s="135">
        <v>0</v>
      </c>
      <c r="J1815" s="135">
        <v>0</v>
      </c>
      <c r="K1815" s="135" t="e">
        <f t="shared" si="6"/>
        <v>#REF!</v>
      </c>
    </row>
    <row r="1816" spans="1:11" x14ac:dyDescent="0.25">
      <c r="A1816" t="s">
        <v>2489</v>
      </c>
      <c r="C1816" s="135">
        <v>5370</v>
      </c>
      <c r="D1816" s="135">
        <v>0</v>
      </c>
      <c r="E1816" s="135">
        <v>0</v>
      </c>
      <c r="F1816" s="135">
        <v>5370</v>
      </c>
      <c r="H1816" s="136" t="e">
        <f>SUM(H1814:H1815)</f>
        <v>#REF!</v>
      </c>
      <c r="I1816" s="136">
        <f t="shared" ref="I1816:J1816" si="9">SUM(I1814:I1815)</f>
        <v>0</v>
      </c>
      <c r="J1816" s="136">
        <f t="shared" si="9"/>
        <v>0</v>
      </c>
      <c r="K1816" s="136" t="e">
        <f t="shared" si="6"/>
        <v>#REF!</v>
      </c>
    </row>
    <row r="1817" spans="1:11" x14ac:dyDescent="0.25">
      <c r="A1817" t="s">
        <v>124</v>
      </c>
      <c r="B1817" t="s">
        <v>288</v>
      </c>
      <c r="C1817" s="135">
        <v>2816</v>
      </c>
      <c r="D1817" s="135">
        <v>0</v>
      </c>
      <c r="E1817" s="135">
        <v>0</v>
      </c>
      <c r="F1817" s="135">
        <v>2816</v>
      </c>
      <c r="H1817" s="135" t="e">
        <f>GETPIVOTDATA("Delivery SuM",[6]TIV1!$A$3620,"Sold to name","UD. PUTERA SEJATI","Material description","500ML MIZONE ACTIV' LYCHEE LEMON 1X12","SJ","MUAT")</f>
        <v>#REF!</v>
      </c>
      <c r="I1817" s="135">
        <v>0</v>
      </c>
      <c r="J1817" s="135">
        <v>0</v>
      </c>
      <c r="K1817" s="135" t="e">
        <f t="shared" si="6"/>
        <v>#REF!</v>
      </c>
    </row>
    <row r="1818" spans="1:11" x14ac:dyDescent="0.25">
      <c r="B1818" t="s">
        <v>277</v>
      </c>
      <c r="C1818" s="135">
        <v>21280</v>
      </c>
      <c r="D1818" s="135">
        <v>0</v>
      </c>
      <c r="E1818" s="135">
        <v>0</v>
      </c>
      <c r="F1818" s="135">
        <v>21280</v>
      </c>
      <c r="H1818" s="135" t="e">
        <f>GETPIVOTDATA("Delivery SuM",[6]TIV1!$A$3620,"Sold to name","UD. PUTERA SEJATI","Material description","1500ML AQUA LOCAL 1X12","SJ","MUAT")</f>
        <v>#REF!</v>
      </c>
      <c r="I1818" s="135">
        <v>0</v>
      </c>
      <c r="J1818" s="135">
        <v>0</v>
      </c>
      <c r="K1818" s="135" t="e">
        <f t="shared" si="6"/>
        <v>#REF!</v>
      </c>
    </row>
    <row r="1819" spans="1:11" x14ac:dyDescent="0.25">
      <c r="B1819" t="s">
        <v>800</v>
      </c>
      <c r="C1819" s="135">
        <v>1536</v>
      </c>
      <c r="D1819" s="135">
        <v>0</v>
      </c>
      <c r="E1819" s="135">
        <v>0</v>
      </c>
      <c r="F1819" s="135">
        <v>1536</v>
      </c>
      <c r="H1819" s="135" t="e">
        <f>GETPIVOTDATA("Delivery SuM",[6]TIV1!$A$3620,"Sold to name","UD. PUTERA SEJATI","Material description","220ML AQUA LOCAL 1X48","SJ","MUAT")</f>
        <v>#REF!</v>
      </c>
      <c r="I1819" s="135">
        <v>0</v>
      </c>
      <c r="J1819" s="135">
        <v>0</v>
      </c>
      <c r="K1819" s="135" t="e">
        <f t="shared" si="6"/>
        <v>#REF!</v>
      </c>
    </row>
    <row r="1820" spans="1:11" x14ac:dyDescent="0.25">
      <c r="B1820" t="s">
        <v>64</v>
      </c>
      <c r="C1820" s="135">
        <v>5568</v>
      </c>
      <c r="D1820" s="135">
        <v>6912</v>
      </c>
      <c r="E1820" s="135">
        <v>330</v>
      </c>
      <c r="F1820" s="135">
        <v>-1014</v>
      </c>
      <c r="H1820" s="135" t="e">
        <f>GETPIVOTDATA("Delivery SuM",[6]TIV1!$A$3620,"Sold to name","UD. PUTERA SEJATI","Material description","EMPTY BOTTLE AQUA 5 GALLON","SJ","MUAT")</f>
        <v>#REF!</v>
      </c>
      <c r="I1820" s="135" t="e">
        <f>GETPIVOTDATA("Delivery SuM",[6]TIV1!$A$3620,"Sold to name","UD. PUTERA SEJATI","Material description","EMPTY BOTTLE AQUA 5 GALLON","SJ","RETUR")</f>
        <v>#REF!</v>
      </c>
      <c r="J1820" s="135" t="e">
        <f>GETPIVOTDATA("Delivery SuM",[6]TIV1!$A$3620,"Sold to name","UD. PUTERA SEJATI","Material description","EMPTY BOTTLE AQUA 5 GALLON","SJ","TOLAKAN")</f>
        <v>#REF!</v>
      </c>
      <c r="K1820" s="135" t="e">
        <f t="shared" si="6"/>
        <v>#REF!</v>
      </c>
    </row>
    <row r="1821" spans="1:11" x14ac:dyDescent="0.25">
      <c r="B1821" t="s">
        <v>60</v>
      </c>
      <c r="C1821" s="135">
        <v>5568</v>
      </c>
      <c r="D1821" s="135">
        <v>96</v>
      </c>
      <c r="E1821" s="135">
        <v>2</v>
      </c>
      <c r="F1821" s="135">
        <v>5474</v>
      </c>
      <c r="H1821" s="135" t="e">
        <f>GETPIVOTDATA("Delivery SuM",[6]TIV1!$A$3620,"Sold to name","UD. PUTERA SEJATI","Material description","5 GALLON AQUA LOCAL","SJ","MUAT")</f>
        <v>#REF!</v>
      </c>
      <c r="I1821" s="135" t="e">
        <f>GETPIVOTDATA("Delivery SuM",[6]TIV1!$A$3620,"Sold to name","UD. PUTERA SEJATI","Material description","5 GALLON AQUA LOCAL","SJ","RETUR")</f>
        <v>#REF!</v>
      </c>
      <c r="J1821" s="135" t="e">
        <f>GETPIVOTDATA("Delivery SuM",[6]TIV1!$A$3620,"Sold to name","UD. PUTERA SEJATI","Material description","5 GALLON AQUA LOCAL","SJ","TOLAKAN")</f>
        <v>#REF!</v>
      </c>
      <c r="K1821" s="135" t="e">
        <f t="shared" si="6"/>
        <v>#REF!</v>
      </c>
    </row>
    <row r="1822" spans="1:11" x14ac:dyDescent="0.25">
      <c r="B1822" t="s">
        <v>303</v>
      </c>
      <c r="C1822" s="135">
        <v>44800</v>
      </c>
      <c r="D1822" s="135">
        <v>0</v>
      </c>
      <c r="E1822" s="135">
        <v>0</v>
      </c>
      <c r="F1822" s="135">
        <v>44800</v>
      </c>
      <c r="H1822" s="135" t="e">
        <f>GETPIVOTDATA("Delivery SuM",[6]TIV1!$A$3620,"Sold to name","UD. PUTERA SEJATI","Material description","600ML AQUA LOCAL 1X24","SJ","MUAT")</f>
        <v>#REF!</v>
      </c>
      <c r="I1822" s="135">
        <v>0</v>
      </c>
      <c r="J1822" s="135">
        <v>0</v>
      </c>
      <c r="K1822" s="135" t="e">
        <f t="shared" si="6"/>
        <v>#REF!</v>
      </c>
    </row>
    <row r="1823" spans="1:11" x14ac:dyDescent="0.25">
      <c r="B1823" t="s">
        <v>802</v>
      </c>
      <c r="C1823" s="135">
        <v>0</v>
      </c>
      <c r="D1823" s="135">
        <v>0</v>
      </c>
      <c r="E1823" s="135">
        <v>0</v>
      </c>
      <c r="F1823" s="135">
        <v>0</v>
      </c>
      <c r="H1823" s="135">
        <v>0</v>
      </c>
      <c r="I1823" s="135">
        <v>0</v>
      </c>
      <c r="J1823" s="135">
        <v>0</v>
      </c>
      <c r="K1823" s="135">
        <f t="shared" si="6"/>
        <v>0</v>
      </c>
    </row>
    <row r="1824" spans="1:11" x14ac:dyDescent="0.25">
      <c r="B1824" t="s">
        <v>279</v>
      </c>
      <c r="C1824" s="135">
        <v>1488</v>
      </c>
      <c r="D1824" s="135">
        <v>1472</v>
      </c>
      <c r="E1824" s="135">
        <v>0</v>
      </c>
      <c r="F1824" s="135">
        <v>16</v>
      </c>
      <c r="H1824" s="135" t="e">
        <f>GETPIVOTDATA("Delivery SuM",[6]TIV1!$A$3620,"Sold to name","UD. PUTERA SEJATI","Material description","PALLET RENT DOUBLE FACE","SJ","MUAT")</f>
        <v>#REF!</v>
      </c>
      <c r="I1824" s="135" t="e">
        <f>GETPIVOTDATA("Delivery SuM",[6]TIV1!$A$3620,"Sold to name","UD. PUTERA SEJATI","Material description","PALLET RENT DOUBLE FACE","SJ","RETUR")</f>
        <v>#REF!</v>
      </c>
      <c r="J1824" s="135">
        <v>0</v>
      </c>
      <c r="K1824" s="135" t="e">
        <f t="shared" si="6"/>
        <v>#REF!</v>
      </c>
    </row>
    <row r="1825" spans="1:11" x14ac:dyDescent="0.25">
      <c r="A1825" t="s">
        <v>2490</v>
      </c>
      <c r="C1825" s="135">
        <v>83056</v>
      </c>
      <c r="D1825" s="135">
        <v>8480</v>
      </c>
      <c r="E1825" s="135">
        <v>332</v>
      </c>
      <c r="F1825" s="135">
        <v>74908</v>
      </c>
      <c r="H1825" s="136" t="e">
        <f>SUM(H1817:H1824)</f>
        <v>#REF!</v>
      </c>
      <c r="I1825" s="136" t="e">
        <f t="shared" ref="I1825:J1825" si="10">SUM(I1817:I1824)</f>
        <v>#REF!</v>
      </c>
      <c r="J1825" s="136" t="e">
        <f t="shared" si="10"/>
        <v>#REF!</v>
      </c>
      <c r="K1825" s="136" t="e">
        <f t="shared" si="6"/>
        <v>#REF!</v>
      </c>
    </row>
    <row r="1826" spans="1:11" x14ac:dyDescent="0.25">
      <c r="A1826" t="s">
        <v>66</v>
      </c>
      <c r="B1826" t="s">
        <v>288</v>
      </c>
      <c r="C1826" s="135">
        <v>28160</v>
      </c>
      <c r="D1826" s="135">
        <v>0</v>
      </c>
      <c r="E1826" s="135">
        <v>0</v>
      </c>
      <c r="F1826" s="135">
        <v>28160</v>
      </c>
      <c r="H1826" s="135" t="e">
        <f>GETPIVOTDATA("Delivery SuM",[6]TIV1!$A$3620,"Sold to name","PT. SATRIA WICAKSANA SEJATI","Material description","500ML MIZONE ACTIV' LYCHEE LEMON 1X12","SJ","MUAT")</f>
        <v>#REF!</v>
      </c>
      <c r="I1826" s="135">
        <v>0</v>
      </c>
      <c r="J1826" s="135">
        <v>0</v>
      </c>
      <c r="K1826" s="135" t="e">
        <f t="shared" si="6"/>
        <v>#REF!</v>
      </c>
    </row>
    <row r="1827" spans="1:11" x14ac:dyDescent="0.25">
      <c r="B1827" t="s">
        <v>277</v>
      </c>
      <c r="C1827" s="135">
        <v>30345</v>
      </c>
      <c r="D1827" s="135">
        <v>0</v>
      </c>
      <c r="E1827" s="135">
        <v>0</v>
      </c>
      <c r="F1827" s="135">
        <v>30345</v>
      </c>
      <c r="H1827" s="135" t="e">
        <f>GETPIVOTDATA("Delivery SuM",[6]TIV1!$A$3620,"Sold to name","PT. SATRIA WICAKSANA SEJATI","Material description","1500ML AQUA LOCAL 1X12","SJ","MUAT")</f>
        <v>#REF!</v>
      </c>
      <c r="I1827" s="135">
        <v>0</v>
      </c>
      <c r="J1827" s="135">
        <v>0</v>
      </c>
      <c r="K1827" s="135" t="e">
        <f t="shared" si="6"/>
        <v>#REF!</v>
      </c>
    </row>
    <row r="1828" spans="1:11" x14ac:dyDescent="0.25">
      <c r="B1828" t="s">
        <v>931</v>
      </c>
      <c r="C1828" s="135">
        <v>8736</v>
      </c>
      <c r="D1828" s="135">
        <v>0</v>
      </c>
      <c r="E1828" s="135">
        <v>0</v>
      </c>
      <c r="F1828" s="135">
        <v>8736</v>
      </c>
      <c r="H1828" s="135" t="e">
        <f>GETPIVOTDATA("Delivery SuM",[6]TIV1!$A$3620,"Sold to name","PT. SATRIA WICAKSANA SEJATI","Material description","330ML AQUA LOCAL 1X24","SJ","MUAT")</f>
        <v>#REF!</v>
      </c>
      <c r="I1828" s="135">
        <v>0</v>
      </c>
      <c r="J1828" s="135">
        <v>0</v>
      </c>
      <c r="K1828" s="135" t="e">
        <f t="shared" si="6"/>
        <v>#REF!</v>
      </c>
    </row>
    <row r="1829" spans="1:11" x14ac:dyDescent="0.25">
      <c r="B1829" t="s">
        <v>64</v>
      </c>
      <c r="C1829" s="135">
        <v>222819</v>
      </c>
      <c r="D1829" s="135">
        <v>231447</v>
      </c>
      <c r="E1829" s="135">
        <v>12578</v>
      </c>
      <c r="F1829" s="135">
        <v>3950</v>
      </c>
      <c r="H1829" s="135" t="e">
        <f>GETPIVOTDATA("Delivery SuM",[6]TIV1!$A$3620,"Sold to name","PT. SATRIA WICAKSANA SEJATI","Material description","EMPTY BOTTLE AQUA 5 GALLON","SJ","MUAT")</f>
        <v>#REF!</v>
      </c>
      <c r="I1829" s="135" t="e">
        <f>GETPIVOTDATA("Delivery SuM",[6]TIV1!$A$3620,"Sold to name","PT. SATRIA WICAKSANA SEJATI","Material description","EMPTY BOTTLE AQUA 5 GALLON","SJ","RETUR")</f>
        <v>#REF!</v>
      </c>
      <c r="J1829" s="135" t="e">
        <f>GETPIVOTDATA("Delivery SuM",[6]TIV1!$A$3620,"Sold to name","PT. SATRIA WICAKSANA SEJATI","Material description","EMPTY BOTTLE AQUA 5 GALLON","SJ","TOLAKAN")</f>
        <v>#REF!</v>
      </c>
      <c r="K1829" s="135" t="e">
        <f t="shared" si="6"/>
        <v>#REF!</v>
      </c>
    </row>
    <row r="1830" spans="1:11" x14ac:dyDescent="0.25">
      <c r="B1830" t="s">
        <v>60</v>
      </c>
      <c r="C1830" s="135">
        <v>222819</v>
      </c>
      <c r="D1830" s="135">
        <v>4466</v>
      </c>
      <c r="E1830" s="135">
        <v>157</v>
      </c>
      <c r="F1830" s="135">
        <v>218510</v>
      </c>
      <c r="H1830" s="135" t="e">
        <f>GETPIVOTDATA("Delivery SuM",[6]TIV1!$A$3620,"Sold to name","PT. SATRIA WICAKSANA SEJATI","Material description","5 GALLON AQUA LOCAL","SJ","MUAT")</f>
        <v>#REF!</v>
      </c>
      <c r="I1830" s="135" t="e">
        <f>GETPIVOTDATA("Delivery SuM",[6]TIV1!$A$3620,"Sold to name","PT. SATRIA WICAKSANA SEJATI","Material description","5 GALLON AQUA LOCAL","SJ","RETUR")</f>
        <v>#REF!</v>
      </c>
      <c r="J1830" s="135" t="e">
        <f>GETPIVOTDATA("Delivery SuM",[6]TIV1!$A$3620,"Sold to name","PT. SATRIA WICAKSANA SEJATI","Material description","5 GALLON AQUA LOCAL","SJ","TOLAKAN")</f>
        <v>#REF!</v>
      </c>
      <c r="K1830" s="135" t="e">
        <f t="shared" si="6"/>
        <v>#REF!</v>
      </c>
    </row>
    <row r="1831" spans="1:11" x14ac:dyDescent="0.25">
      <c r="B1831" t="s">
        <v>303</v>
      </c>
      <c r="C1831" s="135">
        <v>8960</v>
      </c>
      <c r="D1831" s="135">
        <v>0</v>
      </c>
      <c r="E1831" s="135">
        <v>0</v>
      </c>
      <c r="F1831" s="135">
        <v>8960</v>
      </c>
      <c r="H1831" s="135" t="e">
        <f>GETPIVOTDATA("Delivery SuM",[6]TIV1!$A$3620,"Sold to name","PT. SATRIA WICAKSANA SEJATI","Material description","600ML AQUA LOCAL 1X24","SJ","MUAT")</f>
        <v>#REF!</v>
      </c>
      <c r="I1831" s="135">
        <v>0</v>
      </c>
      <c r="J1831" s="135">
        <v>0</v>
      </c>
      <c r="K1831" s="135" t="e">
        <f t="shared" si="6"/>
        <v>#REF!</v>
      </c>
    </row>
    <row r="1832" spans="1:11" x14ac:dyDescent="0.25">
      <c r="B1832" t="s">
        <v>65</v>
      </c>
      <c r="C1832" s="135">
        <v>2884</v>
      </c>
      <c r="D1832" s="135">
        <v>2888</v>
      </c>
      <c r="E1832" s="135">
        <v>0</v>
      </c>
      <c r="F1832" s="135">
        <v>-4</v>
      </c>
      <c r="H1832" s="135" t="e">
        <f>GETPIVOTDATA("Delivery SuM",[6]TIV1!$A$3620,"Sold to name","PT. SATRIA WICAKSANA SEJATI","Material description","JUG RACK","SJ","MUAT")</f>
        <v>#REF!</v>
      </c>
      <c r="I1832" s="135" t="e">
        <f>GETPIVOTDATA("Delivery SuM",[6]TIV1!$A$3620,"Sold to name","PT. SATRIA WICAKSANA SEJATI","Material description","JUG RACK","SJ","RETUR")</f>
        <v>#REF!</v>
      </c>
      <c r="J1832" s="135">
        <v>0</v>
      </c>
      <c r="K1832" s="135" t="e">
        <f t="shared" si="6"/>
        <v>#REF!</v>
      </c>
    </row>
    <row r="1833" spans="1:11" x14ac:dyDescent="0.25">
      <c r="B1833" t="s">
        <v>279</v>
      </c>
      <c r="C1833" s="135">
        <v>880</v>
      </c>
      <c r="D1833" s="135">
        <v>880</v>
      </c>
      <c r="E1833" s="135">
        <v>0</v>
      </c>
      <c r="F1833" s="135">
        <v>0</v>
      </c>
      <c r="H1833" s="135" t="e">
        <f>GETPIVOTDATA("Delivery SuM",[6]TIV1!$A$3620,"Sold to name","PT. SATRIA WICAKSANA SEJATI","Material description","PALLET RENT DOUBLE FACE","SJ","MUAT")</f>
        <v>#REF!</v>
      </c>
      <c r="I1833" s="135" t="e">
        <f>GETPIVOTDATA("Delivery SuM",[6]TIV1!$A$3620,"Sold to name","PT. SATRIA WICAKSANA SEJATI","Material description","PALLET RENT DOUBLE FACE","SJ","RETUR")</f>
        <v>#REF!</v>
      </c>
      <c r="J1833" s="135">
        <v>0</v>
      </c>
      <c r="K1833" s="135" t="e">
        <f t="shared" si="6"/>
        <v>#REF!</v>
      </c>
    </row>
    <row r="1834" spans="1:11" x14ac:dyDescent="0.25">
      <c r="B1834" t="s">
        <v>362</v>
      </c>
      <c r="C1834" s="135">
        <v>2470</v>
      </c>
      <c r="D1834" s="135">
        <v>0</v>
      </c>
      <c r="E1834" s="135">
        <v>0</v>
      </c>
      <c r="F1834" s="135">
        <v>2470</v>
      </c>
      <c r="H1834" s="135" t="e">
        <f>GETPIVOTDATA("Delivery SuM",[6]TIV1!$A$3620,"Sold to name","PT. SATRIA WICAKSANA SEJATI","Material description","1500ML VIT LOCAL 1X12","SJ","MUAT")</f>
        <v>#REF!</v>
      </c>
      <c r="I1834" s="135">
        <v>0</v>
      </c>
      <c r="J1834" s="135">
        <v>0</v>
      </c>
      <c r="K1834" s="135" t="e">
        <f t="shared" si="6"/>
        <v>#REF!</v>
      </c>
    </row>
    <row r="1835" spans="1:11" x14ac:dyDescent="0.25">
      <c r="B1835" t="s">
        <v>358</v>
      </c>
      <c r="C1835" s="135">
        <v>2000</v>
      </c>
      <c r="D1835" s="135">
        <v>0</v>
      </c>
      <c r="E1835" s="135">
        <v>0</v>
      </c>
      <c r="F1835" s="135">
        <v>2000</v>
      </c>
      <c r="H1835" s="135" t="e">
        <f>GETPIVOTDATA("Delivery SuM",[6]TIV1!$A$3620,"Sold to name","PT. SATRIA WICAKSANA SEJATI","Material description","200ML VIT LOCAL 1X48","SJ","MUAT")</f>
        <v>#REF!</v>
      </c>
      <c r="I1835" s="135">
        <v>0</v>
      </c>
      <c r="J1835" s="135">
        <v>0</v>
      </c>
      <c r="K1835" s="135" t="e">
        <f t="shared" si="6"/>
        <v>#REF!</v>
      </c>
    </row>
    <row r="1836" spans="1:11" x14ac:dyDescent="0.25">
      <c r="B1836" t="s">
        <v>429</v>
      </c>
      <c r="C1836" s="135">
        <v>3024</v>
      </c>
      <c r="D1836" s="135">
        <v>0</v>
      </c>
      <c r="E1836" s="135">
        <v>0</v>
      </c>
      <c r="F1836" s="135">
        <v>3024</v>
      </c>
      <c r="H1836" s="135" t="e">
        <f>GETPIVOTDATA("Delivery SuM",[6]TIV1!$A$3620,"Sold to name","PT. SATRIA WICAKSANA SEJATI","Material description","550ML VIT LOCAL 1X24","SJ","MUAT")</f>
        <v>#REF!</v>
      </c>
      <c r="I1836" s="135">
        <v>0</v>
      </c>
      <c r="J1836" s="135">
        <v>0</v>
      </c>
      <c r="K1836" s="135" t="e">
        <f t="shared" si="6"/>
        <v>#REF!</v>
      </c>
    </row>
    <row r="1837" spans="1:11" x14ac:dyDescent="0.25">
      <c r="B1837" t="s">
        <v>378</v>
      </c>
      <c r="C1837" s="135">
        <v>12120</v>
      </c>
      <c r="D1837" s="135">
        <v>12366</v>
      </c>
      <c r="E1837" s="135">
        <v>144</v>
      </c>
      <c r="F1837" s="135">
        <v>-102</v>
      </c>
      <c r="H1837" s="135" t="e">
        <f>GETPIVOTDATA("Delivery SuM",[6]TIV1!$A$3620,"Sold to name","PT. SATRIA WICAKSANA SEJATI","Material description","EMPTY BOTTLE VIT 5 GALLON","SJ","MUAT")</f>
        <v>#REF!</v>
      </c>
      <c r="I1837" s="135" t="e">
        <f>GETPIVOTDATA("Delivery SuM",[6]TIV1!$A$3620,"Sold to name","PT. SATRIA WICAKSANA SEJATI","Material description","EMPTY BOTTLE VIT 5 GALLON","SJ","RETUR")</f>
        <v>#REF!</v>
      </c>
      <c r="J1837" s="135" t="e">
        <f>GETPIVOTDATA("Delivery SuM",[6]TIV1!$A$3620,"Sold to name","PT. SATRIA WICAKSANA SEJATI","Material description","EMPTY BOTTLE VIT 5 GALLON","SJ","TOLAKAN")</f>
        <v>#REF!</v>
      </c>
      <c r="K1837" s="135" t="e">
        <f t="shared" si="6"/>
        <v>#REF!</v>
      </c>
    </row>
    <row r="1838" spans="1:11" x14ac:dyDescent="0.25">
      <c r="B1838" t="s">
        <v>377</v>
      </c>
      <c r="C1838" s="135">
        <v>12120</v>
      </c>
      <c r="D1838" s="135">
        <v>43</v>
      </c>
      <c r="E1838" s="135">
        <v>0</v>
      </c>
      <c r="F1838" s="135">
        <v>12077</v>
      </c>
      <c r="H1838" s="135" t="e">
        <f>GETPIVOTDATA("Delivery SuM",[6]TIV1!$A$3620,"Sold to name","PT. SATRIA WICAKSANA SEJATI","Material description","5 GALLON VIT LOCAL","SJ","MUAT")</f>
        <v>#REF!</v>
      </c>
      <c r="I1838" s="135" t="e">
        <f>GETPIVOTDATA("Delivery SuM",[6]TIV1!$A$3620,"Sold to name","PT. SATRIA WICAKSANA SEJATI","Material description","5 GALLON VIT LOCAL","SJ","RETUR")</f>
        <v>#REF!</v>
      </c>
      <c r="J1838" s="135" t="e">
        <f>GETPIVOTDATA("Delivery SuM",[6]TIV1!$A$3620,"Sold to name","PT. SATRIA WICAKSANA SEJATI","Material description","5 GALLON VIT LOCAL","SJ","TOLAKAN")</f>
        <v>#REF!</v>
      </c>
      <c r="K1838" s="135" t="e">
        <f t="shared" si="6"/>
        <v>#REF!</v>
      </c>
    </row>
    <row r="1839" spans="1:11" x14ac:dyDescent="0.25">
      <c r="B1839" t="s">
        <v>359</v>
      </c>
      <c r="C1839" s="135">
        <v>0</v>
      </c>
      <c r="D1839" s="135">
        <v>0</v>
      </c>
      <c r="E1839" s="135">
        <v>0</v>
      </c>
      <c r="F1839" s="135">
        <v>0</v>
      </c>
      <c r="H1839" s="135">
        <v>0</v>
      </c>
      <c r="I1839" s="135">
        <v>0</v>
      </c>
      <c r="J1839" s="135">
        <v>0</v>
      </c>
      <c r="K1839" s="135">
        <f t="shared" si="6"/>
        <v>0</v>
      </c>
    </row>
    <row r="1840" spans="1:11" x14ac:dyDescent="0.25">
      <c r="A1840" t="s">
        <v>2491</v>
      </c>
      <c r="C1840" s="135">
        <v>557337</v>
      </c>
      <c r="D1840" s="135">
        <v>252090</v>
      </c>
      <c r="E1840" s="135">
        <v>12879</v>
      </c>
      <c r="F1840" s="135">
        <v>318126</v>
      </c>
      <c r="H1840" s="136" t="e">
        <f>SUM(H1826:H1839)</f>
        <v>#REF!</v>
      </c>
      <c r="I1840" s="136" t="e">
        <f t="shared" ref="I1840:J1840" si="11">SUM(I1826:I1839)</f>
        <v>#REF!</v>
      </c>
      <c r="J1840" s="136" t="e">
        <f t="shared" si="11"/>
        <v>#REF!</v>
      </c>
      <c r="K1840" s="136" t="e">
        <f t="shared" ref="K1840:K1841" si="12">SUM(H1840:J1840)</f>
        <v>#REF!</v>
      </c>
    </row>
    <row r="1841" spans="1:11" x14ac:dyDescent="0.25">
      <c r="A1841" t="s">
        <v>2492</v>
      </c>
      <c r="C1841" s="135">
        <v>1285861</v>
      </c>
      <c r="D1841" s="135">
        <v>517927</v>
      </c>
      <c r="E1841" s="135">
        <v>25644</v>
      </c>
      <c r="F1841" s="135">
        <v>793578</v>
      </c>
      <c r="H1841" s="137" t="e">
        <f>H1807+H1813+H1816+H1825+H1840</f>
        <v>#REF!</v>
      </c>
      <c r="I1841" s="137" t="e">
        <f t="shared" ref="I1841:J1841" si="13">I1807+I1813+I1816+I1825+I1840</f>
        <v>#REF!</v>
      </c>
      <c r="J1841" s="137" t="e">
        <f t="shared" si="13"/>
        <v>#REF!</v>
      </c>
      <c r="K1841" s="137" t="e">
        <f t="shared" si="12"/>
        <v>#REF!</v>
      </c>
    </row>
  </sheetData>
  <autoFilter ref="A1:BD1783">
    <filterColumn colId="12">
      <filters>
        <filter val="DEPO PASURUAN"/>
      </filters>
    </filterColumn>
  </autoFilter>
  <conditionalFormatting sqref="R2:R15 A2:A32 A114:A155 R19:R29 R39:R42 R45:R46 R49:R54 A35:A54 A57:A62 R57:R62 R35:R36">
    <cfRule type="expression" dxfId="434" priority="433">
      <formula>#REF!&lt;&gt;""</formula>
    </cfRule>
  </conditionalFormatting>
  <conditionalFormatting sqref="C2:C32 C114:C155 C35:C54 C57:C62">
    <cfRule type="expression" dxfId="433" priority="434">
      <formula>#REF!&lt;&gt;""</formula>
    </cfRule>
  </conditionalFormatting>
  <conditionalFormatting sqref="R39:R42 A37:A54 R45:R46 R49:R54 R57:R62 A57:A62">
    <cfRule type="expression" dxfId="432" priority="431">
      <formula>#REF!&lt;&gt;""</formula>
    </cfRule>
  </conditionalFormatting>
  <conditionalFormatting sqref="C37:C54 C57:C62">
    <cfRule type="expression" dxfId="431" priority="432">
      <formula>#REF!&lt;&gt;""</formula>
    </cfRule>
  </conditionalFormatting>
  <conditionalFormatting sqref="A156 R163:R164 A158:A164 R169:R170 A167:A170">
    <cfRule type="expression" dxfId="430" priority="429">
      <formula>#REF!&lt;&gt;""</formula>
    </cfRule>
  </conditionalFormatting>
  <conditionalFormatting sqref="C156 C158:C164 C167:C170">
    <cfRule type="expression" dxfId="429" priority="430">
      <formula>#REF!&lt;&gt;""</formula>
    </cfRule>
  </conditionalFormatting>
  <conditionalFormatting sqref="A174:A175">
    <cfRule type="expression" dxfId="428" priority="423">
      <formula>#REF!&lt;&gt;""</formula>
    </cfRule>
  </conditionalFormatting>
  <conditionalFormatting sqref="A173">
    <cfRule type="expression" dxfId="427" priority="427">
      <formula>#REF!&lt;&gt;""</formula>
    </cfRule>
  </conditionalFormatting>
  <conditionalFormatting sqref="A173">
    <cfRule type="expression" dxfId="426" priority="425">
      <formula>#REF!&lt;&gt;""</formula>
    </cfRule>
  </conditionalFormatting>
  <conditionalFormatting sqref="C173">
    <cfRule type="expression" dxfId="425" priority="428">
      <formula>#REF!&lt;&gt;""</formula>
    </cfRule>
  </conditionalFormatting>
  <conditionalFormatting sqref="C173">
    <cfRule type="expression" dxfId="424" priority="426">
      <formula>#REF!&lt;&gt;""</formula>
    </cfRule>
  </conditionalFormatting>
  <conditionalFormatting sqref="C174:C175">
    <cfRule type="expression" dxfId="423" priority="424">
      <formula>#REF!&lt;&gt;""</formula>
    </cfRule>
  </conditionalFormatting>
  <conditionalFormatting sqref="R66:R72 A69:A72 A80:A95 R80:R95 R103:R105 A103:A105 R98:R99 A98:A99 R75:R76 A75:A76 R109:R111 A109:A111">
    <cfRule type="expression" dxfId="422" priority="421">
      <formula>#REF!&lt;&gt;""</formula>
    </cfRule>
  </conditionalFormatting>
  <conditionalFormatting sqref="R66:R72 A69:A72 A80:A95 R80:R95 R103:R105 A103:A105 R98:R99 A98:A99 R75:R76 A75:A76 R109:R111 A109:A111">
    <cfRule type="expression" dxfId="421" priority="419">
      <formula>#REF!&lt;&gt;""</formula>
    </cfRule>
  </conditionalFormatting>
  <conditionalFormatting sqref="C80:C95 C103:C105 C98:C99 C66:C72 C75:C76 C109:C111">
    <cfRule type="expression" dxfId="420" priority="422">
      <formula>#REF!&lt;&gt;""</formula>
    </cfRule>
  </conditionalFormatting>
  <conditionalFormatting sqref="C80:C95 C103:C105 C98:C99 C66:C72 C75:C76 C109:C111">
    <cfRule type="expression" dxfId="419" priority="420">
      <formula>#REF!&lt;&gt;""</formula>
    </cfRule>
  </conditionalFormatting>
  <conditionalFormatting sqref="C112:C113">
    <cfRule type="expression" dxfId="418" priority="416">
      <formula>#REF!&lt;&gt;""</formula>
    </cfRule>
  </conditionalFormatting>
  <conditionalFormatting sqref="A112:A113">
    <cfRule type="expression" dxfId="417" priority="418">
      <formula>#REF!&lt;&gt;""</formula>
    </cfRule>
  </conditionalFormatting>
  <conditionalFormatting sqref="A112:A113">
    <cfRule type="expression" dxfId="416" priority="417">
      <formula>#REF!&lt;&gt;""</formula>
    </cfRule>
  </conditionalFormatting>
  <conditionalFormatting sqref="R112:R113">
    <cfRule type="expression" dxfId="415" priority="415">
      <formula>#REF!&lt;&gt;""</formula>
    </cfRule>
  </conditionalFormatting>
  <conditionalFormatting sqref="A157">
    <cfRule type="expression" dxfId="414" priority="413">
      <formula>#REF!&lt;&gt;""</formula>
    </cfRule>
  </conditionalFormatting>
  <conditionalFormatting sqref="C157">
    <cfRule type="expression" dxfId="413" priority="414">
      <formula>#REF!&lt;&gt;""</formula>
    </cfRule>
  </conditionalFormatting>
  <conditionalFormatting sqref="A176:A177 R176:R177">
    <cfRule type="expression" dxfId="412" priority="411">
      <formula>#REF!&lt;&gt;""</formula>
    </cfRule>
  </conditionalFormatting>
  <conditionalFormatting sqref="C176:C177">
    <cfRule type="expression" dxfId="411" priority="412">
      <formula>#REF!&lt;&gt;""</formula>
    </cfRule>
  </conditionalFormatting>
  <conditionalFormatting sqref="A178:A179 R178:R179">
    <cfRule type="expression" dxfId="410" priority="409">
      <formula>#REF!&lt;&gt;""</formula>
    </cfRule>
  </conditionalFormatting>
  <conditionalFormatting sqref="C178:C179">
    <cfRule type="expression" dxfId="409" priority="410">
      <formula>#REF!&lt;&gt;""</formula>
    </cfRule>
  </conditionalFormatting>
  <conditionalFormatting sqref="R180:R181 A180:A181">
    <cfRule type="expression" dxfId="408" priority="407">
      <formula>#REF!&lt;&gt;""</formula>
    </cfRule>
  </conditionalFormatting>
  <conditionalFormatting sqref="C180:C181">
    <cfRule type="expression" dxfId="407" priority="408">
      <formula>#REF!&lt;&gt;""</formula>
    </cfRule>
  </conditionalFormatting>
  <conditionalFormatting sqref="R190:R191 A187:A199 R194:R195 R198:R199">
    <cfRule type="expression" dxfId="406" priority="405">
      <formula>#REF!&lt;&gt;""</formula>
    </cfRule>
  </conditionalFormatting>
  <conditionalFormatting sqref="C187:C199">
    <cfRule type="expression" dxfId="405" priority="406">
      <formula>#REF!&lt;&gt;""</formula>
    </cfRule>
  </conditionalFormatting>
  <conditionalFormatting sqref="A182:A183 R190:R191 A185:A199 R194:R195 R198:R199">
    <cfRule type="expression" dxfId="404" priority="403">
      <formula>#REF!&lt;&gt;""</formula>
    </cfRule>
  </conditionalFormatting>
  <conditionalFormatting sqref="C182:C183 C185:C199">
    <cfRule type="expression" dxfId="403" priority="404">
      <formula>#REF!&lt;&gt;""</formula>
    </cfRule>
  </conditionalFormatting>
  <conditionalFormatting sqref="A184">
    <cfRule type="expression" dxfId="402" priority="401">
      <formula>#REF!&lt;&gt;""</formula>
    </cfRule>
  </conditionalFormatting>
  <conditionalFormatting sqref="C184">
    <cfRule type="expression" dxfId="401" priority="402">
      <formula>#REF!&lt;&gt;""</formula>
    </cfRule>
  </conditionalFormatting>
  <conditionalFormatting sqref="R212:R213">
    <cfRule type="expression" dxfId="400" priority="400">
      <formula>#REF!&lt;&gt;""</formula>
    </cfRule>
  </conditionalFormatting>
  <conditionalFormatting sqref="A200:A201 A218:A221 R220:R221 A205:A207 A209:A214 A203 A216">
    <cfRule type="expression" dxfId="399" priority="398">
      <formula>#REF!&lt;&gt;""</formula>
    </cfRule>
  </conditionalFormatting>
  <conditionalFormatting sqref="C200:C201 C218:C221 C205:C207 C209:C214 C203 C216">
    <cfRule type="expression" dxfId="398" priority="399">
      <formula>#REF!&lt;&gt;""</formula>
    </cfRule>
  </conditionalFormatting>
  <conditionalFormatting sqref="A206:A207 A218:A221 R220:R221 A209:A214 A216 R212:R213">
    <cfRule type="expression" dxfId="397" priority="394">
      <formula>#REF!&lt;&gt;""</formula>
    </cfRule>
  </conditionalFormatting>
  <conditionalFormatting sqref="C206:C207 C218:C221 C209:C214 C216">
    <cfRule type="expression" dxfId="396" priority="395">
      <formula>#REF!&lt;&gt;""</formula>
    </cfRule>
  </conditionalFormatting>
  <conditionalFormatting sqref="A206:A207 A218:A221 R220:R221 A209:A214 A216 R212:R213">
    <cfRule type="expression" dxfId="395" priority="396">
      <formula>#REF!&lt;&gt;""</formula>
    </cfRule>
  </conditionalFormatting>
  <conditionalFormatting sqref="C206:C207 C218:C221 C209:C214 C216">
    <cfRule type="expression" dxfId="394" priority="397">
      <formula>#REF!&lt;&gt;""</formula>
    </cfRule>
  </conditionalFormatting>
  <conditionalFormatting sqref="A217">
    <cfRule type="expression" dxfId="393" priority="388">
      <formula>#REF!&lt;&gt;""</formula>
    </cfRule>
  </conditionalFormatting>
  <conditionalFormatting sqref="C217">
    <cfRule type="expression" dxfId="392" priority="389">
      <formula>#REF!&lt;&gt;""</formula>
    </cfRule>
  </conditionalFormatting>
  <conditionalFormatting sqref="A217">
    <cfRule type="expression" dxfId="391" priority="392">
      <formula>#REF!&lt;&gt;""</formula>
    </cfRule>
  </conditionalFormatting>
  <conditionalFormatting sqref="C217">
    <cfRule type="expression" dxfId="390" priority="393">
      <formula>#REF!&lt;&gt;""</formula>
    </cfRule>
  </conditionalFormatting>
  <conditionalFormatting sqref="A217">
    <cfRule type="expression" dxfId="389" priority="390">
      <formula>#REF!&lt;&gt;""</formula>
    </cfRule>
  </conditionalFormatting>
  <conditionalFormatting sqref="C217">
    <cfRule type="expression" dxfId="388" priority="391">
      <formula>#REF!&lt;&gt;""</formula>
    </cfRule>
  </conditionalFormatting>
  <conditionalFormatting sqref="A204">
    <cfRule type="expression" dxfId="387" priority="386">
      <formula>#REF!&lt;&gt;""</formula>
    </cfRule>
  </conditionalFormatting>
  <conditionalFormatting sqref="C204">
    <cfRule type="expression" dxfId="386" priority="387">
      <formula>#REF!&lt;&gt;""</formula>
    </cfRule>
  </conditionalFormatting>
  <conditionalFormatting sqref="A208">
    <cfRule type="expression" dxfId="385" priority="384">
      <formula>#REF!&lt;&gt;""</formula>
    </cfRule>
  </conditionalFormatting>
  <conditionalFormatting sqref="C208">
    <cfRule type="expression" dxfId="384" priority="385">
      <formula>#REF!&lt;&gt;""</formula>
    </cfRule>
  </conditionalFormatting>
  <conditionalFormatting sqref="A208">
    <cfRule type="expression" dxfId="383" priority="380">
      <formula>#REF!&lt;&gt;""</formula>
    </cfRule>
  </conditionalFormatting>
  <conditionalFormatting sqref="C208">
    <cfRule type="expression" dxfId="382" priority="381">
      <formula>#REF!&lt;&gt;""</formula>
    </cfRule>
  </conditionalFormatting>
  <conditionalFormatting sqref="A208">
    <cfRule type="expression" dxfId="381" priority="382">
      <formula>#REF!&lt;&gt;""</formula>
    </cfRule>
  </conditionalFormatting>
  <conditionalFormatting sqref="C208">
    <cfRule type="expression" dxfId="380" priority="383">
      <formula>#REF!&lt;&gt;""</formula>
    </cfRule>
  </conditionalFormatting>
  <conditionalFormatting sqref="A202">
    <cfRule type="expression" dxfId="379" priority="378">
      <formula>#REF!&lt;&gt;""</formula>
    </cfRule>
  </conditionalFormatting>
  <conditionalFormatting sqref="C202">
    <cfRule type="expression" dxfId="378" priority="379">
      <formula>#REF!&lt;&gt;""</formula>
    </cfRule>
  </conditionalFormatting>
  <conditionalFormatting sqref="A215">
    <cfRule type="expression" dxfId="377" priority="376">
      <formula>#REF!&lt;&gt;""</formula>
    </cfRule>
  </conditionalFormatting>
  <conditionalFormatting sqref="C215">
    <cfRule type="expression" dxfId="376" priority="377">
      <formula>#REF!&lt;&gt;""</formula>
    </cfRule>
  </conditionalFormatting>
  <conditionalFormatting sqref="A215">
    <cfRule type="expression" dxfId="375" priority="372">
      <formula>#REF!&lt;&gt;""</formula>
    </cfRule>
  </conditionalFormatting>
  <conditionalFormatting sqref="C215">
    <cfRule type="expression" dxfId="374" priority="373">
      <formula>#REF!&lt;&gt;""</formula>
    </cfRule>
  </conditionalFormatting>
  <conditionalFormatting sqref="A215">
    <cfRule type="expression" dxfId="373" priority="374">
      <formula>#REF!&lt;&gt;""</formula>
    </cfRule>
  </conditionalFormatting>
  <conditionalFormatting sqref="C215">
    <cfRule type="expression" dxfId="372" priority="375">
      <formula>#REF!&lt;&gt;""</formula>
    </cfRule>
  </conditionalFormatting>
  <conditionalFormatting sqref="A77:A79">
    <cfRule type="expression" dxfId="371" priority="370">
      <formula>#REF!&lt;&gt;""</formula>
    </cfRule>
  </conditionalFormatting>
  <conditionalFormatting sqref="A77:A79">
    <cfRule type="expression" dxfId="370" priority="368">
      <formula>#REF!&lt;&gt;""</formula>
    </cfRule>
  </conditionalFormatting>
  <conditionalFormatting sqref="C77:C79">
    <cfRule type="expression" dxfId="369" priority="371">
      <formula>#REF!&lt;&gt;""</formula>
    </cfRule>
  </conditionalFormatting>
  <conditionalFormatting sqref="C77:C79">
    <cfRule type="expression" dxfId="368" priority="369">
      <formula>#REF!&lt;&gt;""</formula>
    </cfRule>
  </conditionalFormatting>
  <conditionalFormatting sqref="A100:A102">
    <cfRule type="expression" dxfId="367" priority="366">
      <formula>#REF!&lt;&gt;""</formula>
    </cfRule>
  </conditionalFormatting>
  <conditionalFormatting sqref="A100:A102">
    <cfRule type="expression" dxfId="366" priority="364">
      <formula>#REF!&lt;&gt;""</formula>
    </cfRule>
  </conditionalFormatting>
  <conditionalFormatting sqref="C100:C102">
    <cfRule type="expression" dxfId="365" priority="367">
      <formula>#REF!&lt;&gt;""</formula>
    </cfRule>
  </conditionalFormatting>
  <conditionalFormatting sqref="C100:C102">
    <cfRule type="expression" dxfId="364" priority="365">
      <formula>#REF!&lt;&gt;""</formula>
    </cfRule>
  </conditionalFormatting>
  <conditionalFormatting sqref="A96:A97">
    <cfRule type="expression" dxfId="363" priority="362">
      <formula>#REF!&lt;&gt;""</formula>
    </cfRule>
  </conditionalFormatting>
  <conditionalFormatting sqref="A96:A97">
    <cfRule type="expression" dxfId="362" priority="360">
      <formula>#REF!&lt;&gt;""</formula>
    </cfRule>
  </conditionalFormatting>
  <conditionalFormatting sqref="C96:C97">
    <cfRule type="expression" dxfId="361" priority="363">
      <formula>#REF!&lt;&gt;""</formula>
    </cfRule>
  </conditionalFormatting>
  <conditionalFormatting sqref="C96:C97">
    <cfRule type="expression" dxfId="360" priority="361">
      <formula>#REF!&lt;&gt;""</formula>
    </cfRule>
  </conditionalFormatting>
  <conditionalFormatting sqref="A33:A34">
    <cfRule type="expression" dxfId="359" priority="358">
      <formula>#REF!&lt;&gt;""</formula>
    </cfRule>
  </conditionalFormatting>
  <conditionalFormatting sqref="C33:C34">
    <cfRule type="expression" dxfId="358" priority="359">
      <formula>#REF!&lt;&gt;""</formula>
    </cfRule>
  </conditionalFormatting>
  <conditionalFormatting sqref="A35:A36">
    <cfRule type="expression" dxfId="357" priority="357">
      <formula>#REF!&lt;&gt;""</formula>
    </cfRule>
  </conditionalFormatting>
  <conditionalFormatting sqref="A63:A65">
    <cfRule type="expression" dxfId="356" priority="355">
      <formula>#REF!&lt;&gt;""</formula>
    </cfRule>
  </conditionalFormatting>
  <conditionalFormatting sqref="A63:A65">
    <cfRule type="expression" dxfId="355" priority="353">
      <formula>#REF!&lt;&gt;""</formula>
    </cfRule>
  </conditionalFormatting>
  <conditionalFormatting sqref="C63:C65">
    <cfRule type="expression" dxfId="354" priority="356">
      <formula>#REF!&lt;&gt;""</formula>
    </cfRule>
  </conditionalFormatting>
  <conditionalFormatting sqref="C63:C65">
    <cfRule type="expression" dxfId="353" priority="354">
      <formula>#REF!&lt;&gt;""</formula>
    </cfRule>
  </conditionalFormatting>
  <conditionalFormatting sqref="A66:A68">
    <cfRule type="expression" dxfId="352" priority="352">
      <formula>#REF!&lt;&gt;""</formula>
    </cfRule>
  </conditionalFormatting>
  <conditionalFormatting sqref="A66:A68">
    <cfRule type="expression" dxfId="351" priority="351">
      <formula>#REF!&lt;&gt;""</formula>
    </cfRule>
  </conditionalFormatting>
  <conditionalFormatting sqref="A73:A74">
    <cfRule type="expression" dxfId="350" priority="349">
      <formula>#REF!&lt;&gt;""</formula>
    </cfRule>
  </conditionalFormatting>
  <conditionalFormatting sqref="A73:A74">
    <cfRule type="expression" dxfId="349" priority="347">
      <formula>#REF!&lt;&gt;""</formula>
    </cfRule>
  </conditionalFormatting>
  <conditionalFormatting sqref="C73:C74">
    <cfRule type="expression" dxfId="348" priority="350">
      <formula>#REF!&lt;&gt;""</formula>
    </cfRule>
  </conditionalFormatting>
  <conditionalFormatting sqref="C73:C74">
    <cfRule type="expression" dxfId="347" priority="348">
      <formula>#REF!&lt;&gt;""</formula>
    </cfRule>
  </conditionalFormatting>
  <conditionalFormatting sqref="A106:A108">
    <cfRule type="expression" dxfId="346" priority="345">
      <formula>#REF!&lt;&gt;""</formula>
    </cfRule>
  </conditionalFormatting>
  <conditionalFormatting sqref="A106:A108">
    <cfRule type="expression" dxfId="345" priority="343">
      <formula>#REF!&lt;&gt;""</formula>
    </cfRule>
  </conditionalFormatting>
  <conditionalFormatting sqref="C106:C108">
    <cfRule type="expression" dxfId="344" priority="346">
      <formula>#REF!&lt;&gt;""</formula>
    </cfRule>
  </conditionalFormatting>
  <conditionalFormatting sqref="C106:C108">
    <cfRule type="expression" dxfId="343" priority="344">
      <formula>#REF!&lt;&gt;""</formula>
    </cfRule>
  </conditionalFormatting>
  <conditionalFormatting sqref="C55:C56">
    <cfRule type="expression" dxfId="342" priority="338">
      <formula>#REF!&lt;&gt;""</formula>
    </cfRule>
  </conditionalFormatting>
  <conditionalFormatting sqref="A55:A56">
    <cfRule type="expression" dxfId="341" priority="337">
      <formula>#REF!&lt;&gt;""</formula>
    </cfRule>
  </conditionalFormatting>
  <conditionalFormatting sqref="A165:A166 R165:R166">
    <cfRule type="expression" dxfId="340" priority="341">
      <formula>#REF!&lt;&gt;""</formula>
    </cfRule>
  </conditionalFormatting>
  <conditionalFormatting sqref="C165:C166">
    <cfRule type="expression" dxfId="339" priority="342">
      <formula>#REF!&lt;&gt;""</formula>
    </cfRule>
  </conditionalFormatting>
  <conditionalFormatting sqref="A55:A56">
    <cfRule type="expression" dxfId="338" priority="339">
      <formula>#REF!&lt;&gt;""</formula>
    </cfRule>
  </conditionalFormatting>
  <conditionalFormatting sqref="C55:C56">
    <cfRule type="expression" dxfId="337" priority="340">
      <formula>#REF!&lt;&gt;""</formula>
    </cfRule>
  </conditionalFormatting>
  <conditionalFormatting sqref="A171">
    <cfRule type="expression" dxfId="336" priority="335">
      <formula>#REF!&lt;&gt;""</formula>
    </cfRule>
  </conditionalFormatting>
  <conditionalFormatting sqref="A171">
    <cfRule type="expression" dxfId="335" priority="336">
      <formula>#REF!&lt;&gt;""</formula>
    </cfRule>
  </conditionalFormatting>
  <conditionalFormatting sqref="C171">
    <cfRule type="expression" dxfId="334" priority="334">
      <formula>#REF!&lt;&gt;""</formula>
    </cfRule>
  </conditionalFormatting>
  <conditionalFormatting sqref="A172">
    <cfRule type="expression" dxfId="333" priority="333">
      <formula>#REF!&lt;&gt;""</formula>
    </cfRule>
  </conditionalFormatting>
  <conditionalFormatting sqref="A172">
    <cfRule type="expression" dxfId="332" priority="332">
      <formula>#REF!&lt;&gt;""</formula>
    </cfRule>
  </conditionalFormatting>
  <conditionalFormatting sqref="C172">
    <cfRule type="expression" dxfId="331" priority="331">
      <formula>#REF!&lt;&gt;""</formula>
    </cfRule>
  </conditionalFormatting>
  <conditionalFormatting sqref="R347:R348 A347:A348 R383:R385 A383:A385 R389:R391 A389:A391 A367:A379 R352:R354 R358:R360 R364:R379">
    <cfRule type="expression" dxfId="330" priority="313">
      <formula>#REF!&lt;&gt;""</formula>
    </cfRule>
  </conditionalFormatting>
  <conditionalFormatting sqref="R225:R237 A222:A261 A474:A485 R476:R477 R484:R485 R480:R481 R240:R241 R274:R294 R297:R304 R307:R310 R313:R322 R325:R326 R329:R332 R245:R261 R340:R342 A340:A342 R345:R346 R335:R336 R264:R271 A264:A332">
    <cfRule type="expression" dxfId="329" priority="329">
      <formula>#REF!&lt;&gt;""</formula>
    </cfRule>
  </conditionalFormatting>
  <conditionalFormatting sqref="C474:C485 C222:C261 C340:C342 C345:C346 C335:C336 C264:C332">
    <cfRule type="expression" dxfId="328" priority="330">
      <formula>#REF!&lt;&gt;""</formula>
    </cfRule>
  </conditionalFormatting>
  <conditionalFormatting sqref="A472">
    <cfRule type="expression" dxfId="327" priority="327">
      <formula>#REF!&lt;&gt;""</formula>
    </cfRule>
  </conditionalFormatting>
  <conditionalFormatting sqref="C472">
    <cfRule type="expression" dxfId="326" priority="328">
      <formula>#REF!&lt;&gt;""</formula>
    </cfRule>
  </conditionalFormatting>
  <conditionalFormatting sqref="A471">
    <cfRule type="expression" dxfId="325" priority="325">
      <formula>#REF!&lt;&gt;""</formula>
    </cfRule>
  </conditionalFormatting>
  <conditionalFormatting sqref="C471">
    <cfRule type="expression" dxfId="324" priority="326">
      <formula>#REF!&lt;&gt;""</formula>
    </cfRule>
  </conditionalFormatting>
  <conditionalFormatting sqref="A473:A485 R476:R477 R484:R485 R480:R481">
    <cfRule type="expression" dxfId="323" priority="323">
      <formula>#REF!&lt;&gt;""</formula>
    </cfRule>
  </conditionalFormatting>
  <conditionalFormatting sqref="C473:C485">
    <cfRule type="expression" dxfId="322" priority="324">
      <formula>#REF!&lt;&gt;""</formula>
    </cfRule>
  </conditionalFormatting>
  <conditionalFormatting sqref="R297:R304 A295:A332 R307:R310 R313:R322 R325:R326 R329:R332 R340:R342 A340:A342 R345:R346 R335:R336">
    <cfRule type="expression" dxfId="321" priority="321">
      <formula>#REF!&lt;&gt;""</formula>
    </cfRule>
  </conditionalFormatting>
  <conditionalFormatting sqref="C295:C332 C340:C342 C345:C346 C335:C336">
    <cfRule type="expression" dxfId="320" priority="322">
      <formula>#REF!&lt;&gt;""</formula>
    </cfRule>
  </conditionalFormatting>
  <conditionalFormatting sqref="R331:R332 A331:A332 R340:R342 A340:A342 R345:R346 R335:R336">
    <cfRule type="expression" dxfId="319" priority="319">
      <formula>#REF!&lt;&gt;""</formula>
    </cfRule>
  </conditionalFormatting>
  <conditionalFormatting sqref="R331:R332 A331:A332 R340:R342 A340:A342 R345:R346 R335:R336">
    <cfRule type="expression" dxfId="318" priority="317">
      <formula>#REF!&lt;&gt;""</formula>
    </cfRule>
  </conditionalFormatting>
  <conditionalFormatting sqref="C331:C332 C340:C342 C345:C346 C335:C336">
    <cfRule type="expression" dxfId="317" priority="320">
      <formula>#REF!&lt;&gt;""</formula>
    </cfRule>
  </conditionalFormatting>
  <conditionalFormatting sqref="C331:C332 C340:C342 C345:C346 C335:C336">
    <cfRule type="expression" dxfId="316" priority="318">
      <formula>#REF!&lt;&gt;""</formula>
    </cfRule>
  </conditionalFormatting>
  <conditionalFormatting sqref="R347:R348 A347:A348 R383:R385 A383:A385 R389:R391 A389:A391 A367:A379 R352:R354 R358:R360 R364:R379">
    <cfRule type="expression" dxfId="315" priority="315">
      <formula>#REF!&lt;&gt;""</formula>
    </cfRule>
  </conditionalFormatting>
  <conditionalFormatting sqref="C347:C348 C383:C385 C389:C391 C352:C354 C358:C360 C364:C379">
    <cfRule type="expression" dxfId="314" priority="316">
      <formula>#REF!&lt;&gt;""</formula>
    </cfRule>
  </conditionalFormatting>
  <conditionalFormatting sqref="C347:C348 C383:C385 C389:C391 C352:C354 C358:C360 C364:C379">
    <cfRule type="expression" dxfId="313" priority="314">
      <formula>#REF!&lt;&gt;""</formula>
    </cfRule>
  </conditionalFormatting>
  <conditionalFormatting sqref="C337:C339">
    <cfRule type="expression" dxfId="312" priority="309">
      <formula>#REF!&lt;&gt;""</formula>
    </cfRule>
  </conditionalFormatting>
  <conditionalFormatting sqref="A262:A263">
    <cfRule type="expression" dxfId="311" priority="310">
      <formula>#REF!&lt;&gt;""</formula>
    </cfRule>
  </conditionalFormatting>
  <conditionalFormatting sqref="R465:R467">
    <cfRule type="expression" dxfId="310" priority="312">
      <formula>#REF!&lt;&gt;""</formula>
    </cfRule>
  </conditionalFormatting>
  <conditionalFormatting sqref="C262:C263">
    <cfRule type="expression" dxfId="309" priority="311">
      <formula>#REF!&lt;&gt;""</formula>
    </cfRule>
  </conditionalFormatting>
  <conditionalFormatting sqref="A337:A339">
    <cfRule type="expression" dxfId="308" priority="308">
      <formula>#REF!&lt;&gt;""</formula>
    </cfRule>
  </conditionalFormatting>
  <conditionalFormatting sqref="A337:A339">
    <cfRule type="expression" dxfId="307" priority="306">
      <formula>#REF!&lt;&gt;""</formula>
    </cfRule>
  </conditionalFormatting>
  <conditionalFormatting sqref="C337:C339">
    <cfRule type="expression" dxfId="306" priority="307">
      <formula>#REF!&lt;&gt;""</formula>
    </cfRule>
  </conditionalFormatting>
  <conditionalFormatting sqref="A337:A339">
    <cfRule type="expression" dxfId="305" priority="304">
      <formula>#REF!&lt;&gt;""</formula>
    </cfRule>
  </conditionalFormatting>
  <conditionalFormatting sqref="A337:A339">
    <cfRule type="expression" dxfId="304" priority="302">
      <formula>#REF!&lt;&gt;""</formula>
    </cfRule>
  </conditionalFormatting>
  <conditionalFormatting sqref="C337:C339">
    <cfRule type="expression" dxfId="303" priority="305">
      <formula>#REF!&lt;&gt;""</formula>
    </cfRule>
  </conditionalFormatting>
  <conditionalFormatting sqref="C337:C339">
    <cfRule type="expression" dxfId="302" priority="303">
      <formula>#REF!&lt;&gt;""</formula>
    </cfRule>
  </conditionalFormatting>
  <conditionalFormatting sqref="A343:A344">
    <cfRule type="expression" dxfId="301" priority="300">
      <formula>#REF!&lt;&gt;""</formula>
    </cfRule>
  </conditionalFormatting>
  <conditionalFormatting sqref="C343:C344">
    <cfRule type="expression" dxfId="300" priority="301">
      <formula>#REF!&lt;&gt;""</formula>
    </cfRule>
  </conditionalFormatting>
  <conditionalFormatting sqref="A343:A344">
    <cfRule type="expression" dxfId="299" priority="298">
      <formula>#REF!&lt;&gt;""</formula>
    </cfRule>
  </conditionalFormatting>
  <conditionalFormatting sqref="C343:C344">
    <cfRule type="expression" dxfId="298" priority="299">
      <formula>#REF!&lt;&gt;""</formula>
    </cfRule>
  </conditionalFormatting>
  <conditionalFormatting sqref="A343:A344">
    <cfRule type="expression" dxfId="297" priority="296">
      <formula>#REF!&lt;&gt;""</formula>
    </cfRule>
  </conditionalFormatting>
  <conditionalFormatting sqref="A343:A344">
    <cfRule type="expression" dxfId="296" priority="294">
      <formula>#REF!&lt;&gt;""</formula>
    </cfRule>
  </conditionalFormatting>
  <conditionalFormatting sqref="C343:C344">
    <cfRule type="expression" dxfId="295" priority="297">
      <formula>#REF!&lt;&gt;""</formula>
    </cfRule>
  </conditionalFormatting>
  <conditionalFormatting sqref="C343:C344">
    <cfRule type="expression" dxfId="294" priority="295">
      <formula>#REF!&lt;&gt;""</formula>
    </cfRule>
  </conditionalFormatting>
  <conditionalFormatting sqref="A345:A346">
    <cfRule type="expression" dxfId="293" priority="292">
      <formula>#REF!&lt;&gt;""</formula>
    </cfRule>
  </conditionalFormatting>
  <conditionalFormatting sqref="A345:A346">
    <cfRule type="expression" dxfId="292" priority="293">
      <formula>#REF!&lt;&gt;""</formula>
    </cfRule>
  </conditionalFormatting>
  <conditionalFormatting sqref="A380:A382">
    <cfRule type="expression" dxfId="291" priority="288">
      <formula>#REF!&lt;&gt;""</formula>
    </cfRule>
  </conditionalFormatting>
  <conditionalFormatting sqref="A380:A382">
    <cfRule type="expression" dxfId="290" priority="290">
      <formula>#REF!&lt;&gt;""</formula>
    </cfRule>
  </conditionalFormatting>
  <conditionalFormatting sqref="C380:C382">
    <cfRule type="expression" dxfId="289" priority="291">
      <formula>#REF!&lt;&gt;""</formula>
    </cfRule>
  </conditionalFormatting>
  <conditionalFormatting sqref="C380:C382">
    <cfRule type="expression" dxfId="288" priority="289">
      <formula>#REF!&lt;&gt;""</formula>
    </cfRule>
  </conditionalFormatting>
  <conditionalFormatting sqref="A386:A388">
    <cfRule type="expression" dxfId="287" priority="284">
      <formula>#REF!&lt;&gt;""</formula>
    </cfRule>
  </conditionalFormatting>
  <conditionalFormatting sqref="A386:A388">
    <cfRule type="expression" dxfId="286" priority="286">
      <formula>#REF!&lt;&gt;""</formula>
    </cfRule>
  </conditionalFormatting>
  <conditionalFormatting sqref="C386:C388">
    <cfRule type="expression" dxfId="285" priority="287">
      <formula>#REF!&lt;&gt;""</formula>
    </cfRule>
  </conditionalFormatting>
  <conditionalFormatting sqref="C386:C388">
    <cfRule type="expression" dxfId="284" priority="285">
      <formula>#REF!&lt;&gt;""</formula>
    </cfRule>
  </conditionalFormatting>
  <conditionalFormatting sqref="A333:A334">
    <cfRule type="expression" dxfId="283" priority="282">
      <formula>#REF!&lt;&gt;""</formula>
    </cfRule>
  </conditionalFormatting>
  <conditionalFormatting sqref="C333:C334">
    <cfRule type="expression" dxfId="282" priority="283">
      <formula>#REF!&lt;&gt;""</formula>
    </cfRule>
  </conditionalFormatting>
  <conditionalFormatting sqref="A333:A334">
    <cfRule type="expression" dxfId="281" priority="280">
      <formula>#REF!&lt;&gt;""</formula>
    </cfRule>
  </conditionalFormatting>
  <conditionalFormatting sqref="C333:C334">
    <cfRule type="expression" dxfId="280" priority="281">
      <formula>#REF!&lt;&gt;""</formula>
    </cfRule>
  </conditionalFormatting>
  <conditionalFormatting sqref="A333:A334">
    <cfRule type="expression" dxfId="279" priority="278">
      <formula>#REF!&lt;&gt;""</formula>
    </cfRule>
  </conditionalFormatting>
  <conditionalFormatting sqref="A333:A334">
    <cfRule type="expression" dxfId="278" priority="276">
      <formula>#REF!&lt;&gt;""</formula>
    </cfRule>
  </conditionalFormatting>
  <conditionalFormatting sqref="C333:C334">
    <cfRule type="expression" dxfId="277" priority="279">
      <formula>#REF!&lt;&gt;""</formula>
    </cfRule>
  </conditionalFormatting>
  <conditionalFormatting sqref="C333:C334">
    <cfRule type="expression" dxfId="276" priority="277">
      <formula>#REF!&lt;&gt;""</formula>
    </cfRule>
  </conditionalFormatting>
  <conditionalFormatting sqref="A335:A336">
    <cfRule type="expression" dxfId="275" priority="275">
      <formula>#REF!&lt;&gt;""</formula>
    </cfRule>
  </conditionalFormatting>
  <conditionalFormatting sqref="A335:A336">
    <cfRule type="expression" dxfId="274" priority="274">
      <formula>#REF!&lt;&gt;""</formula>
    </cfRule>
  </conditionalFormatting>
  <conditionalFormatting sqref="A335:A336">
    <cfRule type="expression" dxfId="273" priority="273">
      <formula>#REF!&lt;&gt;""</formula>
    </cfRule>
  </conditionalFormatting>
  <conditionalFormatting sqref="A335:A336">
    <cfRule type="expression" dxfId="272" priority="272">
      <formula>#REF!&lt;&gt;""</formula>
    </cfRule>
  </conditionalFormatting>
  <conditionalFormatting sqref="A349:A351">
    <cfRule type="expression" dxfId="271" priority="268">
      <formula>#REF!&lt;&gt;""</formula>
    </cfRule>
  </conditionalFormatting>
  <conditionalFormatting sqref="A349:A351">
    <cfRule type="expression" dxfId="270" priority="270">
      <formula>#REF!&lt;&gt;""</formula>
    </cfRule>
  </conditionalFormatting>
  <conditionalFormatting sqref="C349:C351">
    <cfRule type="expression" dxfId="269" priority="271">
      <formula>#REF!&lt;&gt;""</formula>
    </cfRule>
  </conditionalFormatting>
  <conditionalFormatting sqref="C349:C351">
    <cfRule type="expression" dxfId="268" priority="269">
      <formula>#REF!&lt;&gt;""</formula>
    </cfRule>
  </conditionalFormatting>
  <conditionalFormatting sqref="A352:A354">
    <cfRule type="expression" dxfId="267" priority="267">
      <formula>#REF!&lt;&gt;""</formula>
    </cfRule>
  </conditionalFormatting>
  <conditionalFormatting sqref="A352:A354">
    <cfRule type="expression" dxfId="266" priority="266">
      <formula>#REF!&lt;&gt;""</formula>
    </cfRule>
  </conditionalFormatting>
  <conditionalFormatting sqref="A352:A354">
    <cfRule type="expression" dxfId="265" priority="265">
      <formula>#REF!&lt;&gt;""</formula>
    </cfRule>
  </conditionalFormatting>
  <conditionalFormatting sqref="A352:A354">
    <cfRule type="expression" dxfId="264" priority="264">
      <formula>#REF!&lt;&gt;""</formula>
    </cfRule>
  </conditionalFormatting>
  <conditionalFormatting sqref="A355:A357">
    <cfRule type="expression" dxfId="263" priority="260">
      <formula>#REF!&lt;&gt;""</formula>
    </cfRule>
  </conditionalFormatting>
  <conditionalFormatting sqref="A355:A357">
    <cfRule type="expression" dxfId="262" priority="262">
      <formula>#REF!&lt;&gt;""</formula>
    </cfRule>
  </conditionalFormatting>
  <conditionalFormatting sqref="C355:C357">
    <cfRule type="expression" dxfId="261" priority="263">
      <formula>#REF!&lt;&gt;""</formula>
    </cfRule>
  </conditionalFormatting>
  <conditionalFormatting sqref="C355:C357">
    <cfRule type="expression" dxfId="260" priority="261">
      <formula>#REF!&lt;&gt;""</formula>
    </cfRule>
  </conditionalFormatting>
  <conditionalFormatting sqref="A358:A360">
    <cfRule type="expression" dxfId="259" priority="259">
      <formula>#REF!&lt;&gt;""</formula>
    </cfRule>
  </conditionalFormatting>
  <conditionalFormatting sqref="A358:A360">
    <cfRule type="expression" dxfId="258" priority="258">
      <formula>#REF!&lt;&gt;""</formula>
    </cfRule>
  </conditionalFormatting>
  <conditionalFormatting sqref="A358:A360">
    <cfRule type="expression" dxfId="257" priority="257">
      <formula>#REF!&lt;&gt;""</formula>
    </cfRule>
  </conditionalFormatting>
  <conditionalFormatting sqref="A358:A360">
    <cfRule type="expression" dxfId="256" priority="256">
      <formula>#REF!&lt;&gt;""</formula>
    </cfRule>
  </conditionalFormatting>
  <conditionalFormatting sqref="A361:A363">
    <cfRule type="expression" dxfId="255" priority="252">
      <formula>#REF!&lt;&gt;""</formula>
    </cfRule>
  </conditionalFormatting>
  <conditionalFormatting sqref="A361:A363">
    <cfRule type="expression" dxfId="254" priority="254">
      <formula>#REF!&lt;&gt;""</formula>
    </cfRule>
  </conditionalFormatting>
  <conditionalFormatting sqref="C361:C363">
    <cfRule type="expression" dxfId="253" priority="255">
      <formula>#REF!&lt;&gt;""</formula>
    </cfRule>
  </conditionalFormatting>
  <conditionalFormatting sqref="C361:C363">
    <cfRule type="expression" dxfId="252" priority="253">
      <formula>#REF!&lt;&gt;""</formula>
    </cfRule>
  </conditionalFormatting>
  <conditionalFormatting sqref="A364:A366">
    <cfRule type="expression" dxfId="251" priority="251">
      <formula>#REF!&lt;&gt;""</formula>
    </cfRule>
  </conditionalFormatting>
  <conditionalFormatting sqref="A364:A366">
    <cfRule type="expression" dxfId="250" priority="250">
      <formula>#REF!&lt;&gt;""</formula>
    </cfRule>
  </conditionalFormatting>
  <conditionalFormatting sqref="A364:A366">
    <cfRule type="expression" dxfId="249" priority="249">
      <formula>#REF!&lt;&gt;""</formula>
    </cfRule>
  </conditionalFormatting>
  <conditionalFormatting sqref="A364:A366">
    <cfRule type="expression" dxfId="248" priority="248">
      <formula>#REF!&lt;&gt;""</formula>
    </cfRule>
  </conditionalFormatting>
  <conditionalFormatting sqref="A490:A491">
    <cfRule type="expression" dxfId="247" priority="240">
      <formula>#REF!&lt;&gt;""</formula>
    </cfRule>
  </conditionalFormatting>
  <conditionalFormatting sqref="A392:A470">
    <cfRule type="expression" dxfId="246" priority="246">
      <formula>#REF!&lt;&gt;""</formula>
    </cfRule>
  </conditionalFormatting>
  <conditionalFormatting sqref="C392:C470">
    <cfRule type="expression" dxfId="245" priority="247">
      <formula>#REF!&lt;&gt;""</formula>
    </cfRule>
  </conditionalFormatting>
  <conditionalFormatting sqref="A486:A489">
    <cfRule type="expression" dxfId="244" priority="244">
      <formula>#REF!&lt;&gt;""</formula>
    </cfRule>
  </conditionalFormatting>
  <conditionalFormatting sqref="A486:A489">
    <cfRule type="expression" dxfId="243" priority="242">
      <formula>#REF!&lt;&gt;""</formula>
    </cfRule>
  </conditionalFormatting>
  <conditionalFormatting sqref="C486:C489">
    <cfRule type="expression" dxfId="242" priority="245">
      <formula>#REF!&lt;&gt;""</formula>
    </cfRule>
  </conditionalFormatting>
  <conditionalFormatting sqref="C486:C489">
    <cfRule type="expression" dxfId="241" priority="243">
      <formula>#REF!&lt;&gt;""</formula>
    </cfRule>
  </conditionalFormatting>
  <conditionalFormatting sqref="C490:C491">
    <cfRule type="expression" dxfId="240" priority="241">
      <formula>#REF!&lt;&gt;""</formula>
    </cfRule>
  </conditionalFormatting>
  <conditionalFormatting sqref="R494:R533 R537:R546 R549:R550 R553:R558 R561:R562 R565:R566 R569:R570 R573:R574 R577:R578 R581:R582 R585:R586 R714:R728">
    <cfRule type="expression" dxfId="239" priority="239">
      <formula>#REF!&lt;&gt;""</formula>
    </cfRule>
  </conditionalFormatting>
  <conditionalFormatting sqref="A735">
    <cfRule type="expression" dxfId="238" priority="237">
      <formula>#REF!&lt;&gt;""</formula>
    </cfRule>
  </conditionalFormatting>
  <conditionalFormatting sqref="C735">
    <cfRule type="expression" dxfId="237" priority="238">
      <formula>#REF!&lt;&gt;""</formula>
    </cfRule>
  </conditionalFormatting>
  <conditionalFormatting sqref="R545:R546 R549:R550 R553:R558 R561:R562 R565:R566 R569:R570 R573:R574 R577:R578 R581:R582 R585:R586 A737:A755 C737:C755">
    <cfRule type="expression" dxfId="236" priority="236">
      <formula>#REF!&lt;&gt;""</formula>
    </cfRule>
  </conditionalFormatting>
  <conditionalFormatting sqref="R587:R588 R622:R629 R633:R637 R592:R597 R601:R618">
    <cfRule type="expression" dxfId="235" priority="235">
      <formula>#REF!&lt;&gt;""</formula>
    </cfRule>
  </conditionalFormatting>
  <conditionalFormatting sqref="R587:R588 R622:R629 R633:R637 R592:R597 R601:R618">
    <cfRule type="expression" dxfId="234" priority="234">
      <formula>#REF!&lt;&gt;""</formula>
    </cfRule>
  </conditionalFormatting>
  <conditionalFormatting sqref="A736">
    <cfRule type="expression" dxfId="233" priority="232">
      <formula>#REF!&lt;&gt;""</formula>
    </cfRule>
  </conditionalFormatting>
  <conditionalFormatting sqref="C736">
    <cfRule type="expression" dxfId="232" priority="233">
      <formula>#REF!&lt;&gt;""</formula>
    </cfRule>
  </conditionalFormatting>
  <conditionalFormatting sqref="R738:R739 R743:R744 R747:R748 R754:R755">
    <cfRule type="expression" dxfId="231" priority="231">
      <formula>#REF!&lt;&gt;""</formula>
    </cfRule>
  </conditionalFormatting>
  <conditionalFormatting sqref="A492:A586 A638:A734">
    <cfRule type="expression" dxfId="230" priority="229">
      <formula>#REF!&lt;&gt;""</formula>
    </cfRule>
  </conditionalFormatting>
  <conditionalFormatting sqref="C492:C586 C638:C734">
    <cfRule type="expression" dxfId="229" priority="230">
      <formula>#REF!&lt;&gt;""</formula>
    </cfRule>
  </conditionalFormatting>
  <conditionalFormatting sqref="A545:A586">
    <cfRule type="expression" dxfId="228" priority="227">
      <formula>#REF!&lt;&gt;""</formula>
    </cfRule>
  </conditionalFormatting>
  <conditionalFormatting sqref="C545:C586">
    <cfRule type="expression" dxfId="227" priority="228">
      <formula>#REF!&lt;&gt;""</formula>
    </cfRule>
  </conditionalFormatting>
  <conditionalFormatting sqref="A587:A588 A622:A629 A633:A637 A595:A597 A604:A618">
    <cfRule type="expression" dxfId="226" priority="225">
      <formula>#REF!&lt;&gt;""</formula>
    </cfRule>
  </conditionalFormatting>
  <conditionalFormatting sqref="A587:A588 A622:A629 A633:A637 A595:A597 A604:A618">
    <cfRule type="expression" dxfId="225" priority="223">
      <formula>#REF!&lt;&gt;""</formula>
    </cfRule>
  </conditionalFormatting>
  <conditionalFormatting sqref="C587:C588 C622:C629 C633:C637 C592:C597 C601:C618">
    <cfRule type="expression" dxfId="224" priority="226">
      <formula>#REF!&lt;&gt;""</formula>
    </cfRule>
  </conditionalFormatting>
  <conditionalFormatting sqref="C587:C588 C622:C629 C633:C637 C592:C597 C601:C618">
    <cfRule type="expression" dxfId="223" priority="224">
      <formula>#REF!&lt;&gt;""</formula>
    </cfRule>
  </conditionalFormatting>
  <conditionalFormatting sqref="D682:D683">
    <cfRule type="uniqueValues" dxfId="222" priority="222" stopIfTrue="1"/>
  </conditionalFormatting>
  <conditionalFormatting sqref="D648:D649">
    <cfRule type="uniqueValues" dxfId="221" priority="221" stopIfTrue="1"/>
  </conditionalFormatting>
  <conditionalFormatting sqref="A756">
    <cfRule type="expression" dxfId="220" priority="217">
      <formula>#REF!&lt;&gt;""</formula>
    </cfRule>
  </conditionalFormatting>
  <conditionalFormatting sqref="A757:A758">
    <cfRule type="expression" dxfId="219" priority="219">
      <formula>#REF!&lt;&gt;""</formula>
    </cfRule>
  </conditionalFormatting>
  <conditionalFormatting sqref="C757:C758">
    <cfRule type="expression" dxfId="218" priority="220">
      <formula>#REF!&lt;&gt;""</formula>
    </cfRule>
  </conditionalFormatting>
  <conditionalFormatting sqref="A756">
    <cfRule type="expression" dxfId="217" priority="215">
      <formula>#REF!&lt;&gt;""</formula>
    </cfRule>
  </conditionalFormatting>
  <conditionalFormatting sqref="C756">
    <cfRule type="expression" dxfId="216" priority="218">
      <formula>#REF!&lt;&gt;""</formula>
    </cfRule>
  </conditionalFormatting>
  <conditionalFormatting sqref="C756">
    <cfRule type="expression" dxfId="215" priority="216">
      <formula>#REF!&lt;&gt;""</formula>
    </cfRule>
  </conditionalFormatting>
  <conditionalFormatting sqref="A619:A621">
    <cfRule type="expression" dxfId="214" priority="213">
      <formula>#REF!&lt;&gt;""</formula>
    </cfRule>
  </conditionalFormatting>
  <conditionalFormatting sqref="A619:A621">
    <cfRule type="expression" dxfId="213" priority="211">
      <formula>#REF!&lt;&gt;""</formula>
    </cfRule>
  </conditionalFormatting>
  <conditionalFormatting sqref="C619:C621">
    <cfRule type="expression" dxfId="212" priority="214">
      <formula>#REF!&lt;&gt;""</formula>
    </cfRule>
  </conditionalFormatting>
  <conditionalFormatting sqref="C619:C621">
    <cfRule type="expression" dxfId="211" priority="212">
      <formula>#REF!&lt;&gt;""</formula>
    </cfRule>
  </conditionalFormatting>
  <conditionalFormatting sqref="A630:A632">
    <cfRule type="expression" dxfId="210" priority="209">
      <formula>#REF!&lt;&gt;""</formula>
    </cfRule>
  </conditionalFormatting>
  <conditionalFormatting sqref="A630:A632">
    <cfRule type="expression" dxfId="209" priority="207">
      <formula>#REF!&lt;&gt;""</formula>
    </cfRule>
  </conditionalFormatting>
  <conditionalFormatting sqref="C630:C632">
    <cfRule type="expression" dxfId="208" priority="210">
      <formula>#REF!&lt;&gt;""</formula>
    </cfRule>
  </conditionalFormatting>
  <conditionalFormatting sqref="C630:C632">
    <cfRule type="expression" dxfId="207" priority="208">
      <formula>#REF!&lt;&gt;""</formula>
    </cfRule>
  </conditionalFormatting>
  <conditionalFormatting sqref="A589:A591">
    <cfRule type="expression" dxfId="206" priority="205">
      <formula>#REF!&lt;&gt;""</formula>
    </cfRule>
  </conditionalFormatting>
  <conditionalFormatting sqref="A589:A591">
    <cfRule type="expression" dxfId="205" priority="203">
      <formula>#REF!&lt;&gt;""</formula>
    </cfRule>
  </conditionalFormatting>
  <conditionalFormatting sqref="C589:C591">
    <cfRule type="expression" dxfId="204" priority="206">
      <formula>#REF!&lt;&gt;""</formula>
    </cfRule>
  </conditionalFormatting>
  <conditionalFormatting sqref="C589:C591">
    <cfRule type="expression" dxfId="203" priority="204">
      <formula>#REF!&lt;&gt;""</formula>
    </cfRule>
  </conditionalFormatting>
  <conditionalFormatting sqref="A592:A594">
    <cfRule type="expression" dxfId="202" priority="202">
      <formula>#REF!&lt;&gt;""</formula>
    </cfRule>
  </conditionalFormatting>
  <conditionalFormatting sqref="A592:A594">
    <cfRule type="expression" dxfId="201" priority="201">
      <formula>#REF!&lt;&gt;""</formula>
    </cfRule>
  </conditionalFormatting>
  <conditionalFormatting sqref="A598:A600">
    <cfRule type="expression" dxfId="200" priority="199">
      <formula>#REF!&lt;&gt;""</formula>
    </cfRule>
  </conditionalFormatting>
  <conditionalFormatting sqref="A598:A600">
    <cfRule type="expression" dxfId="199" priority="197">
      <formula>#REF!&lt;&gt;""</formula>
    </cfRule>
  </conditionalFormatting>
  <conditionalFormatting sqref="C598:C600">
    <cfRule type="expression" dxfId="198" priority="200">
      <formula>#REF!&lt;&gt;""</formula>
    </cfRule>
  </conditionalFormatting>
  <conditionalFormatting sqref="C598:C600">
    <cfRule type="expression" dxfId="197" priority="198">
      <formula>#REF!&lt;&gt;""</formula>
    </cfRule>
  </conditionalFormatting>
  <conditionalFormatting sqref="A601:A603">
    <cfRule type="expression" dxfId="196" priority="196">
      <formula>#REF!&lt;&gt;""</formula>
    </cfRule>
  </conditionalFormatting>
  <conditionalFormatting sqref="A601:A603">
    <cfRule type="expression" dxfId="195" priority="195">
      <formula>#REF!&lt;&gt;""</formula>
    </cfRule>
  </conditionalFormatting>
  <conditionalFormatting sqref="A1005:A1014">
    <cfRule type="expression" dxfId="194" priority="170">
      <formula>#REF!&lt;&gt;""</formula>
    </cfRule>
  </conditionalFormatting>
  <conditionalFormatting sqref="R759:R775 A759:A863 R779:R798 R802:R817 R820:R821 R824:R827 R830:R831 R834:R835 R838:R841 R844:R845 R848:R851 R854:R855 R858:R859 R862:R863">
    <cfRule type="expression" dxfId="193" priority="193">
      <formula>#REF!&lt;&gt;""</formula>
    </cfRule>
  </conditionalFormatting>
  <conditionalFormatting sqref="C759:C863 C1005:C1014">
    <cfRule type="expression" dxfId="192" priority="194">
      <formula>#REF!&lt;&gt;""</formula>
    </cfRule>
  </conditionalFormatting>
  <conditionalFormatting sqref="A864:A865 R892:R897 R864:R865 R901:R906 A901:A906 R910:R912 A910:A912 R869:R874 A869:A874 R878:R889 A878:A897">
    <cfRule type="expression" dxfId="191" priority="191">
      <formula>#REF!&lt;&gt;""</formula>
    </cfRule>
  </conditionalFormatting>
  <conditionalFormatting sqref="A864:A865 R892:R897 R864:R865 R901:R906 A901:A906 R910:R912 A910:A912 R869:R874 A869:A874 R878:R889 A878:A897">
    <cfRule type="expression" dxfId="190" priority="189">
      <formula>#REF!&lt;&gt;""</formula>
    </cfRule>
  </conditionalFormatting>
  <conditionalFormatting sqref="C864:C865 C901:C906 C910:C912 C869:C874 C878:C897">
    <cfRule type="expression" dxfId="189" priority="192">
      <formula>#REF!&lt;&gt;""</formula>
    </cfRule>
  </conditionalFormatting>
  <conditionalFormatting sqref="C864:C865 C901:C906 C910:C912 C869:C874 C878:C897">
    <cfRule type="expression" dxfId="188" priority="190">
      <formula>#REF!&lt;&gt;""</formula>
    </cfRule>
  </conditionalFormatting>
  <conditionalFormatting sqref="A1016:A1018">
    <cfRule type="expression" dxfId="187" priority="187">
      <formula>#REF!&lt;&gt;""</formula>
    </cfRule>
  </conditionalFormatting>
  <conditionalFormatting sqref="A1016:A1018">
    <cfRule type="expression" dxfId="186" priority="185">
      <formula>#REF!&lt;&gt;""</formula>
    </cfRule>
  </conditionalFormatting>
  <conditionalFormatting sqref="C1016:C1018">
    <cfRule type="expression" dxfId="185" priority="188">
      <formula>#REF!&lt;&gt;""</formula>
    </cfRule>
  </conditionalFormatting>
  <conditionalFormatting sqref="C1016:C1018">
    <cfRule type="expression" dxfId="184" priority="186">
      <formula>#REF!&lt;&gt;""</formula>
    </cfRule>
  </conditionalFormatting>
  <conditionalFormatting sqref="A1019:A1020">
    <cfRule type="expression" dxfId="183" priority="183">
      <formula>#REF!&lt;&gt;""</formula>
    </cfRule>
  </conditionalFormatting>
  <conditionalFormatting sqref="C1019:C1020">
    <cfRule type="expression" dxfId="182" priority="184">
      <formula>#REF!&lt;&gt;""</formula>
    </cfRule>
  </conditionalFormatting>
  <conditionalFormatting sqref="A999:A1000">
    <cfRule type="expression" dxfId="181" priority="181">
      <formula>#REF!&lt;&gt;""</formula>
    </cfRule>
  </conditionalFormatting>
  <conditionalFormatting sqref="C999:C1000">
    <cfRule type="expression" dxfId="180" priority="182">
      <formula>#REF!&lt;&gt;""</formula>
    </cfRule>
  </conditionalFormatting>
  <conditionalFormatting sqref="A1001:A1002">
    <cfRule type="expression" dxfId="179" priority="179">
      <formula>#REF!&lt;&gt;""</formula>
    </cfRule>
  </conditionalFormatting>
  <conditionalFormatting sqref="C1001:C1002">
    <cfRule type="expression" dxfId="178" priority="180">
      <formula>#REF!&lt;&gt;""</formula>
    </cfRule>
  </conditionalFormatting>
  <conditionalFormatting sqref="A1003:A1004">
    <cfRule type="expression" dxfId="177" priority="177">
      <formula>#REF!&lt;&gt;""</formula>
    </cfRule>
  </conditionalFormatting>
  <conditionalFormatting sqref="C1003:C1004">
    <cfRule type="expression" dxfId="176" priority="178">
      <formula>#REF!&lt;&gt;""</formula>
    </cfRule>
  </conditionalFormatting>
  <conditionalFormatting sqref="A913:A977">
    <cfRule type="expression" dxfId="175" priority="175">
      <formula>#REF!&lt;&gt;""</formula>
    </cfRule>
  </conditionalFormatting>
  <conditionalFormatting sqref="C913:C977">
    <cfRule type="expression" dxfId="174" priority="176">
      <formula>#REF!&lt;&gt;""</formula>
    </cfRule>
  </conditionalFormatting>
  <conditionalFormatting sqref="A978:A998">
    <cfRule type="expression" dxfId="173" priority="173">
      <formula>#REF!&lt;&gt;""</formula>
    </cfRule>
  </conditionalFormatting>
  <conditionalFormatting sqref="C978:C998">
    <cfRule type="expression" dxfId="172" priority="174">
      <formula>#REF!&lt;&gt;""</formula>
    </cfRule>
  </conditionalFormatting>
  <conditionalFormatting sqref="R890:R891">
    <cfRule type="expression" dxfId="171" priority="172">
      <formula>#REF!&lt;&gt;""</formula>
    </cfRule>
  </conditionalFormatting>
  <conditionalFormatting sqref="R890:R891">
    <cfRule type="expression" dxfId="170" priority="171">
      <formula>#REF!&lt;&gt;""</formula>
    </cfRule>
  </conditionalFormatting>
  <conditionalFormatting sqref="C898:C900">
    <cfRule type="expression" dxfId="169" priority="169">
      <formula>#REF!&lt;&gt;""</formula>
    </cfRule>
  </conditionalFormatting>
  <conditionalFormatting sqref="A898:A900">
    <cfRule type="expression" dxfId="168" priority="168">
      <formula>#REF!&lt;&gt;""</formula>
    </cfRule>
  </conditionalFormatting>
  <conditionalFormatting sqref="A898:A900">
    <cfRule type="expression" dxfId="167" priority="166">
      <formula>#REF!&lt;&gt;""</formula>
    </cfRule>
  </conditionalFormatting>
  <conditionalFormatting sqref="C898:C900">
    <cfRule type="expression" dxfId="166" priority="167">
      <formula>#REF!&lt;&gt;""</formula>
    </cfRule>
  </conditionalFormatting>
  <conditionalFormatting sqref="A907:A909">
    <cfRule type="expression" dxfId="165" priority="164">
      <formula>#REF!&lt;&gt;""</formula>
    </cfRule>
  </conditionalFormatting>
  <conditionalFormatting sqref="A907:A909">
    <cfRule type="expression" dxfId="164" priority="162">
      <formula>#REF!&lt;&gt;""</formula>
    </cfRule>
  </conditionalFormatting>
  <conditionalFormatting sqref="C907:C909">
    <cfRule type="expression" dxfId="163" priority="165">
      <formula>#REF!&lt;&gt;""</formula>
    </cfRule>
  </conditionalFormatting>
  <conditionalFormatting sqref="C907:C909">
    <cfRule type="expression" dxfId="162" priority="163">
      <formula>#REF!&lt;&gt;""</formula>
    </cfRule>
  </conditionalFormatting>
  <conditionalFormatting sqref="A866:A868">
    <cfRule type="expression" dxfId="161" priority="160">
      <formula>#REF!&lt;&gt;""</formula>
    </cfRule>
  </conditionalFormatting>
  <conditionalFormatting sqref="A866:A868">
    <cfRule type="expression" dxfId="160" priority="158">
      <formula>#REF!&lt;&gt;""</formula>
    </cfRule>
  </conditionalFormatting>
  <conditionalFormatting sqref="C866:C868">
    <cfRule type="expression" dxfId="159" priority="161">
      <formula>#REF!&lt;&gt;""</formula>
    </cfRule>
  </conditionalFormatting>
  <conditionalFormatting sqref="C866:C868">
    <cfRule type="expression" dxfId="158" priority="159">
      <formula>#REF!&lt;&gt;""</formula>
    </cfRule>
  </conditionalFormatting>
  <conditionalFormatting sqref="A875:A877">
    <cfRule type="expression" dxfId="157" priority="156">
      <formula>#REF!&lt;&gt;""</formula>
    </cfRule>
  </conditionalFormatting>
  <conditionalFormatting sqref="A875:A877">
    <cfRule type="expression" dxfId="156" priority="154">
      <formula>#REF!&lt;&gt;""</formula>
    </cfRule>
  </conditionalFormatting>
  <conditionalFormatting sqref="C875:C877">
    <cfRule type="expression" dxfId="155" priority="157">
      <formula>#REF!&lt;&gt;""</formula>
    </cfRule>
  </conditionalFormatting>
  <conditionalFormatting sqref="C875:C877">
    <cfRule type="expression" dxfId="154" priority="155">
      <formula>#REF!&lt;&gt;""</formula>
    </cfRule>
  </conditionalFormatting>
  <conditionalFormatting sqref="A1015">
    <cfRule type="expression" dxfId="153" priority="152">
      <formula>#REF!&lt;&gt;""</formula>
    </cfRule>
  </conditionalFormatting>
  <conditionalFormatting sqref="C1015">
    <cfRule type="expression" dxfId="152" priority="153">
      <formula>#REF!&lt;&gt;""</formula>
    </cfRule>
  </conditionalFormatting>
  <conditionalFormatting sqref="R1021:R1027 A1021:A1027">
    <cfRule type="expression" dxfId="151" priority="150">
      <formula>#REF!&lt;&gt;""</formula>
    </cfRule>
  </conditionalFormatting>
  <conditionalFormatting sqref="C1021:C1027">
    <cfRule type="expression" dxfId="150" priority="151">
      <formula>#REF!&lt;&gt;""</formula>
    </cfRule>
  </conditionalFormatting>
  <conditionalFormatting sqref="R1028:R1029 A1028:A1029">
    <cfRule type="expression" dxfId="149" priority="148">
      <formula>#REF!&lt;&gt;""</formula>
    </cfRule>
  </conditionalFormatting>
  <conditionalFormatting sqref="C1028:C1029">
    <cfRule type="expression" dxfId="148" priority="149">
      <formula>#REF!&lt;&gt;""</formula>
    </cfRule>
  </conditionalFormatting>
  <conditionalFormatting sqref="A1030:A1120 R1062:R1063 R1067:R1069 R1073:R1078 R1081:R1082 R1085:R1088 R1091:R1098 R1101:R1102 R1105:R1106 R1109:R1110 R1113:R1114 R1117:R1120 R1030:R1059 R1124:R1126 A1124:A1126">
    <cfRule type="expression" dxfId="147" priority="146">
      <formula>#REF!&lt;&gt;""</formula>
    </cfRule>
  </conditionalFormatting>
  <conditionalFormatting sqref="C1030:C1120 C1124:C1126">
    <cfRule type="expression" dxfId="146" priority="147">
      <formula>#REF!&lt;&gt;""</formula>
    </cfRule>
  </conditionalFormatting>
  <conditionalFormatting sqref="A1079:A1120 R1081:R1082 R1085:R1088 R1091:R1098 R1101:R1102 R1105:R1106 R1109:R1110 R1113:R1114 R1117:R1120 R1124:R1126 A1124:A1126">
    <cfRule type="expression" dxfId="145" priority="144">
      <formula>#REF!&lt;&gt;""</formula>
    </cfRule>
  </conditionalFormatting>
  <conditionalFormatting sqref="C1079:C1120 C1124:C1126">
    <cfRule type="expression" dxfId="144" priority="145">
      <formula>#REF!&lt;&gt;""</formula>
    </cfRule>
  </conditionalFormatting>
  <conditionalFormatting sqref="A1119:A1120 R1119:R1120 R1124:R1126 A1124:A1126">
    <cfRule type="expression" dxfId="143" priority="142">
      <formula>#REF!&lt;&gt;""</formula>
    </cfRule>
  </conditionalFormatting>
  <conditionalFormatting sqref="A1119:A1120 R1119:R1120 R1124:R1126 A1124:A1126">
    <cfRule type="expression" dxfId="142" priority="140">
      <formula>#REF!&lt;&gt;""</formula>
    </cfRule>
  </conditionalFormatting>
  <conditionalFormatting sqref="C1119:C1120 C1124:C1126">
    <cfRule type="expression" dxfId="141" priority="143">
      <formula>#REF!&lt;&gt;""</formula>
    </cfRule>
  </conditionalFormatting>
  <conditionalFormatting sqref="C1119:C1120 C1124:C1126">
    <cfRule type="expression" dxfId="140" priority="141">
      <formula>#REF!&lt;&gt;""</formula>
    </cfRule>
  </conditionalFormatting>
  <conditionalFormatting sqref="A1251">
    <cfRule type="expression" dxfId="139" priority="138">
      <formula>#REF!&lt;&gt;""</formula>
    </cfRule>
  </conditionalFormatting>
  <conditionalFormatting sqref="A1251">
    <cfRule type="expression" dxfId="138" priority="136">
      <formula>#REF!&lt;&gt;""</formula>
    </cfRule>
  </conditionalFormatting>
  <conditionalFormatting sqref="C1251">
    <cfRule type="expression" dxfId="137" priority="139">
      <formula>#REF!&lt;&gt;""</formula>
    </cfRule>
  </conditionalFormatting>
  <conditionalFormatting sqref="C1251">
    <cfRule type="expression" dxfId="136" priority="137">
      <formula>#REF!&lt;&gt;""</formula>
    </cfRule>
  </conditionalFormatting>
  <conditionalFormatting sqref="A1245:A1246">
    <cfRule type="expression" dxfId="135" priority="134">
      <formula>#REF!&lt;&gt;""</formula>
    </cfRule>
  </conditionalFormatting>
  <conditionalFormatting sqref="C1245:C1246">
    <cfRule type="expression" dxfId="134" priority="135">
      <formula>#REF!&lt;&gt;""</formula>
    </cfRule>
  </conditionalFormatting>
  <conditionalFormatting sqref="A1247:A1248">
    <cfRule type="expression" dxfId="133" priority="133">
      <formula>#REF!&lt;&gt;""</formula>
    </cfRule>
  </conditionalFormatting>
  <conditionalFormatting sqref="A1160:A1223">
    <cfRule type="expression" dxfId="132" priority="131">
      <formula>#REF!&lt;&gt;""</formula>
    </cfRule>
  </conditionalFormatting>
  <conditionalFormatting sqref="C1160:C1223">
    <cfRule type="expression" dxfId="131" priority="132">
      <formula>#REF!&lt;&gt;""</formula>
    </cfRule>
  </conditionalFormatting>
  <conditionalFormatting sqref="A1224:A1241">
    <cfRule type="expression" dxfId="130" priority="129">
      <formula>#REF!&lt;&gt;""</formula>
    </cfRule>
  </conditionalFormatting>
  <conditionalFormatting sqref="C1224:C1241">
    <cfRule type="expression" dxfId="129" priority="130">
      <formula>#REF!&lt;&gt;""</formula>
    </cfRule>
  </conditionalFormatting>
  <conditionalFormatting sqref="A1127:A1136 R1127:R1136 R1140:R1146 A1143:A1146 R1150:R1155 A1150:A1155">
    <cfRule type="expression" dxfId="128" priority="127">
      <formula>#REF!&lt;&gt;""</formula>
    </cfRule>
  </conditionalFormatting>
  <conditionalFormatting sqref="C1127:C1136 C1140:C1146 C1150:C1155">
    <cfRule type="expression" dxfId="127" priority="128">
      <formula>#REF!&lt;&gt;""</formula>
    </cfRule>
  </conditionalFormatting>
  <conditionalFormatting sqref="A1242:A1243">
    <cfRule type="expression" dxfId="126" priority="125">
      <formula>#REF!&lt;&gt;""</formula>
    </cfRule>
  </conditionalFormatting>
  <conditionalFormatting sqref="C1242:C1243">
    <cfRule type="expression" dxfId="125" priority="126">
      <formula>#REF!&lt;&gt;""</formula>
    </cfRule>
  </conditionalFormatting>
  <conditionalFormatting sqref="D1194:D1195">
    <cfRule type="uniqueValues" dxfId="124" priority="124" stopIfTrue="1"/>
  </conditionalFormatting>
  <conditionalFormatting sqref="A1156:A1159 R1156:R1159">
    <cfRule type="expression" dxfId="123" priority="120">
      <formula>#REF!&lt;&gt;""</formula>
    </cfRule>
  </conditionalFormatting>
  <conditionalFormatting sqref="A1156:A1159 R1156:R1159">
    <cfRule type="expression" dxfId="122" priority="122">
      <formula>#REF!&lt;&gt;""</formula>
    </cfRule>
  </conditionalFormatting>
  <conditionalFormatting sqref="C1156:C1159">
    <cfRule type="expression" dxfId="121" priority="123">
      <formula>#REF!&lt;&gt;""</formula>
    </cfRule>
  </conditionalFormatting>
  <conditionalFormatting sqref="C1156:C1159">
    <cfRule type="expression" dxfId="120" priority="121">
      <formula>#REF!&lt;&gt;""</formula>
    </cfRule>
  </conditionalFormatting>
  <conditionalFormatting sqref="D1210:D1211">
    <cfRule type="uniqueValues" dxfId="119" priority="119" stopIfTrue="1"/>
  </conditionalFormatting>
  <conditionalFormatting sqref="A1249">
    <cfRule type="expression" dxfId="118" priority="118">
      <formula>#REF!&lt;&gt;""</formula>
    </cfRule>
  </conditionalFormatting>
  <conditionalFormatting sqref="A1249">
    <cfRule type="expression" dxfId="117" priority="117">
      <formula>#REF!&lt;&gt;""</formula>
    </cfRule>
  </conditionalFormatting>
  <conditionalFormatting sqref="A1250">
    <cfRule type="expression" dxfId="116" priority="116">
      <formula>#REF!&lt;&gt;""</formula>
    </cfRule>
  </conditionalFormatting>
  <conditionalFormatting sqref="A1250">
    <cfRule type="expression" dxfId="115" priority="115">
      <formula>#REF!&lt;&gt;""</formula>
    </cfRule>
  </conditionalFormatting>
  <conditionalFormatting sqref="A1137:A1139">
    <cfRule type="expression" dxfId="114" priority="113">
      <formula>#REF!&lt;&gt;""</formula>
    </cfRule>
  </conditionalFormatting>
  <conditionalFormatting sqref="C1137:C1139">
    <cfRule type="expression" dxfId="113" priority="114">
      <formula>#REF!&lt;&gt;""</formula>
    </cfRule>
  </conditionalFormatting>
  <conditionalFormatting sqref="A1140:A1142">
    <cfRule type="expression" dxfId="112" priority="112">
      <formula>#REF!&lt;&gt;""</formula>
    </cfRule>
  </conditionalFormatting>
  <conditionalFormatting sqref="A1140:A1142">
    <cfRule type="expression" dxfId="111" priority="111">
      <formula>#REF!&lt;&gt;""</formula>
    </cfRule>
  </conditionalFormatting>
  <conditionalFormatting sqref="A1140:A1142">
    <cfRule type="expression" dxfId="110" priority="110">
      <formula>#REF!&lt;&gt;""</formula>
    </cfRule>
  </conditionalFormatting>
  <conditionalFormatting sqref="A1140:A1142">
    <cfRule type="expression" dxfId="109" priority="109">
      <formula>#REF!&lt;&gt;""</formula>
    </cfRule>
  </conditionalFormatting>
  <conditionalFormatting sqref="A1121:A1123">
    <cfRule type="expression" dxfId="108" priority="107">
      <formula>#REF!&lt;&gt;""</formula>
    </cfRule>
  </conditionalFormatting>
  <conditionalFormatting sqref="C1121:C1123">
    <cfRule type="expression" dxfId="107" priority="108">
      <formula>#REF!&lt;&gt;""</formula>
    </cfRule>
  </conditionalFormatting>
  <conditionalFormatting sqref="A1121:A1123">
    <cfRule type="expression" dxfId="106" priority="105">
      <formula>#REF!&lt;&gt;""</formula>
    </cfRule>
  </conditionalFormatting>
  <conditionalFormatting sqref="C1121:C1123">
    <cfRule type="expression" dxfId="105" priority="106">
      <formula>#REF!&lt;&gt;""</formula>
    </cfRule>
  </conditionalFormatting>
  <conditionalFormatting sqref="A1121:A1123">
    <cfRule type="expression" dxfId="104" priority="103">
      <formula>#REF!&lt;&gt;""</formula>
    </cfRule>
  </conditionalFormatting>
  <conditionalFormatting sqref="A1121:A1123">
    <cfRule type="expression" dxfId="103" priority="101">
      <formula>#REF!&lt;&gt;""</formula>
    </cfRule>
  </conditionalFormatting>
  <conditionalFormatting sqref="C1121:C1123">
    <cfRule type="expression" dxfId="102" priority="104">
      <formula>#REF!&lt;&gt;""</formula>
    </cfRule>
  </conditionalFormatting>
  <conditionalFormatting sqref="C1121:C1123">
    <cfRule type="expression" dxfId="101" priority="102">
      <formula>#REF!&lt;&gt;""</formula>
    </cfRule>
  </conditionalFormatting>
  <conditionalFormatting sqref="A1147:A1149">
    <cfRule type="expression" dxfId="100" priority="99">
      <formula>#REF!&lt;&gt;""</formula>
    </cfRule>
  </conditionalFormatting>
  <conditionalFormatting sqref="C1147:C1149">
    <cfRule type="expression" dxfId="99" priority="100">
      <formula>#REF!&lt;&gt;""</formula>
    </cfRule>
  </conditionalFormatting>
  <conditionalFormatting sqref="A1244 R1244">
    <cfRule type="expression" dxfId="98" priority="97">
      <formula>#REF!&lt;&gt;""</formula>
    </cfRule>
  </conditionalFormatting>
  <conditionalFormatting sqref="C1244">
    <cfRule type="expression" dxfId="97" priority="98">
      <formula>#REF!&lt;&gt;""</formula>
    </cfRule>
  </conditionalFormatting>
  <conditionalFormatting sqref="C1250">
    <cfRule type="expression" dxfId="96" priority="96">
      <formula>#REF!&lt;&gt;""</formula>
    </cfRule>
  </conditionalFormatting>
  <conditionalFormatting sqref="C1247:C1248">
    <cfRule type="expression" dxfId="95" priority="95">
      <formula>#REF!&lt;&gt;""</formula>
    </cfRule>
  </conditionalFormatting>
  <conditionalFormatting sqref="C1249">
    <cfRule type="expression" dxfId="94" priority="94">
      <formula>#REF!&lt;&gt;""</formula>
    </cfRule>
  </conditionalFormatting>
  <conditionalFormatting sqref="R1252:R1263 R1282:R1297 R1301:R1318 R1321:R1328 R1331:R1334 R1337:R1340 A1391:A1481 R1452:R1469 R1473:R1481 A1252:A1263 A1270:A1340 R1270:R1279 A1483:A1484">
    <cfRule type="expression" dxfId="93" priority="92">
      <formula>#REF!&lt;&gt;""</formula>
    </cfRule>
  </conditionalFormatting>
  <conditionalFormatting sqref="C1252:C1263 C1391:C1481 C1270:C1340 C1483:C1484">
    <cfRule type="expression" dxfId="92" priority="93">
      <formula>#REF!&lt;&gt;""</formula>
    </cfRule>
  </conditionalFormatting>
  <conditionalFormatting sqref="A1485">
    <cfRule type="expression" dxfId="91" priority="90">
      <formula>#REF!&lt;&gt;""</formula>
    </cfRule>
  </conditionalFormatting>
  <conditionalFormatting sqref="A1485">
    <cfRule type="expression" dxfId="90" priority="88">
      <formula>#REF!&lt;&gt;""</formula>
    </cfRule>
  </conditionalFormatting>
  <conditionalFormatting sqref="C1485">
    <cfRule type="expression" dxfId="89" priority="91">
      <formula>#REF!&lt;&gt;""</formula>
    </cfRule>
  </conditionalFormatting>
  <conditionalFormatting sqref="C1485">
    <cfRule type="expression" dxfId="88" priority="89">
      <formula>#REF!&lt;&gt;""</formula>
    </cfRule>
  </conditionalFormatting>
  <conditionalFormatting sqref="A1486:A1487">
    <cfRule type="expression" dxfId="87" priority="86">
      <formula>#REF!&lt;&gt;""</formula>
    </cfRule>
  </conditionalFormatting>
  <conditionalFormatting sqref="A1486:A1487">
    <cfRule type="expression" dxfId="86" priority="84">
      <formula>#REF!&lt;&gt;""</formula>
    </cfRule>
  </conditionalFormatting>
  <conditionalFormatting sqref="C1486:C1487">
    <cfRule type="expression" dxfId="85" priority="87">
      <formula>#REF!&lt;&gt;""</formula>
    </cfRule>
  </conditionalFormatting>
  <conditionalFormatting sqref="C1486:C1487">
    <cfRule type="expression" dxfId="84" priority="85">
      <formula>#REF!&lt;&gt;""</formula>
    </cfRule>
  </conditionalFormatting>
  <conditionalFormatting sqref="R1344:R1357 R1373:R1374 A1373:A1374 R1378:R1380 A1378:A1380 R1383:R1384 A1383:A1384 A1344:A1357 R1360:R1370 A1360:A1370 R1388:R1390">
    <cfRule type="expression" dxfId="83" priority="80">
      <formula>#REF!&lt;&gt;""</formula>
    </cfRule>
  </conditionalFormatting>
  <conditionalFormatting sqref="R1344:R1357 R1373:R1374 A1373:A1374 R1378:R1380 A1378:A1380 R1383:R1384 A1383:A1384 A1344:A1357 R1360:R1370 A1360:A1370 R1388:R1390">
    <cfRule type="expression" dxfId="82" priority="82">
      <formula>#REF!&lt;&gt;""</formula>
    </cfRule>
  </conditionalFormatting>
  <conditionalFormatting sqref="C1373:C1374 C1378:C1380 C1383:C1384 C1344:C1357 C1360:C1370 C1388:C1390">
    <cfRule type="expression" dxfId="81" priority="83">
      <formula>#REF!&lt;&gt;""</formula>
    </cfRule>
  </conditionalFormatting>
  <conditionalFormatting sqref="C1373:C1374 C1378:C1380 C1383:C1384 C1344:C1357 C1360:C1370 C1388:C1390">
    <cfRule type="expression" dxfId="80" priority="81">
      <formula>#REF!&lt;&gt;""</formula>
    </cfRule>
  </conditionalFormatting>
  <conditionalFormatting sqref="R1470:R1472">
    <cfRule type="expression" dxfId="79" priority="79">
      <formula>#REF!&lt;&gt;""</formula>
    </cfRule>
  </conditionalFormatting>
  <conditionalFormatting sqref="A1371:A1372">
    <cfRule type="expression" dxfId="78" priority="75">
      <formula>#REF!&lt;&gt;""</formula>
    </cfRule>
  </conditionalFormatting>
  <conditionalFormatting sqref="A1371:A1372">
    <cfRule type="expression" dxfId="77" priority="77">
      <formula>#REF!&lt;&gt;""</formula>
    </cfRule>
  </conditionalFormatting>
  <conditionalFormatting sqref="C1371:C1372">
    <cfRule type="expression" dxfId="76" priority="78">
      <formula>#REF!&lt;&gt;""</formula>
    </cfRule>
  </conditionalFormatting>
  <conditionalFormatting sqref="C1371:C1372">
    <cfRule type="expression" dxfId="75" priority="76">
      <formula>#REF!&lt;&gt;""</formula>
    </cfRule>
  </conditionalFormatting>
  <conditionalFormatting sqref="A1375:A1377">
    <cfRule type="expression" dxfId="74" priority="71">
      <formula>#REF!&lt;&gt;""</formula>
    </cfRule>
  </conditionalFormatting>
  <conditionalFormatting sqref="A1375:A1377">
    <cfRule type="expression" dxfId="73" priority="73">
      <formula>#REF!&lt;&gt;""</formula>
    </cfRule>
  </conditionalFormatting>
  <conditionalFormatting sqref="C1375:C1377">
    <cfRule type="expression" dxfId="72" priority="74">
      <formula>#REF!&lt;&gt;""</formula>
    </cfRule>
  </conditionalFormatting>
  <conditionalFormatting sqref="C1375:C1377">
    <cfRule type="expression" dxfId="71" priority="72">
      <formula>#REF!&lt;&gt;""</formula>
    </cfRule>
  </conditionalFormatting>
  <conditionalFormatting sqref="A1381:A1382">
    <cfRule type="expression" dxfId="70" priority="67">
      <formula>#REF!&lt;&gt;""</formula>
    </cfRule>
  </conditionalFormatting>
  <conditionalFormatting sqref="A1381:A1382">
    <cfRule type="expression" dxfId="69" priority="69">
      <formula>#REF!&lt;&gt;""</formula>
    </cfRule>
  </conditionalFormatting>
  <conditionalFormatting sqref="C1381:C1382">
    <cfRule type="expression" dxfId="68" priority="70">
      <formula>#REF!&lt;&gt;""</formula>
    </cfRule>
  </conditionalFormatting>
  <conditionalFormatting sqref="C1381:C1382">
    <cfRule type="expression" dxfId="67" priority="68">
      <formula>#REF!&lt;&gt;""</formula>
    </cfRule>
  </conditionalFormatting>
  <conditionalFormatting sqref="A1341:A1343">
    <cfRule type="expression" dxfId="66" priority="63">
      <formula>#REF!&lt;&gt;""</formula>
    </cfRule>
  </conditionalFormatting>
  <conditionalFormatting sqref="A1341:A1343">
    <cfRule type="expression" dxfId="65" priority="65">
      <formula>#REF!&lt;&gt;""</formula>
    </cfRule>
  </conditionalFormatting>
  <conditionalFormatting sqref="C1341:C1343">
    <cfRule type="expression" dxfId="64" priority="66">
      <formula>#REF!&lt;&gt;""</formula>
    </cfRule>
  </conditionalFormatting>
  <conditionalFormatting sqref="C1341:C1343">
    <cfRule type="expression" dxfId="63" priority="64">
      <formula>#REF!&lt;&gt;""</formula>
    </cfRule>
  </conditionalFormatting>
  <conditionalFormatting sqref="A1358:A1359">
    <cfRule type="expression" dxfId="62" priority="59">
      <formula>#REF!&lt;&gt;""</formula>
    </cfRule>
  </conditionalFormatting>
  <conditionalFormatting sqref="A1358:A1359">
    <cfRule type="expression" dxfId="61" priority="61">
      <formula>#REF!&lt;&gt;""</formula>
    </cfRule>
  </conditionalFormatting>
  <conditionalFormatting sqref="C1358:C1359">
    <cfRule type="expression" dxfId="60" priority="62">
      <formula>#REF!&lt;&gt;""</formula>
    </cfRule>
  </conditionalFormatting>
  <conditionalFormatting sqref="C1358:C1359">
    <cfRule type="expression" dxfId="59" priority="60">
      <formula>#REF!&lt;&gt;""</formula>
    </cfRule>
  </conditionalFormatting>
  <conditionalFormatting sqref="A1385:A1387">
    <cfRule type="expression" dxfId="58" priority="55">
      <formula>#REF!&lt;&gt;""</formula>
    </cfRule>
  </conditionalFormatting>
  <conditionalFormatting sqref="A1385:A1387">
    <cfRule type="expression" dxfId="57" priority="57">
      <formula>#REF!&lt;&gt;""</formula>
    </cfRule>
  </conditionalFormatting>
  <conditionalFormatting sqref="C1385:C1387">
    <cfRule type="expression" dxfId="56" priority="58">
      <formula>#REF!&lt;&gt;""</formula>
    </cfRule>
  </conditionalFormatting>
  <conditionalFormatting sqref="C1385:C1387">
    <cfRule type="expression" dxfId="55" priority="56">
      <formula>#REF!&lt;&gt;""</formula>
    </cfRule>
  </conditionalFormatting>
  <conditionalFormatting sqref="A1388:A1390">
    <cfRule type="expression" dxfId="54" priority="53">
      <formula>#REF!&lt;&gt;""</formula>
    </cfRule>
  </conditionalFormatting>
  <conditionalFormatting sqref="A1388:A1390">
    <cfRule type="expression" dxfId="53" priority="54">
      <formula>#REF!&lt;&gt;""</formula>
    </cfRule>
  </conditionalFormatting>
  <conditionalFormatting sqref="R1267:R1269 A1267:A1269">
    <cfRule type="expression" dxfId="52" priority="51">
      <formula>#REF!&lt;&gt;""</formula>
    </cfRule>
  </conditionalFormatting>
  <conditionalFormatting sqref="C1267:C1269">
    <cfRule type="expression" dxfId="51" priority="52">
      <formula>#REF!&lt;&gt;""</formula>
    </cfRule>
  </conditionalFormatting>
  <conditionalFormatting sqref="A1482 R1482">
    <cfRule type="expression" dxfId="50" priority="49">
      <formula>#REF!&lt;&gt;""</formula>
    </cfRule>
  </conditionalFormatting>
  <conditionalFormatting sqref="C1482">
    <cfRule type="expression" dxfId="49" priority="50">
      <formula>#REF!&lt;&gt;""</formula>
    </cfRule>
  </conditionalFormatting>
  <conditionalFormatting sqref="R1491:R1492 A1488:A1565 R1524:R1529 R1533:R1541 R1545:R1547 R1551:R1556 R1560:R1565 R1495:R1520">
    <cfRule type="expression" dxfId="48" priority="45">
      <formula>#REF!&lt;&gt;""</formula>
    </cfRule>
  </conditionalFormatting>
  <conditionalFormatting sqref="C1488:C1565">
    <cfRule type="expression" dxfId="47" priority="46">
      <formula>#REF!&lt;&gt;""</formula>
    </cfRule>
  </conditionalFormatting>
  <conditionalFormatting sqref="R1566:R1571 A1566:A1571">
    <cfRule type="expression" dxfId="46" priority="43">
      <formula>#REF!&lt;&gt;""</formula>
    </cfRule>
  </conditionalFormatting>
  <conditionalFormatting sqref="C1566:C1571">
    <cfRule type="expression" dxfId="45" priority="44">
      <formula>#REF!&lt;&gt;""</formula>
    </cfRule>
  </conditionalFormatting>
  <conditionalFormatting sqref="A1596:A1609">
    <cfRule type="expression" dxfId="44" priority="41">
      <formula>#REF!&lt;&gt;""</formula>
    </cfRule>
  </conditionalFormatting>
  <conditionalFormatting sqref="C1596:C1609">
    <cfRule type="expression" dxfId="43" priority="42">
      <formula>#REF!&lt;&gt;""</formula>
    </cfRule>
  </conditionalFormatting>
  <conditionalFormatting sqref="A1610:A1618">
    <cfRule type="expression" dxfId="42" priority="39">
      <formula>#REF!&lt;&gt;""</formula>
    </cfRule>
  </conditionalFormatting>
  <conditionalFormatting sqref="C1610:C1618">
    <cfRule type="expression" dxfId="41" priority="40">
      <formula>#REF!&lt;&gt;""</formula>
    </cfRule>
  </conditionalFormatting>
  <conditionalFormatting sqref="R1575:R1577 A1590:A1595 R1581:R1583 R1587:R1595">
    <cfRule type="expression" dxfId="40" priority="35">
      <formula>#REF!&lt;&gt;""</formula>
    </cfRule>
  </conditionalFormatting>
  <conditionalFormatting sqref="R1575:R1577 A1590:A1595 R1581:R1583 R1587:R1595">
    <cfRule type="expression" dxfId="39" priority="37">
      <formula>#REF!&lt;&gt;""</formula>
    </cfRule>
  </conditionalFormatting>
  <conditionalFormatting sqref="C1575:C1577 C1581:C1583 C1587:C1595">
    <cfRule type="expression" dxfId="38" priority="38">
      <formula>#REF!&lt;&gt;""</formula>
    </cfRule>
  </conditionalFormatting>
  <conditionalFormatting sqref="C1575:C1577 C1581:C1583 C1587:C1595">
    <cfRule type="expression" dxfId="37" priority="36">
      <formula>#REF!&lt;&gt;""</formula>
    </cfRule>
  </conditionalFormatting>
  <conditionalFormatting sqref="A1572:A1574">
    <cfRule type="expression" dxfId="36" priority="31">
      <formula>#REF!&lt;&gt;""</formula>
    </cfRule>
  </conditionalFormatting>
  <conditionalFormatting sqref="A1572:A1574">
    <cfRule type="expression" dxfId="35" priority="33">
      <formula>#REF!&lt;&gt;""</formula>
    </cfRule>
  </conditionalFormatting>
  <conditionalFormatting sqref="C1572:C1574">
    <cfRule type="expression" dxfId="34" priority="34">
      <formula>#REF!&lt;&gt;""</formula>
    </cfRule>
  </conditionalFormatting>
  <conditionalFormatting sqref="C1572:C1574">
    <cfRule type="expression" dxfId="33" priority="32">
      <formula>#REF!&lt;&gt;""</formula>
    </cfRule>
  </conditionalFormatting>
  <conditionalFormatting sqref="A1575:A1577">
    <cfRule type="expression" dxfId="32" priority="30">
      <formula>#REF!&lt;&gt;""</formula>
    </cfRule>
  </conditionalFormatting>
  <conditionalFormatting sqref="A1578:A1580">
    <cfRule type="expression" dxfId="31" priority="26">
      <formula>#REF!&lt;&gt;""</formula>
    </cfRule>
  </conditionalFormatting>
  <conditionalFormatting sqref="A1578:A1580">
    <cfRule type="expression" dxfId="30" priority="28">
      <formula>#REF!&lt;&gt;""</formula>
    </cfRule>
  </conditionalFormatting>
  <conditionalFormatting sqref="C1578:C1580">
    <cfRule type="expression" dxfId="29" priority="29">
      <formula>#REF!&lt;&gt;""</formula>
    </cfRule>
  </conditionalFormatting>
  <conditionalFormatting sqref="C1578:C1580">
    <cfRule type="expression" dxfId="28" priority="27">
      <formula>#REF!&lt;&gt;""</formula>
    </cfRule>
  </conditionalFormatting>
  <conditionalFormatting sqref="A1581:A1583">
    <cfRule type="expression" dxfId="27" priority="25">
      <formula>#REF!&lt;&gt;""</formula>
    </cfRule>
  </conditionalFormatting>
  <conditionalFormatting sqref="A1584:A1586">
    <cfRule type="expression" dxfId="26" priority="21">
      <formula>#REF!&lt;&gt;""</formula>
    </cfRule>
  </conditionalFormatting>
  <conditionalFormatting sqref="A1584:A1586">
    <cfRule type="expression" dxfId="25" priority="23">
      <formula>#REF!&lt;&gt;""</formula>
    </cfRule>
  </conditionalFormatting>
  <conditionalFormatting sqref="C1584:C1586">
    <cfRule type="expression" dxfId="24" priority="24">
      <formula>#REF!&lt;&gt;""</formula>
    </cfRule>
  </conditionalFormatting>
  <conditionalFormatting sqref="C1584:C1586">
    <cfRule type="expression" dxfId="23" priority="22">
      <formula>#REF!&lt;&gt;""</formula>
    </cfRule>
  </conditionalFormatting>
  <conditionalFormatting sqref="A1587:A1589">
    <cfRule type="expression" dxfId="22" priority="20">
      <formula>#REF!&lt;&gt;""</formula>
    </cfRule>
  </conditionalFormatting>
  <conditionalFormatting sqref="R1644:R1657 A1619:A1702 A1709:A1710 R1706:R1710 A1730:A1783 R1756:R1776 R1673:R1677">
    <cfRule type="expression" dxfId="21" priority="18">
      <formula>#REF!&lt;&gt;""</formula>
    </cfRule>
  </conditionalFormatting>
  <conditionalFormatting sqref="C1619:C1702 C1706:C1710 C1730:C1783">
    <cfRule type="expression" dxfId="20" priority="19">
      <formula>#REF!&lt;&gt;""</formula>
    </cfRule>
  </conditionalFormatting>
  <conditionalFormatting sqref="R1640:R1643 R1661:R1663 R1666:R1667 R1671:R1672 R1686:R1689 R1692:R1695 R1698:R1702 R1622:R1637 R1680:R1683">
    <cfRule type="expression" dxfId="19" priority="17">
      <formula>#REF!&lt;&gt;""</formula>
    </cfRule>
  </conditionalFormatting>
  <conditionalFormatting sqref="R1676:R1677 A1676:A1702 R1686:R1689 R1692:R1695 R1698:R1702 R1680:R1683">
    <cfRule type="expression" dxfId="18" priority="15">
      <formula>#REF!&lt;&gt;""</formula>
    </cfRule>
  </conditionalFormatting>
  <conditionalFormatting sqref="C1676:C1702">
    <cfRule type="expression" dxfId="17" priority="16">
      <formula>#REF!&lt;&gt;""</formula>
    </cfRule>
  </conditionalFormatting>
  <conditionalFormatting sqref="R1700:R1702 A1700:A1702">
    <cfRule type="expression" dxfId="16" priority="11">
      <formula>#REF!&lt;&gt;""</formula>
    </cfRule>
  </conditionalFormatting>
  <conditionalFormatting sqref="R1700:R1702 A1700:A1702">
    <cfRule type="expression" dxfId="15" priority="13">
      <formula>#REF!&lt;&gt;""</formula>
    </cfRule>
  </conditionalFormatting>
  <conditionalFormatting sqref="C1700:C1702">
    <cfRule type="expression" dxfId="14" priority="14">
      <formula>#REF!&lt;&gt;""</formula>
    </cfRule>
  </conditionalFormatting>
  <conditionalFormatting sqref="C1700:C1702">
    <cfRule type="expression" dxfId="13" priority="12">
      <formula>#REF!&lt;&gt;""</formula>
    </cfRule>
  </conditionalFormatting>
  <conditionalFormatting sqref="A1714:A1723 R1727:R1729 A1727:A1729 R1714:R1723">
    <cfRule type="expression" dxfId="12" priority="9">
      <formula>#REF!&lt;&gt;""</formula>
    </cfRule>
  </conditionalFormatting>
  <conditionalFormatting sqref="C1714:C1723 C1727:C1729">
    <cfRule type="expression" dxfId="11" priority="10">
      <formula>#REF!&lt;&gt;""</formula>
    </cfRule>
  </conditionalFormatting>
  <conditionalFormatting sqref="A1711:A1713">
    <cfRule type="expression" dxfId="10" priority="7">
      <formula>#REF!&lt;&gt;""</formula>
    </cfRule>
  </conditionalFormatting>
  <conditionalFormatting sqref="C1711:C1713">
    <cfRule type="expression" dxfId="9" priority="8">
      <formula>#REF!&lt;&gt;""</formula>
    </cfRule>
  </conditionalFormatting>
  <conditionalFormatting sqref="A1703:A1705">
    <cfRule type="expression" dxfId="8" priority="5">
      <formula>#REF!&lt;&gt;""</formula>
    </cfRule>
  </conditionalFormatting>
  <conditionalFormatting sqref="C1703:C1705">
    <cfRule type="expression" dxfId="7" priority="6">
      <formula>#REF!&lt;&gt;""</formula>
    </cfRule>
  </conditionalFormatting>
  <conditionalFormatting sqref="A1706:A1708">
    <cfRule type="expression" dxfId="6" priority="4">
      <formula>#REF!&lt;&gt;""</formula>
    </cfRule>
  </conditionalFormatting>
  <conditionalFormatting sqref="A1706:A1708">
    <cfRule type="expression" dxfId="5" priority="3">
      <formula>#REF!&lt;&gt;""</formula>
    </cfRule>
  </conditionalFormatting>
  <conditionalFormatting sqref="A1724:A1726">
    <cfRule type="expression" dxfId="4" priority="1">
      <formula>#REF!&lt;&gt;""</formula>
    </cfRule>
  </conditionalFormatting>
  <conditionalFormatting sqref="C1724:C1726">
    <cfRule type="expression" dxfId="3" priority="2">
      <formula>#REF!&lt;&gt;""</formula>
    </cfRule>
  </conditionalFormatting>
  <pageMargins left="0.7" right="0.7" top="0.75" bottom="0.75" header="0.3" footer="0.3"/>
  <legacy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47" id="{D5C595A3-5275-47EC-B0C4-9DF95C338FE9}">
            <xm:f>'C:\Users\A1910070002593\Documents\REALISASI CO\2021\[11. REALISASI CO NOV 2021 ISA retur.xlsx]9'!#REF!&lt;&gt;""</xm:f>
            <x14:dxf>
              <fill>
                <patternFill>
                  <bgColor theme="8" tint="0.79998168889431442"/>
                </patternFill>
              </fill>
              <border>
                <left style="thin">
                  <color indexed="64"/>
                </left>
                <right style="thin">
                  <color indexed="64"/>
                </right>
                <top style="thin">
                  <color indexed="64"/>
                </top>
                <bottom style="thin">
                  <color indexed="64"/>
                </bottom>
              </border>
            </x14:dxf>
          </x14:cfRule>
          <xm:sqref>A1264:A1266</xm:sqref>
        </x14:conditionalFormatting>
        <x14:conditionalFormatting xmlns:xm="http://schemas.microsoft.com/office/excel/2006/main">
          <x14:cfRule type="expression" priority="48" id="{722F4EDD-0549-4A2C-B89C-8679353F52FE}">
            <xm:f>'C:\Users\A1910070002593\Documents\REALISASI CO\2021\[11. REALISASI CO NOV 2021 ISA retur.xlsx]9'!#REF!&lt;&gt;""</xm:f>
            <x14:dxf>
              <fill>
                <patternFill>
                  <bgColor theme="8" tint="0.79998168889431442"/>
                </patternFill>
              </fill>
              <border>
                <left style="thin">
                  <color indexed="64"/>
                </left>
                <right style="thin">
                  <color indexed="64"/>
                </right>
                <top style="thin">
                  <color indexed="64"/>
                </top>
                <bottom style="thin">
                  <color indexed="64"/>
                </bottom>
              </border>
            </x14:dxf>
          </x14:cfRule>
          <xm:sqref>C1264:C1266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6"/>
  <sheetViews>
    <sheetView tabSelected="1" workbookViewId="0">
      <pane ySplit="2" topLeftCell="A3" activePane="bottomLeft" state="frozen"/>
      <selection pane="bottomLeft" activeCell="K16" sqref="K16"/>
    </sheetView>
  </sheetViews>
  <sheetFormatPr defaultRowHeight="15" x14ac:dyDescent="0.25"/>
  <cols>
    <col min="1" max="1" width="16.5703125" bestFit="1" customWidth="1"/>
    <col min="2" max="2" width="4.28515625" bestFit="1" customWidth="1"/>
    <col min="3" max="3" width="13.5703125" bestFit="1" customWidth="1"/>
    <col min="4" max="4" width="16.7109375" bestFit="1" customWidth="1"/>
    <col min="5" max="5" width="43.7109375" bestFit="1" customWidth="1"/>
    <col min="6" max="6" width="5.85546875" customWidth="1"/>
    <col min="7" max="7" width="9.140625" style="207"/>
    <col min="8" max="8" width="12.28515625" bestFit="1" customWidth="1"/>
    <col min="9" max="9" width="19.28515625" bestFit="1" customWidth="1"/>
  </cols>
  <sheetData>
    <row r="1" spans="1:10" x14ac:dyDescent="0.25">
      <c r="A1" t="s">
        <v>4375</v>
      </c>
    </row>
    <row r="2" spans="1:10" x14ac:dyDescent="0.25">
      <c r="A2" s="2" t="s">
        <v>12</v>
      </c>
      <c r="B2" s="2" t="s">
        <v>4362</v>
      </c>
      <c r="C2" s="5" t="s">
        <v>4363</v>
      </c>
      <c r="D2" s="6" t="s">
        <v>4364</v>
      </c>
      <c r="E2" s="5" t="s">
        <v>15</v>
      </c>
      <c r="F2" s="7" t="s">
        <v>16</v>
      </c>
      <c r="G2" s="347" t="s">
        <v>4365</v>
      </c>
      <c r="H2" s="342" t="s">
        <v>2486</v>
      </c>
      <c r="I2" s="342" t="s">
        <v>4366</v>
      </c>
      <c r="J2" s="342" t="s">
        <v>4368</v>
      </c>
    </row>
    <row r="3" spans="1:10" x14ac:dyDescent="0.25">
      <c r="A3" s="22" t="s">
        <v>58</v>
      </c>
      <c r="B3" s="22" t="s">
        <v>2483</v>
      </c>
      <c r="C3" s="38" t="s">
        <v>98</v>
      </c>
      <c r="D3" s="39">
        <v>44502</v>
      </c>
      <c r="E3" s="27" t="s">
        <v>60</v>
      </c>
      <c r="F3" s="22">
        <v>1248</v>
      </c>
      <c r="G3" s="156">
        <v>9850</v>
      </c>
      <c r="H3" s="135">
        <f t="shared" ref="H3:H38" si="0">F3*G3</f>
        <v>12292800</v>
      </c>
      <c r="I3" t="s">
        <v>4367</v>
      </c>
      <c r="J3" t="s">
        <v>4371</v>
      </c>
    </row>
    <row r="4" spans="1:10" x14ac:dyDescent="0.25">
      <c r="A4" s="22" t="s">
        <v>58</v>
      </c>
      <c r="B4" s="22" t="s">
        <v>2483</v>
      </c>
      <c r="C4" s="38" t="s">
        <v>98</v>
      </c>
      <c r="D4" s="39">
        <v>44502</v>
      </c>
      <c r="E4" s="27" t="s">
        <v>64</v>
      </c>
      <c r="F4" s="22">
        <v>1248</v>
      </c>
      <c r="G4" s="207">
        <v>30000</v>
      </c>
      <c r="H4" s="135">
        <f t="shared" si="0"/>
        <v>37440000</v>
      </c>
      <c r="I4" t="s">
        <v>4367</v>
      </c>
      <c r="J4" t="s">
        <v>4371</v>
      </c>
    </row>
    <row r="5" spans="1:10" x14ac:dyDescent="0.25">
      <c r="A5" s="22" t="s">
        <v>58</v>
      </c>
      <c r="B5" s="22" t="s">
        <v>2483</v>
      </c>
      <c r="C5" s="38" t="s">
        <v>98</v>
      </c>
      <c r="D5" s="39">
        <v>44502</v>
      </c>
      <c r="E5" s="27" t="s">
        <v>65</v>
      </c>
      <c r="F5" s="22">
        <v>28</v>
      </c>
      <c r="G5" s="207">
        <v>0</v>
      </c>
      <c r="H5" s="135">
        <f t="shared" si="0"/>
        <v>0</v>
      </c>
      <c r="I5" t="s">
        <v>4367</v>
      </c>
      <c r="J5" t="s">
        <v>4371</v>
      </c>
    </row>
    <row r="6" spans="1:10" x14ac:dyDescent="0.25">
      <c r="A6" s="22" t="s">
        <v>58</v>
      </c>
      <c r="B6" s="22" t="s">
        <v>2483</v>
      </c>
      <c r="C6" s="38" t="s">
        <v>295</v>
      </c>
      <c r="D6" s="39">
        <v>44502</v>
      </c>
      <c r="E6" s="27" t="s">
        <v>290</v>
      </c>
      <c r="F6" s="22">
        <v>176</v>
      </c>
      <c r="G6" s="207">
        <v>33900</v>
      </c>
      <c r="H6" s="135">
        <f t="shared" si="0"/>
        <v>5966400</v>
      </c>
      <c r="I6" t="s">
        <v>4367</v>
      </c>
      <c r="J6" t="s">
        <v>4370</v>
      </c>
    </row>
    <row r="7" spans="1:10" x14ac:dyDescent="0.25">
      <c r="A7" s="22" t="s">
        <v>58</v>
      </c>
      <c r="B7" s="22" t="s">
        <v>2483</v>
      </c>
      <c r="C7" s="38" t="s">
        <v>295</v>
      </c>
      <c r="D7" s="39">
        <v>44502</v>
      </c>
      <c r="E7" s="27" t="s">
        <v>291</v>
      </c>
      <c r="F7" s="22">
        <v>176</v>
      </c>
      <c r="G7" s="207">
        <v>33900</v>
      </c>
      <c r="H7" s="135">
        <f t="shared" si="0"/>
        <v>5966400</v>
      </c>
      <c r="I7" t="s">
        <v>4367</v>
      </c>
      <c r="J7" t="s">
        <v>4370</v>
      </c>
    </row>
    <row r="8" spans="1:10" x14ac:dyDescent="0.25">
      <c r="A8" s="22" t="s">
        <v>58</v>
      </c>
      <c r="B8" s="22" t="s">
        <v>2483</v>
      </c>
      <c r="C8" s="38" t="s">
        <v>295</v>
      </c>
      <c r="D8" s="39">
        <v>44502</v>
      </c>
      <c r="E8" s="27" t="s">
        <v>288</v>
      </c>
      <c r="F8" s="22">
        <v>352</v>
      </c>
      <c r="G8" s="207">
        <v>33900</v>
      </c>
      <c r="H8" s="135">
        <f t="shared" si="0"/>
        <v>11932800</v>
      </c>
      <c r="I8" t="s">
        <v>4367</v>
      </c>
      <c r="J8" t="s">
        <v>4370</v>
      </c>
    </row>
    <row r="9" spans="1:10" x14ac:dyDescent="0.25">
      <c r="A9" s="22" t="s">
        <v>58</v>
      </c>
      <c r="B9" s="22" t="s">
        <v>2483</v>
      </c>
      <c r="C9" s="38" t="s">
        <v>295</v>
      </c>
      <c r="D9" s="39">
        <v>44502</v>
      </c>
      <c r="E9" s="27" t="s">
        <v>289</v>
      </c>
      <c r="F9" s="22">
        <v>176</v>
      </c>
      <c r="G9" s="207">
        <v>33900</v>
      </c>
      <c r="H9" s="135">
        <f t="shared" si="0"/>
        <v>5966400</v>
      </c>
      <c r="I9" t="s">
        <v>4367</v>
      </c>
      <c r="J9" t="s">
        <v>4370</v>
      </c>
    </row>
    <row r="10" spans="1:10" x14ac:dyDescent="0.25">
      <c r="A10" s="60" t="s">
        <v>58</v>
      </c>
      <c r="B10" s="22" t="s">
        <v>2483</v>
      </c>
      <c r="C10" s="84" t="s">
        <v>434</v>
      </c>
      <c r="D10" s="85">
        <v>44498</v>
      </c>
      <c r="E10" s="27" t="s">
        <v>358</v>
      </c>
      <c r="F10" s="60">
        <v>200</v>
      </c>
      <c r="G10" s="207">
        <v>14900</v>
      </c>
      <c r="H10" s="135">
        <f t="shared" si="0"/>
        <v>2980000</v>
      </c>
      <c r="I10" t="s">
        <v>4367</v>
      </c>
      <c r="J10" t="s">
        <v>4370</v>
      </c>
    </row>
    <row r="11" spans="1:10" x14ac:dyDescent="0.25">
      <c r="A11" s="60" t="s">
        <v>58</v>
      </c>
      <c r="B11" s="22" t="s">
        <v>2483</v>
      </c>
      <c r="C11" s="84" t="s">
        <v>436</v>
      </c>
      <c r="D11" s="85">
        <v>44498</v>
      </c>
      <c r="E11" s="27" t="s">
        <v>362</v>
      </c>
      <c r="F11" s="60">
        <v>1000</v>
      </c>
      <c r="G11" s="207">
        <v>25620</v>
      </c>
      <c r="H11" s="135">
        <f t="shared" si="0"/>
        <v>25620000</v>
      </c>
      <c r="I11" t="s">
        <v>4367</v>
      </c>
      <c r="J11" t="s">
        <v>4370</v>
      </c>
    </row>
    <row r="12" spans="1:10" x14ac:dyDescent="0.25">
      <c r="A12" s="60" t="s">
        <v>58</v>
      </c>
      <c r="B12" s="22" t="s">
        <v>2483</v>
      </c>
      <c r="C12" s="84" t="s">
        <v>438</v>
      </c>
      <c r="D12" s="85">
        <v>44498</v>
      </c>
      <c r="E12" s="27" t="s">
        <v>439</v>
      </c>
      <c r="F12" s="60">
        <v>178</v>
      </c>
      <c r="G12" s="207">
        <v>21700</v>
      </c>
      <c r="H12" s="135">
        <f t="shared" si="0"/>
        <v>3862600</v>
      </c>
      <c r="I12" t="s">
        <v>4367</v>
      </c>
      <c r="J12" t="s">
        <v>4370</v>
      </c>
    </row>
    <row r="13" spans="1:10" x14ac:dyDescent="0.25">
      <c r="A13" s="60" t="s">
        <v>58</v>
      </c>
      <c r="B13" s="22" t="s">
        <v>2483</v>
      </c>
      <c r="C13" s="84" t="s">
        <v>449</v>
      </c>
      <c r="D13" s="85">
        <v>44499</v>
      </c>
      <c r="E13" s="27" t="s">
        <v>377</v>
      </c>
      <c r="F13" s="60">
        <v>1300</v>
      </c>
      <c r="G13" s="207">
        <v>7440</v>
      </c>
      <c r="H13" s="135">
        <f t="shared" si="0"/>
        <v>9672000</v>
      </c>
      <c r="I13" t="s">
        <v>4367</v>
      </c>
      <c r="J13" t="s">
        <v>4370</v>
      </c>
    </row>
    <row r="14" spans="1:10" x14ac:dyDescent="0.25">
      <c r="A14" s="60" t="s">
        <v>58</v>
      </c>
      <c r="B14" s="22" t="s">
        <v>2483</v>
      </c>
      <c r="C14" s="84" t="s">
        <v>449</v>
      </c>
      <c r="D14" s="85">
        <v>44499</v>
      </c>
      <c r="E14" s="27" t="s">
        <v>378</v>
      </c>
      <c r="F14" s="60">
        <v>1300</v>
      </c>
      <c r="G14" s="207">
        <v>30000</v>
      </c>
      <c r="H14" s="135">
        <f t="shared" si="0"/>
        <v>39000000</v>
      </c>
      <c r="I14" t="s">
        <v>4367</v>
      </c>
      <c r="J14" t="s">
        <v>4370</v>
      </c>
    </row>
    <row r="15" spans="1:10" x14ac:dyDescent="0.25">
      <c r="A15" s="60" t="s">
        <v>58</v>
      </c>
      <c r="B15" s="22" t="s">
        <v>2483</v>
      </c>
      <c r="C15" s="84" t="s">
        <v>482</v>
      </c>
      <c r="D15" s="85">
        <v>44501</v>
      </c>
      <c r="E15" s="27" t="s">
        <v>377</v>
      </c>
      <c r="F15" s="60">
        <v>1250</v>
      </c>
      <c r="G15" s="207">
        <v>7440</v>
      </c>
      <c r="H15" s="135">
        <f t="shared" si="0"/>
        <v>9300000</v>
      </c>
      <c r="I15" t="s">
        <v>4367</v>
      </c>
      <c r="J15" t="s">
        <v>4370</v>
      </c>
    </row>
    <row r="16" spans="1:10" x14ac:dyDescent="0.25">
      <c r="A16" s="60" t="s">
        <v>58</v>
      </c>
      <c r="B16" s="22" t="s">
        <v>2483</v>
      </c>
      <c r="C16" s="84" t="s">
        <v>482</v>
      </c>
      <c r="D16" s="85">
        <v>44501</v>
      </c>
      <c r="E16" s="27" t="s">
        <v>378</v>
      </c>
      <c r="F16" s="60">
        <v>1250</v>
      </c>
      <c r="G16" s="207">
        <v>30000</v>
      </c>
      <c r="H16" s="135">
        <f t="shared" si="0"/>
        <v>37500000</v>
      </c>
      <c r="I16" t="s">
        <v>4367</v>
      </c>
      <c r="J16" t="s">
        <v>4370</v>
      </c>
    </row>
    <row r="17" spans="1:10" x14ac:dyDescent="0.25">
      <c r="A17" s="22" t="s">
        <v>58</v>
      </c>
      <c r="B17" s="22" t="s">
        <v>2483</v>
      </c>
      <c r="C17" s="25" t="s">
        <v>799</v>
      </c>
      <c r="D17" s="26">
        <v>44502</v>
      </c>
      <c r="E17" s="27" t="s">
        <v>800</v>
      </c>
      <c r="F17" s="22">
        <v>1536</v>
      </c>
      <c r="G17" s="207">
        <v>23550</v>
      </c>
      <c r="H17" s="135">
        <f t="shared" si="0"/>
        <v>36172800</v>
      </c>
      <c r="I17" t="s">
        <v>4367</v>
      </c>
      <c r="J17" t="s">
        <v>4370</v>
      </c>
    </row>
    <row r="18" spans="1:10" x14ac:dyDescent="0.25">
      <c r="A18" s="22" t="s">
        <v>58</v>
      </c>
      <c r="B18" s="22" t="s">
        <v>2483</v>
      </c>
      <c r="C18" s="25" t="s">
        <v>799</v>
      </c>
      <c r="D18" s="26">
        <v>44502</v>
      </c>
      <c r="E18" s="27" t="s">
        <v>279</v>
      </c>
      <c r="F18" s="22">
        <v>32</v>
      </c>
      <c r="G18" s="207">
        <v>100000</v>
      </c>
      <c r="H18" s="135">
        <f t="shared" si="0"/>
        <v>3200000</v>
      </c>
      <c r="I18" t="s">
        <v>4367</v>
      </c>
      <c r="J18" t="s">
        <v>4370</v>
      </c>
    </row>
    <row r="19" spans="1:10" x14ac:dyDescent="0.25">
      <c r="A19" s="29" t="s">
        <v>58</v>
      </c>
      <c r="B19" s="22" t="s">
        <v>2483</v>
      </c>
      <c r="C19" s="25" t="s">
        <v>907</v>
      </c>
      <c r="D19" s="26">
        <v>44502</v>
      </c>
      <c r="E19" s="27" t="s">
        <v>429</v>
      </c>
      <c r="F19" s="29">
        <v>1512</v>
      </c>
      <c r="G19" s="207">
        <v>24030</v>
      </c>
      <c r="H19" s="135">
        <f t="shared" si="0"/>
        <v>36333360</v>
      </c>
      <c r="I19" t="s">
        <v>4367</v>
      </c>
      <c r="J19" t="s">
        <v>4370</v>
      </c>
    </row>
    <row r="20" spans="1:10" x14ac:dyDescent="0.25">
      <c r="A20" s="29" t="s">
        <v>58</v>
      </c>
      <c r="B20" s="104" t="s">
        <v>2484</v>
      </c>
      <c r="C20" s="30" t="s">
        <v>79</v>
      </c>
      <c r="D20" s="31">
        <v>44500</v>
      </c>
      <c r="E20" s="27" t="s">
        <v>60</v>
      </c>
      <c r="F20" s="22">
        <v>-18</v>
      </c>
      <c r="G20" s="156">
        <v>9850</v>
      </c>
      <c r="H20" s="135">
        <f t="shared" si="0"/>
        <v>-177300</v>
      </c>
      <c r="I20" t="s">
        <v>4367</v>
      </c>
      <c r="J20" t="s">
        <v>4374</v>
      </c>
    </row>
    <row r="21" spans="1:10" x14ac:dyDescent="0.25">
      <c r="A21" s="29" t="s">
        <v>58</v>
      </c>
      <c r="B21" s="104" t="s">
        <v>2484</v>
      </c>
      <c r="C21" s="30" t="s">
        <v>79</v>
      </c>
      <c r="D21" s="31">
        <v>44500</v>
      </c>
      <c r="E21" s="27" t="s">
        <v>64</v>
      </c>
      <c r="F21" s="22">
        <v>-1344</v>
      </c>
      <c r="G21" s="207">
        <v>30000</v>
      </c>
      <c r="H21" s="135">
        <f t="shared" si="0"/>
        <v>-40320000</v>
      </c>
      <c r="I21" t="s">
        <v>4367</v>
      </c>
      <c r="J21" t="s">
        <v>4374</v>
      </c>
    </row>
    <row r="22" spans="1:10" x14ac:dyDescent="0.25">
      <c r="A22" s="29" t="s">
        <v>58</v>
      </c>
      <c r="B22" s="104" t="s">
        <v>2484</v>
      </c>
      <c r="C22" s="30" t="s">
        <v>79</v>
      </c>
      <c r="D22" s="31">
        <v>44500</v>
      </c>
      <c r="E22" s="27" t="s">
        <v>65</v>
      </c>
      <c r="F22" s="22">
        <v>-28</v>
      </c>
      <c r="G22" s="207">
        <v>0</v>
      </c>
      <c r="H22" s="135">
        <f t="shared" si="0"/>
        <v>0</v>
      </c>
      <c r="I22" t="s">
        <v>4367</v>
      </c>
      <c r="J22" t="s">
        <v>4374</v>
      </c>
    </row>
    <row r="23" spans="1:10" x14ac:dyDescent="0.25">
      <c r="A23" s="29" t="s">
        <v>58</v>
      </c>
      <c r="B23" s="104" t="s">
        <v>2484</v>
      </c>
      <c r="C23" s="30" t="s">
        <v>85</v>
      </c>
      <c r="D23" s="31">
        <v>44500</v>
      </c>
      <c r="E23" s="27" t="s">
        <v>60</v>
      </c>
      <c r="F23" s="22">
        <v>-18</v>
      </c>
      <c r="G23" s="156">
        <v>9850</v>
      </c>
      <c r="H23" s="135">
        <f t="shared" si="0"/>
        <v>-177300</v>
      </c>
      <c r="I23" t="s">
        <v>4367</v>
      </c>
      <c r="J23" t="s">
        <v>4374</v>
      </c>
    </row>
    <row r="24" spans="1:10" x14ac:dyDescent="0.25">
      <c r="A24" s="29" t="s">
        <v>58</v>
      </c>
      <c r="B24" s="104" t="s">
        <v>2484</v>
      </c>
      <c r="C24" s="30" t="s">
        <v>85</v>
      </c>
      <c r="D24" s="31">
        <v>44500</v>
      </c>
      <c r="E24" s="27" t="s">
        <v>64</v>
      </c>
      <c r="F24" s="22">
        <v>-1152</v>
      </c>
      <c r="G24" s="207">
        <v>30000</v>
      </c>
      <c r="H24" s="135">
        <f t="shared" si="0"/>
        <v>-34560000</v>
      </c>
      <c r="I24" t="s">
        <v>4367</v>
      </c>
      <c r="J24" t="s">
        <v>4374</v>
      </c>
    </row>
    <row r="25" spans="1:10" x14ac:dyDescent="0.25">
      <c r="A25" s="29" t="s">
        <v>58</v>
      </c>
      <c r="B25" s="104" t="s">
        <v>2484</v>
      </c>
      <c r="C25" s="30" t="s">
        <v>85</v>
      </c>
      <c r="D25" s="31">
        <v>44500</v>
      </c>
      <c r="E25" s="27" t="s">
        <v>65</v>
      </c>
      <c r="F25" s="22">
        <v>-24</v>
      </c>
      <c r="G25" s="207">
        <v>0</v>
      </c>
      <c r="H25" s="135">
        <f t="shared" si="0"/>
        <v>0</v>
      </c>
      <c r="I25" t="s">
        <v>4367</v>
      </c>
      <c r="J25" t="s">
        <v>4374</v>
      </c>
    </row>
    <row r="26" spans="1:10" x14ac:dyDescent="0.25">
      <c r="A26" s="29" t="s">
        <v>58</v>
      </c>
      <c r="B26" s="104" t="s">
        <v>2484</v>
      </c>
      <c r="C26" s="78" t="s">
        <v>420</v>
      </c>
      <c r="D26" s="79">
        <v>44497</v>
      </c>
      <c r="E26" s="27" t="s">
        <v>377</v>
      </c>
      <c r="F26" s="28">
        <v>-14</v>
      </c>
      <c r="G26" s="207">
        <v>7440</v>
      </c>
      <c r="H26" s="135">
        <f t="shared" si="0"/>
        <v>-104160</v>
      </c>
      <c r="I26" t="s">
        <v>4367</v>
      </c>
      <c r="J26" t="s">
        <v>4372</v>
      </c>
    </row>
    <row r="27" spans="1:10" x14ac:dyDescent="0.25">
      <c r="A27" s="29" t="s">
        <v>58</v>
      </c>
      <c r="B27" s="104" t="s">
        <v>2484</v>
      </c>
      <c r="C27" s="78" t="s">
        <v>420</v>
      </c>
      <c r="D27" s="79">
        <v>44497</v>
      </c>
      <c r="E27" s="27" t="s">
        <v>378</v>
      </c>
      <c r="F27" s="28">
        <v>-1344</v>
      </c>
      <c r="G27" s="207">
        <v>30000</v>
      </c>
      <c r="H27" s="135">
        <f t="shared" si="0"/>
        <v>-40320000</v>
      </c>
      <c r="I27" t="s">
        <v>4367</v>
      </c>
      <c r="J27" t="s">
        <v>4372</v>
      </c>
    </row>
    <row r="28" spans="1:10" x14ac:dyDescent="0.25">
      <c r="A28" s="29" t="s">
        <v>58</v>
      </c>
      <c r="B28" s="104" t="s">
        <v>2484</v>
      </c>
      <c r="C28" s="78" t="s">
        <v>451</v>
      </c>
      <c r="D28" s="79">
        <v>44499</v>
      </c>
      <c r="E28" s="27" t="s">
        <v>377</v>
      </c>
      <c r="F28" s="28">
        <v>-13</v>
      </c>
      <c r="G28" s="207">
        <v>7440</v>
      </c>
      <c r="H28" s="135">
        <f t="shared" si="0"/>
        <v>-96720</v>
      </c>
      <c r="I28" t="s">
        <v>4367</v>
      </c>
      <c r="J28" t="s">
        <v>4373</v>
      </c>
    </row>
    <row r="29" spans="1:10" x14ac:dyDescent="0.25">
      <c r="A29" s="29" t="s">
        <v>58</v>
      </c>
      <c r="B29" s="104" t="s">
        <v>2484</v>
      </c>
      <c r="C29" s="78" t="s">
        <v>451</v>
      </c>
      <c r="D29" s="79">
        <v>44499</v>
      </c>
      <c r="E29" s="27" t="s">
        <v>378</v>
      </c>
      <c r="F29" s="28">
        <v>-1344</v>
      </c>
      <c r="G29" s="207">
        <v>30000</v>
      </c>
      <c r="H29" s="135">
        <f t="shared" si="0"/>
        <v>-40320000</v>
      </c>
      <c r="I29" t="s">
        <v>4367</v>
      </c>
      <c r="J29" t="s">
        <v>4373</v>
      </c>
    </row>
    <row r="30" spans="1:10" x14ac:dyDescent="0.25">
      <c r="A30" s="29" t="s">
        <v>58</v>
      </c>
      <c r="B30" s="104" t="s">
        <v>2484</v>
      </c>
      <c r="C30" s="78" t="s">
        <v>484</v>
      </c>
      <c r="D30" s="79">
        <v>44501</v>
      </c>
      <c r="E30" s="27" t="s">
        <v>377</v>
      </c>
      <c r="F30" s="28">
        <v>-11</v>
      </c>
      <c r="G30" s="207">
        <v>7440</v>
      </c>
      <c r="H30" s="135">
        <f t="shared" si="0"/>
        <v>-81840</v>
      </c>
      <c r="I30" t="s">
        <v>4367</v>
      </c>
      <c r="J30" t="s">
        <v>4373</v>
      </c>
    </row>
    <row r="31" spans="1:10" x14ac:dyDescent="0.25">
      <c r="A31" s="29" t="s">
        <v>58</v>
      </c>
      <c r="B31" s="104" t="s">
        <v>2484</v>
      </c>
      <c r="C31" s="78" t="s">
        <v>484</v>
      </c>
      <c r="D31" s="79">
        <v>44501</v>
      </c>
      <c r="E31" s="27" t="s">
        <v>378</v>
      </c>
      <c r="F31" s="28">
        <v>-1344</v>
      </c>
      <c r="G31" s="207">
        <v>30000</v>
      </c>
      <c r="H31" s="135">
        <f t="shared" si="0"/>
        <v>-40320000</v>
      </c>
      <c r="I31" t="s">
        <v>4367</v>
      </c>
      <c r="J31" t="s">
        <v>4373</v>
      </c>
    </row>
    <row r="32" spans="1:10" x14ac:dyDescent="0.25">
      <c r="A32" s="29" t="s">
        <v>58</v>
      </c>
      <c r="B32" s="104" t="s">
        <v>2484</v>
      </c>
      <c r="C32" s="30" t="s">
        <v>503</v>
      </c>
      <c r="D32" s="31">
        <v>44500</v>
      </c>
      <c r="E32" s="27" t="s">
        <v>60</v>
      </c>
      <c r="F32" s="22">
        <v>-18</v>
      </c>
      <c r="G32" s="156">
        <v>9850</v>
      </c>
      <c r="H32" s="135">
        <f t="shared" si="0"/>
        <v>-177300</v>
      </c>
      <c r="I32" t="s">
        <v>4367</v>
      </c>
      <c r="J32" t="s">
        <v>4374</v>
      </c>
    </row>
    <row r="33" spans="1:10" x14ac:dyDescent="0.25">
      <c r="A33" s="29" t="s">
        <v>58</v>
      </c>
      <c r="B33" s="104" t="s">
        <v>2484</v>
      </c>
      <c r="C33" s="30" t="s">
        <v>503</v>
      </c>
      <c r="D33" s="31">
        <v>44500</v>
      </c>
      <c r="E33" s="27" t="s">
        <v>64</v>
      </c>
      <c r="F33" s="22">
        <v>-1344</v>
      </c>
      <c r="G33" s="207">
        <v>30000</v>
      </c>
      <c r="H33" s="135">
        <f t="shared" si="0"/>
        <v>-40320000</v>
      </c>
      <c r="I33" t="s">
        <v>4367</v>
      </c>
      <c r="J33" t="s">
        <v>4374</v>
      </c>
    </row>
    <row r="34" spans="1:10" x14ac:dyDescent="0.25">
      <c r="A34" s="29" t="s">
        <v>58</v>
      </c>
      <c r="B34" s="104" t="s">
        <v>2484</v>
      </c>
      <c r="C34" s="30" t="s">
        <v>503</v>
      </c>
      <c r="D34" s="31">
        <v>44500</v>
      </c>
      <c r="E34" s="27" t="s">
        <v>65</v>
      </c>
      <c r="F34" s="22">
        <v>-28</v>
      </c>
      <c r="G34" s="207">
        <v>0</v>
      </c>
      <c r="H34" s="135">
        <f t="shared" si="0"/>
        <v>0</v>
      </c>
      <c r="I34" t="s">
        <v>4367</v>
      </c>
      <c r="J34" t="s">
        <v>4374</v>
      </c>
    </row>
    <row r="35" spans="1:10" x14ac:dyDescent="0.25">
      <c r="A35" s="29" t="s">
        <v>58</v>
      </c>
      <c r="B35" s="104" t="s">
        <v>2483</v>
      </c>
      <c r="C35" s="33" t="s">
        <v>80</v>
      </c>
      <c r="D35" s="34">
        <v>44502</v>
      </c>
      <c r="E35" s="27" t="s">
        <v>60</v>
      </c>
      <c r="F35" s="22">
        <v>0</v>
      </c>
      <c r="G35" s="156">
        <v>9850</v>
      </c>
      <c r="H35" s="135">
        <f t="shared" si="0"/>
        <v>0</v>
      </c>
      <c r="I35" t="s">
        <v>4367</v>
      </c>
      <c r="J35" t="s">
        <v>4374</v>
      </c>
    </row>
    <row r="36" spans="1:10" x14ac:dyDescent="0.25">
      <c r="A36" s="29" t="s">
        <v>58</v>
      </c>
      <c r="B36" s="104" t="s">
        <v>2483</v>
      </c>
      <c r="C36" s="33" t="s">
        <v>80</v>
      </c>
      <c r="D36" s="34">
        <v>44502</v>
      </c>
      <c r="E36" s="27" t="s">
        <v>64</v>
      </c>
      <c r="F36" s="22">
        <v>40</v>
      </c>
      <c r="G36" s="207">
        <v>30000</v>
      </c>
      <c r="H36" s="135">
        <f t="shared" si="0"/>
        <v>1200000</v>
      </c>
      <c r="I36" t="s">
        <v>4367</v>
      </c>
      <c r="J36" t="s">
        <v>4371</v>
      </c>
    </row>
    <row r="37" spans="1:10" x14ac:dyDescent="0.25">
      <c r="A37" s="29" t="s">
        <v>58</v>
      </c>
      <c r="B37" s="104" t="s">
        <v>2483</v>
      </c>
      <c r="C37" s="33" t="s">
        <v>80</v>
      </c>
      <c r="D37" s="34">
        <v>44502</v>
      </c>
      <c r="E37" s="27" t="s">
        <v>65</v>
      </c>
      <c r="F37" s="22">
        <v>0</v>
      </c>
      <c r="G37" s="207">
        <v>0</v>
      </c>
      <c r="H37" s="135">
        <f t="shared" si="0"/>
        <v>0</v>
      </c>
      <c r="I37" t="s">
        <v>4367</v>
      </c>
      <c r="J37" t="s">
        <v>4371</v>
      </c>
    </row>
    <row r="38" spans="1:10" x14ac:dyDescent="0.25">
      <c r="A38" s="29" t="s">
        <v>58</v>
      </c>
      <c r="B38" s="104" t="s">
        <v>2483</v>
      </c>
      <c r="C38" s="113" t="s">
        <v>115</v>
      </c>
      <c r="D38" s="114">
        <v>44534</v>
      </c>
      <c r="E38" s="27" t="s">
        <v>60</v>
      </c>
      <c r="F38" s="22">
        <v>0</v>
      </c>
      <c r="G38" s="156">
        <v>9850</v>
      </c>
      <c r="H38" s="135">
        <f t="shared" si="0"/>
        <v>0</v>
      </c>
      <c r="I38" t="s">
        <v>4367</v>
      </c>
      <c r="J38" t="s">
        <v>4371</v>
      </c>
    </row>
    <row r="39" spans="1:10" x14ac:dyDescent="0.25">
      <c r="A39" s="29" t="s">
        <v>58</v>
      </c>
      <c r="B39" s="104" t="s">
        <v>2483</v>
      </c>
      <c r="C39" s="113" t="s">
        <v>115</v>
      </c>
      <c r="D39" s="114">
        <v>44534</v>
      </c>
      <c r="E39" s="27" t="s">
        <v>64</v>
      </c>
      <c r="F39" s="22">
        <v>96</v>
      </c>
      <c r="G39" s="207">
        <v>30000</v>
      </c>
      <c r="H39" s="135">
        <f t="shared" ref="H39:H46" si="1">F39*G39</f>
        <v>2880000</v>
      </c>
      <c r="I39" t="s">
        <v>4367</v>
      </c>
      <c r="J39" t="s">
        <v>4371</v>
      </c>
    </row>
    <row r="40" spans="1:10" x14ac:dyDescent="0.25">
      <c r="A40" s="29" t="s">
        <v>58</v>
      </c>
      <c r="B40" s="104" t="s">
        <v>2483</v>
      </c>
      <c r="C40" s="113" t="s">
        <v>115</v>
      </c>
      <c r="D40" s="114">
        <v>44534</v>
      </c>
      <c r="E40" s="27" t="s">
        <v>65</v>
      </c>
      <c r="F40" s="22">
        <v>0</v>
      </c>
      <c r="G40" s="207">
        <v>0</v>
      </c>
      <c r="H40" s="135">
        <f t="shared" si="1"/>
        <v>0</v>
      </c>
      <c r="I40" t="s">
        <v>4367</v>
      </c>
      <c r="J40" t="s">
        <v>4371</v>
      </c>
    </row>
    <row r="41" spans="1:10" x14ac:dyDescent="0.25">
      <c r="A41" s="29" t="s">
        <v>58</v>
      </c>
      <c r="B41" s="104" t="s">
        <v>2483</v>
      </c>
      <c r="C41" s="343" t="s">
        <v>421</v>
      </c>
      <c r="D41" s="344">
        <v>44499</v>
      </c>
      <c r="E41" s="27" t="s">
        <v>377</v>
      </c>
      <c r="F41" s="28">
        <v>0</v>
      </c>
      <c r="G41" s="207">
        <v>7440</v>
      </c>
      <c r="H41" s="135">
        <f t="shared" si="1"/>
        <v>0</v>
      </c>
      <c r="I41" t="s">
        <v>4367</v>
      </c>
      <c r="J41" t="s">
        <v>4369</v>
      </c>
    </row>
    <row r="42" spans="1:10" x14ac:dyDescent="0.25">
      <c r="A42" s="29" t="s">
        <v>58</v>
      </c>
      <c r="B42" s="104" t="s">
        <v>2483</v>
      </c>
      <c r="C42" s="343" t="s">
        <v>421</v>
      </c>
      <c r="D42" s="344">
        <v>44499</v>
      </c>
      <c r="E42" s="27" t="s">
        <v>378</v>
      </c>
      <c r="F42" s="28">
        <v>64</v>
      </c>
      <c r="G42" s="207">
        <v>30000</v>
      </c>
      <c r="H42" s="135">
        <f t="shared" si="1"/>
        <v>1920000</v>
      </c>
      <c r="I42" t="s">
        <v>4367</v>
      </c>
      <c r="J42" t="s">
        <v>4369</v>
      </c>
    </row>
    <row r="43" spans="1:10" x14ac:dyDescent="0.25">
      <c r="A43" s="29" t="s">
        <v>58</v>
      </c>
      <c r="B43" s="104" t="s">
        <v>2483</v>
      </c>
      <c r="C43" s="343" t="s">
        <v>452</v>
      </c>
      <c r="D43" s="344">
        <v>44501</v>
      </c>
      <c r="E43" s="27" t="s">
        <v>377</v>
      </c>
      <c r="F43" s="28">
        <v>0</v>
      </c>
      <c r="G43" s="207">
        <v>7440</v>
      </c>
      <c r="H43" s="135">
        <f t="shared" si="1"/>
        <v>0</v>
      </c>
      <c r="I43" t="s">
        <v>4367</v>
      </c>
      <c r="J43" t="s">
        <v>4369</v>
      </c>
    </row>
    <row r="44" spans="1:10" x14ac:dyDescent="0.25">
      <c r="A44" s="29" t="s">
        <v>58</v>
      </c>
      <c r="B44" s="104" t="s">
        <v>2483</v>
      </c>
      <c r="C44" s="343" t="s">
        <v>452</v>
      </c>
      <c r="D44" s="344">
        <v>44501</v>
      </c>
      <c r="E44" s="27" t="s">
        <v>378</v>
      </c>
      <c r="F44" s="28">
        <v>82</v>
      </c>
      <c r="G44" s="207">
        <v>30000</v>
      </c>
      <c r="H44" s="135">
        <f t="shared" si="1"/>
        <v>2460000</v>
      </c>
      <c r="I44" t="s">
        <v>4367</v>
      </c>
      <c r="J44" t="s">
        <v>4370</v>
      </c>
    </row>
    <row r="45" spans="1:10" x14ac:dyDescent="0.25">
      <c r="A45" s="29" t="s">
        <v>58</v>
      </c>
      <c r="B45" s="104" t="s">
        <v>2483</v>
      </c>
      <c r="C45" s="345" t="s">
        <v>485</v>
      </c>
      <c r="D45" s="346">
        <v>44503</v>
      </c>
      <c r="E45" s="27" t="s">
        <v>377</v>
      </c>
      <c r="F45" s="28">
        <v>0</v>
      </c>
      <c r="G45" s="207">
        <v>7440</v>
      </c>
      <c r="H45" s="135">
        <f t="shared" si="1"/>
        <v>0</v>
      </c>
      <c r="I45" t="s">
        <v>4367</v>
      </c>
      <c r="J45" t="s">
        <v>4370</v>
      </c>
    </row>
    <row r="46" spans="1:10" x14ac:dyDescent="0.25">
      <c r="A46" s="29" t="s">
        <v>58</v>
      </c>
      <c r="B46" s="104" t="s">
        <v>2483</v>
      </c>
      <c r="C46" s="345" t="s">
        <v>485</v>
      </c>
      <c r="D46" s="346">
        <v>44503</v>
      </c>
      <c r="E46" s="27" t="s">
        <v>378</v>
      </c>
      <c r="F46" s="28">
        <v>40</v>
      </c>
      <c r="G46" s="207">
        <v>30000</v>
      </c>
      <c r="H46" s="135">
        <f t="shared" si="1"/>
        <v>1200000</v>
      </c>
      <c r="I46" t="s">
        <v>4367</v>
      </c>
      <c r="J46" t="s">
        <v>4370</v>
      </c>
    </row>
  </sheetData>
  <autoFilter ref="A2:G46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BTB DMS DEPO PAS</vt:lpstr>
      <vt:lpstr>BKB DMS DEPO PAS</vt:lpstr>
      <vt:lpstr>periode 1 all tag. per pt</vt:lpstr>
      <vt:lpstr>tag. tiv periode 1-8 nov pas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A1910070002593</dc:creator>
  <cp:lastModifiedBy>A1910070002593</cp:lastModifiedBy>
  <dcterms:created xsi:type="dcterms:W3CDTF">2022-05-28T01:23:43Z</dcterms:created>
  <dcterms:modified xsi:type="dcterms:W3CDTF">2022-06-15T06:59:58Z</dcterms:modified>
</cp:coreProperties>
</file>